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mc:AlternateContent xmlns:mc="http://schemas.openxmlformats.org/markup-compatibility/2006">
    <mc:Choice Requires="x15">
      <x15ac:absPath xmlns:x15ac="http://schemas.microsoft.com/office/spreadsheetml/2010/11/ac" url="\\msfshome\pr002219$\MySettings\Desktop\"/>
    </mc:Choice>
  </mc:AlternateContent>
  <bookViews>
    <workbookView xWindow="-150" yWindow="-90" windowWidth="25350" windowHeight="6570" tabRatio="922"/>
  </bookViews>
  <sheets>
    <sheet name="General Info" sheetId="1" r:id="rId1"/>
    <sheet name="Requirements" sheetId="39" r:id="rId2"/>
    <sheet name="DefCap" sheetId="56" r:id="rId3"/>
    <sheet name="DefCap-MI" sheetId="66" r:id="rId4"/>
    <sheet name="TLAC" sheetId="92" r:id="rId5"/>
    <sheet name="DefCap-Provisioning" sheetId="83" r:id="rId6"/>
    <sheet name="Leverage Ratio" sheetId="32" r:id="rId7"/>
    <sheet name="Leverage Ratio additional" sheetId="100" r:id="rId8"/>
    <sheet name="LCR" sheetId="8" r:id="rId9"/>
    <sheet name="NSFR" sheetId="30" r:id="rId10"/>
    <sheet name="TB" sheetId="93" r:id="rId11"/>
    <sheet name="TB IMA Backtesting-P&amp;L" sheetId="87" r:id="rId12"/>
    <sheet name="TB SA Current" sheetId="94" r:id="rId13"/>
    <sheet name="TB SA FRTB" sheetId="101" r:id="rId14"/>
    <sheet name="OpRisk" sheetId="81" r:id="rId15"/>
    <sheet name="Sovereign exposures" sheetId="84" r:id="rId16"/>
    <sheet name="Survey" sheetId="102" r:id="rId17"/>
    <sheet name="Checks" sheetId="22" r:id="rId18"/>
    <sheet name="Parameters" sheetId="20" r:id="rId19"/>
  </sheets>
  <definedNames>
    <definedName name="Accounting">Parameters!$D$194:$D$196</definedName>
    <definedName name="BankType">Parameters!$D$197:$D$199</definedName>
    <definedName name="BankTypeNumeric">Parameters!$C$200:$C$206</definedName>
    <definedName name="Basel12">Parameters!$D$192:$D$193</definedName>
    <definedName name="CCROTC">Parameters!$D$177:$D$179</definedName>
    <definedName name="CCRSFT">Parameters!$D$180:$D$183</definedName>
    <definedName name="CreditRisk">Parameters!$D$184:$D$185</definedName>
    <definedName name="CreditRiskEquity">Parameters!$D$186:$D$187</definedName>
    <definedName name="CRMApproach">Parameters!$D$338:$D$341</definedName>
    <definedName name="CurrencyMismatch">Parameters!$D$350:$D$351</definedName>
    <definedName name="ELProvisioning">Parameters!$D$354:$D$374</definedName>
    <definedName name="Enforceability">Parameters!$C$434:$C$437</definedName>
    <definedName name="Group">Parameters!$D$172:$D$173</definedName>
    <definedName name="IndividualGroup">Parameters!$D$334:$D$335</definedName>
    <definedName name="Jurisdiction">Parameters!$D$352:$D$353</definedName>
    <definedName name="LECounterparty">Parameters!$D$207:$D$208</definedName>
    <definedName name="MethodTradeExposures">Parameters!$D$342:$D$345</definedName>
    <definedName name="ObservedBestEstimates">Parameters!$D$336:$D$337</definedName>
    <definedName name="OpRisk">Parameters!$D$188:$D$191</definedName>
    <definedName name="_xlnm.Print_Area" localSheetId="17">Checks!$A:$P</definedName>
    <definedName name="_xlnm.Print_Area" localSheetId="2">DefCap!$A$1:$G$113</definedName>
    <definedName name="_xlnm.Print_Area" localSheetId="3">'DefCap-MI'!$A$1:$AI$32</definedName>
    <definedName name="_xlnm.Print_Area" localSheetId="5">'DefCap-Provisioning'!$A$1:$H$60</definedName>
    <definedName name="_xlnm.Print_Area" localSheetId="0">'General Info'!$A$1:$K$95</definedName>
    <definedName name="_xlnm.Print_Area" localSheetId="8">LCR!$A$1:$K$444</definedName>
    <definedName name="_xlnm.Print_Area" localSheetId="6">'Leverage Ratio'!$A$1:$O$202</definedName>
    <definedName name="_xlnm.Print_Area" localSheetId="7">'Leverage Ratio additional'!$1:$199,'Leverage Ratio additional'!$A$200:$O$1048576</definedName>
    <definedName name="_xlnm.Print_Area" localSheetId="9">NSFR!$A$1:$P$379</definedName>
    <definedName name="_xlnm.Print_Area" localSheetId="14">OpRisk!$A$1:$N$181</definedName>
    <definedName name="_xlnm.Print_Area" localSheetId="18">Parameters!$A:$I</definedName>
    <definedName name="_xlnm.Print_Area" localSheetId="1">Requirements!$A$1:$I$43</definedName>
    <definedName name="_xlnm.Print_Area" localSheetId="15">'Sovereign exposures'!$A$1:$O$91,'Sovereign exposures'!$92:$1048576</definedName>
    <definedName name="_xlnm.Print_Area" localSheetId="16">Survey!$A$1:$G$91</definedName>
    <definedName name="_xlnm.Print_Area" localSheetId="10">TB!$A$1:$K$183,TB!$A$184:$R$287,TB!$A$288:$E$391</definedName>
    <definedName name="_xlnm.Print_Area" localSheetId="11">'TB IMA Backtesting-P&amp;L'!$A$1:$ER$1370</definedName>
    <definedName name="_xlnm.Print_Area" localSheetId="12">'TB SA Current'!$A$1:$G$64</definedName>
    <definedName name="_xlnm.Print_Area" localSheetId="13">'TB SA FRTB'!$A:$N</definedName>
    <definedName name="_xlnm.Print_Area" localSheetId="4">TLAC!$A$1:$E$24</definedName>
    <definedName name="_xlnm.Print_Titles" localSheetId="17">Checks!$1:$1</definedName>
    <definedName name="_xlnm.Print_Titles" localSheetId="0">'General Info'!$A:$B</definedName>
    <definedName name="_xlnm.Print_Titles" localSheetId="14">OpRisk!$B:$C,OpRisk!$3:$3</definedName>
    <definedName name="_xlnm.Print_Titles" localSheetId="18">Parameters!$1:$1</definedName>
    <definedName name="_xlnm.Print_Titles" localSheetId="1">Requirements!$A:$B</definedName>
    <definedName name="_xlnm.Print_Titles" localSheetId="15">'Sovereign exposures'!$A:$C</definedName>
    <definedName name="_xlnm.Print_Titles" localSheetId="16">Survey!$C:$C,Survey!#REF!</definedName>
    <definedName name="_xlnm.Print_Titles" localSheetId="10">TB!$A:$E</definedName>
    <definedName name="_xlnm.Print_Titles" localSheetId="11">'TB IMA Backtesting-P&amp;L'!$B:$C</definedName>
    <definedName name="QNumeric100">Parameters!$C$231:$C$330</definedName>
    <definedName name="QNumeric11">Parameters!$C$231:$C$241</definedName>
    <definedName name="QNumeric14">Parameters!$C$231:$C$244</definedName>
    <definedName name="QNumeric3">Parameters!$C$231:$C$233</definedName>
    <definedName name="QNumeric5">Parameters!$C$231:$C$235</definedName>
    <definedName name="QNumeric6">Parameters!$C$231:$C$236</definedName>
    <definedName name="QNumeric7">Parameters!$C$231:$C$237</definedName>
    <definedName name="QNumericZ10">Parameters!$C$230:$C$240</definedName>
    <definedName name="QNumericZ100">Parameters!$C$230:$C$330</definedName>
    <definedName name="RegDesks">Parameters!$D$209:$D$229</definedName>
    <definedName name="SACCRCEM">Parameters!$D$342:$D$343</definedName>
    <definedName name="SlottingUsage">Parameters!$D$346:$D$349</definedName>
    <definedName name="UnitT">Parameters!$E$174:$F$176</definedName>
    <definedName name="UnitW">Parameters!$D$174:$D$176</definedName>
    <definedName name="YesNo">Parameters!$D$169:$D$170</definedName>
    <definedName name="YesNoDontKnow">Parameters!$D$168:$D$170</definedName>
    <definedName name="YesNoNA">Parameters!$D$169:$D$171</definedName>
    <definedName name="Z_15489521_78C1_4B59_8BC9_AACD7EBC6362_.wvu.PrintArea" localSheetId="17" hidden="1">Checks!$A$1:$N$233</definedName>
    <definedName name="Z_15489521_78C1_4B59_8BC9_AACD7EBC6362_.wvu.PrintArea" localSheetId="2" hidden="1">DefCap!#REF!</definedName>
    <definedName name="Z_15489521_78C1_4B59_8BC9_AACD7EBC6362_.wvu.PrintArea" localSheetId="3" hidden="1">'DefCap-MI'!#REF!</definedName>
    <definedName name="Z_15489521_78C1_4B59_8BC9_AACD7EBC6362_.wvu.PrintArea" localSheetId="5" hidden="1">'DefCap-Provisioning'!#REF!</definedName>
    <definedName name="Z_15489521_78C1_4B59_8BC9_AACD7EBC6362_.wvu.PrintArea" localSheetId="6" hidden="1">'Leverage Ratio'!#REF!</definedName>
    <definedName name="Z_15489521_78C1_4B59_8BC9_AACD7EBC6362_.wvu.PrintArea" localSheetId="7" hidden="1">'Leverage Ratio additional'!#REF!</definedName>
    <definedName name="Z_15489521_78C1_4B59_8BC9_AACD7EBC6362_.wvu.PrintArea" localSheetId="9" hidden="1">NSFR!#REF!</definedName>
    <definedName name="Z_15489521_78C1_4B59_8BC9_AACD7EBC6362_.wvu.PrintArea" localSheetId="1" hidden="1">Requirements!$A$1:$C$43,Requirements!#REF!</definedName>
    <definedName name="Z_15489521_78C1_4B59_8BC9_AACD7EBC6362_.wvu.PrintTitles" localSheetId="17" hidden="1">Checks!$1:$1</definedName>
    <definedName name="Z_15489521_78C1_4B59_8BC9_AACD7EBC6362_.wvu.PrintTitles" localSheetId="2" hidden="1">DefCap!#REF!</definedName>
    <definedName name="Z_15489521_78C1_4B59_8BC9_AACD7EBC6362_.wvu.PrintTitles" localSheetId="3" hidden="1">'DefCap-MI'!#REF!</definedName>
    <definedName name="Z_15489521_78C1_4B59_8BC9_AACD7EBC6362_.wvu.PrintTitles" localSheetId="5" hidden="1">'DefCap-Provisioning'!#REF!</definedName>
    <definedName name="Z_15489521_78C1_4B59_8BC9_AACD7EBC6362_.wvu.PrintTitles" localSheetId="6" hidden="1">'Leverage Ratio'!#REF!</definedName>
    <definedName name="Z_15489521_78C1_4B59_8BC9_AACD7EBC6362_.wvu.PrintTitles" localSheetId="7" hidden="1">'Leverage Ratio additional'!#REF!</definedName>
    <definedName name="Z_15489521_78C1_4B59_8BC9_AACD7EBC6362_.wvu.PrintTitles" localSheetId="1" hidden="1">Requirements!$A:$B</definedName>
    <definedName name="Z_3D2E4C4C_55B0_42AD_9B20_28C028F4BEE7_.wvu.Cols" localSheetId="17" hidden="1">Checks!$Q:$XFD</definedName>
    <definedName name="Z_3D2E4C4C_55B0_42AD_9B20_28C028F4BEE7_.wvu.Cols" localSheetId="2" hidden="1">DefCap!$H:$XFD</definedName>
    <definedName name="Z_3D2E4C4C_55B0_42AD_9B20_28C028F4BEE7_.wvu.Cols" localSheetId="3" hidden="1">'DefCap-MI'!$AJ:$XFD</definedName>
    <definedName name="Z_3D2E4C4C_55B0_42AD_9B20_28C028F4BEE7_.wvu.Cols" localSheetId="5" hidden="1">'DefCap-Provisioning'!$I:$XFD</definedName>
    <definedName name="Z_3D2E4C4C_55B0_42AD_9B20_28C028F4BEE7_.wvu.Cols" localSheetId="0" hidden="1">'General Info'!$L:$XFD</definedName>
    <definedName name="Z_3D2E4C4C_55B0_42AD_9B20_28C028F4BEE7_.wvu.Cols" localSheetId="8" hidden="1">LCR!$L:$XFD</definedName>
    <definedName name="Z_3D2E4C4C_55B0_42AD_9B20_28C028F4BEE7_.wvu.Cols" localSheetId="6" hidden="1">'Leverage Ratio'!$P:$XFD</definedName>
    <definedName name="Z_3D2E4C4C_55B0_42AD_9B20_28C028F4BEE7_.wvu.Cols" localSheetId="7" hidden="1">'Leverage Ratio additional'!$W:$XFD</definedName>
    <definedName name="Z_3D2E4C4C_55B0_42AD_9B20_28C028F4BEE7_.wvu.Cols" localSheetId="9" hidden="1">NSFR!$Q:$XFD</definedName>
    <definedName name="Z_3D2E4C4C_55B0_42AD_9B20_28C028F4BEE7_.wvu.Cols" localSheetId="14" hidden="1">OpRisk!$O:$XFD</definedName>
    <definedName name="Z_3D2E4C4C_55B0_42AD_9B20_28C028F4BEE7_.wvu.Cols" localSheetId="18" hidden="1">Parameters!$J:$XFD</definedName>
    <definedName name="Z_3D2E4C4C_55B0_42AD_9B20_28C028F4BEE7_.wvu.Cols" localSheetId="1" hidden="1">Requirements!$J:$XFD</definedName>
    <definedName name="Z_3D2E4C4C_55B0_42AD_9B20_28C028F4BEE7_.wvu.Cols" localSheetId="15" hidden="1">'Sovereign exposures'!$AM:$XFD</definedName>
    <definedName name="Z_3D2E4C4C_55B0_42AD_9B20_28C028F4BEE7_.wvu.Cols" localSheetId="16" hidden="1">Survey!$H:$XFD</definedName>
    <definedName name="Z_3D2E4C4C_55B0_42AD_9B20_28C028F4BEE7_.wvu.Cols" localSheetId="11" hidden="1">'TB IMA Backtesting-P&amp;L'!$ES:$XFD</definedName>
    <definedName name="Z_3D2E4C4C_55B0_42AD_9B20_28C028F4BEE7_.wvu.Cols" localSheetId="12" hidden="1">'TB SA Current'!$H:$XFD</definedName>
    <definedName name="Z_3D2E4C4C_55B0_42AD_9B20_28C028F4BEE7_.wvu.Cols" localSheetId="13" hidden="1">'TB SA FRTB'!$O:$XFD</definedName>
    <definedName name="Z_3D2E4C4C_55B0_42AD_9B20_28C028F4BEE7_.wvu.Cols" localSheetId="4" hidden="1">TLAC!$F:$XFD</definedName>
    <definedName name="Z_3D2E4C4C_55B0_42AD_9B20_28C028F4BEE7_.wvu.PrintArea" localSheetId="17" hidden="1">Checks!$A:$P</definedName>
    <definedName name="Z_3D2E4C4C_55B0_42AD_9B20_28C028F4BEE7_.wvu.PrintArea" localSheetId="2" hidden="1">DefCap!$A$1:$G$113</definedName>
    <definedName name="Z_3D2E4C4C_55B0_42AD_9B20_28C028F4BEE7_.wvu.PrintArea" localSheetId="3" hidden="1">'DefCap-MI'!$A$1:$AI$32</definedName>
    <definedName name="Z_3D2E4C4C_55B0_42AD_9B20_28C028F4BEE7_.wvu.PrintArea" localSheetId="5" hidden="1">'DefCap-Provisioning'!$A$1:$H$60</definedName>
    <definedName name="Z_3D2E4C4C_55B0_42AD_9B20_28C028F4BEE7_.wvu.PrintArea" localSheetId="0" hidden="1">'General Info'!$A$1:$K$95</definedName>
    <definedName name="Z_3D2E4C4C_55B0_42AD_9B20_28C028F4BEE7_.wvu.PrintArea" localSheetId="8" hidden="1">LCR!$A$1:$K$444</definedName>
    <definedName name="Z_3D2E4C4C_55B0_42AD_9B20_28C028F4BEE7_.wvu.PrintArea" localSheetId="6" hidden="1">'Leverage Ratio'!$A$1:$O$202</definedName>
    <definedName name="Z_3D2E4C4C_55B0_42AD_9B20_28C028F4BEE7_.wvu.PrintArea" localSheetId="7" hidden="1">'Leverage Ratio additional'!$A$1:$V$208</definedName>
    <definedName name="Z_3D2E4C4C_55B0_42AD_9B20_28C028F4BEE7_.wvu.PrintArea" localSheetId="9" hidden="1">NSFR!$A$1:$P$379</definedName>
    <definedName name="Z_3D2E4C4C_55B0_42AD_9B20_28C028F4BEE7_.wvu.PrintArea" localSheetId="14" hidden="1">OpRisk!$A$1:$N$181</definedName>
    <definedName name="Z_3D2E4C4C_55B0_42AD_9B20_28C028F4BEE7_.wvu.PrintArea" localSheetId="18" hidden="1">Parameters!$A:$I</definedName>
    <definedName name="Z_3D2E4C4C_55B0_42AD_9B20_28C028F4BEE7_.wvu.PrintArea" localSheetId="1" hidden="1">Requirements!$A$1:$I$43</definedName>
    <definedName name="Z_3D2E4C4C_55B0_42AD_9B20_28C028F4BEE7_.wvu.PrintArea" localSheetId="15" hidden="1">'Sovereign exposures'!$A$1:$O$91,'Sovereign exposures'!$92:$1048576</definedName>
    <definedName name="Z_3D2E4C4C_55B0_42AD_9B20_28C028F4BEE7_.wvu.PrintArea" localSheetId="16" hidden="1">Survey!$A$1:$G$91</definedName>
    <definedName name="Z_3D2E4C4C_55B0_42AD_9B20_28C028F4BEE7_.wvu.PrintArea" localSheetId="10" hidden="1">TB!$A$1:$K$183,TB!$A$184:$R$287,TB!$A$288:$E$391</definedName>
    <definedName name="Z_3D2E4C4C_55B0_42AD_9B20_28C028F4BEE7_.wvu.PrintArea" localSheetId="11" hidden="1">'TB IMA Backtesting-P&amp;L'!$A$1:$ER$1355</definedName>
    <definedName name="Z_3D2E4C4C_55B0_42AD_9B20_28C028F4BEE7_.wvu.PrintArea" localSheetId="12" hidden="1">'TB SA Current'!$A$1:$G$64</definedName>
    <definedName name="Z_3D2E4C4C_55B0_42AD_9B20_28C028F4BEE7_.wvu.PrintArea" localSheetId="13" hidden="1">'TB SA FRTB'!$A$1:$M$129,'TB SA FRTB'!$A$130:$M$134,'TB SA FRTB'!$A$135:$N$177</definedName>
    <definedName name="Z_3D2E4C4C_55B0_42AD_9B20_28C028F4BEE7_.wvu.PrintArea" localSheetId="4" hidden="1">TLAC!$A$1:$E$24</definedName>
    <definedName name="Z_3D2E4C4C_55B0_42AD_9B20_28C028F4BEE7_.wvu.PrintTitles" localSheetId="17" hidden="1">Checks!$1:$1</definedName>
    <definedName name="Z_3D2E4C4C_55B0_42AD_9B20_28C028F4BEE7_.wvu.PrintTitles" localSheetId="0" hidden="1">'General Info'!$A:$B</definedName>
    <definedName name="Z_3D2E4C4C_55B0_42AD_9B20_28C028F4BEE7_.wvu.PrintTitles" localSheetId="14" hidden="1">OpRisk!$B:$C,OpRisk!$3:$3</definedName>
    <definedName name="Z_3D2E4C4C_55B0_42AD_9B20_28C028F4BEE7_.wvu.PrintTitles" localSheetId="18" hidden="1">Parameters!$1:$1</definedName>
    <definedName name="Z_3D2E4C4C_55B0_42AD_9B20_28C028F4BEE7_.wvu.PrintTitles" localSheetId="1" hidden="1">Requirements!$A:$B</definedName>
    <definedName name="Z_3D2E4C4C_55B0_42AD_9B20_28C028F4BEE7_.wvu.PrintTitles" localSheetId="15" hidden="1">'Sovereign exposures'!$A:$C</definedName>
    <definedName name="Z_3D2E4C4C_55B0_42AD_9B20_28C028F4BEE7_.wvu.PrintTitles" localSheetId="16" hidden="1">Survey!$C:$C,Survey!#REF!</definedName>
    <definedName name="Z_3D2E4C4C_55B0_42AD_9B20_28C028F4BEE7_.wvu.PrintTitles" localSheetId="11" hidden="1">'TB IMA Backtesting-P&amp;L'!$B:$C</definedName>
    <definedName name="Z_3D2E4C4C_55B0_42AD_9B20_28C028F4BEE7_.wvu.Rows" localSheetId="17" hidden="1">Checks!$234:$1048576</definedName>
    <definedName name="Z_3D2E4C4C_55B0_42AD_9B20_28C028F4BEE7_.wvu.Rows" localSheetId="2" hidden="1">DefCap!$114:$1048576</definedName>
    <definedName name="Z_3D2E4C4C_55B0_42AD_9B20_28C028F4BEE7_.wvu.Rows" localSheetId="3" hidden="1">'DefCap-MI'!$33:$1048576</definedName>
    <definedName name="Z_3D2E4C4C_55B0_42AD_9B20_28C028F4BEE7_.wvu.Rows" localSheetId="5" hidden="1">'DefCap-Provisioning'!$61:$1048576</definedName>
    <definedName name="Z_3D2E4C4C_55B0_42AD_9B20_28C028F4BEE7_.wvu.Rows" localSheetId="0" hidden="1">'General Info'!$112:$1048576,'General Info'!$96:$111</definedName>
    <definedName name="Z_3D2E4C4C_55B0_42AD_9B20_28C028F4BEE7_.wvu.Rows" localSheetId="8" hidden="1">LCR!$452:$1048576</definedName>
    <definedName name="Z_3D2E4C4C_55B0_42AD_9B20_28C028F4BEE7_.wvu.Rows" localSheetId="6" hidden="1">'Leverage Ratio'!$205:$1048576,'Leverage Ratio'!$203:$204</definedName>
    <definedName name="Z_3D2E4C4C_55B0_42AD_9B20_28C028F4BEE7_.wvu.Rows" localSheetId="7" hidden="1">'Leverage Ratio additional'!$457:$1048576,'Leverage Ratio additional'!$11:$11,'Leverage Ratio additional'!$209:$456</definedName>
    <definedName name="Z_3D2E4C4C_55B0_42AD_9B20_28C028F4BEE7_.wvu.Rows" localSheetId="9" hidden="1">NSFR!$384:$1048576,NSFR!$380:$383</definedName>
    <definedName name="Z_3D2E4C4C_55B0_42AD_9B20_28C028F4BEE7_.wvu.Rows" localSheetId="14" hidden="1">OpRisk!$187:$1048576</definedName>
    <definedName name="Z_3D2E4C4C_55B0_42AD_9B20_28C028F4BEE7_.wvu.Rows" localSheetId="18" hidden="1">Parameters!$460:$1048576,Parameters!$439:$459</definedName>
    <definedName name="Z_3D2E4C4C_55B0_42AD_9B20_28C028F4BEE7_.wvu.Rows" localSheetId="1" hidden="1">Requirements!$44:$1048576</definedName>
    <definedName name="Z_3D2E4C4C_55B0_42AD_9B20_28C028F4BEE7_.wvu.Rows" localSheetId="15" hidden="1">'Sovereign exposures'!$614:$1048576,'Sovereign exposures'!$174:$613</definedName>
    <definedName name="Z_3D2E4C4C_55B0_42AD_9B20_28C028F4BEE7_.wvu.Rows" localSheetId="16" hidden="1">Survey!$92:$1048576</definedName>
    <definedName name="Z_3D2E4C4C_55B0_42AD_9B20_28C028F4BEE7_.wvu.Rows" localSheetId="11" hidden="1">'TB IMA Backtesting-P&amp;L'!$1682:$1048576,'TB IMA Backtesting-P&amp;L'!$1371:$1475</definedName>
    <definedName name="Z_3D2E4C4C_55B0_42AD_9B20_28C028F4BEE7_.wvu.Rows" localSheetId="12" hidden="1">'TB SA Current'!$152:$1048576,'TB SA Current'!$65:$151</definedName>
    <definedName name="Z_3D2E4C4C_55B0_42AD_9B20_28C028F4BEE7_.wvu.Rows" localSheetId="13" hidden="1">'TB SA FRTB'!$597:$1048576,'TB SA FRTB'!$156:$457</definedName>
    <definedName name="Z_3D2E4C4C_55B0_42AD_9B20_28C028F4BEE7_.wvu.Rows" localSheetId="4" hidden="1">TLAC!$31:$1048576,TLAC!$25:$30</definedName>
    <definedName name="Z_53E8D147_A870_4F3F_BF63_24587CEF7636_.wvu.PrintArea" localSheetId="17" hidden="1">Checks!$A$1:$N$233</definedName>
    <definedName name="Z_53E8D147_A870_4F3F_BF63_24587CEF7636_.wvu.PrintArea" localSheetId="2" hidden="1">DefCap!#REF!</definedName>
    <definedName name="Z_53E8D147_A870_4F3F_BF63_24587CEF7636_.wvu.PrintArea" localSheetId="3" hidden="1">'DefCap-MI'!#REF!</definedName>
    <definedName name="Z_53E8D147_A870_4F3F_BF63_24587CEF7636_.wvu.PrintArea" localSheetId="5" hidden="1">'DefCap-Provisioning'!#REF!</definedName>
    <definedName name="Z_53E8D147_A870_4F3F_BF63_24587CEF7636_.wvu.PrintArea" localSheetId="8" hidden="1">LCR!#REF!</definedName>
    <definedName name="Z_53E8D147_A870_4F3F_BF63_24587CEF7636_.wvu.PrintArea" localSheetId="6" hidden="1">'Leverage Ratio'!#REF!</definedName>
    <definedName name="Z_53E8D147_A870_4F3F_BF63_24587CEF7636_.wvu.PrintArea" localSheetId="7" hidden="1">'Leverage Ratio additional'!#REF!</definedName>
    <definedName name="Z_53E8D147_A870_4F3F_BF63_24587CEF7636_.wvu.PrintArea" localSheetId="9" hidden="1">NSFR!#REF!</definedName>
    <definedName name="Z_53E8D147_A870_4F3F_BF63_24587CEF7636_.wvu.PrintArea" localSheetId="1" hidden="1">Requirements!$A$1:$C$43,Requirements!#REF!</definedName>
    <definedName name="Z_53E8D147_A870_4F3F_BF63_24587CEF7636_.wvu.PrintArea" localSheetId="15" hidden="1">'Sovereign exposures'!#REF!</definedName>
    <definedName name="Z_53E8D147_A870_4F3F_BF63_24587CEF7636_.wvu.PrintTitles" localSheetId="17" hidden="1">Checks!$1:$1</definedName>
    <definedName name="Z_53E8D147_A870_4F3F_BF63_24587CEF7636_.wvu.PrintTitles" localSheetId="2" hidden="1">DefCap!#REF!</definedName>
    <definedName name="Z_53E8D147_A870_4F3F_BF63_24587CEF7636_.wvu.PrintTitles" localSheetId="3" hidden="1">'DefCap-MI'!#REF!</definedName>
    <definedName name="Z_53E8D147_A870_4F3F_BF63_24587CEF7636_.wvu.PrintTitles" localSheetId="5" hidden="1">'DefCap-Provisioning'!#REF!</definedName>
    <definedName name="Z_53E8D147_A870_4F3F_BF63_24587CEF7636_.wvu.PrintTitles" localSheetId="8" hidden="1">LCR!#REF!</definedName>
    <definedName name="Z_53E8D147_A870_4F3F_BF63_24587CEF7636_.wvu.PrintTitles" localSheetId="6" hidden="1">'Leverage Ratio'!#REF!</definedName>
    <definedName name="Z_53E8D147_A870_4F3F_BF63_24587CEF7636_.wvu.PrintTitles" localSheetId="7" hidden="1">'Leverage Ratio additional'!#REF!</definedName>
    <definedName name="Z_53E8D147_A870_4F3F_BF63_24587CEF7636_.wvu.PrintTitles" localSheetId="9" hidden="1">NSFR!#REF!</definedName>
    <definedName name="Z_53E8D147_A870_4F3F_BF63_24587CEF7636_.wvu.PrintTitles" localSheetId="1" hidden="1">Requirements!$A:$B</definedName>
    <definedName name="Z_53E8D147_A870_4F3F_BF63_24587CEF7636_.wvu.PrintTitles" localSheetId="15" hidden="1">'Sovereign exposures'!#REF!</definedName>
    <definedName name="Z_7608A575_AD39_4DFE_B654_965E0A886A86_.wvu.PrintArea" localSheetId="17" hidden="1">Checks!$A$1:$N$233</definedName>
    <definedName name="Z_7608A575_AD39_4DFE_B654_965E0A886A86_.wvu.PrintArea" localSheetId="2" hidden="1">DefCap!#REF!</definedName>
    <definedName name="Z_7608A575_AD39_4DFE_B654_965E0A886A86_.wvu.PrintArea" localSheetId="3" hidden="1">'DefCap-MI'!#REF!</definedName>
    <definedName name="Z_7608A575_AD39_4DFE_B654_965E0A886A86_.wvu.PrintArea" localSheetId="5" hidden="1">'DefCap-Provisioning'!#REF!</definedName>
    <definedName name="Z_7608A575_AD39_4DFE_B654_965E0A886A86_.wvu.PrintArea" localSheetId="6" hidden="1">'Leverage Ratio'!#REF!</definedName>
    <definedName name="Z_7608A575_AD39_4DFE_B654_965E0A886A86_.wvu.PrintArea" localSheetId="7" hidden="1">'Leverage Ratio additional'!#REF!</definedName>
    <definedName name="Z_7608A575_AD39_4DFE_B654_965E0A886A86_.wvu.PrintArea" localSheetId="9" hidden="1">NSFR!#REF!</definedName>
    <definedName name="Z_7608A575_AD39_4DFE_B654_965E0A886A86_.wvu.PrintArea" localSheetId="1" hidden="1">Requirements!$A$1:$C$43,Requirements!#REF!</definedName>
    <definedName name="Z_7608A575_AD39_4DFE_B654_965E0A886A86_.wvu.PrintTitles" localSheetId="17" hidden="1">Checks!$1:$1</definedName>
    <definedName name="Z_7608A575_AD39_4DFE_B654_965E0A886A86_.wvu.PrintTitles" localSheetId="2" hidden="1">DefCap!#REF!</definedName>
    <definedName name="Z_7608A575_AD39_4DFE_B654_965E0A886A86_.wvu.PrintTitles" localSheetId="3" hidden="1">'DefCap-MI'!#REF!</definedName>
    <definedName name="Z_7608A575_AD39_4DFE_B654_965E0A886A86_.wvu.PrintTitles" localSheetId="5" hidden="1">'DefCap-Provisioning'!#REF!</definedName>
    <definedName name="Z_7608A575_AD39_4DFE_B654_965E0A886A86_.wvu.PrintTitles" localSheetId="6" hidden="1">'Leverage Ratio'!#REF!</definedName>
    <definedName name="Z_7608A575_AD39_4DFE_B654_965E0A886A86_.wvu.PrintTitles" localSheetId="7" hidden="1">'Leverage Ratio additional'!#REF!</definedName>
    <definedName name="Z_7608A575_AD39_4DFE_B654_965E0A886A86_.wvu.PrintTitles" localSheetId="1" hidden="1">Requirements!$A:$B</definedName>
  </definedNames>
  <calcPr calcId="152511"/>
  <customWorkbookViews>
    <customWorkbookView name="Chonco, SThembiso Protus - Personal View" guid="{3D2E4C4C-55B0-42AD-9B20-28C028F4BEE7}" mergeInterval="0" personalView="1" maximized="1" xWindow="-8" yWindow="-8" windowWidth="1696" windowHeight="1026" tabRatio="922" activeSheetId="81"/>
  </customWorkbookViews>
</workbook>
</file>

<file path=xl/calcChain.xml><?xml version="1.0" encoding="utf-8"?>
<calcChain xmlns="http://schemas.openxmlformats.org/spreadsheetml/2006/main">
  <c r="T30" i="100" l="1"/>
  <c r="AK126" i="84" l="1"/>
  <c r="AK125" i="84"/>
  <c r="AK124" i="84"/>
  <c r="AK123" i="84"/>
  <c r="AK122" i="84"/>
  <c r="AK121" i="84"/>
  <c r="AK120" i="84"/>
  <c r="AK119" i="84"/>
  <c r="AK118" i="84"/>
  <c r="AK117" i="84"/>
  <c r="AK116" i="84"/>
  <c r="AK115" i="84"/>
  <c r="AK114" i="84"/>
  <c r="AK113" i="84"/>
  <c r="AF170" i="84"/>
  <c r="AF168" i="84"/>
  <c r="AF166" i="84"/>
  <c r="AF164" i="84"/>
  <c r="AF162" i="84"/>
  <c r="AF160" i="84"/>
  <c r="AF158" i="84"/>
  <c r="AF156" i="84"/>
  <c r="AF155" i="84"/>
  <c r="AF153" i="84"/>
  <c r="AF151" i="84"/>
  <c r="AE170" i="84"/>
  <c r="AE168" i="84"/>
  <c r="AE166" i="84"/>
  <c r="AE164" i="84"/>
  <c r="AE162" i="84"/>
  <c r="AE160" i="84"/>
  <c r="AE158" i="84"/>
  <c r="AE156" i="84"/>
  <c r="AE155" i="84"/>
  <c r="AE153" i="84"/>
  <c r="AE151" i="84"/>
  <c r="R170" i="84"/>
  <c r="R168" i="84"/>
  <c r="R166" i="84"/>
  <c r="R164" i="84"/>
  <c r="R162" i="84"/>
  <c r="R160" i="84"/>
  <c r="R158" i="84"/>
  <c r="R156" i="84"/>
  <c r="R155" i="84"/>
  <c r="R153" i="84"/>
  <c r="R151" i="84"/>
  <c r="Q170" i="84"/>
  <c r="Q168" i="84"/>
  <c r="Q166" i="84"/>
  <c r="Q164" i="84"/>
  <c r="Q162" i="84"/>
  <c r="Q160" i="84"/>
  <c r="Q158" i="84"/>
  <c r="Q156" i="84"/>
  <c r="Q155" i="84"/>
  <c r="Q153" i="84"/>
  <c r="Q151" i="84"/>
  <c r="C450" i="8" l="1"/>
  <c r="C449" i="8"/>
  <c r="C448" i="8"/>
  <c r="C447" i="8"/>
  <c r="G136" i="93"/>
  <c r="G98" i="93"/>
  <c r="G141" i="93" l="1"/>
  <c r="U30" i="100" l="1"/>
  <c r="D204" i="100" l="1"/>
  <c r="I55" i="100" l="1"/>
  <c r="U63" i="100" l="1"/>
  <c r="U81" i="100" l="1"/>
  <c r="U79" i="100"/>
  <c r="U77" i="100"/>
  <c r="U23" i="100" l="1"/>
  <c r="T23" i="100"/>
  <c r="L204" i="100" l="1"/>
  <c r="F204" i="100"/>
  <c r="K204" i="100" l="1"/>
  <c r="E204" i="100"/>
  <c r="J204" i="100" l="1"/>
  <c r="B3" i="84" l="1"/>
  <c r="C78" i="22" l="1"/>
  <c r="C77" i="22"/>
  <c r="C76" i="22"/>
  <c r="C75" i="22"/>
  <c r="C73" i="22"/>
  <c r="C72" i="22"/>
  <c r="C74" i="22"/>
  <c r="C71" i="22" l="1"/>
  <c r="C70" i="22"/>
  <c r="C69" i="22"/>
  <c r="C68" i="22"/>
  <c r="C67" i="22"/>
  <c r="C66" i="22"/>
  <c r="C65" i="22"/>
  <c r="C64" i="22"/>
  <c r="C63" i="22"/>
  <c r="C62" i="22"/>
  <c r="C60" i="22"/>
  <c r="C59" i="22"/>
  <c r="C61" i="22"/>
  <c r="C58" i="22"/>
  <c r="C56" i="22"/>
  <c r="C54" i="22"/>
  <c r="C57" i="22"/>
  <c r="C55" i="22"/>
  <c r="C53" i="22"/>
  <c r="C52" i="22"/>
  <c r="C51" i="22"/>
  <c r="C50" i="22"/>
  <c r="C49" i="22"/>
  <c r="C43" i="22"/>
  <c r="O41" i="22"/>
  <c r="N41" i="22"/>
  <c r="M41" i="22"/>
  <c r="L41" i="22"/>
  <c r="K41" i="22"/>
  <c r="J41" i="22"/>
  <c r="I41" i="22"/>
  <c r="H41" i="22"/>
  <c r="G41" i="22"/>
  <c r="F41" i="22"/>
  <c r="E41" i="22"/>
  <c r="D41" i="22"/>
  <c r="U85" i="100"/>
  <c r="O71" i="22" s="1"/>
  <c r="U83" i="100"/>
  <c r="O70" i="22" s="1"/>
  <c r="U75" i="100"/>
  <c r="O66" i="22" s="1"/>
  <c r="U161" i="100"/>
  <c r="O77" i="22" s="1"/>
  <c r="U159" i="100"/>
  <c r="O76" i="22" s="1"/>
  <c r="U158" i="100"/>
  <c r="O75" i="22" s="1"/>
  <c r="U117" i="100"/>
  <c r="O74" i="22" s="1"/>
  <c r="U115" i="100"/>
  <c r="O73" i="22" s="1"/>
  <c r="U114" i="100"/>
  <c r="O72" i="22" s="1"/>
  <c r="U72" i="100"/>
  <c r="O64" i="22" s="1"/>
  <c r="U71" i="100"/>
  <c r="O63" i="22" s="1"/>
  <c r="U70" i="100"/>
  <c r="O62" i="22" s="1"/>
  <c r="I56" i="100"/>
  <c r="U22" i="100" s="1"/>
  <c r="O49" i="22" s="1"/>
  <c r="P17" i="100" l="1"/>
  <c r="C47" i="22" s="1"/>
  <c r="G124" i="93" l="1"/>
  <c r="G120" i="93"/>
  <c r="G116" i="93"/>
  <c r="G112" i="93"/>
  <c r="G108" i="93"/>
  <c r="G104" i="93"/>
  <c r="E9" i="93"/>
  <c r="L1" i="101" l="1"/>
  <c r="B5" i="101" l="1"/>
  <c r="B6" i="101"/>
  <c r="B7" i="101"/>
  <c r="B8" i="101"/>
  <c r="B9" i="101"/>
  <c r="B10" i="101"/>
  <c r="B11" i="101"/>
  <c r="B12" i="101"/>
  <c r="F12" i="101"/>
  <c r="B13" i="101"/>
  <c r="F13" i="101"/>
  <c r="B14" i="101"/>
  <c r="F14" i="101"/>
  <c r="B15" i="101"/>
  <c r="F151" i="101"/>
  <c r="F154" i="101" s="1"/>
  <c r="F15" i="101" s="1"/>
  <c r="F16" i="101" l="1"/>
  <c r="E3" i="81"/>
  <c r="F116" i="101" l="1"/>
  <c r="F11" i="101" s="1"/>
  <c r="F52" i="101"/>
  <c r="F7" i="101" s="1"/>
  <c r="F100" i="101"/>
  <c r="F10" i="101" s="1"/>
  <c r="F36" i="101"/>
  <c r="F6" i="101" s="1"/>
  <c r="F84" i="101"/>
  <c r="F9" i="101" s="1"/>
  <c r="F20" i="101"/>
  <c r="F5" i="101" s="1"/>
  <c r="F68" i="101"/>
  <c r="F8" i="101" s="1"/>
  <c r="E19" i="93"/>
  <c r="E18" i="93"/>
  <c r="B19" i="93"/>
  <c r="B18" i="93"/>
  <c r="E28" i="83" l="1"/>
  <c r="F28" i="83" s="1"/>
  <c r="E29" i="83"/>
  <c r="F29" i="83" s="1"/>
  <c r="M176" i="81" l="1"/>
  <c r="L176" i="81"/>
  <c r="K176" i="81"/>
  <c r="J176" i="81"/>
  <c r="M171" i="81"/>
  <c r="L171" i="81"/>
  <c r="K171" i="81"/>
  <c r="J171" i="81"/>
  <c r="C220" i="22" l="1"/>
  <c r="C219" i="22"/>
  <c r="C218" i="22"/>
  <c r="C217" i="22"/>
  <c r="C216" i="22"/>
  <c r="C215" i="22"/>
  <c r="C214" i="22"/>
  <c r="C213" i="22"/>
  <c r="C212" i="22"/>
  <c r="C211" i="22"/>
  <c r="C210" i="22"/>
  <c r="C209" i="22"/>
  <c r="C208" i="22"/>
  <c r="C207" i="22"/>
  <c r="C206" i="22"/>
  <c r="C205" i="22"/>
  <c r="C204" i="22"/>
  <c r="C203" i="22"/>
  <c r="C202" i="22"/>
  <c r="C201" i="22"/>
  <c r="C200" i="22"/>
  <c r="D220" i="22"/>
  <c r="D219" i="22"/>
  <c r="D218" i="22"/>
  <c r="D217" i="22"/>
  <c r="D216" i="22"/>
  <c r="D215" i="22"/>
  <c r="D214" i="22"/>
  <c r="D213" i="22"/>
  <c r="D212" i="22"/>
  <c r="D211" i="22"/>
  <c r="D210" i="22"/>
  <c r="D209" i="22"/>
  <c r="D208" i="22"/>
  <c r="D207" i="22"/>
  <c r="D206" i="22"/>
  <c r="D205" i="22"/>
  <c r="D204" i="22"/>
  <c r="D203" i="22"/>
  <c r="D202" i="22"/>
  <c r="D201" i="22"/>
  <c r="D200" i="22"/>
  <c r="D199" i="22"/>
  <c r="AJ141" i="84"/>
  <c r="AJ140" i="84"/>
  <c r="AJ139" i="84"/>
  <c r="AJ138" i="84"/>
  <c r="AJ137" i="84"/>
  <c r="AJ136" i="84"/>
  <c r="AJ124" i="84"/>
  <c r="AJ123" i="84"/>
  <c r="AJ122" i="84"/>
  <c r="AJ121" i="84"/>
  <c r="AJ120" i="84"/>
  <c r="AJ119" i="84"/>
  <c r="AK106" i="84"/>
  <c r="AK104" i="84"/>
  <c r="AK102" i="84"/>
  <c r="AJ107" i="84"/>
  <c r="AJ106" i="84"/>
  <c r="AJ105" i="84"/>
  <c r="AJ104" i="84"/>
  <c r="AJ103" i="84"/>
  <c r="AJ102" i="84"/>
  <c r="G232" i="22" l="1"/>
  <c r="G231" i="22"/>
  <c r="G230" i="22"/>
  <c r="G229" i="22"/>
  <c r="G228" i="22"/>
  <c r="G227" i="22"/>
  <c r="G226" i="22"/>
  <c r="G225" i="22"/>
  <c r="G224" i="22"/>
  <c r="G223" i="22"/>
  <c r="G222" i="22"/>
  <c r="F232" i="22"/>
  <c r="F231" i="22"/>
  <c r="F230" i="22"/>
  <c r="F229" i="22"/>
  <c r="F228" i="22"/>
  <c r="F227" i="22"/>
  <c r="F226" i="22"/>
  <c r="F225" i="22"/>
  <c r="F224" i="22"/>
  <c r="F223" i="22"/>
  <c r="F222" i="22"/>
  <c r="G221" i="22"/>
  <c r="F221" i="22"/>
  <c r="E232" i="22"/>
  <c r="E231" i="22"/>
  <c r="E230" i="22"/>
  <c r="E229" i="22"/>
  <c r="E228" i="22"/>
  <c r="E227" i="22"/>
  <c r="E226" i="22"/>
  <c r="E225" i="22"/>
  <c r="E224" i="22"/>
  <c r="E223" i="22"/>
  <c r="E222" i="22"/>
  <c r="E221" i="22"/>
  <c r="D221" i="22"/>
  <c r="D232" i="22"/>
  <c r="D231" i="22"/>
  <c r="D230" i="22"/>
  <c r="D229" i="22"/>
  <c r="D228" i="22"/>
  <c r="D227" i="22"/>
  <c r="D226" i="22"/>
  <c r="D225" i="22"/>
  <c r="D224" i="22"/>
  <c r="D223" i="22"/>
  <c r="D222" i="22"/>
  <c r="C232" i="22"/>
  <c r="C231" i="22"/>
  <c r="C230" i="22"/>
  <c r="C229" i="22"/>
  <c r="C228" i="22"/>
  <c r="C227" i="22"/>
  <c r="C226" i="22"/>
  <c r="C225" i="22"/>
  <c r="C224" i="22"/>
  <c r="C223" i="22"/>
  <c r="C222" i="22"/>
  <c r="AD172" i="84"/>
  <c r="AC172" i="84"/>
  <c r="AB172" i="84"/>
  <c r="AA172" i="84"/>
  <c r="Z172" i="84"/>
  <c r="Y172" i="84"/>
  <c r="X172" i="84"/>
  <c r="W172" i="84"/>
  <c r="V172" i="84"/>
  <c r="U172" i="84"/>
  <c r="T172" i="84"/>
  <c r="S172" i="84"/>
  <c r="P172" i="84"/>
  <c r="O172" i="84"/>
  <c r="N172" i="84"/>
  <c r="M172" i="84"/>
  <c r="L172" i="84"/>
  <c r="K172" i="84"/>
  <c r="J172" i="84"/>
  <c r="I172" i="84"/>
  <c r="H172" i="84"/>
  <c r="G172" i="84"/>
  <c r="F172" i="84"/>
  <c r="E172" i="84"/>
  <c r="B171" i="84"/>
  <c r="B169" i="84"/>
  <c r="B167" i="84"/>
  <c r="B165" i="84"/>
  <c r="B163" i="84"/>
  <c r="B161" i="84"/>
  <c r="B159" i="84"/>
  <c r="B157" i="84"/>
  <c r="B154" i="84"/>
  <c r="B152" i="84"/>
  <c r="B143" i="84"/>
  <c r="B141" i="84"/>
  <c r="B139" i="84"/>
  <c r="B137" i="84"/>
  <c r="B135" i="84"/>
  <c r="B133" i="84"/>
  <c r="B131" i="84"/>
  <c r="AI144" i="84"/>
  <c r="AH144" i="84"/>
  <c r="AG144" i="84"/>
  <c r="AF144" i="84"/>
  <c r="AE144" i="84"/>
  <c r="AD144" i="84"/>
  <c r="AC144" i="84"/>
  <c r="AB144" i="84"/>
  <c r="AA144" i="84"/>
  <c r="Z144" i="84"/>
  <c r="Y144" i="84"/>
  <c r="X144" i="84"/>
  <c r="W144" i="84"/>
  <c r="V144" i="84"/>
  <c r="U144" i="84"/>
  <c r="T144" i="84"/>
  <c r="S144" i="84"/>
  <c r="R144" i="84"/>
  <c r="Q144" i="84"/>
  <c r="P144" i="84"/>
  <c r="O144" i="84"/>
  <c r="N144" i="84"/>
  <c r="M144" i="84"/>
  <c r="L144" i="84"/>
  <c r="K144" i="84"/>
  <c r="J144" i="84"/>
  <c r="I144" i="84"/>
  <c r="H144" i="84"/>
  <c r="G144" i="84"/>
  <c r="F144" i="84"/>
  <c r="E144" i="84"/>
  <c r="AJ143" i="84"/>
  <c r="AJ142" i="84"/>
  <c r="AJ135" i="84"/>
  <c r="AJ134" i="84"/>
  <c r="AJ133" i="84"/>
  <c r="AJ132" i="84"/>
  <c r="AJ131" i="84"/>
  <c r="AJ130" i="84"/>
  <c r="AJ144" i="84" s="1"/>
  <c r="B124" i="84"/>
  <c r="B122" i="84"/>
  <c r="B120" i="84"/>
  <c r="B107" i="84"/>
  <c r="B105" i="84"/>
  <c r="B103" i="84"/>
  <c r="B85" i="84"/>
  <c r="D85" i="84"/>
  <c r="E85" i="84"/>
  <c r="F85" i="84"/>
  <c r="G85" i="84"/>
  <c r="H85" i="84"/>
  <c r="I85" i="84"/>
  <c r="J85" i="84"/>
  <c r="K85" i="84"/>
  <c r="L85" i="84"/>
  <c r="M85" i="84"/>
  <c r="N85" i="84"/>
  <c r="D81" i="84"/>
  <c r="D89" i="84" s="1"/>
  <c r="C127" i="22" l="1"/>
  <c r="C126" i="22"/>
  <c r="C125" i="22"/>
  <c r="G450" i="8"/>
  <c r="G127" i="22" s="1"/>
  <c r="G449" i="8"/>
  <c r="G126" i="22" s="1"/>
  <c r="G448" i="8"/>
  <c r="G125" i="22" s="1"/>
  <c r="G64" i="93" l="1"/>
  <c r="G61" i="93"/>
  <c r="G171" i="93" l="1"/>
  <c r="G165" i="93"/>
  <c r="G164" i="93" s="1"/>
  <c r="G163" i="93"/>
  <c r="G52" i="93" l="1"/>
  <c r="F628" i="87"/>
  <c r="E628" i="87"/>
  <c r="D628" i="87"/>
  <c r="C628" i="87"/>
  <c r="F627" i="87"/>
  <c r="E627" i="87"/>
  <c r="D627" i="87"/>
  <c r="C627" i="87"/>
  <c r="F626" i="87"/>
  <c r="E626" i="87"/>
  <c r="D626" i="87"/>
  <c r="C626" i="87"/>
  <c r="F625" i="87"/>
  <c r="E625" i="87"/>
  <c r="D625" i="87"/>
  <c r="C625" i="87"/>
  <c r="F624" i="87"/>
  <c r="E624" i="87"/>
  <c r="D624" i="87"/>
  <c r="C624" i="87"/>
  <c r="F623" i="87"/>
  <c r="E623" i="87"/>
  <c r="D623" i="87"/>
  <c r="C623" i="87"/>
  <c r="F622" i="87"/>
  <c r="E622" i="87"/>
  <c r="D622" i="87"/>
  <c r="C622" i="87"/>
  <c r="F621" i="87"/>
  <c r="E621" i="87"/>
  <c r="D621" i="87"/>
  <c r="C621" i="87"/>
  <c r="F620" i="87"/>
  <c r="E620" i="87"/>
  <c r="D620" i="87"/>
  <c r="C620" i="87"/>
  <c r="F619" i="87"/>
  <c r="E619" i="87"/>
  <c r="D619" i="87"/>
  <c r="C619" i="87"/>
  <c r="F618" i="87"/>
  <c r="E618" i="87"/>
  <c r="D618" i="87"/>
  <c r="C618" i="87"/>
  <c r="F617" i="87"/>
  <c r="E617" i="87"/>
  <c r="D617" i="87"/>
  <c r="C617" i="87"/>
  <c r="F616" i="87"/>
  <c r="E616" i="87"/>
  <c r="D616" i="87"/>
  <c r="C616" i="87"/>
  <c r="F615" i="87"/>
  <c r="E615" i="87"/>
  <c r="D615" i="87"/>
  <c r="C615" i="87"/>
  <c r="F614" i="87"/>
  <c r="E614" i="87"/>
  <c r="D614" i="87"/>
  <c r="C614" i="87"/>
  <c r="F613" i="87"/>
  <c r="E613" i="87"/>
  <c r="D613" i="87"/>
  <c r="C613" i="87"/>
  <c r="F612" i="87"/>
  <c r="E612" i="87"/>
  <c r="D612" i="87"/>
  <c r="C612" i="87"/>
  <c r="F611" i="87"/>
  <c r="E611" i="87"/>
  <c r="D611" i="87"/>
  <c r="C611" i="87"/>
  <c r="F610" i="87"/>
  <c r="E610" i="87"/>
  <c r="D610" i="87"/>
  <c r="C610" i="87"/>
  <c r="F609" i="87"/>
  <c r="E609" i="87"/>
  <c r="D609" i="87"/>
  <c r="C609" i="87"/>
  <c r="F608" i="87"/>
  <c r="E608" i="87"/>
  <c r="D608" i="87"/>
  <c r="C608" i="87"/>
  <c r="F607" i="87"/>
  <c r="E607" i="87"/>
  <c r="D607" i="87"/>
  <c r="C607" i="87"/>
  <c r="F606" i="87"/>
  <c r="E606" i="87"/>
  <c r="D606" i="87"/>
  <c r="C606" i="87"/>
  <c r="F605" i="87"/>
  <c r="E605" i="87"/>
  <c r="D605" i="87"/>
  <c r="C605" i="87"/>
  <c r="F604" i="87"/>
  <c r="E604" i="87"/>
  <c r="D604" i="87"/>
  <c r="C604" i="87"/>
  <c r="F603" i="87"/>
  <c r="E603" i="87"/>
  <c r="D603" i="87"/>
  <c r="C603" i="87"/>
  <c r="F602" i="87"/>
  <c r="E602" i="87"/>
  <c r="D602" i="87"/>
  <c r="C602" i="87"/>
  <c r="F601" i="87"/>
  <c r="E601" i="87"/>
  <c r="D601" i="87"/>
  <c r="C601" i="87"/>
  <c r="F600" i="87"/>
  <c r="E600" i="87"/>
  <c r="D600" i="87"/>
  <c r="C600" i="87"/>
  <c r="F599" i="87"/>
  <c r="E599" i="87"/>
  <c r="D599" i="87"/>
  <c r="C599" i="87"/>
  <c r="F598" i="87"/>
  <c r="E598" i="87"/>
  <c r="D598" i="87"/>
  <c r="C598" i="87"/>
  <c r="F597" i="87"/>
  <c r="E597" i="87"/>
  <c r="D597" i="87"/>
  <c r="C597" i="87"/>
  <c r="F596" i="87"/>
  <c r="E596" i="87"/>
  <c r="D596" i="87"/>
  <c r="C596" i="87"/>
  <c r="F595" i="87"/>
  <c r="E595" i="87"/>
  <c r="D595" i="87"/>
  <c r="C595" i="87"/>
  <c r="F594" i="87"/>
  <c r="E594" i="87"/>
  <c r="D594" i="87"/>
  <c r="C594" i="87"/>
  <c r="F593" i="87"/>
  <c r="E593" i="87"/>
  <c r="D593" i="87"/>
  <c r="C593" i="87"/>
  <c r="F592" i="87"/>
  <c r="E592" i="87"/>
  <c r="D592" i="87"/>
  <c r="C592" i="87"/>
  <c r="F591" i="87"/>
  <c r="E591" i="87"/>
  <c r="D591" i="87"/>
  <c r="C591" i="87"/>
  <c r="F590" i="87"/>
  <c r="E590" i="87"/>
  <c r="D590" i="87"/>
  <c r="C590" i="87"/>
  <c r="F589" i="87"/>
  <c r="E589" i="87"/>
  <c r="D589" i="87"/>
  <c r="C589" i="87"/>
  <c r="F588" i="87"/>
  <c r="E588" i="87"/>
  <c r="D588" i="87"/>
  <c r="C588" i="87"/>
  <c r="F587" i="87"/>
  <c r="E587" i="87"/>
  <c r="D587" i="87"/>
  <c r="C587" i="87"/>
  <c r="F586" i="87"/>
  <c r="E586" i="87"/>
  <c r="D586" i="87"/>
  <c r="C586" i="87"/>
  <c r="F585" i="87"/>
  <c r="E585" i="87"/>
  <c r="D585" i="87"/>
  <c r="C585" i="87"/>
  <c r="F584" i="87"/>
  <c r="E584" i="87"/>
  <c r="D584" i="87"/>
  <c r="C584" i="87"/>
  <c r="F583" i="87"/>
  <c r="E583" i="87"/>
  <c r="D583" i="87"/>
  <c r="C583" i="87"/>
  <c r="F582" i="87"/>
  <c r="E582" i="87"/>
  <c r="D582" i="87"/>
  <c r="C582" i="87"/>
  <c r="F581" i="87"/>
  <c r="E581" i="87"/>
  <c r="D581" i="87"/>
  <c r="C581" i="87"/>
  <c r="F580" i="87"/>
  <c r="E580" i="87"/>
  <c r="D580" i="87"/>
  <c r="C580" i="87"/>
  <c r="F579" i="87"/>
  <c r="E579" i="87"/>
  <c r="D579" i="87"/>
  <c r="C579" i="87"/>
  <c r="F578" i="87"/>
  <c r="E578" i="87"/>
  <c r="D578" i="87"/>
  <c r="C578" i="87"/>
  <c r="F577" i="87"/>
  <c r="E577" i="87"/>
  <c r="D577" i="87"/>
  <c r="C577" i="87"/>
  <c r="F576" i="87"/>
  <c r="E576" i="87"/>
  <c r="D576" i="87"/>
  <c r="C576" i="87"/>
  <c r="F575" i="87"/>
  <c r="E575" i="87"/>
  <c r="D575" i="87"/>
  <c r="C575" i="87"/>
  <c r="F574" i="87"/>
  <c r="E574" i="87"/>
  <c r="D574" i="87"/>
  <c r="C574" i="87"/>
  <c r="F573" i="87"/>
  <c r="E573" i="87"/>
  <c r="D573" i="87"/>
  <c r="C573" i="87"/>
  <c r="F572" i="87"/>
  <c r="E572" i="87"/>
  <c r="D572" i="87"/>
  <c r="C572" i="87"/>
  <c r="F571" i="87"/>
  <c r="E571" i="87"/>
  <c r="D571" i="87"/>
  <c r="C571" i="87"/>
  <c r="F570" i="87"/>
  <c r="E570" i="87"/>
  <c r="D570" i="87"/>
  <c r="C570" i="87"/>
  <c r="F569" i="87"/>
  <c r="E569" i="87"/>
  <c r="D569" i="87"/>
  <c r="C569" i="87"/>
  <c r="F568" i="87"/>
  <c r="E568" i="87"/>
  <c r="D568" i="87"/>
  <c r="C568" i="87"/>
  <c r="F567" i="87"/>
  <c r="E567" i="87"/>
  <c r="D567" i="87"/>
  <c r="C567" i="87"/>
  <c r="F566" i="87"/>
  <c r="E566" i="87"/>
  <c r="D566" i="87"/>
  <c r="C566" i="87"/>
  <c r="F565" i="87"/>
  <c r="E565" i="87"/>
  <c r="D565" i="87"/>
  <c r="C565" i="87"/>
  <c r="F564" i="87"/>
  <c r="E564" i="87"/>
  <c r="D564" i="87"/>
  <c r="C564" i="87"/>
  <c r="F563" i="87"/>
  <c r="E563" i="87"/>
  <c r="D563" i="87"/>
  <c r="C563" i="87"/>
  <c r="F562" i="87"/>
  <c r="E562" i="87"/>
  <c r="D562" i="87"/>
  <c r="C562" i="87"/>
  <c r="F561" i="87"/>
  <c r="E561" i="87"/>
  <c r="D561" i="87"/>
  <c r="C561" i="87"/>
  <c r="F560" i="87"/>
  <c r="E560" i="87"/>
  <c r="D560" i="87"/>
  <c r="C560" i="87"/>
  <c r="F559" i="87"/>
  <c r="E559" i="87"/>
  <c r="D559" i="87"/>
  <c r="C559" i="87"/>
  <c r="F558" i="87"/>
  <c r="E558" i="87"/>
  <c r="D558" i="87"/>
  <c r="C558" i="87"/>
  <c r="F557" i="87"/>
  <c r="E557" i="87"/>
  <c r="D557" i="87"/>
  <c r="C557" i="87"/>
  <c r="F556" i="87"/>
  <c r="E556" i="87"/>
  <c r="D556" i="87"/>
  <c r="C556" i="87"/>
  <c r="F555" i="87"/>
  <c r="E555" i="87"/>
  <c r="D555" i="87"/>
  <c r="C555" i="87"/>
  <c r="F554" i="87"/>
  <c r="E554" i="87"/>
  <c r="D554" i="87"/>
  <c r="C554" i="87"/>
  <c r="F553" i="87"/>
  <c r="E553" i="87"/>
  <c r="D553" i="87"/>
  <c r="C553" i="87"/>
  <c r="F552" i="87"/>
  <c r="E552" i="87"/>
  <c r="D552" i="87"/>
  <c r="C552" i="87"/>
  <c r="F551" i="87"/>
  <c r="E551" i="87"/>
  <c r="D551" i="87"/>
  <c r="C551" i="87"/>
  <c r="F550" i="87"/>
  <c r="E550" i="87"/>
  <c r="D550" i="87"/>
  <c r="C550" i="87"/>
  <c r="F549" i="87"/>
  <c r="E549" i="87"/>
  <c r="D549" i="87"/>
  <c r="C549" i="87"/>
  <c r="F548" i="87"/>
  <c r="E548" i="87"/>
  <c r="D548" i="87"/>
  <c r="C548" i="87"/>
  <c r="F547" i="87"/>
  <c r="E547" i="87"/>
  <c r="D547" i="87"/>
  <c r="C547" i="87"/>
  <c r="F546" i="87"/>
  <c r="E546" i="87"/>
  <c r="D546" i="87"/>
  <c r="C546" i="87"/>
  <c r="F545" i="87"/>
  <c r="E545" i="87"/>
  <c r="D545" i="87"/>
  <c r="C545" i="87"/>
  <c r="F544" i="87"/>
  <c r="E544" i="87"/>
  <c r="D544" i="87"/>
  <c r="C544" i="87"/>
  <c r="F543" i="87"/>
  <c r="E543" i="87"/>
  <c r="D543" i="87"/>
  <c r="C543" i="87"/>
  <c r="F542" i="87"/>
  <c r="E542" i="87"/>
  <c r="D542" i="87"/>
  <c r="C542" i="87"/>
  <c r="F541" i="87"/>
  <c r="E541" i="87"/>
  <c r="D541" i="87"/>
  <c r="C541" i="87"/>
  <c r="F540" i="87"/>
  <c r="E540" i="87"/>
  <c r="D540" i="87"/>
  <c r="C540" i="87"/>
  <c r="F539" i="87"/>
  <c r="E539" i="87"/>
  <c r="D539" i="87"/>
  <c r="C539" i="87"/>
  <c r="F538" i="87"/>
  <c r="E538" i="87"/>
  <c r="D538" i="87"/>
  <c r="C538" i="87"/>
  <c r="F537" i="87"/>
  <c r="E537" i="87"/>
  <c r="D537" i="87"/>
  <c r="C537" i="87"/>
  <c r="F536" i="87"/>
  <c r="E536" i="87"/>
  <c r="D536" i="87"/>
  <c r="C536" i="87"/>
  <c r="F535" i="87"/>
  <c r="E535" i="87"/>
  <c r="D535" i="87"/>
  <c r="C535" i="87"/>
  <c r="F534" i="87"/>
  <c r="E534" i="87"/>
  <c r="D534" i="87"/>
  <c r="C534" i="87"/>
  <c r="F533" i="87"/>
  <c r="E533" i="87"/>
  <c r="D533" i="87"/>
  <c r="C533" i="87"/>
  <c r="F532" i="87"/>
  <c r="E532" i="87"/>
  <c r="D532" i="87"/>
  <c r="C532" i="87"/>
  <c r="F531" i="87"/>
  <c r="E531" i="87"/>
  <c r="D531" i="87"/>
  <c r="C531" i="87"/>
  <c r="F530" i="87"/>
  <c r="E530" i="87"/>
  <c r="D530" i="87"/>
  <c r="C530" i="87"/>
  <c r="F529" i="87"/>
  <c r="E529" i="87"/>
  <c r="D529" i="87"/>
  <c r="C529" i="87"/>
  <c r="C12" i="87"/>
  <c r="C13" i="87"/>
  <c r="B529" i="87"/>
  <c r="EQ528" i="87"/>
  <c r="EP528" i="87"/>
  <c r="EO528" i="87"/>
  <c r="EN528" i="87"/>
  <c r="EM528" i="87"/>
  <c r="EL528" i="87"/>
  <c r="EK528" i="87"/>
  <c r="EJ528" i="87"/>
  <c r="EI528" i="87"/>
  <c r="EH528" i="87"/>
  <c r="EG528" i="87"/>
  <c r="EF528" i="87"/>
  <c r="EE528" i="87"/>
  <c r="ED528" i="87"/>
  <c r="EC528" i="87"/>
  <c r="EB528" i="87"/>
  <c r="EA528" i="87"/>
  <c r="DZ528" i="87"/>
  <c r="DY528" i="87"/>
  <c r="DX528" i="87"/>
  <c r="DW528" i="87"/>
  <c r="DV528" i="87"/>
  <c r="DU528" i="87"/>
  <c r="DT528" i="87"/>
  <c r="DS528" i="87"/>
  <c r="DR528" i="87"/>
  <c r="DQ528" i="87"/>
  <c r="DP528" i="87"/>
  <c r="DO528" i="87"/>
  <c r="DN528" i="87"/>
  <c r="DM528" i="87"/>
  <c r="DL528" i="87"/>
  <c r="DK528" i="87"/>
  <c r="DJ528" i="87"/>
  <c r="DI528" i="87"/>
  <c r="DH528" i="87"/>
  <c r="DG528" i="87"/>
  <c r="DF528" i="87"/>
  <c r="DE528" i="87"/>
  <c r="DD528" i="87"/>
  <c r="DC528" i="87"/>
  <c r="DB528" i="87"/>
  <c r="DA528" i="87"/>
  <c r="CZ528" i="87"/>
  <c r="CY528" i="87"/>
  <c r="CX528" i="87"/>
  <c r="CW528" i="87"/>
  <c r="CV528" i="87"/>
  <c r="CU528" i="87"/>
  <c r="CT528" i="87"/>
  <c r="CS528" i="87"/>
  <c r="CR528" i="87"/>
  <c r="CQ528" i="87"/>
  <c r="CP528" i="87"/>
  <c r="CO528" i="87"/>
  <c r="CN528" i="87"/>
  <c r="CM528" i="87"/>
  <c r="CL528" i="87"/>
  <c r="CK528" i="87"/>
  <c r="CJ528" i="87"/>
  <c r="CI528" i="87"/>
  <c r="CH528" i="87"/>
  <c r="CG528" i="87"/>
  <c r="CF528" i="87"/>
  <c r="CE528" i="87"/>
  <c r="CD528" i="87"/>
  <c r="CC528" i="87"/>
  <c r="CB528" i="87"/>
  <c r="CA528" i="87"/>
  <c r="BZ528" i="87"/>
  <c r="BY528" i="87"/>
  <c r="BX528" i="87"/>
  <c r="BW528" i="87"/>
  <c r="BV528" i="87"/>
  <c r="BU528" i="87"/>
  <c r="BT528" i="87"/>
  <c r="BS528" i="87"/>
  <c r="BR528" i="87"/>
  <c r="BQ528" i="87"/>
  <c r="BP528" i="87"/>
  <c r="BO528" i="87"/>
  <c r="BN528" i="87"/>
  <c r="BM528" i="87"/>
  <c r="BL528" i="87"/>
  <c r="BK528" i="87"/>
  <c r="BJ528" i="87"/>
  <c r="BI528" i="87"/>
  <c r="BH528" i="87"/>
  <c r="BG528" i="87"/>
  <c r="BF528" i="87"/>
  <c r="BE528" i="87"/>
  <c r="BD528" i="87"/>
  <c r="BC528" i="87"/>
  <c r="BB528" i="87"/>
  <c r="BA528" i="87"/>
  <c r="AZ528" i="87"/>
  <c r="AY528" i="87"/>
  <c r="AX528" i="87"/>
  <c r="AW528" i="87"/>
  <c r="AV528" i="87"/>
  <c r="AU528" i="87"/>
  <c r="AT528" i="87"/>
  <c r="AS528" i="87"/>
  <c r="AR528" i="87"/>
  <c r="AQ528" i="87"/>
  <c r="AP528" i="87"/>
  <c r="AO528" i="87"/>
  <c r="AN528" i="87"/>
  <c r="AM528" i="87"/>
  <c r="AL528" i="87"/>
  <c r="AK528" i="87"/>
  <c r="AJ528" i="87"/>
  <c r="AI528" i="87"/>
  <c r="AH528" i="87"/>
  <c r="AG528" i="87"/>
  <c r="AF528" i="87"/>
  <c r="AE528" i="87"/>
  <c r="AD528" i="87"/>
  <c r="AC528" i="87"/>
  <c r="AB528" i="87"/>
  <c r="AA528" i="87"/>
  <c r="Z528" i="87"/>
  <c r="Y528" i="87"/>
  <c r="X528" i="87"/>
  <c r="W528" i="87"/>
  <c r="V528" i="87"/>
  <c r="U528" i="87"/>
  <c r="T528" i="87"/>
  <c r="S528" i="87"/>
  <c r="R528" i="87"/>
  <c r="Q528" i="87"/>
  <c r="P528" i="87"/>
  <c r="O528" i="87"/>
  <c r="N528" i="87"/>
  <c r="M528" i="87"/>
  <c r="L528" i="87"/>
  <c r="K528" i="87"/>
  <c r="J528" i="87"/>
  <c r="I528" i="87"/>
  <c r="H528" i="87"/>
  <c r="G178" i="93" l="1"/>
  <c r="H150" i="93"/>
  <c r="H76" i="93"/>
  <c r="H103" i="93"/>
  <c r="H135" i="93"/>
  <c r="E1" i="93"/>
  <c r="H52" i="93"/>
  <c r="H36" i="93"/>
  <c r="B6" i="93" l="1"/>
  <c r="B5" i="93"/>
  <c r="G68" i="93"/>
  <c r="U56" i="100" l="1"/>
  <c r="U47" i="100"/>
  <c r="O55" i="22" s="1"/>
  <c r="T47" i="100"/>
  <c r="N55" i="22" s="1"/>
  <c r="I40" i="100"/>
  <c r="I52" i="22" s="1"/>
  <c r="D40" i="100"/>
  <c r="D52" i="22" s="1"/>
  <c r="F1" i="94" l="1"/>
  <c r="C1" i="92"/>
  <c r="P55" i="100" l="1"/>
  <c r="U7" i="100"/>
  <c r="O42" i="22" s="1"/>
  <c r="T7" i="100"/>
  <c r="N42" i="22" s="1"/>
  <c r="P23" i="100"/>
  <c r="P19" i="100"/>
  <c r="C48" i="22" s="1"/>
  <c r="P16" i="100"/>
  <c r="C46" i="22" s="1"/>
  <c r="P9" i="100"/>
  <c r="C44" i="22" s="1"/>
  <c r="P10" i="100"/>
  <c r="C45" i="22" s="1"/>
  <c r="P7" i="100"/>
  <c r="C42" i="22" s="1"/>
  <c r="D1" i="100"/>
  <c r="U64" i="100"/>
  <c r="O61" i="22" s="1"/>
  <c r="T64" i="100"/>
  <c r="N61" i="22" s="1"/>
  <c r="M64" i="100"/>
  <c r="M60" i="22" s="1"/>
  <c r="I64" i="100"/>
  <c r="I59" i="22" s="1"/>
  <c r="H64" i="100"/>
  <c r="H60" i="22" s="1"/>
  <c r="D64" i="100"/>
  <c r="D59" i="22" s="1"/>
  <c r="U55" i="100"/>
  <c r="T55" i="100"/>
  <c r="U49" i="100"/>
  <c r="O57" i="22" s="1"/>
  <c r="T49" i="100"/>
  <c r="N57" i="22" s="1"/>
  <c r="K48" i="100"/>
  <c r="L56" i="22" s="1"/>
  <c r="F48" i="100"/>
  <c r="G56" i="22" s="1"/>
  <c r="K46" i="100"/>
  <c r="L54" i="22" s="1"/>
  <c r="F46" i="100"/>
  <c r="G54" i="22" s="1"/>
  <c r="L40" i="100"/>
  <c r="L52" i="22" s="1"/>
  <c r="K40" i="100"/>
  <c r="K52" i="22" s="1"/>
  <c r="J40" i="100"/>
  <c r="J52" i="22" s="1"/>
  <c r="G40" i="100"/>
  <c r="G52" i="22" s="1"/>
  <c r="F40" i="100"/>
  <c r="F52" i="22" s="1"/>
  <c r="E40" i="100"/>
  <c r="E52" i="22" s="1"/>
  <c r="L39" i="100"/>
  <c r="K39" i="100"/>
  <c r="G39" i="100"/>
  <c r="F39" i="100"/>
  <c r="O50" i="22"/>
  <c r="N50" i="22"/>
  <c r="T22" i="100"/>
  <c r="N49" i="22" s="1"/>
  <c r="U21" i="100"/>
  <c r="O48" i="22" s="1"/>
  <c r="T21" i="100"/>
  <c r="N48" i="22" s="1"/>
  <c r="U19" i="100"/>
  <c r="T19" i="100"/>
  <c r="U17" i="100"/>
  <c r="O47" i="22" s="1"/>
  <c r="T17" i="100"/>
  <c r="N47" i="22" s="1"/>
  <c r="U16" i="100"/>
  <c r="O46" i="22" s="1"/>
  <c r="T16" i="100"/>
  <c r="N46" i="22" s="1"/>
  <c r="U10" i="100"/>
  <c r="O45" i="22" s="1"/>
  <c r="T10" i="100"/>
  <c r="N45" i="22" s="1"/>
  <c r="U9" i="100"/>
  <c r="O44" i="22" s="1"/>
  <c r="T9" i="100"/>
  <c r="N44" i="22" s="1"/>
  <c r="U8" i="100"/>
  <c r="O43" i="22" s="1"/>
  <c r="T8" i="100"/>
  <c r="N43" i="22" s="1"/>
  <c r="E10" i="93" l="1"/>
  <c r="B11" i="93"/>
  <c r="B12" i="93"/>
  <c r="E12" i="93"/>
  <c r="B13" i="93"/>
  <c r="E13" i="93"/>
  <c r="B14" i="93"/>
  <c r="E14" i="93"/>
  <c r="B15" i="93"/>
  <c r="E15" i="93"/>
  <c r="B16" i="93"/>
  <c r="B17" i="93"/>
  <c r="E17" i="93"/>
  <c r="B20" i="93"/>
  <c r="B21" i="93"/>
  <c r="B22" i="93"/>
  <c r="E22" i="93"/>
  <c r="B23" i="93"/>
  <c r="E23" i="93"/>
  <c r="B24" i="93"/>
  <c r="E24" i="93"/>
  <c r="B25" i="93"/>
  <c r="B26" i="93"/>
  <c r="E26" i="93"/>
  <c r="B27" i="93"/>
  <c r="E27" i="93"/>
  <c r="B28" i="93"/>
  <c r="E28" i="93"/>
  <c r="B390" i="93"/>
  <c r="B389" i="93"/>
  <c r="B388" i="93"/>
  <c r="B387" i="93"/>
  <c r="B386" i="93"/>
  <c r="B385" i="93"/>
  <c r="B384" i="93"/>
  <c r="B383" i="93"/>
  <c r="B382" i="93"/>
  <c r="B381" i="93"/>
  <c r="B380" i="93"/>
  <c r="B379" i="93"/>
  <c r="B378" i="93"/>
  <c r="B377" i="93"/>
  <c r="B376" i="93"/>
  <c r="B375" i="93"/>
  <c r="B374" i="93"/>
  <c r="B373" i="93"/>
  <c r="B372" i="93"/>
  <c r="B371" i="93"/>
  <c r="B370" i="93"/>
  <c r="B369" i="93"/>
  <c r="B368" i="93"/>
  <c r="B367" i="93"/>
  <c r="B366" i="93"/>
  <c r="B365" i="93"/>
  <c r="B364" i="93"/>
  <c r="B363" i="93"/>
  <c r="B362" i="93"/>
  <c r="B361" i="93"/>
  <c r="B360" i="93"/>
  <c r="B359" i="93"/>
  <c r="B358" i="93"/>
  <c r="B357" i="93"/>
  <c r="B356" i="93"/>
  <c r="B355" i="93"/>
  <c r="B354" i="93"/>
  <c r="B353" i="93"/>
  <c r="B352" i="93"/>
  <c r="B351" i="93"/>
  <c r="B350" i="93"/>
  <c r="B349" i="93"/>
  <c r="B348" i="93"/>
  <c r="B347" i="93"/>
  <c r="B346" i="93"/>
  <c r="B345" i="93"/>
  <c r="B344" i="93"/>
  <c r="B343" i="93"/>
  <c r="B342" i="93"/>
  <c r="B341" i="93"/>
  <c r="B340" i="93"/>
  <c r="B339" i="93"/>
  <c r="B338" i="93"/>
  <c r="B337" i="93"/>
  <c r="B336" i="93"/>
  <c r="B335" i="93"/>
  <c r="B334" i="93"/>
  <c r="B333" i="93"/>
  <c r="B332" i="93"/>
  <c r="B331" i="93"/>
  <c r="B330" i="93"/>
  <c r="B329" i="93"/>
  <c r="B328" i="93"/>
  <c r="B327" i="93"/>
  <c r="B326" i="93"/>
  <c r="B325" i="93"/>
  <c r="B324" i="93"/>
  <c r="B323" i="93"/>
  <c r="B322" i="93"/>
  <c r="B321" i="93"/>
  <c r="B320" i="93"/>
  <c r="B319" i="93"/>
  <c r="B318" i="93"/>
  <c r="B317" i="93"/>
  <c r="B316" i="93"/>
  <c r="B315" i="93"/>
  <c r="B314" i="93"/>
  <c r="B313" i="93"/>
  <c r="B312" i="93"/>
  <c r="B311" i="93"/>
  <c r="B310" i="93"/>
  <c r="B309" i="93"/>
  <c r="B308" i="93"/>
  <c r="B307" i="93"/>
  <c r="B306" i="93"/>
  <c r="B305" i="93"/>
  <c r="B304" i="93"/>
  <c r="B303" i="93"/>
  <c r="B302" i="93"/>
  <c r="B301" i="93"/>
  <c r="B300" i="93"/>
  <c r="B299" i="93"/>
  <c r="B298" i="93"/>
  <c r="B297" i="93"/>
  <c r="B296" i="93"/>
  <c r="B295" i="93"/>
  <c r="B294" i="93"/>
  <c r="B293" i="93"/>
  <c r="B292" i="93"/>
  <c r="B291" i="93"/>
  <c r="G180" i="93"/>
  <c r="G162" i="93"/>
  <c r="G161" i="93"/>
  <c r="G160" i="93"/>
  <c r="G159" i="93"/>
  <c r="G158" i="93"/>
  <c r="G157" i="93" l="1"/>
  <c r="G150" i="93" s="1"/>
  <c r="G128" i="93"/>
  <c r="G90" i="93"/>
  <c r="G84" i="93"/>
  <c r="G78" i="93"/>
  <c r="G55" i="93"/>
  <c r="G77" i="93" l="1"/>
  <c r="G76" i="93" s="1"/>
  <c r="G60" i="93"/>
  <c r="G48" i="93"/>
  <c r="G41" i="93"/>
  <c r="G38" i="93"/>
  <c r="G156" i="93"/>
  <c r="G155" i="93"/>
  <c r="G154" i="93"/>
  <c r="G153" i="93"/>
  <c r="G57" i="93"/>
  <c r="G103" i="93" l="1"/>
  <c r="G152" i="93"/>
  <c r="G36" i="93"/>
  <c r="G35" i="93" s="1"/>
  <c r="G135" i="93"/>
  <c r="F111" i="87"/>
  <c r="E111" i="87"/>
  <c r="D111" i="87"/>
  <c r="C111" i="87"/>
  <c r="F110" i="87"/>
  <c r="E110" i="87"/>
  <c r="D110" i="87"/>
  <c r="C110" i="87"/>
  <c r="F109" i="87"/>
  <c r="E109" i="87"/>
  <c r="D109" i="87"/>
  <c r="C109" i="87"/>
  <c r="F108" i="87"/>
  <c r="E108" i="87"/>
  <c r="D108" i="87"/>
  <c r="C108" i="87"/>
  <c r="F107" i="87"/>
  <c r="E107" i="87"/>
  <c r="D107" i="87"/>
  <c r="C107" i="87"/>
  <c r="F106" i="87"/>
  <c r="E106" i="87"/>
  <c r="D106" i="87"/>
  <c r="C106" i="87"/>
  <c r="F105" i="87"/>
  <c r="E105" i="87"/>
  <c r="D105" i="87"/>
  <c r="C105" i="87"/>
  <c r="F104" i="87"/>
  <c r="E104" i="87"/>
  <c r="D104" i="87"/>
  <c r="C104" i="87"/>
  <c r="F103" i="87"/>
  <c r="E103" i="87"/>
  <c r="D103" i="87"/>
  <c r="C103" i="87"/>
  <c r="F102" i="87"/>
  <c r="E102" i="87"/>
  <c r="D102" i="87"/>
  <c r="C102" i="87"/>
  <c r="F101" i="87"/>
  <c r="E101" i="87"/>
  <c r="D101" i="87"/>
  <c r="C101" i="87"/>
  <c r="F100" i="87"/>
  <c r="E100" i="87"/>
  <c r="D100" i="87"/>
  <c r="C100" i="87"/>
  <c r="F99" i="87"/>
  <c r="E99" i="87"/>
  <c r="D99" i="87"/>
  <c r="C99" i="87"/>
  <c r="F98" i="87"/>
  <c r="E98" i="87"/>
  <c r="D98" i="87"/>
  <c r="C98" i="87"/>
  <c r="F97" i="87"/>
  <c r="E97" i="87"/>
  <c r="D97" i="87"/>
  <c r="C97" i="87"/>
  <c r="F96" i="87"/>
  <c r="E96" i="87"/>
  <c r="D96" i="87"/>
  <c r="C96" i="87"/>
  <c r="F95" i="87"/>
  <c r="E95" i="87"/>
  <c r="D95" i="87"/>
  <c r="C95" i="87"/>
  <c r="F94" i="87"/>
  <c r="E94" i="87"/>
  <c r="D94" i="87"/>
  <c r="C94" i="87"/>
  <c r="F93" i="87"/>
  <c r="E93" i="87"/>
  <c r="D93" i="87"/>
  <c r="C93" i="87"/>
  <c r="F92" i="87"/>
  <c r="E92" i="87"/>
  <c r="D92" i="87"/>
  <c r="C92" i="87"/>
  <c r="F91" i="87"/>
  <c r="E91" i="87"/>
  <c r="D91" i="87"/>
  <c r="C91" i="87"/>
  <c r="F90" i="87"/>
  <c r="E90" i="87"/>
  <c r="D90" i="87"/>
  <c r="C90" i="87"/>
  <c r="F89" i="87"/>
  <c r="E89" i="87"/>
  <c r="D89" i="87"/>
  <c r="C89" i="87"/>
  <c r="F88" i="87"/>
  <c r="E88" i="87"/>
  <c r="D88" i="87"/>
  <c r="C88" i="87"/>
  <c r="F87" i="87"/>
  <c r="E87" i="87"/>
  <c r="D87" i="87"/>
  <c r="C87" i="87"/>
  <c r="F86" i="87"/>
  <c r="E86" i="87"/>
  <c r="D86" i="87"/>
  <c r="C86" i="87"/>
  <c r="F85" i="87"/>
  <c r="E85" i="87"/>
  <c r="D85" i="87"/>
  <c r="C85" i="87"/>
  <c r="F84" i="87"/>
  <c r="E84" i="87"/>
  <c r="D84" i="87"/>
  <c r="C84" i="87"/>
  <c r="F83" i="87"/>
  <c r="E83" i="87"/>
  <c r="D83" i="87"/>
  <c r="C83" i="87"/>
  <c r="F82" i="87"/>
  <c r="E82" i="87"/>
  <c r="D82" i="87"/>
  <c r="C82" i="87"/>
  <c r="F81" i="87"/>
  <c r="E81" i="87"/>
  <c r="D81" i="87"/>
  <c r="C81" i="87"/>
  <c r="F80" i="87"/>
  <c r="E80" i="87"/>
  <c r="D80" i="87"/>
  <c r="C80" i="87"/>
  <c r="F79" i="87"/>
  <c r="E79" i="87"/>
  <c r="D79" i="87"/>
  <c r="C79" i="87"/>
  <c r="F78" i="87"/>
  <c r="E78" i="87"/>
  <c r="D78" i="87"/>
  <c r="C78" i="87"/>
  <c r="F77" i="87"/>
  <c r="E77" i="87"/>
  <c r="D77" i="87"/>
  <c r="C77" i="87"/>
  <c r="F76" i="87"/>
  <c r="E76" i="87"/>
  <c r="D76" i="87"/>
  <c r="C76" i="87"/>
  <c r="F75" i="87"/>
  <c r="E75" i="87"/>
  <c r="D75" i="87"/>
  <c r="C75" i="87"/>
  <c r="F74" i="87"/>
  <c r="E74" i="87"/>
  <c r="D74" i="87"/>
  <c r="C74" i="87"/>
  <c r="F73" i="87"/>
  <c r="E73" i="87"/>
  <c r="D73" i="87"/>
  <c r="C73" i="87"/>
  <c r="F72" i="87"/>
  <c r="E72" i="87"/>
  <c r="D72" i="87"/>
  <c r="C72" i="87"/>
  <c r="F71" i="87"/>
  <c r="E71" i="87"/>
  <c r="D71" i="87"/>
  <c r="C71" i="87"/>
  <c r="F70" i="87"/>
  <c r="E70" i="87"/>
  <c r="D70" i="87"/>
  <c r="C70" i="87"/>
  <c r="F69" i="87"/>
  <c r="E69" i="87"/>
  <c r="D69" i="87"/>
  <c r="C69" i="87"/>
  <c r="F68" i="87"/>
  <c r="E68" i="87"/>
  <c r="D68" i="87"/>
  <c r="C68" i="87"/>
  <c r="F67" i="87"/>
  <c r="E67" i="87"/>
  <c r="D67" i="87"/>
  <c r="C67" i="87"/>
  <c r="F66" i="87"/>
  <c r="E66" i="87"/>
  <c r="D66" i="87"/>
  <c r="C66" i="87"/>
  <c r="F65" i="87"/>
  <c r="E65" i="87"/>
  <c r="D65" i="87"/>
  <c r="C65" i="87"/>
  <c r="F64" i="87"/>
  <c r="E64" i="87"/>
  <c r="D64" i="87"/>
  <c r="C64" i="87"/>
  <c r="F63" i="87"/>
  <c r="E63" i="87"/>
  <c r="D63" i="87"/>
  <c r="C63" i="87"/>
  <c r="F62" i="87"/>
  <c r="E62" i="87"/>
  <c r="D62" i="87"/>
  <c r="C62" i="87"/>
  <c r="F61" i="87"/>
  <c r="E61" i="87"/>
  <c r="D61" i="87"/>
  <c r="C61" i="87"/>
  <c r="F60" i="87"/>
  <c r="E60" i="87"/>
  <c r="D60" i="87"/>
  <c r="C60" i="87"/>
  <c r="F59" i="87"/>
  <c r="E59" i="87"/>
  <c r="D59" i="87"/>
  <c r="C59" i="87"/>
  <c r="F58" i="87"/>
  <c r="E58" i="87"/>
  <c r="D58" i="87"/>
  <c r="C58" i="87"/>
  <c r="F57" i="87"/>
  <c r="E57" i="87"/>
  <c r="D57" i="87"/>
  <c r="C57" i="87"/>
  <c r="F56" i="87"/>
  <c r="E56" i="87"/>
  <c r="D56" i="87"/>
  <c r="C56" i="87"/>
  <c r="F55" i="87"/>
  <c r="E55" i="87"/>
  <c r="D55" i="87"/>
  <c r="C55" i="87"/>
  <c r="F54" i="87"/>
  <c r="E54" i="87"/>
  <c r="D54" i="87"/>
  <c r="C54" i="87"/>
  <c r="F53" i="87"/>
  <c r="E53" i="87"/>
  <c r="D53" i="87"/>
  <c r="C53" i="87"/>
  <c r="F52" i="87"/>
  <c r="E52" i="87"/>
  <c r="D52" i="87"/>
  <c r="C52" i="87"/>
  <c r="F51" i="87"/>
  <c r="E51" i="87"/>
  <c r="D51" i="87"/>
  <c r="C51" i="87"/>
  <c r="F50" i="87"/>
  <c r="E50" i="87"/>
  <c r="D50" i="87"/>
  <c r="C50" i="87"/>
  <c r="F49" i="87"/>
  <c r="E49" i="87"/>
  <c r="D49" i="87"/>
  <c r="C49" i="87"/>
  <c r="F48" i="87"/>
  <c r="E48" i="87"/>
  <c r="D48" i="87"/>
  <c r="C48" i="87"/>
  <c r="F47" i="87"/>
  <c r="E47" i="87"/>
  <c r="D47" i="87"/>
  <c r="C47" i="87"/>
  <c r="F46" i="87"/>
  <c r="E46" i="87"/>
  <c r="D46" i="87"/>
  <c r="C46" i="87"/>
  <c r="F45" i="87"/>
  <c r="E45" i="87"/>
  <c r="D45" i="87"/>
  <c r="C45" i="87"/>
  <c r="F44" i="87"/>
  <c r="E44" i="87"/>
  <c r="D44" i="87"/>
  <c r="C44" i="87"/>
  <c r="F43" i="87"/>
  <c r="E43" i="87"/>
  <c r="D43" i="87"/>
  <c r="C43" i="87"/>
  <c r="F42" i="87"/>
  <c r="E42" i="87"/>
  <c r="D42" i="87"/>
  <c r="C42" i="87"/>
  <c r="F41" i="87"/>
  <c r="E41" i="87"/>
  <c r="D41" i="87"/>
  <c r="C41" i="87"/>
  <c r="F40" i="87"/>
  <c r="E40" i="87"/>
  <c r="D40" i="87"/>
  <c r="C40" i="87"/>
  <c r="F39" i="87"/>
  <c r="E39" i="87"/>
  <c r="D39" i="87"/>
  <c r="C39" i="87"/>
  <c r="F38" i="87"/>
  <c r="E38" i="87"/>
  <c r="D38" i="87"/>
  <c r="C38" i="87"/>
  <c r="F37" i="87"/>
  <c r="E37" i="87"/>
  <c r="D37" i="87"/>
  <c r="C37" i="87"/>
  <c r="F36" i="87"/>
  <c r="E36" i="87"/>
  <c r="D36" i="87"/>
  <c r="C36" i="87"/>
  <c r="F35" i="87"/>
  <c r="E35" i="87"/>
  <c r="D35" i="87"/>
  <c r="C35" i="87"/>
  <c r="F34" i="87"/>
  <c r="E34" i="87"/>
  <c r="D34" i="87"/>
  <c r="C34" i="87"/>
  <c r="F33" i="87"/>
  <c r="E33" i="87"/>
  <c r="D33" i="87"/>
  <c r="C33" i="87"/>
  <c r="F32" i="87"/>
  <c r="E32" i="87"/>
  <c r="D32" i="87"/>
  <c r="C32" i="87"/>
  <c r="F31" i="87"/>
  <c r="E31" i="87"/>
  <c r="D31" i="87"/>
  <c r="C31" i="87"/>
  <c r="F30" i="87"/>
  <c r="E30" i="87"/>
  <c r="D30" i="87"/>
  <c r="C30" i="87"/>
  <c r="F29" i="87"/>
  <c r="E29" i="87"/>
  <c r="D29" i="87"/>
  <c r="C29" i="87"/>
  <c r="F28" i="87"/>
  <c r="E28" i="87"/>
  <c r="D28" i="87"/>
  <c r="C28" i="87"/>
  <c r="F27" i="87"/>
  <c r="E27" i="87"/>
  <c r="D27" i="87"/>
  <c r="C27" i="87"/>
  <c r="F26" i="87"/>
  <c r="E26" i="87"/>
  <c r="D26" i="87"/>
  <c r="C26" i="87"/>
  <c r="F25" i="87"/>
  <c r="E25" i="87"/>
  <c r="D25" i="87"/>
  <c r="C25" i="87"/>
  <c r="F24" i="87"/>
  <c r="E24" i="87"/>
  <c r="D24" i="87"/>
  <c r="C24" i="87"/>
  <c r="F23" i="87"/>
  <c r="E23" i="87"/>
  <c r="D23" i="87"/>
  <c r="C23" i="87"/>
  <c r="F22" i="87"/>
  <c r="E22" i="87"/>
  <c r="D22" i="87"/>
  <c r="C22" i="87"/>
  <c r="F21" i="87"/>
  <c r="E21" i="87"/>
  <c r="D21" i="87"/>
  <c r="C21" i="87"/>
  <c r="F20" i="87"/>
  <c r="E20" i="87"/>
  <c r="D20" i="87"/>
  <c r="C20" i="87"/>
  <c r="F19" i="87"/>
  <c r="E19" i="87"/>
  <c r="D19" i="87"/>
  <c r="C19" i="87"/>
  <c r="F18" i="87"/>
  <c r="E18" i="87"/>
  <c r="D18" i="87"/>
  <c r="C18" i="87"/>
  <c r="F17" i="87"/>
  <c r="E17" i="87"/>
  <c r="D17" i="87"/>
  <c r="C17" i="87"/>
  <c r="F16" i="87"/>
  <c r="E16" i="87"/>
  <c r="D16" i="87"/>
  <c r="C16" i="87"/>
  <c r="F15" i="87"/>
  <c r="E15" i="87"/>
  <c r="D15" i="87"/>
  <c r="C15" i="87"/>
  <c r="F14" i="87"/>
  <c r="E14" i="87"/>
  <c r="D14" i="87"/>
  <c r="C14" i="87"/>
  <c r="F13" i="87"/>
  <c r="E13" i="87"/>
  <c r="D13" i="87"/>
  <c r="F12" i="87"/>
  <c r="E12" i="87"/>
  <c r="D12" i="87"/>
  <c r="EQ1357" i="87"/>
  <c r="EP1357" i="87"/>
  <c r="EO1357" i="87"/>
  <c r="EN1357" i="87"/>
  <c r="EM1357" i="87"/>
  <c r="EL1357" i="87"/>
  <c r="EK1357" i="87"/>
  <c r="EJ1357" i="87"/>
  <c r="EI1357" i="87"/>
  <c r="EH1357" i="87"/>
  <c r="EG1357" i="87"/>
  <c r="EF1357" i="87"/>
  <c r="EE1357" i="87"/>
  <c r="ED1357" i="87"/>
  <c r="EC1357" i="87"/>
  <c r="EB1357" i="87"/>
  <c r="EA1357" i="87"/>
  <c r="DZ1357" i="87"/>
  <c r="DY1357" i="87"/>
  <c r="DX1357" i="87"/>
  <c r="DW1357" i="87"/>
  <c r="DV1357" i="87"/>
  <c r="DU1357" i="87"/>
  <c r="DT1357" i="87"/>
  <c r="DS1357" i="87"/>
  <c r="DR1357" i="87"/>
  <c r="DQ1357" i="87"/>
  <c r="DP1357" i="87"/>
  <c r="DO1357" i="87"/>
  <c r="DN1357" i="87"/>
  <c r="DM1357" i="87"/>
  <c r="DL1357" i="87"/>
  <c r="DK1357" i="87"/>
  <c r="DJ1357" i="87"/>
  <c r="DI1357" i="87"/>
  <c r="DH1357" i="87"/>
  <c r="DG1357" i="87"/>
  <c r="DF1357" i="87"/>
  <c r="DE1357" i="87"/>
  <c r="DD1357" i="87"/>
  <c r="DC1357" i="87"/>
  <c r="DB1357" i="87"/>
  <c r="DA1357" i="87"/>
  <c r="CZ1357" i="87"/>
  <c r="CY1357" i="87"/>
  <c r="CX1357" i="87"/>
  <c r="CW1357" i="87"/>
  <c r="CV1357" i="87"/>
  <c r="CU1357" i="87"/>
  <c r="CT1357" i="87"/>
  <c r="CS1357" i="87"/>
  <c r="CR1357" i="87"/>
  <c r="CQ1357" i="87"/>
  <c r="CP1357" i="87"/>
  <c r="CO1357" i="87"/>
  <c r="CN1357" i="87"/>
  <c r="CM1357" i="87"/>
  <c r="CL1357" i="87"/>
  <c r="CK1357" i="87"/>
  <c r="CJ1357" i="87"/>
  <c r="CI1357" i="87"/>
  <c r="CH1357" i="87"/>
  <c r="CG1357" i="87"/>
  <c r="CF1357" i="87"/>
  <c r="CE1357" i="87"/>
  <c r="CD1357" i="87"/>
  <c r="CC1357" i="87"/>
  <c r="CB1357" i="87"/>
  <c r="CA1357" i="87"/>
  <c r="BZ1357" i="87"/>
  <c r="BY1357" i="87"/>
  <c r="BX1357" i="87"/>
  <c r="BW1357" i="87"/>
  <c r="BV1357" i="87"/>
  <c r="BU1357" i="87"/>
  <c r="BT1357" i="87"/>
  <c r="BS1357" i="87"/>
  <c r="BR1357" i="87"/>
  <c r="BQ1357" i="87"/>
  <c r="BP1357" i="87"/>
  <c r="BO1357" i="87"/>
  <c r="BN1357" i="87"/>
  <c r="BM1357" i="87"/>
  <c r="BL1357" i="87"/>
  <c r="BK1357" i="87"/>
  <c r="BJ1357" i="87"/>
  <c r="BI1357" i="87"/>
  <c r="BH1357" i="87"/>
  <c r="BG1357" i="87"/>
  <c r="BF1357" i="87"/>
  <c r="BE1357" i="87"/>
  <c r="BD1357" i="87"/>
  <c r="BC1357" i="87"/>
  <c r="BB1357" i="87"/>
  <c r="BA1357" i="87"/>
  <c r="AZ1357" i="87"/>
  <c r="AY1357" i="87"/>
  <c r="AX1357" i="87"/>
  <c r="AW1357" i="87"/>
  <c r="AV1357" i="87"/>
  <c r="AU1357" i="87"/>
  <c r="AT1357" i="87"/>
  <c r="AS1357" i="87"/>
  <c r="AR1357" i="87"/>
  <c r="AQ1357" i="87"/>
  <c r="AP1357" i="87"/>
  <c r="AO1357" i="87"/>
  <c r="AN1357" i="87"/>
  <c r="AM1357" i="87"/>
  <c r="AL1357" i="87"/>
  <c r="AK1357" i="87"/>
  <c r="AJ1357" i="87"/>
  <c r="AI1357" i="87"/>
  <c r="AH1357" i="87"/>
  <c r="AG1357" i="87"/>
  <c r="AF1357" i="87"/>
  <c r="AE1357" i="87"/>
  <c r="AD1357" i="87"/>
  <c r="AC1357" i="87"/>
  <c r="AB1357" i="87"/>
  <c r="AA1357" i="87"/>
  <c r="Z1357" i="87"/>
  <c r="Y1357" i="87"/>
  <c r="X1357" i="87"/>
  <c r="W1357" i="87"/>
  <c r="V1357" i="87"/>
  <c r="U1357" i="87"/>
  <c r="T1357" i="87"/>
  <c r="S1357" i="87"/>
  <c r="R1357" i="87"/>
  <c r="Q1357" i="87"/>
  <c r="P1357" i="87"/>
  <c r="O1357" i="87"/>
  <c r="N1357" i="87"/>
  <c r="M1357" i="87"/>
  <c r="L1357" i="87"/>
  <c r="K1357" i="87"/>
  <c r="J1357" i="87"/>
  <c r="I1357" i="87"/>
  <c r="H1357" i="87"/>
  <c r="G146" i="93" l="1"/>
  <c r="G6" i="93" s="1"/>
  <c r="G71" i="93"/>
  <c r="G5" i="93" s="1"/>
  <c r="C59" i="94"/>
  <c r="C51" i="94"/>
  <c r="C13" i="94" s="1"/>
  <c r="C47" i="94"/>
  <c r="C40" i="94"/>
  <c r="C36" i="94"/>
  <c r="C9" i="94" s="1"/>
  <c r="C29" i="94"/>
  <c r="C8" i="94" s="1"/>
  <c r="C24" i="94"/>
  <c r="C21" i="94"/>
  <c r="C15" i="94"/>
  <c r="C14" i="94"/>
  <c r="C12" i="94"/>
  <c r="C11" i="94"/>
  <c r="C10" i="94"/>
  <c r="C7" i="94"/>
  <c r="C6" i="94"/>
  <c r="C5" i="94"/>
  <c r="D19" i="92"/>
  <c r="D16" i="92"/>
  <c r="B16" i="92"/>
  <c r="D5" i="92"/>
  <c r="D9" i="92" s="1"/>
  <c r="D23" i="92" s="1"/>
  <c r="C16" i="94" l="1"/>
  <c r="D1" i="81" l="1"/>
  <c r="F1353" i="87" l="1"/>
  <c r="F1352" i="87"/>
  <c r="F1351" i="87"/>
  <c r="F1350" i="87"/>
  <c r="F1349" i="87"/>
  <c r="F1348" i="87"/>
  <c r="F1347" i="87"/>
  <c r="F1346" i="87"/>
  <c r="F1345" i="87"/>
  <c r="F1344" i="87"/>
  <c r="F1343" i="87"/>
  <c r="F1342" i="87"/>
  <c r="F1341" i="87"/>
  <c r="F1340" i="87"/>
  <c r="F1339" i="87"/>
  <c r="F1338" i="87"/>
  <c r="F1337" i="87"/>
  <c r="F1336" i="87"/>
  <c r="F1335" i="87"/>
  <c r="F1334" i="87"/>
  <c r="F1333" i="87"/>
  <c r="F1332" i="87"/>
  <c r="F1331" i="87"/>
  <c r="F1330" i="87"/>
  <c r="F1329" i="87"/>
  <c r="F1328" i="87"/>
  <c r="F1327" i="87"/>
  <c r="F1326" i="87"/>
  <c r="F1325" i="87"/>
  <c r="F1324" i="87"/>
  <c r="F1323" i="87"/>
  <c r="F1322" i="87"/>
  <c r="F1321" i="87"/>
  <c r="F1320" i="87"/>
  <c r="F1319" i="87"/>
  <c r="F1318" i="87"/>
  <c r="F1317" i="87"/>
  <c r="F1316" i="87"/>
  <c r="F1315" i="87"/>
  <c r="F1314" i="87"/>
  <c r="F1313" i="87"/>
  <c r="F1312" i="87"/>
  <c r="F1311" i="87"/>
  <c r="F1310" i="87"/>
  <c r="F1309" i="87"/>
  <c r="F1308" i="87"/>
  <c r="F1307" i="87"/>
  <c r="F1306" i="87"/>
  <c r="F1305" i="87"/>
  <c r="F1304" i="87"/>
  <c r="F1303" i="87"/>
  <c r="F1302" i="87"/>
  <c r="F1301" i="87"/>
  <c r="F1300" i="87"/>
  <c r="F1299" i="87"/>
  <c r="F1298" i="87"/>
  <c r="F1297" i="87"/>
  <c r="F1296" i="87"/>
  <c r="F1295" i="87"/>
  <c r="F1294" i="87"/>
  <c r="F1293" i="87"/>
  <c r="F1292" i="87"/>
  <c r="F1291" i="87"/>
  <c r="F1290" i="87"/>
  <c r="F1289" i="87"/>
  <c r="F1288" i="87"/>
  <c r="F1287" i="87"/>
  <c r="F1286" i="87"/>
  <c r="F1285" i="87"/>
  <c r="F1284" i="87"/>
  <c r="F1283" i="87"/>
  <c r="F1282" i="87"/>
  <c r="F1281" i="87"/>
  <c r="F1280" i="87"/>
  <c r="F1279" i="87"/>
  <c r="F1278" i="87"/>
  <c r="F1277" i="87"/>
  <c r="F1276" i="87"/>
  <c r="F1275" i="87"/>
  <c r="F1274" i="87"/>
  <c r="F1273" i="87"/>
  <c r="F1272" i="87"/>
  <c r="F1271" i="87"/>
  <c r="F1270" i="87"/>
  <c r="F1269" i="87"/>
  <c r="F1268" i="87"/>
  <c r="F1267" i="87"/>
  <c r="F1266" i="87"/>
  <c r="F1265" i="87"/>
  <c r="F1264" i="87"/>
  <c r="F1263" i="87"/>
  <c r="F1262" i="87"/>
  <c r="F1261" i="87"/>
  <c r="F1260" i="87"/>
  <c r="F1259" i="87"/>
  <c r="F1258" i="87"/>
  <c r="F1257" i="87"/>
  <c r="F1256" i="87"/>
  <c r="F1255" i="87"/>
  <c r="F1254" i="87"/>
  <c r="F1250" i="87"/>
  <c r="F1249" i="87"/>
  <c r="F1248" i="87"/>
  <c r="F1247" i="87"/>
  <c r="F1246" i="87"/>
  <c r="F1245" i="87"/>
  <c r="F1244" i="87"/>
  <c r="F1243" i="87"/>
  <c r="F1242" i="87"/>
  <c r="F1241" i="87"/>
  <c r="F1240" i="87"/>
  <c r="F1239" i="87"/>
  <c r="F1238" i="87"/>
  <c r="F1237" i="87"/>
  <c r="F1236" i="87"/>
  <c r="F1235" i="87"/>
  <c r="F1234" i="87"/>
  <c r="F1233" i="87"/>
  <c r="F1232" i="87"/>
  <c r="F1231" i="87"/>
  <c r="F1230" i="87"/>
  <c r="F1229" i="87"/>
  <c r="F1228" i="87"/>
  <c r="F1227" i="87"/>
  <c r="F1226" i="87"/>
  <c r="F1225" i="87"/>
  <c r="F1224" i="87"/>
  <c r="F1223" i="87"/>
  <c r="F1222" i="87"/>
  <c r="F1221" i="87"/>
  <c r="F1220" i="87"/>
  <c r="F1219" i="87"/>
  <c r="F1218" i="87"/>
  <c r="F1217" i="87"/>
  <c r="F1216" i="87"/>
  <c r="F1215" i="87"/>
  <c r="F1214" i="87"/>
  <c r="F1213" i="87"/>
  <c r="F1212" i="87"/>
  <c r="F1211" i="87"/>
  <c r="F1210" i="87"/>
  <c r="F1209" i="87"/>
  <c r="F1208" i="87"/>
  <c r="F1207" i="87"/>
  <c r="F1206" i="87"/>
  <c r="F1205" i="87"/>
  <c r="F1204" i="87"/>
  <c r="F1203" i="87"/>
  <c r="F1202" i="87"/>
  <c r="F1201" i="87"/>
  <c r="F1200" i="87"/>
  <c r="F1199" i="87"/>
  <c r="F1198" i="87"/>
  <c r="F1197" i="87"/>
  <c r="F1196" i="87"/>
  <c r="F1195" i="87"/>
  <c r="F1194" i="87"/>
  <c r="F1193" i="87"/>
  <c r="F1192" i="87"/>
  <c r="F1191" i="87"/>
  <c r="F1190" i="87"/>
  <c r="F1189" i="87"/>
  <c r="F1188" i="87"/>
  <c r="F1187" i="87"/>
  <c r="F1186" i="87"/>
  <c r="F1185" i="87"/>
  <c r="F1184" i="87"/>
  <c r="F1183" i="87"/>
  <c r="F1182" i="87"/>
  <c r="F1181" i="87"/>
  <c r="F1180" i="87"/>
  <c r="F1179" i="87"/>
  <c r="F1178" i="87"/>
  <c r="F1177" i="87"/>
  <c r="F1176" i="87"/>
  <c r="F1175" i="87"/>
  <c r="F1174" i="87"/>
  <c r="F1173" i="87"/>
  <c r="F1172" i="87"/>
  <c r="F1171" i="87"/>
  <c r="F1170" i="87"/>
  <c r="F1169" i="87"/>
  <c r="F1168" i="87"/>
  <c r="F1167" i="87"/>
  <c r="F1166" i="87"/>
  <c r="F1165" i="87"/>
  <c r="F1164" i="87"/>
  <c r="F1163" i="87"/>
  <c r="F1162" i="87"/>
  <c r="F1161" i="87"/>
  <c r="F1160" i="87"/>
  <c r="F1159" i="87"/>
  <c r="F1158" i="87"/>
  <c r="F1157" i="87"/>
  <c r="F1156" i="87"/>
  <c r="F1155" i="87"/>
  <c r="F1154" i="87"/>
  <c r="F1153" i="87"/>
  <c r="F1152" i="87"/>
  <c r="F1151" i="87"/>
  <c r="F1147" i="87"/>
  <c r="F1146" i="87"/>
  <c r="F1145" i="87"/>
  <c r="F1144" i="87"/>
  <c r="F1143" i="87"/>
  <c r="F1142" i="87"/>
  <c r="F1141" i="87"/>
  <c r="F1140" i="87"/>
  <c r="F1139" i="87"/>
  <c r="F1138" i="87"/>
  <c r="F1137" i="87"/>
  <c r="F1136" i="87"/>
  <c r="F1135" i="87"/>
  <c r="F1134" i="87"/>
  <c r="F1133" i="87"/>
  <c r="F1132" i="87"/>
  <c r="F1131" i="87"/>
  <c r="F1130" i="87"/>
  <c r="F1129" i="87"/>
  <c r="F1128" i="87"/>
  <c r="F1127" i="87"/>
  <c r="F1126" i="87"/>
  <c r="F1125" i="87"/>
  <c r="F1124" i="87"/>
  <c r="F1123" i="87"/>
  <c r="F1122" i="87"/>
  <c r="F1121" i="87"/>
  <c r="F1120" i="87"/>
  <c r="F1119" i="87"/>
  <c r="F1118" i="87"/>
  <c r="F1117" i="87"/>
  <c r="F1116" i="87"/>
  <c r="F1115" i="87"/>
  <c r="F1114" i="87"/>
  <c r="F1113" i="87"/>
  <c r="F1112" i="87"/>
  <c r="F1111" i="87"/>
  <c r="F1110" i="87"/>
  <c r="F1109" i="87"/>
  <c r="F1108" i="87"/>
  <c r="F1107" i="87"/>
  <c r="F1106" i="87"/>
  <c r="F1105" i="87"/>
  <c r="F1104" i="87"/>
  <c r="F1103" i="87"/>
  <c r="F1102" i="87"/>
  <c r="F1101" i="87"/>
  <c r="F1100" i="87"/>
  <c r="F1099" i="87"/>
  <c r="F1098" i="87"/>
  <c r="F1097" i="87"/>
  <c r="F1096" i="87"/>
  <c r="F1095" i="87"/>
  <c r="F1094" i="87"/>
  <c r="F1093" i="87"/>
  <c r="F1092" i="87"/>
  <c r="F1091" i="87"/>
  <c r="F1090" i="87"/>
  <c r="F1089" i="87"/>
  <c r="F1088" i="87"/>
  <c r="F1087" i="87"/>
  <c r="F1086" i="87"/>
  <c r="F1085" i="87"/>
  <c r="F1084" i="87"/>
  <c r="F1083" i="87"/>
  <c r="F1082" i="87"/>
  <c r="F1081" i="87"/>
  <c r="F1080" i="87"/>
  <c r="F1079" i="87"/>
  <c r="F1078" i="87"/>
  <c r="F1077" i="87"/>
  <c r="F1076" i="87"/>
  <c r="F1075" i="87"/>
  <c r="F1074" i="87"/>
  <c r="F1073" i="87"/>
  <c r="F1072" i="87"/>
  <c r="F1071" i="87"/>
  <c r="F1070" i="87"/>
  <c r="F1069" i="87"/>
  <c r="F1068" i="87"/>
  <c r="F1067" i="87"/>
  <c r="F1066" i="87"/>
  <c r="F1065" i="87"/>
  <c r="F1064" i="87"/>
  <c r="F1063" i="87"/>
  <c r="F1062" i="87"/>
  <c r="F1061" i="87"/>
  <c r="F1060" i="87"/>
  <c r="F1059" i="87"/>
  <c r="F1058" i="87"/>
  <c r="F1057" i="87"/>
  <c r="F1056" i="87"/>
  <c r="F1055" i="87"/>
  <c r="F1054" i="87"/>
  <c r="F1053" i="87"/>
  <c r="F1052" i="87"/>
  <c r="F1051" i="87"/>
  <c r="F1050" i="87"/>
  <c r="F1049" i="87"/>
  <c r="F1048" i="87"/>
  <c r="F1043" i="87"/>
  <c r="F1042" i="87"/>
  <c r="F1041" i="87"/>
  <c r="F1040" i="87"/>
  <c r="F1039" i="87"/>
  <c r="F1038" i="87"/>
  <c r="F1037" i="87"/>
  <c r="F1036" i="87"/>
  <c r="F1035" i="87"/>
  <c r="F1034" i="87"/>
  <c r="F1033" i="87"/>
  <c r="F1032" i="87"/>
  <c r="F1031" i="87"/>
  <c r="F1030" i="87"/>
  <c r="F1029" i="87"/>
  <c r="F1028" i="87"/>
  <c r="F1027" i="87"/>
  <c r="F1026" i="87"/>
  <c r="F1025" i="87"/>
  <c r="F1024" i="87"/>
  <c r="F1023" i="87"/>
  <c r="F1022" i="87"/>
  <c r="F1021" i="87"/>
  <c r="F1020" i="87"/>
  <c r="F1019" i="87"/>
  <c r="F1018" i="87"/>
  <c r="F1017" i="87"/>
  <c r="F1016" i="87"/>
  <c r="F1015" i="87"/>
  <c r="F1014" i="87"/>
  <c r="F1013" i="87"/>
  <c r="F1012" i="87"/>
  <c r="F1011" i="87"/>
  <c r="F1010" i="87"/>
  <c r="F1009" i="87"/>
  <c r="F1008" i="87"/>
  <c r="F1007" i="87"/>
  <c r="F1006" i="87"/>
  <c r="F1005" i="87"/>
  <c r="F1004" i="87"/>
  <c r="F1003" i="87"/>
  <c r="F1002" i="87"/>
  <c r="F1001" i="87"/>
  <c r="F1000" i="87"/>
  <c r="F999" i="87"/>
  <c r="F998" i="87"/>
  <c r="F997" i="87"/>
  <c r="F996" i="87"/>
  <c r="F995" i="87"/>
  <c r="F994" i="87"/>
  <c r="F993" i="87"/>
  <c r="F992" i="87"/>
  <c r="F991" i="87"/>
  <c r="F990" i="87"/>
  <c r="F989" i="87"/>
  <c r="F988" i="87"/>
  <c r="F987" i="87"/>
  <c r="F986" i="87"/>
  <c r="F985" i="87"/>
  <c r="F984" i="87"/>
  <c r="F983" i="87"/>
  <c r="F982" i="87"/>
  <c r="F981" i="87"/>
  <c r="F980" i="87"/>
  <c r="F979" i="87"/>
  <c r="F978" i="87"/>
  <c r="F977" i="87"/>
  <c r="F976" i="87"/>
  <c r="F975" i="87"/>
  <c r="F974" i="87"/>
  <c r="F973" i="87"/>
  <c r="F972" i="87"/>
  <c r="F971" i="87"/>
  <c r="F970" i="87"/>
  <c r="F969" i="87"/>
  <c r="F968" i="87"/>
  <c r="F967" i="87"/>
  <c r="F966" i="87"/>
  <c r="F965" i="87"/>
  <c r="F964" i="87"/>
  <c r="F963" i="87"/>
  <c r="F962" i="87"/>
  <c r="F961" i="87"/>
  <c r="F960" i="87"/>
  <c r="F959" i="87"/>
  <c r="F958" i="87"/>
  <c r="F957" i="87"/>
  <c r="F956" i="87"/>
  <c r="F955" i="87"/>
  <c r="F954" i="87"/>
  <c r="F953" i="87"/>
  <c r="F952" i="87"/>
  <c r="F951" i="87"/>
  <c r="F950" i="87"/>
  <c r="F949" i="87"/>
  <c r="F948" i="87"/>
  <c r="F947" i="87"/>
  <c r="F946" i="87"/>
  <c r="F945" i="87"/>
  <c r="F944" i="87"/>
  <c r="F940" i="87"/>
  <c r="F939" i="87"/>
  <c r="F938" i="87"/>
  <c r="F937" i="87"/>
  <c r="F936" i="87"/>
  <c r="F935" i="87"/>
  <c r="F934" i="87"/>
  <c r="F933" i="87"/>
  <c r="F932" i="87"/>
  <c r="F931" i="87"/>
  <c r="F930" i="87"/>
  <c r="F929" i="87"/>
  <c r="F928" i="87"/>
  <c r="F927" i="87"/>
  <c r="F926" i="87"/>
  <c r="F925" i="87"/>
  <c r="F924" i="87"/>
  <c r="F923" i="87"/>
  <c r="F922" i="87"/>
  <c r="F921" i="87"/>
  <c r="F920" i="87"/>
  <c r="F919" i="87"/>
  <c r="F918" i="87"/>
  <c r="F917" i="87"/>
  <c r="F916" i="87"/>
  <c r="F915" i="87"/>
  <c r="F914" i="87"/>
  <c r="F913" i="87"/>
  <c r="F912" i="87"/>
  <c r="F911" i="87"/>
  <c r="F910" i="87"/>
  <c r="F909" i="87"/>
  <c r="F908" i="87"/>
  <c r="F907" i="87"/>
  <c r="F906" i="87"/>
  <c r="F905" i="87"/>
  <c r="F904" i="87"/>
  <c r="F903" i="87"/>
  <c r="F902" i="87"/>
  <c r="F901" i="87"/>
  <c r="F900" i="87"/>
  <c r="F899" i="87"/>
  <c r="F898" i="87"/>
  <c r="F897" i="87"/>
  <c r="F896" i="87"/>
  <c r="F895" i="87"/>
  <c r="F894" i="87"/>
  <c r="F893" i="87"/>
  <c r="F892" i="87"/>
  <c r="F891" i="87"/>
  <c r="F890" i="87"/>
  <c r="F889" i="87"/>
  <c r="F888" i="87"/>
  <c r="F887" i="87"/>
  <c r="F886" i="87"/>
  <c r="F885" i="87"/>
  <c r="F884" i="87"/>
  <c r="F883" i="87"/>
  <c r="F882" i="87"/>
  <c r="F881" i="87"/>
  <c r="F880" i="87"/>
  <c r="F879" i="87"/>
  <c r="F878" i="87"/>
  <c r="F877" i="87"/>
  <c r="F876" i="87"/>
  <c r="F875" i="87"/>
  <c r="F874" i="87"/>
  <c r="F873" i="87"/>
  <c r="F872" i="87"/>
  <c r="F871" i="87"/>
  <c r="F870" i="87"/>
  <c r="F869" i="87"/>
  <c r="F868" i="87"/>
  <c r="F867" i="87"/>
  <c r="F866" i="87"/>
  <c r="F865" i="87"/>
  <c r="F864" i="87"/>
  <c r="F863" i="87"/>
  <c r="F862" i="87"/>
  <c r="F861" i="87"/>
  <c r="F860" i="87"/>
  <c r="F859" i="87"/>
  <c r="F858" i="87"/>
  <c r="F857" i="87"/>
  <c r="F856" i="87"/>
  <c r="F855" i="87"/>
  <c r="F854" i="87"/>
  <c r="F853" i="87"/>
  <c r="F852" i="87"/>
  <c r="F851" i="87"/>
  <c r="F850" i="87"/>
  <c r="F849" i="87"/>
  <c r="F848" i="87"/>
  <c r="F847" i="87"/>
  <c r="F846" i="87"/>
  <c r="F845" i="87"/>
  <c r="F844" i="87"/>
  <c r="F843" i="87"/>
  <c r="F842" i="87"/>
  <c r="F841" i="87"/>
  <c r="F837" i="87"/>
  <c r="F836" i="87"/>
  <c r="F835" i="87"/>
  <c r="F834" i="87"/>
  <c r="F833" i="87"/>
  <c r="F832" i="87"/>
  <c r="F831" i="87"/>
  <c r="F830" i="87"/>
  <c r="F829" i="87"/>
  <c r="F828" i="87"/>
  <c r="F827" i="87"/>
  <c r="F826" i="87"/>
  <c r="F825" i="87"/>
  <c r="F824" i="87"/>
  <c r="F823" i="87"/>
  <c r="F822" i="87"/>
  <c r="F821" i="87"/>
  <c r="F820" i="87"/>
  <c r="F819" i="87"/>
  <c r="F818" i="87"/>
  <c r="F817" i="87"/>
  <c r="F816" i="87"/>
  <c r="F815" i="87"/>
  <c r="F814" i="87"/>
  <c r="F813" i="87"/>
  <c r="F812" i="87"/>
  <c r="F811" i="87"/>
  <c r="F810" i="87"/>
  <c r="F809" i="87"/>
  <c r="F808" i="87"/>
  <c r="F807" i="87"/>
  <c r="F806" i="87"/>
  <c r="F805" i="87"/>
  <c r="F804" i="87"/>
  <c r="F803" i="87"/>
  <c r="F802" i="87"/>
  <c r="F801" i="87"/>
  <c r="F800" i="87"/>
  <c r="F799" i="87"/>
  <c r="F798" i="87"/>
  <c r="F797" i="87"/>
  <c r="F796" i="87"/>
  <c r="F795" i="87"/>
  <c r="F794" i="87"/>
  <c r="F793" i="87"/>
  <c r="F792" i="87"/>
  <c r="F791" i="87"/>
  <c r="F790" i="87"/>
  <c r="F789" i="87"/>
  <c r="F788" i="87"/>
  <c r="F787" i="87"/>
  <c r="F786" i="87"/>
  <c r="F785" i="87"/>
  <c r="F784" i="87"/>
  <c r="F783" i="87"/>
  <c r="F782" i="87"/>
  <c r="F781" i="87"/>
  <c r="F780" i="87"/>
  <c r="F779" i="87"/>
  <c r="F778" i="87"/>
  <c r="F777" i="87"/>
  <c r="F776" i="87"/>
  <c r="F775" i="87"/>
  <c r="F774" i="87"/>
  <c r="F773" i="87"/>
  <c r="F772" i="87"/>
  <c r="F771" i="87"/>
  <c r="F770" i="87"/>
  <c r="F769" i="87"/>
  <c r="F768" i="87"/>
  <c r="F767" i="87"/>
  <c r="F766" i="87"/>
  <c r="F765" i="87"/>
  <c r="F764" i="87"/>
  <c r="F763" i="87"/>
  <c r="F762" i="87"/>
  <c r="F761" i="87"/>
  <c r="F760" i="87"/>
  <c r="F759" i="87"/>
  <c r="F758" i="87"/>
  <c r="F757" i="87"/>
  <c r="F756" i="87"/>
  <c r="F755" i="87"/>
  <c r="F754" i="87"/>
  <c r="F753" i="87"/>
  <c r="F752" i="87"/>
  <c r="F751" i="87"/>
  <c r="F750" i="87"/>
  <c r="F749" i="87"/>
  <c r="F748" i="87"/>
  <c r="F747" i="87"/>
  <c r="F746" i="87"/>
  <c r="F745" i="87"/>
  <c r="F744" i="87"/>
  <c r="F743" i="87"/>
  <c r="F742" i="87"/>
  <c r="F741" i="87"/>
  <c r="F740" i="87"/>
  <c r="F739" i="87"/>
  <c r="F738" i="87"/>
  <c r="F731" i="87"/>
  <c r="F730" i="87"/>
  <c r="F729" i="87"/>
  <c r="F728" i="87"/>
  <c r="F727" i="87"/>
  <c r="F726" i="87"/>
  <c r="F725" i="87"/>
  <c r="F724" i="87"/>
  <c r="F723" i="87"/>
  <c r="F722" i="87"/>
  <c r="F721" i="87"/>
  <c r="F720" i="87"/>
  <c r="F719" i="87"/>
  <c r="F718" i="87"/>
  <c r="F717" i="87"/>
  <c r="F716" i="87"/>
  <c r="F715" i="87"/>
  <c r="F714" i="87"/>
  <c r="F713" i="87"/>
  <c r="F712" i="87"/>
  <c r="F711" i="87"/>
  <c r="F710" i="87"/>
  <c r="F709" i="87"/>
  <c r="F708" i="87"/>
  <c r="F707" i="87"/>
  <c r="F706" i="87"/>
  <c r="F705" i="87"/>
  <c r="F704" i="87"/>
  <c r="F703" i="87"/>
  <c r="F702" i="87"/>
  <c r="F701" i="87"/>
  <c r="F700" i="87"/>
  <c r="F699" i="87"/>
  <c r="F698" i="87"/>
  <c r="F697" i="87"/>
  <c r="F696" i="87"/>
  <c r="F695" i="87"/>
  <c r="F694" i="87"/>
  <c r="F693" i="87"/>
  <c r="F692" i="87"/>
  <c r="F691" i="87"/>
  <c r="F690" i="87"/>
  <c r="F689" i="87"/>
  <c r="F688" i="87"/>
  <c r="F687" i="87"/>
  <c r="F686" i="87"/>
  <c r="F685" i="87"/>
  <c r="F684" i="87"/>
  <c r="F683" i="87"/>
  <c r="F682" i="87"/>
  <c r="F681" i="87"/>
  <c r="F680" i="87"/>
  <c r="F679" i="87"/>
  <c r="F678" i="87"/>
  <c r="F677" i="87"/>
  <c r="F676" i="87"/>
  <c r="F675" i="87"/>
  <c r="F674" i="87"/>
  <c r="F673" i="87"/>
  <c r="F672" i="87"/>
  <c r="F671" i="87"/>
  <c r="F670" i="87"/>
  <c r="F669" i="87"/>
  <c r="F668" i="87"/>
  <c r="F667" i="87"/>
  <c r="F666" i="87"/>
  <c r="F665" i="87"/>
  <c r="F664" i="87"/>
  <c r="F663" i="87"/>
  <c r="F662" i="87"/>
  <c r="F661" i="87"/>
  <c r="F660" i="87"/>
  <c r="F659" i="87"/>
  <c r="F658" i="87"/>
  <c r="F657" i="87"/>
  <c r="F656" i="87"/>
  <c r="F655" i="87"/>
  <c r="F654" i="87"/>
  <c r="F653" i="87"/>
  <c r="F652" i="87"/>
  <c r="F651" i="87"/>
  <c r="F650" i="87"/>
  <c r="F649" i="87"/>
  <c r="F648" i="87"/>
  <c r="F647" i="87"/>
  <c r="F646" i="87"/>
  <c r="F645" i="87"/>
  <c r="F644" i="87"/>
  <c r="F643" i="87"/>
  <c r="F642" i="87"/>
  <c r="F641" i="87"/>
  <c r="F640" i="87"/>
  <c r="F639" i="87"/>
  <c r="F638" i="87"/>
  <c r="F637" i="87"/>
  <c r="F636" i="87"/>
  <c r="F635" i="87"/>
  <c r="F634" i="87"/>
  <c r="F633" i="87"/>
  <c r="F632" i="87"/>
  <c r="F525" i="87"/>
  <c r="F524" i="87"/>
  <c r="F523" i="87"/>
  <c r="F522" i="87"/>
  <c r="F521" i="87"/>
  <c r="F520" i="87"/>
  <c r="F519" i="87"/>
  <c r="F518" i="87"/>
  <c r="F517" i="87"/>
  <c r="F516" i="87"/>
  <c r="F515" i="87"/>
  <c r="F514" i="87"/>
  <c r="F513" i="87"/>
  <c r="F512" i="87"/>
  <c r="F511" i="87"/>
  <c r="F510" i="87"/>
  <c r="F509" i="87"/>
  <c r="F508" i="87"/>
  <c r="F507" i="87"/>
  <c r="F506" i="87"/>
  <c r="F505" i="87"/>
  <c r="F504" i="87"/>
  <c r="F503" i="87"/>
  <c r="F502" i="87"/>
  <c r="F501" i="87"/>
  <c r="F500" i="87"/>
  <c r="F499" i="87"/>
  <c r="F498" i="87"/>
  <c r="F497" i="87"/>
  <c r="F496" i="87"/>
  <c r="F495" i="87"/>
  <c r="F494" i="87"/>
  <c r="F493" i="87"/>
  <c r="F492" i="87"/>
  <c r="F491" i="87"/>
  <c r="F490" i="87"/>
  <c r="F489" i="87"/>
  <c r="F488" i="87"/>
  <c r="F487" i="87"/>
  <c r="F486" i="87"/>
  <c r="F485" i="87"/>
  <c r="F484" i="87"/>
  <c r="F483" i="87"/>
  <c r="F482" i="87"/>
  <c r="F481" i="87"/>
  <c r="F480" i="87"/>
  <c r="F479" i="87"/>
  <c r="F478" i="87"/>
  <c r="F477" i="87"/>
  <c r="F476" i="87"/>
  <c r="F475" i="87"/>
  <c r="F474" i="87"/>
  <c r="F473" i="87"/>
  <c r="F472" i="87"/>
  <c r="F471" i="87"/>
  <c r="F470" i="87"/>
  <c r="F469" i="87"/>
  <c r="F468" i="87"/>
  <c r="F467" i="87"/>
  <c r="F466" i="87"/>
  <c r="F465" i="87"/>
  <c r="F464" i="87"/>
  <c r="F463" i="87"/>
  <c r="F462" i="87"/>
  <c r="F461" i="87"/>
  <c r="F460" i="87"/>
  <c r="F459" i="87"/>
  <c r="F458" i="87"/>
  <c r="F457" i="87"/>
  <c r="F456" i="87"/>
  <c r="F455" i="87"/>
  <c r="F454" i="87"/>
  <c r="F453" i="87"/>
  <c r="F452" i="87"/>
  <c r="F451" i="87"/>
  <c r="F450" i="87"/>
  <c r="F449" i="87"/>
  <c r="F448" i="87"/>
  <c r="F447" i="87"/>
  <c r="F446" i="87"/>
  <c r="F445" i="87"/>
  <c r="F444" i="87"/>
  <c r="F443" i="87"/>
  <c r="F442" i="87"/>
  <c r="F441" i="87"/>
  <c r="F440" i="87"/>
  <c r="F439" i="87"/>
  <c r="F438" i="87"/>
  <c r="F437" i="87"/>
  <c r="F436" i="87"/>
  <c r="F435" i="87"/>
  <c r="F434" i="87"/>
  <c r="F433" i="87"/>
  <c r="F432" i="87"/>
  <c r="F431" i="87"/>
  <c r="F430" i="87"/>
  <c r="F429" i="87"/>
  <c r="F428" i="87"/>
  <c r="F427" i="87"/>
  <c r="F426" i="87"/>
  <c r="F420" i="87"/>
  <c r="F419" i="87"/>
  <c r="F418" i="87"/>
  <c r="F417" i="87"/>
  <c r="F416" i="87"/>
  <c r="F415" i="87"/>
  <c r="F414" i="87"/>
  <c r="F413" i="87"/>
  <c r="F412" i="87"/>
  <c r="F411" i="87"/>
  <c r="F410" i="87"/>
  <c r="F409" i="87"/>
  <c r="F408" i="87"/>
  <c r="F407" i="87"/>
  <c r="F406" i="87"/>
  <c r="F405" i="87"/>
  <c r="F404" i="87"/>
  <c r="F403" i="87"/>
  <c r="F402" i="87"/>
  <c r="F401" i="87"/>
  <c r="F400" i="87"/>
  <c r="F399" i="87"/>
  <c r="F398" i="87"/>
  <c r="F397" i="87"/>
  <c r="F396" i="87"/>
  <c r="F395" i="87"/>
  <c r="F394" i="87"/>
  <c r="F393" i="87"/>
  <c r="F392" i="87"/>
  <c r="F391" i="87"/>
  <c r="F390" i="87"/>
  <c r="F389" i="87"/>
  <c r="F388" i="87"/>
  <c r="F387" i="87"/>
  <c r="F386" i="87"/>
  <c r="F385" i="87"/>
  <c r="F384" i="87"/>
  <c r="F383" i="87"/>
  <c r="F382" i="87"/>
  <c r="F381" i="87"/>
  <c r="F380" i="87"/>
  <c r="F379" i="87"/>
  <c r="F378" i="87"/>
  <c r="F377" i="87"/>
  <c r="F376" i="87"/>
  <c r="F375" i="87"/>
  <c r="F374" i="87"/>
  <c r="F373" i="87"/>
  <c r="F372" i="87"/>
  <c r="F371" i="87"/>
  <c r="F370" i="87"/>
  <c r="F369" i="87"/>
  <c r="F368" i="87"/>
  <c r="F367" i="87"/>
  <c r="F366" i="87"/>
  <c r="F365" i="87"/>
  <c r="F364" i="87"/>
  <c r="F363" i="87"/>
  <c r="F362" i="87"/>
  <c r="F361" i="87"/>
  <c r="F360" i="87"/>
  <c r="F359" i="87"/>
  <c r="F358" i="87"/>
  <c r="F357" i="87"/>
  <c r="F356" i="87"/>
  <c r="F355" i="87"/>
  <c r="F354" i="87"/>
  <c r="F353" i="87"/>
  <c r="F352" i="87"/>
  <c r="F351" i="87"/>
  <c r="F350" i="87"/>
  <c r="F349" i="87"/>
  <c r="F348" i="87"/>
  <c r="F347" i="87"/>
  <c r="F346" i="87"/>
  <c r="F345" i="87"/>
  <c r="F344" i="87"/>
  <c r="F343" i="87"/>
  <c r="F342" i="87"/>
  <c r="F341" i="87"/>
  <c r="F340" i="87"/>
  <c r="F339" i="87"/>
  <c r="F338" i="87"/>
  <c r="F337" i="87"/>
  <c r="F336" i="87"/>
  <c r="F335" i="87"/>
  <c r="F334" i="87"/>
  <c r="F333" i="87"/>
  <c r="F332" i="87"/>
  <c r="F331" i="87"/>
  <c r="F330" i="87"/>
  <c r="F329" i="87"/>
  <c r="F328" i="87"/>
  <c r="F327" i="87"/>
  <c r="F326" i="87"/>
  <c r="F325" i="87"/>
  <c r="F324" i="87"/>
  <c r="F323" i="87"/>
  <c r="F322" i="87"/>
  <c r="F321" i="87"/>
  <c r="F317" i="87"/>
  <c r="F316" i="87"/>
  <c r="F315" i="87"/>
  <c r="F314" i="87"/>
  <c r="F313" i="87"/>
  <c r="F312" i="87"/>
  <c r="F311" i="87"/>
  <c r="F310" i="87"/>
  <c r="F309" i="87"/>
  <c r="F308" i="87"/>
  <c r="F307" i="87"/>
  <c r="F306" i="87"/>
  <c r="F305" i="87"/>
  <c r="F304" i="87"/>
  <c r="F303" i="87"/>
  <c r="F302" i="87"/>
  <c r="F301" i="87"/>
  <c r="F300" i="87"/>
  <c r="F299" i="87"/>
  <c r="F298" i="87"/>
  <c r="F297" i="87"/>
  <c r="F296" i="87"/>
  <c r="F295" i="87"/>
  <c r="F294" i="87"/>
  <c r="F293" i="87"/>
  <c r="F292" i="87"/>
  <c r="F291" i="87"/>
  <c r="F290" i="87"/>
  <c r="F289" i="87"/>
  <c r="F288" i="87"/>
  <c r="F287" i="87"/>
  <c r="F286" i="87"/>
  <c r="F285" i="87"/>
  <c r="F284" i="87"/>
  <c r="F283" i="87"/>
  <c r="F282" i="87"/>
  <c r="F281" i="87"/>
  <c r="F280" i="87"/>
  <c r="F279" i="87"/>
  <c r="F278" i="87"/>
  <c r="F277" i="87"/>
  <c r="F276" i="87"/>
  <c r="F275" i="87"/>
  <c r="F274" i="87"/>
  <c r="F273" i="87"/>
  <c r="F272" i="87"/>
  <c r="F271" i="87"/>
  <c r="F270" i="87"/>
  <c r="F269" i="87"/>
  <c r="F268" i="87"/>
  <c r="F267" i="87"/>
  <c r="F266" i="87"/>
  <c r="F265" i="87"/>
  <c r="F264" i="87"/>
  <c r="F263" i="87"/>
  <c r="F262" i="87"/>
  <c r="F261" i="87"/>
  <c r="F260" i="87"/>
  <c r="F259" i="87"/>
  <c r="F258" i="87"/>
  <c r="F257" i="87"/>
  <c r="F256" i="87"/>
  <c r="F255" i="87"/>
  <c r="F254" i="87"/>
  <c r="F253" i="87"/>
  <c r="F252" i="87"/>
  <c r="F251" i="87"/>
  <c r="F250" i="87"/>
  <c r="F249" i="87"/>
  <c r="F248" i="87"/>
  <c r="F247" i="87"/>
  <c r="F246" i="87"/>
  <c r="F245" i="87"/>
  <c r="F244" i="87"/>
  <c r="F243" i="87"/>
  <c r="F242" i="87"/>
  <c r="F241" i="87"/>
  <c r="F240" i="87"/>
  <c r="F239" i="87"/>
  <c r="F238" i="87"/>
  <c r="F237" i="87"/>
  <c r="F236" i="87"/>
  <c r="F235" i="87"/>
  <c r="F234" i="87"/>
  <c r="F233" i="87"/>
  <c r="F232" i="87"/>
  <c r="F231" i="87"/>
  <c r="F230" i="87"/>
  <c r="F229" i="87"/>
  <c r="F228" i="87"/>
  <c r="F227" i="87"/>
  <c r="F226" i="87"/>
  <c r="F225" i="87"/>
  <c r="F224" i="87"/>
  <c r="F223" i="87"/>
  <c r="F222" i="87"/>
  <c r="F221" i="87"/>
  <c r="F220" i="87"/>
  <c r="F219" i="87"/>
  <c r="F218" i="87"/>
  <c r="D8" i="22" l="1"/>
  <c r="D102" i="32" l="1"/>
  <c r="C8" i="83"/>
  <c r="C9" i="22" s="1"/>
  <c r="C18" i="83"/>
  <c r="C11" i="22" s="1"/>
  <c r="D18" i="83"/>
  <c r="D11" i="22" s="1"/>
  <c r="D12" i="83"/>
  <c r="D10" i="22" s="1"/>
  <c r="C12" i="83"/>
  <c r="C10" i="22" s="1"/>
  <c r="B12" i="84"/>
  <c r="F214" i="87"/>
  <c r="F213" i="87"/>
  <c r="F212" i="87"/>
  <c r="F211" i="87"/>
  <c r="F210" i="87"/>
  <c r="F209" i="87"/>
  <c r="F208" i="87"/>
  <c r="F207" i="87"/>
  <c r="F206" i="87"/>
  <c r="F205" i="87"/>
  <c r="F204" i="87"/>
  <c r="F203" i="87"/>
  <c r="F202" i="87"/>
  <c r="F201" i="87"/>
  <c r="F200" i="87"/>
  <c r="F199" i="87"/>
  <c r="F198" i="87"/>
  <c r="F197" i="87"/>
  <c r="F196" i="87"/>
  <c r="F195" i="87"/>
  <c r="F194" i="87"/>
  <c r="F193" i="87"/>
  <c r="F192" i="87"/>
  <c r="F191" i="87"/>
  <c r="F190" i="87"/>
  <c r="F189" i="87"/>
  <c r="F188" i="87"/>
  <c r="F187" i="87"/>
  <c r="F186" i="87"/>
  <c r="F185" i="87"/>
  <c r="F184" i="87"/>
  <c r="F183" i="87"/>
  <c r="F182" i="87"/>
  <c r="F181" i="87"/>
  <c r="F180" i="87"/>
  <c r="F179" i="87"/>
  <c r="F178" i="87"/>
  <c r="F177" i="87"/>
  <c r="F176" i="87"/>
  <c r="F175" i="87"/>
  <c r="F174" i="87"/>
  <c r="F173" i="87"/>
  <c r="F172" i="87"/>
  <c r="F171" i="87"/>
  <c r="F170" i="87"/>
  <c r="F169" i="87"/>
  <c r="F168" i="87"/>
  <c r="F167" i="87"/>
  <c r="F166" i="87"/>
  <c r="F165" i="87"/>
  <c r="F164" i="87"/>
  <c r="F163" i="87"/>
  <c r="F162" i="87"/>
  <c r="F161" i="87"/>
  <c r="F160" i="87"/>
  <c r="F159" i="87"/>
  <c r="F158" i="87"/>
  <c r="F157" i="87"/>
  <c r="F156" i="87"/>
  <c r="F155" i="87"/>
  <c r="F154" i="87"/>
  <c r="F153" i="87"/>
  <c r="F152" i="87"/>
  <c r="F151" i="87"/>
  <c r="F150" i="87"/>
  <c r="F149" i="87"/>
  <c r="F148" i="87"/>
  <c r="F147" i="87"/>
  <c r="F146" i="87"/>
  <c r="F145" i="87"/>
  <c r="F144" i="87"/>
  <c r="F143" i="87"/>
  <c r="F142" i="87"/>
  <c r="F141" i="87"/>
  <c r="F140" i="87"/>
  <c r="F139" i="87"/>
  <c r="F138" i="87"/>
  <c r="F137" i="87"/>
  <c r="F136" i="87"/>
  <c r="F135" i="87"/>
  <c r="F134" i="87"/>
  <c r="F133" i="87"/>
  <c r="F132" i="87"/>
  <c r="F131" i="87"/>
  <c r="F130" i="87"/>
  <c r="F129" i="87"/>
  <c r="F128" i="87"/>
  <c r="F127" i="87"/>
  <c r="F126" i="87"/>
  <c r="F125" i="87"/>
  <c r="F124" i="87"/>
  <c r="F123" i="87"/>
  <c r="F122" i="87"/>
  <c r="F121" i="87"/>
  <c r="F120" i="87"/>
  <c r="F119" i="87"/>
  <c r="F118" i="87"/>
  <c r="F117" i="87"/>
  <c r="F116" i="87"/>
  <c r="F115" i="87"/>
  <c r="C195" i="22"/>
  <c r="C193" i="22"/>
  <c r="C192" i="22"/>
  <c r="N190" i="22"/>
  <c r="M190" i="22"/>
  <c r="L190" i="22"/>
  <c r="K190" i="22"/>
  <c r="J190" i="22"/>
  <c r="I190" i="22"/>
  <c r="H190" i="22"/>
  <c r="G190" i="22"/>
  <c r="F190" i="22"/>
  <c r="E190" i="22"/>
  <c r="D190" i="22"/>
  <c r="C191" i="22"/>
  <c r="EQ1253" i="87"/>
  <c r="EP1253" i="87"/>
  <c r="EO1253" i="87"/>
  <c r="EN1253" i="87"/>
  <c r="EM1253" i="87"/>
  <c r="EL1253" i="87"/>
  <c r="EK1253" i="87"/>
  <c r="EJ1253" i="87"/>
  <c r="EI1253" i="87"/>
  <c r="EH1253" i="87"/>
  <c r="EG1253" i="87"/>
  <c r="EF1253" i="87"/>
  <c r="EE1253" i="87"/>
  <c r="ED1253" i="87"/>
  <c r="EC1253" i="87"/>
  <c r="EB1253" i="87"/>
  <c r="EA1253" i="87"/>
  <c r="DZ1253" i="87"/>
  <c r="DY1253" i="87"/>
  <c r="DX1253" i="87"/>
  <c r="DW1253" i="87"/>
  <c r="EQ1150" i="87"/>
  <c r="EP1150" i="87"/>
  <c r="EO1150" i="87"/>
  <c r="EN1150" i="87"/>
  <c r="EM1150" i="87"/>
  <c r="EL1150" i="87"/>
  <c r="EK1150" i="87"/>
  <c r="EJ1150" i="87"/>
  <c r="EI1150" i="87"/>
  <c r="EH1150" i="87"/>
  <c r="EG1150" i="87"/>
  <c r="EF1150" i="87"/>
  <c r="EE1150" i="87"/>
  <c r="ED1150" i="87"/>
  <c r="EC1150" i="87"/>
  <c r="EB1150" i="87"/>
  <c r="EA1150" i="87"/>
  <c r="DZ1150" i="87"/>
  <c r="DY1150" i="87"/>
  <c r="DX1150" i="87"/>
  <c r="DW1150" i="87"/>
  <c r="EQ1047" i="87"/>
  <c r="EP1047" i="87"/>
  <c r="EO1047" i="87"/>
  <c r="EN1047" i="87"/>
  <c r="EM1047" i="87"/>
  <c r="EL1047" i="87"/>
  <c r="EK1047" i="87"/>
  <c r="EJ1047" i="87"/>
  <c r="EI1047" i="87"/>
  <c r="EH1047" i="87"/>
  <c r="EG1047" i="87"/>
  <c r="EF1047" i="87"/>
  <c r="EE1047" i="87"/>
  <c r="ED1047" i="87"/>
  <c r="EC1047" i="87"/>
  <c r="EB1047" i="87"/>
  <c r="EA1047" i="87"/>
  <c r="DZ1047" i="87"/>
  <c r="DY1047" i="87"/>
  <c r="DX1047" i="87"/>
  <c r="DW1047" i="87"/>
  <c r="EQ943" i="87"/>
  <c r="EP943" i="87"/>
  <c r="EO943" i="87"/>
  <c r="EN943" i="87"/>
  <c r="EM943" i="87"/>
  <c r="EL943" i="87"/>
  <c r="EK943" i="87"/>
  <c r="EJ943" i="87"/>
  <c r="EI943" i="87"/>
  <c r="EH943" i="87"/>
  <c r="EG943" i="87"/>
  <c r="EF943" i="87"/>
  <c r="EE943" i="87"/>
  <c r="ED943" i="87"/>
  <c r="EC943" i="87"/>
  <c r="EB943" i="87"/>
  <c r="EA943" i="87"/>
  <c r="DZ943" i="87"/>
  <c r="DY943" i="87"/>
  <c r="DX943" i="87"/>
  <c r="DW943" i="87"/>
  <c r="EQ840" i="87"/>
  <c r="EP840" i="87"/>
  <c r="EO840" i="87"/>
  <c r="EN840" i="87"/>
  <c r="EM840" i="87"/>
  <c r="EL840" i="87"/>
  <c r="EK840" i="87"/>
  <c r="EJ840" i="87"/>
  <c r="EI840" i="87"/>
  <c r="EH840" i="87"/>
  <c r="EG840" i="87"/>
  <c r="EF840" i="87"/>
  <c r="EE840" i="87"/>
  <c r="ED840" i="87"/>
  <c r="EC840" i="87"/>
  <c r="EB840" i="87"/>
  <c r="EA840" i="87"/>
  <c r="DZ840" i="87"/>
  <c r="DY840" i="87"/>
  <c r="DX840" i="87"/>
  <c r="DW840" i="87"/>
  <c r="EQ737" i="87"/>
  <c r="EP737" i="87"/>
  <c r="EO737" i="87"/>
  <c r="EN737" i="87"/>
  <c r="EM737" i="87"/>
  <c r="EL737" i="87"/>
  <c r="EK737" i="87"/>
  <c r="EJ737" i="87"/>
  <c r="EI737" i="87"/>
  <c r="EH737" i="87"/>
  <c r="EG737" i="87"/>
  <c r="EF737" i="87"/>
  <c r="EE737" i="87"/>
  <c r="ED737" i="87"/>
  <c r="EC737" i="87"/>
  <c r="EB737" i="87"/>
  <c r="EA737" i="87"/>
  <c r="DZ737" i="87"/>
  <c r="DY737" i="87"/>
  <c r="DX737" i="87"/>
  <c r="DW737" i="87"/>
  <c r="EQ631" i="87"/>
  <c r="EP631" i="87"/>
  <c r="EO631" i="87"/>
  <c r="EN631" i="87"/>
  <c r="EM631" i="87"/>
  <c r="EL631" i="87"/>
  <c r="EK631" i="87"/>
  <c r="EJ631" i="87"/>
  <c r="EI631" i="87"/>
  <c r="EH631" i="87"/>
  <c r="EG631" i="87"/>
  <c r="EF631" i="87"/>
  <c r="EE631" i="87"/>
  <c r="ED631" i="87"/>
  <c r="EC631" i="87"/>
  <c r="EB631" i="87"/>
  <c r="EA631" i="87"/>
  <c r="DZ631" i="87"/>
  <c r="DY631" i="87"/>
  <c r="DX631" i="87"/>
  <c r="DW631" i="87"/>
  <c r="EQ425" i="87"/>
  <c r="EP425" i="87"/>
  <c r="EO425" i="87"/>
  <c r="EN425" i="87"/>
  <c r="EM425" i="87"/>
  <c r="EL425" i="87"/>
  <c r="EK425" i="87"/>
  <c r="EJ425" i="87"/>
  <c r="EI425" i="87"/>
  <c r="EH425" i="87"/>
  <c r="EG425" i="87"/>
  <c r="EF425" i="87"/>
  <c r="EE425" i="87"/>
  <c r="ED425" i="87"/>
  <c r="EC425" i="87"/>
  <c r="EB425" i="87"/>
  <c r="EA425" i="87"/>
  <c r="DZ425" i="87"/>
  <c r="DY425" i="87"/>
  <c r="DX425" i="87"/>
  <c r="DW425" i="87"/>
  <c r="EQ320" i="87"/>
  <c r="EP320" i="87"/>
  <c r="EO320" i="87"/>
  <c r="EN320" i="87"/>
  <c r="EM320" i="87"/>
  <c r="EL320" i="87"/>
  <c r="EK320" i="87"/>
  <c r="EJ320" i="87"/>
  <c r="EI320" i="87"/>
  <c r="EH320" i="87"/>
  <c r="EG320" i="87"/>
  <c r="EF320" i="87"/>
  <c r="EE320" i="87"/>
  <c r="ED320" i="87"/>
  <c r="EC320" i="87"/>
  <c r="EB320" i="87"/>
  <c r="EA320" i="87"/>
  <c r="DZ320" i="87"/>
  <c r="DY320" i="87"/>
  <c r="DX320" i="87"/>
  <c r="DW320" i="87"/>
  <c r="EQ217" i="87"/>
  <c r="EP217" i="87"/>
  <c r="EO217" i="87"/>
  <c r="EN217" i="87"/>
  <c r="EM217" i="87"/>
  <c r="EL217" i="87"/>
  <c r="EK217" i="87"/>
  <c r="EJ217" i="87"/>
  <c r="EI217" i="87"/>
  <c r="EH217" i="87"/>
  <c r="EG217" i="87"/>
  <c r="EF217" i="87"/>
  <c r="EE217" i="87"/>
  <c r="ED217" i="87"/>
  <c r="EC217" i="87"/>
  <c r="EB217" i="87"/>
  <c r="EA217" i="87"/>
  <c r="DZ217" i="87"/>
  <c r="DY217" i="87"/>
  <c r="DX217" i="87"/>
  <c r="DW217" i="87"/>
  <c r="EQ114" i="87"/>
  <c r="EP114" i="87"/>
  <c r="EO114" i="87"/>
  <c r="EN114" i="87"/>
  <c r="EM114" i="87"/>
  <c r="EL114" i="87"/>
  <c r="EK114" i="87"/>
  <c r="EJ114" i="87"/>
  <c r="EI114" i="87"/>
  <c r="EH114" i="87"/>
  <c r="EG114" i="87"/>
  <c r="EF114" i="87"/>
  <c r="EE114" i="87"/>
  <c r="ED114" i="87"/>
  <c r="EC114" i="87"/>
  <c r="EB114" i="87"/>
  <c r="EA114" i="87"/>
  <c r="DZ114" i="87"/>
  <c r="DY114" i="87"/>
  <c r="DX114" i="87"/>
  <c r="DW114" i="87"/>
  <c r="EQ11" i="87"/>
  <c r="EP11" i="87"/>
  <c r="EO11" i="87"/>
  <c r="EN11" i="87"/>
  <c r="EM11" i="87"/>
  <c r="EL11" i="87"/>
  <c r="EK11" i="87"/>
  <c r="EJ11" i="87"/>
  <c r="EI11" i="87"/>
  <c r="EH11" i="87"/>
  <c r="EG11" i="87"/>
  <c r="EF11" i="87"/>
  <c r="EE11" i="87"/>
  <c r="ED11" i="87"/>
  <c r="EC11" i="87"/>
  <c r="EB11" i="87"/>
  <c r="EA11" i="87"/>
  <c r="DZ11" i="87"/>
  <c r="DY11" i="87"/>
  <c r="DX11" i="87"/>
  <c r="DW11" i="87"/>
  <c r="EQ6" i="87"/>
  <c r="EP6" i="87"/>
  <c r="EO6" i="87"/>
  <c r="EN6" i="87"/>
  <c r="EM6" i="87"/>
  <c r="EL6" i="87"/>
  <c r="EK6" i="87"/>
  <c r="EJ6" i="87"/>
  <c r="EI6" i="87"/>
  <c r="EH6" i="87"/>
  <c r="EG6" i="87"/>
  <c r="EF6" i="87"/>
  <c r="EE6" i="87"/>
  <c r="ED6" i="87"/>
  <c r="EC6" i="87"/>
  <c r="EB6" i="87"/>
  <c r="EA6" i="87"/>
  <c r="DZ6" i="87"/>
  <c r="DY6" i="87"/>
  <c r="DX6" i="87"/>
  <c r="DW6" i="87"/>
  <c r="L49" i="84"/>
  <c r="L195" i="22" s="1"/>
  <c r="K49" i="84"/>
  <c r="K195" i="22" s="1"/>
  <c r="J49" i="84"/>
  <c r="J195" i="22" s="1"/>
  <c r="I49" i="84"/>
  <c r="I195" i="22" s="1"/>
  <c r="H49" i="84"/>
  <c r="H195" i="22" s="1"/>
  <c r="G49" i="84"/>
  <c r="G195" i="22" s="1"/>
  <c r="F49" i="84"/>
  <c r="F195" i="22" s="1"/>
  <c r="E49" i="84"/>
  <c r="E195" i="22" s="1"/>
  <c r="D49" i="84"/>
  <c r="D195" i="22" s="1"/>
  <c r="L23" i="84"/>
  <c r="L193" i="22" s="1"/>
  <c r="K23" i="84"/>
  <c r="K193" i="22" s="1"/>
  <c r="J23" i="84"/>
  <c r="I23" i="84"/>
  <c r="I193" i="22" s="1"/>
  <c r="H23" i="84"/>
  <c r="G23" i="84"/>
  <c r="F23" i="84"/>
  <c r="F193" i="22" s="1"/>
  <c r="E23" i="84"/>
  <c r="D23" i="84"/>
  <c r="D193" i="22" s="1"/>
  <c r="L15" i="84"/>
  <c r="L192" i="22" s="1"/>
  <c r="K15" i="84"/>
  <c r="K192" i="22" s="1"/>
  <c r="J15" i="84"/>
  <c r="J192" i="22" s="1"/>
  <c r="I15" i="84"/>
  <c r="I192" i="22" s="1"/>
  <c r="H15" i="84"/>
  <c r="H192" i="22" s="1"/>
  <c r="G15" i="84"/>
  <c r="G192" i="22" s="1"/>
  <c r="F15" i="84"/>
  <c r="F192" i="22" s="1"/>
  <c r="E15" i="84"/>
  <c r="E192" i="22" s="1"/>
  <c r="D15" i="84"/>
  <c r="D192" i="22" s="1"/>
  <c r="L8" i="84"/>
  <c r="L191" i="22" s="1"/>
  <c r="K8" i="84"/>
  <c r="K191" i="22" s="1"/>
  <c r="J8" i="84"/>
  <c r="J191" i="22" s="1"/>
  <c r="I8" i="84"/>
  <c r="I191" i="22" s="1"/>
  <c r="H8" i="84"/>
  <c r="H191" i="22" s="1"/>
  <c r="G8" i="84"/>
  <c r="G191" i="22" s="1"/>
  <c r="F8" i="84"/>
  <c r="F191" i="22" s="1"/>
  <c r="E8" i="84"/>
  <c r="E191" i="22" s="1"/>
  <c r="D8" i="84"/>
  <c r="D191" i="22" s="1"/>
  <c r="L46" i="84"/>
  <c r="L69" i="84" s="1"/>
  <c r="L198" i="22"/>
  <c r="L81" i="84"/>
  <c r="L50" i="84"/>
  <c r="L196" i="22" s="1"/>
  <c r="L24" i="84"/>
  <c r="L194" i="22" s="1"/>
  <c r="C1353" i="87"/>
  <c r="C1352" i="87"/>
  <c r="C1351" i="87"/>
  <c r="C1350" i="87"/>
  <c r="C1349" i="87"/>
  <c r="C1348" i="87"/>
  <c r="C1347" i="87"/>
  <c r="C1346" i="87"/>
  <c r="C1345" i="87"/>
  <c r="C1344" i="87"/>
  <c r="C1343" i="87"/>
  <c r="C1342" i="87"/>
  <c r="C1341" i="87"/>
  <c r="C1340" i="87"/>
  <c r="C1339" i="87"/>
  <c r="C1338" i="87"/>
  <c r="C1337" i="87"/>
  <c r="C1336" i="87"/>
  <c r="C1335" i="87"/>
  <c r="C1334" i="87"/>
  <c r="C1333" i="87"/>
  <c r="C1332" i="87"/>
  <c r="C1331" i="87"/>
  <c r="C1330" i="87"/>
  <c r="C1329" i="87"/>
  <c r="C1328" i="87"/>
  <c r="C1327" i="87"/>
  <c r="C1326" i="87"/>
  <c r="C1325" i="87"/>
  <c r="C1324" i="87"/>
  <c r="C1323" i="87"/>
  <c r="C1322" i="87"/>
  <c r="C1321" i="87"/>
  <c r="C1320" i="87"/>
  <c r="C1319" i="87"/>
  <c r="C1318" i="87"/>
  <c r="C1317" i="87"/>
  <c r="C1316" i="87"/>
  <c r="C1315" i="87"/>
  <c r="C1314" i="87"/>
  <c r="C1313" i="87"/>
  <c r="C1312" i="87"/>
  <c r="C1311" i="87"/>
  <c r="C1310" i="87"/>
  <c r="C1309" i="87"/>
  <c r="C1308" i="87"/>
  <c r="C1307" i="87"/>
  <c r="C1306" i="87"/>
  <c r="C1305" i="87"/>
  <c r="C1304" i="87"/>
  <c r="C1303" i="87"/>
  <c r="C1302" i="87"/>
  <c r="C1301" i="87"/>
  <c r="C1300" i="87"/>
  <c r="C1299" i="87"/>
  <c r="C1298" i="87"/>
  <c r="C1297" i="87"/>
  <c r="C1296" i="87"/>
  <c r="C1295" i="87"/>
  <c r="C1294" i="87"/>
  <c r="C1293" i="87"/>
  <c r="C1292" i="87"/>
  <c r="C1291" i="87"/>
  <c r="C1290" i="87"/>
  <c r="C1289" i="87"/>
  <c r="C1288" i="87"/>
  <c r="C1287" i="87"/>
  <c r="C1286" i="87"/>
  <c r="C1285" i="87"/>
  <c r="C1284" i="87"/>
  <c r="C1283" i="87"/>
  <c r="C1282" i="87"/>
  <c r="C1281" i="87"/>
  <c r="C1280" i="87"/>
  <c r="C1279" i="87"/>
  <c r="C1278" i="87"/>
  <c r="C1277" i="87"/>
  <c r="C1276" i="87"/>
  <c r="C1275" i="87"/>
  <c r="C1274" i="87"/>
  <c r="C1273" i="87"/>
  <c r="C1272" i="87"/>
  <c r="C1271" i="87"/>
  <c r="C1270" i="87"/>
  <c r="C1269" i="87"/>
  <c r="C1268" i="87"/>
  <c r="C1267" i="87"/>
  <c r="C1266" i="87"/>
  <c r="C1265" i="87"/>
  <c r="C1264" i="87"/>
  <c r="C1263" i="87"/>
  <c r="C1262" i="87"/>
  <c r="C1261" i="87"/>
  <c r="C1260" i="87"/>
  <c r="C1259" i="87"/>
  <c r="C1258" i="87"/>
  <c r="C1257" i="87"/>
  <c r="C1256" i="87"/>
  <c r="C1255" i="87"/>
  <c r="C1254" i="87"/>
  <c r="C1250" i="87"/>
  <c r="C1249" i="87"/>
  <c r="C1248" i="87"/>
  <c r="C1247" i="87"/>
  <c r="C1246" i="87"/>
  <c r="C1245" i="87"/>
  <c r="C1244" i="87"/>
  <c r="C1243" i="87"/>
  <c r="C1242" i="87"/>
  <c r="C1241" i="87"/>
  <c r="C1240" i="87"/>
  <c r="C1239" i="87"/>
  <c r="C1238" i="87"/>
  <c r="C1237" i="87"/>
  <c r="C1236" i="87"/>
  <c r="C1235" i="87"/>
  <c r="C1234" i="87"/>
  <c r="C1233" i="87"/>
  <c r="C1232" i="87"/>
  <c r="C1231" i="87"/>
  <c r="C1230" i="87"/>
  <c r="C1229" i="87"/>
  <c r="C1228" i="87"/>
  <c r="C1227" i="87"/>
  <c r="C1226" i="87"/>
  <c r="C1225" i="87"/>
  <c r="C1224" i="87"/>
  <c r="C1223" i="87"/>
  <c r="C1222" i="87"/>
  <c r="C1221" i="87"/>
  <c r="C1220" i="87"/>
  <c r="C1219" i="87"/>
  <c r="C1218" i="87"/>
  <c r="C1217" i="87"/>
  <c r="C1216" i="87"/>
  <c r="C1215" i="87"/>
  <c r="C1214" i="87"/>
  <c r="C1213" i="87"/>
  <c r="C1212" i="87"/>
  <c r="C1211" i="87"/>
  <c r="C1210" i="87"/>
  <c r="C1209" i="87"/>
  <c r="C1208" i="87"/>
  <c r="C1207" i="87"/>
  <c r="C1206" i="87"/>
  <c r="C1205" i="87"/>
  <c r="C1204" i="87"/>
  <c r="C1203" i="87"/>
  <c r="C1202" i="87"/>
  <c r="C1201" i="87"/>
  <c r="C1200" i="87"/>
  <c r="C1199" i="87"/>
  <c r="C1198" i="87"/>
  <c r="C1197" i="87"/>
  <c r="C1196" i="87"/>
  <c r="C1195" i="87"/>
  <c r="C1194" i="87"/>
  <c r="C1193" i="87"/>
  <c r="C1192" i="87"/>
  <c r="C1191" i="87"/>
  <c r="C1190" i="87"/>
  <c r="C1189" i="87"/>
  <c r="C1188" i="87"/>
  <c r="C1187" i="87"/>
  <c r="C1186" i="87"/>
  <c r="C1185" i="87"/>
  <c r="C1184" i="87"/>
  <c r="C1183" i="87"/>
  <c r="C1182" i="87"/>
  <c r="C1181" i="87"/>
  <c r="C1180" i="87"/>
  <c r="C1179" i="87"/>
  <c r="C1178" i="87"/>
  <c r="C1177" i="87"/>
  <c r="C1176" i="87"/>
  <c r="C1175" i="87"/>
  <c r="C1174" i="87"/>
  <c r="C1173" i="87"/>
  <c r="C1172" i="87"/>
  <c r="C1171" i="87"/>
  <c r="C1170" i="87"/>
  <c r="C1169" i="87"/>
  <c r="C1168" i="87"/>
  <c r="C1167" i="87"/>
  <c r="C1166" i="87"/>
  <c r="C1165" i="87"/>
  <c r="C1164" i="87"/>
  <c r="C1163" i="87"/>
  <c r="C1162" i="87"/>
  <c r="C1161" i="87"/>
  <c r="C1160" i="87"/>
  <c r="C1159" i="87"/>
  <c r="C1158" i="87"/>
  <c r="C1157" i="87"/>
  <c r="C1156" i="87"/>
  <c r="C1155" i="87"/>
  <c r="C1154" i="87"/>
  <c r="C1153" i="87"/>
  <c r="C1152" i="87"/>
  <c r="C1151" i="87"/>
  <c r="C1147" i="87"/>
  <c r="C1146" i="87"/>
  <c r="C1145" i="87"/>
  <c r="C1144" i="87"/>
  <c r="C1143" i="87"/>
  <c r="C1142" i="87"/>
  <c r="C1141" i="87"/>
  <c r="C1140" i="87"/>
  <c r="C1139" i="87"/>
  <c r="C1138" i="87"/>
  <c r="C1137" i="87"/>
  <c r="C1136" i="87"/>
  <c r="C1135" i="87"/>
  <c r="C1134" i="87"/>
  <c r="C1133" i="87"/>
  <c r="C1132" i="87"/>
  <c r="C1131" i="87"/>
  <c r="C1130" i="87"/>
  <c r="C1129" i="87"/>
  <c r="C1128" i="87"/>
  <c r="C1127" i="87"/>
  <c r="C1126" i="87"/>
  <c r="C1125" i="87"/>
  <c r="C1124" i="87"/>
  <c r="C1123" i="87"/>
  <c r="C1122" i="87"/>
  <c r="C1121" i="87"/>
  <c r="C1120" i="87"/>
  <c r="C1119" i="87"/>
  <c r="C1118" i="87"/>
  <c r="C1117" i="87"/>
  <c r="C1116" i="87"/>
  <c r="C1115" i="87"/>
  <c r="C1114" i="87"/>
  <c r="C1113" i="87"/>
  <c r="C1112" i="87"/>
  <c r="C1111" i="87"/>
  <c r="C1110" i="87"/>
  <c r="C1109" i="87"/>
  <c r="C1108" i="87"/>
  <c r="C1107" i="87"/>
  <c r="C1106" i="87"/>
  <c r="C1105" i="87"/>
  <c r="C1104" i="87"/>
  <c r="C1103" i="87"/>
  <c r="C1102" i="87"/>
  <c r="C1101" i="87"/>
  <c r="C1100" i="87"/>
  <c r="C1099" i="87"/>
  <c r="C1098" i="87"/>
  <c r="C1097" i="87"/>
  <c r="C1096" i="87"/>
  <c r="C1095" i="87"/>
  <c r="C1094" i="87"/>
  <c r="C1093" i="87"/>
  <c r="C1092" i="87"/>
  <c r="C1091" i="87"/>
  <c r="C1090" i="87"/>
  <c r="C1089" i="87"/>
  <c r="C1088" i="87"/>
  <c r="C1087" i="87"/>
  <c r="C1086" i="87"/>
  <c r="C1085" i="87"/>
  <c r="C1084" i="87"/>
  <c r="C1083" i="87"/>
  <c r="C1082" i="87"/>
  <c r="C1081" i="87"/>
  <c r="C1080" i="87"/>
  <c r="C1079" i="87"/>
  <c r="C1078" i="87"/>
  <c r="C1077" i="87"/>
  <c r="C1076" i="87"/>
  <c r="C1075" i="87"/>
  <c r="C1074" i="87"/>
  <c r="C1073" i="87"/>
  <c r="C1072" i="87"/>
  <c r="C1071" i="87"/>
  <c r="C1070" i="87"/>
  <c r="C1069" i="87"/>
  <c r="C1068" i="87"/>
  <c r="C1067" i="87"/>
  <c r="C1066" i="87"/>
  <c r="C1065" i="87"/>
  <c r="C1064" i="87"/>
  <c r="C1063" i="87"/>
  <c r="C1062" i="87"/>
  <c r="C1061" i="87"/>
  <c r="C1060" i="87"/>
  <c r="C1059" i="87"/>
  <c r="C1058" i="87"/>
  <c r="C1057" i="87"/>
  <c r="C1056" i="87"/>
  <c r="C1055" i="87"/>
  <c r="C1054" i="87"/>
  <c r="C1053" i="87"/>
  <c r="C1052" i="87"/>
  <c r="C1051" i="87"/>
  <c r="C1050" i="87"/>
  <c r="C1049" i="87"/>
  <c r="C1048" i="87"/>
  <c r="C1043" i="87"/>
  <c r="C1042" i="87"/>
  <c r="C1041" i="87"/>
  <c r="C1040" i="87"/>
  <c r="C1039" i="87"/>
  <c r="C1038" i="87"/>
  <c r="C1037" i="87"/>
  <c r="C1036" i="87"/>
  <c r="C1035" i="87"/>
  <c r="C1034" i="87"/>
  <c r="C1033" i="87"/>
  <c r="C1032" i="87"/>
  <c r="C1031" i="87"/>
  <c r="C1030" i="87"/>
  <c r="C1029" i="87"/>
  <c r="C1028" i="87"/>
  <c r="C1027" i="87"/>
  <c r="C1026" i="87"/>
  <c r="C1025" i="87"/>
  <c r="C1024" i="87"/>
  <c r="C1023" i="87"/>
  <c r="C1022" i="87"/>
  <c r="C1021" i="87"/>
  <c r="C1020" i="87"/>
  <c r="C1019" i="87"/>
  <c r="C1018" i="87"/>
  <c r="C1017" i="87"/>
  <c r="C1016" i="87"/>
  <c r="C1015" i="87"/>
  <c r="C1014" i="87"/>
  <c r="C1013" i="87"/>
  <c r="C1012" i="87"/>
  <c r="C1011" i="87"/>
  <c r="C1010" i="87"/>
  <c r="C1009" i="87"/>
  <c r="C1008" i="87"/>
  <c r="C1007" i="87"/>
  <c r="C1006" i="87"/>
  <c r="C1005" i="87"/>
  <c r="C1004" i="87"/>
  <c r="C1003" i="87"/>
  <c r="C1002" i="87"/>
  <c r="C1001" i="87"/>
  <c r="C1000" i="87"/>
  <c r="C999" i="87"/>
  <c r="C998" i="87"/>
  <c r="C997" i="87"/>
  <c r="C996" i="87"/>
  <c r="C995" i="87"/>
  <c r="C994" i="87"/>
  <c r="C993" i="87"/>
  <c r="C992" i="87"/>
  <c r="C991" i="87"/>
  <c r="C990" i="87"/>
  <c r="C989" i="87"/>
  <c r="C988" i="87"/>
  <c r="C987" i="87"/>
  <c r="C986" i="87"/>
  <c r="C985" i="87"/>
  <c r="C984" i="87"/>
  <c r="C983" i="87"/>
  <c r="C982" i="87"/>
  <c r="C981" i="87"/>
  <c r="C980" i="87"/>
  <c r="C979" i="87"/>
  <c r="C978" i="87"/>
  <c r="C977" i="87"/>
  <c r="C976" i="87"/>
  <c r="C975" i="87"/>
  <c r="C974" i="87"/>
  <c r="C973" i="87"/>
  <c r="C972" i="87"/>
  <c r="C971" i="87"/>
  <c r="C970" i="87"/>
  <c r="C969" i="87"/>
  <c r="C968" i="87"/>
  <c r="C967" i="87"/>
  <c r="C966" i="87"/>
  <c r="C965" i="87"/>
  <c r="C964" i="87"/>
  <c r="C963" i="87"/>
  <c r="C962" i="87"/>
  <c r="C961" i="87"/>
  <c r="C960" i="87"/>
  <c r="C959" i="87"/>
  <c r="C958" i="87"/>
  <c r="C957" i="87"/>
  <c r="C956" i="87"/>
  <c r="C955" i="87"/>
  <c r="C954" i="87"/>
  <c r="C953" i="87"/>
  <c r="C952" i="87"/>
  <c r="C951" i="87"/>
  <c r="C950" i="87"/>
  <c r="C949" i="87"/>
  <c r="C948" i="87"/>
  <c r="C947" i="87"/>
  <c r="C946" i="87"/>
  <c r="C945" i="87"/>
  <c r="C944" i="87"/>
  <c r="C940" i="87"/>
  <c r="C939" i="87"/>
  <c r="C938" i="87"/>
  <c r="C937" i="87"/>
  <c r="C936" i="87"/>
  <c r="C935" i="87"/>
  <c r="C934" i="87"/>
  <c r="C933" i="87"/>
  <c r="C932" i="87"/>
  <c r="C931" i="87"/>
  <c r="C930" i="87"/>
  <c r="C929" i="87"/>
  <c r="C928" i="87"/>
  <c r="C927" i="87"/>
  <c r="C926" i="87"/>
  <c r="C925" i="87"/>
  <c r="C924" i="87"/>
  <c r="C923" i="87"/>
  <c r="C922" i="87"/>
  <c r="C921" i="87"/>
  <c r="C920" i="87"/>
  <c r="C919" i="87"/>
  <c r="C918" i="87"/>
  <c r="C917" i="87"/>
  <c r="C916" i="87"/>
  <c r="C915" i="87"/>
  <c r="C914" i="87"/>
  <c r="C913" i="87"/>
  <c r="C912" i="87"/>
  <c r="C911" i="87"/>
  <c r="C910" i="87"/>
  <c r="C909" i="87"/>
  <c r="C908" i="87"/>
  <c r="C907" i="87"/>
  <c r="C906" i="87"/>
  <c r="C905" i="87"/>
  <c r="C904" i="87"/>
  <c r="C903" i="87"/>
  <c r="C902" i="87"/>
  <c r="C901" i="87"/>
  <c r="C900" i="87"/>
  <c r="C899" i="87"/>
  <c r="C898" i="87"/>
  <c r="C897" i="87"/>
  <c r="C896" i="87"/>
  <c r="C895" i="87"/>
  <c r="C894" i="87"/>
  <c r="C893" i="87"/>
  <c r="C892" i="87"/>
  <c r="C891" i="87"/>
  <c r="C890" i="87"/>
  <c r="C889" i="87"/>
  <c r="C888" i="87"/>
  <c r="C887" i="87"/>
  <c r="C886" i="87"/>
  <c r="C885" i="87"/>
  <c r="C884" i="87"/>
  <c r="C883" i="87"/>
  <c r="C882" i="87"/>
  <c r="C881" i="87"/>
  <c r="C880" i="87"/>
  <c r="C879" i="87"/>
  <c r="C878" i="87"/>
  <c r="C877" i="87"/>
  <c r="C876" i="87"/>
  <c r="C875" i="87"/>
  <c r="C874" i="87"/>
  <c r="C873" i="87"/>
  <c r="C872" i="87"/>
  <c r="C871" i="87"/>
  <c r="C870" i="87"/>
  <c r="C869" i="87"/>
  <c r="C868" i="87"/>
  <c r="C867" i="87"/>
  <c r="C866" i="87"/>
  <c r="C865" i="87"/>
  <c r="C864" i="87"/>
  <c r="C863" i="87"/>
  <c r="C862" i="87"/>
  <c r="C861" i="87"/>
  <c r="C860" i="87"/>
  <c r="C859" i="87"/>
  <c r="C858" i="87"/>
  <c r="C857" i="87"/>
  <c r="C856" i="87"/>
  <c r="C855" i="87"/>
  <c r="C854" i="87"/>
  <c r="C853" i="87"/>
  <c r="C852" i="87"/>
  <c r="C851" i="87"/>
  <c r="C850" i="87"/>
  <c r="C849" i="87"/>
  <c r="C848" i="87"/>
  <c r="C847" i="87"/>
  <c r="C846" i="87"/>
  <c r="C845" i="87"/>
  <c r="C844" i="87"/>
  <c r="C843" i="87"/>
  <c r="C842" i="87"/>
  <c r="C841" i="87"/>
  <c r="C837" i="87"/>
  <c r="C836" i="87"/>
  <c r="C835" i="87"/>
  <c r="C834" i="87"/>
  <c r="C833" i="87"/>
  <c r="C832" i="87"/>
  <c r="C831" i="87"/>
  <c r="C830" i="87"/>
  <c r="C829" i="87"/>
  <c r="C828" i="87"/>
  <c r="C827" i="87"/>
  <c r="C826" i="87"/>
  <c r="C825" i="87"/>
  <c r="C824" i="87"/>
  <c r="C823" i="87"/>
  <c r="C822" i="87"/>
  <c r="C821" i="87"/>
  <c r="C820" i="87"/>
  <c r="C819" i="87"/>
  <c r="C818" i="87"/>
  <c r="C817" i="87"/>
  <c r="C816" i="87"/>
  <c r="C815" i="87"/>
  <c r="C814" i="87"/>
  <c r="C813" i="87"/>
  <c r="C812" i="87"/>
  <c r="C811" i="87"/>
  <c r="C810" i="87"/>
  <c r="C809" i="87"/>
  <c r="C808" i="87"/>
  <c r="C807" i="87"/>
  <c r="C806" i="87"/>
  <c r="C805" i="87"/>
  <c r="C804" i="87"/>
  <c r="C803" i="87"/>
  <c r="C802" i="87"/>
  <c r="C801" i="87"/>
  <c r="C800" i="87"/>
  <c r="C799" i="87"/>
  <c r="C798" i="87"/>
  <c r="C797" i="87"/>
  <c r="C796" i="87"/>
  <c r="C795" i="87"/>
  <c r="C794" i="87"/>
  <c r="C793" i="87"/>
  <c r="C792" i="87"/>
  <c r="C791" i="87"/>
  <c r="C790" i="87"/>
  <c r="C789" i="87"/>
  <c r="C788" i="87"/>
  <c r="C787" i="87"/>
  <c r="C786" i="87"/>
  <c r="C785" i="87"/>
  <c r="C784" i="87"/>
  <c r="C783" i="87"/>
  <c r="C782" i="87"/>
  <c r="C781" i="87"/>
  <c r="C780" i="87"/>
  <c r="C779" i="87"/>
  <c r="C778" i="87"/>
  <c r="C777" i="87"/>
  <c r="C776" i="87"/>
  <c r="C775" i="87"/>
  <c r="C774" i="87"/>
  <c r="C773" i="87"/>
  <c r="C772" i="87"/>
  <c r="C771" i="87"/>
  <c r="C770" i="87"/>
  <c r="C769" i="87"/>
  <c r="C768" i="87"/>
  <c r="C767" i="87"/>
  <c r="C766" i="87"/>
  <c r="C765" i="87"/>
  <c r="C764" i="87"/>
  <c r="C763" i="87"/>
  <c r="C762" i="87"/>
  <c r="C761" i="87"/>
  <c r="C760" i="87"/>
  <c r="C759" i="87"/>
  <c r="C758" i="87"/>
  <c r="C757" i="87"/>
  <c r="C756" i="87"/>
  <c r="C755" i="87"/>
  <c r="C754" i="87"/>
  <c r="C753" i="87"/>
  <c r="C752" i="87"/>
  <c r="C751" i="87"/>
  <c r="C750" i="87"/>
  <c r="C749" i="87"/>
  <c r="C748" i="87"/>
  <c r="C747" i="87"/>
  <c r="C746" i="87"/>
  <c r="C745" i="87"/>
  <c r="C744" i="87"/>
  <c r="C743" i="87"/>
  <c r="C742" i="87"/>
  <c r="C741" i="87"/>
  <c r="C740" i="87"/>
  <c r="C739" i="87"/>
  <c r="C738" i="87"/>
  <c r="C731" i="87"/>
  <c r="C730" i="87"/>
  <c r="C729" i="87"/>
  <c r="C728" i="87"/>
  <c r="C727" i="87"/>
  <c r="C726" i="87"/>
  <c r="C725" i="87"/>
  <c r="C724" i="87"/>
  <c r="C723" i="87"/>
  <c r="C722" i="87"/>
  <c r="C721" i="87"/>
  <c r="C720" i="87"/>
  <c r="C719" i="87"/>
  <c r="C718" i="87"/>
  <c r="C717" i="87"/>
  <c r="C716" i="87"/>
  <c r="C715" i="87"/>
  <c r="C714" i="87"/>
  <c r="C713" i="87"/>
  <c r="C712" i="87"/>
  <c r="C711" i="87"/>
  <c r="C710" i="87"/>
  <c r="C709" i="87"/>
  <c r="C708" i="87"/>
  <c r="C707" i="87"/>
  <c r="C706" i="87"/>
  <c r="C705" i="87"/>
  <c r="C704" i="87"/>
  <c r="C703" i="87"/>
  <c r="C702" i="87"/>
  <c r="C701" i="87"/>
  <c r="C700" i="87"/>
  <c r="C699" i="87"/>
  <c r="C698" i="87"/>
  <c r="C697" i="87"/>
  <c r="C696" i="87"/>
  <c r="C695" i="87"/>
  <c r="C694" i="87"/>
  <c r="C693" i="87"/>
  <c r="C692" i="87"/>
  <c r="C691" i="87"/>
  <c r="C690" i="87"/>
  <c r="C689" i="87"/>
  <c r="C688" i="87"/>
  <c r="C687" i="87"/>
  <c r="C686" i="87"/>
  <c r="C685" i="87"/>
  <c r="C684" i="87"/>
  <c r="C683" i="87"/>
  <c r="C682" i="87"/>
  <c r="C681" i="87"/>
  <c r="C680" i="87"/>
  <c r="C679" i="87"/>
  <c r="C678" i="87"/>
  <c r="C677" i="87"/>
  <c r="C676" i="87"/>
  <c r="C675" i="87"/>
  <c r="C674" i="87"/>
  <c r="C673" i="87"/>
  <c r="C672" i="87"/>
  <c r="C671" i="87"/>
  <c r="C670" i="87"/>
  <c r="C669" i="87"/>
  <c r="C668" i="87"/>
  <c r="C667" i="87"/>
  <c r="C666" i="87"/>
  <c r="C665" i="87"/>
  <c r="C664" i="87"/>
  <c r="C663" i="87"/>
  <c r="C662" i="87"/>
  <c r="C661" i="87"/>
  <c r="C660" i="87"/>
  <c r="C659" i="87"/>
  <c r="C658" i="87"/>
  <c r="C657" i="87"/>
  <c r="C656" i="87"/>
  <c r="C655" i="87"/>
  <c r="C654" i="87"/>
  <c r="C653" i="87"/>
  <c r="C652" i="87"/>
  <c r="C651" i="87"/>
  <c r="C650" i="87"/>
  <c r="C649" i="87"/>
  <c r="C648" i="87"/>
  <c r="C647" i="87"/>
  <c r="C646" i="87"/>
  <c r="C645" i="87"/>
  <c r="C644" i="87"/>
  <c r="C643" i="87"/>
  <c r="C642" i="87"/>
  <c r="C641" i="87"/>
  <c r="C640" i="87"/>
  <c r="C639" i="87"/>
  <c r="C638" i="87"/>
  <c r="C637" i="87"/>
  <c r="C636" i="87"/>
  <c r="C635" i="87"/>
  <c r="C634" i="87"/>
  <c r="C633" i="87"/>
  <c r="C632" i="87"/>
  <c r="C525" i="87"/>
  <c r="C524" i="87"/>
  <c r="C523" i="87"/>
  <c r="C522" i="87"/>
  <c r="C521" i="87"/>
  <c r="C520" i="87"/>
  <c r="C519" i="87"/>
  <c r="C518" i="87"/>
  <c r="C517" i="87"/>
  <c r="C516" i="87"/>
  <c r="C515" i="87"/>
  <c r="C514" i="87"/>
  <c r="C513" i="87"/>
  <c r="C512" i="87"/>
  <c r="C511" i="87"/>
  <c r="C510" i="87"/>
  <c r="C509" i="87"/>
  <c r="C508" i="87"/>
  <c r="C507" i="87"/>
  <c r="C506" i="87"/>
  <c r="C505" i="87"/>
  <c r="C504" i="87"/>
  <c r="C503" i="87"/>
  <c r="C502" i="87"/>
  <c r="C501" i="87"/>
  <c r="C500" i="87"/>
  <c r="C499" i="87"/>
  <c r="C498" i="87"/>
  <c r="C497" i="87"/>
  <c r="C496" i="87"/>
  <c r="C495" i="87"/>
  <c r="C494" i="87"/>
  <c r="C493" i="87"/>
  <c r="C492" i="87"/>
  <c r="C491" i="87"/>
  <c r="C490" i="87"/>
  <c r="C489" i="87"/>
  <c r="C488" i="87"/>
  <c r="C487" i="87"/>
  <c r="C486" i="87"/>
  <c r="C485" i="87"/>
  <c r="C484" i="87"/>
  <c r="C483" i="87"/>
  <c r="C482" i="87"/>
  <c r="C481" i="87"/>
  <c r="C480" i="87"/>
  <c r="C479" i="87"/>
  <c r="C478" i="87"/>
  <c r="C477" i="87"/>
  <c r="C476" i="87"/>
  <c r="C475" i="87"/>
  <c r="C474" i="87"/>
  <c r="C473" i="87"/>
  <c r="C472" i="87"/>
  <c r="C471" i="87"/>
  <c r="C470" i="87"/>
  <c r="C469" i="87"/>
  <c r="C468" i="87"/>
  <c r="C467" i="87"/>
  <c r="C466" i="87"/>
  <c r="C465" i="87"/>
  <c r="C464" i="87"/>
  <c r="C463" i="87"/>
  <c r="C462" i="87"/>
  <c r="C461" i="87"/>
  <c r="C460" i="87"/>
  <c r="C459" i="87"/>
  <c r="C458" i="87"/>
  <c r="C457" i="87"/>
  <c r="C456" i="87"/>
  <c r="C455" i="87"/>
  <c r="C454" i="87"/>
  <c r="C453" i="87"/>
  <c r="C452" i="87"/>
  <c r="C451" i="87"/>
  <c r="C450" i="87"/>
  <c r="C449" i="87"/>
  <c r="C448" i="87"/>
  <c r="C447" i="87"/>
  <c r="C446" i="87"/>
  <c r="C445" i="87"/>
  <c r="C444" i="87"/>
  <c r="C443" i="87"/>
  <c r="C442" i="87"/>
  <c r="C441" i="87"/>
  <c r="C440" i="87"/>
  <c r="C439" i="87"/>
  <c r="C438" i="87"/>
  <c r="C437" i="87"/>
  <c r="C436" i="87"/>
  <c r="C435" i="87"/>
  <c r="C434" i="87"/>
  <c r="C433" i="87"/>
  <c r="C432" i="87"/>
  <c r="C431" i="87"/>
  <c r="C430" i="87"/>
  <c r="C429" i="87"/>
  <c r="C428" i="87"/>
  <c r="C427" i="87"/>
  <c r="C426" i="87"/>
  <c r="C420" i="87"/>
  <c r="C419" i="87"/>
  <c r="C418" i="87"/>
  <c r="C417" i="87"/>
  <c r="C416" i="87"/>
  <c r="C415" i="87"/>
  <c r="C414" i="87"/>
  <c r="C413" i="87"/>
  <c r="C412" i="87"/>
  <c r="C411" i="87"/>
  <c r="C410" i="87"/>
  <c r="C409" i="87"/>
  <c r="C408" i="87"/>
  <c r="C407" i="87"/>
  <c r="C406" i="87"/>
  <c r="C405" i="87"/>
  <c r="C404" i="87"/>
  <c r="C403" i="87"/>
  <c r="C402" i="87"/>
  <c r="C401" i="87"/>
  <c r="C400" i="87"/>
  <c r="C399" i="87"/>
  <c r="C398" i="87"/>
  <c r="C397" i="87"/>
  <c r="C396" i="87"/>
  <c r="C395" i="87"/>
  <c r="C394" i="87"/>
  <c r="C393" i="87"/>
  <c r="C392" i="87"/>
  <c r="C391" i="87"/>
  <c r="C390" i="87"/>
  <c r="C389" i="87"/>
  <c r="C388" i="87"/>
  <c r="C387" i="87"/>
  <c r="C386" i="87"/>
  <c r="C385" i="87"/>
  <c r="C384" i="87"/>
  <c r="C383" i="87"/>
  <c r="C382" i="87"/>
  <c r="C381" i="87"/>
  <c r="C380" i="87"/>
  <c r="C379" i="87"/>
  <c r="C378" i="87"/>
  <c r="C377" i="87"/>
  <c r="C376" i="87"/>
  <c r="C375" i="87"/>
  <c r="C374" i="87"/>
  <c r="C373" i="87"/>
  <c r="C372" i="87"/>
  <c r="C371" i="87"/>
  <c r="C370" i="87"/>
  <c r="C369" i="87"/>
  <c r="C368" i="87"/>
  <c r="C367" i="87"/>
  <c r="C366" i="87"/>
  <c r="C365" i="87"/>
  <c r="C364" i="87"/>
  <c r="C363" i="87"/>
  <c r="C362" i="87"/>
  <c r="C361" i="87"/>
  <c r="C360" i="87"/>
  <c r="C359" i="87"/>
  <c r="C358" i="87"/>
  <c r="C357" i="87"/>
  <c r="C356" i="87"/>
  <c r="C355" i="87"/>
  <c r="C354" i="87"/>
  <c r="C353" i="87"/>
  <c r="C352" i="87"/>
  <c r="C351" i="87"/>
  <c r="C350" i="87"/>
  <c r="C349" i="87"/>
  <c r="C348" i="87"/>
  <c r="C347" i="87"/>
  <c r="C346" i="87"/>
  <c r="C345" i="87"/>
  <c r="C344" i="87"/>
  <c r="C343" i="87"/>
  <c r="C342" i="87"/>
  <c r="C341" i="87"/>
  <c r="C340" i="87"/>
  <c r="C339" i="87"/>
  <c r="C338" i="87"/>
  <c r="C337" i="87"/>
  <c r="C336" i="87"/>
  <c r="C335" i="87"/>
  <c r="C334" i="87"/>
  <c r="C333" i="87"/>
  <c r="C332" i="87"/>
  <c r="C331" i="87"/>
  <c r="C330" i="87"/>
  <c r="C329" i="87"/>
  <c r="C328" i="87"/>
  <c r="C327" i="87"/>
  <c r="C326" i="87"/>
  <c r="C325" i="87"/>
  <c r="C324" i="87"/>
  <c r="C323" i="87"/>
  <c r="C322" i="87"/>
  <c r="C321" i="87"/>
  <c r="C317" i="87"/>
  <c r="C316" i="87"/>
  <c r="C315" i="87"/>
  <c r="C314" i="87"/>
  <c r="C313" i="87"/>
  <c r="C312" i="87"/>
  <c r="C311" i="87"/>
  <c r="C310" i="87"/>
  <c r="C309" i="87"/>
  <c r="C308" i="87"/>
  <c r="C307" i="87"/>
  <c r="C306" i="87"/>
  <c r="C305" i="87"/>
  <c r="C304" i="87"/>
  <c r="C303" i="87"/>
  <c r="C302" i="87"/>
  <c r="C301" i="87"/>
  <c r="C300" i="87"/>
  <c r="C299" i="87"/>
  <c r="C298" i="87"/>
  <c r="C297" i="87"/>
  <c r="C296" i="87"/>
  <c r="C295" i="87"/>
  <c r="C294" i="87"/>
  <c r="C293" i="87"/>
  <c r="C292" i="87"/>
  <c r="C291" i="87"/>
  <c r="C290" i="87"/>
  <c r="C289" i="87"/>
  <c r="C288" i="87"/>
  <c r="C287" i="87"/>
  <c r="C286" i="87"/>
  <c r="C285" i="87"/>
  <c r="C284" i="87"/>
  <c r="C283" i="87"/>
  <c r="C282" i="87"/>
  <c r="C281" i="87"/>
  <c r="C280" i="87"/>
  <c r="C279" i="87"/>
  <c r="C278" i="87"/>
  <c r="C277" i="87"/>
  <c r="C276" i="87"/>
  <c r="C275" i="87"/>
  <c r="C274" i="87"/>
  <c r="C273" i="87"/>
  <c r="C272" i="87"/>
  <c r="C271" i="87"/>
  <c r="C270" i="87"/>
  <c r="C269" i="87"/>
  <c r="C268" i="87"/>
  <c r="C267" i="87"/>
  <c r="C266" i="87"/>
  <c r="C265" i="87"/>
  <c r="C264" i="87"/>
  <c r="C263" i="87"/>
  <c r="C262" i="87"/>
  <c r="C261" i="87"/>
  <c r="C260" i="87"/>
  <c r="C259" i="87"/>
  <c r="C258" i="87"/>
  <c r="C257" i="87"/>
  <c r="C256" i="87"/>
  <c r="C255" i="87"/>
  <c r="C254" i="87"/>
  <c r="C253" i="87"/>
  <c r="C252" i="87"/>
  <c r="C251" i="87"/>
  <c r="C250" i="87"/>
  <c r="C249" i="87"/>
  <c r="C248" i="87"/>
  <c r="C247" i="87"/>
  <c r="C246" i="87"/>
  <c r="C245" i="87"/>
  <c r="C244" i="87"/>
  <c r="C243" i="87"/>
  <c r="C242" i="87"/>
  <c r="C241" i="87"/>
  <c r="C240" i="87"/>
  <c r="C239" i="87"/>
  <c r="C238" i="87"/>
  <c r="C237" i="87"/>
  <c r="C236" i="87"/>
  <c r="C235" i="87"/>
  <c r="C234" i="87"/>
  <c r="C233" i="87"/>
  <c r="C232" i="87"/>
  <c r="C231" i="87"/>
  <c r="C230" i="87"/>
  <c r="C229" i="87"/>
  <c r="C228" i="87"/>
  <c r="C227" i="87"/>
  <c r="C226" i="87"/>
  <c r="C225" i="87"/>
  <c r="C224" i="87"/>
  <c r="C223" i="87"/>
  <c r="C222" i="87"/>
  <c r="C221" i="87"/>
  <c r="C220" i="87"/>
  <c r="C219" i="87"/>
  <c r="C218" i="87"/>
  <c r="C214" i="87"/>
  <c r="C213" i="87"/>
  <c r="C212" i="87"/>
  <c r="C211" i="87"/>
  <c r="C210" i="87"/>
  <c r="C209" i="87"/>
  <c r="C208" i="87"/>
  <c r="C207" i="87"/>
  <c r="C206" i="87"/>
  <c r="C205" i="87"/>
  <c r="C204" i="87"/>
  <c r="C203" i="87"/>
  <c r="C202" i="87"/>
  <c r="C201" i="87"/>
  <c r="C200" i="87"/>
  <c r="C199" i="87"/>
  <c r="C198" i="87"/>
  <c r="C197" i="87"/>
  <c r="C196" i="87"/>
  <c r="C195" i="87"/>
  <c r="C194" i="87"/>
  <c r="C193" i="87"/>
  <c r="C192" i="87"/>
  <c r="C191" i="87"/>
  <c r="C190" i="87"/>
  <c r="C189" i="87"/>
  <c r="C188" i="87"/>
  <c r="C187" i="87"/>
  <c r="C186" i="87"/>
  <c r="C185" i="87"/>
  <c r="C184" i="87"/>
  <c r="C183" i="87"/>
  <c r="C182" i="87"/>
  <c r="C181" i="87"/>
  <c r="C180" i="87"/>
  <c r="C179" i="87"/>
  <c r="C178" i="87"/>
  <c r="C177" i="87"/>
  <c r="C176" i="87"/>
  <c r="C175" i="87"/>
  <c r="C174" i="87"/>
  <c r="C173" i="87"/>
  <c r="C172" i="87"/>
  <c r="C171" i="87"/>
  <c r="C170" i="87"/>
  <c r="C169" i="87"/>
  <c r="C168" i="87"/>
  <c r="C167" i="87"/>
  <c r="C166" i="87"/>
  <c r="C165" i="87"/>
  <c r="C164" i="87"/>
  <c r="C163" i="87"/>
  <c r="C162" i="87"/>
  <c r="C161" i="87"/>
  <c r="C160" i="87"/>
  <c r="C159" i="87"/>
  <c r="C158" i="87"/>
  <c r="C157" i="87"/>
  <c r="C156" i="87"/>
  <c r="C155" i="87"/>
  <c r="C154" i="87"/>
  <c r="C153" i="87"/>
  <c r="C152" i="87"/>
  <c r="C151" i="87"/>
  <c r="C150" i="87"/>
  <c r="C149" i="87"/>
  <c r="C148" i="87"/>
  <c r="C147" i="87"/>
  <c r="C146" i="87"/>
  <c r="C145" i="87"/>
  <c r="C144" i="87"/>
  <c r="C143" i="87"/>
  <c r="C142" i="87"/>
  <c r="C141" i="87"/>
  <c r="C140" i="87"/>
  <c r="C139" i="87"/>
  <c r="C138" i="87"/>
  <c r="C137" i="87"/>
  <c r="C136" i="87"/>
  <c r="C135" i="87"/>
  <c r="C134" i="87"/>
  <c r="C133" i="87"/>
  <c r="C132" i="87"/>
  <c r="C131" i="87"/>
  <c r="C130" i="87"/>
  <c r="C129" i="87"/>
  <c r="C128" i="87"/>
  <c r="C127" i="87"/>
  <c r="C126" i="87"/>
  <c r="C125" i="87"/>
  <c r="C124" i="87"/>
  <c r="C123" i="87"/>
  <c r="C122" i="87"/>
  <c r="C121" i="87"/>
  <c r="C120" i="87"/>
  <c r="C119" i="87"/>
  <c r="C118" i="87"/>
  <c r="C117" i="87"/>
  <c r="C116" i="87"/>
  <c r="C115" i="87"/>
  <c r="D34" i="81"/>
  <c r="E34" i="81" s="1"/>
  <c r="F34" i="81" s="1"/>
  <c r="G34" i="81" s="1"/>
  <c r="H34" i="81" s="1"/>
  <c r="I34" i="81" s="1"/>
  <c r="J34" i="81" s="1"/>
  <c r="K34" i="81" s="1"/>
  <c r="L34" i="81" s="1"/>
  <c r="M34" i="81" s="1"/>
  <c r="F3" i="81"/>
  <c r="G3" i="81" s="1"/>
  <c r="H3" i="81" s="1"/>
  <c r="I3" i="81" s="1"/>
  <c r="J3" i="81" s="1"/>
  <c r="K3" i="81" s="1"/>
  <c r="L3" i="81" s="1"/>
  <c r="M3" i="81" s="1"/>
  <c r="E31" i="56"/>
  <c r="E33" i="56"/>
  <c r="E41" i="56"/>
  <c r="E99" i="56"/>
  <c r="D23" i="56"/>
  <c r="E89" i="56"/>
  <c r="E91" i="56"/>
  <c r="E100" i="56"/>
  <c r="E71" i="56"/>
  <c r="H1047" i="87"/>
  <c r="I1047" i="87"/>
  <c r="J1047" i="87"/>
  <c r="K1047" i="87"/>
  <c r="L1047" i="87"/>
  <c r="M1047" i="87"/>
  <c r="N1047" i="87"/>
  <c r="O1047" i="87"/>
  <c r="P1047" i="87"/>
  <c r="Q1047" i="87"/>
  <c r="R1047" i="87"/>
  <c r="S1047" i="87"/>
  <c r="T1047" i="87"/>
  <c r="U1047" i="87"/>
  <c r="V1047" i="87"/>
  <c r="W1047" i="87"/>
  <c r="X1047" i="87"/>
  <c r="Y1047" i="87"/>
  <c r="Z1047" i="87"/>
  <c r="AA1047" i="87"/>
  <c r="AB1047" i="87"/>
  <c r="AC1047" i="87"/>
  <c r="AD1047" i="87"/>
  <c r="AE1047" i="87"/>
  <c r="AF1047" i="87"/>
  <c r="AG1047" i="87"/>
  <c r="AH1047" i="87"/>
  <c r="AI1047" i="87"/>
  <c r="AJ1047" i="87"/>
  <c r="AK1047" i="87"/>
  <c r="AL1047" i="87"/>
  <c r="AM1047" i="87"/>
  <c r="AN1047" i="87"/>
  <c r="AO1047" i="87"/>
  <c r="AP1047" i="87"/>
  <c r="AQ1047" i="87"/>
  <c r="AR1047" i="87"/>
  <c r="AS1047" i="87"/>
  <c r="AT1047" i="87"/>
  <c r="AU1047" i="87"/>
  <c r="AV1047" i="87"/>
  <c r="AW1047" i="87"/>
  <c r="AX1047" i="87"/>
  <c r="AY1047" i="87"/>
  <c r="AZ1047" i="87"/>
  <c r="BA1047" i="87"/>
  <c r="BB1047" i="87"/>
  <c r="BC1047" i="87"/>
  <c r="BD1047" i="87"/>
  <c r="BE1047" i="87"/>
  <c r="BF1047" i="87"/>
  <c r="BG1047" i="87"/>
  <c r="BH1047" i="87"/>
  <c r="BI1047" i="87"/>
  <c r="BJ1047" i="87"/>
  <c r="BK1047" i="87"/>
  <c r="BL1047" i="87"/>
  <c r="BM1047" i="87"/>
  <c r="BN1047" i="87"/>
  <c r="BO1047" i="87"/>
  <c r="BP1047" i="87"/>
  <c r="BQ1047" i="87"/>
  <c r="BR1047" i="87"/>
  <c r="BS1047" i="87"/>
  <c r="BT1047" i="87"/>
  <c r="BU1047" i="87"/>
  <c r="BV1047" i="87"/>
  <c r="BW1047" i="87"/>
  <c r="BX1047" i="87"/>
  <c r="BY1047" i="87"/>
  <c r="BZ1047" i="87"/>
  <c r="CA1047" i="87"/>
  <c r="CB1047" i="87"/>
  <c r="CC1047" i="87"/>
  <c r="CD1047" i="87"/>
  <c r="CE1047" i="87"/>
  <c r="CF1047" i="87"/>
  <c r="CG1047" i="87"/>
  <c r="CH1047" i="87"/>
  <c r="CI1047" i="87"/>
  <c r="CJ1047" i="87"/>
  <c r="CK1047" i="87"/>
  <c r="CL1047" i="87"/>
  <c r="CM1047" i="87"/>
  <c r="CN1047" i="87"/>
  <c r="CO1047" i="87"/>
  <c r="CP1047" i="87"/>
  <c r="CQ1047" i="87"/>
  <c r="CR1047" i="87"/>
  <c r="CS1047" i="87"/>
  <c r="CT1047" i="87"/>
  <c r="CU1047" i="87"/>
  <c r="CV1047" i="87"/>
  <c r="CW1047" i="87"/>
  <c r="CX1047" i="87"/>
  <c r="CY1047" i="87"/>
  <c r="CZ1047" i="87"/>
  <c r="DA1047" i="87"/>
  <c r="DB1047" i="87"/>
  <c r="DC1047" i="87"/>
  <c r="DD1047" i="87"/>
  <c r="DE1047" i="87"/>
  <c r="DF1047" i="87"/>
  <c r="DG1047" i="87"/>
  <c r="DH1047" i="87"/>
  <c r="DI1047" i="87"/>
  <c r="DJ1047" i="87"/>
  <c r="DK1047" i="87"/>
  <c r="DL1047" i="87"/>
  <c r="DM1047" i="87"/>
  <c r="DN1047" i="87"/>
  <c r="DO1047" i="87"/>
  <c r="DP1047" i="87"/>
  <c r="DQ1047" i="87"/>
  <c r="DR1047" i="87"/>
  <c r="DS1047" i="87"/>
  <c r="DT1047" i="87"/>
  <c r="DU1047" i="87"/>
  <c r="DV1047" i="87"/>
  <c r="DV1253" i="87"/>
  <c r="DU1253" i="87"/>
  <c r="DT1253" i="87"/>
  <c r="DS1253" i="87"/>
  <c r="DR1253" i="87"/>
  <c r="DQ1253" i="87"/>
  <c r="DP1253" i="87"/>
  <c r="DO1253" i="87"/>
  <c r="DN1253" i="87"/>
  <c r="DM1253" i="87"/>
  <c r="DL1253" i="87"/>
  <c r="DK1253" i="87"/>
  <c r="DJ1253" i="87"/>
  <c r="DI1253" i="87"/>
  <c r="DH1253" i="87"/>
  <c r="DG1253" i="87"/>
  <c r="DF1253" i="87"/>
  <c r="DE1253" i="87"/>
  <c r="DD1253" i="87"/>
  <c r="DC1253" i="87"/>
  <c r="DB1253" i="87"/>
  <c r="DA1253" i="87"/>
  <c r="CZ1253" i="87"/>
  <c r="CY1253" i="87"/>
  <c r="CX1253" i="87"/>
  <c r="CW1253" i="87"/>
  <c r="CV1253" i="87"/>
  <c r="CU1253" i="87"/>
  <c r="CT1253" i="87"/>
  <c r="CS1253" i="87"/>
  <c r="CR1253" i="87"/>
  <c r="CQ1253" i="87"/>
  <c r="CP1253" i="87"/>
  <c r="CO1253" i="87"/>
  <c r="CN1253" i="87"/>
  <c r="CM1253" i="87"/>
  <c r="CL1253" i="87"/>
  <c r="CK1253" i="87"/>
  <c r="CJ1253" i="87"/>
  <c r="CI1253" i="87"/>
  <c r="CH1253" i="87"/>
  <c r="CG1253" i="87"/>
  <c r="CF1253" i="87"/>
  <c r="CE1253" i="87"/>
  <c r="CD1253" i="87"/>
  <c r="CC1253" i="87"/>
  <c r="CB1253" i="87"/>
  <c r="CA1253" i="87"/>
  <c r="BZ1253" i="87"/>
  <c r="BY1253" i="87"/>
  <c r="BX1253" i="87"/>
  <c r="BW1253" i="87"/>
  <c r="BV1253" i="87"/>
  <c r="BU1253" i="87"/>
  <c r="BT1253" i="87"/>
  <c r="BS1253" i="87"/>
  <c r="BR1253" i="87"/>
  <c r="BQ1253" i="87"/>
  <c r="BP1253" i="87"/>
  <c r="BO1253" i="87"/>
  <c r="BN1253" i="87"/>
  <c r="BM1253" i="87"/>
  <c r="BL1253" i="87"/>
  <c r="BK1253" i="87"/>
  <c r="BJ1253" i="87"/>
  <c r="BI1253" i="87"/>
  <c r="BH1253" i="87"/>
  <c r="BG1253" i="87"/>
  <c r="BF1253" i="87"/>
  <c r="BE1253" i="87"/>
  <c r="BD1253" i="87"/>
  <c r="BC1253" i="87"/>
  <c r="BB1253" i="87"/>
  <c r="BA1253" i="87"/>
  <c r="AZ1253" i="87"/>
  <c r="AY1253" i="87"/>
  <c r="AX1253" i="87"/>
  <c r="AW1253" i="87"/>
  <c r="AV1253" i="87"/>
  <c r="AU1253" i="87"/>
  <c r="AT1253" i="87"/>
  <c r="AS1253" i="87"/>
  <c r="AR1253" i="87"/>
  <c r="AQ1253" i="87"/>
  <c r="AP1253" i="87"/>
  <c r="AO1253" i="87"/>
  <c r="AN1253" i="87"/>
  <c r="AM1253" i="87"/>
  <c r="AL1253" i="87"/>
  <c r="AK1253" i="87"/>
  <c r="AJ1253" i="87"/>
  <c r="AI1253" i="87"/>
  <c r="AH1253" i="87"/>
  <c r="AG1253" i="87"/>
  <c r="AF1253" i="87"/>
  <c r="AE1253" i="87"/>
  <c r="AD1253" i="87"/>
  <c r="AC1253" i="87"/>
  <c r="AB1253" i="87"/>
  <c r="AA1253" i="87"/>
  <c r="Z1253" i="87"/>
  <c r="Y1253" i="87"/>
  <c r="X1253" i="87"/>
  <c r="W1253" i="87"/>
  <c r="V1253" i="87"/>
  <c r="U1253" i="87"/>
  <c r="T1253" i="87"/>
  <c r="S1253" i="87"/>
  <c r="R1253" i="87"/>
  <c r="Q1253" i="87"/>
  <c r="P1253" i="87"/>
  <c r="O1253" i="87"/>
  <c r="N1253" i="87"/>
  <c r="M1253" i="87"/>
  <c r="L1253" i="87"/>
  <c r="K1253" i="87"/>
  <c r="J1253" i="87"/>
  <c r="I1253" i="87"/>
  <c r="H1253" i="87"/>
  <c r="DV1150" i="87"/>
  <c r="DU1150" i="87"/>
  <c r="DT1150" i="87"/>
  <c r="DS1150" i="87"/>
  <c r="DR1150" i="87"/>
  <c r="DQ1150" i="87"/>
  <c r="DP1150" i="87"/>
  <c r="DO1150" i="87"/>
  <c r="DN1150" i="87"/>
  <c r="DM1150" i="87"/>
  <c r="DL1150" i="87"/>
  <c r="DK1150" i="87"/>
  <c r="DJ1150" i="87"/>
  <c r="DI1150" i="87"/>
  <c r="DH1150" i="87"/>
  <c r="DG1150" i="87"/>
  <c r="DF1150" i="87"/>
  <c r="DE1150" i="87"/>
  <c r="DD1150" i="87"/>
  <c r="DC1150" i="87"/>
  <c r="DB1150" i="87"/>
  <c r="DA1150" i="87"/>
  <c r="CZ1150" i="87"/>
  <c r="CY1150" i="87"/>
  <c r="CX1150" i="87"/>
  <c r="CW1150" i="87"/>
  <c r="CV1150" i="87"/>
  <c r="CU1150" i="87"/>
  <c r="CT1150" i="87"/>
  <c r="CS1150" i="87"/>
  <c r="CR1150" i="87"/>
  <c r="CQ1150" i="87"/>
  <c r="CP1150" i="87"/>
  <c r="CO1150" i="87"/>
  <c r="CN1150" i="87"/>
  <c r="CM1150" i="87"/>
  <c r="CL1150" i="87"/>
  <c r="CK1150" i="87"/>
  <c r="CJ1150" i="87"/>
  <c r="CI1150" i="87"/>
  <c r="CH1150" i="87"/>
  <c r="CG1150" i="87"/>
  <c r="CF1150" i="87"/>
  <c r="CE1150" i="87"/>
  <c r="CD1150" i="87"/>
  <c r="CC1150" i="87"/>
  <c r="CB1150" i="87"/>
  <c r="CA1150" i="87"/>
  <c r="BZ1150" i="87"/>
  <c r="BY1150" i="87"/>
  <c r="BX1150" i="87"/>
  <c r="BW1150" i="87"/>
  <c r="BV1150" i="87"/>
  <c r="BU1150" i="87"/>
  <c r="BT1150" i="87"/>
  <c r="BS1150" i="87"/>
  <c r="BR1150" i="87"/>
  <c r="BQ1150" i="87"/>
  <c r="BP1150" i="87"/>
  <c r="BO1150" i="87"/>
  <c r="BN1150" i="87"/>
  <c r="BM1150" i="87"/>
  <c r="BL1150" i="87"/>
  <c r="BK1150" i="87"/>
  <c r="BJ1150" i="87"/>
  <c r="BI1150" i="87"/>
  <c r="BH1150" i="87"/>
  <c r="BG1150" i="87"/>
  <c r="BF1150" i="87"/>
  <c r="BE1150" i="87"/>
  <c r="BD1150" i="87"/>
  <c r="BC1150" i="87"/>
  <c r="BB1150" i="87"/>
  <c r="BA1150" i="87"/>
  <c r="AZ1150" i="87"/>
  <c r="AY1150" i="87"/>
  <c r="AX1150" i="87"/>
  <c r="AW1150" i="87"/>
  <c r="AV1150" i="87"/>
  <c r="AU1150" i="87"/>
  <c r="AT1150" i="87"/>
  <c r="AS1150" i="87"/>
  <c r="AR1150" i="87"/>
  <c r="AQ1150" i="87"/>
  <c r="AP1150" i="87"/>
  <c r="AO1150" i="87"/>
  <c r="AN1150" i="87"/>
  <c r="AM1150" i="87"/>
  <c r="AL1150" i="87"/>
  <c r="AK1150" i="87"/>
  <c r="AJ1150" i="87"/>
  <c r="AI1150" i="87"/>
  <c r="AH1150" i="87"/>
  <c r="AG1150" i="87"/>
  <c r="AF1150" i="87"/>
  <c r="AE1150" i="87"/>
  <c r="AD1150" i="87"/>
  <c r="AC1150" i="87"/>
  <c r="AB1150" i="87"/>
  <c r="AA1150" i="87"/>
  <c r="Z1150" i="87"/>
  <c r="Y1150" i="87"/>
  <c r="X1150" i="87"/>
  <c r="W1150" i="87"/>
  <c r="V1150" i="87"/>
  <c r="U1150" i="87"/>
  <c r="T1150" i="87"/>
  <c r="S1150" i="87"/>
  <c r="R1150" i="87"/>
  <c r="Q1150" i="87"/>
  <c r="P1150" i="87"/>
  <c r="O1150" i="87"/>
  <c r="N1150" i="87"/>
  <c r="M1150" i="87"/>
  <c r="L1150" i="87"/>
  <c r="K1150" i="87"/>
  <c r="J1150" i="87"/>
  <c r="I1150" i="87"/>
  <c r="H1150" i="87"/>
  <c r="DV943" i="87"/>
  <c r="DU943" i="87"/>
  <c r="DT943" i="87"/>
  <c r="DS943" i="87"/>
  <c r="DR943" i="87"/>
  <c r="DQ943" i="87"/>
  <c r="DP943" i="87"/>
  <c r="DO943" i="87"/>
  <c r="DN943" i="87"/>
  <c r="DM943" i="87"/>
  <c r="DL943" i="87"/>
  <c r="DK943" i="87"/>
  <c r="DJ943" i="87"/>
  <c r="DI943" i="87"/>
  <c r="DH943" i="87"/>
  <c r="DG943" i="87"/>
  <c r="DF943" i="87"/>
  <c r="DE943" i="87"/>
  <c r="DD943" i="87"/>
  <c r="DC943" i="87"/>
  <c r="DB943" i="87"/>
  <c r="DA943" i="87"/>
  <c r="CZ943" i="87"/>
  <c r="CY943" i="87"/>
  <c r="CX943" i="87"/>
  <c r="CW943" i="87"/>
  <c r="CV943" i="87"/>
  <c r="CU943" i="87"/>
  <c r="CT943" i="87"/>
  <c r="CS943" i="87"/>
  <c r="CR943" i="87"/>
  <c r="CQ943" i="87"/>
  <c r="CP943" i="87"/>
  <c r="CO943" i="87"/>
  <c r="CN943" i="87"/>
  <c r="CM943" i="87"/>
  <c r="CL943" i="87"/>
  <c r="CK943" i="87"/>
  <c r="CJ943" i="87"/>
  <c r="CI943" i="87"/>
  <c r="CH943" i="87"/>
  <c r="CG943" i="87"/>
  <c r="CF943" i="87"/>
  <c r="CE943" i="87"/>
  <c r="CD943" i="87"/>
  <c r="CC943" i="87"/>
  <c r="CB943" i="87"/>
  <c r="CA943" i="87"/>
  <c r="BZ943" i="87"/>
  <c r="BY943" i="87"/>
  <c r="BX943" i="87"/>
  <c r="BW943" i="87"/>
  <c r="BV943" i="87"/>
  <c r="BU943" i="87"/>
  <c r="BT943" i="87"/>
  <c r="BS943" i="87"/>
  <c r="BR943" i="87"/>
  <c r="BQ943" i="87"/>
  <c r="BP943" i="87"/>
  <c r="BO943" i="87"/>
  <c r="BN943" i="87"/>
  <c r="BM943" i="87"/>
  <c r="BL943" i="87"/>
  <c r="BK943" i="87"/>
  <c r="BJ943" i="87"/>
  <c r="BI943" i="87"/>
  <c r="BH943" i="87"/>
  <c r="BG943" i="87"/>
  <c r="BF943" i="87"/>
  <c r="BE943" i="87"/>
  <c r="BD943" i="87"/>
  <c r="BC943" i="87"/>
  <c r="BB943" i="87"/>
  <c r="BA943" i="87"/>
  <c r="AZ943" i="87"/>
  <c r="AY943" i="87"/>
  <c r="AX943" i="87"/>
  <c r="AW943" i="87"/>
  <c r="AV943" i="87"/>
  <c r="AU943" i="87"/>
  <c r="AT943" i="87"/>
  <c r="AS943" i="87"/>
  <c r="AR943" i="87"/>
  <c r="AQ943" i="87"/>
  <c r="AP943" i="87"/>
  <c r="AO943" i="87"/>
  <c r="AN943" i="87"/>
  <c r="AM943" i="87"/>
  <c r="AL943" i="87"/>
  <c r="AK943" i="87"/>
  <c r="AJ943" i="87"/>
  <c r="AI943" i="87"/>
  <c r="AH943" i="87"/>
  <c r="AG943" i="87"/>
  <c r="AF943" i="87"/>
  <c r="AE943" i="87"/>
  <c r="AD943" i="87"/>
  <c r="AC943" i="87"/>
  <c r="AB943" i="87"/>
  <c r="AA943" i="87"/>
  <c r="Z943" i="87"/>
  <c r="Y943" i="87"/>
  <c r="X943" i="87"/>
  <c r="W943" i="87"/>
  <c r="V943" i="87"/>
  <c r="U943" i="87"/>
  <c r="T943" i="87"/>
  <c r="S943" i="87"/>
  <c r="R943" i="87"/>
  <c r="Q943" i="87"/>
  <c r="P943" i="87"/>
  <c r="O943" i="87"/>
  <c r="N943" i="87"/>
  <c r="M943" i="87"/>
  <c r="L943" i="87"/>
  <c r="K943" i="87"/>
  <c r="J943" i="87"/>
  <c r="I943" i="87"/>
  <c r="H943" i="87"/>
  <c r="DV840" i="87"/>
  <c r="DU840" i="87"/>
  <c r="DT840" i="87"/>
  <c r="DS840" i="87"/>
  <c r="DR840" i="87"/>
  <c r="DQ840" i="87"/>
  <c r="DP840" i="87"/>
  <c r="DO840" i="87"/>
  <c r="DN840" i="87"/>
  <c r="DM840" i="87"/>
  <c r="DL840" i="87"/>
  <c r="DK840" i="87"/>
  <c r="DJ840" i="87"/>
  <c r="DI840" i="87"/>
  <c r="DH840" i="87"/>
  <c r="DG840" i="87"/>
  <c r="DF840" i="87"/>
  <c r="DE840" i="87"/>
  <c r="DD840" i="87"/>
  <c r="DC840" i="87"/>
  <c r="DB840" i="87"/>
  <c r="DA840" i="87"/>
  <c r="CZ840" i="87"/>
  <c r="CY840" i="87"/>
  <c r="CX840" i="87"/>
  <c r="CW840" i="87"/>
  <c r="CV840" i="87"/>
  <c r="CU840" i="87"/>
  <c r="CT840" i="87"/>
  <c r="CS840" i="87"/>
  <c r="CR840" i="87"/>
  <c r="CQ840" i="87"/>
  <c r="CP840" i="87"/>
  <c r="CO840" i="87"/>
  <c r="CN840" i="87"/>
  <c r="CM840" i="87"/>
  <c r="CL840" i="87"/>
  <c r="CK840" i="87"/>
  <c r="CJ840" i="87"/>
  <c r="CI840" i="87"/>
  <c r="CH840" i="87"/>
  <c r="CG840" i="87"/>
  <c r="CF840" i="87"/>
  <c r="CE840" i="87"/>
  <c r="CD840" i="87"/>
  <c r="CC840" i="87"/>
  <c r="CB840" i="87"/>
  <c r="CA840" i="87"/>
  <c r="BZ840" i="87"/>
  <c r="BY840" i="87"/>
  <c r="BX840" i="87"/>
  <c r="BW840" i="87"/>
  <c r="BV840" i="87"/>
  <c r="BU840" i="87"/>
  <c r="BT840" i="87"/>
  <c r="BS840" i="87"/>
  <c r="BR840" i="87"/>
  <c r="BQ840" i="87"/>
  <c r="BP840" i="87"/>
  <c r="BO840" i="87"/>
  <c r="BN840" i="87"/>
  <c r="BM840" i="87"/>
  <c r="BL840" i="87"/>
  <c r="BK840" i="87"/>
  <c r="BJ840" i="87"/>
  <c r="BI840" i="87"/>
  <c r="BH840" i="87"/>
  <c r="BG840" i="87"/>
  <c r="BF840" i="87"/>
  <c r="BE840" i="87"/>
  <c r="BD840" i="87"/>
  <c r="BC840" i="87"/>
  <c r="BB840" i="87"/>
  <c r="BA840" i="87"/>
  <c r="AZ840" i="87"/>
  <c r="AY840" i="87"/>
  <c r="AX840" i="87"/>
  <c r="AW840" i="87"/>
  <c r="AV840" i="87"/>
  <c r="AU840" i="87"/>
  <c r="AT840" i="87"/>
  <c r="AS840" i="87"/>
  <c r="AR840" i="87"/>
  <c r="AQ840" i="87"/>
  <c r="AP840" i="87"/>
  <c r="AO840" i="87"/>
  <c r="AN840" i="87"/>
  <c r="AM840" i="87"/>
  <c r="AL840" i="87"/>
  <c r="AK840" i="87"/>
  <c r="AJ840" i="87"/>
  <c r="AI840" i="87"/>
  <c r="AH840" i="87"/>
  <c r="AG840" i="87"/>
  <c r="AF840" i="87"/>
  <c r="AE840" i="87"/>
  <c r="AD840" i="87"/>
  <c r="AC840" i="87"/>
  <c r="AB840" i="87"/>
  <c r="AA840" i="87"/>
  <c r="Z840" i="87"/>
  <c r="Y840" i="87"/>
  <c r="X840" i="87"/>
  <c r="W840" i="87"/>
  <c r="V840" i="87"/>
  <c r="U840" i="87"/>
  <c r="T840" i="87"/>
  <c r="S840" i="87"/>
  <c r="R840" i="87"/>
  <c r="Q840" i="87"/>
  <c r="P840" i="87"/>
  <c r="O840" i="87"/>
  <c r="N840" i="87"/>
  <c r="M840" i="87"/>
  <c r="L840" i="87"/>
  <c r="K840" i="87"/>
  <c r="J840" i="87"/>
  <c r="I840" i="87"/>
  <c r="H840" i="87"/>
  <c r="DV737" i="87"/>
  <c r="DU737" i="87"/>
  <c r="DT737" i="87"/>
  <c r="DS737" i="87"/>
  <c r="DR737" i="87"/>
  <c r="DQ737" i="87"/>
  <c r="DP737" i="87"/>
  <c r="DO737" i="87"/>
  <c r="DN737" i="87"/>
  <c r="DM737" i="87"/>
  <c r="DL737" i="87"/>
  <c r="DK737" i="87"/>
  <c r="DJ737" i="87"/>
  <c r="DI737" i="87"/>
  <c r="DH737" i="87"/>
  <c r="DG737" i="87"/>
  <c r="DF737" i="87"/>
  <c r="DE737" i="87"/>
  <c r="DD737" i="87"/>
  <c r="DC737" i="87"/>
  <c r="DB737" i="87"/>
  <c r="DA737" i="87"/>
  <c r="CZ737" i="87"/>
  <c r="CY737" i="87"/>
  <c r="CX737" i="87"/>
  <c r="CW737" i="87"/>
  <c r="CV737" i="87"/>
  <c r="CU737" i="87"/>
  <c r="CT737" i="87"/>
  <c r="CS737" i="87"/>
  <c r="CR737" i="87"/>
  <c r="CQ737" i="87"/>
  <c r="CP737" i="87"/>
  <c r="CO737" i="87"/>
  <c r="CN737" i="87"/>
  <c r="CM737" i="87"/>
  <c r="CL737" i="87"/>
  <c r="CK737" i="87"/>
  <c r="CJ737" i="87"/>
  <c r="CI737" i="87"/>
  <c r="CH737" i="87"/>
  <c r="CG737" i="87"/>
  <c r="CF737" i="87"/>
  <c r="CE737" i="87"/>
  <c r="CD737" i="87"/>
  <c r="CC737" i="87"/>
  <c r="CB737" i="87"/>
  <c r="CA737" i="87"/>
  <c r="BZ737" i="87"/>
  <c r="BY737" i="87"/>
  <c r="BX737" i="87"/>
  <c r="BW737" i="87"/>
  <c r="BV737" i="87"/>
  <c r="BU737" i="87"/>
  <c r="BT737" i="87"/>
  <c r="BS737" i="87"/>
  <c r="BR737" i="87"/>
  <c r="BQ737" i="87"/>
  <c r="BP737" i="87"/>
  <c r="BO737" i="87"/>
  <c r="BN737" i="87"/>
  <c r="BM737" i="87"/>
  <c r="BL737" i="87"/>
  <c r="BK737" i="87"/>
  <c r="BJ737" i="87"/>
  <c r="BI737" i="87"/>
  <c r="BH737" i="87"/>
  <c r="BG737" i="87"/>
  <c r="BF737" i="87"/>
  <c r="BE737" i="87"/>
  <c r="BD737" i="87"/>
  <c r="BC737" i="87"/>
  <c r="BB737" i="87"/>
  <c r="BA737" i="87"/>
  <c r="AZ737" i="87"/>
  <c r="AY737" i="87"/>
  <c r="AX737" i="87"/>
  <c r="AW737" i="87"/>
  <c r="AV737" i="87"/>
  <c r="AU737" i="87"/>
  <c r="AT737" i="87"/>
  <c r="AS737" i="87"/>
  <c r="AR737" i="87"/>
  <c r="AQ737" i="87"/>
  <c r="AP737" i="87"/>
  <c r="AO737" i="87"/>
  <c r="AN737" i="87"/>
  <c r="AM737" i="87"/>
  <c r="AL737" i="87"/>
  <c r="AK737" i="87"/>
  <c r="AJ737" i="87"/>
  <c r="AI737" i="87"/>
  <c r="AH737" i="87"/>
  <c r="AG737" i="87"/>
  <c r="AF737" i="87"/>
  <c r="AE737" i="87"/>
  <c r="AD737" i="87"/>
  <c r="AC737" i="87"/>
  <c r="AB737" i="87"/>
  <c r="AA737" i="87"/>
  <c r="Z737" i="87"/>
  <c r="Y737" i="87"/>
  <c r="X737" i="87"/>
  <c r="W737" i="87"/>
  <c r="V737" i="87"/>
  <c r="U737" i="87"/>
  <c r="T737" i="87"/>
  <c r="S737" i="87"/>
  <c r="R737" i="87"/>
  <c r="Q737" i="87"/>
  <c r="P737" i="87"/>
  <c r="O737" i="87"/>
  <c r="N737" i="87"/>
  <c r="M737" i="87"/>
  <c r="L737" i="87"/>
  <c r="K737" i="87"/>
  <c r="J737" i="87"/>
  <c r="I737" i="87"/>
  <c r="H737" i="87"/>
  <c r="DV631" i="87"/>
  <c r="DU631" i="87"/>
  <c r="DT631" i="87"/>
  <c r="DS631" i="87"/>
  <c r="DR631" i="87"/>
  <c r="DQ631" i="87"/>
  <c r="DP631" i="87"/>
  <c r="DO631" i="87"/>
  <c r="DN631" i="87"/>
  <c r="DM631" i="87"/>
  <c r="DL631" i="87"/>
  <c r="DK631" i="87"/>
  <c r="DJ631" i="87"/>
  <c r="DI631" i="87"/>
  <c r="DH631" i="87"/>
  <c r="DG631" i="87"/>
  <c r="DF631" i="87"/>
  <c r="DE631" i="87"/>
  <c r="DD631" i="87"/>
  <c r="DC631" i="87"/>
  <c r="DB631" i="87"/>
  <c r="DA631" i="87"/>
  <c r="CZ631" i="87"/>
  <c r="CY631" i="87"/>
  <c r="CX631" i="87"/>
  <c r="CW631" i="87"/>
  <c r="CV631" i="87"/>
  <c r="CU631" i="87"/>
  <c r="CT631" i="87"/>
  <c r="CS631" i="87"/>
  <c r="CR631" i="87"/>
  <c r="CQ631" i="87"/>
  <c r="CP631" i="87"/>
  <c r="CO631" i="87"/>
  <c r="CN631" i="87"/>
  <c r="CM631" i="87"/>
  <c r="CL631" i="87"/>
  <c r="CK631" i="87"/>
  <c r="CJ631" i="87"/>
  <c r="CI631" i="87"/>
  <c r="CH631" i="87"/>
  <c r="CG631" i="87"/>
  <c r="CF631" i="87"/>
  <c r="CE631" i="87"/>
  <c r="CD631" i="87"/>
  <c r="CC631" i="87"/>
  <c r="CB631" i="87"/>
  <c r="CA631" i="87"/>
  <c r="BZ631" i="87"/>
  <c r="BY631" i="87"/>
  <c r="BX631" i="87"/>
  <c r="BW631" i="87"/>
  <c r="BV631" i="87"/>
  <c r="BU631" i="87"/>
  <c r="BT631" i="87"/>
  <c r="BS631" i="87"/>
  <c r="BR631" i="87"/>
  <c r="BQ631" i="87"/>
  <c r="BP631" i="87"/>
  <c r="BO631" i="87"/>
  <c r="BN631" i="87"/>
  <c r="BM631" i="87"/>
  <c r="BL631" i="87"/>
  <c r="BK631" i="87"/>
  <c r="BJ631" i="87"/>
  <c r="BI631" i="87"/>
  <c r="BH631" i="87"/>
  <c r="BG631" i="87"/>
  <c r="BF631" i="87"/>
  <c r="BE631" i="87"/>
  <c r="BD631" i="87"/>
  <c r="BC631" i="87"/>
  <c r="BB631" i="87"/>
  <c r="BA631" i="87"/>
  <c r="AZ631" i="87"/>
  <c r="AY631" i="87"/>
  <c r="AX631" i="87"/>
  <c r="AW631" i="87"/>
  <c r="AV631" i="87"/>
  <c r="AU631" i="87"/>
  <c r="AT631" i="87"/>
  <c r="AS631" i="87"/>
  <c r="AR631" i="87"/>
  <c r="AQ631" i="87"/>
  <c r="AP631" i="87"/>
  <c r="AO631" i="87"/>
  <c r="AN631" i="87"/>
  <c r="AM631" i="87"/>
  <c r="AL631" i="87"/>
  <c r="AK631" i="87"/>
  <c r="AJ631" i="87"/>
  <c r="AI631" i="87"/>
  <c r="AH631" i="87"/>
  <c r="AG631" i="87"/>
  <c r="AF631" i="87"/>
  <c r="AE631" i="87"/>
  <c r="AD631" i="87"/>
  <c r="AC631" i="87"/>
  <c r="AB631" i="87"/>
  <c r="AA631" i="87"/>
  <c r="Z631" i="87"/>
  <c r="Y631" i="87"/>
  <c r="X631" i="87"/>
  <c r="W631" i="87"/>
  <c r="V631" i="87"/>
  <c r="U631" i="87"/>
  <c r="T631" i="87"/>
  <c r="S631" i="87"/>
  <c r="R631" i="87"/>
  <c r="Q631" i="87"/>
  <c r="P631" i="87"/>
  <c r="O631" i="87"/>
  <c r="N631" i="87"/>
  <c r="M631" i="87"/>
  <c r="L631" i="87"/>
  <c r="K631" i="87"/>
  <c r="J631" i="87"/>
  <c r="I631" i="87"/>
  <c r="H631" i="87"/>
  <c r="DV425" i="87"/>
  <c r="DU425" i="87"/>
  <c r="DT425" i="87"/>
  <c r="DS425" i="87"/>
  <c r="DR425" i="87"/>
  <c r="DQ425" i="87"/>
  <c r="DP425" i="87"/>
  <c r="DO425" i="87"/>
  <c r="DN425" i="87"/>
  <c r="DM425" i="87"/>
  <c r="DL425" i="87"/>
  <c r="DK425" i="87"/>
  <c r="DJ425" i="87"/>
  <c r="DI425" i="87"/>
  <c r="DH425" i="87"/>
  <c r="DG425" i="87"/>
  <c r="DF425" i="87"/>
  <c r="DE425" i="87"/>
  <c r="DD425" i="87"/>
  <c r="DC425" i="87"/>
  <c r="DB425" i="87"/>
  <c r="DA425" i="87"/>
  <c r="CZ425" i="87"/>
  <c r="CY425" i="87"/>
  <c r="CX425" i="87"/>
  <c r="CW425" i="87"/>
  <c r="CV425" i="87"/>
  <c r="CU425" i="87"/>
  <c r="CT425" i="87"/>
  <c r="CS425" i="87"/>
  <c r="CR425" i="87"/>
  <c r="CQ425" i="87"/>
  <c r="CP425" i="87"/>
  <c r="CO425" i="87"/>
  <c r="CN425" i="87"/>
  <c r="CM425" i="87"/>
  <c r="CL425" i="87"/>
  <c r="CK425" i="87"/>
  <c r="CJ425" i="87"/>
  <c r="CI425" i="87"/>
  <c r="CH425" i="87"/>
  <c r="CG425" i="87"/>
  <c r="CF425" i="87"/>
  <c r="CE425" i="87"/>
  <c r="CD425" i="87"/>
  <c r="CC425" i="87"/>
  <c r="CB425" i="87"/>
  <c r="CA425" i="87"/>
  <c r="BZ425" i="87"/>
  <c r="BY425" i="87"/>
  <c r="BX425" i="87"/>
  <c r="BW425" i="87"/>
  <c r="BV425" i="87"/>
  <c r="BU425" i="87"/>
  <c r="BT425" i="87"/>
  <c r="BS425" i="87"/>
  <c r="BR425" i="87"/>
  <c r="BQ425" i="87"/>
  <c r="BP425" i="87"/>
  <c r="BO425" i="87"/>
  <c r="BN425" i="87"/>
  <c r="BM425" i="87"/>
  <c r="BL425" i="87"/>
  <c r="BK425" i="87"/>
  <c r="BJ425" i="87"/>
  <c r="BI425" i="87"/>
  <c r="BH425" i="87"/>
  <c r="BG425" i="87"/>
  <c r="BF425" i="87"/>
  <c r="BE425" i="87"/>
  <c r="BD425" i="87"/>
  <c r="BC425" i="87"/>
  <c r="BB425" i="87"/>
  <c r="BA425" i="87"/>
  <c r="AZ425" i="87"/>
  <c r="AY425" i="87"/>
  <c r="AX425" i="87"/>
  <c r="AW425" i="87"/>
  <c r="AV425" i="87"/>
  <c r="AU425" i="87"/>
  <c r="AT425" i="87"/>
  <c r="AS425" i="87"/>
  <c r="AR425" i="87"/>
  <c r="AQ425" i="87"/>
  <c r="AP425" i="87"/>
  <c r="AO425" i="87"/>
  <c r="AN425" i="87"/>
  <c r="AM425" i="87"/>
  <c r="AL425" i="87"/>
  <c r="AK425" i="87"/>
  <c r="AJ425" i="87"/>
  <c r="AI425" i="87"/>
  <c r="AH425" i="87"/>
  <c r="AG425" i="87"/>
  <c r="AF425" i="87"/>
  <c r="AE425" i="87"/>
  <c r="AD425" i="87"/>
  <c r="AC425" i="87"/>
  <c r="AB425" i="87"/>
  <c r="AA425" i="87"/>
  <c r="Z425" i="87"/>
  <c r="Y425" i="87"/>
  <c r="X425" i="87"/>
  <c r="W425" i="87"/>
  <c r="V425" i="87"/>
  <c r="U425" i="87"/>
  <c r="T425" i="87"/>
  <c r="S425" i="87"/>
  <c r="R425" i="87"/>
  <c r="Q425" i="87"/>
  <c r="P425" i="87"/>
  <c r="O425" i="87"/>
  <c r="N425" i="87"/>
  <c r="M425" i="87"/>
  <c r="L425" i="87"/>
  <c r="K425" i="87"/>
  <c r="J425" i="87"/>
  <c r="I425" i="87"/>
  <c r="H425" i="87"/>
  <c r="DV320" i="87"/>
  <c r="DU320" i="87"/>
  <c r="DT320" i="87"/>
  <c r="DS320" i="87"/>
  <c r="DR320" i="87"/>
  <c r="DQ320" i="87"/>
  <c r="DP320" i="87"/>
  <c r="DO320" i="87"/>
  <c r="DN320" i="87"/>
  <c r="DM320" i="87"/>
  <c r="DL320" i="87"/>
  <c r="DK320" i="87"/>
  <c r="DJ320" i="87"/>
  <c r="DI320" i="87"/>
  <c r="DH320" i="87"/>
  <c r="DG320" i="87"/>
  <c r="DF320" i="87"/>
  <c r="DE320" i="87"/>
  <c r="DD320" i="87"/>
  <c r="DC320" i="87"/>
  <c r="DB320" i="87"/>
  <c r="DA320" i="87"/>
  <c r="CZ320" i="87"/>
  <c r="CY320" i="87"/>
  <c r="CX320" i="87"/>
  <c r="CW320" i="87"/>
  <c r="CV320" i="87"/>
  <c r="CU320" i="87"/>
  <c r="CT320" i="87"/>
  <c r="CS320" i="87"/>
  <c r="CR320" i="87"/>
  <c r="CQ320" i="87"/>
  <c r="CP320" i="87"/>
  <c r="CO320" i="87"/>
  <c r="CN320" i="87"/>
  <c r="CM320" i="87"/>
  <c r="CL320" i="87"/>
  <c r="CK320" i="87"/>
  <c r="CJ320" i="87"/>
  <c r="CI320" i="87"/>
  <c r="CH320" i="87"/>
  <c r="CG320" i="87"/>
  <c r="CF320" i="87"/>
  <c r="CE320" i="87"/>
  <c r="CD320" i="87"/>
  <c r="CC320" i="87"/>
  <c r="CB320" i="87"/>
  <c r="CA320" i="87"/>
  <c r="BZ320" i="87"/>
  <c r="BY320" i="87"/>
  <c r="BX320" i="87"/>
  <c r="BW320" i="87"/>
  <c r="BV320" i="87"/>
  <c r="BU320" i="87"/>
  <c r="BT320" i="87"/>
  <c r="BS320" i="87"/>
  <c r="BR320" i="87"/>
  <c r="BQ320" i="87"/>
  <c r="BP320" i="87"/>
  <c r="BO320" i="87"/>
  <c r="BN320" i="87"/>
  <c r="BM320" i="87"/>
  <c r="BL320" i="87"/>
  <c r="BK320" i="87"/>
  <c r="BJ320" i="87"/>
  <c r="BI320" i="87"/>
  <c r="BH320" i="87"/>
  <c r="BG320" i="87"/>
  <c r="BF320" i="87"/>
  <c r="BE320" i="87"/>
  <c r="BD320" i="87"/>
  <c r="BC320" i="87"/>
  <c r="BB320" i="87"/>
  <c r="BA320" i="87"/>
  <c r="AZ320" i="87"/>
  <c r="AY320" i="87"/>
  <c r="AX320" i="87"/>
  <c r="AW320" i="87"/>
  <c r="AV320" i="87"/>
  <c r="AU320" i="87"/>
  <c r="AT320" i="87"/>
  <c r="AS320" i="87"/>
  <c r="AR320" i="87"/>
  <c r="AQ320" i="87"/>
  <c r="AP320" i="87"/>
  <c r="AO320" i="87"/>
  <c r="AN320" i="87"/>
  <c r="AM320" i="87"/>
  <c r="AL320" i="87"/>
  <c r="AK320" i="87"/>
  <c r="AJ320" i="87"/>
  <c r="AI320" i="87"/>
  <c r="AH320" i="87"/>
  <c r="AG320" i="87"/>
  <c r="AF320" i="87"/>
  <c r="AE320" i="87"/>
  <c r="AD320" i="87"/>
  <c r="AC320" i="87"/>
  <c r="AB320" i="87"/>
  <c r="AA320" i="87"/>
  <c r="Z320" i="87"/>
  <c r="Y320" i="87"/>
  <c r="X320" i="87"/>
  <c r="W320" i="87"/>
  <c r="V320" i="87"/>
  <c r="U320" i="87"/>
  <c r="T320" i="87"/>
  <c r="S320" i="87"/>
  <c r="R320" i="87"/>
  <c r="Q320" i="87"/>
  <c r="P320" i="87"/>
  <c r="O320" i="87"/>
  <c r="N320" i="87"/>
  <c r="M320" i="87"/>
  <c r="L320" i="87"/>
  <c r="K320" i="87"/>
  <c r="J320" i="87"/>
  <c r="I320" i="87"/>
  <c r="H320" i="87"/>
  <c r="DV217" i="87"/>
  <c r="DU217" i="87"/>
  <c r="DT217" i="87"/>
  <c r="DS217" i="87"/>
  <c r="DR217" i="87"/>
  <c r="DQ217" i="87"/>
  <c r="DP217" i="87"/>
  <c r="DO217" i="87"/>
  <c r="DN217" i="87"/>
  <c r="DM217" i="87"/>
  <c r="DL217" i="87"/>
  <c r="DK217" i="87"/>
  <c r="DJ217" i="87"/>
  <c r="DI217" i="87"/>
  <c r="DH217" i="87"/>
  <c r="DG217" i="87"/>
  <c r="DF217" i="87"/>
  <c r="DE217" i="87"/>
  <c r="DD217" i="87"/>
  <c r="DC217" i="87"/>
  <c r="DB217" i="87"/>
  <c r="DA217" i="87"/>
  <c r="CZ217" i="87"/>
  <c r="CY217" i="87"/>
  <c r="CX217" i="87"/>
  <c r="CW217" i="87"/>
  <c r="CV217" i="87"/>
  <c r="CU217" i="87"/>
  <c r="CT217" i="87"/>
  <c r="CS217" i="87"/>
  <c r="CR217" i="87"/>
  <c r="CQ217" i="87"/>
  <c r="CP217" i="87"/>
  <c r="CO217" i="87"/>
  <c r="CN217" i="87"/>
  <c r="CM217" i="87"/>
  <c r="CL217" i="87"/>
  <c r="CK217" i="87"/>
  <c r="CJ217" i="87"/>
  <c r="CI217" i="87"/>
  <c r="CH217" i="87"/>
  <c r="CG217" i="87"/>
  <c r="CF217" i="87"/>
  <c r="CE217" i="87"/>
  <c r="CD217" i="87"/>
  <c r="CC217" i="87"/>
  <c r="CB217" i="87"/>
  <c r="CA217" i="87"/>
  <c r="BZ217" i="87"/>
  <c r="BY217" i="87"/>
  <c r="BX217" i="87"/>
  <c r="BW217" i="87"/>
  <c r="BV217" i="87"/>
  <c r="BU217" i="87"/>
  <c r="BT217" i="87"/>
  <c r="BS217" i="87"/>
  <c r="BR217" i="87"/>
  <c r="BQ217" i="87"/>
  <c r="BP217" i="87"/>
  <c r="BO217" i="87"/>
  <c r="BN217" i="87"/>
  <c r="BM217" i="87"/>
  <c r="BL217" i="87"/>
  <c r="BK217" i="87"/>
  <c r="BJ217" i="87"/>
  <c r="BI217" i="87"/>
  <c r="BH217" i="87"/>
  <c r="BG217" i="87"/>
  <c r="BF217" i="87"/>
  <c r="BE217" i="87"/>
  <c r="BD217" i="87"/>
  <c r="BC217" i="87"/>
  <c r="BB217" i="87"/>
  <c r="BA217" i="87"/>
  <c r="AZ217" i="87"/>
  <c r="AY217" i="87"/>
  <c r="AX217" i="87"/>
  <c r="AW217" i="87"/>
  <c r="AV217" i="87"/>
  <c r="AU217" i="87"/>
  <c r="AT217" i="87"/>
  <c r="AS217" i="87"/>
  <c r="AR217" i="87"/>
  <c r="AQ217" i="87"/>
  <c r="AP217" i="87"/>
  <c r="AO217" i="87"/>
  <c r="AN217" i="87"/>
  <c r="AM217" i="87"/>
  <c r="AL217" i="87"/>
  <c r="AK217" i="87"/>
  <c r="AJ217" i="87"/>
  <c r="AI217" i="87"/>
  <c r="AH217" i="87"/>
  <c r="AG217" i="87"/>
  <c r="AF217" i="87"/>
  <c r="AE217" i="87"/>
  <c r="AD217" i="87"/>
  <c r="AC217" i="87"/>
  <c r="AB217" i="87"/>
  <c r="AA217" i="87"/>
  <c r="Z217" i="87"/>
  <c r="Y217" i="87"/>
  <c r="X217" i="87"/>
  <c r="W217" i="87"/>
  <c r="V217" i="87"/>
  <c r="U217" i="87"/>
  <c r="T217" i="87"/>
  <c r="S217" i="87"/>
  <c r="R217" i="87"/>
  <c r="Q217" i="87"/>
  <c r="P217" i="87"/>
  <c r="O217" i="87"/>
  <c r="N217" i="87"/>
  <c r="M217" i="87"/>
  <c r="L217" i="87"/>
  <c r="K217" i="87"/>
  <c r="J217" i="87"/>
  <c r="I217" i="87"/>
  <c r="H217" i="87"/>
  <c r="DV114" i="87"/>
  <c r="DU114" i="87"/>
  <c r="DT114" i="87"/>
  <c r="DS114" i="87"/>
  <c r="DR114" i="87"/>
  <c r="DQ114" i="87"/>
  <c r="DP114" i="87"/>
  <c r="DO114" i="87"/>
  <c r="DN114" i="87"/>
  <c r="DM114" i="87"/>
  <c r="DL114" i="87"/>
  <c r="DK114" i="87"/>
  <c r="DJ114" i="87"/>
  <c r="DI114" i="87"/>
  <c r="DH114" i="87"/>
  <c r="DG114" i="87"/>
  <c r="DF114" i="87"/>
  <c r="DE114" i="87"/>
  <c r="DD114" i="87"/>
  <c r="DC114" i="87"/>
  <c r="DB114" i="87"/>
  <c r="DA114" i="87"/>
  <c r="CZ114" i="87"/>
  <c r="CY114" i="87"/>
  <c r="CX114" i="87"/>
  <c r="CW114" i="87"/>
  <c r="CV114" i="87"/>
  <c r="CU114" i="87"/>
  <c r="CT114" i="87"/>
  <c r="CS114" i="87"/>
  <c r="CR114" i="87"/>
  <c r="CQ114" i="87"/>
  <c r="CP114" i="87"/>
  <c r="CO114" i="87"/>
  <c r="CN114" i="87"/>
  <c r="CM114" i="87"/>
  <c r="CL114" i="87"/>
  <c r="CK114" i="87"/>
  <c r="CJ114" i="87"/>
  <c r="CI114" i="87"/>
  <c r="CH114" i="87"/>
  <c r="CG114" i="87"/>
  <c r="CF114" i="87"/>
  <c r="CE114" i="87"/>
  <c r="CD114" i="87"/>
  <c r="CC114" i="87"/>
  <c r="CB114" i="87"/>
  <c r="CA114" i="87"/>
  <c r="BZ114" i="87"/>
  <c r="BY114" i="87"/>
  <c r="BX114" i="87"/>
  <c r="BW114" i="87"/>
  <c r="BV114" i="87"/>
  <c r="BU114" i="87"/>
  <c r="BT114" i="87"/>
  <c r="BS114" i="87"/>
  <c r="BR114" i="87"/>
  <c r="BQ114" i="87"/>
  <c r="BP114" i="87"/>
  <c r="BO114" i="87"/>
  <c r="BN114" i="87"/>
  <c r="BM114" i="87"/>
  <c r="BL114" i="87"/>
  <c r="BK114" i="87"/>
  <c r="BJ114" i="87"/>
  <c r="BI114" i="87"/>
  <c r="BH114" i="87"/>
  <c r="BG114" i="87"/>
  <c r="BF114" i="87"/>
  <c r="BE114" i="87"/>
  <c r="BD114" i="87"/>
  <c r="BC114" i="87"/>
  <c r="BB114" i="87"/>
  <c r="BA114" i="87"/>
  <c r="AZ114" i="87"/>
  <c r="AY114" i="87"/>
  <c r="AX114" i="87"/>
  <c r="AW114" i="87"/>
  <c r="AV114" i="87"/>
  <c r="AU114" i="87"/>
  <c r="AT114" i="87"/>
  <c r="AS114" i="87"/>
  <c r="AR114" i="87"/>
  <c r="AQ114" i="87"/>
  <c r="AP114" i="87"/>
  <c r="AO114" i="87"/>
  <c r="AN114" i="87"/>
  <c r="AM114" i="87"/>
  <c r="AL114" i="87"/>
  <c r="AK114" i="87"/>
  <c r="AJ114" i="87"/>
  <c r="AI114" i="87"/>
  <c r="AH114" i="87"/>
  <c r="AG114" i="87"/>
  <c r="AF114" i="87"/>
  <c r="AE114" i="87"/>
  <c r="AD114" i="87"/>
  <c r="AC114" i="87"/>
  <c r="AB114" i="87"/>
  <c r="AA114" i="87"/>
  <c r="Z114" i="87"/>
  <c r="Y114" i="87"/>
  <c r="X114" i="87"/>
  <c r="W114" i="87"/>
  <c r="V114" i="87"/>
  <c r="U114" i="87"/>
  <c r="T114" i="87"/>
  <c r="S114" i="87"/>
  <c r="R114" i="87"/>
  <c r="Q114" i="87"/>
  <c r="P114" i="87"/>
  <c r="O114" i="87"/>
  <c r="N114" i="87"/>
  <c r="M114" i="87"/>
  <c r="L114" i="87"/>
  <c r="K114" i="87"/>
  <c r="J114" i="87"/>
  <c r="I114" i="87"/>
  <c r="H114" i="87"/>
  <c r="E1353" i="87"/>
  <c r="D1353" i="87"/>
  <c r="E1352" i="87"/>
  <c r="D1352" i="87"/>
  <c r="E1351" i="87"/>
  <c r="D1351" i="87"/>
  <c r="E1350" i="87"/>
  <c r="D1350" i="87"/>
  <c r="E1349" i="87"/>
  <c r="D1349" i="87"/>
  <c r="E1348" i="87"/>
  <c r="D1348" i="87"/>
  <c r="E1347" i="87"/>
  <c r="D1347" i="87"/>
  <c r="E1346" i="87"/>
  <c r="D1346" i="87"/>
  <c r="E1345" i="87"/>
  <c r="D1345" i="87"/>
  <c r="E1344" i="87"/>
  <c r="D1344" i="87"/>
  <c r="E1343" i="87"/>
  <c r="D1343" i="87"/>
  <c r="E1342" i="87"/>
  <c r="D1342" i="87"/>
  <c r="E1341" i="87"/>
  <c r="D1341" i="87"/>
  <c r="E1340" i="87"/>
  <c r="D1340" i="87"/>
  <c r="E1339" i="87"/>
  <c r="D1339" i="87"/>
  <c r="E1338" i="87"/>
  <c r="D1338" i="87"/>
  <c r="E1337" i="87"/>
  <c r="D1337" i="87"/>
  <c r="E1336" i="87"/>
  <c r="D1336" i="87"/>
  <c r="E1335" i="87"/>
  <c r="D1335" i="87"/>
  <c r="E1334" i="87"/>
  <c r="D1334" i="87"/>
  <c r="E1333" i="87"/>
  <c r="D1333" i="87"/>
  <c r="E1332" i="87"/>
  <c r="D1332" i="87"/>
  <c r="E1331" i="87"/>
  <c r="D1331" i="87"/>
  <c r="E1330" i="87"/>
  <c r="D1330" i="87"/>
  <c r="E1329" i="87"/>
  <c r="D1329" i="87"/>
  <c r="E1328" i="87"/>
  <c r="D1328" i="87"/>
  <c r="E1327" i="87"/>
  <c r="D1327" i="87"/>
  <c r="E1326" i="87"/>
  <c r="D1326" i="87"/>
  <c r="E1325" i="87"/>
  <c r="D1325" i="87"/>
  <c r="E1324" i="87"/>
  <c r="D1324" i="87"/>
  <c r="E1323" i="87"/>
  <c r="D1323" i="87"/>
  <c r="E1322" i="87"/>
  <c r="D1322" i="87"/>
  <c r="E1321" i="87"/>
  <c r="D1321" i="87"/>
  <c r="E1320" i="87"/>
  <c r="D1320" i="87"/>
  <c r="E1319" i="87"/>
  <c r="D1319" i="87"/>
  <c r="E1318" i="87"/>
  <c r="D1318" i="87"/>
  <c r="E1317" i="87"/>
  <c r="D1317" i="87"/>
  <c r="E1316" i="87"/>
  <c r="D1316" i="87"/>
  <c r="E1315" i="87"/>
  <c r="D1315" i="87"/>
  <c r="E1314" i="87"/>
  <c r="D1314" i="87"/>
  <c r="E1313" i="87"/>
  <c r="D1313" i="87"/>
  <c r="E1312" i="87"/>
  <c r="D1312" i="87"/>
  <c r="E1311" i="87"/>
  <c r="D1311" i="87"/>
  <c r="E1310" i="87"/>
  <c r="D1310" i="87"/>
  <c r="E1309" i="87"/>
  <c r="D1309" i="87"/>
  <c r="E1308" i="87"/>
  <c r="D1308" i="87"/>
  <c r="E1307" i="87"/>
  <c r="D1307" i="87"/>
  <c r="E1306" i="87"/>
  <c r="D1306" i="87"/>
  <c r="E1305" i="87"/>
  <c r="D1305" i="87"/>
  <c r="E1304" i="87"/>
  <c r="D1304" i="87"/>
  <c r="E1303" i="87"/>
  <c r="D1303" i="87"/>
  <c r="E1302" i="87"/>
  <c r="D1302" i="87"/>
  <c r="E1301" i="87"/>
  <c r="D1301" i="87"/>
  <c r="E1300" i="87"/>
  <c r="D1300" i="87"/>
  <c r="E1299" i="87"/>
  <c r="D1299" i="87"/>
  <c r="E1298" i="87"/>
  <c r="D1298" i="87"/>
  <c r="E1297" i="87"/>
  <c r="D1297" i="87"/>
  <c r="E1296" i="87"/>
  <c r="D1296" i="87"/>
  <c r="E1295" i="87"/>
  <c r="D1295" i="87"/>
  <c r="E1294" i="87"/>
  <c r="D1294" i="87"/>
  <c r="E1293" i="87"/>
  <c r="D1293" i="87"/>
  <c r="E1292" i="87"/>
  <c r="D1292" i="87"/>
  <c r="E1291" i="87"/>
  <c r="D1291" i="87"/>
  <c r="E1290" i="87"/>
  <c r="D1290" i="87"/>
  <c r="E1289" i="87"/>
  <c r="D1289" i="87"/>
  <c r="E1288" i="87"/>
  <c r="D1288" i="87"/>
  <c r="E1287" i="87"/>
  <c r="D1287" i="87"/>
  <c r="E1286" i="87"/>
  <c r="D1286" i="87"/>
  <c r="E1285" i="87"/>
  <c r="D1285" i="87"/>
  <c r="E1284" i="87"/>
  <c r="D1284" i="87"/>
  <c r="E1283" i="87"/>
  <c r="D1283" i="87"/>
  <c r="E1282" i="87"/>
  <c r="D1282" i="87"/>
  <c r="E1281" i="87"/>
  <c r="D1281" i="87"/>
  <c r="E1280" i="87"/>
  <c r="D1280" i="87"/>
  <c r="E1279" i="87"/>
  <c r="D1279" i="87"/>
  <c r="E1278" i="87"/>
  <c r="D1278" i="87"/>
  <c r="E1277" i="87"/>
  <c r="D1277" i="87"/>
  <c r="E1276" i="87"/>
  <c r="D1276" i="87"/>
  <c r="E1275" i="87"/>
  <c r="D1275" i="87"/>
  <c r="E1274" i="87"/>
  <c r="D1274" i="87"/>
  <c r="E1273" i="87"/>
  <c r="D1273" i="87"/>
  <c r="E1272" i="87"/>
  <c r="D1272" i="87"/>
  <c r="E1271" i="87"/>
  <c r="D1271" i="87"/>
  <c r="E1270" i="87"/>
  <c r="D1270" i="87"/>
  <c r="E1269" i="87"/>
  <c r="D1269" i="87"/>
  <c r="E1268" i="87"/>
  <c r="D1268" i="87"/>
  <c r="E1267" i="87"/>
  <c r="D1267" i="87"/>
  <c r="E1266" i="87"/>
  <c r="D1266" i="87"/>
  <c r="E1265" i="87"/>
  <c r="D1265" i="87"/>
  <c r="E1264" i="87"/>
  <c r="D1264" i="87"/>
  <c r="E1263" i="87"/>
  <c r="D1263" i="87"/>
  <c r="E1262" i="87"/>
  <c r="D1262" i="87"/>
  <c r="E1261" i="87"/>
  <c r="D1261" i="87"/>
  <c r="E1260" i="87"/>
  <c r="D1260" i="87"/>
  <c r="E1259" i="87"/>
  <c r="D1259" i="87"/>
  <c r="E1258" i="87"/>
  <c r="D1258" i="87"/>
  <c r="E1257" i="87"/>
  <c r="D1257" i="87"/>
  <c r="E1256" i="87"/>
  <c r="D1256" i="87"/>
  <c r="E1255" i="87"/>
  <c r="D1255" i="87"/>
  <c r="E1254" i="87"/>
  <c r="E1250" i="87"/>
  <c r="D1250" i="87"/>
  <c r="E1249" i="87"/>
  <c r="D1249" i="87"/>
  <c r="E1248" i="87"/>
  <c r="D1248" i="87"/>
  <c r="E1247" i="87"/>
  <c r="D1247" i="87"/>
  <c r="E1246" i="87"/>
  <c r="D1246" i="87"/>
  <c r="E1245" i="87"/>
  <c r="D1245" i="87"/>
  <c r="E1244" i="87"/>
  <c r="D1244" i="87"/>
  <c r="E1243" i="87"/>
  <c r="D1243" i="87"/>
  <c r="E1242" i="87"/>
  <c r="D1242" i="87"/>
  <c r="E1241" i="87"/>
  <c r="D1241" i="87"/>
  <c r="E1240" i="87"/>
  <c r="D1240" i="87"/>
  <c r="E1239" i="87"/>
  <c r="D1239" i="87"/>
  <c r="E1238" i="87"/>
  <c r="D1238" i="87"/>
  <c r="E1237" i="87"/>
  <c r="D1237" i="87"/>
  <c r="E1236" i="87"/>
  <c r="D1236" i="87"/>
  <c r="E1235" i="87"/>
  <c r="D1235" i="87"/>
  <c r="E1234" i="87"/>
  <c r="D1234" i="87"/>
  <c r="E1233" i="87"/>
  <c r="D1233" i="87"/>
  <c r="E1232" i="87"/>
  <c r="D1232" i="87"/>
  <c r="E1231" i="87"/>
  <c r="D1231" i="87"/>
  <c r="E1230" i="87"/>
  <c r="D1230" i="87"/>
  <c r="E1229" i="87"/>
  <c r="D1229" i="87"/>
  <c r="E1228" i="87"/>
  <c r="D1228" i="87"/>
  <c r="E1227" i="87"/>
  <c r="D1227" i="87"/>
  <c r="E1226" i="87"/>
  <c r="D1226" i="87"/>
  <c r="E1225" i="87"/>
  <c r="D1225" i="87"/>
  <c r="E1224" i="87"/>
  <c r="D1224" i="87"/>
  <c r="E1223" i="87"/>
  <c r="D1223" i="87"/>
  <c r="E1222" i="87"/>
  <c r="D1222" i="87"/>
  <c r="E1221" i="87"/>
  <c r="D1221" i="87"/>
  <c r="E1220" i="87"/>
  <c r="D1220" i="87"/>
  <c r="E1219" i="87"/>
  <c r="D1219" i="87"/>
  <c r="E1218" i="87"/>
  <c r="D1218" i="87"/>
  <c r="E1217" i="87"/>
  <c r="D1217" i="87"/>
  <c r="E1216" i="87"/>
  <c r="D1216" i="87"/>
  <c r="E1215" i="87"/>
  <c r="D1215" i="87"/>
  <c r="E1214" i="87"/>
  <c r="D1214" i="87"/>
  <c r="E1213" i="87"/>
  <c r="D1213" i="87"/>
  <c r="E1212" i="87"/>
  <c r="D1212" i="87"/>
  <c r="E1211" i="87"/>
  <c r="D1211" i="87"/>
  <c r="E1210" i="87"/>
  <c r="D1210" i="87"/>
  <c r="E1209" i="87"/>
  <c r="D1209" i="87"/>
  <c r="E1208" i="87"/>
  <c r="D1208" i="87"/>
  <c r="E1207" i="87"/>
  <c r="D1207" i="87"/>
  <c r="E1206" i="87"/>
  <c r="D1206" i="87"/>
  <c r="E1205" i="87"/>
  <c r="D1205" i="87"/>
  <c r="E1204" i="87"/>
  <c r="D1204" i="87"/>
  <c r="E1203" i="87"/>
  <c r="D1203" i="87"/>
  <c r="E1202" i="87"/>
  <c r="D1202" i="87"/>
  <c r="E1201" i="87"/>
  <c r="D1201" i="87"/>
  <c r="E1200" i="87"/>
  <c r="D1200" i="87"/>
  <c r="E1199" i="87"/>
  <c r="D1199" i="87"/>
  <c r="E1198" i="87"/>
  <c r="D1198" i="87"/>
  <c r="E1197" i="87"/>
  <c r="D1197" i="87"/>
  <c r="E1196" i="87"/>
  <c r="D1196" i="87"/>
  <c r="E1195" i="87"/>
  <c r="D1195" i="87"/>
  <c r="E1194" i="87"/>
  <c r="D1194" i="87"/>
  <c r="E1193" i="87"/>
  <c r="D1193" i="87"/>
  <c r="E1192" i="87"/>
  <c r="D1192" i="87"/>
  <c r="E1191" i="87"/>
  <c r="D1191" i="87"/>
  <c r="E1190" i="87"/>
  <c r="D1190" i="87"/>
  <c r="E1189" i="87"/>
  <c r="D1189" i="87"/>
  <c r="E1188" i="87"/>
  <c r="D1188" i="87"/>
  <c r="E1187" i="87"/>
  <c r="D1187" i="87"/>
  <c r="E1186" i="87"/>
  <c r="D1186" i="87"/>
  <c r="E1185" i="87"/>
  <c r="D1185" i="87"/>
  <c r="E1184" i="87"/>
  <c r="D1184" i="87"/>
  <c r="E1183" i="87"/>
  <c r="D1183" i="87"/>
  <c r="E1182" i="87"/>
  <c r="D1182" i="87"/>
  <c r="E1181" i="87"/>
  <c r="D1181" i="87"/>
  <c r="E1180" i="87"/>
  <c r="D1180" i="87"/>
  <c r="E1179" i="87"/>
  <c r="D1179" i="87"/>
  <c r="E1178" i="87"/>
  <c r="D1178" i="87"/>
  <c r="E1177" i="87"/>
  <c r="D1177" i="87"/>
  <c r="E1176" i="87"/>
  <c r="D1176" i="87"/>
  <c r="E1175" i="87"/>
  <c r="D1175" i="87"/>
  <c r="E1174" i="87"/>
  <c r="D1174" i="87"/>
  <c r="E1173" i="87"/>
  <c r="D1173" i="87"/>
  <c r="E1172" i="87"/>
  <c r="D1172" i="87"/>
  <c r="E1171" i="87"/>
  <c r="D1171" i="87"/>
  <c r="E1170" i="87"/>
  <c r="D1170" i="87"/>
  <c r="E1169" i="87"/>
  <c r="D1169" i="87"/>
  <c r="E1168" i="87"/>
  <c r="D1168" i="87"/>
  <c r="E1167" i="87"/>
  <c r="D1167" i="87"/>
  <c r="E1166" i="87"/>
  <c r="D1166" i="87"/>
  <c r="E1165" i="87"/>
  <c r="D1165" i="87"/>
  <c r="E1164" i="87"/>
  <c r="D1164" i="87"/>
  <c r="E1163" i="87"/>
  <c r="D1163" i="87"/>
  <c r="E1162" i="87"/>
  <c r="D1162" i="87"/>
  <c r="E1161" i="87"/>
  <c r="D1161" i="87"/>
  <c r="E1160" i="87"/>
  <c r="D1160" i="87"/>
  <c r="E1159" i="87"/>
  <c r="D1159" i="87"/>
  <c r="E1158" i="87"/>
  <c r="D1158" i="87"/>
  <c r="E1157" i="87"/>
  <c r="D1157" i="87"/>
  <c r="E1156" i="87"/>
  <c r="D1156" i="87"/>
  <c r="E1155" i="87"/>
  <c r="D1155" i="87"/>
  <c r="E1154" i="87"/>
  <c r="D1154" i="87"/>
  <c r="E1153" i="87"/>
  <c r="D1153" i="87"/>
  <c r="E1152" i="87"/>
  <c r="D1152" i="87"/>
  <c r="E1151" i="87"/>
  <c r="E1147" i="87"/>
  <c r="D1147" i="87"/>
  <c r="E1146" i="87"/>
  <c r="D1146" i="87"/>
  <c r="E1145" i="87"/>
  <c r="D1145" i="87"/>
  <c r="E1144" i="87"/>
  <c r="D1144" i="87"/>
  <c r="E1143" i="87"/>
  <c r="D1143" i="87"/>
  <c r="E1142" i="87"/>
  <c r="D1142" i="87"/>
  <c r="E1141" i="87"/>
  <c r="D1141" i="87"/>
  <c r="E1140" i="87"/>
  <c r="D1140" i="87"/>
  <c r="E1139" i="87"/>
  <c r="D1139" i="87"/>
  <c r="E1138" i="87"/>
  <c r="D1138" i="87"/>
  <c r="E1137" i="87"/>
  <c r="D1137" i="87"/>
  <c r="E1136" i="87"/>
  <c r="D1136" i="87"/>
  <c r="E1135" i="87"/>
  <c r="D1135" i="87"/>
  <c r="E1134" i="87"/>
  <c r="D1134" i="87"/>
  <c r="E1133" i="87"/>
  <c r="D1133" i="87"/>
  <c r="E1132" i="87"/>
  <c r="D1132" i="87"/>
  <c r="E1131" i="87"/>
  <c r="D1131" i="87"/>
  <c r="E1130" i="87"/>
  <c r="D1130" i="87"/>
  <c r="E1129" i="87"/>
  <c r="D1129" i="87"/>
  <c r="E1128" i="87"/>
  <c r="D1128" i="87"/>
  <c r="E1127" i="87"/>
  <c r="D1127" i="87"/>
  <c r="E1126" i="87"/>
  <c r="D1126" i="87"/>
  <c r="E1125" i="87"/>
  <c r="D1125" i="87"/>
  <c r="E1124" i="87"/>
  <c r="D1124" i="87"/>
  <c r="E1123" i="87"/>
  <c r="D1123" i="87"/>
  <c r="E1122" i="87"/>
  <c r="D1122" i="87"/>
  <c r="E1121" i="87"/>
  <c r="D1121" i="87"/>
  <c r="E1120" i="87"/>
  <c r="D1120" i="87"/>
  <c r="E1119" i="87"/>
  <c r="D1119" i="87"/>
  <c r="E1118" i="87"/>
  <c r="D1118" i="87"/>
  <c r="E1117" i="87"/>
  <c r="D1117" i="87"/>
  <c r="E1116" i="87"/>
  <c r="D1116" i="87"/>
  <c r="E1115" i="87"/>
  <c r="D1115" i="87"/>
  <c r="E1114" i="87"/>
  <c r="D1114" i="87"/>
  <c r="E1113" i="87"/>
  <c r="D1113" i="87"/>
  <c r="E1112" i="87"/>
  <c r="D1112" i="87"/>
  <c r="E1111" i="87"/>
  <c r="D1111" i="87"/>
  <c r="E1110" i="87"/>
  <c r="D1110" i="87"/>
  <c r="E1109" i="87"/>
  <c r="D1109" i="87"/>
  <c r="E1108" i="87"/>
  <c r="D1108" i="87"/>
  <c r="E1107" i="87"/>
  <c r="D1107" i="87"/>
  <c r="E1106" i="87"/>
  <c r="D1106" i="87"/>
  <c r="E1105" i="87"/>
  <c r="D1105" i="87"/>
  <c r="E1104" i="87"/>
  <c r="D1104" i="87"/>
  <c r="E1103" i="87"/>
  <c r="D1103" i="87"/>
  <c r="E1102" i="87"/>
  <c r="D1102" i="87"/>
  <c r="E1101" i="87"/>
  <c r="D1101" i="87"/>
  <c r="E1100" i="87"/>
  <c r="D1100" i="87"/>
  <c r="E1099" i="87"/>
  <c r="D1099" i="87"/>
  <c r="E1098" i="87"/>
  <c r="D1098" i="87"/>
  <c r="E1097" i="87"/>
  <c r="D1097" i="87"/>
  <c r="E1096" i="87"/>
  <c r="D1096" i="87"/>
  <c r="E1095" i="87"/>
  <c r="D1095" i="87"/>
  <c r="E1094" i="87"/>
  <c r="D1094" i="87"/>
  <c r="E1093" i="87"/>
  <c r="D1093" i="87"/>
  <c r="E1092" i="87"/>
  <c r="D1092" i="87"/>
  <c r="E1091" i="87"/>
  <c r="D1091" i="87"/>
  <c r="E1090" i="87"/>
  <c r="D1090" i="87"/>
  <c r="E1089" i="87"/>
  <c r="D1089" i="87"/>
  <c r="E1088" i="87"/>
  <c r="D1088" i="87"/>
  <c r="E1087" i="87"/>
  <c r="D1087" i="87"/>
  <c r="E1086" i="87"/>
  <c r="D1086" i="87"/>
  <c r="E1085" i="87"/>
  <c r="D1085" i="87"/>
  <c r="E1084" i="87"/>
  <c r="D1084" i="87"/>
  <c r="E1083" i="87"/>
  <c r="D1083" i="87"/>
  <c r="E1082" i="87"/>
  <c r="D1082" i="87"/>
  <c r="E1081" i="87"/>
  <c r="D1081" i="87"/>
  <c r="E1080" i="87"/>
  <c r="D1080" i="87"/>
  <c r="E1079" i="87"/>
  <c r="D1079" i="87"/>
  <c r="E1078" i="87"/>
  <c r="D1078" i="87"/>
  <c r="E1077" i="87"/>
  <c r="D1077" i="87"/>
  <c r="E1076" i="87"/>
  <c r="D1076" i="87"/>
  <c r="E1075" i="87"/>
  <c r="D1075" i="87"/>
  <c r="E1074" i="87"/>
  <c r="D1074" i="87"/>
  <c r="E1073" i="87"/>
  <c r="D1073" i="87"/>
  <c r="E1072" i="87"/>
  <c r="D1072" i="87"/>
  <c r="E1071" i="87"/>
  <c r="D1071" i="87"/>
  <c r="E1070" i="87"/>
  <c r="D1070" i="87"/>
  <c r="E1069" i="87"/>
  <c r="D1069" i="87"/>
  <c r="E1068" i="87"/>
  <c r="D1068" i="87"/>
  <c r="E1067" i="87"/>
  <c r="D1067" i="87"/>
  <c r="E1066" i="87"/>
  <c r="D1066" i="87"/>
  <c r="E1065" i="87"/>
  <c r="D1065" i="87"/>
  <c r="E1064" i="87"/>
  <c r="D1064" i="87"/>
  <c r="E1063" i="87"/>
  <c r="D1063" i="87"/>
  <c r="E1062" i="87"/>
  <c r="D1062" i="87"/>
  <c r="E1061" i="87"/>
  <c r="D1061" i="87"/>
  <c r="E1060" i="87"/>
  <c r="D1060" i="87"/>
  <c r="E1059" i="87"/>
  <c r="D1059" i="87"/>
  <c r="E1058" i="87"/>
  <c r="D1058" i="87"/>
  <c r="E1057" i="87"/>
  <c r="D1057" i="87"/>
  <c r="E1056" i="87"/>
  <c r="D1056" i="87"/>
  <c r="E1055" i="87"/>
  <c r="D1055" i="87"/>
  <c r="E1054" i="87"/>
  <c r="D1054" i="87"/>
  <c r="E1053" i="87"/>
  <c r="D1053" i="87"/>
  <c r="E1052" i="87"/>
  <c r="D1052" i="87"/>
  <c r="E1051" i="87"/>
  <c r="D1051" i="87"/>
  <c r="E1050" i="87"/>
  <c r="D1050" i="87"/>
  <c r="E1049" i="87"/>
  <c r="D1049" i="87"/>
  <c r="E1048" i="87"/>
  <c r="E1043" i="87"/>
  <c r="D1043" i="87"/>
  <c r="E1042" i="87"/>
  <c r="D1042" i="87"/>
  <c r="E1041" i="87"/>
  <c r="D1041" i="87"/>
  <c r="E1040" i="87"/>
  <c r="D1040" i="87"/>
  <c r="E1039" i="87"/>
  <c r="D1039" i="87"/>
  <c r="E1038" i="87"/>
  <c r="D1038" i="87"/>
  <c r="E1037" i="87"/>
  <c r="D1037" i="87"/>
  <c r="E1036" i="87"/>
  <c r="D1036" i="87"/>
  <c r="E1035" i="87"/>
  <c r="D1035" i="87"/>
  <c r="E1034" i="87"/>
  <c r="D1034" i="87"/>
  <c r="E1033" i="87"/>
  <c r="D1033" i="87"/>
  <c r="E1032" i="87"/>
  <c r="D1032" i="87"/>
  <c r="E1031" i="87"/>
  <c r="D1031" i="87"/>
  <c r="E1030" i="87"/>
  <c r="D1030" i="87"/>
  <c r="E1029" i="87"/>
  <c r="D1029" i="87"/>
  <c r="E1028" i="87"/>
  <c r="D1028" i="87"/>
  <c r="E1027" i="87"/>
  <c r="D1027" i="87"/>
  <c r="E1026" i="87"/>
  <c r="D1026" i="87"/>
  <c r="E1025" i="87"/>
  <c r="D1025" i="87"/>
  <c r="E1024" i="87"/>
  <c r="D1024" i="87"/>
  <c r="E1023" i="87"/>
  <c r="D1023" i="87"/>
  <c r="E1022" i="87"/>
  <c r="D1022" i="87"/>
  <c r="E1021" i="87"/>
  <c r="D1021" i="87"/>
  <c r="E1020" i="87"/>
  <c r="D1020" i="87"/>
  <c r="E1019" i="87"/>
  <c r="D1019" i="87"/>
  <c r="E1018" i="87"/>
  <c r="D1018" i="87"/>
  <c r="E1017" i="87"/>
  <c r="D1017" i="87"/>
  <c r="E1016" i="87"/>
  <c r="D1016" i="87"/>
  <c r="E1015" i="87"/>
  <c r="D1015" i="87"/>
  <c r="E1014" i="87"/>
  <c r="D1014" i="87"/>
  <c r="E1013" i="87"/>
  <c r="D1013" i="87"/>
  <c r="E1012" i="87"/>
  <c r="D1012" i="87"/>
  <c r="E1011" i="87"/>
  <c r="D1011" i="87"/>
  <c r="E1010" i="87"/>
  <c r="D1010" i="87"/>
  <c r="E1009" i="87"/>
  <c r="D1009" i="87"/>
  <c r="E1008" i="87"/>
  <c r="D1008" i="87"/>
  <c r="E1007" i="87"/>
  <c r="D1007" i="87"/>
  <c r="E1006" i="87"/>
  <c r="D1006" i="87"/>
  <c r="E1005" i="87"/>
  <c r="D1005" i="87"/>
  <c r="E1004" i="87"/>
  <c r="D1004" i="87"/>
  <c r="E1003" i="87"/>
  <c r="D1003" i="87"/>
  <c r="E1002" i="87"/>
  <c r="D1002" i="87"/>
  <c r="E1001" i="87"/>
  <c r="D1001" i="87"/>
  <c r="E1000" i="87"/>
  <c r="D1000" i="87"/>
  <c r="E999" i="87"/>
  <c r="D999" i="87"/>
  <c r="E998" i="87"/>
  <c r="D998" i="87"/>
  <c r="E997" i="87"/>
  <c r="D997" i="87"/>
  <c r="E996" i="87"/>
  <c r="D996" i="87"/>
  <c r="E995" i="87"/>
  <c r="D995" i="87"/>
  <c r="E994" i="87"/>
  <c r="D994" i="87"/>
  <c r="E993" i="87"/>
  <c r="D993" i="87"/>
  <c r="E992" i="87"/>
  <c r="D992" i="87"/>
  <c r="E991" i="87"/>
  <c r="D991" i="87"/>
  <c r="E990" i="87"/>
  <c r="D990" i="87"/>
  <c r="E989" i="87"/>
  <c r="D989" i="87"/>
  <c r="E988" i="87"/>
  <c r="D988" i="87"/>
  <c r="E987" i="87"/>
  <c r="D987" i="87"/>
  <c r="E986" i="87"/>
  <c r="D986" i="87"/>
  <c r="E985" i="87"/>
  <c r="D985" i="87"/>
  <c r="E984" i="87"/>
  <c r="D984" i="87"/>
  <c r="E983" i="87"/>
  <c r="D983" i="87"/>
  <c r="E982" i="87"/>
  <c r="D982" i="87"/>
  <c r="E981" i="87"/>
  <c r="D981" i="87"/>
  <c r="E980" i="87"/>
  <c r="D980" i="87"/>
  <c r="E979" i="87"/>
  <c r="D979" i="87"/>
  <c r="E978" i="87"/>
  <c r="D978" i="87"/>
  <c r="E977" i="87"/>
  <c r="D977" i="87"/>
  <c r="E976" i="87"/>
  <c r="D976" i="87"/>
  <c r="E975" i="87"/>
  <c r="D975" i="87"/>
  <c r="E974" i="87"/>
  <c r="D974" i="87"/>
  <c r="E973" i="87"/>
  <c r="D973" i="87"/>
  <c r="E972" i="87"/>
  <c r="D972" i="87"/>
  <c r="E971" i="87"/>
  <c r="D971" i="87"/>
  <c r="E970" i="87"/>
  <c r="D970" i="87"/>
  <c r="E969" i="87"/>
  <c r="D969" i="87"/>
  <c r="E968" i="87"/>
  <c r="D968" i="87"/>
  <c r="E967" i="87"/>
  <c r="D967" i="87"/>
  <c r="E966" i="87"/>
  <c r="D966" i="87"/>
  <c r="E965" i="87"/>
  <c r="D965" i="87"/>
  <c r="E964" i="87"/>
  <c r="D964" i="87"/>
  <c r="E963" i="87"/>
  <c r="D963" i="87"/>
  <c r="E962" i="87"/>
  <c r="D962" i="87"/>
  <c r="E961" i="87"/>
  <c r="D961" i="87"/>
  <c r="E960" i="87"/>
  <c r="D960" i="87"/>
  <c r="E959" i="87"/>
  <c r="D959" i="87"/>
  <c r="E958" i="87"/>
  <c r="D958" i="87"/>
  <c r="E957" i="87"/>
  <c r="D957" i="87"/>
  <c r="E956" i="87"/>
  <c r="D956" i="87"/>
  <c r="E955" i="87"/>
  <c r="D955" i="87"/>
  <c r="E954" i="87"/>
  <c r="D954" i="87"/>
  <c r="E953" i="87"/>
  <c r="D953" i="87"/>
  <c r="E952" i="87"/>
  <c r="D952" i="87"/>
  <c r="E951" i="87"/>
  <c r="D951" i="87"/>
  <c r="E950" i="87"/>
  <c r="D950" i="87"/>
  <c r="E949" i="87"/>
  <c r="D949" i="87"/>
  <c r="E948" i="87"/>
  <c r="D948" i="87"/>
  <c r="E947" i="87"/>
  <c r="D947" i="87"/>
  <c r="E946" i="87"/>
  <c r="D946" i="87"/>
  <c r="E945" i="87"/>
  <c r="D945" i="87"/>
  <c r="E944" i="87"/>
  <c r="E940" i="87"/>
  <c r="D940" i="87"/>
  <c r="E939" i="87"/>
  <c r="D939" i="87"/>
  <c r="E938" i="87"/>
  <c r="D938" i="87"/>
  <c r="E937" i="87"/>
  <c r="D937" i="87"/>
  <c r="E936" i="87"/>
  <c r="D936" i="87"/>
  <c r="E935" i="87"/>
  <c r="D935" i="87"/>
  <c r="E934" i="87"/>
  <c r="D934" i="87"/>
  <c r="E933" i="87"/>
  <c r="D933" i="87"/>
  <c r="E932" i="87"/>
  <c r="D932" i="87"/>
  <c r="E931" i="87"/>
  <c r="D931" i="87"/>
  <c r="E930" i="87"/>
  <c r="D930" i="87"/>
  <c r="E929" i="87"/>
  <c r="D929" i="87"/>
  <c r="E928" i="87"/>
  <c r="D928" i="87"/>
  <c r="E927" i="87"/>
  <c r="D927" i="87"/>
  <c r="E926" i="87"/>
  <c r="D926" i="87"/>
  <c r="E925" i="87"/>
  <c r="D925" i="87"/>
  <c r="E924" i="87"/>
  <c r="D924" i="87"/>
  <c r="E923" i="87"/>
  <c r="D923" i="87"/>
  <c r="E922" i="87"/>
  <c r="D922" i="87"/>
  <c r="E921" i="87"/>
  <c r="D921" i="87"/>
  <c r="E920" i="87"/>
  <c r="D920" i="87"/>
  <c r="E919" i="87"/>
  <c r="D919" i="87"/>
  <c r="E918" i="87"/>
  <c r="D918" i="87"/>
  <c r="E917" i="87"/>
  <c r="D917" i="87"/>
  <c r="E916" i="87"/>
  <c r="D916" i="87"/>
  <c r="E915" i="87"/>
  <c r="D915" i="87"/>
  <c r="E914" i="87"/>
  <c r="D914" i="87"/>
  <c r="E913" i="87"/>
  <c r="D913" i="87"/>
  <c r="E912" i="87"/>
  <c r="D912" i="87"/>
  <c r="E911" i="87"/>
  <c r="D911" i="87"/>
  <c r="E910" i="87"/>
  <c r="D910" i="87"/>
  <c r="E909" i="87"/>
  <c r="D909" i="87"/>
  <c r="E908" i="87"/>
  <c r="D908" i="87"/>
  <c r="E907" i="87"/>
  <c r="D907" i="87"/>
  <c r="E906" i="87"/>
  <c r="D906" i="87"/>
  <c r="E905" i="87"/>
  <c r="D905" i="87"/>
  <c r="E904" i="87"/>
  <c r="D904" i="87"/>
  <c r="E903" i="87"/>
  <c r="D903" i="87"/>
  <c r="E902" i="87"/>
  <c r="D902" i="87"/>
  <c r="E901" i="87"/>
  <c r="D901" i="87"/>
  <c r="E900" i="87"/>
  <c r="D900" i="87"/>
  <c r="E899" i="87"/>
  <c r="D899" i="87"/>
  <c r="E898" i="87"/>
  <c r="D898" i="87"/>
  <c r="E897" i="87"/>
  <c r="D897" i="87"/>
  <c r="E896" i="87"/>
  <c r="D896" i="87"/>
  <c r="E895" i="87"/>
  <c r="D895" i="87"/>
  <c r="E894" i="87"/>
  <c r="D894" i="87"/>
  <c r="E893" i="87"/>
  <c r="D893" i="87"/>
  <c r="E892" i="87"/>
  <c r="D892" i="87"/>
  <c r="E891" i="87"/>
  <c r="D891" i="87"/>
  <c r="E890" i="87"/>
  <c r="D890" i="87"/>
  <c r="E889" i="87"/>
  <c r="D889" i="87"/>
  <c r="E888" i="87"/>
  <c r="D888" i="87"/>
  <c r="E887" i="87"/>
  <c r="D887" i="87"/>
  <c r="E886" i="87"/>
  <c r="D886" i="87"/>
  <c r="E885" i="87"/>
  <c r="D885" i="87"/>
  <c r="E884" i="87"/>
  <c r="D884" i="87"/>
  <c r="E883" i="87"/>
  <c r="D883" i="87"/>
  <c r="E882" i="87"/>
  <c r="D882" i="87"/>
  <c r="E881" i="87"/>
  <c r="D881" i="87"/>
  <c r="E880" i="87"/>
  <c r="D880" i="87"/>
  <c r="E879" i="87"/>
  <c r="D879" i="87"/>
  <c r="E878" i="87"/>
  <c r="D878" i="87"/>
  <c r="E877" i="87"/>
  <c r="D877" i="87"/>
  <c r="E876" i="87"/>
  <c r="D876" i="87"/>
  <c r="E875" i="87"/>
  <c r="D875" i="87"/>
  <c r="E874" i="87"/>
  <c r="D874" i="87"/>
  <c r="E873" i="87"/>
  <c r="D873" i="87"/>
  <c r="E872" i="87"/>
  <c r="D872" i="87"/>
  <c r="E871" i="87"/>
  <c r="D871" i="87"/>
  <c r="E870" i="87"/>
  <c r="D870" i="87"/>
  <c r="E869" i="87"/>
  <c r="D869" i="87"/>
  <c r="E868" i="87"/>
  <c r="D868" i="87"/>
  <c r="E867" i="87"/>
  <c r="D867" i="87"/>
  <c r="E866" i="87"/>
  <c r="D866" i="87"/>
  <c r="E865" i="87"/>
  <c r="D865" i="87"/>
  <c r="E864" i="87"/>
  <c r="D864" i="87"/>
  <c r="E863" i="87"/>
  <c r="D863" i="87"/>
  <c r="E862" i="87"/>
  <c r="D862" i="87"/>
  <c r="E861" i="87"/>
  <c r="D861" i="87"/>
  <c r="E860" i="87"/>
  <c r="D860" i="87"/>
  <c r="E859" i="87"/>
  <c r="D859" i="87"/>
  <c r="E858" i="87"/>
  <c r="D858" i="87"/>
  <c r="E857" i="87"/>
  <c r="D857" i="87"/>
  <c r="E856" i="87"/>
  <c r="D856" i="87"/>
  <c r="E855" i="87"/>
  <c r="D855" i="87"/>
  <c r="E854" i="87"/>
  <c r="D854" i="87"/>
  <c r="E853" i="87"/>
  <c r="D853" i="87"/>
  <c r="E852" i="87"/>
  <c r="D852" i="87"/>
  <c r="E851" i="87"/>
  <c r="D851" i="87"/>
  <c r="E850" i="87"/>
  <c r="D850" i="87"/>
  <c r="E849" i="87"/>
  <c r="D849" i="87"/>
  <c r="E848" i="87"/>
  <c r="D848" i="87"/>
  <c r="E847" i="87"/>
  <c r="D847" i="87"/>
  <c r="E846" i="87"/>
  <c r="D846" i="87"/>
  <c r="E845" i="87"/>
  <c r="D845" i="87"/>
  <c r="E844" i="87"/>
  <c r="D844" i="87"/>
  <c r="E843" i="87"/>
  <c r="D843" i="87"/>
  <c r="E842" i="87"/>
  <c r="D842" i="87"/>
  <c r="E841" i="87"/>
  <c r="E837" i="87"/>
  <c r="D837" i="87"/>
  <c r="E836" i="87"/>
  <c r="D836" i="87"/>
  <c r="E835" i="87"/>
  <c r="D835" i="87"/>
  <c r="E834" i="87"/>
  <c r="D834" i="87"/>
  <c r="E833" i="87"/>
  <c r="D833" i="87"/>
  <c r="E832" i="87"/>
  <c r="D832" i="87"/>
  <c r="E831" i="87"/>
  <c r="D831" i="87"/>
  <c r="E830" i="87"/>
  <c r="D830" i="87"/>
  <c r="E829" i="87"/>
  <c r="D829" i="87"/>
  <c r="E828" i="87"/>
  <c r="D828" i="87"/>
  <c r="E827" i="87"/>
  <c r="D827" i="87"/>
  <c r="E826" i="87"/>
  <c r="D826" i="87"/>
  <c r="E825" i="87"/>
  <c r="D825" i="87"/>
  <c r="E824" i="87"/>
  <c r="D824" i="87"/>
  <c r="E823" i="87"/>
  <c r="D823" i="87"/>
  <c r="E822" i="87"/>
  <c r="D822" i="87"/>
  <c r="E821" i="87"/>
  <c r="D821" i="87"/>
  <c r="E820" i="87"/>
  <c r="D820" i="87"/>
  <c r="E819" i="87"/>
  <c r="D819" i="87"/>
  <c r="E818" i="87"/>
  <c r="D818" i="87"/>
  <c r="E817" i="87"/>
  <c r="D817" i="87"/>
  <c r="E816" i="87"/>
  <c r="D816" i="87"/>
  <c r="E815" i="87"/>
  <c r="D815" i="87"/>
  <c r="E814" i="87"/>
  <c r="D814" i="87"/>
  <c r="E813" i="87"/>
  <c r="D813" i="87"/>
  <c r="E812" i="87"/>
  <c r="D812" i="87"/>
  <c r="E811" i="87"/>
  <c r="D811" i="87"/>
  <c r="E810" i="87"/>
  <c r="D810" i="87"/>
  <c r="E809" i="87"/>
  <c r="D809" i="87"/>
  <c r="E808" i="87"/>
  <c r="D808" i="87"/>
  <c r="E807" i="87"/>
  <c r="D807" i="87"/>
  <c r="E806" i="87"/>
  <c r="D806" i="87"/>
  <c r="E805" i="87"/>
  <c r="D805" i="87"/>
  <c r="E804" i="87"/>
  <c r="D804" i="87"/>
  <c r="E803" i="87"/>
  <c r="D803" i="87"/>
  <c r="E802" i="87"/>
  <c r="D802" i="87"/>
  <c r="E801" i="87"/>
  <c r="D801" i="87"/>
  <c r="E800" i="87"/>
  <c r="D800" i="87"/>
  <c r="E799" i="87"/>
  <c r="D799" i="87"/>
  <c r="E798" i="87"/>
  <c r="D798" i="87"/>
  <c r="E797" i="87"/>
  <c r="D797" i="87"/>
  <c r="E796" i="87"/>
  <c r="D796" i="87"/>
  <c r="E795" i="87"/>
  <c r="D795" i="87"/>
  <c r="E794" i="87"/>
  <c r="D794" i="87"/>
  <c r="E793" i="87"/>
  <c r="D793" i="87"/>
  <c r="E792" i="87"/>
  <c r="D792" i="87"/>
  <c r="E791" i="87"/>
  <c r="D791" i="87"/>
  <c r="E790" i="87"/>
  <c r="D790" i="87"/>
  <c r="E789" i="87"/>
  <c r="D789" i="87"/>
  <c r="E788" i="87"/>
  <c r="D788" i="87"/>
  <c r="E787" i="87"/>
  <c r="D787" i="87"/>
  <c r="E786" i="87"/>
  <c r="D786" i="87"/>
  <c r="E785" i="87"/>
  <c r="D785" i="87"/>
  <c r="E784" i="87"/>
  <c r="D784" i="87"/>
  <c r="E783" i="87"/>
  <c r="D783" i="87"/>
  <c r="E782" i="87"/>
  <c r="D782" i="87"/>
  <c r="E781" i="87"/>
  <c r="D781" i="87"/>
  <c r="E780" i="87"/>
  <c r="D780" i="87"/>
  <c r="E779" i="87"/>
  <c r="D779" i="87"/>
  <c r="E778" i="87"/>
  <c r="D778" i="87"/>
  <c r="E777" i="87"/>
  <c r="D777" i="87"/>
  <c r="E776" i="87"/>
  <c r="D776" i="87"/>
  <c r="E775" i="87"/>
  <c r="D775" i="87"/>
  <c r="E774" i="87"/>
  <c r="D774" i="87"/>
  <c r="E773" i="87"/>
  <c r="D773" i="87"/>
  <c r="E772" i="87"/>
  <c r="D772" i="87"/>
  <c r="E771" i="87"/>
  <c r="D771" i="87"/>
  <c r="E770" i="87"/>
  <c r="D770" i="87"/>
  <c r="E769" i="87"/>
  <c r="D769" i="87"/>
  <c r="E768" i="87"/>
  <c r="D768" i="87"/>
  <c r="E767" i="87"/>
  <c r="D767" i="87"/>
  <c r="E766" i="87"/>
  <c r="D766" i="87"/>
  <c r="E765" i="87"/>
  <c r="D765" i="87"/>
  <c r="E764" i="87"/>
  <c r="D764" i="87"/>
  <c r="E763" i="87"/>
  <c r="D763" i="87"/>
  <c r="E762" i="87"/>
  <c r="D762" i="87"/>
  <c r="E761" i="87"/>
  <c r="D761" i="87"/>
  <c r="E760" i="87"/>
  <c r="D760" i="87"/>
  <c r="E759" i="87"/>
  <c r="D759" i="87"/>
  <c r="E758" i="87"/>
  <c r="D758" i="87"/>
  <c r="E757" i="87"/>
  <c r="D757" i="87"/>
  <c r="E756" i="87"/>
  <c r="D756" i="87"/>
  <c r="E755" i="87"/>
  <c r="D755" i="87"/>
  <c r="E754" i="87"/>
  <c r="D754" i="87"/>
  <c r="E753" i="87"/>
  <c r="D753" i="87"/>
  <c r="E752" i="87"/>
  <c r="D752" i="87"/>
  <c r="E751" i="87"/>
  <c r="D751" i="87"/>
  <c r="E750" i="87"/>
  <c r="D750" i="87"/>
  <c r="E749" i="87"/>
  <c r="D749" i="87"/>
  <c r="E748" i="87"/>
  <c r="D748" i="87"/>
  <c r="E747" i="87"/>
  <c r="D747" i="87"/>
  <c r="E746" i="87"/>
  <c r="D746" i="87"/>
  <c r="E745" i="87"/>
  <c r="D745" i="87"/>
  <c r="E744" i="87"/>
  <c r="D744" i="87"/>
  <c r="E743" i="87"/>
  <c r="D743" i="87"/>
  <c r="E742" i="87"/>
  <c r="D742" i="87"/>
  <c r="E741" i="87"/>
  <c r="D741" i="87"/>
  <c r="E740" i="87"/>
  <c r="D740" i="87"/>
  <c r="E739" i="87"/>
  <c r="D739" i="87"/>
  <c r="E738" i="87"/>
  <c r="E731" i="87"/>
  <c r="D731" i="87"/>
  <c r="E730" i="87"/>
  <c r="D730" i="87"/>
  <c r="E729" i="87"/>
  <c r="D729" i="87"/>
  <c r="E728" i="87"/>
  <c r="D728" i="87"/>
  <c r="E727" i="87"/>
  <c r="D727" i="87"/>
  <c r="E726" i="87"/>
  <c r="D726" i="87"/>
  <c r="E725" i="87"/>
  <c r="D725" i="87"/>
  <c r="E724" i="87"/>
  <c r="D724" i="87"/>
  <c r="E723" i="87"/>
  <c r="D723" i="87"/>
  <c r="E722" i="87"/>
  <c r="D722" i="87"/>
  <c r="E721" i="87"/>
  <c r="D721" i="87"/>
  <c r="E720" i="87"/>
  <c r="D720" i="87"/>
  <c r="E719" i="87"/>
  <c r="D719" i="87"/>
  <c r="E718" i="87"/>
  <c r="D718" i="87"/>
  <c r="E717" i="87"/>
  <c r="D717" i="87"/>
  <c r="E716" i="87"/>
  <c r="D716" i="87"/>
  <c r="E715" i="87"/>
  <c r="D715" i="87"/>
  <c r="E714" i="87"/>
  <c r="D714" i="87"/>
  <c r="E713" i="87"/>
  <c r="D713" i="87"/>
  <c r="E712" i="87"/>
  <c r="D712" i="87"/>
  <c r="E711" i="87"/>
  <c r="D711" i="87"/>
  <c r="E710" i="87"/>
  <c r="D710" i="87"/>
  <c r="E709" i="87"/>
  <c r="D709" i="87"/>
  <c r="E708" i="87"/>
  <c r="D708" i="87"/>
  <c r="E707" i="87"/>
  <c r="D707" i="87"/>
  <c r="E706" i="87"/>
  <c r="D706" i="87"/>
  <c r="E705" i="87"/>
  <c r="D705" i="87"/>
  <c r="E704" i="87"/>
  <c r="D704" i="87"/>
  <c r="E703" i="87"/>
  <c r="D703" i="87"/>
  <c r="E702" i="87"/>
  <c r="D702" i="87"/>
  <c r="E701" i="87"/>
  <c r="D701" i="87"/>
  <c r="E700" i="87"/>
  <c r="D700" i="87"/>
  <c r="E699" i="87"/>
  <c r="D699" i="87"/>
  <c r="E698" i="87"/>
  <c r="D698" i="87"/>
  <c r="E697" i="87"/>
  <c r="D697" i="87"/>
  <c r="E696" i="87"/>
  <c r="D696" i="87"/>
  <c r="E695" i="87"/>
  <c r="D695" i="87"/>
  <c r="E694" i="87"/>
  <c r="D694" i="87"/>
  <c r="E693" i="87"/>
  <c r="D693" i="87"/>
  <c r="E692" i="87"/>
  <c r="D692" i="87"/>
  <c r="E691" i="87"/>
  <c r="D691" i="87"/>
  <c r="E690" i="87"/>
  <c r="D690" i="87"/>
  <c r="E689" i="87"/>
  <c r="D689" i="87"/>
  <c r="E688" i="87"/>
  <c r="D688" i="87"/>
  <c r="E687" i="87"/>
  <c r="D687" i="87"/>
  <c r="E686" i="87"/>
  <c r="D686" i="87"/>
  <c r="E685" i="87"/>
  <c r="D685" i="87"/>
  <c r="E684" i="87"/>
  <c r="D684" i="87"/>
  <c r="E683" i="87"/>
  <c r="D683" i="87"/>
  <c r="E682" i="87"/>
  <c r="D682" i="87"/>
  <c r="E681" i="87"/>
  <c r="D681" i="87"/>
  <c r="E680" i="87"/>
  <c r="D680" i="87"/>
  <c r="E679" i="87"/>
  <c r="D679" i="87"/>
  <c r="E678" i="87"/>
  <c r="D678" i="87"/>
  <c r="E677" i="87"/>
  <c r="D677" i="87"/>
  <c r="E676" i="87"/>
  <c r="D676" i="87"/>
  <c r="E675" i="87"/>
  <c r="D675" i="87"/>
  <c r="E674" i="87"/>
  <c r="D674" i="87"/>
  <c r="E673" i="87"/>
  <c r="D673" i="87"/>
  <c r="E672" i="87"/>
  <c r="D672" i="87"/>
  <c r="E671" i="87"/>
  <c r="D671" i="87"/>
  <c r="E670" i="87"/>
  <c r="D670" i="87"/>
  <c r="E669" i="87"/>
  <c r="D669" i="87"/>
  <c r="E668" i="87"/>
  <c r="D668" i="87"/>
  <c r="E667" i="87"/>
  <c r="D667" i="87"/>
  <c r="E666" i="87"/>
  <c r="D666" i="87"/>
  <c r="E665" i="87"/>
  <c r="D665" i="87"/>
  <c r="E664" i="87"/>
  <c r="D664" i="87"/>
  <c r="E663" i="87"/>
  <c r="D663" i="87"/>
  <c r="E662" i="87"/>
  <c r="D662" i="87"/>
  <c r="E661" i="87"/>
  <c r="D661" i="87"/>
  <c r="E660" i="87"/>
  <c r="D660" i="87"/>
  <c r="E659" i="87"/>
  <c r="D659" i="87"/>
  <c r="E658" i="87"/>
  <c r="D658" i="87"/>
  <c r="E657" i="87"/>
  <c r="D657" i="87"/>
  <c r="E656" i="87"/>
  <c r="D656" i="87"/>
  <c r="E655" i="87"/>
  <c r="D655" i="87"/>
  <c r="E654" i="87"/>
  <c r="D654" i="87"/>
  <c r="E653" i="87"/>
  <c r="D653" i="87"/>
  <c r="E652" i="87"/>
  <c r="D652" i="87"/>
  <c r="E651" i="87"/>
  <c r="D651" i="87"/>
  <c r="E650" i="87"/>
  <c r="D650" i="87"/>
  <c r="E649" i="87"/>
  <c r="D649" i="87"/>
  <c r="E648" i="87"/>
  <c r="D648" i="87"/>
  <c r="E647" i="87"/>
  <c r="D647" i="87"/>
  <c r="E646" i="87"/>
  <c r="D646" i="87"/>
  <c r="E645" i="87"/>
  <c r="D645" i="87"/>
  <c r="E644" i="87"/>
  <c r="D644" i="87"/>
  <c r="E643" i="87"/>
  <c r="D643" i="87"/>
  <c r="E642" i="87"/>
  <c r="D642" i="87"/>
  <c r="E641" i="87"/>
  <c r="D641" i="87"/>
  <c r="E640" i="87"/>
  <c r="D640" i="87"/>
  <c r="E639" i="87"/>
  <c r="D639" i="87"/>
  <c r="E638" i="87"/>
  <c r="D638" i="87"/>
  <c r="E637" i="87"/>
  <c r="D637" i="87"/>
  <c r="E636" i="87"/>
  <c r="D636" i="87"/>
  <c r="E635" i="87"/>
  <c r="D635" i="87"/>
  <c r="E634" i="87"/>
  <c r="D634" i="87"/>
  <c r="E633" i="87"/>
  <c r="D633" i="87"/>
  <c r="E632" i="87"/>
  <c r="E525" i="87"/>
  <c r="D525" i="87"/>
  <c r="E524" i="87"/>
  <c r="D524" i="87"/>
  <c r="E523" i="87"/>
  <c r="D523" i="87"/>
  <c r="E522" i="87"/>
  <c r="D522" i="87"/>
  <c r="E521" i="87"/>
  <c r="D521" i="87"/>
  <c r="E520" i="87"/>
  <c r="D520" i="87"/>
  <c r="E519" i="87"/>
  <c r="D519" i="87"/>
  <c r="E518" i="87"/>
  <c r="D518" i="87"/>
  <c r="E517" i="87"/>
  <c r="D517" i="87"/>
  <c r="E516" i="87"/>
  <c r="D516" i="87"/>
  <c r="E515" i="87"/>
  <c r="D515" i="87"/>
  <c r="E514" i="87"/>
  <c r="D514" i="87"/>
  <c r="E513" i="87"/>
  <c r="D513" i="87"/>
  <c r="E512" i="87"/>
  <c r="D512" i="87"/>
  <c r="E511" i="87"/>
  <c r="D511" i="87"/>
  <c r="E510" i="87"/>
  <c r="D510" i="87"/>
  <c r="E509" i="87"/>
  <c r="D509" i="87"/>
  <c r="E508" i="87"/>
  <c r="D508" i="87"/>
  <c r="E507" i="87"/>
  <c r="D507" i="87"/>
  <c r="E506" i="87"/>
  <c r="D506" i="87"/>
  <c r="E505" i="87"/>
  <c r="D505" i="87"/>
  <c r="E504" i="87"/>
  <c r="D504" i="87"/>
  <c r="E503" i="87"/>
  <c r="D503" i="87"/>
  <c r="E502" i="87"/>
  <c r="D502" i="87"/>
  <c r="E501" i="87"/>
  <c r="D501" i="87"/>
  <c r="E500" i="87"/>
  <c r="D500" i="87"/>
  <c r="E499" i="87"/>
  <c r="D499" i="87"/>
  <c r="E498" i="87"/>
  <c r="D498" i="87"/>
  <c r="E497" i="87"/>
  <c r="D497" i="87"/>
  <c r="E496" i="87"/>
  <c r="D496" i="87"/>
  <c r="E495" i="87"/>
  <c r="D495" i="87"/>
  <c r="E494" i="87"/>
  <c r="D494" i="87"/>
  <c r="E493" i="87"/>
  <c r="D493" i="87"/>
  <c r="E492" i="87"/>
  <c r="D492" i="87"/>
  <c r="E491" i="87"/>
  <c r="D491" i="87"/>
  <c r="E490" i="87"/>
  <c r="D490" i="87"/>
  <c r="E489" i="87"/>
  <c r="D489" i="87"/>
  <c r="E488" i="87"/>
  <c r="D488" i="87"/>
  <c r="E487" i="87"/>
  <c r="D487" i="87"/>
  <c r="E486" i="87"/>
  <c r="D486" i="87"/>
  <c r="E485" i="87"/>
  <c r="D485" i="87"/>
  <c r="E484" i="87"/>
  <c r="D484" i="87"/>
  <c r="E483" i="87"/>
  <c r="D483" i="87"/>
  <c r="E482" i="87"/>
  <c r="D482" i="87"/>
  <c r="E481" i="87"/>
  <c r="D481" i="87"/>
  <c r="E480" i="87"/>
  <c r="D480" i="87"/>
  <c r="E479" i="87"/>
  <c r="D479" i="87"/>
  <c r="E478" i="87"/>
  <c r="D478" i="87"/>
  <c r="E477" i="87"/>
  <c r="D477" i="87"/>
  <c r="E476" i="87"/>
  <c r="D476" i="87"/>
  <c r="E475" i="87"/>
  <c r="D475" i="87"/>
  <c r="E474" i="87"/>
  <c r="D474" i="87"/>
  <c r="E473" i="87"/>
  <c r="D473" i="87"/>
  <c r="E472" i="87"/>
  <c r="D472" i="87"/>
  <c r="E471" i="87"/>
  <c r="D471" i="87"/>
  <c r="E470" i="87"/>
  <c r="D470" i="87"/>
  <c r="E469" i="87"/>
  <c r="D469" i="87"/>
  <c r="E468" i="87"/>
  <c r="D468" i="87"/>
  <c r="E467" i="87"/>
  <c r="D467" i="87"/>
  <c r="E466" i="87"/>
  <c r="D466" i="87"/>
  <c r="E465" i="87"/>
  <c r="D465" i="87"/>
  <c r="E464" i="87"/>
  <c r="D464" i="87"/>
  <c r="E463" i="87"/>
  <c r="D463" i="87"/>
  <c r="E462" i="87"/>
  <c r="D462" i="87"/>
  <c r="E461" i="87"/>
  <c r="D461" i="87"/>
  <c r="E460" i="87"/>
  <c r="D460" i="87"/>
  <c r="E459" i="87"/>
  <c r="D459" i="87"/>
  <c r="E458" i="87"/>
  <c r="D458" i="87"/>
  <c r="E457" i="87"/>
  <c r="D457" i="87"/>
  <c r="E456" i="87"/>
  <c r="D456" i="87"/>
  <c r="E455" i="87"/>
  <c r="D455" i="87"/>
  <c r="E454" i="87"/>
  <c r="D454" i="87"/>
  <c r="E453" i="87"/>
  <c r="D453" i="87"/>
  <c r="E452" i="87"/>
  <c r="D452" i="87"/>
  <c r="E451" i="87"/>
  <c r="D451" i="87"/>
  <c r="E450" i="87"/>
  <c r="D450" i="87"/>
  <c r="E449" i="87"/>
  <c r="D449" i="87"/>
  <c r="E448" i="87"/>
  <c r="D448" i="87"/>
  <c r="E447" i="87"/>
  <c r="D447" i="87"/>
  <c r="E446" i="87"/>
  <c r="D446" i="87"/>
  <c r="E445" i="87"/>
  <c r="D445" i="87"/>
  <c r="E444" i="87"/>
  <c r="D444" i="87"/>
  <c r="E443" i="87"/>
  <c r="D443" i="87"/>
  <c r="E442" i="87"/>
  <c r="D442" i="87"/>
  <c r="E441" i="87"/>
  <c r="D441" i="87"/>
  <c r="E440" i="87"/>
  <c r="D440" i="87"/>
  <c r="E439" i="87"/>
  <c r="D439" i="87"/>
  <c r="E438" i="87"/>
  <c r="D438" i="87"/>
  <c r="E437" i="87"/>
  <c r="D437" i="87"/>
  <c r="E436" i="87"/>
  <c r="D436" i="87"/>
  <c r="E435" i="87"/>
  <c r="D435" i="87"/>
  <c r="E434" i="87"/>
  <c r="D434" i="87"/>
  <c r="E433" i="87"/>
  <c r="D433" i="87"/>
  <c r="E432" i="87"/>
  <c r="D432" i="87"/>
  <c r="E431" i="87"/>
  <c r="D431" i="87"/>
  <c r="E430" i="87"/>
  <c r="D430" i="87"/>
  <c r="E429" i="87"/>
  <c r="D429" i="87"/>
  <c r="E428" i="87"/>
  <c r="D428" i="87"/>
  <c r="E427" i="87"/>
  <c r="D427" i="87"/>
  <c r="E426" i="87"/>
  <c r="E420" i="87"/>
  <c r="D420" i="87"/>
  <c r="E419" i="87"/>
  <c r="D419" i="87"/>
  <c r="E418" i="87"/>
  <c r="D418" i="87"/>
  <c r="E417" i="87"/>
  <c r="D417" i="87"/>
  <c r="E416" i="87"/>
  <c r="D416" i="87"/>
  <c r="E415" i="87"/>
  <c r="D415" i="87"/>
  <c r="E414" i="87"/>
  <c r="D414" i="87"/>
  <c r="E413" i="87"/>
  <c r="D413" i="87"/>
  <c r="E412" i="87"/>
  <c r="D412" i="87"/>
  <c r="E411" i="87"/>
  <c r="D411" i="87"/>
  <c r="E410" i="87"/>
  <c r="D410" i="87"/>
  <c r="E409" i="87"/>
  <c r="D409" i="87"/>
  <c r="E408" i="87"/>
  <c r="D408" i="87"/>
  <c r="E407" i="87"/>
  <c r="D407" i="87"/>
  <c r="E406" i="87"/>
  <c r="D406" i="87"/>
  <c r="E405" i="87"/>
  <c r="D405" i="87"/>
  <c r="E404" i="87"/>
  <c r="D404" i="87"/>
  <c r="E403" i="87"/>
  <c r="D403" i="87"/>
  <c r="E402" i="87"/>
  <c r="D402" i="87"/>
  <c r="E401" i="87"/>
  <c r="D401" i="87"/>
  <c r="E400" i="87"/>
  <c r="D400" i="87"/>
  <c r="E399" i="87"/>
  <c r="D399" i="87"/>
  <c r="E398" i="87"/>
  <c r="D398" i="87"/>
  <c r="E397" i="87"/>
  <c r="D397" i="87"/>
  <c r="E396" i="87"/>
  <c r="D396" i="87"/>
  <c r="E395" i="87"/>
  <c r="D395" i="87"/>
  <c r="E394" i="87"/>
  <c r="D394" i="87"/>
  <c r="E393" i="87"/>
  <c r="D393" i="87"/>
  <c r="E392" i="87"/>
  <c r="D392" i="87"/>
  <c r="E391" i="87"/>
  <c r="D391" i="87"/>
  <c r="E390" i="87"/>
  <c r="D390" i="87"/>
  <c r="E389" i="87"/>
  <c r="D389" i="87"/>
  <c r="E388" i="87"/>
  <c r="D388" i="87"/>
  <c r="E387" i="87"/>
  <c r="D387" i="87"/>
  <c r="E386" i="87"/>
  <c r="D386" i="87"/>
  <c r="E385" i="87"/>
  <c r="D385" i="87"/>
  <c r="E384" i="87"/>
  <c r="D384" i="87"/>
  <c r="E383" i="87"/>
  <c r="D383" i="87"/>
  <c r="E382" i="87"/>
  <c r="D382" i="87"/>
  <c r="E381" i="87"/>
  <c r="D381" i="87"/>
  <c r="E380" i="87"/>
  <c r="D380" i="87"/>
  <c r="E379" i="87"/>
  <c r="D379" i="87"/>
  <c r="E378" i="87"/>
  <c r="D378" i="87"/>
  <c r="E377" i="87"/>
  <c r="D377" i="87"/>
  <c r="E376" i="87"/>
  <c r="D376" i="87"/>
  <c r="E375" i="87"/>
  <c r="D375" i="87"/>
  <c r="E374" i="87"/>
  <c r="D374" i="87"/>
  <c r="E373" i="87"/>
  <c r="D373" i="87"/>
  <c r="E372" i="87"/>
  <c r="D372" i="87"/>
  <c r="E371" i="87"/>
  <c r="D371" i="87"/>
  <c r="E370" i="87"/>
  <c r="D370" i="87"/>
  <c r="E369" i="87"/>
  <c r="D369" i="87"/>
  <c r="E368" i="87"/>
  <c r="D368" i="87"/>
  <c r="E367" i="87"/>
  <c r="D367" i="87"/>
  <c r="E366" i="87"/>
  <c r="D366" i="87"/>
  <c r="E365" i="87"/>
  <c r="D365" i="87"/>
  <c r="E364" i="87"/>
  <c r="D364" i="87"/>
  <c r="E363" i="87"/>
  <c r="D363" i="87"/>
  <c r="E362" i="87"/>
  <c r="D362" i="87"/>
  <c r="E361" i="87"/>
  <c r="D361" i="87"/>
  <c r="E360" i="87"/>
  <c r="D360" i="87"/>
  <c r="E359" i="87"/>
  <c r="D359" i="87"/>
  <c r="E358" i="87"/>
  <c r="D358" i="87"/>
  <c r="E357" i="87"/>
  <c r="D357" i="87"/>
  <c r="E356" i="87"/>
  <c r="D356" i="87"/>
  <c r="E355" i="87"/>
  <c r="D355" i="87"/>
  <c r="E354" i="87"/>
  <c r="D354" i="87"/>
  <c r="E353" i="87"/>
  <c r="D353" i="87"/>
  <c r="E352" i="87"/>
  <c r="D352" i="87"/>
  <c r="E351" i="87"/>
  <c r="D351" i="87"/>
  <c r="E350" i="87"/>
  <c r="D350" i="87"/>
  <c r="E349" i="87"/>
  <c r="D349" i="87"/>
  <c r="E348" i="87"/>
  <c r="D348" i="87"/>
  <c r="E347" i="87"/>
  <c r="D347" i="87"/>
  <c r="E346" i="87"/>
  <c r="D346" i="87"/>
  <c r="E345" i="87"/>
  <c r="D345" i="87"/>
  <c r="E344" i="87"/>
  <c r="D344" i="87"/>
  <c r="E343" i="87"/>
  <c r="D343" i="87"/>
  <c r="E342" i="87"/>
  <c r="D342" i="87"/>
  <c r="E341" i="87"/>
  <c r="D341" i="87"/>
  <c r="E340" i="87"/>
  <c r="D340" i="87"/>
  <c r="E339" i="87"/>
  <c r="D339" i="87"/>
  <c r="E338" i="87"/>
  <c r="D338" i="87"/>
  <c r="E337" i="87"/>
  <c r="D337" i="87"/>
  <c r="E336" i="87"/>
  <c r="D336" i="87"/>
  <c r="E335" i="87"/>
  <c r="D335" i="87"/>
  <c r="E334" i="87"/>
  <c r="D334" i="87"/>
  <c r="E333" i="87"/>
  <c r="D333" i="87"/>
  <c r="E332" i="87"/>
  <c r="D332" i="87"/>
  <c r="E331" i="87"/>
  <c r="D331" i="87"/>
  <c r="E330" i="87"/>
  <c r="D330" i="87"/>
  <c r="E329" i="87"/>
  <c r="D329" i="87"/>
  <c r="E328" i="87"/>
  <c r="D328" i="87"/>
  <c r="E327" i="87"/>
  <c r="D327" i="87"/>
  <c r="E326" i="87"/>
  <c r="D326" i="87"/>
  <c r="E325" i="87"/>
  <c r="D325" i="87"/>
  <c r="E324" i="87"/>
  <c r="D324" i="87"/>
  <c r="E323" i="87"/>
  <c r="D323" i="87"/>
  <c r="E322" i="87"/>
  <c r="D322" i="87"/>
  <c r="E321" i="87"/>
  <c r="D1254" i="87"/>
  <c r="D1151" i="87"/>
  <c r="D1048" i="87"/>
  <c r="D944" i="87"/>
  <c r="D841" i="87"/>
  <c r="D738" i="87"/>
  <c r="D632" i="87"/>
  <c r="D426" i="87"/>
  <c r="D321" i="87"/>
  <c r="E317" i="87"/>
  <c r="D317" i="87"/>
  <c r="E316" i="87"/>
  <c r="D316" i="87"/>
  <c r="E315" i="87"/>
  <c r="D315" i="87"/>
  <c r="E314" i="87"/>
  <c r="D314" i="87"/>
  <c r="E313" i="87"/>
  <c r="D313" i="87"/>
  <c r="E312" i="87"/>
  <c r="D312" i="87"/>
  <c r="E311" i="87"/>
  <c r="D311" i="87"/>
  <c r="E310" i="87"/>
  <c r="D310" i="87"/>
  <c r="E309" i="87"/>
  <c r="D309" i="87"/>
  <c r="E308" i="87"/>
  <c r="D308" i="87"/>
  <c r="E307" i="87"/>
  <c r="D307" i="87"/>
  <c r="E306" i="87"/>
  <c r="D306" i="87"/>
  <c r="E305" i="87"/>
  <c r="D305" i="87"/>
  <c r="E304" i="87"/>
  <c r="D304" i="87"/>
  <c r="E303" i="87"/>
  <c r="D303" i="87"/>
  <c r="E302" i="87"/>
  <c r="D302" i="87"/>
  <c r="E301" i="87"/>
  <c r="D301" i="87"/>
  <c r="E300" i="87"/>
  <c r="D300" i="87"/>
  <c r="E299" i="87"/>
  <c r="D299" i="87"/>
  <c r="E298" i="87"/>
  <c r="D298" i="87"/>
  <c r="E297" i="87"/>
  <c r="D297" i="87"/>
  <c r="E296" i="87"/>
  <c r="D296" i="87"/>
  <c r="E295" i="87"/>
  <c r="D295" i="87"/>
  <c r="E294" i="87"/>
  <c r="D294" i="87"/>
  <c r="E293" i="87"/>
  <c r="D293" i="87"/>
  <c r="E292" i="87"/>
  <c r="D292" i="87"/>
  <c r="E291" i="87"/>
  <c r="D291" i="87"/>
  <c r="E290" i="87"/>
  <c r="D290" i="87"/>
  <c r="E289" i="87"/>
  <c r="D289" i="87"/>
  <c r="E288" i="87"/>
  <c r="D288" i="87"/>
  <c r="E287" i="87"/>
  <c r="D287" i="87"/>
  <c r="E286" i="87"/>
  <c r="D286" i="87"/>
  <c r="E285" i="87"/>
  <c r="D285" i="87"/>
  <c r="E284" i="87"/>
  <c r="D284" i="87"/>
  <c r="E283" i="87"/>
  <c r="D283" i="87"/>
  <c r="E282" i="87"/>
  <c r="D282" i="87"/>
  <c r="E281" i="87"/>
  <c r="D281" i="87"/>
  <c r="E280" i="87"/>
  <c r="D280" i="87"/>
  <c r="E279" i="87"/>
  <c r="D279" i="87"/>
  <c r="E278" i="87"/>
  <c r="D278" i="87"/>
  <c r="E277" i="87"/>
  <c r="D277" i="87"/>
  <c r="E276" i="87"/>
  <c r="D276" i="87"/>
  <c r="E275" i="87"/>
  <c r="D275" i="87"/>
  <c r="E274" i="87"/>
  <c r="D274" i="87"/>
  <c r="E273" i="87"/>
  <c r="D273" i="87"/>
  <c r="E272" i="87"/>
  <c r="D272" i="87"/>
  <c r="E271" i="87"/>
  <c r="D271" i="87"/>
  <c r="E270" i="87"/>
  <c r="D270" i="87"/>
  <c r="E269" i="87"/>
  <c r="D269" i="87"/>
  <c r="E268" i="87"/>
  <c r="D268" i="87"/>
  <c r="E267" i="87"/>
  <c r="D267" i="87"/>
  <c r="E266" i="87"/>
  <c r="D266" i="87"/>
  <c r="E265" i="87"/>
  <c r="D265" i="87"/>
  <c r="E264" i="87"/>
  <c r="D264" i="87"/>
  <c r="E263" i="87"/>
  <c r="D263" i="87"/>
  <c r="E262" i="87"/>
  <c r="D262" i="87"/>
  <c r="E261" i="87"/>
  <c r="D261" i="87"/>
  <c r="E260" i="87"/>
  <c r="D260" i="87"/>
  <c r="E259" i="87"/>
  <c r="D259" i="87"/>
  <c r="E258" i="87"/>
  <c r="D258" i="87"/>
  <c r="E257" i="87"/>
  <c r="D257" i="87"/>
  <c r="E256" i="87"/>
  <c r="D256" i="87"/>
  <c r="E255" i="87"/>
  <c r="D255" i="87"/>
  <c r="E254" i="87"/>
  <c r="D254" i="87"/>
  <c r="E253" i="87"/>
  <c r="D253" i="87"/>
  <c r="E252" i="87"/>
  <c r="D252" i="87"/>
  <c r="E251" i="87"/>
  <c r="D251" i="87"/>
  <c r="E250" i="87"/>
  <c r="D250" i="87"/>
  <c r="E249" i="87"/>
  <c r="D249" i="87"/>
  <c r="E248" i="87"/>
  <c r="D248" i="87"/>
  <c r="E247" i="87"/>
  <c r="D247" i="87"/>
  <c r="E246" i="87"/>
  <c r="D246" i="87"/>
  <c r="E245" i="87"/>
  <c r="D245" i="87"/>
  <c r="E244" i="87"/>
  <c r="D244" i="87"/>
  <c r="E243" i="87"/>
  <c r="D243" i="87"/>
  <c r="E242" i="87"/>
  <c r="D242" i="87"/>
  <c r="E241" i="87"/>
  <c r="D241" i="87"/>
  <c r="E240" i="87"/>
  <c r="D240" i="87"/>
  <c r="E239" i="87"/>
  <c r="D239" i="87"/>
  <c r="E238" i="87"/>
  <c r="D238" i="87"/>
  <c r="E237" i="87"/>
  <c r="D237" i="87"/>
  <c r="E236" i="87"/>
  <c r="D236" i="87"/>
  <c r="E235" i="87"/>
  <c r="D235" i="87"/>
  <c r="E234" i="87"/>
  <c r="D234" i="87"/>
  <c r="E233" i="87"/>
  <c r="D233" i="87"/>
  <c r="E232" i="87"/>
  <c r="D232" i="87"/>
  <c r="E231" i="87"/>
  <c r="D231" i="87"/>
  <c r="E230" i="87"/>
  <c r="D230" i="87"/>
  <c r="E229" i="87"/>
  <c r="D229" i="87"/>
  <c r="E228" i="87"/>
  <c r="D228" i="87"/>
  <c r="E227" i="87"/>
  <c r="D227" i="87"/>
  <c r="E226" i="87"/>
  <c r="D226" i="87"/>
  <c r="E225" i="87"/>
  <c r="D225" i="87"/>
  <c r="E224" i="87"/>
  <c r="D224" i="87"/>
  <c r="E223" i="87"/>
  <c r="D223" i="87"/>
  <c r="E222" i="87"/>
  <c r="D222" i="87"/>
  <c r="E221" i="87"/>
  <c r="D221" i="87"/>
  <c r="E220" i="87"/>
  <c r="D220" i="87"/>
  <c r="E219" i="87"/>
  <c r="D219" i="87"/>
  <c r="E218" i="87"/>
  <c r="D218" i="87"/>
  <c r="E214" i="87"/>
  <c r="D214" i="87"/>
  <c r="E213" i="87"/>
  <c r="D213" i="87"/>
  <c r="E212" i="87"/>
  <c r="D212" i="87"/>
  <c r="E211" i="87"/>
  <c r="D211" i="87"/>
  <c r="E210" i="87"/>
  <c r="D210" i="87"/>
  <c r="E209" i="87"/>
  <c r="D209" i="87"/>
  <c r="E208" i="87"/>
  <c r="D208" i="87"/>
  <c r="E207" i="87"/>
  <c r="D207" i="87"/>
  <c r="E206" i="87"/>
  <c r="D206" i="87"/>
  <c r="E205" i="87"/>
  <c r="D205" i="87"/>
  <c r="E204" i="87"/>
  <c r="D204" i="87"/>
  <c r="E203" i="87"/>
  <c r="D203" i="87"/>
  <c r="E202" i="87"/>
  <c r="D202" i="87"/>
  <c r="E201" i="87"/>
  <c r="D201" i="87"/>
  <c r="E200" i="87"/>
  <c r="D200" i="87"/>
  <c r="E199" i="87"/>
  <c r="D199" i="87"/>
  <c r="E198" i="87"/>
  <c r="D198" i="87"/>
  <c r="E197" i="87"/>
  <c r="D197" i="87"/>
  <c r="E196" i="87"/>
  <c r="D196" i="87"/>
  <c r="E195" i="87"/>
  <c r="D195" i="87"/>
  <c r="E194" i="87"/>
  <c r="D194" i="87"/>
  <c r="E193" i="87"/>
  <c r="D193" i="87"/>
  <c r="E192" i="87"/>
  <c r="D192" i="87"/>
  <c r="E191" i="87"/>
  <c r="D191" i="87"/>
  <c r="E190" i="87"/>
  <c r="D190" i="87"/>
  <c r="E189" i="87"/>
  <c r="D189" i="87"/>
  <c r="E188" i="87"/>
  <c r="D188" i="87"/>
  <c r="E187" i="87"/>
  <c r="D187" i="87"/>
  <c r="E186" i="87"/>
  <c r="D186" i="87"/>
  <c r="E185" i="87"/>
  <c r="D185" i="87"/>
  <c r="E184" i="87"/>
  <c r="D184" i="87"/>
  <c r="E183" i="87"/>
  <c r="D183" i="87"/>
  <c r="E182" i="87"/>
  <c r="D182" i="87"/>
  <c r="E181" i="87"/>
  <c r="D181" i="87"/>
  <c r="E180" i="87"/>
  <c r="D180" i="87"/>
  <c r="E179" i="87"/>
  <c r="D179" i="87"/>
  <c r="E178" i="87"/>
  <c r="D178" i="87"/>
  <c r="E177" i="87"/>
  <c r="D177" i="87"/>
  <c r="E176" i="87"/>
  <c r="D176" i="87"/>
  <c r="E175" i="87"/>
  <c r="D175" i="87"/>
  <c r="E174" i="87"/>
  <c r="D174" i="87"/>
  <c r="E173" i="87"/>
  <c r="D173" i="87"/>
  <c r="E172" i="87"/>
  <c r="D172" i="87"/>
  <c r="E171" i="87"/>
  <c r="D171" i="87"/>
  <c r="E170" i="87"/>
  <c r="D170" i="87"/>
  <c r="E169" i="87"/>
  <c r="D169" i="87"/>
  <c r="E168" i="87"/>
  <c r="D168" i="87"/>
  <c r="E167" i="87"/>
  <c r="D167" i="87"/>
  <c r="E166" i="87"/>
  <c r="D166" i="87"/>
  <c r="E165" i="87"/>
  <c r="D165" i="87"/>
  <c r="E164" i="87"/>
  <c r="D164" i="87"/>
  <c r="E163" i="87"/>
  <c r="D163" i="87"/>
  <c r="E162" i="87"/>
  <c r="D162" i="87"/>
  <c r="E161" i="87"/>
  <c r="D161" i="87"/>
  <c r="E160" i="87"/>
  <c r="D160" i="87"/>
  <c r="E159" i="87"/>
  <c r="D159" i="87"/>
  <c r="E158" i="87"/>
  <c r="D158" i="87"/>
  <c r="E157" i="87"/>
  <c r="D157" i="87"/>
  <c r="E156" i="87"/>
  <c r="D156" i="87"/>
  <c r="E155" i="87"/>
  <c r="D155" i="87"/>
  <c r="E154" i="87"/>
  <c r="D154" i="87"/>
  <c r="E153" i="87"/>
  <c r="D153" i="87"/>
  <c r="E152" i="87"/>
  <c r="D152" i="87"/>
  <c r="E151" i="87"/>
  <c r="D151" i="87"/>
  <c r="E150" i="87"/>
  <c r="D150" i="87"/>
  <c r="E149" i="87"/>
  <c r="D149" i="87"/>
  <c r="E148" i="87"/>
  <c r="D148" i="87"/>
  <c r="E147" i="87"/>
  <c r="D147" i="87"/>
  <c r="E146" i="87"/>
  <c r="D146" i="87"/>
  <c r="E145" i="87"/>
  <c r="D145" i="87"/>
  <c r="E144" i="87"/>
  <c r="D144" i="87"/>
  <c r="E143" i="87"/>
  <c r="D143" i="87"/>
  <c r="E142" i="87"/>
  <c r="D142" i="87"/>
  <c r="E141" i="87"/>
  <c r="D141" i="87"/>
  <c r="E140" i="87"/>
  <c r="D140" i="87"/>
  <c r="E139" i="87"/>
  <c r="D139" i="87"/>
  <c r="E138" i="87"/>
  <c r="D138" i="87"/>
  <c r="E137" i="87"/>
  <c r="D137" i="87"/>
  <c r="E136" i="87"/>
  <c r="D136" i="87"/>
  <c r="E135" i="87"/>
  <c r="D135" i="87"/>
  <c r="E134" i="87"/>
  <c r="D134" i="87"/>
  <c r="E133" i="87"/>
  <c r="D133" i="87"/>
  <c r="E132" i="87"/>
  <c r="D132" i="87"/>
  <c r="E131" i="87"/>
  <c r="D131" i="87"/>
  <c r="E130" i="87"/>
  <c r="D130" i="87"/>
  <c r="E129" i="87"/>
  <c r="D129" i="87"/>
  <c r="E128" i="87"/>
  <c r="D128" i="87"/>
  <c r="E127" i="87"/>
  <c r="D127" i="87"/>
  <c r="E126" i="87"/>
  <c r="D126" i="87"/>
  <c r="E125" i="87"/>
  <c r="D125" i="87"/>
  <c r="E124" i="87"/>
  <c r="D124" i="87"/>
  <c r="E123" i="87"/>
  <c r="D123" i="87"/>
  <c r="E122" i="87"/>
  <c r="D122" i="87"/>
  <c r="E121" i="87"/>
  <c r="D121" i="87"/>
  <c r="E120" i="87"/>
  <c r="D120" i="87"/>
  <c r="E119" i="87"/>
  <c r="D119" i="87"/>
  <c r="E118" i="87"/>
  <c r="D118" i="87"/>
  <c r="E117" i="87"/>
  <c r="D117" i="87"/>
  <c r="E116" i="87"/>
  <c r="D116" i="87"/>
  <c r="E115" i="87"/>
  <c r="D115" i="87"/>
  <c r="H1" i="87"/>
  <c r="B1353" i="87"/>
  <c r="B1352" i="87"/>
  <c r="B1351" i="87"/>
  <c r="B1350" i="87"/>
  <c r="B1349" i="87"/>
  <c r="B1348" i="87"/>
  <c r="B1347" i="87"/>
  <c r="B1346" i="87"/>
  <c r="B1345" i="87"/>
  <c r="B1344" i="87"/>
  <c r="B1343" i="87"/>
  <c r="B1342" i="87"/>
  <c r="B1341" i="87"/>
  <c r="B1340" i="87"/>
  <c r="B1339" i="87"/>
  <c r="B1338" i="87"/>
  <c r="B1337" i="87"/>
  <c r="B1336" i="87"/>
  <c r="B1335" i="87"/>
  <c r="B1334" i="87"/>
  <c r="B1333" i="87"/>
  <c r="B1332" i="87"/>
  <c r="B1331" i="87"/>
  <c r="B1330" i="87"/>
  <c r="B1329" i="87"/>
  <c r="B1328" i="87"/>
  <c r="B1327" i="87"/>
  <c r="B1326" i="87"/>
  <c r="B1325" i="87"/>
  <c r="B1324" i="87"/>
  <c r="B1323" i="87"/>
  <c r="B1322" i="87"/>
  <c r="B1321" i="87"/>
  <c r="B1320" i="87"/>
  <c r="B1319" i="87"/>
  <c r="B1318" i="87"/>
  <c r="B1317" i="87"/>
  <c r="B1316" i="87"/>
  <c r="B1315" i="87"/>
  <c r="B1314" i="87"/>
  <c r="B1313" i="87"/>
  <c r="B1312" i="87"/>
  <c r="B1311" i="87"/>
  <c r="B1310" i="87"/>
  <c r="B1309" i="87"/>
  <c r="B1308" i="87"/>
  <c r="B1307" i="87"/>
  <c r="B1306" i="87"/>
  <c r="B1305" i="87"/>
  <c r="B1304" i="87"/>
  <c r="B1303" i="87"/>
  <c r="B1302" i="87"/>
  <c r="B1301" i="87"/>
  <c r="B1300" i="87"/>
  <c r="B1299" i="87"/>
  <c r="B1298" i="87"/>
  <c r="B1297" i="87"/>
  <c r="B1296" i="87"/>
  <c r="B1295" i="87"/>
  <c r="B1294" i="87"/>
  <c r="B1293" i="87"/>
  <c r="B1292" i="87"/>
  <c r="B1291" i="87"/>
  <c r="B1290" i="87"/>
  <c r="B1289" i="87"/>
  <c r="B1288" i="87"/>
  <c r="B1287" i="87"/>
  <c r="B1286" i="87"/>
  <c r="B1285" i="87"/>
  <c r="B1284" i="87"/>
  <c r="B1283" i="87"/>
  <c r="B1282" i="87"/>
  <c r="B1281" i="87"/>
  <c r="B1280" i="87"/>
  <c r="B1279" i="87"/>
  <c r="B1278" i="87"/>
  <c r="B1277" i="87"/>
  <c r="B1276" i="87"/>
  <c r="B1275" i="87"/>
  <c r="B1274" i="87"/>
  <c r="B1273" i="87"/>
  <c r="B1272" i="87"/>
  <c r="B1271" i="87"/>
  <c r="B1270" i="87"/>
  <c r="B1269" i="87"/>
  <c r="B1268" i="87"/>
  <c r="B1267" i="87"/>
  <c r="B1266" i="87"/>
  <c r="B1265" i="87"/>
  <c r="B1264" i="87"/>
  <c r="B1263" i="87"/>
  <c r="B1262" i="87"/>
  <c r="B1261" i="87"/>
  <c r="B1260" i="87"/>
  <c r="B1259" i="87"/>
  <c r="B1258" i="87"/>
  <c r="B1257" i="87"/>
  <c r="B1256" i="87"/>
  <c r="B1255" i="87"/>
  <c r="B1254" i="87"/>
  <c r="B1250" i="87"/>
  <c r="B1249" i="87"/>
  <c r="B1248" i="87"/>
  <c r="B1247" i="87"/>
  <c r="B1246" i="87"/>
  <c r="B1245" i="87"/>
  <c r="B1244" i="87"/>
  <c r="B1243" i="87"/>
  <c r="B1242" i="87"/>
  <c r="B1241" i="87"/>
  <c r="B1240" i="87"/>
  <c r="B1239" i="87"/>
  <c r="B1238" i="87"/>
  <c r="B1237" i="87"/>
  <c r="B1236" i="87"/>
  <c r="B1235" i="87"/>
  <c r="B1234" i="87"/>
  <c r="B1233" i="87"/>
  <c r="B1232" i="87"/>
  <c r="B1231" i="87"/>
  <c r="B1230" i="87"/>
  <c r="B1229" i="87"/>
  <c r="B1228" i="87"/>
  <c r="B1227" i="87"/>
  <c r="B1226" i="87"/>
  <c r="B1225" i="87"/>
  <c r="B1224" i="87"/>
  <c r="B1223" i="87"/>
  <c r="B1222" i="87"/>
  <c r="B1221" i="87"/>
  <c r="B1220" i="87"/>
  <c r="B1219" i="87"/>
  <c r="B1218" i="87"/>
  <c r="B1217" i="87"/>
  <c r="B1216" i="87"/>
  <c r="B1215" i="87"/>
  <c r="B1214" i="87"/>
  <c r="B1213" i="87"/>
  <c r="B1212" i="87"/>
  <c r="B1211" i="87"/>
  <c r="B1210" i="87"/>
  <c r="B1209" i="87"/>
  <c r="B1208" i="87"/>
  <c r="B1207" i="87"/>
  <c r="B1206" i="87"/>
  <c r="B1205" i="87"/>
  <c r="B1204" i="87"/>
  <c r="B1203" i="87"/>
  <c r="B1202" i="87"/>
  <c r="B1201" i="87"/>
  <c r="B1200" i="87"/>
  <c r="B1199" i="87"/>
  <c r="B1198" i="87"/>
  <c r="B1197" i="87"/>
  <c r="B1196" i="87"/>
  <c r="B1195" i="87"/>
  <c r="B1194" i="87"/>
  <c r="B1193" i="87"/>
  <c r="B1192" i="87"/>
  <c r="B1191" i="87"/>
  <c r="B1190" i="87"/>
  <c r="B1189" i="87"/>
  <c r="B1188" i="87"/>
  <c r="B1187" i="87"/>
  <c r="B1186" i="87"/>
  <c r="B1185" i="87"/>
  <c r="B1184" i="87"/>
  <c r="B1183" i="87"/>
  <c r="B1182" i="87"/>
  <c r="B1181" i="87"/>
  <c r="B1180" i="87"/>
  <c r="B1179" i="87"/>
  <c r="B1178" i="87"/>
  <c r="B1177" i="87"/>
  <c r="B1176" i="87"/>
  <c r="B1175" i="87"/>
  <c r="B1174" i="87"/>
  <c r="B1173" i="87"/>
  <c r="B1172" i="87"/>
  <c r="B1171" i="87"/>
  <c r="B1170" i="87"/>
  <c r="B1169" i="87"/>
  <c r="B1168" i="87"/>
  <c r="B1167" i="87"/>
  <c r="B1166" i="87"/>
  <c r="B1165" i="87"/>
  <c r="B1164" i="87"/>
  <c r="B1163" i="87"/>
  <c r="B1162" i="87"/>
  <c r="B1161" i="87"/>
  <c r="B1160" i="87"/>
  <c r="B1159" i="87"/>
  <c r="B1158" i="87"/>
  <c r="B1157" i="87"/>
  <c r="B1156" i="87"/>
  <c r="B1155" i="87"/>
  <c r="B1154" i="87"/>
  <c r="B1153" i="87"/>
  <c r="B1152" i="87"/>
  <c r="B1151" i="87"/>
  <c r="B1147" i="87"/>
  <c r="B1146" i="87"/>
  <c r="B1145" i="87"/>
  <c r="B1144" i="87"/>
  <c r="B1143" i="87"/>
  <c r="B1142" i="87"/>
  <c r="B1141" i="87"/>
  <c r="B1140" i="87"/>
  <c r="B1139" i="87"/>
  <c r="B1138" i="87"/>
  <c r="B1137" i="87"/>
  <c r="B1136" i="87"/>
  <c r="B1135" i="87"/>
  <c r="B1134" i="87"/>
  <c r="B1133" i="87"/>
  <c r="B1132" i="87"/>
  <c r="B1131" i="87"/>
  <c r="B1130" i="87"/>
  <c r="B1129" i="87"/>
  <c r="B1128" i="87"/>
  <c r="B1127" i="87"/>
  <c r="B1126" i="87"/>
  <c r="B1125" i="87"/>
  <c r="B1124" i="87"/>
  <c r="B1123" i="87"/>
  <c r="B1122" i="87"/>
  <c r="B1121" i="87"/>
  <c r="B1120" i="87"/>
  <c r="B1119" i="87"/>
  <c r="B1118" i="87"/>
  <c r="B1117" i="87"/>
  <c r="B1116" i="87"/>
  <c r="B1115" i="87"/>
  <c r="B1114" i="87"/>
  <c r="B1113" i="87"/>
  <c r="B1112" i="87"/>
  <c r="B1111" i="87"/>
  <c r="B1110" i="87"/>
  <c r="B1109" i="87"/>
  <c r="B1108" i="87"/>
  <c r="B1107" i="87"/>
  <c r="B1106" i="87"/>
  <c r="B1105" i="87"/>
  <c r="B1104" i="87"/>
  <c r="B1103" i="87"/>
  <c r="B1102" i="87"/>
  <c r="B1101" i="87"/>
  <c r="B1100" i="87"/>
  <c r="B1099" i="87"/>
  <c r="B1098" i="87"/>
  <c r="B1097" i="87"/>
  <c r="B1096" i="87"/>
  <c r="B1095" i="87"/>
  <c r="B1094" i="87"/>
  <c r="B1093" i="87"/>
  <c r="B1092" i="87"/>
  <c r="B1091" i="87"/>
  <c r="B1090" i="87"/>
  <c r="B1089" i="87"/>
  <c r="B1088" i="87"/>
  <c r="B1087" i="87"/>
  <c r="B1086" i="87"/>
  <c r="B1085" i="87"/>
  <c r="B1084" i="87"/>
  <c r="B1083" i="87"/>
  <c r="B1082" i="87"/>
  <c r="B1081" i="87"/>
  <c r="B1080" i="87"/>
  <c r="B1079" i="87"/>
  <c r="B1078" i="87"/>
  <c r="B1077" i="87"/>
  <c r="B1076" i="87"/>
  <c r="B1075" i="87"/>
  <c r="B1074" i="87"/>
  <c r="B1073" i="87"/>
  <c r="B1072" i="87"/>
  <c r="B1071" i="87"/>
  <c r="B1070" i="87"/>
  <c r="B1069" i="87"/>
  <c r="B1068" i="87"/>
  <c r="B1067" i="87"/>
  <c r="B1066" i="87"/>
  <c r="B1065" i="87"/>
  <c r="B1064" i="87"/>
  <c r="B1063" i="87"/>
  <c r="B1062" i="87"/>
  <c r="B1061" i="87"/>
  <c r="B1060" i="87"/>
  <c r="B1059" i="87"/>
  <c r="B1058" i="87"/>
  <c r="B1057" i="87"/>
  <c r="B1056" i="87"/>
  <c r="B1055" i="87"/>
  <c r="B1054" i="87"/>
  <c r="B1053" i="87"/>
  <c r="B1052" i="87"/>
  <c r="B1051" i="87"/>
  <c r="B1050" i="87"/>
  <c r="B1049" i="87"/>
  <c r="B1048" i="87"/>
  <c r="B837" i="87"/>
  <c r="B836" i="87"/>
  <c r="B835" i="87"/>
  <c r="B834" i="87"/>
  <c r="B833" i="87"/>
  <c r="B832" i="87"/>
  <c r="B831" i="87"/>
  <c r="B830" i="87"/>
  <c r="B829" i="87"/>
  <c r="B828" i="87"/>
  <c r="B827" i="87"/>
  <c r="B826" i="87"/>
  <c r="B825" i="87"/>
  <c r="B824" i="87"/>
  <c r="B823" i="87"/>
  <c r="B822" i="87"/>
  <c r="B821" i="87"/>
  <c r="B820" i="87"/>
  <c r="B819" i="87"/>
  <c r="B818" i="87"/>
  <c r="B817" i="87"/>
  <c r="B816" i="87"/>
  <c r="B815" i="87"/>
  <c r="B814" i="87"/>
  <c r="B813" i="87"/>
  <c r="B812" i="87"/>
  <c r="B811" i="87"/>
  <c r="B810" i="87"/>
  <c r="B809" i="87"/>
  <c r="B808" i="87"/>
  <c r="B807" i="87"/>
  <c r="B806" i="87"/>
  <c r="B805" i="87"/>
  <c r="B804" i="87"/>
  <c r="B803" i="87"/>
  <c r="B802" i="87"/>
  <c r="B801" i="87"/>
  <c r="B800" i="87"/>
  <c r="B799" i="87"/>
  <c r="B798" i="87"/>
  <c r="B797" i="87"/>
  <c r="B796" i="87"/>
  <c r="B795" i="87"/>
  <c r="B794" i="87"/>
  <c r="B793" i="87"/>
  <c r="B792" i="87"/>
  <c r="B791" i="87"/>
  <c r="B790" i="87"/>
  <c r="B789" i="87"/>
  <c r="B788" i="87"/>
  <c r="B787" i="87"/>
  <c r="B786" i="87"/>
  <c r="B785" i="87"/>
  <c r="B784" i="87"/>
  <c r="B783" i="87"/>
  <c r="B782" i="87"/>
  <c r="B781" i="87"/>
  <c r="B780" i="87"/>
  <c r="B779" i="87"/>
  <c r="B778" i="87"/>
  <c r="B777" i="87"/>
  <c r="B776" i="87"/>
  <c r="B775" i="87"/>
  <c r="B774" i="87"/>
  <c r="B773" i="87"/>
  <c r="B772" i="87"/>
  <c r="B771" i="87"/>
  <c r="B770" i="87"/>
  <c r="B769" i="87"/>
  <c r="B768" i="87"/>
  <c r="B767" i="87"/>
  <c r="B766" i="87"/>
  <c r="B765" i="87"/>
  <c r="B764" i="87"/>
  <c r="B763" i="87"/>
  <c r="B762" i="87"/>
  <c r="B761" i="87"/>
  <c r="B760" i="87"/>
  <c r="B759" i="87"/>
  <c r="B758" i="87"/>
  <c r="B757" i="87"/>
  <c r="B756" i="87"/>
  <c r="B755" i="87"/>
  <c r="B754" i="87"/>
  <c r="B753" i="87"/>
  <c r="B752" i="87"/>
  <c r="B751" i="87"/>
  <c r="B750" i="87"/>
  <c r="B749" i="87"/>
  <c r="B748" i="87"/>
  <c r="B747" i="87"/>
  <c r="B746" i="87"/>
  <c r="B745" i="87"/>
  <c r="B744" i="87"/>
  <c r="B743" i="87"/>
  <c r="B742" i="87"/>
  <c r="B741" i="87"/>
  <c r="B740" i="87"/>
  <c r="B739" i="87"/>
  <c r="B738" i="87"/>
  <c r="B731" i="87"/>
  <c r="B730" i="87"/>
  <c r="B729" i="87"/>
  <c r="B728" i="87"/>
  <c r="B727" i="87"/>
  <c r="B726" i="87"/>
  <c r="B725" i="87"/>
  <c r="B724" i="87"/>
  <c r="B723" i="87"/>
  <c r="B722" i="87"/>
  <c r="B721" i="87"/>
  <c r="B720" i="87"/>
  <c r="B719" i="87"/>
  <c r="B718" i="87"/>
  <c r="B717" i="87"/>
  <c r="B716" i="87"/>
  <c r="B715" i="87"/>
  <c r="B714" i="87"/>
  <c r="B713" i="87"/>
  <c r="B712" i="87"/>
  <c r="B711" i="87"/>
  <c r="B710" i="87"/>
  <c r="B709" i="87"/>
  <c r="B708" i="87"/>
  <c r="B707" i="87"/>
  <c r="B706" i="87"/>
  <c r="B705" i="87"/>
  <c r="B704" i="87"/>
  <c r="B703" i="87"/>
  <c r="B702" i="87"/>
  <c r="B701" i="87"/>
  <c r="B700" i="87"/>
  <c r="B699" i="87"/>
  <c r="B698" i="87"/>
  <c r="B697" i="87"/>
  <c r="B696" i="87"/>
  <c r="B695" i="87"/>
  <c r="B694" i="87"/>
  <c r="B693" i="87"/>
  <c r="B692" i="87"/>
  <c r="B691" i="87"/>
  <c r="B690" i="87"/>
  <c r="B689" i="87"/>
  <c r="B688" i="87"/>
  <c r="B687" i="87"/>
  <c r="B686" i="87"/>
  <c r="B685" i="87"/>
  <c r="B684" i="87"/>
  <c r="B683" i="87"/>
  <c r="B682" i="87"/>
  <c r="B681" i="87"/>
  <c r="B680" i="87"/>
  <c r="B679" i="87"/>
  <c r="B678" i="87"/>
  <c r="B677" i="87"/>
  <c r="B676" i="87"/>
  <c r="B675" i="87"/>
  <c r="B674" i="87"/>
  <c r="B673" i="87"/>
  <c r="B672" i="87"/>
  <c r="B671" i="87"/>
  <c r="B670" i="87"/>
  <c r="B669" i="87"/>
  <c r="B668" i="87"/>
  <c r="B667" i="87"/>
  <c r="B666" i="87"/>
  <c r="B665" i="87"/>
  <c r="B664" i="87"/>
  <c r="B663" i="87"/>
  <c r="B662" i="87"/>
  <c r="B661" i="87"/>
  <c r="B660" i="87"/>
  <c r="B659" i="87"/>
  <c r="B658" i="87"/>
  <c r="B657" i="87"/>
  <c r="B656" i="87"/>
  <c r="B655" i="87"/>
  <c r="B654" i="87"/>
  <c r="B653" i="87"/>
  <c r="B652" i="87"/>
  <c r="B651" i="87"/>
  <c r="B650" i="87"/>
  <c r="B649" i="87"/>
  <c r="B648" i="87"/>
  <c r="B647" i="87"/>
  <c r="B646" i="87"/>
  <c r="B645" i="87"/>
  <c r="B644" i="87"/>
  <c r="B643" i="87"/>
  <c r="B642" i="87"/>
  <c r="B641" i="87"/>
  <c r="B640" i="87"/>
  <c r="B639" i="87"/>
  <c r="B638" i="87"/>
  <c r="B637" i="87"/>
  <c r="B636" i="87"/>
  <c r="B635" i="87"/>
  <c r="B634" i="87"/>
  <c r="B633" i="87"/>
  <c r="B632" i="87"/>
  <c r="B525" i="87"/>
  <c r="B524" i="87"/>
  <c r="B523" i="87"/>
  <c r="B522" i="87"/>
  <c r="B521" i="87"/>
  <c r="B520" i="87"/>
  <c r="B519" i="87"/>
  <c r="B518" i="87"/>
  <c r="B517" i="87"/>
  <c r="B516" i="87"/>
  <c r="B515" i="87"/>
  <c r="B514" i="87"/>
  <c r="B513" i="87"/>
  <c r="B512" i="87"/>
  <c r="B511" i="87"/>
  <c r="B510" i="87"/>
  <c r="B509" i="87"/>
  <c r="B508" i="87"/>
  <c r="B507" i="87"/>
  <c r="B506" i="87"/>
  <c r="B505" i="87"/>
  <c r="B504" i="87"/>
  <c r="B503" i="87"/>
  <c r="B502" i="87"/>
  <c r="B501" i="87"/>
  <c r="B500" i="87"/>
  <c r="B499" i="87"/>
  <c r="B498" i="87"/>
  <c r="B497" i="87"/>
  <c r="B496" i="87"/>
  <c r="B495" i="87"/>
  <c r="B494" i="87"/>
  <c r="B493" i="87"/>
  <c r="B492" i="87"/>
  <c r="B491" i="87"/>
  <c r="B490" i="87"/>
  <c r="B489" i="87"/>
  <c r="B488" i="87"/>
  <c r="B487" i="87"/>
  <c r="B486" i="87"/>
  <c r="B485" i="87"/>
  <c r="B484" i="87"/>
  <c r="B483" i="87"/>
  <c r="B482" i="87"/>
  <c r="B481" i="87"/>
  <c r="B480" i="87"/>
  <c r="B479" i="87"/>
  <c r="B478" i="87"/>
  <c r="B477" i="87"/>
  <c r="B476" i="87"/>
  <c r="B475" i="87"/>
  <c r="B474" i="87"/>
  <c r="B473" i="87"/>
  <c r="B472" i="87"/>
  <c r="B471" i="87"/>
  <c r="B470" i="87"/>
  <c r="B469" i="87"/>
  <c r="B468" i="87"/>
  <c r="B467" i="87"/>
  <c r="B466" i="87"/>
  <c r="B465" i="87"/>
  <c r="B464" i="87"/>
  <c r="B463" i="87"/>
  <c r="B462" i="87"/>
  <c r="B461" i="87"/>
  <c r="B460" i="87"/>
  <c r="B459" i="87"/>
  <c r="B458" i="87"/>
  <c r="B457" i="87"/>
  <c r="B456" i="87"/>
  <c r="B455" i="87"/>
  <c r="B454" i="87"/>
  <c r="B453" i="87"/>
  <c r="B452" i="87"/>
  <c r="B451" i="87"/>
  <c r="B450" i="87"/>
  <c r="B449" i="87"/>
  <c r="B448" i="87"/>
  <c r="B447" i="87"/>
  <c r="B446" i="87"/>
  <c r="B445" i="87"/>
  <c r="B444" i="87"/>
  <c r="B443" i="87"/>
  <c r="B442" i="87"/>
  <c r="B441" i="87"/>
  <c r="B440" i="87"/>
  <c r="B439" i="87"/>
  <c r="B438" i="87"/>
  <c r="B437" i="87"/>
  <c r="B436" i="87"/>
  <c r="B435" i="87"/>
  <c r="B434" i="87"/>
  <c r="B433" i="87"/>
  <c r="B432" i="87"/>
  <c r="B431" i="87"/>
  <c r="B430" i="87"/>
  <c r="B429" i="87"/>
  <c r="B428" i="87"/>
  <c r="B427" i="87"/>
  <c r="B426" i="87"/>
  <c r="B420" i="87"/>
  <c r="B419" i="87"/>
  <c r="B418" i="87"/>
  <c r="B417" i="87"/>
  <c r="B416" i="87"/>
  <c r="B415" i="87"/>
  <c r="B414" i="87"/>
  <c r="B413" i="87"/>
  <c r="B412" i="87"/>
  <c r="B411" i="87"/>
  <c r="B410" i="87"/>
  <c r="B409" i="87"/>
  <c r="B408" i="87"/>
  <c r="B407" i="87"/>
  <c r="B406" i="87"/>
  <c r="B405" i="87"/>
  <c r="B404" i="87"/>
  <c r="B403" i="87"/>
  <c r="B402" i="87"/>
  <c r="B401" i="87"/>
  <c r="B400" i="87"/>
  <c r="B399" i="87"/>
  <c r="B398" i="87"/>
  <c r="B397" i="87"/>
  <c r="B396" i="87"/>
  <c r="B395" i="87"/>
  <c r="B394" i="87"/>
  <c r="B393" i="87"/>
  <c r="B392" i="87"/>
  <c r="B391" i="87"/>
  <c r="B390" i="87"/>
  <c r="B389" i="87"/>
  <c r="B388" i="87"/>
  <c r="B387" i="87"/>
  <c r="B386" i="87"/>
  <c r="B385" i="87"/>
  <c r="B384" i="87"/>
  <c r="B383" i="87"/>
  <c r="B382" i="87"/>
  <c r="B381" i="87"/>
  <c r="B380" i="87"/>
  <c r="B379" i="87"/>
  <c r="B378" i="87"/>
  <c r="B377" i="87"/>
  <c r="B376" i="87"/>
  <c r="B375" i="87"/>
  <c r="B374" i="87"/>
  <c r="B373" i="87"/>
  <c r="B372" i="87"/>
  <c r="B371" i="87"/>
  <c r="B370" i="87"/>
  <c r="B369" i="87"/>
  <c r="B368" i="87"/>
  <c r="B367" i="87"/>
  <c r="B366" i="87"/>
  <c r="B365" i="87"/>
  <c r="B364" i="87"/>
  <c r="B363" i="87"/>
  <c r="B362" i="87"/>
  <c r="B361" i="87"/>
  <c r="B360" i="87"/>
  <c r="B359" i="87"/>
  <c r="B358" i="87"/>
  <c r="B357" i="87"/>
  <c r="B356" i="87"/>
  <c r="B355" i="87"/>
  <c r="B354" i="87"/>
  <c r="B353" i="87"/>
  <c r="B352" i="87"/>
  <c r="B351" i="87"/>
  <c r="B350" i="87"/>
  <c r="B349" i="87"/>
  <c r="B348" i="87"/>
  <c r="B347" i="87"/>
  <c r="B346" i="87"/>
  <c r="B345" i="87"/>
  <c r="B344" i="87"/>
  <c r="B343" i="87"/>
  <c r="B342" i="87"/>
  <c r="B341" i="87"/>
  <c r="B340" i="87"/>
  <c r="B339" i="87"/>
  <c r="B338" i="87"/>
  <c r="B337" i="87"/>
  <c r="B336" i="87"/>
  <c r="B335" i="87"/>
  <c r="B334" i="87"/>
  <c r="B333" i="87"/>
  <c r="B332" i="87"/>
  <c r="B331" i="87"/>
  <c r="B330" i="87"/>
  <c r="B329" i="87"/>
  <c r="B328" i="87"/>
  <c r="B327" i="87"/>
  <c r="B326" i="87"/>
  <c r="B325" i="87"/>
  <c r="B324" i="87"/>
  <c r="B323" i="87"/>
  <c r="B322" i="87"/>
  <c r="B321" i="87"/>
  <c r="B317" i="87"/>
  <c r="B316" i="87"/>
  <c r="B315" i="87"/>
  <c r="B314" i="87"/>
  <c r="B313" i="87"/>
  <c r="B312" i="87"/>
  <c r="B311" i="87"/>
  <c r="B310" i="87"/>
  <c r="B309" i="87"/>
  <c r="B308" i="87"/>
  <c r="B307" i="87"/>
  <c r="B306" i="87"/>
  <c r="B305" i="87"/>
  <c r="B304" i="87"/>
  <c r="B303" i="87"/>
  <c r="B302" i="87"/>
  <c r="B301" i="87"/>
  <c r="B300" i="87"/>
  <c r="B299" i="87"/>
  <c r="B298" i="87"/>
  <c r="B297" i="87"/>
  <c r="B296" i="87"/>
  <c r="B295" i="87"/>
  <c r="B294" i="87"/>
  <c r="B293" i="87"/>
  <c r="B292" i="87"/>
  <c r="B291" i="87"/>
  <c r="B290" i="87"/>
  <c r="B289" i="87"/>
  <c r="B288" i="87"/>
  <c r="B287" i="87"/>
  <c r="B286" i="87"/>
  <c r="B285" i="87"/>
  <c r="B284" i="87"/>
  <c r="B283" i="87"/>
  <c r="B282" i="87"/>
  <c r="B281" i="87"/>
  <c r="B280" i="87"/>
  <c r="B279" i="87"/>
  <c r="B278" i="87"/>
  <c r="B277" i="87"/>
  <c r="B276" i="87"/>
  <c r="B275" i="87"/>
  <c r="B274" i="87"/>
  <c r="B273" i="87"/>
  <c r="B272" i="87"/>
  <c r="B271" i="87"/>
  <c r="B270" i="87"/>
  <c r="B269" i="87"/>
  <c r="B268" i="87"/>
  <c r="B267" i="87"/>
  <c r="B266" i="87"/>
  <c r="B265" i="87"/>
  <c r="B264" i="87"/>
  <c r="B263" i="87"/>
  <c r="B262" i="87"/>
  <c r="B261" i="87"/>
  <c r="B260" i="87"/>
  <c r="B259" i="87"/>
  <c r="B258" i="87"/>
  <c r="B257" i="87"/>
  <c r="B256" i="87"/>
  <c r="B255" i="87"/>
  <c r="B254" i="87"/>
  <c r="B253" i="87"/>
  <c r="B252" i="87"/>
  <c r="B251" i="87"/>
  <c r="B250" i="87"/>
  <c r="B249" i="87"/>
  <c r="B248" i="87"/>
  <c r="B247" i="87"/>
  <c r="B246" i="87"/>
  <c r="B245" i="87"/>
  <c r="B244" i="87"/>
  <c r="B243" i="87"/>
  <c r="B242" i="87"/>
  <c r="B241" i="87"/>
  <c r="B240" i="87"/>
  <c r="B239" i="87"/>
  <c r="B238" i="87"/>
  <c r="B237" i="87"/>
  <c r="B236" i="87"/>
  <c r="B235" i="87"/>
  <c r="B234" i="87"/>
  <c r="B233" i="87"/>
  <c r="B232" i="87"/>
  <c r="B231" i="87"/>
  <c r="B230" i="87"/>
  <c r="B229" i="87"/>
  <c r="B228" i="87"/>
  <c r="B227" i="87"/>
  <c r="B226" i="87"/>
  <c r="B225" i="87"/>
  <c r="B224" i="87"/>
  <c r="B223" i="87"/>
  <c r="B222" i="87"/>
  <c r="B221" i="87"/>
  <c r="B220" i="87"/>
  <c r="B219" i="87"/>
  <c r="B218" i="87"/>
  <c r="B214" i="87"/>
  <c r="B628" i="87" s="1"/>
  <c r="B213" i="87"/>
  <c r="B627" i="87" s="1"/>
  <c r="B212" i="87"/>
  <c r="B626" i="87" s="1"/>
  <c r="B211" i="87"/>
  <c r="B625" i="87" s="1"/>
  <c r="B210" i="87"/>
  <c r="B624" i="87" s="1"/>
  <c r="B209" i="87"/>
  <c r="B623" i="87" s="1"/>
  <c r="B208" i="87"/>
  <c r="B622" i="87" s="1"/>
  <c r="B207" i="87"/>
  <c r="B621" i="87" s="1"/>
  <c r="B206" i="87"/>
  <c r="B620" i="87" s="1"/>
  <c r="B205" i="87"/>
  <c r="B619" i="87" s="1"/>
  <c r="B204" i="87"/>
  <c r="B618" i="87" s="1"/>
  <c r="B203" i="87"/>
  <c r="B617" i="87" s="1"/>
  <c r="B202" i="87"/>
  <c r="B616" i="87" s="1"/>
  <c r="B201" i="87"/>
  <c r="B615" i="87" s="1"/>
  <c r="B200" i="87"/>
  <c r="B614" i="87" s="1"/>
  <c r="B199" i="87"/>
  <c r="B613" i="87" s="1"/>
  <c r="B198" i="87"/>
  <c r="B612" i="87" s="1"/>
  <c r="B197" i="87"/>
  <c r="B611" i="87" s="1"/>
  <c r="B196" i="87"/>
  <c r="B610" i="87" s="1"/>
  <c r="B195" i="87"/>
  <c r="B609" i="87" s="1"/>
  <c r="B194" i="87"/>
  <c r="B608" i="87" s="1"/>
  <c r="B193" i="87"/>
  <c r="B607" i="87" s="1"/>
  <c r="B192" i="87"/>
  <c r="B606" i="87" s="1"/>
  <c r="B191" i="87"/>
  <c r="B605" i="87" s="1"/>
  <c r="B190" i="87"/>
  <c r="B604" i="87" s="1"/>
  <c r="B189" i="87"/>
  <c r="B603" i="87" s="1"/>
  <c r="B188" i="87"/>
  <c r="B602" i="87" s="1"/>
  <c r="B187" i="87"/>
  <c r="B601" i="87" s="1"/>
  <c r="B186" i="87"/>
  <c r="B600" i="87" s="1"/>
  <c r="B185" i="87"/>
  <c r="B599" i="87" s="1"/>
  <c r="B184" i="87"/>
  <c r="B598" i="87" s="1"/>
  <c r="B183" i="87"/>
  <c r="B597" i="87" s="1"/>
  <c r="B182" i="87"/>
  <c r="B596" i="87" s="1"/>
  <c r="B181" i="87"/>
  <c r="B595" i="87" s="1"/>
  <c r="B180" i="87"/>
  <c r="B594" i="87" s="1"/>
  <c r="B179" i="87"/>
  <c r="B593" i="87" s="1"/>
  <c r="B178" i="87"/>
  <c r="B592" i="87" s="1"/>
  <c r="B177" i="87"/>
  <c r="B591" i="87" s="1"/>
  <c r="B176" i="87"/>
  <c r="B590" i="87" s="1"/>
  <c r="B175" i="87"/>
  <c r="B589" i="87" s="1"/>
  <c r="B174" i="87"/>
  <c r="B588" i="87" s="1"/>
  <c r="B173" i="87"/>
  <c r="B587" i="87" s="1"/>
  <c r="B172" i="87"/>
  <c r="B586" i="87" s="1"/>
  <c r="B171" i="87"/>
  <c r="B585" i="87" s="1"/>
  <c r="B170" i="87"/>
  <c r="B584" i="87" s="1"/>
  <c r="B169" i="87"/>
  <c r="B583" i="87" s="1"/>
  <c r="B168" i="87"/>
  <c r="B582" i="87" s="1"/>
  <c r="B167" i="87"/>
  <c r="B581" i="87" s="1"/>
  <c r="B166" i="87"/>
  <c r="B580" i="87" s="1"/>
  <c r="B165" i="87"/>
  <c r="B579" i="87" s="1"/>
  <c r="B164" i="87"/>
  <c r="B578" i="87" s="1"/>
  <c r="B163" i="87"/>
  <c r="B577" i="87" s="1"/>
  <c r="B162" i="87"/>
  <c r="B576" i="87" s="1"/>
  <c r="B161" i="87"/>
  <c r="B575" i="87" s="1"/>
  <c r="B160" i="87"/>
  <c r="B574" i="87" s="1"/>
  <c r="B159" i="87"/>
  <c r="B573" i="87" s="1"/>
  <c r="B158" i="87"/>
  <c r="B572" i="87" s="1"/>
  <c r="B157" i="87"/>
  <c r="B571" i="87" s="1"/>
  <c r="B156" i="87"/>
  <c r="B570" i="87" s="1"/>
  <c r="B155" i="87"/>
  <c r="B569" i="87" s="1"/>
  <c r="B154" i="87"/>
  <c r="B568" i="87" s="1"/>
  <c r="B153" i="87"/>
  <c r="B567" i="87" s="1"/>
  <c r="B152" i="87"/>
  <c r="B566" i="87" s="1"/>
  <c r="B151" i="87"/>
  <c r="B565" i="87" s="1"/>
  <c r="B150" i="87"/>
  <c r="B564" i="87" s="1"/>
  <c r="B149" i="87"/>
  <c r="B563" i="87" s="1"/>
  <c r="B148" i="87"/>
  <c r="B562" i="87" s="1"/>
  <c r="B147" i="87"/>
  <c r="B561" i="87" s="1"/>
  <c r="B146" i="87"/>
  <c r="B560" i="87" s="1"/>
  <c r="B145" i="87"/>
  <c r="B559" i="87" s="1"/>
  <c r="B144" i="87"/>
  <c r="B558" i="87" s="1"/>
  <c r="B143" i="87"/>
  <c r="B557" i="87" s="1"/>
  <c r="B142" i="87"/>
  <c r="B556" i="87" s="1"/>
  <c r="B141" i="87"/>
  <c r="B555" i="87" s="1"/>
  <c r="B140" i="87"/>
  <c r="B554" i="87" s="1"/>
  <c r="B139" i="87"/>
  <c r="B553" i="87" s="1"/>
  <c r="B138" i="87"/>
  <c r="B552" i="87" s="1"/>
  <c r="B137" i="87"/>
  <c r="B551" i="87" s="1"/>
  <c r="B136" i="87"/>
  <c r="B550" i="87" s="1"/>
  <c r="B135" i="87"/>
  <c r="B549" i="87" s="1"/>
  <c r="B134" i="87"/>
  <c r="B548" i="87" s="1"/>
  <c r="B133" i="87"/>
  <c r="B547" i="87" s="1"/>
  <c r="B132" i="87"/>
  <c r="B546" i="87" s="1"/>
  <c r="B131" i="87"/>
  <c r="B545" i="87" s="1"/>
  <c r="B130" i="87"/>
  <c r="B544" i="87" s="1"/>
  <c r="B129" i="87"/>
  <c r="B543" i="87" s="1"/>
  <c r="B128" i="87"/>
  <c r="B542" i="87" s="1"/>
  <c r="B127" i="87"/>
  <c r="B541" i="87" s="1"/>
  <c r="B126" i="87"/>
  <c r="B540" i="87" s="1"/>
  <c r="B125" i="87"/>
  <c r="B539" i="87" s="1"/>
  <c r="B124" i="87"/>
  <c r="B538" i="87" s="1"/>
  <c r="B123" i="87"/>
  <c r="B537" i="87" s="1"/>
  <c r="B122" i="87"/>
  <c r="B536" i="87" s="1"/>
  <c r="B121" i="87"/>
  <c r="B535" i="87" s="1"/>
  <c r="B120" i="87"/>
  <c r="B534" i="87" s="1"/>
  <c r="B119" i="87"/>
  <c r="B533" i="87" s="1"/>
  <c r="B118" i="87"/>
  <c r="B532" i="87" s="1"/>
  <c r="B117" i="87"/>
  <c r="B531" i="87" s="1"/>
  <c r="B116" i="87"/>
  <c r="B530" i="87" s="1"/>
  <c r="B115" i="87"/>
  <c r="DV11" i="87"/>
  <c r="DU11" i="87"/>
  <c r="DT11" i="87"/>
  <c r="DS11" i="87"/>
  <c r="DR11" i="87"/>
  <c r="DQ11" i="87"/>
  <c r="DP11" i="87"/>
  <c r="DO11" i="87"/>
  <c r="DN11" i="87"/>
  <c r="DM11" i="87"/>
  <c r="DL11" i="87"/>
  <c r="DK11" i="87"/>
  <c r="DJ11" i="87"/>
  <c r="DI11" i="87"/>
  <c r="DH11" i="87"/>
  <c r="DG11" i="87"/>
  <c r="DF11" i="87"/>
  <c r="DE11" i="87"/>
  <c r="DD11" i="87"/>
  <c r="DC11" i="87"/>
  <c r="DB11" i="87"/>
  <c r="DA11" i="87"/>
  <c r="CZ11" i="87"/>
  <c r="CY11" i="87"/>
  <c r="CX11" i="87"/>
  <c r="CW11" i="87"/>
  <c r="CV11" i="87"/>
  <c r="CU11" i="87"/>
  <c r="CT11" i="87"/>
  <c r="CS11" i="87"/>
  <c r="CR11" i="87"/>
  <c r="CQ11" i="87"/>
  <c r="CP11" i="87"/>
  <c r="CO11" i="87"/>
  <c r="CN11" i="87"/>
  <c r="CM11" i="87"/>
  <c r="CL11" i="87"/>
  <c r="CK11" i="87"/>
  <c r="CJ11" i="87"/>
  <c r="CI11" i="87"/>
  <c r="CH11" i="87"/>
  <c r="CG11" i="87"/>
  <c r="CF11" i="87"/>
  <c r="CE11" i="87"/>
  <c r="CD11" i="87"/>
  <c r="CC11" i="87"/>
  <c r="CB11" i="87"/>
  <c r="CA11" i="87"/>
  <c r="BZ11" i="87"/>
  <c r="BY11" i="87"/>
  <c r="BX11" i="87"/>
  <c r="BW11" i="87"/>
  <c r="BV11" i="87"/>
  <c r="BU11" i="87"/>
  <c r="BT11" i="87"/>
  <c r="BS11" i="87"/>
  <c r="BR11" i="87"/>
  <c r="BQ11" i="87"/>
  <c r="BP11" i="87"/>
  <c r="BO11" i="87"/>
  <c r="BN11" i="87"/>
  <c r="BM11" i="87"/>
  <c r="BL11" i="87"/>
  <c r="BK11" i="87"/>
  <c r="BJ11" i="87"/>
  <c r="BI11" i="87"/>
  <c r="BH11" i="87"/>
  <c r="BG11" i="87"/>
  <c r="BF11" i="87"/>
  <c r="BE11" i="87"/>
  <c r="BD11" i="87"/>
  <c r="BC11" i="87"/>
  <c r="BB11" i="87"/>
  <c r="BA11" i="87"/>
  <c r="AZ11" i="87"/>
  <c r="AY11" i="87"/>
  <c r="AX11" i="87"/>
  <c r="AW11" i="87"/>
  <c r="AV11" i="87"/>
  <c r="AU11" i="87"/>
  <c r="AT11" i="87"/>
  <c r="AS11" i="87"/>
  <c r="AR11" i="87"/>
  <c r="AQ11" i="87"/>
  <c r="AP11" i="87"/>
  <c r="AO11" i="87"/>
  <c r="AN11" i="87"/>
  <c r="AM11" i="87"/>
  <c r="AL11" i="87"/>
  <c r="AK11" i="87"/>
  <c r="AJ11" i="87"/>
  <c r="AI11" i="87"/>
  <c r="AH11" i="87"/>
  <c r="AG11" i="87"/>
  <c r="AF11" i="87"/>
  <c r="AE11" i="87"/>
  <c r="AD11" i="87"/>
  <c r="AC11" i="87"/>
  <c r="AB11" i="87"/>
  <c r="AA11" i="87"/>
  <c r="Z11" i="87"/>
  <c r="Y11" i="87"/>
  <c r="X11" i="87"/>
  <c r="W11" i="87"/>
  <c r="V11" i="87"/>
  <c r="U11" i="87"/>
  <c r="T11" i="87"/>
  <c r="S11" i="87"/>
  <c r="R11" i="87"/>
  <c r="Q11" i="87"/>
  <c r="P11" i="87"/>
  <c r="O11" i="87"/>
  <c r="N11" i="87"/>
  <c r="M11" i="87"/>
  <c r="L11" i="87"/>
  <c r="K11" i="87"/>
  <c r="J11" i="87"/>
  <c r="I11" i="87"/>
  <c r="H11" i="87"/>
  <c r="DV6" i="87"/>
  <c r="DU6" i="87"/>
  <c r="DT6" i="87"/>
  <c r="DS6" i="87"/>
  <c r="DR6" i="87"/>
  <c r="DQ6" i="87"/>
  <c r="DP6" i="87"/>
  <c r="DO6" i="87"/>
  <c r="DN6" i="87"/>
  <c r="DM6" i="87"/>
  <c r="DL6" i="87"/>
  <c r="DK6" i="87"/>
  <c r="DJ6" i="87"/>
  <c r="DI6" i="87"/>
  <c r="DH6" i="87"/>
  <c r="DG6" i="87"/>
  <c r="DF6" i="87"/>
  <c r="DE6" i="87"/>
  <c r="DD6" i="87"/>
  <c r="DC6" i="87"/>
  <c r="DB6" i="87"/>
  <c r="DA6" i="87"/>
  <c r="CZ6" i="87"/>
  <c r="CY6" i="87"/>
  <c r="CX6" i="87"/>
  <c r="CW6" i="87"/>
  <c r="CV6" i="87"/>
  <c r="CU6" i="87"/>
  <c r="CT6" i="87"/>
  <c r="CS6" i="87"/>
  <c r="CR6" i="87"/>
  <c r="CQ6" i="87"/>
  <c r="CP6" i="87"/>
  <c r="CO6" i="87"/>
  <c r="CN6" i="87"/>
  <c r="CM6" i="87"/>
  <c r="CL6" i="87"/>
  <c r="CK6" i="87"/>
  <c r="CJ6" i="87"/>
  <c r="CI6" i="87"/>
  <c r="CH6" i="87"/>
  <c r="CG6" i="87"/>
  <c r="CF6" i="87"/>
  <c r="CE6" i="87"/>
  <c r="CD6" i="87"/>
  <c r="CC6" i="87"/>
  <c r="CB6" i="87"/>
  <c r="CA6" i="87"/>
  <c r="BZ6" i="87"/>
  <c r="BY6" i="87"/>
  <c r="BX6" i="87"/>
  <c r="BW6" i="87"/>
  <c r="BV6" i="87"/>
  <c r="BU6" i="87"/>
  <c r="BT6" i="87"/>
  <c r="BS6" i="87"/>
  <c r="BR6" i="87"/>
  <c r="BQ6" i="87"/>
  <c r="BP6" i="87"/>
  <c r="BO6" i="87"/>
  <c r="BN6" i="87"/>
  <c r="BM6" i="87"/>
  <c r="BL6" i="87"/>
  <c r="BK6" i="87"/>
  <c r="BJ6" i="87"/>
  <c r="BI6" i="87"/>
  <c r="BH6" i="87"/>
  <c r="BG6" i="87"/>
  <c r="BF6" i="87"/>
  <c r="BE6" i="87"/>
  <c r="BD6" i="87"/>
  <c r="BC6" i="87"/>
  <c r="BB6" i="87"/>
  <c r="BA6" i="87"/>
  <c r="AZ6" i="87"/>
  <c r="AY6" i="87"/>
  <c r="AX6" i="87"/>
  <c r="AW6" i="87"/>
  <c r="AV6" i="87"/>
  <c r="AU6" i="87"/>
  <c r="AT6" i="87"/>
  <c r="AS6" i="87"/>
  <c r="AR6" i="87"/>
  <c r="AQ6" i="87"/>
  <c r="AP6" i="87"/>
  <c r="AO6" i="87"/>
  <c r="AN6" i="87"/>
  <c r="AM6" i="87"/>
  <c r="AL6" i="87"/>
  <c r="AK6" i="87"/>
  <c r="AJ6" i="87"/>
  <c r="AI6" i="87"/>
  <c r="AH6" i="87"/>
  <c r="AG6" i="87"/>
  <c r="AF6" i="87"/>
  <c r="AE6" i="87"/>
  <c r="AD6" i="87"/>
  <c r="AC6" i="87"/>
  <c r="AB6" i="87"/>
  <c r="AA6" i="87"/>
  <c r="Z6" i="87"/>
  <c r="Y6" i="87"/>
  <c r="X6" i="87"/>
  <c r="W6" i="87"/>
  <c r="V6" i="87"/>
  <c r="U6" i="87"/>
  <c r="T6" i="87"/>
  <c r="S6" i="87"/>
  <c r="R6" i="87"/>
  <c r="Q6" i="87"/>
  <c r="P6" i="87"/>
  <c r="O6" i="87"/>
  <c r="N6" i="87"/>
  <c r="M6" i="87"/>
  <c r="L6" i="87"/>
  <c r="K6" i="87"/>
  <c r="J6" i="87"/>
  <c r="I6" i="87"/>
  <c r="H6" i="87"/>
  <c r="B58" i="30"/>
  <c r="C22" i="83"/>
  <c r="C12" i="22" s="1"/>
  <c r="D1" i="83"/>
  <c r="B24" i="84"/>
  <c r="C194" i="22" s="1"/>
  <c r="E46" i="84"/>
  <c r="E69" i="84" s="1"/>
  <c r="H46" i="84"/>
  <c r="H69" i="84" s="1"/>
  <c r="B20" i="84"/>
  <c r="B18" i="84"/>
  <c r="B11" i="84"/>
  <c r="C198" i="22"/>
  <c r="B68" i="84"/>
  <c r="B67" i="84"/>
  <c r="B66" i="84"/>
  <c r="B65" i="84"/>
  <c r="B62" i="84"/>
  <c r="B61" i="84"/>
  <c r="B60" i="84"/>
  <c r="B59" i="84"/>
  <c r="B56" i="84"/>
  <c r="B55" i="84"/>
  <c r="B54" i="84"/>
  <c r="B53" i="84"/>
  <c r="B45" i="84"/>
  <c r="B44" i="84"/>
  <c r="B43" i="84"/>
  <c r="B42" i="84"/>
  <c r="B41" i="84"/>
  <c r="B38" i="84"/>
  <c r="B37" i="84"/>
  <c r="B36" i="84"/>
  <c r="B35" i="84"/>
  <c r="B34" i="84"/>
  <c r="B31" i="84"/>
  <c r="B30" i="84"/>
  <c r="B29" i="84"/>
  <c r="B28" i="84"/>
  <c r="B27" i="84"/>
  <c r="B19" i="84"/>
  <c r="B17" i="84"/>
  <c r="B13" i="84"/>
  <c r="B10" i="84"/>
  <c r="B126" i="84"/>
  <c r="B118" i="84"/>
  <c r="B116" i="84"/>
  <c r="B114" i="84"/>
  <c r="B109" i="84"/>
  <c r="B101" i="84"/>
  <c r="B99" i="84"/>
  <c r="B97" i="84"/>
  <c r="B81" i="84"/>
  <c r="C197" i="22" s="1"/>
  <c r="B50" i="84"/>
  <c r="C196" i="22" s="1"/>
  <c r="B64" i="84"/>
  <c r="B58" i="84"/>
  <c r="B52" i="84"/>
  <c r="B40" i="84"/>
  <c r="B33" i="84"/>
  <c r="D1" i="84"/>
  <c r="B26" i="84"/>
  <c r="B16" i="84"/>
  <c r="B9" i="84"/>
  <c r="AI127" i="84"/>
  <c r="AH127" i="84"/>
  <c r="AG127" i="84"/>
  <c r="AF127" i="84"/>
  <c r="AE127" i="84"/>
  <c r="AD127" i="84"/>
  <c r="AC127" i="84"/>
  <c r="AB127" i="84"/>
  <c r="AA127" i="84"/>
  <c r="Z127" i="84"/>
  <c r="Y127" i="84"/>
  <c r="X127" i="84"/>
  <c r="W127" i="84"/>
  <c r="V127" i="84"/>
  <c r="U127" i="84"/>
  <c r="T127" i="84"/>
  <c r="S127" i="84"/>
  <c r="R127" i="84"/>
  <c r="Q127" i="84"/>
  <c r="P127" i="84"/>
  <c r="O127" i="84"/>
  <c r="N127" i="84"/>
  <c r="M127" i="84"/>
  <c r="L127" i="84"/>
  <c r="K127" i="84"/>
  <c r="J127" i="84"/>
  <c r="I127" i="84"/>
  <c r="H127" i="84"/>
  <c r="G127" i="84"/>
  <c r="F127" i="84"/>
  <c r="E127" i="84"/>
  <c r="AJ126" i="84"/>
  <c r="AJ125" i="84"/>
  <c r="AJ118" i="84"/>
  <c r="AJ117" i="84"/>
  <c r="AJ116" i="84"/>
  <c r="AJ115" i="84"/>
  <c r="AJ114" i="84"/>
  <c r="AJ113" i="84"/>
  <c r="AI110" i="84"/>
  <c r="AH110" i="84"/>
  <c r="AG110" i="84"/>
  <c r="AF110" i="84"/>
  <c r="AE110" i="84"/>
  <c r="AD110" i="84"/>
  <c r="AC110" i="84"/>
  <c r="AB110" i="84"/>
  <c r="AA110" i="84"/>
  <c r="Z110" i="84"/>
  <c r="Y110" i="84"/>
  <c r="X110" i="84"/>
  <c r="W110" i="84"/>
  <c r="V110" i="84"/>
  <c r="U110" i="84"/>
  <c r="T110" i="84"/>
  <c r="S110" i="84"/>
  <c r="R110" i="84"/>
  <c r="Q110" i="84"/>
  <c r="P110" i="84"/>
  <c r="O110" i="84"/>
  <c r="N110" i="84"/>
  <c r="M110" i="84"/>
  <c r="L110" i="84"/>
  <c r="K110" i="84"/>
  <c r="J110" i="84"/>
  <c r="I110" i="84"/>
  <c r="H110" i="84"/>
  <c r="G110" i="84"/>
  <c r="F110" i="84"/>
  <c r="E110" i="84"/>
  <c r="AJ109" i="84"/>
  <c r="AJ108" i="84"/>
  <c r="AK108" i="84" s="1"/>
  <c r="AJ101" i="84"/>
  <c r="AJ100" i="84"/>
  <c r="AJ99" i="84"/>
  <c r="AJ98" i="84"/>
  <c r="AK98" i="84" s="1"/>
  <c r="AJ97" i="84"/>
  <c r="AJ96" i="84"/>
  <c r="N198" i="22"/>
  <c r="M198" i="22"/>
  <c r="K198" i="22"/>
  <c r="J198" i="22"/>
  <c r="I198" i="22"/>
  <c r="H198" i="22"/>
  <c r="G198" i="22"/>
  <c r="F198" i="22"/>
  <c r="E198" i="22"/>
  <c r="D198" i="22"/>
  <c r="N81" i="84"/>
  <c r="M81" i="84"/>
  <c r="K81" i="84"/>
  <c r="J81" i="84"/>
  <c r="I81" i="84"/>
  <c r="H81" i="84"/>
  <c r="G81" i="84"/>
  <c r="F81" i="84"/>
  <c r="E81" i="84"/>
  <c r="D197" i="22"/>
  <c r="M50" i="84"/>
  <c r="M196" i="22" s="1"/>
  <c r="K50" i="84"/>
  <c r="K196" i="22" s="1"/>
  <c r="J50" i="84"/>
  <c r="I50" i="84"/>
  <c r="I196" i="22" s="1"/>
  <c r="H50" i="84"/>
  <c r="G50" i="84"/>
  <c r="F50" i="84"/>
  <c r="F196" i="22" s="1"/>
  <c r="E50" i="84"/>
  <c r="D50" i="84"/>
  <c r="D196" i="22" s="1"/>
  <c r="N46" i="84"/>
  <c r="N69" i="84" s="1"/>
  <c r="M46" i="84"/>
  <c r="M69" i="84" s="1"/>
  <c r="K46" i="84"/>
  <c r="K69" i="84" s="1"/>
  <c r="J46" i="84"/>
  <c r="J69" i="84" s="1"/>
  <c r="I46" i="84"/>
  <c r="I69" i="84" s="1"/>
  <c r="G46" i="84"/>
  <c r="G69" i="84" s="1"/>
  <c r="F46" i="84"/>
  <c r="F69" i="84" s="1"/>
  <c r="D46" i="84"/>
  <c r="D69" i="84" s="1"/>
  <c r="M24" i="84"/>
  <c r="M194" i="22" s="1"/>
  <c r="K24" i="84"/>
  <c r="K194" i="22" s="1"/>
  <c r="J24" i="84"/>
  <c r="I24" i="84"/>
  <c r="I194" i="22" s="1"/>
  <c r="H24" i="84"/>
  <c r="G24" i="84"/>
  <c r="F24" i="84"/>
  <c r="F194" i="22" s="1"/>
  <c r="E24" i="84"/>
  <c r="D24" i="84"/>
  <c r="D194" i="22" s="1"/>
  <c r="AK96" i="84"/>
  <c r="D8" i="83"/>
  <c r="D9" i="22" s="1"/>
  <c r="E37" i="83"/>
  <c r="F37" i="83" s="1"/>
  <c r="E34" i="83"/>
  <c r="F34" i="83" s="1"/>
  <c r="D22" i="83"/>
  <c r="D12" i="22" s="1"/>
  <c r="M164" i="81"/>
  <c r="M187" i="22" s="1"/>
  <c r="M160" i="81"/>
  <c r="M186" i="22" s="1"/>
  <c r="M155" i="81"/>
  <c r="M185" i="22" s="1"/>
  <c r="M148" i="81"/>
  <c r="M184" i="22" s="1"/>
  <c r="M144" i="81"/>
  <c r="M183" i="22" s="1"/>
  <c r="M139" i="81"/>
  <c r="M182" i="22" s="1"/>
  <c r="M132" i="81"/>
  <c r="M181" i="22" s="1"/>
  <c r="M128" i="81"/>
  <c r="M180" i="22" s="1"/>
  <c r="M123" i="81"/>
  <c r="M179" i="22" s="1"/>
  <c r="M116" i="81"/>
  <c r="M112" i="81"/>
  <c r="M177" i="22" s="1"/>
  <c r="M107" i="81"/>
  <c r="M176" i="22" s="1"/>
  <c r="M100" i="81"/>
  <c r="M175" i="22" s="1"/>
  <c r="M96" i="81"/>
  <c r="M174" i="22" s="1"/>
  <c r="M91" i="81"/>
  <c r="M75" i="81"/>
  <c r="M170" i="22" s="1"/>
  <c r="M68" i="81"/>
  <c r="M169" i="22" s="1"/>
  <c r="M64" i="81"/>
  <c r="M168" i="22" s="1"/>
  <c r="M59" i="81"/>
  <c r="M167" i="22" s="1"/>
  <c r="M52" i="81"/>
  <c r="M166" i="22" s="1"/>
  <c r="M48" i="81"/>
  <c r="M165" i="22" s="1"/>
  <c r="M41" i="81"/>
  <c r="M164" i="22" s="1"/>
  <c r="D41" i="81"/>
  <c r="D164" i="22" s="1"/>
  <c r="D340" i="8"/>
  <c r="D343" i="8"/>
  <c r="D403" i="8"/>
  <c r="D400" i="8"/>
  <c r="D397" i="8"/>
  <c r="D394" i="8"/>
  <c r="D391" i="8"/>
  <c r="D388" i="8"/>
  <c r="D385" i="8"/>
  <c r="D382" i="8"/>
  <c r="D379" i="8"/>
  <c r="D376" i="8"/>
  <c r="D373" i="8"/>
  <c r="D370" i="8"/>
  <c r="D367" i="8"/>
  <c r="D364" i="8"/>
  <c r="D361" i="8"/>
  <c r="D358" i="8"/>
  <c r="D355" i="8"/>
  <c r="D352" i="8"/>
  <c r="D349" i="8"/>
  <c r="D346" i="8"/>
  <c r="D337" i="8"/>
  <c r="D334" i="8"/>
  <c r="D287" i="8"/>
  <c r="D284" i="8"/>
  <c r="D281" i="8"/>
  <c r="D278" i="8"/>
  <c r="D204" i="8"/>
  <c r="D200" i="8"/>
  <c r="D197" i="8"/>
  <c r="D194" i="8"/>
  <c r="D190" i="8"/>
  <c r="D187" i="8"/>
  <c r="D184" i="8"/>
  <c r="E181" i="8"/>
  <c r="D181" i="8"/>
  <c r="D175" i="8"/>
  <c r="D173" i="8"/>
  <c r="D171" i="8"/>
  <c r="D62" i="8"/>
  <c r="E59" i="8"/>
  <c r="D59" i="8"/>
  <c r="D9" i="8"/>
  <c r="M40" i="32"/>
  <c r="L53" i="32"/>
  <c r="K26" i="22" s="1"/>
  <c r="G40" i="32"/>
  <c r="H10" i="32"/>
  <c r="H16" i="22" s="1"/>
  <c r="C48" i="81"/>
  <c r="C165" i="22" s="1"/>
  <c r="C41" i="81"/>
  <c r="C164" i="22" s="1"/>
  <c r="L48" i="81"/>
  <c r="L165" i="22" s="1"/>
  <c r="K48" i="81"/>
  <c r="K165" i="22" s="1"/>
  <c r="J48" i="81"/>
  <c r="I48" i="81"/>
  <c r="H48" i="81"/>
  <c r="G48" i="81"/>
  <c r="G165" i="22" s="1"/>
  <c r="F48" i="81"/>
  <c r="F165" i="22" s="1"/>
  <c r="E48" i="81"/>
  <c r="E165" i="22" s="1"/>
  <c r="D48" i="81"/>
  <c r="D165" i="22" s="1"/>
  <c r="L41" i="81"/>
  <c r="L164" i="22" s="1"/>
  <c r="K41" i="81"/>
  <c r="K164" i="22" s="1"/>
  <c r="J41" i="81"/>
  <c r="J164" i="22" s="1"/>
  <c r="I41" i="81"/>
  <c r="I164" i="22" s="1"/>
  <c r="H41" i="81"/>
  <c r="H164" i="22" s="1"/>
  <c r="G41" i="81"/>
  <c r="G164" i="22" s="1"/>
  <c r="F41" i="81"/>
  <c r="F164" i="22" s="1"/>
  <c r="E41" i="81"/>
  <c r="E164" i="22" s="1"/>
  <c r="D84" i="81"/>
  <c r="D172" i="22" s="1"/>
  <c r="E84" i="81"/>
  <c r="E172" i="22" s="1"/>
  <c r="F84" i="81"/>
  <c r="F172" i="22" s="1"/>
  <c r="G84" i="81"/>
  <c r="G172" i="22" s="1"/>
  <c r="H84" i="81"/>
  <c r="H172" i="22" s="1"/>
  <c r="I84" i="81"/>
  <c r="I172" i="22" s="1"/>
  <c r="J84" i="81"/>
  <c r="J172" i="22" s="1"/>
  <c r="K84" i="81"/>
  <c r="K172" i="22" s="1"/>
  <c r="L84" i="81"/>
  <c r="L172" i="22" s="1"/>
  <c r="M84" i="81"/>
  <c r="M172" i="22" s="1"/>
  <c r="D91" i="81"/>
  <c r="D173" i="22" s="1"/>
  <c r="E91" i="81"/>
  <c r="E173" i="22" s="1"/>
  <c r="F91" i="81"/>
  <c r="F173" i="22" s="1"/>
  <c r="G91" i="81"/>
  <c r="G173" i="22" s="1"/>
  <c r="H91" i="81"/>
  <c r="H173" i="22" s="1"/>
  <c r="I91" i="81"/>
  <c r="I173" i="22" s="1"/>
  <c r="J91" i="81"/>
  <c r="J173" i="22" s="1"/>
  <c r="K91" i="81"/>
  <c r="K173" i="22" s="1"/>
  <c r="L91" i="81"/>
  <c r="L173" i="22" s="1"/>
  <c r="D96" i="81"/>
  <c r="D174" i="22" s="1"/>
  <c r="E96" i="81"/>
  <c r="E174" i="22" s="1"/>
  <c r="F96" i="81"/>
  <c r="F174" i="22" s="1"/>
  <c r="G96" i="81"/>
  <c r="G174" i="22" s="1"/>
  <c r="H96" i="81"/>
  <c r="H174" i="22" s="1"/>
  <c r="I96" i="81"/>
  <c r="I174" i="22" s="1"/>
  <c r="J96" i="81"/>
  <c r="J174" i="22" s="1"/>
  <c r="K96" i="81"/>
  <c r="K174" i="22" s="1"/>
  <c r="L96" i="81"/>
  <c r="L174" i="22" s="1"/>
  <c r="D100" i="81"/>
  <c r="D175" i="22" s="1"/>
  <c r="E100" i="81"/>
  <c r="E175" i="22" s="1"/>
  <c r="F100" i="81"/>
  <c r="F175" i="22" s="1"/>
  <c r="G100" i="81"/>
  <c r="G175" i="22" s="1"/>
  <c r="H100" i="81"/>
  <c r="H175" i="22" s="1"/>
  <c r="I100" i="81"/>
  <c r="I175" i="22" s="1"/>
  <c r="J100" i="81"/>
  <c r="J175" i="22" s="1"/>
  <c r="K100" i="81"/>
  <c r="K175" i="22" s="1"/>
  <c r="L100" i="81"/>
  <c r="L175" i="22" s="1"/>
  <c r="D107" i="81"/>
  <c r="D176" i="22" s="1"/>
  <c r="E107" i="81"/>
  <c r="E176" i="22" s="1"/>
  <c r="F107" i="81"/>
  <c r="F176" i="22" s="1"/>
  <c r="G107" i="81"/>
  <c r="G176" i="22" s="1"/>
  <c r="H107" i="81"/>
  <c r="H176" i="22" s="1"/>
  <c r="I107" i="81"/>
  <c r="I176" i="22" s="1"/>
  <c r="J107" i="81"/>
  <c r="J176" i="22" s="1"/>
  <c r="K107" i="81"/>
  <c r="K176" i="22" s="1"/>
  <c r="L107" i="81"/>
  <c r="D112" i="81"/>
  <c r="D177" i="22" s="1"/>
  <c r="E112" i="81"/>
  <c r="E177" i="22" s="1"/>
  <c r="F112" i="81"/>
  <c r="F177" i="22" s="1"/>
  <c r="G112" i="81"/>
  <c r="G177" i="22" s="1"/>
  <c r="H112" i="81"/>
  <c r="H177" i="22" s="1"/>
  <c r="I112" i="81"/>
  <c r="I177" i="22" s="1"/>
  <c r="J112" i="81"/>
  <c r="J177" i="22" s="1"/>
  <c r="K112" i="81"/>
  <c r="K177" i="22" s="1"/>
  <c r="L112" i="81"/>
  <c r="L177" i="22" s="1"/>
  <c r="D116" i="81"/>
  <c r="D178" i="22" s="1"/>
  <c r="E116" i="81"/>
  <c r="E178" i="22" s="1"/>
  <c r="F116" i="81"/>
  <c r="F178" i="22" s="1"/>
  <c r="G116" i="81"/>
  <c r="G178" i="22" s="1"/>
  <c r="H116" i="81"/>
  <c r="H178" i="22" s="1"/>
  <c r="I116" i="81"/>
  <c r="I178" i="22" s="1"/>
  <c r="J116" i="81"/>
  <c r="J178" i="22" s="1"/>
  <c r="K116" i="81"/>
  <c r="K178" i="22" s="1"/>
  <c r="L116" i="81"/>
  <c r="L178" i="22" s="1"/>
  <c r="C34" i="22"/>
  <c r="C33" i="22"/>
  <c r="D163" i="22"/>
  <c r="K122" i="32"/>
  <c r="J34" i="22" s="1"/>
  <c r="E122" i="32"/>
  <c r="E34" i="22" s="1"/>
  <c r="J119" i="32"/>
  <c r="I33" i="22" s="1"/>
  <c r="D119" i="32"/>
  <c r="D33" i="22" s="1"/>
  <c r="M178" i="22"/>
  <c r="M173" i="22"/>
  <c r="L176" i="22"/>
  <c r="M163" i="22"/>
  <c r="L163" i="22"/>
  <c r="K163" i="22"/>
  <c r="J163" i="22"/>
  <c r="I163" i="22"/>
  <c r="H163" i="22"/>
  <c r="G163" i="22"/>
  <c r="F163" i="22"/>
  <c r="E163" i="22"/>
  <c r="L164" i="81"/>
  <c r="L187" i="22" s="1"/>
  <c r="K164" i="81"/>
  <c r="K187" i="22" s="1"/>
  <c r="J164" i="81"/>
  <c r="J187" i="22" s="1"/>
  <c r="I164" i="81"/>
  <c r="I187" i="22" s="1"/>
  <c r="H164" i="81"/>
  <c r="H187" i="22" s="1"/>
  <c r="G164" i="81"/>
  <c r="G187" i="22" s="1"/>
  <c r="F164" i="81"/>
  <c r="F187" i="22" s="1"/>
  <c r="E164" i="81"/>
  <c r="E187" i="22" s="1"/>
  <c r="D164" i="81"/>
  <c r="D187" i="22" s="1"/>
  <c r="C164" i="81"/>
  <c r="C187" i="22" s="1"/>
  <c r="L160" i="81"/>
  <c r="L186" i="22" s="1"/>
  <c r="K160" i="81"/>
  <c r="K186" i="22" s="1"/>
  <c r="J160" i="81"/>
  <c r="J186" i="22" s="1"/>
  <c r="I160" i="81"/>
  <c r="I186" i="22" s="1"/>
  <c r="H160" i="81"/>
  <c r="H186" i="22" s="1"/>
  <c r="G160" i="81"/>
  <c r="G186" i="22" s="1"/>
  <c r="F160" i="81"/>
  <c r="F186" i="22" s="1"/>
  <c r="E160" i="81"/>
  <c r="E186" i="22" s="1"/>
  <c r="D160" i="81"/>
  <c r="D186" i="22" s="1"/>
  <c r="C160" i="81"/>
  <c r="C186" i="22" s="1"/>
  <c r="L155" i="81"/>
  <c r="L185" i="22" s="1"/>
  <c r="K155" i="81"/>
  <c r="K185" i="22" s="1"/>
  <c r="J155" i="81"/>
  <c r="J185" i="22" s="1"/>
  <c r="I155" i="81"/>
  <c r="I185" i="22" s="1"/>
  <c r="H155" i="81"/>
  <c r="H185" i="22" s="1"/>
  <c r="G155" i="81"/>
  <c r="G185" i="22" s="1"/>
  <c r="F155" i="81"/>
  <c r="F185" i="22" s="1"/>
  <c r="E155" i="81"/>
  <c r="E185" i="22" s="1"/>
  <c r="D155" i="81"/>
  <c r="D185" i="22" s="1"/>
  <c r="C155" i="81"/>
  <c r="C185" i="22" s="1"/>
  <c r="L148" i="81"/>
  <c r="L184" i="22" s="1"/>
  <c r="K148" i="81"/>
  <c r="K184" i="22" s="1"/>
  <c r="J148" i="81"/>
  <c r="J184" i="22" s="1"/>
  <c r="I148" i="81"/>
  <c r="I184" i="22" s="1"/>
  <c r="H148" i="81"/>
  <c r="H184" i="22" s="1"/>
  <c r="G148" i="81"/>
  <c r="G184" i="22" s="1"/>
  <c r="F148" i="81"/>
  <c r="F184" i="22"/>
  <c r="E148" i="81"/>
  <c r="E184" i="22" s="1"/>
  <c r="D148" i="81"/>
  <c r="D184" i="22" s="1"/>
  <c r="C148" i="81"/>
  <c r="C184" i="22" s="1"/>
  <c r="L144" i="81"/>
  <c r="L183" i="22" s="1"/>
  <c r="K144" i="81"/>
  <c r="K183" i="22" s="1"/>
  <c r="J144" i="81"/>
  <c r="J183" i="22" s="1"/>
  <c r="I144" i="81"/>
  <c r="I183" i="22" s="1"/>
  <c r="H144" i="81"/>
  <c r="H183" i="22" s="1"/>
  <c r="G144" i="81"/>
  <c r="G183" i="22" s="1"/>
  <c r="F144" i="81"/>
  <c r="F183" i="22" s="1"/>
  <c r="E144" i="81"/>
  <c r="E183" i="22" s="1"/>
  <c r="D144" i="81"/>
  <c r="D183" i="22" s="1"/>
  <c r="C144" i="81"/>
  <c r="C183" i="22" s="1"/>
  <c r="L139" i="81"/>
  <c r="L182" i="22" s="1"/>
  <c r="K139" i="81"/>
  <c r="K182" i="22" s="1"/>
  <c r="J139" i="81"/>
  <c r="J182" i="22" s="1"/>
  <c r="I139" i="81"/>
  <c r="I182" i="22" s="1"/>
  <c r="H139" i="81"/>
  <c r="H182" i="22" s="1"/>
  <c r="G139" i="81"/>
  <c r="G182" i="22" s="1"/>
  <c r="F139" i="81"/>
  <c r="F182" i="22" s="1"/>
  <c r="E139" i="81"/>
  <c r="E182" i="22" s="1"/>
  <c r="D139" i="81"/>
  <c r="D182" i="22" s="1"/>
  <c r="C139" i="81"/>
  <c r="C182" i="22" s="1"/>
  <c r="L132" i="81"/>
  <c r="L181" i="22" s="1"/>
  <c r="K132" i="81"/>
  <c r="K181" i="22" s="1"/>
  <c r="J132" i="81"/>
  <c r="J181" i="22" s="1"/>
  <c r="I132" i="81"/>
  <c r="I181" i="22" s="1"/>
  <c r="H132" i="81"/>
  <c r="H181" i="22" s="1"/>
  <c r="G132" i="81"/>
  <c r="G181" i="22" s="1"/>
  <c r="F132" i="81"/>
  <c r="F181" i="22" s="1"/>
  <c r="E132" i="81"/>
  <c r="E181" i="22" s="1"/>
  <c r="D132" i="81"/>
  <c r="D181" i="22" s="1"/>
  <c r="C132" i="81"/>
  <c r="C181" i="22" s="1"/>
  <c r="L128" i="81"/>
  <c r="L180" i="22" s="1"/>
  <c r="K128" i="81"/>
  <c r="K180" i="22" s="1"/>
  <c r="J128" i="81"/>
  <c r="J180" i="22" s="1"/>
  <c r="I128" i="81"/>
  <c r="I180" i="22" s="1"/>
  <c r="H128" i="81"/>
  <c r="H180" i="22" s="1"/>
  <c r="G128" i="81"/>
  <c r="G180" i="22" s="1"/>
  <c r="F128" i="81"/>
  <c r="F180" i="22" s="1"/>
  <c r="E128" i="81"/>
  <c r="E180" i="22" s="1"/>
  <c r="D128" i="81"/>
  <c r="D180" i="22" s="1"/>
  <c r="C128" i="81"/>
  <c r="C180" i="22" s="1"/>
  <c r="L123" i="81"/>
  <c r="L179" i="22" s="1"/>
  <c r="K123" i="81"/>
  <c r="K179" i="22" s="1"/>
  <c r="J123" i="81"/>
  <c r="J179" i="22" s="1"/>
  <c r="I123" i="81"/>
  <c r="I179" i="22" s="1"/>
  <c r="H123" i="81"/>
  <c r="H179" i="22" s="1"/>
  <c r="G123" i="81"/>
  <c r="G179" i="22" s="1"/>
  <c r="F123" i="81"/>
  <c r="F179" i="22" s="1"/>
  <c r="E123" i="81"/>
  <c r="E179" i="22" s="1"/>
  <c r="D123" i="81"/>
  <c r="D179" i="22" s="1"/>
  <c r="C123" i="81"/>
  <c r="C179" i="22" s="1"/>
  <c r="C116" i="81"/>
  <c r="C178" i="22" s="1"/>
  <c r="C112" i="81"/>
  <c r="C177" i="22" s="1"/>
  <c r="C107" i="81"/>
  <c r="C176" i="22" s="1"/>
  <c r="C100" i="81"/>
  <c r="C175" i="22" s="1"/>
  <c r="C96" i="81"/>
  <c r="C174" i="22" s="1"/>
  <c r="C91" i="81"/>
  <c r="C173" i="22" s="1"/>
  <c r="C84" i="81"/>
  <c r="C172" i="22" s="1"/>
  <c r="M80" i="81"/>
  <c r="M171" i="22" s="1"/>
  <c r="L80" i="81"/>
  <c r="L171" i="22" s="1"/>
  <c r="K80" i="81"/>
  <c r="K171" i="22" s="1"/>
  <c r="J80" i="81"/>
  <c r="J171" i="22" s="1"/>
  <c r="I80" i="81"/>
  <c r="I171" i="22" s="1"/>
  <c r="H80" i="81"/>
  <c r="H171" i="22" s="1"/>
  <c r="G80" i="81"/>
  <c r="G171" i="22" s="1"/>
  <c r="F80" i="81"/>
  <c r="F171" i="22" s="1"/>
  <c r="E80" i="81"/>
  <c r="E171" i="22" s="1"/>
  <c r="D80" i="81"/>
  <c r="D171" i="22" s="1"/>
  <c r="C80" i="81"/>
  <c r="C171" i="22" s="1"/>
  <c r="L75" i="81"/>
  <c r="L170" i="22" s="1"/>
  <c r="K75" i="81"/>
  <c r="K170" i="22" s="1"/>
  <c r="J75" i="81"/>
  <c r="J170" i="22" s="1"/>
  <c r="I75" i="81"/>
  <c r="I170" i="22" s="1"/>
  <c r="H75" i="81"/>
  <c r="H170" i="22" s="1"/>
  <c r="G75" i="81"/>
  <c r="G170" i="22" s="1"/>
  <c r="F75" i="81"/>
  <c r="F170" i="22" s="1"/>
  <c r="E75" i="81"/>
  <c r="E170" i="22" s="1"/>
  <c r="D75" i="81"/>
  <c r="D170" i="22" s="1"/>
  <c r="C75" i="81"/>
  <c r="C170" i="22" s="1"/>
  <c r="L68" i="81"/>
  <c r="L169" i="22" s="1"/>
  <c r="K68" i="81"/>
  <c r="K169" i="22" s="1"/>
  <c r="J68" i="81"/>
  <c r="J169" i="22" s="1"/>
  <c r="I68" i="81"/>
  <c r="I169" i="22" s="1"/>
  <c r="H68" i="81"/>
  <c r="H169" i="22" s="1"/>
  <c r="G68" i="81"/>
  <c r="G169" i="22" s="1"/>
  <c r="F68" i="81"/>
  <c r="F169" i="22" s="1"/>
  <c r="E68" i="81"/>
  <c r="E169" i="22" s="1"/>
  <c r="D68" i="81"/>
  <c r="D169" i="22" s="1"/>
  <c r="C68" i="81"/>
  <c r="C169" i="22" s="1"/>
  <c r="L64" i="81"/>
  <c r="L168" i="22" s="1"/>
  <c r="K64" i="81"/>
  <c r="K168" i="22" s="1"/>
  <c r="J64" i="81"/>
  <c r="J168" i="22" s="1"/>
  <c r="I64" i="81"/>
  <c r="I168" i="22" s="1"/>
  <c r="H64" i="81"/>
  <c r="H168" i="22" s="1"/>
  <c r="G64" i="81"/>
  <c r="G168" i="22" s="1"/>
  <c r="F64" i="81"/>
  <c r="F168" i="22" s="1"/>
  <c r="E64" i="81"/>
  <c r="E168" i="22" s="1"/>
  <c r="D64" i="81"/>
  <c r="D168" i="22" s="1"/>
  <c r="C64" i="81"/>
  <c r="C168" i="22" s="1"/>
  <c r="L59" i="81"/>
  <c r="L167" i="22" s="1"/>
  <c r="K59" i="81"/>
  <c r="K167" i="22" s="1"/>
  <c r="J59" i="81"/>
  <c r="J167" i="22" s="1"/>
  <c r="I59" i="81"/>
  <c r="I167" i="22" s="1"/>
  <c r="H59" i="81"/>
  <c r="H167" i="22" s="1"/>
  <c r="G59" i="81"/>
  <c r="G167" i="22" s="1"/>
  <c r="F59" i="81"/>
  <c r="F167" i="22" s="1"/>
  <c r="E59" i="81"/>
  <c r="E167" i="22" s="1"/>
  <c r="D59" i="81"/>
  <c r="D167" i="22" s="1"/>
  <c r="C59" i="81"/>
  <c r="C167" i="22" s="1"/>
  <c r="L52" i="81"/>
  <c r="L166" i="22" s="1"/>
  <c r="K52" i="81"/>
  <c r="K166" i="22" s="1"/>
  <c r="J52" i="81"/>
  <c r="J166" i="22" s="1"/>
  <c r="I52" i="81"/>
  <c r="I166" i="22" s="1"/>
  <c r="H52" i="81"/>
  <c r="H166" i="22" s="1"/>
  <c r="G52" i="81"/>
  <c r="G166" i="22" s="1"/>
  <c r="F52" i="81"/>
  <c r="F166" i="22" s="1"/>
  <c r="E52" i="81"/>
  <c r="E166" i="22" s="1"/>
  <c r="D52" i="81"/>
  <c r="D166" i="22" s="1"/>
  <c r="C52" i="81"/>
  <c r="C166" i="22" s="1"/>
  <c r="J165" i="22"/>
  <c r="I165" i="22"/>
  <c r="H165" i="22"/>
  <c r="F295" i="30"/>
  <c r="F160" i="22"/>
  <c r="E295" i="30"/>
  <c r="E160" i="22"/>
  <c r="D295" i="30"/>
  <c r="D160" i="22"/>
  <c r="C65" i="1"/>
  <c r="C40" i="39" s="1"/>
  <c r="F52" i="56"/>
  <c r="F54" i="56"/>
  <c r="F58" i="56"/>
  <c r="F63" i="56"/>
  <c r="D28" i="39"/>
  <c r="F50" i="56"/>
  <c r="F49" i="56"/>
  <c r="F48" i="56"/>
  <c r="F47" i="56"/>
  <c r="L305" i="30"/>
  <c r="M305" i="30"/>
  <c r="N305" i="30"/>
  <c r="L164" i="30"/>
  <c r="M164" i="30"/>
  <c r="N164" i="30"/>
  <c r="L122" i="30"/>
  <c r="O122" i="30"/>
  <c r="M122" i="30"/>
  <c r="N122" i="30"/>
  <c r="Q122" i="30"/>
  <c r="J86" i="30"/>
  <c r="N86" i="30" s="1"/>
  <c r="I86" i="30"/>
  <c r="M86" i="30" s="1"/>
  <c r="H86" i="30"/>
  <c r="L86" i="30" s="1"/>
  <c r="D89" i="56"/>
  <c r="D91" i="56"/>
  <c r="D100" i="56"/>
  <c r="D74" i="1"/>
  <c r="C1" i="30"/>
  <c r="C1" i="8"/>
  <c r="D1" i="32"/>
  <c r="D1" i="66"/>
  <c r="D1" i="56"/>
  <c r="F1" i="39"/>
  <c r="F3" i="56"/>
  <c r="E3" i="56"/>
  <c r="D3" i="56"/>
  <c r="D41" i="56"/>
  <c r="F80" i="56"/>
  <c r="L248" i="30"/>
  <c r="O248" i="30"/>
  <c r="Q248" i="30"/>
  <c r="F61" i="56"/>
  <c r="B240" i="30"/>
  <c r="C157" i="22"/>
  <c r="F99" i="56"/>
  <c r="AF27" i="66"/>
  <c r="AF28" i="66"/>
  <c r="X27" i="66"/>
  <c r="X28" i="66"/>
  <c r="P27" i="66"/>
  <c r="P28" i="66"/>
  <c r="H27" i="66"/>
  <c r="H28" i="66"/>
  <c r="H19" i="66"/>
  <c r="H20" i="66"/>
  <c r="H29" i="66"/>
  <c r="H23" i="66"/>
  <c r="H24" i="66"/>
  <c r="AH27" i="66"/>
  <c r="AH28" i="66"/>
  <c r="AG27" i="66"/>
  <c r="AG28" i="66"/>
  <c r="AG19" i="66"/>
  <c r="AG20" i="66"/>
  <c r="AG29" i="66"/>
  <c r="AG23" i="66"/>
  <c r="AG24" i="66"/>
  <c r="AE27" i="66"/>
  <c r="AE28" i="66"/>
  <c r="AD27" i="66"/>
  <c r="AD28" i="66"/>
  <c r="AC27" i="66"/>
  <c r="AC28" i="66"/>
  <c r="AB27" i="66"/>
  <c r="AB28" i="66"/>
  <c r="AB31" i="66"/>
  <c r="AA27" i="66"/>
  <c r="AA28" i="66"/>
  <c r="Z27" i="66"/>
  <c r="Z28" i="66"/>
  <c r="Y27" i="66"/>
  <c r="Y28" i="66"/>
  <c r="Y31" i="66"/>
  <c r="W27" i="66"/>
  <c r="W28" i="66"/>
  <c r="V27" i="66"/>
  <c r="V28" i="66"/>
  <c r="U27" i="66"/>
  <c r="U28" i="66"/>
  <c r="U31" i="66"/>
  <c r="T27" i="66"/>
  <c r="T28" i="66"/>
  <c r="T19" i="66"/>
  <c r="T20" i="66"/>
  <c r="T29" i="66"/>
  <c r="T23" i="66"/>
  <c r="T24" i="66"/>
  <c r="S27" i="66"/>
  <c r="S28" i="66"/>
  <c r="R27" i="66"/>
  <c r="R28" i="66"/>
  <c r="Q27" i="66"/>
  <c r="Q28" i="66"/>
  <c r="O27" i="66"/>
  <c r="O28" i="66"/>
  <c r="N27" i="66"/>
  <c r="N28" i="66"/>
  <c r="M27" i="66"/>
  <c r="M28" i="66"/>
  <c r="M31" i="66"/>
  <c r="L27" i="66"/>
  <c r="L28" i="66"/>
  <c r="L19" i="66"/>
  <c r="L20" i="66"/>
  <c r="L29" i="66"/>
  <c r="L23" i="66"/>
  <c r="L24" i="66"/>
  <c r="K27" i="66"/>
  <c r="K28" i="66"/>
  <c r="J27" i="66"/>
  <c r="J28" i="66"/>
  <c r="I27" i="66"/>
  <c r="I28" i="66"/>
  <c r="I31" i="66"/>
  <c r="G27" i="66"/>
  <c r="G28" i="66"/>
  <c r="F27" i="66"/>
  <c r="F28" i="66"/>
  <c r="Z23" i="66"/>
  <c r="Z24" i="66"/>
  <c r="Z30" i="66"/>
  <c r="Z31" i="66"/>
  <c r="R23" i="66"/>
  <c r="R24" i="66"/>
  <c r="AH23" i="66"/>
  <c r="AH24" i="66"/>
  <c r="AH30" i="66"/>
  <c r="AH19" i="66"/>
  <c r="AH20" i="66"/>
  <c r="AH29" i="66"/>
  <c r="AF23" i="66"/>
  <c r="AF24" i="66"/>
  <c r="AF30" i="66"/>
  <c r="AF31" i="66"/>
  <c r="AF19" i="66"/>
  <c r="AF20" i="66"/>
  <c r="AF29" i="66"/>
  <c r="AE23" i="66"/>
  <c r="AE24" i="66"/>
  <c r="AD23" i="66"/>
  <c r="AD24" i="66"/>
  <c r="AD30" i="66"/>
  <c r="AD31" i="66"/>
  <c r="AC23" i="66"/>
  <c r="AC24" i="66"/>
  <c r="AB23" i="66"/>
  <c r="AB24" i="66"/>
  <c r="AA23" i="66"/>
  <c r="AA24" i="66"/>
  <c r="Y23" i="66"/>
  <c r="Y24" i="66"/>
  <c r="Y19" i="66"/>
  <c r="Y20" i="66"/>
  <c r="Y29" i="66"/>
  <c r="Y30" i="66"/>
  <c r="X23" i="66"/>
  <c r="X24" i="66"/>
  <c r="X19" i="66"/>
  <c r="X20" i="66"/>
  <c r="X29" i="66"/>
  <c r="X30" i="66"/>
  <c r="W23" i="66"/>
  <c r="W24" i="66"/>
  <c r="W30" i="66"/>
  <c r="V23" i="66"/>
  <c r="V24" i="66"/>
  <c r="U23" i="66"/>
  <c r="U24" i="66"/>
  <c r="U30" i="66"/>
  <c r="S23" i="66"/>
  <c r="S24" i="66"/>
  <c r="S19" i="66"/>
  <c r="S20" i="66"/>
  <c r="S29" i="66"/>
  <c r="Q23" i="66"/>
  <c r="Q24" i="66"/>
  <c r="P23" i="66"/>
  <c r="P24" i="66"/>
  <c r="O23" i="66"/>
  <c r="O24" i="66"/>
  <c r="N23" i="66"/>
  <c r="N24" i="66"/>
  <c r="M23" i="66"/>
  <c r="M24" i="66"/>
  <c r="M30" i="66"/>
  <c r="K23" i="66"/>
  <c r="K24" i="66"/>
  <c r="K19" i="66"/>
  <c r="K20" i="66"/>
  <c r="K29" i="66"/>
  <c r="J23" i="66"/>
  <c r="J24" i="66"/>
  <c r="J30" i="66"/>
  <c r="I23" i="66"/>
  <c r="I24" i="66"/>
  <c r="G23" i="66"/>
  <c r="G24" i="66"/>
  <c r="G30" i="66"/>
  <c r="G31" i="66"/>
  <c r="F23" i="66"/>
  <c r="F24" i="66"/>
  <c r="AE19" i="66"/>
  <c r="AE20" i="66"/>
  <c r="AE29" i="66"/>
  <c r="AE30" i="66"/>
  <c r="AE31" i="66"/>
  <c r="AA19" i="66"/>
  <c r="AA20" i="66"/>
  <c r="AA29" i="66"/>
  <c r="W19" i="66"/>
  <c r="W20" i="66"/>
  <c r="W29" i="66"/>
  <c r="O19" i="66"/>
  <c r="O20" i="66"/>
  <c r="O29" i="66"/>
  <c r="G19" i="66"/>
  <c r="G20" i="66"/>
  <c r="G29" i="66"/>
  <c r="AD19" i="66"/>
  <c r="AD20" i="66"/>
  <c r="AD29" i="66"/>
  <c r="AC19" i="66"/>
  <c r="AC20" i="66"/>
  <c r="AC29" i="66"/>
  <c r="AB19" i="66"/>
  <c r="AB20" i="66"/>
  <c r="AB29" i="66"/>
  <c r="Z19" i="66"/>
  <c r="Z20" i="66"/>
  <c r="Z29" i="66"/>
  <c r="V19" i="66"/>
  <c r="V20" i="66"/>
  <c r="V29" i="66"/>
  <c r="U19" i="66"/>
  <c r="U20" i="66"/>
  <c r="U29" i="66"/>
  <c r="R19" i="66"/>
  <c r="R20" i="66"/>
  <c r="R29" i="66"/>
  <c r="Q19" i="66"/>
  <c r="Q20" i="66"/>
  <c r="Q29" i="66"/>
  <c r="P19" i="66"/>
  <c r="P20" i="66"/>
  <c r="P29" i="66"/>
  <c r="N19" i="66"/>
  <c r="N20" i="66"/>
  <c r="N29" i="66"/>
  <c r="M19" i="66"/>
  <c r="M20" i="66"/>
  <c r="M29" i="66"/>
  <c r="J19" i="66"/>
  <c r="J20" i="66"/>
  <c r="J29" i="66"/>
  <c r="J31" i="66"/>
  <c r="I19" i="66"/>
  <c r="I20" i="66"/>
  <c r="I29" i="66"/>
  <c r="I30" i="66"/>
  <c r="F19" i="66"/>
  <c r="F20" i="66"/>
  <c r="F29" i="66"/>
  <c r="AE16" i="66"/>
  <c r="AE18" i="66"/>
  <c r="AA16" i="66"/>
  <c r="AA18" i="66"/>
  <c r="W16" i="66"/>
  <c r="W18" i="66"/>
  <c r="S16" i="66"/>
  <c r="O16" i="66"/>
  <c r="O18" i="66"/>
  <c r="K16" i="66"/>
  <c r="G16" i="66"/>
  <c r="G18" i="66"/>
  <c r="AH16" i="66"/>
  <c r="AG16" i="66"/>
  <c r="AG22" i="66"/>
  <c r="AF16" i="66"/>
  <c r="AE26" i="66"/>
  <c r="AD16" i="66"/>
  <c r="AC16" i="66"/>
  <c r="AC22" i="66"/>
  <c r="AB16" i="66"/>
  <c r="AA26" i="66"/>
  <c r="Z16" i="66"/>
  <c r="Z26" i="66"/>
  <c r="Y16" i="66"/>
  <c r="Y22" i="66"/>
  <c r="X16" i="66"/>
  <c r="W26" i="66"/>
  <c r="V16" i="66"/>
  <c r="V26" i="66"/>
  <c r="U16" i="66"/>
  <c r="U22" i="66"/>
  <c r="T16" i="66"/>
  <c r="R16" i="66"/>
  <c r="Q16" i="66"/>
  <c r="Q22" i="66"/>
  <c r="P16" i="66"/>
  <c r="O26" i="66"/>
  <c r="N16" i="66"/>
  <c r="M16" i="66"/>
  <c r="M22" i="66"/>
  <c r="L16" i="66"/>
  <c r="K26" i="66"/>
  <c r="J16" i="66"/>
  <c r="J26" i="66"/>
  <c r="I16" i="66"/>
  <c r="I22" i="66"/>
  <c r="H16" i="66"/>
  <c r="G26" i="66"/>
  <c r="F16" i="66"/>
  <c r="F26" i="66"/>
  <c r="E16" i="66"/>
  <c r="E18" i="66"/>
  <c r="E19" i="66"/>
  <c r="E20" i="66"/>
  <c r="E29" i="66"/>
  <c r="E30" i="66"/>
  <c r="E22" i="66"/>
  <c r="E23" i="66"/>
  <c r="E24" i="66"/>
  <c r="F22" i="66"/>
  <c r="V22" i="66"/>
  <c r="Z22" i="66"/>
  <c r="L26" i="66"/>
  <c r="X26" i="66"/>
  <c r="AB26" i="66"/>
  <c r="M18" i="66"/>
  <c r="Y18" i="66"/>
  <c r="AG18" i="66"/>
  <c r="AA22" i="66"/>
  <c r="AE22" i="66"/>
  <c r="I26" i="66"/>
  <c r="M26" i="66"/>
  <c r="Q26" i="66"/>
  <c r="U26" i="66"/>
  <c r="Y26" i="66"/>
  <c r="AC26" i="66"/>
  <c r="AG26" i="66"/>
  <c r="I18" i="66"/>
  <c r="Q18" i="66"/>
  <c r="U18" i="66"/>
  <c r="AC18" i="66"/>
  <c r="G22" i="66"/>
  <c r="O22" i="66"/>
  <c r="W22" i="66"/>
  <c r="F18" i="66"/>
  <c r="V18" i="66"/>
  <c r="Z18" i="66"/>
  <c r="C112" i="32"/>
  <c r="D71" i="56"/>
  <c r="J143" i="32"/>
  <c r="D143" i="32"/>
  <c r="J140" i="32"/>
  <c r="U73" i="100" s="1"/>
  <c r="O65" i="22" s="1"/>
  <c r="D140" i="32"/>
  <c r="K117" i="32"/>
  <c r="K119" i="32" s="1"/>
  <c r="J33" i="22" s="1"/>
  <c r="E117" i="32"/>
  <c r="E119" i="32" s="1"/>
  <c r="E33" i="22" s="1"/>
  <c r="B250" i="30"/>
  <c r="C159" i="22"/>
  <c r="F244" i="30"/>
  <c r="F158" i="22"/>
  <c r="B244" i="30"/>
  <c r="C158" i="22"/>
  <c r="F240" i="30"/>
  <c r="F157" i="22"/>
  <c r="F59" i="30"/>
  <c r="I378" i="30"/>
  <c r="M378" i="30" s="1"/>
  <c r="H378" i="30"/>
  <c r="L378" i="30" s="1"/>
  <c r="I377" i="30"/>
  <c r="M377" i="30" s="1"/>
  <c r="H377" i="30"/>
  <c r="L377" i="30" s="1"/>
  <c r="J374" i="30"/>
  <c r="N374" i="30" s="1"/>
  <c r="O374" i="30" s="1"/>
  <c r="J373" i="30"/>
  <c r="N373" i="30" s="1"/>
  <c r="O373" i="30" s="1"/>
  <c r="J370" i="30"/>
  <c r="N370" i="30" s="1"/>
  <c r="I370" i="30"/>
  <c r="M370" i="30" s="1"/>
  <c r="H370" i="30"/>
  <c r="L370" i="30" s="1"/>
  <c r="J369" i="30"/>
  <c r="N369" i="30" s="1"/>
  <c r="I369" i="30"/>
  <c r="M369" i="30" s="1"/>
  <c r="H369" i="30"/>
  <c r="L369" i="30" s="1"/>
  <c r="J366" i="30"/>
  <c r="N366" i="30" s="1"/>
  <c r="O366" i="30" s="1"/>
  <c r="J365" i="30"/>
  <c r="N365" i="30" s="1"/>
  <c r="O365" i="30" s="1"/>
  <c r="J362" i="30"/>
  <c r="N362" i="30" s="1"/>
  <c r="I362" i="30"/>
  <c r="M362" i="30" s="1"/>
  <c r="H362" i="30"/>
  <c r="L362" i="30" s="1"/>
  <c r="J361" i="30"/>
  <c r="N361" i="30" s="1"/>
  <c r="H361" i="30"/>
  <c r="L361" i="30" s="1"/>
  <c r="I361" i="30"/>
  <c r="M361" i="30" s="1"/>
  <c r="I358" i="30"/>
  <c r="M358" i="30" s="1"/>
  <c r="H358" i="30"/>
  <c r="L358" i="30" s="1"/>
  <c r="I357" i="30"/>
  <c r="M357" i="30" s="1"/>
  <c r="H357" i="30"/>
  <c r="L357" i="30" s="1"/>
  <c r="J354" i="30"/>
  <c r="N354" i="30" s="1"/>
  <c r="O354" i="30" s="1"/>
  <c r="J353" i="30"/>
  <c r="N353" i="30" s="1"/>
  <c r="O353" i="30" s="1"/>
  <c r="J350" i="30"/>
  <c r="N350" i="30" s="1"/>
  <c r="I350" i="30"/>
  <c r="M350" i="30" s="1"/>
  <c r="H350" i="30"/>
  <c r="L350" i="30" s="1"/>
  <c r="J349" i="30"/>
  <c r="N349" i="30" s="1"/>
  <c r="I349" i="30"/>
  <c r="M349" i="30" s="1"/>
  <c r="H349" i="30"/>
  <c r="L349" i="30" s="1"/>
  <c r="I346" i="30"/>
  <c r="M346" i="30" s="1"/>
  <c r="H346" i="30"/>
  <c r="L346" i="30" s="1"/>
  <c r="I345" i="30"/>
  <c r="M345" i="30" s="1"/>
  <c r="H345" i="30"/>
  <c r="L345" i="30" s="1"/>
  <c r="I342" i="30"/>
  <c r="M342" i="30" s="1"/>
  <c r="I341" i="30"/>
  <c r="M341" i="30" s="1"/>
  <c r="H342" i="30"/>
  <c r="L342" i="30" s="1"/>
  <c r="H341" i="30"/>
  <c r="L341" i="30" s="1"/>
  <c r="I338" i="30"/>
  <c r="M338" i="30" s="1"/>
  <c r="H338" i="30"/>
  <c r="L338" i="30" s="1"/>
  <c r="I337" i="30"/>
  <c r="M337" i="30" s="1"/>
  <c r="H337" i="30"/>
  <c r="L337" i="30" s="1"/>
  <c r="J334" i="30"/>
  <c r="N334" i="30" s="1"/>
  <c r="I334" i="30"/>
  <c r="M334" i="30" s="1"/>
  <c r="H334" i="30"/>
  <c r="L334" i="30" s="1"/>
  <c r="J333" i="30"/>
  <c r="N333" i="30" s="1"/>
  <c r="I333" i="30"/>
  <c r="M333" i="30" s="1"/>
  <c r="H333" i="30"/>
  <c r="L333" i="30" s="1"/>
  <c r="J330" i="30"/>
  <c r="N330" i="30" s="1"/>
  <c r="I330" i="30"/>
  <c r="M330" i="30" s="1"/>
  <c r="H330" i="30"/>
  <c r="L330" i="30" s="1"/>
  <c r="J329" i="30"/>
  <c r="N329" i="30" s="1"/>
  <c r="I329" i="30"/>
  <c r="M329" i="30" s="1"/>
  <c r="H329" i="30"/>
  <c r="L329" i="30" s="1"/>
  <c r="J326" i="30"/>
  <c r="N326" i="30" s="1"/>
  <c r="I326" i="30"/>
  <c r="M326" i="30" s="1"/>
  <c r="H326" i="30"/>
  <c r="L326" i="30" s="1"/>
  <c r="J325" i="30"/>
  <c r="N325" i="30" s="1"/>
  <c r="I325" i="30"/>
  <c r="M325" i="30" s="1"/>
  <c r="H325" i="30"/>
  <c r="L325" i="30" s="1"/>
  <c r="J322" i="30"/>
  <c r="N322" i="30" s="1"/>
  <c r="I322" i="30"/>
  <c r="M322" i="30" s="1"/>
  <c r="H322" i="30"/>
  <c r="L322" i="30" s="1"/>
  <c r="J321" i="30"/>
  <c r="N321" i="30" s="1"/>
  <c r="I321" i="30"/>
  <c r="M321" i="30" s="1"/>
  <c r="H321" i="30"/>
  <c r="L321" i="30" s="1"/>
  <c r="J310" i="30"/>
  <c r="N310" i="30" s="1"/>
  <c r="I310" i="30"/>
  <c r="M310" i="30" s="1"/>
  <c r="H310" i="30"/>
  <c r="L310" i="30" s="1"/>
  <c r="J309" i="30"/>
  <c r="N309" i="30" s="1"/>
  <c r="I309" i="30"/>
  <c r="M309" i="30" s="1"/>
  <c r="H309" i="30"/>
  <c r="L309" i="30" s="1"/>
  <c r="J314" i="30"/>
  <c r="N314" i="30" s="1"/>
  <c r="I314" i="30"/>
  <c r="M314" i="30" s="1"/>
  <c r="H314" i="30"/>
  <c r="L314" i="30" s="1"/>
  <c r="J313" i="30"/>
  <c r="N313" i="30" s="1"/>
  <c r="I313" i="30"/>
  <c r="M313" i="30" s="1"/>
  <c r="H313" i="30"/>
  <c r="L313" i="30" s="1"/>
  <c r="J318" i="30"/>
  <c r="N318" i="30" s="1"/>
  <c r="I318" i="30"/>
  <c r="M318" i="30" s="1"/>
  <c r="H318" i="30"/>
  <c r="L318" i="30" s="1"/>
  <c r="J317" i="30"/>
  <c r="N317" i="30" s="1"/>
  <c r="I317" i="30"/>
  <c r="M317" i="30" s="1"/>
  <c r="H317" i="30"/>
  <c r="L317" i="30" s="1"/>
  <c r="B161" i="20"/>
  <c r="B160" i="20"/>
  <c r="B159" i="20"/>
  <c r="B158" i="20"/>
  <c r="B157" i="20"/>
  <c r="B156" i="20"/>
  <c r="B155" i="20"/>
  <c r="B154" i="20"/>
  <c r="B153" i="20"/>
  <c r="B152" i="20"/>
  <c r="B151" i="20"/>
  <c r="B150" i="20"/>
  <c r="B149" i="20"/>
  <c r="B148" i="20"/>
  <c r="B147" i="20"/>
  <c r="B146" i="20"/>
  <c r="B145" i="20"/>
  <c r="B144" i="20"/>
  <c r="B143" i="20"/>
  <c r="B142" i="20"/>
  <c r="B141" i="20"/>
  <c r="B140" i="20"/>
  <c r="B139" i="20"/>
  <c r="B138" i="20"/>
  <c r="B137" i="20"/>
  <c r="B136" i="20"/>
  <c r="B135" i="20"/>
  <c r="B134" i="20"/>
  <c r="B133" i="20"/>
  <c r="B132" i="20"/>
  <c r="B131" i="20"/>
  <c r="B130" i="20"/>
  <c r="B129" i="20"/>
  <c r="B128" i="20"/>
  <c r="B127" i="20"/>
  <c r="B126" i="20"/>
  <c r="B125" i="20"/>
  <c r="B124" i="20"/>
  <c r="B123" i="20"/>
  <c r="B122" i="20"/>
  <c r="B121" i="20"/>
  <c r="B120" i="20"/>
  <c r="B119" i="20"/>
  <c r="B118" i="20"/>
  <c r="B117" i="20"/>
  <c r="B116" i="20"/>
  <c r="B115" i="20"/>
  <c r="B114" i="20"/>
  <c r="B113" i="20"/>
  <c r="B112" i="20"/>
  <c r="B111" i="20"/>
  <c r="B110" i="20"/>
  <c r="B109" i="20"/>
  <c r="B108" i="20"/>
  <c r="B107" i="20"/>
  <c r="B106" i="20"/>
  <c r="B105" i="20"/>
  <c r="B104" i="20"/>
  <c r="B103" i="20"/>
  <c r="B102" i="20"/>
  <c r="B101" i="20"/>
  <c r="B100" i="20"/>
  <c r="B99" i="20"/>
  <c r="B98" i="20"/>
  <c r="B97" i="20"/>
  <c r="B96" i="20"/>
  <c r="B95" i="20"/>
  <c r="B94" i="20"/>
  <c r="B93" i="20"/>
  <c r="B92" i="20"/>
  <c r="B91" i="20"/>
  <c r="B90" i="20"/>
  <c r="B89" i="20"/>
  <c r="F229" i="30"/>
  <c r="F155" i="22"/>
  <c r="B229" i="30"/>
  <c r="C155" i="22"/>
  <c r="F224" i="30"/>
  <c r="F154" i="22"/>
  <c r="B224" i="30"/>
  <c r="C154" i="22"/>
  <c r="B217" i="30"/>
  <c r="C152" i="22"/>
  <c r="F217" i="30"/>
  <c r="F152" i="22"/>
  <c r="B95" i="30"/>
  <c r="C151" i="22"/>
  <c r="D87" i="30"/>
  <c r="D150" i="22"/>
  <c r="F70" i="30"/>
  <c r="F149" i="22"/>
  <c r="B70" i="30"/>
  <c r="C149" i="22"/>
  <c r="F66" i="30"/>
  <c r="F148" i="22"/>
  <c r="B66" i="30"/>
  <c r="C148" i="22"/>
  <c r="F64" i="30"/>
  <c r="F147" i="22"/>
  <c r="B64" i="30"/>
  <c r="C147" i="22"/>
  <c r="C146" i="22"/>
  <c r="B53" i="30"/>
  <c r="C145" i="22"/>
  <c r="N75" i="30"/>
  <c r="F58" i="30"/>
  <c r="F146" i="22"/>
  <c r="F53" i="30"/>
  <c r="F145" i="22"/>
  <c r="N101" i="30"/>
  <c r="M101" i="30"/>
  <c r="L101" i="30"/>
  <c r="N100" i="30"/>
  <c r="M100" i="30"/>
  <c r="O100" i="30"/>
  <c r="Q100" i="30"/>
  <c r="L100" i="30"/>
  <c r="N99" i="30"/>
  <c r="M99" i="30"/>
  <c r="L99" i="30"/>
  <c r="O99" i="30"/>
  <c r="Q99" i="30"/>
  <c r="N97" i="30"/>
  <c r="M97" i="30"/>
  <c r="L97" i="30"/>
  <c r="O97" i="30"/>
  <c r="Q97" i="30"/>
  <c r="N94" i="30"/>
  <c r="O94" i="30"/>
  <c r="Q94" i="30"/>
  <c r="L84" i="30"/>
  <c r="O84" i="30"/>
  <c r="Q84" i="30"/>
  <c r="M91" i="30"/>
  <c r="L91" i="30"/>
  <c r="M89" i="30"/>
  <c r="L89" i="30"/>
  <c r="N89" i="30"/>
  <c r="M85" i="30"/>
  <c r="O85" i="30"/>
  <c r="Q85" i="30"/>
  <c r="L85" i="30"/>
  <c r="M76" i="30"/>
  <c r="L76" i="30"/>
  <c r="O76" i="30"/>
  <c r="M75" i="30"/>
  <c r="L75" i="30"/>
  <c r="L74" i="30"/>
  <c r="O74" i="30"/>
  <c r="M73" i="30"/>
  <c r="L73" i="30"/>
  <c r="M72" i="30"/>
  <c r="L72" i="30"/>
  <c r="M47" i="30"/>
  <c r="L47" i="30"/>
  <c r="M46" i="30"/>
  <c r="L46" i="30"/>
  <c r="O46" i="30"/>
  <c r="M45" i="30"/>
  <c r="O45" i="30"/>
  <c r="L45" i="30"/>
  <c r="M44" i="30"/>
  <c r="L44" i="30"/>
  <c r="O44" i="30"/>
  <c r="M43" i="30"/>
  <c r="O43" i="30"/>
  <c r="L43" i="30"/>
  <c r="M41" i="30"/>
  <c r="L41" i="30"/>
  <c r="O41" i="30"/>
  <c r="M35" i="30"/>
  <c r="L35" i="30"/>
  <c r="M34" i="30"/>
  <c r="L34" i="30"/>
  <c r="O34" i="30"/>
  <c r="M33" i="30"/>
  <c r="O33" i="30"/>
  <c r="L33" i="30"/>
  <c r="M28" i="30"/>
  <c r="L28" i="30"/>
  <c r="O28" i="30"/>
  <c r="N28" i="30"/>
  <c r="M27" i="30"/>
  <c r="L27" i="30"/>
  <c r="O27" i="30"/>
  <c r="M26" i="30"/>
  <c r="L26" i="30"/>
  <c r="N26" i="30"/>
  <c r="O26" i="30"/>
  <c r="M23" i="30"/>
  <c r="L23" i="30"/>
  <c r="M22" i="30"/>
  <c r="L22" i="30"/>
  <c r="O22" i="30"/>
  <c r="M21" i="30"/>
  <c r="L21" i="30"/>
  <c r="M16" i="30"/>
  <c r="L16" i="30"/>
  <c r="O16" i="30"/>
  <c r="N16" i="30"/>
  <c r="M15" i="30"/>
  <c r="L15" i="30"/>
  <c r="O15" i="30"/>
  <c r="M14" i="30"/>
  <c r="L14" i="30"/>
  <c r="M11" i="30"/>
  <c r="L11" i="30"/>
  <c r="O11" i="30"/>
  <c r="M9" i="30"/>
  <c r="L9" i="30"/>
  <c r="N9" i="30"/>
  <c r="O9" i="30"/>
  <c r="M304" i="30"/>
  <c r="O304" i="30"/>
  <c r="L304" i="30"/>
  <c r="M294" i="30"/>
  <c r="L294" i="30"/>
  <c r="M292" i="30"/>
  <c r="L292" i="30"/>
  <c r="M291" i="30"/>
  <c r="L291" i="30"/>
  <c r="M290" i="30"/>
  <c r="L290" i="30"/>
  <c r="O290" i="30"/>
  <c r="M289" i="30"/>
  <c r="L289" i="30"/>
  <c r="M288" i="30"/>
  <c r="L288" i="30"/>
  <c r="M284" i="30"/>
  <c r="L284" i="30"/>
  <c r="M283" i="30"/>
  <c r="L283" i="30"/>
  <c r="O283" i="30"/>
  <c r="M282" i="30"/>
  <c r="L282" i="30"/>
  <c r="M281" i="30"/>
  <c r="L281" i="30"/>
  <c r="M280" i="30"/>
  <c r="L280" i="30"/>
  <c r="M279" i="30"/>
  <c r="L279" i="30"/>
  <c r="O279" i="30"/>
  <c r="M251" i="30"/>
  <c r="L251" i="30"/>
  <c r="M249" i="30"/>
  <c r="L249" i="30"/>
  <c r="O249" i="30"/>
  <c r="Q249" i="30"/>
  <c r="M247" i="30"/>
  <c r="L247" i="30"/>
  <c r="M211" i="30"/>
  <c r="L211" i="30"/>
  <c r="O211" i="30"/>
  <c r="Q211" i="30"/>
  <c r="N211" i="30"/>
  <c r="M210" i="30"/>
  <c r="O210" i="30"/>
  <c r="L210" i="30"/>
  <c r="M209" i="30"/>
  <c r="L209" i="30"/>
  <c r="M208" i="30"/>
  <c r="O208" i="30"/>
  <c r="Q208" i="30"/>
  <c r="L208" i="30"/>
  <c r="M206" i="30"/>
  <c r="O206" i="30"/>
  <c r="Q206" i="30"/>
  <c r="L206" i="30"/>
  <c r="M198" i="30"/>
  <c r="L198" i="30"/>
  <c r="O198" i="30"/>
  <c r="Q198" i="30"/>
  <c r="M197" i="30"/>
  <c r="O197" i="30"/>
  <c r="Q197" i="30"/>
  <c r="L197" i="30"/>
  <c r="M196" i="30"/>
  <c r="L196" i="30"/>
  <c r="O196" i="30"/>
  <c r="Q196" i="30"/>
  <c r="M194" i="30"/>
  <c r="L194" i="30"/>
  <c r="N194" i="30"/>
  <c r="O194" i="30"/>
  <c r="Q194" i="30"/>
  <c r="M186" i="30"/>
  <c r="L186" i="30"/>
  <c r="M185" i="30"/>
  <c r="L185" i="30"/>
  <c r="M184" i="30"/>
  <c r="L184" i="30"/>
  <c r="M182" i="30"/>
  <c r="L182" i="30"/>
  <c r="O182" i="30"/>
  <c r="Q182" i="30"/>
  <c r="N182" i="30"/>
  <c r="M180" i="30"/>
  <c r="O180" i="30"/>
  <c r="Q180" i="30"/>
  <c r="L180" i="30"/>
  <c r="M179" i="30"/>
  <c r="L179" i="30"/>
  <c r="M178" i="30"/>
  <c r="L178" i="30"/>
  <c r="O178" i="30"/>
  <c r="Q178" i="30"/>
  <c r="M176" i="30"/>
  <c r="L176" i="30"/>
  <c r="M168" i="30"/>
  <c r="O168" i="30"/>
  <c r="Q168" i="30"/>
  <c r="L168" i="30"/>
  <c r="M167" i="30"/>
  <c r="L167" i="30"/>
  <c r="M166" i="30"/>
  <c r="L166" i="30"/>
  <c r="O166" i="30"/>
  <c r="Q166" i="30"/>
  <c r="M162" i="30"/>
  <c r="L162" i="30"/>
  <c r="O162" i="30"/>
  <c r="M161" i="30"/>
  <c r="L161" i="30"/>
  <c r="M160" i="30"/>
  <c r="L160" i="30"/>
  <c r="O160" i="30"/>
  <c r="Q160" i="30"/>
  <c r="M158" i="30"/>
  <c r="L158" i="30"/>
  <c r="M156" i="30"/>
  <c r="O156" i="30"/>
  <c r="Q156" i="30"/>
  <c r="L156" i="30"/>
  <c r="M155" i="30"/>
  <c r="L155" i="30"/>
  <c r="M154" i="30"/>
  <c r="L154" i="30"/>
  <c r="O154" i="30"/>
  <c r="Q154" i="30"/>
  <c r="M152" i="30"/>
  <c r="L152" i="30"/>
  <c r="M150" i="30"/>
  <c r="L150" i="30"/>
  <c r="O150" i="30"/>
  <c r="Q150" i="30"/>
  <c r="M149" i="30"/>
  <c r="L149" i="30"/>
  <c r="M148" i="30"/>
  <c r="L148" i="30"/>
  <c r="O148" i="30"/>
  <c r="Q148" i="30"/>
  <c r="M146" i="30"/>
  <c r="L146" i="30"/>
  <c r="M144" i="30"/>
  <c r="L144" i="30"/>
  <c r="M143" i="30"/>
  <c r="L143" i="30"/>
  <c r="M142" i="30"/>
  <c r="O142" i="30"/>
  <c r="Q142" i="30"/>
  <c r="L142" i="30"/>
  <c r="M140" i="30"/>
  <c r="O140" i="30"/>
  <c r="Q140" i="30"/>
  <c r="L140" i="30"/>
  <c r="N140" i="30"/>
  <c r="M138" i="30"/>
  <c r="L138" i="30"/>
  <c r="M137" i="30"/>
  <c r="L137" i="30"/>
  <c r="M136" i="30"/>
  <c r="L136" i="30"/>
  <c r="O136" i="30"/>
  <c r="Q136" i="30"/>
  <c r="M134" i="30"/>
  <c r="L134" i="30"/>
  <c r="N134" i="30"/>
  <c r="O134" i="30"/>
  <c r="Q134" i="30"/>
  <c r="M132" i="30"/>
  <c r="L132" i="30"/>
  <c r="M131" i="30"/>
  <c r="L131" i="30"/>
  <c r="M130" i="30"/>
  <c r="L130" i="30"/>
  <c r="M128" i="30"/>
  <c r="L128" i="30"/>
  <c r="N128" i="30"/>
  <c r="M126" i="30"/>
  <c r="L126" i="30"/>
  <c r="M125" i="30"/>
  <c r="L125" i="30"/>
  <c r="O125" i="30"/>
  <c r="Q125" i="30"/>
  <c r="M124" i="30"/>
  <c r="O124" i="30"/>
  <c r="Q124" i="30"/>
  <c r="L124" i="30"/>
  <c r="M120" i="30"/>
  <c r="L120" i="30"/>
  <c r="O120" i="30"/>
  <c r="Q120" i="30"/>
  <c r="M119" i="30"/>
  <c r="L119" i="30"/>
  <c r="M118" i="30"/>
  <c r="L118" i="30"/>
  <c r="O118" i="30"/>
  <c r="Q118" i="30"/>
  <c r="M116" i="30"/>
  <c r="L116" i="30"/>
  <c r="N116" i="30"/>
  <c r="O116" i="30"/>
  <c r="Q116" i="30"/>
  <c r="M114" i="30"/>
  <c r="L114" i="30"/>
  <c r="M113" i="30"/>
  <c r="L113" i="30"/>
  <c r="O113" i="30"/>
  <c r="Q113" i="30"/>
  <c r="M112" i="30"/>
  <c r="L112" i="30"/>
  <c r="M110" i="30"/>
  <c r="L110" i="30"/>
  <c r="N110" i="30"/>
  <c r="M108" i="30"/>
  <c r="O108" i="30"/>
  <c r="Q108" i="30"/>
  <c r="L108" i="30"/>
  <c r="M107" i="30"/>
  <c r="L107" i="30"/>
  <c r="M106" i="30"/>
  <c r="L106" i="30"/>
  <c r="O106" i="30"/>
  <c r="Q106" i="30"/>
  <c r="M104" i="30"/>
  <c r="L104" i="30"/>
  <c r="N104" i="30"/>
  <c r="O104" i="30"/>
  <c r="Q104" i="30"/>
  <c r="M93" i="30"/>
  <c r="L93" i="30"/>
  <c r="N93" i="30"/>
  <c r="M92" i="30"/>
  <c r="L92" i="30"/>
  <c r="N108" i="30"/>
  <c r="N107" i="30"/>
  <c r="N106" i="30"/>
  <c r="D95" i="30"/>
  <c r="D151" i="22"/>
  <c r="O75" i="30"/>
  <c r="O209" i="30"/>
  <c r="Q209" i="30"/>
  <c r="Q210" i="30"/>
  <c r="C111" i="32"/>
  <c r="C114" i="32"/>
  <c r="F250" i="30"/>
  <c r="F159" i="22"/>
  <c r="E250" i="30"/>
  <c r="E159" i="22"/>
  <c r="D250" i="30"/>
  <c r="D159" i="22"/>
  <c r="F246" i="30"/>
  <c r="N246" i="30"/>
  <c r="O246" i="30"/>
  <c r="B220" i="30"/>
  <c r="C153" i="22" s="1"/>
  <c r="B238" i="30"/>
  <c r="C156" i="22"/>
  <c r="F238" i="30"/>
  <c r="F156" i="22"/>
  <c r="F231" i="30"/>
  <c r="N231" i="30"/>
  <c r="O231" i="30"/>
  <c r="Q231" i="30"/>
  <c r="F230" i="30"/>
  <c r="N293" i="30"/>
  <c r="F220" i="30"/>
  <c r="F153" i="22" s="1"/>
  <c r="N304" i="30"/>
  <c r="N247" i="30"/>
  <c r="Q246" i="30"/>
  <c r="N120" i="30"/>
  <c r="N119" i="30"/>
  <c r="N118" i="30"/>
  <c r="N114" i="30"/>
  <c r="N113" i="30"/>
  <c r="N112" i="30"/>
  <c r="C15" i="39"/>
  <c r="C12" i="39"/>
  <c r="D31" i="56"/>
  <c r="D33" i="56"/>
  <c r="D99" i="56"/>
  <c r="D69" i="1"/>
  <c r="E66" i="1"/>
  <c r="E75" i="1"/>
  <c r="D75" i="1"/>
  <c r="D79" i="56"/>
  <c r="D80" i="56"/>
  <c r="C38" i="22"/>
  <c r="D19" i="1"/>
  <c r="D44" i="8"/>
  <c r="H40" i="8"/>
  <c r="D46" i="1"/>
  <c r="H266" i="30"/>
  <c r="O266" i="30" s="1"/>
  <c r="Q266" i="30" s="1"/>
  <c r="H265" i="30"/>
  <c r="O265" i="30" s="1"/>
  <c r="Q265" i="30" s="1"/>
  <c r="H264" i="30"/>
  <c r="O264" i="30" s="1"/>
  <c r="Q264" i="30" s="1"/>
  <c r="H263" i="30"/>
  <c r="O263" i="30" s="1"/>
  <c r="Q263" i="30" s="1"/>
  <c r="H262" i="30"/>
  <c r="O262" i="30" s="1"/>
  <c r="Q262" i="30" s="1"/>
  <c r="H260" i="30"/>
  <c r="O260" i="30" s="1"/>
  <c r="Q260" i="30" s="1"/>
  <c r="H259" i="30"/>
  <c r="O259" i="30" s="1"/>
  <c r="Q259" i="30" s="1"/>
  <c r="H258" i="30"/>
  <c r="O258" i="30" s="1"/>
  <c r="Q258" i="30" s="1"/>
  <c r="H257" i="30"/>
  <c r="O257" i="30" s="1"/>
  <c r="Q257" i="30" s="1"/>
  <c r="C180" i="32"/>
  <c r="B38" i="30"/>
  <c r="C143" i="22"/>
  <c r="B29" i="30"/>
  <c r="C138" i="22"/>
  <c r="B24" i="30"/>
  <c r="C137" i="22"/>
  <c r="B7" i="30"/>
  <c r="C131" i="22" s="1"/>
  <c r="J74" i="32"/>
  <c r="J80" i="32" s="1"/>
  <c r="K8" i="32"/>
  <c r="K15" i="32"/>
  <c r="K18" i="32"/>
  <c r="C21" i="22"/>
  <c r="C20" i="22"/>
  <c r="C19" i="22"/>
  <c r="F38" i="30"/>
  <c r="F143" i="22"/>
  <c r="E38" i="30"/>
  <c r="E143" i="22"/>
  <c r="D38" i="30"/>
  <c r="D143" i="22"/>
  <c r="F29" i="30"/>
  <c r="F138" i="22"/>
  <c r="E29" i="30"/>
  <c r="E138" i="22"/>
  <c r="D29" i="30"/>
  <c r="D138" i="22"/>
  <c r="F24" i="30"/>
  <c r="F137" i="22"/>
  <c r="E24" i="30"/>
  <c r="E137" i="22"/>
  <c r="D24" i="30"/>
  <c r="D137" i="22"/>
  <c r="F19" i="30"/>
  <c r="F136" i="22"/>
  <c r="E19" i="30"/>
  <c r="E136" i="22"/>
  <c r="D19" i="30"/>
  <c r="D136" i="22"/>
  <c r="N35" i="30"/>
  <c r="O35" i="30"/>
  <c r="N192" i="30"/>
  <c r="O192" i="30"/>
  <c r="Q192" i="30"/>
  <c r="N191" i="30"/>
  <c r="O191" i="30"/>
  <c r="Q191" i="30"/>
  <c r="N190" i="30"/>
  <c r="O190" i="30"/>
  <c r="Q190" i="30"/>
  <c r="N188" i="30"/>
  <c r="O188" i="30"/>
  <c r="Q188" i="30"/>
  <c r="N168" i="30"/>
  <c r="N167" i="30"/>
  <c r="O167" i="30"/>
  <c r="Q167" i="30"/>
  <c r="N166" i="30"/>
  <c r="N126" i="30"/>
  <c r="N125" i="30"/>
  <c r="N124" i="30"/>
  <c r="N92" i="30"/>
  <c r="O92" i="30"/>
  <c r="Q92" i="30"/>
  <c r="N91" i="30"/>
  <c r="O91" i="30"/>
  <c r="Q91" i="30"/>
  <c r="N23" i="30"/>
  <c r="O23" i="30"/>
  <c r="D31" i="30"/>
  <c r="D140" i="22"/>
  <c r="D30" i="30"/>
  <c r="D139" i="22"/>
  <c r="B31" i="30"/>
  <c r="C140" i="22"/>
  <c r="B30" i="30"/>
  <c r="C139" i="22"/>
  <c r="B19" i="30"/>
  <c r="C136" i="22"/>
  <c r="K38" i="32"/>
  <c r="E38" i="32"/>
  <c r="K31" i="32"/>
  <c r="J22" i="22" s="1"/>
  <c r="E31" i="32"/>
  <c r="K20" i="32"/>
  <c r="E20" i="32"/>
  <c r="E18" i="32"/>
  <c r="N19" i="32"/>
  <c r="M21" i="22" s="1"/>
  <c r="N17" i="32"/>
  <c r="M20" i="22" s="1"/>
  <c r="N16" i="32"/>
  <c r="M19" i="22" s="1"/>
  <c r="H19" i="32"/>
  <c r="H21" i="22" s="1"/>
  <c r="H17" i="32"/>
  <c r="H20" i="22" s="1"/>
  <c r="H16" i="32"/>
  <c r="H19" i="22" s="1"/>
  <c r="M15" i="32"/>
  <c r="M27" i="32" s="1"/>
  <c r="L15" i="32"/>
  <c r="J15" i="32"/>
  <c r="G15" i="32"/>
  <c r="G27" i="32" s="1"/>
  <c r="F15" i="32"/>
  <c r="E15" i="32"/>
  <c r="D15" i="32"/>
  <c r="D8" i="32"/>
  <c r="E8" i="32"/>
  <c r="F8" i="32"/>
  <c r="D29" i="100" s="1"/>
  <c r="H11" i="32"/>
  <c r="H17" i="22" s="1"/>
  <c r="H12" i="32"/>
  <c r="H18" i="22" s="1"/>
  <c r="L8" i="32"/>
  <c r="K110" i="32" s="1"/>
  <c r="D40" i="30"/>
  <c r="D144" i="22"/>
  <c r="D37" i="30"/>
  <c r="D142" i="22"/>
  <c r="D36" i="30"/>
  <c r="D141" i="22"/>
  <c r="D18" i="30"/>
  <c r="D135" i="22"/>
  <c r="D17" i="30"/>
  <c r="D134" i="22"/>
  <c r="D12" i="30"/>
  <c r="D133" i="22"/>
  <c r="D10" i="30"/>
  <c r="D132" i="22"/>
  <c r="L90" i="32"/>
  <c r="F90" i="32"/>
  <c r="K90" i="32"/>
  <c r="E90" i="32"/>
  <c r="N8" i="30"/>
  <c r="O8" i="30"/>
  <c r="B295" i="30"/>
  <c r="C160" i="22"/>
  <c r="N294" i="30"/>
  <c r="O293" i="30"/>
  <c r="N292" i="30"/>
  <c r="O292" i="30"/>
  <c r="N291" i="30"/>
  <c r="N290" i="30"/>
  <c r="N289" i="30"/>
  <c r="N288" i="30"/>
  <c r="N284" i="30"/>
  <c r="N283" i="30"/>
  <c r="N282" i="30"/>
  <c r="O282" i="30"/>
  <c r="N281" i="30"/>
  <c r="N280" i="30"/>
  <c r="N279" i="30"/>
  <c r="N278" i="30"/>
  <c r="O278" i="30"/>
  <c r="N277" i="30"/>
  <c r="O277" i="30"/>
  <c r="O256" i="30"/>
  <c r="Q256" i="30"/>
  <c r="O255" i="30"/>
  <c r="Q255" i="30"/>
  <c r="N251" i="30"/>
  <c r="N249" i="30"/>
  <c r="N204" i="30"/>
  <c r="O204" i="30"/>
  <c r="Q204" i="30"/>
  <c r="N203" i="30"/>
  <c r="O203" i="30"/>
  <c r="Q203" i="30"/>
  <c r="N202" i="30"/>
  <c r="O202" i="30"/>
  <c r="Q202" i="30"/>
  <c r="N200" i="30"/>
  <c r="O200" i="30"/>
  <c r="Q200" i="30"/>
  <c r="N198" i="30"/>
  <c r="N197" i="30"/>
  <c r="N196" i="30"/>
  <c r="N186" i="30"/>
  <c r="N185" i="30"/>
  <c r="N184" i="30"/>
  <c r="N174" i="30"/>
  <c r="O174" i="30"/>
  <c r="Q174" i="30"/>
  <c r="N173" i="30"/>
  <c r="O173" i="30"/>
  <c r="Q173" i="30"/>
  <c r="N172" i="30"/>
  <c r="O172" i="30"/>
  <c r="Q172" i="30"/>
  <c r="N170" i="30"/>
  <c r="O170" i="30"/>
  <c r="Q170" i="30"/>
  <c r="N144" i="30"/>
  <c r="N143" i="30"/>
  <c r="N142" i="30"/>
  <c r="N138" i="30"/>
  <c r="N137" i="30"/>
  <c r="N136" i="30"/>
  <c r="N132" i="30"/>
  <c r="O132" i="30"/>
  <c r="Q132" i="30"/>
  <c r="N131" i="30"/>
  <c r="N130" i="30"/>
  <c r="B87" i="30"/>
  <c r="C150" i="22"/>
  <c r="N85" i="30"/>
  <c r="N76" i="30"/>
  <c r="N73" i="30"/>
  <c r="O73" i="30"/>
  <c r="N72" i="30"/>
  <c r="N47" i="30"/>
  <c r="O47" i="30"/>
  <c r="N46" i="30"/>
  <c r="N45" i="30"/>
  <c r="N44" i="30"/>
  <c r="N43" i="30"/>
  <c r="N41" i="30"/>
  <c r="B40" i="30"/>
  <c r="C144" i="22"/>
  <c r="N39" i="30"/>
  <c r="O39" i="30"/>
  <c r="B37" i="30"/>
  <c r="C142" i="22"/>
  <c r="B36" i="30"/>
  <c r="C141" i="22"/>
  <c r="N34" i="30"/>
  <c r="N33" i="30"/>
  <c r="N27" i="30"/>
  <c r="N22" i="30"/>
  <c r="N21" i="30"/>
  <c r="O21" i="30"/>
  <c r="B18" i="30"/>
  <c r="C135" i="22"/>
  <c r="B17" i="30"/>
  <c r="C134" i="22"/>
  <c r="N15" i="30"/>
  <c r="N14" i="30"/>
  <c r="O14" i="30"/>
  <c r="B12" i="30"/>
  <c r="C133" i="22"/>
  <c r="N11" i="30"/>
  <c r="B10" i="30"/>
  <c r="C132" i="22"/>
  <c r="N6" i="30"/>
  <c r="O6" i="30"/>
  <c r="O146" i="30"/>
  <c r="Q146" i="30"/>
  <c r="O149" i="30"/>
  <c r="Q149" i="30"/>
  <c r="O152" i="30"/>
  <c r="Q152" i="30"/>
  <c r="O155" i="30"/>
  <c r="Q155" i="30"/>
  <c r="O158" i="30"/>
  <c r="Q158" i="30"/>
  <c r="O161" i="30"/>
  <c r="Q161" i="30"/>
  <c r="Q162" i="30"/>
  <c r="O176" i="30"/>
  <c r="Q176" i="30"/>
  <c r="O179" i="30"/>
  <c r="Q179" i="30"/>
  <c r="O291" i="30"/>
  <c r="O281" i="30"/>
  <c r="O284" i="30"/>
  <c r="O280" i="30"/>
  <c r="O289" i="30"/>
  <c r="O294" i="30"/>
  <c r="J93" i="32"/>
  <c r="J92" i="32"/>
  <c r="I29" i="22" s="1"/>
  <c r="D93" i="32"/>
  <c r="D92" i="32"/>
  <c r="D29" i="22" s="1"/>
  <c r="C25" i="22"/>
  <c r="C24" i="22"/>
  <c r="C23" i="22"/>
  <c r="C18" i="22"/>
  <c r="C17" i="22"/>
  <c r="C16" i="22"/>
  <c r="L94" i="32"/>
  <c r="K94" i="32"/>
  <c r="J31" i="22" s="1"/>
  <c r="J94" i="32"/>
  <c r="I31" i="22" s="1"/>
  <c r="J87" i="32"/>
  <c r="K59" i="32"/>
  <c r="J59" i="32"/>
  <c r="L51" i="32"/>
  <c r="M42" i="32"/>
  <c r="L25" i="22" s="1"/>
  <c r="M41" i="32"/>
  <c r="L24" i="22" s="1"/>
  <c r="L23" i="22"/>
  <c r="L39" i="32"/>
  <c r="J201" i="32" s="1"/>
  <c r="I38" i="22" s="1"/>
  <c r="J39" i="32"/>
  <c r="N12" i="32"/>
  <c r="M18" i="22" s="1"/>
  <c r="N11" i="32"/>
  <c r="N10" i="32"/>
  <c r="M16" i="22" s="1"/>
  <c r="J8" i="32"/>
  <c r="J27" i="32" s="1"/>
  <c r="F94" i="32"/>
  <c r="F39" i="32"/>
  <c r="D39" i="32"/>
  <c r="E437" i="8"/>
  <c r="D437" i="8"/>
  <c r="D45" i="8"/>
  <c r="D46" i="8"/>
  <c r="G46" i="8"/>
  <c r="H46" i="8" s="1"/>
  <c r="E436" i="8"/>
  <c r="D436" i="8"/>
  <c r="E435" i="8"/>
  <c r="D435" i="8"/>
  <c r="D33" i="8"/>
  <c r="D34" i="8"/>
  <c r="G34" i="8"/>
  <c r="H34" i="8" s="1"/>
  <c r="E434" i="8"/>
  <c r="D434" i="8"/>
  <c r="D20" i="8"/>
  <c r="J172" i="32"/>
  <c r="J170" i="32" s="1"/>
  <c r="J165" i="32"/>
  <c r="J157" i="32"/>
  <c r="J150" i="32"/>
  <c r="D80" i="32"/>
  <c r="E59" i="32"/>
  <c r="D59" i="32"/>
  <c r="D87" i="32"/>
  <c r="H418" i="8"/>
  <c r="H424" i="8"/>
  <c r="G68" i="8"/>
  <c r="H68" i="8" s="1"/>
  <c r="H152" i="8"/>
  <c r="H148" i="8"/>
  <c r="H144" i="8"/>
  <c r="H140" i="8"/>
  <c r="G81" i="22"/>
  <c r="F81" i="22"/>
  <c r="B403" i="8"/>
  <c r="C124" i="22"/>
  <c r="B400" i="8"/>
  <c r="C123" i="22"/>
  <c r="B397" i="8"/>
  <c r="C122" i="22"/>
  <c r="B394" i="8"/>
  <c r="C121" i="22"/>
  <c r="B391" i="8"/>
  <c r="C120" i="22"/>
  <c r="B388" i="8"/>
  <c r="C119" i="22"/>
  <c r="B385" i="8"/>
  <c r="C118" i="22"/>
  <c r="B382" i="8"/>
  <c r="C117" i="22"/>
  <c r="B379" i="8"/>
  <c r="B376" i="8"/>
  <c r="C115" i="22" s="1"/>
  <c r="B373" i="8"/>
  <c r="C114" i="22" s="1"/>
  <c r="B370" i="8"/>
  <c r="C113" i="22" s="1"/>
  <c r="B367" i="8"/>
  <c r="C112" i="22" s="1"/>
  <c r="B364" i="8"/>
  <c r="C111" i="22" s="1"/>
  <c r="B361" i="8"/>
  <c r="C110" i="22" s="1"/>
  <c r="B358" i="8"/>
  <c r="C109" i="22" s="1"/>
  <c r="B355" i="8"/>
  <c r="C108" i="22" s="1"/>
  <c r="B352" i="8"/>
  <c r="C107" i="22" s="1"/>
  <c r="B349" i="8"/>
  <c r="C106" i="22" s="1"/>
  <c r="B346" i="8"/>
  <c r="C105" i="22" s="1"/>
  <c r="B343" i="8"/>
  <c r="C104" i="22" s="1"/>
  <c r="B340" i="8"/>
  <c r="C103" i="22" s="1"/>
  <c r="B337" i="8"/>
  <c r="C102" i="22" s="1"/>
  <c r="B334" i="8"/>
  <c r="C101" i="22" s="1"/>
  <c r="B287" i="8"/>
  <c r="B284" i="8"/>
  <c r="C99" i="22"/>
  <c r="B281" i="8"/>
  <c r="C98" i="22"/>
  <c r="B278" i="8"/>
  <c r="C97" i="22"/>
  <c r="B207" i="8"/>
  <c r="C96" i="22"/>
  <c r="B204" i="8"/>
  <c r="C95" i="22"/>
  <c r="B200" i="8"/>
  <c r="C94" i="22"/>
  <c r="B197" i="8"/>
  <c r="C93" i="22"/>
  <c r="B194" i="8"/>
  <c r="C92" i="22"/>
  <c r="B190" i="8"/>
  <c r="C91" i="22"/>
  <c r="B187" i="8"/>
  <c r="C90" i="22"/>
  <c r="B184" i="8"/>
  <c r="C89" i="22"/>
  <c r="B181" i="8"/>
  <c r="C88" i="22"/>
  <c r="G318" i="8"/>
  <c r="H318" i="8" s="1"/>
  <c r="H319" i="8" s="1"/>
  <c r="H323" i="8" s="1"/>
  <c r="G264" i="8"/>
  <c r="H264" i="8" s="1"/>
  <c r="G263" i="8"/>
  <c r="H263" i="8" s="1"/>
  <c r="G262" i="8"/>
  <c r="H262" i="8" s="1"/>
  <c r="G261" i="8"/>
  <c r="H261" i="8" s="1"/>
  <c r="G260" i="8"/>
  <c r="H260" i="8" s="1"/>
  <c r="G259" i="8"/>
  <c r="H259" i="8" s="1"/>
  <c r="G257" i="8"/>
  <c r="H257" i="8" s="1"/>
  <c r="G256" i="8"/>
  <c r="H256" i="8" s="1"/>
  <c r="G255" i="8"/>
  <c r="H255" i="8" s="1"/>
  <c r="G254" i="8"/>
  <c r="H254" i="8" s="1"/>
  <c r="G136" i="8"/>
  <c r="H136" i="8" s="1"/>
  <c r="G134" i="8"/>
  <c r="H134" i="8" s="1"/>
  <c r="B134" i="8"/>
  <c r="G133" i="8"/>
  <c r="H133" i="8" s="1"/>
  <c r="B133" i="8"/>
  <c r="G132" i="8"/>
  <c r="H132" i="8" s="1"/>
  <c r="B132" i="8"/>
  <c r="G107" i="8"/>
  <c r="H107" i="8" s="1"/>
  <c r="G105" i="8"/>
  <c r="H105" i="8" s="1"/>
  <c r="B105" i="8"/>
  <c r="G104" i="8"/>
  <c r="H104" i="8" s="1"/>
  <c r="B104" i="8"/>
  <c r="G103" i="8"/>
  <c r="H103" i="8" s="1"/>
  <c r="B103" i="8"/>
  <c r="G72" i="8"/>
  <c r="H72" i="8" s="1"/>
  <c r="G71" i="8"/>
  <c r="H71" i="8" s="1"/>
  <c r="G70" i="8"/>
  <c r="H70" i="8" s="1"/>
  <c r="C65" i="8"/>
  <c r="G43" i="8"/>
  <c r="H43" i="8" s="1"/>
  <c r="G39" i="8"/>
  <c r="H39" i="8" s="1"/>
  <c r="G38" i="8"/>
  <c r="H38" i="8" s="1"/>
  <c r="G37" i="8"/>
  <c r="H37" i="8" s="1"/>
  <c r="H41" i="8" s="1"/>
  <c r="G31" i="8"/>
  <c r="H31" i="8" s="1"/>
  <c r="G30" i="8"/>
  <c r="H30" i="8" s="1"/>
  <c r="G29" i="8"/>
  <c r="H29" i="8" s="1"/>
  <c r="G28" i="8"/>
  <c r="H28" i="8" s="1"/>
  <c r="G27" i="8"/>
  <c r="H27" i="8" s="1"/>
  <c r="G26" i="8"/>
  <c r="H26" i="8" s="1"/>
  <c r="G25" i="8"/>
  <c r="H25" i="8" s="1"/>
  <c r="G18" i="8"/>
  <c r="H18" i="8" s="1"/>
  <c r="G17" i="8"/>
  <c r="H17" i="8" s="1"/>
  <c r="G15" i="8"/>
  <c r="H15" i="8" s="1"/>
  <c r="G14" i="8"/>
  <c r="H14" i="8" s="1"/>
  <c r="G13" i="8"/>
  <c r="H13" i="8" s="1"/>
  <c r="G12" i="8"/>
  <c r="H12" i="8" s="1"/>
  <c r="G11" i="8"/>
  <c r="H11" i="8" s="1"/>
  <c r="E403" i="8"/>
  <c r="E124" i="22"/>
  <c r="D124" i="22"/>
  <c r="C116" i="22"/>
  <c r="C100" i="22"/>
  <c r="J430" i="8"/>
  <c r="H430" i="8"/>
  <c r="H429" i="8"/>
  <c r="H428" i="8"/>
  <c r="H427" i="8"/>
  <c r="H426" i="8"/>
  <c r="J425" i="8"/>
  <c r="J424" i="8"/>
  <c r="H423" i="8"/>
  <c r="H422" i="8"/>
  <c r="H421" i="8"/>
  <c r="J420" i="8"/>
  <c r="J419" i="8"/>
  <c r="J418" i="8"/>
  <c r="H417" i="8"/>
  <c r="H416" i="8"/>
  <c r="J415" i="8"/>
  <c r="J414" i="8"/>
  <c r="J413" i="8"/>
  <c r="J412" i="8"/>
  <c r="H412" i="8"/>
  <c r="H411" i="8"/>
  <c r="J410" i="8"/>
  <c r="J409" i="8"/>
  <c r="J408" i="8"/>
  <c r="J407" i="8"/>
  <c r="J406" i="8"/>
  <c r="J431" i="8"/>
  <c r="H406" i="8"/>
  <c r="J404" i="8"/>
  <c r="H404" i="8"/>
  <c r="H401" i="8"/>
  <c r="E400" i="8"/>
  <c r="E123" i="22"/>
  <c r="D123" i="22"/>
  <c r="H398" i="8"/>
  <c r="E397" i="8"/>
  <c r="E122" i="22"/>
  <c r="D122" i="22"/>
  <c r="H395" i="8"/>
  <c r="E394" i="8"/>
  <c r="E121" i="22"/>
  <c r="D121" i="22"/>
  <c r="H392" i="8"/>
  <c r="E391" i="8"/>
  <c r="E120" i="22"/>
  <c r="D120" i="22"/>
  <c r="J389" i="8"/>
  <c r="E388" i="8"/>
  <c r="E119" i="22"/>
  <c r="D119" i="22"/>
  <c r="J386" i="8"/>
  <c r="H386" i="8"/>
  <c r="E385" i="8"/>
  <c r="E118" i="22"/>
  <c r="D118" i="22"/>
  <c r="H383" i="8"/>
  <c r="E382" i="8"/>
  <c r="E117" i="22"/>
  <c r="D117" i="22"/>
  <c r="H380" i="8"/>
  <c r="E379" i="8"/>
  <c r="E116" i="22"/>
  <c r="D116" i="22"/>
  <c r="H377" i="8"/>
  <c r="E376" i="8"/>
  <c r="E115" i="22"/>
  <c r="D115" i="22"/>
  <c r="J374" i="8"/>
  <c r="E373" i="8"/>
  <c r="E114" i="22"/>
  <c r="D114" i="22"/>
  <c r="J371" i="8"/>
  <c r="E370" i="8"/>
  <c r="E113" i="22"/>
  <c r="D113" i="22"/>
  <c r="J368" i="8"/>
  <c r="H368" i="8"/>
  <c r="E367" i="8"/>
  <c r="E112" i="22"/>
  <c r="D112" i="22"/>
  <c r="H365" i="8"/>
  <c r="E364" i="8"/>
  <c r="E111" i="22"/>
  <c r="D111" i="22"/>
  <c r="H362" i="8"/>
  <c r="E361" i="8"/>
  <c r="E110" i="22"/>
  <c r="D110" i="22"/>
  <c r="J359" i="8"/>
  <c r="E358" i="8"/>
  <c r="E109" i="22"/>
  <c r="D109" i="22"/>
  <c r="J356" i="8"/>
  <c r="E355" i="8"/>
  <c r="E108" i="22"/>
  <c r="D108" i="22"/>
  <c r="J353" i="8"/>
  <c r="E352" i="8"/>
  <c r="E107" i="22"/>
  <c r="D107" i="22"/>
  <c r="J350" i="8"/>
  <c r="H350" i="8"/>
  <c r="E349" i="8"/>
  <c r="E106" i="22"/>
  <c r="D106" i="22"/>
  <c r="H347" i="8"/>
  <c r="E346" i="8"/>
  <c r="E105" i="22"/>
  <c r="D105" i="22"/>
  <c r="J344" i="8"/>
  <c r="E343" i="8"/>
  <c r="E104" i="22"/>
  <c r="D104" i="22"/>
  <c r="J341" i="8"/>
  <c r="E340" i="8"/>
  <c r="E103" i="22"/>
  <c r="D103" i="22"/>
  <c r="J338" i="8"/>
  <c r="E337" i="8"/>
  <c r="E102" i="22"/>
  <c r="D102" i="22"/>
  <c r="J335" i="8"/>
  <c r="E334" i="8"/>
  <c r="D101" i="22"/>
  <c r="J332" i="8"/>
  <c r="H332" i="8"/>
  <c r="H431" i="8"/>
  <c r="H317" i="8"/>
  <c r="H316" i="8"/>
  <c r="H310" i="8"/>
  <c r="H309" i="8"/>
  <c r="H308" i="8"/>
  <c r="H307" i="8"/>
  <c r="H305" i="8"/>
  <c r="E246" i="8"/>
  <c r="H304" i="8"/>
  <c r="E245" i="8"/>
  <c r="H303" i="8"/>
  <c r="E244" i="8"/>
  <c r="H302" i="8"/>
  <c r="H311" i="8"/>
  <c r="B301" i="8"/>
  <c r="H296" i="8"/>
  <c r="H295" i="8"/>
  <c r="H294" i="8"/>
  <c r="H293" i="8"/>
  <c r="H292" i="8"/>
  <c r="H291" i="8"/>
  <c r="H289" i="8"/>
  <c r="H288" i="8"/>
  <c r="E287" i="8"/>
  <c r="E100" i="22"/>
  <c r="D100" i="22"/>
  <c r="H285" i="8"/>
  <c r="E284" i="8"/>
  <c r="E99" i="22"/>
  <c r="D99" i="22"/>
  <c r="H282" i="8"/>
  <c r="E281" i="8"/>
  <c r="E98" i="22"/>
  <c r="H279" i="8"/>
  <c r="E278" i="8"/>
  <c r="E97" i="22"/>
  <c r="D97" i="22"/>
  <c r="H276" i="8"/>
  <c r="H266" i="8"/>
  <c r="H265" i="8"/>
  <c r="D247" i="8"/>
  <c r="H242" i="8"/>
  <c r="H239" i="8"/>
  <c r="H238" i="8"/>
  <c r="H237" i="8"/>
  <c r="H236" i="8"/>
  <c r="H235" i="8"/>
  <c r="H234" i="8"/>
  <c r="H232" i="8"/>
  <c r="H231" i="8"/>
  <c r="H229" i="8"/>
  <c r="H228" i="8"/>
  <c r="H227" i="8"/>
  <c r="H226" i="8"/>
  <c r="H225" i="8"/>
  <c r="H223" i="8"/>
  <c r="H222" i="8"/>
  <c r="H221" i="8"/>
  <c r="H220" i="8"/>
  <c r="H219" i="8"/>
  <c r="H218" i="8"/>
  <c r="H217" i="8"/>
  <c r="H215" i="8"/>
  <c r="H214" i="8"/>
  <c r="H210" i="8"/>
  <c r="H211" i="8"/>
  <c r="H209" i="8"/>
  <c r="E207" i="8"/>
  <c r="E96" i="22"/>
  <c r="D207" i="8"/>
  <c r="D96" i="22"/>
  <c r="H205" i="8"/>
  <c r="E204" i="8"/>
  <c r="E95" i="22"/>
  <c r="D95" i="22"/>
  <c r="H202" i="8"/>
  <c r="E200" i="8"/>
  <c r="E94" i="22"/>
  <c r="D94" i="22"/>
  <c r="H198" i="8"/>
  <c r="E197" i="8"/>
  <c r="E93" i="22"/>
  <c r="D93" i="22"/>
  <c r="H195" i="8"/>
  <c r="E194" i="8"/>
  <c r="E92" i="22"/>
  <c r="D92" i="22"/>
  <c r="H192" i="8"/>
  <c r="H191" i="8"/>
  <c r="E190" i="8"/>
  <c r="E91" i="22"/>
  <c r="D91" i="22"/>
  <c r="H188" i="8"/>
  <c r="E187" i="8"/>
  <c r="E90" i="22"/>
  <c r="D90" i="22"/>
  <c r="H185" i="8"/>
  <c r="E184" i="8"/>
  <c r="E89" i="22"/>
  <c r="D89" i="22"/>
  <c r="H182" i="8"/>
  <c r="E88" i="22"/>
  <c r="D88" i="22"/>
  <c r="H179" i="8"/>
  <c r="B175" i="8"/>
  <c r="C87" i="22"/>
  <c r="D86" i="22"/>
  <c r="B173" i="8"/>
  <c r="C86" i="22" s="1"/>
  <c r="D85" i="22"/>
  <c r="B171" i="8"/>
  <c r="C85" i="22"/>
  <c r="H166" i="8"/>
  <c r="H165" i="8"/>
  <c r="H164" i="8"/>
  <c r="H163" i="8"/>
  <c r="H162" i="8"/>
  <c r="H161" i="8"/>
  <c r="H160" i="8"/>
  <c r="H158" i="8"/>
  <c r="H157" i="8"/>
  <c r="H154" i="8"/>
  <c r="H153" i="8"/>
  <c r="H150" i="8"/>
  <c r="H149" i="8"/>
  <c r="H146" i="8"/>
  <c r="H145" i="8"/>
  <c r="H142" i="8"/>
  <c r="H141" i="8"/>
  <c r="H137" i="8"/>
  <c r="H130" i="8"/>
  <c r="H129" i="8"/>
  <c r="H128" i="8"/>
  <c r="H127" i="8"/>
  <c r="H125" i="8"/>
  <c r="H124" i="8"/>
  <c r="H121" i="8"/>
  <c r="H120" i="8"/>
  <c r="H167" i="8"/>
  <c r="H118" i="8"/>
  <c r="H117" i="8"/>
  <c r="H108" i="8"/>
  <c r="H101" i="8"/>
  <c r="H100" i="8"/>
  <c r="H99" i="8"/>
  <c r="H98" i="8"/>
  <c r="H96" i="8"/>
  <c r="H95" i="8"/>
  <c r="H92" i="8"/>
  <c r="H91" i="8"/>
  <c r="H89" i="8"/>
  <c r="H88" i="8"/>
  <c r="G62" i="8"/>
  <c r="G84" i="22"/>
  <c r="F62" i="8"/>
  <c r="F84" i="22"/>
  <c r="E62" i="8"/>
  <c r="E84" i="22"/>
  <c r="D84" i="22"/>
  <c r="B62" i="8"/>
  <c r="C84" i="22" s="1"/>
  <c r="G59" i="8"/>
  <c r="G83" i="22"/>
  <c r="F59" i="8"/>
  <c r="F83" i="22"/>
  <c r="E83" i="22"/>
  <c r="D83" i="22"/>
  <c r="B59" i="8"/>
  <c r="C83" i="22" s="1"/>
  <c r="D41" i="8"/>
  <c r="D43" i="8"/>
  <c r="D32" i="8"/>
  <c r="D82" i="22"/>
  <c r="B9" i="8"/>
  <c r="C82" i="22"/>
  <c r="H8" i="8"/>
  <c r="H6" i="8"/>
  <c r="B62" i="1"/>
  <c r="F31" i="22"/>
  <c r="C22" i="22"/>
  <c r="E22" i="22"/>
  <c r="E101" i="22"/>
  <c r="D98" i="22"/>
  <c r="D87" i="22"/>
  <c r="F53" i="32"/>
  <c r="F26" i="22" s="1"/>
  <c r="L15" i="22"/>
  <c r="G15" i="22"/>
  <c r="D30" i="22"/>
  <c r="G42" i="32"/>
  <c r="G25" i="22"/>
  <c r="G41" i="32"/>
  <c r="G24" i="22" s="1"/>
  <c r="F51" i="32"/>
  <c r="M17" i="22"/>
  <c r="C76" i="1"/>
  <c r="D5" i="22" s="1"/>
  <c r="C5" i="22"/>
  <c r="D3" i="22"/>
  <c r="C71" i="1"/>
  <c r="D4" i="22" s="1"/>
  <c r="C4" i="22"/>
  <c r="M15" i="22"/>
  <c r="K15" i="22"/>
  <c r="J15" i="22"/>
  <c r="I15" i="22"/>
  <c r="H15" i="22"/>
  <c r="F15" i="22"/>
  <c r="E15" i="22"/>
  <c r="D15" i="22"/>
  <c r="E81" i="22"/>
  <c r="D81" i="22"/>
  <c r="C37" i="22"/>
  <c r="C161" i="32"/>
  <c r="C35" i="22" s="1"/>
  <c r="J161" i="32"/>
  <c r="I35" i="22" s="1"/>
  <c r="J178" i="32"/>
  <c r="I36" i="22" s="1"/>
  <c r="C36" i="22"/>
  <c r="C68" i="1"/>
  <c r="C73" i="1"/>
  <c r="K31" i="22"/>
  <c r="E94" i="32"/>
  <c r="E31" i="22" s="1"/>
  <c r="D94" i="32"/>
  <c r="D31" i="22" s="1"/>
  <c r="I30" i="22"/>
  <c r="C31" i="22"/>
  <c r="C30" i="22"/>
  <c r="C29" i="22"/>
  <c r="C28" i="22"/>
  <c r="C27" i="22"/>
  <c r="C26" i="22"/>
  <c r="F27" i="32"/>
  <c r="C1" i="1"/>
  <c r="G23" i="22"/>
  <c r="E243" i="8"/>
  <c r="E247" i="8"/>
  <c r="D42" i="8"/>
  <c r="H297" i="8"/>
  <c r="H109" i="8"/>
  <c r="E69" i="1"/>
  <c r="F7" i="30" s="1"/>
  <c r="F131" i="22" s="1"/>
  <c r="O72" i="30"/>
  <c r="AC30" i="66"/>
  <c r="AC31" i="66"/>
  <c r="E74" i="1"/>
  <c r="D101" i="56"/>
  <c r="D73" i="1"/>
  <c r="O107" i="30"/>
  <c r="Q107" i="30"/>
  <c r="O119" i="30"/>
  <c r="Q119" i="30"/>
  <c r="O131" i="30"/>
  <c r="Q131" i="30"/>
  <c r="O137" i="30"/>
  <c r="Q137" i="30"/>
  <c r="O143" i="30"/>
  <c r="Q143" i="30"/>
  <c r="O185" i="30"/>
  <c r="Q185" i="30"/>
  <c r="O247" i="30"/>
  <c r="Q247" i="30"/>
  <c r="O251" i="30"/>
  <c r="Q251" i="30"/>
  <c r="F30" i="66"/>
  <c r="F31" i="66"/>
  <c r="E101" i="56"/>
  <c r="E73" i="1"/>
  <c r="AA30" i="66"/>
  <c r="AA31" i="66"/>
  <c r="AH31" i="66"/>
  <c r="O112" i="30"/>
  <c r="Q112" i="30"/>
  <c r="O114" i="30"/>
  <c r="Q114" i="30"/>
  <c r="O126" i="30"/>
  <c r="Q126" i="30"/>
  <c r="O130" i="30"/>
  <c r="Q130" i="30"/>
  <c r="O138" i="30"/>
  <c r="Q138" i="30"/>
  <c r="O144" i="30"/>
  <c r="Q144" i="30"/>
  <c r="O184" i="30"/>
  <c r="Q184" i="30"/>
  <c r="O186" i="30"/>
  <c r="Q186" i="30"/>
  <c r="AB30" i="66"/>
  <c r="N59" i="30"/>
  <c r="O59" i="30"/>
  <c r="N230" i="30"/>
  <c r="O230" i="30"/>
  <c r="Q230" i="30"/>
  <c r="E26" i="66"/>
  <c r="E27" i="66"/>
  <c r="E28" i="66"/>
  <c r="C22" i="39"/>
  <c r="D35" i="39"/>
  <c r="F247" i="8"/>
  <c r="H247" i="8"/>
  <c r="H248" i="8"/>
  <c r="H251" i="8"/>
  <c r="D52" i="56"/>
  <c r="D54" i="56"/>
  <c r="D58" i="56"/>
  <c r="D66" i="1"/>
  <c r="O30" i="66"/>
  <c r="O31" i="66"/>
  <c r="T30" i="66"/>
  <c r="T31" i="66"/>
  <c r="N30" i="66"/>
  <c r="N31" i="66"/>
  <c r="O77" i="30"/>
  <c r="L31" i="66"/>
  <c r="L30" i="66"/>
  <c r="D47" i="8"/>
  <c r="E31" i="66"/>
  <c r="V30" i="66"/>
  <c r="V31" i="66"/>
  <c r="H30" i="66"/>
  <c r="H31" i="66"/>
  <c r="D29" i="66"/>
  <c r="O110" i="30"/>
  <c r="Q110" i="30"/>
  <c r="O288" i="30"/>
  <c r="T22" i="66"/>
  <c r="T26" i="66"/>
  <c r="T18" i="66"/>
  <c r="S22" i="66"/>
  <c r="S18" i="66"/>
  <c r="AG30" i="66"/>
  <c r="AG31" i="66"/>
  <c r="H22" i="66"/>
  <c r="H18" i="66"/>
  <c r="N26" i="66"/>
  <c r="N22" i="66"/>
  <c r="N18" i="66"/>
  <c r="X22" i="66"/>
  <c r="X18" i="66"/>
  <c r="AD26" i="66"/>
  <c r="AD22" i="66"/>
  <c r="AD18" i="66"/>
  <c r="K18" i="66"/>
  <c r="K22" i="66"/>
  <c r="P30" i="66"/>
  <c r="P31" i="66"/>
  <c r="Q30" i="66"/>
  <c r="Q31" i="66"/>
  <c r="O93" i="30"/>
  <c r="Q93" i="30"/>
  <c r="J22" i="66"/>
  <c r="L22" i="66"/>
  <c r="L18" i="66"/>
  <c r="R22" i="66"/>
  <c r="R18" i="66"/>
  <c r="R26" i="66"/>
  <c r="AB22" i="66"/>
  <c r="AB18" i="66"/>
  <c r="AH22" i="66"/>
  <c r="AH18" i="66"/>
  <c r="AH26" i="66"/>
  <c r="S30" i="66"/>
  <c r="S31" i="66"/>
  <c r="R30" i="66"/>
  <c r="R31" i="66"/>
  <c r="O305" i="30"/>
  <c r="C35" i="39"/>
  <c r="E35" i="39"/>
  <c r="X31" i="66"/>
  <c r="O128" i="30"/>
  <c r="Q128" i="30"/>
  <c r="O89" i="30"/>
  <c r="Q89" i="30"/>
  <c r="O101" i="30"/>
  <c r="Q101" i="30"/>
  <c r="D81" i="56"/>
  <c r="J18" i="66"/>
  <c r="H26" i="66"/>
  <c r="P22" i="66"/>
  <c r="P18" i="66"/>
  <c r="P26" i="66"/>
  <c r="S26" i="66"/>
  <c r="AF22" i="66"/>
  <c r="AF18" i="66"/>
  <c r="AF26" i="66"/>
  <c r="K30" i="66"/>
  <c r="K31" i="66"/>
  <c r="W31" i="66"/>
  <c r="O164" i="30"/>
  <c r="Q164" i="30"/>
  <c r="E52" i="56"/>
  <c r="E54" i="56"/>
  <c r="E58" i="56"/>
  <c r="E79" i="56"/>
  <c r="E80" i="56"/>
  <c r="D30" i="66"/>
  <c r="D31" i="66"/>
  <c r="D82" i="56"/>
  <c r="D68" i="1"/>
  <c r="D70" i="1"/>
  <c r="D59" i="56"/>
  <c r="E81" i="56"/>
  <c r="E59" i="56"/>
  <c r="D64" i="56"/>
  <c r="D65" i="1"/>
  <c r="D63" i="56"/>
  <c r="D67" i="1"/>
  <c r="J102" i="32"/>
  <c r="E82" i="56"/>
  <c r="E68" i="1"/>
  <c r="E70" i="1"/>
  <c r="E64" i="56"/>
  <c r="E65" i="1"/>
  <c r="E63" i="56"/>
  <c r="E67" i="1"/>
  <c r="L27" i="32" l="1"/>
  <c r="K27" i="32"/>
  <c r="J81" i="32" s="1"/>
  <c r="I28" i="22" s="1"/>
  <c r="E27" i="32"/>
  <c r="D81" i="32" s="1"/>
  <c r="D28" i="22" s="1"/>
  <c r="D27" i="32"/>
  <c r="D75" i="32" s="1"/>
  <c r="D27" i="22" s="1"/>
  <c r="N51" i="22"/>
  <c r="E110" i="32"/>
  <c r="T45" i="100" s="1"/>
  <c r="N53" i="22" s="1"/>
  <c r="J156" i="32"/>
  <c r="J153" i="32" s="1"/>
  <c r="J149" i="32" s="1"/>
  <c r="J180" i="32" s="1"/>
  <c r="I37" i="22" s="1"/>
  <c r="K101" i="32"/>
  <c r="O67" i="22"/>
  <c r="I29" i="100"/>
  <c r="O51" i="22" s="1"/>
  <c r="J205" i="100"/>
  <c r="K205" i="100"/>
  <c r="O68" i="22"/>
  <c r="O69" i="22"/>
  <c r="U45" i="100"/>
  <c r="O53" i="22" s="1"/>
  <c r="T63" i="100"/>
  <c r="N58" i="22" s="1"/>
  <c r="E101" i="32"/>
  <c r="O58" i="22"/>
  <c r="E205" i="100"/>
  <c r="D205" i="100"/>
  <c r="J194" i="22"/>
  <c r="E196" i="22"/>
  <c r="J193" i="22"/>
  <c r="G194" i="22"/>
  <c r="J196" i="22"/>
  <c r="G193" i="22"/>
  <c r="H194" i="22"/>
  <c r="G196" i="22"/>
  <c r="H193" i="22"/>
  <c r="E194" i="22"/>
  <c r="H196" i="22"/>
  <c r="E193" i="22"/>
  <c r="H197" i="22"/>
  <c r="H89" i="84"/>
  <c r="M197" i="22"/>
  <c r="M89" i="84"/>
  <c r="E197" i="22"/>
  <c r="E89" i="84"/>
  <c r="I197" i="22"/>
  <c r="I89" i="84"/>
  <c r="N197" i="22"/>
  <c r="N89" i="84"/>
  <c r="L197" i="22"/>
  <c r="L89" i="84"/>
  <c r="F197" i="22"/>
  <c r="F89" i="84"/>
  <c r="J197" i="22"/>
  <c r="J89" i="84"/>
  <c r="G197" i="22"/>
  <c r="G89" i="84"/>
  <c r="K197" i="22"/>
  <c r="K89" i="84"/>
  <c r="AJ110" i="84"/>
  <c r="AK100" i="84"/>
  <c r="AJ127" i="84"/>
  <c r="D47" i="84"/>
  <c r="D70" i="84"/>
  <c r="O358" i="30"/>
  <c r="O377" i="30"/>
  <c r="O341" i="30"/>
  <c r="O346" i="30"/>
  <c r="O317" i="30"/>
  <c r="O314" i="30"/>
  <c r="O326" i="30"/>
  <c r="O345" i="30"/>
  <c r="O309" i="30"/>
  <c r="O329" i="30"/>
  <c r="D64" i="1"/>
  <c r="D42" i="39" s="1"/>
  <c r="C72" i="1"/>
  <c r="C41" i="39" s="1"/>
  <c r="C64" i="1"/>
  <c r="C42" i="39" s="1"/>
  <c r="E64" i="1"/>
  <c r="E42" i="39" s="1"/>
  <c r="E72" i="1"/>
  <c r="E40" i="39"/>
  <c r="D72" i="1"/>
  <c r="D41" i="39" s="1"/>
  <c r="D40" i="39"/>
  <c r="D100" i="32"/>
  <c r="J75" i="32"/>
  <c r="I27" i="22" s="1"/>
  <c r="O369" i="30"/>
  <c r="O342" i="30"/>
  <c r="O330" i="30"/>
  <c r="O313" i="30"/>
  <c r="O321" i="30"/>
  <c r="O334" i="30"/>
  <c r="O338" i="30"/>
  <c r="O361" i="30"/>
  <c r="H47" i="8"/>
  <c r="O325" i="30"/>
  <c r="O350" i="30"/>
  <c r="H32" i="8"/>
  <c r="O322" i="30"/>
  <c r="O337" i="30"/>
  <c r="O349" i="30"/>
  <c r="O86" i="30"/>
  <c r="Q86" i="30" s="1"/>
  <c r="O267" i="30" s="1"/>
  <c r="O271" i="30" s="1"/>
  <c r="O357" i="30"/>
  <c r="O378" i="30"/>
  <c r="O362" i="30"/>
  <c r="O370" i="30"/>
  <c r="H19" i="8"/>
  <c r="H44" i="8"/>
  <c r="H267" i="8"/>
  <c r="H270" i="8" s="1"/>
  <c r="O318" i="30"/>
  <c r="O310" i="30"/>
  <c r="O333" i="30"/>
  <c r="H73" i="8"/>
  <c r="H75" i="8" s="1"/>
  <c r="E41" i="39" l="1"/>
  <c r="K203" i="100"/>
  <c r="J203" i="100"/>
  <c r="D203" i="100"/>
  <c r="E203" i="100"/>
  <c r="J32" i="22"/>
  <c r="J101" i="32"/>
  <c r="J103" i="32" s="1"/>
  <c r="D101" i="32"/>
  <c r="D103" i="32" s="1"/>
  <c r="D104" i="32" s="1"/>
  <c r="E32" i="22"/>
  <c r="J100" i="32"/>
  <c r="H21" i="8"/>
  <c r="H49" i="8" s="1"/>
  <c r="H50" i="8" s="1"/>
  <c r="D324" i="8"/>
  <c r="H324" i="8" s="1"/>
  <c r="H325" i="8" s="1"/>
  <c r="H442" i="8" s="1"/>
  <c r="E206" i="100" l="1"/>
  <c r="E207" i="100" s="1"/>
  <c r="D206" i="100"/>
  <c r="D207" i="100" s="1"/>
  <c r="J206" i="100"/>
  <c r="J207" i="100" s="1"/>
  <c r="K206" i="100"/>
  <c r="K207" i="100" s="1"/>
  <c r="J104" i="32"/>
  <c r="H53" i="8"/>
  <c r="H78" i="8" s="1"/>
  <c r="H441" i="8" s="1"/>
  <c r="H443" i="8" l="1"/>
</calcChain>
</file>

<file path=xl/sharedStrings.xml><?xml version="1.0" encoding="utf-8"?>
<sst xmlns="http://schemas.openxmlformats.org/spreadsheetml/2006/main" count="4571" uniqueCount="2009">
  <si>
    <t>Loss of funding on covered bonds issued by the bank</t>
  </si>
  <si>
    <t>Undrawn committed credit and liquidity facilities to retail and small business customers</t>
  </si>
  <si>
    <t>Undrawn committed credit facilities to</t>
  </si>
  <si>
    <t>sovereigns, central banks, PSEs and MDBs</t>
  </si>
  <si>
    <t>Undrawn committed liquidity facilities to</t>
  </si>
  <si>
    <t>Other contractual obligations to extend funds to</t>
  </si>
  <si>
    <t>roll-over of inflows</t>
  </si>
  <si>
    <t>excess outflows</t>
  </si>
  <si>
    <t>small business customers</t>
  </si>
  <si>
    <t>other clients</t>
  </si>
  <si>
    <t>Total contractual obligations to extend funds in excess of 50% roll-over assumption</t>
  </si>
  <si>
    <t xml:space="preserve">Non-contractual obligations: </t>
  </si>
  <si>
    <t>Debt-buy back requests (incl. related conduits)</t>
  </si>
  <si>
    <t>Structured products</t>
  </si>
  <si>
    <t>Other non-contractual obligations</t>
  </si>
  <si>
    <t>Outstanding debt securities with remaining maturity &gt; 30 days</t>
  </si>
  <si>
    <t>Amount extended</t>
  </si>
  <si>
    <t>Market value of received colllateral</t>
  </si>
  <si>
    <t>Reverse repo and other secured lending or securities borrowing transactions maturing ≤ 30 days</t>
  </si>
  <si>
    <t>Total inflows on reverse repo and securities borrowing transactions</t>
  </si>
  <si>
    <t>Retail customers</t>
  </si>
  <si>
    <t>Small business customers</t>
  </si>
  <si>
    <t>Option 3 – Additional use of Level 2 assets at a higher haircut</t>
  </si>
  <si>
    <t>Option 1 – Contractual committed liquidity facilities from the relevant central bank</t>
  </si>
  <si>
    <t>Additional Tier 1</t>
  </si>
  <si>
    <t>Bank type numeric</t>
  </si>
  <si>
    <t>Without supervisory run-off rate</t>
  </si>
  <si>
    <t>Transactions backed by Level 1 assets</t>
  </si>
  <si>
    <t>Transactions backed by other collateral</t>
  </si>
  <si>
    <t>Retail deposit run-off weight</t>
  </si>
  <si>
    <t>Unsecured wholesale funding run-off weight</t>
  </si>
  <si>
    <t>Fixed-term deposits (treated as having &gt;30 day remaining maturity), with a supervisory run-off rate</t>
  </si>
  <si>
    <t>Allow treatment for jurisdictions with insufficient liquid assets</t>
  </si>
  <si>
    <t>CET1 (Basel II/III banks: before application of the transitional floor)</t>
  </si>
  <si>
    <t>Tier 1 (Basel II/III banks: before application of the transitional floor)</t>
  </si>
  <si>
    <t>Accounting</t>
  </si>
  <si>
    <t>IFRS</t>
  </si>
  <si>
    <t>US GAAP</t>
  </si>
  <si>
    <t>Other national accounting standard</t>
  </si>
  <si>
    <t>Non-financial corporates</t>
  </si>
  <si>
    <t>Financial institutions, of which</t>
  </si>
  <si>
    <t>deposits at the centralised institution of an institutional network that receive 25% run-off</t>
  </si>
  <si>
    <t>Other entities</t>
  </si>
  <si>
    <t>Total of other inflows by counterparty</t>
  </si>
  <si>
    <t>Other cash inflows</t>
  </si>
  <si>
    <t>Contractual inflows from securities maturing ≤ 30 days, not included anywhere above</t>
  </si>
  <si>
    <t>Other contractual cash inflows</t>
  </si>
  <si>
    <t xml:space="preserve">Total cash inflows before applying the cap </t>
  </si>
  <si>
    <t xml:space="preserve">Cap on cash inflows </t>
  </si>
  <si>
    <t>Total cash inflows after applying the cap</t>
  </si>
  <si>
    <t>Net cash outflows</t>
  </si>
  <si>
    <t>a) Level 1 assets</t>
  </si>
  <si>
    <t>B) Net cash outflows</t>
  </si>
  <si>
    <t>retail, small business customers, non-financials and other clients</t>
  </si>
  <si>
    <t>Total additional requirements run-off</t>
  </si>
  <si>
    <t>Total cash outlfows</t>
  </si>
  <si>
    <t>b) Other inflows by counterparty</t>
  </si>
  <si>
    <t>c) Other cash inflows</t>
  </si>
  <si>
    <t>Total of other cash inflows</t>
  </si>
  <si>
    <t>NSFR</t>
  </si>
  <si>
    <t>For portfolios subject to Basel I</t>
  </si>
  <si>
    <t>For other collateral (ie all non-Level 1 collateral)</t>
  </si>
  <si>
    <t>For standardised approach portfolios</t>
  </si>
  <si>
    <t>Panel</t>
  </si>
  <si>
    <t>Check</t>
  </si>
  <si>
    <t>Reporting date</t>
  </si>
  <si>
    <t>CET1</t>
  </si>
  <si>
    <t>Tier 2</t>
  </si>
  <si>
    <t>paid in amount plus related reserves/retained earnings owned by group gross of all deductions</t>
  </si>
  <si>
    <t>paid in amount plus related reserves/retained earnings owned by third parties gross of all deductions</t>
  </si>
  <si>
    <t>Public sector entities (PSEs); of which:</t>
  </si>
  <si>
    <t>Non-financial; of which:</t>
  </si>
  <si>
    <t>Bank type (numeric)</t>
  </si>
  <si>
    <t>Other exposures (eg equity and other non-credit obligation assets); of which:</t>
  </si>
  <si>
    <t>Securitisation exposures</t>
  </si>
  <si>
    <t>Common share dividends</t>
  </si>
  <si>
    <t>Own estimates</t>
  </si>
  <si>
    <t>Repo VaR</t>
  </si>
  <si>
    <t>CCR SFT</t>
  </si>
  <si>
    <t>Total (Basel II/III banks: before application of the transitional floor)</t>
  </si>
  <si>
    <t>Total Common Equity Tier 1 capital</t>
  </si>
  <si>
    <t>Additional Tier 1 capital</t>
  </si>
  <si>
    <t>Tier 2 capital</t>
  </si>
  <si>
    <t>Tier 3 capital</t>
  </si>
  <si>
    <t>Tier 1 capital</t>
  </si>
  <si>
    <t>Total Common Equity Tier 1 capital after the regulatory adjustments above</t>
  </si>
  <si>
    <t xml:space="preserve">Total Common Equity Tier 1 capital after the regulatory adjustments above </t>
  </si>
  <si>
    <t>Total regulatory adjustments to Additional Tier 1 capital; of which</t>
  </si>
  <si>
    <t>Conversion rate (in euros/reporting currency)</t>
  </si>
  <si>
    <t>financial institutions</t>
  </si>
  <si>
    <t>Yes/No/NA</t>
  </si>
  <si>
    <t>Transactions backed by Level 1 assets; of which:</t>
  </si>
  <si>
    <t>Transactions involving eligible liquid assets – see instructions for more detail</t>
  </si>
  <si>
    <t>Level 1 assets are lent and Level 1 assets are borrowed; of which:</t>
  </si>
  <si>
    <t>Level 1 assets are lent and other assets are borrowed; of which:</t>
  </si>
  <si>
    <t>Other assets are lent and Level 1 assets are borrowed; of which:</t>
  </si>
  <si>
    <t>Involving eligible liquid assets – see instructions for more detail</t>
  </si>
  <si>
    <t>Tier 2 buyback or repayment (gross)</t>
  </si>
  <si>
    <t>B1c</t>
  </si>
  <si>
    <t>B2a</t>
  </si>
  <si>
    <t>C</t>
  </si>
  <si>
    <t>Securitisations</t>
  </si>
  <si>
    <t>Other assets</t>
  </si>
  <si>
    <t>Reporting date (yyyy-mm-dd)</t>
  </si>
  <si>
    <t>Version</t>
  </si>
  <si>
    <t>Bank type</t>
  </si>
  <si>
    <t>RWA</t>
  </si>
  <si>
    <t>Yes</t>
  </si>
  <si>
    <t>No</t>
  </si>
  <si>
    <t>Basel I</t>
  </si>
  <si>
    <t>A) Version</t>
  </si>
  <si>
    <t>Region code</t>
  </si>
  <si>
    <t>Country code</t>
  </si>
  <si>
    <t>Bank number</t>
  </si>
  <si>
    <t>Yes/No</t>
  </si>
  <si>
    <t>Parameters</t>
  </si>
  <si>
    <t>Other Tier 1 buyback or repayment (gross)</t>
  </si>
  <si>
    <t>Accounting standard</t>
  </si>
  <si>
    <t>OpRisk</t>
  </si>
  <si>
    <t>Discretionary staff compensation/bonuses</t>
  </si>
  <si>
    <t>Use capital data</t>
  </si>
  <si>
    <t>Use leverage ratio data</t>
  </si>
  <si>
    <t>Item</t>
  </si>
  <si>
    <t>Basel III para ref</t>
  </si>
  <si>
    <t xml:space="preserve">Total group Common Equity Tier 1 capital prior to regulatory adjustments </t>
  </si>
  <si>
    <t>Regulatory adjustments to be applied to Common Equity Tier 1 due to insufficient Additional Tier 1 to cover deductions</t>
  </si>
  <si>
    <t>Total non-operational deposits; of which</t>
  </si>
  <si>
    <t>provided by other financial institutions and other legal entities</t>
  </si>
  <si>
    <t>C) Collateral swaps</t>
  </si>
  <si>
    <t>Market value of collateral lent</t>
  </si>
  <si>
    <t>Market value of collateral borrowed</t>
  </si>
  <si>
    <t>Weight outflows</t>
  </si>
  <si>
    <t>Weighted amount outflows</t>
  </si>
  <si>
    <t>Weight inflows</t>
  </si>
  <si>
    <t>Weighted amount inflows</t>
  </si>
  <si>
    <t>Level 1 assets are lent and Level 1 assets are borrowed</t>
  </si>
  <si>
    <t>Externally rated exposures</t>
  </si>
  <si>
    <t>Exposure amount</t>
  </si>
  <si>
    <t>All other off balance-sheet obligations not included in the above categories</t>
  </si>
  <si>
    <t>Check: accounting ≤ gross value</t>
  </si>
  <si>
    <t>A) General Info worksheet</t>
  </si>
  <si>
    <t>Check: notional ≥ accounting value</t>
  </si>
  <si>
    <t>Level 1 assets are lent and other assets are borrowed</t>
  </si>
  <si>
    <t>Defaulted exposures under the IRB approach</t>
  </si>
  <si>
    <t>Other assets are lent and Level 1 assets are borrowed</t>
  </si>
  <si>
    <t>Other assets are lent and other assets are borrowed</t>
  </si>
  <si>
    <t>Total outflows and total inflows from collateral swaps</t>
  </si>
  <si>
    <t>Addition</t>
  </si>
  <si>
    <t>Reduction</t>
  </si>
  <si>
    <t>Adjustments to Level 1 assets due to collateral swaps</t>
  </si>
  <si>
    <t>D) LCR</t>
  </si>
  <si>
    <t>Tier 2 regulatory adjustments which have to be deducted from Additional Tier 1 capital</t>
  </si>
  <si>
    <t>Regulatory adjustments actually made to Additional Tier 1 capital</t>
  </si>
  <si>
    <t>58, 59</t>
  </si>
  <si>
    <t>Capital raised (gross)</t>
  </si>
  <si>
    <t>Total gross provisions eligible for inclusion in Tier 2 capital</t>
  </si>
  <si>
    <t>RWA impact of applying future definition of capital rules</t>
  </si>
  <si>
    <t>Checks</t>
  </si>
  <si>
    <t>For IRB portfolios</t>
  </si>
  <si>
    <t>CVA capital charge (risk-weighted asset equivalent); of which:</t>
  </si>
  <si>
    <t>Total exposures; of which:</t>
  </si>
  <si>
    <t>Other retail exposures</t>
  </si>
  <si>
    <t>G</t>
  </si>
  <si>
    <t>Aa</t>
  </si>
  <si>
    <t>Ac</t>
  </si>
  <si>
    <t>B1b</t>
  </si>
  <si>
    <t>SME exposures</t>
  </si>
  <si>
    <t>Residential real estate exposures</t>
  </si>
  <si>
    <t>Commercial real estate</t>
  </si>
  <si>
    <t>Other corporate non-financial</t>
  </si>
  <si>
    <t>Total trading book exposures; of which:</t>
  </si>
  <si>
    <t>Total banking book exposures; of which:</t>
  </si>
  <si>
    <t>prime brokerage services</t>
  </si>
  <si>
    <t>Level 1</t>
  </si>
  <si>
    <t>correspondent banking activity</t>
  </si>
  <si>
    <t>d) Total cash inflows</t>
  </si>
  <si>
    <t>of which, can be included in the consolidated stock by the time the standard is implemented</t>
  </si>
  <si>
    <t>of which, can be brought back into the qualifying stock by the time the standard is implemented</t>
  </si>
  <si>
    <t>Amount/
market value</t>
  </si>
  <si>
    <t>Potential future exposure
(current exposure method; assume no netting or CRM)</t>
  </si>
  <si>
    <t>Comparable to the previous period</t>
  </si>
  <si>
    <t>2) LCR treatment for jurisdictions with insufficient liquid assets</t>
  </si>
  <si>
    <t>3) LCR cash outflows: additional deposit categories with higher run-off rates as specified by supervisor</t>
  </si>
  <si>
    <t>4) LCR cash outflows other contingent funding obligations</t>
  </si>
  <si>
    <t>5) LCR cash inflows</t>
  </si>
  <si>
    <t>1) LCR haircuts for high-quality liquid assets</t>
  </si>
  <si>
    <t>provided by sovereigns, central banks, PSEs and MDBs</t>
  </si>
  <si>
    <t>(A separate column should be completed for each subsidairy issuing capital to third parties)</t>
  </si>
  <si>
    <t>amount attributable to third parties</t>
  </si>
  <si>
    <t>Standardised approach</t>
  </si>
  <si>
    <t>Submission date (yyyy-mm-dd)</t>
  </si>
  <si>
    <t>Other contingent funding obligations</t>
  </si>
  <si>
    <t>2) Cash inflows</t>
  </si>
  <si>
    <t>Rules as at reporting date</t>
  </si>
  <si>
    <t>Income</t>
  </si>
  <si>
    <t>Profit after tax</t>
  </si>
  <si>
    <t>Profit after tax prior to the deduction of relevant (ie expensed) distributions below</t>
  </si>
  <si>
    <t>Distributions</t>
  </si>
  <si>
    <t>Other coupon/dividend payments on Tier 1 instruments</t>
  </si>
  <si>
    <t>Common stock share buybacks</t>
  </si>
  <si>
    <t>Total capital of the subsidiary held by third parties less surplus attributable to third party investors</t>
  </si>
  <si>
    <t xml:space="preserve">Prior to regulatory adjustments </t>
  </si>
  <si>
    <t>Regulatory adjustments</t>
  </si>
  <si>
    <t>C) Capital distribution data (for the six months period ending on the reporting date)</t>
  </si>
  <si>
    <t>Total Common Equity Tier 1 capital attributable to parent company common shareholders</t>
  </si>
  <si>
    <t>Counterparty credit risk exposures (not including CVA charges or charges for exposures to CCPs)</t>
  </si>
  <si>
    <t>Shortfall of provisions to expeced losses to be deducted from Common Equity Tier 1 capital (gross of any tax adjustement)</t>
  </si>
  <si>
    <t>Cap for inclusion of excess provisions in Tier 2 capital (0.6% of credit risk-weighted assets)</t>
  </si>
  <si>
    <t>Excess of provisions to expected losses related to IRB portfolios to be included in Tier 2 capital</t>
  </si>
  <si>
    <t>Cap for inclusion of provisions in Tier 2 capital (1.25% of credit risk-weighted assets)</t>
  </si>
  <si>
    <t>Total provisions related to standardised approach to be included in Tier 2 capital</t>
  </si>
  <si>
    <t>Total provisions related to Basel I portfolios to be included in Tier 2 capital</t>
  </si>
  <si>
    <t>Common Equity Tier 1 capital</t>
  </si>
  <si>
    <t>Total Common Equity Tier 1 capital of the subsidiary held by third parties less surplus attributable to third party investors</t>
  </si>
  <si>
    <t>Total Tier 1 capital</t>
  </si>
  <si>
    <t>Surplus Total Tier 1 capital of the subsidiary; of which</t>
  </si>
  <si>
    <t>Total Tier 1 capital of the subsidiary held by third parties less surplus attributable to third party investors</t>
  </si>
  <si>
    <t>Total capital</t>
  </si>
  <si>
    <t>Surplus Total capital of the subsidiary; of which</t>
  </si>
  <si>
    <t>Surplus Common Equity Tier 1 capital of the subsidiary; of which</t>
  </si>
  <si>
    <t>Amount of Common Equity Tier 1 capital held by third parties to be included in consolidated Common Equity Tier 1 capital</t>
  </si>
  <si>
    <t>Amount of Tier 1 capital held by third parties to be included in consolidated Additional Tier 1 capital</t>
  </si>
  <si>
    <t>Amount of Total capital held by third parties to be included in consolidated Tier 2 capital</t>
  </si>
  <si>
    <t>A) On-balance sheet items</t>
  </si>
  <si>
    <t>Amounts should be net of specific provisions and valuations adjustments.</t>
  </si>
  <si>
    <t xml:space="preserve">Accounting balance sheet value </t>
  </si>
  <si>
    <t>Derivatives:</t>
  </si>
  <si>
    <t>Credit derivatives (protection sold)</t>
  </si>
  <si>
    <t>Credit derivatives (protection bought)</t>
  </si>
  <si>
    <t>Financial derivatives</t>
  </si>
  <si>
    <t>Totals</t>
  </si>
  <si>
    <t>Notional amount</t>
  </si>
  <si>
    <t>B1 ) Derivatives</t>
  </si>
  <si>
    <t>B2) Off-balance sheet items</t>
  </si>
  <si>
    <t>Off-balance sheet items with a 0% CCF in the RSA; of which:</t>
  </si>
  <si>
    <t>Unconditionally cancellable credit cards commitments</t>
  </si>
  <si>
    <t>PSEs guaranteed by central government</t>
  </si>
  <si>
    <t xml:space="preserve">Other unconditionally cancellable commitments </t>
  </si>
  <si>
    <t>Off-balance sheet items with a 20% CCF in the RSA</t>
  </si>
  <si>
    <t>Total off-balance sheet items</t>
  </si>
  <si>
    <t>Accounting total assets</t>
  </si>
  <si>
    <t>Reverse out on-balance sheet netting</t>
  </si>
  <si>
    <t>Credit derivatives:</t>
  </si>
  <si>
    <t>Credit derivatives (protection sold less protection bought)</t>
  </si>
  <si>
    <t xml:space="preserve">Amount </t>
  </si>
  <si>
    <t>Total exposures</t>
  </si>
  <si>
    <t>Total exposures for the calculation of the leverage ratio</t>
  </si>
  <si>
    <t>Central banks</t>
  </si>
  <si>
    <t>Total risk-weighted assets of the subsidiary</t>
  </si>
  <si>
    <t>Other trading book exposures</t>
  </si>
  <si>
    <t>Investments in covered bonds</t>
  </si>
  <si>
    <t xml:space="preserve">Other banking book exposures; of which: </t>
  </si>
  <si>
    <t>Sovereigns; of which:</t>
  </si>
  <si>
    <t>MDBs</t>
  </si>
  <si>
    <t>Financial</t>
  </si>
  <si>
    <t>Qualifying revolving retail exposures</t>
  </si>
  <si>
    <t>Banks</t>
  </si>
  <si>
    <t>Securities with a 0% risk weight:</t>
  </si>
  <si>
    <t>Risk-weighted assets of the consolidated group that relate to the subsidiary (ie risk-weighted assets of the subsidiary excluding intra-group transactions)</t>
  </si>
  <si>
    <t>Lower of the risk-weighted assets of the subsidiary and the contribution to consolidated risk-weighted assets</t>
  </si>
  <si>
    <t>Unsecured debt issuance</t>
  </si>
  <si>
    <t>Debt-buy back requests (incl related conduits)</t>
  </si>
  <si>
    <t>Unconditionally revocable "uncommitted" credit and liquidity facilities</t>
  </si>
  <si>
    <t>Securities financing transactions</t>
  </si>
  <si>
    <t>B) Derivatives and off-balance sheet items</t>
  </si>
  <si>
    <t>Off-balance sheet items with a 50% CCF in the RSA</t>
  </si>
  <si>
    <t>Off-balance sheet items with a 100% CCF in the RSA</t>
  </si>
  <si>
    <t>C) On- and off-balance sheet items – additional breakdown of exposures</t>
  </si>
  <si>
    <t>On-balance sheet exposures: EAD/solvency-based value</t>
  </si>
  <si>
    <t>e) Total cash outflows</t>
  </si>
  <si>
    <t xml:space="preserve">Off-balance sheet exposures: notional x regulatory CCF </t>
  </si>
  <si>
    <t>Total on- and off-balance sheet exposures belonging to the banking book (breakdown according to the effective risk weight):</t>
  </si>
  <si>
    <t>= 0%</t>
  </si>
  <si>
    <t>&gt; 0 and ≤ 12%</t>
  </si>
  <si>
    <t>&gt; 12 and ≤ 20%</t>
  </si>
  <si>
    <t>&gt; 20 and ≤ 50%</t>
  </si>
  <si>
    <t>&gt; 50 and ≤ 75%</t>
  </si>
  <si>
    <t>&gt; 75 and ≤ 100%</t>
  </si>
  <si>
    <t>&gt; 100 and ≤ 425%</t>
  </si>
  <si>
    <t>&gt; 425 and ≤ 1250%</t>
  </si>
  <si>
    <t>D) Reconciliation (following relevant accounting standards)</t>
  </si>
  <si>
    <t>Reverse out SFT netting</t>
  </si>
  <si>
    <t>Reverse out other netting and other adjustments</t>
  </si>
  <si>
    <t>Previous quarter</t>
  </si>
  <si>
    <t>Bank group</t>
  </si>
  <si>
    <t>Unit (1, 1000, 1000000)</t>
  </si>
  <si>
    <t>D</t>
  </si>
  <si>
    <t>E</t>
  </si>
  <si>
    <t>Capital ratios (actual capital, rules as of the relevant date)</t>
  </si>
  <si>
    <t>B1</t>
  </si>
  <si>
    <t>Total</t>
  </si>
  <si>
    <t>1) Reporting data</t>
  </si>
  <si>
    <t>2) Approaches to credit risk</t>
  </si>
  <si>
    <t>Basel I/Basel II</t>
  </si>
  <si>
    <t>Basel II</t>
  </si>
  <si>
    <t>Settlement risk</t>
  </si>
  <si>
    <t>Other Pillar 1 requirements</t>
  </si>
  <si>
    <t>A</t>
  </si>
  <si>
    <t>B</t>
  </si>
  <si>
    <t>1) Cash outflows</t>
  </si>
  <si>
    <t>Provisions included in Tier 2 capital</t>
  </si>
  <si>
    <t>BIA</t>
  </si>
  <si>
    <t>TSA</t>
  </si>
  <si>
    <t>ASA</t>
  </si>
  <si>
    <t>AMA</t>
  </si>
  <si>
    <t>CCR OTC</t>
  </si>
  <si>
    <t>CEM</t>
  </si>
  <si>
    <t>Standardised</t>
  </si>
  <si>
    <t>IMM</t>
  </si>
  <si>
    <t>Supervisory haircuts</t>
  </si>
  <si>
    <t>Bank is a single legal entity</t>
  </si>
  <si>
    <t>issued by sovereigns</t>
  </si>
  <si>
    <t>guaranteed by sovereigns</t>
  </si>
  <si>
    <t>issued or guaranteed by central banks</t>
  </si>
  <si>
    <t>issued or guaranteed by non-central government PSEs</t>
  </si>
  <si>
    <t>Bank is a subsidiary of a banking group</t>
  </si>
  <si>
    <t>Bank is a subsidiary with a non-EU parent (EU only)</t>
  </si>
  <si>
    <t>Reporting currency (ISO code)</t>
  </si>
  <si>
    <t>retail clients</t>
  </si>
  <si>
    <t>non-financial corporates</t>
  </si>
  <si>
    <t>Total retail deposits; of which:</t>
  </si>
  <si>
    <t>A) General bank data</t>
  </si>
  <si>
    <t>Leverage ratio</t>
  </si>
  <si>
    <t>Amount</t>
  </si>
  <si>
    <t>52, 53</t>
  </si>
  <si>
    <t>62–64</t>
  </si>
  <si>
    <t>55, 56</t>
  </si>
  <si>
    <t>67–68</t>
  </si>
  <si>
    <t>[%]</t>
  </si>
  <si>
    <t>Advanced CVA risk capital charge</t>
  </si>
  <si>
    <t>Standardised CVA risk capital charge</t>
  </si>
  <si>
    <t>Basel II/III standardised approach</t>
  </si>
  <si>
    <t>Basel II/III FIRB approach</t>
  </si>
  <si>
    <t>Basel II/III AIRB approach</t>
  </si>
  <si>
    <t>LCR</t>
  </si>
  <si>
    <t>Weight</t>
  </si>
  <si>
    <t>Weighted amount</t>
  </si>
  <si>
    <t>part of central bank reserves that can be drawn in times of stress</t>
  </si>
  <si>
    <t>For non-0% risk-weighted sovereigns:</t>
  </si>
  <si>
    <t>sovereign or central bank debt securities issued in domestic currencies by the sovereign or central bank in the country in which the liquidity risk is being taken or in the bank’s home country</t>
  </si>
  <si>
    <t>Total stock of Level 1 assets</t>
  </si>
  <si>
    <t>Total run-off on other contingent funding obligations</t>
  </si>
  <si>
    <t>Adjustment to stock of Level 1 assets</t>
  </si>
  <si>
    <t>Adjusted amount of Level 1 assets</t>
  </si>
  <si>
    <t>Market value</t>
  </si>
  <si>
    <t>Securities with a 20% risk weight:</t>
  </si>
  <si>
    <t>issued or guaranteed by MDBs</t>
  </si>
  <si>
    <t>Non-financial corporate bonds, rated AA- or better</t>
  </si>
  <si>
    <t>Covered bonds, not self-issued, rated AA- or better</t>
  </si>
  <si>
    <t>Loss of funding on ABS and other structured financing instruments issued by the bank, excluding covered bonds</t>
  </si>
  <si>
    <t xml:space="preserve">Loss of funding on ABCP, conduits, SIVs and other such financing activities; of which: </t>
  </si>
  <si>
    <t>debt maturing ≤ 30 days</t>
  </si>
  <si>
    <t>Collateral swaps maturing ≤ 30 days:</t>
  </si>
  <si>
    <t>provided by members of the institutional networks of cooperative (or otherwise named) banks</t>
  </si>
  <si>
    <t>Level 1 assets</t>
  </si>
  <si>
    <t>Level 2 assets</t>
  </si>
  <si>
    <t>Total usage of alternative treatment (post-haircut) before applying the cap</t>
  </si>
  <si>
    <t>Cap on usage of alternative treatment</t>
  </si>
  <si>
    <t>Total usage of alternative treatment (post-haircut) after applying the cap</t>
  </si>
  <si>
    <t>Total stock of high quality liquid assets plus usage of alternative treatment</t>
  </si>
  <si>
    <t xml:space="preserve"> </t>
  </si>
  <si>
    <t>Insured deposits; of which:</t>
  </si>
  <si>
    <t>in non-transactional and non-relationship accounts</t>
  </si>
  <si>
    <t>Uninsured deposits</t>
  </si>
  <si>
    <t>Additional deposit categories with higher run-off rates as specified by supervisor</t>
  </si>
  <si>
    <t>Category 1</t>
  </si>
  <si>
    <t>Category 2</t>
  </si>
  <si>
    <t>Category 3</t>
  </si>
  <si>
    <t>With a supervisory run-off rate</t>
  </si>
  <si>
    <t>Without a supervisory run-off rate</t>
  </si>
  <si>
    <t>Total retail deposits run-off</t>
  </si>
  <si>
    <t xml:space="preserve">Total unsecured wholesale funding </t>
  </si>
  <si>
    <t>Total funding provided by small business customers; of which:</t>
  </si>
  <si>
    <t>Total operational deposits; of which:</t>
  </si>
  <si>
    <t>provided by non-financial corporates</t>
  </si>
  <si>
    <t>uninsured</t>
  </si>
  <si>
    <t>provided by banks</t>
  </si>
  <si>
    <t>≥1 year</t>
  </si>
  <si>
    <t>Derivatives, SFTs</t>
  </si>
  <si>
    <t>Other sovereign exposures</t>
  </si>
  <si>
    <t>Mutual / cooperative</t>
  </si>
  <si>
    <t>Joint stock company</t>
  </si>
  <si>
    <t>Other non-joint stock company</t>
  </si>
  <si>
    <t xml:space="preserve">Total Common Equity Tier 1 capital of the subsidiary net of deductions (if the subsidiary is not a bank, as defined in footnote 23 of the rules text, zero must be entered into this cell with the common equity to be included in the Total Tier 1 cell below); </t>
  </si>
  <si>
    <t>Total Tier 1 (CET1 + AT1) of the subsidiary net of deductions</t>
  </si>
  <si>
    <t>Total capital (CET1 + AT1 + T2) of the subsidiary net of deductions</t>
  </si>
  <si>
    <t>Additional Tier 1 instruments issued by parent company of group (and any related surplus), including any compliant capital issued via SPVs as determined by paragraph 65 of Basel III</t>
  </si>
  <si>
    <t>Tier 2 capital instruments issued by parent company of group (and any related surplus), including any compliant capital issued via SPVs as determined by paragraph 65 of Basel III</t>
  </si>
  <si>
    <t>Prior to regulatory adjustments</t>
  </si>
  <si>
    <t xml:space="preserve">Non-contractual obligations, such as: </t>
  </si>
  <si>
    <t>Managed funds</t>
  </si>
  <si>
    <t>provided by other banks</t>
  </si>
  <si>
    <t>Additional balances required to be installed in central bank reserves</t>
  </si>
  <si>
    <t>Total unsecured wholesale funding run-off</t>
  </si>
  <si>
    <t>Amount received</t>
  </si>
  <si>
    <t>Market value of extended collateral</t>
  </si>
  <si>
    <t>Total secured wholesale funding run-off</t>
  </si>
  <si>
    <t>Increased liquidity needs related to the potential for valuation changes on posted collateral securing derivative and other transactions:</t>
  </si>
  <si>
    <t>with embedded options in financing arrangements</t>
  </si>
  <si>
    <t>other potential loss of such funding</t>
  </si>
  <si>
    <t>B) Current capital applying…</t>
  </si>
  <si>
    <t>Coins and banknotes</t>
  </si>
  <si>
    <t>Total central bank reserves; of which:</t>
  </si>
  <si>
    <t>issued or guaranteed by BIS, IMF, ECB and European Community, or MDBs</t>
  </si>
  <si>
    <t>domestic sovereign or central bank debt securities issued in foreign currencies, up to the amount of the bank’s stressed net cash outflows in that specific foreign currency stemming from the bank’s operations in the jurisdiction where the bank’s liquidity risk is being taken</t>
  </si>
  <si>
    <t>Total stock of Level 2A assets</t>
  </si>
  <si>
    <t>Adjustment to stock of Level 2A assets</t>
  </si>
  <si>
    <t>Adjusted amount of Level 2A assets</t>
  </si>
  <si>
    <t>Residential mortgage-backed securities (RMBS), rated AA or better</t>
  </si>
  <si>
    <t>54 (a)</t>
  </si>
  <si>
    <t xml:space="preserve">Non-financial corporate bonds, rated BBB- to A+ </t>
  </si>
  <si>
    <t>54 (b)</t>
  </si>
  <si>
    <t xml:space="preserve">Non-financial common equity shares </t>
  </si>
  <si>
    <t xml:space="preserve">54 (c) </t>
  </si>
  <si>
    <t>Total stock of Level 2B RMBS assets</t>
  </si>
  <si>
    <t>Adjustment to stock of Level 2B RMBS assets</t>
  </si>
  <si>
    <t>Annex 1</t>
  </si>
  <si>
    <t>Adjusted amount of Level 2B RMBS assets</t>
  </si>
  <si>
    <t>Total stock of Level 2B non-RMBS assets</t>
  </si>
  <si>
    <t xml:space="preserve">54 (b),(c) </t>
  </si>
  <si>
    <t>Adjustment to stock of Level 2B non-RMBS assets</t>
  </si>
  <si>
    <t>Adjusted amount of Level 2B non-RMBS assets</t>
  </si>
  <si>
    <t>Adjusted amount of Level 2B (RMBS and non-RMBS) assets</t>
  </si>
  <si>
    <t>47, Annex 1</t>
  </si>
  <si>
    <t>51, Annex 1</t>
  </si>
  <si>
    <t>Level 2A</t>
  </si>
  <si>
    <t>Level 2B
RMBS</t>
  </si>
  <si>
    <t>Level 2B
non-RMBS</t>
  </si>
  <si>
    <t>Assets excluded from the stock of high quality liquid assets due to operational restrictions</t>
  </si>
  <si>
    <t xml:space="preserve">Option 2 – Foreign currency HQLA; of which: </t>
  </si>
  <si>
    <t>50 (a)</t>
  </si>
  <si>
    <t xml:space="preserve">50 (c) </t>
  </si>
  <si>
    <t xml:space="preserve">50 (d) </t>
  </si>
  <si>
    <t xml:space="preserve">50 (e) </t>
  </si>
  <si>
    <t>52 (a)</t>
  </si>
  <si>
    <t>52 (b)</t>
  </si>
  <si>
    <t>52 (a),(b)</t>
  </si>
  <si>
    <t>36-37, 171-172</t>
  </si>
  <si>
    <t>31-34, 38-40</t>
  </si>
  <si>
    <t>eligible for a 3% run-off rate; of which:</t>
  </si>
  <si>
    <t>are in the reporting bank's home jurisdiction</t>
  </si>
  <si>
    <t>are not in the reporting bank's home jurisdiction</t>
  </si>
  <si>
    <t>eligible for a 5% run-off rate; of which:</t>
  </si>
  <si>
    <t>Term deposits (treated as having &gt;30 day remaining maturity); of which:</t>
  </si>
  <si>
    <t>85-111</t>
  </si>
  <si>
    <t>89-92</t>
  </si>
  <si>
    <t>89, 75-78</t>
  </si>
  <si>
    <t>89, 75, 78</t>
  </si>
  <si>
    <t>89, 78</t>
  </si>
  <si>
    <t>89, 75</t>
  </si>
  <si>
    <t>89, 79</t>
  </si>
  <si>
    <t>92, 82-84</t>
  </si>
  <si>
    <t>92, 84</t>
  </si>
  <si>
    <t>92, 82</t>
  </si>
  <si>
    <t>93-104</t>
  </si>
  <si>
    <t>93-103</t>
  </si>
  <si>
    <t>107-108</t>
  </si>
  <si>
    <t>in transactional accounts; of which:</t>
  </si>
  <si>
    <t>in non-transactional accounts with established relationships that make deposit withdrawal highly unlikely; of which:</t>
  </si>
  <si>
    <t>Term deposits (treated as having &gt;30 day maturity); of which:</t>
  </si>
  <si>
    <t>provided by non-financial corporates; of which:</t>
  </si>
  <si>
    <t>where entire amount is fully covered by an effective deposit insurance scheme</t>
  </si>
  <si>
    <t>where entire amount is not fully covered by an effective deposit insurance scheme</t>
  </si>
  <si>
    <t>provided by sovereigns, central banks, PSEs and MDBs; of which:</t>
  </si>
  <si>
    <t>excess balances in operational accounts that could be withdrawn and would leave enough funds to fulfil the clearing, custody and cash management activities</t>
  </si>
  <si>
    <t>114-115</t>
  </si>
  <si>
    <t>Backed by Level 1 assets; of which:</t>
  </si>
  <si>
    <t>Backed by Level 2A assets; of which:</t>
  </si>
  <si>
    <t>Backed by Level 2B RMBS assets; of which:</t>
  </si>
  <si>
    <t>Backed by Level 2B non-RMBS assets; of which:</t>
  </si>
  <si>
    <t>Backed by other assets</t>
  </si>
  <si>
    <t>Transactions backed by Level 2A assets; of which:</t>
  </si>
  <si>
    <t>Transactions backed by Level 2B RMBS assets; of which:</t>
  </si>
  <si>
    <t>Transactions backed by Level 2B non-RMBS assets; of which:</t>
  </si>
  <si>
    <t>Derivatives cash outflow</t>
  </si>
  <si>
    <t>Cash and Level 1 assets</t>
  </si>
  <si>
    <t>Increased liquidity needs related to excess non-segregated collateral held by the bank that could contractually be called at any time by the counterparty</t>
  </si>
  <si>
    <t>Increased liquidity needs related to contractually required collateral on transactions for which the counterparty has not yet demanded the collateral be posted</t>
  </si>
  <si>
    <t>Increased liquidity needs related to contracts that allow collateral substitution to non-HQLA assets</t>
  </si>
  <si>
    <t>Increased liquidity needs related to market valuation changes on derivative or other transactions</t>
  </si>
  <si>
    <t>Undrawn committed credit and liquidity facilities provided to banks subject to prudential supervision</t>
  </si>
  <si>
    <t>131 (d)</t>
  </si>
  <si>
    <t>Undrawn committed credit facilities provided to other FIs</t>
  </si>
  <si>
    <t xml:space="preserve">131 (e) </t>
  </si>
  <si>
    <t>Undrawn committed liquidity facilities provided to other FIs</t>
  </si>
  <si>
    <t>131 (f)</t>
  </si>
  <si>
    <t>Non-contractual obligations related to potential liquidity draws from joint ventures or minority investments in entities</t>
  </si>
  <si>
    <t>Trade finance-related obligations (including guarantees and letters of credit)</t>
  </si>
  <si>
    <t>Guarantees and letters of credit unrelated to trade finance obligations</t>
  </si>
  <si>
    <t>Non contractual obligations where customer short positions are covered by other customers’ collateral</t>
  </si>
  <si>
    <t>Bank outright short positions covered by a collateralised securities financing transaction</t>
  </si>
  <si>
    <t>Other contractual cash outflows (including those related to unsecured collateral borrowings and uncovered short positions)</t>
  </si>
  <si>
    <t>138, 139</t>
  </si>
  <si>
    <t>141, 147</t>
  </si>
  <si>
    <t>116, 117</t>
  </si>
  <si>
    <t>131 (a)</t>
  </si>
  <si>
    <t>131 (b)</t>
  </si>
  <si>
    <t>131 (c)</t>
  </si>
  <si>
    <t>131 (g)</t>
  </si>
  <si>
    <t>Transactions backed by Level 2A assets</t>
  </si>
  <si>
    <t>145-146</t>
  </si>
  <si>
    <t>Margin lending backed by non-Level 1 or non-Level 2 collateral</t>
  </si>
  <si>
    <t>Transactions backed by Level 2B RMBS assets</t>
  </si>
  <si>
    <t>Transactions backed by Level 2B non-RMBS assets</t>
  </si>
  <si>
    <t>Derivatives cash inflow</t>
  </si>
  <si>
    <t>158, 159</t>
  </si>
  <si>
    <t>69, 144</t>
  </si>
  <si>
    <t>48, 113, 146, Annex 1</t>
  </si>
  <si>
    <t>Level 1 assets are lent and Level 2A assets are borrowed; of which:</t>
  </si>
  <si>
    <t>Level 1 assets are lent and Level 2B RMBS assets are borrowed; of which:</t>
  </si>
  <si>
    <t>Level 1 assets are lent and Level 2B non-RMBS assets are borrowed; of which:</t>
  </si>
  <si>
    <t>Level 2A assets are lent and Level 1 assets are borrowed; of which:</t>
  </si>
  <si>
    <t>Level 2A assets are lent and Level 2A assets are borrowed; of which:</t>
  </si>
  <si>
    <t>Level 2A assets are lent and Level 2B RMBS assets are borrowed; of which:</t>
  </si>
  <si>
    <t>Level 2A assets are lent and Level 2B non-RMBS assets are borrowed; of which:</t>
  </si>
  <si>
    <t>Level 2A assets are lent and other assets are borrowed; of which:</t>
  </si>
  <si>
    <t>Level 2B RMBS assets are lent and Level 1 assets are borrowed; of which:</t>
  </si>
  <si>
    <t>Level 2B RMBS assets are lent and Level 2A assets are borrowed; of which:</t>
  </si>
  <si>
    <t>Level 2B RMBS assets are lent and Level 2B RMBS assets are borrowed; of which:</t>
  </si>
  <si>
    <t>Level 2B RMBS assets are lent and Level 2B non-RMBS assets are borrowed; of which:</t>
  </si>
  <si>
    <t>Level 2B RMBS assets are lent and other assets are borrowed; of which:</t>
  </si>
  <si>
    <t>Level 2B non-RMBS assets are lent and Level 1 assets are borrowed; of which:</t>
  </si>
  <si>
    <t>Level 2B non-RMBS assets are lent and Level 2A assets are borrowed; of which:</t>
  </si>
  <si>
    <t>Level 2B non-RMBS assets are lent and Level 2B RMBS assets are borrowed; of which:</t>
  </si>
  <si>
    <t>Level 2B non-RMBS assets are lent and Level 2B non-RMBS assets are borrowed; of which:</t>
  </si>
  <si>
    <t>Level 2B non-RMBS assets are lent and other assets are borrowed; of which:</t>
  </si>
  <si>
    <t>Other assets are lent and Level 2A assets are borrowed; of which:</t>
  </si>
  <si>
    <t>Other assets are lent and Level 2B RMBS assets are borrowed; of which:</t>
  </si>
  <si>
    <t>Other assets are lent and Level 2B non-RMBS assets are borrowed; of which:</t>
  </si>
  <si>
    <t>Level 1 assets are lent and Level 2A assets are borrowed</t>
  </si>
  <si>
    <t>Level 1 assets are lent and Level 2B RMBS assets are borrowed</t>
  </si>
  <si>
    <t>Level 1 assets are lent and Level 2B non-RMBS assets are borrowed</t>
  </si>
  <si>
    <t>Level 2A assets are lent and Level 1 assets are borrowed</t>
  </si>
  <si>
    <t>Level 2A assets are lent and Level 2A assets are borrowed</t>
  </si>
  <si>
    <t>Level 2A assets are lent and Level 2B RMBS assets are borrowed</t>
  </si>
  <si>
    <t>Level 2A assets are lent and Level 2B non-RMBS assets are borrowed</t>
  </si>
  <si>
    <t>Level 2A assets are lent and other assets are borrowed</t>
  </si>
  <si>
    <t>Level 2B RMBS assets are lent and Level 1 assets are borrowed</t>
  </si>
  <si>
    <t>Level 2B RMBS assets are lent and Level 2A assets are borrowed</t>
  </si>
  <si>
    <t>Level 2B RMBS assets are lent and Level 2B RMBS assets are borrowed</t>
  </si>
  <si>
    <t>Level 2B RMBS assets are lent and Level 2B non-RMBS assets are borrowed</t>
  </si>
  <si>
    <t>Level 2B RMBS assets are lent and other assets are borrowed</t>
  </si>
  <si>
    <t>Level 2B non-RMBS assets are lent and Level 1 assets are borrowed</t>
  </si>
  <si>
    <t>Level 2B non-RMBS assets are lent and Level 2A assets are borrowed</t>
  </si>
  <si>
    <t>Level 2B non-RMBS assets are lent and Level 2B RMBS assets are borrowed</t>
  </si>
  <si>
    <t>Level 2B non-RMBS assets are lent and Level 2B non-RMBS assets are borrowed</t>
  </si>
  <si>
    <t>Level 2B non-RMBS assets are lent and other assets are borrowed</t>
  </si>
  <si>
    <t>Other assets are lent and Level 2A assets are borrowed</t>
  </si>
  <si>
    <t>Other assets are lent and Level 2B RMBS assets are borrowed</t>
  </si>
  <si>
    <t>Other assets are lent and Level 2B non-RMBS assets are borrowed</t>
  </si>
  <si>
    <t>Adjustments to Level 2A assets due to collateral swaps</t>
  </si>
  <si>
    <t>Adjustments to Level 2B RMBS assets due to collateral swaps</t>
  </si>
  <si>
    <t>Adjustments to Level 2B non-RMBS assets due to collateral swaps</t>
  </si>
  <si>
    <t>issued or guaranteed by BIS, IMF, ECB or European Community, or MDBs</t>
  </si>
  <si>
    <t>Level 2A assets</t>
  </si>
  <si>
    <t>Level 2B assets</t>
  </si>
  <si>
    <t>RMBS, rated AA or better</t>
  </si>
  <si>
    <t>Non-financial corporate bonds, rated BBB- to A+</t>
  </si>
  <si>
    <t>Non-financial common equity shares</t>
  </si>
  <si>
    <t xml:space="preserve">Option 2 – Foreign currency HQLA, of which: </t>
  </si>
  <si>
    <t>e) Treatment for jurisdictions with insufficient HQLA</t>
  </si>
  <si>
    <t>75, 78</t>
  </si>
  <si>
    <t>82-84</t>
  </si>
  <si>
    <t>Undrawn committed credit and liquidity facilities to other legal entities</t>
  </si>
  <si>
    <t>operational deposits</t>
  </si>
  <si>
    <t>all payments on other loans and deposits due in ≤ 30 days</t>
  </si>
  <si>
    <t>A) Stock of high quality liquid assets (HQLA)</t>
  </si>
  <si>
    <t>Paragraph nr in standards doc</t>
  </si>
  <si>
    <t>50 (b), footnote 13</t>
  </si>
  <si>
    <t>issued or guaranteed by PSEs</t>
  </si>
  <si>
    <t>Adjustment to stock of HQLA due to cap on Level 2B assets</t>
  </si>
  <si>
    <t>Adjustment to stock of HQLA due to cap on Level 2 assets</t>
  </si>
  <si>
    <t>Total stock of HQLA</t>
  </si>
  <si>
    <t>Assets held at the entity level, but excluded from the consolidated stock of HQLA</t>
  </si>
  <si>
    <t>Panel e) to be filled in in your jurisdiction:</t>
  </si>
  <si>
    <t>Option 3 – Additional use of Level 2 assets with a higher haircut</t>
  </si>
  <si>
    <t>f) Total stock of HQLA plus usage of alternative treatment</t>
  </si>
  <si>
    <t>Total stock of HQLA plus usage of alternative treatment</t>
  </si>
  <si>
    <t>105-109</t>
  </si>
  <si>
    <t>Of the non-operational deposits reported above, amounts that could be considered operational in nature but per the Basel III LCR standards have been excluded from receiving operational deposit treatment due to:</t>
  </si>
  <si>
    <t>99, footnote 42</t>
  </si>
  <si>
    <t>Transactions conducted with the bank's domestic central bank; of which:</t>
  </si>
  <si>
    <t>Transactions not conducted with the bank's domestic central bank and backed by Level 1 assets; of which:</t>
  </si>
  <si>
    <t>Transactions not conducted with the bank's domestic central bank and backed by Level 2A assets; of which:</t>
  </si>
  <si>
    <t>Transactions not conducted with the bank's domestic central bank and backed by Level 2B RMBS assets; of which:</t>
  </si>
  <si>
    <t>Counterparties are domestic sovereigns, MDBs or domestic PSEs with a 20% risk weight; of which:</t>
  </si>
  <si>
    <t>Counterparties are not domestic sovereigns, MDBs or domestic PSEs with a 20% risk weight; of which:</t>
  </si>
  <si>
    <t>Transactions not conducted with the bank's domestic central bank and backed by other assets (non-HQLA); of which:</t>
  </si>
  <si>
    <t>Counterparties are domestic sovereigns, MDBs or domestic PSEs with a 20% risk weight</t>
  </si>
  <si>
    <t>Counterparties are not domestic sovereigns, MDBs or domestic PSEs with a 20% risk weight</t>
  </si>
  <si>
    <t>Increased liquidity needs related to downgrade triggers in derviatives and other financing transactions</t>
  </si>
  <si>
    <t>Transactions not conducted with the bank's domestic central bank and backed by Level 2B non-RMBS assets; of which:</t>
  </si>
  <si>
    <t>insured, with a 3% run-off rate</t>
  </si>
  <si>
    <t>insured, with a 5% run-off rate</t>
  </si>
  <si>
    <t>G-SIB surcharge</t>
  </si>
  <si>
    <t>Trade exposures (including client cleared trades)</t>
  </si>
  <si>
    <t>Default fund exposures</t>
  </si>
  <si>
    <t>Qualifying central counterparties; of which:</t>
  </si>
  <si>
    <t>Unconditionally revocable "uncommitted" liquidity facilities</t>
  </si>
  <si>
    <t>Unconditionally revocable "uncommitted" credit facilities</t>
  </si>
  <si>
    <t>Domestic surcharges, total capital</t>
  </si>
  <si>
    <t>Domestic surcharges, Tier 1 capital</t>
  </si>
  <si>
    <t>Domestic surcharges, CET1 capital</t>
  </si>
  <si>
    <t>Use LCR data</t>
  </si>
  <si>
    <t>Use NSFR data</t>
  </si>
  <si>
    <t>Counterparty credit risk exposure</t>
  </si>
  <si>
    <t>19−28</t>
  </si>
  <si>
    <t>Memo item: SFT exposures to QCCPs from client-cleared transactions</t>
  </si>
  <si>
    <t>36, 37</t>
  </si>
  <si>
    <t>Potential future exposure (current exposure method; apply regulatory netting)</t>
  </si>
  <si>
    <t>F) Calculation of the leverage ratio</t>
  </si>
  <si>
    <t>8, 9</t>
  </si>
  <si>
    <t>Data complete</t>
  </si>
  <si>
    <t>Total exposure data complete</t>
  </si>
  <si>
    <t>F</t>
  </si>
  <si>
    <t>LR framework para ref</t>
  </si>
  <si>
    <t>Gross value (assuming no netting or CRM)</t>
  </si>
  <si>
    <t xml:space="preserve">Capped notional amount </t>
  </si>
  <si>
    <t>Capped notional amount (same reference name)</t>
  </si>
  <si>
    <t>Capped notional amount (same reference name with no maturity mismatch)</t>
  </si>
  <si>
    <t>Adjusted gross SFT assets</t>
  </si>
  <si>
    <t xml:space="preserve">b) Level 2A assets
 </t>
  </si>
  <si>
    <t xml:space="preserve">c) Level 2B assets
</t>
  </si>
  <si>
    <t xml:space="preserve">d) Total stock of HQLA
</t>
  </si>
  <si>
    <t xml:space="preserve">a) Retail deposit run-off
</t>
  </si>
  <si>
    <t xml:space="preserve">b) Unsecured wholesale funding run-off
</t>
  </si>
  <si>
    <t xml:space="preserve">c) Secured funding run-off
</t>
  </si>
  <si>
    <t xml:space="preserve">a) Secured lending including reverse repo and securities borrowing
</t>
  </si>
  <si>
    <t xml:space="preserve">d) Additional requirements
</t>
  </si>
  <si>
    <t>A) Available stable funding</t>
  </si>
  <si>
    <t>"Stable" (as defined in the LCR) demand and/or term deposits from retail and small business customers</t>
  </si>
  <si>
    <t>"Less stable" (as defined in the LCR) demand and/or term deposits from retail and small business customers</t>
  </si>
  <si>
    <t>Unsecured funding from non-financial corporates</t>
  </si>
  <si>
    <t>Of which is an operational deposit (as defined in the LCR)</t>
  </si>
  <si>
    <t>Of which is a non-operational deposit (as defined in the LCR)</t>
  </si>
  <si>
    <t>Unsecured funding from central banks</t>
  </si>
  <si>
    <t>Unsecured funding from other legal entities (including financial corporates and financial institutions)</t>
  </si>
  <si>
    <t>Other deposits from members of an institutional network of cooperative banks</t>
  </si>
  <si>
    <t>Secured borrowings and liabilities (including secured term deposits); of which are from:</t>
  </si>
  <si>
    <t>Retail and small business customers</t>
  </si>
  <si>
    <t>Other legal entities (including financial corporates and financial institutions)</t>
  </si>
  <si>
    <t>Other liability and equity categories</t>
  </si>
  <si>
    <t>Total ASF</t>
  </si>
  <si>
    <t>B) Required stable funding</t>
  </si>
  <si>
    <t>1) On balance-sheet items</t>
  </si>
  <si>
    <t>RSF Factor btwn 6 months and 1 year</t>
  </si>
  <si>
    <t>RSF Factor ≥ 1 year</t>
  </si>
  <si>
    <t>Calculated RSF btwn 6 months and 1 year</t>
  </si>
  <si>
    <t>Calculated RSF ≥ 1 year</t>
  </si>
  <si>
    <t>Calculated Total RSF</t>
  </si>
  <si>
    <t>Total central bank reserves</t>
  </si>
  <si>
    <t>Unencumbered</t>
  </si>
  <si>
    <t>Securities held where the institution has an offsetting reverse repurchase transaction when the security on each transaction has the same unique identifier (eg ISIN number or CUSIP) and such securities are reported on the balance sheet of the reporting instutions</t>
  </si>
  <si>
    <t>2) Off balance-sheet items</t>
  </si>
  <si>
    <t>Irrevocable or conditionally revocable liquidity facilities</t>
  </si>
  <si>
    <t>Irrevocable or conditionally revocable credit facilities</t>
  </si>
  <si>
    <t>Total RSF</t>
  </si>
  <si>
    <t>C) NSFR</t>
  </si>
  <si>
    <t>Net stable funding ratio</t>
  </si>
  <si>
    <t>"Stable" (as defined in the LCR) demand and/or term deposits from retail and small business customers (as defined in the LCR)</t>
  </si>
  <si>
    <t>Statutory minimum deposits from members of an institutional network of cooperative (or otherwise named) banks</t>
  </si>
  <si>
    <t>All other liabilities and equity categories not included above</t>
  </si>
  <si>
    <t>ASF factor</t>
  </si>
  <si>
    <t>Calculated ASF</t>
  </si>
  <si>
    <t>&lt; 6 months</t>
  </si>
  <si>
    <t>≥ 1 year</t>
  </si>
  <si>
    <t>RSF factor</t>
  </si>
  <si>
    <t>Calculated RSF</t>
  </si>
  <si>
    <t xml:space="preserve">RSF 
factor </t>
  </si>
  <si>
    <t>Calculated total RSF</t>
  </si>
  <si>
    <t>Deferred tax liabilities (DTLs)</t>
  </si>
  <si>
    <t>Minority interest</t>
  </si>
  <si>
    <t>19-21, 23, 28</t>
  </si>
  <si>
    <t>Replacement cost associated with all derivatives transactions (gross of variation margin)</t>
  </si>
  <si>
    <t>25, 26</t>
  </si>
  <si>
    <t>Eligible cash variation margin offset against derivatives market values</t>
  </si>
  <si>
    <t>Exempted CCP leg of client-cleared trade exposures (replacement costs)</t>
  </si>
  <si>
    <t>33−37</t>
  </si>
  <si>
    <t>SFT agent transactions eligible for the exceptional treatment</t>
  </si>
  <si>
    <t>Accounting other assets</t>
  </si>
  <si>
    <t>Adjustments to accounting 'other assets' for the purposes of the leverage ratio</t>
  </si>
  <si>
    <t>19−22, 28</t>
  </si>
  <si>
    <t>Potential future exposure for derivatives entering the leverage ratio exposure measure</t>
  </si>
  <si>
    <t>Exempted CCP leg of client-cleared trade exposures (potential future exposure)</t>
  </si>
  <si>
    <t>E) Adjusted notional exposures for written credit derivatives</t>
  </si>
  <si>
    <t>≥ 6 months to &lt; 1 year</t>
  </si>
  <si>
    <t>Tier 1 and Tier 2 capital (Basel III 2022), before the application of capital deductions and excluding the proportion of Tier 2 instruments with residual maturity of less than one year</t>
  </si>
  <si>
    <t>Of which is non-deposit unsecured funding</t>
  </si>
  <si>
    <t>Unsecured funding from sovereigns/PSEs/MDBs/NDBs</t>
  </si>
  <si>
    <t>Sovereigns/PSEs/MDBs/NDBs</t>
  </si>
  <si>
    <t>Defaulted securities and non-performing loans</t>
  </si>
  <si>
    <t>All other assets not included in above categories that qualify for 100% treatment</t>
  </si>
  <si>
    <t>Capital instruments not included above with an effective residual maturity of one year or more</t>
  </si>
  <si>
    <t>Exposure amounts resulting from the additional treatment for credit derivatives</t>
  </si>
  <si>
    <t>Unconditionally revocable liquidity facilities</t>
  </si>
  <si>
    <t>Unconditionally revocable credit facilities</t>
  </si>
  <si>
    <t>Check: Tier 2 adjustments should be ≤ additional Tier 2 prior to adjustments</t>
  </si>
  <si>
    <t>Check: Tier 1 adjustments should be ≤ additional Tier 1 prior to adjustments</t>
  </si>
  <si>
    <t>National rules as at reporting date</t>
  </si>
  <si>
    <t>Check: sum of other assets of which items ≤ other assets</t>
  </si>
  <si>
    <t>Check: unconditionally cancellable commitments should not exceed off-balance items with a 0% CCF</t>
  </si>
  <si>
    <t>Check: total equals total accounting values in panel A</t>
  </si>
  <si>
    <t>Check: total equals total gross values in panel A</t>
  </si>
  <si>
    <t>Check: credit derivatives (protection sold) should be the same as or less than that in panel B</t>
  </si>
  <si>
    <t>Check: credit derivatives (protection bought) should be the same as or less than that in panel B</t>
  </si>
  <si>
    <t>Check: credit derivatives purchased are consistently filled-in (see reporting instructions for more details)</t>
  </si>
  <si>
    <t>Other SFTs</t>
  </si>
  <si>
    <t>33-35</t>
  </si>
  <si>
    <t>29−31</t>
  </si>
  <si>
    <t>Closed from question: numerical answer</t>
  </si>
  <si>
    <t>Overall capital requirements and actual capital ratios</t>
  </si>
  <si>
    <t>General information (to be completed by all banks)</t>
  </si>
  <si>
    <t>Unit</t>
  </si>
  <si>
    <t>One</t>
  </si>
  <si>
    <t>Thousands</t>
  </si>
  <si>
    <t>Millions</t>
  </si>
  <si>
    <t>FIRB</t>
  </si>
  <si>
    <t>AIRB</t>
  </si>
  <si>
    <t>PD/LGD</t>
  </si>
  <si>
    <t>Market-based</t>
  </si>
  <si>
    <t>Credit risk equity</t>
  </si>
  <si>
    <t>Credit risk</t>
  </si>
  <si>
    <t>Sovereign or central bank debt securities, rated BBB- to BBB+</t>
  </si>
  <si>
    <t>BCBS FAQ 3(a)</t>
  </si>
  <si>
    <t>Exposure value when applying the Original Exposure Method</t>
  </si>
  <si>
    <t>Check: notional ≥ OEM value</t>
  </si>
  <si>
    <t>H</t>
  </si>
  <si>
    <r>
      <t xml:space="preserve">PSEs </t>
    </r>
    <r>
      <rPr>
        <b/>
        <sz val="10"/>
        <rFont val="Segoe UI"/>
        <family val="2"/>
      </rPr>
      <t>not</t>
    </r>
    <r>
      <rPr>
        <sz val="10"/>
        <rFont val="Segoe UI"/>
        <family val="2"/>
      </rPr>
      <t xml:space="preserve"> guaranteed by central government but treated as a sovereign under paragraph 229 of the Basel II framework</t>
    </r>
  </si>
  <si>
    <r>
      <t xml:space="preserve">Of which collateral is </t>
    </r>
    <r>
      <rPr>
        <b/>
        <sz val="10"/>
        <color indexed="8"/>
        <rFont val="Segoe UI"/>
        <family val="2"/>
      </rPr>
      <t>not re-used</t>
    </r>
    <r>
      <rPr>
        <sz val="10"/>
        <color indexed="8"/>
        <rFont val="Segoe UI"/>
        <family val="2"/>
      </rPr>
      <t xml:space="preserve"> (ie is not rehypothecated) to cover the reporting institution's outright short positions</t>
    </r>
  </si>
  <si>
    <r>
      <t xml:space="preserve">Of which collateral </t>
    </r>
    <r>
      <rPr>
        <b/>
        <sz val="10"/>
        <color indexed="8"/>
        <rFont val="Segoe UI"/>
        <family val="2"/>
      </rPr>
      <t>is re-used</t>
    </r>
    <r>
      <rPr>
        <sz val="10"/>
        <color indexed="8"/>
        <rFont val="Segoe UI"/>
        <family val="2"/>
      </rPr>
      <t xml:space="preserve"> (ie is rehypothecated) in transactions to cover the reporting insitution's outright short positions </t>
    </r>
  </si>
  <si>
    <r>
      <t xml:space="preserve">Of which the borrowed assets </t>
    </r>
    <r>
      <rPr>
        <b/>
        <sz val="10"/>
        <color indexed="8"/>
        <rFont val="Segoe UI"/>
        <family val="2"/>
      </rPr>
      <t>are not re-used</t>
    </r>
    <r>
      <rPr>
        <sz val="10"/>
        <color indexed="8"/>
        <rFont val="Segoe UI"/>
        <family val="2"/>
      </rPr>
      <t xml:space="preserve"> (ie are not rehypothecated) to cover short positions </t>
    </r>
  </si>
  <si>
    <r>
      <t xml:space="preserve">Of which the borrowed assets </t>
    </r>
    <r>
      <rPr>
        <b/>
        <sz val="10"/>
        <color indexed="8"/>
        <rFont val="Segoe UI"/>
        <family val="2"/>
      </rPr>
      <t>are re-used</t>
    </r>
    <r>
      <rPr>
        <sz val="10"/>
        <color indexed="8"/>
        <rFont val="Segoe UI"/>
        <family val="2"/>
      </rPr>
      <t xml:space="preserve"> (ie are rehypothecated) in transactions to cover short positions</t>
    </r>
  </si>
  <si>
    <t>Definition of capital</t>
  </si>
  <si>
    <t>A) Provisions and expected losses</t>
  </si>
  <si>
    <t>EU</t>
  </si>
  <si>
    <t>Total amount with respect to provisions to be included in Tier 2 capital</t>
  </si>
  <si>
    <t>B) Common Equity Tier 1 capital</t>
  </si>
  <si>
    <t>1) Eligible Common Equity Tier 1 capital held</t>
  </si>
  <si>
    <t>2022 national impl.</t>
  </si>
  <si>
    <r>
      <t>Paid in capital</t>
    </r>
    <r>
      <rPr>
        <sz val="10"/>
        <rFont val="Segoe UI"/>
        <family val="2"/>
      </rPr>
      <t xml:space="preserve">
This should be equal to the sum of common stock (and </t>
    </r>
    <r>
      <rPr>
        <b/>
        <sz val="10"/>
        <rFont val="Segoe UI"/>
        <family val="2"/>
      </rPr>
      <t>related</t>
    </r>
    <r>
      <rPr>
        <sz val="10"/>
        <rFont val="Segoe UI"/>
        <family val="2"/>
      </rPr>
      <t xml:space="preserve"> surplus only) and other instruments for non joint stock companies, both of which must meet the common stock critieria. This should be net of treasury stock and other investments in own shares to the extent that these are already derecognised on the balance sheet under the relevant accounting standards. Other paid in capital elements must be excluded. All minority interest must be excluded.</t>
    </r>
  </si>
  <si>
    <r>
      <t>Retained earnings (</t>
    </r>
    <r>
      <rPr>
        <sz val="10"/>
        <rFont val="Segoe UI"/>
        <family val="2"/>
      </rPr>
      <t>full amount prior to the application of all regulatory adjustments)</t>
    </r>
  </si>
  <si>
    <r>
      <t>Accumulated other comprehensive income (and other reserves) (</t>
    </r>
    <r>
      <rPr>
        <sz val="10"/>
        <rFont val="Segoe UI"/>
        <family val="2"/>
      </rPr>
      <t>full amount prior to the application of all filters and deductions)</t>
    </r>
  </si>
  <si>
    <t>Total minority interest given recognition in Common Equity Tier 1 capital</t>
  </si>
  <si>
    <t>2) Regulatory adjustments to Common Equity Tier 1 capital</t>
  </si>
  <si>
    <t>Deduction for goodwill net of related tax liability</t>
  </si>
  <si>
    <t>Deduction for intangibles (excluding goodwill and mortgage servicing rights) net of related tax liability</t>
  </si>
  <si>
    <t>Deduction for deferred tax assets arising from carryforwards of unused tax losses, unused tax credits and all other (net of pro rata share of any DTLs)</t>
  </si>
  <si>
    <t>Deduction for investments in own shares (excluding amounts already derecognised under the relevant accounting standards)</t>
  </si>
  <si>
    <t>Deduction for reciprocal cross holdings of common equity</t>
  </si>
  <si>
    <t>Deduction for shortfall of provisions to expeced losses (gross of any tax adjustement)</t>
  </si>
  <si>
    <t>71–72</t>
  </si>
  <si>
    <t>Cash flow hedge reserve to be deducted from (or added to if negative) Common Equity Tier 1 capital</t>
  </si>
  <si>
    <t>Total cumulative net gains and (losses) in equity due to changes in the fair value of liabilities that are due to a change in the bank's own credit risk 
Amount to be deducted from (or added to if negative) capital (if gain report as positive; if loss report as negative)</t>
  </si>
  <si>
    <t>76–77</t>
  </si>
  <si>
    <t>Deduction for defined benefit pension fund assets</t>
  </si>
  <si>
    <t>Deduction for securitisation gain on sale (expected future margin income) as set out in paragraph 562 of the Basel II framework</t>
  </si>
  <si>
    <t>Deductions for prudent valuation</t>
  </si>
  <si>
    <t>Other CET1 deductions</t>
  </si>
  <si>
    <t>80–83</t>
  </si>
  <si>
    <r>
      <t xml:space="preserve">Deduction for investments in the capital of banking, financial and insurance entities that are outside the scope of regulatory consolidation and where the bank </t>
    </r>
    <r>
      <rPr>
        <sz val="10"/>
        <color rgb="FFAA322F"/>
        <rFont val="Segoe UI"/>
        <family val="2"/>
      </rPr>
      <t>does not</t>
    </r>
    <r>
      <rPr>
        <sz val="10"/>
        <rFont val="Segoe UI"/>
        <family val="2"/>
      </rPr>
      <t xml:space="preserve"> own more than 10% of the issued common share capital (excluding amounts held for underwriting purposes only if held for 5 working days or less)</t>
    </r>
  </si>
  <si>
    <t>84–86</t>
  </si>
  <si>
    <t>Deduction for significant investments in the capital of banking, financial and insurance entities that are outside the scope of regulatory consolidation (ie where the bank owns more than 10% of the issued common share capital or where the entity is an affiliate), excluding amounts held for underwriting purposes only if held for 5 working days or less</t>
  </si>
  <si>
    <t>Deduction for mortgage servicing rights</t>
  </si>
  <si>
    <t>Deduction for deferred tax assets due to temporary differences (amount above 10% threshold)</t>
  </si>
  <si>
    <t>Aggregate of items subject to the 15% limit (significant investments in financial institutions, mortgage servicing rights and DTAs that arise from temporary differences)</t>
  </si>
  <si>
    <t>Total regulatory adjustments to Common Equity Tier 1 capital</t>
  </si>
  <si>
    <t>Common Equity Tier 1 capital net of regulatory adjustments</t>
  </si>
  <si>
    <t>C) Additional Tier 1 capital</t>
  </si>
  <si>
    <t>1) Eligible additional Tier 1 capital held</t>
  </si>
  <si>
    <t>2) Regulatory adjustments to additional Tier 1 capital</t>
  </si>
  <si>
    <t>Deduction for reciprocal cross holdings of Tier 2 capital</t>
  </si>
  <si>
    <t>Other deductions from additional Tier 1 capital</t>
  </si>
  <si>
    <t>Additional Tier 1 capital net of regulatory adjustments</t>
  </si>
  <si>
    <t>D) Tier 2 capital</t>
  </si>
  <si>
    <t>1) Eligible Tier 2 capital held</t>
  </si>
  <si>
    <t>Instruments that meet the Tier 2 criteria issued by subsidiaries to third parties that are given recogntion in Tier 2 capital</t>
  </si>
  <si>
    <t>Total Tier 2 capital prior to regulatory adjustments</t>
  </si>
  <si>
    <t>2) Regulatory adjustments to Tier 2 capital</t>
  </si>
  <si>
    <t>Deduction for reciprocal cross holdings of additional Tier 1 capital</t>
  </si>
  <si>
    <t>Other deductions from Tier 2 capital</t>
  </si>
  <si>
    <t>Total regulatory adjustments to Tier 2 capital; of which</t>
  </si>
  <si>
    <t>Regulatory adjustments actually made to Tier 2 capital</t>
  </si>
  <si>
    <t>Tier 2 capital net of regulatory adjustments</t>
  </si>
  <si>
    <t>2022 Basel III pure</t>
  </si>
  <si>
    <r>
      <t xml:space="preserve">Total risk-weighted assets (Basel II/III banks: </t>
    </r>
    <r>
      <rPr>
        <b/>
        <sz val="10"/>
        <rFont val="Segoe UI"/>
        <family val="2"/>
      </rPr>
      <t>before</t>
    </r>
    <r>
      <rPr>
        <sz val="10"/>
        <rFont val="Segoe UI"/>
        <family val="2"/>
      </rPr>
      <t xml:space="preserve"> application of the transitional floors)</t>
    </r>
  </si>
  <si>
    <t>RWA impact pure</t>
  </si>
  <si>
    <t>Incremental RWA impact of applying 2022 Basel III pure rather than national implementation</t>
  </si>
  <si>
    <t>Basel III national impl.</t>
  </si>
  <si>
    <t>Basel III pure</t>
  </si>
  <si>
    <r>
      <t xml:space="preserve">Total gross provisions eligible for inclusion in the adjustment to capital in respect of the difference between expected loss and provisions (defaulted assets, </t>
    </r>
    <r>
      <rPr>
        <b/>
        <sz val="10"/>
        <color rgb="FFAA322F"/>
        <rFont val="Segoe UI"/>
        <family val="2"/>
      </rPr>
      <t>only to be filled in if EU rules apply</t>
    </r>
    <r>
      <rPr>
        <sz val="10"/>
        <rFont val="Segoe UI"/>
        <family val="2"/>
      </rPr>
      <t>)</t>
    </r>
  </si>
  <si>
    <r>
      <t xml:space="preserve">Total expected loss eligible for inclusion in the adjustment to capital in respect of the difference between expected loss and provisions (defaulted assets, </t>
    </r>
    <r>
      <rPr>
        <b/>
        <sz val="10"/>
        <color rgb="FFAA322F"/>
        <rFont val="Segoe UI"/>
        <family val="2"/>
      </rPr>
      <t>only to be filled in if EU rules apply</t>
    </r>
    <r>
      <rPr>
        <sz val="10"/>
        <rFont val="Segoe UI"/>
        <family val="2"/>
      </rPr>
      <t>)</t>
    </r>
  </si>
  <si>
    <t>Deductions for securitisation positions which can alternatively be subject to a 1,250% risk weight</t>
  </si>
  <si>
    <t>Deductions for free deliveries which can alternatively be subject to a 1,250% risk weight</t>
  </si>
  <si>
    <t>Deductions for positions in a basket for which an institution cannot determine a risk weight under IRB and can alternatively be subject to a 1,250% risk weight</t>
  </si>
  <si>
    <t>Deductions for equity exposures under the IRB approach which can alternatively be subject to a 1,250% risk weight</t>
  </si>
  <si>
    <t>Deduction for investments in own additional Tier 1 capital (excluding amounts already derecognised under the relevant accounting standards)</t>
  </si>
  <si>
    <t>Deduction for investments in own Tier 2 capital (excluding amounts already derecognised under the relevant accounting standards)</t>
  </si>
  <si>
    <t>Other items</t>
  </si>
  <si>
    <t>RWA impact of national phase-in arrangements for CVA if any</t>
  </si>
  <si>
    <t>RWA impact of any other national phase-in arrangements</t>
  </si>
  <si>
    <t>Credit risk (including CCR and non-trading credit risk); of which:</t>
  </si>
  <si>
    <t>Market risk</t>
  </si>
  <si>
    <t>C) Total risk-weighted assets and capital ratios</t>
  </si>
  <si>
    <t>B) RWA effects from Basel III definition of capital and other national phase-in arrangements</t>
  </si>
  <si>
    <t>Data in green cells can typically be provided by national supervisors based on regulatory reporting data. However, filling in the data allows for the calculation of the capital ratios in the reporting template.</t>
  </si>
  <si>
    <t>Total RWA before application of the transitional floors</t>
  </si>
  <si>
    <t>IRB approaches</t>
  </si>
  <si>
    <t>Reverse out derivatives netting and other derivatives adjustments</t>
  </si>
  <si>
    <t>G) Alternative methods for derivative exposures</t>
  </si>
  <si>
    <t>SA-CCR without modification</t>
  </si>
  <si>
    <t>Modified 
SA-CCR</t>
  </si>
  <si>
    <t>H) Alternative currency criteria for eligible cash variation margin in derivative transactions</t>
  </si>
  <si>
    <t>Receivables for eligible cash variation margin provided in derivatives transactions</t>
  </si>
  <si>
    <t>Non-financial entities that are not systemically important</t>
  </si>
  <si>
    <t xml:space="preserve">NSFR derivative liabilities (derivative liabilities less total collateral posted as variation margin on derivative liabilities) </t>
  </si>
  <si>
    <t>Sovereigns/central banks/MDBs/BIS</t>
  </si>
  <si>
    <t>21(a)</t>
  </si>
  <si>
    <t>21(b)</t>
  </si>
  <si>
    <t>21(c), 22</t>
  </si>
  <si>
    <t>21(c), 23</t>
  </si>
  <si>
    <t>21(c), 24(a)</t>
  </si>
  <si>
    <t>21(c), 24(b), 24(d), 25(a)</t>
  </si>
  <si>
    <t>21(c), 24(c)</t>
  </si>
  <si>
    <t>25(b)</t>
  </si>
  <si>
    <t>25(d)</t>
  </si>
  <si>
    <t>21(c), 24(d), 25(a), 25(b)</t>
  </si>
  <si>
    <t>Interdependent liabilities</t>
  </si>
  <si>
    <t>Trade date payables</t>
  </si>
  <si>
    <t>I</t>
  </si>
  <si>
    <t>J</t>
  </si>
  <si>
    <t>Encumbered; of which:</t>
  </si>
  <si>
    <t>Loans to financial institutions, of which:</t>
  </si>
  <si>
    <t>All other secured loans to financial institutions, of which:</t>
  </si>
  <si>
    <t>Unsecured loans to financial institutions, of which:</t>
  </si>
  <si>
    <t>NSFR derivative assets (derivative assets less cash collateral received as variation margin on derivative assets)</t>
  </si>
  <si>
    <t>Required stable funding associated with initial margin posted and cash or other assets provided to contribute to the default fund of a CCP</t>
  </si>
  <si>
    <t>Items deducted from regulatory capital</t>
  </si>
  <si>
    <t>Interdependent assets</t>
  </si>
  <si>
    <t>Variation margin received, of which:</t>
  </si>
  <si>
    <t>Required stable funding associated with derivative liabilities</t>
  </si>
  <si>
    <t>Initial margin posted on bank's own positions, of which:</t>
  </si>
  <si>
    <t>Initial margin posted in the form of cash</t>
  </si>
  <si>
    <t>Initial margin posted in the form of Level 1 securities</t>
  </si>
  <si>
    <t>Cash or other assets provided to contribute to the default fund of a CCP</t>
  </si>
  <si>
    <t>36(a)</t>
  </si>
  <si>
    <t>36(b)</t>
  </si>
  <si>
    <t>31, 40(e), 43(a)</t>
  </si>
  <si>
    <t>31, 38, 40(c), 43(a), 43(c)</t>
  </si>
  <si>
    <t>31, 39(b), 40(c), 43(a), 43(c)</t>
  </si>
  <si>
    <t>31, 37, 40(b), 43(a)</t>
  </si>
  <si>
    <t>31, 39(a), 40(b), 43(a)</t>
  </si>
  <si>
    <t>31, 40(a), 40(b), 43(a)</t>
  </si>
  <si>
    <t>31, 40(d), 43(a)</t>
  </si>
  <si>
    <t>31, 40(e), 41, 43(a)</t>
  </si>
  <si>
    <t>31, 40(e), 41(a), 43(a)</t>
  </si>
  <si>
    <t>31, 41(b), 43(a)</t>
  </si>
  <si>
    <t>31, 40(e), 42(b), 43(a), FN19</t>
  </si>
  <si>
    <t>31, 42(c), 43(a)</t>
  </si>
  <si>
    <t>31, 40(e), 42(c), 43(a)</t>
  </si>
  <si>
    <t>31, 42(d), 43(a)</t>
  </si>
  <si>
    <t>43(c), FN19</t>
  </si>
  <si>
    <t>35, FN 16</t>
  </si>
  <si>
    <t>42(a)</t>
  </si>
  <si>
    <t>See FN 18</t>
  </si>
  <si>
    <t>43(c)</t>
  </si>
  <si>
    <t>36(d)</t>
  </si>
  <si>
    <t>new row</t>
  </si>
  <si>
    <t>FN10</t>
  </si>
  <si>
    <t>E) For completion only by banks with assets encumbered for exceptional central bank liquidity operations and where the supervisor and central bank have agreed to a reduced RSF factor</t>
  </si>
  <si>
    <t>31, FN15</t>
  </si>
  <si>
    <t>Encumbered for exceptional central bank liquidity operations; of which:</t>
  </si>
  <si>
    <t>Secured by Level 1 collateral and where the bank has the ability to freely rehypthecate the received collateral for the life of the loan, of which</t>
  </si>
  <si>
    <t>Unsecured, of which:</t>
  </si>
  <si>
    <t>130−145</t>
  </si>
  <si>
    <t>Replacement cost (RC)</t>
  </si>
  <si>
    <t>Receivables for cash collateral provided and taken into account in C or NICA</t>
  </si>
  <si>
    <t>Potential future exposure of all unmargined netting sets w/o collateral</t>
  </si>
  <si>
    <r>
      <t>146</t>
    </r>
    <r>
      <rPr>
        <sz val="10"/>
        <rFont val="Segoe UI"/>
        <family val="2"/>
      </rPr>
      <t>−</t>
    </r>
    <r>
      <rPr>
        <sz val="10"/>
        <rFont val="Segoe UI"/>
        <family val="2"/>
      </rPr>
      <t>187</t>
    </r>
  </si>
  <si>
    <t>J) Business model categorisation</t>
  </si>
  <si>
    <t>Deduction for qualifying holdings outside the financial sector which can alternatively be subject to a 1,250% risk weight</t>
  </si>
  <si>
    <t>See FN 10</t>
  </si>
  <si>
    <t>See FN 17</t>
  </si>
  <si>
    <t xml:space="preserve">Of which are required central bank reserves </t>
  </si>
  <si>
    <t>Deposits held at other banks which are members of the same cooperative network of banks and which are subject to national discretion according to FN 10</t>
  </si>
  <si>
    <t>Remaining period of encumbrance &lt; 6 months</t>
  </si>
  <si>
    <t>Encumbered, of which:</t>
  </si>
  <si>
    <t>Remaining period of encumbrance ≥ 6 months to &lt; 1 year</t>
  </si>
  <si>
    <t>Remaining period of encumbrance ≥ 1 year</t>
  </si>
  <si>
    <t>FN 10, 43(c)</t>
  </si>
  <si>
    <t>Loans to financial institutions secured by Level 1 collateral and where the bank has the ability to freely rehypthecate the received collateral for the life of the loan; of which:</t>
  </si>
  <si>
    <t>Deposits held at financial institutions for operational purposes; of which:</t>
  </si>
  <si>
    <t>Loans to sovereigns, PSEs, MDBs and NDBs with a residual maturity of less than one year; of which:</t>
  </si>
  <si>
    <t>Residential mortgages of any maturity that would qualify for the 35% or lower risk weight under the Basel II standardised approach for credit risk; of which:</t>
  </si>
  <si>
    <t>Other loans, excluding loans to financial insitutions, with a residual maturity of one year or greater that would qualify for the 35% or lower risk weight under the Basel II standardised approach for credit risk; of which:</t>
  </si>
  <si>
    <t>Loans to retail and small business customers (excluding residential mortgages reported above) with a residual maturity of less than one year; of which:</t>
  </si>
  <si>
    <t>Performing loans (except loans to financial institutions and loans reported in above categories) with risk weights greater than 35% under the Basel II standardised approach for credit risk; of which:</t>
  </si>
  <si>
    <t>Non-HQLA exchange traded equities; of which:</t>
  </si>
  <si>
    <t>Non-HQLA securities not in default; of which:</t>
  </si>
  <si>
    <t>Of which is posted to counterparties exempted from BCBS-IOSCO margin requirements; of which:</t>
  </si>
  <si>
    <t>Total initial margin received, in the form of any collateral type, according to residual maturity of associated derivative contract(s)</t>
  </si>
  <si>
    <t>Trade date receivables</t>
  </si>
  <si>
    <t>D) For completion only by banks in jurisdictions where deposits between banks within the same cooperative network are required by law to be placed at the central organisation and are legally constrained within the cooperative bank network as minimum deposit requirements</t>
  </si>
  <si>
    <t>NSFR derivative liabilities</t>
  </si>
  <si>
    <t xml:space="preserve">Note: Include only assets that are both (a) encumbered for exceptional central bank liquidity operations, and (b) where the supervisor and central bank have agreed to a reduced RSF factor.
Values reported in this section should not be reported in panel B)1) above. </t>
  </si>
  <si>
    <t>7) NSFR RSF off-balance sheet items</t>
  </si>
  <si>
    <t>Loans to financial institutions; of which:</t>
  </si>
  <si>
    <t>All other secured loans to financial institutions; of which:</t>
  </si>
  <si>
    <t>added paragraph reference in column C</t>
  </si>
  <si>
    <t>Changed category title, text in column J, K</t>
  </si>
  <si>
    <t>Changed category title</t>
  </si>
  <si>
    <t>changed category title</t>
  </si>
  <si>
    <t>changed category title, added paragraph reference</t>
  </si>
  <si>
    <t>changed formula</t>
  </si>
  <si>
    <t>chagned to volunatary cells</t>
  </si>
  <si>
    <t>changed to voluntary cells, changed category title, new formula in H403</t>
  </si>
  <si>
    <t>Basel III leverage ratio</t>
  </si>
  <si>
    <t>Potential future exposure:</t>
  </si>
  <si>
    <t>a. Amount of the cash initial margin that the bank passes on to an account in the name of the CCP</t>
  </si>
  <si>
    <t>i. Amount of the cash initial margin that remains on the bank’s balance sheet</t>
  </si>
  <si>
    <t>b. Amount of the cash initial margin that is segregated from the bank’s other assets</t>
  </si>
  <si>
    <t>c. Amount of the cash initial margin that is not segregated from the bank’s other assets</t>
  </si>
  <si>
    <t>a. Initial margin in the form of securities that a bank includes in its total Basel III leverage ratio exposure measure</t>
  </si>
  <si>
    <t>FN10, 21(c)</t>
  </si>
  <si>
    <t>Other deposits from members of a cooperative network of banks</t>
  </si>
  <si>
    <t>21(c), 24, 25(a)</t>
  </si>
  <si>
    <t>Added paragraph reference</t>
  </si>
  <si>
    <t>Derivative liabilities, gross of variation margin posted</t>
  </si>
  <si>
    <t>Of which are derivative liabilities where the counterparty is exempt from BCBS-IOSCO margin requirements; of which:</t>
  </si>
  <si>
    <t>19, 20, FN 6</t>
  </si>
  <si>
    <t>Initial margin received, in the form of any collateral type, from counterparties exempt from BCBS-IOSCO margin requirements; of which:</t>
  </si>
  <si>
    <t>Securities held where the institution has an offsetting reverse repurchase transaction when the security on each transaction has the same unique identifier (eg ISIN number or CUSIP) and such securities are reported on the balance sheet of the reporting instutions; of which:</t>
  </si>
  <si>
    <t>Securities eligible as Level 1 HQLA for the LCR, of which:</t>
  </si>
  <si>
    <t>Securities eligible for Level 2A HQLA for the LCR, of which:</t>
  </si>
  <si>
    <t xml:space="preserve">Securities eligible for Level 2B HQLA for the LCR, of which: </t>
  </si>
  <si>
    <t>Physical traded commodities including gold; of which:</t>
  </si>
  <si>
    <t>Of which are derivative assets where the counterparty is exempt from BCBS-IOSCO margin requirements; of which:</t>
  </si>
  <si>
    <t>Cash variation margin received, meeting conditions as specified in paragraph 25 of the Basel III leverage ratio framework and disclosure requirements</t>
  </si>
  <si>
    <t>Of which is received from counterparties exempted from BCBS-IOSCO margin requirements; of which:</t>
  </si>
  <si>
    <t>Of which is received from counterparties exempted from BCBS-IOSCO margin requirements</t>
  </si>
  <si>
    <t>Other variation margin received</t>
  </si>
  <si>
    <t>Initial margin posted on bank's own behalf, in the form of any collateral type, according to residual maturity of associated derivative contract(s)</t>
  </si>
  <si>
    <t>Initial margin posted on bank’s own behalf, in the form of any collateral type, to counterparties exempt from BCBS-IOSCO margin requirements; of which:</t>
  </si>
  <si>
    <t xml:space="preserve">Securities eligible for Level 2A HQLA for the LCR, of which: </t>
  </si>
  <si>
    <t>Loans to retail and small- and medium-sized entities (SME) (excluding residential mortgages reported above) with a residual maturity of less than one year; of which:</t>
  </si>
  <si>
    <t>Holdings of Common Equity Tier 1 net of short positions subject to risk weighting treatment</t>
  </si>
  <si>
    <t>Holdings of Additional Tier 1 capital net of short positions subject to risk weighting treatment</t>
  </si>
  <si>
    <t>Holdings of Tier 2 capital net of short positions subject to risk weighting treatment</t>
  </si>
  <si>
    <t>Operational risk</t>
  </si>
  <si>
    <t>Total additional Tier 1 capital prior to regulatory adjustments</t>
  </si>
  <si>
    <t>Instruments that meet the additional Tier 1 criteria issued by subsidiaries to third parties that are given recognition in group Additional Tier 1 capital</t>
  </si>
  <si>
    <t>Other CET1 deductions to be made before the threshold deductions</t>
  </si>
  <si>
    <t>Retail exposures; of which:</t>
  </si>
  <si>
    <t>Corporate; of which:</t>
  </si>
  <si>
    <t>Check: securitisation exposures should be lower than or equal total other exposures</t>
  </si>
  <si>
    <t>Memo item: Trade finance exposures</t>
  </si>
  <si>
    <t>Basel III 2022 pure definition of capital minority interest calculation</t>
  </si>
  <si>
    <t>43(d)</t>
  </si>
  <si>
    <t>new row; Paragraph reference added</t>
  </si>
  <si>
    <t>Total initial margin posted; of which:</t>
  </si>
  <si>
    <t>718cxii</t>
  </si>
  <si>
    <r>
      <t xml:space="preserve">E) Memo item: Investments in the capital of banking, financial and insurance entities that are outside the scope of regulatory consolidation and </t>
    </r>
    <r>
      <rPr>
        <b/>
        <sz val="13"/>
        <color rgb="FFC00000"/>
        <rFont val="Segoe UI"/>
        <family val="2"/>
      </rPr>
      <t>below the threshold for deduction</t>
    </r>
  </si>
  <si>
    <t>Total initial margin received</t>
  </si>
  <si>
    <t>Of which, initial margin received in the form of cash</t>
  </si>
  <si>
    <t>Of which, initial margin received in the form of Level 1 securities</t>
  </si>
  <si>
    <t>Of which, initial margin received in the form of all other collateral</t>
  </si>
  <si>
    <t>Of which, is initial margin posted on behalf of a customer</t>
  </si>
  <si>
    <t>weight cells greyed out; INPUT CELLS MOVED</t>
  </si>
  <si>
    <t xml:space="preserve">I) Memo items related to initial margin for centrally cleared derivative transactions </t>
  </si>
  <si>
    <t>Amount (not deducted)</t>
  </si>
  <si>
    <t>RWA (for amount not deducted)</t>
  </si>
  <si>
    <t>B) Reporting discretion definition of capital</t>
  </si>
  <si>
    <t>Provide 2022 national implementation</t>
  </si>
  <si>
    <t>Provide 2022 Basel III pure</t>
  </si>
  <si>
    <t>Data to be provided in the relevant column</t>
  </si>
  <si>
    <t>Other deposits at other banks which are members of the same cooperative network of banks; of which:</t>
  </si>
  <si>
    <t>Loans to non-financial corporate clients with a residual maturity of less than one year; of which:</t>
  </si>
  <si>
    <t>Loans to central banks with a residual maturity of less than one year; of which:</t>
  </si>
  <si>
    <t xml:space="preserve">Other short-term unsecured instruments and transactions with a residual maturity of less than one year, of which: </t>
  </si>
  <si>
    <t>Derivative assets, gross of variation margin received</t>
  </si>
  <si>
    <t>Initial margin posted in the form of all other collateral</t>
  </si>
  <si>
    <t>31, 36(c), 40(c), 43(a)</t>
  </si>
  <si>
    <t>Initial margin in the form of securities that a bank receives from clients for centrally cleared derivative transactions</t>
  </si>
  <si>
    <t>Initial margin in the form of cash that a bank receives from clients for centrally cleared derivative transactions</t>
  </si>
  <si>
    <t>SA-CCR para ref</t>
  </si>
  <si>
    <t>Total on- and off-balance sheet exposures. Amounts shown should be the LR exposure measure values.</t>
  </si>
  <si>
    <t>50 (b), footnote 12</t>
  </si>
  <si>
    <t>73-84</t>
  </si>
  <si>
    <t>75-78</t>
  </si>
  <si>
    <t>F) Capital issued out of subsidiaries to third parties (paragraphs 62−65)</t>
  </si>
  <si>
    <t>SR-relevant</t>
  </si>
  <si>
    <t>6) NSFR RSF on-balance sheet items</t>
  </si>
  <si>
    <t>CCPs</t>
  </si>
  <si>
    <t>B1: Q-CCP</t>
  </si>
  <si>
    <t>B2: Non-Q-CCP</t>
  </si>
  <si>
    <t>Other</t>
  </si>
  <si>
    <t>146−187</t>
  </si>
  <si>
    <t>of which: PFE of centrally cleared client trades</t>
  </si>
  <si>
    <t>Eligible cash variation margin provided in derivatives transactions of US-GAAP banks</t>
  </si>
  <si>
    <r>
      <t>146</t>
    </r>
    <r>
      <rPr>
        <sz val="10"/>
        <rFont val="Segoe UI"/>
        <family val="2"/>
      </rPr>
      <t>−</t>
    </r>
    <r>
      <rPr>
        <sz val="10"/>
        <rFont val="Segoe UI"/>
        <family val="2"/>
      </rPr>
      <t>187</t>
    </r>
    <r>
      <rPr>
        <sz val="11"/>
        <color theme="1"/>
        <rFont val="Arial"/>
        <family val="2"/>
      </rPr>
      <t/>
    </r>
  </si>
  <si>
    <t>Check: of which: PFE of centrally cleared client trades should not be greater than potential future exposure</t>
  </si>
  <si>
    <t xml:space="preserve">Check: of which: PFE of centrally cleared client trades should not be greater than potential future exposure: with maturity factor unchanged but with multiplier set to 100% </t>
  </si>
  <si>
    <t>Sovereign exposures</t>
  </si>
  <si>
    <t>Exposure amount prior to CCF/CRM</t>
  </si>
  <si>
    <t>5.1 Banks</t>
  </si>
  <si>
    <t>A) Using harmonised definitions</t>
  </si>
  <si>
    <t xml:space="preserve">Trading book exposures </t>
  </si>
  <si>
    <t>B) Using definitions as specified in your jurisdictions</t>
  </si>
  <si>
    <t>Use sovereign exposures data</t>
  </si>
  <si>
    <t>Use operational risk data</t>
  </si>
  <si>
    <t>Year</t>
  </si>
  <si>
    <t>A) Balance sheet and other items</t>
  </si>
  <si>
    <t>Number of employees</t>
  </si>
  <si>
    <t>Total assets</t>
  </si>
  <si>
    <t xml:space="preserve">Interest-earning assets </t>
  </si>
  <si>
    <t xml:space="preserve">Interest-bearing liabilities </t>
  </si>
  <si>
    <t>Tangible assets</t>
  </si>
  <si>
    <t>Assets under custody</t>
  </si>
  <si>
    <t>Assets under managment and/or administration</t>
  </si>
  <si>
    <t>Payments activity</t>
  </si>
  <si>
    <t>B) Income statement</t>
  </si>
  <si>
    <t>Gross income</t>
  </si>
  <si>
    <t>Fee and commission income</t>
  </si>
  <si>
    <t>Fee and commission expenses</t>
  </si>
  <si>
    <t>Net profit (loss) on financial operations (trading book)</t>
  </si>
  <si>
    <t>Net profit (loss) on financial operations (non-trading book)</t>
  </si>
  <si>
    <t>Other operating income</t>
  </si>
  <si>
    <t>Other operating expenses</t>
  </si>
  <si>
    <t>Dividend income</t>
  </si>
  <si>
    <t>Administrative expenses</t>
  </si>
  <si>
    <t>Event type</t>
  </si>
  <si>
    <t>Whole bank</t>
  </si>
  <si>
    <t>Number of loss events ≥ EUR 10,000</t>
  </si>
  <si>
    <t>Number of loss events ≥ EUR 20,000</t>
  </si>
  <si>
    <t>Number of loss events ≥ EUR 100,000</t>
  </si>
  <si>
    <t>Number of loss events ≥ EUR 1,000,000</t>
  </si>
  <si>
    <t>Total amount of losses ≥ EUR 10,000</t>
  </si>
  <si>
    <t>Total amount of losses ≥ EUR 20,000</t>
  </si>
  <si>
    <t>Total amount of losses ≥ EUR 100,000</t>
  </si>
  <si>
    <t>Total amount of losses ≥ EUR 1,000,000</t>
  </si>
  <si>
    <t>Maximum loss (in this year)</t>
  </si>
  <si>
    <t>Sum of the five largest losses (in this year)</t>
  </si>
  <si>
    <t>Up to date sum of the five largest losses</t>
  </si>
  <si>
    <t>Threshold applied in loss data collection</t>
  </si>
  <si>
    <t>Internal fraud
(ET1)</t>
  </si>
  <si>
    <t>External fraud
(ET2)</t>
  </si>
  <si>
    <t>Employment practices and workplace safety practices
(ET3)</t>
  </si>
  <si>
    <t>Clients, products &amp; business practices 
(ET4)</t>
  </si>
  <si>
    <t>Damage to physical assets 
(ET5)</t>
  </si>
  <si>
    <t>Business disruption and system failures
(ET6)</t>
  </si>
  <si>
    <t>Execution, delivery &amp; process management
(ET7)</t>
  </si>
  <si>
    <t>Approach to operational risk (Basel II/III)</t>
  </si>
  <si>
    <t>Basic Indicator Approach (BIA)</t>
  </si>
  <si>
    <t>Standardised Approach (TSA)</t>
  </si>
  <si>
    <t>Alternative Standardised Approach (ASA)</t>
  </si>
  <si>
    <t>C) Operational risk losses by event types</t>
  </si>
  <si>
    <t>Unrated exposures</t>
  </si>
  <si>
    <t>5.2 Non-bank financial sector entities</t>
  </si>
  <si>
    <t>5.3 Non-financial sector entities</t>
  </si>
  <si>
    <t>Number of loss events ≥ EUR 10,000,000</t>
  </si>
  <si>
    <t>Total amount of losses ≥ EUR 10,000,000</t>
  </si>
  <si>
    <t>Total amount of losses ≥ EUR 100,000,000</t>
  </si>
  <si>
    <t>Qualitative</t>
  </si>
  <si>
    <t>Application of the trade or settlement date accounting</t>
  </si>
  <si>
    <t>Receivables</t>
  </si>
  <si>
    <t>Payables</t>
  </si>
  <si>
    <t>K) Trade vs settlement date accounting</t>
  </si>
  <si>
    <t>Settlement date accounting</t>
  </si>
  <si>
    <t>Trade vs settlement date accounting</t>
  </si>
  <si>
    <t>CRR art ref</t>
  </si>
  <si>
    <t>Trade date accounting w/o netting: amount of cash receivables and payables that are reported on the balance sheet</t>
  </si>
  <si>
    <t>Trade date accounting with netting: amount of the net cash receivables reported on the balance sheet</t>
  </si>
  <si>
    <t>Trade date accounting with netting: amount of the cash payables that has been used to net the cash receivables on the balance sheet</t>
  </si>
  <si>
    <t>Trade date accounting with netting: amount of the cash payables in excess of cash receivables that has been reported on the balance sheet</t>
  </si>
  <si>
    <t>Settlement date accounting: amount of cash associated with securities sold or purchased to be received or paid on the settlement date</t>
  </si>
  <si>
    <t>Number of loss events ≥ EUR 100,000,000</t>
  </si>
  <si>
    <t>Holdings of common stock net of short positions</t>
  </si>
  <si>
    <t>2) Significant investments in the capital of banking, financial and insurance entities that are outside the scope of regulatory consolidation (ie where the bank owns more than 10% of the issued common share capital or where the entity is an affiliate), excluding amounts held for underwriting purposes only if held for 5 working days or less</t>
  </si>
  <si>
    <t>3) Mortgage servicing rights</t>
  </si>
  <si>
    <t>Mortgage servicing rights net of related tax liability</t>
  </si>
  <si>
    <t>2022 national impl.</t>
    <phoneticPr fontId="47"/>
  </si>
  <si>
    <t>For IRB portfolios</t>
    <phoneticPr fontId="47"/>
  </si>
  <si>
    <t>For standardised approach portfolios</t>
    <phoneticPr fontId="47"/>
  </si>
  <si>
    <t>B) Regulatory adjustments other than Panel A of the "DefCap" worksheet</t>
  </si>
  <si>
    <t>1) Deferred tax assets</t>
    <phoneticPr fontId="38"/>
  </si>
  <si>
    <t>Reporting date national impl.</t>
    <phoneticPr fontId="47"/>
  </si>
  <si>
    <t>Note: The amounts in column D of panel A should be populated on a fully phased-in national implementation basis although these amounts are identical to the ones based on (1) the fully phased-in Basel III standards ("2022 Basel III pure") and (2) the national implementation in place at the reporting date ("reporting date national impl.").</t>
  </si>
  <si>
    <t>Total gross provisions eligible for inclusion in the adjustment to capital in respect of the difference between expected loss and provisions (combined; all banks); of which:</t>
  </si>
  <si>
    <t>related to defaulted assets</t>
  </si>
  <si>
    <t>related to non-defaulted assets</t>
  </si>
  <si>
    <t>Direct exposures in the Banking Book</t>
  </si>
  <si>
    <t>Indirect exposures in the Banking Book</t>
  </si>
  <si>
    <t>Allocation of illustrative cases</t>
  </si>
  <si>
    <t>Treated under SA (only)</t>
  </si>
  <si>
    <t>Treated under IRB (only)</t>
  </si>
  <si>
    <t>Exposure amount protected by these entities</t>
  </si>
  <si>
    <t>Exposure amount collateralized by instruments issued by these entities</t>
  </si>
  <si>
    <t>Collateral subject to zero haircut</t>
  </si>
  <si>
    <t>Exposure amount not subject to zero IRC</t>
  </si>
  <si>
    <t>Exposure amount subject to zero IRC</t>
  </si>
  <si>
    <t>1. Sovereigns and their central governments</t>
  </si>
  <si>
    <t>A to H</t>
  </si>
  <si>
    <t>A+B+G+H</t>
  </si>
  <si>
    <t>A+H</t>
  </si>
  <si>
    <t>A+B+E+F</t>
  </si>
  <si>
    <t>2. Central banks</t>
  </si>
  <si>
    <t>3. Exposures to MDBs and eligible international organisations</t>
  </si>
  <si>
    <t>4. Exposures to non-central government PSEs</t>
  </si>
  <si>
    <t>4.1 to 4.3</t>
  </si>
  <si>
    <t>4.1 States or provinces in federal states</t>
  </si>
  <si>
    <t>4.2 Regional governments and local authorities</t>
  </si>
  <si>
    <t>4.3 Administrative bodies and other non-commercial undertakings</t>
  </si>
  <si>
    <t>Total of categories 1. to 4.</t>
  </si>
  <si>
    <t>1. to 4.</t>
  </si>
  <si>
    <t>5. Exposures to commercial undertakings related to the public sector</t>
  </si>
  <si>
    <t>5.1 to 5.3</t>
  </si>
  <si>
    <t>Total of categories 1. to 5.</t>
  </si>
  <si>
    <t>1. to 5.</t>
  </si>
  <si>
    <t>4.a to 4.b</t>
  </si>
  <si>
    <t>4.b Administrative bodies and other non-commercial undertakings</t>
  </si>
  <si>
    <t>C) Direct sovereign exposures in the banking book after CCF / CRM and sovereign exposures in the trading book by jurisdiction (using harmonised definitions)</t>
  </si>
  <si>
    <t>Argentina</t>
  </si>
  <si>
    <t>Australia</t>
  </si>
  <si>
    <t>Belgium</t>
  </si>
  <si>
    <t>Brazil</t>
  </si>
  <si>
    <t>Canada</t>
  </si>
  <si>
    <t>Chile</t>
  </si>
  <si>
    <t>China</t>
  </si>
  <si>
    <t>France</t>
  </si>
  <si>
    <t>Germany</t>
  </si>
  <si>
    <t>Hong Kong SAR</t>
  </si>
  <si>
    <t>India</t>
  </si>
  <si>
    <t>Indonesia</t>
  </si>
  <si>
    <t>Italy</t>
  </si>
  <si>
    <t>Japan</t>
  </si>
  <si>
    <t>Korea</t>
  </si>
  <si>
    <t>Luxembourg</t>
  </si>
  <si>
    <t>Malaysia</t>
  </si>
  <si>
    <t>Mexico</t>
  </si>
  <si>
    <t>Netherlands</t>
  </si>
  <si>
    <t>Russia</t>
  </si>
  <si>
    <t>Saudi Arabia</t>
  </si>
  <si>
    <t>Singapore</t>
  </si>
  <si>
    <t>South Africa</t>
  </si>
  <si>
    <t>Spain</t>
  </si>
  <si>
    <t>Sweden</t>
  </si>
  <si>
    <t>Switzerland</t>
  </si>
  <si>
    <t>Turkey</t>
  </si>
  <si>
    <t>United Arab Emirates</t>
  </si>
  <si>
    <t>United Kingdom</t>
  </si>
  <si>
    <t>United States</t>
  </si>
  <si>
    <t>Direct exposures after CCF / CRM from the banking book and trading book</t>
  </si>
  <si>
    <t>When nationality of reporting banking group is the same as country in column (US in the example)</t>
  </si>
  <si>
    <t>1. Exposures to Sovereigns and the central governments of the reported jurisdiction</t>
  </si>
  <si>
    <t>C+D+G+H</t>
  </si>
  <si>
    <t>A+E</t>
  </si>
  <si>
    <t>D+H</t>
  </si>
  <si>
    <t>2. Exposures to the Central Bank of the reported jurisdiction</t>
  </si>
  <si>
    <t>4. Exposures to non-central government PSEs of the reported jurisdiction</t>
  </si>
  <si>
    <t>5. Exposures to commercial undertakings related to the public sector of the reported jurisdiction</t>
  </si>
  <si>
    <t>Total of categories 1+2.+4.+5.</t>
  </si>
  <si>
    <t>1.+2.+4.+5.</t>
  </si>
  <si>
    <t>Exposures from legal entities with the same jurisdiction as the issuer</t>
  </si>
  <si>
    <t>0. Tier 1 Capital of local entities with the same jurisdiction as the issuer</t>
  </si>
  <si>
    <t>A+B</t>
  </si>
  <si>
    <t>G+H</t>
  </si>
  <si>
    <t>4. Exposures to non-central government PSEs of the jurisdiction of the legal entity (owner)</t>
  </si>
  <si>
    <t>5. Exposures to commercial undertakings related to the public sector of the jurisdiction of the legal entity (owner)</t>
  </si>
  <si>
    <t>Total of categories 1.+2.+4.+5.</t>
  </si>
  <si>
    <t>Exposure amount collateralised by instruments issued by these entities</t>
  </si>
  <si>
    <t>Indirect exposures in the banking book</t>
  </si>
  <si>
    <t>Direct exposures in the banking book</t>
  </si>
  <si>
    <t>Check to panel A</t>
  </si>
  <si>
    <t>4.a States or provinces in federal states, regional governments and local authorities</t>
  </si>
  <si>
    <t>1. Exposures to sovereigns and the central governments of the the jurisdiction of the legal entity (owner)</t>
  </si>
  <si>
    <t>2. Exposures to the central bank of the jurisdiction of the legal entity (owner)</t>
  </si>
  <si>
    <t>Exposure amount after CCF/CRM</t>
  </si>
  <si>
    <t>ii. Amount of the cash initial margin that is off the bank’s balance sheet but continues to
create an off-balance sheet exposure of the bank</t>
  </si>
  <si>
    <t>b. Initial margin in the form of cash that a bank includes in its total Basel III leverage ratio exposure measure</t>
  </si>
  <si>
    <t>Grossed-up assets for derivatives collateral provided</t>
  </si>
  <si>
    <t>Exempted CCP leg of client-cleared trade exposures (initial margin)</t>
  </si>
  <si>
    <t>Securities received in a SFT that are recognised as an asset</t>
  </si>
  <si>
    <t>Adjustments for SFT sales accounting transactions</t>
  </si>
  <si>
    <t>Fiduciary assets</t>
  </si>
  <si>
    <t xml:space="preserve">Initial margin that a bank includes in its total Basel III leverage ratio exposure measure </t>
  </si>
  <si>
    <t>Deposits from members of the same cooperative network of banks subject to national discretion as defined in FN 10</t>
  </si>
  <si>
    <t>Total variation margin posted</t>
  </si>
  <si>
    <t>of which: staff expenses</t>
  </si>
  <si>
    <t>of which: investment in business continuity and disaster recovery</t>
  </si>
  <si>
    <t>SA-CCR</t>
  </si>
  <si>
    <t>Reported data</t>
  </si>
  <si>
    <t>Number of trading desks</t>
  </si>
  <si>
    <t>T</t>
  </si>
  <si>
    <t>Date</t>
  </si>
  <si>
    <t>Desk number</t>
  </si>
  <si>
    <t>Desk 1</t>
  </si>
  <si>
    <t>Desk 2</t>
  </si>
  <si>
    <t>Desk 3</t>
  </si>
  <si>
    <t>Desk 4</t>
  </si>
  <si>
    <t>Desk 5</t>
  </si>
  <si>
    <t>Desk 6</t>
  </si>
  <si>
    <t>Desk 7</t>
  </si>
  <si>
    <t>Desk 8</t>
  </si>
  <si>
    <t>Desk 9</t>
  </si>
  <si>
    <t>Desk 10</t>
  </si>
  <si>
    <t>Desk 11</t>
  </si>
  <si>
    <t>Desk 12</t>
  </si>
  <si>
    <t>Desk 13</t>
  </si>
  <si>
    <t>Desk 14</t>
  </si>
  <si>
    <t>Desk 15</t>
  </si>
  <si>
    <t>Desk 16</t>
  </si>
  <si>
    <t>Desk 17</t>
  </si>
  <si>
    <t>Desk 18</t>
  </si>
  <si>
    <t>Desk 19</t>
  </si>
  <si>
    <t>Desk 20</t>
  </si>
  <si>
    <t>Desk 21</t>
  </si>
  <si>
    <t>Desk 22</t>
  </si>
  <si>
    <t>Desk 23</t>
  </si>
  <si>
    <t>Desk 24</t>
  </si>
  <si>
    <t>Desk 25</t>
  </si>
  <si>
    <t>Desk 26</t>
  </si>
  <si>
    <t>Desk 27</t>
  </si>
  <si>
    <t>Desk 28</t>
  </si>
  <si>
    <t>Desk 29</t>
  </si>
  <si>
    <t>Desk 30</t>
  </si>
  <si>
    <t>Desk 31</t>
  </si>
  <si>
    <t>Desk 32</t>
  </si>
  <si>
    <t>Desk 33</t>
  </si>
  <si>
    <t>Desk 34</t>
  </si>
  <si>
    <t>Desk 35</t>
  </si>
  <si>
    <t>Desk 36</t>
  </si>
  <si>
    <t>Desk 37</t>
  </si>
  <si>
    <t>Desk 38</t>
  </si>
  <si>
    <t>Desk 39</t>
  </si>
  <si>
    <t>Desk 40</t>
  </si>
  <si>
    <t>Desk 41</t>
  </si>
  <si>
    <t>Desk 42</t>
  </si>
  <si>
    <t>Desk 43</t>
  </si>
  <si>
    <t>Desk 44</t>
  </si>
  <si>
    <t>Desk 45</t>
  </si>
  <si>
    <t>Desk 46</t>
  </si>
  <si>
    <t>Desk 47</t>
  </si>
  <si>
    <t>Desk 48</t>
  </si>
  <si>
    <t>Desk 49</t>
  </si>
  <si>
    <t>Desk 50</t>
  </si>
  <si>
    <t>Desk 51</t>
  </si>
  <si>
    <t>Desk 52</t>
  </si>
  <si>
    <t>Desk 53</t>
  </si>
  <si>
    <t>Desk 54</t>
  </si>
  <si>
    <t>Desk 55</t>
  </si>
  <si>
    <t>Desk 56</t>
  </si>
  <si>
    <t>Desk 57</t>
  </si>
  <si>
    <t>Desk 58</t>
  </si>
  <si>
    <t>Desk 59</t>
  </si>
  <si>
    <t>Desk 60</t>
  </si>
  <si>
    <t>Desk 61</t>
  </si>
  <si>
    <t>Desk 62</t>
  </si>
  <si>
    <t>Desk 63</t>
  </si>
  <si>
    <t>Desk 64</t>
  </si>
  <si>
    <t>Desk 65</t>
  </si>
  <si>
    <t>Desk 66</t>
  </si>
  <si>
    <t>Desk 67</t>
  </si>
  <si>
    <t>Desk 68</t>
  </si>
  <si>
    <t>Desk 69</t>
  </si>
  <si>
    <t>Desk 70</t>
  </si>
  <si>
    <t>Desk 71</t>
  </si>
  <si>
    <t>Desk 72</t>
  </si>
  <si>
    <t>Desk 73</t>
  </si>
  <si>
    <t>Desk 74</t>
  </si>
  <si>
    <t>Desk 75</t>
  </si>
  <si>
    <t>Desk 76</t>
  </si>
  <si>
    <t>Desk 77</t>
  </si>
  <si>
    <t>Desk 78</t>
  </si>
  <si>
    <t>Desk 79</t>
  </si>
  <si>
    <t>Desk 80</t>
  </si>
  <si>
    <t>Desk 81</t>
  </si>
  <si>
    <t>Desk 82</t>
  </si>
  <si>
    <t>Desk 83</t>
  </si>
  <si>
    <t>Desk 84</t>
  </si>
  <si>
    <t>Desk 85</t>
  </si>
  <si>
    <t>Desk 86</t>
  </si>
  <si>
    <t>Desk 87</t>
  </si>
  <si>
    <t>Desk 88</t>
  </si>
  <si>
    <t>Desk 89</t>
  </si>
  <si>
    <t>Desk 90</t>
  </si>
  <si>
    <t>Desk 91</t>
  </si>
  <si>
    <t>Desk 92</t>
  </si>
  <si>
    <t>Desk 93</t>
  </si>
  <si>
    <t>Desk 94</t>
  </si>
  <si>
    <t>Desk 95</t>
  </si>
  <si>
    <t>Desk 96</t>
  </si>
  <si>
    <t>Desk 97</t>
  </si>
  <si>
    <t>Desk 98</t>
  </si>
  <si>
    <t>Desk 99</t>
  </si>
  <si>
    <t>Desk 100</t>
  </si>
  <si>
    <t>Firm-wide</t>
  </si>
  <si>
    <t>Trading book revised internal models approach: Backtesting and P&amp;L</t>
  </si>
  <si>
    <t>Question</t>
  </si>
  <si>
    <t>Answer</t>
  </si>
  <si>
    <t>Remarks</t>
  </si>
  <si>
    <t>List of regulatory trading desk</t>
  </si>
  <si>
    <t>Domestic cash equity</t>
  </si>
  <si>
    <t>Domestic equity derivatives</t>
  </si>
  <si>
    <t>Quantitative equity strategies</t>
  </si>
  <si>
    <t>Foreign equities</t>
  </si>
  <si>
    <t>Emerging markets equities</t>
  </si>
  <si>
    <t>Domestic interest rates and derivatives</t>
  </si>
  <si>
    <t>International interest rates and derivatives</t>
  </si>
  <si>
    <t>Spot FX</t>
  </si>
  <si>
    <t>FX derivatives</t>
  </si>
  <si>
    <t>Domestic structured products</t>
  </si>
  <si>
    <t>Global structured products</t>
  </si>
  <si>
    <t>Distressed debt</t>
  </si>
  <si>
    <t>High grade credit</t>
  </si>
  <si>
    <t>High yield credit</t>
  </si>
  <si>
    <t>Syndicated loans</t>
  </si>
  <si>
    <t>Commodities – agricultural</t>
  </si>
  <si>
    <t>Commodities – energy</t>
  </si>
  <si>
    <t>Commodities – metals</t>
  </si>
  <si>
    <t>Special opportunities</t>
  </si>
  <si>
    <t>Strategic capital</t>
  </si>
  <si>
    <t>Quantitative strategies</t>
  </si>
  <si>
    <t>Yes/No/Don't know</t>
  </si>
  <si>
    <t>Don't know</t>
  </si>
  <si>
    <t>Description 
(name internally used)</t>
  </si>
  <si>
    <t>Description 
(regulatory trading desk name)</t>
  </si>
  <si>
    <t>1) 1-day 99% VaR</t>
  </si>
  <si>
    <t>A) Risk-weighted assets according to the framework in place at the reporting date</t>
  </si>
  <si>
    <t>L) EU-specific (only to be completed by banks in the European Union)</t>
  </si>
  <si>
    <t>2) 1-day 97.5% VaR</t>
  </si>
  <si>
    <t>3) 1-day 97.5% ES</t>
  </si>
  <si>
    <t>4) P values</t>
  </si>
  <si>
    <t>1) Actual P&amp;L</t>
  </si>
  <si>
    <t>1) Internal models</t>
  </si>
  <si>
    <t>a) Liquidity-adjusted expected shortfall</t>
  </si>
  <si>
    <t>b) Capital charge for non-modellable risk factors</t>
  </si>
  <si>
    <t>c) Default risk charge</t>
  </si>
  <si>
    <t>2) Standardised approach</t>
  </si>
  <si>
    <t>A) Risk measures</t>
  </si>
  <si>
    <t>B) P&amp;L</t>
  </si>
  <si>
    <t>C) Capital charges</t>
  </si>
  <si>
    <t>Portfolio</t>
  </si>
  <si>
    <t>Unrated</t>
  </si>
  <si>
    <r>
      <t xml:space="preserve">Definition of capital </t>
    </r>
    <r>
      <rPr>
        <b/>
        <sz val="20"/>
        <rFont val="Arial"/>
        <family val="2"/>
      </rPr>
      <t>−</t>
    </r>
    <r>
      <rPr>
        <b/>
        <sz val="20"/>
        <rFont val="Segoe UI"/>
        <family val="2"/>
      </rPr>
      <t xml:space="preserve"> Additional details on provisioning</t>
    </r>
  </si>
  <si>
    <t>Method for trade exposures</t>
  </si>
  <si>
    <t>Potential future exposure of all margined netting sets without collateral: with maturity factor changed</t>
  </si>
  <si>
    <t>Potential future exposure: with maturity factor unchanged and without collateral</t>
  </si>
  <si>
    <t>CRM approach</t>
  </si>
  <si>
    <t>Standard haircuts + comprehensive approach</t>
  </si>
  <si>
    <t>Slotting usage</t>
  </si>
  <si>
    <t>Slotting has been used for all exposures</t>
  </si>
  <si>
    <t>Slotting has been used for a majority of exposures</t>
  </si>
  <si>
    <t>Slotting has been used for a minority of exposures</t>
  </si>
  <si>
    <t>Slotting has not been used for any exposures</t>
  </si>
  <si>
    <t>Use TB IMA data</t>
  </si>
  <si>
    <t>A) Breakdown of provisions for IRB/standardised approach</t>
  </si>
  <si>
    <t xml:space="preserve">related to any loan that is not past due or past due for less than 90 days </t>
  </si>
  <si>
    <t xml:space="preserve">related to any loan that is not past due or past due for less than 90 days </t>
    <phoneticPr fontId="50"/>
  </si>
  <si>
    <t>Reporting dates</t>
  </si>
  <si>
    <r>
      <t xml:space="preserve">When nationality of reporting banking group is </t>
    </r>
    <r>
      <rPr>
        <b/>
        <u/>
        <sz val="10"/>
        <rFont val="Segoe UI"/>
        <family val="2"/>
      </rPr>
      <t>not</t>
    </r>
    <r>
      <rPr>
        <b/>
        <sz val="10"/>
        <rFont val="Segoe UI"/>
        <family val="2"/>
      </rPr>
      <t xml:space="preserve"> the same as country in column (other than US in the example)</t>
    </r>
  </si>
  <si>
    <t>Approach to CCR for non-centrally cleared OTC derivatives</t>
  </si>
  <si>
    <r>
      <t>Check: banking book portfolios at least as large as sub-portfolios (ie {A to H}</t>
    </r>
    <r>
      <rPr>
        <sz val="10"/>
        <color rgb="FFAA322F"/>
        <rFont val="Calibri"/>
        <family val="2"/>
      </rPr>
      <t>≥{A+B+G+H}≥{A+H}≥{H}, {A to H}≥{A+B+E+F})</t>
    </r>
  </si>
  <si>
    <t>One or no entity</t>
  </si>
  <si>
    <t>One entity</t>
  </si>
  <si>
    <t>No entity</t>
  </si>
  <si>
    <t>Trade date accounting without netting</t>
  </si>
  <si>
    <t>Trade date accounting with netting</t>
  </si>
  <si>
    <t>Currency mismatch</t>
  </si>
  <si>
    <t>Unable to distinguish exposures with currency mismatch</t>
  </si>
  <si>
    <t>Jurisdiction</t>
  </si>
  <si>
    <t>No material exposures with property in a foreign jurisdiction</t>
  </si>
  <si>
    <t>Unable to distinguish exposures based on the location of the property</t>
  </si>
  <si>
    <t>No material exposures with currency mismatch</t>
  </si>
  <si>
    <t>E) Drop-down menus</t>
  </si>
  <si>
    <t>C) National discretion items liquidity</t>
  </si>
  <si>
    <t>Unique desk ID</t>
  </si>
  <si>
    <t>Internal models permission</t>
  </si>
  <si>
    <t>a) Sensitivities-based method</t>
  </si>
  <si>
    <t>b) Residual risk add-on</t>
  </si>
  <si>
    <t>c) Default risk charge (standardised approach)</t>
  </si>
  <si>
    <t>Observed/best estimates</t>
  </si>
  <si>
    <t>Observed</t>
  </si>
  <si>
    <t>Best estimates</t>
  </si>
  <si>
    <t>loan loss reserves for general banking risks (ie hidden reserves)</t>
  </si>
  <si>
    <t>related to any loan past due for 90 days or more</t>
  </si>
  <si>
    <t>Amount subject to the threshold deduction treatment (net of pro rata share of any DTLs)</t>
  </si>
  <si>
    <t>Amount subject to the full deduction treatment from Common Equity Tier 1 capital (net of pro rata share of any DTLs)</t>
  </si>
  <si>
    <t>Use capital provisioning data</t>
  </si>
  <si>
    <t>Total specific provisions (including partial write-offs) that are deducted from exposures for credit RWA purposes; of which:</t>
  </si>
  <si>
    <t>Total general provisions eligible for inclusion in Tier 2 capital; of which:</t>
  </si>
  <si>
    <t>Extension of 50(b)</t>
  </si>
  <si>
    <t>C) Leverage ratio worksheet</t>
  </si>
  <si>
    <t>D) LCR worksheet</t>
  </si>
  <si>
    <t>E) NSFR worksheet</t>
  </si>
  <si>
    <t>F) OpRisk worksheet</t>
  </si>
  <si>
    <t>H) Sovereign exposures worksheet</t>
  </si>
  <si>
    <t>B) DefCap-Provisioning</t>
  </si>
  <si>
    <t>Total gross provisions eligible for inclusion in the adjustment to capital in respect of the difference between expected loss and provisions (non-defaulted assets if EU rules apply, otherwise combined)</t>
  </si>
  <si>
    <t>Total expected loss eligible for inclusion in the adjustment to capital in respect of the difference between expected loss and provisions (non-defaulted assets if EU rules apply, otherwise combined)</t>
  </si>
  <si>
    <t>Own estimates haircuts + comprehensive approach</t>
  </si>
  <si>
    <t>Financial and operating lease income</t>
  </si>
  <si>
    <t>Financial and operating lease expenses</t>
  </si>
  <si>
    <t>TLAC</t>
  </si>
  <si>
    <t>A) Adjustments to regulatory capital for TLAC calculation purposes</t>
  </si>
  <si>
    <t>Amortised portion of Tier 2 instruments where remaining maturity &gt; 1 year</t>
  </si>
  <si>
    <t>Regulatory capital ineligible as TLAC; of which:</t>
  </si>
  <si>
    <t>Additional Tier 1 instruments issued out of subsidiaries to third parties</t>
  </si>
  <si>
    <t>Tier 2 instruments issued out of subsidiaries to third parties</t>
  </si>
  <si>
    <t>all other</t>
  </si>
  <si>
    <t>Adjustments to regulatory capital for TLAC calculation purposes</t>
  </si>
  <si>
    <t>B) Non-regulatory capital elements of TLAC and adjustments</t>
  </si>
  <si>
    <t>External TLAC instruments issued directly by the G-SIB and subordinated to Excluded Liabilities</t>
  </si>
  <si>
    <t>External TLAC instruments issued directly by the G-SIB that are not subordinated to Excluded Liabilities but meet all other TLAC term sheet requirements</t>
  </si>
  <si>
    <t>of which: amount eligible as TLAC after application of the caps</t>
  </si>
  <si>
    <t>External TLAC instruments issued by funding vehicles prior to 1 January 2022</t>
  </si>
  <si>
    <t>Eligible ex ante commitments to recapitalise a G-SIB in resolution</t>
  </si>
  <si>
    <t>Non-regulatory capital TLAC (excluding adjustments arising from regulatory capital)</t>
  </si>
  <si>
    <t>C) Total</t>
  </si>
  <si>
    <t>Total non-regulatory capital TLAC</t>
  </si>
  <si>
    <t>Capital charge</t>
  </si>
  <si>
    <t>Internal models approach</t>
  </si>
  <si>
    <t>Non-securitisations</t>
  </si>
  <si>
    <t>SBM (delta, vega, and curvature)</t>
  </si>
  <si>
    <t>Residual risk add-on</t>
  </si>
  <si>
    <t>Total SBA</t>
  </si>
  <si>
    <r>
      <t xml:space="preserve">Trading book: </t>
    </r>
    <r>
      <rPr>
        <b/>
        <sz val="20"/>
        <color rgb="FFAA322F"/>
        <rFont val="Segoe UI"/>
        <family val="2"/>
      </rPr>
      <t>Current</t>
    </r>
    <r>
      <rPr>
        <b/>
        <sz val="20"/>
        <rFont val="Segoe UI"/>
        <family val="2"/>
      </rPr>
      <t xml:space="preserve"> standardised approach (optional at discretion of national supervisor)</t>
    </r>
  </si>
  <si>
    <r>
      <t xml:space="preserve">This worksheet gathers data on the current capital charges under the standardised approach for the trading book. The capital charge in the summary table is the market risk capital charge for the positions where the bank is using </t>
    </r>
    <r>
      <rPr>
        <b/>
        <sz val="10"/>
        <rFont val="Segoe UI"/>
        <family val="2"/>
      </rPr>
      <t xml:space="preserve">only </t>
    </r>
    <r>
      <rPr>
        <sz val="10"/>
        <rFont val="Segoe UI"/>
        <family val="2"/>
      </rPr>
      <t>the standardised approach. This worksheet may be filled in by using regulatory reporting data as indicated by the COREP data point ID/SRS reference.</t>
    </r>
  </si>
  <si>
    <t>A) Summary</t>
  </si>
  <si>
    <t>Total general interest rate risk</t>
  </si>
  <si>
    <t>Total specific interest rate risk</t>
  </si>
  <si>
    <t>CIUs debt instruments</t>
  </si>
  <si>
    <t>Non-delta options interest rate risk</t>
  </si>
  <si>
    <t>Equity risk</t>
  </si>
  <si>
    <t>CIUs equity instruments</t>
  </si>
  <si>
    <t>Non-delta options equity instruments</t>
  </si>
  <si>
    <t>Foreign exchange risk</t>
  </si>
  <si>
    <t>Non-delta FX options</t>
  </si>
  <si>
    <t>Commodity risk</t>
  </si>
  <si>
    <t>Non-delta options commodity instruments</t>
  </si>
  <si>
    <t>Total - Current standardised approach</t>
  </si>
  <si>
    <t>B) Granular data</t>
  </si>
  <si>
    <t>1) Interest rate risk</t>
  </si>
  <si>
    <t>C18.00-001 TOTAL</t>
  </si>
  <si>
    <t>COREP Data Point ID
(EU only)</t>
  </si>
  <si>
    <t>SRS reference</t>
  </si>
  <si>
    <t>C212a</t>
  </si>
  <si>
    <t>Maturity ladder approach</t>
  </si>
  <si>
    <t>–</t>
  </si>
  <si>
    <t>Duration-based approach</t>
  </si>
  <si>
    <t>Non-securitisation debt instruments</t>
  </si>
  <si>
    <t>C214</t>
  </si>
  <si>
    <t>Securitisation instruments</t>
  </si>
  <si>
    <t>C234</t>
  </si>
  <si>
    <t>Correlation trading portfolio</t>
  </si>
  <si>
    <t>C231</t>
  </si>
  <si>
    <t>Particular approach for position risk in CIUs</t>
  </si>
  <si>
    <t>C217a</t>
  </si>
  <si>
    <t>Additional requirements for options (non-delta risks)</t>
  </si>
  <si>
    <t>C217b</t>
  </si>
  <si>
    <t>Simplified method</t>
  </si>
  <si>
    <t>Delta plus approach - additional requirements for gamma risk</t>
  </si>
  <si>
    <t>Delta plus approach - additional requirements for vega risk</t>
  </si>
  <si>
    <t>Scenario matrix approach</t>
  </si>
  <si>
    <t>2) Equity position risk</t>
  </si>
  <si>
    <t>C21.00 -001 TOTAL</t>
  </si>
  <si>
    <t>General risk</t>
  </si>
  <si>
    <t>C212b</t>
  </si>
  <si>
    <t>Specific risk</t>
  </si>
  <si>
    <t>C215</t>
  </si>
  <si>
    <t>Particular Approach for position risk in CIUs</t>
  </si>
  <si>
    <t>C217c</t>
  </si>
  <si>
    <t>C217d</t>
  </si>
  <si>
    <t>3) Foreign exchange risk</t>
  </si>
  <si>
    <t>C22.00</t>
  </si>
  <si>
    <t>Foreign Exchange Risk</t>
  </si>
  <si>
    <t>C216a</t>
  </si>
  <si>
    <t>Currencies closely correlated</t>
  </si>
  <si>
    <t>All other currencies (including CIUs treated as different currencies)</t>
  </si>
  <si>
    <t>Gold</t>
  </si>
  <si>
    <t>C216b</t>
  </si>
  <si>
    <t>4) Commodity risk</t>
  </si>
  <si>
    <t>C23.00</t>
  </si>
  <si>
    <t>C216c</t>
  </si>
  <si>
    <t>C216d</t>
  </si>
  <si>
    <t>Trading book: FRTB standardised approach (optional at discretion of national supervisor)</t>
  </si>
  <si>
    <t>This worksheet gathers data on the standardised approach for the trading book. The capital charge in the summary table would be the market risks capital charge for the positions where the bank is using only the standardised approach. The scope of the positions included should be exactly the same as the one applied in the "TB SA Current" worksheet.</t>
  </si>
  <si>
    <t>Summary table</t>
  </si>
  <si>
    <t>Risk class</t>
  </si>
  <si>
    <t>A) General interest rate risk (GIRR)</t>
  </si>
  <si>
    <t>Total GIRR</t>
  </si>
  <si>
    <t>Delta</t>
  </si>
  <si>
    <t>Medium correlations</t>
  </si>
  <si>
    <t>High correlations</t>
  </si>
  <si>
    <t>Low correlations</t>
  </si>
  <si>
    <t>Vega</t>
  </si>
  <si>
    <t>Curvature</t>
  </si>
  <si>
    <t>B) Credit spread risk (CSR): non-securitisations</t>
  </si>
  <si>
    <t>Total CSR non-securitisations</t>
  </si>
  <si>
    <t>C) Credit spread risk (CSR): Correlation trading portfolio</t>
  </si>
  <si>
    <t>Total CSR Correlation trading portfolio</t>
  </si>
  <si>
    <t>D) Credit spread risk (CSR): Securitisations (non CTP)</t>
  </si>
  <si>
    <t>Total CSR Securitisations (non CTP)</t>
  </si>
  <si>
    <t>E) Equity risk</t>
  </si>
  <si>
    <t>Total Equity risk</t>
  </si>
  <si>
    <t>F) Commodity risk</t>
  </si>
  <si>
    <t>Total Commodity risk</t>
  </si>
  <si>
    <t>G) Foreign exchange risk</t>
  </si>
  <si>
    <t>Total FX</t>
  </si>
  <si>
    <t>H) Default risk non-securitisations</t>
  </si>
  <si>
    <t>Sign conventions</t>
  </si>
  <si>
    <t>Total default risk capital charge (non-securitisations)</t>
  </si>
  <si>
    <t>I) Non-correlation trading portfolio</t>
  </si>
  <si>
    <t>Securitisations (non CTP)</t>
  </si>
  <si>
    <r>
      <t xml:space="preserve">Report </t>
    </r>
    <r>
      <rPr>
        <b/>
        <sz val="10"/>
        <rFont val="Segoe UI"/>
        <family val="2"/>
      </rPr>
      <t>only positive numbers</t>
    </r>
  </si>
  <si>
    <t>Total Default risk: Securitisations (non-CTP) capital charge</t>
  </si>
  <si>
    <t>J) Correlation trading portfolio</t>
  </si>
  <si>
    <t>Total Default risk: Correlation trading portfolio capital charge</t>
  </si>
  <si>
    <t>K) Residual risks add-on</t>
  </si>
  <si>
    <t>Global trading book</t>
  </si>
  <si>
    <t>Types of instruments</t>
  </si>
  <si>
    <t>Notional</t>
  </si>
  <si>
    <t>Instruments under paragraph 58(d) - exotic underlying</t>
  </si>
  <si>
    <t>Instruments under paragraph 58(e) - Other residual risks</t>
  </si>
  <si>
    <t>Paragraph 58(e)(i)</t>
  </si>
  <si>
    <t>Paragraph 58(e)(ii)</t>
  </si>
  <si>
    <t>Residual risks add-on</t>
  </si>
  <si>
    <r>
      <t>This worksheet gathers additional desk-level and firm-wide level data (risk measures and backtesting) on the internal models approach. Data should be reported for all desks in the</t>
    </r>
    <r>
      <rPr>
        <b/>
        <sz val="10"/>
        <color rgb="FFC00000"/>
        <rFont val="Segoe UI"/>
        <family val="2"/>
      </rPr>
      <t xml:space="preserve"> global trading book, both those desks with internal models permission and without</t>
    </r>
    <r>
      <rPr>
        <sz val="10"/>
        <color rgb="FFC00000"/>
        <rFont val="Segoe UI"/>
        <family val="2"/>
      </rPr>
      <t xml:space="preserve">. Please make sure to indicate whether the specific desk does or does not have permissions. </t>
    </r>
    <r>
      <rPr>
        <b/>
        <sz val="10"/>
        <color rgb="FFC00000"/>
        <rFont val="Segoe UI"/>
        <family val="2"/>
      </rPr>
      <t>For P&amp;L figures, losses should be reported as negative numbers, profits as positive. For VaR and ES figures, all should be reported as positive values. No multiplier should be applied</t>
    </r>
    <r>
      <rPr>
        <sz val="10"/>
        <color rgb="FFC00000"/>
        <rFont val="Segoe UI"/>
        <family val="2"/>
      </rPr>
      <t>.</t>
    </r>
  </si>
  <si>
    <t>Credit spread risk</t>
  </si>
  <si>
    <t>D) Risk factor data</t>
  </si>
  <si>
    <t>Risk factor</t>
  </si>
  <si>
    <t>General interest rate risk</t>
  </si>
  <si>
    <r>
      <t xml:space="preserve">2) Standardised approach </t>
    </r>
    <r>
      <rPr>
        <sz val="10"/>
        <rFont val="Arial"/>
        <family val="2"/>
      </rPr>
      <t>–</t>
    </r>
    <r>
      <rPr>
        <sz val="10"/>
        <rFont val="Segoe UI"/>
        <family val="2"/>
      </rPr>
      <t xml:space="preserve"> sensitivities-based method; of which:</t>
    </r>
  </si>
  <si>
    <r>
      <t xml:space="preserve">1) Internal models </t>
    </r>
    <r>
      <rPr>
        <sz val="10"/>
        <rFont val="Arial"/>
        <family val="2"/>
      </rPr>
      <t>–</t>
    </r>
    <r>
      <rPr>
        <sz val="10"/>
        <rFont val="Segoe UI"/>
        <family val="2"/>
      </rPr>
      <t xml:space="preserve"> Liquidity-adjusted expected shortfall; of which</t>
    </r>
  </si>
  <si>
    <t>ES</t>
  </si>
  <si>
    <t>NMRF</t>
  </si>
  <si>
    <t xml:space="preserve"> Default charge</t>
  </si>
  <si>
    <t>Other current charges</t>
  </si>
  <si>
    <t>IMA default</t>
  </si>
  <si>
    <t>Standardised measurement method, of which:</t>
  </si>
  <si>
    <t>Outright products:</t>
  </si>
  <si>
    <t>General interest rate and equity position risk; of which:</t>
  </si>
  <si>
    <t>General equity position risk</t>
  </si>
  <si>
    <t>Specific interest rate and equity position risk; of which:</t>
  </si>
  <si>
    <t>Specific interest rate risk</t>
  </si>
  <si>
    <t>Specific equity position risk</t>
  </si>
  <si>
    <t>Commodities risk</t>
  </si>
  <si>
    <t>Options:</t>
  </si>
  <si>
    <t>Simplified approach</t>
  </si>
  <si>
    <t>Delta-plus method, of which</t>
  </si>
  <si>
    <t>Gamma</t>
  </si>
  <si>
    <t>Scenario approach</t>
  </si>
  <si>
    <t>Internal Models Approach Total</t>
  </si>
  <si>
    <r>
      <t xml:space="preserve">Internal models approach </t>
    </r>
    <r>
      <rPr>
        <b/>
        <sz val="10"/>
        <rFont val="Segoe UI"/>
        <family val="2"/>
      </rPr>
      <t>without</t>
    </r>
    <r>
      <rPr>
        <sz val="10"/>
        <color theme="1"/>
        <rFont val="Segoe UI"/>
        <family val="2"/>
      </rPr>
      <t xml:space="preserve"> the specific risk surcharge, </t>
    </r>
    <r>
      <rPr>
        <b/>
        <sz val="10"/>
        <rFont val="Segoe UI"/>
        <family val="2"/>
      </rPr>
      <t>actual capital charge</t>
    </r>
  </si>
  <si>
    <r>
      <t>Current 10-day 99% value-at-risk (</t>
    </r>
    <r>
      <rPr>
        <b/>
        <sz val="10"/>
        <rFont val="Segoe UI"/>
        <family val="2"/>
      </rPr>
      <t>without</t>
    </r>
    <r>
      <rPr>
        <sz val="10"/>
        <color theme="1"/>
        <rFont val="Segoe UI"/>
        <family val="2"/>
      </rPr>
      <t xml:space="preserve"> applying the multiplier)</t>
    </r>
  </si>
  <si>
    <t>Check: positive VaR capital charge requires VaR which is positive but smaller than the capital charge</t>
  </si>
  <si>
    <r>
      <t>10-day 99% stressed value-at-risk (</t>
    </r>
    <r>
      <rPr>
        <b/>
        <sz val="10"/>
        <rFont val="Segoe UI"/>
        <family val="2"/>
      </rPr>
      <t>without</t>
    </r>
    <r>
      <rPr>
        <sz val="10"/>
        <color theme="1"/>
        <rFont val="Segoe UI"/>
        <family val="2"/>
      </rPr>
      <t xml:space="preserve"> applying the multiplier)</t>
    </r>
  </si>
  <si>
    <t>Check: positive Basel 2.5 VaR requires positive Basel 2.5 stressed VaR and vice versa</t>
  </si>
  <si>
    <t>Incremental risk capital charge</t>
  </si>
  <si>
    <t>Risks not in VaR</t>
  </si>
  <si>
    <t>Other Pillar 1 requirements for market risk</t>
  </si>
  <si>
    <t>Market risk capital charge which the bank is unable to assign to one of the above categories</t>
  </si>
  <si>
    <t xml:space="preserve">   Non-CTP</t>
  </si>
  <si>
    <t xml:space="preserve">   CTP</t>
  </si>
  <si>
    <t>CRM</t>
  </si>
  <si>
    <t>Total capital charge for market risk</t>
  </si>
  <si>
    <t>Residual risk for prepayment</t>
  </si>
  <si>
    <t>At the trading book level:</t>
  </si>
  <si>
    <t>ESrs</t>
  </si>
  <si>
    <t>ESfc</t>
  </si>
  <si>
    <t>ESrc</t>
  </si>
  <si>
    <t>At the risk factor class level: interest rate risk</t>
  </si>
  <si>
    <t>At the risk factor class level: credit spread risk</t>
  </si>
  <si>
    <t>At the risk factor class level: equity risk</t>
  </si>
  <si>
    <t>At the risk factor class level: commodity risk</t>
  </si>
  <si>
    <t>At the risk factor class level: foreign exchange risk</t>
  </si>
  <si>
    <t>Assumed rho parameter</t>
  </si>
  <si>
    <t>SES; of which:</t>
  </si>
  <si>
    <t>Interest rate non-modellable risk factors</t>
  </si>
  <si>
    <t>Credit spread non-modellable risk factors</t>
  </si>
  <si>
    <t>Equity non-modellable risk factors</t>
  </si>
  <si>
    <t>Commodity non-modellable risk factors</t>
  </si>
  <si>
    <t>Foreign exchange non-modellable risk factors</t>
  </si>
  <si>
    <t>Internal models approach, default charge</t>
  </si>
  <si>
    <t>Default risk charge (standardised approach)</t>
  </si>
  <si>
    <t>Credit spread risk (standardised approach)</t>
  </si>
  <si>
    <t>Enhanced delta plus risk charge</t>
  </si>
  <si>
    <t>Default risk charge</t>
  </si>
  <si>
    <t>Residual risks add-on (excluding prepayment)</t>
  </si>
  <si>
    <t>Gap risk</t>
  </si>
  <si>
    <t>Correlation risk</t>
  </si>
  <si>
    <t>Behavioural risk</t>
  </si>
  <si>
    <t>Risk from an exotic underlying</t>
  </si>
  <si>
    <t>Residual risks add-on parameter x</t>
  </si>
  <si>
    <t>ES (across all asset classes, with full diversification); of which:</t>
  </si>
  <si>
    <t>Non-modellable risk factors; of which:</t>
  </si>
  <si>
    <t>SBM (delta, vega, and curvature); of which:</t>
  </si>
  <si>
    <t>Residual risk add-on; of which:</t>
  </si>
  <si>
    <t>Non-securitisations; of which:</t>
  </si>
  <si>
    <t>B) Overall minimum capital requirements (8% RWA)</t>
  </si>
  <si>
    <t>Trading book</t>
  </si>
  <si>
    <t>C) Questions</t>
  </si>
  <si>
    <t>2) IMA Backtesting P&amp;L</t>
  </si>
  <si>
    <t>1) Minimum capital requirements</t>
  </si>
  <si>
    <t>Leverage ratio: additional data</t>
  </si>
  <si>
    <t>A) On-balance sheet exposures, treatment of provisions/loan-loss reserves for on-balance sheet exposures and prudential valuation adjustments</t>
  </si>
  <si>
    <t>LR framework CD para ref</t>
  </si>
  <si>
    <t>Gross value</t>
  </si>
  <si>
    <t>Net value</t>
  </si>
  <si>
    <t>Exposure</t>
  </si>
  <si>
    <t>Deduction of eligible general provisions and general loan loss reserves from on-balance sheet exposures</t>
  </si>
  <si>
    <t>Deduction of eligible prudential value adjustments (PVAs)</t>
  </si>
  <si>
    <t>Cash pooling transactions</t>
  </si>
  <si>
    <t>Of which: cash pooling transactions that meet the criteria of para 17</t>
  </si>
  <si>
    <t>B) Off-balance sheet items</t>
  </si>
  <si>
    <t>Annex 13</t>
  </si>
  <si>
    <t>Annex 12</t>
  </si>
  <si>
    <t>Off-balance sheet items with a 20% CCF in the LR CD</t>
  </si>
  <si>
    <t>Annex 11</t>
  </si>
  <si>
    <t>Off-balance sheet items with a 50% CCF in the LR CD</t>
  </si>
  <si>
    <t>Annex 10</t>
  </si>
  <si>
    <t>Annex 9</t>
  </si>
  <si>
    <t>Off-balance sheet items with a 100% CCF in the LR CD including Option A for unsettled financial asset purchases</t>
  </si>
  <si>
    <t>Reported unsettled financial asset purchases as OBS items with a 100% CCF?</t>
  </si>
  <si>
    <t>Off-balance sheet items with a 100% CCF in the LR CD including Option B for unsettled financial asset purchases</t>
  </si>
  <si>
    <t>Annex 15</t>
  </si>
  <si>
    <t>Off-balance sheet securitisation exposures</t>
  </si>
  <si>
    <t>Deduction of eligible specific and general provisions from off-balance sheet items</t>
  </si>
  <si>
    <t>C) Alternative methods for derivative exposures</t>
  </si>
  <si>
    <t>Annex 2</t>
  </si>
  <si>
    <t>Replacement cost (RC) without application of FX haircuts for currency mismatch on cash variation margin</t>
  </si>
  <si>
    <t>Replacement cost (RC) with application of FX haircuts for currency mismatch on cash variation margin</t>
  </si>
  <si>
    <t>D) Adjusted notional exposures for written credit derivatives</t>
  </si>
  <si>
    <t>Of which: exempted legs associated with client-cleared trades or the provision of clearing services in a multi-level client services structure</t>
  </si>
  <si>
    <t>same reference name (non exempted)</t>
  </si>
  <si>
    <t>non-exempted: meeting all criteria of para 31</t>
  </si>
  <si>
    <t>30−35</t>
  </si>
  <si>
    <t>Check: credit derivatives are consistently filled-in (see reporting instructions for more details)</t>
  </si>
  <si>
    <t>E) Derivatives clearing services within a multi-level client structure</t>
  </si>
  <si>
    <t>Check: total ≥ amounts associated with affiliated entities</t>
  </si>
  <si>
    <t>Exempted leg of derivatives for which the bank provides clearing services within a multi-level client structure: replacement cost (RC)</t>
  </si>
  <si>
    <t>Of which: associated with entities affiliated with the bank outside the scope of regulatory consolidation for which the bank acts as a clearing member</t>
  </si>
  <si>
    <t>Exempted leg of derivatives for which the bank provides clearing services within a multi-level client structure: potential future exposure (PFE)</t>
  </si>
  <si>
    <t>Exemption applied in previous reporting for the SA-CCR or modified SA-CCR?</t>
  </si>
  <si>
    <t>F) Pending settlement transactions</t>
  </si>
  <si>
    <t>16, Option A</t>
  </si>
  <si>
    <t>Trade date accounting Option A: amount of gross cash receivables without any offsetting</t>
  </si>
  <si>
    <t>Settlement date accounting Option A: amount of gross commitments to pay for unsettled purchases</t>
  </si>
  <si>
    <t>Trade date accounting Option B: amount of gross cash receivables less offsetting specified in Option B</t>
  </si>
  <si>
    <t>Annex, 9, Option B</t>
  </si>
  <si>
    <t>Banks using settlement date accounting Option B: amount of gross commitments to pay for unsettled purchases less cash to be received for unsettled sales (ie offsetting specified in Option B)</t>
  </si>
  <si>
    <t>G) Securities financing transactions</t>
  </si>
  <si>
    <t>Adjusted gross SFT assets assuming open repos were to be measured net when all other criteria of para 37 are met</t>
  </si>
  <si>
    <t>36-42</t>
  </si>
  <si>
    <t>SFTs reported on row 15 of Basel III monitoring template in the form of open repos</t>
  </si>
  <si>
    <t>H) Additional data on the Basel III leverage ratio and risk-weighted capital requirements for types of derivatives counterparties</t>
  </si>
  <si>
    <t>Net income from derivatives trades with this counterparty</t>
  </si>
  <si>
    <t>Initial margin required by bank from this counterparty</t>
  </si>
  <si>
    <t>Initial margin received by bank from this counterparty, of which:</t>
  </si>
  <si>
    <t>Leverage exposure measure (including exposures captured under paragraph 28)</t>
  </si>
  <si>
    <t>Risk-weighted capital requirements</t>
  </si>
  <si>
    <t>cash</t>
  </si>
  <si>
    <t>non-cash before haircut</t>
  </si>
  <si>
    <t>non-cash after haircut</t>
  </si>
  <si>
    <t>using CEM</t>
  </si>
  <si>
    <t>using SA-CCR without an IM offset to PFE</t>
  </si>
  <si>
    <t>using SA-CCR with an IM offset to PFE</t>
  </si>
  <si>
    <t>Counterparty credit risk using SA-CCR</t>
  </si>
  <si>
    <t>CVA using the standardised method</t>
  </si>
  <si>
    <r>
      <t>Check: gross value ≥ exposure value ≥</t>
    </r>
    <r>
      <rPr>
        <sz val="7.5"/>
        <color rgb="FFAA322F"/>
        <rFont val="Segoe UI"/>
        <family val="2"/>
      </rPr>
      <t xml:space="preserve"> </t>
    </r>
    <r>
      <rPr>
        <sz val="10"/>
        <color rgb="FFAA322F"/>
        <rFont val="Segoe UI"/>
        <family val="2"/>
      </rPr>
      <t>net value</t>
    </r>
  </si>
  <si>
    <t>Check: 'No' inclusion of unsettled financial asset purchases as OBS items under trade date accounting</t>
  </si>
  <si>
    <t>Check: Option B applied consistently in panels B and F</t>
  </si>
  <si>
    <r>
      <t xml:space="preserve">Check: total RC </t>
    </r>
    <r>
      <rPr>
        <sz val="10"/>
        <color rgb="FFAA322F"/>
        <rFont val="Arial"/>
        <family val="2"/>
      </rPr>
      <t>≥</t>
    </r>
    <r>
      <rPr>
        <sz val="10"/>
        <color rgb="FFAA322F"/>
        <rFont val="Segoe UI"/>
        <family val="2"/>
      </rPr>
      <t xml:space="preserve"> exempted leg not applied yet</t>
    </r>
  </si>
  <si>
    <t>Check: total PFE ≥ exempted leg not applied yet</t>
  </si>
  <si>
    <t>Check: exemption consistently applied</t>
  </si>
  <si>
    <r>
      <t xml:space="preserve">Check: total SFTs </t>
    </r>
    <r>
      <rPr>
        <sz val="10"/>
        <color rgb="FFAA322F"/>
        <rFont val="Arial"/>
        <family val="2"/>
      </rPr>
      <t>≥</t>
    </r>
    <r>
      <rPr>
        <sz val="10"/>
        <color rgb="FFAA322F"/>
        <rFont val="Segoe UI"/>
        <family val="2"/>
      </rPr>
      <t xml:space="preserve"> SFTs in the form of open repos</t>
    </r>
  </si>
  <si>
    <r>
      <t xml:space="preserve">Check: adjusted gross </t>
    </r>
    <r>
      <rPr>
        <sz val="10"/>
        <color rgb="FFAA322F"/>
        <rFont val="Arial"/>
        <family val="2"/>
      </rPr>
      <t>≥</t>
    </r>
    <r>
      <rPr>
        <sz val="7.5"/>
        <color rgb="FFAA322F"/>
        <rFont val="Segoe UI"/>
        <family val="2"/>
      </rPr>
      <t xml:space="preserve"> </t>
    </r>
    <r>
      <rPr>
        <sz val="10"/>
        <color rgb="FFAA322F"/>
        <rFont val="Segoe UI"/>
        <family val="2"/>
      </rPr>
      <t>adjusted gross with netting for open repos</t>
    </r>
  </si>
  <si>
    <r>
      <t xml:space="preserve">Check: gross value </t>
    </r>
    <r>
      <rPr>
        <sz val="10"/>
        <color rgb="FFAA322F"/>
        <rFont val="Arial"/>
        <family val="2"/>
      </rPr>
      <t>≥</t>
    </r>
    <r>
      <rPr>
        <sz val="7.5"/>
        <color rgb="FFAA322F"/>
        <rFont val="Segoe UI"/>
        <family val="2"/>
      </rPr>
      <t xml:space="preserve"> </t>
    </r>
    <r>
      <rPr>
        <sz val="10"/>
        <color rgb="FFAA322F"/>
        <rFont val="Segoe UI"/>
        <family val="2"/>
      </rPr>
      <t>adjusted gross</t>
    </r>
  </si>
  <si>
    <t>Use TLAC data</t>
  </si>
  <si>
    <t>Use leverage ratio additional data</t>
  </si>
  <si>
    <t>Use TB data</t>
  </si>
  <si>
    <t>4) Risk metrics at desk level (for the global trading book)</t>
  </si>
  <si>
    <r>
      <t xml:space="preserve">The multiplier </t>
    </r>
    <r>
      <rPr>
        <b/>
        <sz val="10"/>
        <color rgb="FFAA322F"/>
        <rFont val="Segoe UI"/>
        <family val="2"/>
      </rPr>
      <t>should</t>
    </r>
    <r>
      <rPr>
        <b/>
        <sz val="10"/>
        <rFont val="Segoe UI"/>
        <family val="2"/>
      </rPr>
      <t xml:space="preserve"> be applied except when it is explicitly specified otherwise.</t>
    </r>
  </si>
  <si>
    <r>
      <rPr>
        <b/>
        <sz val="10"/>
        <color rgb="FFAA322F"/>
        <rFont val="Segoe UI"/>
        <family val="2"/>
      </rPr>
      <t>No multiplier</t>
    </r>
    <r>
      <rPr>
        <b/>
        <sz val="10"/>
        <rFont val="Segoe UI"/>
        <family val="2"/>
      </rPr>
      <t xml:space="preserve"> should be applied.</t>
    </r>
  </si>
  <si>
    <t>FRTB definition of TB-BB boundary</t>
  </si>
  <si>
    <t>Standardised measurement method</t>
  </si>
  <si>
    <t>3) Approaches to market risk</t>
  </si>
  <si>
    <t>4) Accounting information</t>
  </si>
  <si>
    <r>
      <t xml:space="preserve">3) FRTB </t>
    </r>
    <r>
      <rPr>
        <b/>
        <sz val="13"/>
        <rFont val="Arial"/>
        <family val="2"/>
      </rPr>
      <t>–</t>
    </r>
    <r>
      <rPr>
        <b/>
        <sz val="13"/>
        <rFont val="Segoe UI"/>
        <family val="2"/>
      </rPr>
      <t xml:space="preserve"> modelled vs unmodelled (non-securitisations, securitisations (non-CTP) and securitisations (CTP)) portfolios</t>
    </r>
  </si>
  <si>
    <r>
      <t xml:space="preserve">10-day VaR </t>
    </r>
    <r>
      <rPr>
        <b/>
        <sz val="10"/>
        <color rgb="FFAA322F"/>
        <rFont val="Segoe UI"/>
        <family val="2"/>
      </rPr>
      <t>times multiplier</t>
    </r>
  </si>
  <si>
    <r>
      <t xml:space="preserve">10-day sVaR </t>
    </r>
    <r>
      <rPr>
        <b/>
        <sz val="10"/>
        <color rgb="FFAA322F"/>
        <rFont val="Segoe UI"/>
        <family val="2"/>
      </rPr>
      <t>times multiplier</t>
    </r>
  </si>
  <si>
    <r>
      <rPr>
        <b/>
        <sz val="10"/>
        <color rgb="FFAA322F"/>
        <rFont val="Segoe UI"/>
        <family val="2"/>
      </rPr>
      <t>No multiplier</t>
    </r>
    <r>
      <rPr>
        <b/>
        <sz val="10"/>
        <rFont val="Segoe UI"/>
        <family val="2"/>
      </rPr>
      <t xml:space="preserve"> should be applied.</t>
    </r>
    <r>
      <rPr>
        <b/>
        <sz val="10"/>
        <color rgb="FFAA322F"/>
        <rFont val="Segoe UI"/>
        <family val="2"/>
      </rPr>
      <t xml:space="preserve"> Applicable to IMA banks only.</t>
    </r>
  </si>
  <si>
    <t>Fill in?</t>
  </si>
  <si>
    <r>
      <t xml:space="preserve">SBM (delta, vega, and curvature) – both non-securitisations and securitisations </t>
    </r>
    <r>
      <rPr>
        <sz val="10"/>
        <rFont val="Arial"/>
        <family val="2"/>
      </rPr>
      <t>–</t>
    </r>
    <r>
      <rPr>
        <sz val="10"/>
        <rFont val="Segoe UI"/>
        <family val="2"/>
      </rPr>
      <t xml:space="preserve"> (inclusive of diversification effects)</t>
    </r>
  </si>
  <si>
    <t>8) NSFR exceptional central bank liquidity operations</t>
  </si>
  <si>
    <t>b) Securitsations</t>
  </si>
  <si>
    <t>c) Other Pillar 1 capital requirements</t>
  </si>
  <si>
    <t>a) SBM (delta, vega, and curvature) - both non-securitisations and securitisations - (inclusive of diversification effects)</t>
  </si>
  <si>
    <t>b) FRTB standardised approach, SBA (non-securitisations); of which:</t>
  </si>
  <si>
    <t>c) FRTB internal models approach, expected shortfall (non-securitsations); of which:</t>
  </si>
  <si>
    <t>d) Securitsations</t>
  </si>
  <si>
    <r>
      <t xml:space="preserve">a) IMA for modelled desks </t>
    </r>
    <r>
      <rPr>
        <b/>
        <sz val="10"/>
        <rFont val="Arial"/>
        <family val="2"/>
      </rPr>
      <t>–</t>
    </r>
    <r>
      <rPr>
        <b/>
        <sz val="10"/>
        <rFont val="Segoe UI"/>
        <family val="2"/>
      </rPr>
      <t xml:space="preserve"> applicable to IMA banks only</t>
    </r>
  </si>
  <si>
    <t>b) SBA for modelled desks – applicable to IMA banks only</t>
  </si>
  <si>
    <r>
      <t xml:space="preserve">c) SBA for non-modelled desks </t>
    </r>
    <r>
      <rPr>
        <b/>
        <sz val="10"/>
        <rFont val="Arial"/>
        <family val="2"/>
      </rPr>
      <t>–</t>
    </r>
    <r>
      <rPr>
        <b/>
        <sz val="10"/>
        <rFont val="Segoe UI"/>
        <family val="2"/>
      </rPr>
      <t xml:space="preserve"> applicable to IMA banks only</t>
    </r>
  </si>
  <si>
    <t>a) Trading book (non-securitisations)</t>
  </si>
  <si>
    <t>1) Current market risk capital charge (non-securitisations, securitisations (non-CTP) and securitisations (CTP) portfolios)</t>
  </si>
  <si>
    <t>2) FRTB market risk capital charge (non-securitisations, securitisations (non-CTP) and securitisations (CTP) portfolios)</t>
  </si>
  <si>
    <t>Check: values for pending settlements equal in both Leverage Ratio worksheets</t>
  </si>
  <si>
    <r>
      <t>Off-balance sheet items with a [50</t>
    </r>
    <r>
      <rPr>
        <sz val="10"/>
        <rFont val="Arial"/>
        <family val="2"/>
      </rPr>
      <t>–</t>
    </r>
    <r>
      <rPr>
        <sz val="10"/>
        <rFont val="Segoe UI"/>
        <family val="2"/>
      </rPr>
      <t>75]% CCF in the LR CD</t>
    </r>
  </si>
  <si>
    <t>Off-balance sheet items with a [10–20]% CCF in the LR CD</t>
  </si>
  <si>
    <r>
      <t xml:space="preserve">Check: non-cash IM received before haircut </t>
    </r>
    <r>
      <rPr>
        <sz val="10"/>
        <color rgb="FFAA322F"/>
        <rFont val="Arial"/>
        <family val="2"/>
      </rPr>
      <t>≥</t>
    </r>
    <r>
      <rPr>
        <sz val="10"/>
        <color rgb="FFAA322F"/>
        <rFont val="Segoe UI"/>
        <family val="2"/>
      </rPr>
      <t xml:space="preserve"> non-cash IM received after haircut</t>
    </r>
  </si>
  <si>
    <r>
      <t xml:space="preserve">This panel gathers data on the global impacts of the FRTB, except for the boundary impact. All of the computations need to be done on the same global trading book (ideally the trading book as defined by the revised boundary, or the trading book as defined by the current boundary as a proxy). </t>
    </r>
    <r>
      <rPr>
        <b/>
        <sz val="10"/>
        <color rgb="FFAA322F"/>
        <rFont val="Segoe UI"/>
        <family val="2"/>
      </rPr>
      <t>Only positive numbers should be reported.</t>
    </r>
    <r>
      <rPr>
        <sz val="10"/>
        <rFont val="Segoe UI"/>
        <family val="2"/>
      </rPr>
      <t xml:space="preserve">
The global trading book must be split into three portfolios within each panel: "non-securitisations", "securitisations (non CTP)", and "correlation trading portfolios". This is to analyse the clean impact on each of those books. It is acknowledged that both the current and revised approaches may account for some diversification or hedging benefits across those books for some risk measures; yet, precisely in order to get a clean impact, those diversification or hedging effects shall only be accounted for in section 2a of this panel. Section 3 breaks down the capital charges to account for desks that are modelled vs unmodelled.
In addition, the last section of this panel gathers data at trading desks level.</t>
    </r>
  </si>
  <si>
    <t>D) Parameters trading book</t>
  </si>
  <si>
    <t>Standardised measurement method (SMM) charges</t>
  </si>
  <si>
    <t>Internal models perm.</t>
  </si>
  <si>
    <t>E) Distribution of certain type of HQLAs according to accounting classification</t>
  </si>
  <si>
    <t>unweighted amount / market value</t>
  </si>
  <si>
    <t>Available for sale</t>
  </si>
  <si>
    <t xml:space="preserve">Total stock of HQLAs </t>
  </si>
  <si>
    <t>of which Level 1 securities issued or guaranteed by sovereigns, central banks, PSEs, MDBs</t>
  </si>
  <si>
    <t>of which Level 2 securities issued or guaranteed by sovereigns, central banks, PSEs, MDBs</t>
  </si>
  <si>
    <t>of which HQLA securities not issued or guaranteed by sovereigns, central banks, PSEs, MDBs</t>
  </si>
  <si>
    <t>Held to maturity</t>
  </si>
  <si>
    <t>Held for trading</t>
  </si>
  <si>
    <t>Check: columns D to F should add up to column C</t>
  </si>
  <si>
    <t>Exposures from branches (of legal entities incorporated in the jurisdiction other than the jurisdiction of the branch) with the same jurisdiction as the issuer</t>
  </si>
  <si>
    <t>0. Tier 1 Capital of the legal entity of the branch with the same jurisdiction as the issuer</t>
  </si>
  <si>
    <t>1. Exposures to sovereigns and the central governments from branches with the same jurisdiction as the issuer</t>
  </si>
  <si>
    <t>2. Exposures to the central bank  from branches with the same jurisdiction as the issuer</t>
  </si>
  <si>
    <t>4. Exposures to non-central government PSEs  from branches with the same jurisdiction as the issuer</t>
  </si>
  <si>
    <t>5. Exposures to commercial undertakings related to the public sector  from branches with the same jurisdiction as the issuer</t>
  </si>
  <si>
    <t>D) RWAs and direct sovereign exposures in the banking book after CCF / CRM by rating buckets (using harmonised definitions)</t>
  </si>
  <si>
    <t>1. Sovereigns and the central governments</t>
  </si>
  <si>
    <t>subset of A+D+E+H</t>
  </si>
  <si>
    <t>Check to 
panel A
(RWA)</t>
  </si>
  <si>
    <t>Check to 
panel A
(Exposure)</t>
  </si>
  <si>
    <t>AAA to AA-</t>
  </si>
  <si>
    <t>A+ to A-</t>
  </si>
  <si>
    <t>BBB+ to BBB-</t>
  </si>
  <si>
    <t>BB+ to B-</t>
  </si>
  <si>
    <t>Below B-</t>
  </si>
  <si>
    <t>Advanced Measurement Approach (AMA)</t>
  </si>
  <si>
    <t>SBM default risk charge</t>
  </si>
  <si>
    <r>
      <t xml:space="preserve">The multiplier </t>
    </r>
    <r>
      <rPr>
        <b/>
        <sz val="10"/>
        <color rgb="FFAA322F"/>
        <rFont val="Segoe UI"/>
        <family val="2"/>
      </rPr>
      <t>should</t>
    </r>
    <r>
      <rPr>
        <b/>
        <sz val="10"/>
        <rFont val="Segoe UI"/>
        <family val="2"/>
      </rPr>
      <t xml:space="preserve"> be applied to the VaR numbers, but </t>
    </r>
    <r>
      <rPr>
        <b/>
        <sz val="10"/>
        <color rgb="FFAA322F"/>
        <rFont val="Segoe UI"/>
        <family val="2"/>
      </rPr>
      <t>not</t>
    </r>
    <r>
      <rPr>
        <b/>
        <sz val="10"/>
        <rFont val="Segoe UI"/>
        <family val="2"/>
      </rPr>
      <t xml:space="preserve"> to the ES numbers.</t>
    </r>
  </si>
  <si>
    <t>C) Impact of expected credit loss provisions</t>
  </si>
  <si>
    <t>Note: when estimating, it is assumed that: 
• ECL accounting frameworks are applied on 30 June 2016; and
• Estimation under ECL accounting frameworks is based on a best effort basis but it is better if forward looking information and macro-economic factors are considered.</t>
  </si>
  <si>
    <t>Accounting provisions</t>
  </si>
  <si>
    <t>IFRS 9</t>
  </si>
  <si>
    <t>US CECL</t>
  </si>
  <si>
    <t>Others</t>
  </si>
  <si>
    <t>Total amounts, of which:</t>
  </si>
  <si>
    <t xml:space="preserve"> Stage 1</t>
  </si>
  <si>
    <t xml:space="preserve"> Stage 2</t>
  </si>
  <si>
    <t xml:space="preserve"> Stage 3</t>
  </si>
  <si>
    <t>IRB regulatory EL</t>
  </si>
  <si>
    <t>Estimation about changes in accounting provisions caused by the move from a current applicable accounting framework (eg IAS 39) to an ECL accounting framework (eg IFRS 9 and CECL)</t>
  </si>
  <si>
    <t>1) SA portfolio</t>
  </si>
  <si>
    <t>2) IRB portfolio</t>
  </si>
  <si>
    <t>Stage 1</t>
  </si>
  <si>
    <t>Stage 2</t>
  </si>
  <si>
    <t>Stage 3</t>
  </si>
  <si>
    <t>Current framework</t>
  </si>
  <si>
    <t>ECL frameworks</t>
  </si>
  <si>
    <t>2) Hypothetical P&amp;L</t>
  </si>
  <si>
    <t>3) Risk-theoretical P&amp;L</t>
  </si>
  <si>
    <t>Total amount of losses ≥ EUR 10,000 (accounting impact)</t>
  </si>
  <si>
    <t>E) Additional income statement items</t>
  </si>
  <si>
    <r>
      <t>RWA for operational risk (</t>
    </r>
    <r>
      <rPr>
        <b/>
        <sz val="10"/>
        <rFont val="Segoe UI"/>
        <family val="2"/>
      </rPr>
      <t xml:space="preserve">before </t>
    </r>
    <r>
      <rPr>
        <sz val="10"/>
        <rFont val="Segoe UI"/>
        <family val="2"/>
      </rPr>
      <t xml:space="preserve">application of the regulatory add-ons and </t>
    </r>
    <r>
      <rPr>
        <b/>
        <sz val="10"/>
        <rFont val="Segoe UI"/>
        <family val="2"/>
      </rPr>
      <t xml:space="preserve">before </t>
    </r>
    <r>
      <rPr>
        <sz val="10"/>
        <rFont val="Segoe UI"/>
        <family val="2"/>
      </rPr>
      <t>application of the transitional floors); of which:</t>
    </r>
  </si>
  <si>
    <t>Regulatory add-ons; of which:</t>
  </si>
  <si>
    <t xml:space="preserve"> -20% to -10%</t>
  </si>
  <si>
    <t xml:space="preserve"> -10% to 0%</t>
  </si>
  <si>
    <t>0% to 10%</t>
  </si>
  <si>
    <t>10% to 20%</t>
  </si>
  <si>
    <t>20% to 30%</t>
  </si>
  <si>
    <t>30% to 40%</t>
  </si>
  <si>
    <t>40% to 50%</t>
  </si>
  <si>
    <t>50% to 60%</t>
  </si>
  <si>
    <t>60% to 70%</t>
  </si>
  <si>
    <t>70% to 80%</t>
  </si>
  <si>
    <t>80% to 90%</t>
  </si>
  <si>
    <t>90% to 100%</t>
  </si>
  <si>
    <t>100% to 125%</t>
  </si>
  <si>
    <t>125% to 150%</t>
  </si>
  <si>
    <t>150% to 175%</t>
  </si>
  <si>
    <t>175% to 200%</t>
  </si>
  <si>
    <t>200% to 250%</t>
  </si>
  <si>
    <t>250% to 300%</t>
  </si>
  <si>
    <t>300% to 400%</t>
  </si>
  <si>
    <t>more than 400%</t>
  </si>
  <si>
    <t>EL provisioning</t>
  </si>
  <si>
    <r>
      <t xml:space="preserve">Interest income </t>
    </r>
    <r>
      <rPr>
        <sz val="10"/>
        <color rgb="FFAA322F"/>
        <rFont val="Segoe UI"/>
        <family val="2"/>
      </rPr>
      <t>(except for financial and operational lease, see also panel E)</t>
    </r>
  </si>
  <si>
    <r>
      <t xml:space="preserve">Interest expenses </t>
    </r>
    <r>
      <rPr>
        <sz val="10"/>
        <color rgb="FFAA322F"/>
        <rFont val="Segoe UI"/>
        <family val="2"/>
      </rPr>
      <t>(except for financial and operating lease, see also panel E)</t>
    </r>
  </si>
  <si>
    <t>less than -20%</t>
  </si>
  <si>
    <t>Deferred tax assets arising from temporary differences</t>
  </si>
  <si>
    <t>Total value of deferred tax assets arising from temporary differences (gross amount)</t>
  </si>
  <si>
    <t>Associated deferred tax liability</t>
  </si>
  <si>
    <t>D) Risk-weighted assets</t>
  </si>
  <si>
    <t>1) Exchange traded derivatives (ETD) – client leg of QCCP cleared derivatives</t>
  </si>
  <si>
    <t xml:space="preserve">Counterparty type as defined for risk-based capital purposes
(top 5 counterparties within each category below by IM received, where the number of top counterparties by IM received is less than 5 remaining rows should be completed for top counterparties by the leverage exposure measure calculated using the current Basel III leverage ratio framework)
</t>
  </si>
  <si>
    <t>Enforceability of netting and collateral agreements (select from list)</t>
  </si>
  <si>
    <r>
      <t xml:space="preserve">Check: LR exposure measure using SA-CCR without an IM offset to PFE </t>
    </r>
    <r>
      <rPr>
        <sz val="10"/>
        <color rgb="FFAA322F"/>
        <rFont val="Arial"/>
        <family val="2"/>
      </rPr>
      <t>≥</t>
    </r>
    <r>
      <rPr>
        <sz val="10"/>
        <color rgb="FFAA322F"/>
        <rFont val="Segoe UI"/>
        <family val="2"/>
      </rPr>
      <t xml:space="preserve"> LR exposure measure using SA-CCR with an IM offset to PFE</t>
    </r>
  </si>
  <si>
    <t>Investment fund - 1</t>
  </si>
  <si>
    <r>
      <t xml:space="preserve">Check: portfolio totals </t>
    </r>
    <r>
      <rPr>
        <sz val="10"/>
        <color rgb="FFAA322F"/>
        <rFont val="Arial"/>
        <family val="2"/>
      </rPr>
      <t>≥</t>
    </r>
    <r>
      <rPr>
        <sz val="10"/>
        <color rgb="FFAA322F"/>
        <rFont val="Segoe UI"/>
        <family val="2"/>
      </rPr>
      <t xml:space="preserve"> sum of values per client</t>
    </r>
  </si>
  <si>
    <t>Investment fund - 2</t>
  </si>
  <si>
    <t>Investment fund - 3</t>
  </si>
  <si>
    <t>Investment fund - 4</t>
  </si>
  <si>
    <t>Investment fund - 5</t>
  </si>
  <si>
    <t>Asset manager - 1</t>
  </si>
  <si>
    <t>Asset manager - 2</t>
  </si>
  <si>
    <r>
      <t xml:space="preserve">Check: cash IM received and reported in panel I </t>
    </r>
    <r>
      <rPr>
        <sz val="10"/>
        <color rgb="FFAA322F"/>
        <rFont val="Arial"/>
        <family val="2"/>
      </rPr>
      <t>≥</t>
    </r>
    <r>
      <rPr>
        <sz val="10"/>
        <color rgb="FFAA322F"/>
        <rFont val="Segoe UI"/>
        <family val="2"/>
      </rPr>
      <t xml:space="preserve"> cash IM received in the client leg of QCCP cleared derivatives (panel H1 + H2)</t>
    </r>
  </si>
  <si>
    <t>Asset manager - 3</t>
  </si>
  <si>
    <t>Asset manager - 4</t>
  </si>
  <si>
    <t>Asset manager - 5</t>
  </si>
  <si>
    <t>Bank - 1</t>
  </si>
  <si>
    <t>Bank - 2</t>
  </si>
  <si>
    <t>Check: non-cash IM received and reported in panel I ≥ non-cash IM received in the client leg of QCCP cleared derivatives (panel H1 + H2)</t>
  </si>
  <si>
    <t>Bank - 3</t>
  </si>
  <si>
    <t>Bank - 4</t>
  </si>
  <si>
    <t>Bank - 5</t>
  </si>
  <si>
    <t>Corporate - 1</t>
  </si>
  <si>
    <t>Corporate - 2</t>
  </si>
  <si>
    <r>
      <t xml:space="preserve">Check: LR exposure measure using CEM </t>
    </r>
    <r>
      <rPr>
        <sz val="10"/>
        <color rgb="FFAA322F"/>
        <rFont val="Arial"/>
        <family val="2"/>
      </rPr>
      <t>≥</t>
    </r>
    <r>
      <rPr>
        <sz val="10"/>
        <color rgb="FFAA322F"/>
        <rFont val="Segoe UI"/>
        <family val="2"/>
      </rPr>
      <t xml:space="preserve"> portfolio total LR exposure measure using CEM (panel H1 + H2 + H3)</t>
    </r>
  </si>
  <si>
    <t>Corporate - 3</t>
  </si>
  <si>
    <t>Corporate - 4</t>
  </si>
  <si>
    <t>Corporate - 5</t>
  </si>
  <si>
    <t>Insurance - 1</t>
  </si>
  <si>
    <t>Insurance - 2</t>
  </si>
  <si>
    <t>Check: LR exposure measure using modified SA-CCR * 1.4 ≥ portfolio total LR exposure measure using SA-CCR without an IM offset to PFE (panel H1 + H2 + H3)</t>
  </si>
  <si>
    <t>Insurance - 3</t>
  </si>
  <si>
    <t>Insurance - 4</t>
  </si>
  <si>
    <t>Insurance - 5</t>
  </si>
  <si>
    <t>Pension fund - 1</t>
  </si>
  <si>
    <t>Pension fund - 2</t>
  </si>
  <si>
    <t>Check: LR exposure measure using modified SA-CCR * 1.4 ≥ portfolio total exposure using SA-CCR without IM offset to PFE in the client leg of QCCP cleared derivatives (panel H1 + H2)</t>
  </si>
  <si>
    <t>Pension fund - 3</t>
  </si>
  <si>
    <t>Pension fund - 4</t>
  </si>
  <si>
    <t>Pension fund - 5</t>
  </si>
  <si>
    <t>Retail (individual client or group of sub-accounts) - 1</t>
  </si>
  <si>
    <t>Retail (individual client or group of sub-accounts) - 2</t>
  </si>
  <si>
    <t>Check: LR exposure measure using unmodified SA-CCR * 1.4 ≥ portfolio total LR exposure measure using SA-CCR with an IM offset to PFE (panel H1 + H2 + H3)</t>
  </si>
  <si>
    <t>Retail (individual client or group of sub-accounts) - 3</t>
  </si>
  <si>
    <t>Retail (individual client or group of sub-accounts) - 4</t>
  </si>
  <si>
    <t>Retail (individual client or group of sub-accounts) - 5</t>
  </si>
  <si>
    <t>Sovereign supranational or sovereign guaranteed - 1</t>
  </si>
  <si>
    <t>Sovereign supranational or sovereign guaranteed - 2</t>
  </si>
  <si>
    <t>Check: LR exposure measure using unmodified SA-CCR * 1.4 ≥ portfolio total exposure using SA-CCR with IM offset to PFE in the client leg of QCCP cleared derivatives (panel H1 + H2)</t>
  </si>
  <si>
    <t>Sovereign supranational or sovereign guaranteed - 3</t>
  </si>
  <si>
    <t>Sovereign supranational or sovereign guaranteed - 4</t>
  </si>
  <si>
    <t>Sovereign supranational or sovereign guaranteed - 5</t>
  </si>
  <si>
    <t>ETD derivatives - portfolio total across all clients (client leg only)</t>
  </si>
  <si>
    <t>2) Over the counter derivatives (OTC) – client leg of QCCP cleared derivatives</t>
  </si>
  <si>
    <t>OTC derivatives - portfolio total across all clients (client leg only)</t>
  </si>
  <si>
    <t>3) Bilateral derivatives with counterparties</t>
  </si>
  <si>
    <t>Bilateral derivatives - portfolio total across all counterparties</t>
  </si>
  <si>
    <t>I) Calculation of the leverage ratio per the consultative document</t>
  </si>
  <si>
    <t>Amount (Option A)</t>
  </si>
  <si>
    <t>Amount (Option B)</t>
  </si>
  <si>
    <t>Total exposures for the calculation of the proposed leverage ratio</t>
  </si>
  <si>
    <t>Proposed Basel III leverage ratio</t>
  </si>
  <si>
    <t>D) Leverage ratio additional worksheet</t>
  </si>
  <si>
    <t>H1</t>
  </si>
  <si>
    <t>H2</t>
  </si>
  <si>
    <t>H3</t>
  </si>
  <si>
    <t>Survey</t>
  </si>
  <si>
    <t>What factors affect your management buffer? Rank the factors that apply to you with 1 representing the most important change in incentives.</t>
  </si>
  <si>
    <t>Litigation risk</t>
  </si>
  <si>
    <t>Financial market conditions</t>
  </si>
  <si>
    <t>Debt issuance prices</t>
  </si>
  <si>
    <t>Perceived systemic risk</t>
  </si>
  <si>
    <t>Model error risk</t>
  </si>
  <si>
    <t>Other [provide brief text here]</t>
  </si>
  <si>
    <t>Do you also set a management buffer at the entity level?</t>
  </si>
  <si>
    <t>Reduced</t>
  </si>
  <si>
    <t>Increased</t>
  </si>
  <si>
    <t>Stay the same</t>
  </si>
  <si>
    <t>To what extent are you making funding and lending decisions based on the probabilities you provided in question 5?</t>
  </si>
  <si>
    <t>If funding and lending decisions are based on the probabilities you provided in question 5, are such decisions implemented [check option most relevant]</t>
  </si>
  <si>
    <t>Given the limitations of your firm's IT and  capital planning systems to capture the consolidated effects of various different stress tests, capital requirements, and liquidity requirements in combination with each other, how confident do you feel about your ability to assign balance sheet space efficiently to your various lines of business?</t>
  </si>
  <si>
    <t>What is the average planning period you require to assign balance sheet space efficiently to your various lines of business?</t>
  </si>
  <si>
    <t xml:space="preserve">To what extent did the introduction of the leverage ratio change the relative importance of your risk-weighted target capital ratio? </t>
  </si>
  <si>
    <t>If yes, was the change</t>
  </si>
  <si>
    <t>If you were to tighten lending standards because you did not pass your stress test, then you would do the following in rank order [with 1 representing the most important rank]</t>
  </si>
  <si>
    <t>Increase required collateral</t>
  </si>
  <si>
    <t>Increase haircuts for securities lending transactions</t>
  </si>
  <si>
    <t>Increase lending rates</t>
  </si>
  <si>
    <t>Deny more credit requests</t>
  </si>
  <si>
    <t>Curtail lending to specific borrowers</t>
  </si>
  <si>
    <t>If you were to tighten lending standards because you did not meet your target capital ratio, then you would do the following in rank order [with 1 representing the most important rank]</t>
  </si>
  <si>
    <t>In questions 21, 22 and 23, rank all answers that apply with 1 representing the most important rank.</t>
  </si>
  <si>
    <t xml:space="preserve">If yes, is the numerator of your target liquidity ratio based on </t>
  </si>
  <si>
    <t>High-quality liquid assets</t>
  </si>
  <si>
    <t>Cash and equivalents plus marketable securities</t>
  </si>
  <si>
    <t>Stable funding</t>
  </si>
  <si>
    <t>Short-term liabilities</t>
  </si>
  <si>
    <t>Centrally cleared over-the-counter derivatives</t>
  </si>
  <si>
    <t>If yes, is the denominator of your target liquidity ratio based on the on the</t>
  </si>
  <si>
    <t>Net-cash outflows over 30 days</t>
  </si>
  <si>
    <t>Net-cash outflows for more than 30 days</t>
  </si>
  <si>
    <t>Current total liabilities</t>
  </si>
  <si>
    <t>Required stable funding</t>
  </si>
  <si>
    <t>The most important challenges associated with meeting regulatory requirements are in rank order, with 1 being most important</t>
  </si>
  <si>
    <t>Complexity of the framework</t>
  </si>
  <si>
    <t>Difficulty in achieving multiple constraints simultaneously</t>
  </si>
  <si>
    <t>Cyclical variation in requirements</t>
  </si>
  <si>
    <t>Geographical differences in requirements</t>
  </si>
  <si>
    <t>Uncertainty with respect to implementation and/or changes in regulation</t>
  </si>
  <si>
    <t>Effects of market discipline imposed by investors and other stakeholders</t>
  </si>
  <si>
    <t>Changes made by peers that affect your relative market dominance</t>
  </si>
  <si>
    <t>Contracts designed under different regulatory regime</t>
  </si>
  <si>
    <t>Competition from entities not subject to requirements</t>
  </si>
  <si>
    <t>Return on equity (ROE) maximisation</t>
  </si>
  <si>
    <r>
      <t>S</t>
    </r>
    <r>
      <rPr>
        <sz val="10"/>
        <rFont val="Segoe UI"/>
        <family val="2"/>
      </rPr>
      <t>mall and medium-enterprise business lending</t>
    </r>
  </si>
  <si>
    <t>Other business lending</t>
  </si>
  <si>
    <t>Residential real estate lending</t>
  </si>
  <si>
    <t>Commercial real estate lending</t>
  </si>
  <si>
    <t>Securitisation</t>
  </si>
  <si>
    <t>Agricultural lending</t>
  </si>
  <si>
    <r>
      <t>A</t>
    </r>
    <r>
      <rPr>
        <sz val="10"/>
        <rFont val="Segoe UI"/>
        <family val="2"/>
      </rPr>
      <t>sset management</t>
    </r>
  </si>
  <si>
    <t>Deposits</t>
  </si>
  <si>
    <t>Wholesale funding</t>
  </si>
  <si>
    <t>Long-term (greater than one remaining year) debentures</t>
  </si>
  <si>
    <t>Cash and cash-equivalents (eg sovereign bonds)</t>
  </si>
  <si>
    <t>Systemic risks (eg inability to dispose of assets at fair prices)</t>
  </si>
  <si>
    <r>
      <t>If you did not achieve your target capital ratio, would you tighten lending standards?</t>
    </r>
    <r>
      <rPr>
        <sz val="10"/>
        <color rgb="FFFF0000"/>
        <rFont val="Segoe UI"/>
        <family val="2"/>
      </rPr>
      <t xml:space="preserve"> If no, please skip to question 20.</t>
    </r>
  </si>
  <si>
    <r>
      <t xml:space="preserve">Do you have a target liquidity ratio? </t>
    </r>
    <r>
      <rPr>
        <sz val="10"/>
        <color rgb="FFFF0000"/>
        <rFont val="Segoe UI"/>
        <family val="2"/>
      </rPr>
      <t>If no, please skip to question 23.</t>
    </r>
  </si>
  <si>
    <r>
      <t xml:space="preserve">If you did not pass your stress test, would you tighten lending standards? </t>
    </r>
    <r>
      <rPr>
        <sz val="10"/>
        <color rgb="FFFF0000"/>
        <rFont val="Segoe UI"/>
        <family val="2"/>
      </rPr>
      <t>If no, please skip to question 18</t>
    </r>
  </si>
  <si>
    <r>
      <t xml:space="preserve">Do your stress test results (EBA EU stress test, pillar 2 stress test, or other) change your target capital ratio? 
</t>
    </r>
    <r>
      <rPr>
        <sz val="10"/>
        <color rgb="FFFF0000"/>
        <rFont val="Segoe UI"/>
        <family val="2"/>
      </rPr>
      <t>If yes, provide text here to specify stress test result that is most important.
If no, please skip to question 16.</t>
    </r>
  </si>
  <si>
    <t>In questions 4 through 10, assume that (1) the leverage ratio will be calibrated at 3% with an additional 1% G-SIB buffer, (2) the finalisation of Basel III will keep the overall risk weights broadly constant in comparison with current levels, and (3) Pillar 2 capital requirements set by your supervisor will also remain unchanged in comparison with current levels.</t>
  </si>
  <si>
    <t>Use Survey data</t>
  </si>
  <si>
    <t>0 basis points</t>
  </si>
  <si>
    <t>1 to 50 basis points</t>
  </si>
  <si>
    <t>51 to 100 basis points</t>
  </si>
  <si>
    <t>101 to 150 basis points</t>
  </si>
  <si>
    <t>151 to 200 basis points</t>
  </si>
  <si>
    <t>201 to 250 basis points</t>
  </si>
  <si>
    <t>251 to 300 basis points</t>
  </si>
  <si>
    <t>301 to 350 basis points</t>
  </si>
  <si>
    <t>351 to 400 basis points</t>
  </si>
  <si>
    <t>401 to 450 basis points</t>
  </si>
  <si>
    <t>451 to 500 basis points</t>
  </si>
  <si>
    <t>Greater than 501 basis points</t>
  </si>
  <si>
    <t>Survey question 1</t>
  </si>
  <si>
    <t>Survey question 5</t>
  </si>
  <si>
    <t>Survey question 6</t>
  </si>
  <si>
    <t>Survey question 7</t>
  </si>
  <si>
    <t>Survey question 8</t>
  </si>
  <si>
    <t>Survey question 11</t>
  </si>
  <si>
    <t>Survey question 12</t>
  </si>
  <si>
    <r>
      <rPr>
        <b/>
        <sz val="10"/>
        <rFont val="Segoe UI"/>
        <family val="2"/>
      </rPr>
      <t xml:space="preserve"> In the absence of a leverage ratio constraint</t>
    </r>
    <r>
      <rPr>
        <sz val="10"/>
        <rFont val="Segoe UI"/>
        <family val="2"/>
      </rPr>
      <t>, your management buffer at the consolidated level would be in the range of</t>
    </r>
  </si>
  <si>
    <t xml:space="preserve">In questions 1 through 3, your management buffer is defined as your targeted surplus over the sum of Pillar 1 requirement, regulatory buffers and Pillar 2 requirement in “normal times” (ie baseline scenario for stress tests). </t>
  </si>
  <si>
    <r>
      <t xml:space="preserve">In these circumstances, would your incentive to engage in the following activities be </t>
    </r>
    <r>
      <rPr>
        <b/>
        <sz val="10"/>
        <rFont val="Segoe UI"/>
        <family val="2"/>
      </rPr>
      <t>reduced,</t>
    </r>
    <r>
      <rPr>
        <sz val="10"/>
        <rFont val="Segoe UI"/>
        <family val="2"/>
      </rPr>
      <t xml:space="preserve"> </t>
    </r>
    <r>
      <rPr>
        <b/>
        <sz val="10"/>
        <rFont val="Segoe UI"/>
        <family val="2"/>
      </rPr>
      <t>increased,</t>
    </r>
    <r>
      <rPr>
        <sz val="10"/>
        <rFont val="Segoe UI"/>
        <family val="2"/>
      </rPr>
      <t xml:space="preserve"> or </t>
    </r>
    <r>
      <rPr>
        <b/>
        <sz val="10"/>
        <rFont val="Segoe UI"/>
        <family val="2"/>
      </rPr>
      <t>stay the same</t>
    </r>
    <r>
      <rPr>
        <sz val="10"/>
        <rFont val="Segoe UI"/>
        <family val="2"/>
      </rPr>
      <t>? Rank the activities that apply to you with 1 representing the most important change in incentives.</t>
    </r>
  </si>
  <si>
    <t>Other (provide brief text below)</t>
  </si>
  <si>
    <t>Covered bonds</t>
  </si>
  <si>
    <r>
      <t xml:space="preserve">Assume that (1) you would not raise new equity capital, and (2) you would hold constant your portfolio of assets. In these circumstances, what probability would you assign to the target </t>
    </r>
    <r>
      <rPr>
        <b/>
        <sz val="10"/>
        <rFont val="Segoe UI"/>
        <family val="2"/>
      </rPr>
      <t>leverage</t>
    </r>
    <r>
      <rPr>
        <sz val="10"/>
        <rFont val="Segoe UI"/>
        <family val="2"/>
      </rPr>
      <t xml:space="preserve"> ratio (defined as the regulatory leverage ratio plus your management buffer), the target </t>
    </r>
    <r>
      <rPr>
        <b/>
        <sz val="10"/>
        <rFont val="Segoe UI"/>
        <family val="2"/>
      </rPr>
      <t>risk-based capital</t>
    </r>
    <r>
      <rPr>
        <sz val="10"/>
        <rFont val="Segoe UI"/>
        <family val="2"/>
      </rPr>
      <t xml:space="preserve"> ratio (defined as the sum of pillar 1 requirement, regulatory buffers, pillar 2 requirement and your management buffer), and both your target </t>
    </r>
    <r>
      <rPr>
        <b/>
        <sz val="10"/>
        <rFont val="Segoe UI"/>
        <family val="2"/>
      </rPr>
      <t>leverage</t>
    </r>
    <r>
      <rPr>
        <sz val="10"/>
        <rFont val="Segoe UI"/>
        <family val="2"/>
      </rPr>
      <t xml:space="preserve"> ratio and your target </t>
    </r>
    <r>
      <rPr>
        <b/>
        <sz val="10"/>
        <rFont val="Segoe UI"/>
        <family val="2"/>
      </rPr>
      <t>risk-based capital</t>
    </r>
    <r>
      <rPr>
        <sz val="10"/>
        <rFont val="Segoe UI"/>
        <family val="2"/>
      </rPr>
      <t xml:space="preserve"> ratio being not met over the next quarter?</t>
    </r>
  </si>
  <si>
    <r>
      <t xml:space="preserve">Target </t>
    </r>
    <r>
      <rPr>
        <b/>
        <sz val="10"/>
        <rFont val="Segoe UI"/>
        <family val="2"/>
      </rPr>
      <t>leverage</t>
    </r>
    <r>
      <rPr>
        <sz val="10"/>
        <rFont val="Segoe UI"/>
        <family val="2"/>
      </rPr>
      <t xml:space="preserve"> ratio</t>
    </r>
  </si>
  <si>
    <r>
      <t>Target</t>
    </r>
    <r>
      <rPr>
        <b/>
        <sz val="10"/>
        <rFont val="Segoe UI"/>
        <family val="2"/>
      </rPr>
      <t xml:space="preserve"> risk-based capital</t>
    </r>
    <r>
      <rPr>
        <sz val="10"/>
        <rFont val="Segoe UI"/>
        <family val="2"/>
      </rPr>
      <t xml:space="preserve"> ratio</t>
    </r>
  </si>
  <si>
    <r>
      <t xml:space="preserve">Target </t>
    </r>
    <r>
      <rPr>
        <b/>
        <sz val="10"/>
        <rFont val="Segoe UI"/>
        <family val="2"/>
      </rPr>
      <t>leverage</t>
    </r>
    <r>
      <rPr>
        <sz val="10"/>
        <rFont val="Segoe UI"/>
        <family val="2"/>
      </rPr>
      <t xml:space="preserve"> ratio and target </t>
    </r>
    <r>
      <rPr>
        <b/>
        <sz val="10"/>
        <rFont val="Segoe UI"/>
        <family val="2"/>
      </rPr>
      <t>risk-based capital</t>
    </r>
    <r>
      <rPr>
        <sz val="10"/>
        <rFont val="Segoe UI"/>
        <family val="2"/>
      </rPr>
      <t xml:space="preserve"> ratio</t>
    </r>
  </si>
  <si>
    <t>0 percent</t>
  </si>
  <si>
    <t>1 to 5 percent</t>
  </si>
  <si>
    <t>6 to 10 percent</t>
  </si>
  <si>
    <t>11 to 20 percent</t>
  </si>
  <si>
    <t>21 to 30 percent</t>
  </si>
  <si>
    <t>31 to 40 percent</t>
  </si>
  <si>
    <t>41 to 50 percent</t>
  </si>
  <si>
    <t>51 to 60 percent</t>
  </si>
  <si>
    <t>61 to 70 percent</t>
  </si>
  <si>
    <t>Higher</t>
  </si>
  <si>
    <t>Not at all</t>
  </si>
  <si>
    <t>To a considerable extent</t>
  </si>
  <si>
    <t>To some extent</t>
  </si>
  <si>
    <t>To a minimal extent</t>
  </si>
  <si>
    <t>At the consolidated entity</t>
  </si>
  <si>
    <t>At specific entities</t>
  </si>
  <si>
    <t>By business lines (provide your most important business line below)</t>
  </si>
  <si>
    <t>By products (provide your most important product below)</t>
  </si>
  <si>
    <t>By risk metrics (provide your most important risk metric below)</t>
  </si>
  <si>
    <r>
      <t xml:space="preserve">To what extent are funding and lending decisions based on the probabilities you provided in question 5, affected by the </t>
    </r>
    <r>
      <rPr>
        <b/>
        <sz val="10"/>
        <rFont val="Segoe UI"/>
        <family val="2"/>
      </rPr>
      <t>Liquidity Coverage Ratio</t>
    </r>
    <r>
      <rPr>
        <sz val="10"/>
        <rFont val="Segoe UI"/>
        <family val="2"/>
      </rPr>
      <t>?</t>
    </r>
  </si>
  <si>
    <r>
      <t xml:space="preserve">To what extent are funding and lending decisions based on the probabilities you provided in question 5, affected by the </t>
    </r>
    <r>
      <rPr>
        <b/>
        <sz val="10"/>
        <rFont val="Segoe UI"/>
        <family val="2"/>
      </rPr>
      <t>Net Stable Funding Ratio</t>
    </r>
    <r>
      <rPr>
        <sz val="10"/>
        <rFont val="Segoe UI"/>
        <family val="2"/>
      </rPr>
      <t xml:space="preserve">? </t>
    </r>
  </si>
  <si>
    <t xml:space="preserve">With respect to the overall consolidated balance sheet </t>
  </si>
  <si>
    <t>With respect to specific lending types</t>
  </si>
  <si>
    <t>With respect to all lending types</t>
  </si>
  <si>
    <t>With respect to specific funding types</t>
  </si>
  <si>
    <t>With respect to all funding types</t>
  </si>
  <si>
    <t>With respect to specific business lines</t>
  </si>
  <si>
    <t>With respect to all business lines</t>
  </si>
  <si>
    <t>With respect to specific products</t>
  </si>
  <si>
    <t>With respect to all products</t>
  </si>
  <si>
    <t>With respect to specific risk metrics</t>
  </si>
  <si>
    <t>With respect to all risk metrics</t>
  </si>
  <si>
    <t>Very confident</t>
  </si>
  <si>
    <t>Somewhat confident</t>
  </si>
  <si>
    <t>Minimally confident</t>
  </si>
  <si>
    <t>Not at all confident</t>
  </si>
  <si>
    <t>Less than 3 months</t>
  </si>
  <si>
    <t>More than 1 year</t>
  </si>
  <si>
    <t>3 to 6 months</t>
  </si>
  <si>
    <t>6 to 9 months</t>
  </si>
  <si>
    <t>9 to 12 months</t>
  </si>
  <si>
    <t>An increase in the target capital ratio</t>
  </si>
  <si>
    <t>A decrease in the target capital ratio</t>
  </si>
  <si>
    <t>Survey question 15</t>
  </si>
  <si>
    <t>Survey question 19</t>
  </si>
  <si>
    <t>Enforceability of netting and collateral agreements</t>
  </si>
  <si>
    <t>Netting</t>
  </si>
  <si>
    <t>Collateral</t>
  </si>
  <si>
    <t>Both</t>
  </si>
  <si>
    <t>Neither</t>
  </si>
  <si>
    <r>
      <t xml:space="preserve">Check: RC without FX haircuts applied </t>
    </r>
    <r>
      <rPr>
        <sz val="10"/>
        <color rgb="FFAA322F"/>
        <rFont val="Arial"/>
        <family val="2"/>
      </rPr>
      <t>≤</t>
    </r>
    <r>
      <rPr>
        <sz val="10"/>
        <color rgb="FFAA322F"/>
        <rFont val="Segoe UI"/>
        <family val="2"/>
      </rPr>
      <t xml:space="preserve"> RC with FX haircuts applied</t>
    </r>
  </si>
  <si>
    <t>S1</t>
  </si>
  <si>
    <t>S</t>
  </si>
  <si>
    <t xml:space="preserve">The Basel III implementation monitoring workbook available for download on the Committee’s website is for information purposes only. While the structure of the workbooks used for this data collection exercise is the same in all participating countries, it is important that banks only use the workbook obtained from their respective national supervisory agency to submit their returns. Only these workbooks are adjusted to reflect the particularities of the regulatory frameworks in participating countries. </t>
  </si>
</sst>
</file>

<file path=xl/styles.xml><?xml version="1.0" encoding="utf-8"?>
<styleSheet xmlns="http://schemas.openxmlformats.org/spreadsheetml/2006/main" xmlns:mc="http://schemas.openxmlformats.org/markup-compatibility/2006" xmlns:x14ac="http://schemas.microsoft.com/office/spreadsheetml/2009/9/ac" mc:Ignorable="x14ac">
  <numFmts count="12">
    <numFmt numFmtId="42" formatCode="_-&quot;Sfr.&quot;* #,##0_-;\-&quot;Sfr.&quot;* #,##0_-;_-&quot;Sfr.&quot;* &quot;-&quot;_-;_-@_-"/>
    <numFmt numFmtId="41" formatCode="_-* #,##0_-;\-* #,##0_-;_-* &quot;-&quot;_-;_-@_-"/>
    <numFmt numFmtId="44" formatCode="_-&quot;Sfr.&quot;* #,##0.00_-;\-&quot;Sfr.&quot;* #,##0.00_-;_-&quot;Sfr.&quot;* &quot;-&quot;??_-;_-@_-"/>
    <numFmt numFmtId="43" formatCode="_-* #,##0.00_-;\-* #,##0.00_-;_-* &quot;-&quot;??_-;_-@_-"/>
    <numFmt numFmtId="164" formatCode="0.0"/>
    <numFmt numFmtId="165" formatCode="0.00000"/>
    <numFmt numFmtId="166" formatCode="0.0000"/>
    <numFmt numFmtId="167" formatCode="0.0000%"/>
    <numFmt numFmtId="168" formatCode="yyyy\-mm\-dd;@"/>
    <numFmt numFmtId="169" formatCode="[&gt;0]General"/>
    <numFmt numFmtId="170" formatCode="&quot;Yes&quot;;[Red]&quot;No&quot;"/>
    <numFmt numFmtId="171" formatCode="0.0%"/>
  </numFmts>
  <fonts count="61" x14ac:knownFonts="1">
    <font>
      <sz val="10"/>
      <name val="Segoe UI"/>
      <family val="2"/>
    </font>
    <font>
      <sz val="11"/>
      <color theme="1"/>
      <name val="Arial"/>
      <family val="2"/>
    </font>
    <font>
      <sz val="11"/>
      <color theme="1"/>
      <name val="Arial"/>
      <family val="2"/>
    </font>
    <font>
      <sz val="10"/>
      <name val="Arial"/>
      <family val="2"/>
    </font>
    <font>
      <b/>
      <sz val="10"/>
      <name val="Arial"/>
      <family val="2"/>
    </font>
    <font>
      <sz val="8"/>
      <name val="Arial"/>
      <family val="2"/>
    </font>
    <font>
      <b/>
      <sz val="18"/>
      <color theme="3"/>
      <name val="Cambria"/>
      <family val="2"/>
      <scheme val="major"/>
    </font>
    <font>
      <b/>
      <sz val="11"/>
      <color theme="3"/>
      <name val="Arial"/>
      <family val="2"/>
    </font>
    <font>
      <sz val="11"/>
      <color rgb="FF006100"/>
      <name val="Arial"/>
      <family val="2"/>
    </font>
    <font>
      <sz val="11"/>
      <color rgb="FF9C0006"/>
      <name val="Arial"/>
      <family val="2"/>
    </font>
    <font>
      <sz val="11"/>
      <color rgb="FF9C6500"/>
      <name val="Arial"/>
      <family val="2"/>
    </font>
    <font>
      <sz val="11"/>
      <color rgb="FF3F3F76"/>
      <name val="Arial"/>
      <family val="2"/>
    </font>
    <font>
      <b/>
      <sz val="11"/>
      <color rgb="FF3F3F3F"/>
      <name val="Arial"/>
      <family val="2"/>
    </font>
    <font>
      <b/>
      <sz val="11"/>
      <color rgb="FFFA7D00"/>
      <name val="Arial"/>
      <family val="2"/>
    </font>
    <font>
      <sz val="11"/>
      <color rgb="FFFA7D00"/>
      <name val="Arial"/>
      <family val="2"/>
    </font>
    <font>
      <b/>
      <sz val="11"/>
      <color theme="0"/>
      <name val="Arial"/>
      <family val="2"/>
    </font>
    <font>
      <i/>
      <sz val="11"/>
      <color rgb="FF7F7F7F"/>
      <name val="Arial"/>
      <family val="2"/>
    </font>
    <font>
      <b/>
      <sz val="11"/>
      <color theme="1"/>
      <name val="Arial"/>
      <family val="2"/>
    </font>
    <font>
      <sz val="10"/>
      <color rgb="FFAA322F"/>
      <name val="Arial"/>
      <family val="2"/>
    </font>
    <font>
      <sz val="11"/>
      <color theme="0"/>
      <name val="Arial"/>
      <family val="2"/>
    </font>
    <font>
      <b/>
      <sz val="20"/>
      <name val="Segoe UI"/>
      <family val="2"/>
    </font>
    <font>
      <sz val="14"/>
      <name val="Segoe UI"/>
      <family val="2"/>
    </font>
    <font>
      <sz val="10"/>
      <name val="Segoe UI"/>
      <family val="2"/>
    </font>
    <font>
      <b/>
      <sz val="12"/>
      <name val="Segoe UI"/>
      <family val="2"/>
    </font>
    <font>
      <b/>
      <sz val="10"/>
      <name val="Segoe UI"/>
      <family val="2"/>
    </font>
    <font>
      <sz val="10"/>
      <color rgb="FFAA322F"/>
      <name val="Segoe UI"/>
      <family val="2"/>
    </font>
    <font>
      <sz val="10"/>
      <color rgb="FF008000"/>
      <name val="Segoe UI"/>
      <family val="2"/>
    </font>
    <font>
      <b/>
      <sz val="10"/>
      <color rgb="FFAA322F"/>
      <name val="Segoe UI"/>
      <family val="2"/>
    </font>
    <font>
      <b/>
      <sz val="10"/>
      <color indexed="8"/>
      <name val="Segoe UI"/>
      <family val="2"/>
    </font>
    <font>
      <b/>
      <i/>
      <u/>
      <sz val="10"/>
      <color indexed="8"/>
      <name val="Segoe UI"/>
      <family val="2"/>
    </font>
    <font>
      <sz val="10"/>
      <color indexed="8"/>
      <name val="Segoe UI"/>
      <family val="2"/>
    </font>
    <font>
      <b/>
      <sz val="11"/>
      <color rgb="FFAA322F"/>
      <name val="Segoe UI"/>
      <family val="2"/>
    </font>
    <font>
      <b/>
      <i/>
      <sz val="10"/>
      <color indexed="8"/>
      <name val="Segoe UI"/>
      <family val="2"/>
    </font>
    <font>
      <b/>
      <sz val="12"/>
      <color indexed="8"/>
      <name val="Segoe UI"/>
      <family val="2"/>
    </font>
    <font>
      <b/>
      <sz val="13"/>
      <name val="Segoe UI"/>
      <family val="2"/>
    </font>
    <font>
      <sz val="10"/>
      <color indexed="9"/>
      <name val="Segoe UI"/>
      <family val="2"/>
    </font>
    <font>
      <b/>
      <sz val="13"/>
      <color theme="3"/>
      <name val="Arial"/>
      <family val="2"/>
    </font>
    <font>
      <sz val="13"/>
      <name val="Segoe UI"/>
      <family val="2"/>
    </font>
    <font>
      <b/>
      <sz val="10"/>
      <color rgb="FFAA322F"/>
      <name val="Cambria"/>
      <family val="1"/>
    </font>
    <font>
      <sz val="11"/>
      <color theme="0"/>
      <name val="Calibri"/>
      <family val="2"/>
      <scheme val="minor"/>
    </font>
    <font>
      <b/>
      <sz val="13"/>
      <color rgb="FFC00000"/>
      <name val="Segoe UI"/>
      <family val="2"/>
    </font>
    <font>
      <b/>
      <sz val="10"/>
      <name val="Segoe UI Semibold"/>
      <family val="2"/>
    </font>
    <font>
      <b/>
      <sz val="20"/>
      <name val="Arial"/>
      <family val="2"/>
    </font>
    <font>
      <sz val="10"/>
      <color rgb="FFFF0000"/>
      <name val="Segoe UI"/>
      <family val="2"/>
    </font>
    <font>
      <b/>
      <sz val="14"/>
      <name val="Segoe UI"/>
      <family val="2"/>
    </font>
    <font>
      <sz val="8"/>
      <name val="Segoe UI"/>
      <family val="2"/>
    </font>
    <font>
      <b/>
      <sz val="10"/>
      <color theme="1"/>
      <name val="Segoe UI"/>
      <family val="2"/>
    </font>
    <font>
      <sz val="10"/>
      <color rgb="FFC00000"/>
      <name val="Segoe UI"/>
      <family val="2"/>
    </font>
    <font>
      <b/>
      <u/>
      <sz val="10"/>
      <name val="Segoe UI"/>
      <family val="2"/>
    </font>
    <font>
      <sz val="10"/>
      <color theme="1"/>
      <name val="Segoe UI"/>
      <family val="2"/>
    </font>
    <font>
      <sz val="10"/>
      <color indexed="17"/>
      <name val="Segoe UI"/>
      <family val="2"/>
    </font>
    <font>
      <sz val="10"/>
      <color rgb="FFAA322F"/>
      <name val="Calibri"/>
      <family val="2"/>
    </font>
    <font>
      <b/>
      <sz val="10"/>
      <color rgb="FFC00000"/>
      <name val="Segoe UI"/>
      <family val="2"/>
    </font>
    <font>
      <b/>
      <sz val="20"/>
      <color rgb="FFAA322F"/>
      <name val="Segoe UI"/>
      <family val="2"/>
    </font>
    <font>
      <i/>
      <sz val="10"/>
      <name val="Segoe UI"/>
      <family val="2"/>
    </font>
    <font>
      <sz val="11"/>
      <color theme="1"/>
      <name val="Segoe UI"/>
      <family val="2"/>
    </font>
    <font>
      <b/>
      <sz val="10"/>
      <color rgb="FFFF0000"/>
      <name val="Segoe UI"/>
      <family val="2"/>
    </font>
    <font>
      <b/>
      <sz val="13"/>
      <name val="Arial"/>
      <family val="2"/>
    </font>
    <font>
      <sz val="7.5"/>
      <color rgb="FFAA322F"/>
      <name val="Segoe UI"/>
      <family val="2"/>
    </font>
    <font>
      <sz val="10"/>
      <color theme="0"/>
      <name val="Segoe UI"/>
      <family val="2"/>
    </font>
    <font>
      <b/>
      <sz val="16"/>
      <name val="Arial"/>
      <family val="2"/>
    </font>
  </fonts>
  <fills count="54">
    <fill>
      <patternFill patternType="none"/>
    </fill>
    <fill>
      <patternFill patternType="gray125"/>
    </fill>
    <fill>
      <patternFill patternType="solid">
        <fgColor indexed="9"/>
        <bgColor indexed="64"/>
      </patternFill>
    </fill>
    <fill>
      <patternFill patternType="solid">
        <fgColor indexed="27"/>
        <bgColor indexed="64"/>
      </patternFill>
    </fill>
    <fill>
      <patternFill patternType="mediumGray">
        <fgColor indexed="45"/>
        <bgColor indexed="9"/>
      </patternFill>
    </fill>
    <fill>
      <patternFill patternType="lightGray">
        <fgColor indexed="45"/>
        <bgColor indexed="9"/>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D5D6D2"/>
        <bgColor indexed="64"/>
      </patternFill>
    </fill>
    <fill>
      <patternFill patternType="solid">
        <fgColor theme="6" tint="0.59996337778862885"/>
        <bgColor indexed="64"/>
      </patternFill>
    </fill>
    <fill>
      <patternFill patternType="solid">
        <fgColor theme="5" tint="0.39994506668294322"/>
        <bgColor indexed="64"/>
      </patternFill>
    </fill>
    <fill>
      <patternFill patternType="solid">
        <fgColor theme="5" tint="0.39994506668294322"/>
        <bgColor indexed="45"/>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EC72"/>
        <bgColor indexed="64"/>
      </patternFill>
    </fill>
    <fill>
      <patternFill patternType="solid">
        <fgColor rgb="FFFFEC72"/>
        <bgColor indexed="45"/>
      </patternFill>
    </fill>
    <fill>
      <patternFill patternType="solid">
        <fgColor rgb="FFEAA121"/>
        <bgColor indexed="64"/>
      </patternFill>
    </fill>
    <fill>
      <patternFill patternType="solid">
        <fgColor rgb="FFD8E4BC"/>
        <bgColor indexed="64"/>
      </patternFill>
    </fill>
    <fill>
      <patternFill patternType="solid">
        <fgColor rgb="FFFF0000"/>
        <bgColor indexed="64"/>
      </patternFill>
    </fill>
    <fill>
      <patternFill patternType="solid">
        <fgColor rgb="FF00B050"/>
        <bgColor indexed="64"/>
      </patternFill>
    </fill>
    <fill>
      <patternFill patternType="solid">
        <fgColor rgb="FFFFC000"/>
        <bgColor indexed="64"/>
      </patternFill>
    </fill>
    <fill>
      <patternFill patternType="solid">
        <fgColor theme="5" tint="0.79998168889431442"/>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rgb="FF8BB19A"/>
        <bgColor indexed="64"/>
      </patternFill>
    </fill>
    <fill>
      <patternFill patternType="solid">
        <fgColor theme="0" tint="-0.24994659260841701"/>
        <bgColor indexed="64"/>
      </patternFill>
    </fill>
    <fill>
      <patternFill patternType="solid">
        <fgColor indexed="47"/>
        <bgColor indexed="64"/>
      </patternFill>
    </fill>
  </fills>
  <borders count="176">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bottom/>
      <diagonal/>
    </border>
    <border>
      <left/>
      <right style="thin">
        <color indexed="64"/>
      </right>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rgb="FFBCBDBC"/>
      </left>
      <right style="thin">
        <color rgb="FFBCBDBC"/>
      </right>
      <top style="thin">
        <color indexed="64"/>
      </top>
      <bottom style="thin">
        <color indexed="64"/>
      </bottom>
      <diagonal/>
    </border>
    <border>
      <left style="thin">
        <color rgb="FFBCBDBC"/>
      </left>
      <right style="thin">
        <color rgb="FFBCBDBC"/>
      </right>
      <top style="thin">
        <color indexed="64"/>
      </top>
      <bottom style="thin">
        <color rgb="FFBCBDBC"/>
      </bottom>
      <diagonal/>
    </border>
    <border>
      <left style="thin">
        <color rgb="FFBCBDBC"/>
      </left>
      <right style="thin">
        <color rgb="FFBCBDBC"/>
      </right>
      <top style="thin">
        <color rgb="FFBCBDBC"/>
      </top>
      <bottom style="thin">
        <color rgb="FFBCBDBC"/>
      </bottom>
      <diagonal/>
    </border>
    <border>
      <left style="thin">
        <color rgb="FFBCBDBC"/>
      </left>
      <right style="thin">
        <color rgb="FFBCBDBC"/>
      </right>
      <top style="thin">
        <color rgb="FFBCBDBC"/>
      </top>
      <bottom style="thin">
        <color indexed="64"/>
      </bottom>
      <diagonal/>
    </border>
    <border>
      <left style="thin">
        <color rgb="FFBCBDBC"/>
      </left>
      <right style="thin">
        <color rgb="FFBCBDBC"/>
      </right>
      <top/>
      <bottom style="thin">
        <color rgb="FFBCBDBC"/>
      </bottom>
      <diagonal/>
    </border>
    <border>
      <left/>
      <right style="thin">
        <color rgb="FFBCBDBC"/>
      </right>
      <top style="thin">
        <color indexed="64"/>
      </top>
      <bottom style="thin">
        <color indexed="64"/>
      </bottom>
      <diagonal/>
    </border>
    <border>
      <left/>
      <right style="thin">
        <color rgb="FFBCBDBC"/>
      </right>
      <top style="thin">
        <color indexed="64"/>
      </top>
      <bottom style="thin">
        <color rgb="FFBCBDBC"/>
      </bottom>
      <diagonal/>
    </border>
    <border>
      <left/>
      <right style="thin">
        <color rgb="FFBCBDBC"/>
      </right>
      <top style="thin">
        <color rgb="FFBCBDBC"/>
      </top>
      <bottom style="thin">
        <color rgb="FFBCBDBC"/>
      </bottom>
      <diagonal/>
    </border>
    <border>
      <left/>
      <right style="thin">
        <color rgb="FFBCBDBC"/>
      </right>
      <top style="thin">
        <color rgb="FFBCBDBC"/>
      </top>
      <bottom style="thin">
        <color indexed="64"/>
      </bottom>
      <diagonal/>
    </border>
    <border>
      <left/>
      <right/>
      <top style="thin">
        <color indexed="64"/>
      </top>
      <bottom style="thin">
        <color rgb="FFBCBDBC"/>
      </bottom>
      <diagonal/>
    </border>
    <border>
      <left/>
      <right/>
      <top style="thin">
        <color rgb="FFBCBDBC"/>
      </top>
      <bottom style="thin">
        <color rgb="FFBCBDBC"/>
      </bottom>
      <diagonal/>
    </border>
    <border>
      <left/>
      <right/>
      <top style="thin">
        <color rgb="FFBCBDBC"/>
      </top>
      <bottom style="thin">
        <color indexed="64"/>
      </bottom>
      <diagonal/>
    </border>
    <border>
      <left style="thin">
        <color rgb="FFBCBDBC"/>
      </left>
      <right/>
      <top style="thin">
        <color indexed="64"/>
      </top>
      <bottom style="thin">
        <color indexed="64"/>
      </bottom>
      <diagonal/>
    </border>
    <border>
      <left style="thin">
        <color rgb="FFBCBDBC"/>
      </left>
      <right/>
      <top style="thin">
        <color indexed="64"/>
      </top>
      <bottom style="thin">
        <color rgb="FFBCBDBC"/>
      </bottom>
      <diagonal/>
    </border>
    <border>
      <left style="thin">
        <color rgb="FFBCBDBC"/>
      </left>
      <right/>
      <top style="thin">
        <color rgb="FFBCBDBC"/>
      </top>
      <bottom style="thin">
        <color indexed="64"/>
      </bottom>
      <diagonal/>
    </border>
    <border>
      <left/>
      <right style="thin">
        <color rgb="FFBCBDBC"/>
      </right>
      <top style="thin">
        <color indexed="64"/>
      </top>
      <bottom/>
      <diagonal/>
    </border>
    <border>
      <left/>
      <right style="thin">
        <color rgb="FFBCBDBC"/>
      </right>
      <top/>
      <bottom style="thin">
        <color indexed="64"/>
      </bottom>
      <diagonal/>
    </border>
    <border>
      <left style="thin">
        <color rgb="FFBCBDBC"/>
      </left>
      <right/>
      <top style="thin">
        <color rgb="FFBCBDBC"/>
      </top>
      <bottom style="thin">
        <color rgb="FFBCBDBC"/>
      </bottom>
      <diagonal/>
    </border>
    <border>
      <left style="thin">
        <color rgb="FFBCBDBC"/>
      </left>
      <right/>
      <top/>
      <bottom style="thin">
        <color rgb="FFBCBDBC"/>
      </bottom>
      <diagonal/>
    </border>
    <border>
      <left/>
      <right style="thin">
        <color rgb="FFBCBDBC"/>
      </right>
      <top/>
      <bottom style="thin">
        <color rgb="FFBCBDBC"/>
      </bottom>
      <diagonal/>
    </border>
    <border>
      <left/>
      <right/>
      <top style="thin">
        <color rgb="FFBCBDBC"/>
      </top>
      <bottom/>
      <diagonal/>
    </border>
    <border>
      <left style="thin">
        <color rgb="FFBCBDBC"/>
      </left>
      <right style="thin">
        <color rgb="FFBCBDBC"/>
      </right>
      <top style="thin">
        <color rgb="FFBCBDBC"/>
      </top>
      <bottom/>
      <diagonal/>
    </border>
    <border>
      <left/>
      <right style="thin">
        <color rgb="FFBCBDBC"/>
      </right>
      <top style="thin">
        <color rgb="FFBCBDBC"/>
      </top>
      <bottom/>
      <diagonal/>
    </border>
    <border>
      <left style="thin">
        <color rgb="FFBCBDBC"/>
      </left>
      <right/>
      <top style="thin">
        <color rgb="FFBCBDBC"/>
      </top>
      <bottom/>
      <diagonal/>
    </border>
    <border>
      <left style="thin">
        <color rgb="FFBCBDBC"/>
      </left>
      <right style="thin">
        <color rgb="FFBCBDBC"/>
      </right>
      <top style="thin">
        <color indexed="64"/>
      </top>
      <bottom/>
      <diagonal/>
    </border>
    <border>
      <left style="thin">
        <color rgb="FFBCBDBC"/>
      </left>
      <right style="thin">
        <color rgb="FFBCBDBC"/>
      </right>
      <top/>
      <bottom style="thin">
        <color indexed="64"/>
      </bottom>
      <diagonal/>
    </border>
    <border>
      <left style="thin">
        <color rgb="FFBCBDBC"/>
      </left>
      <right/>
      <top style="thin">
        <color indexed="64"/>
      </top>
      <bottom/>
      <diagonal/>
    </border>
    <border>
      <left style="thin">
        <color rgb="FFBCBDBC"/>
      </left>
      <right/>
      <top/>
      <bottom style="thin">
        <color indexed="64"/>
      </bottom>
      <diagonal/>
    </border>
    <border>
      <left style="thin">
        <color rgb="FFBCBDBC"/>
      </left>
      <right style="thin">
        <color rgb="FFBCBDBC"/>
      </right>
      <top/>
      <bottom/>
      <diagonal/>
    </border>
    <border>
      <left style="thin">
        <color rgb="FFBCBDBC"/>
      </left>
      <right/>
      <top/>
      <bottom/>
      <diagonal/>
    </border>
    <border>
      <left/>
      <right/>
      <top/>
      <bottom style="thin">
        <color rgb="FFBCBDBC"/>
      </bottom>
      <diagonal/>
    </border>
    <border>
      <left style="thin">
        <color theme="0" tint="-0.24994659260841701"/>
      </left>
      <right style="thin">
        <color rgb="FFBCBDBC"/>
      </right>
      <top style="thin">
        <color indexed="64"/>
      </top>
      <bottom style="thin">
        <color rgb="FFBCBDBC"/>
      </bottom>
      <diagonal/>
    </border>
    <border>
      <left style="thin">
        <color theme="0" tint="-0.24994659260841701"/>
      </left>
      <right style="thin">
        <color rgb="FFBCBDBC"/>
      </right>
      <top style="thin">
        <color rgb="FFBCBDBC"/>
      </top>
      <bottom style="thin">
        <color rgb="FFBCBDBC"/>
      </bottom>
      <diagonal/>
    </border>
    <border>
      <left style="thin">
        <color theme="0" tint="-0.24994659260841701"/>
      </left>
      <right style="thin">
        <color rgb="FFBCBDBC"/>
      </right>
      <top style="thin">
        <color rgb="FFBCBDBC"/>
      </top>
      <bottom style="thin">
        <color indexed="64"/>
      </bottom>
      <diagonal/>
    </border>
    <border>
      <left/>
      <right style="thin">
        <color rgb="FFBCBDBC"/>
      </right>
      <top/>
      <bottom/>
      <diagonal/>
    </border>
    <border>
      <left/>
      <right/>
      <top/>
      <bottom style="thick">
        <color theme="4" tint="0.499984740745262"/>
      </bottom>
      <diagonal/>
    </border>
    <border>
      <left style="thin">
        <color theme="0" tint="-0.24994659260841701"/>
      </left>
      <right/>
      <top style="thin">
        <color rgb="FFBCBDBC"/>
      </top>
      <bottom style="thin">
        <color rgb="FFBCBDBC"/>
      </bottom>
      <diagonal/>
    </border>
    <border>
      <left style="thin">
        <color rgb="FFBCBDBC"/>
      </left>
      <right style="thin">
        <color indexed="64"/>
      </right>
      <top style="thin">
        <color indexed="64"/>
      </top>
      <bottom style="thin">
        <color rgb="FFBCBDBC"/>
      </bottom>
      <diagonal/>
    </border>
    <border>
      <left style="thin">
        <color rgb="FFBCBDBC"/>
      </left>
      <right style="thin">
        <color indexed="64"/>
      </right>
      <top style="thin">
        <color rgb="FFBCBDBC"/>
      </top>
      <bottom style="thin">
        <color rgb="FFBCBDBC"/>
      </bottom>
      <diagonal/>
    </border>
    <border>
      <left style="thin">
        <color rgb="FFBCBDBC"/>
      </left>
      <right style="thin">
        <color indexed="64"/>
      </right>
      <top style="thin">
        <color rgb="FFBCBDBC"/>
      </top>
      <bottom style="thin">
        <color indexed="64"/>
      </bottom>
      <diagonal/>
    </border>
    <border>
      <left style="thin">
        <color indexed="64"/>
      </left>
      <right style="thin">
        <color rgb="FFBCBDBC"/>
      </right>
      <top style="thin">
        <color indexed="64"/>
      </top>
      <bottom style="thin">
        <color rgb="FFBCBDBC"/>
      </bottom>
      <diagonal/>
    </border>
    <border>
      <left style="thin">
        <color indexed="64"/>
      </left>
      <right style="thin">
        <color rgb="FFBCBDBC"/>
      </right>
      <top style="thin">
        <color rgb="FFBCBDBC"/>
      </top>
      <bottom style="thin">
        <color rgb="FFBCBDBC"/>
      </bottom>
      <diagonal/>
    </border>
    <border>
      <left style="thin">
        <color indexed="64"/>
      </left>
      <right style="thin">
        <color rgb="FFBCBDBC"/>
      </right>
      <top style="thin">
        <color rgb="FFBCBDBC"/>
      </top>
      <bottom style="thin">
        <color indexed="64"/>
      </bottom>
      <diagonal/>
    </border>
    <border>
      <left style="thin">
        <color rgb="FFBCBDBC"/>
      </left>
      <right style="thin">
        <color indexed="64"/>
      </right>
      <top style="thin">
        <color indexed="64"/>
      </top>
      <bottom style="thin">
        <color indexed="64"/>
      </bottom>
      <diagonal/>
    </border>
    <border>
      <left style="thin">
        <color rgb="FFBCBDBC"/>
      </left>
      <right/>
      <top style="thin">
        <color rgb="FFBCBDBC"/>
      </top>
      <bottom style="thin">
        <color theme="0" tint="-0.249977111117893"/>
      </bottom>
      <diagonal/>
    </border>
    <border>
      <left style="thin">
        <color theme="0"/>
      </left>
      <right/>
      <top/>
      <bottom/>
      <diagonal/>
    </border>
    <border>
      <left/>
      <right style="thin">
        <color theme="0"/>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rgb="FFBCBDBC"/>
      </bottom>
      <diagonal/>
    </border>
    <border>
      <left style="thin">
        <color indexed="64"/>
      </left>
      <right style="thin">
        <color indexed="64"/>
      </right>
      <top/>
      <bottom style="thin">
        <color rgb="FFBCBDBC"/>
      </bottom>
      <diagonal/>
    </border>
    <border>
      <left style="thin">
        <color indexed="64"/>
      </left>
      <right style="thin">
        <color indexed="64"/>
      </right>
      <top style="thin">
        <color rgb="FFBCBDBC"/>
      </top>
      <bottom style="thin">
        <color rgb="FFBCBDBC"/>
      </bottom>
      <diagonal/>
    </border>
    <border>
      <left style="thin">
        <color indexed="64"/>
      </left>
      <right style="thin">
        <color indexed="64"/>
      </right>
      <top style="thin">
        <color rgb="FFBCBDBC"/>
      </top>
      <bottom/>
      <diagonal/>
    </border>
    <border>
      <left style="thin">
        <color indexed="64"/>
      </left>
      <right style="thin">
        <color rgb="FFBCBDBC"/>
      </right>
      <top/>
      <bottom style="thin">
        <color rgb="FFBCBDBC"/>
      </bottom>
      <diagonal/>
    </border>
    <border>
      <left style="thin">
        <color rgb="FFBCBDBC"/>
      </left>
      <right style="thin">
        <color indexed="64"/>
      </right>
      <top/>
      <bottom style="thin">
        <color rgb="FFBCBDBC"/>
      </bottom>
      <diagonal/>
    </border>
    <border>
      <left style="thin">
        <color theme="0"/>
      </left>
      <right style="thin">
        <color indexed="64"/>
      </right>
      <top style="thin">
        <color rgb="FFBCBDBC"/>
      </top>
      <bottom style="thin">
        <color rgb="FFBCBDBC"/>
      </bottom>
      <diagonal/>
    </border>
    <border>
      <left style="thin">
        <color indexed="64"/>
      </left>
      <right style="thin">
        <color rgb="FFBCBDBC"/>
      </right>
      <top style="thin">
        <color rgb="FFBCBDBC"/>
      </top>
      <bottom/>
      <diagonal/>
    </border>
    <border>
      <left style="thin">
        <color rgb="FFBCBDBC"/>
      </left>
      <right style="thin">
        <color indexed="64"/>
      </right>
      <top style="thin">
        <color rgb="FFBCBDBC"/>
      </top>
      <bottom/>
      <diagonal/>
    </border>
    <border>
      <left style="thin">
        <color theme="0"/>
      </left>
      <right style="thin">
        <color indexed="64"/>
      </right>
      <top/>
      <bottom style="thin">
        <color indexed="64"/>
      </bottom>
      <diagonal/>
    </border>
    <border>
      <left style="thin">
        <color indexed="64"/>
      </left>
      <right style="thin">
        <color rgb="FFBCBDBC"/>
      </right>
      <top/>
      <bottom style="thin">
        <color indexed="64"/>
      </bottom>
      <diagonal/>
    </border>
    <border>
      <left style="thin">
        <color rgb="FFBCBDBC"/>
      </left>
      <right style="thin">
        <color indexed="64"/>
      </right>
      <top/>
      <bottom style="thin">
        <color indexed="64"/>
      </bottom>
      <diagonal/>
    </border>
    <border>
      <left/>
      <right/>
      <top style="thin">
        <color indexed="64"/>
      </top>
      <bottom style="thin">
        <color theme="0"/>
      </bottom>
      <diagonal/>
    </border>
    <border>
      <left style="thin">
        <color indexed="64"/>
      </left>
      <right/>
      <top style="thin">
        <color rgb="FFBCBDBC"/>
      </top>
      <bottom style="thin">
        <color rgb="FFBCBDBC"/>
      </bottom>
      <diagonal/>
    </border>
    <border>
      <left/>
      <right style="thin">
        <color theme="0"/>
      </right>
      <top/>
      <bottom style="thin">
        <color indexed="64"/>
      </bottom>
      <diagonal/>
    </border>
    <border>
      <left style="thin">
        <color theme="0"/>
      </left>
      <right/>
      <top/>
      <bottom style="thin">
        <color auto="1"/>
      </bottom>
      <diagonal/>
    </border>
    <border>
      <left/>
      <right style="thin">
        <color theme="0"/>
      </right>
      <top style="thin">
        <color indexed="64"/>
      </top>
      <bottom style="thin">
        <color indexed="64"/>
      </bottom>
      <diagonal/>
    </border>
    <border>
      <left style="thin">
        <color theme="0"/>
      </left>
      <right/>
      <top style="thin">
        <color indexed="64"/>
      </top>
      <bottom style="thin">
        <color indexed="64"/>
      </bottom>
      <diagonal/>
    </border>
    <border>
      <left style="thin">
        <color indexed="64"/>
      </left>
      <right style="thin">
        <color rgb="FFBCBDBC"/>
      </right>
      <top/>
      <bottom/>
      <diagonal/>
    </border>
    <border>
      <left style="thin">
        <color indexed="64"/>
      </left>
      <right/>
      <top style="thin">
        <color indexed="64"/>
      </top>
      <bottom/>
      <diagonal/>
    </border>
    <border>
      <left/>
      <right/>
      <top/>
      <bottom style="thin">
        <color auto="1"/>
      </bottom>
      <diagonal/>
    </border>
    <border>
      <left/>
      <right style="thin">
        <color rgb="FFBCBDBC"/>
      </right>
      <top style="thin">
        <color auto="1"/>
      </top>
      <bottom style="thin">
        <color indexed="64"/>
      </bottom>
      <diagonal/>
    </border>
    <border>
      <left style="thin">
        <color rgb="FFBCBDBC"/>
      </left>
      <right/>
      <top style="thin">
        <color auto="1"/>
      </top>
      <bottom style="thin">
        <color indexed="64"/>
      </bottom>
      <diagonal/>
    </border>
    <border>
      <left/>
      <right style="thin">
        <color indexed="64"/>
      </right>
      <top style="thin">
        <color indexed="64"/>
      </top>
      <bottom/>
      <diagonal/>
    </border>
    <border>
      <left style="thin">
        <color rgb="FFBCBDBC"/>
      </left>
      <right/>
      <top style="thin">
        <color auto="1"/>
      </top>
      <bottom/>
      <diagonal/>
    </border>
    <border>
      <left/>
      <right/>
      <top style="thin">
        <color auto="1"/>
      </top>
      <bottom/>
      <diagonal/>
    </border>
    <border>
      <left/>
      <right style="thin">
        <color auto="1"/>
      </right>
      <top/>
      <bottom style="thin">
        <color auto="1"/>
      </bottom>
      <diagonal/>
    </border>
    <border>
      <left style="thin">
        <color rgb="FFBCBDBC"/>
      </left>
      <right/>
      <top style="thin">
        <color rgb="FFBCBDBC"/>
      </top>
      <bottom style="thin">
        <color theme="1"/>
      </bottom>
      <diagonal/>
    </border>
    <border>
      <left/>
      <right style="thin">
        <color indexed="64"/>
      </right>
      <top style="thin">
        <color rgb="FFBCBDBC"/>
      </top>
      <bottom style="thin">
        <color rgb="FFBCBDBC"/>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rgb="FFBCBDBC"/>
      </left>
      <right style="thin">
        <color rgb="FFBCBDBC"/>
      </right>
      <top style="thin">
        <color auto="1"/>
      </top>
      <bottom/>
      <diagonal/>
    </border>
    <border>
      <left/>
      <right style="thin">
        <color rgb="FFBCBDBC"/>
      </right>
      <top/>
      <bottom style="thin">
        <color auto="1"/>
      </bottom>
      <diagonal/>
    </border>
    <border>
      <left style="thin">
        <color rgb="FFBCBDBC"/>
      </left>
      <right style="thin">
        <color rgb="FFBCBDBC"/>
      </right>
      <top/>
      <bottom style="thin">
        <color auto="1"/>
      </bottom>
      <diagonal/>
    </border>
    <border>
      <left style="thin">
        <color indexed="64"/>
      </left>
      <right/>
      <top/>
      <bottom style="thin">
        <color indexed="64"/>
      </bottom>
      <diagonal/>
    </border>
    <border>
      <left style="thin">
        <color rgb="FFBCBDBC"/>
      </left>
      <right/>
      <top/>
      <bottom style="thin">
        <color auto="1"/>
      </bottom>
      <diagonal/>
    </border>
    <border>
      <left/>
      <right style="thin">
        <color rgb="FFD5D6D2"/>
      </right>
      <top style="thin">
        <color auto="1"/>
      </top>
      <bottom/>
      <diagonal/>
    </border>
    <border>
      <left style="thin">
        <color rgb="FFD5D6D2"/>
      </left>
      <right style="thin">
        <color rgb="FFBCBDBC"/>
      </right>
      <top style="thin">
        <color auto="1"/>
      </top>
      <bottom/>
      <diagonal/>
    </border>
    <border>
      <left/>
      <right style="thin">
        <color rgb="FFD5D6D2"/>
      </right>
      <top/>
      <bottom style="thin">
        <color auto="1"/>
      </bottom>
      <diagonal/>
    </border>
    <border>
      <left style="thin">
        <color rgb="FFD5D6D2"/>
      </left>
      <right style="thin">
        <color rgb="FFBCBDBC"/>
      </right>
      <top/>
      <bottom style="thin">
        <color auto="1"/>
      </bottom>
      <diagonal/>
    </border>
    <border>
      <left style="thin">
        <color indexed="64"/>
      </left>
      <right style="thin">
        <color rgb="FFBCBDBC"/>
      </right>
      <top style="thin">
        <color indexed="64"/>
      </top>
      <bottom style="thin">
        <color indexed="64"/>
      </bottom>
      <diagonal/>
    </border>
    <border>
      <left style="thin">
        <color rgb="FFBCBDBC"/>
      </left>
      <right style="thin">
        <color rgb="FFBCBDBC"/>
      </right>
      <top style="thin">
        <color auto="1"/>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style="thin">
        <color rgb="FFBCBDBC"/>
      </right>
      <top style="thin">
        <color indexed="64"/>
      </top>
      <bottom/>
      <diagonal/>
    </border>
    <border>
      <left/>
      <right style="thin">
        <color indexed="64"/>
      </right>
      <top style="thin">
        <color indexed="64"/>
      </top>
      <bottom style="thin">
        <color indexed="64"/>
      </bottom>
      <diagonal/>
    </border>
    <border>
      <left/>
      <right/>
      <top style="thin">
        <color auto="1"/>
      </top>
      <bottom style="thin">
        <color indexed="64"/>
      </bottom>
      <diagonal/>
    </border>
    <border>
      <left/>
      <right style="thin">
        <color rgb="FFBCBDBC"/>
      </right>
      <top style="thin">
        <color auto="1"/>
      </top>
      <bottom style="thin">
        <color auto="1"/>
      </bottom>
      <diagonal/>
    </border>
    <border>
      <left style="thin">
        <color indexed="64"/>
      </left>
      <right style="thin">
        <color indexed="64"/>
      </right>
      <top style="thin">
        <color rgb="FFBCBDBC"/>
      </top>
      <bottom style="thin">
        <color indexed="64"/>
      </bottom>
      <diagonal/>
    </border>
    <border>
      <left style="thin">
        <color indexed="64"/>
      </left>
      <right style="thin">
        <color indexed="64"/>
      </right>
      <top style="thin">
        <color indexed="64"/>
      </top>
      <bottom/>
      <diagonal/>
    </border>
    <border>
      <left style="thin">
        <color indexed="64"/>
      </left>
      <right style="thin">
        <color rgb="FFBCBDBC"/>
      </right>
      <top style="thin">
        <color indexed="64"/>
      </top>
      <bottom/>
      <diagonal/>
    </border>
    <border>
      <left/>
      <right style="thin">
        <color theme="0"/>
      </right>
      <top style="thin">
        <color indexed="64"/>
      </top>
      <bottom/>
      <diagonal/>
    </border>
    <border>
      <left style="thin">
        <color theme="0"/>
      </left>
      <right/>
      <top style="thin">
        <color auto="1"/>
      </top>
      <bottom/>
      <diagonal/>
    </border>
    <border>
      <left style="thin">
        <color rgb="FFBCBDBC"/>
      </left>
      <right style="thin">
        <color indexed="64"/>
      </right>
      <top/>
      <bottom/>
      <diagonal/>
    </border>
    <border>
      <left style="thin">
        <color indexed="22"/>
      </left>
      <right style="thin">
        <color indexed="22"/>
      </right>
      <top style="thin">
        <color indexed="64"/>
      </top>
      <bottom style="thin">
        <color indexed="64"/>
      </bottom>
      <diagonal/>
    </border>
    <border>
      <left/>
      <right/>
      <top style="thin">
        <color indexed="22"/>
      </top>
      <bottom style="thin">
        <color indexed="22"/>
      </bottom>
      <diagonal/>
    </border>
    <border>
      <left style="thin">
        <color indexed="22"/>
      </left>
      <right style="thin">
        <color indexed="22"/>
      </right>
      <top style="thin">
        <color indexed="22"/>
      </top>
      <bottom style="thin">
        <color indexed="22"/>
      </bottom>
      <diagonal/>
    </border>
    <border>
      <left/>
      <right style="thin">
        <color rgb="FFBCBDBC"/>
      </right>
      <top style="thin">
        <color indexed="22"/>
      </top>
      <bottom style="thin">
        <color indexed="22"/>
      </bottom>
      <diagonal/>
    </border>
    <border>
      <left/>
      <right/>
      <top/>
      <bottom style="thin">
        <color indexed="22"/>
      </bottom>
      <diagonal/>
    </border>
    <border>
      <left style="thin">
        <color indexed="22"/>
      </left>
      <right style="thin">
        <color indexed="22"/>
      </right>
      <top/>
      <bottom style="thin">
        <color indexed="22"/>
      </bottom>
      <diagonal/>
    </border>
    <border>
      <left/>
      <right style="thin">
        <color rgb="FFBCBDBC"/>
      </right>
      <top/>
      <bottom style="thin">
        <color indexed="22"/>
      </bottom>
      <diagonal/>
    </border>
    <border>
      <left/>
      <right/>
      <top style="thin">
        <color indexed="64"/>
      </top>
      <bottom/>
      <diagonal/>
    </border>
    <border>
      <left/>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rgb="FFBCBDBC"/>
      </left>
      <right style="thin">
        <color rgb="FFBCBDBC"/>
      </right>
      <top style="thin">
        <color indexed="64"/>
      </top>
      <bottom style="thin">
        <color indexed="64"/>
      </bottom>
      <diagonal/>
    </border>
    <border>
      <left style="thin">
        <color rgb="FFBCBDBC"/>
      </left>
      <right/>
      <top style="thin">
        <color indexed="64"/>
      </top>
      <bottom style="thin">
        <color indexed="64"/>
      </bottom>
      <diagonal/>
    </border>
    <border>
      <left/>
      <right style="thin">
        <color indexed="22"/>
      </right>
      <top style="thin">
        <color indexed="22"/>
      </top>
      <bottom style="thin">
        <color indexed="64"/>
      </bottom>
      <diagonal/>
    </border>
    <border>
      <left style="thin">
        <color indexed="22"/>
      </left>
      <right style="thin">
        <color indexed="22"/>
      </right>
      <top style="thin">
        <color indexed="22"/>
      </top>
      <bottom style="thin">
        <color indexed="64"/>
      </bottom>
      <diagonal/>
    </border>
    <border>
      <left style="thin">
        <color indexed="22"/>
      </left>
      <right style="thin">
        <color rgb="FFBCBDBC"/>
      </right>
      <top style="thin">
        <color indexed="64"/>
      </top>
      <bottom style="thin">
        <color auto="1"/>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bottom style="thin">
        <color indexed="64"/>
      </bottom>
      <diagonal/>
    </border>
    <border>
      <left style="thin">
        <color indexed="22"/>
      </left>
      <right style="thin">
        <color indexed="22"/>
      </right>
      <top style="thin">
        <color indexed="64"/>
      </top>
      <bottom/>
      <diagonal/>
    </border>
    <border>
      <left style="thin">
        <color indexed="22"/>
      </left>
      <right style="thin">
        <color indexed="22"/>
      </right>
      <top/>
      <bottom/>
      <diagonal/>
    </border>
    <border>
      <left style="thin">
        <color indexed="22"/>
      </left>
      <right style="thin">
        <color indexed="22"/>
      </right>
      <top/>
      <bottom style="thin">
        <color indexed="64"/>
      </bottom>
      <diagonal/>
    </border>
    <border>
      <left style="thin">
        <color indexed="22"/>
      </left>
      <right/>
      <top style="thin">
        <color indexed="64"/>
      </top>
      <bottom style="thin">
        <color indexed="64"/>
      </bottom>
      <diagonal/>
    </border>
    <border>
      <left/>
      <right/>
      <top/>
      <bottom style="thin">
        <color indexed="64"/>
      </bottom>
      <diagonal/>
    </border>
    <border>
      <left/>
      <right style="thin">
        <color rgb="FFBCBDBC"/>
      </right>
      <top/>
      <bottom style="thin">
        <color auto="1"/>
      </bottom>
      <diagonal/>
    </border>
    <border>
      <left/>
      <right/>
      <top style="thin">
        <color indexed="22"/>
      </top>
      <bottom/>
      <diagonal/>
    </border>
    <border>
      <left style="thin">
        <color indexed="22"/>
      </left>
      <right style="thin">
        <color indexed="22"/>
      </right>
      <top style="thin">
        <color indexed="22"/>
      </top>
      <bottom/>
      <diagonal/>
    </border>
    <border>
      <left/>
      <right/>
      <top/>
      <bottom style="thin">
        <color theme="0" tint="-0.24994659260841701"/>
      </bottom>
      <diagonal/>
    </border>
    <border>
      <left style="thin">
        <color indexed="22"/>
      </left>
      <right style="thin">
        <color indexed="22"/>
      </right>
      <top/>
      <bottom style="thin">
        <color theme="0" tint="-0.24994659260841701"/>
      </bottom>
      <diagonal/>
    </border>
    <border>
      <left/>
      <right style="thin">
        <color rgb="FFBCBDBC"/>
      </right>
      <top/>
      <bottom style="thin">
        <color theme="0" tint="-0.24994659260841701"/>
      </bottom>
      <diagonal/>
    </border>
    <border>
      <left style="thin">
        <color rgb="FFBCBDBC"/>
      </left>
      <right/>
      <top/>
      <bottom style="thin">
        <color theme="0" tint="-0.24994659260841701"/>
      </bottom>
      <diagonal/>
    </border>
    <border>
      <left style="thin">
        <color indexed="22"/>
      </left>
      <right style="thin">
        <color indexed="22"/>
      </right>
      <top style="thin">
        <color rgb="FFBCBDBC"/>
      </top>
      <bottom style="thin">
        <color rgb="FFBCBDBC"/>
      </bottom>
      <diagonal/>
    </border>
    <border>
      <left style="thin">
        <color rgb="FFBCBDBC"/>
      </left>
      <right/>
      <top style="thin">
        <color indexed="64"/>
      </top>
      <bottom style="thin">
        <color rgb="FFBCBDBC"/>
      </bottom>
      <diagonal/>
    </border>
    <border>
      <left style="thin">
        <color rgb="FFBCBDBC"/>
      </left>
      <right/>
      <top/>
      <bottom style="thin">
        <color auto="1"/>
      </bottom>
      <diagonal/>
    </border>
    <border>
      <left/>
      <right/>
      <top style="thin">
        <color indexed="64"/>
      </top>
      <bottom style="thin">
        <color auto="1"/>
      </bottom>
      <diagonal/>
    </border>
    <border>
      <left style="thin">
        <color rgb="FFBCBDBC"/>
      </left>
      <right/>
      <top style="thin">
        <color auto="1"/>
      </top>
      <bottom style="thin">
        <color indexed="64"/>
      </bottom>
      <diagonal/>
    </border>
    <border>
      <left/>
      <right/>
      <top style="thin">
        <color indexed="64"/>
      </top>
      <bottom style="thin">
        <color rgb="FFBCBDBC"/>
      </bottom>
      <diagonal/>
    </border>
    <border>
      <left style="thin">
        <color rgb="FFBCBDBC"/>
      </left>
      <right style="thin">
        <color rgb="FFBCBDBC"/>
      </right>
      <top style="thin">
        <color indexed="64"/>
      </top>
      <bottom style="thin">
        <color rgb="FFBCBDBC"/>
      </bottom>
      <diagonal/>
    </border>
    <border>
      <left style="thin">
        <color rgb="FFBCBDBC"/>
      </left>
      <right style="thin">
        <color rgb="FFBCBDBC"/>
      </right>
      <top/>
      <bottom style="thin">
        <color auto="1"/>
      </bottom>
      <diagonal/>
    </border>
    <border>
      <left/>
      <right style="thin">
        <color rgb="FFBCBDBC"/>
      </right>
      <top style="thin">
        <color auto="1"/>
      </top>
      <bottom style="thin">
        <color rgb="FFBCBDBC"/>
      </bottom>
      <diagonal/>
    </border>
    <border>
      <left/>
      <right style="thin">
        <color rgb="FFBCBDBC"/>
      </right>
      <top style="thin">
        <color indexed="64"/>
      </top>
      <bottom/>
      <diagonal/>
    </border>
    <border>
      <left style="thin">
        <color rgb="FFBCBDBC"/>
      </left>
      <right style="thin">
        <color rgb="FFBCBDBC"/>
      </right>
      <top style="thin">
        <color auto="1"/>
      </top>
      <bottom/>
      <diagonal/>
    </border>
    <border>
      <left style="thin">
        <color rgb="FFBCBDBC"/>
      </left>
      <right style="thin">
        <color rgb="FFBCBDBC"/>
      </right>
      <top style="thin">
        <color indexed="64"/>
      </top>
      <bottom style="thin">
        <color indexed="64"/>
      </bottom>
      <diagonal/>
    </border>
    <border>
      <left/>
      <right style="thin">
        <color rgb="FFBCBDBC"/>
      </right>
      <top style="thin">
        <color auto="1"/>
      </top>
      <bottom style="thin">
        <color indexed="64"/>
      </bottom>
      <diagonal/>
    </border>
    <border>
      <left style="thin">
        <color rgb="FFBCBDBC"/>
      </left>
      <right/>
      <top style="thin">
        <color auto="1"/>
      </top>
      <bottom/>
      <diagonal/>
    </border>
    <border>
      <left style="thin">
        <color rgb="FFBCBDBC"/>
      </left>
      <right style="thin">
        <color rgb="FFBCBDBC"/>
      </right>
      <top style="thin">
        <color auto="1"/>
      </top>
      <bottom style="thin">
        <color auto="1"/>
      </bottom>
      <diagonal/>
    </border>
    <border>
      <left style="thin">
        <color rgb="FFBCBDBC"/>
      </left>
      <right/>
      <top style="thin">
        <color auto="1"/>
      </top>
      <bottom style="thin">
        <color auto="1"/>
      </bottom>
      <diagonal/>
    </border>
    <border>
      <left style="thin">
        <color indexed="64"/>
      </left>
      <right/>
      <top style="thin">
        <color indexed="64"/>
      </top>
      <bottom style="thin">
        <color indexed="64"/>
      </bottom>
      <diagonal/>
    </border>
    <border>
      <left/>
      <right style="thin">
        <color auto="1"/>
      </right>
      <top style="thin">
        <color auto="1"/>
      </top>
      <bottom style="thin">
        <color indexed="64"/>
      </bottom>
      <diagonal/>
    </border>
    <border>
      <left style="thin">
        <color auto="1"/>
      </left>
      <right/>
      <top/>
      <bottom/>
      <diagonal/>
    </border>
    <border>
      <left style="thin">
        <color auto="1"/>
      </left>
      <right/>
      <top style="thin">
        <color indexed="64"/>
      </top>
      <bottom/>
      <diagonal/>
    </border>
    <border>
      <left/>
      <right style="thin">
        <color auto="1"/>
      </right>
      <top style="thin">
        <color indexed="64"/>
      </top>
      <bottom/>
      <diagonal/>
    </border>
    <border>
      <left style="thin">
        <color auto="1"/>
      </left>
      <right/>
      <top/>
      <bottom style="thin">
        <color indexed="64"/>
      </bottom>
      <diagonal/>
    </border>
    <border>
      <left style="thin">
        <color rgb="FFBCBDBC"/>
      </left>
      <right/>
      <top style="thin">
        <color auto="1"/>
      </top>
      <bottom style="thin">
        <color theme="1"/>
      </bottom>
      <diagonal/>
    </border>
  </borders>
  <cellStyleXfs count="132">
    <xf numFmtId="0" fontId="0" fillId="6" borderId="0">
      <alignment vertical="center"/>
    </xf>
    <xf numFmtId="3" fontId="18" fillId="6" borderId="1" applyProtection="0">
      <alignment horizontal="right" vertical="center"/>
    </xf>
    <xf numFmtId="0" fontId="3" fillId="6" borderId="1">
      <alignment horizontal="center" vertical="center"/>
    </xf>
    <xf numFmtId="0" fontId="3" fillId="13" borderId="1" applyNumberFormat="0" applyFont="0" applyBorder="0">
      <alignment horizontal="center" vertical="center"/>
    </xf>
    <xf numFmtId="0" fontId="20" fillId="2" borderId="2" applyNumberFormat="0" applyFill="0" applyBorder="0" applyAlignment="0" applyProtection="0">
      <alignment horizontal="left"/>
    </xf>
    <xf numFmtId="0" fontId="4" fillId="6" borderId="3" applyFont="0" applyBorder="0">
      <alignment horizontal="center" wrapText="1"/>
    </xf>
    <xf numFmtId="3" fontId="3" fillId="43" borderId="21" applyFont="0" applyProtection="0">
      <alignment horizontal="right" vertical="center"/>
    </xf>
    <xf numFmtId="10" fontId="3" fillId="43" borderId="21" applyFont="0" applyProtection="0">
      <alignment horizontal="right" vertical="center"/>
    </xf>
    <xf numFmtId="9" fontId="3" fillId="43" borderId="21" applyFont="0" applyProtection="0">
      <alignment horizontal="right" vertical="center"/>
    </xf>
    <xf numFmtId="0" fontId="3" fillId="43" borderId="21" applyNumberFormat="0" applyFont="0" applyProtection="0">
      <alignment horizontal="left" vertical="center"/>
    </xf>
    <xf numFmtId="168" fontId="3" fillId="41" borderId="21" applyFont="0">
      <alignment vertical="center"/>
      <protection locked="0"/>
    </xf>
    <xf numFmtId="3" fontId="3" fillId="41" borderId="21" applyFont="0">
      <alignment horizontal="right" vertical="center"/>
      <protection locked="0"/>
    </xf>
    <xf numFmtId="164" fontId="3" fillId="41" borderId="21" applyFont="0">
      <alignment horizontal="right" vertical="center"/>
      <protection locked="0"/>
    </xf>
    <xf numFmtId="166" fontId="3" fillId="42" borderId="21" applyFont="0">
      <alignment vertical="center"/>
      <protection locked="0"/>
    </xf>
    <xf numFmtId="10" fontId="3" fillId="41" borderId="21" applyFont="0">
      <alignment horizontal="right" vertical="center"/>
      <protection locked="0"/>
    </xf>
    <xf numFmtId="9" fontId="3" fillId="41" borderId="21" applyFont="0">
      <alignment horizontal="right" vertical="center"/>
      <protection locked="0"/>
    </xf>
    <xf numFmtId="167" fontId="3" fillId="41" borderId="21" applyFont="0">
      <alignment horizontal="right" vertical="center"/>
      <protection locked="0"/>
    </xf>
    <xf numFmtId="171" fontId="3" fillId="41" borderId="21" applyFont="0">
      <alignment horizontal="right" vertical="center"/>
      <protection locked="0"/>
    </xf>
    <xf numFmtId="0" fontId="3" fillId="41" borderId="21" applyFont="0">
      <alignment horizontal="center" vertical="center" wrapText="1"/>
      <protection locked="0"/>
    </xf>
    <xf numFmtId="49" fontId="3" fillId="41" borderId="21" applyFont="0">
      <alignment vertical="center"/>
      <protection locked="0"/>
    </xf>
    <xf numFmtId="3" fontId="3" fillId="14" borderId="21" applyFont="0">
      <alignment horizontal="right" vertical="center"/>
      <protection locked="0"/>
    </xf>
    <xf numFmtId="164" fontId="3" fillId="14" borderId="21" applyFont="0">
      <alignment horizontal="right" vertical="center"/>
      <protection locked="0"/>
    </xf>
    <xf numFmtId="10" fontId="3" fillId="14" borderId="21" applyFont="0">
      <alignment horizontal="right" vertical="center"/>
      <protection locked="0"/>
    </xf>
    <xf numFmtId="9" fontId="3" fillId="14" borderId="21" applyFont="0">
      <alignment horizontal="right" vertical="center"/>
      <protection locked="0"/>
    </xf>
    <xf numFmtId="167" fontId="3" fillId="14" borderId="21" applyFont="0">
      <alignment horizontal="right" vertical="center"/>
      <protection locked="0"/>
    </xf>
    <xf numFmtId="171" fontId="3" fillId="14" borderId="21" applyFont="0">
      <alignment horizontal="right" vertical="center"/>
      <protection locked="0"/>
    </xf>
    <xf numFmtId="0" fontId="3" fillId="14" borderId="21" applyFont="0">
      <alignment horizontal="center" vertical="center" wrapText="1"/>
      <protection locked="0"/>
    </xf>
    <xf numFmtId="0" fontId="3" fillId="14" borderId="21" applyNumberFormat="0" applyFont="0">
      <alignment horizontal="center" vertical="center" wrapText="1"/>
      <protection locked="0"/>
    </xf>
    <xf numFmtId="3" fontId="3" fillId="3" borderId="1" applyFont="0">
      <alignment horizontal="right" vertical="center"/>
      <protection locked="0"/>
    </xf>
    <xf numFmtId="170" fontId="3" fillId="6" borderId="1" applyFont="0">
      <alignment horizontal="center" vertical="center"/>
    </xf>
    <xf numFmtId="3" fontId="3" fillId="6" borderId="1" applyFont="0">
      <alignment horizontal="right" vertical="center"/>
    </xf>
    <xf numFmtId="165" fontId="3" fillId="6" borderId="1" applyFont="0">
      <alignment horizontal="right" vertical="center"/>
    </xf>
    <xf numFmtId="164" fontId="3" fillId="6" borderId="1" applyFont="0">
      <alignment horizontal="right" vertical="center"/>
    </xf>
    <xf numFmtId="10" fontId="3" fillId="6" borderId="1" applyFont="0">
      <alignment horizontal="right" vertical="center"/>
    </xf>
    <xf numFmtId="9" fontId="3" fillId="6" borderId="1" applyFont="0">
      <alignment horizontal="right" vertical="center"/>
    </xf>
    <xf numFmtId="169" fontId="3" fillId="6" borderId="1" applyFont="0">
      <alignment horizontal="center" vertical="center" wrapText="1"/>
    </xf>
    <xf numFmtId="168" fontId="3" fillId="4" borderId="1" applyFont="0">
      <alignment vertical="center"/>
    </xf>
    <xf numFmtId="1" fontId="3" fillId="4" borderId="1" applyFont="0">
      <alignment horizontal="right" vertical="center"/>
    </xf>
    <xf numFmtId="166" fontId="3" fillId="4" borderId="1" applyFont="0">
      <alignment vertical="center"/>
    </xf>
    <xf numFmtId="9" fontId="3" fillId="4" borderId="1" applyFont="0">
      <alignment horizontal="right" vertical="center"/>
    </xf>
    <xf numFmtId="167" fontId="3" fillId="4" borderId="1" applyFont="0">
      <alignment horizontal="right" vertical="center"/>
    </xf>
    <xf numFmtId="10" fontId="3" fillId="4" borderId="1" applyFont="0">
      <alignment horizontal="right" vertical="center"/>
    </xf>
    <xf numFmtId="0" fontId="3" fillId="4" borderId="1" applyFont="0">
      <alignment horizontal="center" vertical="center" wrapText="1"/>
    </xf>
    <xf numFmtId="49" fontId="3" fillId="4" borderId="1" applyFont="0">
      <alignment vertical="center"/>
    </xf>
    <xf numFmtId="166" fontId="3" fillId="5" borderId="1" applyFont="0">
      <alignment vertical="center"/>
    </xf>
    <xf numFmtId="9" fontId="3" fillId="5" borderId="1" applyFont="0">
      <alignment horizontal="right" vertical="center"/>
    </xf>
    <xf numFmtId="168" fontId="3" fillId="16" borderId="1">
      <alignment vertical="center"/>
    </xf>
    <xf numFmtId="166" fontId="3" fillId="15" borderId="1" applyFont="0">
      <alignment horizontal="right" vertical="center"/>
    </xf>
    <xf numFmtId="1" fontId="3" fillId="15" borderId="1" applyFont="0">
      <alignment horizontal="right" vertical="center"/>
    </xf>
    <xf numFmtId="166" fontId="3" fillId="15" borderId="1" applyFont="0">
      <alignment vertical="center"/>
    </xf>
    <xf numFmtId="164" fontId="3" fillId="15" borderId="1" applyFont="0">
      <alignment vertical="center"/>
    </xf>
    <xf numFmtId="10" fontId="3" fillId="15" borderId="1" applyFont="0">
      <alignment horizontal="right" vertical="center"/>
    </xf>
    <xf numFmtId="9" fontId="3" fillId="15" borderId="1" applyFont="0">
      <alignment horizontal="right" vertical="center"/>
    </xf>
    <xf numFmtId="167" fontId="3" fillId="15" borderId="1" applyFont="0">
      <alignment horizontal="right" vertical="center"/>
    </xf>
    <xf numFmtId="10" fontId="3" fillId="15" borderId="4" applyFont="0">
      <alignment horizontal="right" vertical="center"/>
    </xf>
    <xf numFmtId="0" fontId="3" fillId="15" borderId="1" applyFont="0">
      <alignment horizontal="center" vertical="center" wrapText="1"/>
    </xf>
    <xf numFmtId="49" fontId="3" fillId="15" borderId="1" applyFont="0">
      <alignment vertical="center"/>
    </xf>
    <xf numFmtId="0" fontId="6" fillId="0" borderId="0" applyNumberFormat="0" applyFill="0" applyBorder="0" applyAlignment="0" applyProtection="0"/>
    <xf numFmtId="0" fontId="7" fillId="0" borderId="13" applyNumberFormat="0" applyFill="0" applyAlignment="0" applyProtection="0"/>
    <xf numFmtId="0" fontId="7" fillId="0" borderId="0" applyNumberFormat="0" applyFill="0" applyBorder="0" applyAlignment="0" applyProtection="0"/>
    <xf numFmtId="0" fontId="8" fillId="7" borderId="0" applyNumberFormat="0" applyBorder="0" applyAlignment="0" applyProtection="0"/>
    <xf numFmtId="0" fontId="9" fillId="8" borderId="0" applyNumberFormat="0" applyBorder="0" applyAlignment="0" applyProtection="0"/>
    <xf numFmtId="0" fontId="10" fillId="9" borderId="0" applyNumberFormat="0" applyBorder="0" applyAlignment="0" applyProtection="0"/>
    <xf numFmtId="0" fontId="11" fillId="10" borderId="14" applyNumberFormat="0" applyAlignment="0" applyProtection="0"/>
    <xf numFmtId="0" fontId="12" fillId="11" borderId="15" applyNumberFormat="0" applyAlignment="0" applyProtection="0"/>
    <xf numFmtId="0" fontId="13" fillId="11" borderId="14" applyNumberFormat="0" applyAlignment="0" applyProtection="0"/>
    <xf numFmtId="0" fontId="14" fillId="0" borderId="16" applyNumberFormat="0" applyFill="0" applyAlignment="0" applyProtection="0"/>
    <xf numFmtId="0" fontId="15" fillId="12" borderId="17" applyNumberFormat="0" applyAlignment="0" applyProtection="0"/>
    <xf numFmtId="0" fontId="16" fillId="0" borderId="0" applyNumberFormat="0" applyFill="0" applyBorder="0" applyAlignment="0" applyProtection="0"/>
    <xf numFmtId="0" fontId="17" fillId="0" borderId="18" applyNumberFormat="0" applyFill="0" applyAlignment="0" applyProtection="0"/>
    <xf numFmtId="0" fontId="6" fillId="0" borderId="0" applyNumberFormat="0" applyFill="0" applyBorder="0" applyAlignment="0" applyProtection="0"/>
    <xf numFmtId="0" fontId="7" fillId="0" borderId="13" applyNumberFormat="0" applyFill="0" applyAlignment="0" applyProtection="0"/>
    <xf numFmtId="0" fontId="7" fillId="0" borderId="0" applyNumberFormat="0" applyFill="0" applyBorder="0" applyAlignment="0" applyProtection="0"/>
    <xf numFmtId="0" fontId="8" fillId="7" borderId="0" applyNumberFormat="0" applyBorder="0" applyAlignment="0" applyProtection="0"/>
    <xf numFmtId="0" fontId="9" fillId="8" borderId="0" applyNumberFormat="0" applyBorder="0" applyAlignment="0" applyProtection="0"/>
    <xf numFmtId="0" fontId="10" fillId="9" borderId="0" applyNumberFormat="0" applyBorder="0" applyAlignment="0" applyProtection="0"/>
    <xf numFmtId="0" fontId="11" fillId="10" borderId="14" applyNumberFormat="0" applyAlignment="0" applyProtection="0"/>
    <xf numFmtId="0" fontId="12" fillId="11" borderId="15" applyNumberFormat="0" applyAlignment="0" applyProtection="0"/>
    <xf numFmtId="0" fontId="13" fillId="11" borderId="14" applyNumberFormat="0" applyAlignment="0" applyProtection="0"/>
    <xf numFmtId="0" fontId="14" fillId="0" borderId="16" applyNumberFormat="0" applyFill="0" applyAlignment="0" applyProtection="0"/>
    <xf numFmtId="0" fontId="15" fillId="12" borderId="17" applyNumberFormat="0" applyAlignment="0" applyProtection="0"/>
    <xf numFmtId="0" fontId="16" fillId="0" borderId="0" applyNumberFormat="0" applyFill="0" applyBorder="0" applyAlignment="0" applyProtection="0"/>
    <xf numFmtId="0" fontId="17" fillId="0" borderId="18" applyNumberFormat="0" applyFill="0" applyAlignment="0" applyProtection="0"/>
    <xf numFmtId="0" fontId="18" fillId="0" borderId="0" applyNumberFormat="0" applyFill="0" applyBorder="0" applyAlignment="0" applyProtection="0"/>
    <xf numFmtId="0" fontId="19"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19" fillId="20" borderId="0" applyNumberFormat="0" applyBorder="0" applyAlignment="0" applyProtection="0"/>
    <xf numFmtId="0" fontId="19"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19" fillId="32" borderId="0" applyNumberFormat="0" applyBorder="0" applyAlignment="0" applyProtection="0"/>
    <xf numFmtId="0" fontId="19" fillId="33"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19" fillId="36" borderId="0" applyNumberFormat="0" applyBorder="0" applyAlignment="0" applyProtection="0"/>
    <xf numFmtId="0" fontId="19" fillId="37" borderId="0" applyNumberFormat="0" applyBorder="0" applyAlignment="0" applyProtection="0"/>
    <xf numFmtId="0" fontId="2" fillId="38" borderId="0" applyNumberFormat="0" applyBorder="0" applyAlignment="0" applyProtection="0"/>
    <xf numFmtId="0" fontId="2" fillId="39" borderId="0" applyNumberFormat="0" applyBorder="0" applyAlignment="0" applyProtection="0"/>
    <xf numFmtId="0" fontId="19" fillId="40" borderId="0" applyNumberFormat="0" applyBorder="0" applyAlignment="0" applyProtection="0"/>
    <xf numFmtId="41" fontId="3" fillId="0" borderId="0" applyFont="0" applyFill="0" applyBorder="0" applyAlignment="0" applyProtection="0"/>
    <xf numFmtId="42" fontId="3" fillId="0" borderId="0" applyFont="0" applyFill="0" applyBorder="0" applyAlignment="0" applyProtection="0"/>
    <xf numFmtId="168" fontId="3" fillId="44" borderId="19">
      <alignment vertical="center"/>
      <protection locked="0"/>
    </xf>
    <xf numFmtId="43" fontId="3" fillId="0" borderId="0" applyFont="0" applyFill="0" applyBorder="0" applyAlignment="0" applyProtection="0"/>
    <xf numFmtId="44" fontId="3" fillId="0" borderId="0" applyFont="0" applyFill="0" applyBorder="0" applyAlignment="0" applyProtection="0"/>
    <xf numFmtId="9" fontId="3" fillId="0" borderId="0" applyFont="0" applyFill="0" applyBorder="0" applyAlignment="0" applyProtection="0"/>
    <xf numFmtId="0" fontId="36" fillId="0" borderId="54" applyNumberFormat="0" applyFill="0" applyAlignment="0" applyProtection="0"/>
    <xf numFmtId="0" fontId="39" fillId="17" borderId="0" applyNumberFormat="0" applyBorder="0" applyAlignment="0" applyProtection="0"/>
    <xf numFmtId="0" fontId="34" fillId="6" borderId="0" applyNumberFormat="0" applyFill="0" applyBorder="0" applyAlignment="0" applyProtection="0"/>
    <xf numFmtId="0" fontId="36" fillId="0" borderId="54" applyNumberFormat="0" applyFill="0" applyAlignment="0" applyProtection="0"/>
    <xf numFmtId="0" fontId="36" fillId="0" borderId="54" applyNumberFormat="0" applyFill="0" applyAlignment="0" applyProtection="0"/>
    <xf numFmtId="0" fontId="36" fillId="0" borderId="54" applyNumberFormat="0" applyFill="0" applyAlignment="0" applyProtection="0"/>
    <xf numFmtId="0" fontId="36" fillId="0" borderId="54" applyNumberFormat="0" applyFill="0" applyAlignment="0" applyProtection="0"/>
    <xf numFmtId="0" fontId="36" fillId="0" borderId="54" applyNumberFormat="0" applyFill="0" applyAlignment="0" applyProtection="0"/>
    <xf numFmtId="10" fontId="3" fillId="15" borderId="110" applyFont="0">
      <alignment horizontal="right" vertical="center"/>
    </xf>
    <xf numFmtId="0" fontId="36" fillId="0" borderId="54" applyNumberFormat="0" applyFill="0" applyAlignment="0" applyProtection="0"/>
    <xf numFmtId="0" fontId="36" fillId="0" borderId="54" applyNumberFormat="0" applyFill="0" applyAlignment="0" applyProtection="0"/>
    <xf numFmtId="0" fontId="36" fillId="0" borderId="54" applyNumberFormat="0" applyFill="0" applyAlignment="0" applyProtection="0"/>
    <xf numFmtId="0" fontId="36" fillId="0" borderId="54" applyNumberFormat="0" applyFill="0" applyAlignment="0" applyProtection="0"/>
    <xf numFmtId="10" fontId="3" fillId="15" borderId="114" applyFont="0">
      <alignment horizontal="right" vertical="center"/>
    </xf>
    <xf numFmtId="0" fontId="36" fillId="0" borderId="54" applyNumberFormat="0" applyFill="0" applyAlignment="0" applyProtection="0"/>
    <xf numFmtId="0" fontId="36" fillId="0" borderId="54" applyNumberFormat="0" applyFill="0" applyAlignment="0" applyProtection="0"/>
    <xf numFmtId="0" fontId="36" fillId="0" borderId="54" applyNumberFormat="0" applyFill="0" applyAlignment="0" applyProtection="0"/>
    <xf numFmtId="0" fontId="36" fillId="0" borderId="54" applyNumberFormat="0" applyFill="0" applyAlignment="0" applyProtection="0"/>
  </cellStyleXfs>
  <cellXfs count="2505">
    <xf numFmtId="0" fontId="0" fillId="2" borderId="0" xfId="0" applyFill="1">
      <alignment vertical="center"/>
    </xf>
    <xf numFmtId="0" fontId="22" fillId="2" borderId="26" xfId="0" applyFont="1" applyFill="1" applyBorder="1" applyAlignment="1" applyProtection="1">
      <alignment horizontal="left" vertical="center" wrapText="1" indent="4"/>
    </xf>
    <xf numFmtId="0" fontId="22" fillId="2" borderId="0" xfId="0" applyFont="1" applyFill="1" applyBorder="1" applyAlignment="1" applyProtection="1">
      <alignment vertical="center"/>
    </xf>
    <xf numFmtId="0" fontId="22" fillId="2" borderId="0" xfId="0" applyFont="1" applyFill="1" applyBorder="1" applyAlignment="1">
      <alignment vertical="center"/>
    </xf>
    <xf numFmtId="0" fontId="22" fillId="2" borderId="0" xfId="0" applyFont="1" applyFill="1" applyAlignment="1">
      <alignment vertical="center"/>
    </xf>
    <xf numFmtId="49" fontId="22" fillId="15" borderId="32" xfId="56" applyFont="1" applyBorder="1" applyAlignment="1">
      <alignment horizontal="center" vertical="center"/>
    </xf>
    <xf numFmtId="0" fontId="22" fillId="13" borderId="45" xfId="0" applyFont="1" applyFill="1" applyBorder="1" applyAlignment="1">
      <alignment vertical="center"/>
    </xf>
    <xf numFmtId="1" fontId="22" fillId="15" borderId="36" xfId="48" applyFont="1" applyBorder="1" applyAlignment="1">
      <alignment horizontal="center" vertical="center"/>
    </xf>
    <xf numFmtId="0" fontId="22" fillId="13" borderId="48" xfId="0" applyFont="1" applyFill="1" applyBorder="1" applyAlignment="1">
      <alignment vertical="center"/>
    </xf>
    <xf numFmtId="0" fontId="22" fillId="15" borderId="36" xfId="55" applyFont="1" applyBorder="1">
      <alignment horizontal="center" vertical="center" wrapText="1"/>
    </xf>
    <xf numFmtId="1" fontId="22" fillId="15" borderId="36" xfId="48" applyFont="1" applyBorder="1">
      <alignment horizontal="right" vertical="center"/>
    </xf>
    <xf numFmtId="10" fontId="22" fillId="15" borderId="36" xfId="54" applyFont="1" applyBorder="1">
      <alignment horizontal="right" vertical="center"/>
    </xf>
    <xf numFmtId="166" fontId="22" fillId="15" borderId="36" xfId="49" applyFont="1" applyBorder="1">
      <alignment vertical="center"/>
    </xf>
    <xf numFmtId="168" fontId="22" fillId="16" borderId="36" xfId="46" applyFont="1" applyBorder="1">
      <alignment vertical="center"/>
    </xf>
    <xf numFmtId="3" fontId="22" fillId="13" borderId="36" xfId="3" applyNumberFormat="1" applyFont="1" applyBorder="1" applyAlignment="1" applyProtection="1">
      <alignment horizontal="center" vertical="center"/>
    </xf>
    <xf numFmtId="168" fontId="22" fillId="41" borderId="36" xfId="10" applyFont="1" applyBorder="1" applyAlignment="1" applyProtection="1">
      <alignment vertical="center"/>
      <protection locked="0"/>
    </xf>
    <xf numFmtId="0" fontId="22" fillId="13" borderId="37" xfId="0" applyFont="1" applyFill="1" applyBorder="1" applyAlignment="1">
      <alignment vertical="center"/>
    </xf>
    <xf numFmtId="3" fontId="22" fillId="41" borderId="36" xfId="18" applyNumberFormat="1" applyFont="1" applyBorder="1">
      <alignment horizontal="center" vertical="center" wrapText="1"/>
      <protection locked="0"/>
    </xf>
    <xf numFmtId="3" fontId="22" fillId="6" borderId="36" xfId="30" applyFont="1" applyBorder="1">
      <alignment horizontal="right" vertical="center"/>
    </xf>
    <xf numFmtId="0" fontId="22" fillId="41" borderId="33" xfId="18" applyFont="1" applyBorder="1" applyAlignment="1" applyProtection="1">
      <alignment horizontal="center" vertical="center" wrapText="1"/>
      <protection locked="0"/>
    </xf>
    <xf numFmtId="0" fontId="22" fillId="13" borderId="33" xfId="0" applyFont="1" applyFill="1" applyBorder="1" applyAlignment="1">
      <alignment vertical="center"/>
    </xf>
    <xf numFmtId="0" fontId="22" fillId="41" borderId="32" xfId="18" applyFont="1" applyBorder="1" applyAlignment="1" applyProtection="1">
      <alignment horizontal="center" vertical="center" wrapText="1"/>
      <protection locked="0"/>
    </xf>
    <xf numFmtId="0" fontId="22" fillId="41" borderId="36" xfId="18" applyFont="1" applyBorder="1" applyAlignment="1" applyProtection="1">
      <alignment horizontal="center" vertical="center" wrapText="1"/>
      <protection locked="0"/>
    </xf>
    <xf numFmtId="3" fontId="22" fillId="41" borderId="31" xfId="11" applyFont="1" applyBorder="1" applyAlignment="1">
      <alignment horizontal="right" vertical="center"/>
      <protection locked="0"/>
    </xf>
    <xf numFmtId="0" fontId="22" fillId="2" borderId="8" xfId="0" applyFont="1" applyFill="1" applyBorder="1" applyAlignment="1">
      <alignment vertical="center"/>
    </xf>
    <xf numFmtId="3" fontId="22" fillId="41" borderId="21" xfId="11" applyFont="1" applyBorder="1" applyAlignment="1" applyProtection="1">
      <alignment horizontal="right" vertical="center"/>
      <protection locked="0"/>
    </xf>
    <xf numFmtId="3" fontId="22" fillId="6" borderId="21" xfId="1" applyFont="1" applyBorder="1" applyAlignment="1" applyProtection="1">
      <alignment horizontal="center" vertical="center"/>
    </xf>
    <xf numFmtId="0" fontId="22" fillId="2" borderId="5" xfId="0" applyFont="1" applyFill="1" applyBorder="1" applyAlignment="1">
      <alignment vertical="center"/>
    </xf>
    <xf numFmtId="3" fontId="22" fillId="13" borderId="37" xfId="3" applyNumberFormat="1" applyFont="1" applyBorder="1" applyProtection="1">
      <alignment horizontal="center" vertical="center"/>
    </xf>
    <xf numFmtId="3" fontId="22" fillId="41" borderId="36" xfId="11" applyFont="1" applyBorder="1" applyAlignment="1" applyProtection="1">
      <alignment horizontal="right" vertical="center"/>
      <protection locked="0"/>
    </xf>
    <xf numFmtId="0" fontId="22" fillId="2" borderId="27" xfId="0" applyFont="1" applyFill="1" applyBorder="1" applyAlignment="1" applyProtection="1">
      <alignment horizontal="left" vertical="center" indent="1"/>
    </xf>
    <xf numFmtId="3" fontId="22" fillId="41" borderId="33" xfId="11" applyFont="1" applyBorder="1" applyAlignment="1" applyProtection="1">
      <alignment horizontal="right" vertical="center"/>
      <protection locked="0"/>
    </xf>
    <xf numFmtId="0" fontId="22" fillId="2" borderId="0" xfId="0" applyFont="1" applyFill="1" applyProtection="1">
      <alignment vertical="center"/>
    </xf>
    <xf numFmtId="0" fontId="22" fillId="2" borderId="20" xfId="0" applyFont="1" applyFill="1" applyBorder="1" applyAlignment="1">
      <alignment vertical="center"/>
    </xf>
    <xf numFmtId="3" fontId="22" fillId="6" borderId="20" xfId="30" applyFont="1" applyBorder="1">
      <alignment horizontal="right" vertical="center"/>
    </xf>
    <xf numFmtId="0" fontId="22" fillId="13" borderId="20" xfId="3" applyFont="1" applyBorder="1">
      <alignment horizontal="center" vertical="center"/>
    </xf>
    <xf numFmtId="0" fontId="22" fillId="13" borderId="32" xfId="3" applyFont="1" applyBorder="1">
      <alignment horizontal="center" vertical="center"/>
    </xf>
    <xf numFmtId="3" fontId="22" fillId="6" borderId="25" xfId="30" applyFont="1" applyBorder="1">
      <alignment horizontal="right" vertical="center"/>
    </xf>
    <xf numFmtId="0" fontId="22" fillId="2" borderId="21" xfId="0" applyFont="1" applyFill="1" applyBorder="1" applyAlignment="1">
      <alignment horizontal="left" vertical="center" indent="1"/>
    </xf>
    <xf numFmtId="3" fontId="22" fillId="13" borderId="23" xfId="3" applyNumberFormat="1" applyFont="1" applyBorder="1">
      <alignment horizontal="center" vertical="center"/>
    </xf>
    <xf numFmtId="3" fontId="22" fillId="41" borderId="23" xfId="11" applyFont="1" applyBorder="1">
      <alignment horizontal="right" vertical="center"/>
      <protection locked="0"/>
    </xf>
    <xf numFmtId="0" fontId="22" fillId="13" borderId="23" xfId="3" applyFont="1" applyBorder="1">
      <alignment horizontal="center" vertical="center"/>
    </xf>
    <xf numFmtId="0" fontId="22" fillId="13" borderId="37" xfId="3" applyFont="1" applyBorder="1">
      <alignment horizontal="center" vertical="center"/>
    </xf>
    <xf numFmtId="3" fontId="22" fillId="13" borderId="38" xfId="3" applyNumberFormat="1" applyFont="1" applyBorder="1">
      <alignment horizontal="center" vertical="center"/>
    </xf>
    <xf numFmtId="0" fontId="22" fillId="13" borderId="26" xfId="3" applyFont="1" applyBorder="1" applyAlignment="1" applyProtection="1">
      <alignment vertical="center" wrapText="1"/>
    </xf>
    <xf numFmtId="3" fontId="22" fillId="14" borderId="21" xfId="20" applyFont="1" applyBorder="1">
      <alignment horizontal="right" vertical="center"/>
      <protection locked="0"/>
    </xf>
    <xf numFmtId="0" fontId="22" fillId="13" borderId="21" xfId="3" applyFont="1" applyBorder="1">
      <alignment horizontal="center" vertical="center"/>
    </xf>
    <xf numFmtId="3" fontId="22" fillId="6" borderId="36" xfId="1" applyFont="1" applyBorder="1" applyAlignment="1" applyProtection="1">
      <alignment horizontal="center" vertical="center"/>
    </xf>
    <xf numFmtId="3" fontId="22" fillId="14" borderId="26" xfId="20" applyFont="1" applyBorder="1">
      <alignment horizontal="right" vertical="center"/>
      <protection locked="0"/>
    </xf>
    <xf numFmtId="3" fontId="22" fillId="13" borderId="21" xfId="3" applyNumberFormat="1" applyFont="1" applyBorder="1">
      <alignment horizontal="center" vertical="center"/>
    </xf>
    <xf numFmtId="3" fontId="22" fillId="13" borderId="37" xfId="3" applyNumberFormat="1" applyFont="1" applyBorder="1">
      <alignment horizontal="center" vertical="center"/>
    </xf>
    <xf numFmtId="3" fontId="22" fillId="13" borderId="22" xfId="3" applyNumberFormat="1" applyFont="1" applyBorder="1">
      <alignment horizontal="center" vertical="center"/>
    </xf>
    <xf numFmtId="3" fontId="22" fillId="41" borderId="22" xfId="11" applyFont="1" applyBorder="1">
      <alignment horizontal="right" vertical="center"/>
      <protection locked="0"/>
    </xf>
    <xf numFmtId="0" fontId="22" fillId="13" borderId="22" xfId="3" applyFont="1" applyBorder="1">
      <alignment horizontal="center" vertical="center"/>
    </xf>
    <xf numFmtId="0" fontId="22" fillId="13" borderId="33" xfId="3" applyFont="1" applyBorder="1">
      <alignment horizontal="center" vertical="center"/>
    </xf>
    <xf numFmtId="3" fontId="22" fillId="13" borderId="27" xfId="3" applyNumberFormat="1" applyFont="1" applyBorder="1">
      <alignment horizontal="center" vertical="center"/>
    </xf>
    <xf numFmtId="0" fontId="22" fillId="13" borderId="48" xfId="3" applyFont="1" applyBorder="1">
      <alignment horizontal="center" vertical="center"/>
    </xf>
    <xf numFmtId="3" fontId="22" fillId="41" borderId="21" xfId="11" applyFont="1" applyBorder="1">
      <alignment horizontal="right" vertical="center"/>
      <protection locked="0"/>
    </xf>
    <xf numFmtId="0" fontId="22" fillId="2" borderId="27" xfId="0" applyFont="1" applyFill="1" applyBorder="1" applyAlignment="1">
      <alignment horizontal="center" vertical="center"/>
    </xf>
    <xf numFmtId="3" fontId="22" fillId="14" borderId="22" xfId="20" applyFont="1" applyBorder="1">
      <alignment horizontal="right" vertical="center"/>
      <protection locked="0"/>
    </xf>
    <xf numFmtId="3" fontId="22" fillId="6" borderId="33" xfId="1" applyFont="1" applyBorder="1" applyAlignment="1" applyProtection="1">
      <alignment horizontal="center" vertical="center"/>
    </xf>
    <xf numFmtId="3" fontId="22" fillId="14" borderId="27" xfId="20" applyFont="1" applyBorder="1">
      <alignment horizontal="right" vertical="center"/>
      <protection locked="0"/>
    </xf>
    <xf numFmtId="0" fontId="22" fillId="13" borderId="38" xfId="3" applyFont="1" applyBorder="1">
      <alignment horizontal="center" vertical="center"/>
    </xf>
    <xf numFmtId="0" fontId="22" fillId="13" borderId="26" xfId="3" applyFont="1" applyBorder="1">
      <alignment horizontal="center" vertical="center"/>
    </xf>
    <xf numFmtId="0" fontId="22" fillId="13" borderId="36" xfId="3" applyFont="1" applyBorder="1">
      <alignment horizontal="center" vertical="center"/>
    </xf>
    <xf numFmtId="0" fontId="22" fillId="13" borderId="40" xfId="3" applyFont="1" applyBorder="1">
      <alignment horizontal="center" vertical="center"/>
    </xf>
    <xf numFmtId="0" fontId="22" fillId="13" borderId="42" xfId="3" applyFont="1" applyBorder="1">
      <alignment horizontal="center" vertical="center"/>
    </xf>
    <xf numFmtId="0" fontId="22" fillId="13" borderId="41" xfId="3" applyFont="1" applyBorder="1">
      <alignment horizontal="center" vertical="center"/>
    </xf>
    <xf numFmtId="3" fontId="22" fillId="41" borderId="40" xfId="11" applyFont="1" applyBorder="1">
      <alignment horizontal="right" vertical="center"/>
      <protection locked="0"/>
    </xf>
    <xf numFmtId="0" fontId="22" fillId="13" borderId="24" xfId="3" applyFont="1" applyBorder="1" applyAlignment="1" applyProtection="1">
      <alignment vertical="center" wrapText="1"/>
    </xf>
    <xf numFmtId="0" fontId="22" fillId="43" borderId="19" xfId="9" applyFont="1" applyBorder="1">
      <alignment horizontal="left" vertical="center"/>
    </xf>
    <xf numFmtId="3" fontId="22" fillId="43" borderId="19" xfId="6" applyFont="1" applyBorder="1">
      <alignment horizontal="right" vertical="center"/>
    </xf>
    <xf numFmtId="0" fontId="22" fillId="13" borderId="31" xfId="3" applyFont="1" applyBorder="1">
      <alignment horizontal="center" vertical="center"/>
    </xf>
    <xf numFmtId="3" fontId="22" fillId="43" borderId="24" xfId="6" applyFont="1" applyBorder="1">
      <alignment horizontal="right" vertical="center"/>
    </xf>
    <xf numFmtId="0" fontId="22" fillId="13" borderId="19" xfId="3" applyFont="1" applyBorder="1">
      <alignment horizontal="center" vertical="center"/>
    </xf>
    <xf numFmtId="3" fontId="22" fillId="14" borderId="19" xfId="20" applyFont="1" applyBorder="1">
      <alignment horizontal="right" vertical="center"/>
      <protection locked="0"/>
    </xf>
    <xf numFmtId="3" fontId="22" fillId="14" borderId="31" xfId="20" applyFont="1" applyBorder="1">
      <alignment horizontal="right" vertical="center"/>
      <protection locked="0"/>
    </xf>
    <xf numFmtId="0" fontId="22" fillId="13" borderId="24" xfId="3" applyFont="1" applyBorder="1">
      <alignment horizontal="center" vertical="center"/>
    </xf>
    <xf numFmtId="0" fontId="22" fillId="2" borderId="9" xfId="0" applyFont="1" applyFill="1" applyBorder="1" applyAlignment="1">
      <alignment vertical="center"/>
    </xf>
    <xf numFmtId="0" fontId="22" fillId="2" borderId="5" xfId="0" applyFont="1" applyFill="1" applyBorder="1" applyAlignment="1" applyProtection="1">
      <alignment vertical="center"/>
    </xf>
    <xf numFmtId="0" fontId="22" fillId="13" borderId="25" xfId="3" applyFont="1" applyBorder="1">
      <alignment horizontal="center" vertical="center"/>
    </xf>
    <xf numFmtId="0" fontId="22" fillId="2" borderId="23" xfId="0" applyFont="1" applyFill="1" applyBorder="1" applyAlignment="1">
      <alignment vertical="center"/>
    </xf>
    <xf numFmtId="3" fontId="22" fillId="6" borderId="21" xfId="30" applyFont="1" applyBorder="1">
      <alignment horizontal="right" vertical="center"/>
    </xf>
    <xf numFmtId="0" fontId="22" fillId="13" borderId="41" xfId="3" applyFont="1" applyBorder="1" applyAlignment="1" applyProtection="1">
      <alignment vertical="center" wrapText="1"/>
    </xf>
    <xf numFmtId="0" fontId="22" fillId="2" borderId="40" xfId="0" applyFont="1" applyFill="1" applyBorder="1" applyAlignment="1">
      <alignment vertical="center"/>
    </xf>
    <xf numFmtId="0" fontId="24" fillId="2" borderId="44" xfId="5" applyFont="1" applyFill="1" applyBorder="1" applyAlignment="1">
      <alignment horizontal="center" vertical="center" wrapText="1"/>
    </xf>
    <xf numFmtId="0" fontId="24" fillId="2" borderId="46" xfId="5" applyFont="1" applyFill="1" applyBorder="1" applyAlignment="1">
      <alignment horizontal="center" vertical="center" wrapText="1"/>
    </xf>
    <xf numFmtId="0" fontId="22" fillId="2" borderId="38" xfId="0" applyFont="1" applyFill="1" applyBorder="1" applyAlignment="1">
      <alignment horizontal="center" vertical="center"/>
    </xf>
    <xf numFmtId="3" fontId="22" fillId="6" borderId="37" xfId="30" applyFont="1" applyBorder="1">
      <alignment horizontal="right" vertical="center"/>
    </xf>
    <xf numFmtId="3" fontId="22" fillId="14" borderId="36" xfId="20" applyFont="1" applyBorder="1">
      <alignment horizontal="right" vertical="center"/>
      <protection locked="0"/>
    </xf>
    <xf numFmtId="0" fontId="22" fillId="13" borderId="27" xfId="3" applyFont="1" applyBorder="1" applyAlignment="1" applyProtection="1">
      <alignment vertical="center" wrapText="1"/>
    </xf>
    <xf numFmtId="3" fontId="22" fillId="14" borderId="33" xfId="20" applyFont="1" applyBorder="1">
      <alignment horizontal="right" vertical="center"/>
      <protection locked="0"/>
    </xf>
    <xf numFmtId="0" fontId="22" fillId="13" borderId="38" xfId="3" applyFont="1" applyBorder="1" applyAlignment="1" applyProtection="1">
      <alignment vertical="center" wrapText="1"/>
    </xf>
    <xf numFmtId="3" fontId="22" fillId="14" borderId="37" xfId="20" applyFont="1" applyBorder="1">
      <alignment horizontal="right" vertical="center"/>
      <protection locked="0"/>
    </xf>
    <xf numFmtId="3" fontId="22" fillId="14" borderId="49" xfId="20" applyFont="1" applyBorder="1">
      <alignment horizontal="right" vertical="center"/>
      <protection locked="0"/>
    </xf>
    <xf numFmtId="3" fontId="22" fillId="14" borderId="42" xfId="20" applyFont="1" applyBorder="1">
      <alignment horizontal="right" vertical="center"/>
      <protection locked="0"/>
    </xf>
    <xf numFmtId="0" fontId="22" fillId="13" borderId="25" xfId="3" applyFont="1" applyBorder="1" applyAlignment="1" applyProtection="1">
      <alignment vertical="center" wrapText="1"/>
    </xf>
    <xf numFmtId="0" fontId="22" fillId="43" borderId="20" xfId="9" applyFont="1" applyBorder="1">
      <alignment horizontal="left" vertical="center"/>
    </xf>
    <xf numFmtId="3" fontId="22" fillId="43" borderId="32" xfId="6" applyFont="1" applyBorder="1">
      <alignment horizontal="right" vertical="center"/>
    </xf>
    <xf numFmtId="3" fontId="22" fillId="43" borderId="28" xfId="6" applyFont="1" applyBorder="1">
      <alignment horizontal="right" vertical="center"/>
    </xf>
    <xf numFmtId="3" fontId="22" fillId="41" borderId="26" xfId="11" applyFont="1" applyBorder="1">
      <alignment horizontal="right" vertical="center"/>
      <protection locked="0"/>
    </xf>
    <xf numFmtId="3" fontId="22" fillId="41" borderId="36" xfId="11" applyFont="1" applyBorder="1">
      <alignment horizontal="right" vertical="center"/>
      <protection locked="0"/>
    </xf>
    <xf numFmtId="0" fontId="22" fillId="2" borderId="22" xfId="0" applyFont="1" applyFill="1" applyBorder="1" applyAlignment="1">
      <alignment horizontal="left" vertical="center" indent="1"/>
    </xf>
    <xf numFmtId="3" fontId="22" fillId="6" borderId="33" xfId="30" applyFont="1" applyBorder="1">
      <alignment horizontal="right" vertical="center"/>
    </xf>
    <xf numFmtId="0" fontId="22" fillId="13" borderId="27" xfId="3" applyFont="1" applyBorder="1">
      <alignment horizontal="center" vertical="center"/>
    </xf>
    <xf numFmtId="0" fontId="25" fillId="2" borderId="20" xfId="83" applyFont="1" applyFill="1" applyBorder="1" applyAlignment="1">
      <alignment vertical="center" wrapText="1"/>
    </xf>
    <xf numFmtId="3" fontId="22" fillId="6" borderId="32" xfId="1" applyFont="1" applyBorder="1" applyAlignment="1" applyProtection="1">
      <alignment horizontal="center" vertical="center"/>
    </xf>
    <xf numFmtId="3" fontId="22" fillId="6" borderId="25" xfId="1" applyFont="1" applyBorder="1" applyAlignment="1" applyProtection="1">
      <alignment horizontal="center" vertical="center"/>
    </xf>
    <xf numFmtId="0" fontId="25" fillId="2" borderId="21" xfId="83" applyFont="1" applyFill="1" applyBorder="1" applyAlignment="1">
      <alignment vertical="center" wrapText="1"/>
    </xf>
    <xf numFmtId="3" fontId="22" fillId="6" borderId="26" xfId="1" applyFont="1" applyBorder="1" applyAlignment="1" applyProtection="1">
      <alignment horizontal="center" vertical="center"/>
    </xf>
    <xf numFmtId="0" fontId="25" fillId="2" borderId="22" xfId="83" applyFont="1" applyFill="1" applyBorder="1" applyAlignment="1">
      <alignment vertical="center" wrapText="1"/>
    </xf>
    <xf numFmtId="3" fontId="22" fillId="6" borderId="27" xfId="1" applyFont="1" applyBorder="1" applyAlignment="1" applyProtection="1">
      <alignment horizontal="center" vertical="center"/>
    </xf>
    <xf numFmtId="3" fontId="22" fillId="6" borderId="23" xfId="30" quotePrefix="1" applyFont="1" applyBorder="1">
      <alignment horizontal="right" vertical="center"/>
    </xf>
    <xf numFmtId="3" fontId="22" fillId="6" borderId="21" xfId="30" quotePrefix="1" applyFont="1" applyBorder="1">
      <alignment horizontal="right" vertical="center"/>
    </xf>
    <xf numFmtId="3" fontId="22" fillId="6" borderId="26" xfId="30" quotePrefix="1" applyFont="1" applyBorder="1">
      <alignment horizontal="right" vertical="center"/>
    </xf>
    <xf numFmtId="3" fontId="22" fillId="6" borderId="40" xfId="30" quotePrefix="1" applyFont="1" applyBorder="1">
      <alignment horizontal="right" vertical="center"/>
    </xf>
    <xf numFmtId="3" fontId="22" fillId="6" borderId="41" xfId="30" quotePrefix="1" applyFont="1" applyBorder="1">
      <alignment horizontal="right" vertical="center"/>
    </xf>
    <xf numFmtId="0" fontId="22" fillId="2" borderId="24" xfId="0" applyFont="1" applyFill="1" applyBorder="1" applyAlignment="1">
      <alignment horizontal="center" vertical="center"/>
    </xf>
    <xf numFmtId="10" fontId="22" fillId="43" borderId="19" xfId="7" applyFont="1" applyBorder="1">
      <alignment horizontal="right" vertical="center"/>
    </xf>
    <xf numFmtId="10" fontId="22" fillId="43" borderId="24" xfId="7" applyFont="1" applyBorder="1">
      <alignment horizontal="right" vertical="center"/>
    </xf>
    <xf numFmtId="0" fontId="22" fillId="6" borderId="32" xfId="0" applyFont="1" applyBorder="1" applyAlignment="1">
      <alignment vertical="center"/>
    </xf>
    <xf numFmtId="0" fontId="22" fillId="2" borderId="28" xfId="0" applyFont="1" applyFill="1" applyBorder="1" applyAlignment="1">
      <alignment vertical="center"/>
    </xf>
    <xf numFmtId="0" fontId="22" fillId="2" borderId="25" xfId="0" applyFont="1" applyFill="1" applyBorder="1" applyAlignment="1">
      <alignment vertical="center"/>
    </xf>
    <xf numFmtId="3" fontId="22" fillId="6" borderId="32" xfId="30" applyFont="1" applyBorder="1">
      <alignment horizontal="right" vertical="center"/>
    </xf>
    <xf numFmtId="0" fontId="22" fillId="6" borderId="36" xfId="0" applyFont="1" applyBorder="1" applyAlignment="1">
      <alignment horizontal="left" vertical="top" wrapText="1" indent="1"/>
    </xf>
    <xf numFmtId="0" fontId="22" fillId="2" borderId="29" xfId="0" applyFont="1" applyFill="1" applyBorder="1">
      <alignment vertical="center"/>
    </xf>
    <xf numFmtId="0" fontId="22" fillId="2" borderId="26" xfId="0" applyFont="1" applyFill="1" applyBorder="1">
      <alignment vertical="center"/>
    </xf>
    <xf numFmtId="0" fontId="22" fillId="6" borderId="36" xfId="0" applyFont="1" applyBorder="1" applyAlignment="1">
      <alignment horizontal="left" vertical="top" wrapText="1" indent="2"/>
    </xf>
    <xf numFmtId="0" fontId="22" fillId="6" borderId="36" xfId="0" applyFont="1" applyBorder="1" applyAlignment="1">
      <alignment horizontal="left" vertical="top" wrapText="1" indent="3"/>
    </xf>
    <xf numFmtId="0" fontId="22" fillId="6" borderId="36" xfId="0" applyFont="1" applyBorder="1" applyAlignment="1">
      <alignment horizontal="left" vertical="top" wrapText="1" indent="4"/>
    </xf>
    <xf numFmtId="0" fontId="25" fillId="0" borderId="36" xfId="83" applyFont="1" applyBorder="1" applyAlignment="1">
      <alignment horizontal="left" vertical="top" indent="5"/>
    </xf>
    <xf numFmtId="0" fontId="22" fillId="0" borderId="36" xfId="0" applyFont="1" applyFill="1" applyBorder="1" applyAlignment="1">
      <alignment horizontal="left" vertical="top" wrapText="1" indent="4"/>
    </xf>
    <xf numFmtId="0" fontId="22" fillId="0" borderId="36" xfId="0" applyFont="1" applyFill="1" applyBorder="1" applyAlignment="1">
      <alignment horizontal="left" vertical="top" wrapText="1" indent="3"/>
    </xf>
    <xf numFmtId="0" fontId="25" fillId="0" borderId="36" xfId="83" applyFont="1" applyBorder="1" applyAlignment="1">
      <alignment horizontal="left" vertical="top" indent="4"/>
    </xf>
    <xf numFmtId="0" fontId="25" fillId="0" borderId="33" xfId="83" applyFont="1" applyBorder="1" applyAlignment="1">
      <alignment vertical="top"/>
    </xf>
    <xf numFmtId="0" fontId="22" fillId="2" borderId="30" xfId="0" applyFont="1" applyFill="1" applyBorder="1">
      <alignment vertical="center"/>
    </xf>
    <xf numFmtId="0" fontId="22" fillId="2" borderId="27" xfId="0" applyFont="1" applyFill="1" applyBorder="1">
      <alignment vertical="center"/>
    </xf>
    <xf numFmtId="0" fontId="22" fillId="2" borderId="24" xfId="0" applyFont="1" applyFill="1" applyBorder="1">
      <alignment vertical="center"/>
    </xf>
    <xf numFmtId="0" fontId="22" fillId="2" borderId="53" xfId="0" applyFont="1" applyFill="1" applyBorder="1" applyAlignment="1">
      <alignment vertical="center"/>
    </xf>
    <xf numFmtId="0" fontId="22" fillId="2" borderId="28" xfId="0" applyFont="1" applyFill="1" applyBorder="1">
      <alignment vertical="center"/>
    </xf>
    <xf numFmtId="0" fontId="20" fillId="2" borderId="12" xfId="4" applyFont="1" applyFill="1" applyBorder="1" applyAlignment="1" applyProtection="1"/>
    <xf numFmtId="0" fontId="20" fillId="2" borderId="5" xfId="4" applyFont="1" applyFill="1" applyBorder="1" applyAlignment="1" applyProtection="1"/>
    <xf numFmtId="0" fontId="22" fillId="2" borderId="9" xfId="0" applyFont="1" applyFill="1" applyBorder="1" applyProtection="1">
      <alignment vertical="center"/>
    </xf>
    <xf numFmtId="0" fontId="23" fillId="2" borderId="0" xfId="0" applyFont="1" applyFill="1" applyBorder="1" applyAlignment="1" applyProtection="1">
      <alignment horizontal="left"/>
    </xf>
    <xf numFmtId="0" fontId="20" fillId="2" borderId="0" xfId="0" applyFont="1" applyFill="1" applyBorder="1" applyProtection="1">
      <alignment vertical="center"/>
    </xf>
    <xf numFmtId="3" fontId="22" fillId="2" borderId="0" xfId="30" applyFont="1" applyFill="1" applyBorder="1" applyProtection="1">
      <alignment horizontal="right" vertical="center"/>
    </xf>
    <xf numFmtId="0" fontId="24" fillId="2" borderId="19" xfId="5" applyFont="1" applyFill="1" applyBorder="1" applyAlignment="1" applyProtection="1">
      <alignment horizontal="center" vertical="center" wrapText="1"/>
    </xf>
    <xf numFmtId="0" fontId="22" fillId="13" borderId="19" xfId="3" applyFont="1" applyBorder="1" applyProtection="1">
      <alignment horizontal="center" vertical="center"/>
    </xf>
    <xf numFmtId="0" fontId="24" fillId="2" borderId="31" xfId="5" applyFont="1" applyFill="1" applyBorder="1" applyAlignment="1" applyProtection="1">
      <alignment horizontal="center" vertical="center" wrapText="1"/>
    </xf>
    <xf numFmtId="3" fontId="30" fillId="41" borderId="20" xfId="11" applyFont="1" applyBorder="1" applyProtection="1">
      <alignment horizontal="right" vertical="center"/>
      <protection locked="0"/>
    </xf>
    <xf numFmtId="0" fontId="22" fillId="13" borderId="20" xfId="3" applyFont="1" applyBorder="1" applyProtection="1">
      <alignment horizontal="center" vertical="center"/>
    </xf>
    <xf numFmtId="3" fontId="30" fillId="41" borderId="21" xfId="11" applyFont="1" applyBorder="1" applyProtection="1">
      <alignment horizontal="right" vertical="center"/>
      <protection locked="0"/>
    </xf>
    <xf numFmtId="2" fontId="30" fillId="6" borderId="21" xfId="31" applyNumberFormat="1" applyFont="1" applyBorder="1" applyProtection="1">
      <alignment horizontal="right" vertical="center"/>
    </xf>
    <xf numFmtId="3" fontId="30" fillId="6" borderId="36" xfId="30" applyFont="1" applyBorder="1" applyProtection="1">
      <alignment horizontal="right" vertical="center"/>
    </xf>
    <xf numFmtId="0" fontId="22" fillId="6" borderId="21" xfId="2" applyFont="1" applyBorder="1">
      <alignment horizontal="center" vertical="center"/>
    </xf>
    <xf numFmtId="2" fontId="28" fillId="13" borderId="21" xfId="3" applyNumberFormat="1" applyFont="1" applyBorder="1" applyAlignment="1" applyProtection="1">
      <alignment horizontal="center" wrapText="1"/>
    </xf>
    <xf numFmtId="0" fontId="30" fillId="2" borderId="40" xfId="0" applyFont="1" applyFill="1" applyBorder="1" applyAlignment="1" applyProtection="1">
      <alignment horizontal="center" vertical="center" wrapText="1"/>
    </xf>
    <xf numFmtId="3" fontId="30" fillId="41" borderId="40" xfId="11" applyFont="1" applyBorder="1" applyProtection="1">
      <alignment horizontal="right" vertical="center"/>
      <protection locked="0"/>
    </xf>
    <xf numFmtId="0" fontId="22" fillId="13" borderId="40" xfId="3" applyFont="1" applyBorder="1" applyProtection="1">
      <alignment horizontal="center" vertical="center"/>
    </xf>
    <xf numFmtId="0" fontId="30" fillId="2" borderId="22" xfId="0" applyFont="1" applyFill="1" applyBorder="1" applyAlignment="1" applyProtection="1">
      <alignment horizontal="center" vertical="center" wrapText="1"/>
    </xf>
    <xf numFmtId="2" fontId="28" fillId="13" borderId="20" xfId="3" applyNumberFormat="1" applyFont="1" applyBorder="1" applyAlignment="1" applyProtection="1">
      <alignment horizontal="center" wrapText="1"/>
    </xf>
    <xf numFmtId="3" fontId="28" fillId="13" borderId="32" xfId="3" applyNumberFormat="1" applyFont="1" applyBorder="1" applyAlignment="1" applyProtection="1">
      <alignment horizontal="center" wrapText="1"/>
    </xf>
    <xf numFmtId="3" fontId="30" fillId="41" borderId="21" xfId="11" applyNumberFormat="1" applyFont="1" applyBorder="1" applyAlignment="1" applyProtection="1">
      <alignment horizontal="right" vertical="center"/>
      <protection locked="0"/>
    </xf>
    <xf numFmtId="3" fontId="30" fillId="41" borderId="22" xfId="11" applyNumberFormat="1" applyFont="1" applyBorder="1" applyAlignment="1" applyProtection="1">
      <alignment horizontal="right" vertical="center"/>
      <protection locked="0"/>
    </xf>
    <xf numFmtId="2" fontId="30" fillId="13" borderId="20" xfId="3" applyNumberFormat="1" applyFont="1" applyBorder="1">
      <alignment horizontal="center" vertical="center"/>
    </xf>
    <xf numFmtId="2" fontId="30" fillId="13" borderId="21" xfId="3" applyNumberFormat="1" applyFont="1" applyBorder="1">
      <alignment horizontal="center" vertical="center"/>
    </xf>
    <xf numFmtId="2" fontId="30" fillId="13" borderId="36" xfId="3" applyNumberFormat="1" applyFont="1" applyBorder="1">
      <alignment horizontal="center" vertical="center"/>
    </xf>
    <xf numFmtId="3" fontId="30" fillId="14" borderId="20" xfId="20" applyFont="1" applyBorder="1">
      <alignment horizontal="right" vertical="center"/>
      <protection locked="0"/>
    </xf>
    <xf numFmtId="3" fontId="30" fillId="14" borderId="21" xfId="20" applyFont="1" applyBorder="1">
      <alignment horizontal="right" vertical="center"/>
      <protection locked="0"/>
    </xf>
    <xf numFmtId="3" fontId="30" fillId="6" borderId="36" xfId="30" applyFont="1" applyBorder="1" applyAlignment="1" applyProtection="1">
      <alignment horizontal="right" vertical="center"/>
    </xf>
    <xf numFmtId="3" fontId="28" fillId="6" borderId="36" xfId="11" applyNumberFormat="1" applyFont="1" applyFill="1" applyBorder="1" applyAlignment="1" applyProtection="1">
      <alignment horizontal="right" vertical="center"/>
    </xf>
    <xf numFmtId="3" fontId="30" fillId="6" borderId="21" xfId="30" applyFont="1" applyBorder="1">
      <alignment horizontal="right" vertical="center"/>
    </xf>
    <xf numFmtId="2" fontId="30" fillId="6" borderId="21" xfId="31" applyNumberFormat="1" applyFont="1" applyFill="1" applyBorder="1" applyProtection="1">
      <alignment horizontal="right" vertical="center"/>
    </xf>
    <xf numFmtId="3" fontId="30" fillId="6" borderId="36" xfId="30" applyFont="1" applyFill="1" applyBorder="1" applyProtection="1">
      <alignment horizontal="right" vertical="center"/>
    </xf>
    <xf numFmtId="3" fontId="30" fillId="6" borderId="36" xfId="30" applyFont="1" applyFill="1" applyBorder="1" applyAlignment="1" applyProtection="1">
      <alignment horizontal="right" vertical="center"/>
    </xf>
    <xf numFmtId="2" fontId="30" fillId="13" borderId="22" xfId="3" applyNumberFormat="1" applyFont="1" applyBorder="1">
      <alignment horizontal="center" vertical="center"/>
    </xf>
    <xf numFmtId="3" fontId="30" fillId="6" borderId="33" xfId="11" applyNumberFormat="1" applyFont="1" applyFill="1" applyBorder="1" applyAlignment="1" applyProtection="1">
      <alignment horizontal="right" vertical="center"/>
    </xf>
    <xf numFmtId="0" fontId="22" fillId="2" borderId="2" xfId="0" applyFont="1" applyFill="1" applyBorder="1" applyProtection="1">
      <alignment vertical="center"/>
    </xf>
    <xf numFmtId="3" fontId="30" fillId="6" borderId="32" xfId="30" applyFont="1" applyFill="1" applyBorder="1" applyProtection="1">
      <alignment horizontal="right" vertical="center"/>
    </xf>
    <xf numFmtId="3" fontId="30" fillId="6" borderId="33" xfId="30" applyFont="1" applyFill="1" applyBorder="1" applyProtection="1">
      <alignment horizontal="right" vertical="center"/>
    </xf>
    <xf numFmtId="2" fontId="30" fillId="13" borderId="19" xfId="3" applyNumberFormat="1" applyFont="1" applyBorder="1">
      <alignment horizontal="center" vertical="center"/>
    </xf>
    <xf numFmtId="2" fontId="30" fillId="13" borderId="31" xfId="3" applyNumberFormat="1" applyFont="1" applyBorder="1">
      <alignment horizontal="center" vertical="center"/>
    </xf>
    <xf numFmtId="3" fontId="30" fillId="41" borderId="20" xfId="11" applyNumberFormat="1" applyFont="1" applyBorder="1" applyAlignment="1" applyProtection="1">
      <alignment horizontal="right" vertical="center"/>
      <protection locked="0"/>
    </xf>
    <xf numFmtId="3" fontId="30" fillId="14" borderId="20" xfId="20" applyFont="1" applyBorder="1" applyAlignment="1">
      <alignment horizontal="right" vertical="center"/>
      <protection locked="0"/>
    </xf>
    <xf numFmtId="2" fontId="30" fillId="13" borderId="32" xfId="3" applyNumberFormat="1" applyFont="1" applyBorder="1">
      <alignment horizontal="center" vertical="center"/>
    </xf>
    <xf numFmtId="3" fontId="30" fillId="14" borderId="21" xfId="20" applyFont="1" applyBorder="1" applyAlignment="1">
      <alignment horizontal="right" vertical="center"/>
      <protection locked="0"/>
    </xf>
    <xf numFmtId="0" fontId="22" fillId="6" borderId="22" xfId="2" applyFont="1" applyBorder="1">
      <alignment horizontal="center" vertical="center"/>
    </xf>
    <xf numFmtId="2" fontId="30" fillId="13" borderId="33" xfId="3" applyNumberFormat="1" applyFont="1" applyBorder="1">
      <alignment horizontal="center" vertical="center"/>
    </xf>
    <xf numFmtId="3" fontId="30" fillId="14" borderId="23" xfId="20" applyFont="1" applyBorder="1">
      <alignment horizontal="right" vertical="center"/>
      <protection locked="0"/>
    </xf>
    <xf numFmtId="2" fontId="28" fillId="13" borderId="21" xfId="3" applyNumberFormat="1" applyFont="1" applyBorder="1">
      <alignment horizontal="center" vertical="center"/>
    </xf>
    <xf numFmtId="3" fontId="30" fillId="14" borderId="36" xfId="20" applyFont="1" applyBorder="1">
      <alignment horizontal="right" vertical="center"/>
      <protection locked="0"/>
    </xf>
    <xf numFmtId="2" fontId="28" fillId="13" borderId="22" xfId="3" applyNumberFormat="1" applyFont="1" applyBorder="1">
      <alignment horizontal="center" vertical="center"/>
    </xf>
    <xf numFmtId="0" fontId="30" fillId="43" borderId="9" xfId="9" applyFont="1" applyBorder="1" applyProtection="1">
      <alignment horizontal="left" vertical="center"/>
    </xf>
    <xf numFmtId="2" fontId="30" fillId="43" borderId="9" xfId="9" applyNumberFormat="1" applyFont="1" applyBorder="1" applyProtection="1">
      <alignment horizontal="left" vertical="center"/>
    </xf>
    <xf numFmtId="3" fontId="30" fillId="43" borderId="31" xfId="6" applyFont="1" applyBorder="1" applyProtection="1">
      <alignment horizontal="right" vertical="center"/>
    </xf>
    <xf numFmtId="3" fontId="30" fillId="13" borderId="20" xfId="3" applyNumberFormat="1" applyFont="1" applyBorder="1">
      <alignment horizontal="center" vertical="center"/>
    </xf>
    <xf numFmtId="3" fontId="30" fillId="13" borderId="20" xfId="3" applyNumberFormat="1" applyFont="1" applyBorder="1" applyAlignment="1">
      <alignment horizontal="right" vertical="center"/>
    </xf>
    <xf numFmtId="0" fontId="22" fillId="13" borderId="20" xfId="3" applyFont="1" applyBorder="1" applyAlignment="1">
      <alignment horizontal="right" vertical="center"/>
    </xf>
    <xf numFmtId="0" fontId="30" fillId="13" borderId="20" xfId="3" applyFont="1" applyBorder="1" applyAlignment="1">
      <alignment horizontal="right" vertical="center"/>
    </xf>
    <xf numFmtId="0" fontId="30" fillId="13" borderId="32" xfId="3" applyFont="1" applyBorder="1" applyAlignment="1">
      <alignment horizontal="right" vertical="center"/>
    </xf>
    <xf numFmtId="3" fontId="30" fillId="13" borderId="21" xfId="3" applyNumberFormat="1" applyFont="1" applyBorder="1">
      <alignment horizontal="center" vertical="center"/>
    </xf>
    <xf numFmtId="3" fontId="30" fillId="13" borderId="21" xfId="3" applyNumberFormat="1" applyFont="1" applyBorder="1" applyAlignment="1">
      <alignment horizontal="right" vertical="center"/>
    </xf>
    <xf numFmtId="0" fontId="22" fillId="13" borderId="21" xfId="3" applyFont="1" applyBorder="1" applyAlignment="1">
      <alignment horizontal="right" vertical="center"/>
    </xf>
    <xf numFmtId="0" fontId="30" fillId="13" borderId="21" xfId="3" applyFont="1" applyBorder="1" applyAlignment="1">
      <alignment horizontal="right" vertical="center"/>
    </xf>
    <xf numFmtId="0" fontId="30" fillId="13" borderId="36" xfId="3" applyFont="1" applyBorder="1" applyAlignment="1">
      <alignment horizontal="right" vertical="center"/>
    </xf>
    <xf numFmtId="0" fontId="22" fillId="2" borderId="26" xfId="0" applyFont="1" applyFill="1" applyBorder="1" applyAlignment="1" applyProtection="1">
      <alignment horizontal="left" vertical="center" wrapText="1" indent="3"/>
    </xf>
    <xf numFmtId="3" fontId="28" fillId="13" borderId="21" xfId="3" applyNumberFormat="1" applyFont="1" applyBorder="1" applyAlignment="1">
      <alignment horizontal="right" vertical="center"/>
    </xf>
    <xf numFmtId="0" fontId="28" fillId="13" borderId="21" xfId="3" applyFont="1" applyBorder="1" applyAlignment="1">
      <alignment horizontal="right" vertical="center"/>
    </xf>
    <xf numFmtId="0" fontId="22" fillId="13" borderId="21" xfId="3" applyFont="1" applyBorder="1" applyAlignment="1" applyProtection="1">
      <alignment horizontal="right" vertical="center"/>
    </xf>
    <xf numFmtId="2" fontId="30" fillId="6" borderId="21" xfId="31" applyNumberFormat="1" applyFont="1" applyBorder="1" applyAlignment="1" applyProtection="1">
      <alignment horizontal="right" vertical="center"/>
    </xf>
    <xf numFmtId="3" fontId="30" fillId="6" borderId="36" xfId="30" applyFont="1" applyBorder="1" applyAlignment="1">
      <alignment horizontal="right" vertical="center"/>
    </xf>
    <xf numFmtId="3" fontId="28" fillId="13" borderId="21" xfId="3" applyNumberFormat="1" applyFont="1" applyBorder="1" applyAlignment="1" applyProtection="1">
      <alignment horizontal="right" vertical="center" wrapText="1"/>
    </xf>
    <xf numFmtId="0" fontId="28" fillId="13" borderId="21" xfId="3" applyFont="1" applyBorder="1" applyAlignment="1" applyProtection="1">
      <alignment horizontal="right" vertical="center" wrapText="1"/>
    </xf>
    <xf numFmtId="3" fontId="30" fillId="13" borderId="21" xfId="3" applyNumberFormat="1" applyFont="1" applyBorder="1" applyAlignment="1" applyProtection="1">
      <alignment horizontal="right" vertical="center" wrapText="1"/>
    </xf>
    <xf numFmtId="3" fontId="28" fillId="13" borderId="21" xfId="3" applyNumberFormat="1" applyFont="1" applyBorder="1" applyAlignment="1" applyProtection="1">
      <alignment horizontal="right" wrapText="1"/>
    </xf>
    <xf numFmtId="2" fontId="30" fillId="13" borderId="21" xfId="3" applyNumberFormat="1" applyFont="1" applyBorder="1" applyAlignment="1">
      <alignment horizontal="right" vertical="center"/>
    </xf>
    <xf numFmtId="2" fontId="30" fillId="13" borderId="36" xfId="3" applyNumberFormat="1" applyFont="1" applyBorder="1" applyAlignment="1">
      <alignment horizontal="right" vertical="center"/>
    </xf>
    <xf numFmtId="3" fontId="28" fillId="13" borderId="21" xfId="3" applyNumberFormat="1" applyFont="1" applyBorder="1" applyProtection="1">
      <alignment horizontal="center" vertical="center"/>
    </xf>
    <xf numFmtId="0" fontId="22" fillId="13" borderId="22" xfId="3" applyFont="1" applyBorder="1" applyAlignment="1" applyProtection="1">
      <alignment horizontal="right" vertical="center"/>
    </xf>
    <xf numFmtId="2" fontId="30" fillId="6" borderId="22" xfId="31" applyNumberFormat="1" applyFont="1" applyBorder="1" applyAlignment="1" applyProtection="1">
      <alignment horizontal="right" vertical="center"/>
    </xf>
    <xf numFmtId="3" fontId="30" fillId="6" borderId="33" xfId="30" applyFont="1" applyBorder="1" applyAlignment="1">
      <alignment horizontal="right" vertical="center"/>
    </xf>
    <xf numFmtId="3" fontId="28" fillId="13" borderId="19" xfId="3" applyNumberFormat="1" applyFont="1" applyBorder="1" applyProtection="1">
      <alignment horizontal="center" vertical="center"/>
    </xf>
    <xf numFmtId="3" fontId="28" fillId="13" borderId="19" xfId="3" applyNumberFormat="1" applyFont="1" applyBorder="1" applyAlignment="1" applyProtection="1">
      <alignment horizontal="right" vertical="center" wrapText="1"/>
    </xf>
    <xf numFmtId="0" fontId="22" fillId="13" borderId="19" xfId="3" applyFont="1" applyBorder="1" applyAlignment="1" applyProtection="1">
      <alignment horizontal="right" vertical="center"/>
    </xf>
    <xf numFmtId="0" fontId="28" fillId="13" borderId="19" xfId="3" applyFont="1" applyBorder="1" applyAlignment="1" applyProtection="1">
      <alignment horizontal="right" vertical="center" wrapText="1"/>
    </xf>
    <xf numFmtId="3" fontId="28" fillId="13" borderId="20" xfId="3" applyNumberFormat="1" applyFont="1" applyBorder="1" applyAlignment="1" applyProtection="1">
      <alignment horizontal="right" vertical="center"/>
    </xf>
    <xf numFmtId="0" fontId="22" fillId="13" borderId="20" xfId="3" applyFont="1" applyBorder="1" applyAlignment="1" applyProtection="1">
      <alignment horizontal="right" vertical="center"/>
    </xf>
    <xf numFmtId="3" fontId="28" fillId="13" borderId="32" xfId="3" applyNumberFormat="1" applyFont="1" applyBorder="1" applyAlignment="1" applyProtection="1">
      <alignment horizontal="right" vertical="center"/>
    </xf>
    <xf numFmtId="3" fontId="30" fillId="6" borderId="21" xfId="3" applyNumberFormat="1" applyFont="1" applyFill="1" applyBorder="1" applyProtection="1">
      <alignment horizontal="center" vertical="center"/>
    </xf>
    <xf numFmtId="3" fontId="28" fillId="13" borderId="21" xfId="3" applyNumberFormat="1" applyFont="1" applyBorder="1" applyAlignment="1" applyProtection="1">
      <alignment horizontal="right" vertical="center"/>
    </xf>
    <xf numFmtId="3" fontId="28" fillId="13" borderId="36" xfId="3" applyNumberFormat="1" applyFont="1" applyBorder="1" applyAlignment="1" applyProtection="1">
      <alignment horizontal="right" vertical="center"/>
    </xf>
    <xf numFmtId="3" fontId="30" fillId="41" borderId="21" xfId="11" applyFont="1" applyBorder="1" applyAlignment="1" applyProtection="1">
      <alignment horizontal="right" vertical="center"/>
      <protection locked="0"/>
    </xf>
    <xf numFmtId="3" fontId="28" fillId="13" borderId="36" xfId="3" applyNumberFormat="1" applyFont="1" applyBorder="1" applyAlignment="1">
      <alignment horizontal="right" vertical="center"/>
    </xf>
    <xf numFmtId="3" fontId="28" fillId="13" borderId="22" xfId="3" applyNumberFormat="1" applyFont="1" applyBorder="1">
      <alignment horizontal="center" vertical="center"/>
    </xf>
    <xf numFmtId="3" fontId="30" fillId="41" borderId="22" xfId="11" applyFont="1" applyBorder="1" applyAlignment="1" applyProtection="1">
      <alignment horizontal="right" vertical="center"/>
      <protection locked="0"/>
    </xf>
    <xf numFmtId="3" fontId="28" fillId="13" borderId="19" xfId="3" applyNumberFormat="1" applyFont="1" applyBorder="1">
      <alignment horizontal="center" vertical="center"/>
    </xf>
    <xf numFmtId="3" fontId="30" fillId="13" borderId="19" xfId="3" applyNumberFormat="1" applyFont="1" applyBorder="1" applyAlignment="1">
      <alignment horizontal="right" vertical="center"/>
    </xf>
    <xf numFmtId="2" fontId="30" fillId="13" borderId="19" xfId="3" applyNumberFormat="1" applyFont="1" applyBorder="1" applyAlignment="1">
      <alignment horizontal="right" vertical="center"/>
    </xf>
    <xf numFmtId="3" fontId="28" fillId="13" borderId="20" xfId="3" applyNumberFormat="1" applyFont="1" applyBorder="1" applyProtection="1">
      <alignment horizontal="center" vertical="center"/>
    </xf>
    <xf numFmtId="3" fontId="28" fillId="13" borderId="22" xfId="3" applyNumberFormat="1" applyFont="1" applyBorder="1" applyProtection="1">
      <alignment horizontal="center" vertical="center"/>
    </xf>
    <xf numFmtId="3" fontId="30" fillId="13" borderId="19" xfId="3" applyNumberFormat="1" applyFont="1" applyBorder="1">
      <alignment horizontal="center" vertical="center"/>
    </xf>
    <xf numFmtId="3" fontId="28" fillId="13" borderId="20" xfId="3" applyNumberFormat="1" applyFont="1" applyBorder="1" applyAlignment="1">
      <alignment horizontal="right" vertical="center"/>
    </xf>
    <xf numFmtId="2" fontId="30" fillId="13" borderId="32" xfId="3" applyNumberFormat="1" applyFont="1" applyBorder="1" applyAlignment="1">
      <alignment horizontal="right" vertical="center"/>
    </xf>
    <xf numFmtId="3" fontId="30" fillId="41" borderId="22" xfId="11" applyNumberFormat="1" applyFont="1" applyBorder="1" applyAlignment="1" applyProtection="1">
      <alignment horizontal="right"/>
      <protection locked="0"/>
    </xf>
    <xf numFmtId="3" fontId="30" fillId="13" borderId="22" xfId="3" applyNumberFormat="1" applyFont="1" applyBorder="1" applyAlignment="1">
      <alignment horizontal="right" vertical="center"/>
    </xf>
    <xf numFmtId="3" fontId="28" fillId="13" borderId="19" xfId="3" applyNumberFormat="1" applyFont="1" applyBorder="1" applyAlignment="1" applyProtection="1">
      <alignment horizontal="right" vertical="center"/>
    </xf>
    <xf numFmtId="3" fontId="30" fillId="41" borderId="23" xfId="11" applyFont="1" applyBorder="1" applyAlignment="1" applyProtection="1">
      <alignment horizontal="right" vertical="center"/>
      <protection locked="0"/>
    </xf>
    <xf numFmtId="0" fontId="22" fillId="13" borderId="23" xfId="3" applyFont="1" applyBorder="1" applyAlignment="1">
      <alignment horizontal="right" vertical="center"/>
    </xf>
    <xf numFmtId="2" fontId="28" fillId="13" borderId="21" xfId="3" applyNumberFormat="1" applyFont="1" applyBorder="1" applyAlignment="1" applyProtection="1">
      <alignment horizontal="right" vertical="center" wrapText="1"/>
    </xf>
    <xf numFmtId="2" fontId="28" fillId="13" borderId="36" xfId="3" applyNumberFormat="1" applyFont="1" applyBorder="1" applyAlignment="1" applyProtection="1">
      <alignment horizontal="right" vertical="center" wrapText="1"/>
    </xf>
    <xf numFmtId="0" fontId="22" fillId="13" borderId="22" xfId="3" applyFont="1" applyBorder="1" applyAlignment="1">
      <alignment horizontal="right" vertical="center"/>
    </xf>
    <xf numFmtId="3" fontId="30" fillId="41" borderId="20" xfId="11" applyFont="1" applyBorder="1" applyAlignment="1" applyProtection="1">
      <alignment horizontal="right" vertical="center"/>
      <protection locked="0"/>
    </xf>
    <xf numFmtId="3" fontId="22" fillId="13" borderId="20" xfId="3" applyNumberFormat="1" applyFont="1" applyBorder="1" applyAlignment="1" applyProtection="1">
      <alignment horizontal="right" vertical="center"/>
    </xf>
    <xf numFmtId="3" fontId="30" fillId="6" borderId="21" xfId="30" applyFont="1" applyBorder="1" applyAlignment="1">
      <alignment horizontal="right" vertical="center"/>
    </xf>
    <xf numFmtId="3" fontId="22" fillId="13" borderId="21" xfId="3" applyNumberFormat="1" applyFont="1" applyBorder="1" applyAlignment="1" applyProtection="1">
      <alignment horizontal="right" vertical="center"/>
    </xf>
    <xf numFmtId="2" fontId="30" fillId="13" borderId="21" xfId="3" applyNumberFormat="1" applyFont="1" applyBorder="1" applyAlignment="1" applyProtection="1">
      <alignment horizontal="right" vertical="center"/>
    </xf>
    <xf numFmtId="0" fontId="30" fillId="13" borderId="36" xfId="3" applyFont="1" applyBorder="1" applyAlignment="1" applyProtection="1">
      <alignment horizontal="right" vertical="center"/>
    </xf>
    <xf numFmtId="2" fontId="28" fillId="13" borderId="29" xfId="3" applyNumberFormat="1" applyFont="1" applyBorder="1" applyAlignment="1" applyProtection="1">
      <alignment horizontal="right" vertical="center" wrapText="1"/>
    </xf>
    <xf numFmtId="2" fontId="28" fillId="13" borderId="19" xfId="3" applyNumberFormat="1" applyFont="1" applyBorder="1" applyAlignment="1" applyProtection="1">
      <alignment horizontal="right" vertical="center" wrapText="1"/>
    </xf>
    <xf numFmtId="0" fontId="30" fillId="43" borderId="24" xfId="9" applyFont="1" applyBorder="1" applyProtection="1">
      <alignment horizontal="left" vertical="center"/>
    </xf>
    <xf numFmtId="3" fontId="22" fillId="13" borderId="19" xfId="3" applyNumberFormat="1" applyFont="1" applyBorder="1" applyProtection="1">
      <alignment horizontal="center" vertical="center"/>
    </xf>
    <xf numFmtId="3" fontId="28" fillId="13" borderId="23" xfId="3" applyNumberFormat="1" applyFont="1" applyBorder="1" applyAlignment="1" applyProtection="1">
      <alignment horizontal="right" vertical="center" wrapText="1"/>
    </xf>
    <xf numFmtId="3" fontId="22" fillId="13" borderId="23" xfId="3" applyNumberFormat="1" applyFont="1" applyBorder="1" applyAlignment="1" applyProtection="1">
      <alignment horizontal="right" vertical="center"/>
    </xf>
    <xf numFmtId="3" fontId="28" fillId="13" borderId="37" xfId="3" applyNumberFormat="1" applyFont="1" applyBorder="1" applyAlignment="1" applyProtection="1">
      <alignment horizontal="right" vertical="center" wrapText="1"/>
    </xf>
    <xf numFmtId="3" fontId="28" fillId="13" borderId="36" xfId="3" applyNumberFormat="1" applyFont="1" applyBorder="1" applyAlignment="1" applyProtection="1">
      <alignment horizontal="right" vertical="center" wrapText="1"/>
    </xf>
    <xf numFmtId="3" fontId="22" fillId="13" borderId="21" xfId="3" applyNumberFormat="1" applyFont="1" applyBorder="1" applyProtection="1">
      <alignment horizontal="center" vertical="center"/>
    </xf>
    <xf numFmtId="3" fontId="28" fillId="13" borderId="36" xfId="3" applyNumberFormat="1" applyFont="1" applyBorder="1" applyAlignment="1" applyProtection="1">
      <alignment horizontal="right" wrapText="1"/>
    </xf>
    <xf numFmtId="3" fontId="22" fillId="13" borderId="21" xfId="3" applyNumberFormat="1" applyFont="1" applyBorder="1" applyAlignment="1" applyProtection="1">
      <alignment horizontal="center" vertical="center"/>
    </xf>
    <xf numFmtId="3" fontId="28" fillId="13" borderId="21" xfId="3" applyNumberFormat="1" applyFont="1" applyBorder="1" applyAlignment="1" applyProtection="1">
      <alignment horizontal="left" vertical="center"/>
    </xf>
    <xf numFmtId="3" fontId="30" fillId="41" borderId="40" xfId="11" applyNumberFormat="1" applyFont="1" applyBorder="1" applyAlignment="1" applyProtection="1">
      <alignment horizontal="right" vertical="center"/>
      <protection locked="0"/>
    </xf>
    <xf numFmtId="3" fontId="22" fillId="13" borderId="40" xfId="3" applyNumberFormat="1" applyFont="1" applyBorder="1" applyAlignment="1" applyProtection="1">
      <alignment horizontal="center" vertical="center"/>
    </xf>
    <xf numFmtId="2" fontId="30" fillId="6" borderId="40" xfId="31" applyNumberFormat="1" applyFont="1" applyBorder="1" applyAlignment="1" applyProtection="1">
      <alignment horizontal="right" vertical="center"/>
    </xf>
    <xf numFmtId="3" fontId="30" fillId="6" borderId="42" xfId="30" applyFont="1" applyBorder="1" applyAlignment="1" applyProtection="1">
      <alignment horizontal="right" vertical="center"/>
    </xf>
    <xf numFmtId="3" fontId="28" fillId="13" borderId="19" xfId="3" applyNumberFormat="1" applyFont="1" applyBorder="1" applyAlignment="1" applyProtection="1">
      <alignment horizontal="left" vertical="center"/>
    </xf>
    <xf numFmtId="3" fontId="22" fillId="13" borderId="19" xfId="3" applyNumberFormat="1" applyFont="1" applyBorder="1" applyAlignment="1" applyProtection="1">
      <alignment horizontal="center" vertical="center"/>
    </xf>
    <xf numFmtId="3" fontId="28" fillId="6" borderId="31" xfId="30" applyFont="1" applyBorder="1" applyAlignment="1" applyProtection="1">
      <alignment horizontal="right" vertical="center"/>
    </xf>
    <xf numFmtId="3" fontId="28" fillId="13" borderId="20" xfId="3" applyNumberFormat="1" applyFont="1" applyBorder="1" applyAlignment="1" applyProtection="1">
      <alignment horizontal="right" vertical="center" wrapText="1"/>
    </xf>
    <xf numFmtId="0" fontId="22" fillId="13" borderId="20" xfId="3" applyFont="1" applyBorder="1" applyAlignment="1" applyProtection="1">
      <alignment horizontal="center" vertical="center"/>
    </xf>
    <xf numFmtId="3" fontId="28" fillId="13" borderId="32" xfId="3" applyNumberFormat="1" applyFont="1" applyBorder="1" applyAlignment="1" applyProtection="1">
      <alignment horizontal="right" vertical="center" wrapText="1"/>
    </xf>
    <xf numFmtId="0" fontId="22" fillId="13" borderId="21" xfId="3" applyFont="1" applyBorder="1" applyAlignment="1" applyProtection="1">
      <alignment horizontal="center" vertical="center"/>
    </xf>
    <xf numFmtId="0" fontId="22" fillId="13" borderId="22" xfId="3" applyFont="1" applyBorder="1" applyAlignment="1" applyProtection="1">
      <alignment horizontal="center" vertical="center"/>
    </xf>
    <xf numFmtId="0" fontId="22" fillId="13" borderId="19" xfId="3" applyFont="1" applyBorder="1" applyAlignment="1" applyProtection="1">
      <alignment horizontal="center" vertical="center"/>
    </xf>
    <xf numFmtId="0" fontId="30" fillId="43" borderId="19" xfId="9" applyFont="1" applyBorder="1" applyAlignment="1" applyProtection="1">
      <alignment horizontal="center" vertical="center"/>
    </xf>
    <xf numFmtId="0" fontId="30" fillId="43" borderId="19" xfId="9" applyFont="1" applyBorder="1" applyAlignment="1" applyProtection="1">
      <alignment horizontal="left" vertical="center"/>
    </xf>
    <xf numFmtId="3" fontId="30" fillId="43" borderId="31" xfId="6" applyFont="1" applyBorder="1" applyAlignment="1" applyProtection="1">
      <alignment horizontal="right" vertical="center"/>
    </xf>
    <xf numFmtId="3" fontId="30" fillId="13" borderId="23" xfId="3" applyNumberFormat="1" applyFont="1" applyBorder="1">
      <alignment horizontal="center" vertical="center"/>
    </xf>
    <xf numFmtId="4" fontId="30" fillId="13" borderId="23" xfId="3" applyNumberFormat="1" applyFont="1" applyBorder="1">
      <alignment horizontal="center" vertical="center"/>
    </xf>
    <xf numFmtId="3" fontId="30" fillId="13" borderId="37" xfId="3" applyNumberFormat="1" applyFont="1" applyBorder="1">
      <alignment horizontal="center" vertical="center"/>
    </xf>
    <xf numFmtId="3" fontId="28" fillId="13" borderId="21" xfId="3" applyNumberFormat="1" applyFont="1" applyBorder="1">
      <alignment horizontal="center" vertical="center"/>
    </xf>
    <xf numFmtId="4" fontId="30" fillId="13" borderId="21" xfId="3" applyNumberFormat="1" applyFont="1" applyBorder="1">
      <alignment horizontal="center" vertical="center"/>
    </xf>
    <xf numFmtId="3" fontId="30" fillId="13" borderId="36" xfId="3" applyNumberFormat="1" applyFont="1" applyBorder="1">
      <alignment horizontal="center" vertical="center"/>
    </xf>
    <xf numFmtId="3" fontId="30" fillId="13" borderId="21" xfId="3" applyNumberFormat="1" applyFont="1" applyBorder="1" applyAlignment="1">
      <alignment horizontal="center" vertical="center"/>
    </xf>
    <xf numFmtId="4" fontId="30" fillId="6" borderId="21" xfId="31" applyNumberFormat="1" applyFont="1" applyBorder="1" applyAlignment="1" applyProtection="1">
      <alignment horizontal="right" vertical="center"/>
    </xf>
    <xf numFmtId="3" fontId="22" fillId="13" borderId="21" xfId="3" applyNumberFormat="1" applyFont="1" applyBorder="1" applyAlignment="1">
      <alignment horizontal="center" vertical="center"/>
    </xf>
    <xf numFmtId="2" fontId="30" fillId="13" borderId="21" xfId="3" applyNumberFormat="1" applyFont="1" applyBorder="1" applyAlignment="1">
      <alignment horizontal="center" vertical="center"/>
    </xf>
    <xf numFmtId="4" fontId="30" fillId="13" borderId="21" xfId="3" applyNumberFormat="1" applyFont="1" applyBorder="1" applyAlignment="1">
      <alignment horizontal="center" vertical="center"/>
    </xf>
    <xf numFmtId="3" fontId="30" fillId="13" borderId="36" xfId="3" applyNumberFormat="1" applyFont="1" applyBorder="1" applyAlignment="1">
      <alignment horizontal="center" vertical="center"/>
    </xf>
    <xf numFmtId="1" fontId="30" fillId="13" borderId="21" xfId="3" applyNumberFormat="1" applyFont="1" applyBorder="1">
      <alignment horizontal="center" vertical="center"/>
    </xf>
    <xf numFmtId="3" fontId="30" fillId="6" borderId="36" xfId="30" applyFont="1" applyBorder="1">
      <alignment horizontal="right" vertical="center"/>
    </xf>
    <xf numFmtId="4" fontId="30" fillId="13" borderId="21" xfId="3" applyNumberFormat="1" applyFont="1" applyBorder="1" applyAlignment="1" applyProtection="1">
      <alignment horizontal="right" vertical="center" wrapText="1"/>
    </xf>
    <xf numFmtId="3" fontId="30" fillId="13" borderId="36" xfId="3" applyNumberFormat="1" applyFont="1" applyBorder="1" applyAlignment="1" applyProtection="1">
      <alignment horizontal="right" wrapText="1"/>
    </xf>
    <xf numFmtId="1" fontId="30" fillId="13" borderId="36" xfId="3" applyNumberFormat="1" applyFont="1" applyBorder="1">
      <alignment horizontal="center" vertical="center"/>
    </xf>
    <xf numFmtId="4" fontId="30" fillId="6" borderId="21" xfId="31" applyNumberFormat="1" applyFont="1" applyFill="1" applyBorder="1" applyAlignment="1" applyProtection="1">
      <alignment horizontal="right" vertical="center"/>
    </xf>
    <xf numFmtId="2" fontId="30" fillId="6" borderId="21" xfId="3" applyNumberFormat="1" applyFont="1" applyFill="1" applyBorder="1" applyAlignment="1" applyProtection="1">
      <alignment horizontal="right" vertical="center" wrapText="1"/>
    </xf>
    <xf numFmtId="4" fontId="30" fillId="6" borderId="21" xfId="3" applyNumberFormat="1" applyFont="1" applyFill="1" applyBorder="1" applyAlignment="1" applyProtection="1">
      <alignment horizontal="right" vertical="center" wrapText="1"/>
    </xf>
    <xf numFmtId="3" fontId="22" fillId="13" borderId="21" xfId="3" applyNumberFormat="1" applyFont="1" applyBorder="1" applyAlignment="1">
      <alignment horizontal="right" vertical="center"/>
    </xf>
    <xf numFmtId="1" fontId="30" fillId="13" borderId="21" xfId="3" applyNumberFormat="1" applyFont="1" applyBorder="1" applyAlignment="1">
      <alignment horizontal="right" vertical="center"/>
    </xf>
    <xf numFmtId="4" fontId="30" fillId="13" borderId="21" xfId="3" applyNumberFormat="1" applyFont="1" applyBorder="1" applyAlignment="1">
      <alignment horizontal="right" vertical="center"/>
    </xf>
    <xf numFmtId="1" fontId="30" fillId="13" borderId="36" xfId="3" applyNumberFormat="1" applyFont="1" applyBorder="1" applyAlignment="1">
      <alignment horizontal="right" vertical="center"/>
    </xf>
    <xf numFmtId="2" fontId="30" fillId="6" borderId="21" xfId="31" applyNumberFormat="1" applyFont="1" applyFill="1" applyBorder="1" applyAlignment="1" applyProtection="1">
      <alignment horizontal="right" vertical="center"/>
    </xf>
    <xf numFmtId="3" fontId="30" fillId="41" borderId="40" xfId="11" applyFont="1" applyBorder="1" applyAlignment="1" applyProtection="1">
      <alignment horizontal="right" vertical="center"/>
      <protection locked="0"/>
    </xf>
    <xf numFmtId="3" fontId="30" fillId="13" borderId="40" xfId="3" applyNumberFormat="1" applyFont="1" applyBorder="1" applyAlignment="1">
      <alignment horizontal="right" vertical="center"/>
    </xf>
    <xf numFmtId="3" fontId="30" fillId="6" borderId="40" xfId="30" applyFont="1" applyBorder="1" applyAlignment="1">
      <alignment horizontal="right" vertical="center"/>
    </xf>
    <xf numFmtId="4" fontId="30" fillId="6" borderId="40" xfId="31" applyNumberFormat="1" applyFont="1" applyBorder="1" applyAlignment="1" applyProtection="1">
      <alignment horizontal="right" vertical="center"/>
    </xf>
    <xf numFmtId="3" fontId="30" fillId="6" borderId="42" xfId="30" applyFont="1" applyBorder="1" applyAlignment="1">
      <alignment horizontal="right" vertical="center"/>
    </xf>
    <xf numFmtId="3" fontId="28" fillId="13" borderId="19" xfId="3" applyNumberFormat="1" applyFont="1" applyBorder="1" applyAlignment="1" applyProtection="1">
      <alignment horizontal="right" wrapText="1"/>
    </xf>
    <xf numFmtId="3" fontId="22" fillId="13" borderId="19" xfId="3" applyNumberFormat="1" applyFont="1" applyBorder="1" applyAlignment="1">
      <alignment horizontal="right" vertical="center"/>
    </xf>
    <xf numFmtId="3" fontId="28" fillId="6" borderId="19" xfId="30" applyFont="1" applyBorder="1">
      <alignment horizontal="right" vertical="center"/>
    </xf>
    <xf numFmtId="3" fontId="28" fillId="6" borderId="31" xfId="30" applyFont="1" applyBorder="1">
      <alignment horizontal="right" vertical="center"/>
    </xf>
    <xf numFmtId="0" fontId="30" fillId="6" borderId="25" xfId="0" applyFont="1" applyFill="1" applyBorder="1" applyAlignment="1" applyProtection="1">
      <alignment horizontal="left" vertical="center" wrapText="1"/>
    </xf>
    <xf numFmtId="3" fontId="28" fillId="13" borderId="20" xfId="3" applyNumberFormat="1" applyFont="1" applyBorder="1">
      <alignment horizontal="center" vertical="center"/>
    </xf>
    <xf numFmtId="3" fontId="30" fillId="6" borderId="20" xfId="30" applyFont="1" applyFill="1" applyBorder="1">
      <alignment horizontal="right" vertical="center"/>
    </xf>
    <xf numFmtId="3" fontId="30" fillId="13" borderId="32" xfId="3" applyNumberFormat="1" applyFont="1" applyBorder="1">
      <alignment horizontal="center" vertical="center"/>
    </xf>
    <xf numFmtId="0" fontId="30" fillId="6" borderId="26" xfId="0" applyFont="1" applyFill="1" applyBorder="1" applyAlignment="1" applyProtection="1">
      <alignment horizontal="left" vertical="center" wrapText="1"/>
    </xf>
    <xf numFmtId="3" fontId="30" fillId="6" borderId="21" xfId="30" applyFont="1" applyFill="1" applyBorder="1">
      <alignment horizontal="right" vertical="center"/>
    </xf>
    <xf numFmtId="0" fontId="30" fillId="6" borderId="27" xfId="0" applyFont="1" applyFill="1" applyBorder="1" applyAlignment="1" applyProtection="1">
      <alignment horizontal="left" vertical="center" wrapText="1"/>
    </xf>
    <xf numFmtId="3" fontId="30" fillId="6" borderId="22" xfId="30" applyFont="1" applyFill="1" applyBorder="1">
      <alignment horizontal="right" vertical="center"/>
    </xf>
    <xf numFmtId="3" fontId="30" fillId="13" borderId="22" xfId="3" applyNumberFormat="1" applyFont="1" applyBorder="1">
      <alignment horizontal="center" vertical="center"/>
    </xf>
    <xf numFmtId="3" fontId="30" fillId="13" borderId="33" xfId="3" applyNumberFormat="1" applyFont="1" applyBorder="1">
      <alignment horizontal="center" vertical="center"/>
    </xf>
    <xf numFmtId="0" fontId="22" fillId="2" borderId="5" xfId="0" applyFont="1" applyFill="1" applyBorder="1" applyProtection="1">
      <alignment vertical="center"/>
    </xf>
    <xf numFmtId="0" fontId="30" fillId="43" borderId="19" xfId="9" applyFont="1" applyBorder="1" applyProtection="1">
      <alignment horizontal="left" vertical="center"/>
    </xf>
    <xf numFmtId="9" fontId="30" fillId="43" borderId="31" xfId="8" applyFont="1" applyBorder="1" applyProtection="1">
      <alignment horizontal="right" vertical="center"/>
    </xf>
    <xf numFmtId="0" fontId="22" fillId="2" borderId="10" xfId="0" applyFont="1" applyFill="1" applyBorder="1" applyProtection="1">
      <alignment vertical="center"/>
    </xf>
    <xf numFmtId="0" fontId="22" fillId="2" borderId="8" xfId="0" applyFont="1" applyFill="1" applyBorder="1" applyProtection="1">
      <alignment vertical="center"/>
    </xf>
    <xf numFmtId="0" fontId="22" fillId="6" borderId="24" xfId="5" applyFont="1" applyBorder="1">
      <alignment horizontal="center" wrapText="1"/>
    </xf>
    <xf numFmtId="0" fontId="22" fillId="6" borderId="19" xfId="5" applyFont="1" applyBorder="1">
      <alignment horizontal="center" wrapText="1"/>
    </xf>
    <xf numFmtId="0" fontId="22" fillId="6" borderId="31" xfId="5" applyFont="1" applyBorder="1">
      <alignment horizontal="center" wrapText="1"/>
    </xf>
    <xf numFmtId="0" fontId="22" fillId="2" borderId="38" xfId="0" applyFont="1" applyFill="1" applyBorder="1" applyAlignment="1" applyProtection="1">
      <alignment vertical="center" wrapText="1"/>
    </xf>
    <xf numFmtId="3" fontId="30" fillId="41" borderId="32" xfId="11" applyFont="1" applyBorder="1" applyProtection="1">
      <alignment horizontal="right" vertical="center"/>
      <protection locked="0"/>
    </xf>
    <xf numFmtId="0" fontId="22" fillId="13" borderId="25" xfId="3" applyFont="1" applyBorder="1" applyProtection="1">
      <alignment horizontal="center" vertical="center"/>
    </xf>
    <xf numFmtId="2" fontId="22" fillId="6" borderId="32" xfId="32" applyNumberFormat="1" applyFont="1" applyBorder="1">
      <alignment horizontal="right" vertical="center"/>
    </xf>
    <xf numFmtId="0" fontId="25" fillId="2" borderId="26" xfId="83" applyFont="1" applyFill="1" applyBorder="1" applyAlignment="1" applyProtection="1">
      <alignment horizontal="left" vertical="center" wrapText="1" indent="1"/>
    </xf>
    <xf numFmtId="0" fontId="22" fillId="6" borderId="36" xfId="2" applyFont="1" applyBorder="1">
      <alignment horizontal="center" vertical="center"/>
    </xf>
    <xf numFmtId="0" fontId="22" fillId="13" borderId="26" xfId="3" applyFont="1" applyBorder="1" applyProtection="1">
      <alignment horizontal="center" vertical="center"/>
    </xf>
    <xf numFmtId="0" fontId="22" fillId="2" borderId="26" xfId="0" applyFont="1" applyFill="1" applyBorder="1" applyAlignment="1" applyProtection="1">
      <alignment vertical="center" wrapText="1"/>
    </xf>
    <xf numFmtId="2" fontId="22" fillId="6" borderId="36" xfId="32" applyNumberFormat="1" applyFont="1" applyBorder="1">
      <alignment horizontal="right" vertical="center"/>
    </xf>
    <xf numFmtId="2" fontId="22" fillId="6" borderId="21" xfId="32" applyNumberFormat="1" applyFont="1" applyBorder="1">
      <alignment horizontal="right" vertical="center"/>
    </xf>
    <xf numFmtId="0" fontId="22" fillId="0" borderId="26" xfId="0" applyFont="1" applyFill="1" applyBorder="1" applyAlignment="1" applyProtection="1">
      <alignment vertical="center" wrapText="1"/>
    </xf>
    <xf numFmtId="2" fontId="22" fillId="0" borderId="26" xfId="32" applyNumberFormat="1" applyFont="1" applyFill="1" applyBorder="1">
      <alignment horizontal="right" vertical="center"/>
    </xf>
    <xf numFmtId="0" fontId="22" fillId="13" borderId="38" xfId="3" applyFont="1" applyBorder="1" applyProtection="1">
      <alignment horizontal="center" vertical="center"/>
    </xf>
    <xf numFmtId="0" fontId="22" fillId="13" borderId="23" xfId="3" applyFont="1" applyBorder="1" applyProtection="1">
      <alignment horizontal="center" vertical="center"/>
    </xf>
    <xf numFmtId="0" fontId="22" fillId="13" borderId="33" xfId="3" applyFont="1" applyBorder="1" applyProtection="1">
      <alignment horizontal="center" vertical="center"/>
    </xf>
    <xf numFmtId="0" fontId="22" fillId="13" borderId="30" xfId="3" applyFont="1" applyBorder="1" applyProtection="1">
      <alignment horizontal="center" vertical="center"/>
    </xf>
    <xf numFmtId="0" fontId="22" fillId="13" borderId="8" xfId="3" applyFont="1" applyBorder="1" applyProtection="1">
      <alignment horizontal="center" vertical="center"/>
    </xf>
    <xf numFmtId="0" fontId="22" fillId="43" borderId="9" xfId="9" applyFont="1" applyBorder="1" applyProtection="1">
      <alignment horizontal="left" vertical="center"/>
    </xf>
    <xf numFmtId="3" fontId="22" fillId="43" borderId="46" xfId="6" applyFont="1" applyBorder="1">
      <alignment horizontal="right" vertical="center"/>
    </xf>
    <xf numFmtId="0" fontId="22" fillId="2" borderId="29" xfId="0" applyFont="1" applyFill="1" applyBorder="1" applyAlignment="1" applyProtection="1">
      <alignment vertical="center" wrapText="1"/>
    </xf>
    <xf numFmtId="3" fontId="30" fillId="41" borderId="50" xfId="11" applyFont="1" applyBorder="1" applyProtection="1">
      <alignment horizontal="right" vertical="center"/>
      <protection locked="0"/>
    </xf>
    <xf numFmtId="2" fontId="22" fillId="13" borderId="23" xfId="3" applyNumberFormat="1" applyFont="1" applyBorder="1" applyProtection="1">
      <alignment horizontal="center" vertical="center"/>
    </xf>
    <xf numFmtId="2" fontId="22" fillId="13" borderId="37" xfId="3" applyNumberFormat="1" applyFont="1" applyBorder="1" applyProtection="1">
      <alignment horizontal="center" vertical="center"/>
    </xf>
    <xf numFmtId="0" fontId="22" fillId="13" borderId="37" xfId="3" applyFont="1" applyBorder="1" applyProtection="1">
      <alignment horizontal="center" vertical="center"/>
    </xf>
    <xf numFmtId="3" fontId="30" fillId="41" borderId="51" xfId="11" applyFont="1" applyBorder="1" applyProtection="1">
      <alignment horizontal="right" vertical="center"/>
      <protection locked="0"/>
    </xf>
    <xf numFmtId="0" fontId="25" fillId="2" borderId="29" xfId="83" applyFont="1" applyFill="1" applyBorder="1" applyAlignment="1" applyProtection="1">
      <alignment horizontal="left" vertical="center" wrapText="1" indent="1"/>
    </xf>
    <xf numFmtId="0" fontId="22" fillId="6" borderId="51" xfId="2" applyFont="1" applyBorder="1">
      <alignment horizontal="center" vertical="center"/>
    </xf>
    <xf numFmtId="0" fontId="22" fillId="13" borderId="51" xfId="3" applyFont="1" applyBorder="1" applyProtection="1">
      <alignment horizontal="center" vertical="center"/>
    </xf>
    <xf numFmtId="2" fontId="22" fillId="2" borderId="36" xfId="0" applyNumberFormat="1" applyFont="1" applyFill="1" applyBorder="1" applyProtection="1">
      <alignment vertical="center"/>
    </xf>
    <xf numFmtId="2" fontId="22" fillId="2" borderId="26" xfId="0" applyNumberFormat="1" applyFont="1" applyFill="1" applyBorder="1" applyProtection="1">
      <alignment vertical="center"/>
    </xf>
    <xf numFmtId="2" fontId="22" fillId="2" borderId="21" xfId="0" applyNumberFormat="1" applyFont="1" applyFill="1" applyBorder="1" applyProtection="1">
      <alignment vertical="center"/>
    </xf>
    <xf numFmtId="0" fontId="22" fillId="13" borderId="27" xfId="3" applyFont="1" applyBorder="1" applyProtection="1">
      <alignment horizontal="center" vertical="center"/>
    </xf>
    <xf numFmtId="0" fontId="24" fillId="6" borderId="9" xfId="5" applyFont="1" applyBorder="1">
      <alignment horizontal="center" wrapText="1"/>
    </xf>
    <xf numFmtId="3" fontId="30" fillId="41" borderId="37" xfId="11" applyFont="1" applyBorder="1" applyProtection="1">
      <alignment horizontal="right" vertical="center"/>
      <protection locked="0"/>
    </xf>
    <xf numFmtId="2" fontId="22" fillId="6" borderId="49" xfId="32" applyNumberFormat="1" applyFont="1" applyBorder="1">
      <alignment horizontal="right" vertical="center"/>
    </xf>
    <xf numFmtId="2" fontId="22" fillId="6" borderId="29" xfId="32" applyNumberFormat="1" applyFont="1" applyBorder="1">
      <alignment horizontal="right" vertical="center"/>
    </xf>
    <xf numFmtId="0" fontId="22" fillId="2" borderId="0" xfId="0" applyFont="1" applyFill="1" applyBorder="1" applyAlignment="1" applyProtection="1">
      <alignment horizontal="left" vertical="center" indent="1"/>
    </xf>
    <xf numFmtId="3" fontId="30" fillId="41" borderId="33" xfId="11" applyFont="1" applyBorder="1" applyProtection="1">
      <alignment horizontal="right" vertical="center"/>
      <protection locked="0"/>
    </xf>
    <xf numFmtId="2" fontId="22" fillId="6" borderId="30" xfId="32" applyNumberFormat="1" applyFont="1" applyBorder="1">
      <alignment horizontal="right" vertical="center"/>
    </xf>
    <xf numFmtId="0" fontId="22" fillId="13" borderId="46" xfId="3" applyFont="1" applyBorder="1" applyProtection="1">
      <alignment horizontal="center" vertical="center"/>
    </xf>
    <xf numFmtId="0" fontId="22" fillId="13" borderId="35" xfId="3" applyFont="1" applyBorder="1" applyProtection="1">
      <alignment horizontal="center" vertical="center"/>
    </xf>
    <xf numFmtId="0" fontId="22" fillId="43" borderId="8" xfId="9" applyFont="1" applyBorder="1" applyProtection="1">
      <alignment horizontal="left" vertical="center"/>
    </xf>
    <xf numFmtId="0" fontId="22" fillId="43" borderId="35" xfId="9" applyFont="1" applyBorder="1" applyProtection="1">
      <alignment horizontal="left" vertical="center"/>
    </xf>
    <xf numFmtId="0" fontId="22" fillId="43" borderId="24" xfId="9" applyFont="1" applyBorder="1" applyProtection="1">
      <alignment horizontal="left" vertical="center"/>
    </xf>
    <xf numFmtId="9" fontId="22" fillId="43" borderId="31" xfId="8" applyFont="1" applyBorder="1">
      <alignment horizontal="right" vertical="center"/>
    </xf>
    <xf numFmtId="0" fontId="22" fillId="2" borderId="28" xfId="0" applyFont="1" applyFill="1" applyBorder="1" applyAlignment="1" applyProtection="1">
      <alignment vertical="center" wrapText="1"/>
    </xf>
    <xf numFmtId="0" fontId="25" fillId="2" borderId="30" xfId="83" applyFont="1" applyFill="1" applyBorder="1" applyAlignment="1" applyProtection="1">
      <alignment horizontal="left" vertical="center" wrapText="1"/>
    </xf>
    <xf numFmtId="0" fontId="22" fillId="6" borderId="33" xfId="2" applyFont="1" applyBorder="1">
      <alignment horizontal="center" vertical="center"/>
    </xf>
    <xf numFmtId="0" fontId="22" fillId="13" borderId="44" xfId="3" applyFont="1" applyBorder="1" applyProtection="1">
      <alignment horizontal="center" vertical="center"/>
    </xf>
    <xf numFmtId="0" fontId="22" fillId="13" borderId="32" xfId="3" applyFont="1" applyBorder="1" applyProtection="1">
      <alignment horizontal="center" vertical="center"/>
    </xf>
    <xf numFmtId="0" fontId="20" fillId="6" borderId="5" xfId="0" applyFont="1" applyFill="1" applyBorder="1" applyAlignment="1">
      <alignment vertical="center"/>
    </xf>
    <xf numFmtId="0" fontId="20" fillId="6" borderId="11" xfId="0" applyFont="1" applyFill="1" applyBorder="1" applyAlignment="1">
      <alignment vertical="center"/>
    </xf>
    <xf numFmtId="0" fontId="20" fillId="6" borderId="0" xfId="0" applyFont="1" applyFill="1" applyBorder="1" applyAlignment="1" applyProtection="1">
      <alignment vertical="center"/>
    </xf>
    <xf numFmtId="0" fontId="34" fillId="13" borderId="26" xfId="3" applyFont="1" applyBorder="1">
      <alignment horizontal="center" vertical="center"/>
    </xf>
    <xf numFmtId="3" fontId="22" fillId="41" borderId="42" xfId="11" applyFont="1" applyBorder="1">
      <alignment horizontal="right" vertical="center"/>
      <protection locked="0"/>
    </xf>
    <xf numFmtId="0" fontId="34" fillId="13" borderId="24" xfId="3" applyFont="1" applyBorder="1">
      <alignment horizontal="center" vertical="center"/>
    </xf>
    <xf numFmtId="0" fontId="0" fillId="43" borderId="19" xfId="9" applyFont="1" applyBorder="1" applyProtection="1">
      <alignment horizontal="left" vertical="center"/>
    </xf>
    <xf numFmtId="0" fontId="22" fillId="6" borderId="2" xfId="0" applyFont="1" applyFill="1" applyBorder="1" applyAlignment="1">
      <alignment vertical="center"/>
    </xf>
    <xf numFmtId="0" fontId="22" fillId="6" borderId="0" xfId="0" applyFont="1" applyFill="1" applyBorder="1" applyAlignment="1" applyProtection="1">
      <alignment horizontal="center" vertical="center" wrapText="1"/>
    </xf>
    <xf numFmtId="0" fontId="22" fillId="6" borderId="0" xfId="0" applyFont="1" applyFill="1" applyBorder="1" applyAlignment="1" applyProtection="1">
      <alignment horizontal="left" vertical="center" indent="1"/>
    </xf>
    <xf numFmtId="0" fontId="22" fillId="6" borderId="0" xfId="0" applyFont="1" applyFill="1" applyBorder="1" applyAlignment="1">
      <alignment horizontal="right" vertical="center"/>
    </xf>
    <xf numFmtId="0" fontId="22" fillId="6" borderId="6" xfId="0" applyFont="1" applyFill="1" applyBorder="1" applyAlignment="1">
      <alignment vertical="center"/>
    </xf>
    <xf numFmtId="0" fontId="22" fillId="6" borderId="0" xfId="0" applyFont="1" applyFill="1" applyAlignment="1">
      <alignment vertical="center"/>
    </xf>
    <xf numFmtId="0" fontId="34" fillId="6" borderId="2" xfId="114" applyFont="1" applyFill="1" applyBorder="1" applyAlignment="1">
      <alignment vertical="center"/>
    </xf>
    <xf numFmtId="0" fontId="20" fillId="6" borderId="0" xfId="0" applyFont="1" applyFill="1" applyBorder="1" applyAlignment="1">
      <alignment vertical="center"/>
    </xf>
    <xf numFmtId="0" fontId="20" fillId="6" borderId="6" xfId="0" applyFont="1" applyFill="1" applyBorder="1" applyAlignment="1">
      <alignment vertical="center"/>
    </xf>
    <xf numFmtId="0" fontId="24" fillId="2" borderId="34" xfId="0" applyFont="1" applyFill="1" applyBorder="1" applyAlignment="1">
      <alignment horizontal="center" wrapText="1"/>
    </xf>
    <xf numFmtId="0" fontId="24" fillId="2" borderId="43" xfId="0" applyFont="1" applyFill="1" applyBorder="1" applyAlignment="1">
      <alignment horizontal="center" wrapText="1"/>
    </xf>
    <xf numFmtId="0" fontId="24" fillId="2" borderId="43" xfId="0" applyFont="1" applyFill="1" applyBorder="1" applyAlignment="1" applyProtection="1">
      <alignment horizontal="center" wrapText="1"/>
    </xf>
    <xf numFmtId="0" fontId="22" fillId="2" borderId="25" xfId="0" applyFont="1" applyFill="1" applyBorder="1" applyAlignment="1">
      <alignment horizontal="center" vertical="center"/>
    </xf>
    <xf numFmtId="3" fontId="22" fillId="41" borderId="20" xfId="11" applyFont="1" applyBorder="1">
      <alignment horizontal="right" vertical="center"/>
      <protection locked="0"/>
    </xf>
    <xf numFmtId="3" fontId="22" fillId="41" borderId="32" xfId="11" applyFont="1" applyBorder="1">
      <alignment horizontal="right" vertical="center"/>
      <protection locked="0"/>
    </xf>
    <xf numFmtId="0" fontId="22" fillId="2" borderId="26" xfId="0" applyFont="1" applyFill="1" applyBorder="1" applyAlignment="1">
      <alignment horizontal="center" vertical="center"/>
    </xf>
    <xf numFmtId="0" fontId="22" fillId="2" borderId="41" xfId="0" applyFont="1" applyFill="1" applyBorder="1" applyAlignment="1">
      <alignment horizontal="center" vertical="center"/>
    </xf>
    <xf numFmtId="0" fontId="22" fillId="43" borderId="19" xfId="9" applyFont="1" applyBorder="1" applyProtection="1">
      <alignment horizontal="left" vertical="center"/>
    </xf>
    <xf numFmtId="0" fontId="22" fillId="2" borderId="21" xfId="0" applyFont="1" applyFill="1" applyBorder="1" applyAlignment="1" applyProtection="1">
      <alignment vertical="center" wrapText="1"/>
    </xf>
    <xf numFmtId="0" fontId="22" fillId="2" borderId="21" xfId="0" applyFont="1" applyFill="1" applyBorder="1" applyAlignment="1" applyProtection="1">
      <alignment vertical="center"/>
    </xf>
    <xf numFmtId="0" fontId="22" fillId="2" borderId="21" xfId="0" applyFont="1" applyFill="1" applyBorder="1" applyAlignment="1">
      <alignment vertical="center" wrapText="1"/>
    </xf>
    <xf numFmtId="0" fontId="22" fillId="2" borderId="21" xfId="0" applyFont="1" applyFill="1" applyBorder="1" applyAlignment="1">
      <alignment vertical="center"/>
    </xf>
    <xf numFmtId="3" fontId="22" fillId="14" borderId="21" xfId="20" applyFont="1">
      <alignment horizontal="right" vertical="center"/>
      <protection locked="0"/>
    </xf>
    <xf numFmtId="0" fontId="34" fillId="13" borderId="41" xfId="3" applyFont="1" applyBorder="1">
      <alignment horizontal="center" vertical="center"/>
    </xf>
    <xf numFmtId="3" fontId="22" fillId="14" borderId="40" xfId="20" applyFont="1" applyBorder="1">
      <alignment horizontal="right" vertical="center"/>
      <protection locked="0"/>
    </xf>
    <xf numFmtId="0" fontId="34" fillId="13" borderId="27" xfId="3" applyFont="1" applyBorder="1">
      <alignment horizontal="center" vertical="center"/>
    </xf>
    <xf numFmtId="0" fontId="22" fillId="6" borderId="0" xfId="0" applyFont="1" applyFill="1" applyBorder="1" applyAlignment="1" applyProtection="1">
      <alignment vertical="center" wrapText="1"/>
    </xf>
    <xf numFmtId="0" fontId="24" fillId="6" borderId="0" xfId="0" applyFont="1" applyFill="1" applyBorder="1" applyAlignment="1" applyProtection="1">
      <alignment horizontal="left" vertical="center" wrapText="1"/>
    </xf>
    <xf numFmtId="3" fontId="22" fillId="41" borderId="43" xfId="11" applyFont="1" applyBorder="1">
      <alignment horizontal="right" vertical="center"/>
      <protection locked="0"/>
    </xf>
    <xf numFmtId="3" fontId="22" fillId="41" borderId="45" xfId="11" applyFont="1" applyBorder="1">
      <alignment horizontal="right" vertical="center"/>
      <protection locked="0"/>
    </xf>
    <xf numFmtId="0" fontId="22" fillId="2" borderId="20" xfId="0" applyFont="1" applyFill="1" applyBorder="1" applyAlignment="1" applyProtection="1">
      <alignment vertical="center"/>
    </xf>
    <xf numFmtId="0" fontId="34" fillId="13" borderId="34" xfId="3" applyFont="1" applyBorder="1">
      <alignment horizontal="center" vertical="center"/>
    </xf>
    <xf numFmtId="0" fontId="0" fillId="43" borderId="20" xfId="9" applyFont="1" applyBorder="1" applyProtection="1">
      <alignment horizontal="left" vertical="center"/>
    </xf>
    <xf numFmtId="0" fontId="22" fillId="6" borderId="10" xfId="0" applyFont="1" applyFill="1" applyBorder="1" applyAlignment="1">
      <alignment vertical="center"/>
    </xf>
    <xf numFmtId="0" fontId="22" fillId="6" borderId="8" xfId="0" applyFont="1" applyFill="1" applyBorder="1" applyAlignment="1" applyProtection="1">
      <alignment vertical="center" wrapText="1"/>
    </xf>
    <xf numFmtId="0" fontId="24" fillId="6" borderId="8" xfId="0" applyFont="1" applyFill="1" applyBorder="1" applyAlignment="1" applyProtection="1">
      <alignment horizontal="left" vertical="center" wrapText="1"/>
    </xf>
    <xf numFmtId="0" fontId="22" fillId="6" borderId="7" xfId="0" applyFont="1" applyFill="1" applyBorder="1" applyAlignment="1">
      <alignment vertical="center"/>
    </xf>
    <xf numFmtId="3" fontId="22" fillId="13" borderId="32" xfId="3" applyNumberFormat="1" applyFont="1" applyBorder="1" applyAlignment="1" applyProtection="1">
      <alignment horizontal="center" vertical="center"/>
    </xf>
    <xf numFmtId="3" fontId="22" fillId="13" borderId="42" xfId="3" applyNumberFormat="1" applyFont="1" applyBorder="1" applyAlignment="1" applyProtection="1">
      <alignment horizontal="center" vertical="center"/>
    </xf>
    <xf numFmtId="3" fontId="22" fillId="13" borderId="31" xfId="3" applyNumberFormat="1" applyFont="1" applyBorder="1" applyAlignment="1" applyProtection="1">
      <alignment horizontal="center" vertical="center"/>
    </xf>
    <xf numFmtId="3" fontId="22" fillId="41" borderId="40" xfId="11" applyFont="1" applyBorder="1" applyAlignment="1" applyProtection="1">
      <alignment horizontal="right" vertical="center"/>
      <protection locked="0"/>
    </xf>
    <xf numFmtId="3" fontId="22" fillId="13" borderId="36" xfId="3" applyNumberFormat="1" applyFont="1" applyBorder="1">
      <alignment horizontal="center" vertical="center"/>
    </xf>
    <xf numFmtId="3" fontId="22" fillId="43" borderId="22" xfId="6" applyFont="1" applyBorder="1">
      <alignment horizontal="right" vertical="center"/>
    </xf>
    <xf numFmtId="3" fontId="22" fillId="43" borderId="33" xfId="6" applyFont="1" applyBorder="1" applyAlignment="1">
      <alignment horizontal="right" vertical="center"/>
    </xf>
    <xf numFmtId="10" fontId="22" fillId="43" borderId="23" xfId="7" applyFont="1" applyBorder="1">
      <alignment horizontal="right" vertical="center"/>
    </xf>
    <xf numFmtId="10" fontId="22" fillId="43" borderId="37" xfId="7" applyFont="1" applyBorder="1">
      <alignment horizontal="right" vertical="center"/>
    </xf>
    <xf numFmtId="10" fontId="22" fillId="43" borderId="21" xfId="7" applyFont="1" applyBorder="1">
      <alignment horizontal="right" vertical="center"/>
    </xf>
    <xf numFmtId="10" fontId="22" fillId="43" borderId="36" xfId="7" applyFont="1" applyBorder="1">
      <alignment horizontal="right" vertical="center"/>
    </xf>
    <xf numFmtId="10" fontId="22" fillId="43" borderId="22" xfId="7" applyFont="1" applyBorder="1">
      <alignment horizontal="right" vertical="center"/>
    </xf>
    <xf numFmtId="10" fontId="22" fillId="43" borderId="33" xfId="7" applyFont="1" applyBorder="1">
      <alignment horizontal="right" vertical="center"/>
    </xf>
    <xf numFmtId="3" fontId="22" fillId="43" borderId="19" xfId="6" applyFont="1" applyBorder="1" applyAlignment="1">
      <alignment horizontal="center"/>
    </xf>
    <xf numFmtId="3" fontId="22" fillId="43" borderId="31" xfId="6" applyFont="1" applyBorder="1" applyAlignment="1">
      <alignment horizontal="center"/>
    </xf>
    <xf numFmtId="0" fontId="22" fillId="13" borderId="20" xfId="3" applyFont="1" applyBorder="1" applyAlignment="1" applyProtection="1">
      <alignment vertical="center" wrapText="1"/>
    </xf>
    <xf numFmtId="0" fontId="22" fillId="13" borderId="21" xfId="3" applyFont="1" applyBorder="1" applyAlignment="1" applyProtection="1">
      <alignment vertical="center" wrapText="1"/>
    </xf>
    <xf numFmtId="0" fontId="22" fillId="13" borderId="26" xfId="3" applyFont="1" applyBorder="1" applyAlignment="1" applyProtection="1">
      <alignment horizontal="center" vertical="center" wrapText="1"/>
    </xf>
    <xf numFmtId="0" fontId="22" fillId="13" borderId="36" xfId="3" applyFont="1" applyBorder="1" applyAlignment="1" applyProtection="1">
      <alignment vertical="center" wrapText="1"/>
    </xf>
    <xf numFmtId="0" fontId="22" fillId="13" borderId="27" xfId="3" applyFont="1" applyBorder="1" applyAlignment="1" applyProtection="1">
      <alignment horizontal="center" vertical="center" wrapText="1"/>
    </xf>
    <xf numFmtId="0" fontId="22" fillId="13" borderId="25" xfId="3" applyFont="1" applyBorder="1" applyAlignment="1" applyProtection="1">
      <alignment horizontal="center" vertical="center" wrapText="1"/>
    </xf>
    <xf numFmtId="3" fontId="22" fillId="43" borderId="20" xfId="6" applyFont="1" applyBorder="1" applyProtection="1">
      <alignment horizontal="right" vertical="center"/>
    </xf>
    <xf numFmtId="3" fontId="22" fillId="43" borderId="32" xfId="6" applyFont="1" applyBorder="1" applyProtection="1">
      <alignment horizontal="right" vertical="center"/>
    </xf>
    <xf numFmtId="3" fontId="22" fillId="43" borderId="22" xfId="6" applyFont="1" applyBorder="1" applyProtection="1">
      <alignment horizontal="right" vertical="center"/>
    </xf>
    <xf numFmtId="3" fontId="22" fillId="43" borderId="33" xfId="6" applyFont="1" applyBorder="1" applyProtection="1">
      <alignment horizontal="right" vertical="center"/>
    </xf>
    <xf numFmtId="3" fontId="22" fillId="43" borderId="19" xfId="6" applyFont="1" applyBorder="1" applyProtection="1">
      <alignment horizontal="right" vertical="center"/>
    </xf>
    <xf numFmtId="3" fontId="22" fillId="43" borderId="31" xfId="6" applyFont="1" applyBorder="1" applyProtection="1">
      <alignment horizontal="right" vertical="center"/>
    </xf>
    <xf numFmtId="0" fontId="22" fillId="2" borderId="36" xfId="0" applyFont="1" applyFill="1" applyBorder="1" applyAlignment="1" applyProtection="1">
      <alignment horizontal="left" vertical="center" wrapText="1"/>
    </xf>
    <xf numFmtId="3" fontId="22" fillId="41" borderId="47" xfId="11" applyFont="1" applyBorder="1">
      <alignment horizontal="right" vertical="center"/>
      <protection locked="0"/>
    </xf>
    <xf numFmtId="3" fontId="22" fillId="41" borderId="48" xfId="11" applyFont="1" applyBorder="1">
      <alignment horizontal="right" vertical="center"/>
      <protection locked="0"/>
    </xf>
    <xf numFmtId="0" fontId="24" fillId="2" borderId="45" xfId="0" applyFont="1" applyFill="1" applyBorder="1" applyAlignment="1" applyProtection="1">
      <alignment horizontal="center" wrapText="1"/>
    </xf>
    <xf numFmtId="0" fontId="22" fillId="2" borderId="42" xfId="0" applyFont="1" applyFill="1" applyBorder="1" applyAlignment="1" applyProtection="1">
      <alignment horizontal="left" vertical="center" wrapText="1"/>
    </xf>
    <xf numFmtId="3" fontId="22" fillId="6" borderId="36" xfId="30" applyFont="1" applyBorder="1" applyProtection="1">
      <alignment horizontal="right" vertical="center"/>
    </xf>
    <xf numFmtId="3" fontId="22" fillId="43" borderId="21" xfId="6" applyFont="1" applyBorder="1" applyProtection="1">
      <alignment horizontal="right" vertical="center"/>
    </xf>
    <xf numFmtId="3" fontId="22" fillId="43" borderId="36" xfId="6" applyFont="1" applyBorder="1" applyProtection="1">
      <alignment horizontal="right" vertical="center"/>
    </xf>
    <xf numFmtId="3" fontId="22" fillId="13" borderId="30" xfId="3" applyNumberFormat="1" applyFont="1" applyBorder="1" applyAlignment="1" applyProtection="1">
      <alignment horizontal="center" vertical="center"/>
    </xf>
    <xf numFmtId="3" fontId="22" fillId="43" borderId="45" xfId="6" applyFont="1" applyBorder="1" applyProtection="1">
      <alignment horizontal="right" vertical="center"/>
    </xf>
    <xf numFmtId="0" fontId="24" fillId="6" borderId="5" xfId="0" applyFont="1" applyFill="1" applyBorder="1" applyAlignment="1">
      <alignment vertical="center"/>
    </xf>
    <xf numFmtId="0" fontId="24" fillId="6" borderId="0" xfId="0" applyFont="1" applyFill="1" applyBorder="1" applyAlignment="1">
      <alignment vertical="center"/>
    </xf>
    <xf numFmtId="0" fontId="22" fillId="2" borderId="0" xfId="0" applyFont="1" applyFill="1" applyAlignment="1">
      <alignment vertical="center"/>
    </xf>
    <xf numFmtId="3" fontId="22" fillId="41" borderId="33" xfId="11" applyFont="1" applyBorder="1">
      <alignment horizontal="right" vertical="center"/>
      <protection locked="0"/>
    </xf>
    <xf numFmtId="0" fontId="22" fillId="13" borderId="9" xfId="3" applyFont="1" applyBorder="1" applyProtection="1">
      <alignment horizontal="center" vertical="center"/>
    </xf>
    <xf numFmtId="3" fontId="22" fillId="41" borderId="37" xfId="11" applyFont="1" applyBorder="1">
      <alignment horizontal="right" vertical="center"/>
      <protection locked="0"/>
    </xf>
    <xf numFmtId="3" fontId="22" fillId="14" borderId="20" xfId="20" applyFont="1" applyBorder="1">
      <alignment horizontal="right" vertical="center"/>
      <protection locked="0"/>
    </xf>
    <xf numFmtId="0" fontId="22" fillId="13" borderId="36" xfId="3" applyFont="1" applyBorder="1" applyAlignment="1" applyProtection="1">
      <alignment horizontal="center" vertical="center"/>
    </xf>
    <xf numFmtId="0" fontId="22" fillId="13" borderId="23" xfId="3" applyFont="1" applyBorder="1" applyAlignment="1" applyProtection="1">
      <alignment horizontal="center" vertical="center"/>
    </xf>
    <xf numFmtId="3" fontId="22" fillId="6" borderId="23" xfId="1" applyFont="1" applyBorder="1" applyAlignment="1" applyProtection="1">
      <alignment horizontal="center" vertical="center"/>
    </xf>
    <xf numFmtId="170" fontId="22" fillId="6" borderId="37" xfId="29" applyFont="1" applyBorder="1">
      <alignment horizontal="center" vertical="center"/>
    </xf>
    <xf numFmtId="170" fontId="22" fillId="6" borderId="36" xfId="29" applyFont="1" applyBorder="1">
      <alignment horizontal="center" vertical="center"/>
    </xf>
    <xf numFmtId="3" fontId="22" fillId="6" borderId="22" xfId="1" applyFont="1" applyBorder="1" applyAlignment="1" applyProtection="1">
      <alignment horizontal="center" vertical="center"/>
    </xf>
    <xf numFmtId="0" fontId="22" fillId="6" borderId="23" xfId="2" applyFont="1" applyBorder="1">
      <alignment horizontal="center" vertical="center"/>
    </xf>
    <xf numFmtId="0" fontId="22" fillId="13" borderId="37" xfId="3" applyFont="1" applyBorder="1" applyAlignment="1" applyProtection="1">
      <alignment horizontal="center" vertical="center"/>
    </xf>
    <xf numFmtId="0" fontId="22" fillId="6" borderId="37" xfId="2" applyFont="1" applyBorder="1">
      <alignment horizontal="center" vertical="center"/>
    </xf>
    <xf numFmtId="2" fontId="22" fillId="15" borderId="36" xfId="49" applyNumberFormat="1" applyFont="1" applyBorder="1" applyAlignment="1">
      <alignment vertical="center"/>
    </xf>
    <xf numFmtId="2" fontId="22" fillId="15" borderId="33" xfId="49" applyNumberFormat="1" applyFont="1" applyBorder="1" applyAlignment="1">
      <alignment vertical="center"/>
    </xf>
    <xf numFmtId="2" fontId="22" fillId="15" borderId="36" xfId="49" applyNumberFormat="1" applyFont="1" applyBorder="1">
      <alignment vertical="center"/>
    </xf>
    <xf numFmtId="2" fontId="22" fillId="15" borderId="33" xfId="49" applyNumberFormat="1" applyFont="1" applyBorder="1">
      <alignment vertical="center"/>
    </xf>
    <xf numFmtId="49" fontId="22" fillId="15" borderId="29" xfId="56" applyFont="1" applyBorder="1">
      <alignment vertical="center"/>
    </xf>
    <xf numFmtId="0" fontId="22" fillId="13" borderId="29" xfId="3" applyFont="1" applyBorder="1">
      <alignment horizontal="center" vertical="center"/>
    </xf>
    <xf numFmtId="2" fontId="22" fillId="15" borderId="21" xfId="49" applyNumberFormat="1" applyFont="1" applyBorder="1">
      <alignment vertical="center"/>
    </xf>
    <xf numFmtId="2" fontId="22" fillId="15" borderId="22" xfId="49" applyNumberFormat="1" applyFont="1" applyBorder="1">
      <alignment vertical="center"/>
    </xf>
    <xf numFmtId="0" fontId="22" fillId="2" borderId="35" xfId="0" applyFont="1" applyFill="1" applyBorder="1" applyProtection="1">
      <alignment vertical="center"/>
    </xf>
    <xf numFmtId="3" fontId="22" fillId="43" borderId="44" xfId="6" applyFont="1" applyBorder="1" applyProtection="1">
      <alignment horizontal="right" vertical="center"/>
    </xf>
    <xf numFmtId="3" fontId="22" fillId="43" borderId="46" xfId="6" applyFont="1" applyBorder="1" applyProtection="1">
      <alignment horizontal="right" vertical="center"/>
    </xf>
    <xf numFmtId="0" fontId="22" fillId="13" borderId="53" xfId="3" applyFont="1" applyBorder="1">
      <alignment horizontal="center" vertical="center"/>
    </xf>
    <xf numFmtId="0" fontId="0" fillId="2" borderId="48" xfId="0" applyFont="1" applyFill="1" applyBorder="1" applyAlignment="1" applyProtection="1">
      <alignment horizontal="left" vertical="center" wrapText="1"/>
    </xf>
    <xf numFmtId="0" fontId="34" fillId="13" borderId="25" xfId="3" applyFont="1" applyBorder="1">
      <alignment horizontal="center" vertical="center"/>
    </xf>
    <xf numFmtId="0" fontId="22" fillId="43" borderId="20" xfId="9" applyFont="1" applyBorder="1" applyProtection="1">
      <alignment horizontal="left" vertical="center"/>
    </xf>
    <xf numFmtId="0" fontId="22" fillId="43" borderId="22" xfId="9" applyFont="1" applyBorder="1" applyProtection="1">
      <alignment horizontal="left" vertical="center"/>
    </xf>
    <xf numFmtId="0" fontId="22" fillId="43" borderId="40" xfId="9" applyFont="1" applyBorder="1" applyAlignment="1" applyProtection="1">
      <alignment horizontal="left" vertical="center" indent="1"/>
    </xf>
    <xf numFmtId="3" fontId="22" fillId="43" borderId="40" xfId="6" applyFont="1" applyBorder="1" applyProtection="1">
      <alignment horizontal="right" vertical="center"/>
    </xf>
    <xf numFmtId="3" fontId="22" fillId="43" borderId="42" xfId="6" applyFont="1" applyBorder="1" applyProtection="1">
      <alignment horizontal="right" vertical="center"/>
    </xf>
    <xf numFmtId="0" fontId="0" fillId="43" borderId="40" xfId="9" applyFont="1" applyBorder="1" applyAlignment="1" applyProtection="1">
      <alignment horizontal="left" vertical="center" indent="1"/>
    </xf>
    <xf numFmtId="0" fontId="0" fillId="43" borderId="22" xfId="9" applyFont="1" applyBorder="1" applyProtection="1">
      <alignment horizontal="left" vertical="center"/>
    </xf>
    <xf numFmtId="3" fontId="22" fillId="13" borderId="39" xfId="3" applyNumberFormat="1" applyFont="1" applyBorder="1" applyAlignment="1" applyProtection="1">
      <alignment horizontal="center" vertical="center"/>
    </xf>
    <xf numFmtId="3" fontId="22" fillId="13" borderId="29" xfId="3" applyNumberFormat="1" applyFont="1" applyBorder="1" applyAlignment="1" applyProtection="1">
      <alignment horizontal="center" vertical="center"/>
    </xf>
    <xf numFmtId="3" fontId="22" fillId="13" borderId="25" xfId="3" applyNumberFormat="1" applyFont="1" applyBorder="1" applyAlignment="1" applyProtection="1">
      <alignment horizontal="center" vertical="center"/>
    </xf>
    <xf numFmtId="3" fontId="22" fillId="13" borderId="24" xfId="3" applyNumberFormat="1" applyFont="1" applyBorder="1" applyAlignment="1" applyProtection="1">
      <alignment horizontal="center" vertical="center"/>
    </xf>
    <xf numFmtId="3" fontId="22" fillId="13" borderId="26" xfId="3" applyNumberFormat="1" applyFont="1" applyBorder="1" applyAlignment="1" applyProtection="1">
      <alignment horizontal="center" vertical="center"/>
    </xf>
    <xf numFmtId="3" fontId="22" fillId="13" borderId="41" xfId="3" applyNumberFormat="1" applyFont="1" applyBorder="1" applyAlignment="1" applyProtection="1">
      <alignment horizontal="center" vertical="center"/>
    </xf>
    <xf numFmtId="3" fontId="22" fillId="13" borderId="22" xfId="3" applyNumberFormat="1" applyFont="1" applyBorder="1" applyAlignment="1" applyProtection="1">
      <alignment horizontal="center" vertical="center"/>
    </xf>
    <xf numFmtId="3" fontId="22" fillId="13" borderId="20" xfId="3" applyNumberFormat="1" applyFont="1" applyBorder="1" applyAlignment="1" applyProtection="1">
      <alignment horizontal="center" vertical="center"/>
    </xf>
    <xf numFmtId="0" fontId="24" fillId="2" borderId="9" xfId="5" applyFont="1" applyFill="1" applyBorder="1" applyAlignment="1">
      <alignment horizontal="center" vertical="center" wrapText="1"/>
    </xf>
    <xf numFmtId="0" fontId="24" fillId="6" borderId="31" xfId="5" applyFont="1" applyBorder="1">
      <alignment horizontal="center" wrapText="1"/>
    </xf>
    <xf numFmtId="0" fontId="22" fillId="2" borderId="29" xfId="0" applyFont="1" applyFill="1" applyBorder="1" applyAlignment="1" applyProtection="1">
      <alignment horizontal="left" vertical="center" wrapText="1"/>
    </xf>
    <xf numFmtId="0" fontId="22" fillId="2" borderId="30" xfId="0" applyFont="1" applyFill="1" applyBorder="1" applyAlignment="1" applyProtection="1">
      <alignment horizontal="left" vertical="center" wrapText="1"/>
    </xf>
    <xf numFmtId="0" fontId="22" fillId="45" borderId="0" xfId="0" applyFont="1" applyFill="1" applyAlignment="1" applyProtection="1">
      <alignment vertical="center"/>
    </xf>
    <xf numFmtId="0" fontId="25" fillId="2" borderId="21" xfId="83" applyFont="1" applyFill="1" applyBorder="1" applyAlignment="1">
      <alignment horizontal="left" vertical="center" wrapText="1" indent="1"/>
    </xf>
    <xf numFmtId="0" fontId="22" fillId="13" borderId="40" xfId="3" applyFont="1" applyBorder="1" applyAlignment="1" applyProtection="1">
      <alignment horizontal="center" vertical="center"/>
    </xf>
    <xf numFmtId="0" fontId="25" fillId="2" borderId="29" xfId="83" applyFont="1" applyFill="1" applyBorder="1" applyAlignment="1" applyProtection="1">
      <alignment horizontal="left" vertical="center" wrapText="1"/>
    </xf>
    <xf numFmtId="0" fontId="22" fillId="13" borderId="41" xfId="3" applyFont="1" applyBorder="1" applyProtection="1">
      <alignment horizontal="center" vertical="center"/>
    </xf>
    <xf numFmtId="0" fontId="22" fillId="13" borderId="29" xfId="3" applyFont="1" applyBorder="1" applyProtection="1">
      <alignment horizontal="center" vertical="center"/>
    </xf>
    <xf numFmtId="0" fontId="22" fillId="46" borderId="0" xfId="0" applyFont="1" applyFill="1" applyProtection="1">
      <alignment vertical="center"/>
    </xf>
    <xf numFmtId="0" fontId="22" fillId="45" borderId="0" xfId="0" applyFont="1" applyFill="1" applyAlignment="1" applyProtection="1">
      <alignment horizontal="left" vertical="center" indent="2"/>
    </xf>
    <xf numFmtId="0" fontId="22" fillId="45" borderId="0" xfId="0" applyFont="1" applyFill="1" applyProtection="1">
      <alignment vertical="center"/>
    </xf>
    <xf numFmtId="0" fontId="22" fillId="13" borderId="26" xfId="3" applyFont="1" applyBorder="1" applyAlignment="1" applyProtection="1">
      <alignment horizontal="left" vertical="center" indent="2"/>
    </xf>
    <xf numFmtId="0" fontId="22" fillId="2" borderId="0" xfId="0" applyFont="1" applyFill="1" applyBorder="1" applyAlignment="1" applyProtection="1">
      <alignment horizontal="left" vertical="center" indent="2"/>
    </xf>
    <xf numFmtId="0" fontId="22" fillId="13" borderId="21" xfId="3" applyFont="1" applyBorder="1" applyAlignment="1" applyProtection="1">
      <alignment horizontal="left" vertical="center" indent="2"/>
    </xf>
    <xf numFmtId="0" fontId="22" fillId="2" borderId="2" xfId="0" applyFont="1" applyFill="1" applyBorder="1" applyAlignment="1" applyProtection="1">
      <alignment horizontal="left" vertical="center" indent="2"/>
    </xf>
    <xf numFmtId="3" fontId="22" fillId="14" borderId="25" xfId="20" applyFont="1" applyBorder="1">
      <alignment horizontal="right" vertical="center"/>
      <protection locked="0"/>
    </xf>
    <xf numFmtId="3" fontId="22" fillId="6" borderId="32" xfId="30" applyFont="1" applyBorder="1" applyProtection="1">
      <alignment horizontal="right" vertical="center"/>
    </xf>
    <xf numFmtId="3" fontId="22" fillId="6" borderId="29" xfId="30" applyFont="1" applyBorder="1">
      <alignment horizontal="right" vertical="center"/>
    </xf>
    <xf numFmtId="0" fontId="22" fillId="2" borderId="29" xfId="0" applyFont="1" applyFill="1" applyBorder="1" applyAlignment="1" applyProtection="1">
      <alignment horizontal="left" vertical="center" wrapText="1" indent="4"/>
    </xf>
    <xf numFmtId="0" fontId="22" fillId="2" borderId="0" xfId="0" applyFont="1" applyFill="1" applyBorder="1" applyAlignment="1" applyProtection="1">
      <alignment horizontal="left" vertical="center" indent="3"/>
    </xf>
    <xf numFmtId="0" fontId="22" fillId="2" borderId="2" xfId="0" applyFont="1" applyFill="1" applyBorder="1" applyAlignment="1" applyProtection="1">
      <alignment horizontal="left" vertical="center" indent="3"/>
    </xf>
    <xf numFmtId="2" fontId="22" fillId="2" borderId="33" xfId="0" applyNumberFormat="1" applyFont="1" applyFill="1" applyBorder="1" applyProtection="1">
      <alignment vertical="center"/>
    </xf>
    <xf numFmtId="2" fontId="22" fillId="2" borderId="22" xfId="0" applyNumberFormat="1" applyFont="1" applyFill="1" applyBorder="1" applyProtection="1">
      <alignment vertical="center"/>
    </xf>
    <xf numFmtId="2" fontId="22" fillId="2" borderId="27" xfId="0" applyNumberFormat="1" applyFont="1" applyFill="1" applyBorder="1" applyProtection="1">
      <alignment vertical="center"/>
    </xf>
    <xf numFmtId="3" fontId="30" fillId="41" borderId="52" xfId="11" applyFont="1" applyBorder="1" applyProtection="1">
      <alignment horizontal="right" vertical="center"/>
      <protection locked="0"/>
    </xf>
    <xf numFmtId="0" fontId="22" fillId="2" borderId="34" xfId="0" applyFont="1" applyFill="1" applyBorder="1" applyProtection="1">
      <alignment vertical="center"/>
    </xf>
    <xf numFmtId="0" fontId="22" fillId="13" borderId="55" xfId="3" applyFont="1" applyBorder="1" applyProtection="1">
      <alignment horizontal="center" vertical="center"/>
    </xf>
    <xf numFmtId="0" fontId="22" fillId="45" borderId="0" xfId="0" applyFont="1" applyFill="1" applyBorder="1" applyAlignment="1" applyProtection="1">
      <alignment vertical="center"/>
    </xf>
    <xf numFmtId="0" fontId="0" fillId="45" borderId="0" xfId="0" applyFont="1" applyFill="1" applyProtection="1">
      <alignment vertical="center"/>
    </xf>
    <xf numFmtId="3" fontId="22" fillId="6" borderId="30" xfId="30" applyFont="1" applyBorder="1">
      <alignment horizontal="right" vertical="center"/>
    </xf>
    <xf numFmtId="0" fontId="22" fillId="6" borderId="36" xfId="2" applyFont="1" applyBorder="1" applyProtection="1">
      <alignment horizontal="center" vertical="center"/>
    </xf>
    <xf numFmtId="0" fontId="22" fillId="13" borderId="28" xfId="3" applyFont="1" applyBorder="1" applyProtection="1">
      <alignment horizontal="center" vertical="center"/>
    </xf>
    <xf numFmtId="0" fontId="22" fillId="2" borderId="49" xfId="0" applyFont="1" applyFill="1" applyBorder="1" applyAlignment="1" applyProtection="1">
      <alignment vertical="center" wrapText="1"/>
    </xf>
    <xf numFmtId="0" fontId="24" fillId="2" borderId="19" xfId="0" applyFont="1" applyFill="1" applyBorder="1" applyAlignment="1">
      <alignment horizontal="center" vertical="center" wrapText="1"/>
    </xf>
    <xf numFmtId="0" fontId="20" fillId="6" borderId="3" xfId="4" applyFont="1" applyFill="1" applyBorder="1" applyAlignment="1"/>
    <xf numFmtId="0" fontId="20" fillId="6" borderId="9" xfId="4" applyFont="1" applyFill="1" applyBorder="1" applyAlignment="1"/>
    <xf numFmtId="0" fontId="22" fillId="6" borderId="11" xfId="0" applyFont="1" applyFill="1" applyBorder="1">
      <alignment vertical="center"/>
    </xf>
    <xf numFmtId="0" fontId="22" fillId="6" borderId="0" xfId="0" applyFont="1" applyFill="1" applyBorder="1">
      <alignment vertical="center"/>
    </xf>
    <xf numFmtId="3" fontId="22" fillId="13" borderId="33" xfId="3" applyNumberFormat="1" applyFont="1" applyBorder="1">
      <alignment horizontal="center" vertical="center"/>
    </xf>
    <xf numFmtId="0" fontId="22" fillId="6" borderId="0" xfId="0" applyFont="1" applyFill="1" applyBorder="1" applyAlignment="1" applyProtection="1">
      <alignment horizontal="left" vertical="center"/>
    </xf>
    <xf numFmtId="0" fontId="20" fillId="6" borderId="5" xfId="4" applyFont="1" applyFill="1" applyBorder="1" applyAlignment="1"/>
    <xf numFmtId="0" fontId="22" fillId="6" borderId="5" xfId="0" applyFont="1" applyFill="1" applyBorder="1">
      <alignment vertical="center"/>
    </xf>
    <xf numFmtId="0" fontId="22" fillId="6" borderId="6" xfId="0" applyFont="1" applyFill="1" applyBorder="1">
      <alignment vertical="center"/>
    </xf>
    <xf numFmtId="0" fontId="23" fillId="6" borderId="2" xfId="0" applyFont="1" applyFill="1" applyBorder="1" applyAlignment="1" applyProtection="1">
      <alignment horizontal="left"/>
    </xf>
    <xf numFmtId="0" fontId="23" fillId="6" borderId="0" xfId="0" applyFont="1" applyFill="1" applyBorder="1" applyAlignment="1">
      <alignment vertical="center"/>
    </xf>
    <xf numFmtId="0" fontId="24" fillId="6" borderId="2" xfId="0" applyFont="1" applyFill="1" applyBorder="1" applyAlignment="1" applyProtection="1">
      <alignment horizontal="left" vertical="center"/>
    </xf>
    <xf numFmtId="0" fontId="22" fillId="6" borderId="0" xfId="0" applyFont="1" applyFill="1" applyBorder="1" applyProtection="1">
      <alignment vertical="center"/>
    </xf>
    <xf numFmtId="0" fontId="23" fillId="6" borderId="2" xfId="0" applyFont="1" applyFill="1" applyBorder="1" applyAlignment="1" applyProtection="1">
      <alignment horizontal="left" vertical="center"/>
    </xf>
    <xf numFmtId="0" fontId="22" fillId="6" borderId="0" xfId="0" applyFont="1" applyFill="1" applyBorder="1" applyAlignment="1" applyProtection="1">
      <alignment vertical="center"/>
    </xf>
    <xf numFmtId="0" fontId="22" fillId="6" borderId="0" xfId="0" applyFont="1" applyFill="1" applyBorder="1" applyAlignment="1">
      <alignment vertical="center"/>
    </xf>
    <xf numFmtId="0" fontId="22" fillId="6" borderId="0" xfId="0" applyFont="1" applyFill="1">
      <alignment vertical="center"/>
    </xf>
    <xf numFmtId="0" fontId="22" fillId="6" borderId="41" xfId="0" applyFont="1" applyFill="1" applyBorder="1" applyAlignment="1" applyProtection="1">
      <alignment horizontal="center" vertical="center"/>
    </xf>
    <xf numFmtId="0" fontId="24" fillId="6" borderId="31" xfId="0" applyFont="1" applyFill="1" applyBorder="1" applyAlignment="1" applyProtection="1">
      <alignment horizontal="center" vertical="center" wrapText="1"/>
    </xf>
    <xf numFmtId="0" fontId="24" fillId="6" borderId="46" xfId="0" applyFont="1" applyFill="1" applyBorder="1" applyAlignment="1" applyProtection="1">
      <alignment horizontal="center" vertical="center" wrapText="1"/>
    </xf>
    <xf numFmtId="0" fontId="24" fillId="6" borderId="44" xfId="0" applyFont="1" applyFill="1" applyBorder="1" applyAlignment="1" applyProtection="1">
      <alignment horizontal="center" vertical="center" wrapText="1"/>
    </xf>
    <xf numFmtId="0" fontId="24" fillId="6" borderId="19" xfId="0" applyFont="1" applyFill="1" applyBorder="1" applyAlignment="1" applyProtection="1">
      <alignment horizontal="center" vertical="center" wrapText="1"/>
    </xf>
    <xf numFmtId="0" fontId="22" fillId="6" borderId="21" xfId="0" applyFont="1" applyFill="1" applyBorder="1" applyAlignment="1" applyProtection="1">
      <alignment horizontal="left" vertical="center"/>
    </xf>
    <xf numFmtId="0" fontId="22" fillId="6" borderId="9" xfId="0" applyFont="1" applyFill="1" applyBorder="1">
      <alignment vertical="center"/>
    </xf>
    <xf numFmtId="0" fontId="22" fillId="6" borderId="10" xfId="0" applyFont="1" applyFill="1" applyBorder="1">
      <alignment vertical="center"/>
    </xf>
    <xf numFmtId="0" fontId="22" fillId="6" borderId="7" xfId="0" applyFont="1" applyFill="1" applyBorder="1">
      <alignment vertical="center"/>
    </xf>
    <xf numFmtId="0" fontId="22" fillId="6" borderId="5" xfId="0" applyFont="1" applyFill="1" applyBorder="1" applyAlignment="1" applyProtection="1">
      <alignment vertical="center"/>
    </xf>
    <xf numFmtId="0" fontId="21" fillId="6" borderId="9" xfId="4" applyFont="1" applyFill="1" applyBorder="1" applyAlignment="1"/>
    <xf numFmtId="0" fontId="22" fillId="6" borderId="5" xfId="0" applyFont="1" applyFill="1" applyBorder="1" applyProtection="1">
      <alignment vertical="center"/>
    </xf>
    <xf numFmtId="0" fontId="22" fillId="6" borderId="0" xfId="0" applyFont="1" applyFill="1" applyProtection="1">
      <alignment vertical="center"/>
    </xf>
    <xf numFmtId="0" fontId="22" fillId="6" borderId="6" xfId="0" applyFont="1" applyFill="1" applyBorder="1" applyAlignment="1" applyProtection="1">
      <alignment vertical="center"/>
    </xf>
    <xf numFmtId="0" fontId="22" fillId="6" borderId="2" xfId="0" applyFont="1" applyFill="1" applyBorder="1" applyProtection="1">
      <alignment vertical="center"/>
    </xf>
    <xf numFmtId="0" fontId="24" fillId="6" borderId="0" xfId="0" applyFont="1" applyFill="1" applyBorder="1" applyAlignment="1" applyProtection="1">
      <alignment vertical="center"/>
    </xf>
    <xf numFmtId="0" fontId="23" fillId="6" borderId="12" xfId="0" applyFont="1" applyFill="1" applyBorder="1" applyAlignment="1" applyProtection="1">
      <alignment horizontal="left"/>
    </xf>
    <xf numFmtId="0" fontId="22" fillId="6" borderId="2" xfId="0" applyFont="1" applyFill="1" applyBorder="1" applyAlignment="1" applyProtection="1">
      <alignment horizontal="left" vertical="center"/>
    </xf>
    <xf numFmtId="0" fontId="24" fillId="6" borderId="2" xfId="0" applyFont="1" applyFill="1" applyBorder="1" applyAlignment="1" applyProtection="1">
      <alignment vertical="center"/>
    </xf>
    <xf numFmtId="0" fontId="24" fillId="6" borderId="10" xfId="0" applyFont="1" applyFill="1" applyBorder="1" applyAlignment="1" applyProtection="1">
      <alignment vertical="center"/>
    </xf>
    <xf numFmtId="0" fontId="22" fillId="6" borderId="10" xfId="0" applyFont="1" applyFill="1" applyBorder="1" applyAlignment="1" applyProtection="1">
      <alignment horizontal="left" vertical="center"/>
    </xf>
    <xf numFmtId="0" fontId="22" fillId="6" borderId="4" xfId="0" applyFont="1" applyFill="1" applyBorder="1">
      <alignment vertical="center"/>
    </xf>
    <xf numFmtId="0" fontId="22" fillId="6" borderId="11" xfId="0" applyFont="1" applyFill="1" applyBorder="1" applyAlignment="1">
      <alignment vertical="center"/>
    </xf>
    <xf numFmtId="0" fontId="22" fillId="6" borderId="5" xfId="0" applyFont="1" applyFill="1" applyBorder="1" applyAlignment="1" applyProtection="1">
      <alignment horizontal="left"/>
    </xf>
    <xf numFmtId="0" fontId="22" fillId="6" borderId="5" xfId="0" applyFont="1" applyFill="1" applyBorder="1" applyAlignment="1" applyProtection="1"/>
    <xf numFmtId="0" fontId="22" fillId="6" borderId="25" xfId="0" applyFont="1" applyFill="1" applyBorder="1" applyAlignment="1" applyProtection="1">
      <alignment vertical="center"/>
    </xf>
    <xf numFmtId="0" fontId="22" fillId="6" borderId="26" xfId="0" applyFont="1" applyFill="1" applyBorder="1" applyAlignment="1" applyProtection="1">
      <alignment vertical="center"/>
    </xf>
    <xf numFmtId="0" fontId="22" fillId="6" borderId="26" xfId="0" applyFont="1" applyFill="1" applyBorder="1" applyAlignment="1" applyProtection="1">
      <alignment horizontal="left" vertical="center"/>
    </xf>
    <xf numFmtId="0" fontId="22" fillId="6" borderId="26" xfId="0" applyFont="1" applyFill="1" applyBorder="1" applyAlignment="1" applyProtection="1">
      <alignment horizontal="left" vertical="center" indent="1"/>
    </xf>
    <xf numFmtId="0" fontId="22" fillId="6" borderId="27" xfId="0" applyFont="1" applyFill="1" applyBorder="1" applyAlignment="1">
      <alignment vertical="center"/>
    </xf>
    <xf numFmtId="3" fontId="22" fillId="6" borderId="36" xfId="30" applyFont="1" applyFill="1" applyBorder="1">
      <alignment horizontal="right" vertical="center"/>
    </xf>
    <xf numFmtId="165" fontId="22" fillId="6" borderId="36" xfId="31" applyFont="1" applyFill="1" applyBorder="1">
      <alignment horizontal="right" vertical="center"/>
    </xf>
    <xf numFmtId="0" fontId="22" fillId="6" borderId="27" xfId="0" applyFont="1" applyFill="1" applyBorder="1" applyAlignment="1" applyProtection="1">
      <alignment horizontal="left" vertical="center"/>
    </xf>
    <xf numFmtId="0" fontId="22" fillId="6" borderId="8" xfId="0" applyFont="1" applyFill="1" applyBorder="1" applyAlignment="1">
      <alignment vertical="center"/>
    </xf>
    <xf numFmtId="0" fontId="22" fillId="6" borderId="24" xfId="0" applyFont="1" applyFill="1" applyBorder="1" applyAlignment="1" applyProtection="1">
      <alignment horizontal="left" vertical="center"/>
    </xf>
    <xf numFmtId="0" fontId="24" fillId="6" borderId="19" xfId="0" applyFont="1" applyFill="1" applyBorder="1" applyAlignment="1" applyProtection="1">
      <alignment horizontal="center" wrapText="1"/>
    </xf>
    <xf numFmtId="0" fontId="24" fillId="6" borderId="31" xfId="0" applyFont="1" applyFill="1" applyBorder="1" applyAlignment="1" applyProtection="1">
      <alignment horizontal="center" wrapText="1"/>
    </xf>
    <xf numFmtId="0" fontId="22" fillId="6" borderId="38" xfId="0" applyFont="1" applyFill="1" applyBorder="1" applyAlignment="1" applyProtection="1">
      <alignment vertical="center" wrapText="1"/>
    </xf>
    <xf numFmtId="3" fontId="22" fillId="6" borderId="23" xfId="30" applyFont="1" applyFill="1" applyBorder="1" applyAlignment="1">
      <alignment horizontal="right" vertical="center"/>
    </xf>
    <xf numFmtId="3" fontId="22" fillId="6" borderId="32" xfId="30" applyFont="1" applyFill="1" applyBorder="1" applyAlignment="1">
      <alignment horizontal="right" vertical="center"/>
    </xf>
    <xf numFmtId="3" fontId="22" fillId="6" borderId="21" xfId="30" applyFont="1" applyFill="1" applyBorder="1" applyAlignment="1">
      <alignment horizontal="right" vertical="center"/>
    </xf>
    <xf numFmtId="3" fontId="22" fillId="6" borderId="36" xfId="30" applyFont="1" applyFill="1" applyBorder="1" applyAlignment="1">
      <alignment horizontal="right" vertical="center"/>
    </xf>
    <xf numFmtId="0" fontId="25" fillId="6" borderId="26" xfId="0" applyFont="1" applyFill="1" applyBorder="1" applyAlignment="1" applyProtection="1">
      <alignment horizontal="left" vertical="center" wrapText="1" indent="2"/>
    </xf>
    <xf numFmtId="0" fontId="22" fillId="6" borderId="27" xfId="0" applyFont="1" applyFill="1" applyBorder="1" applyAlignment="1" applyProtection="1">
      <alignment horizontal="left" vertical="center" wrapText="1" indent="1"/>
    </xf>
    <xf numFmtId="0" fontId="22" fillId="6" borderId="8" xfId="0" applyFont="1" applyFill="1" applyBorder="1" applyAlignment="1" applyProtection="1">
      <alignment vertical="center"/>
    </xf>
    <xf numFmtId="3" fontId="22" fillId="6" borderId="21" xfId="1" applyFont="1" applyFill="1" applyBorder="1" applyAlignment="1" applyProtection="1">
      <alignment horizontal="center" vertical="center"/>
    </xf>
    <xf numFmtId="170" fontId="26" fillId="6" borderId="21" xfId="29" applyFont="1" applyFill="1" applyBorder="1">
      <alignment horizontal="center" vertical="center"/>
    </xf>
    <xf numFmtId="0" fontId="22" fillId="6" borderId="5" xfId="0" applyFont="1" applyFill="1" applyBorder="1" applyAlignment="1" applyProtection="1">
      <alignment horizontal="left" vertical="center"/>
    </xf>
    <xf numFmtId="0" fontId="22" fillId="6" borderId="5" xfId="0" applyFont="1" applyFill="1" applyBorder="1" applyAlignment="1">
      <alignment vertical="center"/>
    </xf>
    <xf numFmtId="0" fontId="24" fillId="6" borderId="24" xfId="0" applyFont="1" applyFill="1" applyBorder="1" applyAlignment="1" applyProtection="1">
      <alignment horizontal="left" vertical="center"/>
    </xf>
    <xf numFmtId="0" fontId="24" fillId="6" borderId="38" xfId="0" applyFont="1" applyFill="1" applyBorder="1" applyAlignment="1" applyProtection="1">
      <alignment vertical="center"/>
    </xf>
    <xf numFmtId="0" fontId="24" fillId="6" borderId="26" xfId="0" applyFont="1" applyFill="1" applyBorder="1" applyAlignment="1" applyProtection="1">
      <alignment vertical="center"/>
    </xf>
    <xf numFmtId="0" fontId="22" fillId="6" borderId="27" xfId="0" applyFont="1" applyFill="1" applyBorder="1" applyAlignment="1" applyProtection="1">
      <alignment horizontal="left" vertical="center" indent="1"/>
    </xf>
    <xf numFmtId="0" fontId="37" fillId="6" borderId="0" xfId="0" applyFont="1" applyFill="1" applyBorder="1" applyAlignment="1">
      <alignment vertical="center"/>
    </xf>
    <xf numFmtId="0" fontId="22" fillId="6" borderId="21" xfId="0" applyFont="1" applyFill="1" applyBorder="1" applyAlignment="1" applyProtection="1">
      <alignment vertical="center" wrapText="1"/>
    </xf>
    <xf numFmtId="0" fontId="22" fillId="6" borderId="21" xfId="0" applyFont="1" applyFill="1" applyBorder="1" applyAlignment="1" applyProtection="1">
      <alignment horizontal="left" vertical="center" wrapText="1"/>
    </xf>
    <xf numFmtId="3" fontId="22" fillId="6" borderId="21" xfId="30" applyFont="1" applyFill="1" applyBorder="1" applyProtection="1">
      <alignment horizontal="right" vertical="center"/>
    </xf>
    <xf numFmtId="3" fontId="22" fillId="6" borderId="36" xfId="30" applyFont="1" applyFill="1" applyBorder="1" applyProtection="1">
      <alignment horizontal="right" vertical="center"/>
    </xf>
    <xf numFmtId="0" fontId="22" fillId="6" borderId="40" xfId="0" applyFont="1" applyFill="1" applyBorder="1" applyAlignment="1" applyProtection="1">
      <alignment horizontal="left" vertical="center" wrapText="1"/>
    </xf>
    <xf numFmtId="0" fontId="22" fillId="6" borderId="2" xfId="0" applyFont="1" applyFill="1" applyBorder="1">
      <alignment vertical="center"/>
    </xf>
    <xf numFmtId="0" fontId="24" fillId="6" borderId="34" xfId="0" applyFont="1" applyFill="1" applyBorder="1" applyAlignment="1">
      <alignment horizontal="center" wrapText="1"/>
    </xf>
    <xf numFmtId="0" fontId="24" fillId="6" borderId="43" xfId="0" applyFont="1" applyFill="1" applyBorder="1" applyAlignment="1">
      <alignment horizontal="center" wrapText="1"/>
    </xf>
    <xf numFmtId="0" fontId="24" fillId="6" borderId="43" xfId="0" applyFont="1" applyFill="1" applyBorder="1" applyAlignment="1" applyProtection="1">
      <alignment horizontal="center" wrapText="1"/>
    </xf>
    <xf numFmtId="0" fontId="24" fillId="6" borderId="45" xfId="0" applyFont="1" applyFill="1" applyBorder="1" applyAlignment="1" applyProtection="1">
      <alignment horizontal="center" wrapText="1"/>
    </xf>
    <xf numFmtId="0" fontId="22" fillId="6" borderId="25" xfId="0" applyFont="1" applyFill="1" applyBorder="1" applyAlignment="1">
      <alignment horizontal="center" vertical="center"/>
    </xf>
    <xf numFmtId="0" fontId="22" fillId="6" borderId="41" xfId="0" applyFont="1" applyFill="1" applyBorder="1" applyAlignment="1">
      <alignment horizontal="center" vertical="center"/>
    </xf>
    <xf numFmtId="0" fontId="22" fillId="6" borderId="21" xfId="0" applyFont="1" applyFill="1" applyBorder="1" applyAlignment="1" applyProtection="1">
      <alignment vertical="center"/>
    </xf>
    <xf numFmtId="0" fontId="22" fillId="6" borderId="26" xfId="0" applyFont="1" applyFill="1" applyBorder="1" applyAlignment="1">
      <alignment horizontal="center" vertical="center"/>
    </xf>
    <xf numFmtId="0" fontId="22" fillId="6" borderId="36" xfId="0" applyFont="1" applyFill="1" applyBorder="1" applyAlignment="1" applyProtection="1">
      <alignment horizontal="left" vertical="center" wrapText="1"/>
    </xf>
    <xf numFmtId="3" fontId="22" fillId="6" borderId="21" xfId="30" applyFont="1" applyFill="1" applyBorder="1">
      <alignment horizontal="right" vertical="center"/>
    </xf>
    <xf numFmtId="0" fontId="37" fillId="6" borderId="6" xfId="0" applyFont="1" applyFill="1" applyBorder="1" applyAlignment="1">
      <alignment vertical="center"/>
    </xf>
    <xf numFmtId="0" fontId="37" fillId="6" borderId="11" xfId="0" applyFont="1" applyFill="1" applyBorder="1" applyAlignment="1">
      <alignment vertical="center"/>
    </xf>
    <xf numFmtId="0" fontId="24" fillId="6" borderId="2" xfId="0" applyFont="1" applyFill="1" applyBorder="1" applyAlignment="1" applyProtection="1">
      <alignment horizontal="left"/>
    </xf>
    <xf numFmtId="0" fontId="22" fillId="6" borderId="2" xfId="0" applyFont="1" applyFill="1" applyBorder="1" applyAlignment="1" applyProtection="1">
      <alignment vertical="center"/>
    </xf>
    <xf numFmtId="0" fontId="22" fillId="6" borderId="10" xfId="0" applyFont="1" applyFill="1" applyBorder="1" applyAlignment="1" applyProtection="1">
      <alignment vertical="center"/>
    </xf>
    <xf numFmtId="0" fontId="37" fillId="6" borderId="0" xfId="0" applyFont="1" applyFill="1" applyBorder="1" applyAlignment="1" applyProtection="1">
      <alignment horizontal="left" vertical="center"/>
    </xf>
    <xf numFmtId="0" fontId="37" fillId="6" borderId="0" xfId="0" applyFont="1" applyFill="1" applyBorder="1" applyAlignment="1" applyProtection="1">
      <alignment vertical="center"/>
    </xf>
    <xf numFmtId="0" fontId="22" fillId="6" borderId="28" xfId="0" applyFont="1" applyFill="1" applyBorder="1" applyAlignment="1">
      <alignment vertical="center"/>
    </xf>
    <xf numFmtId="0" fontId="22" fillId="6" borderId="29" xfId="0" applyFont="1" applyFill="1" applyBorder="1" applyAlignment="1">
      <alignment horizontal="left" vertical="center" indent="1"/>
    </xf>
    <xf numFmtId="0" fontId="22" fillId="6" borderId="30" xfId="0" applyFont="1" applyFill="1" applyBorder="1" applyAlignment="1">
      <alignment horizontal="left" vertical="center" indent="1"/>
    </xf>
    <xf numFmtId="0" fontId="22" fillId="6" borderId="35" xfId="0" applyFont="1" applyFill="1" applyBorder="1" applyAlignment="1" applyProtection="1">
      <alignment horizontal="center" vertical="center"/>
    </xf>
    <xf numFmtId="0" fontId="22" fillId="6" borderId="25" xfId="0" applyFont="1" applyFill="1" applyBorder="1" applyAlignment="1">
      <alignment vertical="center"/>
    </xf>
    <xf numFmtId="0" fontId="22" fillId="6" borderId="26" xfId="0" applyFont="1" applyFill="1" applyBorder="1" applyAlignment="1">
      <alignment horizontal="left" vertical="center" indent="1"/>
    </xf>
    <xf numFmtId="0" fontId="22" fillId="6" borderId="26" xfId="0" applyFont="1" applyFill="1" applyBorder="1" applyAlignment="1">
      <alignment vertical="center"/>
    </xf>
    <xf numFmtId="0" fontId="22" fillId="6" borderId="41" xfId="0" applyFont="1" applyFill="1" applyBorder="1" applyAlignment="1">
      <alignment horizontal="left" vertical="center" indent="1"/>
    </xf>
    <xf numFmtId="0" fontId="22" fillId="6" borderId="41" xfId="0" applyFont="1" applyFill="1" applyBorder="1" applyAlignment="1">
      <alignment horizontal="left" vertical="center"/>
    </xf>
    <xf numFmtId="0" fontId="24" fillId="6" borderId="24" xfId="0" applyFont="1" applyFill="1" applyBorder="1" applyAlignment="1">
      <alignment horizontal="left" vertical="center"/>
    </xf>
    <xf numFmtId="3" fontId="22" fillId="6" borderId="32" xfId="30" applyFont="1" applyFill="1" applyBorder="1">
      <alignment horizontal="right" vertical="center"/>
    </xf>
    <xf numFmtId="3" fontId="24" fillId="6" borderId="19" xfId="30" applyFont="1" applyFill="1" applyBorder="1">
      <alignment horizontal="right" vertical="center"/>
    </xf>
    <xf numFmtId="0" fontId="22" fillId="6" borderId="34" xfId="0" applyFont="1" applyFill="1" applyBorder="1" applyAlignment="1" applyProtection="1">
      <alignment vertical="center"/>
    </xf>
    <xf numFmtId="0" fontId="22" fillId="6" borderId="41" xfId="0" applyFont="1" applyFill="1" applyBorder="1" applyAlignment="1" applyProtection="1">
      <alignment horizontal="left" vertical="center" wrapText="1"/>
    </xf>
    <xf numFmtId="0" fontId="22" fillId="6" borderId="39" xfId="0" applyFont="1" applyFill="1" applyBorder="1" applyAlignment="1" applyProtection="1">
      <alignment horizontal="left" vertical="center" wrapText="1"/>
    </xf>
    <xf numFmtId="0" fontId="22" fillId="6" borderId="29" xfId="0" applyFont="1" applyFill="1" applyBorder="1" applyAlignment="1" applyProtection="1">
      <alignment horizontal="left" vertical="center" wrapText="1"/>
    </xf>
    <xf numFmtId="0" fontId="22" fillId="6" borderId="30" xfId="0" applyFont="1" applyFill="1" applyBorder="1" applyAlignment="1" applyProtection="1">
      <alignment horizontal="left" vertical="center" wrapText="1"/>
    </xf>
    <xf numFmtId="0" fontId="24" fillId="6" borderId="0" xfId="0" applyFont="1" applyFill="1" applyBorder="1" applyAlignment="1" applyProtection="1">
      <alignment horizontal="left" vertical="center"/>
    </xf>
    <xf numFmtId="0" fontId="37" fillId="6" borderId="5" xfId="0" applyFont="1" applyFill="1" applyBorder="1" applyAlignment="1" applyProtection="1">
      <alignment horizontal="left" vertical="center"/>
    </xf>
    <xf numFmtId="0" fontId="24" fillId="6" borderId="35" xfId="0" applyFont="1" applyFill="1" applyBorder="1" applyAlignment="1">
      <alignment horizontal="left" vertical="center"/>
    </xf>
    <xf numFmtId="0" fontId="22" fillId="6" borderId="38" xfId="0" applyFont="1" applyFill="1" applyBorder="1" applyAlignment="1">
      <alignment horizontal="left" vertical="center"/>
    </xf>
    <xf numFmtId="0" fontId="22" fillId="6" borderId="26" xfId="0" applyFont="1" applyFill="1" applyBorder="1" applyAlignment="1">
      <alignment horizontal="left" vertical="center"/>
    </xf>
    <xf numFmtId="0" fontId="22" fillId="6" borderId="27" xfId="0" applyFont="1" applyFill="1" applyBorder="1" applyAlignment="1">
      <alignment horizontal="left" vertical="center"/>
    </xf>
    <xf numFmtId="3" fontId="22" fillId="6" borderId="42" xfId="30" applyFont="1" applyFill="1" applyBorder="1" applyAlignment="1" applyProtection="1">
      <alignment horizontal="right" vertical="center"/>
    </xf>
    <xf numFmtId="0" fontId="37" fillId="6" borderId="5" xfId="0" applyFont="1" applyFill="1" applyBorder="1" applyAlignment="1" applyProtection="1">
      <alignment vertical="center"/>
    </xf>
    <xf numFmtId="0" fontId="37" fillId="6" borderId="5" xfId="0" applyFont="1" applyFill="1" applyBorder="1" applyAlignment="1">
      <alignment vertical="center"/>
    </xf>
    <xf numFmtId="0" fontId="20" fillId="6" borderId="3" xfId="0" applyFont="1" applyFill="1" applyBorder="1" applyAlignment="1"/>
    <xf numFmtId="0" fontId="20" fillId="6" borderId="9" xfId="0" applyFont="1" applyFill="1" applyBorder="1" applyAlignment="1"/>
    <xf numFmtId="15" fontId="21" fillId="6" borderId="9" xfId="0" applyNumberFormat="1" applyFont="1" applyFill="1" applyBorder="1" applyAlignment="1"/>
    <xf numFmtId="0" fontId="24" fillId="6" borderId="24" xfId="0" applyFont="1" applyFill="1" applyBorder="1" applyAlignment="1">
      <alignment horizontal="center" wrapText="1"/>
    </xf>
    <xf numFmtId="0" fontId="24" fillId="6" borderId="19" xfId="0" applyFont="1" applyFill="1" applyBorder="1" applyAlignment="1">
      <alignment horizontal="center" wrapText="1"/>
    </xf>
    <xf numFmtId="0" fontId="24" fillId="6" borderId="21" xfId="0" applyFont="1" applyFill="1" applyBorder="1" applyAlignment="1" applyProtection="1">
      <alignment vertical="center"/>
    </xf>
    <xf numFmtId="0" fontId="24" fillId="6" borderId="20" xfId="0" applyFont="1" applyFill="1" applyBorder="1" applyAlignment="1" applyProtection="1">
      <alignment horizontal="left" vertical="center" wrapText="1"/>
    </xf>
    <xf numFmtId="0" fontId="22" fillId="6" borderId="20" xfId="0" applyFont="1" applyFill="1" applyBorder="1" applyAlignment="1" applyProtection="1">
      <alignment vertical="center" wrapText="1"/>
    </xf>
    <xf numFmtId="0" fontId="22" fillId="6" borderId="26" xfId="0" applyFont="1" applyFill="1" applyBorder="1" applyAlignment="1" applyProtection="1">
      <alignment horizontal="center" vertical="center" wrapText="1"/>
    </xf>
    <xf numFmtId="0" fontId="22" fillId="6" borderId="21" xfId="0" applyFont="1" applyFill="1" applyBorder="1" applyAlignment="1">
      <alignment vertical="center" wrapText="1"/>
    </xf>
    <xf numFmtId="0" fontId="22" fillId="6" borderId="21" xfId="0" applyFont="1" applyFill="1" applyBorder="1" applyAlignment="1">
      <alignment vertical="center"/>
    </xf>
    <xf numFmtId="0" fontId="23" fillId="6" borderId="5" xfId="0" applyFont="1" applyFill="1" applyBorder="1">
      <alignment vertical="center"/>
    </xf>
    <xf numFmtId="0" fontId="27" fillId="6" borderId="31" xfId="0" applyFont="1" applyFill="1" applyBorder="1" applyAlignment="1" applyProtection="1">
      <alignment horizontal="center" vertical="center" wrapText="1"/>
    </xf>
    <xf numFmtId="0" fontId="22" fillId="6" borderId="20" xfId="0" applyFont="1" applyFill="1" applyBorder="1" applyAlignment="1">
      <alignment vertical="center"/>
    </xf>
    <xf numFmtId="0" fontId="22" fillId="6" borderId="21" xfId="0" applyFont="1" applyFill="1" applyBorder="1" applyAlignment="1">
      <alignment horizontal="left" vertical="center" indent="1"/>
    </xf>
    <xf numFmtId="0" fontId="22" fillId="6" borderId="40" xfId="0" applyFont="1" applyFill="1" applyBorder="1" applyAlignment="1">
      <alignment horizontal="left" vertical="center" indent="1"/>
    </xf>
    <xf numFmtId="0" fontId="22" fillId="6" borderId="32" xfId="0" applyFont="1" applyFill="1" applyBorder="1" applyAlignment="1">
      <alignment vertical="center"/>
    </xf>
    <xf numFmtId="0" fontId="22" fillId="6" borderId="27" xfId="0" applyFont="1" applyFill="1" applyBorder="1" applyAlignment="1">
      <alignment horizontal="center" vertical="center"/>
    </xf>
    <xf numFmtId="0" fontId="22" fillId="6" borderId="9" xfId="0" applyFont="1" applyFill="1" applyBorder="1" applyAlignment="1">
      <alignment vertical="center"/>
    </xf>
    <xf numFmtId="3" fontId="22" fillId="6" borderId="20" xfId="30" applyFont="1" applyFill="1" applyBorder="1">
      <alignment horizontal="right" vertical="center"/>
    </xf>
    <xf numFmtId="3" fontId="22" fillId="6" borderId="36" xfId="1" applyFont="1" applyFill="1" applyBorder="1" applyAlignment="1" applyProtection="1">
      <alignment horizontal="center" vertical="center"/>
    </xf>
    <xf numFmtId="3" fontId="22" fillId="6" borderId="23" xfId="30" applyFont="1" applyFill="1" applyBorder="1">
      <alignment horizontal="right" vertical="center"/>
    </xf>
    <xf numFmtId="3" fontId="22" fillId="6" borderId="42" xfId="1" applyFont="1" applyFill="1" applyBorder="1" applyAlignment="1" applyProtection="1">
      <alignment horizontal="center" vertical="center"/>
    </xf>
    <xf numFmtId="3" fontId="22" fillId="6" borderId="33" xfId="1" applyFont="1" applyFill="1" applyBorder="1" applyAlignment="1" applyProtection="1">
      <alignment horizontal="center" vertical="center"/>
    </xf>
    <xf numFmtId="0" fontId="22" fillId="6" borderId="31" xfId="0" applyFont="1" applyFill="1" applyBorder="1" applyAlignment="1">
      <alignment horizontal="left" vertical="center"/>
    </xf>
    <xf numFmtId="0" fontId="25" fillId="6" borderId="19" xfId="83" applyFont="1" applyFill="1" applyBorder="1" applyAlignment="1">
      <alignment horizontal="left" vertical="center" wrapText="1"/>
    </xf>
    <xf numFmtId="3" fontId="22" fillId="6" borderId="9" xfId="1" applyFont="1" applyFill="1" applyBorder="1" applyAlignment="1" applyProtection="1">
      <alignment horizontal="center" vertical="center"/>
    </xf>
    <xf numFmtId="3" fontId="22" fillId="6" borderId="25" xfId="30" applyFont="1" applyFill="1" applyBorder="1">
      <alignment horizontal="right" vertical="center"/>
    </xf>
    <xf numFmtId="0" fontId="24" fillId="6" borderId="43" xfId="5" applyFont="1" applyFill="1" applyBorder="1" applyAlignment="1">
      <alignment horizontal="center" vertical="center" wrapText="1"/>
    </xf>
    <xf numFmtId="0" fontId="27" fillId="6" borderId="45" xfId="0" applyFont="1" applyFill="1" applyBorder="1" applyAlignment="1" applyProtection="1">
      <alignment horizontal="center" vertical="center" wrapText="1"/>
    </xf>
    <xf numFmtId="0" fontId="24" fillId="6" borderId="34" xfId="5" applyFont="1" applyFill="1" applyBorder="1" applyAlignment="1">
      <alignment horizontal="center" vertical="center" wrapText="1"/>
    </xf>
    <xf numFmtId="0" fontId="22" fillId="6" borderId="9" xfId="0" applyFont="1" applyFill="1" applyBorder="1" applyAlignment="1" applyProtection="1">
      <alignment vertical="center"/>
    </xf>
    <xf numFmtId="0" fontId="24" fillId="6" borderId="44" xfId="5" applyFont="1" applyFill="1" applyBorder="1" applyAlignment="1">
      <alignment horizontal="center" vertical="center" wrapText="1"/>
    </xf>
    <xf numFmtId="0" fontId="24" fillId="6" borderId="46" xfId="5" applyFont="1" applyFill="1" applyBorder="1" applyAlignment="1">
      <alignment horizontal="center" vertical="center" wrapText="1"/>
    </xf>
    <xf numFmtId="0" fontId="24" fillId="6" borderId="35" xfId="5" applyFont="1" applyFill="1" applyBorder="1" applyAlignment="1">
      <alignment horizontal="center" vertical="center" wrapText="1"/>
    </xf>
    <xf numFmtId="0" fontId="22" fillId="6" borderId="38" xfId="0" applyFont="1" applyFill="1" applyBorder="1" applyAlignment="1">
      <alignment horizontal="center" vertical="center"/>
    </xf>
    <xf numFmtId="0" fontId="22" fillId="6" borderId="23" xfId="0" applyFont="1" applyFill="1" applyBorder="1" applyAlignment="1">
      <alignment vertical="center" wrapText="1"/>
    </xf>
    <xf numFmtId="3" fontId="22" fillId="6" borderId="37" xfId="30" applyFont="1" applyFill="1" applyBorder="1">
      <alignment horizontal="right" vertical="center"/>
    </xf>
    <xf numFmtId="3" fontId="22" fillId="6" borderId="38" xfId="30" applyFont="1" applyFill="1" applyBorder="1">
      <alignment horizontal="right" vertical="center"/>
    </xf>
    <xf numFmtId="0" fontId="24" fillId="6" borderId="21" xfId="0" applyFont="1" applyFill="1" applyBorder="1" applyAlignment="1">
      <alignment vertical="center"/>
    </xf>
    <xf numFmtId="0" fontId="24" fillId="6" borderId="20" xfId="0" applyFont="1" applyFill="1" applyBorder="1" applyAlignment="1">
      <alignment vertical="center"/>
    </xf>
    <xf numFmtId="0" fontId="22" fillId="6" borderId="23" xfId="0" applyFont="1" applyFill="1" applyBorder="1" applyAlignment="1">
      <alignment vertical="center"/>
    </xf>
    <xf numFmtId="0" fontId="22" fillId="6" borderId="40" xfId="0" applyFont="1" applyFill="1" applyBorder="1" applyAlignment="1">
      <alignment vertical="center"/>
    </xf>
    <xf numFmtId="3" fontId="22" fillId="6" borderId="26" xfId="30" applyFont="1" applyFill="1" applyBorder="1">
      <alignment horizontal="right" vertical="center"/>
    </xf>
    <xf numFmtId="49" fontId="22" fillId="6" borderId="21" xfId="0" applyNumberFormat="1" applyFont="1" applyFill="1" applyBorder="1" applyAlignment="1">
      <alignment horizontal="left" vertical="center"/>
    </xf>
    <xf numFmtId="0" fontId="22" fillId="6" borderId="22" xfId="0" applyFont="1" applyFill="1" applyBorder="1" applyAlignment="1">
      <alignment vertical="center"/>
    </xf>
    <xf numFmtId="3" fontId="22" fillId="6" borderId="0" xfId="0" applyNumberFormat="1" applyFont="1" applyFill="1" applyBorder="1" applyAlignment="1" applyProtection="1">
      <alignment horizontal="right" vertical="center"/>
    </xf>
    <xf numFmtId="0" fontId="25" fillId="6" borderId="21" xfId="83" applyFont="1" applyFill="1" applyBorder="1" applyAlignment="1">
      <alignment vertical="center"/>
    </xf>
    <xf numFmtId="0" fontId="25" fillId="6" borderId="22" xfId="83" applyFont="1" applyFill="1" applyBorder="1" applyAlignment="1">
      <alignment vertical="center"/>
    </xf>
    <xf numFmtId="3" fontId="22" fillId="6" borderId="28" xfId="30" applyFont="1" applyFill="1" applyBorder="1">
      <alignment horizontal="right" vertical="center"/>
    </xf>
    <xf numFmtId="3" fontId="22" fillId="6" borderId="29" xfId="1" applyFont="1" applyFill="1" applyBorder="1" applyAlignment="1" applyProtection="1">
      <alignment horizontal="center" vertical="center"/>
    </xf>
    <xf numFmtId="3" fontId="22" fillId="6" borderId="30" xfId="1" applyFont="1" applyFill="1" applyBorder="1" applyAlignment="1" applyProtection="1">
      <alignment horizontal="center" vertical="center"/>
    </xf>
    <xf numFmtId="0" fontId="0" fillId="6" borderId="0" xfId="0">
      <alignment vertical="center"/>
    </xf>
    <xf numFmtId="0" fontId="0" fillId="6" borderId="0" xfId="0" applyFill="1">
      <alignment vertical="center"/>
    </xf>
    <xf numFmtId="0" fontId="22" fillId="6" borderId="29" xfId="0" applyFont="1" applyFill="1" applyBorder="1" applyAlignment="1" applyProtection="1">
      <alignment horizontal="left" vertical="center"/>
    </xf>
    <xf numFmtId="0" fontId="22" fillId="6" borderId="29" xfId="0" applyFont="1" applyFill="1" applyBorder="1" applyAlignment="1" applyProtection="1">
      <alignment horizontal="left" vertical="center" indent="2"/>
    </xf>
    <xf numFmtId="0" fontId="22" fillId="6" borderId="29" xfId="0" applyFont="1" applyFill="1" applyBorder="1" applyAlignment="1" applyProtection="1">
      <alignment horizontal="left" vertical="center" indent="1"/>
    </xf>
    <xf numFmtId="0" fontId="22" fillId="6" borderId="30" xfId="0" applyFont="1" applyFill="1" applyBorder="1" applyAlignment="1" applyProtection="1">
      <alignment horizontal="left" vertical="center"/>
    </xf>
    <xf numFmtId="0" fontId="22" fillId="6" borderId="49" xfId="0" applyFont="1" applyFill="1" applyBorder="1" applyAlignment="1" applyProtection="1">
      <alignment horizontal="left" vertical="center"/>
    </xf>
    <xf numFmtId="0" fontId="23" fillId="6" borderId="0" xfId="0" applyFont="1" applyFill="1" applyBorder="1" applyAlignment="1" applyProtection="1">
      <alignment horizontal="left"/>
    </xf>
    <xf numFmtId="0" fontId="35" fillId="6" borderId="6" xfId="0" applyFont="1" applyFill="1" applyBorder="1" applyAlignment="1" applyProtection="1">
      <alignment horizontal="center" vertical="center"/>
    </xf>
    <xf numFmtId="0" fontId="22" fillId="6" borderId="6" xfId="0" applyFont="1" applyFill="1" applyBorder="1" applyProtection="1">
      <alignment vertical="center"/>
    </xf>
    <xf numFmtId="0" fontId="22" fillId="6" borderId="7" xfId="0" applyFont="1" applyFill="1" applyBorder="1" applyProtection="1">
      <alignment vertical="center"/>
    </xf>
    <xf numFmtId="0" fontId="23" fillId="6" borderId="0" xfId="0" applyFont="1" applyFill="1" applyBorder="1" applyProtection="1">
      <alignment vertical="center"/>
    </xf>
    <xf numFmtId="0" fontId="22" fillId="6" borderId="9" xfId="0" applyFont="1" applyFill="1" applyBorder="1" applyProtection="1">
      <alignment vertical="center"/>
    </xf>
    <xf numFmtId="0" fontId="24" fillId="6" borderId="24" xfId="0" applyFont="1" applyFill="1" applyBorder="1" applyAlignment="1" applyProtection="1">
      <alignment vertical="center"/>
    </xf>
    <xf numFmtId="0" fontId="22" fillId="6" borderId="29" xfId="0" applyFont="1" applyFill="1" applyBorder="1" applyAlignment="1" applyProtection="1">
      <alignment vertical="center"/>
    </xf>
    <xf numFmtId="0" fontId="24" fillId="6" borderId="29" xfId="0" applyFont="1" applyFill="1" applyBorder="1" applyAlignment="1" applyProtection="1">
      <alignment vertical="center"/>
    </xf>
    <xf numFmtId="0" fontId="30" fillId="6" borderId="29" xfId="0" applyFont="1" applyFill="1" applyBorder="1" applyAlignment="1" applyProtection="1">
      <alignment horizontal="left" vertical="center" indent="1"/>
    </xf>
    <xf numFmtId="0" fontId="22" fillId="6" borderId="30" xfId="0" applyFont="1" applyFill="1" applyBorder="1" applyAlignment="1" applyProtection="1">
      <alignment horizontal="left" vertical="center" indent="1"/>
    </xf>
    <xf numFmtId="0" fontId="22" fillId="6" borderId="30" xfId="0" applyFont="1" applyFill="1" applyBorder="1" applyAlignment="1" applyProtection="1">
      <alignment vertical="center"/>
    </xf>
    <xf numFmtId="0" fontId="22" fillId="6" borderId="30" xfId="0" applyFont="1" applyFill="1" applyBorder="1" applyAlignment="1">
      <alignment vertical="center"/>
    </xf>
    <xf numFmtId="0" fontId="30" fillId="6" borderId="29" xfId="0" applyFont="1" applyFill="1" applyBorder="1" applyAlignment="1" applyProtection="1">
      <alignment horizontal="left" vertical="center" wrapText="1"/>
    </xf>
    <xf numFmtId="0" fontId="30" fillId="6" borderId="29" xfId="0" applyFont="1" applyFill="1" applyBorder="1" applyAlignment="1" applyProtection="1">
      <alignment vertical="center"/>
    </xf>
    <xf numFmtId="0" fontId="30" fillId="6" borderId="29" xfId="0" applyFont="1" applyFill="1" applyBorder="1" applyAlignment="1" applyProtection="1">
      <alignment horizontal="left" vertical="center" wrapText="1" indent="1"/>
    </xf>
    <xf numFmtId="0" fontId="30" fillId="6" borderId="30" xfId="0" applyFont="1" applyFill="1" applyBorder="1" applyAlignment="1" applyProtection="1">
      <alignment horizontal="left" vertical="center"/>
    </xf>
    <xf numFmtId="0" fontId="24" fillId="6" borderId="9" xfId="0" applyFont="1" applyFill="1" applyBorder="1" applyAlignment="1" applyProtection="1">
      <alignment vertical="center"/>
    </xf>
    <xf numFmtId="0" fontId="22" fillId="6" borderId="39" xfId="0" applyFont="1" applyFill="1" applyBorder="1" applyAlignment="1" applyProtection="1">
      <alignment horizontal="left" vertical="center"/>
    </xf>
    <xf numFmtId="0" fontId="22" fillId="6" borderId="0" xfId="0" applyFont="1" applyFill="1" applyBorder="1" applyAlignment="1" applyProtection="1">
      <alignment horizontal="center" vertical="center"/>
    </xf>
    <xf numFmtId="0" fontId="22" fillId="6" borderId="21" xfId="0" applyFont="1" applyFill="1" applyBorder="1" applyAlignment="1" applyProtection="1">
      <alignment horizontal="center" vertical="center"/>
    </xf>
    <xf numFmtId="0" fontId="22" fillId="6" borderId="40" xfId="0" applyFont="1" applyFill="1" applyBorder="1" applyAlignment="1" applyProtection="1">
      <alignment horizontal="center" vertical="center"/>
    </xf>
    <xf numFmtId="0" fontId="23" fillId="6" borderId="0" xfId="0" applyFont="1" applyFill="1" applyBorder="1" applyAlignment="1" applyProtection="1">
      <alignment horizontal="left" vertical="center"/>
    </xf>
    <xf numFmtId="3" fontId="22" fillId="6" borderId="0" xfId="30" applyFont="1" applyFill="1" applyBorder="1" applyAlignment="1">
      <alignment horizontal="right" vertical="center"/>
    </xf>
    <xf numFmtId="0" fontId="20" fillId="6" borderId="12" xfId="4" applyFont="1" applyFill="1" applyBorder="1" applyAlignment="1" applyProtection="1"/>
    <xf numFmtId="0" fontId="20" fillId="6" borderId="5" xfId="4" applyFont="1" applyFill="1" applyBorder="1" applyAlignment="1" applyProtection="1"/>
    <xf numFmtId="0" fontId="22" fillId="6" borderId="11" xfId="0" applyFont="1" applyFill="1" applyBorder="1" applyProtection="1">
      <alignment vertical="center"/>
    </xf>
    <xf numFmtId="0" fontId="20" fillId="6" borderId="0" xfId="0" applyFont="1" applyFill="1" applyBorder="1" applyProtection="1">
      <alignment vertical="center"/>
    </xf>
    <xf numFmtId="3" fontId="22" fillId="6" borderId="0" xfId="30" applyFont="1" applyFill="1" applyBorder="1" applyProtection="1">
      <alignment horizontal="right" vertical="center"/>
    </xf>
    <xf numFmtId="0" fontId="28" fillId="6" borderId="2" xfId="0" applyFont="1" applyFill="1" applyBorder="1" applyAlignment="1" applyProtection="1">
      <alignment horizontal="left"/>
    </xf>
    <xf numFmtId="0" fontId="29" fillId="6" borderId="0" xfId="0" applyFont="1" applyFill="1" applyBorder="1" applyProtection="1">
      <alignment vertical="center"/>
    </xf>
    <xf numFmtId="0" fontId="29" fillId="6" borderId="0" xfId="0" applyFont="1" applyFill="1" applyBorder="1" applyAlignment="1" applyProtection="1">
      <alignment horizontal="center"/>
    </xf>
    <xf numFmtId="3" fontId="30" fillId="6" borderId="0" xfId="0" applyNumberFormat="1" applyFont="1" applyFill="1" applyBorder="1" applyAlignment="1" applyProtection="1">
      <alignment horizontal="right"/>
    </xf>
    <xf numFmtId="0" fontId="30" fillId="6" borderId="0" xfId="0" applyFont="1" applyFill="1" applyBorder="1" applyProtection="1">
      <alignment vertical="center"/>
    </xf>
    <xf numFmtId="0" fontId="30" fillId="6" borderId="2" xfId="0" applyFont="1" applyFill="1" applyBorder="1" applyAlignment="1" applyProtection="1">
      <alignment horizontal="center"/>
    </xf>
    <xf numFmtId="0" fontId="22" fillId="6" borderId="19" xfId="3" applyFont="1" applyFill="1" applyBorder="1" applyProtection="1">
      <alignment horizontal="center" vertical="center"/>
    </xf>
    <xf numFmtId="0" fontId="24" fillId="6" borderId="31" xfId="5" applyFont="1" applyFill="1" applyBorder="1" applyAlignment="1" applyProtection="1">
      <alignment horizontal="center" vertical="center" wrapText="1"/>
    </xf>
    <xf numFmtId="0" fontId="30" fillId="6" borderId="25" xfId="0" applyFont="1" applyFill="1" applyBorder="1" applyAlignment="1" applyProtection="1">
      <alignment vertical="center" wrapText="1"/>
    </xf>
    <xf numFmtId="0" fontId="30" fillId="6" borderId="26" xfId="0" applyFont="1" applyFill="1" applyBorder="1" applyAlignment="1" applyProtection="1">
      <alignment vertical="center" wrapText="1"/>
    </xf>
    <xf numFmtId="0" fontId="30" fillId="6" borderId="26" xfId="0" applyFont="1" applyFill="1" applyBorder="1" applyAlignment="1" applyProtection="1">
      <alignment horizontal="left" vertical="center" wrapText="1" indent="1"/>
    </xf>
    <xf numFmtId="0" fontId="25" fillId="6" borderId="26" xfId="83" applyFont="1" applyFill="1" applyBorder="1" applyAlignment="1" applyProtection="1">
      <alignment horizontal="left" vertical="center" wrapText="1" indent="1"/>
    </xf>
    <xf numFmtId="0" fontId="30" fillId="6" borderId="41" xfId="0" applyFont="1" applyFill="1" applyBorder="1" applyAlignment="1" applyProtection="1">
      <alignment horizontal="left" vertical="center" wrapText="1" indent="1"/>
    </xf>
    <xf numFmtId="0" fontId="28" fillId="6" borderId="25" xfId="0" applyFont="1" applyFill="1" applyBorder="1" applyAlignment="1" applyProtection="1">
      <alignment vertical="center" wrapText="1"/>
    </xf>
    <xf numFmtId="0" fontId="30" fillId="6" borderId="27" xfId="0" applyFont="1" applyFill="1" applyBorder="1" applyAlignment="1" applyProtection="1">
      <alignment vertical="center" wrapText="1"/>
    </xf>
    <xf numFmtId="0" fontId="30" fillId="6" borderId="20" xfId="0" applyFont="1" applyFill="1" applyBorder="1" applyAlignment="1" applyProtection="1">
      <alignment horizontal="center" vertical="center" wrapText="1"/>
    </xf>
    <xf numFmtId="0" fontId="30" fillId="6" borderId="21" xfId="0" applyFont="1" applyFill="1" applyBorder="1" applyAlignment="1" applyProtection="1">
      <alignment horizontal="center" vertical="center" wrapText="1"/>
    </xf>
    <xf numFmtId="0" fontId="30" fillId="6" borderId="40" xfId="0" applyFont="1" applyFill="1" applyBorder="1" applyAlignment="1" applyProtection="1">
      <alignment horizontal="center" vertical="center" wrapText="1"/>
    </xf>
    <xf numFmtId="0" fontId="28" fillId="6" borderId="20" xfId="0" applyFont="1" applyFill="1" applyBorder="1" applyAlignment="1" applyProtection="1">
      <alignment horizontal="center" vertical="center" wrapText="1"/>
    </xf>
    <xf numFmtId="0" fontId="30" fillId="6" borderId="22" xfId="0" applyFont="1" applyFill="1" applyBorder="1" applyAlignment="1" applyProtection="1">
      <alignment horizontal="center" vertical="center" wrapText="1"/>
    </xf>
    <xf numFmtId="0" fontId="22" fillId="6" borderId="21" xfId="2" applyFont="1" applyFill="1" applyBorder="1">
      <alignment horizontal="center" vertical="center"/>
    </xf>
    <xf numFmtId="3" fontId="30" fillId="6" borderId="21" xfId="30" applyFont="1" applyFill="1" applyBorder="1" applyProtection="1">
      <alignment horizontal="right" vertical="center"/>
    </xf>
    <xf numFmtId="2" fontId="30" fillId="6" borderId="20" xfId="31" applyNumberFormat="1" applyFont="1" applyFill="1" applyBorder="1" applyProtection="1">
      <alignment horizontal="right" vertical="center"/>
    </xf>
    <xf numFmtId="2" fontId="30" fillId="6" borderId="40" xfId="31" applyNumberFormat="1" applyFont="1" applyFill="1" applyBorder="1" applyProtection="1">
      <alignment horizontal="right" vertical="center"/>
    </xf>
    <xf numFmtId="3" fontId="30" fillId="6" borderId="42" xfId="30" applyFont="1" applyFill="1" applyBorder="1" applyProtection="1">
      <alignment horizontal="right" vertical="center"/>
    </xf>
    <xf numFmtId="3" fontId="28" fillId="6" borderId="32" xfId="30" applyFont="1" applyFill="1" applyBorder="1" applyProtection="1">
      <alignment horizontal="right" vertical="center"/>
    </xf>
    <xf numFmtId="0" fontId="30" fillId="6" borderId="2" xfId="0" applyFont="1" applyFill="1" applyBorder="1" applyAlignment="1" applyProtection="1">
      <alignment horizontal="left"/>
    </xf>
    <xf numFmtId="0" fontId="30" fillId="6" borderId="2" xfId="0" applyFont="1" applyFill="1" applyBorder="1" applyProtection="1">
      <alignment vertical="center"/>
    </xf>
    <xf numFmtId="0" fontId="30" fillId="6" borderId="2" xfId="0" applyFont="1" applyFill="1" applyBorder="1" applyAlignment="1" applyProtection="1">
      <alignment horizontal="left" wrapText="1"/>
    </xf>
    <xf numFmtId="0" fontId="23" fillId="6" borderId="2" xfId="0" applyFont="1" applyFill="1" applyBorder="1" applyProtection="1">
      <alignment vertical="center"/>
    </xf>
    <xf numFmtId="0" fontId="22" fillId="6" borderId="6" xfId="0" applyFont="1" applyFill="1" applyBorder="1" applyAlignment="1" applyProtection="1">
      <alignment horizontal="left" vertical="center"/>
    </xf>
    <xf numFmtId="3" fontId="28" fillId="6" borderId="20" xfId="30" applyFont="1" applyFill="1" applyBorder="1" applyAlignment="1" applyProtection="1">
      <alignment horizontal="right" vertical="center"/>
    </xf>
    <xf numFmtId="3" fontId="30" fillId="6" borderId="21" xfId="30" applyFont="1" applyFill="1" applyBorder="1" applyAlignment="1" applyProtection="1">
      <alignment horizontal="right" vertical="center"/>
    </xf>
    <xf numFmtId="3" fontId="30" fillId="6" borderId="22" xfId="30" applyFont="1" applyFill="1" applyBorder="1" applyAlignment="1" applyProtection="1">
      <alignment horizontal="right" vertical="center"/>
    </xf>
    <xf numFmtId="2" fontId="30" fillId="6" borderId="22" xfId="31" applyNumberFormat="1" applyFont="1" applyFill="1" applyBorder="1" applyProtection="1">
      <alignment horizontal="right" vertical="center"/>
    </xf>
    <xf numFmtId="0" fontId="28" fillId="6" borderId="26" xfId="0" applyFont="1" applyFill="1" applyBorder="1" applyAlignment="1" applyProtection="1">
      <alignment vertical="center" wrapText="1"/>
    </xf>
    <xf numFmtId="49" fontId="30" fillId="6" borderId="21" xfId="0" applyNumberFormat="1" applyFont="1" applyFill="1" applyBorder="1" applyAlignment="1" applyProtection="1">
      <alignment horizontal="center" vertical="center" wrapText="1"/>
    </xf>
    <xf numFmtId="0" fontId="28" fillId="6" borderId="21" xfId="0" applyFont="1" applyFill="1" applyBorder="1" applyAlignment="1" applyProtection="1">
      <alignment horizontal="center" vertical="center" wrapText="1"/>
    </xf>
    <xf numFmtId="3" fontId="28" fillId="6" borderId="21" xfId="30" applyFont="1" applyFill="1" applyBorder="1">
      <alignment horizontal="right" vertical="center"/>
    </xf>
    <xf numFmtId="3" fontId="30" fillId="6" borderId="32" xfId="30" applyFont="1" applyFill="1" applyBorder="1" applyAlignment="1" applyProtection="1">
      <alignment horizontal="right" vertical="center"/>
    </xf>
    <xf numFmtId="3" fontId="28" fillId="6" borderId="36" xfId="30" applyFont="1" applyFill="1" applyBorder="1" applyProtection="1">
      <alignment horizontal="right" vertical="center"/>
    </xf>
    <xf numFmtId="0" fontId="28" fillId="6" borderId="24" xfId="0" applyFont="1" applyFill="1" applyBorder="1" applyAlignment="1" applyProtection="1">
      <alignment vertical="center" wrapText="1"/>
    </xf>
    <xf numFmtId="3" fontId="28" fillId="6" borderId="31" xfId="30" applyFont="1" applyFill="1" applyBorder="1" applyProtection="1">
      <alignment horizontal="right" vertical="center"/>
    </xf>
    <xf numFmtId="0" fontId="25" fillId="6" borderId="27" xfId="83" applyFont="1" applyFill="1" applyBorder="1" applyAlignment="1" applyProtection="1">
      <alignment horizontal="left" vertical="center" wrapText="1" indent="1"/>
    </xf>
    <xf numFmtId="0" fontId="22" fillId="6" borderId="22" xfId="2" applyFont="1" applyFill="1" applyBorder="1">
      <alignment horizontal="center" vertical="center"/>
    </xf>
    <xf numFmtId="0" fontId="31" fillId="6" borderId="24" xfId="83" applyFont="1" applyFill="1" applyBorder="1" applyAlignment="1" applyProtection="1">
      <alignment horizontal="left" vertical="center" wrapText="1"/>
    </xf>
    <xf numFmtId="0" fontId="30" fillId="6" borderId="38" xfId="0" applyFont="1" applyFill="1" applyBorder="1" applyAlignment="1" applyProtection="1">
      <alignment horizontal="left" vertical="center" wrapText="1"/>
    </xf>
    <xf numFmtId="0" fontId="30" fillId="6" borderId="23" xfId="0" applyFont="1" applyFill="1" applyBorder="1" applyAlignment="1" applyProtection="1">
      <alignment horizontal="center" vertical="center" wrapText="1"/>
    </xf>
    <xf numFmtId="2" fontId="30" fillId="6" borderId="23" xfId="31" applyNumberFormat="1" applyFont="1" applyFill="1" applyBorder="1" applyProtection="1">
      <alignment horizontal="right" vertical="center"/>
    </xf>
    <xf numFmtId="3" fontId="30" fillId="6" borderId="37" xfId="30" applyFont="1" applyFill="1" applyBorder="1" applyProtection="1">
      <alignment horizontal="right" vertical="center"/>
    </xf>
    <xf numFmtId="0" fontId="30" fillId="6" borderId="0" xfId="0" applyFont="1" applyFill="1" applyBorder="1" applyAlignment="1" applyProtection="1">
      <alignment vertical="center" wrapText="1"/>
    </xf>
    <xf numFmtId="0" fontId="30" fillId="6" borderId="0" xfId="0" applyFont="1" applyFill="1" applyBorder="1" applyAlignment="1" applyProtection="1">
      <alignment horizontal="center" vertical="center" wrapText="1"/>
    </xf>
    <xf numFmtId="3" fontId="30" fillId="6" borderId="0" xfId="11" applyNumberFormat="1" applyFont="1" applyFill="1" applyBorder="1" applyAlignment="1" applyProtection="1">
      <alignment horizontal="right"/>
    </xf>
    <xf numFmtId="3" fontId="30" fillId="6" borderId="0" xfId="11" applyFont="1" applyFill="1" applyBorder="1" applyProtection="1">
      <alignment horizontal="right" vertical="center"/>
    </xf>
    <xf numFmtId="3" fontId="30" fillId="6" borderId="0" xfId="11" applyNumberFormat="1" applyFont="1" applyFill="1" applyBorder="1" applyProtection="1">
      <alignment horizontal="right" vertical="center"/>
    </xf>
    <xf numFmtId="0" fontId="30" fillId="6" borderId="0" xfId="0" applyNumberFormat="1" applyFont="1" applyFill="1" applyBorder="1" applyAlignment="1" applyProtection="1"/>
    <xf numFmtId="0" fontId="30" fillId="6" borderId="26" xfId="0" applyFont="1" applyFill="1" applyBorder="1" applyAlignment="1" applyProtection="1">
      <alignment horizontal="left" vertical="center" wrapText="1" indent="2"/>
    </xf>
    <xf numFmtId="0" fontId="22" fillId="6" borderId="26" xfId="0" applyFont="1" applyFill="1" applyBorder="1" applyAlignment="1" applyProtection="1">
      <alignment horizontal="left" vertical="center" wrapText="1" indent="4"/>
    </xf>
    <xf numFmtId="49" fontId="30" fillId="6" borderId="26" xfId="0" applyNumberFormat="1" applyFont="1" applyFill="1" applyBorder="1" applyAlignment="1" applyProtection="1">
      <alignment horizontal="left" vertical="center" wrapText="1" indent="2"/>
    </xf>
    <xf numFmtId="0" fontId="30" fillId="6" borderId="27" xfId="0" applyFont="1" applyFill="1" applyBorder="1" applyAlignment="1" applyProtection="1">
      <alignment horizontal="left" vertical="center" wrapText="1" indent="2"/>
    </xf>
    <xf numFmtId="3" fontId="30" fillId="6" borderId="36" xfId="30" applyFont="1" applyFill="1" applyBorder="1" applyAlignment="1">
      <alignment horizontal="right" vertical="center"/>
    </xf>
    <xf numFmtId="2" fontId="30" fillId="6" borderId="22" xfId="31" applyNumberFormat="1" applyFont="1" applyFill="1" applyBorder="1" applyAlignment="1" applyProtection="1">
      <alignment horizontal="right" vertical="center"/>
    </xf>
    <xf numFmtId="3" fontId="30" fillId="6" borderId="33" xfId="30" applyFont="1" applyFill="1" applyBorder="1" applyAlignment="1">
      <alignment horizontal="right" vertical="center"/>
    </xf>
    <xf numFmtId="3" fontId="28" fillId="6" borderId="31" xfId="30" applyFont="1" applyFill="1" applyBorder="1" applyAlignment="1">
      <alignment horizontal="right" vertical="center"/>
    </xf>
    <xf numFmtId="0" fontId="30" fillId="6" borderId="26" xfId="0" applyFont="1" applyFill="1" applyBorder="1" applyAlignment="1" applyProtection="1">
      <alignment horizontal="left" vertical="center" wrapText="1" indent="3"/>
    </xf>
    <xf numFmtId="0" fontId="22" fillId="6" borderId="26" xfId="0" applyFont="1" applyFill="1" applyBorder="1" applyAlignment="1" applyProtection="1">
      <alignment horizontal="left" vertical="center" wrapText="1" indent="5"/>
    </xf>
    <xf numFmtId="49" fontId="30" fillId="6" borderId="26" xfId="0" applyNumberFormat="1" applyFont="1" applyFill="1" applyBorder="1" applyAlignment="1" applyProtection="1">
      <alignment horizontal="left" vertical="center" wrapText="1" indent="3"/>
    </xf>
    <xf numFmtId="0" fontId="30" fillId="6" borderId="27" xfId="0" applyFont="1" applyFill="1" applyBorder="1" applyAlignment="1" applyProtection="1">
      <alignment horizontal="left" vertical="center" wrapText="1" indent="1"/>
    </xf>
    <xf numFmtId="0" fontId="28" fillId="6" borderId="24" xfId="0" applyFont="1" applyFill="1" applyBorder="1" applyAlignment="1" applyProtection="1">
      <alignment horizontal="left" vertical="center" wrapText="1"/>
    </xf>
    <xf numFmtId="0" fontId="28" fillId="6" borderId="0" xfId="0" applyFont="1" applyFill="1" applyBorder="1" applyAlignment="1" applyProtection="1">
      <alignment horizontal="left" vertical="center" wrapText="1"/>
    </xf>
    <xf numFmtId="0" fontId="32" fillId="6" borderId="24" xfId="0" applyFont="1" applyFill="1" applyBorder="1" applyAlignment="1" applyProtection="1">
      <alignment horizontal="left"/>
    </xf>
    <xf numFmtId="0" fontId="30" fillId="6" borderId="25" xfId="0" applyFont="1" applyFill="1" applyBorder="1" applyAlignment="1" applyProtection="1">
      <alignment horizontal="left" vertical="center"/>
    </xf>
    <xf numFmtId="0" fontId="30" fillId="6" borderId="26" xfId="0" applyFont="1" applyFill="1" applyBorder="1" applyAlignment="1" applyProtection="1">
      <alignment horizontal="left" vertical="center" indent="1"/>
    </xf>
    <xf numFmtId="0" fontId="30" fillId="6" borderId="26" xfId="0" applyFont="1" applyFill="1" applyBorder="1" applyAlignment="1" applyProtection="1">
      <alignment horizontal="left" vertical="center" indent="2"/>
    </xf>
    <xf numFmtId="0" fontId="25" fillId="6" borderId="26" xfId="83" applyFont="1" applyFill="1" applyBorder="1" applyAlignment="1" applyProtection="1">
      <alignment horizontal="left" vertical="center" wrapText="1" indent="2"/>
    </xf>
    <xf numFmtId="0" fontId="30" fillId="6" borderId="26" xfId="0" applyFont="1" applyFill="1" applyBorder="1" applyAlignment="1" applyProtection="1">
      <alignment horizontal="left" vertical="center"/>
    </xf>
    <xf numFmtId="2" fontId="30" fillId="6" borderId="23" xfId="31" applyNumberFormat="1" applyFont="1" applyFill="1" applyBorder="1" applyAlignment="1" applyProtection="1">
      <alignment horizontal="right" vertical="center"/>
    </xf>
    <xf numFmtId="3" fontId="30" fillId="6" borderId="37" xfId="30" applyFont="1" applyFill="1" applyBorder="1" applyAlignment="1">
      <alignment horizontal="right" vertical="center"/>
    </xf>
    <xf numFmtId="0" fontId="30" fillId="6" borderId="5" xfId="0" applyFont="1" applyFill="1" applyBorder="1" applyAlignment="1" applyProtection="1">
      <alignment horizontal="left" wrapText="1"/>
    </xf>
    <xf numFmtId="0" fontId="30" fillId="6" borderId="5" xfId="0" applyFont="1" applyFill="1" applyBorder="1" applyAlignment="1" applyProtection="1">
      <alignment horizontal="center" wrapText="1"/>
    </xf>
    <xf numFmtId="2" fontId="30" fillId="6" borderId="0" xfId="11" applyNumberFormat="1" applyFont="1" applyFill="1" applyBorder="1" applyProtection="1">
      <alignment horizontal="right" vertical="center"/>
    </xf>
    <xf numFmtId="0" fontId="28" fillId="6" borderId="34" xfId="0" applyFont="1" applyFill="1" applyBorder="1" applyAlignment="1" applyProtection="1">
      <alignment horizontal="left" wrapText="1"/>
    </xf>
    <xf numFmtId="0" fontId="24" fillId="6" borderId="45" xfId="5" applyFont="1" applyFill="1" applyBorder="1" applyAlignment="1" applyProtection="1">
      <alignment horizontal="center" vertical="center" wrapText="1"/>
    </xf>
    <xf numFmtId="0" fontId="30" fillId="6" borderId="25" xfId="0" applyFont="1" applyFill="1" applyBorder="1" applyAlignment="1" applyProtection="1">
      <alignment horizontal="left" vertical="center" wrapText="1" indent="1"/>
    </xf>
    <xf numFmtId="0" fontId="28" fillId="6" borderId="35" xfId="0" applyFont="1" applyFill="1" applyBorder="1" applyAlignment="1" applyProtection="1">
      <alignment horizontal="left" vertical="center" wrapText="1"/>
    </xf>
    <xf numFmtId="3" fontId="30" fillId="6" borderId="33" xfId="30" applyFont="1" applyFill="1" applyBorder="1" applyAlignment="1" applyProtection="1">
      <alignment horizontal="right" vertical="center"/>
    </xf>
    <xf numFmtId="2" fontId="30" fillId="6" borderId="20" xfId="31" applyNumberFormat="1" applyFont="1" applyFill="1" applyBorder="1" applyAlignment="1" applyProtection="1">
      <alignment horizontal="right" vertical="center"/>
    </xf>
    <xf numFmtId="3" fontId="30" fillId="6" borderId="21" xfId="30" applyFont="1" applyFill="1" applyBorder="1" applyAlignment="1">
      <alignment horizontal="right" vertical="center"/>
    </xf>
    <xf numFmtId="0" fontId="30" fillId="6" borderId="0" xfId="0" applyFont="1" applyFill="1" applyBorder="1" applyAlignment="1" applyProtection="1">
      <alignment horizontal="left" wrapText="1" indent="1"/>
    </xf>
    <xf numFmtId="0" fontId="30" fillId="6" borderId="0" xfId="0" applyFont="1" applyFill="1" applyBorder="1" applyAlignment="1" applyProtection="1">
      <alignment horizontal="center" wrapText="1"/>
    </xf>
    <xf numFmtId="3" fontId="30" fillId="6" borderId="0" xfId="0" applyNumberFormat="1" applyFont="1" applyFill="1" applyBorder="1" applyProtection="1">
      <alignment vertical="center"/>
    </xf>
    <xf numFmtId="0" fontId="30" fillId="6" borderId="9" xfId="0" applyFont="1" applyFill="1" applyBorder="1" applyAlignment="1" applyProtection="1">
      <alignment horizontal="left" wrapText="1" indent="1"/>
    </xf>
    <xf numFmtId="0" fontId="30" fillId="6" borderId="9" xfId="0" applyFont="1" applyFill="1" applyBorder="1" applyAlignment="1" applyProtection="1">
      <alignment horizontal="center" wrapText="1"/>
    </xf>
    <xf numFmtId="3" fontId="30" fillId="6" borderId="9" xfId="0" applyNumberFormat="1" applyFont="1" applyFill="1" applyBorder="1" applyProtection="1">
      <alignment vertical="center"/>
    </xf>
    <xf numFmtId="0" fontId="28" fillId="6" borderId="24" xfId="0" applyFont="1" applyFill="1" applyBorder="1" applyAlignment="1" applyProtection="1">
      <alignment vertical="center"/>
    </xf>
    <xf numFmtId="2" fontId="30" fillId="6" borderId="0" xfId="0" applyNumberFormat="1" applyFont="1" applyFill="1" applyBorder="1" applyProtection="1">
      <alignment vertical="center"/>
    </xf>
    <xf numFmtId="3" fontId="24" fillId="6" borderId="31" xfId="30" applyFont="1" applyFill="1" applyBorder="1">
      <alignment horizontal="right" vertical="center"/>
    </xf>
    <xf numFmtId="0" fontId="28" fillId="6" borderId="9" xfId="0" applyFont="1" applyFill="1" applyBorder="1" applyAlignment="1" applyProtection="1">
      <alignment horizontal="left" vertical="center" wrapText="1"/>
    </xf>
    <xf numFmtId="0" fontId="30" fillId="6" borderId="28" xfId="0" applyFont="1" applyFill="1" applyBorder="1" applyAlignment="1" applyProtection="1">
      <alignment horizontal="left" vertical="center" wrapText="1"/>
    </xf>
    <xf numFmtId="0" fontId="30" fillId="6" borderId="30" xfId="0" applyFont="1" applyFill="1" applyBorder="1" applyAlignment="1" applyProtection="1">
      <alignment horizontal="left" vertical="center" wrapText="1"/>
    </xf>
    <xf numFmtId="0" fontId="28" fillId="6" borderId="9" xfId="0" applyFont="1" applyFill="1" applyBorder="1" applyAlignment="1" applyProtection="1">
      <alignment vertical="center"/>
    </xf>
    <xf numFmtId="0" fontId="22" fillId="6" borderId="20" xfId="5" applyFont="1" applyFill="1" applyBorder="1" applyAlignment="1" applyProtection="1">
      <alignment horizontal="center" vertical="center" wrapText="1"/>
    </xf>
    <xf numFmtId="0" fontId="24" fillId="6" borderId="9" xfId="5" applyFont="1" applyFill="1" applyBorder="1" applyAlignment="1" applyProtection="1">
      <alignment horizontal="center" vertical="center" wrapText="1"/>
    </xf>
    <xf numFmtId="3" fontId="30" fillId="6" borderId="28" xfId="30" applyFont="1" applyFill="1" applyBorder="1" applyAlignment="1" applyProtection="1">
      <alignment horizontal="right" vertical="center"/>
    </xf>
    <xf numFmtId="3" fontId="30" fillId="6" borderId="29" xfId="30" applyFont="1" applyFill="1" applyBorder="1" applyAlignment="1" applyProtection="1">
      <alignment horizontal="right" vertical="center"/>
    </xf>
    <xf numFmtId="3" fontId="30" fillId="6" borderId="30" xfId="30" applyFont="1" applyFill="1" applyBorder="1" applyAlignment="1" applyProtection="1">
      <alignment horizontal="right" vertical="center"/>
    </xf>
    <xf numFmtId="3" fontId="28" fillId="6" borderId="9" xfId="30" applyFont="1" applyFill="1" applyBorder="1" applyAlignment="1" applyProtection="1">
      <alignment horizontal="right" vertical="center"/>
    </xf>
    <xf numFmtId="0" fontId="30" fillId="6" borderId="38" xfId="0" applyFont="1" applyFill="1" applyBorder="1" applyAlignment="1" applyProtection="1">
      <alignment vertical="center" wrapText="1"/>
    </xf>
    <xf numFmtId="0" fontId="25" fillId="6" borderId="26" xfId="0" applyFont="1" applyFill="1" applyBorder="1" applyAlignment="1" applyProtection="1">
      <alignment horizontal="left" vertical="center" wrapText="1" indent="3"/>
    </xf>
    <xf numFmtId="0" fontId="30" fillId="6" borderId="41" xfId="0" applyFont="1" applyFill="1" applyBorder="1" applyAlignment="1" applyProtection="1">
      <alignment horizontal="left" vertical="center" wrapText="1" indent="2"/>
    </xf>
    <xf numFmtId="0" fontId="33" fillId="6" borderId="0" xfId="0" applyFont="1" applyFill="1" applyBorder="1" applyAlignment="1" applyProtection="1">
      <alignment horizontal="left"/>
    </xf>
    <xf numFmtId="0" fontId="33" fillId="6" borderId="0" xfId="0" applyFont="1" applyFill="1" applyBorder="1" applyAlignment="1" applyProtection="1">
      <alignment horizontal="center"/>
    </xf>
    <xf numFmtId="3" fontId="33" fillId="6" borderId="0" xfId="0" applyNumberFormat="1" applyFont="1" applyFill="1" applyBorder="1" applyAlignment="1" applyProtection="1">
      <alignment horizontal="right"/>
    </xf>
    <xf numFmtId="2" fontId="33" fillId="6" borderId="0" xfId="0" applyNumberFormat="1" applyFont="1" applyFill="1" applyBorder="1" applyAlignment="1" applyProtection="1">
      <alignment horizontal="left"/>
    </xf>
    <xf numFmtId="3" fontId="28" fillId="6" borderId="31" xfId="30" applyFont="1" applyFill="1" applyBorder="1" applyAlignment="1" applyProtection="1">
      <alignment horizontal="right" vertical="center"/>
    </xf>
    <xf numFmtId="0" fontId="28" fillId="6" borderId="5" xfId="0" applyFont="1" applyFill="1" applyBorder="1" applyAlignment="1" applyProtection="1">
      <alignment wrapText="1"/>
    </xf>
    <xf numFmtId="3" fontId="30" fillId="6" borderId="5" xfId="11" applyNumberFormat="1" applyFont="1" applyFill="1" applyBorder="1" applyAlignment="1" applyProtection="1">
      <alignment horizontal="right"/>
    </xf>
    <xf numFmtId="2" fontId="28" fillId="6" borderId="5" xfId="3" applyNumberFormat="1" applyFont="1" applyFill="1" applyBorder="1" applyAlignment="1" applyProtection="1">
      <alignment horizontal="center" wrapText="1"/>
    </xf>
    <xf numFmtId="0" fontId="30" fillId="6" borderId="9" xfId="0" applyFont="1" applyFill="1" applyBorder="1" applyProtection="1">
      <alignment vertical="center"/>
    </xf>
    <xf numFmtId="0" fontId="28" fillId="6" borderId="0" xfId="0" applyFont="1" applyFill="1" applyBorder="1" applyAlignment="1" applyProtection="1">
      <alignment wrapText="1"/>
    </xf>
    <xf numFmtId="2" fontId="28" fillId="6" borderId="0" xfId="3" applyNumberFormat="1" applyFont="1" applyFill="1" applyBorder="1" applyAlignment="1" applyProtection="1">
      <alignment horizontal="center" wrapText="1"/>
    </xf>
    <xf numFmtId="0" fontId="30" fillId="6" borderId="8" xfId="0" applyFont="1" applyFill="1" applyBorder="1" applyProtection="1">
      <alignment vertical="center"/>
    </xf>
    <xf numFmtId="0" fontId="23" fillId="6" borderId="24" xfId="0" applyFont="1" applyFill="1" applyBorder="1" applyAlignment="1" applyProtection="1">
      <alignment horizontal="left" wrapText="1"/>
    </xf>
    <xf numFmtId="0" fontId="25" fillId="6" borderId="26" xfId="83" applyFont="1" applyFill="1" applyBorder="1" applyAlignment="1" applyProtection="1">
      <alignment horizontal="left" vertical="center" wrapText="1" indent="3"/>
    </xf>
    <xf numFmtId="0" fontId="30" fillId="6" borderId="5" xfId="0" applyFont="1" applyFill="1" applyBorder="1" applyAlignment="1" applyProtection="1">
      <alignment horizontal="left" vertical="center" wrapText="1" indent="2"/>
    </xf>
    <xf numFmtId="0" fontId="30" fillId="6" borderId="5" xfId="0" applyFont="1" applyFill="1" applyBorder="1" applyAlignment="1" applyProtection="1">
      <alignment horizontal="center" vertical="center" wrapText="1"/>
    </xf>
    <xf numFmtId="0" fontId="30" fillId="6" borderId="9" xfId="0" applyFont="1" applyFill="1" applyBorder="1" applyAlignment="1" applyProtection="1">
      <alignment horizontal="left" vertical="center" wrapText="1" indent="2"/>
    </xf>
    <xf numFmtId="0" fontId="30" fillId="6" borderId="19" xfId="0" applyFont="1" applyFill="1" applyBorder="1" applyAlignment="1" applyProtection="1">
      <alignment horizontal="center" vertical="center" wrapText="1"/>
    </xf>
    <xf numFmtId="0" fontId="30" fillId="6" borderId="31" xfId="0" applyFont="1" applyFill="1" applyBorder="1" applyAlignment="1" applyProtection="1">
      <alignment horizontal="center" vertical="center" wrapText="1"/>
    </xf>
    <xf numFmtId="2" fontId="30" fillId="6" borderId="0" xfId="31" applyNumberFormat="1" applyFont="1" applyFill="1" applyBorder="1" applyProtection="1">
      <alignment horizontal="right" vertical="center"/>
    </xf>
    <xf numFmtId="3" fontId="30" fillId="6" borderId="0" xfId="30" applyFont="1" applyFill="1" applyBorder="1" applyProtection="1">
      <alignment horizontal="right" vertical="center"/>
    </xf>
    <xf numFmtId="0" fontId="30" fillId="6" borderId="28" xfId="0" applyFont="1" applyFill="1" applyBorder="1" applyAlignment="1" applyProtection="1">
      <alignment vertical="center" wrapText="1"/>
    </xf>
    <xf numFmtId="0" fontId="30" fillId="6" borderId="28" xfId="0" applyFont="1" applyFill="1" applyBorder="1" applyAlignment="1" applyProtection="1">
      <alignment horizontal="center" vertical="center"/>
    </xf>
    <xf numFmtId="3" fontId="28" fillId="6" borderId="28" xfId="3" applyNumberFormat="1" applyFont="1" applyFill="1" applyBorder="1" applyAlignment="1" applyProtection="1">
      <alignment horizontal="right" wrapText="1"/>
    </xf>
    <xf numFmtId="0" fontId="22" fillId="6" borderId="28" xfId="0" applyFont="1" applyFill="1" applyBorder="1" applyProtection="1">
      <alignment vertical="center"/>
    </xf>
    <xf numFmtId="0" fontId="30" fillId="6" borderId="25" xfId="0" applyFont="1" applyFill="1" applyBorder="1" applyProtection="1">
      <alignment vertical="center"/>
    </xf>
    <xf numFmtId="0" fontId="30" fillId="6" borderId="39" xfId="0" applyFont="1" applyFill="1" applyBorder="1" applyAlignment="1" applyProtection="1">
      <alignment vertical="center" wrapText="1"/>
    </xf>
    <xf numFmtId="0" fontId="30" fillId="6" borderId="39" xfId="0" applyFont="1" applyFill="1" applyBorder="1" applyAlignment="1" applyProtection="1">
      <alignment horizontal="center" vertical="center"/>
    </xf>
    <xf numFmtId="3" fontId="28" fillId="6" borderId="39" xfId="3" applyNumberFormat="1" applyFont="1" applyFill="1" applyBorder="1" applyAlignment="1" applyProtection="1">
      <alignment horizontal="right" wrapText="1"/>
    </xf>
    <xf numFmtId="0" fontId="22" fillId="6" borderId="39" xfId="0" applyFont="1" applyFill="1" applyBorder="1" applyProtection="1">
      <alignment vertical="center"/>
    </xf>
    <xf numFmtId="0" fontId="30" fillId="6" borderId="41" xfId="0" applyFont="1" applyFill="1" applyBorder="1" applyProtection="1">
      <alignment vertical="center"/>
    </xf>
    <xf numFmtId="3" fontId="22" fillId="6" borderId="25" xfId="30" quotePrefix="1" applyFont="1" applyBorder="1">
      <alignment horizontal="right" vertical="center"/>
    </xf>
    <xf numFmtId="0" fontId="0" fillId="6" borderId="22" xfId="0" applyBorder="1" applyAlignment="1">
      <alignment vertical="center" wrapText="1"/>
    </xf>
    <xf numFmtId="0" fontId="0" fillId="6" borderId="21" xfId="0" applyBorder="1" applyAlignment="1">
      <alignment vertical="center" wrapText="1"/>
    </xf>
    <xf numFmtId="0" fontId="0" fillId="6" borderId="21" xfId="0" applyBorder="1" applyAlignment="1">
      <alignment horizontal="left" vertical="center" wrapText="1" indent="2"/>
    </xf>
    <xf numFmtId="0" fontId="0" fillId="6" borderId="21" xfId="0" applyBorder="1" applyAlignment="1">
      <alignment horizontal="left" vertical="center" wrapText="1" indent="1"/>
    </xf>
    <xf numFmtId="3" fontId="22" fillId="6" borderId="33" xfId="30" applyFont="1" applyBorder="1" applyProtection="1">
      <alignment horizontal="right" vertical="center"/>
    </xf>
    <xf numFmtId="3" fontId="22" fillId="14" borderId="28" xfId="20" applyFont="1" applyBorder="1">
      <alignment horizontal="right" vertical="center"/>
      <protection locked="0"/>
    </xf>
    <xf numFmtId="3" fontId="22" fillId="14" borderId="36" xfId="20" applyFont="1" applyBorder="1">
      <alignment horizontal="right" vertical="center"/>
      <protection locked="0"/>
    </xf>
    <xf numFmtId="3" fontId="22" fillId="14" borderId="29" xfId="20" applyFont="1" applyBorder="1">
      <alignment horizontal="right" vertical="center"/>
      <protection locked="0"/>
    </xf>
    <xf numFmtId="3" fontId="22" fillId="14" borderId="32" xfId="20" applyFont="1" applyBorder="1">
      <alignment horizontal="right" vertical="center"/>
      <protection locked="0"/>
    </xf>
    <xf numFmtId="2" fontId="22" fillId="6" borderId="26" xfId="32" applyNumberFormat="1" applyFont="1" applyBorder="1" applyAlignment="1">
      <alignment horizontal="center" vertical="center" wrapText="1"/>
    </xf>
    <xf numFmtId="3" fontId="30" fillId="14" borderId="32" xfId="20" applyFont="1" applyBorder="1">
      <alignment horizontal="right" vertical="center"/>
      <protection locked="0"/>
    </xf>
    <xf numFmtId="3" fontId="30" fillId="14" borderId="42" xfId="20" applyFont="1" applyBorder="1">
      <alignment horizontal="right" vertical="center"/>
      <protection locked="0"/>
    </xf>
    <xf numFmtId="3" fontId="30" fillId="14" borderId="37" xfId="20" applyFont="1" applyBorder="1">
      <alignment horizontal="right" vertical="center"/>
      <protection locked="0"/>
    </xf>
    <xf numFmtId="2" fontId="22" fillId="6" borderId="27" xfId="32" applyNumberFormat="1" applyFont="1" applyBorder="1">
      <alignment horizontal="right" vertical="center"/>
    </xf>
    <xf numFmtId="0" fontId="22" fillId="13" borderId="47" xfId="3" applyFont="1" applyBorder="1" applyProtection="1">
      <alignment horizontal="center" vertical="center"/>
    </xf>
    <xf numFmtId="3" fontId="22" fillId="6" borderId="41" xfId="30" applyFont="1" applyBorder="1">
      <alignment horizontal="right" vertical="center"/>
    </xf>
    <xf numFmtId="3" fontId="22" fillId="6" borderId="39" xfId="30" applyFont="1" applyBorder="1">
      <alignment horizontal="right" vertical="center"/>
    </xf>
    <xf numFmtId="0" fontId="24" fillId="6" borderId="10" xfId="0" applyFont="1" applyFill="1" applyBorder="1" applyAlignment="1" applyProtection="1">
      <alignment horizontal="left" vertical="center"/>
    </xf>
    <xf numFmtId="0" fontId="22" fillId="2" borderId="26" xfId="0" applyFont="1" applyFill="1" applyBorder="1" applyAlignment="1" applyProtection="1">
      <alignment horizontal="left" vertical="center" wrapText="1" indent="2"/>
    </xf>
    <xf numFmtId="3" fontId="22" fillId="6" borderId="22" xfId="30" applyFont="1" applyBorder="1">
      <alignment horizontal="right" vertical="center"/>
    </xf>
    <xf numFmtId="0" fontId="22" fillId="2" borderId="27" xfId="0" applyFont="1" applyFill="1" applyBorder="1" applyAlignment="1" applyProtection="1">
      <alignment horizontal="left" vertical="center" wrapText="1" indent="2"/>
    </xf>
    <xf numFmtId="0" fontId="22" fillId="2" borderId="29" xfId="0" applyFont="1" applyFill="1" applyBorder="1" applyAlignment="1" applyProtection="1">
      <alignment horizontal="left" vertical="center" wrapText="1" indent="2"/>
    </xf>
    <xf numFmtId="0" fontId="22" fillId="2" borderId="29" xfId="0" applyFont="1" applyFill="1" applyBorder="1" applyAlignment="1" applyProtection="1">
      <alignment horizontal="left" vertical="center" wrapText="1" indent="1"/>
    </xf>
    <xf numFmtId="0" fontId="22" fillId="2" borderId="26" xfId="0" applyFont="1" applyFill="1" applyBorder="1" applyAlignment="1" applyProtection="1">
      <alignment horizontal="left" vertical="center" wrapText="1" indent="1"/>
    </xf>
    <xf numFmtId="0" fontId="22" fillId="45" borderId="0" xfId="0" applyFont="1" applyFill="1" applyProtection="1">
      <alignment vertical="center"/>
    </xf>
    <xf numFmtId="3" fontId="22" fillId="6" borderId="27" xfId="30" applyFont="1" applyBorder="1">
      <alignment horizontal="right" vertical="center"/>
    </xf>
    <xf numFmtId="0" fontId="22" fillId="2" borderId="29" xfId="0" applyFont="1" applyFill="1" applyBorder="1" applyAlignment="1" applyProtection="1">
      <alignment horizontal="left" vertical="center" wrapText="1" indent="3"/>
    </xf>
    <xf numFmtId="0" fontId="0" fillId="6" borderId="0" xfId="0">
      <alignment vertical="center"/>
    </xf>
    <xf numFmtId="0" fontId="24" fillId="2" borderId="0" xfId="0" applyFont="1" applyFill="1" applyBorder="1" applyAlignment="1" applyProtection="1">
      <alignment horizontal="left" vertical="center"/>
    </xf>
    <xf numFmtId="0" fontId="0" fillId="6" borderId="0" xfId="0" applyFill="1" applyBorder="1">
      <alignment vertical="center"/>
    </xf>
    <xf numFmtId="0" fontId="0" fillId="6" borderId="0" xfId="0" applyBorder="1">
      <alignment vertical="center"/>
    </xf>
    <xf numFmtId="0" fontId="20" fillId="2" borderId="3" xfId="4" applyFont="1" applyFill="1" applyBorder="1" applyAlignment="1"/>
    <xf numFmtId="0" fontId="20" fillId="2" borderId="9" xfId="4" applyFont="1" applyFill="1" applyBorder="1" applyAlignment="1"/>
    <xf numFmtId="3" fontId="22" fillId="41" borderId="21" xfId="11" applyFont="1" applyBorder="1" applyAlignment="1" applyProtection="1">
      <alignment horizontal="right" vertical="center"/>
      <protection locked="0"/>
    </xf>
    <xf numFmtId="3" fontId="22" fillId="41" borderId="36" xfId="11" applyFont="1" applyBorder="1" applyAlignment="1" applyProtection="1">
      <alignment horizontal="right" vertical="center"/>
      <protection locked="0"/>
    </xf>
    <xf numFmtId="3" fontId="22" fillId="41" borderId="33" xfId="11" applyFont="1" applyBorder="1" applyAlignment="1" applyProtection="1">
      <alignment horizontal="right" vertical="center"/>
      <protection locked="0"/>
    </xf>
    <xf numFmtId="0" fontId="22" fillId="13" borderId="22" xfId="3" applyFont="1" applyBorder="1" applyProtection="1">
      <alignment horizontal="center" vertical="center"/>
    </xf>
    <xf numFmtId="3" fontId="22" fillId="41" borderId="22" xfId="11" applyFont="1" applyBorder="1" applyAlignment="1" applyProtection="1">
      <alignment horizontal="right" vertical="center"/>
      <protection locked="0"/>
    </xf>
    <xf numFmtId="0" fontId="22" fillId="2" borderId="34" xfId="0" applyFont="1" applyFill="1" applyBorder="1" applyAlignment="1">
      <alignment vertical="center"/>
    </xf>
    <xf numFmtId="0" fontId="0" fillId="6" borderId="41" xfId="0" applyFont="1" applyFill="1" applyBorder="1" applyAlignment="1">
      <alignment horizontal="left" vertical="center"/>
    </xf>
    <xf numFmtId="0" fontId="0" fillId="6" borderId="21" xfId="0" applyFont="1" applyFill="1" applyBorder="1" applyAlignment="1" applyProtection="1">
      <alignment vertical="center" wrapText="1"/>
    </xf>
    <xf numFmtId="0" fontId="0" fillId="6" borderId="36" xfId="0" applyFont="1" applyBorder="1" applyAlignment="1">
      <alignment horizontal="left" vertical="top" wrapText="1" indent="3"/>
    </xf>
    <xf numFmtId="0" fontId="0" fillId="6" borderId="31" xfId="0" applyFont="1" applyBorder="1" applyAlignment="1">
      <alignment horizontal="left" vertical="top" wrapText="1"/>
    </xf>
    <xf numFmtId="0" fontId="0" fillId="6" borderId="26" xfId="0" applyFont="1" applyFill="1" applyBorder="1" applyAlignment="1" applyProtection="1">
      <alignment horizontal="center" vertical="center"/>
    </xf>
    <xf numFmtId="0" fontId="22" fillId="6" borderId="40" xfId="0" applyFont="1" applyFill="1" applyBorder="1" applyAlignment="1" applyProtection="1">
      <alignment vertical="center" wrapText="1"/>
    </xf>
    <xf numFmtId="0" fontId="24" fillId="2" borderId="31" xfId="0" applyFont="1" applyFill="1" applyBorder="1" applyAlignment="1" applyProtection="1">
      <alignment horizontal="center" wrapText="1"/>
    </xf>
    <xf numFmtId="0" fontId="22" fillId="2" borderId="9" xfId="0" applyFont="1" applyFill="1" applyBorder="1">
      <alignment vertical="center"/>
    </xf>
    <xf numFmtId="0" fontId="22" fillId="2" borderId="4" xfId="0" applyFont="1" applyFill="1" applyBorder="1">
      <alignment vertical="center"/>
    </xf>
    <xf numFmtId="0" fontId="22" fillId="2" borderId="0" xfId="0" applyFont="1" applyFill="1">
      <alignment vertical="center"/>
    </xf>
    <xf numFmtId="0" fontId="23" fillId="2" borderId="5" xfId="0" applyFont="1" applyFill="1" applyBorder="1">
      <alignment vertical="center"/>
    </xf>
    <xf numFmtId="0" fontId="20" fillId="2" borderId="5" xfId="0" applyFont="1" applyFill="1" applyBorder="1">
      <alignment vertical="center"/>
    </xf>
    <xf numFmtId="0" fontId="22" fillId="2" borderId="5" xfId="0" applyFont="1" applyFill="1" applyBorder="1">
      <alignment vertical="center"/>
    </xf>
    <xf numFmtId="0" fontId="22" fillId="2" borderId="11" xfId="0" applyFont="1" applyFill="1" applyBorder="1">
      <alignment vertical="center"/>
    </xf>
    <xf numFmtId="0" fontId="22" fillId="2" borderId="0" xfId="0" applyFont="1" applyFill="1" applyBorder="1">
      <alignment vertical="center"/>
    </xf>
    <xf numFmtId="0" fontId="22" fillId="2" borderId="2" xfId="0" applyFont="1" applyFill="1" applyBorder="1">
      <alignment vertical="center"/>
    </xf>
    <xf numFmtId="0" fontId="22" fillId="2" borderId="0" xfId="0" applyFont="1" applyFill="1" applyBorder="1" applyProtection="1">
      <alignment vertical="center"/>
    </xf>
    <xf numFmtId="0" fontId="22" fillId="2" borderId="0" xfId="0" applyFont="1" applyFill="1" applyBorder="1" applyAlignment="1" applyProtection="1">
      <alignment horizontal="left"/>
    </xf>
    <xf numFmtId="0" fontId="20" fillId="2" borderId="0" xfId="0" applyFont="1" applyFill="1" applyBorder="1">
      <alignment vertical="center"/>
    </xf>
    <xf numFmtId="0" fontId="22" fillId="2" borderId="6" xfId="0" applyFont="1" applyFill="1" applyBorder="1">
      <alignment vertical="center"/>
    </xf>
    <xf numFmtId="0" fontId="24" fillId="2" borderId="24" xfId="0" applyFont="1" applyFill="1" applyBorder="1" applyAlignment="1">
      <alignment horizontal="center" wrapText="1"/>
    </xf>
    <xf numFmtId="0" fontId="24" fillId="2" borderId="19" xfId="0" applyFont="1" applyFill="1" applyBorder="1" applyAlignment="1">
      <alignment horizontal="center" wrapText="1"/>
    </xf>
    <xf numFmtId="0" fontId="22" fillId="2" borderId="2" xfId="0" applyFont="1" applyFill="1" applyBorder="1" applyAlignment="1">
      <alignment vertical="center"/>
    </xf>
    <xf numFmtId="0" fontId="22" fillId="2" borderId="25" xfId="0" applyFont="1" applyFill="1" applyBorder="1" applyAlignment="1" applyProtection="1">
      <alignment horizontal="center" vertical="center"/>
    </xf>
    <xf numFmtId="0" fontId="22" fillId="2" borderId="25" xfId="0" applyFont="1" applyFill="1" applyBorder="1" applyAlignment="1" applyProtection="1">
      <alignment vertical="center" wrapText="1"/>
    </xf>
    <xf numFmtId="0" fontId="22" fillId="2" borderId="6" xfId="0" applyFont="1" applyFill="1" applyBorder="1" applyAlignment="1">
      <alignment vertical="center"/>
    </xf>
    <xf numFmtId="0" fontId="22" fillId="2" borderId="0" xfId="0" applyFont="1" applyFill="1" applyAlignment="1">
      <alignment vertical="center"/>
    </xf>
    <xf numFmtId="0" fontId="22" fillId="2" borderId="26" xfId="0" applyFont="1" applyFill="1" applyBorder="1" applyAlignment="1" applyProtection="1">
      <alignment horizontal="center" vertical="center"/>
    </xf>
    <xf numFmtId="0" fontId="22" fillId="0" borderId="26" xfId="0" applyFont="1" applyFill="1" applyBorder="1" applyAlignment="1" applyProtection="1">
      <alignment horizontal="left" vertical="center" indent="1"/>
    </xf>
    <xf numFmtId="0" fontId="22" fillId="0" borderId="26" xfId="0" applyFont="1" applyFill="1" applyBorder="1" applyAlignment="1" applyProtection="1">
      <alignment vertical="center"/>
    </xf>
    <xf numFmtId="0" fontId="22" fillId="2" borderId="26" xfId="0" applyFont="1" applyFill="1" applyBorder="1" applyAlignment="1" applyProtection="1">
      <alignment vertical="center"/>
    </xf>
    <xf numFmtId="0" fontId="24" fillId="2" borderId="26" xfId="0" applyFont="1" applyFill="1" applyBorder="1" applyAlignment="1" applyProtection="1">
      <alignment vertical="center"/>
    </xf>
    <xf numFmtId="0" fontId="22" fillId="2" borderId="26" xfId="0" applyFont="1" applyFill="1" applyBorder="1" applyAlignment="1" applyProtection="1">
      <alignment horizontal="left" vertical="center" indent="1"/>
    </xf>
    <xf numFmtId="0" fontId="22" fillId="2" borderId="26" xfId="0" applyFont="1" applyFill="1" applyBorder="1" applyAlignment="1" applyProtection="1">
      <alignment horizontal="left" vertical="center"/>
    </xf>
    <xf numFmtId="0" fontId="24" fillId="2" borderId="26" xfId="0" applyFont="1" applyFill="1" applyBorder="1" applyAlignment="1" applyProtection="1">
      <alignment horizontal="left" vertical="center"/>
    </xf>
    <xf numFmtId="0" fontId="22" fillId="2" borderId="27" xfId="0" applyFont="1" applyFill="1" applyBorder="1" applyAlignment="1" applyProtection="1">
      <alignment horizontal="left" vertical="center"/>
    </xf>
    <xf numFmtId="0" fontId="24" fillId="2" borderId="20" xfId="0" applyFont="1" applyFill="1" applyBorder="1" applyAlignment="1" applyProtection="1">
      <alignment horizontal="left" vertical="center"/>
    </xf>
    <xf numFmtId="0" fontId="24" fillId="2" borderId="21" xfId="0" applyFont="1" applyFill="1" applyBorder="1" applyAlignment="1" applyProtection="1">
      <alignment horizontal="left" vertical="center"/>
    </xf>
    <xf numFmtId="0" fontId="24" fillId="2" borderId="22" xfId="0" applyFont="1" applyFill="1" applyBorder="1" applyAlignment="1" applyProtection="1">
      <alignment horizontal="left" vertical="center"/>
    </xf>
    <xf numFmtId="0" fontId="22" fillId="2" borderId="10" xfId="0" applyFont="1" applyFill="1" applyBorder="1">
      <alignment vertical="center"/>
    </xf>
    <xf numFmtId="0" fontId="22" fillId="2" borderId="8" xfId="0" applyFont="1" applyFill="1" applyBorder="1">
      <alignment vertical="center"/>
    </xf>
    <xf numFmtId="0" fontId="20" fillId="2" borderId="8" xfId="0" applyFont="1" applyFill="1" applyBorder="1">
      <alignment vertical="center"/>
    </xf>
    <xf numFmtId="0" fontId="22" fillId="2" borderId="7" xfId="0" applyFont="1" applyFill="1" applyBorder="1">
      <alignment vertical="center"/>
    </xf>
    <xf numFmtId="0" fontId="0" fillId="47" borderId="0" xfId="0" applyFont="1" applyFill="1" applyProtection="1">
      <alignment vertical="center"/>
    </xf>
    <xf numFmtId="0" fontId="0" fillId="2" borderId="29" xfId="0" applyFont="1" applyFill="1" applyBorder="1" applyAlignment="1" applyProtection="1">
      <alignment horizontal="left" vertical="center" wrapText="1" indent="1"/>
    </xf>
    <xf numFmtId="0" fontId="24" fillId="6" borderId="31" xfId="0" applyFont="1" applyFill="1" applyBorder="1" applyAlignment="1" applyProtection="1">
      <alignment horizontal="center" vertical="center" wrapText="1"/>
    </xf>
    <xf numFmtId="0" fontId="24" fillId="6" borderId="9" xfId="4" applyFont="1" applyFill="1" applyBorder="1" applyAlignment="1">
      <alignment horizontal="left" vertical="center" wrapText="1"/>
    </xf>
    <xf numFmtId="0" fontId="24" fillId="6" borderId="19" xfId="0" applyFont="1" applyFill="1" applyBorder="1" applyAlignment="1" applyProtection="1">
      <alignment horizontal="center" vertical="center" wrapText="1"/>
    </xf>
    <xf numFmtId="0" fontId="22" fillId="6" borderId="34" xfId="0" applyFont="1" applyFill="1" applyBorder="1" applyAlignment="1" applyProtection="1">
      <alignment horizontal="center" vertical="center"/>
    </xf>
    <xf numFmtId="0" fontId="22" fillId="6" borderId="35" xfId="0" applyFont="1" applyFill="1" applyBorder="1" applyAlignment="1" applyProtection="1">
      <alignment horizontal="center" vertical="center"/>
    </xf>
    <xf numFmtId="0" fontId="24" fillId="6" borderId="0" xfId="0" applyFont="1" applyFill="1" applyBorder="1" applyAlignment="1" applyProtection="1">
      <alignment horizontal="center" vertical="center" wrapText="1"/>
    </xf>
    <xf numFmtId="0" fontId="24" fillId="6" borderId="8" xfId="0" applyFont="1" applyFill="1" applyBorder="1" applyAlignment="1" applyProtection="1">
      <alignment horizontal="left" vertical="center"/>
    </xf>
    <xf numFmtId="3" fontId="22" fillId="6" borderId="0" xfId="3" applyNumberFormat="1" applyFont="1" applyFill="1" applyBorder="1" applyAlignment="1" applyProtection="1">
      <alignment horizontal="center" vertical="center"/>
    </xf>
    <xf numFmtId="3" fontId="22" fillId="6" borderId="0" xfId="6" applyFont="1" applyFill="1" applyBorder="1" applyAlignment="1">
      <alignment horizontal="right" vertical="center"/>
    </xf>
    <xf numFmtId="10" fontId="22" fillId="6" borderId="0" xfId="7" applyFont="1" applyFill="1" applyBorder="1">
      <alignment horizontal="right" vertical="center"/>
    </xf>
    <xf numFmtId="3" fontId="22" fillId="13" borderId="27" xfId="3" applyNumberFormat="1" applyFont="1" applyBorder="1" applyAlignment="1" applyProtection="1">
      <alignment horizontal="center" vertical="center"/>
    </xf>
    <xf numFmtId="3" fontId="22" fillId="13" borderId="33" xfId="3" applyNumberFormat="1" applyFont="1" applyBorder="1" applyAlignment="1" applyProtection="1">
      <alignment horizontal="center" vertical="center"/>
    </xf>
    <xf numFmtId="0" fontId="22" fillId="2" borderId="0" xfId="0" applyFont="1" applyFill="1" applyBorder="1" applyProtection="1">
      <alignment vertical="center"/>
    </xf>
    <xf numFmtId="0" fontId="22" fillId="2" borderId="0" xfId="0" applyFont="1" applyFill="1" applyProtection="1">
      <alignment vertical="center"/>
    </xf>
    <xf numFmtId="3" fontId="22" fillId="6" borderId="26" xfId="30" applyFont="1" applyBorder="1">
      <alignment horizontal="right" vertical="center"/>
    </xf>
    <xf numFmtId="0" fontId="22" fillId="13" borderId="21" xfId="3" applyFont="1" applyBorder="1" applyProtection="1">
      <alignment horizontal="center" vertical="center"/>
    </xf>
    <xf numFmtId="0" fontId="22" fillId="13" borderId="36" xfId="3" applyFont="1" applyBorder="1" applyProtection="1">
      <alignment horizontal="center" vertical="center"/>
    </xf>
    <xf numFmtId="0" fontId="30" fillId="2" borderId="21" xfId="0" applyFont="1" applyFill="1" applyBorder="1" applyAlignment="1" applyProtection="1">
      <alignment horizontal="center" vertical="center" wrapText="1"/>
    </xf>
    <xf numFmtId="3" fontId="30" fillId="41" borderId="36" xfId="11" applyFont="1" applyBorder="1" applyProtection="1">
      <alignment horizontal="right" vertical="center"/>
      <protection locked="0"/>
    </xf>
    <xf numFmtId="2" fontId="22" fillId="6" borderId="26" xfId="32" applyNumberFormat="1" applyFont="1" applyBorder="1">
      <alignment horizontal="right" vertical="center"/>
    </xf>
    <xf numFmtId="0" fontId="22" fillId="45" borderId="0" xfId="0" applyFont="1" applyFill="1" applyProtection="1">
      <alignment vertical="center"/>
    </xf>
    <xf numFmtId="0" fontId="0" fillId="6" borderId="31" xfId="5" applyFont="1" applyBorder="1">
      <alignment horizontal="center" wrapText="1"/>
    </xf>
    <xf numFmtId="0" fontId="22" fillId="15" borderId="33" xfId="55" applyFont="1" applyBorder="1">
      <alignment horizontal="center" vertical="center" wrapText="1"/>
    </xf>
    <xf numFmtId="0" fontId="22" fillId="6" borderId="27" xfId="0" applyFont="1" applyFill="1" applyBorder="1" applyAlignment="1" applyProtection="1">
      <alignment vertical="center"/>
    </xf>
    <xf numFmtId="0" fontId="34" fillId="13" borderId="38" xfId="3" applyFont="1" applyBorder="1">
      <alignment horizontal="center" vertical="center"/>
    </xf>
    <xf numFmtId="0" fontId="24" fillId="6" borderId="23" xfId="0" applyFont="1" applyFill="1" applyBorder="1" applyAlignment="1" applyProtection="1">
      <alignment vertical="center"/>
    </xf>
    <xf numFmtId="0" fontId="20" fillId="6" borderId="2" xfId="0" applyFont="1" applyFill="1" applyBorder="1" applyAlignment="1">
      <alignment vertical="center"/>
    </xf>
    <xf numFmtId="0" fontId="20" fillId="6" borderId="9" xfId="0" applyFont="1" applyFill="1" applyBorder="1" applyAlignment="1">
      <alignment vertical="center"/>
    </xf>
    <xf numFmtId="15" fontId="21" fillId="6" borderId="9" xfId="0" applyNumberFormat="1" applyFont="1" applyFill="1" applyBorder="1" applyAlignment="1">
      <alignment vertical="center"/>
    </xf>
    <xf numFmtId="15" fontId="21" fillId="6" borderId="0" xfId="0" applyNumberFormat="1" applyFont="1" applyFill="1" applyBorder="1" applyAlignment="1">
      <alignment vertical="center"/>
    </xf>
    <xf numFmtId="0" fontId="24" fillId="6" borderId="24" xfId="0" applyFont="1" applyBorder="1">
      <alignment vertical="center"/>
    </xf>
    <xf numFmtId="169" fontId="24" fillId="6" borderId="19" xfId="35" applyFont="1" applyBorder="1">
      <alignment horizontal="center" vertical="center" wrapText="1"/>
    </xf>
    <xf numFmtId="169" fontId="24" fillId="6" borderId="31" xfId="35" applyFont="1" applyBorder="1">
      <alignment horizontal="center" vertical="center" wrapText="1"/>
    </xf>
    <xf numFmtId="0" fontId="24" fillId="6" borderId="9" xfId="0" applyFont="1" applyBorder="1">
      <alignment vertical="center"/>
    </xf>
    <xf numFmtId="0" fontId="24" fillId="6" borderId="9" xfId="0" applyFont="1" applyFill="1" applyBorder="1">
      <alignment vertical="center"/>
    </xf>
    <xf numFmtId="49" fontId="0" fillId="41" borderId="36" xfId="19" applyFont="1" applyBorder="1" applyAlignment="1" applyProtection="1">
      <alignment horizontal="center" vertical="center"/>
      <protection locked="0"/>
    </xf>
    <xf numFmtId="0" fontId="0" fillId="2" borderId="29" xfId="0" applyFont="1" applyFill="1" applyBorder="1" applyAlignment="1" applyProtection="1">
      <alignment vertical="center" wrapText="1"/>
    </xf>
    <xf numFmtId="0" fontId="0" fillId="2" borderId="29" xfId="0" applyFont="1" applyFill="1" applyBorder="1" applyAlignment="1" applyProtection="1">
      <alignment horizontal="left" vertical="center" wrapText="1" indent="3"/>
    </xf>
    <xf numFmtId="0" fontId="24" fillId="6" borderId="31" xfId="0" applyFont="1" applyFill="1" applyBorder="1" applyAlignment="1" applyProtection="1">
      <alignment horizontal="center" vertical="center"/>
    </xf>
    <xf numFmtId="0" fontId="24" fillId="6" borderId="19" xfId="5" applyFont="1" applyFill="1" applyBorder="1" applyAlignment="1">
      <alignment horizontal="center" vertical="center" wrapText="1"/>
    </xf>
    <xf numFmtId="0" fontId="24" fillId="6" borderId="31" xfId="5" applyFont="1" applyFill="1" applyBorder="1" applyAlignment="1">
      <alignment horizontal="center" vertical="center" wrapText="1"/>
    </xf>
    <xf numFmtId="0" fontId="24" fillId="6" borderId="24" xfId="5" applyFont="1" applyFill="1" applyBorder="1" applyAlignment="1">
      <alignment horizontal="center" vertical="center" wrapText="1"/>
    </xf>
    <xf numFmtId="0" fontId="24" fillId="2" borderId="19" xfId="5" applyFont="1" applyFill="1" applyBorder="1" applyAlignment="1">
      <alignment horizontal="center" vertical="center" wrapText="1"/>
    </xf>
    <xf numFmtId="0" fontId="24" fillId="2" borderId="31" xfId="5" applyFont="1" applyFill="1" applyBorder="1" applyAlignment="1">
      <alignment horizontal="center" vertical="center" wrapText="1"/>
    </xf>
    <xf numFmtId="0" fontId="24" fillId="6" borderId="9" xfId="5" applyFont="1" applyFill="1" applyBorder="1" applyAlignment="1">
      <alignment horizontal="center" vertical="center" wrapText="1"/>
    </xf>
    <xf numFmtId="0" fontId="24" fillId="2" borderId="24" xfId="5" applyFont="1" applyFill="1" applyBorder="1" applyAlignment="1">
      <alignment horizontal="center" vertical="center" wrapText="1"/>
    </xf>
    <xf numFmtId="0" fontId="22" fillId="6" borderId="36" xfId="0" applyFont="1" applyBorder="1" applyAlignment="1">
      <alignment horizontal="left" vertical="top" wrapText="1" indent="5"/>
    </xf>
    <xf numFmtId="0" fontId="24" fillId="6" borderId="43" xfId="5" applyFont="1" applyFill="1" applyBorder="1" applyAlignment="1" applyProtection="1">
      <alignment horizontal="center" vertical="center" wrapText="1"/>
    </xf>
    <xf numFmtId="0" fontId="24" fillId="6" borderId="19" xfId="5" applyFont="1" applyFill="1" applyBorder="1" applyAlignment="1" applyProtection="1">
      <alignment horizontal="center" vertical="center" wrapText="1"/>
    </xf>
    <xf numFmtId="0" fontId="23" fillId="6" borderId="0" xfId="0" applyFont="1" applyFill="1" applyBorder="1" applyAlignment="1" applyProtection="1">
      <alignment horizontal="left" wrapText="1"/>
    </xf>
    <xf numFmtId="0" fontId="24" fillId="2" borderId="9" xfId="0" applyFont="1" applyFill="1" applyBorder="1" applyAlignment="1" applyProtection="1">
      <alignment horizontal="center" vertical="center"/>
    </xf>
    <xf numFmtId="0" fontId="25" fillId="2" borderId="29" xfId="83" applyFont="1" applyFill="1" applyBorder="1" applyAlignment="1" applyProtection="1">
      <alignment horizontal="left" vertical="center" wrapText="1" indent="2"/>
    </xf>
    <xf numFmtId="0" fontId="25" fillId="2" borderId="26" xfId="83" applyFont="1" applyFill="1" applyBorder="1" applyAlignment="1" applyProtection="1">
      <alignment horizontal="left" vertical="center" wrapText="1" indent="2"/>
    </xf>
    <xf numFmtId="0" fontId="22" fillId="6" borderId="26" xfId="0" applyFont="1" applyFill="1" applyBorder="1" applyAlignment="1" applyProtection="1">
      <alignment horizontal="center" vertical="center"/>
    </xf>
    <xf numFmtId="0" fontId="22" fillId="6" borderId="25" xfId="0" applyFont="1" applyFill="1" applyBorder="1" applyAlignment="1" applyProtection="1">
      <alignment horizontal="center" vertical="center"/>
    </xf>
    <xf numFmtId="0" fontId="22" fillId="6" borderId="25" xfId="0" applyFont="1" applyFill="1" applyBorder="1" applyAlignment="1" applyProtection="1">
      <alignment horizontal="left" vertical="center"/>
    </xf>
    <xf numFmtId="0" fontId="22" fillId="6" borderId="28" xfId="0" applyFont="1" applyFill="1" applyBorder="1" applyAlignment="1" applyProtection="1">
      <alignment horizontal="left" vertical="center"/>
    </xf>
    <xf numFmtId="0" fontId="22" fillId="2" borderId="26" xfId="0" applyFont="1" applyFill="1" applyBorder="1" applyAlignment="1" applyProtection="1">
      <alignment horizontal="center" vertical="center"/>
    </xf>
    <xf numFmtId="0" fontId="22" fillId="2" borderId="21" xfId="0" applyFont="1" applyFill="1" applyBorder="1" applyAlignment="1" applyProtection="1">
      <alignment horizontal="left" vertical="center" wrapText="1"/>
    </xf>
    <xf numFmtId="0" fontId="22" fillId="2" borderId="25" xfId="0" applyFont="1" applyFill="1" applyBorder="1" applyAlignment="1" applyProtection="1">
      <alignment horizontal="center" vertical="center"/>
    </xf>
    <xf numFmtId="0" fontId="22" fillId="2" borderId="20" xfId="0" applyFont="1" applyFill="1" applyBorder="1" applyAlignment="1" applyProtection="1">
      <alignment horizontal="left" vertical="center" wrapText="1"/>
    </xf>
    <xf numFmtId="0" fontId="0" fillId="2" borderId="40" xfId="0" applyFont="1" applyFill="1" applyBorder="1" applyAlignment="1" applyProtection="1">
      <alignment horizontal="left" vertical="center" wrapText="1"/>
    </xf>
    <xf numFmtId="0" fontId="22" fillId="6" borderId="9" xfId="0" applyFont="1" applyFill="1" applyBorder="1" applyAlignment="1" applyProtection="1">
      <alignment horizontal="center" vertical="center"/>
    </xf>
    <xf numFmtId="0" fontId="22" fillId="6" borderId="26" xfId="0" applyFont="1" applyFill="1" applyBorder="1" applyAlignment="1" applyProtection="1">
      <alignment horizontal="left" vertical="center" wrapText="1" indent="1"/>
    </xf>
    <xf numFmtId="0" fontId="22" fillId="6" borderId="27" xfId="0" applyFont="1" applyFill="1" applyBorder="1" applyAlignment="1" applyProtection="1">
      <alignment horizontal="left" vertical="center" wrapText="1"/>
    </xf>
    <xf numFmtId="0" fontId="22" fillId="6" borderId="21" xfId="0" applyFont="1" applyFill="1" applyBorder="1" applyAlignment="1" applyProtection="1">
      <alignment horizontal="left" vertical="center" wrapText="1" indent="1"/>
    </xf>
    <xf numFmtId="0" fontId="22" fillId="6" borderId="26" xfId="0" applyFont="1" applyFill="1" applyBorder="1" applyAlignment="1" applyProtection="1">
      <alignment horizontal="left" vertical="center" wrapText="1" indent="2"/>
    </xf>
    <xf numFmtId="0" fontId="22" fillId="6" borderId="26" xfId="0" applyFont="1" applyFill="1" applyBorder="1" applyAlignment="1" applyProtection="1">
      <alignment horizontal="left" vertical="center" wrapText="1" indent="3"/>
    </xf>
    <xf numFmtId="0" fontId="4" fillId="6" borderId="0" xfId="0" applyFont="1" applyFill="1" applyBorder="1">
      <alignment vertical="center"/>
    </xf>
    <xf numFmtId="0" fontId="22" fillId="6" borderId="0" xfId="0" applyFont="1" applyFill="1" applyBorder="1" applyAlignment="1">
      <alignment horizontal="left" vertical="center"/>
    </xf>
    <xf numFmtId="0" fontId="23" fillId="6" borderId="2" xfId="0" applyFont="1" applyFill="1" applyBorder="1" applyAlignment="1" applyProtection="1">
      <alignment horizontal="left" wrapText="1"/>
    </xf>
    <xf numFmtId="0" fontId="0" fillId="6" borderId="2" xfId="0" applyBorder="1">
      <alignment vertical="center"/>
    </xf>
    <xf numFmtId="0" fontId="23" fillId="6" borderId="2" xfId="0" applyFont="1" applyFill="1" applyBorder="1" applyAlignment="1" applyProtection="1"/>
    <xf numFmtId="0" fontId="0" fillId="2" borderId="25" xfId="0" applyFont="1" applyFill="1" applyBorder="1" applyAlignment="1">
      <alignment horizontal="center" vertical="center"/>
    </xf>
    <xf numFmtId="0" fontId="0" fillId="6" borderId="26" xfId="0" applyFont="1" applyFill="1" applyBorder="1" applyAlignment="1" applyProtection="1">
      <alignment vertical="center"/>
    </xf>
    <xf numFmtId="0" fontId="0" fillId="6" borderId="26" xfId="0" applyFont="1" applyFill="1" applyBorder="1" applyAlignment="1" applyProtection="1">
      <alignment horizontal="left" vertical="center"/>
    </xf>
    <xf numFmtId="0" fontId="22" fillId="13" borderId="33" xfId="3" applyFont="1" applyBorder="1" applyAlignment="1" applyProtection="1">
      <alignment horizontal="center" vertical="center"/>
    </xf>
    <xf numFmtId="0" fontId="0" fillId="2" borderId="0" xfId="0" applyFill="1" applyBorder="1">
      <alignment vertical="center"/>
    </xf>
    <xf numFmtId="0" fontId="0" fillId="2" borderId="9" xfId="0" applyFont="1" applyFill="1" applyBorder="1">
      <alignment vertical="center"/>
    </xf>
    <xf numFmtId="0" fontId="22" fillId="6" borderId="36" xfId="0" applyFont="1" applyFill="1" applyBorder="1" applyAlignment="1" applyProtection="1">
      <alignment horizontal="left" vertical="center"/>
    </xf>
    <xf numFmtId="0" fontId="0" fillId="2" borderId="2" xfId="0" applyFill="1" applyBorder="1">
      <alignment vertical="center"/>
    </xf>
    <xf numFmtId="0" fontId="0" fillId="2" borderId="6" xfId="0" applyFill="1" applyBorder="1">
      <alignment vertical="center"/>
    </xf>
    <xf numFmtId="0" fontId="0" fillId="2" borderId="10" xfId="0" applyFill="1" applyBorder="1">
      <alignment vertical="center"/>
    </xf>
    <xf numFmtId="0" fontId="0" fillId="6" borderId="0" xfId="0" applyFont="1" applyFill="1" applyBorder="1" applyProtection="1">
      <alignment vertical="center"/>
    </xf>
    <xf numFmtId="0" fontId="22" fillId="6" borderId="28" xfId="0" applyFont="1" applyFill="1" applyBorder="1" applyAlignment="1" applyProtection="1">
      <alignment horizontal="center" vertical="center"/>
    </xf>
    <xf numFmtId="0" fontId="22" fillId="6" borderId="29" xfId="0" applyFont="1" applyFill="1" applyBorder="1" applyAlignment="1" applyProtection="1">
      <alignment horizontal="center" vertical="center"/>
    </xf>
    <xf numFmtId="0" fontId="22" fillId="6" borderId="30" xfId="0" applyFont="1" applyFill="1" applyBorder="1" applyAlignment="1" applyProtection="1">
      <alignment horizontal="center" vertical="center"/>
    </xf>
    <xf numFmtId="0" fontId="22" fillId="6" borderId="36" xfId="0" applyFont="1" applyFill="1" applyBorder="1" applyAlignment="1" applyProtection="1">
      <alignment horizontal="center" vertical="center"/>
    </xf>
    <xf numFmtId="0" fontId="22" fillId="6" borderId="37" xfId="0" applyFont="1" applyFill="1" applyBorder="1" applyAlignment="1" applyProtection="1">
      <alignment horizontal="center" vertical="center"/>
    </xf>
    <xf numFmtId="0" fontId="22" fillId="6" borderId="37" xfId="0" applyFont="1" applyFill="1" applyBorder="1" applyAlignment="1" applyProtection="1">
      <alignment horizontal="left" vertical="center"/>
    </xf>
    <xf numFmtId="0" fontId="0" fillId="2" borderId="28" xfId="0" applyFill="1" applyBorder="1">
      <alignment vertical="center"/>
    </xf>
    <xf numFmtId="0" fontId="0" fillId="2" borderId="29" xfId="0" applyFill="1" applyBorder="1">
      <alignment vertical="center"/>
    </xf>
    <xf numFmtId="0" fontId="0" fillId="6" borderId="6" xfId="0" applyFill="1" applyBorder="1">
      <alignment vertical="center"/>
    </xf>
    <xf numFmtId="0" fontId="0" fillId="2" borderId="38" xfId="0" applyFont="1" applyFill="1" applyBorder="1" applyAlignment="1">
      <alignment horizontal="center" vertical="center"/>
    </xf>
    <xf numFmtId="0" fontId="0" fillId="2" borderId="30" xfId="0" applyFont="1" applyFill="1" applyBorder="1" applyAlignment="1">
      <alignment horizontal="center" vertical="center"/>
    </xf>
    <xf numFmtId="0" fontId="22" fillId="2" borderId="22" xfId="0" applyFont="1" applyFill="1" applyBorder="1" applyAlignment="1">
      <alignment horizontal="left" vertical="center"/>
    </xf>
    <xf numFmtId="3" fontId="22" fillId="14" borderId="30" xfId="20" applyFont="1" applyBorder="1">
      <alignment horizontal="right" vertical="center"/>
      <protection locked="0"/>
    </xf>
    <xf numFmtId="0" fontId="0" fillId="2" borderId="21" xfId="0" applyFont="1" applyFill="1" applyBorder="1" applyAlignment="1">
      <alignment horizontal="left" vertical="center" indent="1"/>
    </xf>
    <xf numFmtId="0" fontId="0" fillId="2" borderId="21" xfId="0" applyFont="1" applyFill="1" applyBorder="1" applyAlignment="1">
      <alignment vertical="center"/>
    </xf>
    <xf numFmtId="3" fontId="30" fillId="14" borderId="63" xfId="20" applyFont="1" applyBorder="1">
      <alignment horizontal="right" vertical="center"/>
      <protection locked="0"/>
    </xf>
    <xf numFmtId="0" fontId="22" fillId="6" borderId="6" xfId="0" applyFont="1" applyBorder="1">
      <alignment vertical="center"/>
    </xf>
    <xf numFmtId="0" fontId="22" fillId="6" borderId="0" xfId="0" applyFont="1">
      <alignment vertical="center"/>
    </xf>
    <xf numFmtId="0" fontId="24" fillId="6" borderId="62" xfId="0" applyFont="1" applyFill="1" applyBorder="1" applyAlignment="1" applyProtection="1">
      <alignment horizontal="center" vertical="center" wrapText="1"/>
    </xf>
    <xf numFmtId="0" fontId="24" fillId="6" borderId="28" xfId="0" applyFont="1" applyBorder="1">
      <alignment vertical="center"/>
    </xf>
    <xf numFmtId="0" fontId="0" fillId="6" borderId="29" xfId="0" applyFont="1" applyBorder="1" applyAlignment="1">
      <alignment horizontal="left" vertical="center" indent="1"/>
    </xf>
    <xf numFmtId="0" fontId="0" fillId="6" borderId="29" xfId="0" applyFont="1" applyBorder="1" applyAlignment="1">
      <alignment horizontal="left" vertical="center" indent="2"/>
    </xf>
    <xf numFmtId="0" fontId="0" fillId="6" borderId="29" xfId="0" applyFont="1" applyBorder="1" applyAlignment="1">
      <alignment horizontal="left" vertical="center" indent="3"/>
    </xf>
    <xf numFmtId="0" fontId="24" fillId="6" borderId="29" xfId="0" applyFont="1" applyBorder="1">
      <alignment vertical="center"/>
    </xf>
    <xf numFmtId="0" fontId="0" fillId="6" borderId="29" xfId="0" applyFont="1" applyBorder="1" applyAlignment="1">
      <alignment horizontal="left" vertical="center" indent="4"/>
    </xf>
    <xf numFmtId="0" fontId="24" fillId="6" borderId="2" xfId="0" applyFont="1" applyFill="1" applyBorder="1" applyAlignment="1" applyProtection="1"/>
    <xf numFmtId="0" fontId="0" fillId="6" borderId="0" xfId="0" applyFont="1" applyFill="1" applyBorder="1">
      <alignment vertical="center"/>
    </xf>
    <xf numFmtId="0" fontId="20" fillId="2" borderId="9" xfId="0" applyFont="1" applyFill="1" applyBorder="1" applyAlignment="1"/>
    <xf numFmtId="0" fontId="22" fillId="2" borderId="4" xfId="0" applyFont="1" applyFill="1" applyBorder="1">
      <alignment vertical="center"/>
    </xf>
    <xf numFmtId="0" fontId="22" fillId="2" borderId="0" xfId="0" applyFont="1" applyFill="1" applyBorder="1">
      <alignment vertical="center"/>
    </xf>
    <xf numFmtId="0" fontId="22" fillId="2" borderId="6" xfId="0" applyFont="1" applyFill="1" applyBorder="1">
      <alignment vertical="center"/>
    </xf>
    <xf numFmtId="0" fontId="24" fillId="6" borderId="19" xfId="0" applyFont="1" applyBorder="1" applyAlignment="1">
      <alignment horizontal="center" wrapText="1"/>
    </xf>
    <xf numFmtId="0" fontId="24" fillId="6" borderId="31" xfId="0" applyFont="1" applyBorder="1" applyAlignment="1">
      <alignment horizontal="center" wrapText="1"/>
    </xf>
    <xf numFmtId="0" fontId="24" fillId="6" borderId="5" xfId="0" applyFont="1" applyBorder="1" applyAlignment="1">
      <alignment horizontal="center" wrapText="1"/>
    </xf>
    <xf numFmtId="0" fontId="22" fillId="2" borderId="0" xfId="0" applyFont="1" applyFill="1">
      <alignment vertical="center"/>
    </xf>
    <xf numFmtId="0" fontId="24" fillId="6" borderId="8" xfId="0" applyFont="1" applyBorder="1" applyAlignment="1">
      <alignment horizontal="center" wrapText="1"/>
    </xf>
    <xf numFmtId="3" fontId="22" fillId="13" borderId="20" xfId="3" applyNumberFormat="1" applyFont="1" applyBorder="1">
      <alignment horizontal="center" vertical="center"/>
    </xf>
    <xf numFmtId="0" fontId="24" fillId="6" borderId="9" xfId="0" applyFont="1" applyBorder="1" applyAlignment="1">
      <alignment horizontal="center" vertical="center" wrapText="1"/>
    </xf>
    <xf numFmtId="0" fontId="24" fillId="6" borderId="19" xfId="0" applyFont="1" applyBorder="1" applyAlignment="1">
      <alignment wrapText="1"/>
    </xf>
    <xf numFmtId="3" fontId="22" fillId="13" borderId="40" xfId="3" applyNumberFormat="1" applyFont="1" applyBorder="1">
      <alignment horizontal="center" vertical="center"/>
    </xf>
    <xf numFmtId="0" fontId="22" fillId="6" borderId="0" xfId="0" applyFont="1" applyFill="1" applyBorder="1">
      <alignment vertical="center"/>
    </xf>
    <xf numFmtId="3" fontId="22" fillId="13" borderId="32" xfId="3" applyNumberFormat="1" applyFont="1" applyBorder="1">
      <alignment horizontal="center" vertical="center"/>
    </xf>
    <xf numFmtId="3" fontId="22" fillId="13" borderId="41" xfId="3" applyNumberFormat="1" applyFont="1" applyBorder="1">
      <alignment horizontal="center" vertical="center"/>
    </xf>
    <xf numFmtId="0" fontId="22" fillId="6" borderId="8" xfId="0" applyFont="1" applyFill="1" applyBorder="1">
      <alignment vertical="center"/>
    </xf>
    <xf numFmtId="0" fontId="22" fillId="2" borderId="7" xfId="0" applyFont="1" applyFill="1" applyBorder="1">
      <alignment vertical="center"/>
    </xf>
    <xf numFmtId="0" fontId="22" fillId="2" borderId="5" xfId="0" applyFont="1" applyFill="1" applyBorder="1" applyAlignment="1" applyProtection="1">
      <alignment horizontal="left"/>
    </xf>
    <xf numFmtId="0" fontId="22" fillId="2" borderId="5" xfId="0" applyFont="1" applyFill="1" applyBorder="1" applyProtection="1">
      <alignment vertical="center"/>
    </xf>
    <xf numFmtId="0" fontId="22" fillId="2" borderId="5" xfId="0" applyFont="1" applyFill="1" applyBorder="1">
      <alignment vertical="center"/>
    </xf>
    <xf numFmtId="0" fontId="22" fillId="2" borderId="11" xfId="0" applyFont="1" applyFill="1" applyBorder="1">
      <alignment vertical="center"/>
    </xf>
    <xf numFmtId="0" fontId="22" fillId="2" borderId="0" xfId="0" applyFont="1" applyFill="1" applyBorder="1" applyAlignment="1" applyProtection="1">
      <alignment horizontal="left"/>
    </xf>
    <xf numFmtId="0" fontId="22" fillId="2" borderId="0" xfId="0" applyFont="1" applyFill="1" applyBorder="1" applyProtection="1">
      <alignment vertical="center"/>
    </xf>
    <xf numFmtId="0" fontId="0" fillId="2" borderId="26" xfId="0" applyFont="1" applyFill="1" applyBorder="1" applyAlignment="1">
      <alignment horizontal="center" vertical="center"/>
    </xf>
    <xf numFmtId="0" fontId="24" fillId="6" borderId="0" xfId="0" applyFont="1" applyFill="1" applyBorder="1" applyProtection="1">
      <alignment vertical="center"/>
    </xf>
    <xf numFmtId="0" fontId="0" fillId="2" borderId="0" xfId="0" applyFill="1" applyBorder="1" applyAlignment="1">
      <alignment horizontal="center" vertical="center"/>
    </xf>
    <xf numFmtId="170" fontId="22" fillId="6" borderId="21" xfId="29" applyFont="1" applyBorder="1">
      <alignment horizontal="center" vertical="center"/>
    </xf>
    <xf numFmtId="3" fontId="22" fillId="6" borderId="30" xfId="30" applyFont="1" applyBorder="1" applyProtection="1">
      <alignment horizontal="right" vertical="center"/>
    </xf>
    <xf numFmtId="3" fontId="22" fillId="14" borderId="36" xfId="20" applyFont="1" applyBorder="1">
      <alignment horizontal="right" vertical="center"/>
      <protection locked="0"/>
    </xf>
    <xf numFmtId="3" fontId="22" fillId="14" borderId="33" xfId="20" applyFont="1" applyBorder="1">
      <alignment horizontal="right" vertical="center"/>
      <protection locked="0"/>
    </xf>
    <xf numFmtId="0" fontId="24" fillId="2" borderId="19" xfId="5" applyFont="1" applyFill="1" applyBorder="1" applyAlignment="1">
      <alignment horizontal="center" vertical="center" wrapText="1"/>
    </xf>
    <xf numFmtId="0" fontId="24" fillId="2" borderId="31" xfId="5" applyFont="1" applyFill="1" applyBorder="1" applyAlignment="1">
      <alignment horizontal="center" vertical="center" wrapText="1"/>
    </xf>
    <xf numFmtId="0" fontId="22" fillId="2" borderId="25" xfId="0" applyFont="1" applyFill="1" applyBorder="1">
      <alignment vertical="center"/>
    </xf>
    <xf numFmtId="0" fontId="22" fillId="13" borderId="9" xfId="0" applyFont="1" applyFill="1" applyBorder="1">
      <alignment vertical="center"/>
    </xf>
    <xf numFmtId="0" fontId="22" fillId="13" borderId="24" xfId="0" applyFont="1" applyFill="1" applyBorder="1">
      <alignment vertical="center"/>
    </xf>
    <xf numFmtId="0" fontId="22" fillId="2" borderId="32" xfId="0" applyFont="1" applyFill="1" applyBorder="1">
      <alignment vertical="center"/>
    </xf>
    <xf numFmtId="0" fontId="0" fillId="2" borderId="21" xfId="0" applyFont="1" applyFill="1" applyBorder="1" applyAlignment="1">
      <alignment vertical="center" wrapText="1"/>
    </xf>
    <xf numFmtId="0" fontId="0" fillId="2" borderId="28" xfId="0" applyFont="1" applyFill="1" applyBorder="1">
      <alignment vertical="center"/>
    </xf>
    <xf numFmtId="0" fontId="0" fillId="2" borderId="29" xfId="0" applyFont="1" applyFill="1" applyBorder="1">
      <alignment vertical="center"/>
    </xf>
    <xf numFmtId="0" fontId="0" fillId="2" borderId="30" xfId="0" applyFont="1" applyFill="1" applyBorder="1">
      <alignment vertical="center"/>
    </xf>
    <xf numFmtId="3" fontId="22" fillId="6" borderId="0" xfId="11" applyFont="1" applyFill="1" applyBorder="1" applyAlignment="1" applyProtection="1">
      <alignment horizontal="right" vertical="center"/>
    </xf>
    <xf numFmtId="3" fontId="22" fillId="6" borderId="0" xfId="11" applyFont="1" applyFill="1" applyBorder="1" applyProtection="1">
      <alignment horizontal="right" vertical="center"/>
    </xf>
    <xf numFmtId="3" fontId="22" fillId="6" borderId="8" xfId="11" applyFont="1" applyFill="1" applyBorder="1" applyProtection="1">
      <alignment horizontal="right" vertical="center"/>
    </xf>
    <xf numFmtId="0" fontId="22" fillId="13" borderId="33" xfId="3" applyFont="1" applyBorder="1" applyAlignment="1" applyProtection="1">
      <alignment vertical="center" wrapText="1"/>
    </xf>
    <xf numFmtId="3" fontId="24" fillId="43" borderId="32" xfId="6" applyFont="1" applyBorder="1" applyProtection="1">
      <alignment horizontal="right" vertical="center"/>
    </xf>
    <xf numFmtId="3" fontId="24" fillId="43" borderId="36" xfId="6" applyFont="1" applyBorder="1" applyProtection="1">
      <alignment horizontal="right" vertical="center"/>
    </xf>
    <xf numFmtId="3" fontId="24" fillId="43" borderId="33" xfId="6" applyFont="1" applyBorder="1" applyProtection="1">
      <alignment horizontal="right" vertical="center"/>
    </xf>
    <xf numFmtId="0" fontId="22" fillId="13" borderId="47" xfId="3" applyFont="1" applyBorder="1" applyAlignment="1" applyProtection="1">
      <alignment vertical="center" wrapText="1"/>
    </xf>
    <xf numFmtId="0" fontId="22" fillId="13" borderId="48" xfId="3" applyFont="1" applyBorder="1" applyAlignment="1" applyProtection="1">
      <alignment vertical="center" wrapText="1"/>
    </xf>
    <xf numFmtId="3" fontId="22" fillId="6" borderId="23" xfId="30" applyFont="1" applyBorder="1">
      <alignment horizontal="right" vertical="center"/>
    </xf>
    <xf numFmtId="3" fontId="22" fillId="14" borderId="20" xfId="20" applyFont="1" applyBorder="1" applyAlignment="1">
      <alignment horizontal="right" vertical="center" wrapText="1"/>
      <protection locked="0"/>
    </xf>
    <xf numFmtId="2" fontId="28" fillId="13" borderId="36" xfId="3" applyNumberFormat="1" applyFont="1" applyBorder="1">
      <alignment horizontal="center" vertical="center"/>
    </xf>
    <xf numFmtId="3" fontId="22" fillId="41" borderId="59" xfId="11" applyFont="1" applyBorder="1">
      <alignment horizontal="right" vertical="center"/>
      <protection locked="0"/>
    </xf>
    <xf numFmtId="3" fontId="22" fillId="41" borderId="56" xfId="11" applyFont="1" applyBorder="1">
      <alignment horizontal="right" vertical="center"/>
      <protection locked="0"/>
    </xf>
    <xf numFmtId="3" fontId="22" fillId="41" borderId="60" xfId="11" applyFont="1" applyBorder="1">
      <alignment horizontal="right" vertical="center"/>
      <protection locked="0"/>
    </xf>
    <xf numFmtId="3" fontId="22" fillId="41" borderId="57" xfId="11" applyFont="1" applyBorder="1">
      <alignment horizontal="right" vertical="center"/>
      <protection locked="0"/>
    </xf>
    <xf numFmtId="0" fontId="23" fillId="6" borderId="6" xfId="0" applyFont="1" applyFill="1" applyBorder="1" applyAlignment="1" applyProtection="1">
      <alignment horizontal="left" wrapText="1"/>
    </xf>
    <xf numFmtId="0" fontId="20" fillId="6" borderId="3" xfId="0" applyFont="1" applyFill="1" applyBorder="1" applyAlignment="1"/>
    <xf numFmtId="0" fontId="22" fillId="6" borderId="4" xfId="0" applyFont="1" applyFill="1" applyBorder="1" applyProtection="1">
      <alignment vertical="center"/>
    </xf>
    <xf numFmtId="0" fontId="22" fillId="6" borderId="11" xfId="0" applyFont="1" applyFill="1" applyBorder="1" applyAlignment="1" applyProtection="1">
      <alignment vertical="center"/>
    </xf>
    <xf numFmtId="0" fontId="22" fillId="6" borderId="6" xfId="0" applyFont="1" applyFill="1" applyBorder="1" applyAlignment="1" applyProtection="1">
      <alignment horizontal="left" vertical="center" indent="2"/>
    </xf>
    <xf numFmtId="0" fontId="22" fillId="6" borderId="6" xfId="0" applyFont="1" applyFill="1" applyBorder="1" applyAlignment="1" applyProtection="1">
      <alignment horizontal="left" vertical="center" indent="3"/>
    </xf>
    <xf numFmtId="0" fontId="43" fillId="6" borderId="6" xfId="0" applyFont="1" applyFill="1" applyBorder="1" applyProtection="1">
      <alignment vertical="center"/>
    </xf>
    <xf numFmtId="0" fontId="24" fillId="6" borderId="20" xfId="0" applyFont="1" applyFill="1" applyBorder="1" applyAlignment="1" applyProtection="1">
      <alignment vertical="center"/>
    </xf>
    <xf numFmtId="0" fontId="0" fillId="6" borderId="21" xfId="0" applyFont="1" applyFill="1" applyBorder="1" applyAlignment="1" applyProtection="1">
      <alignment horizontal="left" vertical="center" wrapText="1" indent="1"/>
    </xf>
    <xf numFmtId="0" fontId="20" fillId="6" borderId="0" xfId="0" applyFont="1" applyFill="1" applyBorder="1" applyAlignment="1" applyProtection="1">
      <alignment vertical="top"/>
    </xf>
    <xf numFmtId="0" fontId="22" fillId="13" borderId="37" xfId="3" applyFont="1" applyBorder="1" applyAlignment="1" applyProtection="1">
      <alignment vertical="center" wrapText="1"/>
    </xf>
    <xf numFmtId="0" fontId="22" fillId="6" borderId="2" xfId="114" applyFont="1" applyFill="1" applyBorder="1" applyAlignment="1">
      <alignment vertical="center"/>
    </xf>
    <xf numFmtId="0" fontId="0" fillId="6" borderId="0" xfId="0" applyFont="1" applyFill="1" applyBorder="1" applyAlignment="1" applyProtection="1">
      <alignment vertical="center"/>
    </xf>
    <xf numFmtId="0" fontId="24" fillId="6" borderId="0" xfId="0" applyFont="1" applyFill="1" applyBorder="1" applyAlignment="1">
      <alignment horizontal="center" vertical="center" wrapText="1"/>
    </xf>
    <xf numFmtId="0" fontId="22" fillId="6" borderId="0" xfId="3" applyFont="1" applyFill="1" applyBorder="1">
      <alignment horizontal="center" vertical="center"/>
    </xf>
    <xf numFmtId="3" fontId="22" fillId="6" borderId="0" xfId="11" applyFont="1" applyFill="1" applyBorder="1">
      <alignment horizontal="right" vertical="center"/>
      <protection locked="0"/>
    </xf>
    <xf numFmtId="0" fontId="0" fillId="6" borderId="0" xfId="0" applyFont="1" applyFill="1" applyBorder="1" applyAlignment="1">
      <alignment vertical="center"/>
    </xf>
    <xf numFmtId="0" fontId="0" fillId="6" borderId="21" xfId="0" applyFont="1" applyFill="1" applyBorder="1" applyAlignment="1" applyProtection="1">
      <alignment horizontal="left" vertical="center" wrapText="1" indent="2"/>
    </xf>
    <xf numFmtId="0" fontId="24" fillId="0" borderId="21" xfId="0" applyFont="1" applyFill="1" applyBorder="1" applyAlignment="1" applyProtection="1">
      <alignment vertical="center"/>
    </xf>
    <xf numFmtId="0" fontId="0" fillId="0" borderId="21" xfId="0" applyFont="1" applyFill="1" applyBorder="1" applyAlignment="1" applyProtection="1">
      <alignment horizontal="left" vertical="center" wrapText="1" indent="1"/>
    </xf>
    <xf numFmtId="0" fontId="0" fillId="6" borderId="0" xfId="3" applyFont="1" applyFill="1" applyBorder="1">
      <alignment horizontal="center" vertical="center"/>
    </xf>
    <xf numFmtId="0" fontId="0" fillId="0" borderId="21" xfId="0" applyFont="1" applyFill="1" applyBorder="1" applyAlignment="1" applyProtection="1">
      <alignment horizontal="left" vertical="center" wrapText="1" indent="2"/>
    </xf>
    <xf numFmtId="0" fontId="24" fillId="6" borderId="0" xfId="0" applyFont="1" applyFill="1" applyBorder="1" applyAlignment="1">
      <alignment wrapText="1"/>
    </xf>
    <xf numFmtId="0" fontId="24" fillId="6" borderId="0" xfId="0" applyFont="1" applyFill="1" applyBorder="1" applyAlignment="1" applyProtection="1">
      <alignment wrapText="1"/>
    </xf>
    <xf numFmtId="0" fontId="0" fillId="6" borderId="6" xfId="0" applyFont="1" applyFill="1" applyBorder="1" applyAlignment="1">
      <alignment vertical="center" wrapText="1"/>
    </xf>
    <xf numFmtId="0" fontId="47" fillId="6" borderId="21" xfId="0" applyFont="1" applyFill="1" applyBorder="1" applyAlignment="1" applyProtection="1">
      <alignment horizontal="left" vertical="center" wrapText="1" indent="1"/>
    </xf>
    <xf numFmtId="0" fontId="47" fillId="0" borderId="21" xfId="0" applyFont="1" applyFill="1" applyBorder="1" applyAlignment="1" applyProtection="1">
      <alignment horizontal="left" vertical="center" wrapText="1" indent="2"/>
    </xf>
    <xf numFmtId="0" fontId="47" fillId="0" borderId="22" xfId="0" applyFont="1" applyFill="1" applyBorder="1" applyAlignment="1" applyProtection="1">
      <alignment horizontal="left" vertical="center" wrapText="1" indent="2"/>
    </xf>
    <xf numFmtId="0" fontId="22" fillId="6" borderId="64" xfId="0" applyFont="1" applyFill="1" applyBorder="1">
      <alignment vertical="center"/>
    </xf>
    <xf numFmtId="0" fontId="22" fillId="6" borderId="65" xfId="0" applyFont="1" applyFill="1" applyBorder="1">
      <alignment vertical="center"/>
    </xf>
    <xf numFmtId="0" fontId="22" fillId="6" borderId="0" xfId="0" applyFont="1" applyBorder="1">
      <alignment vertical="center"/>
    </xf>
    <xf numFmtId="0" fontId="45" fillId="6" borderId="0" xfId="0" applyFont="1" applyFill="1" applyBorder="1" applyAlignment="1" applyProtection="1">
      <alignment horizontal="left" vertical="top"/>
    </xf>
    <xf numFmtId="0" fontId="22" fillId="6" borderId="64" xfId="0" applyFont="1" applyBorder="1">
      <alignment vertical="center"/>
    </xf>
    <xf numFmtId="0" fontId="0" fillId="6" borderId="30" xfId="0" applyFont="1" applyBorder="1" applyAlignment="1">
      <alignment horizontal="left" vertical="center" indent="1"/>
    </xf>
    <xf numFmtId="3" fontId="22" fillId="41" borderId="61" xfId="11" applyFont="1" applyBorder="1">
      <alignment horizontal="right" vertical="center"/>
      <protection locked="0"/>
    </xf>
    <xf numFmtId="0" fontId="24" fillId="6" borderId="49" xfId="0" applyFont="1" applyBorder="1">
      <alignment vertical="center"/>
    </xf>
    <xf numFmtId="3" fontId="22" fillId="41" borderId="72" xfId="11" applyFont="1" applyBorder="1">
      <alignment horizontal="right" vertical="center"/>
      <protection locked="0"/>
    </xf>
    <xf numFmtId="3" fontId="22" fillId="41" borderId="73" xfId="11" applyFont="1" applyBorder="1">
      <alignment horizontal="right" vertical="center"/>
      <protection locked="0"/>
    </xf>
    <xf numFmtId="3" fontId="22" fillId="41" borderId="19" xfId="11" applyFont="1" applyBorder="1">
      <alignment horizontal="right" vertical="center"/>
      <protection locked="0"/>
    </xf>
    <xf numFmtId="3" fontId="22" fillId="41" borderId="62" xfId="11" applyFont="1" applyBorder="1">
      <alignment horizontal="right" vertical="center"/>
      <protection locked="0"/>
    </xf>
    <xf numFmtId="0" fontId="25" fillId="0" borderId="74" xfId="83" applyFont="1" applyBorder="1" applyAlignment="1">
      <alignment horizontal="left" vertical="top" indent="2"/>
    </xf>
    <xf numFmtId="3" fontId="22" fillId="41" borderId="75" xfId="11" applyFont="1" applyBorder="1">
      <alignment horizontal="right" vertical="center"/>
      <protection locked="0"/>
    </xf>
    <xf numFmtId="3" fontId="22" fillId="41" borderId="76" xfId="11" applyFont="1" applyBorder="1">
      <alignment horizontal="right" vertical="center"/>
      <protection locked="0"/>
    </xf>
    <xf numFmtId="0" fontId="22" fillId="6" borderId="65" xfId="0" applyFont="1" applyBorder="1">
      <alignment vertical="center"/>
    </xf>
    <xf numFmtId="0" fontId="22" fillId="6" borderId="80" xfId="0" applyFont="1" applyFill="1" applyBorder="1" applyProtection="1">
      <alignment vertical="center"/>
    </xf>
    <xf numFmtId="0" fontId="0" fillId="6" borderId="82" xfId="0" applyFont="1" applyBorder="1">
      <alignment vertical="center"/>
    </xf>
    <xf numFmtId="0" fontId="22" fillId="6" borderId="82" xfId="0" applyFont="1" applyBorder="1">
      <alignment vertical="center"/>
    </xf>
    <xf numFmtId="0" fontId="22" fillId="6" borderId="83" xfId="0" applyFont="1" applyBorder="1">
      <alignment vertical="center"/>
    </xf>
    <xf numFmtId="0" fontId="22" fillId="6" borderId="84" xfId="0" applyFont="1" applyFill="1" applyBorder="1">
      <alignment vertical="center"/>
    </xf>
    <xf numFmtId="0" fontId="22" fillId="6" borderId="85" xfId="0" applyFont="1" applyFill="1" applyBorder="1">
      <alignment vertical="center"/>
    </xf>
    <xf numFmtId="0" fontId="0" fillId="6" borderId="30" xfId="0" applyFont="1" applyBorder="1" applyAlignment="1">
      <alignment horizontal="left" vertical="center" wrapText="1" indent="1"/>
    </xf>
    <xf numFmtId="0" fontId="0" fillId="6" borderId="29" xfId="0" applyFont="1" applyBorder="1" applyAlignment="1">
      <alignment horizontal="left" vertical="center" wrapText="1" indent="2"/>
    </xf>
    <xf numFmtId="0" fontId="0" fillId="6" borderId="30" xfId="0" applyFont="1" applyBorder="1" applyAlignment="1">
      <alignment horizontal="left" vertical="center" wrapText="1" indent="2"/>
    </xf>
    <xf numFmtId="0" fontId="25" fillId="0" borderId="74" xfId="83" applyFont="1" applyBorder="1" applyAlignment="1">
      <alignment horizontal="left" vertical="top" wrapText="1" indent="2"/>
    </xf>
    <xf numFmtId="3" fontId="22" fillId="41" borderId="25" xfId="11" applyFont="1" applyBorder="1">
      <alignment horizontal="right" vertical="center"/>
      <protection locked="0"/>
    </xf>
    <xf numFmtId="3" fontId="22" fillId="41" borderId="27" xfId="11" applyFont="1" applyBorder="1">
      <alignment horizontal="right" vertical="center"/>
      <protection locked="0"/>
    </xf>
    <xf numFmtId="0" fontId="25" fillId="13" borderId="77" xfId="3" applyFont="1" applyBorder="1">
      <alignment horizontal="center" vertical="center"/>
    </xf>
    <xf numFmtId="3" fontId="22" fillId="13" borderId="78" xfId="3" applyNumberFormat="1" applyFont="1" applyBorder="1">
      <alignment horizontal="center" vertical="center"/>
    </xf>
    <xf numFmtId="3" fontId="22" fillId="13" borderId="79" xfId="3" applyNumberFormat="1" applyFont="1" applyBorder="1">
      <alignment horizontal="center" vertical="center"/>
    </xf>
    <xf numFmtId="0" fontId="22" fillId="6" borderId="84" xfId="0" applyFont="1" applyBorder="1">
      <alignment vertical="center"/>
    </xf>
    <xf numFmtId="0" fontId="22" fillId="6" borderId="85" xfId="0" applyFont="1" applyBorder="1">
      <alignment vertical="center"/>
    </xf>
    <xf numFmtId="3" fontId="22" fillId="6" borderId="81" xfId="1" applyFont="1" applyFill="1" applyBorder="1" applyAlignment="1" applyProtection="1">
      <alignment horizontal="center" vertical="center"/>
    </xf>
    <xf numFmtId="3" fontId="22" fillId="6" borderId="57" xfId="1" applyFont="1" applyFill="1" applyBorder="1" applyAlignment="1" applyProtection="1">
      <alignment horizontal="center" vertical="center"/>
    </xf>
    <xf numFmtId="3" fontId="22" fillId="6" borderId="62" xfId="30" applyFont="1" applyBorder="1">
      <alignment horizontal="right" vertical="center"/>
    </xf>
    <xf numFmtId="0" fontId="0" fillId="6" borderId="20" xfId="0" applyFont="1" applyBorder="1" applyAlignment="1">
      <alignment horizontal="center" vertical="center"/>
    </xf>
    <xf numFmtId="0" fontId="0" fillId="6" borderId="21" xfId="0" applyFont="1" applyBorder="1" applyAlignment="1">
      <alignment horizontal="center" vertical="center"/>
    </xf>
    <xf numFmtId="0" fontId="0" fillId="6" borderId="22" xfId="0" applyFont="1" applyBorder="1" applyAlignment="1">
      <alignment horizontal="center" vertical="center"/>
    </xf>
    <xf numFmtId="0" fontId="0" fillId="6" borderId="68" xfId="0" applyFont="1" applyBorder="1" applyAlignment="1">
      <alignment horizontal="center" vertical="center"/>
    </xf>
    <xf numFmtId="0" fontId="0" fillId="6" borderId="70" xfId="0" applyFont="1" applyBorder="1" applyAlignment="1">
      <alignment horizontal="center" vertical="center"/>
    </xf>
    <xf numFmtId="0" fontId="0" fillId="6" borderId="69" xfId="0" applyFont="1" applyBorder="1" applyAlignment="1">
      <alignment horizontal="center" vertical="center"/>
    </xf>
    <xf numFmtId="0" fontId="0" fillId="6" borderId="1" xfId="0" applyFont="1" applyBorder="1" applyAlignment="1">
      <alignment horizontal="center" vertical="center"/>
    </xf>
    <xf numFmtId="0" fontId="22" fillId="13" borderId="67" xfId="3" applyFont="1" applyBorder="1">
      <alignment horizontal="center" vertical="center"/>
    </xf>
    <xf numFmtId="0" fontId="0" fillId="6" borderId="71" xfId="0" applyFont="1" applyBorder="1" applyAlignment="1">
      <alignment horizontal="center" vertical="center"/>
    </xf>
    <xf numFmtId="0" fontId="0" fillId="6" borderId="23" xfId="0" applyFont="1" applyBorder="1" applyAlignment="1">
      <alignment horizontal="center" vertical="center"/>
    </xf>
    <xf numFmtId="3" fontId="22" fillId="41" borderId="38" xfId="11" applyFont="1" applyBorder="1">
      <alignment horizontal="right" vertical="center"/>
      <protection locked="0"/>
    </xf>
    <xf numFmtId="3" fontId="22" fillId="49" borderId="37" xfId="11" applyFont="1" applyFill="1" applyBorder="1">
      <alignment horizontal="right" vertical="center"/>
      <protection locked="0"/>
    </xf>
    <xf numFmtId="0" fontId="46" fillId="6" borderId="28" xfId="0" applyFont="1" applyBorder="1" applyAlignment="1">
      <alignment horizontal="left" vertical="center"/>
    </xf>
    <xf numFmtId="0" fontId="24" fillId="49" borderId="20" xfId="0" applyFont="1" applyFill="1" applyBorder="1" applyAlignment="1" applyProtection="1">
      <alignment vertical="center"/>
    </xf>
    <xf numFmtId="0" fontId="24" fillId="49" borderId="28" xfId="0" applyFont="1" applyFill="1" applyBorder="1" applyAlignment="1" applyProtection="1">
      <alignment vertical="center"/>
    </xf>
    <xf numFmtId="0" fontId="24" fillId="49" borderId="32" xfId="0" applyFont="1" applyFill="1" applyBorder="1" applyAlignment="1" applyProtection="1">
      <alignment vertical="center"/>
    </xf>
    <xf numFmtId="0" fontId="24" fillId="13" borderId="23" xfId="3" applyFont="1" applyBorder="1">
      <alignment horizontal="center" vertical="center"/>
    </xf>
    <xf numFmtId="0" fontId="0" fillId="13" borderId="70" xfId="3" applyFont="1" applyBorder="1">
      <alignment horizontal="center" vertical="center"/>
    </xf>
    <xf numFmtId="0" fontId="0" fillId="6" borderId="2" xfId="0" applyFill="1" applyBorder="1">
      <alignment vertical="center"/>
    </xf>
    <xf numFmtId="0" fontId="0" fillId="6" borderId="9" xfId="0" applyFont="1" applyFill="1" applyBorder="1">
      <alignment vertical="center"/>
    </xf>
    <xf numFmtId="0" fontId="0" fillId="6" borderId="21" xfId="0" applyFont="1" applyFill="1" applyBorder="1" applyAlignment="1">
      <alignment horizontal="left" vertical="center" indent="2"/>
    </xf>
    <xf numFmtId="0" fontId="0" fillId="6" borderId="40" xfId="0" applyFont="1" applyFill="1" applyBorder="1" applyAlignment="1">
      <alignment horizontal="left" vertical="center" indent="2"/>
    </xf>
    <xf numFmtId="0" fontId="0" fillId="2" borderId="26" xfId="0" applyFont="1" applyFill="1" applyBorder="1" applyAlignment="1" applyProtection="1">
      <alignment vertical="center" wrapText="1"/>
    </xf>
    <xf numFmtId="0" fontId="0" fillId="2" borderId="26" xfId="0" applyFont="1" applyFill="1" applyBorder="1" applyAlignment="1" applyProtection="1">
      <alignment horizontal="left" vertical="center" wrapText="1" indent="2"/>
    </xf>
    <xf numFmtId="0" fontId="0" fillId="6" borderId="41" xfId="0" applyFont="1" applyBorder="1" applyAlignment="1">
      <alignment horizontal="left" vertical="center" indent="1"/>
    </xf>
    <xf numFmtId="0" fontId="22" fillId="6" borderId="40" xfId="0" applyFont="1" applyBorder="1" applyAlignment="1">
      <alignment horizontal="left" vertical="center" indent="1"/>
    </xf>
    <xf numFmtId="0" fontId="22" fillId="41" borderId="21" xfId="18" applyFont="1" applyBorder="1">
      <alignment horizontal="center" vertical="center" wrapText="1"/>
      <protection locked="0"/>
    </xf>
    <xf numFmtId="0" fontId="0" fillId="2" borderId="0" xfId="0" applyFont="1" applyFill="1" applyBorder="1" applyAlignment="1">
      <alignment vertical="center"/>
    </xf>
    <xf numFmtId="0" fontId="22" fillId="6" borderId="88" xfId="0" applyFont="1" applyFill="1" applyBorder="1" applyProtection="1">
      <alignment vertical="center"/>
    </xf>
    <xf numFmtId="0" fontId="34" fillId="6" borderId="12" xfId="116" applyFill="1" applyBorder="1" applyAlignment="1">
      <alignment vertical="center"/>
    </xf>
    <xf numFmtId="0" fontId="34" fillId="6" borderId="2" xfId="116" applyFill="1" applyBorder="1" applyAlignment="1">
      <alignment vertical="top"/>
    </xf>
    <xf numFmtId="0" fontId="34" fillId="6" borderId="12" xfId="116" applyFill="1" applyBorder="1" applyAlignment="1" applyProtection="1">
      <alignment horizontal="left"/>
    </xf>
    <xf numFmtId="0" fontId="34" fillId="6" borderId="2" xfId="116" applyFill="1" applyBorder="1" applyAlignment="1" applyProtection="1">
      <alignment horizontal="left"/>
    </xf>
    <xf numFmtId="0" fontId="34" fillId="6" borderId="2" xfId="116" applyFill="1" applyBorder="1" applyAlignment="1" applyProtection="1">
      <alignment horizontal="left" vertical="center"/>
    </xf>
    <xf numFmtId="0" fontId="34" fillId="6" borderId="12" xfId="116" applyFill="1" applyBorder="1" applyAlignment="1" applyProtection="1">
      <alignment horizontal="left" vertical="center"/>
    </xf>
    <xf numFmtId="0" fontId="34" fillId="6" borderId="2" xfId="116" applyFill="1" applyBorder="1" applyAlignment="1">
      <alignment vertical="center"/>
    </xf>
    <xf numFmtId="0" fontId="34" fillId="2" borderId="12" xfId="116" applyFill="1" applyBorder="1" applyAlignment="1"/>
    <xf numFmtId="0" fontId="34" fillId="6" borderId="12" xfId="116" applyFill="1" applyBorder="1" applyAlignment="1"/>
    <xf numFmtId="0" fontId="34" fillId="6" borderId="12" xfId="116" applyFill="1" applyBorder="1" applyAlignment="1" applyProtection="1"/>
    <xf numFmtId="0" fontId="34" fillId="6" borderId="5" xfId="116" applyFill="1" applyBorder="1" applyAlignment="1" applyProtection="1">
      <alignment vertical="center"/>
    </xf>
    <xf numFmtId="0" fontId="34" fillId="6" borderId="11" xfId="116" applyFill="1" applyBorder="1" applyAlignment="1" applyProtection="1">
      <alignment vertical="center"/>
    </xf>
    <xf numFmtId="0" fontId="34" fillId="6" borderId="0" xfId="116" applyFill="1" applyBorder="1" applyAlignment="1" applyProtection="1">
      <alignment horizontal="left"/>
    </xf>
    <xf numFmtId="0" fontId="34" fillId="6" borderId="0" xfId="116" applyFill="1" applyBorder="1" applyAlignment="1" applyProtection="1">
      <alignment vertical="center"/>
    </xf>
    <xf numFmtId="3" fontId="34" fillId="6" borderId="0" xfId="116" applyNumberFormat="1" applyFill="1" applyBorder="1" applyAlignment="1" applyProtection="1">
      <alignment horizontal="right" vertical="center"/>
    </xf>
    <xf numFmtId="0" fontId="34" fillId="6" borderId="6" xfId="116" applyFill="1" applyBorder="1" applyAlignment="1" applyProtection="1">
      <alignment vertical="center"/>
    </xf>
    <xf numFmtId="0" fontId="34" fillId="2" borderId="12" xfId="116" applyFill="1" applyBorder="1" applyAlignment="1" applyProtection="1"/>
    <xf numFmtId="0" fontId="34" fillId="2" borderId="2" xfId="116" applyFill="1" applyBorder="1" applyAlignment="1" applyProtection="1">
      <alignment horizontal="left"/>
    </xf>
    <xf numFmtId="0" fontId="34" fillId="2" borderId="12" xfId="116" applyFill="1" applyBorder="1" applyAlignment="1" applyProtection="1">
      <alignment vertical="center"/>
    </xf>
    <xf numFmtId="0" fontId="0" fillId="2" borderId="88" xfId="0" applyFill="1" applyBorder="1">
      <alignment vertical="center"/>
    </xf>
    <xf numFmtId="0" fontId="0" fillId="6" borderId="49" xfId="0" applyFont="1" applyFill="1" applyBorder="1" applyAlignment="1" applyProtection="1">
      <alignment horizontal="left" vertical="center"/>
    </xf>
    <xf numFmtId="0" fontId="0" fillId="6" borderId="39" xfId="0" applyFont="1" applyFill="1" applyBorder="1" applyAlignment="1" applyProtection="1">
      <alignment horizontal="left" vertical="center"/>
    </xf>
    <xf numFmtId="0" fontId="24" fillId="6" borderId="49" xfId="0" applyFont="1" applyFill="1" applyBorder="1" applyAlignment="1" applyProtection="1">
      <alignment horizontal="left" vertical="center"/>
    </xf>
    <xf numFmtId="3" fontId="0" fillId="41" borderId="22" xfId="11" applyFont="1" applyBorder="1">
      <alignment horizontal="right" vertical="center"/>
      <protection locked="0"/>
    </xf>
    <xf numFmtId="0" fontId="22" fillId="6" borderId="0" xfId="0" applyFont="1" applyFill="1" applyBorder="1" applyAlignment="1">
      <alignment horizontal="center" vertical="center"/>
    </xf>
    <xf numFmtId="0" fontId="34" fillId="6" borderId="2" xfId="116" applyFont="1" applyFill="1" applyBorder="1" applyAlignment="1" applyProtection="1">
      <alignment horizontal="left" vertical="center"/>
    </xf>
    <xf numFmtId="3" fontId="0" fillId="14" borderId="36" xfId="20" applyFont="1" applyBorder="1">
      <alignment horizontal="right" vertical="center"/>
      <protection locked="0"/>
    </xf>
    <xf numFmtId="3" fontId="0" fillId="14" borderId="33" xfId="20" applyFont="1" applyBorder="1">
      <alignment horizontal="right" vertical="center"/>
      <protection locked="0"/>
    </xf>
    <xf numFmtId="3" fontId="0" fillId="6" borderId="36" xfId="30" applyFont="1" applyBorder="1">
      <alignment horizontal="right" vertical="center"/>
    </xf>
    <xf numFmtId="0" fontId="22" fillId="6" borderId="88" xfId="0" applyFont="1" applyFill="1" applyBorder="1">
      <alignment vertical="center"/>
    </xf>
    <xf numFmtId="3" fontId="0" fillId="41" borderId="36" xfId="11" applyFont="1" applyBorder="1" applyAlignment="1" applyProtection="1">
      <alignment horizontal="right" vertical="center"/>
      <protection locked="0"/>
    </xf>
    <xf numFmtId="0" fontId="0" fillId="6" borderId="88" xfId="0" applyFill="1" applyBorder="1">
      <alignment vertical="center"/>
    </xf>
    <xf numFmtId="3" fontId="0" fillId="41" borderId="36" xfId="11" applyFont="1" applyBorder="1">
      <alignment horizontal="right" vertical="center"/>
      <protection locked="0"/>
    </xf>
    <xf numFmtId="0" fontId="0" fillId="6" borderId="26" xfId="0" applyFont="1" applyFill="1" applyBorder="1" applyAlignment="1" applyProtection="1">
      <alignment horizontal="left" vertical="center"/>
    </xf>
    <xf numFmtId="3" fontId="22" fillId="50" borderId="36" xfId="11" applyFont="1" applyFill="1" applyBorder="1">
      <alignment horizontal="right" vertical="center"/>
      <protection locked="0"/>
    </xf>
    <xf numFmtId="0" fontId="0" fillId="6" borderId="89" xfId="0" applyFont="1" applyFill="1" applyBorder="1" applyAlignment="1" applyProtection="1">
      <alignment horizontal="left" vertical="center"/>
    </xf>
    <xf numFmtId="0" fontId="22" fillId="41" borderId="90" xfId="18" applyFont="1" applyBorder="1" applyAlignment="1" applyProtection="1">
      <alignment horizontal="center" vertical="center" wrapText="1"/>
      <protection locked="0"/>
    </xf>
    <xf numFmtId="0" fontId="22" fillId="6" borderId="91" xfId="0" applyFont="1" applyFill="1" applyBorder="1" applyAlignment="1">
      <alignment vertical="center"/>
    </xf>
    <xf numFmtId="0" fontId="24" fillId="6" borderId="93" xfId="0" applyFont="1" applyFill="1" applyBorder="1" applyProtection="1">
      <alignment vertical="center"/>
    </xf>
    <xf numFmtId="0" fontId="24" fillId="2" borderId="90" xfId="0" applyFont="1" applyFill="1" applyBorder="1" applyAlignment="1">
      <alignment horizontal="center" vertical="center" wrapText="1"/>
    </xf>
    <xf numFmtId="3" fontId="0" fillId="6" borderId="32" xfId="30" applyFont="1" applyBorder="1">
      <alignment horizontal="right" vertical="center"/>
    </xf>
    <xf numFmtId="3" fontId="22" fillId="13" borderId="89" xfId="3" applyNumberFormat="1" applyFont="1" applyBorder="1">
      <alignment horizontal="center" vertical="center"/>
    </xf>
    <xf numFmtId="3" fontId="22" fillId="13" borderId="72" xfId="3" applyNumberFormat="1" applyFont="1" applyBorder="1">
      <alignment horizontal="center" vertical="center"/>
    </xf>
    <xf numFmtId="3" fontId="22" fillId="41" borderId="92" xfId="11" applyFont="1" applyBorder="1">
      <alignment horizontal="right" vertical="center"/>
      <protection locked="0"/>
    </xf>
    <xf numFmtId="3" fontId="18" fillId="6" borderId="60" xfId="1" applyBorder="1" applyAlignment="1" applyProtection="1">
      <alignment horizontal="center" vertical="center"/>
    </xf>
    <xf numFmtId="3" fontId="18" fillId="6" borderId="21" xfId="1" applyBorder="1" applyAlignment="1" applyProtection="1">
      <alignment horizontal="center" vertical="center"/>
    </xf>
    <xf numFmtId="3" fontId="18" fillId="6" borderId="57" xfId="1" applyBorder="1" applyAlignment="1" applyProtection="1">
      <alignment horizontal="center" vertical="center"/>
    </xf>
    <xf numFmtId="3" fontId="22" fillId="13" borderId="26" xfId="3" applyNumberFormat="1" applyFont="1" applyBorder="1">
      <alignment horizontal="center" vertical="center"/>
    </xf>
    <xf numFmtId="3" fontId="22" fillId="13" borderId="60" xfId="3" applyNumberFormat="1" applyFont="1" applyBorder="1">
      <alignment horizontal="center" vertical="center"/>
    </xf>
    <xf numFmtId="3" fontId="22" fillId="13" borderId="57" xfId="3" applyNumberFormat="1" applyFont="1" applyBorder="1">
      <alignment horizontal="center" vertical="center"/>
    </xf>
    <xf numFmtId="3" fontId="22" fillId="13" borderId="61" xfId="3" applyNumberFormat="1" applyFont="1" applyBorder="1">
      <alignment horizontal="center" vertical="center"/>
    </xf>
    <xf numFmtId="3" fontId="22" fillId="13" borderId="58" xfId="3" applyNumberFormat="1" applyFont="1" applyBorder="1">
      <alignment horizontal="center" vertical="center"/>
    </xf>
    <xf numFmtId="0" fontId="0" fillId="13" borderId="70" xfId="3" applyFont="1" applyFill="1" applyBorder="1">
      <alignment horizontal="center" vertical="center"/>
    </xf>
    <xf numFmtId="0" fontId="0" fillId="13" borderId="1" xfId="3" applyFont="1" applyFill="1" applyBorder="1">
      <alignment horizontal="center" vertical="center"/>
    </xf>
    <xf numFmtId="3" fontId="22" fillId="13" borderId="60" xfId="3" applyNumberFormat="1" applyFont="1" applyFill="1" applyBorder="1">
      <alignment horizontal="center" vertical="center"/>
    </xf>
    <xf numFmtId="3" fontId="22" fillId="13" borderId="21" xfId="3" applyNumberFormat="1" applyFont="1" applyFill="1" applyBorder="1">
      <alignment horizontal="center" vertical="center"/>
    </xf>
    <xf numFmtId="3" fontId="22" fillId="13" borderId="57" xfId="3" applyNumberFormat="1" applyFont="1" applyFill="1" applyBorder="1">
      <alignment horizontal="center" vertical="center"/>
    </xf>
    <xf numFmtId="3" fontId="22" fillId="13" borderId="26" xfId="3" applyNumberFormat="1" applyFont="1" applyFill="1" applyBorder="1">
      <alignment horizontal="center" vertical="center"/>
    </xf>
    <xf numFmtId="3" fontId="22" fillId="13" borderId="86" xfId="3" applyNumberFormat="1" applyFont="1" applyBorder="1">
      <alignment horizontal="center" vertical="center"/>
    </xf>
    <xf numFmtId="3" fontId="22" fillId="13" borderId="48" xfId="3" applyNumberFormat="1" applyFont="1" applyBorder="1">
      <alignment horizontal="center" vertical="center"/>
    </xf>
    <xf numFmtId="3" fontId="22" fillId="41" borderId="90" xfId="11" applyFont="1" applyBorder="1">
      <alignment horizontal="right" vertical="center"/>
      <protection locked="0"/>
    </xf>
    <xf numFmtId="0" fontId="20" fillId="6" borderId="93" xfId="4" applyFont="1" applyFill="1" applyBorder="1" applyAlignment="1"/>
    <xf numFmtId="0" fontId="22" fillId="2" borderId="93" xfId="0" applyFont="1" applyFill="1" applyBorder="1">
      <alignment vertical="center"/>
    </xf>
    <xf numFmtId="0" fontId="22" fillId="2" borderId="88" xfId="0" applyFont="1" applyFill="1" applyBorder="1">
      <alignment vertical="center"/>
    </xf>
    <xf numFmtId="0" fontId="24" fillId="6" borderId="89" xfId="5" applyFont="1" applyBorder="1">
      <alignment horizontal="center" wrapText="1"/>
    </xf>
    <xf numFmtId="0" fontId="20" fillId="6" borderId="91" xfId="4" applyFont="1" applyFill="1" applyBorder="1" applyAlignment="1"/>
    <xf numFmtId="0" fontId="22" fillId="2" borderId="91" xfId="0" applyFont="1" applyFill="1" applyBorder="1">
      <alignment vertical="center"/>
    </xf>
    <xf numFmtId="0" fontId="0" fillId="2" borderId="0" xfId="0" applyFont="1" applyFill="1" applyBorder="1">
      <alignment vertical="center"/>
    </xf>
    <xf numFmtId="3" fontId="0" fillId="13" borderId="29" xfId="3" applyNumberFormat="1" applyFont="1" applyBorder="1">
      <alignment horizontal="center" vertical="center"/>
    </xf>
    <xf numFmtId="0" fontId="0" fillId="6" borderId="0" xfId="0" applyFont="1" applyFill="1" applyBorder="1" applyAlignment="1"/>
    <xf numFmtId="0" fontId="0" fillId="2" borderId="0" xfId="0" applyFont="1" applyFill="1">
      <alignment vertical="center"/>
    </xf>
    <xf numFmtId="3" fontId="49" fillId="41" borderId="36" xfId="11" applyFont="1" applyBorder="1">
      <alignment horizontal="right" vertical="center"/>
      <protection locked="0"/>
    </xf>
    <xf numFmtId="3" fontId="49" fillId="6" borderId="36" xfId="30" applyFont="1" applyBorder="1">
      <alignment horizontal="right" vertical="center"/>
    </xf>
    <xf numFmtId="0" fontId="0" fillId="6" borderId="2" xfId="0" applyFont="1" applyFill="1" applyBorder="1">
      <alignment vertical="center"/>
    </xf>
    <xf numFmtId="0" fontId="0" fillId="6" borderId="30" xfId="0" applyFont="1" applyFill="1" applyBorder="1" applyAlignment="1" applyProtection="1">
      <alignment horizontal="left" vertical="center"/>
    </xf>
    <xf numFmtId="0" fontId="20" fillId="6" borderId="9" xfId="4" applyFont="1" applyFill="1" applyBorder="1" applyAlignment="1">
      <alignment horizontal="center"/>
    </xf>
    <xf numFmtId="0" fontId="34" fillId="6" borderId="87" xfId="116" applyFont="1" applyFill="1" applyBorder="1" applyAlignment="1" applyProtection="1">
      <alignment horizontal="left" vertical="center"/>
    </xf>
    <xf numFmtId="0" fontId="22" fillId="6" borderId="93" xfId="0" applyFont="1" applyFill="1" applyBorder="1" applyAlignment="1" applyProtection="1">
      <alignment horizontal="left"/>
    </xf>
    <xf numFmtId="3" fontId="22" fillId="6" borderId="29" xfId="0" applyNumberFormat="1" applyFont="1" applyFill="1" applyBorder="1" applyAlignment="1" applyProtection="1">
      <alignment horizontal="center" vertical="center"/>
    </xf>
    <xf numFmtId="3" fontId="22" fillId="13" borderId="49" xfId="3" applyNumberFormat="1" applyFont="1" applyBorder="1">
      <alignment horizontal="center" vertical="center"/>
    </xf>
    <xf numFmtId="4" fontId="22" fillId="6" borderId="29" xfId="0" applyNumberFormat="1" applyFont="1" applyFill="1" applyBorder="1" applyAlignment="1" applyProtection="1">
      <alignment horizontal="center" vertical="center"/>
    </xf>
    <xf numFmtId="0" fontId="22" fillId="6" borderId="30" xfId="0" applyFont="1" applyFill="1" applyBorder="1" applyAlignment="1" applyProtection="1">
      <alignment horizontal="left" vertical="center" indent="2"/>
    </xf>
    <xf numFmtId="4" fontId="22" fillId="6" borderId="30" xfId="0" applyNumberFormat="1" applyFont="1" applyFill="1" applyBorder="1" applyAlignment="1" applyProtection="1">
      <alignment horizontal="center" vertical="center"/>
    </xf>
    <xf numFmtId="0" fontId="22" fillId="2" borderId="0" xfId="0" applyFont="1" applyFill="1" applyBorder="1" applyAlignment="1">
      <alignment horizontal="center" vertical="center"/>
    </xf>
    <xf numFmtId="0" fontId="22" fillId="0" borderId="38" xfId="0" applyFont="1" applyFill="1" applyBorder="1" applyAlignment="1" applyProtection="1">
      <alignment horizontal="center" vertical="center"/>
    </xf>
    <xf numFmtId="0" fontId="22" fillId="41" borderId="23" xfId="18" applyFont="1" applyBorder="1">
      <alignment horizontal="center" vertical="center" wrapText="1"/>
      <protection locked="0"/>
    </xf>
    <xf numFmtId="49" fontId="22" fillId="41" borderId="37" xfId="19" applyFont="1" applyBorder="1" applyAlignment="1">
      <alignment vertical="center"/>
      <protection locked="0"/>
    </xf>
    <xf numFmtId="49" fontId="22" fillId="41" borderId="36" xfId="19" applyFont="1" applyBorder="1" applyAlignment="1">
      <alignment vertical="center"/>
      <protection locked="0"/>
    </xf>
    <xf numFmtId="0" fontId="22" fillId="0" borderId="27" xfId="0" applyFont="1" applyFill="1" applyBorder="1" applyAlignment="1" applyProtection="1">
      <alignment horizontal="center" vertical="center"/>
    </xf>
    <xf numFmtId="0" fontId="22" fillId="41" borderId="22" xfId="18" applyFont="1" applyBorder="1">
      <alignment horizontal="center" vertical="center" wrapText="1"/>
      <protection locked="0"/>
    </xf>
    <xf numFmtId="49" fontId="22" fillId="41" borderId="33" xfId="19" applyFont="1" applyBorder="1" applyAlignment="1">
      <alignment vertical="center"/>
      <protection locked="0"/>
    </xf>
    <xf numFmtId="0" fontId="22" fillId="2" borderId="88" xfId="0" applyFont="1" applyFill="1" applyBorder="1" applyAlignment="1">
      <alignment horizontal="center" vertical="center"/>
    </xf>
    <xf numFmtId="0" fontId="23" fillId="6" borderId="87" xfId="0" applyFont="1" applyFill="1" applyBorder="1" applyAlignment="1" applyProtection="1">
      <alignment horizontal="left" vertical="center"/>
    </xf>
    <xf numFmtId="0" fontId="24" fillId="6" borderId="90" xfId="0" applyFont="1" applyFill="1" applyBorder="1" applyAlignment="1" applyProtection="1">
      <alignment horizontal="center" wrapText="1"/>
    </xf>
    <xf numFmtId="0" fontId="22" fillId="6" borderId="9" xfId="0" applyFont="1" applyBorder="1" applyAlignment="1">
      <alignment horizontal="center" vertical="center"/>
    </xf>
    <xf numFmtId="0" fontId="24" fillId="13" borderId="90" xfId="3" applyFont="1" applyBorder="1" applyAlignment="1">
      <alignment horizontal="center" vertical="center"/>
    </xf>
    <xf numFmtId="168" fontId="22" fillId="41" borderId="19" xfId="10" applyFont="1" applyBorder="1">
      <alignment vertical="center"/>
      <protection locked="0"/>
    </xf>
    <xf numFmtId="0" fontId="22" fillId="6" borderId="88" xfId="0" applyFont="1" applyFill="1" applyBorder="1" applyAlignment="1">
      <alignment horizontal="center" vertical="center"/>
    </xf>
    <xf numFmtId="3" fontId="22" fillId="6" borderId="25" xfId="30" applyFont="1" applyFill="1" applyBorder="1" applyAlignment="1">
      <alignment horizontal="center" vertical="center"/>
    </xf>
    <xf numFmtId="3" fontId="22" fillId="6" borderId="26" xfId="30" applyFont="1" applyFill="1" applyBorder="1" applyAlignment="1">
      <alignment horizontal="center" vertical="center"/>
    </xf>
    <xf numFmtId="3" fontId="22" fillId="6" borderId="41" xfId="30" applyFont="1" applyFill="1" applyBorder="1" applyAlignment="1">
      <alignment horizontal="center" vertical="center"/>
    </xf>
    <xf numFmtId="3" fontId="22" fillId="6" borderId="9" xfId="30" applyFont="1" applyFill="1" applyBorder="1" applyAlignment="1">
      <alignment horizontal="center" vertical="center"/>
    </xf>
    <xf numFmtId="3" fontId="22" fillId="13" borderId="9" xfId="3" applyNumberFormat="1" applyFont="1" applyBorder="1">
      <alignment horizontal="center" vertical="center"/>
    </xf>
    <xf numFmtId="0" fontId="22" fillId="6" borderId="20" xfId="0" applyNumberFormat="1" applyFont="1" applyBorder="1">
      <alignment vertical="center"/>
    </xf>
    <xf numFmtId="0" fontId="22" fillId="6" borderId="21" xfId="0" applyNumberFormat="1" applyFont="1" applyBorder="1">
      <alignment vertical="center"/>
    </xf>
    <xf numFmtId="0" fontId="22" fillId="6" borderId="40" xfId="0" applyNumberFormat="1" applyFont="1" applyBorder="1">
      <alignment vertical="center"/>
    </xf>
    <xf numFmtId="3" fontId="22" fillId="6" borderId="27" xfId="30" applyFont="1" applyFill="1" applyBorder="1" applyAlignment="1">
      <alignment horizontal="center" vertical="center"/>
    </xf>
    <xf numFmtId="0" fontId="22" fillId="6" borderId="22" xfId="0" applyNumberFormat="1" applyFont="1" applyBorder="1">
      <alignment vertical="center"/>
    </xf>
    <xf numFmtId="0" fontId="22" fillId="0" borderId="0" xfId="0" applyFont="1" applyFill="1" applyBorder="1" applyAlignment="1" applyProtection="1">
      <alignment horizontal="left" vertical="center"/>
    </xf>
    <xf numFmtId="0" fontId="22" fillId="6" borderId="93" xfId="0" applyFont="1" applyFill="1" applyBorder="1" applyProtection="1">
      <alignment vertical="center"/>
    </xf>
    <xf numFmtId="0" fontId="22" fillId="6" borderId="93" xfId="0" applyFont="1" applyFill="1" applyBorder="1">
      <alignment vertical="center"/>
    </xf>
    <xf numFmtId="0" fontId="22" fillId="6" borderId="93" xfId="0" applyFont="1" applyFill="1" applyBorder="1" applyAlignment="1" applyProtection="1">
      <alignment horizontal="left" vertical="center"/>
    </xf>
    <xf numFmtId="0" fontId="22" fillId="6" borderId="93" xfId="0" applyFont="1" applyFill="1" applyBorder="1" applyAlignment="1">
      <alignment vertical="center"/>
    </xf>
    <xf numFmtId="0" fontId="24" fillId="6" borderId="89" xfId="5" applyFont="1" applyFill="1" applyBorder="1" applyAlignment="1">
      <alignment horizontal="center" wrapText="1"/>
    </xf>
    <xf numFmtId="168" fontId="22" fillId="41" borderId="90" xfId="10" applyFont="1" applyBorder="1">
      <alignment vertical="center"/>
      <protection locked="0"/>
    </xf>
    <xf numFmtId="49" fontId="22" fillId="14" borderId="21" xfId="27" applyNumberFormat="1" applyFont="1" applyBorder="1">
      <alignment horizontal="center" vertical="center" wrapText="1"/>
      <protection locked="0"/>
    </xf>
    <xf numFmtId="3" fontId="22" fillId="6" borderId="88" xfId="30" applyFont="1" applyFill="1" applyBorder="1" applyAlignment="1">
      <alignment horizontal="center" vertical="center"/>
    </xf>
    <xf numFmtId="3" fontId="22" fillId="14" borderId="90" xfId="20" applyFont="1" applyBorder="1">
      <alignment horizontal="right" vertical="center"/>
      <protection locked="0"/>
    </xf>
    <xf numFmtId="0" fontId="0" fillId="2" borderId="88" xfId="0" applyFill="1" applyBorder="1" applyAlignment="1">
      <alignment horizontal="center" vertical="center"/>
    </xf>
    <xf numFmtId="0" fontId="22" fillId="2" borderId="32" xfId="0" applyFont="1" applyFill="1" applyBorder="1" applyAlignment="1">
      <alignment horizontal="left" vertical="center"/>
    </xf>
    <xf numFmtId="0" fontId="22" fillId="2" borderId="36" xfId="0" applyFont="1" applyFill="1" applyBorder="1" applyAlignment="1">
      <alignment horizontal="left" vertical="center"/>
    </xf>
    <xf numFmtId="0" fontId="0" fillId="2" borderId="36" xfId="0" applyFont="1" applyFill="1" applyBorder="1" applyAlignment="1">
      <alignment horizontal="left" vertical="center"/>
    </xf>
    <xf numFmtId="0" fontId="25" fillId="2" borderId="36" xfId="83" applyFont="1" applyFill="1" applyBorder="1" applyAlignment="1" applyProtection="1">
      <alignment horizontal="left" vertical="center" wrapText="1" indent="1"/>
    </xf>
    <xf numFmtId="0" fontId="22" fillId="6" borderId="36" xfId="0" applyNumberFormat="1" applyFont="1" applyBorder="1" applyAlignment="1">
      <alignment horizontal="left" vertical="center" wrapText="1"/>
    </xf>
    <xf numFmtId="0" fontId="0" fillId="6" borderId="36" xfId="0" applyNumberFormat="1" applyFont="1" applyBorder="1" applyAlignment="1">
      <alignment horizontal="left" vertical="center" wrapText="1"/>
    </xf>
    <xf numFmtId="0" fontId="0" fillId="6" borderId="36" xfId="0" applyNumberFormat="1" applyFont="1" applyFill="1" applyBorder="1" applyAlignment="1">
      <alignment horizontal="left" vertical="center" wrapText="1"/>
    </xf>
    <xf numFmtId="0" fontId="25" fillId="6" borderId="36" xfId="83" applyFont="1" applyFill="1" applyBorder="1" applyAlignment="1" applyProtection="1">
      <alignment horizontal="left" vertical="center" wrapText="1" indent="1"/>
    </xf>
    <xf numFmtId="0" fontId="22" fillId="6" borderId="32" xfId="0" applyFont="1" applyFill="1" applyBorder="1" applyAlignment="1">
      <alignment horizontal="left" vertical="center"/>
    </xf>
    <xf numFmtId="0" fontId="22" fillId="6" borderId="36" xfId="0" applyFont="1" applyFill="1" applyBorder="1" applyAlignment="1">
      <alignment horizontal="left" vertical="center"/>
    </xf>
    <xf numFmtId="0" fontId="22" fillId="6" borderId="36" xfId="0" applyNumberFormat="1" applyFont="1" applyFill="1" applyBorder="1" applyAlignment="1">
      <alignment horizontal="left" vertical="center" wrapText="1"/>
    </xf>
    <xf numFmtId="0" fontId="22" fillId="6" borderId="37" xfId="0" applyFont="1" applyFill="1" applyBorder="1" applyAlignment="1">
      <alignment horizontal="left" vertical="center"/>
    </xf>
    <xf numFmtId="0" fontId="22" fillId="6" borderId="42" xfId="0" applyNumberFormat="1" applyFont="1" applyFill="1" applyBorder="1" applyAlignment="1">
      <alignment horizontal="left" vertical="center" wrapText="1"/>
    </xf>
    <xf numFmtId="0" fontId="24" fillId="6" borderId="89" xfId="0" applyFont="1" applyFill="1" applyBorder="1" applyAlignment="1" applyProtection="1">
      <alignment vertical="center"/>
    </xf>
    <xf numFmtId="0" fontId="23" fillId="6" borderId="93" xfId="0" applyFont="1" applyFill="1" applyBorder="1" applyAlignment="1" applyProtection="1"/>
    <xf numFmtId="0" fontId="22" fillId="6" borderId="93" xfId="0" applyFont="1" applyFill="1" applyBorder="1" applyAlignment="1" applyProtection="1"/>
    <xf numFmtId="0" fontId="24" fillId="6" borderId="93" xfId="0" applyFont="1" applyFill="1" applyBorder="1" applyAlignment="1" applyProtection="1">
      <alignment vertical="center"/>
    </xf>
    <xf numFmtId="0" fontId="0" fillId="0" borderId="27" xfId="0" applyFont="1" applyFill="1" applyBorder="1" applyAlignment="1">
      <alignment vertical="center" wrapText="1"/>
    </xf>
    <xf numFmtId="0" fontId="0" fillId="2" borderId="93" xfId="0" applyFont="1" applyFill="1" applyBorder="1">
      <alignment vertical="center"/>
    </xf>
    <xf numFmtId="0" fontId="22" fillId="13" borderId="90" xfId="3" applyFont="1" applyBorder="1">
      <alignment horizontal="center" vertical="center"/>
    </xf>
    <xf numFmtId="170" fontId="22" fillId="6" borderId="32" xfId="29" applyFont="1" applyBorder="1">
      <alignment horizontal="center" vertical="center"/>
    </xf>
    <xf numFmtId="170" fontId="22" fillId="6" borderId="42" xfId="29" applyFont="1" applyBorder="1">
      <alignment horizontal="center" vertical="center"/>
    </xf>
    <xf numFmtId="0" fontId="23" fillId="6" borderId="87" xfId="0" applyFont="1" applyFill="1" applyBorder="1" applyAlignment="1" applyProtection="1">
      <alignment horizontal="left"/>
    </xf>
    <xf numFmtId="0" fontId="22" fillId="2" borderId="93" xfId="0" applyFont="1" applyFill="1" applyBorder="1" applyAlignment="1" applyProtection="1">
      <alignment horizontal="left"/>
    </xf>
    <xf numFmtId="0" fontId="22" fillId="2" borderId="93" xfId="0" applyFont="1" applyFill="1" applyBorder="1" applyProtection="1">
      <alignment vertical="center"/>
    </xf>
    <xf numFmtId="0" fontId="24" fillId="6" borderId="88" xfId="0" applyFont="1" applyBorder="1" applyAlignment="1">
      <alignment horizontal="center" wrapText="1"/>
    </xf>
    <xf numFmtId="0" fontId="22" fillId="6" borderId="29" xfId="0" applyFont="1" applyFill="1" applyBorder="1" applyAlignment="1">
      <alignment horizontal="left" vertical="center" indent="1"/>
    </xf>
    <xf numFmtId="0" fontId="0" fillId="6" borderId="29" xfId="0" applyFont="1" applyFill="1" applyBorder="1" applyAlignment="1">
      <alignment horizontal="left" vertical="center" indent="1"/>
    </xf>
    <xf numFmtId="0" fontId="0" fillId="6" borderId="29" xfId="0" applyFont="1" applyFill="1" applyBorder="1" applyAlignment="1" applyProtection="1">
      <alignment horizontal="left" vertical="center"/>
    </xf>
    <xf numFmtId="0" fontId="22" fillId="6" borderId="93" xfId="0" applyFont="1" applyFill="1" applyBorder="1" applyAlignment="1" applyProtection="1">
      <alignment horizontal="center" vertical="center"/>
    </xf>
    <xf numFmtId="0" fontId="20" fillId="2" borderId="3" xfId="4" applyFont="1" applyFill="1" applyBorder="1" applyAlignment="1" applyProtection="1"/>
    <xf numFmtId="0" fontId="37" fillId="6" borderId="0" xfId="0" applyFont="1" applyFill="1" applyBorder="1" applyAlignment="1">
      <alignment horizontal="center"/>
    </xf>
    <xf numFmtId="0" fontId="37" fillId="6" borderId="0" xfId="0" applyFont="1" applyFill="1" applyBorder="1" applyAlignment="1"/>
    <xf numFmtId="0" fontId="37" fillId="6" borderId="6" xfId="0" applyFont="1" applyFill="1" applyBorder="1" applyAlignment="1"/>
    <xf numFmtId="0" fontId="46" fillId="6" borderId="9" xfId="0" applyFont="1" applyBorder="1" applyAlignment="1">
      <alignment horizontal="left" vertical="center" wrapText="1"/>
    </xf>
    <xf numFmtId="0" fontId="46" fillId="6" borderId="90" xfId="0" applyFont="1" applyBorder="1" applyAlignment="1">
      <alignment horizontal="center" vertical="center" wrapText="1"/>
    </xf>
    <xf numFmtId="0" fontId="49" fillId="6" borderId="49" xfId="0" applyFont="1" applyBorder="1" applyAlignment="1">
      <alignment horizontal="left" vertical="center" wrapText="1"/>
    </xf>
    <xf numFmtId="0" fontId="49" fillId="6" borderId="49" xfId="0" applyFont="1" applyBorder="1" applyAlignment="1">
      <alignment horizontal="left" vertical="center" wrapText="1" indent="1"/>
    </xf>
    <xf numFmtId="3" fontId="49" fillId="41" borderId="37" xfId="11" applyFont="1" applyBorder="1">
      <alignment horizontal="right" vertical="center"/>
      <protection locked="0"/>
    </xf>
    <xf numFmtId="0" fontId="46" fillId="6" borderId="88" xfId="0" applyFont="1" applyBorder="1" applyAlignment="1">
      <alignment horizontal="left" vertical="center" wrapText="1"/>
    </xf>
    <xf numFmtId="0" fontId="49" fillId="6" borderId="88" xfId="0" applyFont="1" applyBorder="1" applyAlignment="1">
      <alignment horizontal="left" vertical="center" wrapText="1" indent="1"/>
    </xf>
    <xf numFmtId="3" fontId="49" fillId="6" borderId="46" xfId="30" applyFont="1" applyBorder="1">
      <alignment horizontal="right" vertical="center"/>
    </xf>
    <xf numFmtId="0" fontId="49" fillId="6" borderId="88" xfId="0" applyFont="1" applyBorder="1" applyAlignment="1">
      <alignment horizontal="left" vertical="center" wrapText="1"/>
    </xf>
    <xf numFmtId="3" fontId="49" fillId="6" borderId="88" xfId="30" applyFont="1" applyBorder="1">
      <alignment horizontal="right" vertical="center"/>
    </xf>
    <xf numFmtId="0" fontId="22" fillId="2" borderId="94" xfId="0" applyFont="1" applyFill="1" applyBorder="1">
      <alignment vertical="center"/>
    </xf>
    <xf numFmtId="0" fontId="49" fillId="6" borderId="29" xfId="0" applyFont="1" applyBorder="1" applyAlignment="1">
      <alignment horizontal="left" vertical="center" wrapText="1"/>
    </xf>
    <xf numFmtId="0" fontId="49" fillId="6" borderId="29" xfId="0" applyFont="1" applyBorder="1" applyAlignment="1">
      <alignment horizontal="left" vertical="center" wrapText="1" indent="1"/>
    </xf>
    <xf numFmtId="0" fontId="25" fillId="6" borderId="29" xfId="83" applyFont="1" applyFill="1" applyBorder="1" applyAlignment="1" applyProtection="1">
      <alignment horizontal="left" vertical="center" wrapText="1" indent="1"/>
    </xf>
    <xf numFmtId="3" fontId="49" fillId="6" borderId="33" xfId="30" applyFont="1" applyBorder="1">
      <alignment horizontal="right" vertical="center"/>
    </xf>
    <xf numFmtId="0" fontId="49" fillId="6" borderId="9" xfId="0" applyFont="1" applyBorder="1" applyAlignment="1">
      <alignment horizontal="left" vertical="center" wrapText="1" indent="1"/>
    </xf>
    <xf numFmtId="3" fontId="49" fillId="6" borderId="90" xfId="30" applyFont="1" applyBorder="1">
      <alignment horizontal="right" vertical="center"/>
    </xf>
    <xf numFmtId="0" fontId="20" fillId="2" borderId="2" xfId="0" applyFont="1" applyFill="1" applyBorder="1" applyAlignment="1" applyProtection="1"/>
    <xf numFmtId="0" fontId="0" fillId="6" borderId="6" xfId="0" applyFont="1" applyFill="1" applyBorder="1">
      <alignment vertical="center"/>
    </xf>
    <xf numFmtId="0" fontId="0" fillId="6" borderId="6" xfId="0" applyFont="1" applyFill="1" applyBorder="1" applyAlignment="1"/>
    <xf numFmtId="0" fontId="46" fillId="6" borderId="9" xfId="0" applyFont="1" applyBorder="1" applyAlignment="1">
      <alignment horizontal="center" vertical="center" wrapText="1"/>
    </xf>
    <xf numFmtId="0" fontId="24" fillId="6" borderId="9" xfId="0" applyFont="1" applyBorder="1" applyAlignment="1">
      <alignment vertical="center" wrapText="1"/>
    </xf>
    <xf numFmtId="0" fontId="0" fillId="13" borderId="90" xfId="3" applyFont="1" applyBorder="1">
      <alignment horizontal="center" vertical="center"/>
    </xf>
    <xf numFmtId="0" fontId="0" fillId="2" borderId="88" xfId="0" applyFont="1" applyFill="1" applyBorder="1">
      <alignment vertical="center"/>
    </xf>
    <xf numFmtId="0" fontId="20" fillId="51" borderId="3" xfId="0" applyFont="1" applyFill="1" applyBorder="1" applyAlignment="1" applyProtection="1"/>
    <xf numFmtId="0" fontId="20" fillId="51" borderId="9" xfId="0" applyFont="1" applyFill="1" applyBorder="1" applyAlignment="1"/>
    <xf numFmtId="0" fontId="22" fillId="51" borderId="9" xfId="0" applyFont="1" applyFill="1" applyBorder="1">
      <alignment vertical="center"/>
    </xf>
    <xf numFmtId="0" fontId="0" fillId="51" borderId="9" xfId="0" applyFont="1" applyFill="1" applyBorder="1">
      <alignment vertical="center"/>
    </xf>
    <xf numFmtId="0" fontId="0" fillId="51" borderId="9" xfId="0" applyFont="1" applyFill="1" applyBorder="1" applyAlignment="1">
      <alignment horizontal="center" vertical="center"/>
    </xf>
    <xf numFmtId="0" fontId="0" fillId="51" borderId="4" xfId="0" applyFont="1" applyFill="1" applyBorder="1">
      <alignment vertical="center"/>
    </xf>
    <xf numFmtId="0" fontId="0" fillId="6" borderId="0" xfId="0" applyFont="1" applyFill="1" applyBorder="1" applyAlignment="1">
      <alignment horizontal="center"/>
    </xf>
    <xf numFmtId="3" fontId="49" fillId="6" borderId="92" xfId="30" applyFont="1" applyBorder="1">
      <alignment horizontal="right" vertical="center"/>
    </xf>
    <xf numFmtId="0" fontId="0" fillId="2" borderId="30" xfId="0" applyFill="1" applyBorder="1">
      <alignment vertical="center"/>
    </xf>
    <xf numFmtId="0" fontId="0" fillId="2" borderId="94" xfId="0" applyFill="1" applyBorder="1">
      <alignment vertical="center"/>
    </xf>
    <xf numFmtId="0" fontId="0" fillId="6" borderId="88" xfId="0" applyFont="1" applyFill="1" applyBorder="1" applyAlignment="1">
      <alignment horizontal="center"/>
    </xf>
    <xf numFmtId="0" fontId="0" fillId="2" borderId="28" xfId="0" applyFill="1" applyBorder="1" applyAlignment="1">
      <alignment horizontal="center" vertical="center"/>
    </xf>
    <xf numFmtId="0" fontId="0" fillId="2" borderId="29" xfId="0" applyFill="1" applyBorder="1" applyAlignment="1">
      <alignment horizontal="left" vertical="center" indent="1"/>
    </xf>
    <xf numFmtId="0" fontId="0" fillId="2" borderId="29" xfId="0" applyFill="1" applyBorder="1" applyAlignment="1">
      <alignment horizontal="center" vertical="center"/>
    </xf>
    <xf numFmtId="0" fontId="3" fillId="2" borderId="29" xfId="0" applyFont="1" applyFill="1" applyBorder="1" applyAlignment="1">
      <alignment horizontal="center" vertical="center"/>
    </xf>
    <xf numFmtId="0" fontId="0" fillId="2" borderId="30" xfId="0" applyFill="1" applyBorder="1" applyAlignment="1">
      <alignment horizontal="left" vertical="center" indent="1"/>
    </xf>
    <xf numFmtId="0" fontId="0" fillId="2" borderId="30" xfId="0" applyFill="1" applyBorder="1" applyAlignment="1">
      <alignment horizontal="center" vertical="center"/>
    </xf>
    <xf numFmtId="0" fontId="3" fillId="2" borderId="30" xfId="0" applyFont="1" applyFill="1" applyBorder="1" applyAlignment="1">
      <alignment horizontal="center" vertical="center"/>
    </xf>
    <xf numFmtId="0" fontId="0" fillId="6" borderId="9" xfId="0" applyFont="1" applyFill="1" applyBorder="1" applyAlignment="1">
      <alignment horizontal="center"/>
    </xf>
    <xf numFmtId="0" fontId="0" fillId="2" borderId="0" xfId="0" applyFill="1" applyAlignment="1">
      <alignment horizontal="center" vertical="center"/>
    </xf>
    <xf numFmtId="0" fontId="37" fillId="6" borderId="0" xfId="0" applyFont="1" applyFill="1" applyBorder="1" applyAlignment="1" applyProtection="1">
      <alignment horizontal="left"/>
    </xf>
    <xf numFmtId="0" fontId="37" fillId="6" borderId="0" xfId="0" applyFont="1" applyFill="1" applyAlignment="1">
      <alignment vertical="center"/>
    </xf>
    <xf numFmtId="0" fontId="0" fillId="6" borderId="6" xfId="0" applyFont="1" applyFill="1" applyBorder="1" applyAlignment="1">
      <alignment vertical="center"/>
    </xf>
    <xf numFmtId="0" fontId="0" fillId="6" borderId="0" xfId="0" applyFont="1" applyFill="1" applyAlignment="1">
      <alignment vertical="center"/>
    </xf>
    <xf numFmtId="0" fontId="49" fillId="6" borderId="49" xfId="0" applyFont="1" applyFill="1" applyBorder="1" applyAlignment="1" applyProtection="1">
      <alignment horizontal="left" vertical="center"/>
    </xf>
    <xf numFmtId="0" fontId="49" fillId="6" borderId="29" xfId="0" applyFont="1" applyFill="1" applyBorder="1" applyAlignment="1" applyProtection="1">
      <alignment horizontal="left" vertical="center"/>
    </xf>
    <xf numFmtId="0" fontId="37" fillId="6" borderId="93" xfId="0" applyFont="1" applyFill="1" applyBorder="1" applyAlignment="1" applyProtection="1">
      <alignment horizontal="left"/>
    </xf>
    <xf numFmtId="0" fontId="37" fillId="6" borderId="93" xfId="0" applyFont="1" applyFill="1" applyBorder="1" applyAlignment="1" applyProtection="1">
      <alignment vertical="center"/>
    </xf>
    <xf numFmtId="0" fontId="37" fillId="6" borderId="93" xfId="0" applyFont="1" applyFill="1" applyBorder="1" applyAlignment="1">
      <alignment vertical="center"/>
    </xf>
    <xf numFmtId="0" fontId="37" fillId="6" borderId="93" xfId="0" applyFont="1" applyBorder="1" applyAlignment="1">
      <alignment vertical="center"/>
    </xf>
    <xf numFmtId="0" fontId="0" fillId="6" borderId="0" xfId="0" applyFont="1" applyBorder="1" applyAlignment="1">
      <alignment vertical="center"/>
    </xf>
    <xf numFmtId="0" fontId="49" fillId="6" borderId="39" xfId="0" applyFont="1" applyFill="1" applyBorder="1" applyAlignment="1" applyProtection="1">
      <alignment horizontal="left" vertical="center" indent="1"/>
    </xf>
    <xf numFmtId="0" fontId="54" fillId="6" borderId="39" xfId="0" applyFont="1" applyFill="1" applyBorder="1" applyAlignment="1" applyProtection="1">
      <alignment horizontal="left" vertical="center"/>
    </xf>
    <xf numFmtId="0" fontId="54" fillId="6" borderId="41" xfId="0" applyFont="1" applyFill="1" applyBorder="1" applyAlignment="1" applyProtection="1">
      <alignment horizontal="left" vertical="center"/>
    </xf>
    <xf numFmtId="0" fontId="49" fillId="6" borderId="39" xfId="0" applyFont="1" applyFill="1" applyBorder="1" applyAlignment="1" applyProtection="1">
      <alignment horizontal="left" vertical="center" indent="2"/>
    </xf>
    <xf numFmtId="0" fontId="49" fillId="6" borderId="39" xfId="0" applyFont="1" applyFill="1" applyBorder="1" applyAlignment="1" applyProtection="1">
      <alignment horizontal="left" vertical="center"/>
    </xf>
    <xf numFmtId="0" fontId="49" fillId="6" borderId="41" xfId="0" applyFont="1" applyFill="1" applyBorder="1" applyAlignment="1" applyProtection="1">
      <alignment horizontal="left" vertical="center"/>
    </xf>
    <xf numFmtId="3" fontId="0" fillId="41" borderId="42" xfId="11" applyNumberFormat="1" applyFont="1" applyBorder="1" applyAlignment="1" applyProtection="1">
      <alignment horizontal="right" vertical="center"/>
      <protection locked="0"/>
    </xf>
    <xf numFmtId="0" fontId="49" fillId="6" borderId="30" xfId="0" applyFont="1" applyFill="1" applyBorder="1" applyAlignment="1" applyProtection="1">
      <alignment horizontal="left" vertical="center" indent="2"/>
    </xf>
    <xf numFmtId="0" fontId="49" fillId="6" borderId="30" xfId="0" applyFont="1" applyFill="1" applyBorder="1" applyAlignment="1" applyProtection="1">
      <alignment horizontal="left" vertical="center"/>
    </xf>
    <xf numFmtId="0" fontId="49" fillId="6" borderId="27" xfId="0" applyFont="1" applyFill="1" applyBorder="1" applyAlignment="1" applyProtection="1">
      <alignment horizontal="left" vertical="center"/>
    </xf>
    <xf numFmtId="3" fontId="0" fillId="41" borderId="95" xfId="11" applyNumberFormat="1" applyFont="1" applyBorder="1" applyAlignment="1" applyProtection="1">
      <alignment horizontal="right" vertical="center"/>
      <protection locked="0"/>
    </xf>
    <xf numFmtId="0" fontId="0" fillId="6" borderId="93" xfId="0" applyFont="1" applyFill="1" applyBorder="1" applyAlignment="1" applyProtection="1">
      <alignment horizontal="left" vertical="center"/>
    </xf>
    <xf numFmtId="0" fontId="0" fillId="6" borderId="93" xfId="0" applyFont="1" applyFill="1" applyBorder="1" applyAlignment="1" applyProtection="1">
      <alignment vertical="center"/>
    </xf>
    <xf numFmtId="0" fontId="0" fillId="6" borderId="93" xfId="0" applyFont="1" applyFill="1" applyBorder="1" applyAlignment="1">
      <alignment vertical="center"/>
    </xf>
    <xf numFmtId="0" fontId="0" fillId="6" borderId="6" xfId="0" applyFont="1" applyBorder="1" applyAlignment="1">
      <alignment vertical="center"/>
    </xf>
    <xf numFmtId="0" fontId="0" fillId="6" borderId="88" xfId="0" applyFont="1" applyFill="1" applyBorder="1" applyAlignment="1">
      <alignment vertical="center"/>
    </xf>
    <xf numFmtId="0" fontId="0" fillId="6" borderId="0" xfId="0" applyFont="1" applyAlignment="1">
      <alignment vertical="center"/>
    </xf>
    <xf numFmtId="0" fontId="0" fillId="6" borderId="0" xfId="0" applyFont="1" applyAlignment="1" applyProtection="1">
      <alignment vertical="center"/>
    </xf>
    <xf numFmtId="0" fontId="0" fillId="6" borderId="6" xfId="0" applyFont="1" applyFill="1" applyBorder="1" applyAlignment="1" applyProtection="1">
      <alignment vertical="center"/>
    </xf>
    <xf numFmtId="0" fontId="0" fillId="6" borderId="49" xfId="0" applyFont="1" applyFill="1" applyBorder="1" applyAlignment="1" applyProtection="1">
      <alignment vertical="center"/>
    </xf>
    <xf numFmtId="0" fontId="0" fillId="6" borderId="38" xfId="0" applyFont="1" applyFill="1" applyBorder="1" applyAlignment="1" applyProtection="1">
      <alignment vertical="center"/>
    </xf>
    <xf numFmtId="0" fontId="0" fillId="6" borderId="0" xfId="0" applyFont="1" applyBorder="1" applyAlignment="1" applyProtection="1">
      <alignment vertical="center"/>
    </xf>
    <xf numFmtId="3" fontId="0" fillId="41" borderId="42" xfId="11" applyFont="1" applyBorder="1" applyAlignment="1" applyProtection="1">
      <alignment horizontal="right" vertical="center"/>
      <protection locked="0"/>
    </xf>
    <xf numFmtId="3" fontId="0" fillId="13" borderId="36" xfId="3" applyNumberFormat="1" applyFont="1" applyBorder="1" applyProtection="1">
      <alignment horizontal="center" vertical="center"/>
    </xf>
    <xf numFmtId="0" fontId="0" fillId="2" borderId="0" xfId="0" applyFont="1" applyFill="1" applyBorder="1" applyAlignment="1" applyProtection="1">
      <alignment vertical="center"/>
    </xf>
    <xf numFmtId="0" fontId="55" fillId="2" borderId="6" xfId="0" applyFont="1" applyFill="1" applyBorder="1" applyAlignment="1" applyProtection="1">
      <alignment vertical="center"/>
    </xf>
    <xf numFmtId="0" fontId="55" fillId="2" borderId="0" xfId="0" applyFont="1" applyFill="1" applyAlignment="1" applyProtection="1">
      <alignment vertical="center"/>
    </xf>
    <xf numFmtId="0" fontId="55" fillId="2" borderId="0" xfId="0" applyFont="1" applyFill="1" applyAlignment="1">
      <alignment vertical="center"/>
    </xf>
    <xf numFmtId="0" fontId="0" fillId="6" borderId="0" xfId="9" applyFont="1" applyFill="1" applyBorder="1" applyAlignment="1" applyProtection="1">
      <alignment vertical="center"/>
    </xf>
    <xf numFmtId="3" fontId="0" fillId="6" borderId="0" xfId="3" applyNumberFormat="1" applyFont="1" applyFill="1" applyBorder="1" applyProtection="1">
      <alignment horizontal="center" vertical="center"/>
    </xf>
    <xf numFmtId="3" fontId="0" fillId="6" borderId="0" xfId="6" applyNumberFormat="1" applyFont="1" applyFill="1" applyBorder="1" applyProtection="1">
      <alignment horizontal="right" vertical="center"/>
    </xf>
    <xf numFmtId="0" fontId="55" fillId="6" borderId="6" xfId="0" applyFont="1" applyFill="1" applyBorder="1" applyAlignment="1" applyProtection="1">
      <alignment vertical="center"/>
    </xf>
    <xf numFmtId="0" fontId="55" fillId="6" borderId="0" xfId="0" applyFont="1" applyFill="1" applyAlignment="1" applyProtection="1">
      <alignment vertical="center"/>
    </xf>
    <xf numFmtId="0" fontId="0" fillId="6" borderId="0" xfId="0" applyFont="1" applyFill="1" applyAlignment="1" applyProtection="1">
      <alignment vertical="center"/>
    </xf>
    <xf numFmtId="3" fontId="23" fillId="2" borderId="0" xfId="0" applyNumberFormat="1" applyFont="1" applyFill="1" applyBorder="1" applyAlignment="1" applyProtection="1">
      <alignment vertical="center"/>
    </xf>
    <xf numFmtId="0" fontId="23" fillId="2" borderId="6" xfId="0" applyFont="1" applyFill="1" applyBorder="1" applyAlignment="1" applyProtection="1">
      <alignment vertical="center"/>
    </xf>
    <xf numFmtId="0" fontId="23" fillId="2" borderId="0" xfId="0" applyFont="1" applyFill="1" applyBorder="1" applyAlignment="1" applyProtection="1">
      <alignment vertical="center"/>
    </xf>
    <xf numFmtId="0" fontId="23" fillId="2" borderId="0" xfId="0" applyFont="1" applyFill="1" applyBorder="1" applyAlignment="1">
      <alignment vertical="center"/>
    </xf>
    <xf numFmtId="0" fontId="55" fillId="2" borderId="0" xfId="0" applyFont="1" applyFill="1" applyBorder="1" applyAlignment="1" applyProtection="1">
      <alignment horizontal="center" vertical="center"/>
    </xf>
    <xf numFmtId="0" fontId="55" fillId="2" borderId="0" xfId="0" applyFont="1" applyFill="1" applyBorder="1" applyAlignment="1" applyProtection="1">
      <alignment horizontal="left" vertical="center"/>
    </xf>
    <xf numFmtId="0" fontId="55" fillId="2" borderId="0" xfId="0" applyFont="1" applyFill="1" applyBorder="1" applyAlignment="1" applyProtection="1">
      <alignment vertical="center"/>
    </xf>
    <xf numFmtId="3" fontId="23" fillId="2" borderId="6" xfId="0" applyNumberFormat="1" applyFont="1" applyFill="1" applyBorder="1" applyAlignment="1" applyProtection="1">
      <alignment vertical="center"/>
    </xf>
    <xf numFmtId="3" fontId="55" fillId="2" borderId="0" xfId="0" applyNumberFormat="1" applyFont="1" applyFill="1" applyBorder="1" applyAlignment="1" applyProtection="1">
      <alignment vertical="center"/>
    </xf>
    <xf numFmtId="3" fontId="22" fillId="6" borderId="37" xfId="11" applyFont="1" applyFill="1" applyBorder="1" applyAlignment="1" applyProtection="1">
      <alignment horizontal="right" vertical="center"/>
    </xf>
    <xf numFmtId="0" fontId="49" fillId="6" borderId="49" xfId="0" applyFont="1" applyFill="1" applyBorder="1" applyAlignment="1" applyProtection="1">
      <alignment horizontal="left" vertical="center" indent="1"/>
    </xf>
    <xf numFmtId="0" fontId="24" fillId="6" borderId="49" xfId="0" applyFont="1" applyFill="1" applyBorder="1" applyAlignment="1" applyProtection="1">
      <alignment vertical="center"/>
    </xf>
    <xf numFmtId="3" fontId="0" fillId="41" borderId="37" xfId="11" applyFont="1" applyBorder="1" applyAlignment="1" applyProtection="1">
      <alignment horizontal="right" vertical="center"/>
      <protection locked="0"/>
    </xf>
    <xf numFmtId="0" fontId="22" fillId="6" borderId="94" xfId="0" applyFont="1" applyFill="1" applyBorder="1">
      <alignment vertical="center"/>
    </xf>
    <xf numFmtId="0" fontId="0" fillId="6" borderId="28" xfId="0" applyFont="1" applyFill="1" applyBorder="1">
      <alignment vertical="center"/>
    </xf>
    <xf numFmtId="0" fontId="22" fillId="6" borderId="28" xfId="0" applyFont="1" applyFill="1" applyBorder="1">
      <alignment vertical="center"/>
    </xf>
    <xf numFmtId="0" fontId="22" fillId="2" borderId="28" xfId="0" applyFont="1" applyFill="1" applyBorder="1" applyAlignment="1">
      <alignment horizontal="center" vertical="center"/>
    </xf>
    <xf numFmtId="0" fontId="22" fillId="6" borderId="29" xfId="0" applyFont="1" applyFill="1" applyBorder="1">
      <alignment vertical="center"/>
    </xf>
    <xf numFmtId="0" fontId="22" fillId="2" borderId="29" xfId="0" applyFont="1" applyFill="1" applyBorder="1" applyAlignment="1">
      <alignment horizontal="center" vertical="center"/>
    </xf>
    <xf numFmtId="0" fontId="0" fillId="6" borderId="29" xfId="0" applyFont="1" applyFill="1" applyBorder="1">
      <alignment vertical="center"/>
    </xf>
    <xf numFmtId="0" fontId="22" fillId="6" borderId="30" xfId="0" applyFont="1" applyFill="1" applyBorder="1">
      <alignment vertical="center"/>
    </xf>
    <xf numFmtId="0" fontId="22" fillId="2" borderId="30" xfId="0" applyFont="1" applyFill="1" applyBorder="1" applyAlignment="1">
      <alignment horizontal="center" vertical="center"/>
    </xf>
    <xf numFmtId="49" fontId="22" fillId="14" borderId="22" xfId="27" applyNumberFormat="1" applyFont="1" applyBorder="1">
      <alignment horizontal="center" vertical="center" wrapText="1"/>
      <protection locked="0"/>
    </xf>
    <xf numFmtId="0" fontId="49" fillId="6" borderId="29" xfId="0" applyFont="1" applyFill="1" applyBorder="1" applyAlignment="1" applyProtection="1">
      <alignment horizontal="left" vertical="center" indent="1"/>
    </xf>
    <xf numFmtId="0" fontId="49" fillId="6" borderId="29" xfId="0" applyFont="1" applyFill="1" applyBorder="1" applyAlignment="1" applyProtection="1">
      <alignment horizontal="left" vertical="center" indent="2"/>
    </xf>
    <xf numFmtId="0" fontId="49" fillId="6" borderId="29" xfId="0" applyFont="1" applyFill="1" applyBorder="1" applyAlignment="1" applyProtection="1">
      <alignment horizontal="left" vertical="center" indent="3"/>
    </xf>
    <xf numFmtId="3" fontId="43" fillId="41" borderId="48" xfId="11" applyFont="1" applyBorder="1" applyProtection="1">
      <alignment horizontal="right" vertical="center"/>
      <protection locked="0"/>
    </xf>
    <xf numFmtId="3" fontId="24" fillId="6" borderId="90" xfId="30" applyFont="1" applyFill="1" applyBorder="1" applyAlignment="1" applyProtection="1">
      <alignment horizontal="right" vertical="center"/>
    </xf>
    <xf numFmtId="3" fontId="0" fillId="41" borderId="36" xfId="11" applyFont="1" applyBorder="1" applyProtection="1">
      <alignment horizontal="right" vertical="center"/>
      <protection locked="0"/>
    </xf>
    <xf numFmtId="3" fontId="0" fillId="6" borderId="36" xfId="30" applyFont="1" applyFill="1" applyBorder="1" applyProtection="1">
      <alignment horizontal="right" vertical="center"/>
    </xf>
    <xf numFmtId="0" fontId="0" fillId="6" borderId="29" xfId="0" applyFont="1" applyFill="1" applyBorder="1" applyAlignment="1" applyProtection="1">
      <alignment horizontal="left" vertical="center" indent="4"/>
    </xf>
    <xf numFmtId="3" fontId="0" fillId="6" borderId="36" xfId="1" applyFont="1" applyFill="1" applyBorder="1" applyAlignment="1" applyProtection="1">
      <alignment horizontal="center" vertical="center"/>
    </xf>
    <xf numFmtId="0" fontId="0" fillId="6" borderId="29" xfId="0" applyFont="1" applyFill="1" applyBorder="1" applyAlignment="1" applyProtection="1">
      <alignment horizontal="left" vertical="center" indent="1"/>
    </xf>
    <xf numFmtId="3" fontId="0" fillId="41" borderId="48" xfId="11" applyFont="1" applyBorder="1" applyProtection="1">
      <alignment horizontal="right" vertical="center"/>
      <protection locked="0"/>
    </xf>
    <xf numFmtId="3" fontId="0" fillId="6" borderId="90" xfId="30" applyFont="1" applyFill="1" applyBorder="1" applyAlignment="1" applyProtection="1">
      <alignment horizontal="right" vertical="center"/>
    </xf>
    <xf numFmtId="3" fontId="0" fillId="41" borderId="33" xfId="11" applyFont="1" applyBorder="1" applyProtection="1">
      <alignment horizontal="right" vertical="center"/>
      <protection locked="0"/>
    </xf>
    <xf numFmtId="0" fontId="37" fillId="6" borderId="93" xfId="0" applyFont="1" applyFill="1" applyBorder="1" applyAlignment="1">
      <alignment horizontal="center"/>
    </xf>
    <xf numFmtId="0" fontId="0" fillId="6" borderId="93" xfId="0" applyFont="1" applyFill="1" applyBorder="1" applyAlignment="1"/>
    <xf numFmtId="0" fontId="37" fillId="6" borderId="93" xfId="0" applyFont="1" applyFill="1" applyBorder="1" applyAlignment="1"/>
    <xf numFmtId="0" fontId="56" fillId="6" borderId="97" xfId="0" applyFont="1" applyFill="1" applyBorder="1" applyProtection="1">
      <alignment vertical="center"/>
    </xf>
    <xf numFmtId="0" fontId="0" fillId="6" borderId="97" xfId="0" applyFont="1" applyFill="1" applyBorder="1" applyProtection="1">
      <alignment vertical="center"/>
    </xf>
    <xf numFmtId="0" fontId="0" fillId="6" borderId="2" xfId="0" applyFont="1" applyFill="1" applyBorder="1" applyProtection="1">
      <alignment vertical="center"/>
    </xf>
    <xf numFmtId="0" fontId="43" fillId="6" borderId="2" xfId="0" applyFont="1" applyFill="1" applyBorder="1" applyProtection="1">
      <alignment vertical="center"/>
    </xf>
    <xf numFmtId="0" fontId="0" fillId="6" borderId="97" xfId="0" applyFont="1" applyFill="1" applyBorder="1">
      <alignment vertical="center"/>
    </xf>
    <xf numFmtId="0" fontId="0" fillId="6" borderId="89" xfId="0" applyFont="1" applyFill="1" applyBorder="1">
      <alignment vertical="center"/>
    </xf>
    <xf numFmtId="0" fontId="0" fillId="6" borderId="0" xfId="0" applyFont="1" applyFill="1">
      <alignment vertical="center"/>
    </xf>
    <xf numFmtId="0" fontId="0" fillId="6" borderId="28" xfId="0" applyFont="1" applyFill="1" applyBorder="1" applyProtection="1">
      <alignment vertical="center"/>
    </xf>
    <xf numFmtId="0" fontId="0" fillId="6" borderId="29" xfId="0" applyFont="1" applyFill="1" applyBorder="1" applyProtection="1">
      <alignment vertical="center"/>
    </xf>
    <xf numFmtId="0" fontId="0" fillId="6" borderId="26" xfId="0" applyFont="1" applyFill="1" applyBorder="1">
      <alignment vertical="center"/>
    </xf>
    <xf numFmtId="0" fontId="0" fillId="6" borderId="29" xfId="0" applyFont="1" applyFill="1" applyBorder="1" applyAlignment="1" applyProtection="1">
      <alignment horizontal="left" vertical="center" indent="2"/>
    </xf>
    <xf numFmtId="0" fontId="43" fillId="6" borderId="29" xfId="0" applyFont="1" applyFill="1" applyBorder="1" applyProtection="1">
      <alignment vertical="center"/>
    </xf>
    <xf numFmtId="0" fontId="0" fillId="6" borderId="39" xfId="0" applyFont="1" applyFill="1" applyBorder="1" applyAlignment="1" applyProtection="1">
      <alignment horizontal="left" vertical="center" indent="2"/>
    </xf>
    <xf numFmtId="0" fontId="0" fillId="6" borderId="39" xfId="0" applyFont="1" applyFill="1" applyBorder="1">
      <alignment vertical="center"/>
    </xf>
    <xf numFmtId="0" fontId="0" fillId="6" borderId="39" xfId="0" applyFont="1" applyFill="1" applyBorder="1" applyProtection="1">
      <alignment vertical="center"/>
    </xf>
    <xf numFmtId="0" fontId="0" fillId="6" borderId="41" xfId="0" applyFont="1" applyFill="1" applyBorder="1">
      <alignment vertical="center"/>
    </xf>
    <xf numFmtId="0" fontId="24" fillId="6" borderId="97" xfId="0" applyFont="1" applyFill="1" applyBorder="1" applyAlignment="1" applyProtection="1">
      <alignment vertical="center"/>
    </xf>
    <xf numFmtId="0" fontId="20" fillId="6" borderId="97" xfId="0" applyFont="1" applyFill="1" applyBorder="1" applyAlignment="1"/>
    <xf numFmtId="0" fontId="24" fillId="6" borderId="97" xfId="0" applyFont="1" applyFill="1" applyBorder="1">
      <alignment vertical="center"/>
    </xf>
    <xf numFmtId="0" fontId="0" fillId="2" borderId="6" xfId="0" applyFont="1" applyFill="1" applyBorder="1">
      <alignment vertical="center"/>
    </xf>
    <xf numFmtId="0" fontId="24" fillId="6" borderId="97" xfId="0" applyFont="1" applyFill="1" applyBorder="1" applyAlignment="1" applyProtection="1">
      <alignment horizontal="left" vertical="center"/>
    </xf>
    <xf numFmtId="3" fontId="0" fillId="41" borderId="21" xfId="11" applyFont="1" applyBorder="1">
      <alignment horizontal="right" vertical="center"/>
      <protection locked="0"/>
    </xf>
    <xf numFmtId="0" fontId="0" fillId="2" borderId="94" xfId="0" applyFont="1" applyFill="1" applyBorder="1">
      <alignment vertical="center"/>
    </xf>
    <xf numFmtId="0" fontId="20" fillId="6" borderId="98" xfId="0" applyFont="1" applyFill="1" applyBorder="1" applyAlignment="1" applyProtection="1"/>
    <xf numFmtId="0" fontId="0" fillId="6" borderId="93" xfId="0" applyFont="1" applyFill="1" applyBorder="1">
      <alignment vertical="center"/>
    </xf>
    <xf numFmtId="0" fontId="25" fillId="6" borderId="29" xfId="0" applyFont="1" applyFill="1" applyBorder="1" applyAlignment="1" applyProtection="1">
      <alignment horizontal="left" vertical="center" indent="3"/>
    </xf>
    <xf numFmtId="3" fontId="0" fillId="41" borderId="29" xfId="11" applyFont="1" applyBorder="1" applyProtection="1">
      <alignment horizontal="right" vertical="center"/>
      <protection locked="0"/>
    </xf>
    <xf numFmtId="3" fontId="24" fillId="6" borderId="39" xfId="30" applyFont="1" applyFill="1" applyBorder="1" applyAlignment="1" applyProtection="1">
      <alignment horizontal="right" vertical="center"/>
    </xf>
    <xf numFmtId="3" fontId="0" fillId="6" borderId="29" xfId="30" applyFont="1" applyFill="1" applyBorder="1" applyAlignment="1" applyProtection="1">
      <alignment horizontal="right" vertical="center"/>
    </xf>
    <xf numFmtId="3" fontId="0" fillId="6" borderId="49" xfId="30" applyFont="1" applyFill="1" applyBorder="1" applyAlignment="1" applyProtection="1">
      <alignment horizontal="right" vertical="center"/>
    </xf>
    <xf numFmtId="3" fontId="0" fillId="41" borderId="0" xfId="11" applyFont="1" applyBorder="1" applyProtection="1">
      <alignment horizontal="right" vertical="center"/>
      <protection locked="0"/>
    </xf>
    <xf numFmtId="0" fontId="0" fillId="6" borderId="29" xfId="0" applyFont="1" applyFill="1" applyBorder="1" applyAlignment="1" applyProtection="1">
      <alignment horizontal="left" vertical="center" indent="3"/>
    </xf>
    <xf numFmtId="0" fontId="0" fillId="6" borderId="30" xfId="0" applyFont="1" applyFill="1" applyBorder="1" applyAlignment="1" applyProtection="1">
      <alignment horizontal="left" vertical="center" indent="2"/>
    </xf>
    <xf numFmtId="0" fontId="0" fillId="6" borderId="30" xfId="0" applyFont="1" applyFill="1" applyBorder="1">
      <alignment vertical="center"/>
    </xf>
    <xf numFmtId="0" fontId="0" fillId="6" borderId="30" xfId="0" applyFont="1" applyFill="1" applyBorder="1" applyProtection="1">
      <alignment vertical="center"/>
    </xf>
    <xf numFmtId="0" fontId="0" fillId="6" borderId="27" xfId="0" applyFont="1" applyFill="1" applyBorder="1">
      <alignment vertical="center"/>
    </xf>
    <xf numFmtId="3" fontId="43" fillId="41" borderId="37" xfId="11" applyFont="1" applyBorder="1" applyProtection="1">
      <alignment horizontal="right" vertical="center"/>
      <protection locked="0"/>
    </xf>
    <xf numFmtId="3" fontId="0" fillId="6" borderId="37" xfId="30" applyFont="1" applyBorder="1">
      <alignment horizontal="right" vertical="center"/>
    </xf>
    <xf numFmtId="3" fontId="0" fillId="41" borderId="39" xfId="11" applyFont="1" applyBorder="1" applyProtection="1">
      <alignment horizontal="right" vertical="center"/>
      <protection locked="0"/>
    </xf>
    <xf numFmtId="0" fontId="24" fillId="6" borderId="25" xfId="0" applyFont="1" applyFill="1" applyBorder="1" applyAlignment="1" applyProtection="1">
      <alignment vertical="center"/>
    </xf>
    <xf numFmtId="0" fontId="0" fillId="6" borderId="94" xfId="0" applyFont="1" applyFill="1" applyBorder="1">
      <alignment vertical="center"/>
    </xf>
    <xf numFmtId="0" fontId="22" fillId="6" borderId="97" xfId="0" applyFont="1" applyFill="1" applyBorder="1" applyAlignment="1" applyProtection="1">
      <alignment horizontal="center" vertical="center"/>
    </xf>
    <xf numFmtId="0" fontId="22" fillId="6" borderId="97" xfId="0" applyFont="1" applyBorder="1">
      <alignment vertical="center"/>
    </xf>
    <xf numFmtId="0" fontId="22" fillId="6" borderId="28" xfId="0" applyFont="1" applyBorder="1">
      <alignment vertical="center"/>
    </xf>
    <xf numFmtId="0" fontId="22" fillId="6" borderId="29" xfId="0" applyFont="1" applyBorder="1">
      <alignment vertical="center"/>
    </xf>
    <xf numFmtId="0" fontId="22" fillId="6" borderId="30" xfId="0" applyFont="1" applyBorder="1">
      <alignment vertical="center"/>
    </xf>
    <xf numFmtId="3" fontId="0" fillId="6" borderId="49" xfId="30" applyFont="1" applyFill="1" applyBorder="1" applyProtection="1">
      <alignment horizontal="right" vertical="center"/>
    </xf>
    <xf numFmtId="0" fontId="0" fillId="6" borderId="0" xfId="0" applyFont="1" applyBorder="1" applyAlignment="1">
      <alignment vertical="center" wrapText="1"/>
    </xf>
    <xf numFmtId="0" fontId="0" fillId="2" borderId="97" xfId="0" applyFont="1" applyFill="1" applyBorder="1">
      <alignment vertical="center"/>
    </xf>
    <xf numFmtId="0" fontId="0" fillId="6" borderId="6" xfId="0" applyFont="1" applyBorder="1">
      <alignment vertical="center"/>
    </xf>
    <xf numFmtId="0" fontId="0" fillId="6" borderId="0" xfId="0" applyFont="1">
      <alignment vertical="center"/>
    </xf>
    <xf numFmtId="0" fontId="23" fillId="6" borderId="2" xfId="0" applyFont="1" applyFill="1" applyBorder="1">
      <alignment vertical="center"/>
    </xf>
    <xf numFmtId="0" fontId="23" fillId="2" borderId="0" xfId="0" applyFont="1" applyFill="1" applyBorder="1">
      <alignment vertical="center"/>
    </xf>
    <xf numFmtId="0" fontId="0" fillId="0" borderId="26" xfId="0" applyFont="1" applyFill="1" applyBorder="1" applyAlignment="1">
      <alignment horizontal="center" vertical="center"/>
    </xf>
    <xf numFmtId="0" fontId="0" fillId="0" borderId="40" xfId="0" applyFont="1" applyFill="1" applyBorder="1" applyAlignment="1">
      <alignment horizontal="left" vertical="center" wrapText="1"/>
    </xf>
    <xf numFmtId="0" fontId="0" fillId="0" borderId="26" xfId="0" applyFont="1" applyFill="1" applyBorder="1" applyAlignment="1">
      <alignment vertical="center"/>
    </xf>
    <xf numFmtId="0" fontId="0" fillId="49" borderId="0" xfId="0" applyFont="1" applyFill="1" applyBorder="1" applyAlignment="1">
      <alignment horizontal="center" vertical="center"/>
    </xf>
    <xf numFmtId="0" fontId="0" fillId="0" borderId="0" xfId="0" applyFont="1" applyFill="1" applyBorder="1" applyAlignment="1">
      <alignment vertical="center"/>
    </xf>
    <xf numFmtId="3" fontId="0" fillId="14" borderId="21" xfId="20" applyFont="1" applyBorder="1">
      <alignment horizontal="right" vertical="center"/>
      <protection locked="0"/>
    </xf>
    <xf numFmtId="3" fontId="0" fillId="14" borderId="26" xfId="20" applyFont="1" applyBorder="1">
      <alignment horizontal="right" vertical="center"/>
      <protection locked="0"/>
    </xf>
    <xf numFmtId="0" fontId="0" fillId="0" borderId="88" xfId="0" applyFont="1" applyFill="1" applyBorder="1" applyAlignment="1">
      <alignment horizontal="center" vertical="center"/>
    </xf>
    <xf numFmtId="0" fontId="0" fillId="2" borderId="22" xfId="0" applyFont="1" applyFill="1" applyBorder="1" applyAlignment="1">
      <alignment horizontal="left" vertical="center" wrapText="1" indent="1"/>
    </xf>
    <xf numFmtId="3" fontId="0" fillId="41" borderId="33" xfId="11" applyFont="1" applyBorder="1">
      <alignment horizontal="right" vertical="center"/>
      <protection locked="0"/>
    </xf>
    <xf numFmtId="0" fontId="0" fillId="6" borderId="102" xfId="0" applyFont="1" applyFill="1" applyBorder="1">
      <alignment vertical="center"/>
    </xf>
    <xf numFmtId="0" fontId="24" fillId="6" borderId="90" xfId="0" applyFont="1" applyFill="1" applyBorder="1" applyAlignment="1">
      <alignment horizontal="center" vertical="center" wrapText="1"/>
    </xf>
    <xf numFmtId="0" fontId="0" fillId="6" borderId="21" xfId="0" applyFont="1" applyFill="1" applyBorder="1" applyAlignment="1">
      <alignment vertical="center"/>
    </xf>
    <xf numFmtId="0" fontId="0" fillId="6" borderId="40" xfId="0" applyFont="1" applyFill="1" applyBorder="1" applyAlignment="1">
      <alignment vertical="center"/>
    </xf>
    <xf numFmtId="0" fontId="0" fillId="6" borderId="40" xfId="0" applyFont="1" applyFill="1" applyBorder="1" applyAlignment="1">
      <alignment vertical="center" wrapText="1"/>
    </xf>
    <xf numFmtId="0" fontId="0" fillId="6" borderId="0" xfId="0" applyFont="1" applyFill="1" applyBorder="1" applyAlignment="1">
      <alignment vertical="center" wrapText="1"/>
    </xf>
    <xf numFmtId="0" fontId="0" fillId="6" borderId="27" xfId="0" applyFont="1" applyFill="1" applyBorder="1" applyAlignment="1">
      <alignment horizontal="center" vertical="center"/>
    </xf>
    <xf numFmtId="0" fontId="24" fillId="2" borderId="103" xfId="0" applyFont="1" applyFill="1" applyBorder="1" applyAlignment="1">
      <alignment horizontal="center" vertical="center" wrapText="1"/>
    </xf>
    <xf numFmtId="0" fontId="24" fillId="2" borderId="88" xfId="0" applyFont="1" applyFill="1" applyBorder="1" applyAlignment="1">
      <alignment horizontal="center" vertical="center" wrapText="1"/>
    </xf>
    <xf numFmtId="0" fontId="0" fillId="2" borderId="22" xfId="0" applyFont="1" applyFill="1" applyBorder="1" applyAlignment="1">
      <alignment vertical="center" wrapText="1"/>
    </xf>
    <xf numFmtId="0" fontId="0" fillId="2" borderId="88" xfId="0" applyFont="1" applyFill="1" applyBorder="1" applyAlignment="1">
      <alignment horizontal="left" vertical="center" wrapText="1" indent="1"/>
    </xf>
    <xf numFmtId="0" fontId="0" fillId="6" borderId="88" xfId="0" applyFont="1" applyBorder="1">
      <alignment vertical="center"/>
    </xf>
    <xf numFmtId="0" fontId="0" fillId="2" borderId="20" xfId="0" applyFont="1" applyFill="1" applyBorder="1" applyAlignment="1">
      <alignment vertical="center"/>
    </xf>
    <xf numFmtId="3" fontId="0" fillId="41" borderId="26" xfId="11" applyFont="1" applyBorder="1">
      <alignment horizontal="right" vertical="center"/>
      <protection locked="0"/>
    </xf>
    <xf numFmtId="0" fontId="0" fillId="2" borderId="40" xfId="0" applyFont="1" applyFill="1" applyBorder="1" applyAlignment="1">
      <alignment horizontal="left" vertical="center" indent="1"/>
    </xf>
    <xf numFmtId="0" fontId="0" fillId="6" borderId="40" xfId="0" applyFont="1" applyBorder="1">
      <alignment vertical="center"/>
    </xf>
    <xf numFmtId="0" fontId="0" fillId="6" borderId="42" xfId="0" applyFont="1" applyBorder="1">
      <alignment vertical="center"/>
    </xf>
    <xf numFmtId="0" fontId="0" fillId="6" borderId="88" xfId="0" applyFont="1" applyFill="1" applyBorder="1" applyAlignment="1">
      <alignment horizontal="left" vertical="center" indent="1"/>
    </xf>
    <xf numFmtId="0" fontId="0" fillId="6" borderId="88" xfId="0" applyFont="1" applyFill="1" applyBorder="1">
      <alignment vertical="center"/>
    </xf>
    <xf numFmtId="0" fontId="0" fillId="2" borderId="0" xfId="0" applyFont="1" applyFill="1" applyBorder="1" applyAlignment="1">
      <alignment horizontal="left" vertical="center" indent="1"/>
    </xf>
    <xf numFmtId="0" fontId="0" fillId="6" borderId="0" xfId="0" applyFont="1" applyBorder="1">
      <alignment vertical="center"/>
    </xf>
    <xf numFmtId="0" fontId="24" fillId="2" borderId="101" xfId="0" applyFont="1" applyFill="1" applyBorder="1" applyAlignment="1">
      <alignment horizontal="center" vertical="center" wrapText="1"/>
    </xf>
    <xf numFmtId="0" fontId="27" fillId="2" borderId="103" xfId="0" applyFont="1" applyFill="1" applyBorder="1" applyAlignment="1">
      <alignment horizontal="center" vertical="center" wrapText="1"/>
    </xf>
    <xf numFmtId="0" fontId="24" fillId="2" borderId="100" xfId="0" applyFont="1" applyFill="1" applyBorder="1" applyAlignment="1">
      <alignment horizontal="center" vertical="center" wrapText="1"/>
    </xf>
    <xf numFmtId="0" fontId="0" fillId="2" borderId="20" xfId="0" applyFont="1" applyFill="1" applyBorder="1" applyAlignment="1">
      <alignment vertical="center" wrapText="1"/>
    </xf>
    <xf numFmtId="3" fontId="0" fillId="14" borderId="92" xfId="20" applyFont="1" applyBorder="1">
      <alignment horizontal="right" vertical="center"/>
      <protection locked="0"/>
    </xf>
    <xf numFmtId="0" fontId="0" fillId="2" borderId="21" xfId="0" applyFont="1" applyFill="1" applyBorder="1" applyAlignment="1">
      <alignment horizontal="left" vertical="center" wrapText="1" indent="1"/>
    </xf>
    <xf numFmtId="0" fontId="0" fillId="2" borderId="21" xfId="0" applyFont="1" applyFill="1" applyBorder="1" applyAlignment="1">
      <alignment horizontal="left" vertical="center" wrapText="1"/>
    </xf>
    <xf numFmtId="0" fontId="0" fillId="2" borderId="27" xfId="0" applyFont="1" applyFill="1" applyBorder="1" applyAlignment="1">
      <alignment vertical="center" wrapText="1"/>
    </xf>
    <xf numFmtId="0" fontId="0" fillId="2" borderId="88" xfId="0" applyFont="1" applyFill="1" applyBorder="1" applyAlignment="1">
      <alignment horizontal="left" vertical="center" wrapText="1"/>
    </xf>
    <xf numFmtId="0" fontId="0" fillId="2" borderId="93" xfId="0" applyFont="1" applyFill="1" applyBorder="1" applyAlignment="1">
      <alignment vertical="center" wrapText="1"/>
    </xf>
    <xf numFmtId="0" fontId="0" fillId="2" borderId="29" xfId="0" applyFont="1" applyFill="1" applyBorder="1" applyAlignment="1">
      <alignment vertical="center" wrapText="1"/>
    </xf>
    <xf numFmtId="0" fontId="0" fillId="2" borderId="27" xfId="0" applyFont="1" applyFill="1" applyBorder="1" applyAlignment="1">
      <alignment horizontal="center" vertical="center" wrapText="1"/>
    </xf>
    <xf numFmtId="0" fontId="0" fillId="45" borderId="0" xfId="0" applyFont="1" applyFill="1">
      <alignment vertical="center"/>
    </xf>
    <xf numFmtId="0" fontId="24" fillId="6" borderId="19" xfId="0" applyFont="1" applyFill="1" applyBorder="1" applyAlignment="1">
      <alignment horizontal="center" vertical="center" wrapText="1"/>
    </xf>
    <xf numFmtId="0" fontId="24" fillId="6" borderId="108" xfId="0" applyFont="1" applyFill="1" applyBorder="1" applyAlignment="1">
      <alignment horizontal="center" vertical="center" wrapText="1"/>
    </xf>
    <xf numFmtId="0" fontId="34" fillId="6" borderId="2" xfId="116" applyFont="1" applyFill="1" applyBorder="1" applyAlignment="1">
      <alignment vertical="center"/>
    </xf>
    <xf numFmtId="0" fontId="24" fillId="6" borderId="109" xfId="0" applyFont="1" applyFill="1" applyBorder="1" applyAlignment="1">
      <alignment horizontal="center" vertical="center" wrapText="1"/>
    </xf>
    <xf numFmtId="0" fontId="0" fillId="0" borderId="26" xfId="0" applyFont="1" applyFill="1" applyBorder="1" applyAlignment="1" applyProtection="1">
      <alignment horizontal="center" vertical="center" wrapText="1"/>
    </xf>
    <xf numFmtId="0" fontId="0" fillId="0" borderId="41" xfId="0" applyFont="1" applyFill="1" applyBorder="1" applyAlignment="1" applyProtection="1">
      <alignment horizontal="center" vertical="center" wrapText="1"/>
    </xf>
    <xf numFmtId="0" fontId="0" fillId="0" borderId="27" xfId="0" applyFont="1" applyFill="1" applyBorder="1" applyAlignment="1" applyProtection="1">
      <alignment horizontal="center" vertical="center" wrapText="1"/>
    </xf>
    <xf numFmtId="0" fontId="0" fillId="0" borderId="88" xfId="0" applyFont="1" applyFill="1" applyBorder="1" applyAlignment="1" applyProtection="1">
      <alignment horizontal="center" vertical="center" wrapText="1"/>
    </xf>
    <xf numFmtId="0" fontId="0" fillId="6" borderId="27" xfId="0" applyFont="1" applyBorder="1" applyAlignment="1" applyProtection="1">
      <alignment vertical="center" wrapText="1"/>
    </xf>
    <xf numFmtId="0" fontId="0" fillId="6" borderId="88" xfId="0" applyFont="1" applyFill="1" applyBorder="1" applyAlignment="1" applyProtection="1">
      <alignment vertical="center" wrapText="1"/>
    </xf>
    <xf numFmtId="0" fontId="0" fillId="6" borderId="88" xfId="0" applyFont="1" applyFill="1" applyBorder="1">
      <alignment vertical="center"/>
    </xf>
    <xf numFmtId="0" fontId="0" fillId="0" borderId="0" xfId="0" applyFont="1" applyFill="1" applyBorder="1" applyAlignment="1" applyProtection="1">
      <alignment vertical="center" wrapText="1"/>
    </xf>
    <xf numFmtId="0" fontId="0" fillId="0" borderId="0" xfId="0" applyFont="1" applyFill="1" applyBorder="1">
      <alignment vertical="center"/>
    </xf>
    <xf numFmtId="0" fontId="0" fillId="13" borderId="32" xfId="3" applyFont="1" applyBorder="1">
      <alignment horizontal="center" vertical="center"/>
    </xf>
    <xf numFmtId="0" fontId="0" fillId="13" borderId="36" xfId="3" applyFont="1" applyBorder="1">
      <alignment horizontal="center" vertical="center"/>
    </xf>
    <xf numFmtId="3" fontId="0" fillId="13" borderId="103" xfId="3" applyNumberFormat="1" applyFont="1" applyBorder="1">
      <alignment horizontal="center" vertical="center"/>
    </xf>
    <xf numFmtId="0" fontId="0" fillId="13" borderId="92" xfId="3" applyFont="1" applyBorder="1">
      <alignment horizontal="center" vertical="center"/>
    </xf>
    <xf numFmtId="0" fontId="3" fillId="6" borderId="36" xfId="2" applyBorder="1">
      <alignment horizontal="center" vertical="center"/>
    </xf>
    <xf numFmtId="3" fontId="0" fillId="13" borderId="22" xfId="3" applyNumberFormat="1" applyFont="1" applyBorder="1">
      <alignment horizontal="center" vertical="center"/>
    </xf>
    <xf numFmtId="3" fontId="0" fillId="13" borderId="27" xfId="3" applyNumberFormat="1" applyFont="1" applyBorder="1">
      <alignment horizontal="center" vertical="center"/>
    </xf>
    <xf numFmtId="0" fontId="3" fillId="6" borderId="22" xfId="2" applyBorder="1">
      <alignment horizontal="center" vertical="center"/>
    </xf>
    <xf numFmtId="0" fontId="3" fillId="6" borderId="33" xfId="2" applyBorder="1">
      <alignment horizontal="center" vertical="center"/>
    </xf>
    <xf numFmtId="0" fontId="3" fillId="6" borderId="61" xfId="2" applyBorder="1">
      <alignment horizontal="center" vertical="center"/>
    </xf>
    <xf numFmtId="3" fontId="0" fillId="13" borderId="40" xfId="3" applyNumberFormat="1" applyFont="1" applyBorder="1">
      <alignment horizontal="center" vertical="center"/>
    </xf>
    <xf numFmtId="0" fontId="0" fillId="13" borderId="21" xfId="3" applyFont="1" applyBorder="1">
      <alignment horizontal="center" vertical="center"/>
    </xf>
    <xf numFmtId="3" fontId="0" fillId="13" borderId="20" xfId="3" applyNumberFormat="1" applyFont="1" applyBorder="1">
      <alignment horizontal="center" vertical="center"/>
    </xf>
    <xf numFmtId="0" fontId="0" fillId="13" borderId="20" xfId="3" applyFont="1" applyBorder="1">
      <alignment horizontal="center" vertical="center"/>
    </xf>
    <xf numFmtId="3" fontId="0" fillId="13" borderId="25" xfId="3" applyNumberFormat="1" applyFont="1" applyBorder="1">
      <alignment horizontal="center" vertical="center"/>
    </xf>
    <xf numFmtId="3" fontId="0" fillId="13" borderId="41" xfId="3" applyNumberFormat="1" applyFont="1" applyBorder="1">
      <alignment horizontal="center" vertical="center"/>
    </xf>
    <xf numFmtId="0" fontId="3" fillId="6" borderId="27" xfId="2" applyBorder="1">
      <alignment horizontal="center" vertical="center"/>
    </xf>
    <xf numFmtId="0" fontId="0" fillId="13" borderId="26" xfId="3" applyFont="1" applyBorder="1">
      <alignment horizontal="center" vertical="center"/>
    </xf>
    <xf numFmtId="0" fontId="0" fillId="13" borderId="41" xfId="3" applyFont="1" applyBorder="1">
      <alignment horizontal="center" vertical="center"/>
    </xf>
    <xf numFmtId="0" fontId="0" fillId="13" borderId="27" xfId="3" applyFont="1" applyBorder="1">
      <alignment horizontal="center" vertical="center"/>
    </xf>
    <xf numFmtId="0" fontId="0" fillId="13" borderId="29" xfId="3" applyFont="1" applyBorder="1">
      <alignment horizontal="center" vertical="center"/>
    </xf>
    <xf numFmtId="0" fontId="0" fillId="6" borderId="100" xfId="0" applyFont="1" applyFill="1" applyBorder="1" applyAlignment="1">
      <alignment vertical="center"/>
    </xf>
    <xf numFmtId="0" fontId="0" fillId="6" borderId="110" xfId="0" applyFont="1" applyFill="1" applyBorder="1">
      <alignment vertical="center"/>
    </xf>
    <xf numFmtId="0" fontId="3" fillId="6" borderId="20" xfId="2" applyFill="1" applyBorder="1">
      <alignment horizontal="center" vertical="center"/>
    </xf>
    <xf numFmtId="0" fontId="3" fillId="6" borderId="32" xfId="2" applyFill="1" applyBorder="1">
      <alignment horizontal="center" vertical="center"/>
    </xf>
    <xf numFmtId="0" fontId="3" fillId="6" borderId="21" xfId="2" applyFill="1" applyBorder="1">
      <alignment horizontal="center" vertical="center"/>
    </xf>
    <xf numFmtId="0" fontId="3" fillId="6" borderId="36" xfId="2" applyFill="1" applyBorder="1">
      <alignment horizontal="center" vertical="center"/>
    </xf>
    <xf numFmtId="0" fontId="3" fillId="6" borderId="22" xfId="2" applyFill="1" applyBorder="1">
      <alignment horizontal="center" vertical="center"/>
    </xf>
    <xf numFmtId="0" fontId="3" fillId="6" borderId="33" xfId="2" applyFill="1" applyBorder="1">
      <alignment horizontal="center" vertical="center"/>
    </xf>
    <xf numFmtId="0" fontId="0" fillId="6" borderId="0" xfId="0" applyFont="1" applyFill="1" applyAlignment="1">
      <alignment vertical="center" wrapText="1"/>
    </xf>
    <xf numFmtId="0" fontId="22" fillId="6" borderId="91" xfId="0" applyFont="1" applyFill="1" applyBorder="1">
      <alignment vertical="center"/>
    </xf>
    <xf numFmtId="0" fontId="24" fillId="6" borderId="89" xfId="0" applyFont="1" applyFill="1" applyBorder="1" applyAlignment="1">
      <alignment horizontal="center" vertical="center"/>
    </xf>
    <xf numFmtId="0" fontId="24" fillId="6" borderId="19" xfId="0" applyFont="1" applyFill="1" applyBorder="1" applyAlignment="1">
      <alignment vertical="center"/>
    </xf>
    <xf numFmtId="0" fontId="22" fillId="6" borderId="20" xfId="0" applyFont="1" applyFill="1" applyBorder="1" applyAlignment="1">
      <alignment vertical="center" wrapText="1"/>
    </xf>
    <xf numFmtId="0" fontId="22" fillId="6" borderId="22" xfId="0" applyFont="1" applyFill="1" applyBorder="1" applyAlignment="1">
      <alignment vertical="center" wrapText="1"/>
    </xf>
    <xf numFmtId="0" fontId="0" fillId="6" borderId="25" xfId="0" applyFont="1" applyFill="1" applyBorder="1" applyAlignment="1">
      <alignment horizontal="center" vertical="center"/>
    </xf>
    <xf numFmtId="0" fontId="0" fillId="6" borderId="26" xfId="0" applyFont="1" applyFill="1" applyBorder="1" applyAlignment="1">
      <alignment horizontal="center" vertical="center"/>
    </xf>
    <xf numFmtId="0" fontId="22" fillId="6" borderId="40" xfId="0" applyFont="1" applyFill="1" applyBorder="1" applyAlignment="1">
      <alignment vertical="center" wrapText="1"/>
    </xf>
    <xf numFmtId="0" fontId="0" fillId="6" borderId="38" xfId="0" applyFont="1" applyFill="1" applyBorder="1" applyAlignment="1">
      <alignment horizontal="center" vertical="center"/>
    </xf>
    <xf numFmtId="3" fontId="22" fillId="6" borderId="36" xfId="2" applyNumberFormat="1" applyFont="1" applyFill="1" applyBorder="1">
      <alignment horizontal="center" vertical="center"/>
    </xf>
    <xf numFmtId="0" fontId="23" fillId="6" borderId="87" xfId="0" applyFont="1" applyFill="1" applyBorder="1" applyAlignment="1">
      <alignment vertical="center"/>
    </xf>
    <xf numFmtId="0" fontId="24" fillId="6" borderId="89" xfId="5" applyFont="1" applyFill="1" applyBorder="1">
      <alignment horizontal="center" wrapText="1"/>
    </xf>
    <xf numFmtId="0" fontId="24" fillId="6" borderId="19" xfId="5" applyFont="1" applyFill="1" applyBorder="1">
      <alignment horizontal="center" wrapText="1"/>
    </xf>
    <xf numFmtId="0" fontId="24" fillId="6" borderId="90" xfId="5" applyFont="1" applyFill="1" applyBorder="1">
      <alignment horizontal="center" wrapText="1"/>
    </xf>
    <xf numFmtId="0" fontId="22" fillId="6" borderId="94" xfId="0" applyFont="1" applyFill="1" applyBorder="1" applyProtection="1">
      <alignment vertical="center"/>
    </xf>
    <xf numFmtId="170" fontId="22" fillId="6" borderId="88" xfId="29" applyFont="1" applyFill="1" applyBorder="1">
      <alignment horizontal="center" vertical="center"/>
    </xf>
    <xf numFmtId="3" fontId="22" fillId="6" borderId="32" xfId="1" applyFont="1" applyFill="1" applyBorder="1" applyAlignment="1" applyProtection="1">
      <alignment horizontal="center" vertical="center"/>
    </xf>
    <xf numFmtId="170" fontId="24" fillId="6" borderId="90" xfId="29" applyFont="1" applyFill="1" applyBorder="1">
      <alignment horizontal="center" vertical="center"/>
    </xf>
    <xf numFmtId="0" fontId="24" fillId="6" borderId="97" xfId="0" applyFont="1" applyFill="1" applyBorder="1" applyAlignment="1" applyProtection="1">
      <alignment horizontal="center" vertical="center"/>
    </xf>
    <xf numFmtId="0" fontId="24" fillId="6" borderId="29" xfId="0" applyFont="1" applyFill="1" applyBorder="1" applyAlignment="1" applyProtection="1">
      <alignment horizontal="left" vertical="center"/>
    </xf>
    <xf numFmtId="0" fontId="24" fillId="6" borderId="90" xfId="0" applyFont="1" applyFill="1" applyBorder="1" applyAlignment="1" applyProtection="1">
      <alignment horizontal="center" vertical="center"/>
    </xf>
    <xf numFmtId="0" fontId="24" fillId="51" borderId="9" xfId="0" applyFont="1" applyFill="1" applyBorder="1">
      <alignment vertical="center"/>
    </xf>
    <xf numFmtId="0" fontId="0" fillId="6" borderId="30" xfId="0" applyFill="1" applyBorder="1">
      <alignment vertical="center"/>
    </xf>
    <xf numFmtId="3" fontId="0" fillId="6" borderId="30" xfId="30" applyFont="1" applyFill="1" applyBorder="1" applyProtection="1">
      <alignment horizontal="right" vertical="center"/>
    </xf>
    <xf numFmtId="0" fontId="24" fillId="6" borderId="0" xfId="0" applyFont="1" applyFill="1" applyBorder="1" applyAlignment="1" applyProtection="1">
      <alignment vertical="top"/>
    </xf>
    <xf numFmtId="0" fontId="0" fillId="6" borderId="25" xfId="0" applyFont="1" applyFill="1" applyBorder="1" applyAlignment="1" applyProtection="1">
      <alignment horizontal="left" vertical="center"/>
    </xf>
    <xf numFmtId="0" fontId="0" fillId="6" borderId="27" xfId="0" applyFont="1" applyFill="1" applyBorder="1" applyAlignment="1" applyProtection="1">
      <alignment horizontal="left" vertical="center"/>
    </xf>
    <xf numFmtId="0" fontId="0" fillId="13" borderId="0" xfId="3" applyFont="1" applyBorder="1">
      <alignment horizontal="center" vertical="center"/>
    </xf>
    <xf numFmtId="0" fontId="24" fillId="6" borderId="90" xfId="0" applyFont="1" applyFill="1" applyBorder="1" applyAlignment="1">
      <alignment horizontal="center" vertical="center"/>
    </xf>
    <xf numFmtId="0" fontId="0" fillId="13" borderId="42" xfId="3" applyFont="1" applyBorder="1">
      <alignment horizontal="center" vertical="center"/>
    </xf>
    <xf numFmtId="0" fontId="0" fillId="13" borderId="48" xfId="3" applyFont="1" applyBorder="1">
      <alignment horizontal="center" vertical="center"/>
    </xf>
    <xf numFmtId="3" fontId="0" fillId="41" borderId="37" xfId="11" applyFont="1" applyBorder="1" applyProtection="1">
      <alignment horizontal="right" vertical="center"/>
      <protection locked="0"/>
    </xf>
    <xf numFmtId="0" fontId="0" fillId="6" borderId="111" xfId="0" applyFont="1" applyFill="1" applyBorder="1">
      <alignment vertical="center"/>
    </xf>
    <xf numFmtId="0" fontId="34" fillId="6" borderId="112" xfId="116" applyFont="1" applyFill="1" applyBorder="1" applyAlignment="1" applyProtection="1">
      <alignment horizontal="left" vertical="center"/>
    </xf>
    <xf numFmtId="0" fontId="0" fillId="6" borderId="111" xfId="0" applyFont="1" applyFill="1" applyBorder="1" applyAlignment="1"/>
    <xf numFmtId="0" fontId="24" fillId="6" borderId="109" xfId="0" applyFont="1" applyFill="1" applyBorder="1" applyAlignment="1" applyProtection="1">
      <alignment horizontal="center" wrapText="1"/>
    </xf>
    <xf numFmtId="0" fontId="24" fillId="6" borderId="109" xfId="5" applyFont="1" applyBorder="1">
      <alignment horizontal="center" wrapText="1"/>
    </xf>
    <xf numFmtId="0" fontId="0" fillId="6" borderId="102" xfId="0" applyFill="1" applyBorder="1">
      <alignment vertical="center"/>
    </xf>
    <xf numFmtId="3" fontId="0" fillId="41" borderId="42" xfId="11" applyFont="1" applyBorder="1" applyProtection="1">
      <alignment horizontal="right" vertical="center"/>
      <protection locked="0"/>
    </xf>
    <xf numFmtId="3" fontId="0" fillId="6" borderId="21" xfId="30" applyFont="1" applyBorder="1">
      <alignment horizontal="right" vertical="center"/>
    </xf>
    <xf numFmtId="3" fontId="49" fillId="41" borderId="48" xfId="11" applyFont="1" applyBorder="1">
      <alignment horizontal="right" vertical="center"/>
      <protection locked="0"/>
    </xf>
    <xf numFmtId="0" fontId="24" fillId="6" borderId="90" xfId="0" applyFont="1" applyFill="1" applyBorder="1" applyAlignment="1">
      <alignment horizontal="center" vertical="center" wrapText="1"/>
    </xf>
    <xf numFmtId="0" fontId="24" fillId="6" borderId="97" xfId="0" applyFont="1" applyFill="1" applyBorder="1" applyAlignment="1">
      <alignment horizontal="center" vertical="center" wrapText="1"/>
    </xf>
    <xf numFmtId="0" fontId="0" fillId="2" borderId="99" xfId="0" applyFont="1" applyFill="1" applyBorder="1" applyAlignment="1" applyProtection="1">
      <alignment horizontal="center" vertical="center"/>
    </xf>
    <xf numFmtId="0" fontId="0" fillId="2" borderId="101" xfId="0" applyFont="1" applyFill="1" applyBorder="1" applyAlignment="1" applyProtection="1">
      <alignment horizontal="center" vertical="center"/>
    </xf>
    <xf numFmtId="0" fontId="24" fillId="2" borderId="90" xfId="0" applyFont="1" applyFill="1" applyBorder="1" applyAlignment="1">
      <alignment horizontal="center" vertical="center" wrapText="1"/>
    </xf>
    <xf numFmtId="0" fontId="24" fillId="2" borderId="97" xfId="0" applyFont="1" applyFill="1" applyBorder="1" applyAlignment="1">
      <alignment horizontal="center" vertical="center" wrapText="1"/>
    </xf>
    <xf numFmtId="0" fontId="25" fillId="2" borderId="33" xfId="83" applyFont="1" applyFill="1" applyBorder="1" applyAlignment="1">
      <alignment vertical="center" wrapText="1"/>
    </xf>
    <xf numFmtId="0" fontId="24" fillId="2" borderId="109" xfId="0" applyFont="1" applyFill="1" applyBorder="1" applyAlignment="1">
      <alignment horizontal="center" vertical="center" wrapText="1"/>
    </xf>
    <xf numFmtId="0" fontId="24" fillId="2" borderId="89" xfId="0" applyFont="1" applyFill="1" applyBorder="1" applyAlignment="1">
      <alignment horizontal="center" vertical="center" wrapText="1"/>
    </xf>
    <xf numFmtId="3" fontId="0" fillId="14" borderId="23" xfId="20" applyFont="1" applyBorder="1">
      <alignment horizontal="right" vertical="center"/>
      <protection locked="0"/>
    </xf>
    <xf numFmtId="0" fontId="0" fillId="6" borderId="113" xfId="0" applyFont="1" applyFill="1" applyBorder="1" applyAlignment="1">
      <alignment vertical="center"/>
    </xf>
    <xf numFmtId="0" fontId="0" fillId="2" borderId="113" xfId="0" applyFont="1" applyFill="1" applyBorder="1" applyAlignment="1">
      <alignment horizontal="center" vertical="center"/>
    </xf>
    <xf numFmtId="3" fontId="0" fillId="14" borderId="112" xfId="20" applyFont="1" applyBorder="1">
      <alignment horizontal="right" vertical="center"/>
      <protection locked="0"/>
    </xf>
    <xf numFmtId="0" fontId="20" fillId="6" borderId="93" xfId="0" applyFont="1" applyFill="1" applyBorder="1" applyAlignment="1">
      <alignment vertical="center"/>
    </xf>
    <xf numFmtId="0" fontId="22" fillId="6" borderId="93" xfId="0" applyFont="1" applyFill="1" applyBorder="1" applyAlignment="1">
      <alignment vertical="center"/>
    </xf>
    <xf numFmtId="0" fontId="0" fillId="6" borderId="0" xfId="0" applyFont="1" applyFill="1" applyBorder="1">
      <alignment vertical="center"/>
    </xf>
    <xf numFmtId="0" fontId="23" fillId="6" borderId="93" xfId="0" applyFont="1" applyFill="1" applyBorder="1" applyAlignment="1" applyProtection="1">
      <alignment horizontal="left" vertical="center"/>
    </xf>
    <xf numFmtId="3" fontId="22" fillId="6" borderId="93" xfId="30" applyFont="1" applyFill="1" applyBorder="1" applyAlignment="1">
      <alignment horizontal="right" vertical="center"/>
    </xf>
    <xf numFmtId="3" fontId="22" fillId="6" borderId="0" xfId="30" applyFont="1" applyFill="1" applyBorder="1" applyAlignment="1" applyProtection="1">
      <alignment horizontal="right" vertical="center"/>
    </xf>
    <xf numFmtId="0" fontId="22" fillId="6" borderId="93" xfId="0" applyFont="1" applyFill="1" applyBorder="1" applyAlignment="1" applyProtection="1">
      <alignment vertical="center"/>
    </xf>
    <xf numFmtId="0" fontId="24" fillId="6" borderId="99" xfId="0" applyFont="1" applyFill="1" applyBorder="1" applyAlignment="1">
      <alignment horizontal="center" vertical="center" wrapText="1"/>
    </xf>
    <xf numFmtId="0" fontId="24" fillId="6" borderId="19" xfId="5" applyFont="1" applyFill="1" applyBorder="1" applyAlignment="1" applyProtection="1">
      <alignment horizontal="center" vertical="center" wrapText="1"/>
    </xf>
    <xf numFmtId="0" fontId="24" fillId="6" borderId="90" xfId="0" applyFont="1" applyFill="1" applyBorder="1" applyAlignment="1" applyProtection="1">
      <alignment horizontal="center" vertical="center" wrapText="1"/>
    </xf>
    <xf numFmtId="0" fontId="0" fillId="6" borderId="29" xfId="0" applyFont="1" applyFill="1" applyBorder="1" applyAlignment="1">
      <alignment horizontal="left" vertical="center" indent="1"/>
    </xf>
    <xf numFmtId="0" fontId="24" fillId="6" borderId="115" xfId="0" applyFont="1" applyFill="1" applyBorder="1" applyAlignment="1" applyProtection="1">
      <alignment horizontal="center" vertical="center"/>
    </xf>
    <xf numFmtId="0" fontId="0" fillId="6" borderId="49" xfId="0" applyFill="1" applyBorder="1">
      <alignment vertical="center"/>
    </xf>
    <xf numFmtId="0" fontId="0" fillId="6" borderId="49" xfId="0" applyFont="1" applyFill="1" applyBorder="1">
      <alignment vertical="center"/>
    </xf>
    <xf numFmtId="0" fontId="0" fillId="6" borderId="38" xfId="0" applyFont="1" applyFill="1" applyBorder="1">
      <alignment vertical="center"/>
    </xf>
    <xf numFmtId="0" fontId="24" fillId="6" borderId="115" xfId="0" applyFont="1" applyFill="1" applyBorder="1" applyAlignment="1" applyProtection="1">
      <alignment horizontal="left" vertical="center"/>
    </xf>
    <xf numFmtId="0" fontId="24" fillId="6" borderId="115" xfId="0" applyFont="1" applyFill="1" applyBorder="1">
      <alignment vertical="center"/>
    </xf>
    <xf numFmtId="0" fontId="0" fillId="6" borderId="116" xfId="0" applyFont="1" applyFill="1" applyBorder="1">
      <alignment vertical="center"/>
    </xf>
    <xf numFmtId="0" fontId="24" fillId="6" borderId="90" xfId="5" applyFont="1" applyBorder="1" applyAlignment="1">
      <alignment horizontal="center" wrapText="1"/>
    </xf>
    <xf numFmtId="3" fontId="30" fillId="6" borderId="40" xfId="30" applyFont="1" applyFill="1" applyBorder="1" applyAlignment="1" applyProtection="1">
      <alignment horizontal="right" vertical="center"/>
    </xf>
    <xf numFmtId="3" fontId="22" fillId="6" borderId="40" xfId="30" applyFont="1" applyFill="1" applyBorder="1" applyAlignment="1" applyProtection="1">
      <alignment horizontal="right" vertical="center"/>
    </xf>
    <xf numFmtId="2" fontId="30" fillId="6" borderId="40" xfId="31" applyNumberFormat="1" applyFont="1" applyFill="1" applyBorder="1" applyAlignment="1" applyProtection="1">
      <alignment horizontal="right" vertical="center"/>
    </xf>
    <xf numFmtId="3" fontId="30" fillId="6" borderId="42" xfId="30" applyFont="1" applyFill="1" applyBorder="1" applyAlignment="1" applyProtection="1">
      <alignment horizontal="right" vertical="center"/>
    </xf>
    <xf numFmtId="3" fontId="28" fillId="13" borderId="109" xfId="3" applyNumberFormat="1" applyFont="1" applyBorder="1" applyProtection="1">
      <alignment horizontal="center" vertical="center"/>
    </xf>
    <xf numFmtId="3" fontId="30" fillId="13" borderId="109" xfId="3" applyNumberFormat="1" applyFont="1" applyBorder="1" applyAlignment="1" applyProtection="1">
      <alignment horizontal="right" vertical="center"/>
    </xf>
    <xf numFmtId="3" fontId="28" fillId="6" borderId="90" xfId="30" applyFont="1" applyFill="1" applyBorder="1" applyAlignment="1" applyProtection="1">
      <alignment horizontal="right" vertical="center"/>
    </xf>
    <xf numFmtId="0" fontId="22" fillId="6" borderId="111" xfId="0" applyFont="1" applyFill="1" applyBorder="1" applyProtection="1">
      <alignment vertical="center"/>
    </xf>
    <xf numFmtId="0" fontId="0" fillId="6" borderId="93" xfId="0" applyFill="1" applyBorder="1">
      <alignment vertical="center"/>
    </xf>
    <xf numFmtId="0" fontId="0" fillId="6" borderId="88" xfId="0" applyBorder="1">
      <alignment vertical="center"/>
    </xf>
    <xf numFmtId="0" fontId="22" fillId="6" borderId="116" xfId="0" applyFont="1" applyFill="1" applyBorder="1" applyProtection="1">
      <alignment vertical="center"/>
    </xf>
    <xf numFmtId="3" fontId="30" fillId="6" borderId="20" xfId="30" applyFont="1" applyBorder="1">
      <alignment horizontal="right" vertical="center"/>
    </xf>
    <xf numFmtId="0" fontId="30" fillId="13" borderId="32" xfId="3" applyFont="1" applyBorder="1">
      <alignment horizontal="center" vertical="center"/>
    </xf>
    <xf numFmtId="3" fontId="0" fillId="6" borderId="22" xfId="30" applyFont="1" applyBorder="1">
      <alignment horizontal="right" vertical="center"/>
    </xf>
    <xf numFmtId="0" fontId="0" fillId="6" borderId="26" xfId="0" applyBorder="1" applyAlignment="1">
      <alignment horizontal="left" vertical="center" indent="1"/>
    </xf>
    <xf numFmtId="0" fontId="0" fillId="6" borderId="27" xfId="0" applyBorder="1" applyAlignment="1">
      <alignment horizontal="left" vertical="center" indent="1"/>
    </xf>
    <xf numFmtId="0" fontId="18" fillId="6" borderId="90" xfId="83" applyFill="1" applyBorder="1" applyAlignment="1" applyProtection="1">
      <alignment horizontal="center" vertical="center" wrapText="1"/>
    </xf>
    <xf numFmtId="0" fontId="22" fillId="6" borderId="40" xfId="2" applyFont="1" applyBorder="1">
      <alignment horizontal="center" vertical="center"/>
    </xf>
    <xf numFmtId="0" fontId="22" fillId="13" borderId="42" xfId="3" applyFont="1" applyBorder="1" applyAlignment="1" applyProtection="1">
      <alignment horizontal="center" vertical="center"/>
    </xf>
    <xf numFmtId="0" fontId="25" fillId="0" borderId="96" xfId="83" applyFont="1" applyBorder="1" applyAlignment="1">
      <alignment horizontal="left" vertical="top" indent="2"/>
    </xf>
    <xf numFmtId="0" fontId="25" fillId="0" borderId="96" xfId="83" applyFont="1" applyBorder="1" applyAlignment="1">
      <alignment horizontal="left" vertical="top" wrapText="1" indent="2"/>
    </xf>
    <xf numFmtId="0" fontId="0" fillId="6" borderId="30" xfId="0" applyFont="1" applyFill="1" applyBorder="1" applyAlignment="1">
      <alignment horizontal="left" vertical="center" indent="1"/>
    </xf>
    <xf numFmtId="0" fontId="0" fillId="6" borderId="117" xfId="0" applyFont="1" applyBorder="1" applyAlignment="1">
      <alignment horizontal="center" vertical="center"/>
    </xf>
    <xf numFmtId="3" fontId="22" fillId="41" borderId="58" xfId="11" applyFont="1" applyBorder="1">
      <alignment horizontal="right" vertical="center"/>
      <protection locked="0"/>
    </xf>
    <xf numFmtId="3" fontId="22" fillId="6" borderId="108" xfId="30" applyFont="1" applyBorder="1">
      <alignment horizontal="right" vertical="center"/>
    </xf>
    <xf numFmtId="3" fontId="22" fillId="6" borderId="109" xfId="30" applyFont="1" applyBorder="1">
      <alignment horizontal="right" vertical="center"/>
    </xf>
    <xf numFmtId="3" fontId="22" fillId="6" borderId="90" xfId="30" applyFont="1" applyBorder="1">
      <alignment horizontal="right" vertical="center"/>
    </xf>
    <xf numFmtId="0" fontId="46" fillId="6" borderId="28" xfId="0" applyFont="1" applyBorder="1" applyAlignment="1">
      <alignment horizontal="left" vertical="center" wrapText="1"/>
    </xf>
    <xf numFmtId="0" fontId="22" fillId="6" borderId="116" xfId="0" applyFont="1" applyBorder="1">
      <alignment vertical="center"/>
    </xf>
    <xf numFmtId="0" fontId="22" fillId="6" borderId="109" xfId="0" applyFont="1" applyBorder="1">
      <alignment vertical="center"/>
    </xf>
    <xf numFmtId="0" fontId="22" fillId="6" borderId="109" xfId="0" applyFont="1" applyFill="1" applyBorder="1">
      <alignment vertical="center"/>
    </xf>
    <xf numFmtId="0" fontId="20" fillId="6" borderId="98" xfId="4" applyFont="1" applyFill="1" applyBorder="1" applyAlignment="1" applyProtection="1"/>
    <xf numFmtId="0" fontId="20" fillId="6" borderId="115" xfId="4" applyFont="1" applyFill="1" applyBorder="1" applyAlignment="1" applyProtection="1"/>
    <xf numFmtId="0" fontId="22" fillId="6" borderId="115" xfId="0" applyFont="1" applyFill="1" applyBorder="1" applyProtection="1">
      <alignment vertical="center"/>
    </xf>
    <xf numFmtId="0" fontId="22" fillId="6" borderId="115" xfId="0" applyFont="1" applyFill="1" applyBorder="1">
      <alignment vertical="center"/>
    </xf>
    <xf numFmtId="0" fontId="22" fillId="6" borderId="114" xfId="0" applyFont="1" applyFill="1" applyBorder="1">
      <alignment vertical="center"/>
    </xf>
    <xf numFmtId="0" fontId="44" fillId="6" borderId="93" xfId="4" applyFont="1" applyFill="1" applyBorder="1" applyAlignment="1">
      <alignment horizontal="center" vertical="center"/>
    </xf>
    <xf numFmtId="0" fontId="44" fillId="6" borderId="118" xfId="4" applyFont="1" applyFill="1" applyBorder="1" applyAlignment="1">
      <alignment horizontal="center" vertical="center"/>
    </xf>
    <xf numFmtId="0" fontId="46" fillId="6" borderId="88" xfId="0" applyFont="1" applyBorder="1" applyAlignment="1">
      <alignment horizontal="center" vertical="center"/>
    </xf>
    <xf numFmtId="0" fontId="24" fillId="6" borderId="108" xfId="0" applyFont="1" applyFill="1" applyBorder="1" applyAlignment="1" applyProtection="1">
      <alignment horizontal="center" vertical="center" wrapText="1"/>
    </xf>
    <xf numFmtId="0" fontId="24" fillId="6" borderId="109" xfId="0" applyFont="1" applyFill="1" applyBorder="1" applyAlignment="1" applyProtection="1">
      <alignment horizontal="center" vertical="center" wrapText="1"/>
    </xf>
    <xf numFmtId="0" fontId="24" fillId="0" borderId="108" xfId="0" applyFont="1" applyFill="1" applyBorder="1" applyAlignment="1" applyProtection="1">
      <alignment horizontal="center" vertical="center" wrapText="1"/>
    </xf>
    <xf numFmtId="0" fontId="24" fillId="0" borderId="90" xfId="0" applyFont="1" applyFill="1" applyBorder="1" applyAlignment="1" applyProtection="1">
      <alignment horizontal="center" vertical="center" wrapText="1"/>
    </xf>
    <xf numFmtId="3" fontId="22" fillId="41" borderId="119" xfId="11" applyFont="1" applyBorder="1">
      <alignment horizontal="right" vertical="center"/>
      <protection locked="0"/>
    </xf>
    <xf numFmtId="3" fontId="22" fillId="41" borderId="99" xfId="11" applyFont="1" applyBorder="1">
      <alignment horizontal="right" vertical="center"/>
      <protection locked="0"/>
    </xf>
    <xf numFmtId="0" fontId="24" fillId="6" borderId="115" xfId="0" applyFont="1" applyBorder="1">
      <alignment vertical="center"/>
    </xf>
    <xf numFmtId="3" fontId="22" fillId="41" borderId="108" xfId="11" applyFont="1" applyBorder="1">
      <alignment horizontal="right" vertical="center"/>
      <protection locked="0"/>
    </xf>
    <xf numFmtId="3" fontId="22" fillId="41" borderId="109" xfId="11" applyFont="1" applyBorder="1">
      <alignment horizontal="right" vertical="center"/>
      <protection locked="0"/>
    </xf>
    <xf numFmtId="0" fontId="24" fillId="6" borderId="115" xfId="0" applyFont="1" applyBorder="1" applyAlignment="1">
      <alignment horizontal="left" vertical="center"/>
    </xf>
    <xf numFmtId="3" fontId="22" fillId="13" borderId="103" xfId="3" applyNumberFormat="1" applyFont="1" applyBorder="1">
      <alignment horizontal="center" vertical="center"/>
    </xf>
    <xf numFmtId="0" fontId="22" fillId="6" borderId="88" xfId="0" applyFont="1" applyBorder="1">
      <alignment vertical="center"/>
    </xf>
    <xf numFmtId="0" fontId="22" fillId="6" borderId="94" xfId="0" applyFont="1" applyBorder="1">
      <alignment vertical="center"/>
    </xf>
    <xf numFmtId="0" fontId="34" fillId="6" borderId="112" xfId="116" applyFill="1" applyBorder="1" applyAlignment="1" applyProtection="1"/>
    <xf numFmtId="3" fontId="22" fillId="13" borderId="101" xfId="3" applyNumberFormat="1" applyFont="1" applyBorder="1">
      <alignment horizontal="center" vertical="center"/>
    </xf>
    <xf numFmtId="0" fontId="22" fillId="6" borderId="120" xfId="0" applyFont="1" applyBorder="1">
      <alignment vertical="center"/>
    </xf>
    <xf numFmtId="0" fontId="22" fillId="6" borderId="121" xfId="0" applyFont="1" applyBorder="1">
      <alignment vertical="center"/>
    </xf>
    <xf numFmtId="0" fontId="22" fillId="6" borderId="93" xfId="0" applyFont="1" applyBorder="1">
      <alignment vertical="center"/>
    </xf>
    <xf numFmtId="0" fontId="22" fillId="6" borderId="111" xfId="0" applyFont="1" applyBorder="1">
      <alignment vertical="center"/>
    </xf>
    <xf numFmtId="0" fontId="46" fillId="6" borderId="115" xfId="0" applyFont="1" applyBorder="1" applyAlignment="1">
      <alignment horizontal="center" vertical="center"/>
    </xf>
    <xf numFmtId="0" fontId="46" fillId="6" borderId="93" xfId="0" applyFont="1" applyBorder="1" applyAlignment="1">
      <alignment horizontal="left" vertical="center"/>
    </xf>
    <xf numFmtId="0" fontId="0" fillId="6" borderId="109" xfId="0" applyFont="1" applyBorder="1" applyAlignment="1">
      <alignment horizontal="center" vertical="center"/>
    </xf>
    <xf numFmtId="0" fontId="0" fillId="6" borderId="90" xfId="0" applyFont="1" applyBorder="1" applyAlignment="1">
      <alignment horizontal="center" vertical="center"/>
    </xf>
    <xf numFmtId="0" fontId="22" fillId="13" borderId="103" xfId="3" applyFont="1" applyBorder="1">
      <alignment horizontal="center" vertical="center"/>
    </xf>
    <xf numFmtId="0" fontId="22" fillId="6" borderId="102" xfId="0" applyFont="1" applyFill="1" applyBorder="1">
      <alignment vertical="center"/>
    </xf>
    <xf numFmtId="0" fontId="22" fillId="6" borderId="115" xfId="0" applyFont="1" applyBorder="1">
      <alignment vertical="center"/>
    </xf>
    <xf numFmtId="0" fontId="24" fillId="6" borderId="25" xfId="0" applyFont="1" applyBorder="1">
      <alignment vertical="center"/>
    </xf>
    <xf numFmtId="0" fontId="0" fillId="6" borderId="26" xfId="0" applyFont="1" applyBorder="1" applyAlignment="1">
      <alignment horizontal="left" vertical="center" indent="1"/>
    </xf>
    <xf numFmtId="0" fontId="24" fillId="6" borderId="26" xfId="0" applyFont="1" applyBorder="1">
      <alignment vertical="center"/>
    </xf>
    <xf numFmtId="0" fontId="22" fillId="6" borderId="26" xfId="0" applyFont="1" applyBorder="1" applyAlignment="1">
      <alignment horizontal="left" vertical="center" indent="2"/>
    </xf>
    <xf numFmtId="0" fontId="22" fillId="6" borderId="27" xfId="0" applyFont="1" applyBorder="1" applyAlignment="1">
      <alignment horizontal="left" vertical="center" indent="2"/>
    </xf>
    <xf numFmtId="0" fontId="24" fillId="6" borderId="109" xfId="0" applyFont="1" applyBorder="1" applyAlignment="1">
      <alignment horizontal="center" vertical="center"/>
    </xf>
    <xf numFmtId="0" fontId="24" fillId="6" borderId="109" xfId="0" applyFont="1" applyFill="1" applyBorder="1" applyAlignment="1">
      <alignment horizontal="center" vertical="center"/>
    </xf>
    <xf numFmtId="0" fontId="24" fillId="6" borderId="90" xfId="0" applyFont="1" applyBorder="1" applyAlignment="1">
      <alignment horizontal="center" vertical="center"/>
    </xf>
    <xf numFmtId="0" fontId="24" fillId="6" borderId="108" xfId="0" applyFont="1" applyBorder="1" applyAlignment="1">
      <alignment horizontal="center" vertical="center"/>
    </xf>
    <xf numFmtId="0" fontId="22" fillId="6" borderId="98" xfId="0" applyFont="1" applyBorder="1">
      <alignment vertical="center"/>
    </xf>
    <xf numFmtId="3" fontId="22" fillId="6" borderId="20" xfId="1" applyFont="1" applyFill="1" applyBorder="1" applyAlignment="1" applyProtection="1">
      <alignment horizontal="center" vertical="center"/>
    </xf>
    <xf numFmtId="0" fontId="22" fillId="13" borderId="109" xfId="3" applyFont="1" applyBorder="1">
      <alignment horizontal="center" vertical="center"/>
    </xf>
    <xf numFmtId="3" fontId="22" fillId="6" borderId="42" xfId="2" applyNumberFormat="1" applyFont="1" applyFill="1" applyBorder="1">
      <alignment horizontal="center" vertical="center"/>
    </xf>
    <xf numFmtId="3" fontId="22" fillId="6" borderId="20" xfId="2" applyNumberFormat="1" applyFont="1" applyFill="1" applyBorder="1">
      <alignment horizontal="center" vertical="center"/>
    </xf>
    <xf numFmtId="3" fontId="22" fillId="6" borderId="21" xfId="2" applyNumberFormat="1" applyFont="1" applyFill="1" applyBorder="1">
      <alignment horizontal="center" vertical="center"/>
    </xf>
    <xf numFmtId="3" fontId="22" fillId="6" borderId="22" xfId="2" applyNumberFormat="1" applyFont="1" applyFill="1" applyBorder="1">
      <alignment horizontal="center" vertical="center"/>
    </xf>
    <xf numFmtId="3" fontId="22" fillId="6" borderId="40" xfId="2" applyNumberFormat="1" applyFont="1" applyFill="1" applyBorder="1">
      <alignment horizontal="center" vertical="center"/>
    </xf>
    <xf numFmtId="3" fontId="22" fillId="13" borderId="90" xfId="3" applyNumberFormat="1" applyFont="1" applyBorder="1">
      <alignment horizontal="center" vertical="center"/>
    </xf>
    <xf numFmtId="0" fontId="22" fillId="6" borderId="62" xfId="0" applyFont="1" applyBorder="1">
      <alignment vertical="center"/>
    </xf>
    <xf numFmtId="0" fontId="22" fillId="6" borderId="108" xfId="0" applyFont="1" applyBorder="1">
      <alignment vertical="center"/>
    </xf>
    <xf numFmtId="0" fontId="0" fillId="6" borderId="53" xfId="0" applyFont="1" applyFill="1" applyBorder="1" applyAlignment="1">
      <alignment horizontal="center" vertical="center"/>
    </xf>
    <xf numFmtId="0" fontId="0" fillId="6" borderId="47" xfId="0" applyFont="1" applyFill="1" applyBorder="1" applyAlignment="1">
      <alignment vertical="center"/>
    </xf>
    <xf numFmtId="0" fontId="0" fillId="13" borderId="81" xfId="3" applyFont="1" applyFill="1" applyBorder="1">
      <alignment horizontal="center" vertical="center"/>
    </xf>
    <xf numFmtId="3" fontId="22" fillId="13" borderId="38" xfId="3" applyNumberFormat="1" applyFont="1" applyBorder="1" applyProtection="1">
      <alignment horizontal="center" vertical="center"/>
    </xf>
    <xf numFmtId="3" fontId="22" fillId="41" borderId="86" xfId="11" applyFont="1" applyBorder="1">
      <alignment horizontal="right" vertical="center"/>
      <protection locked="0"/>
    </xf>
    <xf numFmtId="3" fontId="22" fillId="41" borderId="122" xfId="11" applyFont="1" applyBorder="1">
      <alignment horizontal="right" vertical="center"/>
      <protection locked="0"/>
    </xf>
    <xf numFmtId="3" fontId="18" fillId="6" borderId="21" xfId="1" applyBorder="1" applyAlignment="1">
      <alignment horizontal="center" vertical="center"/>
    </xf>
    <xf numFmtId="3" fontId="18" fillId="6" borderId="60" xfId="1" applyBorder="1" applyAlignment="1">
      <alignment horizontal="center" vertical="center"/>
    </xf>
    <xf numFmtId="0" fontId="25" fillId="13" borderId="77" xfId="3" applyFont="1" applyFill="1" applyBorder="1">
      <alignment horizontal="center" vertical="center"/>
    </xf>
    <xf numFmtId="0" fontId="0" fillId="13" borderId="67" xfId="3" applyFont="1" applyFill="1" applyBorder="1">
      <alignment horizontal="center" vertical="center"/>
    </xf>
    <xf numFmtId="3" fontId="22" fillId="13" borderId="116" xfId="3" applyNumberFormat="1" applyFont="1" applyFill="1" applyBorder="1">
      <alignment horizontal="center" vertical="center"/>
    </xf>
    <xf numFmtId="3" fontId="22" fillId="13" borderId="1" xfId="3" applyNumberFormat="1" applyFont="1" applyFill="1" applyBorder="1">
      <alignment horizontal="center" vertical="center"/>
    </xf>
    <xf numFmtId="3" fontId="18" fillId="6" borderId="36" xfId="1" applyBorder="1" applyAlignment="1" applyProtection="1">
      <alignment horizontal="center" vertical="center"/>
    </xf>
    <xf numFmtId="3" fontId="22" fillId="13" borderId="61" xfId="3" applyNumberFormat="1" applyFont="1" applyFill="1" applyBorder="1">
      <alignment horizontal="center" vertical="center"/>
    </xf>
    <xf numFmtId="3" fontId="22" fillId="13" borderId="22" xfId="3" applyNumberFormat="1" applyFont="1" applyFill="1" applyBorder="1">
      <alignment horizontal="center" vertical="center"/>
    </xf>
    <xf numFmtId="3" fontId="22" fillId="13" borderId="58" xfId="3" applyNumberFormat="1" applyFont="1" applyFill="1" applyBorder="1">
      <alignment horizontal="center" vertical="center"/>
    </xf>
    <xf numFmtId="3" fontId="18" fillId="6" borderId="36" xfId="1" applyBorder="1" applyAlignment="1">
      <alignment horizontal="center" vertical="center"/>
    </xf>
    <xf numFmtId="3" fontId="18" fillId="6" borderId="57" xfId="1" applyBorder="1" applyAlignment="1">
      <alignment horizontal="center" vertical="center"/>
    </xf>
    <xf numFmtId="0" fontId="24" fillId="6" borderId="0" xfId="0" applyFont="1" applyFill="1" applyBorder="1" applyAlignment="1" applyProtection="1">
      <alignment horizontal="center" wrapText="1"/>
    </xf>
    <xf numFmtId="0" fontId="22" fillId="13" borderId="36" xfId="3" applyFont="1" applyBorder="1">
      <alignment horizontal="center" vertical="center"/>
    </xf>
    <xf numFmtId="0" fontId="22" fillId="6" borderId="88" xfId="3" applyFont="1" applyFill="1" applyBorder="1" applyAlignment="1" applyProtection="1">
      <alignment horizontal="center" vertical="center" wrapText="1"/>
    </xf>
    <xf numFmtId="0" fontId="24" fillId="6" borderId="88" xfId="0" applyFont="1" applyFill="1" applyBorder="1" applyAlignment="1" applyProtection="1">
      <alignment horizontal="left" vertical="center"/>
    </xf>
    <xf numFmtId="3" fontId="22" fillId="6" borderId="88" xfId="11" applyFont="1" applyFill="1" applyBorder="1">
      <alignment horizontal="right" vertical="center"/>
      <protection locked="0"/>
    </xf>
    <xf numFmtId="3" fontId="22" fillId="6" borderId="88" xfId="30" applyFont="1" applyFill="1" applyBorder="1">
      <alignment horizontal="right" vertical="center"/>
    </xf>
    <xf numFmtId="0" fontId="22" fillId="6" borderId="0" xfId="3" applyFont="1" applyFill="1" applyBorder="1" applyAlignment="1" applyProtection="1">
      <alignment horizontal="center" vertical="center" wrapText="1"/>
    </xf>
    <xf numFmtId="3" fontId="22" fillId="6" borderId="0" xfId="30" applyFont="1" applyFill="1" applyBorder="1">
      <alignment horizontal="right" vertical="center"/>
    </xf>
    <xf numFmtId="0" fontId="22" fillId="6" borderId="88" xfId="0" applyFont="1" applyFill="1" applyBorder="1" applyAlignment="1">
      <alignment vertical="center"/>
    </xf>
    <xf numFmtId="0" fontId="20" fillId="6" borderId="0" xfId="0" applyFont="1" applyFill="1" applyBorder="1" applyAlignment="1" applyProtection="1">
      <alignment vertical="center" wrapText="1"/>
    </xf>
    <xf numFmtId="0" fontId="20" fillId="6" borderId="98" xfId="0" applyFont="1" applyFill="1" applyBorder="1" applyAlignment="1"/>
    <xf numFmtId="0" fontId="22" fillId="6" borderId="111" xfId="0" applyFont="1" applyFill="1" applyBorder="1">
      <alignment vertical="center"/>
    </xf>
    <xf numFmtId="0" fontId="34" fillId="6" borderId="112" xfId="116" applyFill="1" applyBorder="1" applyAlignment="1">
      <alignment vertical="center"/>
    </xf>
    <xf numFmtId="0" fontId="24" fillId="6" borderId="93" xfId="0" applyFont="1" applyFill="1" applyBorder="1" applyAlignment="1">
      <alignment vertical="center"/>
    </xf>
    <xf numFmtId="0" fontId="20" fillId="6" borderId="6" xfId="0" applyFont="1" applyFill="1" applyBorder="1" applyAlignment="1" applyProtection="1">
      <alignment vertical="center"/>
    </xf>
    <xf numFmtId="0" fontId="24" fillId="6" borderId="109" xfId="0" applyFont="1" applyFill="1" applyBorder="1" applyAlignment="1">
      <alignment horizontal="center" wrapText="1"/>
    </xf>
    <xf numFmtId="0" fontId="20" fillId="6" borderId="6" xfId="0" applyFont="1" applyFill="1" applyBorder="1" applyAlignment="1" applyProtection="1">
      <alignment vertical="top"/>
    </xf>
    <xf numFmtId="0" fontId="24" fillId="2" borderId="115" xfId="0" applyFont="1" applyFill="1" applyBorder="1" applyAlignment="1">
      <alignment horizontal="center" wrapText="1"/>
    </xf>
    <xf numFmtId="0" fontId="24" fillId="2" borderId="123" xfId="0" applyFont="1" applyFill="1" applyBorder="1" applyAlignment="1">
      <alignment horizontal="center" wrapText="1"/>
    </xf>
    <xf numFmtId="0" fontId="22" fillId="13" borderId="124" xfId="3" applyFont="1" applyBorder="1" applyAlignment="1" applyProtection="1">
      <alignment horizontal="center" vertical="center" wrapText="1"/>
    </xf>
    <xf numFmtId="0" fontId="24" fillId="2" borderId="125" xfId="0" applyFont="1" applyFill="1" applyBorder="1" applyAlignment="1" applyProtection="1">
      <alignment vertical="center"/>
    </xf>
    <xf numFmtId="0" fontId="22" fillId="13" borderId="126" xfId="3" applyFont="1" applyBorder="1" applyAlignment="1" applyProtection="1">
      <alignment vertical="center" wrapText="1"/>
    </xf>
    <xf numFmtId="0" fontId="22" fillId="13" borderId="127" xfId="3" applyFont="1" applyBorder="1" applyAlignment="1" applyProtection="1">
      <alignment horizontal="center" vertical="center" wrapText="1"/>
    </xf>
    <xf numFmtId="0" fontId="24" fillId="2" borderId="128" xfId="0" applyFont="1" applyFill="1" applyBorder="1" applyAlignment="1" applyProtection="1">
      <alignment vertical="center"/>
    </xf>
    <xf numFmtId="3" fontId="22" fillId="41" borderId="129" xfId="11" applyFont="1" applyBorder="1">
      <alignment horizontal="right" vertical="center"/>
      <protection locked="0"/>
    </xf>
    <xf numFmtId="0" fontId="24" fillId="2" borderId="131" xfId="0" applyFont="1" applyFill="1" applyBorder="1" applyAlignment="1">
      <alignment horizontal="center" wrapText="1"/>
    </xf>
    <xf numFmtId="0" fontId="24" fillId="2" borderId="132" xfId="0" applyFont="1" applyFill="1" applyBorder="1" applyAlignment="1">
      <alignment horizontal="center" wrapText="1"/>
    </xf>
    <xf numFmtId="0" fontId="24" fillId="6" borderId="133" xfId="0" applyFont="1" applyFill="1" applyBorder="1" applyAlignment="1" applyProtection="1">
      <alignment horizontal="center" wrapText="1"/>
    </xf>
    <xf numFmtId="0" fontId="24" fillId="6" borderId="134" xfId="0" applyFont="1" applyFill="1" applyBorder="1" applyAlignment="1" applyProtection="1">
      <alignment horizontal="center" wrapText="1"/>
    </xf>
    <xf numFmtId="0" fontId="22" fillId="0" borderId="135" xfId="3" applyFont="1" applyFill="1" applyBorder="1" applyAlignment="1" applyProtection="1">
      <alignment horizontal="center" vertical="center" wrapText="1"/>
    </xf>
    <xf numFmtId="0" fontId="24" fillId="2" borderId="136" xfId="0" applyFont="1" applyFill="1" applyBorder="1" applyAlignment="1" applyProtection="1">
      <alignment horizontal="left" vertical="center"/>
    </xf>
    <xf numFmtId="0" fontId="20" fillId="6" borderId="130" xfId="0" applyFont="1" applyFill="1" applyBorder="1" applyAlignment="1">
      <alignment vertical="center"/>
    </xf>
    <xf numFmtId="0" fontId="24" fillId="6" borderId="130" xfId="0" applyFont="1" applyFill="1" applyBorder="1" applyAlignment="1">
      <alignment vertical="center"/>
    </xf>
    <xf numFmtId="3" fontId="22" fillId="41" borderId="137" xfId="11" applyFont="1" applyBorder="1">
      <alignment horizontal="right" vertical="center"/>
      <protection locked="0"/>
    </xf>
    <xf numFmtId="0" fontId="22" fillId="6" borderId="138" xfId="0" applyFont="1" applyFill="1" applyBorder="1" applyAlignment="1">
      <alignment vertical="center"/>
    </xf>
    <xf numFmtId="0" fontId="34" fillId="6" borderId="139" xfId="116" applyFill="1" applyBorder="1" applyAlignment="1">
      <alignment vertical="center"/>
    </xf>
    <xf numFmtId="0" fontId="20" fillId="6" borderId="6" xfId="0" applyFont="1" applyFill="1" applyBorder="1" applyAlignment="1" applyProtection="1">
      <alignment vertical="center" wrapText="1"/>
    </xf>
    <xf numFmtId="0" fontId="22" fillId="6" borderId="130" xfId="3" applyFont="1" applyFill="1" applyBorder="1" applyAlignment="1" applyProtection="1">
      <alignment horizontal="center" vertical="center" wrapText="1"/>
    </xf>
    <xf numFmtId="0" fontId="22" fillId="6" borderId="140" xfId="0" applyFont="1" applyFill="1" applyBorder="1" applyAlignment="1">
      <alignment vertical="center"/>
    </xf>
    <xf numFmtId="0" fontId="24" fillId="2" borderId="144" xfId="0" applyFont="1" applyFill="1" applyBorder="1" applyAlignment="1">
      <alignment horizontal="center" wrapText="1"/>
    </xf>
    <xf numFmtId="0" fontId="22" fillId="6" borderId="145" xfId="3" applyFont="1" applyFill="1" applyBorder="1" applyAlignment="1" applyProtection="1">
      <alignment horizontal="center" vertical="center" wrapText="1"/>
    </xf>
    <xf numFmtId="3" fontId="22" fillId="13" borderId="25" xfId="3" applyNumberFormat="1" applyFont="1" applyBorder="1">
      <alignment horizontal="center" vertical="center"/>
    </xf>
    <xf numFmtId="0" fontId="0" fillId="6" borderId="20" xfId="0" applyFont="1" applyFill="1" applyBorder="1" applyAlignment="1" applyProtection="1">
      <alignment horizontal="left" vertical="center"/>
    </xf>
    <xf numFmtId="0" fontId="0" fillId="6" borderId="21" xfId="0" applyFont="1" applyFill="1" applyBorder="1" applyAlignment="1" applyProtection="1">
      <alignment horizontal="left" vertical="center" indent="1"/>
    </xf>
    <xf numFmtId="0" fontId="0" fillId="6" borderId="22" xfId="0" applyFont="1" applyFill="1" applyBorder="1" applyAlignment="1" applyProtection="1">
      <alignment horizontal="left" vertical="center" indent="1"/>
    </xf>
    <xf numFmtId="0" fontId="0" fillId="6" borderId="40" xfId="0" applyFont="1" applyFill="1" applyBorder="1" applyAlignment="1" applyProtection="1">
      <alignment horizontal="left" vertical="center" indent="1"/>
    </xf>
    <xf numFmtId="3" fontId="22" fillId="13" borderId="42" xfId="3" applyNumberFormat="1" applyFont="1" applyBorder="1">
      <alignment horizontal="center" vertical="center"/>
    </xf>
    <xf numFmtId="0" fontId="0" fillId="6" borderId="22" xfId="0" applyFont="1" applyFill="1" applyBorder="1" applyAlignment="1" applyProtection="1">
      <alignment horizontal="left" vertical="center"/>
    </xf>
    <xf numFmtId="3" fontId="22" fillId="6" borderId="42" xfId="30" applyFont="1" applyBorder="1">
      <alignment horizontal="right" vertical="center"/>
    </xf>
    <xf numFmtId="3" fontId="0" fillId="41" borderId="36" xfId="11" applyFont="1" applyFill="1" applyBorder="1">
      <alignment horizontal="right" vertical="center"/>
      <protection locked="0"/>
    </xf>
    <xf numFmtId="3" fontId="0" fillId="41" borderId="33" xfId="11" applyFont="1" applyFill="1" applyBorder="1">
      <alignment horizontal="right" vertical="center"/>
      <protection locked="0"/>
    </xf>
    <xf numFmtId="3" fontId="0" fillId="41" borderId="30" xfId="11" applyFont="1" applyFill="1" applyBorder="1" applyAlignment="1">
      <alignment horizontal="right" vertical="center" wrapText="1"/>
      <protection locked="0"/>
    </xf>
    <xf numFmtId="3" fontId="0" fillId="41" borderId="92" xfId="20" applyFont="1" applyFill="1" applyBorder="1">
      <alignment horizontal="right" vertical="center"/>
      <protection locked="0"/>
    </xf>
    <xf numFmtId="3" fontId="0" fillId="41" borderId="21" xfId="11" applyFont="1" applyFill="1" applyBorder="1">
      <alignment horizontal="right" vertical="center"/>
      <protection locked="0"/>
    </xf>
    <xf numFmtId="3" fontId="0" fillId="41" borderId="27" xfId="11" applyFont="1" applyFill="1" applyBorder="1">
      <alignment horizontal="right" vertical="center"/>
      <protection locked="0"/>
    </xf>
    <xf numFmtId="3" fontId="0" fillId="41" borderId="22" xfId="11" applyFont="1" applyFill="1" applyBorder="1">
      <alignment horizontal="right" vertical="center"/>
      <protection locked="0"/>
    </xf>
    <xf numFmtId="3" fontId="0" fillId="50" borderId="36" xfId="20" applyFont="1" applyFill="1" applyBorder="1">
      <alignment horizontal="right" vertical="center"/>
      <protection locked="0"/>
    </xf>
    <xf numFmtId="3" fontId="0" fillId="50" borderId="29" xfId="20" applyFont="1" applyFill="1" applyBorder="1">
      <alignment horizontal="right" vertical="center"/>
      <protection locked="0"/>
    </xf>
    <xf numFmtId="3" fontId="22" fillId="41" borderId="36" xfId="20" applyFont="1" applyFill="1" applyBorder="1">
      <alignment horizontal="right" vertical="center"/>
      <protection locked="0"/>
    </xf>
    <xf numFmtId="3" fontId="22" fillId="41" borderId="32" xfId="20" applyFont="1" applyFill="1" applyBorder="1">
      <alignment horizontal="right" vertical="center"/>
      <protection locked="0"/>
    </xf>
    <xf numFmtId="0" fontId="34" fillId="6" borderId="0" xfId="116" applyFont="1" applyFill="1" applyBorder="1" applyAlignment="1" applyProtection="1">
      <alignment vertical="center" wrapText="1"/>
    </xf>
    <xf numFmtId="0" fontId="24" fillId="2" borderId="144" xfId="0" applyFont="1" applyFill="1" applyBorder="1" applyAlignment="1">
      <alignment horizontal="center" wrapText="1"/>
    </xf>
    <xf numFmtId="0" fontId="0" fillId="6" borderId="33" xfId="0" applyNumberFormat="1" applyFont="1" applyFill="1" applyBorder="1" applyAlignment="1">
      <alignment horizontal="left" vertical="center" wrapText="1"/>
    </xf>
    <xf numFmtId="0" fontId="0" fillId="0" borderId="135" xfId="3" applyFont="1" applyFill="1" applyBorder="1" applyAlignment="1" applyProtection="1">
      <alignment horizontal="center" vertical="center" wrapText="1"/>
    </xf>
    <xf numFmtId="0" fontId="24" fillId="6" borderId="53" xfId="0" applyFont="1" applyFill="1" applyBorder="1" applyProtection="1">
      <alignment vertical="center"/>
    </xf>
    <xf numFmtId="0" fontId="22" fillId="6" borderId="53" xfId="0" applyFont="1" applyFill="1" applyBorder="1" applyProtection="1">
      <alignment vertical="center"/>
    </xf>
    <xf numFmtId="0" fontId="24" fillId="6" borderId="146" xfId="0" applyFont="1" applyFill="1" applyBorder="1" applyProtection="1">
      <alignment vertical="center"/>
    </xf>
    <xf numFmtId="0" fontId="22" fillId="41" borderId="36" xfId="18" applyFont="1" applyBorder="1">
      <alignment horizontal="center" vertical="center" wrapText="1"/>
      <protection locked="0"/>
    </xf>
    <xf numFmtId="0" fontId="0" fillId="6" borderId="140" xfId="0" applyFont="1" applyFill="1" applyBorder="1" applyAlignment="1" applyProtection="1">
      <alignment vertical="center"/>
    </xf>
    <xf numFmtId="0" fontId="0" fillId="6" borderId="145" xfId="0" applyFont="1" applyFill="1" applyBorder="1" applyAlignment="1" applyProtection="1">
      <alignment vertical="center"/>
    </xf>
    <xf numFmtId="0" fontId="0" fillId="6" borderId="111" xfId="0" applyFont="1" applyFill="1" applyBorder="1" applyAlignment="1">
      <alignment vertical="center"/>
    </xf>
    <xf numFmtId="0" fontId="55" fillId="2" borderId="145" xfId="0" applyFont="1" applyFill="1" applyBorder="1" applyAlignment="1">
      <alignment vertical="center"/>
    </xf>
    <xf numFmtId="0" fontId="55" fillId="2" borderId="140" xfId="0" applyFont="1" applyFill="1" applyBorder="1" applyAlignment="1">
      <alignment vertical="center"/>
    </xf>
    <xf numFmtId="0" fontId="0" fillId="6" borderId="145" xfId="0" applyFont="1" applyFill="1" applyBorder="1" applyAlignment="1">
      <alignment vertical="center"/>
    </xf>
    <xf numFmtId="0" fontId="0" fillId="6" borderId="140" xfId="0" applyFont="1" applyFill="1" applyBorder="1" applyAlignment="1">
      <alignment vertical="center"/>
    </xf>
    <xf numFmtId="0" fontId="55" fillId="6" borderId="145" xfId="0" applyFont="1" applyFill="1" applyBorder="1" applyAlignment="1" applyProtection="1">
      <alignment vertical="center"/>
    </xf>
    <xf numFmtId="0" fontId="37" fillId="6" borderId="111" xfId="0" applyFont="1" applyFill="1" applyBorder="1" applyAlignment="1">
      <alignment vertical="center"/>
    </xf>
    <xf numFmtId="0" fontId="34" fillId="6" borderId="112" xfId="116" applyFill="1" applyBorder="1" applyAlignment="1" applyProtection="1">
      <alignment vertical="center"/>
    </xf>
    <xf numFmtId="0" fontId="34" fillId="6" borderId="2" xfId="116" applyFont="1" applyFill="1" applyBorder="1" applyAlignment="1" applyProtection="1">
      <alignment vertical="center"/>
    </xf>
    <xf numFmtId="0" fontId="22" fillId="13" borderId="147" xfId="3" applyFont="1" applyBorder="1" applyAlignment="1" applyProtection="1">
      <alignment horizontal="center" vertical="center" wrapText="1"/>
    </xf>
    <xf numFmtId="0" fontId="0" fillId="2" borderId="148" xfId="0" applyFont="1" applyFill="1" applyBorder="1" applyAlignment="1" applyProtection="1">
      <alignment vertical="center"/>
    </xf>
    <xf numFmtId="0" fontId="22" fillId="13" borderId="149" xfId="3" applyFont="1" applyBorder="1" applyAlignment="1" applyProtection="1">
      <alignment horizontal="center" vertical="center" wrapText="1"/>
    </xf>
    <xf numFmtId="0" fontId="24" fillId="2" borderId="150" xfId="0" applyFont="1" applyFill="1" applyBorder="1" applyAlignment="1" applyProtection="1">
      <alignment vertical="center"/>
    </xf>
    <xf numFmtId="3" fontId="22" fillId="41" borderId="151" xfId="11" applyFont="1" applyBorder="1">
      <alignment horizontal="right" vertical="center"/>
      <protection locked="0"/>
    </xf>
    <xf numFmtId="3" fontId="22" fillId="41" borderId="152" xfId="11" applyFont="1" applyBorder="1">
      <alignment horizontal="right" vertical="center"/>
      <protection locked="0"/>
    </xf>
    <xf numFmtId="0" fontId="22" fillId="2" borderId="29" xfId="0" applyFont="1" applyFill="1" applyBorder="1" applyAlignment="1" applyProtection="1">
      <alignment horizontal="center" vertical="center"/>
    </xf>
    <xf numFmtId="0" fontId="0" fillId="0" borderId="153" xfId="0" applyFont="1" applyFill="1" applyBorder="1" applyAlignment="1" applyProtection="1">
      <alignment vertical="center"/>
    </xf>
    <xf numFmtId="0" fontId="24" fillId="6" borderId="156" xfId="0" applyFont="1" applyFill="1" applyBorder="1" applyAlignment="1">
      <alignment horizontal="center" vertical="center" wrapText="1"/>
    </xf>
    <xf numFmtId="0" fontId="24" fillId="6" borderId="157" xfId="0" applyFont="1" applyFill="1" applyBorder="1" applyAlignment="1">
      <alignment horizontal="center" vertical="center" wrapText="1"/>
    </xf>
    <xf numFmtId="0" fontId="0" fillId="13" borderId="154" xfId="3" applyFont="1" applyBorder="1">
      <alignment horizontal="center" vertical="center"/>
    </xf>
    <xf numFmtId="0" fontId="0" fillId="6" borderId="145" xfId="0" applyFont="1" applyFill="1" applyBorder="1">
      <alignment vertical="center"/>
    </xf>
    <xf numFmtId="0" fontId="0" fillId="6" borderId="42" xfId="0" applyFont="1" applyFill="1" applyBorder="1" applyAlignment="1">
      <alignment vertical="center" wrapText="1"/>
    </xf>
    <xf numFmtId="3" fontId="0" fillId="41" borderId="155" xfId="11" applyFont="1" applyFill="1" applyBorder="1" applyAlignment="1">
      <alignment horizontal="right" vertical="center" wrapText="1"/>
      <protection locked="0"/>
    </xf>
    <xf numFmtId="3" fontId="0" fillId="6" borderId="154" xfId="30" applyFont="1" applyBorder="1">
      <alignment horizontal="right" vertical="center"/>
    </xf>
    <xf numFmtId="3" fontId="0" fillId="6" borderId="158" xfId="30" applyFont="1" applyBorder="1">
      <alignment horizontal="right" vertical="center"/>
    </xf>
    <xf numFmtId="3" fontId="22" fillId="41" borderId="21" xfId="11" applyFont="1">
      <alignment horizontal="right" vertical="center"/>
      <protection locked="0"/>
    </xf>
    <xf numFmtId="0" fontId="22" fillId="13" borderId="36" xfId="3" applyFont="1" applyBorder="1">
      <alignment horizontal="center" vertical="center"/>
    </xf>
    <xf numFmtId="3" fontId="0" fillId="41" borderId="21" xfId="11" applyFont="1">
      <alignment horizontal="right" vertical="center"/>
      <protection locked="0"/>
    </xf>
    <xf numFmtId="3" fontId="0" fillId="41" borderId="161" xfId="11" applyFont="1" applyBorder="1">
      <alignment horizontal="right" vertical="center"/>
      <protection locked="0"/>
    </xf>
    <xf numFmtId="3" fontId="0" fillId="41" borderId="27" xfId="11" applyFont="1" applyBorder="1">
      <alignment horizontal="right" vertical="center"/>
      <protection locked="0"/>
    </xf>
    <xf numFmtId="3" fontId="0" fillId="41" borderId="154" xfId="11" applyFont="1" applyBorder="1">
      <alignment horizontal="right" vertical="center"/>
      <protection locked="0"/>
    </xf>
    <xf numFmtId="0" fontId="0" fillId="41" borderId="36" xfId="18" applyFont="1" applyBorder="1">
      <alignment horizontal="center" vertical="center" wrapText="1"/>
      <protection locked="0"/>
    </xf>
    <xf numFmtId="3" fontId="0" fillId="41" borderId="158" xfId="11" applyFont="1" applyBorder="1">
      <alignment horizontal="right" vertical="center"/>
      <protection locked="0"/>
    </xf>
    <xf numFmtId="3" fontId="0" fillId="41" borderId="29" xfId="11" applyFont="1" applyBorder="1">
      <alignment horizontal="right" vertical="center"/>
      <protection locked="0"/>
    </xf>
    <xf numFmtId="0" fontId="0" fillId="41" borderId="29" xfId="18" applyFont="1" applyBorder="1">
      <alignment horizontal="center" vertical="center" wrapText="1"/>
      <protection locked="0"/>
    </xf>
    <xf numFmtId="3" fontId="0" fillId="41" borderId="30" xfId="11" applyFont="1" applyBorder="1">
      <alignment horizontal="right" vertical="center"/>
      <protection locked="0"/>
    </xf>
    <xf numFmtId="3" fontId="0" fillId="41" borderId="49" xfId="11" applyFont="1" applyBorder="1">
      <alignment horizontal="right" vertical="center"/>
      <protection locked="0"/>
    </xf>
    <xf numFmtId="3" fontId="0" fillId="6" borderId="29" xfId="30" applyFont="1" applyBorder="1">
      <alignment horizontal="right" vertical="center"/>
    </xf>
    <xf numFmtId="0" fontId="0" fillId="6" borderId="93" xfId="0" applyFont="1" applyBorder="1" applyAlignment="1">
      <alignment vertical="center"/>
    </xf>
    <xf numFmtId="0" fontId="24" fillId="2" borderId="164" xfId="0" applyFont="1" applyFill="1" applyBorder="1" applyAlignment="1" applyProtection="1">
      <alignment horizontal="center" vertical="center" wrapText="1"/>
    </xf>
    <xf numFmtId="0" fontId="0" fillId="14" borderId="36" xfId="26" applyFont="1" applyBorder="1">
      <alignment horizontal="center" vertical="center" wrapText="1"/>
      <protection locked="0"/>
    </xf>
    <xf numFmtId="3" fontId="0" fillId="14" borderId="40" xfId="20" applyFont="1" applyBorder="1">
      <alignment horizontal="right" vertical="center"/>
      <protection locked="0"/>
    </xf>
    <xf numFmtId="0" fontId="0" fillId="14" borderId="42" xfId="26" applyFont="1" applyBorder="1">
      <alignment horizontal="center" vertical="center" wrapText="1"/>
      <protection locked="0"/>
    </xf>
    <xf numFmtId="3" fontId="0" fillId="14" borderId="164" xfId="20" applyFont="1" applyBorder="1">
      <alignment horizontal="right" vertical="center"/>
      <protection locked="0"/>
    </xf>
    <xf numFmtId="0" fontId="0" fillId="14" borderId="37" xfId="26" applyFont="1" applyBorder="1">
      <alignment horizontal="center" vertical="center" wrapText="1"/>
      <protection locked="0"/>
    </xf>
    <xf numFmtId="0" fontId="24" fillId="2" borderId="164" xfId="5" applyFont="1" applyFill="1" applyBorder="1" applyAlignment="1">
      <alignment horizontal="center" vertical="center" wrapText="1"/>
    </xf>
    <xf numFmtId="0" fontId="24" fillId="2" borderId="157" xfId="5" applyFont="1" applyFill="1" applyBorder="1" applyAlignment="1">
      <alignment horizontal="center" vertical="center" wrapText="1"/>
    </xf>
    <xf numFmtId="0" fontId="24" fillId="2" borderId="165" xfId="5" applyFont="1" applyFill="1" applyBorder="1" applyAlignment="1">
      <alignment horizontal="center" vertical="center" wrapText="1"/>
    </xf>
    <xf numFmtId="3" fontId="22" fillId="6" borderId="161" xfId="30" quotePrefix="1" applyFont="1" applyBorder="1">
      <alignment horizontal="right" vertical="center"/>
    </xf>
    <xf numFmtId="0" fontId="0" fillId="2" borderId="40" xfId="0" applyFont="1" applyFill="1" applyBorder="1" applyAlignment="1">
      <alignment vertical="center"/>
    </xf>
    <xf numFmtId="0" fontId="22" fillId="2" borderId="165" xfId="0" applyFont="1" applyFill="1" applyBorder="1" applyAlignment="1">
      <alignment horizontal="center" vertical="center"/>
    </xf>
    <xf numFmtId="0" fontId="0" fillId="43" borderId="164" xfId="9" applyFont="1" applyBorder="1">
      <alignment horizontal="left" vertical="center"/>
    </xf>
    <xf numFmtId="10" fontId="22" fillId="43" borderId="164" xfId="7" applyFont="1" applyBorder="1">
      <alignment horizontal="right" vertical="center"/>
    </xf>
    <xf numFmtId="10" fontId="22" fillId="43" borderId="165" xfId="7" applyFont="1" applyBorder="1">
      <alignment horizontal="right" vertical="center"/>
    </xf>
    <xf numFmtId="0" fontId="22" fillId="13" borderId="157" xfId="3" applyFont="1" applyBorder="1">
      <alignment horizontal="center" vertical="center"/>
    </xf>
    <xf numFmtId="3" fontId="0" fillId="13" borderId="157" xfId="3" applyNumberFormat="1" applyFont="1" applyBorder="1">
      <alignment horizontal="center" vertical="center"/>
    </xf>
    <xf numFmtId="0" fontId="3" fillId="6" borderId="154" xfId="2" applyBorder="1">
      <alignment horizontal="center" vertical="center"/>
    </xf>
    <xf numFmtId="0" fontId="0" fillId="2" borderId="0" xfId="0" applyFill="1" applyAlignment="1">
      <alignment vertical="center"/>
    </xf>
    <xf numFmtId="0" fontId="25" fillId="2" borderId="22" xfId="83" applyFont="1" applyFill="1" applyBorder="1" applyAlignment="1">
      <alignment horizontal="left" vertical="center" wrapText="1" indent="1"/>
    </xf>
    <xf numFmtId="0" fontId="25" fillId="2" borderId="0" xfId="83" applyFont="1" applyFill="1" applyBorder="1" applyAlignment="1">
      <alignment vertical="center" wrapText="1"/>
    </xf>
    <xf numFmtId="0" fontId="3" fillId="6" borderId="158" xfId="2" applyBorder="1">
      <alignment horizontal="center" vertical="center"/>
    </xf>
    <xf numFmtId="0" fontId="3" fillId="6" borderId="30" xfId="2" applyBorder="1">
      <alignment horizontal="center" vertical="center"/>
    </xf>
    <xf numFmtId="0" fontId="22" fillId="6" borderId="145" xfId="0" applyFont="1" applyFill="1" applyBorder="1">
      <alignment vertical="center"/>
    </xf>
    <xf numFmtId="0" fontId="3" fillId="6" borderId="159" xfId="2" applyFill="1" applyBorder="1">
      <alignment horizontal="center" vertical="center"/>
    </xf>
    <xf numFmtId="0" fontId="3" fillId="6" borderId="154" xfId="2" applyFill="1" applyBorder="1">
      <alignment horizontal="center" vertical="center"/>
    </xf>
    <xf numFmtId="0" fontId="22" fillId="13" borderId="26" xfId="3" applyFont="1" applyBorder="1">
      <alignment horizontal="center" vertical="center"/>
    </xf>
    <xf numFmtId="0" fontId="34" fillId="6" borderId="2" xfId="116" applyFill="1" applyBorder="1" applyAlignment="1" applyProtection="1">
      <alignment vertical="center"/>
    </xf>
    <xf numFmtId="0" fontId="22" fillId="48" borderId="0" xfId="0" applyFont="1" applyFill="1" applyBorder="1" applyAlignment="1" applyProtection="1">
      <alignment horizontal="left" vertical="center" wrapText="1"/>
    </xf>
    <xf numFmtId="0" fontId="24" fillId="6" borderId="0" xfId="0" applyFont="1" applyBorder="1" applyAlignment="1">
      <alignment horizontal="center" wrapText="1"/>
    </xf>
    <xf numFmtId="0" fontId="0" fillId="6" borderId="39" xfId="0" applyFont="1" applyFill="1" applyBorder="1" applyAlignment="1">
      <alignment horizontal="center" vertical="center"/>
    </xf>
    <xf numFmtId="0" fontId="0" fillId="6" borderId="0" xfId="0" applyFont="1" applyFill="1" applyBorder="1" applyAlignment="1">
      <alignment horizontal="center" vertical="center"/>
    </xf>
    <xf numFmtId="0" fontId="0" fillId="6" borderId="49" xfId="0" applyFont="1" applyFill="1" applyBorder="1" applyAlignment="1">
      <alignment horizontal="center" vertical="center"/>
    </xf>
    <xf numFmtId="0" fontId="0" fillId="6" borderId="30" xfId="0" applyFont="1" applyFill="1" applyBorder="1" applyAlignment="1">
      <alignment horizontal="center" vertical="center"/>
    </xf>
    <xf numFmtId="0" fontId="0" fillId="2" borderId="6" xfId="0" applyFont="1" applyFill="1" applyBorder="1" applyAlignment="1">
      <alignment vertical="center"/>
    </xf>
    <xf numFmtId="0" fontId="0" fillId="6" borderId="145" xfId="0" applyFont="1" applyFill="1" applyBorder="1" applyAlignment="1">
      <alignment horizontal="center" vertical="center"/>
    </xf>
    <xf numFmtId="0" fontId="24" fillId="6" borderId="0" xfId="0" applyFont="1" applyFill="1" applyBorder="1" applyAlignment="1" applyProtection="1">
      <alignment horizontal="left" wrapText="1"/>
    </xf>
    <xf numFmtId="0" fontId="0" fillId="41" borderId="21" xfId="18" applyFont="1" applyBorder="1">
      <alignment horizontal="center" vertical="center" wrapText="1"/>
      <protection locked="0"/>
    </xf>
    <xf numFmtId="0" fontId="0" fillId="6" borderId="29" xfId="0" applyFont="1" applyBorder="1" applyAlignment="1">
      <alignment horizontal="left" vertical="center"/>
    </xf>
    <xf numFmtId="0" fontId="0" fillId="2" borderId="29" xfId="0" applyFont="1" applyFill="1" applyBorder="1" applyAlignment="1">
      <alignment horizontal="left" vertical="center" indent="1"/>
    </xf>
    <xf numFmtId="49" fontId="0" fillId="41" borderId="29" xfId="19" applyFont="1" applyBorder="1">
      <alignment vertical="center"/>
      <protection locked="0"/>
    </xf>
    <xf numFmtId="0" fontId="0" fillId="6" borderId="30" xfId="0" applyFont="1" applyBorder="1" applyAlignment="1">
      <alignment horizontal="left" vertical="center"/>
    </xf>
    <xf numFmtId="0" fontId="0" fillId="41" borderId="30" xfId="18" applyFont="1" applyBorder="1">
      <alignment horizontal="center" vertical="center" wrapText="1"/>
      <protection locked="0"/>
    </xf>
    <xf numFmtId="0" fontId="0" fillId="41" borderId="26" xfId="18" applyFont="1" applyBorder="1">
      <alignment horizontal="center" vertical="center" wrapText="1"/>
      <protection locked="0"/>
    </xf>
    <xf numFmtId="0" fontId="0" fillId="2" borderId="29" xfId="0" applyFont="1" applyFill="1" applyBorder="1" applyAlignment="1">
      <alignment horizontal="left" vertical="center" wrapText="1" indent="1"/>
    </xf>
    <xf numFmtId="0" fontId="0" fillId="2" borderId="0" xfId="0" applyFont="1" applyFill="1" applyBorder="1" applyAlignment="1">
      <alignment horizontal="left" vertical="center" wrapText="1"/>
    </xf>
    <xf numFmtId="0" fontId="0" fillId="6" borderId="29" xfId="0" applyFont="1" applyFill="1" applyBorder="1" applyAlignment="1">
      <alignment horizontal="center" vertical="center"/>
    </xf>
    <xf numFmtId="0" fontId="0" fillId="2" borderId="29" xfId="0" applyFont="1" applyFill="1" applyBorder="1" applyAlignment="1">
      <alignment horizontal="left" vertical="center"/>
    </xf>
    <xf numFmtId="0" fontId="0" fillId="6" borderId="93" xfId="0" applyFont="1" applyFill="1" applyBorder="1" applyAlignment="1">
      <alignment horizontal="center" vertical="center"/>
    </xf>
    <xf numFmtId="0" fontId="0" fillId="2" borderId="29" xfId="0" applyFont="1" applyFill="1" applyBorder="1" applyAlignment="1">
      <alignment horizontal="left" vertical="center" wrapText="1"/>
    </xf>
    <xf numFmtId="166" fontId="22" fillId="4" borderId="33" xfId="38" applyFont="1" applyBorder="1">
      <alignment vertical="center"/>
    </xf>
    <xf numFmtId="0" fontId="22" fillId="2" borderId="6" xfId="0" applyFont="1" applyFill="1" applyBorder="1" applyAlignment="1" applyProtection="1">
      <alignment vertical="center"/>
    </xf>
    <xf numFmtId="0" fontId="22" fillId="6" borderId="0" xfId="0" applyFont="1" applyAlignment="1"/>
    <xf numFmtId="0" fontId="22" fillId="2" borderId="23" xfId="0" applyFont="1" applyFill="1" applyBorder="1" applyAlignment="1" applyProtection="1">
      <alignment horizontal="center" vertical="center"/>
    </xf>
    <xf numFmtId="0" fontId="22" fillId="2" borderId="36" xfId="0" applyFont="1" applyFill="1" applyBorder="1" applyAlignment="1" applyProtection="1">
      <alignment horizontal="left" vertical="center"/>
    </xf>
    <xf numFmtId="0" fontId="22" fillId="2" borderId="29" xfId="0" applyFont="1" applyFill="1" applyBorder="1" applyAlignment="1" applyProtection="1">
      <alignment horizontal="left" vertical="center"/>
    </xf>
    <xf numFmtId="0" fontId="22" fillId="6" borderId="47" xfId="0" applyFont="1" applyFill="1" applyBorder="1" applyAlignment="1" applyProtection="1">
      <alignment horizontal="center" vertical="center"/>
    </xf>
    <xf numFmtId="0" fontId="22" fillId="6" borderId="33" xfId="0" applyFont="1" applyFill="1" applyBorder="1" applyAlignment="1" applyProtection="1">
      <alignment horizontal="left" vertical="center"/>
    </xf>
    <xf numFmtId="0" fontId="24" fillId="6" borderId="145" xfId="0" applyFont="1" applyFill="1" applyBorder="1" applyProtection="1">
      <alignment vertical="center"/>
    </xf>
    <xf numFmtId="0" fontId="22" fillId="6" borderId="145" xfId="0" applyFont="1" applyFill="1" applyBorder="1" applyAlignment="1" applyProtection="1">
      <alignment horizontal="center" vertical="center"/>
    </xf>
    <xf numFmtId="0" fontId="0" fillId="2" borderId="145" xfId="0" applyFont="1" applyFill="1" applyBorder="1" applyAlignment="1">
      <alignment horizontal="left" vertical="center"/>
    </xf>
    <xf numFmtId="0" fontId="22" fillId="6" borderId="145" xfId="0" applyFont="1" applyFill="1" applyBorder="1" applyAlignment="1" applyProtection="1">
      <alignment horizontal="left" vertical="center"/>
    </xf>
    <xf numFmtId="3" fontId="0" fillId="13" borderId="30" xfId="3" applyNumberFormat="1" applyFont="1" applyBorder="1">
      <alignment horizontal="center" vertical="center"/>
    </xf>
    <xf numFmtId="0" fontId="0" fillId="41" borderId="38" xfId="18" applyFont="1" applyBorder="1">
      <alignment horizontal="center" vertical="center" wrapText="1"/>
      <protection locked="0"/>
    </xf>
    <xf numFmtId="0" fontId="0" fillId="41" borderId="23" xfId="18" applyFont="1" applyBorder="1">
      <alignment horizontal="center" vertical="center" wrapText="1"/>
      <protection locked="0"/>
    </xf>
    <xf numFmtId="0" fontId="0" fillId="41" borderId="37" xfId="18" applyFont="1" applyBorder="1">
      <alignment horizontal="center" vertical="center" wrapText="1"/>
      <protection locked="0"/>
    </xf>
    <xf numFmtId="0" fontId="0" fillId="6" borderId="116" xfId="5" applyFont="1" applyBorder="1">
      <alignment horizontal="center" wrapText="1"/>
    </xf>
    <xf numFmtId="0" fontId="0" fillId="6" borderId="167" xfId="5" applyFont="1" applyBorder="1">
      <alignment horizontal="center" wrapText="1"/>
    </xf>
    <xf numFmtId="0" fontId="0" fillId="6" borderId="168" xfId="5" applyFont="1" applyBorder="1">
      <alignment horizontal="center" wrapText="1"/>
    </xf>
    <xf numFmtId="49" fontId="0" fillId="41" borderId="39" xfId="19" applyFont="1" applyBorder="1">
      <alignment vertical="center"/>
      <protection locked="0"/>
    </xf>
    <xf numFmtId="3" fontId="0" fillId="13" borderId="42" xfId="3" applyNumberFormat="1" applyFont="1" applyBorder="1">
      <alignment horizontal="center" vertical="center"/>
    </xf>
    <xf numFmtId="0" fontId="0" fillId="2" borderId="49" xfId="0" applyFont="1" applyFill="1" applyBorder="1" applyAlignment="1">
      <alignment horizontal="left" vertical="center" wrapText="1" indent="1"/>
    </xf>
    <xf numFmtId="0" fontId="0" fillId="6" borderId="93" xfId="0" applyFont="1" applyBorder="1" applyAlignment="1">
      <alignment horizontal="left" vertical="center" wrapText="1"/>
    </xf>
    <xf numFmtId="0" fontId="0" fillId="2" borderId="49" xfId="0" applyFont="1" applyFill="1" applyBorder="1" applyAlignment="1">
      <alignment horizontal="left" vertical="center" indent="1"/>
    </xf>
    <xf numFmtId="0" fontId="0" fillId="6" borderId="39" xfId="0" applyFont="1" applyBorder="1" applyAlignment="1">
      <alignment horizontal="left" vertical="center"/>
    </xf>
    <xf numFmtId="0" fontId="0" fillId="41" borderId="167" xfId="18" applyFont="1" applyBorder="1">
      <alignment horizontal="center" vertical="center" wrapText="1"/>
      <protection locked="0"/>
    </xf>
    <xf numFmtId="0" fontId="0" fillId="41" borderId="168" xfId="18" applyFont="1" applyBorder="1">
      <alignment horizontal="center" vertical="center" wrapText="1"/>
      <protection locked="0"/>
    </xf>
    <xf numFmtId="0" fontId="0" fillId="41" borderId="116" xfId="18" applyFont="1" applyBorder="1">
      <alignment horizontal="center" vertical="center" wrapText="1"/>
      <protection locked="0"/>
    </xf>
    <xf numFmtId="0" fontId="0" fillId="2" borderId="0" xfId="0" applyFont="1" applyFill="1" applyBorder="1" applyAlignment="1">
      <alignment horizontal="left" vertical="center"/>
    </xf>
    <xf numFmtId="0" fontId="0" fillId="2" borderId="93" xfId="0" applyFont="1" applyFill="1" applyBorder="1" applyAlignment="1">
      <alignment horizontal="left" vertical="center"/>
    </xf>
    <xf numFmtId="0" fontId="20" fillId="6" borderId="169" xfId="0" applyFont="1" applyFill="1" applyBorder="1" applyAlignment="1"/>
    <xf numFmtId="0" fontId="20" fillId="6" borderId="115" xfId="0" applyFont="1" applyFill="1" applyBorder="1" applyAlignment="1"/>
    <xf numFmtId="0" fontId="20" fillId="2" borderId="115" xfId="0" applyFont="1" applyFill="1" applyBorder="1" applyAlignment="1"/>
    <xf numFmtId="0" fontId="0" fillId="2" borderId="114" xfId="0" applyFont="1" applyFill="1" applyBorder="1">
      <alignment vertical="center"/>
    </xf>
    <xf numFmtId="0" fontId="0" fillId="6" borderId="28" xfId="0" applyFont="1" applyFill="1" applyBorder="1" applyAlignment="1">
      <alignment horizontal="center" vertical="center"/>
    </xf>
    <xf numFmtId="0" fontId="0" fillId="6" borderId="28" xfId="0" applyFont="1" applyBorder="1" applyAlignment="1">
      <alignment horizontal="left" vertical="center"/>
    </xf>
    <xf numFmtId="0" fontId="24" fillId="6" borderId="6" xfId="0" applyFont="1" applyFill="1" applyBorder="1" applyAlignment="1" applyProtection="1">
      <alignment horizontal="left" vertical="center" wrapText="1"/>
    </xf>
    <xf numFmtId="0" fontId="0" fillId="2" borderId="28" xfId="0" applyFont="1" applyFill="1" applyBorder="1" applyAlignment="1">
      <alignment vertical="center" wrapText="1"/>
    </xf>
    <xf numFmtId="0" fontId="0" fillId="2" borderId="28" xfId="0" applyFont="1" applyFill="1" applyBorder="1" applyAlignment="1">
      <alignment horizontal="left" vertical="center"/>
    </xf>
    <xf numFmtId="3" fontId="0" fillId="13" borderId="28" xfId="3" applyNumberFormat="1" applyFont="1" applyBorder="1">
      <alignment horizontal="center" vertical="center"/>
    </xf>
    <xf numFmtId="0" fontId="0" fillId="6" borderId="138" xfId="0" applyFont="1" applyFill="1" applyBorder="1">
      <alignment vertical="center"/>
    </xf>
    <xf numFmtId="0" fontId="0" fillId="2" borderId="145" xfId="0" applyFont="1" applyFill="1" applyBorder="1">
      <alignment vertical="center"/>
    </xf>
    <xf numFmtId="0" fontId="0" fillId="2" borderId="140" xfId="0" applyFont="1" applyFill="1" applyBorder="1">
      <alignment vertical="center"/>
    </xf>
    <xf numFmtId="0" fontId="0" fillId="6" borderId="0" xfId="0" applyFont="1" applyFill="1" applyBorder="1" applyAlignment="1" applyProtection="1">
      <alignment horizontal="left" vertical="center"/>
    </xf>
    <xf numFmtId="0" fontId="22" fillId="6" borderId="145" xfId="0" applyFont="1" applyFill="1" applyBorder="1" applyProtection="1">
      <alignment vertical="center"/>
    </xf>
    <xf numFmtId="0" fontId="0" fillId="6" borderId="145" xfId="0" applyFont="1" applyFill="1" applyBorder="1" applyAlignment="1" applyProtection="1">
      <alignment horizontal="left" vertical="center"/>
    </xf>
    <xf numFmtId="0" fontId="22" fillId="6" borderId="22" xfId="0" applyFont="1" applyFill="1" applyBorder="1" applyAlignment="1" applyProtection="1">
      <alignment horizontal="center" vertical="center"/>
    </xf>
    <xf numFmtId="0" fontId="22" fillId="13" borderId="36" xfId="3" applyFont="1" applyBorder="1">
      <alignment horizontal="center" vertical="center"/>
    </xf>
    <xf numFmtId="0" fontId="24" fillId="6" borderId="0" xfId="0" applyFont="1" applyFill="1" applyBorder="1" applyAlignment="1" applyProtection="1">
      <alignment horizontal="center" vertical="center" wrapText="1"/>
    </xf>
    <xf numFmtId="0" fontId="22" fillId="6" borderId="93" xfId="0" applyFont="1" applyFill="1" applyBorder="1" applyAlignment="1" applyProtection="1">
      <alignment horizontal="center" vertical="center"/>
    </xf>
    <xf numFmtId="3" fontId="0" fillId="41" borderId="21" xfId="11" applyFont="1" applyBorder="1" applyProtection="1">
      <alignment horizontal="right" vertical="center"/>
      <protection locked="0"/>
    </xf>
    <xf numFmtId="0" fontId="20" fillId="6" borderId="169" xfId="4" applyFont="1" applyFill="1" applyBorder="1" applyAlignment="1"/>
    <xf numFmtId="0" fontId="20" fillId="6" borderId="156" xfId="4" applyFont="1" applyFill="1" applyBorder="1" applyAlignment="1"/>
    <xf numFmtId="0" fontId="20" fillId="6" borderId="170" xfId="4" applyFont="1" applyFill="1" applyBorder="1" applyAlignment="1"/>
    <xf numFmtId="0" fontId="23" fillId="6" borderId="171" xfId="0" applyFont="1" applyFill="1" applyBorder="1" applyAlignment="1" applyProtection="1"/>
    <xf numFmtId="0" fontId="22" fillId="6" borderId="171" xfId="0" applyFont="1" applyFill="1" applyBorder="1" applyAlignment="1" applyProtection="1">
      <alignment vertical="center"/>
    </xf>
    <xf numFmtId="0" fontId="24" fillId="6" borderId="165" xfId="0" applyFont="1" applyFill="1" applyBorder="1" applyAlignment="1" applyProtection="1">
      <alignment vertical="center"/>
    </xf>
    <xf numFmtId="1" fontId="22" fillId="4" borderId="167" xfId="37" applyFont="1" applyBorder="1" applyAlignment="1">
      <alignment horizontal="center" vertical="center"/>
    </xf>
    <xf numFmtId="1" fontId="0" fillId="4" borderId="167" xfId="37" applyFont="1" applyBorder="1" applyAlignment="1">
      <alignment horizontal="center" vertical="center"/>
    </xf>
    <xf numFmtId="1" fontId="22" fillId="15" borderId="168" xfId="48" applyFont="1" applyBorder="1" applyAlignment="1">
      <alignment horizontal="center" vertical="center"/>
    </xf>
    <xf numFmtId="0" fontId="22" fillId="6" borderId="145" xfId="0" applyFont="1" applyFill="1" applyBorder="1" applyAlignment="1" applyProtection="1">
      <alignment vertical="center"/>
    </xf>
    <xf numFmtId="0" fontId="22" fillId="6" borderId="140" xfId="0" applyFont="1" applyFill="1" applyBorder="1" applyAlignment="1" applyProtection="1">
      <alignment vertical="center"/>
    </xf>
    <xf numFmtId="0" fontId="23" fillId="6" borderId="172" xfId="0" applyFont="1" applyFill="1" applyBorder="1" applyAlignment="1" applyProtection="1">
      <alignment horizontal="left" vertical="center"/>
    </xf>
    <xf numFmtId="0" fontId="22" fillId="6" borderId="173" xfId="0" applyFont="1" applyFill="1" applyBorder="1" applyAlignment="1">
      <alignment vertical="center"/>
    </xf>
    <xf numFmtId="0" fontId="22" fillId="6" borderId="171" xfId="0" applyFont="1" applyFill="1" applyBorder="1" applyProtection="1">
      <alignment vertical="center"/>
    </xf>
    <xf numFmtId="0" fontId="22" fillId="6" borderId="158" xfId="0" applyFont="1" applyFill="1" applyBorder="1" applyAlignment="1" applyProtection="1">
      <alignment horizontal="left" vertical="center"/>
    </xf>
    <xf numFmtId="0" fontId="22" fillId="6" borderId="158" xfId="0" applyFont="1" applyFill="1" applyBorder="1" applyAlignment="1" applyProtection="1">
      <alignment vertical="center"/>
    </xf>
    <xf numFmtId="0" fontId="22" fillId="6" borderId="161" xfId="0" applyFont="1" applyFill="1" applyBorder="1" applyAlignment="1" applyProtection="1">
      <alignment vertical="center"/>
    </xf>
    <xf numFmtId="0" fontId="22" fillId="15" borderId="154" xfId="55" applyFont="1" applyBorder="1">
      <alignment horizontal="center" vertical="center" wrapText="1"/>
    </xf>
    <xf numFmtId="0" fontId="23" fillId="6" borderId="172" xfId="0" applyFont="1" applyFill="1" applyBorder="1" applyAlignment="1" applyProtection="1"/>
    <xf numFmtId="0" fontId="22" fillId="6" borderId="173" xfId="0" applyFont="1" applyFill="1" applyBorder="1" applyAlignment="1" applyProtection="1"/>
    <xf numFmtId="0" fontId="23" fillId="6" borderId="171" xfId="0" applyFont="1" applyFill="1" applyBorder="1" applyAlignment="1" applyProtection="1">
      <alignment horizontal="left" vertical="center"/>
    </xf>
    <xf numFmtId="0" fontId="23" fillId="6" borderId="156" xfId="0" applyFont="1" applyFill="1" applyBorder="1" applyProtection="1">
      <alignment vertical="center"/>
    </xf>
    <xf numFmtId="0" fontId="22" fillId="6" borderId="156" xfId="0" applyFont="1" applyFill="1" applyBorder="1" applyProtection="1">
      <alignment vertical="center"/>
    </xf>
    <xf numFmtId="0" fontId="24" fillId="6" borderId="168" xfId="5" applyFont="1" applyFill="1" applyBorder="1" applyAlignment="1">
      <alignment horizontal="center" vertical="center" wrapText="1"/>
    </xf>
    <xf numFmtId="0" fontId="24" fillId="6" borderId="158" xfId="0" applyFont="1" applyFill="1" applyBorder="1" applyAlignment="1" applyProtection="1">
      <alignment vertical="center"/>
    </xf>
    <xf numFmtId="0" fontId="22" fillId="13" borderId="154" xfId="3" applyFont="1" applyBorder="1" applyAlignment="1" applyProtection="1">
      <alignment horizontal="center" vertical="center"/>
    </xf>
    <xf numFmtId="0" fontId="22" fillId="6" borderId="156" xfId="0" applyFont="1" applyFill="1" applyBorder="1" applyAlignment="1" applyProtection="1">
      <alignment vertical="center"/>
    </xf>
    <xf numFmtId="0" fontId="22" fillId="15" borderId="168" xfId="55" applyFont="1" applyBorder="1">
      <alignment horizontal="center" vertical="center" wrapText="1"/>
    </xf>
    <xf numFmtId="2" fontId="22" fillId="15" borderId="154" xfId="49" applyNumberFormat="1" applyFont="1" applyBorder="1">
      <alignment vertical="center"/>
    </xf>
    <xf numFmtId="0" fontId="24" fillId="6" borderId="167" xfId="5" applyFont="1" applyFill="1" applyBorder="1" applyAlignment="1">
      <alignment horizontal="center" vertical="center" wrapText="1"/>
    </xf>
    <xf numFmtId="49" fontId="22" fillId="15" borderId="158" xfId="56" applyFont="1" applyBorder="1">
      <alignment vertical="center"/>
    </xf>
    <xf numFmtId="0" fontId="22" fillId="13" borderId="154" xfId="3" applyFont="1" applyBorder="1">
      <alignment horizontal="center" vertical="center"/>
    </xf>
    <xf numFmtId="0" fontId="22" fillId="13" borderId="158" xfId="3" applyFont="1" applyBorder="1">
      <alignment horizontal="center" vertical="center"/>
    </xf>
    <xf numFmtId="2" fontId="22" fillId="15" borderId="159" xfId="49" applyNumberFormat="1" applyFont="1" applyBorder="1">
      <alignment vertical="center"/>
    </xf>
    <xf numFmtId="0" fontId="30" fillId="6" borderId="158" xfId="0" applyFont="1" applyFill="1" applyBorder="1" applyAlignment="1" applyProtection="1">
      <alignment vertical="center"/>
    </xf>
    <xf numFmtId="0" fontId="30" fillId="6" borderId="156" xfId="0" applyFont="1" applyFill="1" applyBorder="1" applyAlignment="1" applyProtection="1">
      <alignment horizontal="left" vertical="center" wrapText="1"/>
    </xf>
    <xf numFmtId="2" fontId="22" fillId="15" borderId="168" xfId="49" applyNumberFormat="1" applyFont="1" applyBorder="1">
      <alignment vertical="center"/>
    </xf>
    <xf numFmtId="0" fontId="22" fillId="6" borderId="167" xfId="5" applyFont="1" applyBorder="1">
      <alignment horizontal="center" wrapText="1"/>
    </xf>
    <xf numFmtId="0" fontId="22" fillId="6" borderId="168" xfId="5" applyFont="1" applyBorder="1">
      <alignment horizontal="center" wrapText="1"/>
    </xf>
    <xf numFmtId="2" fontId="22" fillId="15" borderId="167" xfId="49" applyNumberFormat="1" applyFont="1" applyBorder="1">
      <alignment vertical="center"/>
    </xf>
    <xf numFmtId="0" fontId="22" fillId="13" borderId="159" xfId="3" applyFont="1" applyBorder="1">
      <alignment horizontal="center" vertical="center"/>
    </xf>
    <xf numFmtId="0" fontId="22" fillId="6" borderId="174" xfId="0" applyFont="1" applyFill="1" applyBorder="1" applyAlignment="1" applyProtection="1">
      <alignment vertical="center"/>
    </xf>
    <xf numFmtId="166" fontId="22" fillId="4" borderId="166" xfId="38" applyFont="1" applyBorder="1">
      <alignment vertical="center"/>
    </xf>
    <xf numFmtId="0" fontId="24" fillId="6" borderId="156" xfId="0" applyFont="1" applyFill="1" applyBorder="1" applyAlignment="1" applyProtection="1">
      <alignment vertical="center"/>
    </xf>
    <xf numFmtId="0" fontId="22" fillId="6" borderId="167" xfId="0" applyFont="1" applyFill="1" applyBorder="1" applyAlignment="1" applyProtection="1">
      <alignment horizontal="center" vertical="center"/>
    </xf>
    <xf numFmtId="0" fontId="22" fillId="6" borderId="156" xfId="0" applyFont="1" applyFill="1" applyBorder="1" applyAlignment="1" applyProtection="1">
      <alignment horizontal="left" vertical="center"/>
    </xf>
    <xf numFmtId="0" fontId="22" fillId="6" borderId="159" xfId="0" applyFont="1" applyFill="1" applyBorder="1" applyAlignment="1" applyProtection="1">
      <alignment horizontal="center" vertical="center"/>
    </xf>
    <xf numFmtId="0" fontId="22" fillId="6" borderId="158" xfId="0" applyFont="1" applyFill="1" applyBorder="1" applyAlignment="1" applyProtection="1">
      <alignment horizontal="center" vertical="center"/>
    </xf>
    <xf numFmtId="0" fontId="24" fillId="6" borderId="162" xfId="0" applyFont="1" applyFill="1" applyBorder="1" applyAlignment="1" applyProtection="1">
      <alignment vertical="center"/>
    </xf>
    <xf numFmtId="0" fontId="22" fillId="6" borderId="171" xfId="0" applyFont="1" applyFill="1" applyBorder="1">
      <alignment vertical="center"/>
    </xf>
    <xf numFmtId="0" fontId="22" fillId="6" borderId="154" xfId="0" applyFont="1" applyFill="1" applyBorder="1" applyAlignment="1" applyProtection="1">
      <alignment horizontal="left" vertical="center"/>
    </xf>
    <xf numFmtId="0" fontId="22" fillId="2" borderId="158" xfId="0" applyFont="1" applyFill="1" applyBorder="1">
      <alignment vertical="center"/>
    </xf>
    <xf numFmtId="0" fontId="22" fillId="6" borderId="163" xfId="0" applyFont="1" applyFill="1" applyBorder="1" applyAlignment="1" applyProtection="1">
      <alignment horizontal="center" vertical="center"/>
    </xf>
    <xf numFmtId="0" fontId="22" fillId="6" borderId="146" xfId="0" applyFont="1" applyFill="1" applyBorder="1" applyProtection="1">
      <alignment vertical="center"/>
    </xf>
    <xf numFmtId="0" fontId="22" fillId="6" borderId="160" xfId="0" applyFont="1" applyFill="1" applyBorder="1" applyAlignment="1" applyProtection="1">
      <alignment horizontal="center" vertical="center"/>
    </xf>
    <xf numFmtId="0" fontId="24" fillId="6" borderId="162" xfId="0" applyFont="1" applyFill="1" applyBorder="1" applyProtection="1">
      <alignment vertical="center"/>
    </xf>
    <xf numFmtId="0" fontId="22" fillId="6" borderId="174" xfId="0" applyFont="1" applyFill="1" applyBorder="1" applyProtection="1">
      <alignment vertical="center"/>
    </xf>
    <xf numFmtId="0" fontId="22" fillId="6" borderId="140" xfId="0" applyFont="1" applyFill="1" applyBorder="1" applyProtection="1">
      <alignment vertical="center"/>
    </xf>
    <xf numFmtId="0" fontId="0" fillId="51" borderId="156" xfId="0" applyFont="1" applyFill="1" applyBorder="1">
      <alignment vertical="center"/>
    </xf>
    <xf numFmtId="0" fontId="20" fillId="51" borderId="169" xfId="0" applyFont="1" applyFill="1" applyBorder="1" applyAlignment="1" applyProtection="1"/>
    <xf numFmtId="0" fontId="20" fillId="51" borderId="156" xfId="0" applyFont="1" applyFill="1" applyBorder="1" applyAlignment="1"/>
    <xf numFmtId="0" fontId="0" fillId="51" borderId="156" xfId="0" applyFont="1" applyFill="1" applyBorder="1" applyAlignment="1">
      <alignment horizontal="center" vertical="center"/>
    </xf>
    <xf numFmtId="0" fontId="0" fillId="51" borderId="170" xfId="0" applyFont="1" applyFill="1" applyBorder="1">
      <alignment vertical="center"/>
    </xf>
    <xf numFmtId="0" fontId="24" fillId="51" borderId="156" xfId="0" applyFont="1" applyFill="1" applyBorder="1">
      <alignment vertical="center"/>
    </xf>
    <xf numFmtId="0" fontId="20" fillId="6" borderId="171" xfId="0" applyFont="1" applyFill="1" applyBorder="1" applyAlignment="1" applyProtection="1"/>
    <xf numFmtId="0" fontId="34" fillId="6" borderId="171" xfId="0" applyFont="1" applyFill="1" applyBorder="1" applyAlignment="1" applyProtection="1">
      <alignment horizontal="left" vertical="center"/>
    </xf>
    <xf numFmtId="0" fontId="0" fillId="6" borderId="171" xfId="0" applyFont="1" applyFill="1" applyBorder="1" applyAlignment="1">
      <alignment vertical="center"/>
    </xf>
    <xf numFmtId="0" fontId="24" fillId="6" borderId="156" xfId="0" applyFont="1" applyFill="1" applyBorder="1" applyAlignment="1" applyProtection="1">
      <alignment horizontal="left" vertical="center"/>
    </xf>
    <xf numFmtId="0" fontId="0" fillId="6" borderId="156" xfId="0" applyFont="1" applyFill="1" applyBorder="1" applyAlignment="1" applyProtection="1">
      <alignment horizontal="left" vertical="center"/>
    </xf>
    <xf numFmtId="0" fontId="46" fillId="6" borderId="168" xfId="0" applyFont="1" applyFill="1" applyBorder="1" applyAlignment="1" applyProtection="1">
      <alignment horizontal="left" vertical="center"/>
    </xf>
    <xf numFmtId="3" fontId="49" fillId="6" borderId="166" xfId="30" applyFont="1" applyBorder="1">
      <alignment horizontal="right" vertical="center"/>
    </xf>
    <xf numFmtId="3" fontId="49" fillId="6" borderId="168" xfId="30" applyFont="1" applyBorder="1">
      <alignment horizontal="right" vertical="center"/>
    </xf>
    <xf numFmtId="0" fontId="34" fillId="6" borderId="172" xfId="0" applyFont="1" applyFill="1" applyBorder="1" applyAlignment="1" applyProtection="1">
      <alignment horizontal="left" vertical="center"/>
    </xf>
    <xf numFmtId="0" fontId="37" fillId="6" borderId="173" xfId="0" applyFont="1" applyFill="1" applyBorder="1" applyAlignment="1">
      <alignment vertical="center"/>
    </xf>
    <xf numFmtId="0" fontId="24" fillId="6" borderId="171" xfId="0" applyFont="1" applyFill="1" applyBorder="1" applyAlignment="1" applyProtection="1">
      <alignment horizontal="left" vertical="center"/>
    </xf>
    <xf numFmtId="0" fontId="24" fillId="6" borderId="168" xfId="0" applyFont="1" applyFill="1" applyBorder="1" applyAlignment="1" applyProtection="1">
      <alignment horizontal="center" vertical="center" wrapText="1"/>
    </xf>
    <xf numFmtId="0" fontId="22" fillId="43" borderId="156" xfId="9" applyFont="1" applyBorder="1" applyAlignment="1">
      <alignment vertical="center"/>
    </xf>
    <xf numFmtId="3" fontId="0" fillId="43" borderId="156" xfId="9" applyNumberFormat="1" applyFont="1" applyBorder="1" applyAlignment="1" applyProtection="1">
      <alignment vertical="center"/>
    </xf>
    <xf numFmtId="0" fontId="0" fillId="6" borderId="173" xfId="0" applyFont="1" applyFill="1" applyBorder="1" applyAlignment="1">
      <alignment vertical="center"/>
    </xf>
    <xf numFmtId="0" fontId="0" fillId="6" borderId="171" xfId="0" applyFont="1" applyBorder="1" applyAlignment="1" applyProtection="1">
      <alignment vertical="center"/>
    </xf>
    <xf numFmtId="0" fontId="0" fillId="6" borderId="171" xfId="0" applyFont="1" applyFill="1" applyBorder="1" applyAlignment="1" applyProtection="1">
      <alignment vertical="center"/>
    </xf>
    <xf numFmtId="0" fontId="0" fillId="43" borderId="156" xfId="9" applyFont="1" applyBorder="1" applyAlignment="1" applyProtection="1">
      <alignment vertical="center"/>
    </xf>
    <xf numFmtId="3" fontId="0" fillId="41" borderId="168" xfId="11" applyNumberFormat="1" applyFont="1" applyBorder="1" applyAlignment="1" applyProtection="1">
      <alignment horizontal="right" vertical="center"/>
      <protection locked="0"/>
    </xf>
    <xf numFmtId="0" fontId="0" fillId="6" borderId="174" xfId="0" applyFont="1" applyFill="1" applyBorder="1" applyAlignment="1" applyProtection="1">
      <alignment vertical="center"/>
    </xf>
    <xf numFmtId="3" fontId="0" fillId="41" borderId="175" xfId="11" applyNumberFormat="1" applyFont="1" applyBorder="1" applyAlignment="1" applyProtection="1">
      <alignment horizontal="right" vertical="center"/>
      <protection locked="0"/>
    </xf>
    <xf numFmtId="0" fontId="0" fillId="2" borderId="171" xfId="0" applyFont="1" applyFill="1" applyBorder="1" applyAlignment="1" applyProtection="1">
      <alignment vertical="center"/>
    </xf>
    <xf numFmtId="0" fontId="55" fillId="2" borderId="174" xfId="0" applyFont="1" applyFill="1" applyBorder="1" applyAlignment="1">
      <alignment vertical="center"/>
    </xf>
    <xf numFmtId="0" fontId="24" fillId="6" borderId="156" xfId="0" applyFont="1" applyFill="1" applyBorder="1" applyAlignment="1" applyProtection="1">
      <alignment horizontal="center" vertical="center"/>
    </xf>
    <xf numFmtId="3" fontId="22" fillId="41" borderId="154" xfId="11" applyFont="1" applyBorder="1">
      <alignment horizontal="right" vertical="center"/>
      <protection locked="0"/>
    </xf>
    <xf numFmtId="0" fontId="0" fillId="6" borderId="140" xfId="0" applyFont="1" applyFill="1" applyBorder="1">
      <alignment vertical="center"/>
    </xf>
    <xf numFmtId="0" fontId="59" fillId="6" borderId="0" xfId="0" applyFont="1" applyFill="1" applyBorder="1" applyAlignment="1" applyProtection="1">
      <alignment vertical="center"/>
    </xf>
    <xf numFmtId="0" fontId="22" fillId="6" borderId="156" xfId="0" applyFont="1" applyFill="1" applyBorder="1">
      <alignment vertical="center"/>
    </xf>
    <xf numFmtId="0" fontId="22" fillId="6" borderId="145" xfId="0" applyFont="1" applyFill="1" applyBorder="1" applyAlignment="1">
      <alignment vertical="center"/>
    </xf>
    <xf numFmtId="0" fontId="22" fillId="6" borderId="170" xfId="0" applyFont="1" applyFill="1" applyBorder="1">
      <alignment vertical="center"/>
    </xf>
    <xf numFmtId="0" fontId="60" fillId="53" borderId="0" xfId="0" applyNumberFormat="1" applyFont="1" applyFill="1" applyBorder="1" applyAlignment="1">
      <alignment horizontal="center" vertical="center" wrapText="1"/>
    </xf>
    <xf numFmtId="0" fontId="22" fillId="6" borderId="25" xfId="0" applyFont="1" applyFill="1" applyBorder="1" applyAlignment="1">
      <alignment horizontal="left" vertical="center"/>
    </xf>
    <xf numFmtId="0" fontId="22" fillId="6" borderId="41" xfId="0" applyFont="1" applyFill="1" applyBorder="1" applyAlignment="1">
      <alignment horizontal="left" vertical="center"/>
    </xf>
    <xf numFmtId="0" fontId="24" fillId="6" borderId="23" xfId="0" applyFont="1" applyFill="1" applyBorder="1" applyAlignment="1" applyProtection="1">
      <alignment horizontal="center" vertical="center" wrapText="1"/>
    </xf>
    <xf numFmtId="0" fontId="24" fillId="6" borderId="22" xfId="0" applyFont="1" applyFill="1" applyBorder="1" applyAlignment="1" applyProtection="1">
      <alignment horizontal="center" vertical="center" wrapText="1"/>
    </xf>
    <xf numFmtId="0" fontId="24" fillId="6" borderId="37" xfId="0" applyFont="1" applyFill="1" applyBorder="1" applyAlignment="1" applyProtection="1">
      <alignment horizontal="center" vertical="center" wrapText="1"/>
    </xf>
    <xf numFmtId="0" fontId="24" fillId="6" borderId="33" xfId="0" applyFont="1" applyFill="1" applyBorder="1" applyAlignment="1" applyProtection="1">
      <alignment horizontal="center" vertical="center" wrapText="1"/>
    </xf>
    <xf numFmtId="0" fontId="24" fillId="6" borderId="25" xfId="0" applyFont="1" applyFill="1" applyBorder="1" applyAlignment="1" applyProtection="1">
      <alignment horizontal="center" vertical="center"/>
    </xf>
    <xf numFmtId="0" fontId="24" fillId="6" borderId="27" xfId="0" applyFont="1" applyFill="1" applyBorder="1" applyAlignment="1" applyProtection="1">
      <alignment horizontal="center" vertical="center"/>
    </xf>
    <xf numFmtId="0" fontId="24" fillId="6" borderId="31" xfId="0" applyFont="1" applyFill="1" applyBorder="1" applyAlignment="1" applyProtection="1">
      <alignment horizontal="center" vertical="center" wrapText="1"/>
    </xf>
    <xf numFmtId="0" fontId="24" fillId="6" borderId="9" xfId="0" applyFont="1" applyFill="1" applyBorder="1" applyAlignment="1" applyProtection="1">
      <alignment horizontal="center" vertical="center" wrapText="1"/>
    </xf>
    <xf numFmtId="0" fontId="41" fillId="6" borderId="9" xfId="4" applyFont="1" applyFill="1" applyBorder="1" applyAlignment="1">
      <alignment horizontal="left" vertical="center" wrapText="1"/>
    </xf>
    <xf numFmtId="0" fontId="24" fillId="6" borderId="43" xfId="0" applyFont="1" applyFill="1" applyBorder="1" applyAlignment="1" applyProtection="1">
      <alignment horizontal="center" vertical="center" wrapText="1"/>
    </xf>
    <xf numFmtId="0" fontId="24" fillId="6" borderId="44" xfId="0" applyFont="1" applyFill="1" applyBorder="1" applyAlignment="1" applyProtection="1">
      <alignment horizontal="center" vertical="center" wrapText="1"/>
    </xf>
    <xf numFmtId="0" fontId="22" fillId="6" borderId="5" xfId="0" applyFont="1" applyFill="1" applyBorder="1" applyAlignment="1" applyProtection="1">
      <alignment horizontal="center" vertical="center"/>
    </xf>
    <xf numFmtId="0" fontId="22" fillId="6" borderId="8" xfId="0" applyFont="1" applyFill="1" applyBorder="1" applyAlignment="1" applyProtection="1">
      <alignment horizontal="center" vertical="center"/>
    </xf>
    <xf numFmtId="0" fontId="24" fillId="6" borderId="31" xfId="0" applyFont="1" applyFill="1" applyBorder="1" applyAlignment="1" applyProtection="1">
      <alignment horizontal="center" vertical="center"/>
    </xf>
    <xf numFmtId="0" fontId="24" fillId="6" borderId="9" xfId="0" applyFont="1" applyFill="1" applyBorder="1" applyAlignment="1" applyProtection="1">
      <alignment horizontal="center" vertical="center"/>
    </xf>
    <xf numFmtId="0" fontId="34" fillId="6" borderId="12" xfId="114" applyFont="1" applyFill="1" applyBorder="1" applyAlignment="1">
      <alignment horizontal="left" vertical="center" wrapText="1"/>
    </xf>
    <xf numFmtId="0" fontId="34" fillId="6" borderId="5" xfId="114" applyFont="1" applyFill="1" applyBorder="1" applyAlignment="1">
      <alignment horizontal="left" vertical="center" wrapText="1"/>
    </xf>
    <xf numFmtId="0" fontId="49" fillId="6" borderId="29" xfId="0" applyFont="1" applyBorder="1" applyAlignment="1">
      <alignment horizontal="left" vertical="center" wrapText="1"/>
    </xf>
    <xf numFmtId="0" fontId="49" fillId="6" borderId="26" xfId="0" applyFont="1" applyBorder="1" applyAlignment="1">
      <alignment horizontal="left" vertical="center" wrapText="1"/>
    </xf>
    <xf numFmtId="0" fontId="34" fillId="6" borderId="2" xfId="116" applyFill="1" applyBorder="1" applyAlignment="1">
      <alignment horizontal="left" vertical="center" wrapText="1"/>
    </xf>
    <xf numFmtId="0" fontId="34" fillId="6" borderId="130" xfId="116" applyFill="1" applyBorder="1" applyAlignment="1">
      <alignment horizontal="left" vertical="center" wrapText="1"/>
    </xf>
    <xf numFmtId="0" fontId="0" fillId="6" borderId="0" xfId="0" applyFont="1" applyFill="1" applyBorder="1" applyAlignment="1">
      <alignment horizontal="left" vertical="center" wrapText="1"/>
    </xf>
    <xf numFmtId="0" fontId="24" fillId="6" borderId="0" xfId="0" applyFont="1" applyFill="1" applyBorder="1" applyAlignment="1" applyProtection="1">
      <alignment horizontal="center" wrapText="1"/>
    </xf>
    <xf numFmtId="0" fontId="34" fillId="2" borderId="2" xfId="116" applyFill="1" applyBorder="1" applyAlignment="1" applyProtection="1">
      <alignment horizontal="left" vertical="top"/>
    </xf>
    <xf numFmtId="0" fontId="34" fillId="2" borderId="0" xfId="116" applyFill="1" applyBorder="1" applyAlignment="1" applyProtection="1">
      <alignment horizontal="left" vertical="top"/>
    </xf>
    <xf numFmtId="0" fontId="34" fillId="6" borderId="0" xfId="116" applyFill="1" applyBorder="1" applyAlignment="1">
      <alignment horizontal="left" vertical="center" wrapText="1"/>
    </xf>
    <xf numFmtId="0" fontId="24" fillId="2" borderId="144" xfId="0" applyFont="1" applyFill="1" applyBorder="1" applyAlignment="1">
      <alignment horizontal="center" wrapText="1"/>
    </xf>
    <xf numFmtId="0" fontId="24" fillId="2" borderId="131" xfId="0" applyFont="1" applyFill="1" applyBorder="1" applyAlignment="1">
      <alignment horizontal="center" wrapText="1"/>
    </xf>
    <xf numFmtId="0" fontId="24" fillId="2" borderId="141" xfId="0" applyFont="1" applyFill="1" applyBorder="1" applyAlignment="1">
      <alignment horizontal="center" wrapText="1"/>
    </xf>
    <xf numFmtId="0" fontId="24" fillId="2" borderId="142" xfId="0" applyFont="1" applyFill="1" applyBorder="1" applyAlignment="1">
      <alignment horizontal="center" wrapText="1"/>
    </xf>
    <xf numFmtId="0" fontId="24" fillId="2" borderId="143" xfId="0" applyFont="1" applyFill="1" applyBorder="1" applyAlignment="1">
      <alignment horizontal="center" wrapText="1"/>
    </xf>
    <xf numFmtId="0" fontId="22" fillId="6" borderId="0" xfId="3" applyFont="1" applyFill="1" applyBorder="1" applyAlignment="1" applyProtection="1">
      <alignment horizontal="left" vertical="center" wrapText="1"/>
    </xf>
    <xf numFmtId="0" fontId="24" fillId="2" borderId="19" xfId="5" applyFont="1" applyFill="1" applyBorder="1" applyAlignment="1">
      <alignment horizontal="center" vertical="center" wrapText="1"/>
    </xf>
    <xf numFmtId="0" fontId="24" fillId="2" borderId="31" xfId="5" applyFont="1" applyFill="1" applyBorder="1" applyAlignment="1">
      <alignment horizontal="center" vertical="center" wrapText="1"/>
    </xf>
    <xf numFmtId="0" fontId="24" fillId="0" borderId="34" xfId="0" applyFont="1" applyFill="1" applyBorder="1" applyAlignment="1">
      <alignment horizontal="center" vertical="center" wrapText="1"/>
    </xf>
    <xf numFmtId="0" fontId="24" fillId="0" borderId="35" xfId="0" applyFont="1" applyFill="1" applyBorder="1" applyAlignment="1">
      <alignment horizontal="center" vertical="center" wrapText="1"/>
    </xf>
    <xf numFmtId="0" fontId="22" fillId="6" borderId="36" xfId="0" applyFont="1" applyBorder="1" applyAlignment="1">
      <alignment horizontal="left" vertical="top" wrapText="1" indent="5"/>
    </xf>
    <xf numFmtId="0" fontId="22" fillId="6" borderId="29" xfId="0" applyFont="1" applyBorder="1" applyAlignment="1">
      <alignment horizontal="left" vertical="top" wrapText="1" indent="5"/>
    </xf>
    <xf numFmtId="0" fontId="22" fillId="6" borderId="26" xfId="0" applyFont="1" applyBorder="1" applyAlignment="1">
      <alignment horizontal="left" vertical="top" wrapText="1" indent="5"/>
    </xf>
    <xf numFmtId="0" fontId="24" fillId="0" borderId="24" xfId="0" applyFont="1" applyFill="1" applyBorder="1" applyAlignment="1">
      <alignment horizontal="center" vertical="center" wrapText="1"/>
    </xf>
    <xf numFmtId="0" fontId="22" fillId="2" borderId="19" xfId="0" applyFont="1" applyFill="1" applyBorder="1" applyAlignment="1">
      <alignment horizontal="center" vertical="center"/>
    </xf>
    <xf numFmtId="0" fontId="24" fillId="0" borderId="25" xfId="0" applyFont="1" applyFill="1" applyBorder="1" applyAlignment="1">
      <alignment horizontal="center" vertical="center" wrapText="1"/>
    </xf>
    <xf numFmtId="0" fontId="24" fillId="0" borderId="27" xfId="0" applyFont="1" applyFill="1" applyBorder="1" applyAlignment="1">
      <alignment horizontal="center" vertical="center" wrapText="1"/>
    </xf>
    <xf numFmtId="0" fontId="23" fillId="2" borderId="20" xfId="0" applyFont="1" applyFill="1" applyBorder="1" applyAlignment="1">
      <alignment horizontal="center" vertical="center"/>
    </xf>
    <xf numFmtId="0" fontId="23" fillId="2" borderId="22" xfId="0" applyFont="1" applyFill="1" applyBorder="1" applyAlignment="1">
      <alignment horizontal="center" vertical="center"/>
    </xf>
    <xf numFmtId="0" fontId="24" fillId="2" borderId="24" xfId="5" applyFont="1" applyFill="1" applyBorder="1" applyAlignment="1">
      <alignment horizontal="center" vertical="center" wrapText="1"/>
    </xf>
    <xf numFmtId="0" fontId="22" fillId="2" borderId="34" xfId="0" applyFont="1" applyFill="1" applyBorder="1" applyAlignment="1">
      <alignment horizontal="center" vertical="center"/>
    </xf>
    <xf numFmtId="0" fontId="22" fillId="2" borderId="53" xfId="0" applyFont="1" applyFill="1" applyBorder="1" applyAlignment="1">
      <alignment horizontal="center" vertical="center"/>
    </xf>
    <xf numFmtId="0" fontId="22" fillId="2" borderId="35" xfId="0" applyFont="1" applyFill="1" applyBorder="1" applyAlignment="1">
      <alignment horizontal="center" vertical="center"/>
    </xf>
    <xf numFmtId="0" fontId="0" fillId="2" borderId="45" xfId="0" applyFont="1" applyFill="1" applyBorder="1" applyAlignment="1">
      <alignment horizontal="left" vertical="center"/>
    </xf>
    <xf numFmtId="0" fontId="22" fillId="2" borderId="5" xfId="0" applyFont="1" applyFill="1" applyBorder="1" applyAlignment="1">
      <alignment horizontal="left" vertical="center"/>
    </xf>
    <xf numFmtId="0" fontId="22" fillId="2" borderId="34" xfId="0" applyFont="1" applyFill="1" applyBorder="1" applyAlignment="1">
      <alignment horizontal="left" vertical="center"/>
    </xf>
    <xf numFmtId="0" fontId="22" fillId="2" borderId="46" xfId="0" applyFont="1" applyFill="1" applyBorder="1" applyAlignment="1">
      <alignment horizontal="left" vertical="center"/>
    </xf>
    <xf numFmtId="0" fontId="22" fillId="2" borderId="8" xfId="0" applyFont="1" applyFill="1" applyBorder="1" applyAlignment="1">
      <alignment horizontal="left" vertical="center"/>
    </xf>
    <xf numFmtId="0" fontId="22" fillId="2" borderId="35" xfId="0" applyFont="1" applyFill="1" applyBorder="1" applyAlignment="1">
      <alignment horizontal="left" vertical="center"/>
    </xf>
    <xf numFmtId="0" fontId="24" fillId="6" borderId="25" xfId="0" applyFont="1" applyFill="1" applyBorder="1" applyAlignment="1">
      <alignment horizontal="center" vertical="center" wrapText="1"/>
    </xf>
    <xf numFmtId="0" fontId="24" fillId="6" borderId="27" xfId="0" applyFont="1" applyFill="1" applyBorder="1" applyAlignment="1">
      <alignment horizontal="center" vertical="center" wrapText="1"/>
    </xf>
    <xf numFmtId="0" fontId="23" fillId="6" borderId="20" xfId="0" applyFont="1" applyFill="1" applyBorder="1" applyAlignment="1">
      <alignment horizontal="center" vertical="center"/>
    </xf>
    <xf numFmtId="0" fontId="23" fillId="6" borderId="22" xfId="0" applyFont="1" applyFill="1" applyBorder="1" applyAlignment="1">
      <alignment horizontal="center" vertical="center"/>
    </xf>
    <xf numFmtId="0" fontId="22" fillId="2" borderId="43" xfId="0" applyFont="1" applyFill="1" applyBorder="1" applyAlignment="1" applyProtection="1">
      <alignment horizontal="center" vertical="center"/>
    </xf>
    <xf numFmtId="0" fontId="22" fillId="2" borderId="44" xfId="0" applyFont="1" applyFill="1" applyBorder="1" applyAlignment="1" applyProtection="1">
      <alignment horizontal="center" vertical="center"/>
    </xf>
    <xf numFmtId="0" fontId="24" fillId="0" borderId="5" xfId="0" applyFont="1" applyFill="1" applyBorder="1" applyAlignment="1">
      <alignment horizontal="center" vertical="center" wrapText="1"/>
    </xf>
    <xf numFmtId="0" fontId="24" fillId="0" borderId="8" xfId="0" applyFont="1" applyFill="1" applyBorder="1" applyAlignment="1">
      <alignment horizontal="center" vertical="center" wrapText="1"/>
    </xf>
    <xf numFmtId="0" fontId="23" fillId="6" borderId="43" xfId="0" applyFont="1" applyFill="1" applyBorder="1" applyAlignment="1">
      <alignment horizontal="center" vertical="center"/>
    </xf>
    <xf numFmtId="0" fontId="23" fillId="6" borderId="44" xfId="0" applyFont="1" applyFill="1" applyBorder="1" applyAlignment="1">
      <alignment horizontal="center" vertical="center"/>
    </xf>
    <xf numFmtId="0" fontId="24" fillId="6" borderId="5" xfId="0" applyFont="1" applyFill="1" applyBorder="1" applyAlignment="1">
      <alignment horizontal="center" vertical="center" wrapText="1"/>
    </xf>
    <xf numFmtId="0" fontId="24" fillId="6" borderId="8" xfId="0" applyFont="1" applyFill="1" applyBorder="1" applyAlignment="1">
      <alignment horizontal="center" vertical="center" wrapText="1"/>
    </xf>
    <xf numFmtId="0" fontId="22" fillId="6" borderId="20" xfId="0" applyFont="1" applyFill="1" applyBorder="1" applyAlignment="1" applyProtection="1">
      <alignment horizontal="center" vertical="center"/>
    </xf>
    <xf numFmtId="0" fontId="22" fillId="6" borderId="22" xfId="0" applyFont="1" applyFill="1" applyBorder="1" applyAlignment="1" applyProtection="1">
      <alignment horizontal="center" vertical="center"/>
    </xf>
    <xf numFmtId="0" fontId="24" fillId="6" borderId="19" xfId="5" applyFont="1" applyFill="1" applyBorder="1" applyAlignment="1">
      <alignment horizontal="center" vertical="center" wrapText="1"/>
    </xf>
    <xf numFmtId="0" fontId="24" fillId="6" borderId="31" xfId="5" applyFont="1" applyFill="1" applyBorder="1" applyAlignment="1">
      <alignment horizontal="center" vertical="center" wrapText="1"/>
    </xf>
    <xf numFmtId="0" fontId="24" fillId="6" borderId="24" xfId="5" applyFont="1" applyFill="1" applyBorder="1" applyAlignment="1">
      <alignment horizontal="center" vertical="center" wrapText="1"/>
    </xf>
    <xf numFmtId="0" fontId="24" fillId="6" borderId="9" xfId="5" applyFont="1" applyFill="1" applyBorder="1" applyAlignment="1">
      <alignment horizontal="center" vertical="center" wrapText="1"/>
    </xf>
    <xf numFmtId="0" fontId="25" fillId="6" borderId="9" xfId="83" applyFont="1" applyFill="1" applyBorder="1" applyAlignment="1">
      <alignment horizontal="left" vertical="center" wrapText="1"/>
    </xf>
    <xf numFmtId="0" fontId="22" fillId="2" borderId="20" xfId="0" applyFont="1" applyFill="1" applyBorder="1" applyAlignment="1" applyProtection="1">
      <alignment horizontal="center" vertical="center"/>
    </xf>
    <xf numFmtId="0" fontId="22" fillId="2" borderId="22" xfId="0" applyFont="1" applyFill="1" applyBorder="1" applyAlignment="1" applyProtection="1">
      <alignment horizontal="center" vertical="center"/>
    </xf>
    <xf numFmtId="0" fontId="24" fillId="6" borderId="99" xfId="0" applyFont="1" applyFill="1" applyBorder="1" applyAlignment="1">
      <alignment horizontal="center" vertical="center" wrapText="1"/>
    </xf>
    <xf numFmtId="0" fontId="24" fillId="6" borderId="101" xfId="0" applyFont="1" applyFill="1" applyBorder="1" applyAlignment="1">
      <alignment horizontal="center" vertical="center" wrapText="1"/>
    </xf>
    <xf numFmtId="0" fontId="24" fillId="6" borderId="92" xfId="0" applyFont="1" applyFill="1" applyBorder="1" applyAlignment="1">
      <alignment horizontal="center" vertical="center" wrapText="1"/>
    </xf>
    <xf numFmtId="0" fontId="24" fillId="6" borderId="103" xfId="0" applyFont="1" applyFill="1" applyBorder="1" applyAlignment="1">
      <alignment horizontal="center" vertical="center" wrapText="1"/>
    </xf>
    <xf numFmtId="0" fontId="24" fillId="6" borderId="93" xfId="0" applyFont="1" applyFill="1" applyBorder="1" applyAlignment="1">
      <alignment horizontal="center" vertical="center" wrapText="1"/>
    </xf>
    <xf numFmtId="0" fontId="24" fillId="6" borderId="88" xfId="0" applyFont="1" applyFill="1" applyBorder="1" applyAlignment="1">
      <alignment horizontal="center" vertical="center" wrapText="1"/>
    </xf>
    <xf numFmtId="0" fontId="23" fillId="6" borderId="92" xfId="0" applyFont="1" applyFill="1" applyBorder="1" applyAlignment="1">
      <alignment horizontal="center" vertical="center"/>
    </xf>
    <xf numFmtId="0" fontId="23" fillId="6" borderId="101" xfId="0" applyFont="1" applyFill="1" applyBorder="1" applyAlignment="1">
      <alignment horizontal="center" vertical="center"/>
    </xf>
    <xf numFmtId="0" fontId="24" fillId="6" borderId="90" xfId="0" applyFont="1" applyFill="1" applyBorder="1" applyAlignment="1">
      <alignment horizontal="center" vertical="center" wrapText="1"/>
    </xf>
    <xf numFmtId="0" fontId="24" fillId="6" borderId="97" xfId="0" applyFont="1" applyFill="1" applyBorder="1" applyAlignment="1">
      <alignment horizontal="center" vertical="center" wrapText="1"/>
    </xf>
    <xf numFmtId="0" fontId="24" fillId="0" borderId="113" xfId="0" applyFont="1" applyFill="1" applyBorder="1" applyAlignment="1">
      <alignment horizontal="center" vertical="center" wrapText="1"/>
    </xf>
    <xf numFmtId="0" fontId="24" fillId="0" borderId="100" xfId="0" applyFont="1" applyFill="1" applyBorder="1" applyAlignment="1">
      <alignment horizontal="center" vertical="center" wrapText="1"/>
    </xf>
    <xf numFmtId="0" fontId="24" fillId="6" borderId="156" xfId="0" applyFont="1" applyFill="1" applyBorder="1" applyAlignment="1">
      <alignment horizontal="center" vertical="center" wrapText="1"/>
    </xf>
    <xf numFmtId="0" fontId="0" fillId="6" borderId="93" xfId="0" applyFont="1" applyFill="1" applyBorder="1" applyAlignment="1">
      <alignment horizontal="center" vertical="center"/>
    </xf>
    <xf numFmtId="0" fontId="0" fillId="6" borderId="88" xfId="0" applyFont="1" applyFill="1" applyBorder="1" applyAlignment="1">
      <alignment horizontal="center" vertical="center"/>
    </xf>
    <xf numFmtId="0" fontId="25" fillId="6" borderId="30" xfId="83" applyFont="1" applyFill="1" applyBorder="1" applyAlignment="1">
      <alignment vertical="center" wrapText="1"/>
    </xf>
    <xf numFmtId="0" fontId="0" fillId="6" borderId="30" xfId="0" applyFill="1" applyBorder="1" applyAlignment="1">
      <alignment vertical="center"/>
    </xf>
    <xf numFmtId="0" fontId="25" fillId="6" borderId="28" xfId="83" applyFont="1" applyFill="1" applyBorder="1" applyAlignment="1">
      <alignment vertical="center" wrapText="1"/>
    </xf>
    <xf numFmtId="0" fontId="0" fillId="6" borderId="28" xfId="0" applyFill="1" applyBorder="1" applyAlignment="1">
      <alignment vertical="center"/>
    </xf>
    <xf numFmtId="0" fontId="25" fillId="6" borderId="29" xfId="83" applyFont="1" applyFill="1" applyBorder="1" applyAlignment="1">
      <alignment vertical="center" wrapText="1"/>
    </xf>
    <xf numFmtId="0" fontId="0" fillId="6" borderId="29" xfId="0" applyFill="1" applyBorder="1" applyAlignment="1">
      <alignment vertical="center"/>
    </xf>
    <xf numFmtId="0" fontId="0" fillId="6" borderId="113" xfId="0" applyFont="1" applyFill="1" applyBorder="1" applyAlignment="1">
      <alignment horizontal="center" vertical="center"/>
    </xf>
    <xf numFmtId="0" fontId="0" fillId="6" borderId="99" xfId="0" applyFont="1" applyFill="1" applyBorder="1" applyAlignment="1">
      <alignment horizontal="center" vertical="center"/>
    </xf>
    <xf numFmtId="0" fontId="0" fillId="6" borderId="100" xfId="0" applyFont="1" applyFill="1" applyBorder="1" applyAlignment="1">
      <alignment horizontal="center" vertical="center"/>
    </xf>
    <xf numFmtId="0" fontId="0" fillId="6" borderId="101" xfId="0" applyFont="1" applyFill="1" applyBorder="1" applyAlignment="1">
      <alignment horizontal="center" vertical="center"/>
    </xf>
    <xf numFmtId="0" fontId="3" fillId="6" borderId="21" xfId="2" applyFill="1" applyBorder="1" applyAlignment="1">
      <alignment horizontal="center" vertical="center"/>
    </xf>
    <xf numFmtId="0" fontId="3" fillId="6" borderId="36" xfId="2" applyFill="1" applyBorder="1" applyAlignment="1">
      <alignment horizontal="center" vertical="center"/>
    </xf>
    <xf numFmtId="0" fontId="25" fillId="6" borderId="159" xfId="83" applyFont="1" applyFill="1" applyBorder="1" applyAlignment="1">
      <alignment vertical="center" wrapText="1"/>
    </xf>
    <xf numFmtId="0" fontId="0" fillId="6" borderId="159" xfId="0" applyFill="1" applyBorder="1" applyAlignment="1">
      <alignment vertical="center"/>
    </xf>
    <xf numFmtId="0" fontId="25" fillId="6" borderId="21" xfId="83" applyFont="1" applyFill="1" applyBorder="1" applyAlignment="1">
      <alignment vertical="center" wrapText="1"/>
    </xf>
    <xf numFmtId="0" fontId="0" fillId="6" borderId="21" xfId="0" applyFill="1" applyBorder="1" applyAlignment="1">
      <alignment vertical="center" wrapText="1"/>
    </xf>
    <xf numFmtId="0" fontId="25" fillId="6" borderId="22" xfId="83" applyFont="1" applyFill="1" applyBorder="1" applyAlignment="1">
      <alignment vertical="center" wrapText="1"/>
    </xf>
    <xf numFmtId="0" fontId="0" fillId="6" borderId="22" xfId="0" applyFill="1" applyBorder="1" applyAlignment="1">
      <alignment vertical="center"/>
    </xf>
    <xf numFmtId="0" fontId="0" fillId="2" borderId="20" xfId="0" applyFont="1" applyFill="1" applyBorder="1" applyAlignment="1" applyProtection="1">
      <alignment horizontal="center" vertical="center"/>
    </xf>
    <xf numFmtId="0" fontId="0" fillId="2" borderId="22" xfId="0" applyFont="1" applyFill="1" applyBorder="1" applyAlignment="1" applyProtection="1">
      <alignment horizontal="center" vertical="center"/>
    </xf>
    <xf numFmtId="0" fontId="25" fillId="6" borderId="21" xfId="83" applyFont="1" applyFill="1" applyBorder="1" applyAlignment="1">
      <alignment horizontal="left" vertical="center" wrapText="1"/>
    </xf>
    <xf numFmtId="0" fontId="25" fillId="6" borderId="21" xfId="83" applyFont="1" applyFill="1" applyBorder="1" applyAlignment="1">
      <alignment horizontal="left" vertical="top" wrapText="1"/>
    </xf>
    <xf numFmtId="0" fontId="0" fillId="2" borderId="99" xfId="0" applyFont="1" applyFill="1" applyBorder="1" applyAlignment="1" applyProtection="1">
      <alignment horizontal="center" vertical="center"/>
    </xf>
    <xf numFmtId="0" fontId="0" fillId="2" borderId="101" xfId="0" applyFont="1" applyFill="1" applyBorder="1" applyAlignment="1" applyProtection="1">
      <alignment horizontal="center" vertical="center"/>
    </xf>
    <xf numFmtId="0" fontId="24" fillId="2" borderId="90" xfId="0" applyFont="1" applyFill="1" applyBorder="1" applyAlignment="1">
      <alignment horizontal="center" vertical="center" wrapText="1"/>
    </xf>
    <xf numFmtId="0" fontId="24" fillId="2" borderId="97" xfId="0" applyFont="1" applyFill="1" applyBorder="1" applyAlignment="1">
      <alignment horizontal="center" vertical="center" wrapText="1"/>
    </xf>
    <xf numFmtId="0" fontId="25" fillId="6" borderId="25" xfId="83" applyFont="1" applyFill="1" applyBorder="1" applyAlignment="1">
      <alignment vertical="center" wrapText="1"/>
    </xf>
    <xf numFmtId="0" fontId="0" fillId="6" borderId="20" xfId="0" applyFill="1" applyBorder="1" applyAlignment="1">
      <alignment vertical="center"/>
    </xf>
    <xf numFmtId="0" fontId="24" fillId="0" borderId="53" xfId="0" applyFont="1" applyFill="1" applyBorder="1" applyAlignment="1">
      <alignment horizontal="center" vertical="center" wrapText="1"/>
    </xf>
    <xf numFmtId="0" fontId="0" fillId="2" borderId="47" xfId="0" applyFont="1" applyFill="1" applyBorder="1" applyAlignment="1" applyProtection="1">
      <alignment horizontal="center" vertical="center"/>
    </xf>
    <xf numFmtId="0" fontId="24" fillId="6" borderId="98" xfId="0" applyFont="1" applyFill="1" applyBorder="1" applyAlignment="1">
      <alignment horizontal="center" vertical="center" wrapText="1"/>
    </xf>
    <xf numFmtId="0" fontId="25" fillId="6" borderId="27" xfId="83" applyFont="1" applyFill="1" applyBorder="1" applyAlignment="1">
      <alignment vertical="center" wrapText="1"/>
    </xf>
    <xf numFmtId="0" fontId="25" fillId="6" borderId="28" xfId="83" applyFont="1" applyFill="1" applyBorder="1" applyAlignment="1">
      <alignment horizontal="left" vertical="center" wrapText="1"/>
    </xf>
    <xf numFmtId="0" fontId="25" fillId="6" borderId="25" xfId="83" applyFont="1" applyFill="1" applyBorder="1" applyAlignment="1">
      <alignment horizontal="left" vertical="center" wrapText="1"/>
    </xf>
    <xf numFmtId="0" fontId="0" fillId="6" borderId="0" xfId="0" applyFill="1" applyBorder="1" applyAlignment="1">
      <alignment vertical="center"/>
    </xf>
    <xf numFmtId="0" fontId="0" fillId="6" borderId="88" xfId="0" applyFill="1" applyBorder="1" applyAlignment="1">
      <alignment vertical="center"/>
    </xf>
    <xf numFmtId="0" fontId="0" fillId="6" borderId="47" xfId="0" applyFill="1" applyBorder="1" applyAlignment="1">
      <alignment vertical="center"/>
    </xf>
    <xf numFmtId="0" fontId="0" fillId="6" borderId="101" xfId="0" applyFill="1" applyBorder="1" applyAlignment="1">
      <alignment vertical="center"/>
    </xf>
    <xf numFmtId="0" fontId="24" fillId="2" borderId="157" xfId="0" applyFont="1" applyFill="1" applyBorder="1" applyAlignment="1">
      <alignment horizontal="center" vertical="center" wrapText="1"/>
    </xf>
    <xf numFmtId="0" fontId="24" fillId="2" borderId="165" xfId="0" applyFont="1" applyFill="1" applyBorder="1" applyAlignment="1">
      <alignment horizontal="center" vertical="center" wrapText="1"/>
    </xf>
    <xf numFmtId="0" fontId="24" fillId="2" borderId="166" xfId="0" applyFont="1" applyFill="1" applyBorder="1" applyAlignment="1" applyProtection="1">
      <alignment horizontal="center" vertical="center" wrapText="1"/>
    </xf>
    <xf numFmtId="0" fontId="24" fillId="2" borderId="155" xfId="0" applyFont="1" applyFill="1" applyBorder="1" applyAlignment="1" applyProtection="1">
      <alignment horizontal="center" vertical="center" wrapText="1"/>
    </xf>
    <xf numFmtId="0" fontId="24" fillId="2" borderId="93" xfId="0" applyFont="1" applyFill="1" applyBorder="1" applyAlignment="1">
      <alignment horizontal="center" vertical="top" wrapText="1"/>
    </xf>
    <xf numFmtId="0" fontId="24" fillId="2" borderId="162" xfId="0" applyFont="1" applyFill="1" applyBorder="1" applyAlignment="1">
      <alignment horizontal="center" vertical="top" wrapText="1"/>
    </xf>
    <xf numFmtId="0" fontId="24" fillId="2" borderId="145" xfId="0" applyFont="1" applyFill="1" applyBorder="1" applyAlignment="1">
      <alignment horizontal="center" vertical="top" wrapText="1"/>
    </xf>
    <xf numFmtId="0" fontId="24" fillId="2" borderId="146" xfId="0" applyFont="1" applyFill="1" applyBorder="1" applyAlignment="1">
      <alignment horizontal="center" vertical="top" wrapText="1"/>
    </xf>
    <xf numFmtId="0" fontId="24" fillId="2" borderId="163" xfId="0" applyFont="1" applyFill="1" applyBorder="1" applyAlignment="1" applyProtection="1">
      <alignment horizontal="center" vertical="center" wrapText="1"/>
    </xf>
    <xf numFmtId="0" fontId="24" fillId="2" borderId="160" xfId="0" applyFont="1" applyFill="1" applyBorder="1" applyAlignment="1" applyProtection="1">
      <alignment horizontal="center" vertical="center" wrapText="1"/>
    </xf>
    <xf numFmtId="0" fontId="24" fillId="2" borderId="164" xfId="0" applyFont="1" applyFill="1" applyBorder="1" applyAlignment="1">
      <alignment horizontal="center" vertical="center" wrapText="1"/>
    </xf>
    <xf numFmtId="0" fontId="0" fillId="6" borderId="26" xfId="0" applyFill="1" applyBorder="1" applyAlignment="1">
      <alignment vertical="center"/>
    </xf>
    <xf numFmtId="0" fontId="25" fillId="6" borderId="30" xfId="83" applyFont="1" applyFill="1" applyBorder="1" applyAlignment="1">
      <alignment horizontal="left" vertical="center" wrapText="1"/>
    </xf>
    <xf numFmtId="0" fontId="25" fillId="6" borderId="27" xfId="83" applyFont="1" applyFill="1" applyBorder="1" applyAlignment="1">
      <alignment horizontal="left" vertical="center" wrapText="1"/>
    </xf>
    <xf numFmtId="0" fontId="25" fillId="2" borderId="33" xfId="83" applyFont="1" applyFill="1" applyBorder="1" applyAlignment="1">
      <alignment vertical="center" wrapText="1"/>
    </xf>
    <xf numFmtId="0" fontId="0" fillId="2" borderId="30" xfId="0" applyFill="1" applyBorder="1" applyAlignment="1">
      <alignment vertical="center"/>
    </xf>
    <xf numFmtId="0" fontId="24" fillId="0" borderId="104" xfId="0" applyFont="1" applyFill="1" applyBorder="1" applyAlignment="1">
      <alignment horizontal="center" vertical="center" wrapText="1"/>
    </xf>
    <xf numFmtId="0" fontId="24" fillId="0" borderId="106" xfId="0" applyFont="1" applyFill="1" applyBorder="1" applyAlignment="1">
      <alignment horizontal="center" vertical="center" wrapText="1"/>
    </xf>
    <xf numFmtId="0" fontId="0" fillId="6" borderId="105" xfId="0" applyFont="1" applyFill="1" applyBorder="1" applyAlignment="1">
      <alignment horizontal="center" vertical="center"/>
    </xf>
    <xf numFmtId="0" fontId="0" fillId="6" borderId="107" xfId="0" applyFont="1" applyFill="1" applyBorder="1" applyAlignment="1">
      <alignment horizontal="center" vertical="center"/>
    </xf>
    <xf numFmtId="0" fontId="24" fillId="0" borderId="93" xfId="0" applyFont="1" applyFill="1" applyBorder="1" applyAlignment="1">
      <alignment horizontal="center" vertical="center" wrapText="1"/>
    </xf>
    <xf numFmtId="0" fontId="24" fillId="0" borderId="0" xfId="0" applyFont="1" applyFill="1" applyBorder="1" applyAlignment="1">
      <alignment horizontal="center" vertical="center" wrapText="1"/>
    </xf>
    <xf numFmtId="0" fontId="24" fillId="0" borderId="88" xfId="0" applyFont="1" applyFill="1" applyBorder="1" applyAlignment="1">
      <alignment horizontal="center" vertical="center" wrapText="1"/>
    </xf>
    <xf numFmtId="0" fontId="0" fillId="2" borderId="99" xfId="0" applyFont="1" applyFill="1" applyBorder="1" applyAlignment="1">
      <alignment horizontal="center" vertical="center"/>
    </xf>
    <xf numFmtId="0" fontId="0" fillId="2" borderId="47" xfId="0" applyFont="1" applyFill="1" applyBorder="1" applyAlignment="1">
      <alignment horizontal="center" vertical="center"/>
    </xf>
    <xf numFmtId="0" fontId="0" fillId="2" borderId="101" xfId="0" applyFont="1" applyFill="1" applyBorder="1" applyAlignment="1">
      <alignment horizontal="center" vertical="center"/>
    </xf>
    <xf numFmtId="0" fontId="0" fillId="2" borderId="29" xfId="0" applyFont="1" applyFill="1" applyBorder="1" applyAlignment="1" applyProtection="1">
      <alignment horizontal="left" vertical="center" wrapText="1"/>
    </xf>
    <xf numFmtId="0" fontId="0" fillId="2" borderId="26" xfId="0" applyFont="1" applyFill="1" applyBorder="1" applyAlignment="1" applyProtection="1">
      <alignment horizontal="left" vertical="center" wrapText="1"/>
    </xf>
    <xf numFmtId="0" fontId="0" fillId="2" borderId="49" xfId="0" applyFont="1" applyFill="1" applyBorder="1" applyAlignment="1" applyProtection="1">
      <alignment horizontal="left" vertical="center" wrapText="1"/>
    </xf>
    <xf numFmtId="0" fontId="0" fillId="2" borderId="38" xfId="0" applyFont="1" applyFill="1" applyBorder="1" applyAlignment="1" applyProtection="1">
      <alignment horizontal="left" vertical="center" wrapText="1"/>
    </xf>
    <xf numFmtId="0" fontId="0" fillId="2" borderId="30" xfId="0" applyFont="1" applyFill="1" applyBorder="1" applyAlignment="1" applyProtection="1">
      <alignment horizontal="left" vertical="center" wrapText="1"/>
    </xf>
    <xf numFmtId="0" fontId="0" fillId="2" borderId="27" xfId="0" applyFont="1" applyFill="1" applyBorder="1" applyAlignment="1" applyProtection="1">
      <alignment horizontal="left" vertical="center" wrapText="1"/>
    </xf>
    <xf numFmtId="0" fontId="0" fillId="2" borderId="156" xfId="0" applyFont="1" applyFill="1" applyBorder="1" applyAlignment="1" applyProtection="1">
      <alignment horizontal="left" vertical="center" wrapText="1"/>
    </xf>
    <xf numFmtId="0" fontId="0" fillId="2" borderId="165" xfId="0" applyFont="1" applyFill="1" applyBorder="1" applyAlignment="1" applyProtection="1">
      <alignment horizontal="left" vertical="center" wrapText="1"/>
    </xf>
    <xf numFmtId="0" fontId="0" fillId="2" borderId="158" xfId="0" applyFont="1" applyFill="1" applyBorder="1" applyAlignment="1" applyProtection="1">
      <alignment horizontal="left" vertical="center" wrapText="1"/>
    </xf>
    <xf numFmtId="0" fontId="0" fillId="2" borderId="161" xfId="0" applyFont="1" applyFill="1" applyBorder="1" applyAlignment="1" applyProtection="1">
      <alignment horizontal="left" vertical="center" wrapText="1"/>
    </xf>
    <xf numFmtId="0" fontId="25" fillId="2" borderId="161" xfId="83" applyFont="1" applyFill="1" applyBorder="1" applyAlignment="1">
      <alignment horizontal="left" vertical="center" wrapText="1"/>
    </xf>
    <xf numFmtId="0" fontId="25" fillId="2" borderId="159" xfId="83" applyFont="1" applyFill="1" applyBorder="1" applyAlignment="1">
      <alignment horizontal="left" vertical="center" wrapText="1"/>
    </xf>
    <xf numFmtId="0" fontId="25" fillId="2" borderId="26" xfId="83" applyFont="1" applyFill="1" applyBorder="1" applyAlignment="1">
      <alignment horizontal="left" vertical="center" wrapText="1"/>
    </xf>
    <xf numFmtId="0" fontId="25" fillId="2" borderId="21" xfId="83" applyFont="1" applyFill="1" applyBorder="1" applyAlignment="1">
      <alignment horizontal="left" vertical="center" wrapText="1"/>
    </xf>
    <xf numFmtId="0" fontId="24" fillId="0" borderId="165" xfId="0" applyFont="1" applyFill="1" applyBorder="1" applyAlignment="1">
      <alignment horizontal="center" vertical="center" wrapText="1"/>
    </xf>
    <xf numFmtId="0" fontId="22" fillId="2" borderId="164" xfId="0" applyFont="1" applyFill="1" applyBorder="1" applyAlignment="1">
      <alignment horizontal="center" vertical="center"/>
    </xf>
    <xf numFmtId="0" fontId="24" fillId="2" borderId="157" xfId="5" applyFont="1" applyFill="1" applyBorder="1" applyAlignment="1">
      <alignment horizontal="center" vertical="center" wrapText="1"/>
    </xf>
    <xf numFmtId="0" fontId="24" fillId="2" borderId="156" xfId="5" applyFont="1" applyFill="1" applyBorder="1" applyAlignment="1">
      <alignment horizontal="center" vertical="center" wrapText="1"/>
    </xf>
    <xf numFmtId="0" fontId="3" fillId="6" borderId="36" xfId="2" applyBorder="1" applyAlignment="1">
      <alignment horizontal="center" vertical="center"/>
    </xf>
    <xf numFmtId="0" fontId="25" fillId="2" borderId="27" xfId="83" applyFont="1" applyFill="1" applyBorder="1" applyAlignment="1">
      <alignment horizontal="left" vertical="center" wrapText="1"/>
    </xf>
    <xf numFmtId="0" fontId="25" fillId="2" borderId="22" xfId="83" applyFont="1" applyFill="1" applyBorder="1" applyAlignment="1">
      <alignment horizontal="left" vertical="center" wrapText="1"/>
    </xf>
    <xf numFmtId="0" fontId="3" fillId="6" borderId="33" xfId="2" applyBorder="1" applyAlignment="1">
      <alignment horizontal="center" vertical="center"/>
    </xf>
    <xf numFmtId="0" fontId="25" fillId="2" borderId="158" xfId="83" applyFont="1" applyFill="1" applyBorder="1" applyAlignment="1">
      <alignment horizontal="left" vertical="center" wrapText="1"/>
    </xf>
    <xf numFmtId="0" fontId="25" fillId="2" borderId="29" xfId="83" applyFont="1" applyFill="1" applyBorder="1" applyAlignment="1">
      <alignment horizontal="left" vertical="center" wrapText="1"/>
    </xf>
    <xf numFmtId="0" fontId="25" fillId="2" borderId="30" xfId="83" applyFont="1" applyFill="1" applyBorder="1" applyAlignment="1">
      <alignment horizontal="left" vertical="center" wrapText="1"/>
    </xf>
    <xf numFmtId="0" fontId="3" fillId="6" borderId="39" xfId="2" applyBorder="1" applyAlignment="1">
      <alignment horizontal="center" vertical="center"/>
    </xf>
    <xf numFmtId="0" fontId="3" fillId="6" borderId="49" xfId="2" applyBorder="1" applyAlignment="1">
      <alignment horizontal="center" vertical="center"/>
    </xf>
    <xf numFmtId="0" fontId="34" fillId="6" borderId="2" xfId="116" applyFill="1" applyBorder="1" applyAlignment="1" applyProtection="1">
      <alignment horizontal="left" wrapText="1"/>
    </xf>
    <xf numFmtId="0" fontId="34" fillId="6" borderId="0" xfId="116" applyFill="1" applyBorder="1" applyAlignment="1" applyProtection="1">
      <alignment horizontal="left" wrapText="1"/>
    </xf>
    <xf numFmtId="0" fontId="34" fillId="6" borderId="6" xfId="116" applyFill="1" applyBorder="1" applyAlignment="1" applyProtection="1">
      <alignment horizontal="left" wrapText="1"/>
    </xf>
    <xf numFmtId="0" fontId="24" fillId="6" borderId="43" xfId="5" applyFont="1" applyFill="1" applyBorder="1" applyAlignment="1" applyProtection="1">
      <alignment horizontal="center" vertical="center" wrapText="1"/>
    </xf>
    <xf numFmtId="0" fontId="24" fillId="6" borderId="44" xfId="5" applyFont="1" applyFill="1" applyBorder="1" applyAlignment="1" applyProtection="1">
      <alignment horizontal="center" vertical="center" wrapText="1"/>
    </xf>
    <xf numFmtId="0" fontId="24" fillId="6" borderId="19" xfId="5" applyFont="1" applyFill="1" applyBorder="1" applyAlignment="1" applyProtection="1">
      <alignment horizontal="center" vertical="center" wrapText="1"/>
    </xf>
    <xf numFmtId="0" fontId="24" fillId="6" borderId="24" xfId="0" applyFont="1" applyFill="1" applyBorder="1" applyAlignment="1" applyProtection="1">
      <alignment horizontal="center" vertical="center"/>
    </xf>
    <xf numFmtId="0" fontId="22" fillId="6" borderId="34" xfId="0" applyFont="1" applyFill="1" applyBorder="1" applyAlignment="1" applyProtection="1">
      <alignment horizontal="center" vertical="center"/>
    </xf>
    <xf numFmtId="0" fontId="22" fillId="6" borderId="35" xfId="0" applyFont="1" applyFill="1" applyBorder="1" applyAlignment="1" applyProtection="1">
      <alignment horizontal="center" vertical="center"/>
    </xf>
    <xf numFmtId="0" fontId="22" fillId="2" borderId="9" xfId="0" applyFont="1" applyFill="1" applyBorder="1" applyAlignment="1" applyProtection="1">
      <alignment horizontal="center" vertical="center"/>
    </xf>
    <xf numFmtId="0" fontId="24" fillId="2" borderId="43" xfId="5" applyFont="1" applyFill="1" applyBorder="1" applyAlignment="1" applyProtection="1">
      <alignment horizontal="center" vertical="center" wrapText="1"/>
    </xf>
    <xf numFmtId="0" fontId="24" fillId="2" borderId="44" xfId="5" applyFont="1" applyFill="1" applyBorder="1" applyAlignment="1" applyProtection="1">
      <alignment horizontal="center" vertical="center" wrapText="1"/>
    </xf>
    <xf numFmtId="0" fontId="38" fillId="2" borderId="0" xfId="0" applyFont="1" applyFill="1" applyBorder="1" applyAlignment="1" applyProtection="1">
      <alignment vertical="center" wrapText="1"/>
    </xf>
    <xf numFmtId="0" fontId="38" fillId="2" borderId="0" xfId="0" applyFont="1" applyFill="1" applyBorder="1" applyAlignment="1">
      <alignment vertical="center"/>
    </xf>
    <xf numFmtId="0" fontId="24" fillId="2" borderId="24" xfId="0" applyFont="1" applyFill="1" applyBorder="1" applyAlignment="1" applyProtection="1">
      <alignment horizontal="center" vertical="center"/>
    </xf>
    <xf numFmtId="0" fontId="24" fillId="2" borderId="19" xfId="0" applyFont="1" applyFill="1" applyBorder="1" applyAlignment="1" applyProtection="1">
      <alignment horizontal="center" vertical="center"/>
    </xf>
    <xf numFmtId="0" fontId="24" fillId="2" borderId="31" xfId="0" applyFont="1" applyFill="1" applyBorder="1" applyAlignment="1" applyProtection="1">
      <alignment horizontal="center" vertical="center"/>
    </xf>
    <xf numFmtId="0" fontId="24" fillId="2" borderId="9" xfId="0" applyFont="1" applyFill="1" applyBorder="1" applyAlignment="1" applyProtection="1">
      <alignment horizontal="center" vertical="center"/>
    </xf>
    <xf numFmtId="0" fontId="22" fillId="2" borderId="5" xfId="0" applyFont="1" applyFill="1" applyBorder="1" applyAlignment="1" applyProtection="1">
      <alignment horizontal="center" vertical="center"/>
    </xf>
    <xf numFmtId="0" fontId="22" fillId="2" borderId="8" xfId="0" applyFont="1" applyFill="1" applyBorder="1" applyAlignment="1" applyProtection="1">
      <alignment horizontal="center" vertical="center"/>
    </xf>
    <xf numFmtId="0" fontId="24" fillId="6" borderId="31" xfId="5" applyFont="1" applyBorder="1" applyAlignment="1">
      <alignment horizontal="center" wrapText="1"/>
    </xf>
    <xf numFmtId="0" fontId="24" fillId="6" borderId="9" xfId="5" applyFont="1" applyBorder="1" applyAlignment="1">
      <alignment horizontal="center" wrapText="1"/>
    </xf>
    <xf numFmtId="0" fontId="34" fillId="2" borderId="12" xfId="116" applyFill="1" applyBorder="1" applyAlignment="1" applyProtection="1">
      <alignment horizontal="left" wrapText="1"/>
    </xf>
    <xf numFmtId="0" fontId="34" fillId="2" borderId="5" xfId="116" applyFill="1" applyBorder="1" applyAlignment="1" applyProtection="1">
      <alignment horizontal="left" wrapText="1"/>
    </xf>
    <xf numFmtId="0" fontId="22" fillId="2" borderId="34" xfId="0" applyFont="1" applyFill="1" applyBorder="1" applyAlignment="1" applyProtection="1">
      <alignment horizontal="center" vertical="center"/>
    </xf>
    <xf numFmtId="0" fontId="22" fillId="2" borderId="35" xfId="0" applyFont="1" applyFill="1" applyBorder="1" applyAlignment="1" applyProtection="1">
      <alignment horizontal="center" vertical="center"/>
    </xf>
    <xf numFmtId="0" fontId="0" fillId="6" borderId="42" xfId="0" applyFont="1" applyFill="1" applyBorder="1" applyAlignment="1">
      <alignment horizontal="center" vertical="center"/>
    </xf>
    <xf numFmtId="0" fontId="0" fillId="2" borderId="48" xfId="0" applyFill="1" applyBorder="1" applyAlignment="1">
      <alignment horizontal="center" vertical="center"/>
    </xf>
    <xf numFmtId="0" fontId="0" fillId="2" borderId="37" xfId="0" applyFill="1" applyBorder="1" applyAlignment="1">
      <alignment horizontal="center" vertical="center"/>
    </xf>
    <xf numFmtId="169" fontId="0" fillId="6" borderId="42" xfId="35" applyFont="1" applyBorder="1" applyAlignment="1">
      <alignment horizontal="center" vertical="center" wrapText="1"/>
    </xf>
    <xf numFmtId="0" fontId="0" fillId="2" borderId="48" xfId="0" applyFill="1" applyBorder="1" applyAlignment="1">
      <alignment vertical="center"/>
    </xf>
    <xf numFmtId="0" fontId="0" fillId="6" borderId="92" xfId="0" applyFont="1" applyFill="1" applyBorder="1" applyAlignment="1">
      <alignment horizontal="center" vertical="center"/>
    </xf>
    <xf numFmtId="0" fontId="0" fillId="2" borderId="0" xfId="0" applyFill="1" applyBorder="1" applyAlignment="1">
      <alignment horizontal="center" vertical="center"/>
    </xf>
    <xf numFmtId="0" fontId="0" fillId="2" borderId="103" xfId="0" applyFill="1" applyBorder="1" applyAlignment="1">
      <alignment horizontal="center" vertical="center"/>
    </xf>
    <xf numFmtId="0" fontId="0" fillId="6" borderId="0" xfId="0" applyFont="1" applyFill="1" applyBorder="1" applyAlignment="1" applyProtection="1">
      <alignment horizontal="left" vertical="center" wrapText="1"/>
    </xf>
    <xf numFmtId="169" fontId="0" fillId="6" borderId="33" xfId="35" applyFont="1" applyBorder="1">
      <alignment horizontal="center" vertical="center" wrapText="1"/>
    </xf>
    <xf numFmtId="169" fontId="0" fillId="6" borderId="90" xfId="35" applyFont="1" applyBorder="1">
      <alignment horizontal="center" vertical="center" wrapText="1"/>
    </xf>
    <xf numFmtId="169" fontId="0" fillId="6" borderId="32" xfId="35" applyFont="1" applyBorder="1">
      <alignment horizontal="center" vertical="center" wrapText="1"/>
    </xf>
    <xf numFmtId="0" fontId="24" fillId="6" borderId="28" xfId="0" applyFont="1" applyFill="1" applyBorder="1" applyAlignment="1" applyProtection="1">
      <alignment horizontal="left" vertical="center" wrapText="1"/>
    </xf>
    <xf numFmtId="0" fontId="24" fillId="6" borderId="25" xfId="0" applyFont="1" applyFill="1" applyBorder="1" applyAlignment="1" applyProtection="1">
      <alignment horizontal="left" vertical="center" wrapText="1"/>
    </xf>
    <xf numFmtId="0" fontId="47" fillId="6" borderId="0" xfId="0" applyFont="1" applyFill="1" applyBorder="1" applyAlignment="1" applyProtection="1">
      <alignment horizontal="left" vertical="center" wrapText="1"/>
    </xf>
    <xf numFmtId="0" fontId="24" fillId="6" borderId="9" xfId="5" applyFont="1" applyFill="1" applyBorder="1" applyAlignment="1">
      <alignment horizontal="left" wrapText="1"/>
    </xf>
    <xf numFmtId="0" fontId="24" fillId="6" borderId="89" xfId="5" applyFont="1" applyFill="1" applyBorder="1" applyAlignment="1">
      <alignment horizontal="left" wrapText="1"/>
    </xf>
    <xf numFmtId="0" fontId="0" fillId="6" borderId="93" xfId="0" applyFont="1" applyFill="1" applyBorder="1" applyAlignment="1">
      <alignment horizontal="left" wrapText="1"/>
    </xf>
    <xf numFmtId="0" fontId="24" fillId="6" borderId="165" xfId="0" applyFont="1" applyFill="1" applyBorder="1" applyAlignment="1" applyProtection="1">
      <alignment horizontal="center" vertical="center"/>
    </xf>
    <xf numFmtId="0" fontId="24" fillId="6" borderId="167" xfId="0" applyFont="1" applyFill="1" applyBorder="1" applyAlignment="1" applyProtection="1">
      <alignment horizontal="center" vertical="center"/>
    </xf>
    <xf numFmtId="0" fontId="24" fillId="48" borderId="29" xfId="0" applyFont="1" applyFill="1" applyBorder="1" applyAlignment="1" applyProtection="1">
      <alignment horizontal="left" vertical="center"/>
    </xf>
    <xf numFmtId="0" fontId="55" fillId="48" borderId="29" xfId="0" applyFont="1" applyFill="1" applyBorder="1" applyAlignment="1" applyProtection="1">
      <alignment horizontal="left" vertical="center"/>
    </xf>
    <xf numFmtId="0" fontId="0" fillId="6" borderId="25" xfId="0" applyFont="1" applyBorder="1" applyAlignment="1">
      <alignment horizontal="left" vertical="center"/>
    </xf>
    <xf numFmtId="0" fontId="22" fillId="6" borderId="20" xfId="0" applyFont="1" applyBorder="1" applyAlignment="1">
      <alignment horizontal="left" vertical="center"/>
    </xf>
    <xf numFmtId="0" fontId="0" fillId="6" borderId="27" xfId="0" applyFont="1" applyBorder="1" applyAlignment="1">
      <alignment horizontal="left" vertical="center"/>
    </xf>
    <xf numFmtId="0" fontId="22" fillId="6" borderId="22" xfId="0" applyFont="1" applyBorder="1" applyAlignment="1">
      <alignment horizontal="left" vertical="center"/>
    </xf>
    <xf numFmtId="0" fontId="22" fillId="6" borderId="26" xfId="0" applyFont="1" applyBorder="1" applyAlignment="1">
      <alignment horizontal="left" vertical="center"/>
    </xf>
    <xf numFmtId="0" fontId="22" fillId="6" borderId="21" xfId="0" applyFont="1" applyBorder="1" applyAlignment="1">
      <alignment horizontal="left" vertical="center"/>
    </xf>
    <xf numFmtId="0" fontId="24" fillId="6" borderId="9" xfId="0" applyFont="1" applyBorder="1" applyAlignment="1">
      <alignment horizontal="center" wrapText="1"/>
    </xf>
    <xf numFmtId="0" fontId="24" fillId="6" borderId="24" xfId="0" applyFont="1" applyBorder="1" applyAlignment="1">
      <alignment horizontal="center" wrapText="1"/>
    </xf>
    <xf numFmtId="0" fontId="22" fillId="6" borderId="25" xfId="0" applyFont="1" applyBorder="1" applyAlignment="1">
      <alignment horizontal="left" vertical="center"/>
    </xf>
    <xf numFmtId="0" fontId="22" fillId="6" borderId="27" xfId="0" applyFont="1" applyBorder="1" applyAlignment="1">
      <alignment horizontal="left" vertical="center"/>
    </xf>
    <xf numFmtId="0" fontId="0" fillId="6" borderId="26" xfId="0" applyFont="1" applyFill="1" applyBorder="1" applyAlignment="1">
      <alignment horizontal="left" vertical="center"/>
    </xf>
    <xf numFmtId="0" fontId="22" fillId="6" borderId="21" xfId="0" applyFont="1" applyFill="1" applyBorder="1" applyAlignment="1">
      <alignment horizontal="left" vertical="center"/>
    </xf>
    <xf numFmtId="0" fontId="22" fillId="6" borderId="28" xfId="0" applyFont="1" applyFill="1" applyBorder="1" applyAlignment="1">
      <alignment horizontal="left" vertical="center"/>
    </xf>
    <xf numFmtId="0" fontId="0" fillId="6" borderId="27" xfId="0" applyFont="1" applyBorder="1" applyAlignment="1">
      <alignment horizontal="left" vertical="center" indent="1"/>
    </xf>
    <xf numFmtId="0" fontId="22" fillId="6" borderId="22" xfId="0" applyFont="1" applyBorder="1" applyAlignment="1">
      <alignment horizontal="left" vertical="center" indent="1"/>
    </xf>
    <xf numFmtId="0" fontId="22" fillId="2" borderId="34" xfId="0" applyFont="1" applyFill="1" applyBorder="1" applyAlignment="1">
      <alignment horizontal="center" vertical="center" wrapText="1"/>
    </xf>
    <xf numFmtId="0" fontId="22" fillId="2" borderId="53" xfId="0" applyFont="1" applyFill="1" applyBorder="1" applyAlignment="1">
      <alignment horizontal="center" vertical="center" wrapText="1"/>
    </xf>
    <xf numFmtId="0" fontId="22" fillId="2" borderId="35" xfId="0" applyFont="1" applyFill="1" applyBorder="1" applyAlignment="1">
      <alignment horizontal="center" vertical="center" wrapText="1"/>
    </xf>
    <xf numFmtId="0" fontId="22" fillId="6" borderId="34" xfId="0" applyFont="1" applyBorder="1" applyAlignment="1">
      <alignment horizontal="center" vertical="center" wrapText="1"/>
    </xf>
    <xf numFmtId="0" fontId="22" fillId="6" borderId="53" xfId="0" applyFont="1" applyBorder="1" applyAlignment="1">
      <alignment horizontal="center" vertical="center" wrapText="1"/>
    </xf>
    <xf numFmtId="0" fontId="22" fillId="6" borderId="35" xfId="0" applyFont="1" applyBorder="1" applyAlignment="1">
      <alignment horizontal="center" vertical="center" wrapText="1"/>
    </xf>
    <xf numFmtId="0" fontId="0" fillId="6" borderId="29" xfId="0" applyFont="1" applyFill="1" applyBorder="1" applyAlignment="1">
      <alignment horizontal="left" vertical="center" wrapText="1"/>
    </xf>
    <xf numFmtId="0" fontId="22" fillId="6" borderId="26" xfId="0" applyFont="1" applyFill="1" applyBorder="1" applyAlignment="1">
      <alignment horizontal="left" vertical="center" wrapText="1"/>
    </xf>
    <xf numFmtId="0" fontId="22" fillId="6" borderId="29" xfId="0" applyFont="1" applyFill="1" applyBorder="1" applyAlignment="1">
      <alignment horizontal="left" vertical="center" indent="1"/>
    </xf>
    <xf numFmtId="0" fontId="22" fillId="6" borderId="26" xfId="0" applyFont="1" applyFill="1" applyBorder="1" applyAlignment="1">
      <alignment horizontal="left" vertical="center" indent="1"/>
    </xf>
    <xf numFmtId="0" fontId="0" fillId="6" borderId="30" xfId="0" applyFont="1" applyFill="1" applyBorder="1" applyAlignment="1">
      <alignment horizontal="left" vertical="center" indent="1"/>
    </xf>
    <xf numFmtId="0" fontId="22" fillId="6" borderId="27" xfId="0" applyFont="1" applyFill="1" applyBorder="1" applyAlignment="1">
      <alignment horizontal="left" vertical="center" indent="1"/>
    </xf>
    <xf numFmtId="0" fontId="0" fillId="6" borderId="29" xfId="0" applyFont="1" applyFill="1" applyBorder="1" applyAlignment="1">
      <alignment horizontal="left" vertical="center" indent="1"/>
    </xf>
    <xf numFmtId="0" fontId="24" fillId="6" borderId="99" xfId="0" applyFont="1" applyBorder="1" applyAlignment="1">
      <alignment horizontal="center" vertical="center" wrapText="1"/>
    </xf>
    <xf numFmtId="0" fontId="24" fillId="6" borderId="47" xfId="0" applyFont="1" applyBorder="1" applyAlignment="1">
      <alignment horizontal="center" vertical="center" wrapText="1"/>
    </xf>
    <xf numFmtId="0" fontId="24" fillId="6" borderId="101" xfId="0" applyFont="1" applyBorder="1" applyAlignment="1">
      <alignment horizontal="center" vertical="center" wrapText="1"/>
    </xf>
    <xf numFmtId="0" fontId="24" fillId="6" borderId="92" xfId="0" applyFont="1" applyBorder="1" applyAlignment="1">
      <alignment horizontal="center" vertical="center" wrapText="1"/>
    </xf>
    <xf numFmtId="0" fontId="24" fillId="6" borderId="48" xfId="0" applyFont="1" applyBorder="1" applyAlignment="1">
      <alignment horizontal="center" vertical="center" wrapText="1"/>
    </xf>
    <xf numFmtId="0" fontId="24" fillId="6" borderId="103" xfId="0" applyFont="1" applyBorder="1" applyAlignment="1">
      <alignment horizontal="center" vertical="center" wrapText="1"/>
    </xf>
    <xf numFmtId="0" fontId="24" fillId="6" borderId="98" xfId="0" applyFont="1" applyBorder="1" applyAlignment="1">
      <alignment horizontal="center" vertical="center"/>
    </xf>
    <xf numFmtId="0" fontId="24" fillId="6" borderId="115" xfId="0" applyFont="1" applyBorder="1" applyAlignment="1">
      <alignment horizontal="center" vertical="center"/>
    </xf>
    <xf numFmtId="0" fontId="24" fillId="6" borderId="116" xfId="0" applyFont="1" applyBorder="1" applyAlignment="1">
      <alignment horizontal="center" vertical="center"/>
    </xf>
    <xf numFmtId="0" fontId="22" fillId="6" borderId="36" xfId="0" applyFont="1" applyBorder="1" applyAlignment="1">
      <alignment horizontal="center" vertical="center"/>
    </xf>
    <xf numFmtId="0" fontId="22" fillId="6" borderId="26" xfId="0" applyFont="1" applyBorder="1" applyAlignment="1">
      <alignment horizontal="center" vertical="center"/>
    </xf>
    <xf numFmtId="0" fontId="22" fillId="6" borderId="33" xfId="0" applyFont="1" applyBorder="1" applyAlignment="1">
      <alignment horizontal="center" vertical="center"/>
    </xf>
    <xf numFmtId="0" fontId="22" fillId="6" borderId="27" xfId="0" applyFont="1" applyBorder="1" applyAlignment="1">
      <alignment horizontal="center" vertical="center"/>
    </xf>
    <xf numFmtId="0" fontId="22" fillId="6" borderId="90" xfId="0" applyFont="1" applyBorder="1" applyAlignment="1">
      <alignment horizontal="center" vertical="center"/>
    </xf>
    <xf numFmtId="0" fontId="22" fillId="6" borderId="116" xfId="0" applyFont="1" applyBorder="1" applyAlignment="1">
      <alignment horizontal="center" vertical="center"/>
    </xf>
    <xf numFmtId="0" fontId="24" fillId="6" borderId="90" xfId="0" applyFont="1" applyBorder="1" applyAlignment="1">
      <alignment horizontal="center" vertical="center"/>
    </xf>
    <xf numFmtId="0" fontId="22" fillId="13" borderId="36" xfId="3" applyFont="1" applyBorder="1">
      <alignment horizontal="center" vertical="center"/>
    </xf>
    <xf numFmtId="0" fontId="22" fillId="13" borderId="26" xfId="3" applyFont="1" applyBorder="1">
      <alignment horizontal="center" vertical="center"/>
    </xf>
    <xf numFmtId="0" fontId="24" fillId="6" borderId="93" xfId="0" applyFont="1" applyBorder="1" applyAlignment="1">
      <alignment horizontal="left" vertical="center"/>
    </xf>
    <xf numFmtId="0" fontId="24" fillId="6" borderId="0" xfId="0" applyFont="1" applyBorder="1" applyAlignment="1">
      <alignment horizontal="left" vertical="center"/>
    </xf>
    <xf numFmtId="0" fontId="24" fillId="6" borderId="88" xfId="0" applyFont="1" applyBorder="1" applyAlignment="1">
      <alignment horizontal="left" vertical="center"/>
    </xf>
    <xf numFmtId="0" fontId="22" fillId="6" borderId="32" xfId="0" applyFont="1" applyBorder="1" applyAlignment="1">
      <alignment horizontal="center" vertical="center"/>
    </xf>
    <xf numFmtId="0" fontId="22" fillId="6" borderId="25" xfId="0" applyFont="1" applyBorder="1" applyAlignment="1">
      <alignment horizontal="center" vertical="center"/>
    </xf>
    <xf numFmtId="0" fontId="46" fillId="6" borderId="112" xfId="5" applyFont="1" applyBorder="1" applyAlignment="1">
      <alignment horizontal="center" vertical="center" wrapText="1"/>
    </xf>
    <xf numFmtId="0" fontId="46" fillId="6" borderId="93" xfId="5" applyFont="1" applyBorder="1" applyAlignment="1">
      <alignment horizontal="center" vertical="center" wrapText="1"/>
    </xf>
    <xf numFmtId="0" fontId="46" fillId="6" borderId="102" xfId="5" applyFont="1" applyBorder="1" applyAlignment="1">
      <alignment horizontal="center" vertical="center" wrapText="1"/>
    </xf>
    <xf numFmtId="0" fontId="46" fillId="6" borderId="88" xfId="5" applyFont="1" applyBorder="1" applyAlignment="1">
      <alignment horizontal="center" vertical="center" wrapText="1"/>
    </xf>
    <xf numFmtId="0" fontId="46" fillId="6" borderId="66" xfId="0" applyFont="1" applyBorder="1" applyAlignment="1">
      <alignment horizontal="center" vertical="center" wrapText="1"/>
    </xf>
    <xf numFmtId="0" fontId="46" fillId="6" borderId="67" xfId="0" applyFont="1" applyBorder="1" applyAlignment="1">
      <alignment horizontal="center" vertical="center" wrapText="1"/>
    </xf>
    <xf numFmtId="0" fontId="24" fillId="6" borderId="98" xfId="5" applyFont="1" applyBorder="1" applyAlignment="1">
      <alignment horizontal="center" wrapText="1"/>
    </xf>
    <xf numFmtId="0" fontId="24" fillId="6" borderId="115" xfId="5" applyFont="1" applyBorder="1" applyAlignment="1">
      <alignment horizontal="center" wrapText="1"/>
    </xf>
    <xf numFmtId="0" fontId="24" fillId="6" borderId="114" xfId="5" applyFont="1" applyBorder="1" applyAlignment="1">
      <alignment horizontal="center" wrapText="1"/>
    </xf>
    <xf numFmtId="0" fontId="24" fillId="6" borderId="112" xfId="5" applyFont="1" applyBorder="1" applyAlignment="1">
      <alignment horizontal="center" vertical="center" wrapText="1"/>
    </xf>
    <xf numFmtId="0" fontId="24" fillId="6" borderId="93" xfId="5" applyFont="1" applyBorder="1" applyAlignment="1">
      <alignment horizontal="center" vertical="center" wrapText="1"/>
    </xf>
    <xf numFmtId="0" fontId="24" fillId="6" borderId="111" xfId="5" applyFont="1" applyBorder="1" applyAlignment="1">
      <alignment horizontal="center" vertical="center" wrapText="1"/>
    </xf>
    <xf numFmtId="0" fontId="24" fillId="6" borderId="102" xfId="5" applyFont="1" applyBorder="1" applyAlignment="1">
      <alignment horizontal="center" vertical="center" wrapText="1"/>
    </xf>
    <xf numFmtId="0" fontId="24" fillId="6" borderId="88" xfId="5" applyFont="1" applyBorder="1" applyAlignment="1">
      <alignment horizontal="center" vertical="center" wrapText="1"/>
    </xf>
    <xf numFmtId="0" fontId="24" fillId="6" borderId="94" xfId="5" applyFont="1" applyBorder="1" applyAlignment="1">
      <alignment horizontal="center" vertical="center" wrapText="1"/>
    </xf>
    <xf numFmtId="3" fontId="18" fillId="48" borderId="102" xfId="83" applyNumberFormat="1" applyFill="1" applyBorder="1" applyAlignment="1" applyProtection="1">
      <alignment horizontal="center" vertical="center" wrapText="1"/>
    </xf>
    <xf numFmtId="3" fontId="18" fillId="48" borderId="88" xfId="83" applyNumberFormat="1" applyFill="1" applyBorder="1" applyAlignment="1" applyProtection="1">
      <alignment horizontal="center" vertical="center" wrapText="1"/>
    </xf>
    <xf numFmtId="3" fontId="18" fillId="48" borderId="94" xfId="83" applyNumberFormat="1" applyFill="1" applyBorder="1" applyAlignment="1" applyProtection="1">
      <alignment horizontal="center" vertical="center" wrapText="1"/>
    </xf>
    <xf numFmtId="3" fontId="18" fillId="48" borderId="102" xfId="83" applyNumberFormat="1" applyFill="1" applyBorder="1" applyAlignment="1" applyProtection="1">
      <alignment horizontal="center" vertical="center" wrapText="1"/>
      <protection locked="0"/>
    </xf>
    <xf numFmtId="3" fontId="18" fillId="48" borderId="88" xfId="83" applyNumberFormat="1" applyFill="1" applyBorder="1" applyAlignment="1" applyProtection="1">
      <alignment horizontal="center" vertical="center" wrapText="1"/>
      <protection locked="0"/>
    </xf>
    <xf numFmtId="3" fontId="18" fillId="48" borderId="94" xfId="83" applyNumberFormat="1" applyFill="1" applyBorder="1" applyAlignment="1" applyProtection="1">
      <alignment horizontal="center" vertical="center" wrapText="1"/>
      <protection locked="0"/>
    </xf>
    <xf numFmtId="0" fontId="25" fillId="0" borderId="93" xfId="83" applyFont="1" applyBorder="1" applyAlignment="1">
      <alignment horizontal="center" vertical="top"/>
    </xf>
    <xf numFmtId="0" fontId="24" fillId="6" borderId="99" xfId="0" applyFont="1" applyFill="1" applyBorder="1" applyAlignment="1" applyProtection="1">
      <alignment horizontal="center" vertical="center" wrapText="1"/>
    </xf>
    <xf numFmtId="0" fontId="24" fillId="6" borderId="101" xfId="0" applyFont="1" applyFill="1" applyBorder="1" applyAlignment="1" applyProtection="1">
      <alignment horizontal="center" vertical="center" wrapText="1"/>
    </xf>
    <xf numFmtId="3" fontId="18" fillId="52" borderId="102" xfId="83" applyNumberFormat="1" applyFill="1" applyBorder="1" applyAlignment="1" applyProtection="1">
      <alignment horizontal="center" vertical="center" wrapText="1"/>
      <protection locked="0"/>
    </xf>
    <xf numFmtId="3" fontId="18" fillId="52" borderId="88" xfId="83" applyNumberFormat="1" applyFill="1" applyBorder="1" applyAlignment="1" applyProtection="1">
      <alignment horizontal="center" vertical="center" wrapText="1"/>
      <protection locked="0"/>
    </xf>
    <xf numFmtId="3" fontId="18" fillId="52" borderId="94" xfId="83" applyNumberFormat="1" applyFill="1" applyBorder="1" applyAlignment="1" applyProtection="1">
      <alignment horizontal="center" vertical="center" wrapText="1"/>
      <protection locked="0"/>
    </xf>
    <xf numFmtId="0" fontId="24" fillId="6" borderId="90" xfId="0" applyFont="1" applyFill="1" applyBorder="1" applyAlignment="1" applyProtection="1">
      <alignment horizontal="center" vertical="center"/>
    </xf>
    <xf numFmtId="0" fontId="24" fillId="6" borderId="116" xfId="0" applyFont="1" applyFill="1" applyBorder="1" applyAlignment="1" applyProtection="1">
      <alignment horizontal="center" vertical="center"/>
    </xf>
    <xf numFmtId="0" fontId="24" fillId="6" borderId="113" xfId="0" applyFont="1" applyFill="1" applyBorder="1" applyAlignment="1" applyProtection="1">
      <alignment horizontal="center" vertical="center" wrapText="1"/>
    </xf>
    <xf numFmtId="0" fontId="24" fillId="6" borderId="100" xfId="0" applyFont="1" applyFill="1" applyBorder="1" applyAlignment="1" applyProtection="1">
      <alignment horizontal="center" vertical="center" wrapText="1"/>
    </xf>
    <xf numFmtId="0" fontId="24" fillId="6" borderId="92" xfId="0" applyFont="1" applyFill="1" applyBorder="1" applyAlignment="1" applyProtection="1">
      <alignment horizontal="center" vertical="center" wrapText="1"/>
    </xf>
    <xf numFmtId="0" fontId="24" fillId="6" borderId="103" xfId="0" applyFont="1" applyFill="1" applyBorder="1" applyAlignment="1" applyProtection="1">
      <alignment horizontal="center" vertical="center" wrapText="1"/>
    </xf>
    <xf numFmtId="0" fontId="24" fillId="6" borderId="93" xfId="0" applyFont="1" applyFill="1" applyBorder="1" applyAlignment="1" applyProtection="1">
      <alignment horizontal="center" vertical="center" wrapText="1"/>
    </xf>
    <xf numFmtId="0" fontId="24" fillId="6" borderId="0" xfId="0" applyFont="1" applyFill="1" applyBorder="1" applyAlignment="1" applyProtection="1">
      <alignment horizontal="center" vertical="center" wrapText="1"/>
    </xf>
    <xf numFmtId="0" fontId="24" fillId="6" borderId="112" xfId="0" applyFont="1" applyFill="1" applyBorder="1" applyAlignment="1" applyProtection="1">
      <alignment horizontal="left" wrapText="1"/>
    </xf>
    <xf numFmtId="0" fontId="24" fillId="6" borderId="93" xfId="0" applyFont="1" applyFill="1" applyBorder="1" applyAlignment="1" applyProtection="1">
      <alignment horizontal="left" wrapText="1"/>
    </xf>
    <xf numFmtId="0" fontId="24" fillId="6" borderId="2" xfId="0" applyFont="1" applyFill="1" applyBorder="1" applyAlignment="1" applyProtection="1">
      <alignment horizontal="left" vertical="center" wrapText="1"/>
    </xf>
    <xf numFmtId="0" fontId="24" fillId="6" borderId="93" xfId="0" applyFont="1" applyFill="1" applyBorder="1" applyAlignment="1" applyProtection="1">
      <alignment horizontal="left" vertical="center" wrapText="1"/>
    </xf>
    <xf numFmtId="0" fontId="0" fillId="2" borderId="28" xfId="0" applyFont="1" applyFill="1" applyBorder="1" applyAlignment="1">
      <alignment horizontal="left" vertical="center" wrapText="1"/>
    </xf>
    <xf numFmtId="0" fontId="0" fillId="2" borderId="30" xfId="0" applyFont="1" applyFill="1" applyBorder="1" applyAlignment="1">
      <alignment horizontal="left" vertical="center" wrapText="1"/>
    </xf>
    <xf numFmtId="0" fontId="24" fillId="6" borderId="0" xfId="0" applyFont="1" applyFill="1" applyBorder="1" applyAlignment="1" applyProtection="1">
      <alignment horizontal="left" vertical="center" wrapText="1"/>
    </xf>
    <xf numFmtId="0" fontId="0" fillId="41" borderId="154" xfId="18" applyFont="1" applyBorder="1" applyAlignment="1">
      <alignment horizontal="left" vertical="center" wrapText="1"/>
      <protection locked="0"/>
    </xf>
    <xf numFmtId="0" fontId="0" fillId="41" borderId="28" xfId="18" applyFont="1" applyBorder="1" applyAlignment="1">
      <alignment horizontal="left" vertical="center" wrapText="1"/>
      <protection locked="0"/>
    </xf>
    <xf numFmtId="0" fontId="0" fillId="41" borderId="29" xfId="18" applyFont="1" applyBorder="1" applyAlignment="1">
      <alignment horizontal="center" vertical="center" wrapText="1"/>
      <protection locked="0"/>
    </xf>
    <xf numFmtId="0" fontId="0" fillId="41" borderId="28" xfId="18" applyFont="1" applyBorder="1" applyAlignment="1">
      <alignment horizontal="center" vertical="center" wrapText="1"/>
      <protection locked="0"/>
    </xf>
    <xf numFmtId="0" fontId="0" fillId="41" borderId="145" xfId="18" applyFont="1" applyBorder="1" applyAlignment="1">
      <alignment horizontal="center" vertical="center" wrapText="1"/>
      <protection locked="0"/>
    </xf>
    <xf numFmtId="0" fontId="0" fillId="41" borderId="25" xfId="18" applyFont="1" applyBorder="1">
      <alignment horizontal="center" vertical="center" wrapText="1"/>
      <protection locked="0"/>
    </xf>
    <xf numFmtId="0" fontId="0" fillId="41" borderId="159" xfId="18" applyFont="1" applyBorder="1">
      <alignment horizontal="center" vertical="center" wrapText="1"/>
      <protection locked="0"/>
    </xf>
    <xf numFmtId="0" fontId="0" fillId="41" borderId="154" xfId="18" applyFont="1" applyBorder="1">
      <alignment horizontal="center" vertical="center" wrapText="1"/>
      <protection locked="0"/>
    </xf>
    <xf numFmtId="0" fontId="0" fillId="41" borderId="26" xfId="18" applyFont="1" applyBorder="1">
      <alignment horizontal="center" vertical="center" wrapText="1"/>
      <protection locked="0"/>
    </xf>
    <xf numFmtId="0" fontId="0" fillId="41" borderId="21" xfId="18" applyFont="1" applyBorder="1">
      <alignment horizontal="center" vertical="center" wrapText="1"/>
      <protection locked="0"/>
    </xf>
    <xf numFmtId="0" fontId="0" fillId="41" borderId="36" xfId="18" applyFont="1" applyBorder="1">
      <alignment horizontal="center" vertical="center" wrapText="1"/>
      <protection locked="0"/>
    </xf>
    <xf numFmtId="0" fontId="22" fillId="6" borderId="26" xfId="0" applyFont="1" applyFill="1" applyBorder="1" applyAlignment="1" applyProtection="1">
      <alignment horizontal="left" vertical="center" wrapText="1" indent="2"/>
    </xf>
    <xf numFmtId="0" fontId="22" fillId="6" borderId="21" xfId="0" applyFont="1" applyFill="1" applyBorder="1" applyAlignment="1" applyProtection="1">
      <alignment horizontal="left" vertical="center" wrapText="1" indent="2"/>
    </xf>
    <xf numFmtId="0" fontId="22" fillId="6" borderId="27" xfId="0" applyFont="1" applyFill="1" applyBorder="1" applyAlignment="1" applyProtection="1">
      <alignment horizontal="left" vertical="center" wrapText="1" indent="2"/>
    </xf>
    <xf numFmtId="0" fontId="22" fillId="6" borderId="22" xfId="0" applyFont="1" applyFill="1" applyBorder="1" applyAlignment="1" applyProtection="1">
      <alignment horizontal="left" vertical="center" wrapText="1" indent="2"/>
    </xf>
    <xf numFmtId="0" fontId="22" fillId="6" borderId="29" xfId="0" applyFont="1" applyFill="1" applyBorder="1" applyAlignment="1" applyProtection="1">
      <alignment horizontal="left" vertical="center" wrapText="1" indent="1"/>
    </xf>
    <xf numFmtId="0" fontId="22" fillId="6" borderId="26" xfId="0" applyFont="1" applyFill="1" applyBorder="1" applyAlignment="1" applyProtection="1">
      <alignment horizontal="left" vertical="center" wrapText="1" indent="1"/>
    </xf>
    <xf numFmtId="0" fontId="22" fillId="6" borderId="29" xfId="0" applyFont="1" applyFill="1" applyBorder="1" applyAlignment="1" applyProtection="1">
      <alignment horizontal="left" vertical="center" wrapText="1"/>
    </xf>
    <xf numFmtId="0" fontId="22" fillId="6" borderId="26" xfId="0" applyFont="1" applyFill="1" applyBorder="1" applyAlignment="1" applyProtection="1">
      <alignment horizontal="left" vertical="center" wrapText="1"/>
    </xf>
    <xf numFmtId="0" fontId="22" fillId="6" borderId="29" xfId="0" applyFont="1" applyFill="1" applyBorder="1" applyAlignment="1" applyProtection="1">
      <alignment horizontal="left" vertical="center" wrapText="1" indent="3"/>
    </xf>
    <xf numFmtId="0" fontId="22" fillId="6" borderId="26" xfId="0" applyFont="1" applyFill="1" applyBorder="1" applyAlignment="1" applyProtection="1">
      <alignment horizontal="left" vertical="center" wrapText="1" indent="3"/>
    </xf>
    <xf numFmtId="0" fontId="22" fillId="6" borderId="21" xfId="0" applyFont="1" applyFill="1" applyBorder="1" applyAlignment="1" applyProtection="1">
      <alignment horizontal="left" vertical="center" wrapText="1" indent="3"/>
    </xf>
    <xf numFmtId="0" fontId="22" fillId="6" borderId="29" xfId="0" applyFont="1" applyFill="1" applyBorder="1" applyAlignment="1" applyProtection="1">
      <alignment horizontal="left" vertical="center" wrapText="1" indent="2"/>
    </xf>
    <xf numFmtId="0" fontId="22" fillId="6" borderId="21" xfId="0" applyFont="1" applyFill="1" applyBorder="1" applyAlignment="1" applyProtection="1">
      <alignment horizontal="left" vertical="center" wrapText="1" indent="1"/>
    </xf>
    <xf numFmtId="0" fontId="24" fillId="6" borderId="168" xfId="5" applyFont="1" applyFill="1" applyBorder="1" applyAlignment="1">
      <alignment horizontal="center" vertical="center" wrapText="1"/>
    </xf>
    <xf numFmtId="0" fontId="24" fillId="6" borderId="156" xfId="5" applyFont="1" applyFill="1" applyBorder="1" applyAlignment="1">
      <alignment horizontal="center" vertical="center" wrapText="1"/>
    </xf>
    <xf numFmtId="0" fontId="22" fillId="6" borderId="93" xfId="0" applyFont="1" applyFill="1" applyBorder="1" applyAlignment="1" applyProtection="1">
      <alignment horizontal="center" vertical="center"/>
    </xf>
    <xf numFmtId="0" fontId="22" fillId="6" borderId="145" xfId="0" applyFont="1" applyFill="1" applyBorder="1" applyAlignment="1" applyProtection="1">
      <alignment horizontal="center" vertical="center"/>
    </xf>
    <xf numFmtId="0" fontId="22" fillId="6" borderId="161" xfId="0" applyFont="1" applyFill="1" applyBorder="1" applyAlignment="1" applyProtection="1">
      <alignment horizontal="left" vertical="center" wrapText="1"/>
    </xf>
    <xf numFmtId="0" fontId="22" fillId="6" borderId="159" xfId="0" applyFont="1" applyFill="1" applyBorder="1" applyAlignment="1" applyProtection="1">
      <alignment horizontal="left" vertical="center" wrapText="1"/>
    </xf>
    <xf numFmtId="0" fontId="22" fillId="6" borderId="30" xfId="0" applyFont="1" applyFill="1" applyBorder="1" applyAlignment="1" applyProtection="1">
      <alignment horizontal="left" vertical="center" wrapText="1"/>
    </xf>
    <xf numFmtId="0" fontId="22" fillId="6" borderId="27" xfId="0" applyFont="1" applyFill="1" applyBorder="1" applyAlignment="1" applyProtection="1">
      <alignment horizontal="left" vertical="center" wrapText="1"/>
    </xf>
    <xf numFmtId="0" fontId="22" fillId="6" borderId="158" xfId="0" applyFont="1" applyFill="1" applyBorder="1" applyAlignment="1" applyProtection="1">
      <alignment horizontal="left" vertical="center" wrapText="1"/>
    </xf>
    <xf numFmtId="0" fontId="22" fillId="6" borderId="156" xfId="0" applyFont="1" applyFill="1" applyBorder="1" applyAlignment="1" applyProtection="1">
      <alignment horizontal="center" vertical="center"/>
    </xf>
  </cellXfs>
  <cellStyles count="132">
    <cellStyle name="20% - Accent1" xfId="85" builtinId="30" hidden="1"/>
    <cellStyle name="20% - Accent2" xfId="89" builtinId="34" hidden="1"/>
    <cellStyle name="20% - Accent3" xfId="93" builtinId="38" hidden="1"/>
    <cellStyle name="20% - Accent4" xfId="97" builtinId="42" hidden="1"/>
    <cellStyle name="20% - Accent5" xfId="101" builtinId="46" hidden="1"/>
    <cellStyle name="20% - Accent6" xfId="105" builtinId="50" hidden="1"/>
    <cellStyle name="40% - Accent1" xfId="86" builtinId="31" hidden="1"/>
    <cellStyle name="40% - Accent2" xfId="90" builtinId="35" hidden="1"/>
    <cellStyle name="40% - Accent3" xfId="94" builtinId="39" hidden="1"/>
    <cellStyle name="40% - Accent4" xfId="98" builtinId="43" hidden="1"/>
    <cellStyle name="40% - Accent5" xfId="102" builtinId="47" hidden="1"/>
    <cellStyle name="40% - Accent6" xfId="106" builtinId="51" hidden="1"/>
    <cellStyle name="60% - Accent1" xfId="87" builtinId="32" hidden="1"/>
    <cellStyle name="60% - Accent2" xfId="91" builtinId="36" hidden="1"/>
    <cellStyle name="60% - Accent3" xfId="95" builtinId="40" hidden="1"/>
    <cellStyle name="60% - Accent4" xfId="99" builtinId="44" hidden="1"/>
    <cellStyle name="60% - Accent5" xfId="103" builtinId="48" hidden="1"/>
    <cellStyle name="60% - Accent6" xfId="107" builtinId="52" hidden="1"/>
    <cellStyle name="Accent1" xfId="84" builtinId="29" hidden="1"/>
    <cellStyle name="Accent1" xfId="115" builtinId="29" hidden="1"/>
    <cellStyle name="Accent2" xfId="88" builtinId="33" hidden="1"/>
    <cellStyle name="Accent3" xfId="92" builtinId="37" hidden="1"/>
    <cellStyle name="Accent4" xfId="96" builtinId="41" hidden="1"/>
    <cellStyle name="Accent5" xfId="100" builtinId="45" hidden="1"/>
    <cellStyle name="Accent6" xfId="104" builtinId="49" hidden="1"/>
    <cellStyle name="Bad" xfId="61" builtinId="27" hidden="1"/>
    <cellStyle name="Bad" xfId="74" builtinId="27" hidden="1"/>
    <cellStyle name="Calculation" xfId="65" builtinId="22" hidden="1"/>
    <cellStyle name="Calculation" xfId="78" builtinId="22" hidden="1"/>
    <cellStyle name="Check Cell" xfId="67" builtinId="23" hidden="1"/>
    <cellStyle name="Check Cell" xfId="80" builtinId="23" hidden="1"/>
    <cellStyle name="checkExposure" xfId="1"/>
    <cellStyle name="checkLiq" xfId="2"/>
    <cellStyle name="Comma" xfId="111" builtinId="3" hidden="1"/>
    <cellStyle name="Comma [0]" xfId="108" builtinId="6" hidden="1"/>
    <cellStyle name="Currency" xfId="112" builtinId="4" hidden="1"/>
    <cellStyle name="Currency [0]" xfId="109" builtinId="7" hidden="1"/>
    <cellStyle name="Explanatory Text" xfId="68" builtinId="53" hidden="1"/>
    <cellStyle name="Explanatory Text" xfId="81" builtinId="53" hidden="1"/>
    <cellStyle name="Good" xfId="60" builtinId="26" hidden="1"/>
    <cellStyle name="Good" xfId="73" builtinId="26" hidden="1"/>
    <cellStyle name="greyed" xfId="3"/>
    <cellStyle name="Heading 1" xfId="4"/>
    <cellStyle name="Heading 2" xfId="114" hidden="1"/>
    <cellStyle name="Heading 2" xfId="117" hidden="1"/>
    <cellStyle name="Heading 2" xfId="116"/>
    <cellStyle name="Heading 2 2" xfId="120" hidden="1"/>
    <cellStyle name="Heading 2 2" xfId="118" hidden="1"/>
    <cellStyle name="Heading 2 2" xfId="125" hidden="1"/>
    <cellStyle name="Heading 2 2" xfId="123" hidden="1"/>
    <cellStyle name="Heading 2 2" xfId="130" hidden="1"/>
    <cellStyle name="Heading 2 2" xfId="128" hidden="1"/>
    <cellStyle name="Heading 2 3" xfId="121" hidden="1"/>
    <cellStyle name="Heading 2 3" xfId="119" hidden="1"/>
    <cellStyle name="Heading 2 3" xfId="126" hidden="1"/>
    <cellStyle name="Heading 2 3" xfId="124" hidden="1"/>
    <cellStyle name="Heading 2 3" xfId="131" hidden="1"/>
    <cellStyle name="Heading 2 3" xfId="129" hidden="1"/>
    <cellStyle name="Heading 3" xfId="58" builtinId="18" hidden="1"/>
    <cellStyle name="Heading 3" xfId="71" builtinId="18" hidden="1"/>
    <cellStyle name="Heading 4" xfId="59" builtinId="19" hidden="1"/>
    <cellStyle name="Heading 4" xfId="72" builtinId="19" hidden="1"/>
    <cellStyle name="HeadingTable" xfId="5"/>
    <cellStyle name="highlightExposure" xfId="6"/>
    <cellStyle name="highlightPD" xfId="7"/>
    <cellStyle name="highlightPercentage" xfId="8"/>
    <cellStyle name="highlightText" xfId="9"/>
    <cellStyle name="Input" xfId="63" builtinId="20" hidden="1"/>
    <cellStyle name="Input" xfId="76" builtinId="20" hidden="1"/>
    <cellStyle name="inputDate" xfId="10"/>
    <cellStyle name="inputExposure" xfId="11"/>
    <cellStyle name="inputMaturity" xfId="12"/>
    <cellStyle name="inputParameterE" xfId="13"/>
    <cellStyle name="inputPD" xfId="14"/>
    <cellStyle name="inputPercentage" xfId="15"/>
    <cellStyle name="inputPercentageL" xfId="16"/>
    <cellStyle name="inputPercentageS" xfId="17"/>
    <cellStyle name="inputSelection" xfId="18"/>
    <cellStyle name="inputText" xfId="19"/>
    <cellStyle name="Linked Cell" xfId="66" builtinId="24" hidden="1"/>
    <cellStyle name="Linked Cell" xfId="79" builtinId="24" hidden="1"/>
    <cellStyle name="Neutral" xfId="62" builtinId="28" hidden="1"/>
    <cellStyle name="Neutral" xfId="75" builtinId="28" hidden="1"/>
    <cellStyle name="Normal" xfId="0" builtinId="0" customBuiltin="1"/>
    <cellStyle name="optionalDate" xfId="110"/>
    <cellStyle name="optionalExposure" xfId="20"/>
    <cellStyle name="optionalMaturity" xfId="21"/>
    <cellStyle name="optionalPD" xfId="22"/>
    <cellStyle name="optionalPercentage" xfId="23"/>
    <cellStyle name="optionalPercentageL" xfId="24"/>
    <cellStyle name="optionalPercentageS" xfId="25"/>
    <cellStyle name="optionalSelection" xfId="26"/>
    <cellStyle name="optionalText" xfId="27"/>
    <cellStyle name="Output" xfId="64" builtinId="21" hidden="1"/>
    <cellStyle name="Output" xfId="77" builtinId="21" hidden="1"/>
    <cellStyle name="Percent" xfId="113" builtinId="5" hidden="1"/>
    <cellStyle name="reviseExposure" xfId="28"/>
    <cellStyle name="showCheck" xfId="29"/>
    <cellStyle name="showExposure" xfId="30"/>
    <cellStyle name="showParameterE" xfId="31"/>
    <cellStyle name="showParameterS" xfId="32"/>
    <cellStyle name="showPD" xfId="33"/>
    <cellStyle name="showPercentage" xfId="34"/>
    <cellStyle name="showSelection" xfId="35"/>
    <cellStyle name="sup2Date" xfId="36"/>
    <cellStyle name="sup2Int" xfId="37"/>
    <cellStyle name="sup2ParameterE" xfId="38"/>
    <cellStyle name="sup2Percentage" xfId="39"/>
    <cellStyle name="sup2PercentageL" xfId="40"/>
    <cellStyle name="sup2PercentageM" xfId="41"/>
    <cellStyle name="sup2Selection" xfId="42"/>
    <cellStyle name="sup2Text" xfId="43"/>
    <cellStyle name="sup3ParameterE" xfId="44"/>
    <cellStyle name="sup3Percentage" xfId="45"/>
    <cellStyle name="supDate" xfId="46"/>
    <cellStyle name="supFloat" xfId="47"/>
    <cellStyle name="supInt" xfId="48"/>
    <cellStyle name="supParameterE" xfId="49"/>
    <cellStyle name="supParameterS" xfId="50"/>
    <cellStyle name="supPD" xfId="51"/>
    <cellStyle name="supPercentage" xfId="52"/>
    <cellStyle name="supPercentageL" xfId="53"/>
    <cellStyle name="supPercentageM" xfId="54"/>
    <cellStyle name="supPercentageM 2" xfId="127"/>
    <cellStyle name="supPercentageM 3" xfId="122"/>
    <cellStyle name="supSelection" xfId="55"/>
    <cellStyle name="supText" xfId="56"/>
    <cellStyle name="Title" xfId="57" builtinId="15" hidden="1"/>
    <cellStyle name="Title" xfId="70" builtinId="15" hidden="1"/>
    <cellStyle name="Total" xfId="69" builtinId="25" hidden="1"/>
    <cellStyle name="Total" xfId="82" builtinId="25" hidden="1"/>
    <cellStyle name="Warning Text" xfId="83" builtinId="11" customBuiltin="1"/>
  </cellStyles>
  <dxfs count="320">
    <dxf>
      <font>
        <condense val="0"/>
        <extend val="0"/>
        <color indexed="17"/>
      </font>
      <fill>
        <patternFill>
          <bgColor theme="0"/>
        </patternFill>
      </fill>
    </dxf>
    <dxf>
      <font>
        <b/>
        <i val="0"/>
        <strike val="0"/>
        <color rgb="FFAA322F"/>
      </font>
      <fill>
        <patternFill>
          <bgColor theme="0"/>
        </patternFill>
      </fill>
    </dxf>
    <dxf>
      <font>
        <condense val="0"/>
        <extend val="0"/>
        <color indexed="17"/>
      </font>
      <fill>
        <patternFill>
          <bgColor theme="0"/>
        </patternFill>
      </fill>
    </dxf>
    <dxf>
      <font>
        <b/>
        <i val="0"/>
        <strike val="0"/>
        <color rgb="FFAA322F"/>
      </font>
      <fill>
        <patternFill>
          <bgColor theme="0"/>
        </patternFill>
      </fill>
    </dxf>
    <dxf>
      <font>
        <condense val="0"/>
        <extend val="0"/>
        <color indexed="17"/>
      </font>
      <fill>
        <patternFill>
          <bgColor theme="0"/>
        </patternFill>
      </fill>
    </dxf>
    <dxf>
      <font>
        <b/>
        <i val="0"/>
        <strike val="0"/>
        <color rgb="FFAA322F"/>
      </font>
      <fill>
        <patternFill>
          <bgColor theme="0"/>
        </patternFill>
      </fill>
    </dxf>
    <dxf>
      <font>
        <condense val="0"/>
        <extend val="0"/>
        <color indexed="17"/>
      </font>
      <fill>
        <patternFill>
          <bgColor theme="0"/>
        </patternFill>
      </fill>
    </dxf>
    <dxf>
      <font>
        <b/>
        <i val="0"/>
        <strike val="0"/>
        <color rgb="FFAA322F"/>
      </font>
      <fill>
        <patternFill>
          <bgColor theme="0"/>
        </patternFill>
      </fill>
    </dxf>
    <dxf>
      <font>
        <condense val="0"/>
        <extend val="0"/>
        <color indexed="17"/>
      </font>
      <fill>
        <patternFill>
          <bgColor theme="0"/>
        </patternFill>
      </fill>
    </dxf>
    <dxf>
      <font>
        <b/>
        <i val="0"/>
        <strike val="0"/>
        <color rgb="FFAA322F"/>
      </font>
      <fill>
        <patternFill>
          <bgColor theme="0"/>
        </patternFill>
      </fill>
    </dxf>
    <dxf>
      <font>
        <condense val="0"/>
        <extend val="0"/>
        <color indexed="17"/>
      </font>
      <fill>
        <patternFill>
          <bgColor theme="0"/>
        </patternFill>
      </fill>
    </dxf>
    <dxf>
      <font>
        <b/>
        <i val="0"/>
        <strike val="0"/>
        <color rgb="FFAA322F"/>
      </font>
      <fill>
        <patternFill>
          <bgColor theme="0"/>
        </patternFill>
      </fill>
    </dxf>
    <dxf>
      <font>
        <condense val="0"/>
        <extend val="0"/>
        <color indexed="17"/>
      </font>
      <fill>
        <patternFill>
          <bgColor theme="0"/>
        </patternFill>
      </fill>
    </dxf>
    <dxf>
      <font>
        <b/>
        <i val="0"/>
        <strike val="0"/>
        <color rgb="FFAA322F"/>
      </font>
      <fill>
        <patternFill>
          <bgColor theme="0"/>
        </patternFill>
      </fill>
    </dxf>
    <dxf>
      <font>
        <condense val="0"/>
        <extend val="0"/>
        <color indexed="17"/>
      </font>
      <fill>
        <patternFill>
          <bgColor theme="0"/>
        </patternFill>
      </fill>
    </dxf>
    <dxf>
      <font>
        <b/>
        <i val="0"/>
        <strike val="0"/>
        <color rgb="FFAA322F"/>
      </font>
      <fill>
        <patternFill>
          <bgColor theme="0"/>
        </patternFill>
      </fill>
    </dxf>
    <dxf>
      <font>
        <condense val="0"/>
        <extend val="0"/>
        <color indexed="17"/>
      </font>
      <fill>
        <patternFill>
          <bgColor theme="0"/>
        </patternFill>
      </fill>
    </dxf>
    <dxf>
      <font>
        <b/>
        <i val="0"/>
        <strike val="0"/>
        <color rgb="FFAA322F"/>
      </font>
      <fill>
        <patternFill>
          <bgColor theme="0"/>
        </patternFill>
      </fill>
    </dxf>
    <dxf>
      <font>
        <condense val="0"/>
        <extend val="0"/>
        <color indexed="17"/>
      </font>
      <fill>
        <patternFill>
          <bgColor theme="0"/>
        </patternFill>
      </fill>
    </dxf>
    <dxf>
      <font>
        <b/>
        <i val="0"/>
        <strike val="0"/>
        <color rgb="FFAA322F"/>
      </font>
      <fill>
        <patternFill>
          <bgColor theme="0"/>
        </patternFill>
      </fill>
    </dxf>
    <dxf>
      <font>
        <b/>
        <i val="0"/>
        <strike val="0"/>
        <color rgb="FFAA322F"/>
      </font>
      <fill>
        <patternFill>
          <bgColor theme="0"/>
        </patternFill>
      </fill>
    </dxf>
    <dxf>
      <font>
        <condense val="0"/>
        <extend val="0"/>
        <color indexed="17"/>
      </font>
      <fill>
        <patternFill>
          <bgColor theme="0"/>
        </patternFill>
      </fill>
    </dxf>
    <dxf>
      <fill>
        <patternFill>
          <bgColor rgb="FFFF0000"/>
        </patternFill>
      </fill>
    </dxf>
    <dxf>
      <font>
        <condense val="0"/>
        <extend val="0"/>
        <color indexed="17"/>
      </font>
      <fill>
        <patternFill>
          <bgColor theme="0"/>
        </patternFill>
      </fill>
    </dxf>
    <dxf>
      <font>
        <b/>
        <i val="0"/>
        <color rgb="FFAA322F"/>
      </font>
      <fill>
        <patternFill>
          <bgColor theme="0"/>
        </patternFill>
      </fill>
    </dxf>
    <dxf>
      <fill>
        <patternFill>
          <bgColor rgb="FFFF0000"/>
        </patternFill>
      </fill>
    </dxf>
    <dxf>
      <font>
        <condense val="0"/>
        <extend val="0"/>
        <color indexed="17"/>
      </font>
      <fill>
        <patternFill>
          <bgColor theme="0"/>
        </patternFill>
      </fill>
    </dxf>
    <dxf>
      <font>
        <b/>
        <i val="0"/>
        <color rgb="FFAA322F"/>
      </font>
      <fill>
        <patternFill patternType="solid">
          <bgColor theme="0"/>
        </patternFill>
      </fill>
    </dxf>
    <dxf>
      <font>
        <condense val="0"/>
        <extend val="0"/>
        <color indexed="17"/>
      </font>
      <fill>
        <patternFill>
          <bgColor theme="0"/>
        </patternFill>
      </fill>
    </dxf>
    <dxf>
      <font>
        <b/>
        <i val="0"/>
        <color rgb="FFAA322F"/>
      </font>
      <fill>
        <patternFill patternType="solid">
          <bgColor theme="0"/>
        </patternFill>
      </fill>
    </dxf>
    <dxf>
      <font>
        <condense val="0"/>
        <extend val="0"/>
        <color indexed="17"/>
      </font>
      <fill>
        <patternFill>
          <bgColor theme="0"/>
        </patternFill>
      </fill>
    </dxf>
    <dxf>
      <font>
        <b/>
        <i val="0"/>
        <color rgb="FFAA322F"/>
      </font>
      <fill>
        <patternFill patternType="solid">
          <bgColor theme="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17"/>
      </font>
      <fill>
        <patternFill>
          <bgColor theme="0"/>
        </patternFill>
      </fill>
    </dxf>
    <dxf>
      <font>
        <b/>
        <i val="0"/>
        <color rgb="FFAA322F"/>
      </font>
      <fill>
        <patternFill patternType="solid">
          <bgColor theme="0"/>
        </patternFill>
      </fill>
    </dxf>
    <dxf>
      <font>
        <condense val="0"/>
        <extend val="0"/>
        <color indexed="17"/>
      </font>
      <fill>
        <patternFill>
          <bgColor theme="0"/>
        </patternFill>
      </fill>
    </dxf>
    <dxf>
      <font>
        <b/>
        <i val="0"/>
        <color rgb="FFAA322F"/>
      </font>
      <fill>
        <patternFill patternType="solid">
          <bgColor theme="0"/>
        </patternFill>
      </fill>
    </dxf>
    <dxf>
      <fill>
        <patternFill>
          <bgColor rgb="FFFF0000"/>
        </patternFill>
      </fill>
    </dxf>
    <dxf>
      <fill>
        <patternFill>
          <bgColor rgb="FFFF0000"/>
        </patternFill>
      </fill>
    </dxf>
    <dxf>
      <font>
        <condense val="0"/>
        <extend val="0"/>
        <color indexed="17"/>
      </font>
      <fill>
        <patternFill>
          <bgColor theme="0"/>
        </patternFill>
      </fill>
    </dxf>
    <dxf>
      <font>
        <b/>
        <i val="0"/>
        <color rgb="FFAA322F"/>
      </font>
      <fill>
        <patternFill>
          <bgColor theme="0"/>
        </patternFill>
      </fill>
    </dxf>
    <dxf>
      <fill>
        <patternFill>
          <bgColor rgb="FFFF0000"/>
        </patternFill>
      </fill>
    </dxf>
    <dxf>
      <font>
        <condense val="0"/>
        <extend val="0"/>
        <color indexed="17"/>
      </font>
      <fill>
        <patternFill>
          <bgColor theme="0"/>
        </patternFill>
      </fill>
    </dxf>
    <dxf>
      <font>
        <b/>
        <i val="0"/>
        <color rgb="FF9C0006"/>
      </font>
      <fill>
        <patternFill>
          <bgColor theme="0"/>
        </patternFill>
      </fill>
    </dxf>
    <dxf>
      <font>
        <condense val="0"/>
        <extend val="0"/>
        <color indexed="17"/>
      </font>
      <fill>
        <patternFill>
          <bgColor theme="0"/>
        </patternFill>
      </fill>
    </dxf>
    <dxf>
      <font>
        <b/>
        <i val="0"/>
        <color rgb="FF9C0006"/>
      </font>
      <fill>
        <patternFill>
          <bgColor theme="0"/>
        </patternFill>
      </fill>
    </dxf>
    <dxf>
      <font>
        <condense val="0"/>
        <extend val="0"/>
        <color indexed="17"/>
      </font>
      <fill>
        <patternFill>
          <bgColor theme="0"/>
        </patternFill>
      </fill>
    </dxf>
    <dxf>
      <font>
        <b/>
        <i val="0"/>
        <strike val="0"/>
        <color rgb="FFAA322F"/>
      </font>
      <fill>
        <patternFill>
          <bgColor theme="0"/>
        </patternFill>
      </fill>
    </dxf>
    <dxf>
      <font>
        <condense val="0"/>
        <extend val="0"/>
        <color indexed="17"/>
      </font>
      <fill>
        <patternFill>
          <bgColor theme="0"/>
        </patternFill>
      </fill>
    </dxf>
    <dxf>
      <font>
        <b/>
        <i val="0"/>
        <strike val="0"/>
        <color rgb="FFAA322F"/>
      </font>
      <fill>
        <patternFill>
          <bgColor theme="0"/>
        </patternFill>
      </fill>
    </dxf>
    <dxf>
      <font>
        <condense val="0"/>
        <extend val="0"/>
        <color indexed="17"/>
      </font>
      <fill>
        <patternFill>
          <bgColor theme="0"/>
        </patternFill>
      </fill>
    </dxf>
    <dxf>
      <font>
        <b/>
        <i val="0"/>
        <strike val="0"/>
        <color rgb="FFAA322F"/>
      </font>
      <fill>
        <patternFill>
          <bgColor theme="0"/>
        </patternFill>
      </fill>
    </dxf>
    <dxf>
      <font>
        <condense val="0"/>
        <extend val="0"/>
        <color indexed="17"/>
      </font>
      <fill>
        <patternFill>
          <bgColor theme="0"/>
        </patternFill>
      </fill>
    </dxf>
    <dxf>
      <font>
        <b/>
        <i val="0"/>
        <strike val="0"/>
        <color rgb="FFAA322F"/>
      </font>
      <fill>
        <patternFill>
          <bgColor theme="0"/>
        </patternFill>
      </fill>
    </dxf>
    <dxf>
      <font>
        <condense val="0"/>
        <extend val="0"/>
        <color indexed="17"/>
      </font>
      <fill>
        <patternFill>
          <bgColor theme="0"/>
        </patternFill>
      </fill>
    </dxf>
    <dxf>
      <font>
        <b/>
        <i val="0"/>
        <strike val="0"/>
        <color rgb="FFAA322F"/>
      </font>
      <fill>
        <patternFill>
          <bgColor theme="0"/>
        </patternFill>
      </fill>
    </dxf>
    <dxf>
      <font>
        <condense val="0"/>
        <extend val="0"/>
        <color indexed="17"/>
      </font>
      <fill>
        <patternFill>
          <bgColor theme="0"/>
        </patternFill>
      </fill>
    </dxf>
    <dxf>
      <font>
        <b/>
        <i val="0"/>
        <strike val="0"/>
        <color rgb="FFAA322F"/>
      </font>
      <fill>
        <patternFill>
          <bgColor theme="0"/>
        </patternFill>
      </fill>
    </dxf>
    <dxf>
      <font>
        <condense val="0"/>
        <extend val="0"/>
        <color indexed="17"/>
      </font>
      <fill>
        <patternFill>
          <bgColor theme="0"/>
        </patternFill>
      </fill>
    </dxf>
    <dxf>
      <font>
        <b/>
        <i val="0"/>
        <strike val="0"/>
        <color rgb="FFAA322F"/>
      </font>
      <fill>
        <patternFill>
          <bgColor theme="0"/>
        </patternFill>
      </fill>
    </dxf>
    <dxf>
      <font>
        <condense val="0"/>
        <extend val="0"/>
        <color indexed="17"/>
      </font>
      <fill>
        <patternFill>
          <bgColor theme="0"/>
        </patternFill>
      </fill>
    </dxf>
    <dxf>
      <font>
        <b/>
        <i val="0"/>
        <strike val="0"/>
        <color rgb="FFAA322F"/>
      </font>
      <fill>
        <patternFill>
          <bgColor theme="0"/>
        </patternFill>
      </fill>
    </dxf>
    <dxf>
      <font>
        <condense val="0"/>
        <extend val="0"/>
        <color indexed="17"/>
      </font>
      <fill>
        <patternFill>
          <bgColor theme="0"/>
        </patternFill>
      </fill>
    </dxf>
    <dxf>
      <font>
        <b/>
        <i val="0"/>
        <strike val="0"/>
        <color rgb="FFAA322F"/>
      </font>
      <fill>
        <patternFill>
          <bgColor theme="0"/>
        </patternFill>
      </fill>
    </dxf>
    <dxf>
      <font>
        <condense val="0"/>
        <extend val="0"/>
        <color indexed="17"/>
      </font>
      <fill>
        <patternFill>
          <bgColor theme="0"/>
        </patternFill>
      </fill>
    </dxf>
    <dxf>
      <font>
        <b/>
        <i val="0"/>
        <strike val="0"/>
        <color rgb="FFAA322F"/>
      </font>
      <fill>
        <patternFill>
          <bgColor theme="0"/>
        </patternFill>
      </fill>
    </dxf>
    <dxf>
      <font>
        <condense val="0"/>
        <extend val="0"/>
        <color indexed="17"/>
      </font>
      <fill>
        <patternFill>
          <bgColor theme="0"/>
        </patternFill>
      </fill>
    </dxf>
    <dxf>
      <font>
        <b/>
        <i val="0"/>
        <strike val="0"/>
        <color rgb="FFAA322F"/>
      </font>
      <fill>
        <patternFill>
          <bgColor theme="0"/>
        </patternFill>
      </fill>
    </dxf>
    <dxf>
      <font>
        <condense val="0"/>
        <extend val="0"/>
        <color indexed="17"/>
      </font>
      <fill>
        <patternFill>
          <bgColor theme="0"/>
        </patternFill>
      </fill>
    </dxf>
    <dxf>
      <font>
        <b/>
        <i val="0"/>
        <strike val="0"/>
        <color rgb="FFAA322F"/>
      </font>
      <fill>
        <patternFill>
          <bgColor theme="0"/>
        </patternFill>
      </fill>
    </dxf>
    <dxf>
      <font>
        <condense val="0"/>
        <extend val="0"/>
        <color indexed="17"/>
      </font>
      <fill>
        <patternFill>
          <bgColor theme="0"/>
        </patternFill>
      </fill>
    </dxf>
    <dxf>
      <font>
        <b/>
        <i val="0"/>
        <strike val="0"/>
        <color rgb="FFAA322F"/>
      </font>
      <fill>
        <patternFill>
          <bgColor theme="0"/>
        </patternFill>
      </fill>
    </dxf>
    <dxf>
      <font>
        <condense val="0"/>
        <extend val="0"/>
        <color indexed="17"/>
      </font>
      <fill>
        <patternFill>
          <bgColor theme="0"/>
        </patternFill>
      </fill>
    </dxf>
    <dxf>
      <font>
        <b/>
        <i val="0"/>
        <strike val="0"/>
        <color rgb="FFAA322F"/>
      </font>
      <fill>
        <patternFill>
          <bgColor theme="0"/>
        </patternFill>
      </fill>
    </dxf>
    <dxf>
      <font>
        <condense val="0"/>
        <extend val="0"/>
        <color indexed="17"/>
      </font>
      <fill>
        <patternFill>
          <bgColor theme="0"/>
        </patternFill>
      </fill>
    </dxf>
    <dxf>
      <font>
        <b/>
        <i val="0"/>
        <strike val="0"/>
        <color rgb="FFAA322F"/>
      </font>
      <fill>
        <patternFill>
          <bgColor theme="0"/>
        </patternFill>
      </fill>
    </dxf>
    <dxf>
      <font>
        <condense val="0"/>
        <extend val="0"/>
        <color indexed="17"/>
      </font>
      <fill>
        <patternFill>
          <bgColor theme="0"/>
        </patternFill>
      </fill>
    </dxf>
    <dxf>
      <font>
        <b/>
        <i val="0"/>
        <strike val="0"/>
        <color rgb="FFAA322F"/>
      </font>
      <fill>
        <patternFill>
          <bgColor theme="0"/>
        </patternFill>
      </fill>
    </dxf>
    <dxf>
      <font>
        <condense val="0"/>
        <extend val="0"/>
        <color indexed="17"/>
      </font>
      <fill>
        <patternFill>
          <bgColor theme="0"/>
        </patternFill>
      </fill>
    </dxf>
    <dxf>
      <font>
        <b/>
        <i val="0"/>
        <strike val="0"/>
        <color rgb="FFAA322F"/>
      </font>
      <fill>
        <patternFill>
          <bgColor theme="0"/>
        </patternFill>
      </fill>
    </dxf>
    <dxf>
      <fill>
        <patternFill>
          <bgColor rgb="FFFF0000"/>
        </patternFill>
      </fill>
    </dxf>
    <dxf>
      <font>
        <condense val="0"/>
        <extend val="0"/>
        <color indexed="17"/>
      </font>
      <fill>
        <patternFill>
          <bgColor theme="0"/>
        </patternFill>
      </fill>
    </dxf>
    <dxf>
      <font>
        <b/>
        <i val="0"/>
        <strike val="0"/>
        <color rgb="FFAA322F"/>
      </font>
      <fill>
        <patternFill>
          <bgColor theme="0"/>
        </patternFill>
      </fill>
    </dxf>
    <dxf>
      <font>
        <condense val="0"/>
        <extend val="0"/>
        <color indexed="17"/>
      </font>
      <fill>
        <patternFill>
          <bgColor theme="0"/>
        </patternFill>
      </fill>
    </dxf>
    <dxf>
      <font>
        <b/>
        <i val="0"/>
        <strike val="0"/>
        <color rgb="FFAA322F"/>
      </font>
      <fill>
        <patternFill>
          <bgColor theme="0"/>
        </patternFill>
      </fill>
    </dxf>
    <dxf>
      <font>
        <condense val="0"/>
        <extend val="0"/>
        <color indexed="17"/>
      </font>
      <fill>
        <patternFill>
          <bgColor theme="0"/>
        </patternFill>
      </fill>
    </dxf>
    <dxf>
      <font>
        <b/>
        <i val="0"/>
        <strike val="0"/>
        <color rgb="FFAA322F"/>
      </font>
      <fill>
        <patternFill>
          <bgColor theme="0"/>
        </patternFill>
      </fill>
    </dxf>
    <dxf>
      <fill>
        <patternFill>
          <bgColor rgb="FFFF0000"/>
        </patternFill>
      </fill>
    </dxf>
    <dxf>
      <font>
        <condense val="0"/>
        <extend val="0"/>
        <color indexed="17"/>
      </font>
      <fill>
        <patternFill>
          <bgColor theme="0"/>
        </patternFill>
      </fill>
    </dxf>
    <dxf>
      <font>
        <b/>
        <i val="0"/>
        <strike val="0"/>
        <color rgb="FFAA322F"/>
      </font>
      <fill>
        <patternFill>
          <bgColor theme="0"/>
        </patternFill>
      </fill>
    </dxf>
    <dxf>
      <font>
        <condense val="0"/>
        <extend val="0"/>
        <color indexed="17"/>
      </font>
      <fill>
        <patternFill>
          <bgColor theme="0"/>
        </patternFill>
      </fill>
    </dxf>
    <dxf>
      <font>
        <b/>
        <i val="0"/>
        <strike val="0"/>
        <color rgb="FFAA322F"/>
      </font>
      <fill>
        <patternFill>
          <bgColor theme="0"/>
        </patternFill>
      </fill>
    </dxf>
    <dxf>
      <font>
        <condense val="0"/>
        <extend val="0"/>
        <color indexed="17"/>
      </font>
      <fill>
        <patternFill>
          <bgColor theme="0"/>
        </patternFill>
      </fill>
    </dxf>
    <dxf>
      <font>
        <b/>
        <i val="0"/>
        <strike val="0"/>
        <color rgb="FFAA322F"/>
      </font>
      <fill>
        <patternFill>
          <bgColor theme="0"/>
        </patternFill>
      </fill>
    </dxf>
    <dxf>
      <font>
        <condense val="0"/>
        <extend val="0"/>
        <color indexed="17"/>
      </font>
      <fill>
        <patternFill>
          <bgColor theme="0"/>
        </patternFill>
      </fill>
    </dxf>
    <dxf>
      <font>
        <b/>
        <i val="0"/>
        <strike val="0"/>
        <color rgb="FFAA322F"/>
      </font>
      <fill>
        <patternFill>
          <bgColor theme="0"/>
        </patternFill>
      </fill>
    </dxf>
    <dxf>
      <font>
        <condense val="0"/>
        <extend val="0"/>
        <color indexed="17"/>
      </font>
      <fill>
        <patternFill>
          <bgColor theme="0"/>
        </patternFill>
      </fill>
    </dxf>
    <dxf>
      <font>
        <b/>
        <i val="0"/>
        <strike val="0"/>
        <color rgb="FFAA322F"/>
      </font>
      <fill>
        <patternFill>
          <bgColor theme="0"/>
        </patternFill>
      </fill>
    </dxf>
    <dxf>
      <font>
        <condense val="0"/>
        <extend val="0"/>
        <color indexed="17"/>
      </font>
      <fill>
        <patternFill>
          <bgColor theme="0"/>
        </patternFill>
      </fill>
    </dxf>
    <dxf>
      <font>
        <b/>
        <i val="0"/>
        <strike val="0"/>
        <color rgb="FFAA322F"/>
      </font>
      <fill>
        <patternFill>
          <bgColor theme="0"/>
        </patternFill>
      </fill>
    </dxf>
    <dxf>
      <font>
        <condense val="0"/>
        <extend val="0"/>
        <color indexed="17"/>
      </font>
      <fill>
        <patternFill>
          <bgColor theme="0"/>
        </patternFill>
      </fill>
    </dxf>
    <dxf>
      <font>
        <b/>
        <i val="0"/>
        <strike val="0"/>
        <color rgb="FFAA322F"/>
      </font>
      <fill>
        <patternFill>
          <bgColor theme="0"/>
        </patternFill>
      </fill>
    </dxf>
    <dxf>
      <font>
        <condense val="0"/>
        <extend val="0"/>
        <color indexed="17"/>
      </font>
      <fill>
        <patternFill>
          <bgColor theme="0"/>
        </patternFill>
      </fill>
    </dxf>
    <dxf>
      <font>
        <b/>
        <i val="0"/>
        <strike val="0"/>
        <color rgb="FFAA322F"/>
      </font>
      <fill>
        <patternFill>
          <bgColor theme="0"/>
        </patternFill>
      </fill>
    </dxf>
    <dxf>
      <font>
        <condense val="0"/>
        <extend val="0"/>
        <color indexed="17"/>
      </font>
      <fill>
        <patternFill>
          <bgColor theme="0"/>
        </patternFill>
      </fill>
    </dxf>
    <dxf>
      <font>
        <b/>
        <i val="0"/>
        <strike val="0"/>
        <color rgb="FFAA322F"/>
      </font>
      <fill>
        <patternFill>
          <bgColor theme="0"/>
        </patternFill>
      </fill>
    </dxf>
    <dxf>
      <font>
        <condense val="0"/>
        <extend val="0"/>
        <color indexed="17"/>
      </font>
      <fill>
        <patternFill>
          <bgColor theme="0"/>
        </patternFill>
      </fill>
    </dxf>
    <dxf>
      <font>
        <b/>
        <i val="0"/>
        <strike val="0"/>
        <color rgb="FFAA322F"/>
      </font>
      <fill>
        <patternFill>
          <bgColor theme="0"/>
        </patternFill>
      </fill>
    </dxf>
    <dxf>
      <font>
        <condense val="0"/>
        <extend val="0"/>
        <color indexed="17"/>
      </font>
      <fill>
        <patternFill>
          <bgColor theme="0"/>
        </patternFill>
      </fill>
    </dxf>
    <dxf>
      <font>
        <b/>
        <i val="0"/>
        <strike val="0"/>
        <color rgb="FFAA322F"/>
      </font>
      <fill>
        <patternFill>
          <bgColor theme="0"/>
        </patternFill>
      </fill>
    </dxf>
    <dxf>
      <font>
        <condense val="0"/>
        <extend val="0"/>
        <color indexed="17"/>
      </font>
      <fill>
        <patternFill>
          <bgColor theme="0"/>
        </patternFill>
      </fill>
    </dxf>
    <dxf>
      <font>
        <b/>
        <i val="0"/>
        <strike val="0"/>
        <color rgb="FFAA322F"/>
      </font>
      <fill>
        <patternFill>
          <bgColor theme="0"/>
        </patternFill>
      </fill>
    </dxf>
    <dxf>
      <font>
        <condense val="0"/>
        <extend val="0"/>
        <color indexed="17"/>
      </font>
      <fill>
        <patternFill>
          <bgColor theme="0"/>
        </patternFill>
      </fill>
    </dxf>
    <dxf>
      <font>
        <b/>
        <i val="0"/>
        <strike val="0"/>
        <color rgb="FFAA322F"/>
      </font>
      <fill>
        <patternFill>
          <bgColor theme="0"/>
        </patternFill>
      </fill>
    </dxf>
    <dxf>
      <font>
        <condense val="0"/>
        <extend val="0"/>
        <color indexed="17"/>
      </font>
      <fill>
        <patternFill>
          <bgColor theme="0"/>
        </patternFill>
      </fill>
    </dxf>
    <dxf>
      <font>
        <b/>
        <i val="0"/>
        <strike val="0"/>
        <color rgb="FFAA322F"/>
      </font>
      <fill>
        <patternFill>
          <bgColor theme="0"/>
        </patternFill>
      </fill>
    </dxf>
    <dxf>
      <font>
        <condense val="0"/>
        <extend val="0"/>
        <color indexed="17"/>
      </font>
      <fill>
        <patternFill>
          <bgColor theme="0"/>
        </patternFill>
      </fill>
    </dxf>
    <dxf>
      <font>
        <b/>
        <i val="0"/>
        <strike val="0"/>
        <color rgb="FFAA322F"/>
      </font>
      <fill>
        <patternFill>
          <bgColor theme="0"/>
        </patternFill>
      </fill>
    </dxf>
    <dxf>
      <font>
        <condense val="0"/>
        <extend val="0"/>
        <color indexed="17"/>
      </font>
      <fill>
        <patternFill>
          <bgColor theme="0"/>
        </patternFill>
      </fill>
    </dxf>
    <dxf>
      <font>
        <b/>
        <i val="0"/>
        <strike val="0"/>
        <color rgb="FFAA322F"/>
      </font>
      <fill>
        <patternFill>
          <bgColor theme="0"/>
        </patternFill>
      </fill>
    </dxf>
    <dxf>
      <font>
        <condense val="0"/>
        <extend val="0"/>
        <color indexed="17"/>
      </font>
      <fill>
        <patternFill>
          <bgColor theme="0"/>
        </patternFill>
      </fill>
    </dxf>
    <dxf>
      <font>
        <b/>
        <i val="0"/>
        <strike val="0"/>
        <color rgb="FFAA322F"/>
      </font>
      <fill>
        <patternFill>
          <bgColor theme="0"/>
        </patternFill>
      </fill>
    </dxf>
    <dxf>
      <font>
        <condense val="0"/>
        <extend val="0"/>
        <color indexed="17"/>
      </font>
      <fill>
        <patternFill>
          <bgColor theme="0"/>
        </patternFill>
      </fill>
    </dxf>
    <dxf>
      <font>
        <b/>
        <i val="0"/>
        <strike val="0"/>
        <color rgb="FFAA322F"/>
      </font>
      <fill>
        <patternFill>
          <bgColor theme="0"/>
        </patternFill>
      </fill>
    </dxf>
    <dxf>
      <font>
        <condense val="0"/>
        <extend val="0"/>
        <color indexed="17"/>
      </font>
      <fill>
        <patternFill>
          <bgColor theme="0"/>
        </patternFill>
      </fill>
    </dxf>
    <dxf>
      <font>
        <b/>
        <i val="0"/>
        <strike val="0"/>
        <color rgb="FFAA322F"/>
      </font>
      <fill>
        <patternFill>
          <bgColor theme="0"/>
        </patternFill>
      </fill>
    </dxf>
    <dxf>
      <font>
        <condense val="0"/>
        <extend val="0"/>
        <color indexed="17"/>
      </font>
      <fill>
        <patternFill>
          <bgColor theme="0"/>
        </patternFill>
      </fill>
    </dxf>
    <dxf>
      <font>
        <b/>
        <i val="0"/>
        <strike val="0"/>
        <color rgb="FFAA322F"/>
      </font>
      <fill>
        <patternFill>
          <bgColor theme="0"/>
        </patternFill>
      </fill>
    </dxf>
    <dxf>
      <font>
        <condense val="0"/>
        <extend val="0"/>
        <color indexed="17"/>
      </font>
      <fill>
        <patternFill>
          <bgColor theme="0"/>
        </patternFill>
      </fill>
    </dxf>
    <dxf>
      <font>
        <b/>
        <i val="0"/>
        <strike val="0"/>
        <color rgb="FFAA322F"/>
      </font>
      <fill>
        <patternFill>
          <bgColor theme="0"/>
        </patternFill>
      </fill>
    </dxf>
    <dxf>
      <font>
        <condense val="0"/>
        <extend val="0"/>
        <color indexed="17"/>
      </font>
      <fill>
        <patternFill>
          <bgColor theme="0"/>
        </patternFill>
      </fill>
    </dxf>
    <dxf>
      <font>
        <b/>
        <i val="0"/>
        <strike val="0"/>
        <color rgb="FFAA322F"/>
      </font>
      <fill>
        <patternFill>
          <bgColor theme="0"/>
        </patternFill>
      </fill>
    </dxf>
    <dxf>
      <font>
        <condense val="0"/>
        <extend val="0"/>
        <color indexed="17"/>
      </font>
      <fill>
        <patternFill>
          <bgColor theme="0"/>
        </patternFill>
      </fill>
    </dxf>
    <dxf>
      <font>
        <b/>
        <i val="0"/>
        <strike val="0"/>
        <color rgb="FFAA322F"/>
      </font>
      <fill>
        <patternFill>
          <bgColor theme="0"/>
        </patternFill>
      </fill>
    </dxf>
    <dxf>
      <font>
        <condense val="0"/>
        <extend val="0"/>
        <color indexed="17"/>
      </font>
      <fill>
        <patternFill>
          <bgColor theme="0"/>
        </patternFill>
      </fill>
    </dxf>
    <dxf>
      <font>
        <b/>
        <i val="0"/>
        <strike val="0"/>
        <color rgb="FFAA322F"/>
      </font>
      <fill>
        <patternFill>
          <bgColor theme="0"/>
        </patternFill>
      </fill>
    </dxf>
    <dxf>
      <font>
        <condense val="0"/>
        <extend val="0"/>
        <color indexed="17"/>
      </font>
      <fill>
        <patternFill>
          <bgColor theme="0"/>
        </patternFill>
      </fill>
    </dxf>
    <dxf>
      <font>
        <b/>
        <i val="0"/>
        <strike val="0"/>
        <color rgb="FFAA322F"/>
      </font>
      <fill>
        <patternFill>
          <bgColor theme="0"/>
        </patternFill>
      </fill>
    </dxf>
    <dxf>
      <font>
        <condense val="0"/>
        <extend val="0"/>
        <color indexed="17"/>
      </font>
      <fill>
        <patternFill>
          <bgColor theme="0"/>
        </patternFill>
      </fill>
    </dxf>
    <dxf>
      <font>
        <b/>
        <i val="0"/>
        <strike val="0"/>
        <color rgb="FFAA322F"/>
      </font>
      <fill>
        <patternFill>
          <bgColor theme="0"/>
        </patternFill>
      </fill>
    </dxf>
    <dxf>
      <font>
        <condense val="0"/>
        <extend val="0"/>
        <color indexed="17"/>
      </font>
      <fill>
        <patternFill>
          <bgColor theme="0"/>
        </patternFill>
      </fill>
    </dxf>
    <dxf>
      <font>
        <b/>
        <i val="0"/>
        <strike val="0"/>
        <color rgb="FFAA322F"/>
      </font>
      <fill>
        <patternFill>
          <bgColor theme="0"/>
        </patternFill>
      </fill>
    </dxf>
    <dxf>
      <font>
        <condense val="0"/>
        <extend val="0"/>
        <color indexed="17"/>
      </font>
      <fill>
        <patternFill>
          <bgColor theme="0"/>
        </patternFill>
      </fill>
    </dxf>
    <dxf>
      <font>
        <b/>
        <i val="0"/>
        <strike val="0"/>
        <color rgb="FFAA322F"/>
      </font>
      <fill>
        <patternFill>
          <bgColor theme="0"/>
        </patternFill>
      </fill>
    </dxf>
    <dxf>
      <font>
        <condense val="0"/>
        <extend val="0"/>
        <color indexed="17"/>
      </font>
      <fill>
        <patternFill>
          <bgColor theme="0"/>
        </patternFill>
      </fill>
    </dxf>
    <dxf>
      <font>
        <b/>
        <i val="0"/>
        <strike val="0"/>
        <color rgb="FFAA322F"/>
      </font>
      <fill>
        <patternFill>
          <bgColor theme="0"/>
        </patternFill>
      </fill>
    </dxf>
    <dxf>
      <font>
        <condense val="0"/>
        <extend val="0"/>
        <color indexed="17"/>
      </font>
      <fill>
        <patternFill>
          <bgColor theme="0"/>
        </patternFill>
      </fill>
    </dxf>
    <dxf>
      <font>
        <b/>
        <i val="0"/>
        <strike val="0"/>
        <color rgb="FFAA322F"/>
      </font>
      <fill>
        <patternFill>
          <bgColor theme="0"/>
        </patternFill>
      </fill>
    </dxf>
    <dxf>
      <font>
        <condense val="0"/>
        <extend val="0"/>
        <color indexed="17"/>
      </font>
      <fill>
        <patternFill>
          <bgColor theme="0"/>
        </patternFill>
      </fill>
    </dxf>
    <dxf>
      <font>
        <b/>
        <i val="0"/>
        <strike val="0"/>
        <color rgb="FFAA322F"/>
      </font>
      <fill>
        <patternFill>
          <bgColor theme="0"/>
        </patternFill>
      </fill>
    </dxf>
    <dxf>
      <font>
        <condense val="0"/>
        <extend val="0"/>
        <color indexed="17"/>
      </font>
      <fill>
        <patternFill>
          <bgColor theme="0"/>
        </patternFill>
      </fill>
    </dxf>
    <dxf>
      <font>
        <b/>
        <i val="0"/>
        <strike val="0"/>
        <color rgb="FFAA322F"/>
      </font>
      <fill>
        <patternFill>
          <bgColor theme="0"/>
        </patternFill>
      </fill>
    </dxf>
    <dxf>
      <font>
        <condense val="0"/>
        <extend val="0"/>
        <color indexed="17"/>
      </font>
      <fill>
        <patternFill>
          <bgColor theme="0"/>
        </patternFill>
      </fill>
    </dxf>
    <dxf>
      <font>
        <b/>
        <i val="0"/>
        <strike val="0"/>
        <color rgb="FFAA322F"/>
      </font>
      <fill>
        <patternFill>
          <bgColor theme="0"/>
        </patternFill>
      </fill>
    </dxf>
    <dxf>
      <font>
        <condense val="0"/>
        <extend val="0"/>
        <color indexed="17"/>
      </font>
      <fill>
        <patternFill>
          <bgColor theme="0"/>
        </patternFill>
      </fill>
    </dxf>
    <dxf>
      <font>
        <b/>
        <i val="0"/>
        <strike val="0"/>
        <color rgb="FFAA322F"/>
      </font>
      <fill>
        <patternFill>
          <bgColor theme="0"/>
        </patternFill>
      </fill>
    </dxf>
    <dxf>
      <font>
        <condense val="0"/>
        <extend val="0"/>
        <color indexed="17"/>
      </font>
      <fill>
        <patternFill>
          <bgColor theme="0"/>
        </patternFill>
      </fill>
    </dxf>
    <dxf>
      <font>
        <b/>
        <i val="0"/>
        <strike val="0"/>
        <color rgb="FFAA322F"/>
      </font>
      <fill>
        <patternFill>
          <bgColor theme="0"/>
        </patternFill>
      </fill>
    </dxf>
    <dxf>
      <font>
        <condense val="0"/>
        <extend val="0"/>
        <color indexed="17"/>
      </font>
      <fill>
        <patternFill>
          <bgColor theme="0"/>
        </patternFill>
      </fill>
    </dxf>
    <dxf>
      <font>
        <b/>
        <i val="0"/>
        <strike val="0"/>
        <color rgb="FFAA322F"/>
      </font>
      <fill>
        <patternFill>
          <bgColor theme="0"/>
        </patternFill>
      </fill>
    </dxf>
    <dxf>
      <font>
        <condense val="0"/>
        <extend val="0"/>
        <color indexed="17"/>
      </font>
      <fill>
        <patternFill>
          <bgColor theme="0"/>
        </patternFill>
      </fill>
    </dxf>
    <dxf>
      <font>
        <b/>
        <i val="0"/>
        <strike val="0"/>
        <color rgb="FFAA322F"/>
      </font>
      <fill>
        <patternFill>
          <bgColor theme="0"/>
        </patternFill>
      </fill>
    </dxf>
    <dxf>
      <font>
        <condense val="0"/>
        <extend val="0"/>
        <color indexed="17"/>
      </font>
      <fill>
        <patternFill>
          <bgColor theme="0"/>
        </patternFill>
      </fill>
    </dxf>
    <dxf>
      <font>
        <b/>
        <i val="0"/>
        <strike val="0"/>
        <color rgb="FFAA322F"/>
      </font>
      <fill>
        <patternFill>
          <bgColor theme="0"/>
        </patternFill>
      </fill>
    </dxf>
    <dxf>
      <font>
        <condense val="0"/>
        <extend val="0"/>
        <color indexed="17"/>
      </font>
      <fill>
        <patternFill>
          <bgColor theme="0"/>
        </patternFill>
      </fill>
    </dxf>
    <dxf>
      <font>
        <b/>
        <i val="0"/>
        <strike val="0"/>
        <color rgb="FFAA322F"/>
      </font>
      <fill>
        <patternFill>
          <bgColor theme="0"/>
        </patternFill>
      </fill>
    </dxf>
    <dxf>
      <fill>
        <patternFill>
          <bgColor rgb="FFFF0000"/>
        </patternFill>
      </fill>
    </dxf>
    <dxf>
      <font>
        <condense val="0"/>
        <extend val="0"/>
        <color indexed="17"/>
      </font>
      <fill>
        <patternFill>
          <bgColor theme="0"/>
        </patternFill>
      </fill>
    </dxf>
    <dxf>
      <font>
        <b/>
        <i val="0"/>
        <strike val="0"/>
        <color rgb="FFAA322F"/>
      </font>
      <fill>
        <patternFill>
          <bgColor theme="0"/>
        </patternFill>
      </fill>
    </dxf>
    <dxf>
      <font>
        <condense val="0"/>
        <extend val="0"/>
        <color indexed="17"/>
      </font>
      <fill>
        <patternFill>
          <bgColor theme="0"/>
        </patternFill>
      </fill>
    </dxf>
    <dxf>
      <font>
        <b/>
        <i val="0"/>
        <strike val="0"/>
        <color rgb="FFAA322F"/>
      </font>
      <fill>
        <patternFill>
          <bgColor theme="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17"/>
      </font>
      <fill>
        <patternFill>
          <bgColor theme="0"/>
        </patternFill>
      </fill>
    </dxf>
    <dxf>
      <font>
        <b/>
        <i val="0"/>
        <strike val="0"/>
        <color rgb="FFAA322F"/>
      </font>
      <fill>
        <patternFill>
          <bgColor theme="0"/>
        </patternFill>
      </fill>
    </dxf>
    <dxf>
      <fill>
        <patternFill>
          <bgColor rgb="FFFF0000"/>
        </patternFill>
      </fill>
    </dxf>
    <dxf>
      <fill>
        <patternFill>
          <bgColor rgb="FFFF0000"/>
        </patternFill>
      </fill>
    </dxf>
    <dxf>
      <fill>
        <patternFill>
          <bgColor rgb="FFFF0000"/>
        </patternFill>
      </fill>
    </dxf>
    <dxf>
      <font>
        <condense val="0"/>
        <extend val="0"/>
        <color indexed="17"/>
      </font>
      <fill>
        <patternFill>
          <bgColor theme="0"/>
        </patternFill>
      </fill>
    </dxf>
    <dxf>
      <font>
        <b/>
        <i val="0"/>
        <strike val="0"/>
        <color rgb="FFAA322F"/>
      </font>
      <fill>
        <patternFill>
          <bgColor theme="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17"/>
      </font>
      <fill>
        <patternFill>
          <bgColor theme="0"/>
        </patternFill>
      </fill>
    </dxf>
    <dxf>
      <font>
        <b/>
        <i val="0"/>
        <strike val="0"/>
        <color rgb="FFAA322F"/>
      </font>
      <fill>
        <patternFill>
          <bgColor theme="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17"/>
      </font>
      <fill>
        <patternFill>
          <bgColor theme="0"/>
        </patternFill>
      </fill>
    </dxf>
    <dxf>
      <font>
        <b/>
        <i val="0"/>
        <color rgb="FF9C0006"/>
      </font>
      <fill>
        <patternFill>
          <bgColor theme="0"/>
        </patternFill>
      </fill>
    </dxf>
    <dxf>
      <fill>
        <patternFill>
          <bgColor rgb="FFFF0000"/>
        </patternFill>
      </fill>
    </dxf>
    <dxf>
      <fill>
        <patternFill>
          <bgColor rgb="FFFF0000"/>
        </patternFill>
      </fill>
    </dxf>
    <dxf>
      <fill>
        <patternFill>
          <bgColor rgb="FFFF0000"/>
        </patternFill>
      </fill>
    </dxf>
    <dxf>
      <font>
        <condense val="0"/>
        <extend val="0"/>
        <color indexed="17"/>
      </font>
      <fill>
        <patternFill>
          <bgColor theme="0"/>
        </patternFill>
      </fill>
    </dxf>
    <dxf>
      <font>
        <b/>
        <i val="0"/>
        <color rgb="FFAA322F"/>
      </font>
      <fill>
        <patternFill patternType="solid">
          <bgColor theme="0"/>
        </patternFill>
      </fill>
    </dxf>
    <dxf>
      <fill>
        <patternFill>
          <bgColor rgb="FFFF0000"/>
        </patternFill>
      </fill>
    </dxf>
  </dxfs>
  <tableStyles count="0" defaultTableStyle="TableStyleMedium9" defaultPivotStyle="PivotStyleMedium4"/>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FF6600"/>
      <rgbColor rgb="00008080"/>
      <rgbColor rgb="00C0C0C0"/>
      <rgbColor rgb="00808080"/>
      <rgbColor rgb="00000099"/>
      <rgbColor rgb="00000000"/>
      <rgbColor rgb="00FFFFFF"/>
      <rgbColor rgb="00CCFFFF"/>
      <rgbColor rgb="00660066"/>
      <rgbColor rgb="00FF8080"/>
      <rgbColor rgb="000066CC"/>
      <rgbColor rgb="00CCCCFF"/>
      <rgbColor rgb="00FF9966"/>
      <rgbColor rgb="00FFFFFF"/>
      <rgbColor rgb="00FFFF00"/>
      <rgbColor rgb="0099CCFF"/>
      <rgbColor rgb="0000FF00"/>
      <rgbColor rgb="00800000"/>
      <rgbColor rgb="00008080"/>
      <rgbColor rgb="000000FF"/>
      <rgbColor rgb="0000CCFF"/>
      <rgbColor rgb="00CCFFFF"/>
      <rgbColor rgb="00CCFFCC"/>
      <rgbColor rgb="00FFFF99"/>
      <rgbColor rgb="0099CCFF"/>
      <rgbColor rgb="00FF99CC"/>
      <rgbColor rgb="00E1E1E1"/>
      <rgbColor rgb="00FF6600"/>
      <rgbColor rgb="003366FF"/>
      <rgbColor rgb="0033CCCC"/>
      <rgbColor rgb="0099CC00"/>
      <rgbColor rgb="00FFCC00"/>
      <rgbColor rgb="00FF9900"/>
      <rgbColor rgb="00FF6600"/>
      <rgbColor rgb="0099CCFF"/>
      <rgbColor rgb="00969696"/>
      <rgbColor rgb="00003366"/>
      <rgbColor rgb="00339966"/>
      <rgbColor rgb="00003300"/>
      <rgbColor rgb="00333300"/>
      <rgbColor rgb="00993300"/>
      <rgbColor rgb="00FF9966"/>
      <rgbColor rgb="00000099"/>
      <rgbColor rgb="00666666"/>
    </indexedColors>
    <mruColors>
      <color rgb="FFBCBDBC"/>
      <color rgb="FF8BB19A"/>
      <color rgb="FFFFEC72"/>
      <color rgb="FFAA322F"/>
      <color rgb="FFD5D6D2"/>
      <color rgb="FFFFCC99"/>
      <color rgb="FFEBEC72"/>
      <color rgb="FF99CCFF"/>
      <color rgb="FF6CADE1"/>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83</xdr:row>
      <xdr:rowOff>0</xdr:rowOff>
    </xdr:from>
    <xdr:to>
      <xdr:col>0</xdr:col>
      <xdr:colOff>104775</xdr:colOff>
      <xdr:row>84</xdr:row>
      <xdr:rowOff>9525</xdr:rowOff>
    </xdr:to>
    <xdr:sp macro="" textlink="">
      <xdr:nvSpPr>
        <xdr:cNvPr id="73712" name="Text Box 3261"/>
        <xdr:cNvSpPr txBox="1">
          <a:spLocks noChangeArrowheads="1"/>
        </xdr:cNvSpPr>
      </xdr:nvSpPr>
      <xdr:spPr bwMode="auto">
        <a:xfrm>
          <a:off x="0" y="20574000"/>
          <a:ext cx="1047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83</xdr:row>
      <xdr:rowOff>0</xdr:rowOff>
    </xdr:from>
    <xdr:to>
      <xdr:col>0</xdr:col>
      <xdr:colOff>104775</xdr:colOff>
      <xdr:row>84</xdr:row>
      <xdr:rowOff>9525</xdr:rowOff>
    </xdr:to>
    <xdr:sp macro="" textlink="">
      <xdr:nvSpPr>
        <xdr:cNvPr id="73713" name="Text Box 3262"/>
        <xdr:cNvSpPr txBox="1">
          <a:spLocks noChangeArrowheads="1"/>
        </xdr:cNvSpPr>
      </xdr:nvSpPr>
      <xdr:spPr bwMode="auto">
        <a:xfrm>
          <a:off x="0" y="20574000"/>
          <a:ext cx="1047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83</xdr:row>
      <xdr:rowOff>0</xdr:rowOff>
    </xdr:from>
    <xdr:to>
      <xdr:col>0</xdr:col>
      <xdr:colOff>104775</xdr:colOff>
      <xdr:row>84</xdr:row>
      <xdr:rowOff>9525</xdr:rowOff>
    </xdr:to>
    <xdr:sp macro="" textlink="">
      <xdr:nvSpPr>
        <xdr:cNvPr id="73714" name="Text Box 3263"/>
        <xdr:cNvSpPr txBox="1">
          <a:spLocks noChangeArrowheads="1"/>
        </xdr:cNvSpPr>
      </xdr:nvSpPr>
      <xdr:spPr bwMode="auto">
        <a:xfrm>
          <a:off x="0" y="20574000"/>
          <a:ext cx="1047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83</xdr:row>
      <xdr:rowOff>0</xdr:rowOff>
    </xdr:from>
    <xdr:to>
      <xdr:col>0</xdr:col>
      <xdr:colOff>104775</xdr:colOff>
      <xdr:row>84</xdr:row>
      <xdr:rowOff>9525</xdr:rowOff>
    </xdr:to>
    <xdr:sp macro="" textlink="">
      <xdr:nvSpPr>
        <xdr:cNvPr id="73715" name="Text Box 3264"/>
        <xdr:cNvSpPr txBox="1">
          <a:spLocks noChangeArrowheads="1"/>
        </xdr:cNvSpPr>
      </xdr:nvSpPr>
      <xdr:spPr bwMode="auto">
        <a:xfrm>
          <a:off x="0" y="20574000"/>
          <a:ext cx="1047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83</xdr:row>
      <xdr:rowOff>0</xdr:rowOff>
    </xdr:from>
    <xdr:to>
      <xdr:col>0</xdr:col>
      <xdr:colOff>104775</xdr:colOff>
      <xdr:row>84</xdr:row>
      <xdr:rowOff>9525</xdr:rowOff>
    </xdr:to>
    <xdr:sp macro="" textlink="">
      <xdr:nvSpPr>
        <xdr:cNvPr id="73716" name="Text Box 3265"/>
        <xdr:cNvSpPr txBox="1">
          <a:spLocks noChangeArrowheads="1"/>
        </xdr:cNvSpPr>
      </xdr:nvSpPr>
      <xdr:spPr bwMode="auto">
        <a:xfrm>
          <a:off x="0" y="20574000"/>
          <a:ext cx="1047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83</xdr:row>
      <xdr:rowOff>0</xdr:rowOff>
    </xdr:from>
    <xdr:to>
      <xdr:col>0</xdr:col>
      <xdr:colOff>104775</xdr:colOff>
      <xdr:row>84</xdr:row>
      <xdr:rowOff>9525</xdr:rowOff>
    </xdr:to>
    <xdr:sp macro="" textlink="">
      <xdr:nvSpPr>
        <xdr:cNvPr id="73717" name="Text Box 3266"/>
        <xdr:cNvSpPr txBox="1">
          <a:spLocks noChangeArrowheads="1"/>
        </xdr:cNvSpPr>
      </xdr:nvSpPr>
      <xdr:spPr bwMode="auto">
        <a:xfrm>
          <a:off x="0" y="20574000"/>
          <a:ext cx="1047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83</xdr:row>
      <xdr:rowOff>0</xdr:rowOff>
    </xdr:from>
    <xdr:to>
      <xdr:col>0</xdr:col>
      <xdr:colOff>104775</xdr:colOff>
      <xdr:row>84</xdr:row>
      <xdr:rowOff>9525</xdr:rowOff>
    </xdr:to>
    <xdr:sp macro="" textlink="">
      <xdr:nvSpPr>
        <xdr:cNvPr id="73718" name="Text Box 3267"/>
        <xdr:cNvSpPr txBox="1">
          <a:spLocks noChangeArrowheads="1"/>
        </xdr:cNvSpPr>
      </xdr:nvSpPr>
      <xdr:spPr bwMode="auto">
        <a:xfrm>
          <a:off x="0" y="20574000"/>
          <a:ext cx="1047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83</xdr:row>
      <xdr:rowOff>0</xdr:rowOff>
    </xdr:from>
    <xdr:to>
      <xdr:col>0</xdr:col>
      <xdr:colOff>104775</xdr:colOff>
      <xdr:row>84</xdr:row>
      <xdr:rowOff>9525</xdr:rowOff>
    </xdr:to>
    <xdr:sp macro="" textlink="">
      <xdr:nvSpPr>
        <xdr:cNvPr id="73719" name="Text Box 3268"/>
        <xdr:cNvSpPr txBox="1">
          <a:spLocks noChangeArrowheads="1"/>
        </xdr:cNvSpPr>
      </xdr:nvSpPr>
      <xdr:spPr bwMode="auto">
        <a:xfrm>
          <a:off x="0" y="20574000"/>
          <a:ext cx="1047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83</xdr:row>
      <xdr:rowOff>0</xdr:rowOff>
    </xdr:from>
    <xdr:to>
      <xdr:col>0</xdr:col>
      <xdr:colOff>104775</xdr:colOff>
      <xdr:row>84</xdr:row>
      <xdr:rowOff>9525</xdr:rowOff>
    </xdr:to>
    <xdr:sp macro="" textlink="">
      <xdr:nvSpPr>
        <xdr:cNvPr id="73720" name="Text Box 3261"/>
        <xdr:cNvSpPr txBox="1">
          <a:spLocks noChangeArrowheads="1"/>
        </xdr:cNvSpPr>
      </xdr:nvSpPr>
      <xdr:spPr bwMode="auto">
        <a:xfrm>
          <a:off x="0" y="20574000"/>
          <a:ext cx="1047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83</xdr:row>
      <xdr:rowOff>0</xdr:rowOff>
    </xdr:from>
    <xdr:to>
      <xdr:col>0</xdr:col>
      <xdr:colOff>104775</xdr:colOff>
      <xdr:row>84</xdr:row>
      <xdr:rowOff>9525</xdr:rowOff>
    </xdr:to>
    <xdr:sp macro="" textlink="">
      <xdr:nvSpPr>
        <xdr:cNvPr id="73721" name="Text Box 3262"/>
        <xdr:cNvSpPr txBox="1">
          <a:spLocks noChangeArrowheads="1"/>
        </xdr:cNvSpPr>
      </xdr:nvSpPr>
      <xdr:spPr bwMode="auto">
        <a:xfrm>
          <a:off x="0" y="20574000"/>
          <a:ext cx="1047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83</xdr:row>
      <xdr:rowOff>0</xdr:rowOff>
    </xdr:from>
    <xdr:to>
      <xdr:col>0</xdr:col>
      <xdr:colOff>104775</xdr:colOff>
      <xdr:row>84</xdr:row>
      <xdr:rowOff>9525</xdr:rowOff>
    </xdr:to>
    <xdr:sp macro="" textlink="">
      <xdr:nvSpPr>
        <xdr:cNvPr id="73722" name="Text Box 3263"/>
        <xdr:cNvSpPr txBox="1">
          <a:spLocks noChangeArrowheads="1"/>
        </xdr:cNvSpPr>
      </xdr:nvSpPr>
      <xdr:spPr bwMode="auto">
        <a:xfrm>
          <a:off x="0" y="20574000"/>
          <a:ext cx="1047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83</xdr:row>
      <xdr:rowOff>0</xdr:rowOff>
    </xdr:from>
    <xdr:to>
      <xdr:col>0</xdr:col>
      <xdr:colOff>104775</xdr:colOff>
      <xdr:row>84</xdr:row>
      <xdr:rowOff>9525</xdr:rowOff>
    </xdr:to>
    <xdr:sp macro="" textlink="">
      <xdr:nvSpPr>
        <xdr:cNvPr id="73723" name="Text Box 3264"/>
        <xdr:cNvSpPr txBox="1">
          <a:spLocks noChangeArrowheads="1"/>
        </xdr:cNvSpPr>
      </xdr:nvSpPr>
      <xdr:spPr bwMode="auto">
        <a:xfrm>
          <a:off x="0" y="20574000"/>
          <a:ext cx="1047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83</xdr:row>
      <xdr:rowOff>0</xdr:rowOff>
    </xdr:from>
    <xdr:to>
      <xdr:col>0</xdr:col>
      <xdr:colOff>104775</xdr:colOff>
      <xdr:row>84</xdr:row>
      <xdr:rowOff>9525</xdr:rowOff>
    </xdr:to>
    <xdr:sp macro="" textlink="">
      <xdr:nvSpPr>
        <xdr:cNvPr id="73724" name="Text Box 3265"/>
        <xdr:cNvSpPr txBox="1">
          <a:spLocks noChangeArrowheads="1"/>
        </xdr:cNvSpPr>
      </xdr:nvSpPr>
      <xdr:spPr bwMode="auto">
        <a:xfrm>
          <a:off x="0" y="20574000"/>
          <a:ext cx="1047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83</xdr:row>
      <xdr:rowOff>0</xdr:rowOff>
    </xdr:from>
    <xdr:to>
      <xdr:col>0</xdr:col>
      <xdr:colOff>104775</xdr:colOff>
      <xdr:row>84</xdr:row>
      <xdr:rowOff>9525</xdr:rowOff>
    </xdr:to>
    <xdr:sp macro="" textlink="">
      <xdr:nvSpPr>
        <xdr:cNvPr id="73725" name="Text Box 3266"/>
        <xdr:cNvSpPr txBox="1">
          <a:spLocks noChangeArrowheads="1"/>
        </xdr:cNvSpPr>
      </xdr:nvSpPr>
      <xdr:spPr bwMode="auto">
        <a:xfrm>
          <a:off x="0" y="20574000"/>
          <a:ext cx="1047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83</xdr:row>
      <xdr:rowOff>0</xdr:rowOff>
    </xdr:from>
    <xdr:to>
      <xdr:col>0</xdr:col>
      <xdr:colOff>104775</xdr:colOff>
      <xdr:row>84</xdr:row>
      <xdr:rowOff>9525</xdr:rowOff>
    </xdr:to>
    <xdr:sp macro="" textlink="">
      <xdr:nvSpPr>
        <xdr:cNvPr id="73726" name="Text Box 3267"/>
        <xdr:cNvSpPr txBox="1">
          <a:spLocks noChangeArrowheads="1"/>
        </xdr:cNvSpPr>
      </xdr:nvSpPr>
      <xdr:spPr bwMode="auto">
        <a:xfrm>
          <a:off x="0" y="20574000"/>
          <a:ext cx="1047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83</xdr:row>
      <xdr:rowOff>0</xdr:rowOff>
    </xdr:from>
    <xdr:to>
      <xdr:col>0</xdr:col>
      <xdr:colOff>104775</xdr:colOff>
      <xdr:row>84</xdr:row>
      <xdr:rowOff>9525</xdr:rowOff>
    </xdr:to>
    <xdr:sp macro="" textlink="">
      <xdr:nvSpPr>
        <xdr:cNvPr id="73727" name="Text Box 3268"/>
        <xdr:cNvSpPr txBox="1">
          <a:spLocks noChangeArrowheads="1"/>
        </xdr:cNvSpPr>
      </xdr:nvSpPr>
      <xdr:spPr bwMode="auto">
        <a:xfrm>
          <a:off x="0" y="20574000"/>
          <a:ext cx="1047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3</xdr:row>
      <xdr:rowOff>0</xdr:rowOff>
    </xdr:from>
    <xdr:to>
      <xdr:col>0</xdr:col>
      <xdr:colOff>104775</xdr:colOff>
      <xdr:row>4</xdr:row>
      <xdr:rowOff>9525</xdr:rowOff>
    </xdr:to>
    <xdr:sp macro="" textlink="">
      <xdr:nvSpPr>
        <xdr:cNvPr id="2" name="Text Box 3261"/>
        <xdr:cNvSpPr txBox="1">
          <a:spLocks noChangeArrowheads="1"/>
        </xdr:cNvSpPr>
      </xdr:nvSpPr>
      <xdr:spPr bwMode="auto">
        <a:xfrm>
          <a:off x="0" y="952500"/>
          <a:ext cx="104775" cy="203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3</xdr:row>
      <xdr:rowOff>0</xdr:rowOff>
    </xdr:from>
    <xdr:to>
      <xdr:col>0</xdr:col>
      <xdr:colOff>104775</xdr:colOff>
      <xdr:row>4</xdr:row>
      <xdr:rowOff>9525</xdr:rowOff>
    </xdr:to>
    <xdr:sp macro="" textlink="">
      <xdr:nvSpPr>
        <xdr:cNvPr id="3" name="Text Box 3262"/>
        <xdr:cNvSpPr txBox="1">
          <a:spLocks noChangeArrowheads="1"/>
        </xdr:cNvSpPr>
      </xdr:nvSpPr>
      <xdr:spPr bwMode="auto">
        <a:xfrm>
          <a:off x="0" y="952500"/>
          <a:ext cx="104775" cy="203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3</xdr:row>
      <xdr:rowOff>0</xdr:rowOff>
    </xdr:from>
    <xdr:to>
      <xdr:col>0</xdr:col>
      <xdr:colOff>104775</xdr:colOff>
      <xdr:row>4</xdr:row>
      <xdr:rowOff>9525</xdr:rowOff>
    </xdr:to>
    <xdr:sp macro="" textlink="">
      <xdr:nvSpPr>
        <xdr:cNvPr id="4" name="Text Box 3263"/>
        <xdr:cNvSpPr txBox="1">
          <a:spLocks noChangeArrowheads="1"/>
        </xdr:cNvSpPr>
      </xdr:nvSpPr>
      <xdr:spPr bwMode="auto">
        <a:xfrm>
          <a:off x="0" y="952500"/>
          <a:ext cx="104775" cy="203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3</xdr:row>
      <xdr:rowOff>0</xdr:rowOff>
    </xdr:from>
    <xdr:to>
      <xdr:col>0</xdr:col>
      <xdr:colOff>104775</xdr:colOff>
      <xdr:row>4</xdr:row>
      <xdr:rowOff>9525</xdr:rowOff>
    </xdr:to>
    <xdr:sp macro="" textlink="">
      <xdr:nvSpPr>
        <xdr:cNvPr id="5" name="Text Box 3264"/>
        <xdr:cNvSpPr txBox="1">
          <a:spLocks noChangeArrowheads="1"/>
        </xdr:cNvSpPr>
      </xdr:nvSpPr>
      <xdr:spPr bwMode="auto">
        <a:xfrm>
          <a:off x="0" y="952500"/>
          <a:ext cx="104775" cy="203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3</xdr:row>
      <xdr:rowOff>0</xdr:rowOff>
    </xdr:from>
    <xdr:to>
      <xdr:col>0</xdr:col>
      <xdr:colOff>104775</xdr:colOff>
      <xdr:row>4</xdr:row>
      <xdr:rowOff>9525</xdr:rowOff>
    </xdr:to>
    <xdr:sp macro="" textlink="">
      <xdr:nvSpPr>
        <xdr:cNvPr id="6" name="Text Box 3265"/>
        <xdr:cNvSpPr txBox="1">
          <a:spLocks noChangeArrowheads="1"/>
        </xdr:cNvSpPr>
      </xdr:nvSpPr>
      <xdr:spPr bwMode="auto">
        <a:xfrm>
          <a:off x="0" y="952500"/>
          <a:ext cx="104775" cy="203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3</xdr:row>
      <xdr:rowOff>0</xdr:rowOff>
    </xdr:from>
    <xdr:to>
      <xdr:col>0</xdr:col>
      <xdr:colOff>104775</xdr:colOff>
      <xdr:row>4</xdr:row>
      <xdr:rowOff>9525</xdr:rowOff>
    </xdr:to>
    <xdr:sp macro="" textlink="">
      <xdr:nvSpPr>
        <xdr:cNvPr id="7" name="Text Box 3266"/>
        <xdr:cNvSpPr txBox="1">
          <a:spLocks noChangeArrowheads="1"/>
        </xdr:cNvSpPr>
      </xdr:nvSpPr>
      <xdr:spPr bwMode="auto">
        <a:xfrm>
          <a:off x="0" y="952500"/>
          <a:ext cx="104775" cy="203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3</xdr:row>
      <xdr:rowOff>0</xdr:rowOff>
    </xdr:from>
    <xdr:to>
      <xdr:col>0</xdr:col>
      <xdr:colOff>104775</xdr:colOff>
      <xdr:row>4</xdr:row>
      <xdr:rowOff>9525</xdr:rowOff>
    </xdr:to>
    <xdr:sp macro="" textlink="">
      <xdr:nvSpPr>
        <xdr:cNvPr id="8" name="Text Box 3267"/>
        <xdr:cNvSpPr txBox="1">
          <a:spLocks noChangeArrowheads="1"/>
        </xdr:cNvSpPr>
      </xdr:nvSpPr>
      <xdr:spPr bwMode="auto">
        <a:xfrm>
          <a:off x="0" y="952500"/>
          <a:ext cx="104775" cy="203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3</xdr:row>
      <xdr:rowOff>0</xdr:rowOff>
    </xdr:from>
    <xdr:to>
      <xdr:col>0</xdr:col>
      <xdr:colOff>104775</xdr:colOff>
      <xdr:row>4</xdr:row>
      <xdr:rowOff>9525</xdr:rowOff>
    </xdr:to>
    <xdr:sp macro="" textlink="">
      <xdr:nvSpPr>
        <xdr:cNvPr id="9" name="Text Box 3268"/>
        <xdr:cNvSpPr txBox="1">
          <a:spLocks noChangeArrowheads="1"/>
        </xdr:cNvSpPr>
      </xdr:nvSpPr>
      <xdr:spPr bwMode="auto">
        <a:xfrm>
          <a:off x="0" y="952500"/>
          <a:ext cx="104775" cy="203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3</xdr:row>
      <xdr:rowOff>0</xdr:rowOff>
    </xdr:from>
    <xdr:to>
      <xdr:col>0</xdr:col>
      <xdr:colOff>104775</xdr:colOff>
      <xdr:row>4</xdr:row>
      <xdr:rowOff>9525</xdr:rowOff>
    </xdr:to>
    <xdr:sp macro="" textlink="">
      <xdr:nvSpPr>
        <xdr:cNvPr id="10" name="Text Box 3261"/>
        <xdr:cNvSpPr txBox="1">
          <a:spLocks noChangeArrowheads="1"/>
        </xdr:cNvSpPr>
      </xdr:nvSpPr>
      <xdr:spPr bwMode="auto">
        <a:xfrm>
          <a:off x="0" y="952500"/>
          <a:ext cx="104775" cy="203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3</xdr:row>
      <xdr:rowOff>0</xdr:rowOff>
    </xdr:from>
    <xdr:to>
      <xdr:col>0</xdr:col>
      <xdr:colOff>104775</xdr:colOff>
      <xdr:row>4</xdr:row>
      <xdr:rowOff>9525</xdr:rowOff>
    </xdr:to>
    <xdr:sp macro="" textlink="">
      <xdr:nvSpPr>
        <xdr:cNvPr id="11" name="Text Box 3262"/>
        <xdr:cNvSpPr txBox="1">
          <a:spLocks noChangeArrowheads="1"/>
        </xdr:cNvSpPr>
      </xdr:nvSpPr>
      <xdr:spPr bwMode="auto">
        <a:xfrm>
          <a:off x="0" y="952500"/>
          <a:ext cx="104775" cy="203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3</xdr:row>
      <xdr:rowOff>0</xdr:rowOff>
    </xdr:from>
    <xdr:to>
      <xdr:col>0</xdr:col>
      <xdr:colOff>104775</xdr:colOff>
      <xdr:row>4</xdr:row>
      <xdr:rowOff>9525</xdr:rowOff>
    </xdr:to>
    <xdr:sp macro="" textlink="">
      <xdr:nvSpPr>
        <xdr:cNvPr id="12" name="Text Box 3263"/>
        <xdr:cNvSpPr txBox="1">
          <a:spLocks noChangeArrowheads="1"/>
        </xdr:cNvSpPr>
      </xdr:nvSpPr>
      <xdr:spPr bwMode="auto">
        <a:xfrm>
          <a:off x="0" y="952500"/>
          <a:ext cx="104775" cy="203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3</xdr:row>
      <xdr:rowOff>0</xdr:rowOff>
    </xdr:from>
    <xdr:to>
      <xdr:col>0</xdr:col>
      <xdr:colOff>104775</xdr:colOff>
      <xdr:row>4</xdr:row>
      <xdr:rowOff>9525</xdr:rowOff>
    </xdr:to>
    <xdr:sp macro="" textlink="">
      <xdr:nvSpPr>
        <xdr:cNvPr id="13" name="Text Box 3264"/>
        <xdr:cNvSpPr txBox="1">
          <a:spLocks noChangeArrowheads="1"/>
        </xdr:cNvSpPr>
      </xdr:nvSpPr>
      <xdr:spPr bwMode="auto">
        <a:xfrm>
          <a:off x="0" y="952500"/>
          <a:ext cx="104775" cy="203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3</xdr:row>
      <xdr:rowOff>0</xdr:rowOff>
    </xdr:from>
    <xdr:to>
      <xdr:col>0</xdr:col>
      <xdr:colOff>104775</xdr:colOff>
      <xdr:row>4</xdr:row>
      <xdr:rowOff>9525</xdr:rowOff>
    </xdr:to>
    <xdr:sp macro="" textlink="">
      <xdr:nvSpPr>
        <xdr:cNvPr id="14" name="Text Box 3265"/>
        <xdr:cNvSpPr txBox="1">
          <a:spLocks noChangeArrowheads="1"/>
        </xdr:cNvSpPr>
      </xdr:nvSpPr>
      <xdr:spPr bwMode="auto">
        <a:xfrm>
          <a:off x="0" y="952500"/>
          <a:ext cx="104775" cy="203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3</xdr:row>
      <xdr:rowOff>0</xdr:rowOff>
    </xdr:from>
    <xdr:to>
      <xdr:col>0</xdr:col>
      <xdr:colOff>104775</xdr:colOff>
      <xdr:row>4</xdr:row>
      <xdr:rowOff>9525</xdr:rowOff>
    </xdr:to>
    <xdr:sp macro="" textlink="">
      <xdr:nvSpPr>
        <xdr:cNvPr id="15" name="Text Box 3266"/>
        <xdr:cNvSpPr txBox="1">
          <a:spLocks noChangeArrowheads="1"/>
        </xdr:cNvSpPr>
      </xdr:nvSpPr>
      <xdr:spPr bwMode="auto">
        <a:xfrm>
          <a:off x="0" y="952500"/>
          <a:ext cx="104775" cy="203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3</xdr:row>
      <xdr:rowOff>0</xdr:rowOff>
    </xdr:from>
    <xdr:to>
      <xdr:col>0</xdr:col>
      <xdr:colOff>104775</xdr:colOff>
      <xdr:row>4</xdr:row>
      <xdr:rowOff>9525</xdr:rowOff>
    </xdr:to>
    <xdr:sp macro="" textlink="">
      <xdr:nvSpPr>
        <xdr:cNvPr id="16" name="Text Box 3267"/>
        <xdr:cNvSpPr txBox="1">
          <a:spLocks noChangeArrowheads="1"/>
        </xdr:cNvSpPr>
      </xdr:nvSpPr>
      <xdr:spPr bwMode="auto">
        <a:xfrm>
          <a:off x="0" y="952500"/>
          <a:ext cx="104775" cy="203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3</xdr:row>
      <xdr:rowOff>0</xdr:rowOff>
    </xdr:from>
    <xdr:to>
      <xdr:col>0</xdr:col>
      <xdr:colOff>104775</xdr:colOff>
      <xdr:row>4</xdr:row>
      <xdr:rowOff>9525</xdr:rowOff>
    </xdr:to>
    <xdr:sp macro="" textlink="">
      <xdr:nvSpPr>
        <xdr:cNvPr id="17" name="Text Box 3268"/>
        <xdr:cNvSpPr txBox="1">
          <a:spLocks noChangeArrowheads="1"/>
        </xdr:cNvSpPr>
      </xdr:nvSpPr>
      <xdr:spPr bwMode="auto">
        <a:xfrm>
          <a:off x="0" y="952500"/>
          <a:ext cx="104775" cy="203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0</xdr:col>
      <xdr:colOff>0</xdr:colOff>
      <xdr:row>172</xdr:row>
      <xdr:rowOff>0</xdr:rowOff>
    </xdr:from>
    <xdr:ext cx="104775" cy="200025"/>
    <xdr:sp macro="" textlink="">
      <xdr:nvSpPr>
        <xdr:cNvPr id="18" name="Text Box 3261"/>
        <xdr:cNvSpPr txBox="1">
          <a:spLocks noChangeArrowheads="1"/>
        </xdr:cNvSpPr>
      </xdr:nvSpPr>
      <xdr:spPr bwMode="auto">
        <a:xfrm>
          <a:off x="0" y="31642050"/>
          <a:ext cx="1047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172</xdr:row>
      <xdr:rowOff>0</xdr:rowOff>
    </xdr:from>
    <xdr:ext cx="104775" cy="200025"/>
    <xdr:sp macro="" textlink="">
      <xdr:nvSpPr>
        <xdr:cNvPr id="19" name="Text Box 3262"/>
        <xdr:cNvSpPr txBox="1">
          <a:spLocks noChangeArrowheads="1"/>
        </xdr:cNvSpPr>
      </xdr:nvSpPr>
      <xdr:spPr bwMode="auto">
        <a:xfrm>
          <a:off x="0" y="31642050"/>
          <a:ext cx="1047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172</xdr:row>
      <xdr:rowOff>0</xdr:rowOff>
    </xdr:from>
    <xdr:ext cx="104775" cy="200025"/>
    <xdr:sp macro="" textlink="">
      <xdr:nvSpPr>
        <xdr:cNvPr id="20" name="Text Box 3263"/>
        <xdr:cNvSpPr txBox="1">
          <a:spLocks noChangeArrowheads="1"/>
        </xdr:cNvSpPr>
      </xdr:nvSpPr>
      <xdr:spPr bwMode="auto">
        <a:xfrm>
          <a:off x="0" y="31642050"/>
          <a:ext cx="1047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172</xdr:row>
      <xdr:rowOff>0</xdr:rowOff>
    </xdr:from>
    <xdr:ext cx="104775" cy="200025"/>
    <xdr:sp macro="" textlink="">
      <xdr:nvSpPr>
        <xdr:cNvPr id="21" name="Text Box 3264"/>
        <xdr:cNvSpPr txBox="1">
          <a:spLocks noChangeArrowheads="1"/>
        </xdr:cNvSpPr>
      </xdr:nvSpPr>
      <xdr:spPr bwMode="auto">
        <a:xfrm>
          <a:off x="0" y="31642050"/>
          <a:ext cx="1047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172</xdr:row>
      <xdr:rowOff>0</xdr:rowOff>
    </xdr:from>
    <xdr:ext cx="104775" cy="200025"/>
    <xdr:sp macro="" textlink="">
      <xdr:nvSpPr>
        <xdr:cNvPr id="22" name="Text Box 3265"/>
        <xdr:cNvSpPr txBox="1">
          <a:spLocks noChangeArrowheads="1"/>
        </xdr:cNvSpPr>
      </xdr:nvSpPr>
      <xdr:spPr bwMode="auto">
        <a:xfrm>
          <a:off x="0" y="31642050"/>
          <a:ext cx="1047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172</xdr:row>
      <xdr:rowOff>0</xdr:rowOff>
    </xdr:from>
    <xdr:ext cx="104775" cy="200025"/>
    <xdr:sp macro="" textlink="">
      <xdr:nvSpPr>
        <xdr:cNvPr id="23" name="Text Box 3266"/>
        <xdr:cNvSpPr txBox="1">
          <a:spLocks noChangeArrowheads="1"/>
        </xdr:cNvSpPr>
      </xdr:nvSpPr>
      <xdr:spPr bwMode="auto">
        <a:xfrm>
          <a:off x="0" y="31642050"/>
          <a:ext cx="1047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172</xdr:row>
      <xdr:rowOff>0</xdr:rowOff>
    </xdr:from>
    <xdr:ext cx="104775" cy="200025"/>
    <xdr:sp macro="" textlink="">
      <xdr:nvSpPr>
        <xdr:cNvPr id="24" name="Text Box 3267"/>
        <xdr:cNvSpPr txBox="1">
          <a:spLocks noChangeArrowheads="1"/>
        </xdr:cNvSpPr>
      </xdr:nvSpPr>
      <xdr:spPr bwMode="auto">
        <a:xfrm>
          <a:off x="0" y="31642050"/>
          <a:ext cx="1047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172</xdr:row>
      <xdr:rowOff>0</xdr:rowOff>
    </xdr:from>
    <xdr:ext cx="104775" cy="200025"/>
    <xdr:sp macro="" textlink="">
      <xdr:nvSpPr>
        <xdr:cNvPr id="25" name="Text Box 3268"/>
        <xdr:cNvSpPr txBox="1">
          <a:spLocks noChangeArrowheads="1"/>
        </xdr:cNvSpPr>
      </xdr:nvSpPr>
      <xdr:spPr bwMode="auto">
        <a:xfrm>
          <a:off x="0" y="31642050"/>
          <a:ext cx="1047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172</xdr:row>
      <xdr:rowOff>0</xdr:rowOff>
    </xdr:from>
    <xdr:ext cx="104775" cy="200025"/>
    <xdr:sp macro="" textlink="">
      <xdr:nvSpPr>
        <xdr:cNvPr id="26" name="Text Box 3261"/>
        <xdr:cNvSpPr txBox="1">
          <a:spLocks noChangeArrowheads="1"/>
        </xdr:cNvSpPr>
      </xdr:nvSpPr>
      <xdr:spPr bwMode="auto">
        <a:xfrm>
          <a:off x="0" y="31642050"/>
          <a:ext cx="1047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172</xdr:row>
      <xdr:rowOff>0</xdr:rowOff>
    </xdr:from>
    <xdr:ext cx="104775" cy="200025"/>
    <xdr:sp macro="" textlink="">
      <xdr:nvSpPr>
        <xdr:cNvPr id="27" name="Text Box 3262"/>
        <xdr:cNvSpPr txBox="1">
          <a:spLocks noChangeArrowheads="1"/>
        </xdr:cNvSpPr>
      </xdr:nvSpPr>
      <xdr:spPr bwMode="auto">
        <a:xfrm>
          <a:off x="0" y="31642050"/>
          <a:ext cx="1047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393700</xdr:colOff>
      <xdr:row>166</xdr:row>
      <xdr:rowOff>63500</xdr:rowOff>
    </xdr:from>
    <xdr:ext cx="104775" cy="200025"/>
    <xdr:sp macro="" textlink="">
      <xdr:nvSpPr>
        <xdr:cNvPr id="28" name="Text Box 3263"/>
        <xdr:cNvSpPr txBox="1">
          <a:spLocks noChangeArrowheads="1"/>
        </xdr:cNvSpPr>
      </xdr:nvSpPr>
      <xdr:spPr bwMode="auto">
        <a:xfrm>
          <a:off x="508000" y="39446200"/>
          <a:ext cx="1047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10</xdr:col>
      <xdr:colOff>863600</xdr:colOff>
      <xdr:row>130</xdr:row>
      <xdr:rowOff>76200</xdr:rowOff>
    </xdr:from>
    <xdr:ext cx="104775" cy="200025"/>
    <xdr:sp macro="" textlink="">
      <xdr:nvSpPr>
        <xdr:cNvPr id="29" name="Text Box 3264"/>
        <xdr:cNvSpPr txBox="1">
          <a:spLocks noChangeArrowheads="1"/>
        </xdr:cNvSpPr>
      </xdr:nvSpPr>
      <xdr:spPr bwMode="auto">
        <a:xfrm>
          <a:off x="17970500" y="32461200"/>
          <a:ext cx="1047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4610100</xdr:colOff>
      <xdr:row>171</xdr:row>
      <xdr:rowOff>114300</xdr:rowOff>
    </xdr:from>
    <xdr:ext cx="104775" cy="200025"/>
    <xdr:sp macro="" textlink="">
      <xdr:nvSpPr>
        <xdr:cNvPr id="32" name="Text Box 3267"/>
        <xdr:cNvSpPr txBox="1">
          <a:spLocks noChangeArrowheads="1"/>
        </xdr:cNvSpPr>
      </xdr:nvSpPr>
      <xdr:spPr bwMode="auto">
        <a:xfrm>
          <a:off x="4724400" y="40386000"/>
          <a:ext cx="1047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6324600</xdr:colOff>
      <xdr:row>171</xdr:row>
      <xdr:rowOff>0</xdr:rowOff>
    </xdr:from>
    <xdr:ext cx="104775" cy="200025"/>
    <xdr:sp macro="" textlink="">
      <xdr:nvSpPr>
        <xdr:cNvPr id="33" name="Text Box 3268"/>
        <xdr:cNvSpPr txBox="1">
          <a:spLocks noChangeArrowheads="1"/>
        </xdr:cNvSpPr>
      </xdr:nvSpPr>
      <xdr:spPr bwMode="auto">
        <a:xfrm>
          <a:off x="6438900" y="40271700"/>
          <a:ext cx="1047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73</xdr:row>
      <xdr:rowOff>0</xdr:rowOff>
    </xdr:from>
    <xdr:ext cx="104775" cy="199118"/>
    <xdr:sp macro="" textlink="">
      <xdr:nvSpPr>
        <xdr:cNvPr id="34" name="Text Box 3261"/>
        <xdr:cNvSpPr txBox="1">
          <a:spLocks noChangeArrowheads="1"/>
        </xdr:cNvSpPr>
      </xdr:nvSpPr>
      <xdr:spPr bwMode="auto">
        <a:xfrm>
          <a:off x="0" y="14049375"/>
          <a:ext cx="104775" cy="1991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73</xdr:row>
      <xdr:rowOff>0</xdr:rowOff>
    </xdr:from>
    <xdr:ext cx="104775" cy="199118"/>
    <xdr:sp macro="" textlink="">
      <xdr:nvSpPr>
        <xdr:cNvPr id="35" name="Text Box 3262"/>
        <xdr:cNvSpPr txBox="1">
          <a:spLocks noChangeArrowheads="1"/>
        </xdr:cNvSpPr>
      </xdr:nvSpPr>
      <xdr:spPr bwMode="auto">
        <a:xfrm>
          <a:off x="0" y="14049375"/>
          <a:ext cx="104775" cy="1991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73</xdr:row>
      <xdr:rowOff>0</xdr:rowOff>
    </xdr:from>
    <xdr:ext cx="104775" cy="199118"/>
    <xdr:sp macro="" textlink="">
      <xdr:nvSpPr>
        <xdr:cNvPr id="36" name="Text Box 3263"/>
        <xdr:cNvSpPr txBox="1">
          <a:spLocks noChangeArrowheads="1"/>
        </xdr:cNvSpPr>
      </xdr:nvSpPr>
      <xdr:spPr bwMode="auto">
        <a:xfrm>
          <a:off x="0" y="14049375"/>
          <a:ext cx="104775" cy="1991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73</xdr:row>
      <xdr:rowOff>0</xdr:rowOff>
    </xdr:from>
    <xdr:ext cx="104775" cy="199118"/>
    <xdr:sp macro="" textlink="">
      <xdr:nvSpPr>
        <xdr:cNvPr id="37" name="Text Box 3264"/>
        <xdr:cNvSpPr txBox="1">
          <a:spLocks noChangeArrowheads="1"/>
        </xdr:cNvSpPr>
      </xdr:nvSpPr>
      <xdr:spPr bwMode="auto">
        <a:xfrm>
          <a:off x="0" y="14049375"/>
          <a:ext cx="104775" cy="1991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73</xdr:row>
      <xdr:rowOff>0</xdr:rowOff>
    </xdr:from>
    <xdr:ext cx="104775" cy="199118"/>
    <xdr:sp macro="" textlink="">
      <xdr:nvSpPr>
        <xdr:cNvPr id="38" name="Text Box 3265"/>
        <xdr:cNvSpPr txBox="1">
          <a:spLocks noChangeArrowheads="1"/>
        </xdr:cNvSpPr>
      </xdr:nvSpPr>
      <xdr:spPr bwMode="auto">
        <a:xfrm>
          <a:off x="0" y="14049375"/>
          <a:ext cx="104775" cy="1991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73</xdr:row>
      <xdr:rowOff>0</xdr:rowOff>
    </xdr:from>
    <xdr:ext cx="104775" cy="199118"/>
    <xdr:sp macro="" textlink="">
      <xdr:nvSpPr>
        <xdr:cNvPr id="39" name="Text Box 3266"/>
        <xdr:cNvSpPr txBox="1">
          <a:spLocks noChangeArrowheads="1"/>
        </xdr:cNvSpPr>
      </xdr:nvSpPr>
      <xdr:spPr bwMode="auto">
        <a:xfrm>
          <a:off x="0" y="14049375"/>
          <a:ext cx="104775" cy="1991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73</xdr:row>
      <xdr:rowOff>0</xdr:rowOff>
    </xdr:from>
    <xdr:ext cx="104775" cy="199118"/>
    <xdr:sp macro="" textlink="">
      <xdr:nvSpPr>
        <xdr:cNvPr id="40" name="Text Box 3267"/>
        <xdr:cNvSpPr txBox="1">
          <a:spLocks noChangeArrowheads="1"/>
        </xdr:cNvSpPr>
      </xdr:nvSpPr>
      <xdr:spPr bwMode="auto">
        <a:xfrm>
          <a:off x="0" y="14049375"/>
          <a:ext cx="104775" cy="1991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73</xdr:row>
      <xdr:rowOff>0</xdr:rowOff>
    </xdr:from>
    <xdr:ext cx="104775" cy="199118"/>
    <xdr:sp macro="" textlink="">
      <xdr:nvSpPr>
        <xdr:cNvPr id="41" name="Text Box 3268"/>
        <xdr:cNvSpPr txBox="1">
          <a:spLocks noChangeArrowheads="1"/>
        </xdr:cNvSpPr>
      </xdr:nvSpPr>
      <xdr:spPr bwMode="auto">
        <a:xfrm>
          <a:off x="0" y="14049375"/>
          <a:ext cx="104775" cy="1991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73</xdr:row>
      <xdr:rowOff>0</xdr:rowOff>
    </xdr:from>
    <xdr:ext cx="104775" cy="199118"/>
    <xdr:sp macro="" textlink="">
      <xdr:nvSpPr>
        <xdr:cNvPr id="42" name="Text Box 3261"/>
        <xdr:cNvSpPr txBox="1">
          <a:spLocks noChangeArrowheads="1"/>
        </xdr:cNvSpPr>
      </xdr:nvSpPr>
      <xdr:spPr bwMode="auto">
        <a:xfrm>
          <a:off x="0" y="14049375"/>
          <a:ext cx="104775" cy="1991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73</xdr:row>
      <xdr:rowOff>0</xdr:rowOff>
    </xdr:from>
    <xdr:ext cx="104775" cy="199118"/>
    <xdr:sp macro="" textlink="">
      <xdr:nvSpPr>
        <xdr:cNvPr id="43" name="Text Box 3262"/>
        <xdr:cNvSpPr txBox="1">
          <a:spLocks noChangeArrowheads="1"/>
        </xdr:cNvSpPr>
      </xdr:nvSpPr>
      <xdr:spPr bwMode="auto">
        <a:xfrm>
          <a:off x="0" y="14049375"/>
          <a:ext cx="104775" cy="1991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73</xdr:row>
      <xdr:rowOff>0</xdr:rowOff>
    </xdr:from>
    <xdr:ext cx="104775" cy="199118"/>
    <xdr:sp macro="" textlink="">
      <xdr:nvSpPr>
        <xdr:cNvPr id="44" name="Text Box 3263"/>
        <xdr:cNvSpPr txBox="1">
          <a:spLocks noChangeArrowheads="1"/>
        </xdr:cNvSpPr>
      </xdr:nvSpPr>
      <xdr:spPr bwMode="auto">
        <a:xfrm>
          <a:off x="0" y="14049375"/>
          <a:ext cx="104775" cy="1991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73</xdr:row>
      <xdr:rowOff>0</xdr:rowOff>
    </xdr:from>
    <xdr:ext cx="104775" cy="199118"/>
    <xdr:sp macro="" textlink="">
      <xdr:nvSpPr>
        <xdr:cNvPr id="45" name="Text Box 3264"/>
        <xdr:cNvSpPr txBox="1">
          <a:spLocks noChangeArrowheads="1"/>
        </xdr:cNvSpPr>
      </xdr:nvSpPr>
      <xdr:spPr bwMode="auto">
        <a:xfrm>
          <a:off x="0" y="14049375"/>
          <a:ext cx="104775" cy="1991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73</xdr:row>
      <xdr:rowOff>0</xdr:rowOff>
    </xdr:from>
    <xdr:ext cx="104775" cy="199118"/>
    <xdr:sp macro="" textlink="">
      <xdr:nvSpPr>
        <xdr:cNvPr id="46" name="Text Box 3265"/>
        <xdr:cNvSpPr txBox="1">
          <a:spLocks noChangeArrowheads="1"/>
        </xdr:cNvSpPr>
      </xdr:nvSpPr>
      <xdr:spPr bwMode="auto">
        <a:xfrm>
          <a:off x="0" y="14049375"/>
          <a:ext cx="104775" cy="1991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73</xdr:row>
      <xdr:rowOff>0</xdr:rowOff>
    </xdr:from>
    <xdr:ext cx="104775" cy="199118"/>
    <xdr:sp macro="" textlink="">
      <xdr:nvSpPr>
        <xdr:cNvPr id="47" name="Text Box 3266"/>
        <xdr:cNvSpPr txBox="1">
          <a:spLocks noChangeArrowheads="1"/>
        </xdr:cNvSpPr>
      </xdr:nvSpPr>
      <xdr:spPr bwMode="auto">
        <a:xfrm>
          <a:off x="0" y="14049375"/>
          <a:ext cx="104775" cy="1991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73</xdr:row>
      <xdr:rowOff>0</xdr:rowOff>
    </xdr:from>
    <xdr:ext cx="104775" cy="199118"/>
    <xdr:sp macro="" textlink="">
      <xdr:nvSpPr>
        <xdr:cNvPr id="48" name="Text Box 3267"/>
        <xdr:cNvSpPr txBox="1">
          <a:spLocks noChangeArrowheads="1"/>
        </xdr:cNvSpPr>
      </xdr:nvSpPr>
      <xdr:spPr bwMode="auto">
        <a:xfrm>
          <a:off x="0" y="14049375"/>
          <a:ext cx="104775" cy="1991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73</xdr:row>
      <xdr:rowOff>0</xdr:rowOff>
    </xdr:from>
    <xdr:ext cx="104775" cy="199118"/>
    <xdr:sp macro="" textlink="">
      <xdr:nvSpPr>
        <xdr:cNvPr id="49" name="Text Box 3268"/>
        <xdr:cNvSpPr txBox="1">
          <a:spLocks noChangeArrowheads="1"/>
        </xdr:cNvSpPr>
      </xdr:nvSpPr>
      <xdr:spPr bwMode="auto">
        <a:xfrm>
          <a:off x="0" y="14049375"/>
          <a:ext cx="104775" cy="1991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wsDr>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30.bin"/><Relationship Id="rId1" Type="http://schemas.openxmlformats.org/officeDocument/2006/relationships/printerSettings" Target="../printerSettings/printerSettings29.bin"/></Relationships>
</file>

<file path=xl/worksheets/_rels/sheet16.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32.bin"/><Relationship Id="rId1" Type="http://schemas.openxmlformats.org/officeDocument/2006/relationships/printerSettings" Target="../printerSettings/printerSettings31.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18.xml.rels><?xml version="1.0" encoding="UTF-8" standalone="yes"?>
<Relationships xmlns="http://schemas.openxmlformats.org/package/2006/relationships"><Relationship Id="rId2" Type="http://schemas.openxmlformats.org/officeDocument/2006/relationships/printerSettings" Target="../printerSettings/printerSettings35.bin"/><Relationship Id="rId1" Type="http://schemas.openxmlformats.org/officeDocument/2006/relationships/printerSettings" Target="../printerSettings/printerSettings34.bin"/></Relationships>
</file>

<file path=xl/worksheets/_rels/sheet19.xml.rels><?xml version="1.0" encoding="UTF-8" standalone="yes"?>
<Relationships xmlns="http://schemas.openxmlformats.org/package/2006/relationships"><Relationship Id="rId2" Type="http://schemas.openxmlformats.org/officeDocument/2006/relationships/printerSettings" Target="../printerSettings/printerSettings37.bin"/><Relationship Id="rId1" Type="http://schemas.openxmlformats.org/officeDocument/2006/relationships/printerSettings" Target="../printerSettings/printerSettings36.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rgb="FFFFEC72"/>
  </sheetPr>
  <dimension ref="A1:P111"/>
  <sheetViews>
    <sheetView tabSelected="1" zoomScale="75" zoomScaleNormal="75" workbookViewId="0">
      <pane ySplit="1" topLeftCell="A2" activePane="bottomLeft" state="frozen"/>
      <selection pane="bottomLeft"/>
    </sheetView>
  </sheetViews>
  <sheetFormatPr defaultColWidth="0" defaultRowHeight="0" customHeight="1" zeroHeight="1" x14ac:dyDescent="0.25"/>
  <cols>
    <col min="1" max="1" width="1.7109375" style="580" customWidth="1"/>
    <col min="2" max="2" width="100.7109375" style="561" customWidth="1"/>
    <col min="3" max="3" width="16.7109375" style="561" customWidth="1"/>
    <col min="4" max="5" width="16.7109375" style="552" customWidth="1"/>
    <col min="6" max="6" width="16.7109375" style="1060" customWidth="1"/>
    <col min="7" max="10" width="16.7109375" style="1107" customWidth="1"/>
    <col min="11" max="11" width="1.7109375" style="1107" customWidth="1"/>
    <col min="12" max="16384" width="16.7109375" style="1107" hidden="1"/>
  </cols>
  <sheetData>
    <row r="1" spans="1:11" s="556" customFormat="1" ht="30" customHeight="1" x14ac:dyDescent="0.55000000000000004">
      <c r="A1" s="549" t="s">
        <v>711</v>
      </c>
      <c r="B1" s="550"/>
      <c r="C1" s="576" t="str">
        <f>CONCATENATE("v",Parameters!C4,".",Parameters!D4,".",Parameters!E4)</f>
        <v>v3.4.S1</v>
      </c>
      <c r="D1" s="572"/>
      <c r="E1" s="572"/>
      <c r="F1" s="2142"/>
      <c r="G1" s="2142"/>
      <c r="H1" s="2142"/>
      <c r="I1" s="2142"/>
      <c r="J1" s="2144"/>
      <c r="K1" s="587"/>
    </row>
    <row r="2" spans="1:11" ht="30" customHeight="1" x14ac:dyDescent="0.35">
      <c r="A2" s="1246" t="s">
        <v>321</v>
      </c>
      <c r="B2" s="589"/>
      <c r="C2" s="590"/>
      <c r="D2" s="556"/>
      <c r="E2" s="556"/>
      <c r="F2" s="1107"/>
      <c r="J2" s="557"/>
      <c r="K2" s="557"/>
    </row>
    <row r="3" spans="1:11" s="564" customFormat="1" ht="30" customHeight="1" x14ac:dyDescent="0.35">
      <c r="A3" s="1247" t="s">
        <v>291</v>
      </c>
      <c r="B3" s="554"/>
      <c r="C3" s="563"/>
      <c r="J3" s="398"/>
      <c r="K3" s="398"/>
    </row>
    <row r="4" spans="1:11" s="564" customFormat="1" ht="15" customHeight="1" x14ac:dyDescent="0.25">
      <c r="A4" s="562"/>
      <c r="B4" s="554"/>
      <c r="C4" s="563"/>
      <c r="J4" s="398"/>
      <c r="K4" s="398"/>
    </row>
    <row r="5" spans="1:11" s="564" customFormat="1" ht="15" customHeight="1" x14ac:dyDescent="0.25">
      <c r="A5" s="583"/>
      <c r="B5" s="591" t="s">
        <v>112</v>
      </c>
      <c r="C5" s="5"/>
      <c r="D5" s="6"/>
      <c r="E5" s="3"/>
      <c r="F5" s="2145" t="s">
        <v>2008</v>
      </c>
      <c r="G5" s="2145"/>
      <c r="H5" s="2145"/>
      <c r="I5" s="2145"/>
      <c r="J5" s="398"/>
      <c r="K5" s="398"/>
    </row>
    <row r="6" spans="1:11" s="564" customFormat="1" ht="15" customHeight="1" x14ac:dyDescent="0.25">
      <c r="A6" s="583"/>
      <c r="B6" s="592" t="s">
        <v>111</v>
      </c>
      <c r="C6" s="7"/>
      <c r="D6" s="8"/>
      <c r="E6" s="3"/>
      <c r="F6" s="2145"/>
      <c r="G6" s="2145"/>
      <c r="H6" s="2145"/>
      <c r="I6" s="2145"/>
      <c r="J6" s="398"/>
      <c r="K6" s="398"/>
    </row>
    <row r="7" spans="1:11" s="564" customFormat="1" ht="15" customHeight="1" x14ac:dyDescent="0.25">
      <c r="A7" s="583"/>
      <c r="B7" s="592" t="s">
        <v>113</v>
      </c>
      <c r="C7" s="7"/>
      <c r="D7" s="8"/>
      <c r="E7" s="3"/>
      <c r="F7" s="2145"/>
      <c r="G7" s="2145"/>
      <c r="H7" s="2145"/>
      <c r="I7" s="2145"/>
      <c r="J7" s="398"/>
      <c r="K7" s="398"/>
    </row>
    <row r="8" spans="1:11" s="564" customFormat="1" ht="15" customHeight="1" x14ac:dyDescent="0.25">
      <c r="A8" s="583"/>
      <c r="B8" s="1057" t="s">
        <v>989</v>
      </c>
      <c r="C8" s="9" t="s">
        <v>108</v>
      </c>
      <c r="D8" s="8"/>
      <c r="E8" s="3"/>
      <c r="F8" s="2145"/>
      <c r="G8" s="2145"/>
      <c r="H8" s="2145"/>
      <c r="I8" s="2145"/>
      <c r="J8" s="398"/>
      <c r="K8" s="398"/>
    </row>
    <row r="9" spans="1:11" s="564" customFormat="1" ht="15" customHeight="1" x14ac:dyDescent="0.25">
      <c r="A9" s="583"/>
      <c r="B9" s="592" t="s">
        <v>310</v>
      </c>
      <c r="C9" s="9" t="s">
        <v>108</v>
      </c>
      <c r="D9" s="8"/>
      <c r="E9" s="3"/>
      <c r="F9" s="2145"/>
      <c r="G9" s="2145"/>
      <c r="H9" s="2145"/>
      <c r="I9" s="2145"/>
      <c r="J9" s="398"/>
      <c r="K9" s="398"/>
    </row>
    <row r="10" spans="1:11" s="564" customFormat="1" ht="15" customHeight="1" x14ac:dyDescent="0.25">
      <c r="A10" s="583"/>
      <c r="B10" s="592" t="s">
        <v>315</v>
      </c>
      <c r="C10" s="9" t="s">
        <v>108</v>
      </c>
      <c r="D10" s="8"/>
      <c r="E10" s="3"/>
      <c r="F10" s="2145"/>
      <c r="G10" s="2145"/>
      <c r="H10" s="2145"/>
      <c r="I10" s="2145"/>
      <c r="J10" s="398"/>
      <c r="K10" s="398"/>
    </row>
    <row r="11" spans="1:11" s="564" customFormat="1" ht="15" customHeight="1" x14ac:dyDescent="0.25">
      <c r="A11" s="583"/>
      <c r="B11" s="592" t="s">
        <v>316</v>
      </c>
      <c r="C11" s="9" t="s">
        <v>108</v>
      </c>
      <c r="D11" s="8"/>
      <c r="E11" s="3"/>
      <c r="F11" s="2145"/>
      <c r="G11" s="2145"/>
      <c r="H11" s="2145"/>
      <c r="I11" s="2145"/>
      <c r="J11" s="398"/>
      <c r="K11" s="398"/>
    </row>
    <row r="12" spans="1:11" s="564" customFormat="1" ht="30" customHeight="1" x14ac:dyDescent="0.25">
      <c r="A12" s="583"/>
      <c r="B12" s="592" t="s">
        <v>105</v>
      </c>
      <c r="C12" s="9" t="s">
        <v>381</v>
      </c>
      <c r="D12" s="8"/>
      <c r="E12" s="3"/>
      <c r="F12" s="2145"/>
      <c r="G12" s="2145"/>
      <c r="H12" s="2145"/>
      <c r="I12" s="2145"/>
      <c r="J12" s="398"/>
      <c r="K12" s="398"/>
    </row>
    <row r="13" spans="1:11" s="564" customFormat="1" ht="15" customHeight="1" x14ac:dyDescent="0.25">
      <c r="A13" s="583"/>
      <c r="B13" s="592" t="s">
        <v>284</v>
      </c>
      <c r="C13" s="9"/>
      <c r="D13" s="8"/>
      <c r="E13" s="3"/>
      <c r="F13" s="2145"/>
      <c r="G13" s="2145"/>
      <c r="H13" s="2145"/>
      <c r="I13" s="2145"/>
      <c r="J13" s="398"/>
      <c r="K13" s="398"/>
    </row>
    <row r="14" spans="1:11" s="564" customFormat="1" ht="15" customHeight="1" x14ac:dyDescent="0.25">
      <c r="A14" s="583"/>
      <c r="B14" s="592" t="s">
        <v>72</v>
      </c>
      <c r="C14" s="10"/>
      <c r="D14" s="8"/>
      <c r="E14" s="3"/>
      <c r="F14" s="2145"/>
      <c r="G14" s="2145"/>
      <c r="H14" s="2145"/>
      <c r="I14" s="2145"/>
      <c r="J14" s="398"/>
      <c r="K14" s="398"/>
    </row>
    <row r="15" spans="1:11" s="564" customFormat="1" ht="15" customHeight="1" x14ac:dyDescent="0.25">
      <c r="A15" s="583"/>
      <c r="B15" s="592" t="s">
        <v>594</v>
      </c>
      <c r="C15" s="11">
        <v>0</v>
      </c>
      <c r="D15" s="8"/>
      <c r="E15" s="3"/>
      <c r="F15" s="2145"/>
      <c r="G15" s="2145"/>
      <c r="H15" s="2145"/>
      <c r="I15" s="2145"/>
      <c r="J15" s="398"/>
      <c r="K15" s="398"/>
    </row>
    <row r="16" spans="1:11" s="564" customFormat="1" ht="15" customHeight="1" x14ac:dyDescent="0.25">
      <c r="A16" s="583"/>
      <c r="B16" s="592" t="s">
        <v>602</v>
      </c>
      <c r="C16" s="11"/>
      <c r="D16" s="8"/>
      <c r="E16" s="3"/>
      <c r="F16" s="2145"/>
      <c r="G16" s="2145"/>
      <c r="H16" s="2145"/>
      <c r="I16" s="2145"/>
      <c r="J16" s="398"/>
      <c r="K16" s="398"/>
    </row>
    <row r="17" spans="1:11" s="564" customFormat="1" ht="15" customHeight="1" x14ac:dyDescent="0.25">
      <c r="A17" s="583"/>
      <c r="B17" s="592" t="s">
        <v>601</v>
      </c>
      <c r="C17" s="11"/>
      <c r="D17" s="8"/>
      <c r="E17" s="3"/>
      <c r="F17" s="2145"/>
      <c r="G17" s="2145"/>
      <c r="H17" s="2145"/>
      <c r="I17" s="2145"/>
      <c r="J17" s="398"/>
      <c r="K17" s="398"/>
    </row>
    <row r="18" spans="1:11" s="564" customFormat="1" ht="15" customHeight="1" x14ac:dyDescent="0.25">
      <c r="A18" s="583"/>
      <c r="B18" s="592" t="s">
        <v>600</v>
      </c>
      <c r="C18" s="11"/>
      <c r="D18" s="8"/>
      <c r="E18" s="3"/>
      <c r="F18" s="2145"/>
      <c r="G18" s="2145"/>
      <c r="H18" s="2145"/>
      <c r="I18" s="2145"/>
      <c r="J18" s="398"/>
      <c r="K18" s="398"/>
    </row>
    <row r="19" spans="1:11" s="564" customFormat="1" ht="15" customHeight="1" x14ac:dyDescent="0.25">
      <c r="A19" s="583"/>
      <c r="B19" s="593" t="s">
        <v>88</v>
      </c>
      <c r="C19" s="12">
        <v>1</v>
      </c>
      <c r="D19" s="597">
        <f>C19*C46</f>
        <v>1</v>
      </c>
      <c r="E19" s="3"/>
      <c r="F19" s="2145"/>
      <c r="G19" s="2145"/>
      <c r="H19" s="2145"/>
      <c r="I19" s="2145"/>
      <c r="J19" s="398"/>
      <c r="K19" s="398"/>
    </row>
    <row r="20" spans="1:11" s="564" customFormat="1" ht="15" customHeight="1" x14ac:dyDescent="0.25">
      <c r="A20" s="583"/>
      <c r="B20" s="593" t="s">
        <v>190</v>
      </c>
      <c r="C20" s="13"/>
      <c r="D20" s="8"/>
      <c r="E20" s="3"/>
      <c r="F20" s="2145"/>
      <c r="G20" s="2145"/>
      <c r="H20" s="2145"/>
      <c r="I20" s="2145"/>
      <c r="J20" s="398"/>
      <c r="K20" s="398"/>
    </row>
    <row r="21" spans="1:11" s="564" customFormat="1" ht="15" customHeight="1" x14ac:dyDescent="0.25">
      <c r="A21" s="583"/>
      <c r="B21" s="593" t="s">
        <v>120</v>
      </c>
      <c r="C21" s="9" t="s">
        <v>107</v>
      </c>
      <c r="D21" s="8"/>
      <c r="E21" s="3"/>
      <c r="F21" s="2145"/>
      <c r="G21" s="2145"/>
      <c r="H21" s="2145"/>
      <c r="I21" s="2145"/>
      <c r="J21" s="398"/>
      <c r="K21" s="398"/>
    </row>
    <row r="22" spans="1:11" s="564" customFormat="1" ht="15" customHeight="1" x14ac:dyDescent="0.25">
      <c r="A22" s="583"/>
      <c r="B22" s="594" t="s">
        <v>180</v>
      </c>
      <c r="C22" s="9" t="s">
        <v>107</v>
      </c>
      <c r="D22" s="8"/>
      <c r="E22" s="3"/>
      <c r="F22" s="2145"/>
      <c r="G22" s="2145"/>
      <c r="H22" s="2145"/>
      <c r="I22" s="2145"/>
      <c r="J22" s="398"/>
      <c r="K22" s="398"/>
    </row>
    <row r="23" spans="1:11" s="564" customFormat="1" ht="15" customHeight="1" x14ac:dyDescent="0.25">
      <c r="A23" s="583"/>
      <c r="B23" s="1277" t="s">
        <v>1676</v>
      </c>
      <c r="C23" s="9" t="s">
        <v>107</v>
      </c>
      <c r="D23" s="8"/>
      <c r="E23" s="3"/>
      <c r="F23" s="2145"/>
      <c r="G23" s="2145"/>
      <c r="H23" s="2145"/>
      <c r="I23" s="2145"/>
      <c r="J23" s="398"/>
      <c r="K23" s="398"/>
    </row>
    <row r="24" spans="1:11" s="564" customFormat="1" ht="15" customHeight="1" x14ac:dyDescent="0.25">
      <c r="A24" s="583"/>
      <c r="B24" s="594" t="s">
        <v>180</v>
      </c>
      <c r="C24" s="9" t="s">
        <v>107</v>
      </c>
      <c r="D24" s="8"/>
      <c r="E24" s="3"/>
      <c r="F24" s="2145"/>
      <c r="G24" s="2145"/>
      <c r="H24" s="2145"/>
      <c r="I24" s="2145"/>
      <c r="J24" s="398"/>
      <c r="K24" s="398"/>
    </row>
    <row r="25" spans="1:11" s="564" customFormat="1" ht="15" customHeight="1" x14ac:dyDescent="0.25">
      <c r="A25" s="583"/>
      <c r="B25" s="1058" t="s">
        <v>1386</v>
      </c>
      <c r="C25" s="9" t="s">
        <v>107</v>
      </c>
      <c r="D25" s="8"/>
      <c r="E25" s="3"/>
      <c r="F25" s="2145"/>
      <c r="G25" s="2145"/>
      <c r="H25" s="2145"/>
      <c r="I25" s="2145"/>
      <c r="J25" s="398"/>
      <c r="K25" s="398"/>
    </row>
    <row r="26" spans="1:11" s="564" customFormat="1" ht="15" customHeight="1" x14ac:dyDescent="0.25">
      <c r="A26" s="583"/>
      <c r="B26" s="594" t="s">
        <v>180</v>
      </c>
      <c r="C26" s="9" t="s">
        <v>107</v>
      </c>
      <c r="D26" s="8"/>
      <c r="E26" s="3"/>
      <c r="F26" s="2145"/>
      <c r="G26" s="2145"/>
      <c r="H26" s="2145"/>
      <c r="I26" s="2145"/>
      <c r="J26" s="398"/>
      <c r="K26" s="398"/>
    </row>
    <row r="27" spans="1:11" s="564" customFormat="1" ht="15" customHeight="1" x14ac:dyDescent="0.25">
      <c r="A27" s="583"/>
      <c r="B27" s="593" t="s">
        <v>121</v>
      </c>
      <c r="C27" s="9" t="s">
        <v>107</v>
      </c>
      <c r="D27" s="8"/>
      <c r="E27" s="3"/>
      <c r="J27" s="398"/>
      <c r="K27" s="398"/>
    </row>
    <row r="28" spans="1:11" s="564" customFormat="1" ht="15" customHeight="1" x14ac:dyDescent="0.25">
      <c r="A28" s="583"/>
      <c r="B28" s="594" t="s">
        <v>180</v>
      </c>
      <c r="C28" s="9" t="s">
        <v>107</v>
      </c>
      <c r="D28" s="8"/>
      <c r="E28" s="3"/>
      <c r="J28" s="398"/>
      <c r="K28" s="398"/>
    </row>
    <row r="29" spans="1:11" s="564" customFormat="1" ht="15" customHeight="1" x14ac:dyDescent="0.25">
      <c r="A29" s="583"/>
      <c r="B29" s="1277" t="s">
        <v>1677</v>
      </c>
      <c r="C29" s="9" t="s">
        <v>107</v>
      </c>
      <c r="D29" s="8"/>
      <c r="E29" s="3"/>
      <c r="J29" s="398"/>
      <c r="K29" s="398"/>
    </row>
    <row r="30" spans="1:11" s="564" customFormat="1" ht="15" customHeight="1" x14ac:dyDescent="0.25">
      <c r="A30" s="583"/>
      <c r="B30" s="594" t="s">
        <v>180</v>
      </c>
      <c r="C30" s="9" t="s">
        <v>107</v>
      </c>
      <c r="D30" s="8"/>
      <c r="E30" s="3"/>
      <c r="J30" s="398"/>
      <c r="K30" s="398"/>
    </row>
    <row r="31" spans="1:11" s="564" customFormat="1" ht="15" customHeight="1" x14ac:dyDescent="0.25">
      <c r="A31" s="583"/>
      <c r="B31" s="593" t="s">
        <v>603</v>
      </c>
      <c r="C31" s="9" t="s">
        <v>107</v>
      </c>
      <c r="D31" s="8"/>
      <c r="E31" s="3"/>
      <c r="J31" s="398"/>
      <c r="K31" s="398"/>
    </row>
    <row r="32" spans="1:11" s="564" customFormat="1" ht="15" customHeight="1" x14ac:dyDescent="0.25">
      <c r="A32" s="583"/>
      <c r="B32" s="594" t="s">
        <v>180</v>
      </c>
      <c r="C32" s="9" t="s">
        <v>107</v>
      </c>
      <c r="D32" s="8"/>
      <c r="E32" s="3"/>
      <c r="J32" s="398"/>
      <c r="K32" s="398"/>
    </row>
    <row r="33" spans="1:11" s="564" customFormat="1" ht="15" customHeight="1" x14ac:dyDescent="0.25">
      <c r="A33" s="583"/>
      <c r="B33" s="593" t="s">
        <v>604</v>
      </c>
      <c r="C33" s="9" t="s">
        <v>107</v>
      </c>
      <c r="D33" s="8"/>
      <c r="E33" s="3"/>
      <c r="J33" s="398"/>
      <c r="K33" s="398"/>
    </row>
    <row r="34" spans="1:11" s="564" customFormat="1" ht="15" customHeight="1" x14ac:dyDescent="0.25">
      <c r="A34" s="583"/>
      <c r="B34" s="594" t="s">
        <v>180</v>
      </c>
      <c r="C34" s="9" t="s">
        <v>107</v>
      </c>
      <c r="D34" s="8"/>
      <c r="E34" s="3"/>
      <c r="J34" s="398"/>
      <c r="K34" s="398"/>
    </row>
    <row r="35" spans="1:11" s="564" customFormat="1" ht="15" customHeight="1" x14ac:dyDescent="0.25">
      <c r="A35" s="583"/>
      <c r="B35" s="1277" t="s">
        <v>1678</v>
      </c>
      <c r="C35" s="9" t="s">
        <v>107</v>
      </c>
      <c r="D35" s="8"/>
      <c r="E35" s="3"/>
      <c r="J35" s="398"/>
      <c r="K35" s="398"/>
    </row>
    <row r="36" spans="1:11" s="564" customFormat="1" ht="15" customHeight="1" x14ac:dyDescent="0.25">
      <c r="A36" s="583"/>
      <c r="B36" s="594" t="s">
        <v>180</v>
      </c>
      <c r="C36" s="14"/>
      <c r="D36" s="8"/>
      <c r="E36" s="3"/>
      <c r="J36" s="398"/>
      <c r="K36" s="398"/>
    </row>
    <row r="37" spans="1:11" s="564" customFormat="1" ht="15" customHeight="1" x14ac:dyDescent="0.25">
      <c r="A37" s="583"/>
      <c r="B37" s="1277" t="s">
        <v>1353</v>
      </c>
      <c r="C37" s="9" t="s">
        <v>107</v>
      </c>
      <c r="D37" s="8"/>
      <c r="E37" s="3"/>
      <c r="J37" s="398"/>
      <c r="K37" s="398"/>
    </row>
    <row r="38" spans="1:11" s="564" customFormat="1" ht="15" customHeight="1" x14ac:dyDescent="0.25">
      <c r="A38" s="583"/>
      <c r="B38" s="594" t="s">
        <v>180</v>
      </c>
      <c r="C38" s="9" t="s">
        <v>107</v>
      </c>
      <c r="D38" s="8"/>
      <c r="E38" s="3"/>
      <c r="J38" s="398"/>
      <c r="K38" s="398"/>
    </row>
    <row r="39" spans="1:11" s="564" customFormat="1" ht="15" customHeight="1" x14ac:dyDescent="0.25">
      <c r="A39" s="583"/>
      <c r="B39" s="1058" t="s">
        <v>1008</v>
      </c>
      <c r="C39" s="9" t="s">
        <v>107</v>
      </c>
      <c r="D39" s="8"/>
      <c r="E39" s="3"/>
      <c r="J39" s="398"/>
      <c r="K39" s="398"/>
    </row>
    <row r="40" spans="1:11" s="564" customFormat="1" ht="15" customHeight="1" x14ac:dyDescent="0.25">
      <c r="A40" s="583"/>
      <c r="B40" s="594" t="s">
        <v>180</v>
      </c>
      <c r="C40" s="9" t="s">
        <v>107</v>
      </c>
      <c r="D40" s="8"/>
      <c r="E40" s="3"/>
      <c r="J40" s="398"/>
      <c r="K40" s="398"/>
    </row>
    <row r="41" spans="1:11" s="564" customFormat="1" ht="15" customHeight="1" x14ac:dyDescent="0.25">
      <c r="A41" s="583"/>
      <c r="B41" s="1058" t="s">
        <v>1007</v>
      </c>
      <c r="C41" s="9" t="s">
        <v>107</v>
      </c>
      <c r="D41" s="8"/>
      <c r="E41" s="3"/>
      <c r="J41" s="398"/>
      <c r="K41" s="398"/>
    </row>
    <row r="42" spans="1:11" s="564" customFormat="1" ht="15" customHeight="1" x14ac:dyDescent="0.25">
      <c r="A42" s="583"/>
      <c r="B42" s="594" t="s">
        <v>180</v>
      </c>
      <c r="C42" s="9" t="s">
        <v>107</v>
      </c>
      <c r="D42" s="8"/>
      <c r="E42" s="3"/>
      <c r="J42" s="398"/>
      <c r="K42" s="398"/>
    </row>
    <row r="43" spans="1:11" s="564" customFormat="1" ht="15" customHeight="1" x14ac:dyDescent="0.25">
      <c r="A43" s="583"/>
      <c r="B43" s="1277" t="s">
        <v>1926</v>
      </c>
      <c r="C43" s="9" t="s">
        <v>107</v>
      </c>
      <c r="D43" s="8"/>
      <c r="E43" s="3"/>
      <c r="J43" s="398"/>
      <c r="K43" s="398"/>
    </row>
    <row r="44" spans="1:11" s="564" customFormat="1" ht="15" customHeight="1" x14ac:dyDescent="0.25">
      <c r="A44" s="583"/>
      <c r="B44" s="593" t="s">
        <v>103</v>
      </c>
      <c r="C44" s="15"/>
      <c r="D44" s="8"/>
      <c r="E44" s="3"/>
      <c r="J44" s="398"/>
      <c r="K44" s="398"/>
    </row>
    <row r="45" spans="1:11" s="564" customFormat="1" ht="15" customHeight="1" x14ac:dyDescent="0.25">
      <c r="A45" s="583"/>
      <c r="B45" s="593" t="s">
        <v>317</v>
      </c>
      <c r="C45" s="1018"/>
      <c r="D45" s="16"/>
      <c r="E45" s="3"/>
      <c r="J45" s="398"/>
      <c r="K45" s="398"/>
    </row>
    <row r="46" spans="1:11" s="564" customFormat="1" ht="15" customHeight="1" x14ac:dyDescent="0.25">
      <c r="A46" s="583"/>
      <c r="B46" s="593" t="s">
        <v>285</v>
      </c>
      <c r="C46" s="17">
        <v>1</v>
      </c>
      <c r="D46" s="596" t="str">
        <f>VLOOKUP(C46,UnitT,2)</f>
        <v>One</v>
      </c>
      <c r="E46" s="3"/>
      <c r="J46" s="398"/>
      <c r="K46" s="398"/>
    </row>
    <row r="47" spans="1:11" s="564" customFormat="1" ht="30" customHeight="1" x14ac:dyDescent="0.25">
      <c r="A47" s="583"/>
      <c r="B47" s="595" t="s">
        <v>117</v>
      </c>
      <c r="C47" s="19"/>
      <c r="D47" s="20"/>
      <c r="E47" s="3"/>
      <c r="J47" s="398"/>
      <c r="K47" s="398"/>
    </row>
    <row r="48" spans="1:11" s="564" customFormat="1" ht="60" customHeight="1" x14ac:dyDescent="0.25">
      <c r="A48" s="1248" t="s">
        <v>292</v>
      </c>
      <c r="B48" s="554"/>
      <c r="C48" s="563"/>
      <c r="J48" s="398"/>
      <c r="K48" s="398"/>
    </row>
    <row r="49" spans="1:16" s="564" customFormat="1" ht="15" customHeight="1" x14ac:dyDescent="0.25">
      <c r="A49" s="560"/>
      <c r="B49" s="1038" t="s">
        <v>109</v>
      </c>
      <c r="C49" s="21" t="s">
        <v>108</v>
      </c>
      <c r="J49" s="398"/>
      <c r="K49" s="398"/>
    </row>
    <row r="50" spans="1:16" s="564" customFormat="1" ht="15" customHeight="1" x14ac:dyDescent="0.25">
      <c r="A50" s="560"/>
      <c r="B50" s="593" t="s">
        <v>331</v>
      </c>
      <c r="C50" s="22" t="s">
        <v>108</v>
      </c>
      <c r="F50" s="1107"/>
      <c r="G50" s="1107"/>
      <c r="H50" s="1107"/>
      <c r="I50" s="1107"/>
      <c r="J50" s="398"/>
      <c r="K50" s="398"/>
    </row>
    <row r="51" spans="1:16" s="564" customFormat="1" ht="15" customHeight="1" x14ac:dyDescent="0.25">
      <c r="A51" s="583"/>
      <c r="B51" s="593" t="s">
        <v>332</v>
      </c>
      <c r="C51" s="22" t="s">
        <v>108</v>
      </c>
      <c r="J51" s="398"/>
      <c r="K51" s="398"/>
    </row>
    <row r="52" spans="1:16" s="564" customFormat="1" ht="15" customHeight="1" x14ac:dyDescent="0.25">
      <c r="A52" s="583"/>
      <c r="B52" s="598" t="s">
        <v>333</v>
      </c>
      <c r="C52" s="19" t="s">
        <v>108</v>
      </c>
      <c r="J52" s="398"/>
      <c r="K52" s="398"/>
    </row>
    <row r="53" spans="1:16" s="564" customFormat="1" ht="15" customHeight="1" x14ac:dyDescent="0.25">
      <c r="A53" s="583"/>
      <c r="B53" s="1279" t="s">
        <v>1359</v>
      </c>
      <c r="C53" s="1280" t="s">
        <v>1188</v>
      </c>
      <c r="J53" s="398"/>
      <c r="K53" s="398"/>
    </row>
    <row r="54" spans="1:16" s="564" customFormat="1" ht="60" customHeight="1" x14ac:dyDescent="0.25">
      <c r="A54" s="1248" t="s">
        <v>1684</v>
      </c>
      <c r="B54" s="554"/>
      <c r="C54" s="563"/>
      <c r="J54" s="398"/>
      <c r="K54" s="398"/>
    </row>
    <row r="55" spans="1:16" s="564" customFormat="1" ht="15" customHeight="1" x14ac:dyDescent="0.25">
      <c r="A55" s="560"/>
      <c r="B55" s="1690" t="s">
        <v>1682</v>
      </c>
      <c r="C55" s="21" t="s">
        <v>108</v>
      </c>
      <c r="P55" s="398"/>
    </row>
    <row r="56" spans="1:16" s="564" customFormat="1" ht="15" customHeight="1" x14ac:dyDescent="0.25">
      <c r="A56" s="560"/>
      <c r="B56" s="1277" t="s">
        <v>1683</v>
      </c>
      <c r="C56" s="22" t="s">
        <v>108</v>
      </c>
      <c r="P56" s="398"/>
    </row>
    <row r="57" spans="1:16" s="564" customFormat="1" ht="15" customHeight="1" x14ac:dyDescent="0.25">
      <c r="A57" s="583"/>
      <c r="B57" s="1691" t="s">
        <v>1419</v>
      </c>
      <c r="C57" s="19" t="s">
        <v>108</v>
      </c>
      <c r="P57" s="398"/>
    </row>
    <row r="58" spans="1:16" s="564" customFormat="1" ht="60" customHeight="1" x14ac:dyDescent="0.25">
      <c r="A58" s="1248" t="s">
        <v>1685</v>
      </c>
      <c r="B58" s="554"/>
      <c r="C58" s="563"/>
      <c r="J58" s="398"/>
      <c r="K58" s="398"/>
    </row>
    <row r="59" spans="1:16" s="564" customFormat="1" ht="15" customHeight="1" x14ac:dyDescent="0.25">
      <c r="A59" s="560"/>
      <c r="B59" s="600" t="s">
        <v>240</v>
      </c>
      <c r="C59" s="23"/>
      <c r="J59" s="398"/>
      <c r="K59" s="398"/>
    </row>
    <row r="60" spans="1:16" s="564" customFormat="1" ht="15" customHeight="1" x14ac:dyDescent="0.25">
      <c r="A60" s="584"/>
      <c r="B60" s="563"/>
      <c r="C60" s="563"/>
      <c r="D60" s="599"/>
      <c r="E60" s="599"/>
      <c r="F60" s="2143"/>
      <c r="G60" s="2143"/>
      <c r="H60" s="2143"/>
      <c r="I60" s="2143"/>
      <c r="J60" s="1879"/>
      <c r="K60" s="430"/>
    </row>
    <row r="61" spans="1:16" ht="45" customHeight="1" x14ac:dyDescent="0.35">
      <c r="A61" s="1246" t="s">
        <v>400</v>
      </c>
      <c r="B61" s="589"/>
      <c r="C61" s="590"/>
      <c r="D61" s="556"/>
      <c r="E61" s="556"/>
      <c r="F61" s="564"/>
      <c r="G61" s="564"/>
      <c r="H61" s="564"/>
      <c r="I61" s="564"/>
      <c r="J61" s="557"/>
      <c r="K61" s="557"/>
    </row>
    <row r="62" spans="1:16" s="564" customFormat="1" ht="45" customHeight="1" x14ac:dyDescent="0.25">
      <c r="A62" s="583"/>
      <c r="B62" s="581" t="str">
        <f>CONCATENATE("Data in cells C ", ROW(C64), " to C", ROW(C77), " must be in line with regulatory reporting.")</f>
        <v>Data in cells C 64 to C77 must be in line with regulatory reporting.</v>
      </c>
      <c r="C62" s="563"/>
      <c r="J62" s="398"/>
      <c r="K62" s="398"/>
    </row>
    <row r="63" spans="1:16" s="564" customFormat="1" ht="45" customHeight="1" x14ac:dyDescent="0.25">
      <c r="A63" s="583"/>
      <c r="B63" s="1045"/>
      <c r="C63" s="601" t="s">
        <v>698</v>
      </c>
      <c r="D63" s="601" t="s">
        <v>738</v>
      </c>
      <c r="E63" s="602" t="s">
        <v>783</v>
      </c>
      <c r="J63" s="579"/>
      <c r="K63" s="579"/>
    </row>
    <row r="64" spans="1:16" s="564" customFormat="1" ht="15" customHeight="1" x14ac:dyDescent="0.25">
      <c r="A64" s="560"/>
      <c r="B64" s="603" t="s">
        <v>217</v>
      </c>
      <c r="C64" s="604" t="str">
        <f>IF(AND(ISNUMBER(C65),ISNUMBER(C68),ISNUMBER(C73),ISNUMBER(C77)),C65+C68+C73+C77,"")</f>
        <v/>
      </c>
      <c r="D64" s="604" t="str">
        <f>IF(AND(ISNUMBER(D65),ISNUMBER(D68),ISNUMBER(D73)),D65+D68+D73,"")</f>
        <v/>
      </c>
      <c r="E64" s="605" t="str">
        <f>IF(AND(ISNUMBER(E65),ISNUMBER(E68),ISNUMBER(E73)),E65+E68+E73,"")</f>
        <v/>
      </c>
      <c r="J64" s="579"/>
      <c r="K64" s="579"/>
    </row>
    <row r="65" spans="1:11" s="564" customFormat="1" ht="15" customHeight="1" x14ac:dyDescent="0.25">
      <c r="A65" s="560"/>
      <c r="B65" s="1046" t="s">
        <v>80</v>
      </c>
      <c r="C65" s="606" t="str">
        <f>IF(AND(ISNUMBER(C66),ISNUMBER(C67)),C66-C67,"")</f>
        <v/>
      </c>
      <c r="D65" s="607" t="str">
        <f>IF(ISNUMBER(DefCap!D64),DefCap!D64,"")</f>
        <v/>
      </c>
      <c r="E65" s="607" t="str">
        <f>IF(ISNUMBER(DefCap!E64),DefCap!E64,"")</f>
        <v/>
      </c>
      <c r="J65" s="579"/>
      <c r="K65" s="579"/>
    </row>
    <row r="66" spans="1:11" s="564" customFormat="1" ht="15" customHeight="1" x14ac:dyDescent="0.25">
      <c r="A66" s="560"/>
      <c r="B66" s="1049" t="s">
        <v>388</v>
      </c>
      <c r="C66" s="932"/>
      <c r="D66" s="607" t="str">
        <f>IF(ISNUMBER(DefCap!D33),DefCap!D33,"")</f>
        <v/>
      </c>
      <c r="E66" s="607" t="str">
        <f>IF(ISNUMBER(DefCap!E33),DefCap!E33,"")</f>
        <v/>
      </c>
      <c r="J66" s="579"/>
      <c r="K66" s="579"/>
    </row>
    <row r="67" spans="1:11" s="564" customFormat="1" ht="15" customHeight="1" x14ac:dyDescent="0.25">
      <c r="A67" s="560"/>
      <c r="B67" s="1049" t="s">
        <v>202</v>
      </c>
      <c r="C67" s="932"/>
      <c r="D67" s="607" t="str">
        <f>IF(ISNUMBER(DefCap!D63),DefCap!D63,"")</f>
        <v/>
      </c>
      <c r="E67" s="607" t="str">
        <f>IF(ISNUMBER(DefCap!E63),DefCap!E63,"")</f>
        <v/>
      </c>
      <c r="J67" s="579"/>
      <c r="K67" s="579"/>
    </row>
    <row r="68" spans="1:11" s="564" customFormat="1" ht="15" customHeight="1" x14ac:dyDescent="0.25">
      <c r="A68" s="560"/>
      <c r="B68" s="1046" t="s">
        <v>81</v>
      </c>
      <c r="C68" s="606" t="str">
        <f>IF(AND(ISNUMBER(C69),ISNUMBER(C70)),C69-C70,"")</f>
        <v/>
      </c>
      <c r="D68" s="607" t="str">
        <f>IF(ISNUMBER(DefCap!D82),DefCap!D82,"")</f>
        <v/>
      </c>
      <c r="E68" s="607" t="str">
        <f>IF(ISNUMBER(DefCap!E82),DefCap!E82,"")</f>
        <v/>
      </c>
      <c r="J68" s="579"/>
      <c r="K68" s="579"/>
    </row>
    <row r="69" spans="1:11" s="564" customFormat="1" ht="15" customHeight="1" x14ac:dyDescent="0.25">
      <c r="A69" s="560"/>
      <c r="B69" s="1049" t="s">
        <v>388</v>
      </c>
      <c r="C69" s="932"/>
      <c r="D69" s="607" t="str">
        <f>IF(ISNUMBER(DefCap!D71),DefCap!D71,"")</f>
        <v/>
      </c>
      <c r="E69" s="607" t="str">
        <f>IF(ISNUMBER(DefCap!E71),DefCap!E71,"")</f>
        <v/>
      </c>
      <c r="J69" s="579"/>
      <c r="K69" s="579"/>
    </row>
    <row r="70" spans="1:11" s="564" customFormat="1" ht="15" customHeight="1" x14ac:dyDescent="0.25">
      <c r="A70" s="560"/>
      <c r="B70" s="1049" t="s">
        <v>202</v>
      </c>
      <c r="C70" s="932"/>
      <c r="D70" s="607" t="str">
        <f>IF(ISNUMBER(DefCap!D81),DefCap!D81,"")</f>
        <v/>
      </c>
      <c r="E70" s="607" t="str">
        <f>IF(ISNUMBER(DefCap!E81),DefCap!E81,"")</f>
        <v/>
      </c>
      <c r="J70" s="579"/>
      <c r="K70" s="579"/>
    </row>
    <row r="71" spans="1:11" s="564" customFormat="1" ht="15" customHeight="1" x14ac:dyDescent="0.25">
      <c r="A71" s="560"/>
      <c r="B71" s="608" t="s">
        <v>697</v>
      </c>
      <c r="C71" s="611" t="str">
        <f>IF(C69&gt;=C70,"Yes","No")</f>
        <v>Yes</v>
      </c>
      <c r="D71" s="435"/>
      <c r="E71" s="435"/>
      <c r="J71" s="579"/>
      <c r="K71" s="579"/>
    </row>
    <row r="72" spans="1:11" s="564" customFormat="1" ht="15" customHeight="1" x14ac:dyDescent="0.25">
      <c r="A72" s="560"/>
      <c r="B72" s="1046" t="s">
        <v>84</v>
      </c>
      <c r="C72" s="606" t="str">
        <f>IF(AND(ISNUMBER(C65),ISNUMBER(C68)),C65+C68,"")</f>
        <v/>
      </c>
      <c r="D72" s="607" t="str">
        <f>IF(AND(ISNUMBER(D65),ISNUMBER(D68)),D65+D68,"")</f>
        <v/>
      </c>
      <c r="E72" s="607" t="str">
        <f>IF(AND(ISNUMBER(E65),ISNUMBER(E68)),E65+E68,"")</f>
        <v/>
      </c>
      <c r="J72" s="579"/>
      <c r="K72" s="579"/>
    </row>
    <row r="73" spans="1:11" s="564" customFormat="1" ht="15" customHeight="1" x14ac:dyDescent="0.25">
      <c r="A73" s="560"/>
      <c r="B73" s="1046" t="s">
        <v>82</v>
      </c>
      <c r="C73" s="606" t="str">
        <f>IF(AND(ISNUMBER(C74),ISNUMBER(C75)),C74-C75,"")</f>
        <v/>
      </c>
      <c r="D73" s="607" t="str">
        <f>IF(ISNUMBER(DefCap!D101),DefCap!D101,"")</f>
        <v/>
      </c>
      <c r="E73" s="607" t="str">
        <f>IF(ISNUMBER(DefCap!E101),DefCap!E101,"")</f>
        <v/>
      </c>
      <c r="J73" s="579"/>
      <c r="K73" s="579"/>
    </row>
    <row r="74" spans="1:11" s="564" customFormat="1" ht="15" customHeight="1" x14ac:dyDescent="0.25">
      <c r="A74" s="560"/>
      <c r="B74" s="1049" t="s">
        <v>201</v>
      </c>
      <c r="C74" s="932"/>
      <c r="D74" s="607" t="str">
        <f>IF(ISNUMBER(DefCap!D91),DefCap!D91,"")</f>
        <v/>
      </c>
      <c r="E74" s="607" t="str">
        <f>IF(ISNUMBER(DefCap!E91),DefCap!E91,"")</f>
        <v/>
      </c>
      <c r="J74" s="579"/>
      <c r="K74" s="579"/>
    </row>
    <row r="75" spans="1:11" s="564" customFormat="1" ht="15" customHeight="1" x14ac:dyDescent="0.25">
      <c r="A75" s="560"/>
      <c r="B75" s="1049" t="s">
        <v>202</v>
      </c>
      <c r="C75" s="932"/>
      <c r="D75" s="607" t="str">
        <f>IF(ISNUMBER(DefCap!D100),DefCap!D100,"")</f>
        <v/>
      </c>
      <c r="E75" s="607" t="str">
        <f>IF(ISNUMBER(DefCap!E100),DefCap!E100,"")</f>
        <v/>
      </c>
      <c r="J75" s="579"/>
      <c r="K75" s="579"/>
    </row>
    <row r="76" spans="1:11" s="564" customFormat="1" ht="15" customHeight="1" x14ac:dyDescent="0.25">
      <c r="A76" s="560"/>
      <c r="B76" s="608" t="s">
        <v>696</v>
      </c>
      <c r="C76" s="612" t="str">
        <f>IF(C74&gt;=C75,"Yes","No")</f>
        <v>Yes</v>
      </c>
      <c r="D76" s="435"/>
      <c r="E76" s="435"/>
      <c r="J76" s="579"/>
      <c r="K76" s="579"/>
    </row>
    <row r="77" spans="1:11" s="564" customFormat="1" ht="15" customHeight="1" x14ac:dyDescent="0.25">
      <c r="A77" s="560"/>
      <c r="B77" s="609" t="s">
        <v>83</v>
      </c>
      <c r="C77" s="936"/>
      <c r="D77" s="553"/>
      <c r="E77" s="553"/>
      <c r="J77" s="579"/>
      <c r="K77" s="579"/>
    </row>
    <row r="78" spans="1:11" s="564" customFormat="1" ht="15" customHeight="1" x14ac:dyDescent="0.25">
      <c r="A78" s="585"/>
      <c r="B78" s="610"/>
      <c r="C78" s="610"/>
      <c r="D78" s="610"/>
      <c r="E78" s="610"/>
      <c r="F78" s="2143"/>
      <c r="G78" s="2143"/>
      <c r="H78" s="2143"/>
      <c r="I78" s="2143"/>
      <c r="J78" s="579"/>
      <c r="K78" s="579"/>
    </row>
    <row r="79" spans="1:11" s="564" customFormat="1" ht="60" customHeight="1" x14ac:dyDescent="0.25">
      <c r="A79" s="1249" t="s">
        <v>203</v>
      </c>
      <c r="B79" s="613"/>
      <c r="C79" s="575"/>
      <c r="D79" s="614"/>
      <c r="E79" s="614"/>
      <c r="J79" s="2063"/>
      <c r="K79" s="1281"/>
    </row>
    <row r="80" spans="1:11" s="564" customFormat="1" ht="15" customHeight="1" x14ac:dyDescent="0.25">
      <c r="A80" s="560"/>
      <c r="B80" s="615"/>
      <c r="C80" s="1021" t="s">
        <v>323</v>
      </c>
      <c r="J80" s="398"/>
      <c r="K80" s="398"/>
    </row>
    <row r="81" spans="1:11" s="564" customFormat="1" ht="15" customHeight="1" x14ac:dyDescent="0.25">
      <c r="A81" s="560"/>
      <c r="B81" s="616" t="s">
        <v>194</v>
      </c>
      <c r="C81" s="28"/>
      <c r="J81" s="398"/>
      <c r="K81" s="398"/>
    </row>
    <row r="82" spans="1:11" s="564" customFormat="1" ht="15" customHeight="1" x14ac:dyDescent="0.25">
      <c r="A82" s="560"/>
      <c r="B82" s="594" t="s">
        <v>195</v>
      </c>
      <c r="C82" s="933"/>
      <c r="J82" s="398"/>
      <c r="K82" s="398"/>
    </row>
    <row r="83" spans="1:11" s="564" customFormat="1" ht="15" customHeight="1" x14ac:dyDescent="0.25">
      <c r="A83" s="560"/>
      <c r="B83" s="594" t="s">
        <v>196</v>
      </c>
      <c r="C83" s="933"/>
      <c r="J83" s="398"/>
      <c r="K83" s="398"/>
    </row>
    <row r="84" spans="1:11" s="564" customFormat="1" ht="15" customHeight="1" x14ac:dyDescent="0.25">
      <c r="A84" s="560"/>
      <c r="B84" s="617" t="s">
        <v>197</v>
      </c>
      <c r="C84" s="14"/>
      <c r="J84" s="398"/>
      <c r="K84" s="398"/>
    </row>
    <row r="85" spans="1:11" s="564" customFormat="1" ht="15" customHeight="1" x14ac:dyDescent="0.25">
      <c r="A85" s="560"/>
      <c r="B85" s="594" t="s">
        <v>75</v>
      </c>
      <c r="C85" s="933"/>
      <c r="F85" s="1107"/>
      <c r="G85" s="1107"/>
      <c r="H85" s="1107"/>
      <c r="I85" s="1107"/>
      <c r="J85" s="398"/>
      <c r="K85" s="398"/>
    </row>
    <row r="86" spans="1:11" s="564" customFormat="1" ht="15" customHeight="1" x14ac:dyDescent="0.25">
      <c r="A86" s="560"/>
      <c r="B86" s="594" t="s">
        <v>198</v>
      </c>
      <c r="C86" s="933"/>
      <c r="F86" s="1107"/>
      <c r="G86" s="1107"/>
      <c r="H86" s="1107"/>
      <c r="I86" s="1107"/>
      <c r="J86" s="398"/>
      <c r="K86" s="398"/>
    </row>
    <row r="87" spans="1:11" s="564" customFormat="1" ht="15" customHeight="1" x14ac:dyDescent="0.25">
      <c r="A87" s="560"/>
      <c r="B87" s="594" t="s">
        <v>199</v>
      </c>
      <c r="C87" s="933"/>
      <c r="F87" s="1107"/>
      <c r="G87" s="1107"/>
      <c r="H87" s="1107"/>
      <c r="I87" s="1107"/>
      <c r="J87" s="398"/>
      <c r="K87" s="398"/>
    </row>
    <row r="88" spans="1:11" s="564" customFormat="1" ht="15" customHeight="1" x14ac:dyDescent="0.25">
      <c r="A88" s="560"/>
      <c r="B88" s="594" t="s">
        <v>116</v>
      </c>
      <c r="C88" s="933"/>
      <c r="F88" s="1107"/>
      <c r="G88" s="1107"/>
      <c r="H88" s="1107"/>
      <c r="I88" s="1107"/>
      <c r="J88" s="398"/>
      <c r="K88" s="398"/>
    </row>
    <row r="89" spans="1:11" s="564" customFormat="1" ht="15" customHeight="1" x14ac:dyDescent="0.25">
      <c r="A89" s="560"/>
      <c r="B89" s="594" t="s">
        <v>119</v>
      </c>
      <c r="C89" s="933"/>
      <c r="F89" s="1107"/>
      <c r="G89" s="1107"/>
      <c r="H89" s="1107"/>
      <c r="I89" s="1107"/>
      <c r="J89" s="398"/>
      <c r="K89" s="398"/>
    </row>
    <row r="90" spans="1:11" s="564" customFormat="1" ht="15" customHeight="1" x14ac:dyDescent="0.25">
      <c r="A90" s="560"/>
      <c r="B90" s="594" t="s">
        <v>97</v>
      </c>
      <c r="C90" s="933"/>
      <c r="F90" s="1107"/>
      <c r="G90" s="1107"/>
      <c r="H90" s="1107"/>
      <c r="I90" s="1107"/>
      <c r="J90" s="398"/>
      <c r="K90" s="398"/>
    </row>
    <row r="91" spans="1:11" s="564" customFormat="1" ht="15" customHeight="1" x14ac:dyDescent="0.25">
      <c r="A91" s="560"/>
      <c r="B91" s="617" t="s">
        <v>154</v>
      </c>
      <c r="C91" s="14"/>
      <c r="F91" s="1107"/>
      <c r="G91" s="1107"/>
      <c r="H91" s="1107"/>
      <c r="I91" s="1107"/>
      <c r="J91" s="398"/>
      <c r="K91" s="398"/>
    </row>
    <row r="92" spans="1:11" s="564" customFormat="1" ht="15" customHeight="1" x14ac:dyDescent="0.25">
      <c r="A92" s="560"/>
      <c r="B92" s="594" t="s">
        <v>66</v>
      </c>
      <c r="C92" s="933"/>
      <c r="F92" s="1107"/>
      <c r="G92" s="1107"/>
      <c r="H92" s="1107"/>
      <c r="I92" s="1107"/>
      <c r="J92" s="398"/>
      <c r="K92" s="398"/>
    </row>
    <row r="93" spans="1:11" s="564" customFormat="1" ht="15" customHeight="1" x14ac:dyDescent="0.25">
      <c r="A93" s="560"/>
      <c r="B93" s="594" t="s">
        <v>24</v>
      </c>
      <c r="C93" s="933"/>
      <c r="F93" s="1107"/>
      <c r="G93" s="1107"/>
      <c r="H93" s="1107"/>
      <c r="I93" s="1107"/>
      <c r="J93" s="398"/>
      <c r="K93" s="398"/>
    </row>
    <row r="94" spans="1:11" s="564" customFormat="1" ht="15" customHeight="1" x14ac:dyDescent="0.25">
      <c r="A94" s="560"/>
      <c r="B94" s="618" t="s">
        <v>67</v>
      </c>
      <c r="C94" s="934"/>
      <c r="F94" s="1107"/>
      <c r="G94" s="1107"/>
      <c r="H94" s="1107"/>
      <c r="I94" s="1107"/>
      <c r="J94" s="398"/>
      <c r="K94" s="398"/>
    </row>
    <row r="95" spans="1:11" s="564" customFormat="1" ht="15" customHeight="1" x14ac:dyDescent="0.25">
      <c r="A95" s="586"/>
      <c r="B95" s="610"/>
      <c r="C95" s="610"/>
      <c r="D95" s="599"/>
      <c r="E95" s="599"/>
      <c r="F95" s="1973"/>
      <c r="G95" s="1973"/>
      <c r="H95" s="1973"/>
      <c r="I95" s="1973"/>
      <c r="J95" s="1879"/>
      <c r="K95" s="430"/>
    </row>
    <row r="96" spans="1:11" ht="0" hidden="1" customHeight="1" x14ac:dyDescent="0.25">
      <c r="F96" s="1107"/>
    </row>
    <row r="97" spans="6:6" ht="0" hidden="1" customHeight="1" x14ac:dyDescent="0.25">
      <c r="F97" s="1107"/>
    </row>
    <row r="98" spans="6:6" ht="0" hidden="1" customHeight="1" x14ac:dyDescent="0.25">
      <c r="F98" s="1107"/>
    </row>
    <row r="99" spans="6:6" ht="0" hidden="1" customHeight="1" x14ac:dyDescent="0.25">
      <c r="F99" s="1107"/>
    </row>
    <row r="100" spans="6:6" ht="0" hidden="1" customHeight="1" x14ac:dyDescent="0.25">
      <c r="F100" s="1107"/>
    </row>
    <row r="101" spans="6:6" ht="0" hidden="1" customHeight="1" x14ac:dyDescent="0.25"/>
    <row r="102" spans="6:6" ht="0" hidden="1" customHeight="1" x14ac:dyDescent="0.25"/>
    <row r="103" spans="6:6" ht="0" hidden="1" customHeight="1" x14ac:dyDescent="0.25"/>
    <row r="104" spans="6:6" ht="0" hidden="1" customHeight="1" x14ac:dyDescent="0.25"/>
    <row r="105" spans="6:6" ht="0" hidden="1" customHeight="1" x14ac:dyDescent="0.25"/>
    <row r="106" spans="6:6" ht="0" hidden="1" customHeight="1" x14ac:dyDescent="0.25"/>
    <row r="107" spans="6:6" ht="0" hidden="1" customHeight="1" x14ac:dyDescent="0.25"/>
    <row r="108" spans="6:6" ht="0" hidden="1" customHeight="1" x14ac:dyDescent="0.25"/>
    <row r="109" spans="6:6" ht="0" hidden="1" customHeight="1" x14ac:dyDescent="0.25"/>
    <row r="110" spans="6:6" ht="0" hidden="1" customHeight="1" x14ac:dyDescent="0.25"/>
    <row r="111" spans="6:6" ht="0" hidden="1" customHeight="1" x14ac:dyDescent="0.25"/>
  </sheetData>
  <customSheetViews>
    <customSheetView guid="{3D2E4C4C-55B0-42AD-9B20-28C028F4BEE7}" scale="75" hiddenRows="1" hiddenColumns="1">
      <pane ySplit="1" topLeftCell="A2" activePane="bottomLeft" state="frozen"/>
      <selection pane="bottomLeft" activeCell="C16" sqref="C16"/>
      <rowBreaks count="2" manualBreakCount="2">
        <brk id="46" max="10" man="1"/>
        <brk id="78" max="5" man="1"/>
      </rowBreaks>
      <pageMargins left="0.59055118110236227" right="0.59055118110236227" top="0.98425196850393704" bottom="0.98425196850393704" header="0.51181102362204722" footer="0.51181102362204722"/>
      <printOptions headings="1"/>
      <pageSetup paperSize="9" scale="50" fitToHeight="4" pageOrder="overThenDown" orientation="landscape" r:id="rId1"/>
      <headerFooter alignWithMargins="0">
        <oddHeader>&amp;L&amp;"Segoe UI,Bold"&amp;14Basel Committee on Banking Supervision
Basel III monitoring template&amp;C&amp;14&amp;F
&amp;A&amp;R&amp;"Segoe UI,Bold"&amp;14Confidential when completed</oddHeader>
        <oddFooter>&amp;L&amp;14&amp;D  &amp;T&amp;R&amp;14Page &amp;P of &amp;N</oddFooter>
      </headerFooter>
    </customSheetView>
  </customSheetViews>
  <mergeCells count="1">
    <mergeCell ref="F5:I26"/>
  </mergeCells>
  <phoneticPr fontId="5" type="noConversion"/>
  <conditionalFormatting sqref="C66 C69 C77 C92:C94 C85:C90 C74">
    <cfRule type="cellIs" dxfId="319" priority="96" stopIfTrue="1" operator="lessThan">
      <formula>0</formula>
    </cfRule>
  </conditionalFormatting>
  <conditionalFormatting sqref="C71 C76">
    <cfRule type="cellIs" dxfId="318" priority="6" stopIfTrue="1" operator="equal">
      <formula>"No"</formula>
    </cfRule>
    <cfRule type="cellIs" dxfId="317" priority="7" stopIfTrue="1" operator="equal">
      <formula>"Yes"</formula>
    </cfRule>
  </conditionalFormatting>
  <dataValidations count="7">
    <dataValidation type="list" showInputMessage="1" showErrorMessage="1" sqref="C8:C11 C49:C52 C21:C35 C37:C43 C55:C57">
      <formula1>YesNo</formula1>
    </dataValidation>
    <dataValidation type="list" showInputMessage="1" showErrorMessage="1" sqref="C47">
      <formula1>Accounting</formula1>
    </dataValidation>
    <dataValidation type="list" allowBlank="1" showInputMessage="1" showErrorMessage="1" sqref="C13">
      <formula1>Group</formula1>
    </dataValidation>
    <dataValidation type="list" showInputMessage="1" showErrorMessage="1" sqref="C12">
      <formula1>BankType</formula1>
    </dataValidation>
    <dataValidation type="list" allowBlank="1" showInputMessage="1" showErrorMessage="1" sqref="C14">
      <formula1>BankTypeNumeric</formula1>
    </dataValidation>
    <dataValidation type="list" allowBlank="1" showInputMessage="1" showErrorMessage="1" sqref="C46">
      <formula1>UnitW</formula1>
    </dataValidation>
    <dataValidation type="list" showInputMessage="1" showErrorMessage="1" sqref="C53">
      <formula1>SACCRCEM</formula1>
    </dataValidation>
  </dataValidations>
  <printOptions headings="1"/>
  <pageMargins left="0.59055118110236227" right="0.59055118110236227" top="0.98425196850393704" bottom="0.98425196850393704" header="0.51181102362204722" footer="0.51181102362204722"/>
  <pageSetup paperSize="9" scale="50" fitToHeight="4" pageOrder="overThenDown" orientation="landscape" r:id="rId2"/>
  <headerFooter alignWithMargins="0">
    <oddHeader>&amp;L&amp;"Segoe UI,Bold"&amp;14Basel Committee on Banking Supervision
Basel III monitoring template&amp;C&amp;14&amp;F
&amp;A&amp;R&amp;"Segoe UI,Bold"&amp;14Confidential when completed</oddHeader>
    <oddFooter>&amp;L&amp;14&amp;D  &amp;T&amp;R&amp;14Page &amp;P of &amp;N</oddFooter>
  </headerFooter>
  <rowBreaks count="2" manualBreakCount="2">
    <brk id="47" max="10" man="1"/>
    <brk id="78" max="5" man="1"/>
  </rowBreaks>
  <ignoredErrors>
    <ignoredError sqref="C66:C68 C71 C73:C76" emptyCellReference="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rgb="FFFFEC72"/>
  </sheetPr>
  <dimension ref="A1:R383"/>
  <sheetViews>
    <sheetView zoomScale="75" zoomScaleNormal="75" workbookViewId="0">
      <pane ySplit="1" topLeftCell="A2" activePane="bottomLeft" state="frozen"/>
      <selection pane="bottomLeft"/>
    </sheetView>
  </sheetViews>
  <sheetFormatPr defaultColWidth="0" defaultRowHeight="0" customHeight="1" zeroHeight="1" x14ac:dyDescent="0.25"/>
  <cols>
    <col min="1" max="1" width="1.7109375" style="1054" customWidth="1"/>
    <col min="2" max="2" width="75.7109375" style="929" customWidth="1"/>
    <col min="3" max="6" width="16.7109375" style="929" customWidth="1"/>
    <col min="7" max="7" width="1.7109375" style="929" customWidth="1"/>
    <col min="8" max="10" width="12.7109375" style="929" customWidth="1"/>
    <col min="11" max="11" width="1.7109375" style="929" customWidth="1"/>
    <col min="12" max="15" width="16.7109375" style="929" customWidth="1"/>
    <col min="16" max="16" width="1.7109375" style="1075" customWidth="1"/>
    <col min="17" max="17" width="16.7109375" style="721" hidden="1" customWidth="1"/>
    <col min="18" max="18" width="65.28515625" style="721" hidden="1" customWidth="1"/>
    <col min="19" max="16384" width="16.7109375" style="721" hidden="1"/>
  </cols>
  <sheetData>
    <row r="1" spans="1:18" ht="30" customHeight="1" x14ac:dyDescent="0.55000000000000004">
      <c r="A1" s="140" t="s">
        <v>59</v>
      </c>
      <c r="B1" s="141"/>
      <c r="C1" s="1017" t="str">
        <f>CONCATENATE("Reporting unit: ", 'General Info'!$C$46, " ", 'General Info'!$C$45)</f>
        <v xml:space="preserve">Reporting unit: 1 </v>
      </c>
      <c r="D1" s="141"/>
      <c r="E1" s="141"/>
      <c r="F1" s="141"/>
      <c r="G1" s="141"/>
      <c r="H1" s="329"/>
      <c r="I1" s="329"/>
      <c r="J1" s="142"/>
      <c r="K1" s="142"/>
      <c r="L1" s="142"/>
      <c r="M1" s="329"/>
      <c r="N1" s="142"/>
      <c r="O1" s="142"/>
      <c r="P1" s="1153"/>
      <c r="R1" s="32"/>
    </row>
    <row r="2" spans="1:18" ht="30" customHeight="1" x14ac:dyDescent="0.35">
      <c r="A2" s="1260" t="s">
        <v>629</v>
      </c>
      <c r="B2" s="329"/>
      <c r="C2" s="329"/>
      <c r="D2" s="329"/>
      <c r="E2" s="329"/>
      <c r="F2" s="329"/>
      <c r="G2" s="329"/>
      <c r="H2" s="329"/>
      <c r="I2" s="329"/>
      <c r="J2" s="329"/>
      <c r="K2" s="79"/>
      <c r="L2" s="79"/>
      <c r="M2" s="79"/>
      <c r="N2" s="79"/>
      <c r="O2" s="79"/>
      <c r="P2" s="1154"/>
      <c r="R2" s="2"/>
    </row>
    <row r="3" spans="1:18" ht="15" customHeight="1" x14ac:dyDescent="0.25">
      <c r="A3" s="177"/>
      <c r="B3" s="995"/>
      <c r="C3" s="995"/>
      <c r="D3" s="995"/>
      <c r="E3" s="995"/>
      <c r="F3" s="995"/>
      <c r="G3" s="995"/>
      <c r="H3" s="995"/>
      <c r="I3" s="995"/>
      <c r="J3" s="995"/>
      <c r="K3" s="995"/>
      <c r="L3" s="995"/>
      <c r="M3" s="995"/>
      <c r="N3" s="995"/>
      <c r="O3" s="995"/>
      <c r="P3" s="730"/>
      <c r="R3" s="32"/>
    </row>
    <row r="4" spans="1:18" ht="15" customHeight="1" x14ac:dyDescent="0.25">
      <c r="A4" s="177"/>
      <c r="B4" s="2354"/>
      <c r="C4" s="2340" t="s">
        <v>567</v>
      </c>
      <c r="D4" s="2350" t="s">
        <v>323</v>
      </c>
      <c r="E4" s="2351"/>
      <c r="F4" s="2351"/>
      <c r="G4" s="995"/>
      <c r="H4" s="2344" t="s">
        <v>662</v>
      </c>
      <c r="I4" s="2345"/>
      <c r="J4" s="2346"/>
      <c r="K4" s="995"/>
      <c r="L4" s="2347" t="s">
        <v>663</v>
      </c>
      <c r="M4" s="2347"/>
      <c r="N4" s="2347"/>
      <c r="O4" s="2347"/>
      <c r="P4" s="730"/>
      <c r="R4" s="32"/>
    </row>
    <row r="5" spans="1:18" ht="30" customHeight="1" x14ac:dyDescent="0.25">
      <c r="A5" s="177"/>
      <c r="B5" s="2355"/>
      <c r="C5" s="2341"/>
      <c r="D5" s="334" t="s">
        <v>664</v>
      </c>
      <c r="E5" s="335" t="s">
        <v>685</v>
      </c>
      <c r="F5" s="336" t="s">
        <v>377</v>
      </c>
      <c r="G5" s="995"/>
      <c r="H5" s="334" t="s">
        <v>664</v>
      </c>
      <c r="I5" s="335" t="s">
        <v>685</v>
      </c>
      <c r="J5" s="336" t="s">
        <v>665</v>
      </c>
      <c r="K5" s="995"/>
      <c r="L5" s="334" t="s">
        <v>664</v>
      </c>
      <c r="M5" s="335" t="s">
        <v>685</v>
      </c>
      <c r="N5" s="335" t="s">
        <v>665</v>
      </c>
      <c r="O5" s="336" t="s">
        <v>642</v>
      </c>
      <c r="P5" s="730"/>
      <c r="R5" s="32"/>
    </row>
    <row r="6" spans="1:18" ht="45" customHeight="1" x14ac:dyDescent="0.25">
      <c r="A6" s="177"/>
      <c r="B6" s="337" t="s">
        <v>686</v>
      </c>
      <c r="C6" s="1000" t="s">
        <v>816</v>
      </c>
      <c r="D6" s="998"/>
      <c r="E6" s="998"/>
      <c r="F6" s="338"/>
      <c r="G6" s="995"/>
      <c r="H6" s="339"/>
      <c r="I6" s="150"/>
      <c r="J6" s="340">
        <v>1</v>
      </c>
      <c r="K6" s="995"/>
      <c r="L6" s="339"/>
      <c r="M6" s="150"/>
      <c r="N6" s="34" t="str">
        <f>IF(AND(ISNUMBER(F6),ISNUMBER(J6)),SUM(F6)*J6,"")</f>
        <v/>
      </c>
      <c r="O6" s="123" t="str">
        <f>IF(ISNUMBER(N6),SUM(N6),"")</f>
        <v/>
      </c>
      <c r="P6" s="730"/>
      <c r="R6" s="525" t="s">
        <v>907</v>
      </c>
    </row>
    <row r="7" spans="1:18" ht="15" customHeight="1" x14ac:dyDescent="0.25">
      <c r="A7" s="177"/>
      <c r="B7" s="341" t="str">
        <f>CONCATENATE("Check: row ", ROW(B6), " ≤ ", ADDRESS(ROW('General Info'!E66), COLUMN('General Info'!E66), 4), " + ", ADDRESS(ROW('General Info'!E69), COLUMN('General Info'!E69), 4), " + ", ADDRESS(ROW('General Info'!E74), COLUMN('General Info'!E74), 4), " in the General Info worksheet")</f>
        <v>Check: row 6 ≤ E66 + E69 + E74 in the General Info worksheet</v>
      </c>
      <c r="C7" s="998"/>
      <c r="D7" s="998"/>
      <c r="E7" s="998"/>
      <c r="F7" s="342" t="str">
        <f>IF(F6&lt;=SUM('General Info'!E66,'General Info'!E69,'General Info'!E74),"Pass","Fail")</f>
        <v>Pass</v>
      </c>
      <c r="G7" s="995"/>
      <c r="H7" s="343"/>
      <c r="I7" s="998"/>
      <c r="J7" s="999"/>
      <c r="K7" s="995"/>
      <c r="L7" s="343"/>
      <c r="M7" s="998"/>
      <c r="N7" s="998"/>
      <c r="O7" s="999"/>
      <c r="P7" s="730"/>
      <c r="R7" s="32"/>
    </row>
    <row r="8" spans="1:18" ht="28.5" x14ac:dyDescent="0.25">
      <c r="A8" s="177"/>
      <c r="B8" s="344" t="s">
        <v>692</v>
      </c>
      <c r="C8" s="1000" t="s">
        <v>817</v>
      </c>
      <c r="D8" s="998"/>
      <c r="E8" s="998"/>
      <c r="F8" s="1001"/>
      <c r="G8" s="995"/>
      <c r="H8" s="343"/>
      <c r="I8" s="998"/>
      <c r="J8" s="345">
        <v>1</v>
      </c>
      <c r="K8" s="995"/>
      <c r="L8" s="343"/>
      <c r="M8" s="998"/>
      <c r="N8" s="82" t="str">
        <f>IF(AND(ISNUMBER(F8),ISNUMBER(J8)),SUM(F8)*J8,"")</f>
        <v/>
      </c>
      <c r="O8" s="18" t="str">
        <f>IF(ISNUMBER(N8),SUM(N8),"")</f>
        <v/>
      </c>
      <c r="P8" s="730"/>
      <c r="R8" s="525" t="s">
        <v>907</v>
      </c>
    </row>
    <row r="9" spans="1:18" ht="28.5" x14ac:dyDescent="0.25">
      <c r="A9" s="177"/>
      <c r="B9" s="344" t="s">
        <v>630</v>
      </c>
      <c r="C9" s="1000" t="s">
        <v>818</v>
      </c>
      <c r="D9" s="151"/>
      <c r="E9" s="151"/>
      <c r="F9" s="1001"/>
      <c r="G9" s="995"/>
      <c r="H9" s="1002">
        <v>0.95</v>
      </c>
      <c r="I9" s="346">
        <v>0.95</v>
      </c>
      <c r="J9" s="345">
        <v>1</v>
      </c>
      <c r="K9" s="995"/>
      <c r="L9" s="997" t="str">
        <f>IF(AND(ISNUMBER(D9),ISNUMBER(H9)), D9*H9, "")</f>
        <v/>
      </c>
      <c r="M9" s="82" t="str">
        <f>IF(AND(ISNUMBER(E9),ISNUMBER(I9)), E9*I9, "")</f>
        <v/>
      </c>
      <c r="N9" s="82" t="str">
        <f>IF(AND(ISNUMBER(F9),ISNUMBER(J9)),SUM(F9)*J9,"")</f>
        <v/>
      </c>
      <c r="O9" s="18" t="str">
        <f>IF(AND(ISNUMBER(L9),ISNUMBER(M9),ISNUMBER(N9)), SUM(L9:N9), "")</f>
        <v/>
      </c>
      <c r="P9" s="730"/>
      <c r="R9" s="525" t="s">
        <v>907</v>
      </c>
    </row>
    <row r="10" spans="1:18" ht="15" customHeight="1" x14ac:dyDescent="0.25">
      <c r="A10" s="177"/>
      <c r="B10" s="341" t="str">
        <f>CONCATENATE("Check: row ", ROW(B9), " ≥ LCR stable retail and small business customer deposits")</f>
        <v>Check: row 9 ≥ LCR stable retail and small business customer deposits</v>
      </c>
      <c r="C10" s="998"/>
      <c r="D10" s="342" t="str">
        <f>IF(D9&gt;=SUM(LCR!D88:D89,LCR!D91:D92,LCR!D95:D96,LCR!D98:D99,LCR!D117:D118,LCR!D120:D121,LCR!D124:D125,LCR!D127:D128),"Pass","Fail")</f>
        <v>Pass</v>
      </c>
      <c r="E10" s="998"/>
      <c r="F10" s="999"/>
      <c r="G10" s="995"/>
      <c r="H10" s="343"/>
      <c r="I10" s="998"/>
      <c r="J10" s="999"/>
      <c r="K10" s="995"/>
      <c r="L10" s="343"/>
      <c r="M10" s="998"/>
      <c r="N10" s="998"/>
      <c r="O10" s="999"/>
      <c r="P10" s="730"/>
      <c r="R10" s="32"/>
    </row>
    <row r="11" spans="1:18" ht="30" customHeight="1" x14ac:dyDescent="0.25">
      <c r="A11" s="177"/>
      <c r="B11" s="344" t="s">
        <v>631</v>
      </c>
      <c r="C11" s="1000" t="s">
        <v>819</v>
      </c>
      <c r="D11" s="151"/>
      <c r="E11" s="151"/>
      <c r="F11" s="1001"/>
      <c r="G11" s="995"/>
      <c r="H11" s="1002">
        <v>0.9</v>
      </c>
      <c r="I11" s="346">
        <v>0.9</v>
      </c>
      <c r="J11" s="345">
        <v>1</v>
      </c>
      <c r="K11" s="995"/>
      <c r="L11" s="997" t="str">
        <f>IF(AND(ISNUMBER(D11),ISNUMBER(H11)), D11*H11, "")</f>
        <v/>
      </c>
      <c r="M11" s="82" t="str">
        <f>IF(AND(ISNUMBER(E11),ISNUMBER(I11)), E11*I11, "")</f>
        <v/>
      </c>
      <c r="N11" s="82" t="str">
        <f>IF(AND(ISNUMBER(F11),ISNUMBER(J11)),SUM(F11)*J11,"")</f>
        <v/>
      </c>
      <c r="O11" s="18" t="str">
        <f>IF(AND(ISNUMBER(L11),ISNUMBER(M11),ISNUMBER(N11)), SUM(L11:N11), "")</f>
        <v/>
      </c>
      <c r="P11" s="730"/>
      <c r="R11" s="525" t="s">
        <v>907</v>
      </c>
    </row>
    <row r="12" spans="1:18" ht="15" customHeight="1" x14ac:dyDescent="0.25">
      <c r="A12" s="177"/>
      <c r="B12" s="341" t="str">
        <f>CONCATENATE("Check: row ", ROW(B11), " ≥ LCR less stable retail and small business customer deposits")</f>
        <v>Check: row 11 ≥ LCR less stable retail and small business customer deposits</v>
      </c>
      <c r="C12" s="998"/>
      <c r="D12" s="342" t="str">
        <f>IF(D11&gt;=SUM(LCR!D100:D101,LCR!D103:D105,LCR!D129:D130,LCR!D132:D134),"Pass","Fail")</f>
        <v>Pass</v>
      </c>
      <c r="E12" s="998"/>
      <c r="F12" s="999"/>
      <c r="G12" s="995"/>
      <c r="H12" s="343"/>
      <c r="I12" s="998"/>
      <c r="J12" s="999"/>
      <c r="K12" s="995"/>
      <c r="L12" s="343"/>
      <c r="M12" s="998"/>
      <c r="N12" s="998"/>
      <c r="O12" s="999"/>
      <c r="P12" s="730"/>
      <c r="R12" s="32"/>
    </row>
    <row r="13" spans="1:18" ht="15" customHeight="1" x14ac:dyDescent="0.25">
      <c r="A13" s="177"/>
      <c r="B13" s="344" t="s">
        <v>632</v>
      </c>
      <c r="C13" s="1000" t="s">
        <v>820</v>
      </c>
      <c r="D13" s="151"/>
      <c r="E13" s="151"/>
      <c r="F13" s="1001"/>
      <c r="G13" s="995"/>
      <c r="H13" s="343"/>
      <c r="I13" s="998"/>
      <c r="J13" s="999"/>
      <c r="K13" s="995"/>
      <c r="L13" s="343"/>
      <c r="M13" s="998"/>
      <c r="N13" s="998"/>
      <c r="O13" s="999"/>
      <c r="P13" s="730"/>
      <c r="R13" s="525" t="s">
        <v>907</v>
      </c>
    </row>
    <row r="14" spans="1:18" ht="15" customHeight="1" x14ac:dyDescent="0.25">
      <c r="A14" s="177"/>
      <c r="B14" s="922" t="s">
        <v>633</v>
      </c>
      <c r="C14" s="998"/>
      <c r="D14" s="151"/>
      <c r="E14" s="151"/>
      <c r="F14" s="1001"/>
      <c r="G14" s="995"/>
      <c r="H14" s="1002">
        <v>0.5</v>
      </c>
      <c r="I14" s="346">
        <v>0.5</v>
      </c>
      <c r="J14" s="345">
        <v>1</v>
      </c>
      <c r="K14" s="995"/>
      <c r="L14" s="997" t="str">
        <f t="shared" ref="L14:M16" si="0">IF(AND(ISNUMBER(D14),ISNUMBER(H14)), D14*H14, "")</f>
        <v/>
      </c>
      <c r="M14" s="82" t="str">
        <f t="shared" si="0"/>
        <v/>
      </c>
      <c r="N14" s="82" t="str">
        <f>IF(AND(ISNUMBER(F14),ISNUMBER(J14)),SUM(F14)*J14,"")</f>
        <v/>
      </c>
      <c r="O14" s="18" t="str">
        <f>IF(AND(ISNUMBER(L14),ISNUMBER(M14),ISNUMBER(N14)), SUM(L14:N14), "")</f>
        <v/>
      </c>
      <c r="P14" s="730"/>
      <c r="R14" s="32"/>
    </row>
    <row r="15" spans="1:18" ht="15" customHeight="1" x14ac:dyDescent="0.25">
      <c r="A15" s="177"/>
      <c r="B15" s="922" t="s">
        <v>634</v>
      </c>
      <c r="C15" s="998"/>
      <c r="D15" s="151"/>
      <c r="E15" s="151"/>
      <c r="F15" s="1001"/>
      <c r="G15" s="995"/>
      <c r="H15" s="1002">
        <v>0.5</v>
      </c>
      <c r="I15" s="346">
        <v>0.5</v>
      </c>
      <c r="J15" s="345">
        <v>1</v>
      </c>
      <c r="K15" s="995"/>
      <c r="L15" s="997" t="str">
        <f t="shared" si="0"/>
        <v/>
      </c>
      <c r="M15" s="82" t="str">
        <f t="shared" si="0"/>
        <v/>
      </c>
      <c r="N15" s="82" t="str">
        <f t="shared" ref="N15" si="1">IF(AND(ISNUMBER(F15),ISNUMBER(J15)),SUM(F15)*J15,"")</f>
        <v/>
      </c>
      <c r="O15" s="18" t="str">
        <f>IF(AND(ISNUMBER(L15),ISNUMBER(M15),ISNUMBER(N15)), SUM(L15:N15), "")</f>
        <v/>
      </c>
      <c r="P15" s="730"/>
      <c r="R15" s="32"/>
    </row>
    <row r="16" spans="1:18" ht="15" customHeight="1" x14ac:dyDescent="0.25">
      <c r="A16" s="177"/>
      <c r="B16" s="922" t="s">
        <v>687</v>
      </c>
      <c r="C16" s="998"/>
      <c r="D16" s="151"/>
      <c r="E16" s="151"/>
      <c r="F16" s="1001"/>
      <c r="G16" s="995"/>
      <c r="H16" s="1002">
        <v>0.5</v>
      </c>
      <c r="I16" s="346">
        <v>0.5</v>
      </c>
      <c r="J16" s="345">
        <v>1</v>
      </c>
      <c r="K16" s="995"/>
      <c r="L16" s="997" t="str">
        <f t="shared" si="0"/>
        <v/>
      </c>
      <c r="M16" s="82" t="str">
        <f t="shared" si="0"/>
        <v/>
      </c>
      <c r="N16" s="82" t="str">
        <f t="shared" ref="N16" si="2">IF(AND(ISNUMBER(F16),ISNUMBER(J16)),SUM(F16)*J16,"")</f>
        <v/>
      </c>
      <c r="O16" s="18" t="str">
        <f>IF(AND(ISNUMBER(L16),ISNUMBER(M16),ISNUMBER(N16)), SUM(L16:N16), "")</f>
        <v/>
      </c>
      <c r="P16" s="730"/>
      <c r="R16" s="32"/>
    </row>
    <row r="17" spans="1:18" ht="15" customHeight="1" x14ac:dyDescent="0.25">
      <c r="A17" s="177"/>
      <c r="B17" s="341" t="str">
        <f>CONCATENATE("Check: row ", ROW(B13), " ≥ LCR unsecured funding from non-financial corporates")</f>
        <v>Check: row 13 ≥ LCR unsecured funding from non-financial corporates</v>
      </c>
      <c r="C17" s="998"/>
      <c r="D17" s="342" t="str">
        <f>IF(D13&gt;=SUM(LCR!D140:D142,LCR!D157:D158),"Pass","Fail")</f>
        <v>Pass</v>
      </c>
      <c r="E17" s="998"/>
      <c r="F17" s="999"/>
      <c r="G17" s="995"/>
      <c r="H17" s="343"/>
      <c r="I17" s="998"/>
      <c r="J17" s="999"/>
      <c r="K17" s="995"/>
      <c r="L17" s="343"/>
      <c r="M17" s="998"/>
      <c r="N17" s="998"/>
      <c r="O17" s="999"/>
      <c r="P17" s="730"/>
      <c r="R17" s="32"/>
    </row>
    <row r="18" spans="1:18" ht="15" customHeight="1" x14ac:dyDescent="0.25">
      <c r="A18" s="177"/>
      <c r="B18" s="341" t="str">
        <f>CONCATENATE("Check: row ", ROW(B14), " ≥ LCR operational deposits from non-financial corporates")</f>
        <v>Check: row 14 ≥ LCR operational deposits from non-financial corporates</v>
      </c>
      <c r="C18" s="998"/>
      <c r="D18" s="342" t="str">
        <f>IF(D14&gt;=SUM(LCR!D140:D142),"Pass","Fail")</f>
        <v>Pass</v>
      </c>
      <c r="E18" s="998"/>
      <c r="F18" s="999"/>
      <c r="G18" s="995"/>
      <c r="H18" s="343"/>
      <c r="I18" s="998"/>
      <c r="J18" s="999"/>
      <c r="K18" s="995"/>
      <c r="L18" s="343"/>
      <c r="M18" s="998"/>
      <c r="N18" s="998"/>
      <c r="O18" s="999"/>
      <c r="P18" s="730"/>
      <c r="R18" s="32"/>
    </row>
    <row r="19" spans="1:18" ht="15" customHeight="1" x14ac:dyDescent="0.25">
      <c r="A19" s="177"/>
      <c r="B19" s="341" t="str">
        <f>CONCATENATE("Check: sum of rows ", ROW(B14)," to row ", ROW(B16), " = row ", ROW(B13), " for each column")</f>
        <v>Check: sum of rows 14 to row 16 = row 13 for each column</v>
      </c>
      <c r="C19" s="998"/>
      <c r="D19" s="342" t="str">
        <f>IF(SUM(D14:D16)=D13,"Pass","Fail")</f>
        <v>Pass</v>
      </c>
      <c r="E19" s="342" t="str">
        <f t="shared" ref="E19:F19" si="3">IF(SUM(E14:E16)=E13,"Pass","Fail")</f>
        <v>Pass</v>
      </c>
      <c r="F19" s="342" t="str">
        <f t="shared" si="3"/>
        <v>Pass</v>
      </c>
      <c r="G19" s="995"/>
      <c r="H19" s="343"/>
      <c r="I19" s="998"/>
      <c r="J19" s="999"/>
      <c r="K19" s="995"/>
      <c r="L19" s="343"/>
      <c r="M19" s="998"/>
      <c r="N19" s="998"/>
      <c r="O19" s="999"/>
      <c r="P19" s="730"/>
      <c r="R19" s="32"/>
    </row>
    <row r="20" spans="1:18" ht="30" customHeight="1" x14ac:dyDescent="0.25">
      <c r="A20" s="177"/>
      <c r="B20" s="344" t="s">
        <v>635</v>
      </c>
      <c r="C20" s="1000" t="s">
        <v>821</v>
      </c>
      <c r="D20" s="151"/>
      <c r="E20" s="151"/>
      <c r="F20" s="1001"/>
      <c r="G20" s="995"/>
      <c r="H20" s="343"/>
      <c r="I20" s="998"/>
      <c r="J20" s="999"/>
      <c r="K20" s="995"/>
      <c r="L20" s="343"/>
      <c r="M20" s="998"/>
      <c r="N20" s="998"/>
      <c r="O20" s="999"/>
      <c r="P20" s="730"/>
      <c r="R20" s="525" t="s">
        <v>907</v>
      </c>
    </row>
    <row r="21" spans="1:18" ht="15" customHeight="1" x14ac:dyDescent="0.25">
      <c r="A21" s="177"/>
      <c r="B21" s="922" t="s">
        <v>633</v>
      </c>
      <c r="C21" s="998"/>
      <c r="D21" s="151"/>
      <c r="E21" s="151"/>
      <c r="F21" s="1001"/>
      <c r="G21" s="995"/>
      <c r="H21" s="1002">
        <v>0.5</v>
      </c>
      <c r="I21" s="346">
        <v>0.5</v>
      </c>
      <c r="J21" s="345">
        <v>1</v>
      </c>
      <c r="K21" s="995"/>
      <c r="L21" s="997" t="str">
        <f t="shared" ref="L21:M23" si="4">IF(AND(ISNUMBER(D21),ISNUMBER(H21)), D21*H21, "")</f>
        <v/>
      </c>
      <c r="M21" s="82" t="str">
        <f t="shared" si="4"/>
        <v/>
      </c>
      <c r="N21" s="82" t="str">
        <f>IF(AND(ISNUMBER(F21),ISNUMBER(J21)),SUM(F21)*J21,"")</f>
        <v/>
      </c>
      <c r="O21" s="18" t="str">
        <f>IF(AND(ISNUMBER(L21),ISNUMBER(M21),ISNUMBER(N21)), SUM(L21:N21), "")</f>
        <v/>
      </c>
      <c r="P21" s="730"/>
      <c r="R21" s="32"/>
    </row>
    <row r="22" spans="1:18" ht="15" customHeight="1" x14ac:dyDescent="0.25">
      <c r="A22" s="177"/>
      <c r="B22" s="922" t="s">
        <v>634</v>
      </c>
      <c r="C22" s="998"/>
      <c r="D22" s="151"/>
      <c r="E22" s="151"/>
      <c r="F22" s="1001"/>
      <c r="G22" s="995"/>
      <c r="H22" s="1002">
        <v>0</v>
      </c>
      <c r="I22" s="346">
        <v>0.5</v>
      </c>
      <c r="J22" s="345">
        <v>1</v>
      </c>
      <c r="K22" s="995"/>
      <c r="L22" s="997" t="str">
        <f t="shared" si="4"/>
        <v/>
      </c>
      <c r="M22" s="82" t="str">
        <f t="shared" si="4"/>
        <v/>
      </c>
      <c r="N22" s="82" t="str">
        <f t="shared" ref="N22" si="5">IF(AND(ISNUMBER(F22),ISNUMBER(J22)),SUM(F22)*J22,"")</f>
        <v/>
      </c>
      <c r="O22" s="18" t="str">
        <f>IF(AND(ISNUMBER(L22),ISNUMBER(M22),ISNUMBER(N22)), SUM(L22:N22), "")</f>
        <v/>
      </c>
      <c r="P22" s="730"/>
      <c r="R22" s="32"/>
    </row>
    <row r="23" spans="1:18" ht="15" customHeight="1" x14ac:dyDescent="0.25">
      <c r="A23" s="177"/>
      <c r="B23" s="922" t="s">
        <v>687</v>
      </c>
      <c r="C23" s="998"/>
      <c r="D23" s="151"/>
      <c r="E23" s="151"/>
      <c r="F23" s="1001"/>
      <c r="G23" s="995"/>
      <c r="H23" s="1002">
        <v>0</v>
      </c>
      <c r="I23" s="346">
        <v>0.5</v>
      </c>
      <c r="J23" s="345">
        <v>1</v>
      </c>
      <c r="K23" s="995"/>
      <c r="L23" s="997" t="str">
        <f t="shared" si="4"/>
        <v/>
      </c>
      <c r="M23" s="82" t="str">
        <f t="shared" si="4"/>
        <v/>
      </c>
      <c r="N23" s="82" t="str">
        <f t="shared" ref="N23" si="6">IF(AND(ISNUMBER(F23),ISNUMBER(J23)),SUM(F23)*J23,"")</f>
        <v/>
      </c>
      <c r="O23" s="18" t="str">
        <f>IF(AND(ISNUMBER(L23),ISNUMBER(M23),ISNUMBER(N23)), SUM(L23:N23), "")</f>
        <v/>
      </c>
      <c r="P23" s="730"/>
      <c r="R23" s="32"/>
    </row>
    <row r="24" spans="1:18" ht="15" customHeight="1" x14ac:dyDescent="0.25">
      <c r="A24" s="177"/>
      <c r="B24" s="341" t="str">
        <f>CONCATENATE("Check: sum of row ", ROW(B21)," to row ", ROW(B23), " = row ", ROW(B20), " for each column")</f>
        <v>Check: sum of row 21 to row 23 = row 20 for each column</v>
      </c>
      <c r="C24" s="998"/>
      <c r="D24" s="342" t="str">
        <f>IF(SUM(D21:D23)=D20,"Pass","Fail")</f>
        <v>Pass</v>
      </c>
      <c r="E24" s="342" t="str">
        <f t="shared" ref="E24:F24" si="7">IF(SUM(E21:E23)=E20,"Pass","Fail")</f>
        <v>Pass</v>
      </c>
      <c r="F24" s="342" t="str">
        <f t="shared" si="7"/>
        <v>Pass</v>
      </c>
      <c r="G24" s="995"/>
      <c r="H24" s="343"/>
      <c r="I24" s="998"/>
      <c r="J24" s="999"/>
      <c r="K24" s="995"/>
      <c r="L24" s="343"/>
      <c r="M24" s="998"/>
      <c r="N24" s="998"/>
      <c r="O24" s="999"/>
      <c r="P24" s="730"/>
      <c r="R24" s="32"/>
    </row>
    <row r="25" spans="1:18" ht="15" customHeight="1" x14ac:dyDescent="0.25">
      <c r="A25" s="177"/>
      <c r="B25" s="347" t="s">
        <v>688</v>
      </c>
      <c r="C25" s="1000" t="s">
        <v>822</v>
      </c>
      <c r="D25" s="151"/>
      <c r="E25" s="151"/>
      <c r="F25" s="1001"/>
      <c r="G25" s="995"/>
      <c r="H25" s="343"/>
      <c r="I25" s="998"/>
      <c r="J25" s="999"/>
      <c r="K25" s="995"/>
      <c r="L25" s="343"/>
      <c r="M25" s="998"/>
      <c r="N25" s="998"/>
      <c r="O25" s="999"/>
      <c r="P25" s="730"/>
      <c r="R25" s="525" t="s">
        <v>907</v>
      </c>
    </row>
    <row r="26" spans="1:18" ht="15" customHeight="1" x14ac:dyDescent="0.25">
      <c r="A26" s="177"/>
      <c r="B26" s="922" t="s">
        <v>633</v>
      </c>
      <c r="C26" s="998"/>
      <c r="D26" s="151"/>
      <c r="E26" s="151"/>
      <c r="F26" s="1001"/>
      <c r="G26" s="995"/>
      <c r="H26" s="1002">
        <v>0.5</v>
      </c>
      <c r="I26" s="346">
        <v>0.5</v>
      </c>
      <c r="J26" s="345">
        <v>1</v>
      </c>
      <c r="K26" s="995"/>
      <c r="L26" s="997" t="str">
        <f t="shared" ref="L26:M28" si="8">IF(AND(ISNUMBER(D26),ISNUMBER(H26)), D26*H26, "")</f>
        <v/>
      </c>
      <c r="M26" s="82" t="str">
        <f t="shared" si="8"/>
        <v/>
      </c>
      <c r="N26" s="82" t="str">
        <f>IF(AND(ISNUMBER(F26),ISNUMBER(J26)),SUM(F26)*J26,"")</f>
        <v/>
      </c>
      <c r="O26" s="18" t="str">
        <f>IF(AND(ISNUMBER(L26),ISNUMBER(M26),ISNUMBER(N26)), SUM(L26:N26), "")</f>
        <v/>
      </c>
      <c r="P26" s="730"/>
      <c r="R26" s="32"/>
    </row>
    <row r="27" spans="1:18" ht="15" customHeight="1" x14ac:dyDescent="0.25">
      <c r="A27" s="177"/>
      <c r="B27" s="922" t="s">
        <v>634</v>
      </c>
      <c r="C27" s="998"/>
      <c r="D27" s="151"/>
      <c r="E27" s="151"/>
      <c r="F27" s="1001"/>
      <c r="G27" s="995"/>
      <c r="H27" s="348">
        <v>0.5</v>
      </c>
      <c r="I27" s="346">
        <v>0.5</v>
      </c>
      <c r="J27" s="345">
        <v>1</v>
      </c>
      <c r="K27" s="995"/>
      <c r="L27" s="997" t="str">
        <f t="shared" si="8"/>
        <v/>
      </c>
      <c r="M27" s="82" t="str">
        <f t="shared" si="8"/>
        <v/>
      </c>
      <c r="N27" s="82" t="str">
        <f t="shared" ref="N27" si="9">IF(AND(ISNUMBER(F27),ISNUMBER(J27)),SUM(F27)*J27,"")</f>
        <v/>
      </c>
      <c r="O27" s="18" t="str">
        <f>IF(AND(ISNUMBER(L27),ISNUMBER(M27),ISNUMBER(N27)), SUM(L27:N27), "")</f>
        <v/>
      </c>
      <c r="P27" s="730"/>
      <c r="R27" s="32"/>
    </row>
    <row r="28" spans="1:18" ht="15" customHeight="1" x14ac:dyDescent="0.25">
      <c r="A28" s="177"/>
      <c r="B28" s="922" t="s">
        <v>687</v>
      </c>
      <c r="C28" s="998"/>
      <c r="D28" s="151"/>
      <c r="E28" s="151"/>
      <c r="F28" s="1001"/>
      <c r="G28" s="995"/>
      <c r="H28" s="348">
        <v>0.5</v>
      </c>
      <c r="I28" s="346">
        <v>0.5</v>
      </c>
      <c r="J28" s="345">
        <v>1</v>
      </c>
      <c r="K28" s="995"/>
      <c r="L28" s="997" t="str">
        <f t="shared" si="8"/>
        <v/>
      </c>
      <c r="M28" s="82" t="str">
        <f t="shared" si="8"/>
        <v/>
      </c>
      <c r="N28" s="82" t="str">
        <f t="shared" ref="N28" si="10">IF(AND(ISNUMBER(F28),ISNUMBER(J28)),SUM(F28)*J28,"")</f>
        <v/>
      </c>
      <c r="O28" s="18" t="str">
        <f>IF(AND(ISNUMBER(L28),ISNUMBER(M28),ISNUMBER(N28)), SUM(L28:N28), "")</f>
        <v/>
      </c>
      <c r="P28" s="730"/>
      <c r="R28" s="32"/>
    </row>
    <row r="29" spans="1:18" ht="15" customHeight="1" x14ac:dyDescent="0.25">
      <c r="A29" s="177"/>
      <c r="B29" s="341" t="str">
        <f>CONCATENATE("Check: sum of row ", ROW(B26)," to row ", ROW(B28), " = row ", ROW(B25), " for each column")</f>
        <v>Check: sum of row 26 to row 28 = row 25 for each column</v>
      </c>
      <c r="C29" s="998"/>
      <c r="D29" s="342" t="str">
        <f>IF(SUM(D26:D28)=D25,"Pass","Fail")</f>
        <v>Pass</v>
      </c>
      <c r="E29" s="342" t="str">
        <f t="shared" ref="E29:F29" si="11">IF(SUM(E26:E28)=E25,"Pass","Fail")</f>
        <v>Pass</v>
      </c>
      <c r="F29" s="342" t="str">
        <f t="shared" si="11"/>
        <v>Pass</v>
      </c>
      <c r="G29" s="995"/>
      <c r="H29" s="343"/>
      <c r="I29" s="998"/>
      <c r="J29" s="999"/>
      <c r="K29" s="995"/>
      <c r="L29" s="343"/>
      <c r="M29" s="998"/>
      <c r="N29" s="998"/>
      <c r="O29" s="999"/>
      <c r="P29" s="730"/>
      <c r="R29" s="32"/>
    </row>
    <row r="30" spans="1:18" ht="30" customHeight="1" x14ac:dyDescent="0.25">
      <c r="A30" s="177"/>
      <c r="B30" s="341" t="str">
        <f>CONCATENATE("Check: sum of row ", ROW(B20), " and row ", ROW(B25), " ≥ LCR unsecured funding from sovereigns/central banks/PSEs/MDBs")</f>
        <v>Check: sum of row 20 and row 25 ≥ LCR unsecured funding from sovereigns/central banks/PSEs/MDBs</v>
      </c>
      <c r="C30" s="998"/>
      <c r="D30" s="342" t="str">
        <f>IF(SUM(D20,D25)&gt;=SUM(LCR!D144:D146,LCR!D160:D161),"Pass","Fail")</f>
        <v>Pass</v>
      </c>
      <c r="E30" s="998"/>
      <c r="F30" s="999"/>
      <c r="G30" s="995"/>
      <c r="H30" s="343"/>
      <c r="I30" s="998"/>
      <c r="J30" s="999"/>
      <c r="K30" s="995"/>
      <c r="L30" s="343"/>
      <c r="M30" s="998"/>
      <c r="N30" s="998"/>
      <c r="O30" s="999"/>
      <c r="P30" s="730"/>
      <c r="R30" s="32"/>
    </row>
    <row r="31" spans="1:18" ht="30" customHeight="1" x14ac:dyDescent="0.25">
      <c r="A31" s="177"/>
      <c r="B31" s="341" t="str">
        <f>CONCATENATE("Check: sum of row ", ROW(B21), " and row ", ROW(B26), " ≥ LCR operational deposits from sovereigns/central banks/PSEs/MDBs")</f>
        <v>Check: sum of row 21 and row 26 ≥ LCR operational deposits from sovereigns/central banks/PSEs/MDBs</v>
      </c>
      <c r="C31" s="998"/>
      <c r="D31" s="342" t="str">
        <f>IF(SUM(D21,D26)&gt;=SUM(LCR!D144:D146),"Pass","Fail")</f>
        <v>Pass</v>
      </c>
      <c r="E31" s="998"/>
      <c r="F31" s="999"/>
      <c r="G31" s="995"/>
      <c r="H31" s="343"/>
      <c r="I31" s="998"/>
      <c r="J31" s="999"/>
      <c r="K31" s="995"/>
      <c r="L31" s="343"/>
      <c r="M31" s="998"/>
      <c r="N31" s="998"/>
      <c r="O31" s="999"/>
      <c r="P31" s="730"/>
      <c r="R31" s="32"/>
    </row>
    <row r="32" spans="1:18" ht="30" customHeight="1" x14ac:dyDescent="0.25">
      <c r="A32" s="177"/>
      <c r="B32" s="344" t="s">
        <v>636</v>
      </c>
      <c r="C32" s="1000" t="s">
        <v>821</v>
      </c>
      <c r="D32" s="151"/>
      <c r="E32" s="151"/>
      <c r="F32" s="1001"/>
      <c r="G32" s="995"/>
      <c r="H32" s="343"/>
      <c r="I32" s="998"/>
      <c r="J32" s="999"/>
      <c r="K32" s="995"/>
      <c r="L32" s="343"/>
      <c r="M32" s="998"/>
      <c r="N32" s="998"/>
      <c r="O32" s="999"/>
      <c r="P32" s="730"/>
      <c r="R32" s="525" t="s">
        <v>907</v>
      </c>
    </row>
    <row r="33" spans="1:18" ht="15" customHeight="1" x14ac:dyDescent="0.25">
      <c r="A33" s="177"/>
      <c r="B33" s="922" t="s">
        <v>633</v>
      </c>
      <c r="C33" s="998"/>
      <c r="D33" s="151"/>
      <c r="E33" s="151"/>
      <c r="F33" s="1001"/>
      <c r="G33" s="995"/>
      <c r="H33" s="1002">
        <v>0.5</v>
      </c>
      <c r="I33" s="346">
        <v>0.5</v>
      </c>
      <c r="J33" s="345">
        <v>1</v>
      </c>
      <c r="K33" s="995"/>
      <c r="L33" s="997" t="str">
        <f t="shared" ref="L33:M35" si="12">IF(AND(ISNUMBER(D33),ISNUMBER(H33)), D33*H33, "")</f>
        <v/>
      </c>
      <c r="M33" s="82" t="str">
        <f t="shared" si="12"/>
        <v/>
      </c>
      <c r="N33" s="82" t="str">
        <f>IF(AND(ISNUMBER(F33),ISNUMBER(J33)),SUM(F33)*J33,"")</f>
        <v/>
      </c>
      <c r="O33" s="18" t="str">
        <f>IF(AND(ISNUMBER(L33),ISNUMBER(M33),ISNUMBER(N33)), SUM(L33:N33), "")</f>
        <v/>
      </c>
      <c r="P33" s="730"/>
      <c r="R33" s="32"/>
    </row>
    <row r="34" spans="1:18" ht="15" customHeight="1" x14ac:dyDescent="0.25">
      <c r="A34" s="177"/>
      <c r="B34" s="922" t="s">
        <v>634</v>
      </c>
      <c r="C34" s="998"/>
      <c r="D34" s="151"/>
      <c r="E34" s="151"/>
      <c r="F34" s="1001"/>
      <c r="G34" s="995"/>
      <c r="H34" s="1002">
        <v>0</v>
      </c>
      <c r="I34" s="346">
        <v>0.5</v>
      </c>
      <c r="J34" s="345">
        <v>1</v>
      </c>
      <c r="K34" s="995"/>
      <c r="L34" s="997" t="str">
        <f t="shared" si="12"/>
        <v/>
      </c>
      <c r="M34" s="82" t="str">
        <f t="shared" si="12"/>
        <v/>
      </c>
      <c r="N34" s="82" t="str">
        <f t="shared" ref="N34" si="13">IF(AND(ISNUMBER(F34),ISNUMBER(J34)),SUM(F34)*J34,"")</f>
        <v/>
      </c>
      <c r="O34" s="18" t="str">
        <f>IF(AND(ISNUMBER(L34),ISNUMBER(M34),ISNUMBER(N34)), SUM(L34:N34), "")</f>
        <v/>
      </c>
      <c r="P34" s="730"/>
      <c r="R34" s="32"/>
    </row>
    <row r="35" spans="1:18" ht="15" customHeight="1" x14ac:dyDescent="0.25">
      <c r="A35" s="177"/>
      <c r="B35" s="922" t="s">
        <v>687</v>
      </c>
      <c r="C35" s="998"/>
      <c r="D35" s="151"/>
      <c r="E35" s="151"/>
      <c r="F35" s="1001"/>
      <c r="G35" s="995"/>
      <c r="H35" s="1002">
        <v>0</v>
      </c>
      <c r="I35" s="346">
        <v>0.5</v>
      </c>
      <c r="J35" s="345">
        <v>1</v>
      </c>
      <c r="K35" s="995"/>
      <c r="L35" s="997" t="str">
        <f t="shared" si="12"/>
        <v/>
      </c>
      <c r="M35" s="82" t="str">
        <f t="shared" si="12"/>
        <v/>
      </c>
      <c r="N35" s="82" t="str">
        <f t="shared" ref="N35" si="14">IF(AND(ISNUMBER(F35),ISNUMBER(J35)),SUM(F35)*J35,"")</f>
        <v/>
      </c>
      <c r="O35" s="18" t="str">
        <f>IF(AND(ISNUMBER(L35),ISNUMBER(M35),ISNUMBER(N35)), SUM(L35:N35), "")</f>
        <v/>
      </c>
      <c r="P35" s="730"/>
      <c r="R35" s="32"/>
    </row>
    <row r="36" spans="1:18" ht="15" customHeight="1" x14ac:dyDescent="0.25">
      <c r="A36" s="177"/>
      <c r="B36" s="341" t="str">
        <f>CONCATENATE("Check: row ", ROW(B32), " ≥ LCR unsecured funding from other legal entities")</f>
        <v>Check: row 32 ≥ LCR unsecured funding from other legal entities</v>
      </c>
      <c r="C36" s="998"/>
      <c r="D36" s="342" t="str">
        <f>IF(D32&gt;=SUM(LCR!D148:D150,LCR!D152:D154,LCR!D163:D164),"Pass","Fail")</f>
        <v>Pass</v>
      </c>
      <c r="E36" s="998"/>
      <c r="F36" s="999"/>
      <c r="G36" s="995"/>
      <c r="H36" s="343"/>
      <c r="I36" s="998"/>
      <c r="J36" s="999"/>
      <c r="K36" s="995"/>
      <c r="L36" s="343"/>
      <c r="M36" s="998"/>
      <c r="N36" s="998"/>
      <c r="O36" s="999"/>
      <c r="P36" s="730"/>
      <c r="R36" s="32"/>
    </row>
    <row r="37" spans="1:18" ht="15" customHeight="1" x14ac:dyDescent="0.25">
      <c r="A37" s="177"/>
      <c r="B37" s="341" t="str">
        <f>CONCATENATE("Check: row ", ROW(B33), " ≥ LCR operational deposits from other legal entities")</f>
        <v>Check: row 33 ≥ LCR operational deposits from other legal entities</v>
      </c>
      <c r="C37" s="998"/>
      <c r="D37" s="342" t="str">
        <f>IF(D33&gt;=SUM(LCR!D148:D150,LCR!D152:D154),"Pass","Fail")</f>
        <v>Pass</v>
      </c>
      <c r="E37" s="998"/>
      <c r="F37" s="999"/>
      <c r="G37" s="995"/>
      <c r="H37" s="343"/>
      <c r="I37" s="998"/>
      <c r="J37" s="999"/>
      <c r="K37" s="995"/>
      <c r="L37" s="343"/>
      <c r="M37" s="998"/>
      <c r="N37" s="998"/>
      <c r="O37" s="999"/>
      <c r="P37" s="730"/>
      <c r="R37" s="32"/>
    </row>
    <row r="38" spans="1:18" ht="15" customHeight="1" x14ac:dyDescent="0.25">
      <c r="A38" s="177"/>
      <c r="B38" s="341" t="str">
        <f>CONCATENATE("Check: sum of row ", ROW(B33)," to row ", ROW(B35), " = row ", ROW(B32), " for each column")</f>
        <v>Check: sum of row 33 to row 35 = row 32 for each column</v>
      </c>
      <c r="C38" s="998"/>
      <c r="D38" s="342" t="str">
        <f>IF(SUM(D33:D35)=D32,"Pass","Fail")</f>
        <v>Pass</v>
      </c>
      <c r="E38" s="342" t="str">
        <f t="shared" ref="E38:F38" si="15">IF(SUM(E33:E35)=E32,"Pass","Fail")</f>
        <v>Pass</v>
      </c>
      <c r="F38" s="342" t="str">
        <f t="shared" si="15"/>
        <v>Pass</v>
      </c>
      <c r="G38" s="995"/>
      <c r="H38" s="343"/>
      <c r="I38" s="998"/>
      <c r="J38" s="999"/>
      <c r="K38" s="995"/>
      <c r="L38" s="343"/>
      <c r="M38" s="998"/>
      <c r="N38" s="998"/>
      <c r="O38" s="999"/>
      <c r="P38" s="730"/>
      <c r="R38" s="32"/>
    </row>
    <row r="39" spans="1:18" ht="30" customHeight="1" x14ac:dyDescent="0.25">
      <c r="A39" s="177"/>
      <c r="B39" s="1237" t="s">
        <v>1184</v>
      </c>
      <c r="C39" s="1000" t="s">
        <v>922</v>
      </c>
      <c r="D39" s="151"/>
      <c r="E39" s="151"/>
      <c r="F39" s="1001"/>
      <c r="G39" s="995"/>
      <c r="H39" s="677" t="s">
        <v>880</v>
      </c>
      <c r="I39" s="677" t="s">
        <v>880</v>
      </c>
      <c r="J39" s="345">
        <v>1</v>
      </c>
      <c r="K39" s="995"/>
      <c r="L39" s="343"/>
      <c r="M39" s="998"/>
      <c r="N39" s="82" t="str">
        <f>IF(AND(ISNUMBER(F39),ISNUMBER(J39)),SUM(F39)*J39,"")</f>
        <v/>
      </c>
      <c r="O39" s="18" t="str">
        <f>IF(ISNUMBER(N39),SUM(N39),"")</f>
        <v/>
      </c>
      <c r="P39" s="730"/>
      <c r="R39" s="525" t="s">
        <v>908</v>
      </c>
    </row>
    <row r="40" spans="1:18" ht="30" customHeight="1" x14ac:dyDescent="0.25">
      <c r="A40" s="177"/>
      <c r="B40" s="341" t="str">
        <f>CONCATENATE("Check: row ", ROW(B39), " ≥ LCR unsecured funding from members of the institutional networks of cooperative banks")</f>
        <v>Check: row 39 ≥ LCR unsecured funding from members of the institutional networks of cooperative banks</v>
      </c>
      <c r="C40" s="998"/>
      <c r="D40" s="342" t="str">
        <f>IF(D39&gt;=SUM(LCR!D162),"Pass","Fail")</f>
        <v>Pass</v>
      </c>
      <c r="E40" s="998"/>
      <c r="F40" s="999"/>
      <c r="G40" s="995"/>
      <c r="H40" s="343"/>
      <c r="I40" s="998"/>
      <c r="J40" s="999"/>
      <c r="K40" s="995"/>
      <c r="L40" s="343"/>
      <c r="M40" s="998"/>
      <c r="N40" s="998"/>
      <c r="O40" s="999"/>
      <c r="P40" s="730"/>
      <c r="R40" s="32"/>
    </row>
    <row r="41" spans="1:18" ht="15" customHeight="1" x14ac:dyDescent="0.25">
      <c r="A41" s="177"/>
      <c r="B41" s="344" t="s">
        <v>923</v>
      </c>
      <c r="C41" s="998"/>
      <c r="D41" s="151"/>
      <c r="E41" s="151"/>
      <c r="F41" s="1001"/>
      <c r="G41" s="995"/>
      <c r="H41" s="1002">
        <v>0</v>
      </c>
      <c r="I41" s="346">
        <v>0.5</v>
      </c>
      <c r="J41" s="345">
        <v>1</v>
      </c>
      <c r="K41" s="995"/>
      <c r="L41" s="997" t="str">
        <f>IF(AND(ISNUMBER(D41),ISNUMBER(H41)), D41*H41, "")</f>
        <v/>
      </c>
      <c r="M41" s="82" t="str">
        <f>IF(AND(ISNUMBER(E41),ISNUMBER(I41)), E41*I41, "")</f>
        <v/>
      </c>
      <c r="N41" s="82" t="str">
        <f>IF(AND(ISNUMBER(F41),ISNUMBER(J41)),SUM(F41)*J41,"")</f>
        <v/>
      </c>
      <c r="O41" s="18" t="str">
        <f>IF(AND(ISNUMBER(L41),ISNUMBER(M41),ISNUMBER(N41)), SUM(L41:N41), "")</f>
        <v/>
      </c>
      <c r="P41" s="730"/>
      <c r="R41" s="525" t="s">
        <v>909</v>
      </c>
    </row>
    <row r="42" spans="1:18" ht="30" customHeight="1" x14ac:dyDescent="0.25">
      <c r="A42" s="177"/>
      <c r="B42" s="344" t="s">
        <v>638</v>
      </c>
      <c r="C42" s="1000" t="s">
        <v>924</v>
      </c>
      <c r="D42" s="998"/>
      <c r="E42" s="998"/>
      <c r="F42" s="999"/>
      <c r="G42" s="995"/>
      <c r="H42" s="343"/>
      <c r="I42" s="998"/>
      <c r="J42" s="999"/>
      <c r="K42" s="995"/>
      <c r="L42" s="343"/>
      <c r="M42" s="998"/>
      <c r="N42" s="998"/>
      <c r="O42" s="999"/>
      <c r="P42" s="730"/>
      <c r="R42" s="525" t="s">
        <v>925</v>
      </c>
    </row>
    <row r="43" spans="1:18" ht="15" customHeight="1" x14ac:dyDescent="0.25">
      <c r="A43" s="177"/>
      <c r="B43" s="922" t="s">
        <v>639</v>
      </c>
      <c r="C43" s="998"/>
      <c r="D43" s="151"/>
      <c r="E43" s="151"/>
      <c r="F43" s="1001"/>
      <c r="G43" s="995"/>
      <c r="H43" s="1002">
        <v>0</v>
      </c>
      <c r="I43" s="346">
        <v>0.5</v>
      </c>
      <c r="J43" s="345">
        <v>1</v>
      </c>
      <c r="K43" s="995"/>
      <c r="L43" s="997" t="str">
        <f t="shared" ref="L43:M47" si="16">IF(AND(ISNUMBER(D43),ISNUMBER(H43)), D43*H43, "")</f>
        <v/>
      </c>
      <c r="M43" s="82" t="str">
        <f t="shared" si="16"/>
        <v/>
      </c>
      <c r="N43" s="82" t="str">
        <f>IF(AND(ISNUMBER(F43),ISNUMBER(J43)),SUM(F43)*J43,"")</f>
        <v/>
      </c>
      <c r="O43" s="18" t="str">
        <f>IF(AND(ISNUMBER(L43),ISNUMBER(M43),ISNUMBER(N43)), SUM(L43:N43), "")</f>
        <v/>
      </c>
      <c r="P43" s="730"/>
      <c r="R43" s="32"/>
    </row>
    <row r="44" spans="1:18" ht="15" customHeight="1" x14ac:dyDescent="0.25">
      <c r="A44" s="177"/>
      <c r="B44" s="922" t="s">
        <v>39</v>
      </c>
      <c r="C44" s="998"/>
      <c r="D44" s="151"/>
      <c r="E44" s="151"/>
      <c r="F44" s="1001"/>
      <c r="G44" s="995"/>
      <c r="H44" s="1002">
        <v>0.5</v>
      </c>
      <c r="I44" s="346">
        <v>0.5</v>
      </c>
      <c r="J44" s="345">
        <v>1</v>
      </c>
      <c r="K44" s="995"/>
      <c r="L44" s="997" t="str">
        <f t="shared" si="16"/>
        <v/>
      </c>
      <c r="M44" s="82" t="str">
        <f t="shared" si="16"/>
        <v/>
      </c>
      <c r="N44" s="82" t="str">
        <f>IF(AND(ISNUMBER(F44),ISNUMBER(J44)),SUM(F44)*J44,"")</f>
        <v/>
      </c>
      <c r="O44" s="18" t="str">
        <f>IF(AND(ISNUMBER(L44),ISNUMBER(M44),ISNUMBER(N44)), SUM(L44:N44), "")</f>
        <v/>
      </c>
      <c r="P44" s="730"/>
      <c r="R44" s="32"/>
    </row>
    <row r="45" spans="1:18" ht="15" customHeight="1" x14ac:dyDescent="0.25">
      <c r="A45" s="177"/>
      <c r="B45" s="922" t="s">
        <v>247</v>
      </c>
      <c r="C45" s="998"/>
      <c r="D45" s="151"/>
      <c r="E45" s="151"/>
      <c r="F45" s="1001"/>
      <c r="G45" s="995"/>
      <c r="H45" s="1002">
        <v>0</v>
      </c>
      <c r="I45" s="346">
        <v>0.5</v>
      </c>
      <c r="J45" s="345">
        <v>1</v>
      </c>
      <c r="K45" s="995"/>
      <c r="L45" s="997" t="str">
        <f t="shared" si="16"/>
        <v/>
      </c>
      <c r="M45" s="82" t="str">
        <f t="shared" si="16"/>
        <v/>
      </c>
      <c r="N45" s="82" t="str">
        <f>IF(AND(ISNUMBER(F45),ISNUMBER(J45)),SUM(F45)*J45,"")</f>
        <v/>
      </c>
      <c r="O45" s="18" t="str">
        <f>IF(AND(ISNUMBER(L45),ISNUMBER(M45),ISNUMBER(N45)), SUM(L45:N45), "")</f>
        <v/>
      </c>
      <c r="P45" s="730"/>
      <c r="R45" s="32"/>
    </row>
    <row r="46" spans="1:18" ht="15" customHeight="1" x14ac:dyDescent="0.25">
      <c r="A46" s="177"/>
      <c r="B46" s="922" t="s">
        <v>689</v>
      </c>
      <c r="C46" s="998"/>
      <c r="D46" s="151"/>
      <c r="E46" s="151"/>
      <c r="F46" s="1001"/>
      <c r="G46" s="995"/>
      <c r="H46" s="1002">
        <v>0.5</v>
      </c>
      <c r="I46" s="346">
        <v>0.5</v>
      </c>
      <c r="J46" s="345">
        <v>1</v>
      </c>
      <c r="K46" s="995"/>
      <c r="L46" s="997" t="str">
        <f t="shared" si="16"/>
        <v/>
      </c>
      <c r="M46" s="82" t="str">
        <f t="shared" si="16"/>
        <v/>
      </c>
      <c r="N46" s="82" t="str">
        <f>IF(AND(ISNUMBER(F46),ISNUMBER(J46)),SUM(F46)*J46,"")</f>
        <v/>
      </c>
      <c r="O46" s="18" t="str">
        <f>IF(AND(ISNUMBER(L46),ISNUMBER(M46),ISNUMBER(N46)), SUM(L46:N46), "")</f>
        <v/>
      </c>
      <c r="P46" s="730"/>
      <c r="R46" s="32"/>
    </row>
    <row r="47" spans="1:18" ht="15" customHeight="1" x14ac:dyDescent="0.25">
      <c r="A47" s="177"/>
      <c r="B47" s="922" t="s">
        <v>640</v>
      </c>
      <c r="C47" s="998"/>
      <c r="D47" s="151"/>
      <c r="E47" s="151"/>
      <c r="F47" s="1001"/>
      <c r="G47" s="995"/>
      <c r="H47" s="1002">
        <v>0</v>
      </c>
      <c r="I47" s="346">
        <v>0.5</v>
      </c>
      <c r="J47" s="345">
        <v>1</v>
      </c>
      <c r="K47" s="995"/>
      <c r="L47" s="997" t="str">
        <f t="shared" si="16"/>
        <v/>
      </c>
      <c r="M47" s="82" t="str">
        <f t="shared" si="16"/>
        <v/>
      </c>
      <c r="N47" s="82" t="str">
        <f>IF(AND(ISNUMBER(F47),ISNUMBER(J47)),SUM(F47)*J47,"")</f>
        <v/>
      </c>
      <c r="O47" s="18" t="str">
        <f>IF(AND(ISNUMBER(L47),ISNUMBER(M47),ISNUMBER(N47)), SUM(L47:N47), "")</f>
        <v/>
      </c>
      <c r="P47" s="730"/>
      <c r="R47" s="32"/>
    </row>
    <row r="48" spans="1:18" ht="15" customHeight="1" x14ac:dyDescent="0.25">
      <c r="A48" s="177"/>
      <c r="B48" s="344" t="s">
        <v>226</v>
      </c>
      <c r="C48" s="998"/>
      <c r="D48" s="998"/>
      <c r="E48" s="998"/>
      <c r="F48" s="999"/>
      <c r="G48" s="995"/>
      <c r="H48" s="343"/>
      <c r="I48" s="998"/>
      <c r="J48" s="999"/>
      <c r="K48" s="995"/>
      <c r="L48" s="343"/>
      <c r="M48" s="998"/>
      <c r="N48" s="998"/>
      <c r="O48" s="999"/>
      <c r="P48" s="730"/>
      <c r="R48" s="525" t="s">
        <v>866</v>
      </c>
    </row>
    <row r="49" spans="1:18" ht="15" customHeight="1" x14ac:dyDescent="0.25">
      <c r="A49" s="177"/>
      <c r="B49" s="922" t="s">
        <v>926</v>
      </c>
      <c r="C49" s="1000">
        <v>19</v>
      </c>
      <c r="D49" s="998"/>
      <c r="E49" s="998"/>
      <c r="F49" s="1001"/>
      <c r="G49" s="995"/>
      <c r="H49" s="343"/>
      <c r="I49" s="998"/>
      <c r="J49" s="999"/>
      <c r="K49" s="995"/>
      <c r="L49" s="343"/>
      <c r="M49" s="998"/>
      <c r="N49" s="998"/>
      <c r="O49" s="999"/>
      <c r="P49" s="730"/>
      <c r="R49" s="525" t="s">
        <v>866</v>
      </c>
    </row>
    <row r="50" spans="1:18" ht="30" customHeight="1" x14ac:dyDescent="0.25">
      <c r="A50" s="177"/>
      <c r="B50" s="917" t="s">
        <v>927</v>
      </c>
      <c r="C50" s="998"/>
      <c r="D50" s="998"/>
      <c r="E50" s="998"/>
      <c r="F50" s="999"/>
      <c r="G50" s="995"/>
      <c r="H50" s="343"/>
      <c r="I50" s="998"/>
      <c r="J50" s="999"/>
      <c r="K50" s="995"/>
      <c r="L50" s="343"/>
      <c r="M50" s="998"/>
      <c r="N50" s="998"/>
      <c r="O50" s="999"/>
      <c r="P50" s="730"/>
      <c r="R50" s="525" t="s">
        <v>866</v>
      </c>
    </row>
    <row r="51" spans="1:18" ht="15" customHeight="1" x14ac:dyDescent="0.25">
      <c r="A51" s="177"/>
      <c r="B51" s="205" t="s">
        <v>813</v>
      </c>
      <c r="C51" s="998"/>
      <c r="D51" s="998"/>
      <c r="E51" s="998"/>
      <c r="F51" s="1001"/>
      <c r="G51" s="995"/>
      <c r="H51" s="343"/>
      <c r="I51" s="998"/>
      <c r="J51" s="999"/>
      <c r="K51" s="995"/>
      <c r="L51" s="343"/>
      <c r="M51" s="998"/>
      <c r="N51" s="998"/>
      <c r="O51" s="999"/>
      <c r="P51" s="730"/>
      <c r="R51" s="525" t="s">
        <v>866</v>
      </c>
    </row>
    <row r="52" spans="1:18" ht="15" customHeight="1" x14ac:dyDescent="0.25">
      <c r="A52" s="177"/>
      <c r="B52" s="205" t="s">
        <v>815</v>
      </c>
      <c r="C52" s="998"/>
      <c r="D52" s="998"/>
      <c r="E52" s="998"/>
      <c r="F52" s="1001"/>
      <c r="G52" s="995"/>
      <c r="H52" s="343"/>
      <c r="I52" s="998"/>
      <c r="J52" s="999"/>
      <c r="K52" s="995"/>
      <c r="L52" s="343"/>
      <c r="M52" s="998"/>
      <c r="N52" s="998"/>
      <c r="O52" s="999"/>
      <c r="P52" s="730"/>
      <c r="R52" s="525" t="s">
        <v>866</v>
      </c>
    </row>
    <row r="53" spans="1:18" ht="15" customHeight="1" x14ac:dyDescent="0.25">
      <c r="A53" s="177"/>
      <c r="B53" s="1035" t="str">
        <f>CONCATENATE("Check: row ", ROW(B49)," ≥ sum of rows ", ROW(B51), " to ", ROW(B52))</f>
        <v>Check: row 49 ≥ sum of rows 51 to 52</v>
      </c>
      <c r="C53" s="998"/>
      <c r="D53" s="998"/>
      <c r="E53" s="998"/>
      <c r="F53" s="545" t="str">
        <f>IF(F49&gt;=SUM(F51:F52),"Pass","Fail")</f>
        <v>Pass</v>
      </c>
      <c r="G53" s="995"/>
      <c r="H53" s="343"/>
      <c r="I53" s="998"/>
      <c r="J53" s="999"/>
      <c r="K53" s="995"/>
      <c r="L53" s="343"/>
      <c r="M53" s="998"/>
      <c r="N53" s="998"/>
      <c r="O53" s="999"/>
      <c r="P53" s="730"/>
      <c r="R53" s="525" t="s">
        <v>866</v>
      </c>
    </row>
    <row r="54" spans="1:18" ht="15" customHeight="1" x14ac:dyDescent="0.25">
      <c r="A54" s="177"/>
      <c r="B54" s="1238" t="s">
        <v>1185</v>
      </c>
      <c r="C54" s="998"/>
      <c r="D54" s="998"/>
      <c r="E54" s="998"/>
      <c r="F54" s="1001"/>
      <c r="G54" s="995"/>
      <c r="H54" s="343"/>
      <c r="I54" s="998"/>
      <c r="J54" s="999"/>
      <c r="K54" s="995"/>
      <c r="L54" s="343"/>
      <c r="M54" s="998"/>
      <c r="N54" s="998"/>
      <c r="O54" s="999"/>
      <c r="P54" s="730"/>
      <c r="R54" s="525" t="s">
        <v>866</v>
      </c>
    </row>
    <row r="55" spans="1:18" ht="30" customHeight="1" x14ac:dyDescent="0.25">
      <c r="A55" s="529"/>
      <c r="B55" s="205" t="s">
        <v>898</v>
      </c>
      <c r="C55" s="998"/>
      <c r="D55" s="528"/>
      <c r="E55" s="528"/>
      <c r="F55" s="999"/>
      <c r="G55" s="527"/>
      <c r="H55" s="526"/>
      <c r="I55" s="528"/>
      <c r="J55" s="999"/>
      <c r="K55" s="527"/>
      <c r="L55" s="526"/>
      <c r="M55" s="528"/>
      <c r="N55" s="998"/>
      <c r="O55" s="999"/>
      <c r="P55" s="1155"/>
      <c r="R55" s="524" t="s">
        <v>866</v>
      </c>
    </row>
    <row r="56" spans="1:18" ht="15" customHeight="1" x14ac:dyDescent="0.25">
      <c r="A56" s="177"/>
      <c r="B56" s="1" t="s">
        <v>813</v>
      </c>
      <c r="C56" s="998"/>
      <c r="D56" s="998"/>
      <c r="E56" s="998"/>
      <c r="F56" s="1001"/>
      <c r="G56" s="995"/>
      <c r="H56" s="343"/>
      <c r="I56" s="998"/>
      <c r="J56" s="999"/>
      <c r="K56" s="995"/>
      <c r="L56" s="343"/>
      <c r="M56" s="998"/>
      <c r="N56" s="998"/>
      <c r="O56" s="999"/>
      <c r="P56" s="730"/>
      <c r="R56" s="525" t="s">
        <v>866</v>
      </c>
    </row>
    <row r="57" spans="1:18" ht="15" customHeight="1" x14ac:dyDescent="0.25">
      <c r="A57" s="177"/>
      <c r="B57" s="1" t="s">
        <v>815</v>
      </c>
      <c r="C57" s="998"/>
      <c r="D57" s="998"/>
      <c r="E57" s="998"/>
      <c r="F57" s="1001"/>
      <c r="G57" s="995"/>
      <c r="H57" s="343"/>
      <c r="I57" s="998"/>
      <c r="J57" s="999"/>
      <c r="K57" s="995"/>
      <c r="L57" s="343"/>
      <c r="M57" s="998"/>
      <c r="N57" s="998"/>
      <c r="O57" s="999"/>
      <c r="P57" s="730"/>
      <c r="R57" s="525" t="s">
        <v>866</v>
      </c>
    </row>
    <row r="58" spans="1:18" ht="15" customHeight="1" x14ac:dyDescent="0.25">
      <c r="A58" s="177"/>
      <c r="B58" s="1035" t="str">
        <f>CONCATENATE("Check: row ", ROW(B54)," ≥ sum of rows ", ROW(B56), " to ", ROW(B57))</f>
        <v>Check: row 54 ≥ sum of rows 56 to 57</v>
      </c>
      <c r="C58" s="998"/>
      <c r="D58" s="998"/>
      <c r="E58" s="998"/>
      <c r="F58" s="545" t="str">
        <f>IF(F54&gt;=SUM(F56:F57),"Pass","Fail")</f>
        <v>Pass</v>
      </c>
      <c r="G58" s="995"/>
      <c r="H58" s="343"/>
      <c r="I58" s="998"/>
      <c r="J58" s="999"/>
      <c r="K58" s="995"/>
      <c r="L58" s="343"/>
      <c r="M58" s="998"/>
      <c r="N58" s="998"/>
      <c r="O58" s="999"/>
      <c r="P58" s="730"/>
      <c r="R58" s="525" t="s">
        <v>866</v>
      </c>
    </row>
    <row r="59" spans="1:18" ht="30" customHeight="1" x14ac:dyDescent="0.25">
      <c r="A59" s="177"/>
      <c r="B59" s="922" t="s">
        <v>814</v>
      </c>
      <c r="C59" s="1000" t="s">
        <v>928</v>
      </c>
      <c r="D59" s="998"/>
      <c r="E59" s="998"/>
      <c r="F59" s="463" t="str">
        <f>IF(AND(ISNUMBER(F49),ISNUMBER(F54)),F49-F54,"")</f>
        <v/>
      </c>
      <c r="G59" s="995"/>
      <c r="H59" s="343"/>
      <c r="I59" s="998"/>
      <c r="J59" s="345">
        <v>0</v>
      </c>
      <c r="K59" s="995"/>
      <c r="L59" s="343"/>
      <c r="M59" s="998"/>
      <c r="N59" s="82" t="str">
        <f>IF(AND(ISNUMBER(F59),ISNUMBER(F230),ISNUMBER(J59)),MAX((F59-F230),0)*J59,"")</f>
        <v/>
      </c>
      <c r="O59" s="18" t="str">
        <f>IF(ISNUMBER(N59),SUM(N59),"")</f>
        <v/>
      </c>
      <c r="P59" s="730"/>
      <c r="R59" s="525" t="s">
        <v>866</v>
      </c>
    </row>
    <row r="60" spans="1:18" ht="15" customHeight="1" x14ac:dyDescent="0.25">
      <c r="A60" s="177"/>
      <c r="B60" s="922" t="s">
        <v>961</v>
      </c>
      <c r="C60" s="998"/>
      <c r="D60" s="998"/>
      <c r="E60" s="998"/>
      <c r="F60" s="1001"/>
      <c r="G60" s="995"/>
      <c r="H60" s="343"/>
      <c r="I60" s="998"/>
      <c r="J60" s="999"/>
      <c r="K60" s="995"/>
      <c r="L60" s="343"/>
      <c r="M60" s="998"/>
      <c r="N60" s="998"/>
      <c r="O60" s="999"/>
      <c r="P60" s="730"/>
      <c r="R60" s="525" t="s">
        <v>866</v>
      </c>
    </row>
    <row r="61" spans="1:18" ht="15" customHeight="1" x14ac:dyDescent="0.25">
      <c r="A61" s="177"/>
      <c r="B61" s="917" t="s">
        <v>962</v>
      </c>
      <c r="C61" s="998"/>
      <c r="D61" s="998"/>
      <c r="E61" s="998"/>
      <c r="F61" s="1001"/>
      <c r="G61" s="995"/>
      <c r="H61" s="343"/>
      <c r="I61" s="998"/>
      <c r="J61" s="999"/>
      <c r="K61" s="995"/>
      <c r="L61" s="343"/>
      <c r="M61" s="998"/>
      <c r="N61" s="998"/>
      <c r="O61" s="999"/>
      <c r="P61" s="730"/>
      <c r="R61" s="525" t="s">
        <v>866</v>
      </c>
    </row>
    <row r="62" spans="1:18" ht="15" customHeight="1" x14ac:dyDescent="0.25">
      <c r="A62" s="177"/>
      <c r="B62" s="917" t="s">
        <v>963</v>
      </c>
      <c r="C62" s="998"/>
      <c r="D62" s="998"/>
      <c r="E62" s="998"/>
      <c r="F62" s="1001"/>
      <c r="G62" s="995"/>
      <c r="H62" s="343"/>
      <c r="I62" s="998"/>
      <c r="J62" s="999"/>
      <c r="K62" s="995"/>
      <c r="L62" s="343"/>
      <c r="M62" s="998"/>
      <c r="N62" s="998"/>
      <c r="O62" s="999"/>
      <c r="P62" s="730"/>
      <c r="R62" s="525" t="s">
        <v>866</v>
      </c>
    </row>
    <row r="63" spans="1:18" ht="15" customHeight="1" x14ac:dyDescent="0.25">
      <c r="A63" s="177"/>
      <c r="B63" s="917" t="s">
        <v>964</v>
      </c>
      <c r="C63" s="998"/>
      <c r="D63" s="998"/>
      <c r="E63" s="998"/>
      <c r="F63" s="1001"/>
      <c r="G63" s="995"/>
      <c r="H63" s="343"/>
      <c r="I63" s="998"/>
      <c r="J63" s="999"/>
      <c r="K63" s="995"/>
      <c r="L63" s="343"/>
      <c r="M63" s="998"/>
      <c r="N63" s="998"/>
      <c r="O63" s="999"/>
      <c r="P63" s="730"/>
      <c r="R63" s="525" t="s">
        <v>866</v>
      </c>
    </row>
    <row r="64" spans="1:18" ht="15" customHeight="1" x14ac:dyDescent="0.25">
      <c r="A64" s="177"/>
      <c r="B64" s="1035" t="str">
        <f>CONCATENATE("Check: sum of row ", ROW(B61)," to row ", ROW(B63), " = row ", ROW(B60))</f>
        <v>Check: sum of row 61 to row 63 = row 60</v>
      </c>
      <c r="C64" s="998"/>
      <c r="D64" s="998"/>
      <c r="E64" s="998"/>
      <c r="F64" s="545" t="str">
        <f>IF(SUM(F61:F63)=F60,"Pass","Fail")</f>
        <v>Pass</v>
      </c>
      <c r="G64" s="995"/>
      <c r="H64" s="343"/>
      <c r="I64" s="998"/>
      <c r="J64" s="999"/>
      <c r="K64" s="995"/>
      <c r="L64" s="343"/>
      <c r="M64" s="998"/>
      <c r="N64" s="998"/>
      <c r="O64" s="999"/>
      <c r="P64" s="730"/>
      <c r="R64" s="525" t="s">
        <v>866</v>
      </c>
    </row>
    <row r="65" spans="1:18" ht="30" customHeight="1" x14ac:dyDescent="0.25">
      <c r="A65" s="177"/>
      <c r="B65" s="922" t="s">
        <v>899</v>
      </c>
      <c r="C65" s="998"/>
      <c r="D65" s="151"/>
      <c r="E65" s="151"/>
      <c r="F65" s="1001"/>
      <c r="G65" s="995"/>
      <c r="H65" s="343"/>
      <c r="I65" s="998"/>
      <c r="J65" s="999"/>
      <c r="K65" s="995"/>
      <c r="L65" s="343"/>
      <c r="M65" s="998"/>
      <c r="N65" s="998"/>
      <c r="O65" s="999"/>
      <c r="P65" s="730"/>
      <c r="R65" s="525" t="s">
        <v>866</v>
      </c>
    </row>
    <row r="66" spans="1:18" ht="15" customHeight="1" x14ac:dyDescent="0.25">
      <c r="A66" s="177"/>
      <c r="B66" s="341" t="str">
        <f>CONCATENATE("Check: sum of row ", ROW(B65), " = row ", ROW(B60))</f>
        <v>Check: sum of row 65 = row 60</v>
      </c>
      <c r="C66" s="998"/>
      <c r="D66" s="998"/>
      <c r="E66" s="998"/>
      <c r="F66" s="545" t="str">
        <f>IF(SUM(D65:F65)=F60,"Pass","Fail")</f>
        <v>Pass</v>
      </c>
      <c r="G66" s="995"/>
      <c r="H66" s="343"/>
      <c r="I66" s="998"/>
      <c r="J66" s="999"/>
      <c r="K66" s="995"/>
      <c r="L66" s="343"/>
      <c r="M66" s="998"/>
      <c r="N66" s="998"/>
      <c r="O66" s="999"/>
      <c r="P66" s="730"/>
      <c r="R66" s="525" t="s">
        <v>866</v>
      </c>
    </row>
    <row r="67" spans="1:18" ht="30" customHeight="1" x14ac:dyDescent="0.25">
      <c r="A67" s="177"/>
      <c r="B67" s="922" t="s">
        <v>929</v>
      </c>
      <c r="C67" s="998"/>
      <c r="D67" s="998"/>
      <c r="E67" s="998"/>
      <c r="F67" s="999"/>
      <c r="G67" s="995"/>
      <c r="H67" s="343"/>
      <c r="I67" s="998"/>
      <c r="J67" s="999"/>
      <c r="K67" s="995"/>
      <c r="L67" s="343"/>
      <c r="M67" s="998"/>
      <c r="N67" s="998"/>
      <c r="O67" s="999"/>
      <c r="P67" s="730"/>
      <c r="R67" s="525" t="s">
        <v>866</v>
      </c>
    </row>
    <row r="68" spans="1:18" ht="15" customHeight="1" x14ac:dyDescent="0.25">
      <c r="A68" s="177"/>
      <c r="B68" s="917" t="s">
        <v>813</v>
      </c>
      <c r="C68" s="998"/>
      <c r="D68" s="998"/>
      <c r="E68" s="998"/>
      <c r="F68" s="1001"/>
      <c r="G68" s="995"/>
      <c r="H68" s="343"/>
      <c r="I68" s="998"/>
      <c r="J68" s="999"/>
      <c r="K68" s="995"/>
      <c r="L68" s="343"/>
      <c r="M68" s="998"/>
      <c r="N68" s="998"/>
      <c r="O68" s="999"/>
      <c r="P68" s="730"/>
      <c r="R68" s="525" t="s">
        <v>866</v>
      </c>
    </row>
    <row r="69" spans="1:18" ht="15" customHeight="1" x14ac:dyDescent="0.25">
      <c r="A69" s="177"/>
      <c r="B69" s="917" t="s">
        <v>815</v>
      </c>
      <c r="C69" s="998"/>
      <c r="D69" s="998"/>
      <c r="E69" s="998"/>
      <c r="F69" s="1001"/>
      <c r="G69" s="995"/>
      <c r="H69" s="343"/>
      <c r="I69" s="998"/>
      <c r="J69" s="999"/>
      <c r="K69" s="995"/>
      <c r="L69" s="343"/>
      <c r="M69" s="998"/>
      <c r="N69" s="998"/>
      <c r="O69" s="999"/>
      <c r="P69" s="730"/>
      <c r="R69" s="525" t="s">
        <v>866</v>
      </c>
    </row>
    <row r="70" spans="1:18" ht="15" customHeight="1" x14ac:dyDescent="0.25">
      <c r="A70" s="177"/>
      <c r="B70" s="341" t="str">
        <f>CONCATENATE("Check: row ", ROW(B60)," ≥ sum of rows ", ROW(B68), " to ", ROW(B69))</f>
        <v>Check: row 60 ≥ sum of rows 68 to 69</v>
      </c>
      <c r="C70" s="998"/>
      <c r="D70" s="998"/>
      <c r="E70" s="998"/>
      <c r="F70" s="545" t="str">
        <f>IF(F60&gt;=SUM(F68:F69),"Pass","Fail")</f>
        <v>Pass</v>
      </c>
      <c r="G70" s="995"/>
      <c r="H70" s="343"/>
      <c r="I70" s="998"/>
      <c r="J70" s="999"/>
      <c r="K70" s="995"/>
      <c r="L70" s="343"/>
      <c r="M70" s="998"/>
      <c r="N70" s="998"/>
      <c r="O70" s="999"/>
      <c r="P70" s="730"/>
      <c r="R70" s="525" t="s">
        <v>866</v>
      </c>
    </row>
    <row r="71" spans="1:18" ht="15" customHeight="1" x14ac:dyDescent="0.25">
      <c r="A71" s="177"/>
      <c r="B71" s="344" t="s">
        <v>641</v>
      </c>
      <c r="C71" s="998"/>
      <c r="D71" s="998"/>
      <c r="E71" s="998"/>
      <c r="F71" s="999"/>
      <c r="G71" s="995"/>
      <c r="H71" s="343"/>
      <c r="I71" s="998"/>
      <c r="J71" s="999"/>
      <c r="K71" s="995"/>
      <c r="L71" s="343"/>
      <c r="M71" s="998"/>
      <c r="N71" s="998"/>
      <c r="O71" s="999"/>
      <c r="P71" s="730"/>
      <c r="R71" s="996"/>
    </row>
    <row r="72" spans="1:18" ht="15" customHeight="1" x14ac:dyDescent="0.25">
      <c r="A72" s="177"/>
      <c r="B72" s="922" t="s">
        <v>670</v>
      </c>
      <c r="C72" s="1000" t="s">
        <v>823</v>
      </c>
      <c r="D72" s="151"/>
      <c r="E72" s="151"/>
      <c r="F72" s="1001"/>
      <c r="G72" s="995"/>
      <c r="H72" s="1002">
        <v>0</v>
      </c>
      <c r="I72" s="346">
        <v>0.5</v>
      </c>
      <c r="J72" s="345">
        <v>1</v>
      </c>
      <c r="K72" s="995"/>
      <c r="L72" s="997" t="str">
        <f t="shared" ref="L72:N76" si="17">IF(AND(ISNUMBER(D72),ISNUMBER(H72)), D72*H72, "")</f>
        <v/>
      </c>
      <c r="M72" s="82" t="str">
        <f t="shared" si="17"/>
        <v/>
      </c>
      <c r="N72" s="82" t="str">
        <f>IF(AND(ISNUMBER(F72),ISNUMBER(J72)),SUM(F72)*J72,"")</f>
        <v/>
      </c>
      <c r="O72" s="18" t="str">
        <f>IF(AND(ISNUMBER(L72),ISNUMBER(M72),ISNUMBER(N72)), SUM(L72:N72), "")</f>
        <v/>
      </c>
      <c r="P72" s="730"/>
      <c r="R72" s="525" t="s">
        <v>907</v>
      </c>
    </row>
    <row r="73" spans="1:18" ht="15" customHeight="1" x14ac:dyDescent="0.25">
      <c r="A73" s="177"/>
      <c r="B73" s="922" t="s">
        <v>671</v>
      </c>
      <c r="C73" s="1000" t="s">
        <v>823</v>
      </c>
      <c r="D73" s="151"/>
      <c r="E73" s="151"/>
      <c r="F73" s="1001"/>
      <c r="G73" s="995"/>
      <c r="H73" s="1002">
        <v>0</v>
      </c>
      <c r="I73" s="346">
        <v>0.5</v>
      </c>
      <c r="J73" s="345">
        <v>1</v>
      </c>
      <c r="K73" s="995"/>
      <c r="L73" s="997" t="str">
        <f t="shared" si="17"/>
        <v/>
      </c>
      <c r="M73" s="82" t="str">
        <f t="shared" si="17"/>
        <v/>
      </c>
      <c r="N73" s="82" t="str">
        <f>IF(AND(ISNUMBER(F73),ISNUMBER(J73)),SUM(F73)*J73,"")</f>
        <v/>
      </c>
      <c r="O73" s="18" t="str">
        <f>IF(AND(ISNUMBER(L73),ISNUMBER(M73),ISNUMBER(N73)), SUM(L73:N73), "")</f>
        <v/>
      </c>
      <c r="P73" s="730"/>
      <c r="R73" s="525" t="s">
        <v>907</v>
      </c>
    </row>
    <row r="74" spans="1:18" ht="15" customHeight="1" x14ac:dyDescent="0.25">
      <c r="A74" s="177"/>
      <c r="B74" s="922" t="s">
        <v>827</v>
      </c>
      <c r="C74" s="1000" t="s">
        <v>824</v>
      </c>
      <c r="D74" s="1001"/>
      <c r="E74" s="998"/>
      <c r="F74" s="999"/>
      <c r="G74" s="995"/>
      <c r="H74" s="1002">
        <v>0</v>
      </c>
      <c r="I74" s="998"/>
      <c r="J74" s="999"/>
      <c r="K74" s="995"/>
      <c r="L74" s="997" t="str">
        <f t="shared" si="17"/>
        <v/>
      </c>
      <c r="M74" s="998"/>
      <c r="N74" s="998"/>
      <c r="O74" s="18" t="str">
        <f>IF(ISNUMBER(L74), L74, "")</f>
        <v/>
      </c>
      <c r="P74" s="730"/>
      <c r="R74" s="525" t="s">
        <v>866</v>
      </c>
    </row>
    <row r="75" spans="1:18" ht="15" customHeight="1" x14ac:dyDescent="0.25">
      <c r="A75" s="177"/>
      <c r="B75" s="922" t="s">
        <v>826</v>
      </c>
      <c r="C75" s="1000">
        <v>45</v>
      </c>
      <c r="D75" s="151"/>
      <c r="E75" s="151"/>
      <c r="F75" s="1001"/>
      <c r="G75" s="995"/>
      <c r="H75" s="1002">
        <v>0</v>
      </c>
      <c r="I75" s="346">
        <v>0</v>
      </c>
      <c r="J75" s="345">
        <v>0</v>
      </c>
      <c r="K75" s="995"/>
      <c r="L75" s="997" t="str">
        <f t="shared" si="17"/>
        <v/>
      </c>
      <c r="M75" s="82" t="str">
        <f t="shared" si="17"/>
        <v/>
      </c>
      <c r="N75" s="82" t="str">
        <f t="shared" si="17"/>
        <v/>
      </c>
      <c r="O75" s="18" t="str">
        <f>IF(AND(ISNUMBER(L75),ISNUMBER(M75),ISNUMBER(N75)), SUM(L75:N75), "")</f>
        <v/>
      </c>
      <c r="P75" s="730"/>
      <c r="R75" s="525" t="s">
        <v>866</v>
      </c>
    </row>
    <row r="76" spans="1:18" ht="30" customHeight="1" x14ac:dyDescent="0.25">
      <c r="A76" s="177"/>
      <c r="B76" s="922" t="s">
        <v>661</v>
      </c>
      <c r="C76" s="1000" t="s">
        <v>825</v>
      </c>
      <c r="D76" s="151"/>
      <c r="E76" s="151"/>
      <c r="F76" s="1001"/>
      <c r="G76" s="995"/>
      <c r="H76" s="1002">
        <v>0</v>
      </c>
      <c r="I76" s="346">
        <v>0.5</v>
      </c>
      <c r="J76" s="345">
        <v>1</v>
      </c>
      <c r="K76" s="995"/>
      <c r="L76" s="997" t="str">
        <f t="shared" si="17"/>
        <v/>
      </c>
      <c r="M76" s="82" t="str">
        <f t="shared" si="17"/>
        <v/>
      </c>
      <c r="N76" s="82" t="str">
        <f>IF(AND(ISNUMBER(F76),ISNUMBER(J76)),SUM(F76)*J76,"")</f>
        <v/>
      </c>
      <c r="O76" s="103" t="str">
        <f>IF(AND(ISNUMBER(L76),ISNUMBER(M76),ISNUMBER(N76)), SUM(L76:N76), "")</f>
        <v/>
      </c>
      <c r="P76" s="730"/>
      <c r="R76" s="1003" t="s">
        <v>907</v>
      </c>
    </row>
    <row r="77" spans="1:18" ht="15" customHeight="1" x14ac:dyDescent="0.25">
      <c r="A77" s="177"/>
      <c r="B77" s="352"/>
      <c r="C77" s="352"/>
      <c r="D77" s="352"/>
      <c r="E77" s="352"/>
      <c r="F77" s="352"/>
      <c r="G77" s="995"/>
      <c r="H77" s="353"/>
      <c r="I77" s="353"/>
      <c r="J77" s="353"/>
      <c r="K77" s="995"/>
      <c r="L77" s="354" t="s">
        <v>642</v>
      </c>
      <c r="M77" s="354"/>
      <c r="N77" s="354"/>
      <c r="O77" s="355" t="str">
        <f>IF(AND(ISNUMBER(O6),ISNUMBER(O8),ISNUMBER(O9),ISNUMBER(O11),ISNUMBER(O14),ISNUMBER(O15),ISNUMBER(O16),ISNUMBER(O21),ISNUMBER(O22),ISNUMBER(O23),ISNUMBER(O26),ISNUMBER(O27),ISNUMBER(O28),ISNUMBER(O33),ISNUMBER(O34),ISNUMBER(O35),ISNUMBER(O39),ISNUMBER(O41),ISNUMBER(O43),ISNUMBER(O44),ISNUMBER(O45),ISNUMBER(O46),ISNUMBER(O47),ISNUMBER(O59),ISNUMBER(O72),ISNUMBER(O73),ISNUMBER(O74),ISNUMBER(O75),ISNUMBER(O76)),SUM(O6:O47,O59,O72:O76,L279:M284,L288:M292,L294:M294),"")</f>
        <v/>
      </c>
      <c r="P77" s="730"/>
      <c r="R77" s="523"/>
    </row>
    <row r="78" spans="1:18" ht="15" customHeight="1" x14ac:dyDescent="0.25">
      <c r="A78" s="177"/>
      <c r="B78" s="995"/>
      <c r="C78" s="995"/>
      <c r="D78" s="995"/>
      <c r="E78" s="995"/>
      <c r="F78" s="995"/>
      <c r="G78" s="995"/>
      <c r="H78" s="995"/>
      <c r="I78" s="995"/>
      <c r="J78" s="995"/>
      <c r="K78" s="995"/>
      <c r="L78" s="995"/>
      <c r="M78" s="995"/>
      <c r="N78" s="995"/>
      <c r="O78" s="995"/>
      <c r="P78" s="730"/>
      <c r="R78" s="32"/>
    </row>
    <row r="79" spans="1:18" ht="45" customHeight="1" x14ac:dyDescent="0.35">
      <c r="A79" s="1260" t="s">
        <v>643</v>
      </c>
      <c r="B79" s="329"/>
      <c r="C79" s="329"/>
      <c r="D79" s="329"/>
      <c r="E79" s="329"/>
      <c r="F79" s="329"/>
      <c r="G79" s="329"/>
      <c r="H79" s="329"/>
      <c r="I79" s="329"/>
      <c r="J79" s="329"/>
      <c r="K79" s="79"/>
      <c r="L79" s="79"/>
      <c r="M79" s="79"/>
      <c r="N79" s="79"/>
      <c r="O79" s="79"/>
      <c r="P79" s="1154"/>
      <c r="R79" s="2"/>
    </row>
    <row r="80" spans="1:18" ht="30" customHeight="1" x14ac:dyDescent="0.35">
      <c r="A80" s="1261" t="s">
        <v>644</v>
      </c>
      <c r="B80" s="143"/>
      <c r="C80" s="143"/>
      <c r="D80" s="144"/>
      <c r="E80" s="145"/>
      <c r="F80" s="995"/>
      <c r="G80" s="995"/>
      <c r="H80" s="995"/>
      <c r="I80" s="995"/>
      <c r="J80" s="995"/>
      <c r="K80" s="995"/>
      <c r="L80" s="995"/>
      <c r="M80" s="995"/>
      <c r="N80" s="995"/>
      <c r="O80" s="995"/>
      <c r="P80" s="730"/>
      <c r="R80" s="32"/>
    </row>
    <row r="81" spans="1:18" ht="15" customHeight="1" x14ac:dyDescent="0.25">
      <c r="A81" s="177"/>
      <c r="B81" s="995"/>
      <c r="C81" s="995"/>
      <c r="D81" s="995"/>
      <c r="E81" s="995"/>
      <c r="F81" s="995"/>
      <c r="G81" s="995"/>
      <c r="H81" s="995"/>
      <c r="I81" s="995"/>
      <c r="J81" s="995"/>
      <c r="K81" s="995"/>
      <c r="L81" s="995"/>
      <c r="M81" s="995"/>
      <c r="N81" s="995"/>
      <c r="O81" s="995"/>
      <c r="P81" s="730"/>
      <c r="R81" s="32"/>
    </row>
    <row r="82" spans="1:18" ht="15" customHeight="1" x14ac:dyDescent="0.25">
      <c r="A82" s="177"/>
      <c r="B82" s="2354"/>
      <c r="C82" s="2340" t="s">
        <v>567</v>
      </c>
      <c r="D82" s="2350" t="s">
        <v>323</v>
      </c>
      <c r="E82" s="2351"/>
      <c r="F82" s="2351"/>
      <c r="G82" s="995"/>
      <c r="H82" s="2344" t="s">
        <v>666</v>
      </c>
      <c r="I82" s="2345" t="s">
        <v>645</v>
      </c>
      <c r="J82" s="2346" t="s">
        <v>646</v>
      </c>
      <c r="K82" s="995"/>
      <c r="L82" s="2347" t="s">
        <v>667</v>
      </c>
      <c r="M82" s="2347" t="s">
        <v>647</v>
      </c>
      <c r="N82" s="2347" t="s">
        <v>648</v>
      </c>
      <c r="O82" s="2347" t="s">
        <v>649</v>
      </c>
      <c r="P82" s="730"/>
      <c r="R82" s="32"/>
    </row>
    <row r="83" spans="1:18" ht="30" customHeight="1" x14ac:dyDescent="0.25">
      <c r="A83" s="177"/>
      <c r="B83" s="2355"/>
      <c r="C83" s="2341"/>
      <c r="D83" s="334" t="s">
        <v>664</v>
      </c>
      <c r="E83" s="335" t="s">
        <v>685</v>
      </c>
      <c r="F83" s="336" t="s">
        <v>377</v>
      </c>
      <c r="G83" s="995"/>
      <c r="H83" s="334" t="s">
        <v>664</v>
      </c>
      <c r="I83" s="335" t="s">
        <v>685</v>
      </c>
      <c r="J83" s="336" t="s">
        <v>665</v>
      </c>
      <c r="K83" s="995"/>
      <c r="L83" s="334" t="s">
        <v>664</v>
      </c>
      <c r="M83" s="335" t="s">
        <v>685</v>
      </c>
      <c r="N83" s="335" t="s">
        <v>665</v>
      </c>
      <c r="O83" s="336" t="s">
        <v>656</v>
      </c>
      <c r="P83" s="730"/>
      <c r="R83" s="32"/>
    </row>
    <row r="84" spans="1:18" ht="15" customHeight="1" x14ac:dyDescent="0.25">
      <c r="A84" s="177"/>
      <c r="B84" s="547" t="s">
        <v>401</v>
      </c>
      <c r="C84" s="1000" t="s">
        <v>844</v>
      </c>
      <c r="D84" s="357"/>
      <c r="E84" s="998"/>
      <c r="F84" s="386"/>
      <c r="G84" s="995"/>
      <c r="H84" s="1002">
        <v>0</v>
      </c>
      <c r="I84" s="358"/>
      <c r="J84" s="359"/>
      <c r="K84" s="995"/>
      <c r="L84" s="37" t="str">
        <f>IF(ISNUMBER(D84), D84*H84, "")</f>
        <v/>
      </c>
      <c r="M84" s="350"/>
      <c r="N84" s="360"/>
      <c r="O84" s="18" t="str">
        <f>IF(ISNUMBER(L84), L84, "")</f>
        <v/>
      </c>
      <c r="P84" s="730"/>
      <c r="Q84" s="721">
        <f>IF(ISNUMBER(O84),1,0)</f>
        <v>0</v>
      </c>
      <c r="R84" s="525" t="s">
        <v>907</v>
      </c>
    </row>
    <row r="85" spans="1:18" ht="15" customHeight="1" x14ac:dyDescent="0.25">
      <c r="A85" s="177"/>
      <c r="B85" s="356" t="s">
        <v>650</v>
      </c>
      <c r="C85" s="1000" t="s">
        <v>845</v>
      </c>
      <c r="D85" s="361"/>
      <c r="E85" s="151"/>
      <c r="F85" s="1001"/>
      <c r="G85" s="995"/>
      <c r="H85" s="1002">
        <v>0</v>
      </c>
      <c r="I85" s="1002">
        <v>0</v>
      </c>
      <c r="J85" s="345">
        <v>0</v>
      </c>
      <c r="K85" s="995"/>
      <c r="L85" s="997" t="str">
        <f>IF(AND(ISNUMBER(D85),ISNUMBER(H85)), D85*H85, "")</f>
        <v/>
      </c>
      <c r="M85" s="82" t="str">
        <f>IF(AND(ISNUMBER(E85),ISNUMBER(I85)), E85*I85, "")</f>
        <v/>
      </c>
      <c r="N85" s="997" t="str">
        <f>IF(AND(ISNUMBER(F85),ISNUMBER(J85)),F85*J85,"")</f>
        <v/>
      </c>
      <c r="O85" s="18" t="str">
        <f>IF(AND(ISNUMBER(L85),ISNUMBER(M85),ISNUMBER(N85)), SUM(L85:N85), "")</f>
        <v/>
      </c>
      <c r="P85" s="730"/>
      <c r="Q85" s="721">
        <f>IF(ISNUMBER(O85),1,0)</f>
        <v>0</v>
      </c>
      <c r="R85" s="525" t="s">
        <v>907</v>
      </c>
    </row>
    <row r="86" spans="1:18" ht="15" customHeight="1" x14ac:dyDescent="0.25">
      <c r="A86" s="177"/>
      <c r="B86" s="921" t="s">
        <v>882</v>
      </c>
      <c r="C86" s="1000" t="s">
        <v>881</v>
      </c>
      <c r="D86" s="361"/>
      <c r="E86" s="151"/>
      <c r="F86" s="1001"/>
      <c r="G86" s="995"/>
      <c r="H86" s="1002">
        <f>Parameters!F73</f>
        <v>0</v>
      </c>
      <c r="I86" s="1002">
        <f>Parameters!G73</f>
        <v>0</v>
      </c>
      <c r="J86" s="1002">
        <f>Parameters!H73</f>
        <v>0</v>
      </c>
      <c r="K86" s="995"/>
      <c r="L86" s="997" t="str">
        <f>IF(AND(ISNUMBER(D86),ISNUMBER(H86)), D86*H86, "")</f>
        <v/>
      </c>
      <c r="M86" s="82" t="str">
        <f>IF(AND(ISNUMBER(E86),ISNUMBER(I86)), E86*I86, "")</f>
        <v/>
      </c>
      <c r="N86" s="997" t="str">
        <f>IF(AND(ISNUMBER(F86),ISNUMBER(J86)),F86*J86,"")</f>
        <v/>
      </c>
      <c r="O86" s="18" t="str">
        <f>IF(AND(ISNUMBER(L86),ISNUMBER(M86),ISNUMBER(N86)), SUM(L86:N86), "")</f>
        <v/>
      </c>
      <c r="P86" s="730"/>
      <c r="Q86" s="926">
        <f>IF(ISNUMBER(O86),1,0)</f>
        <v>0</v>
      </c>
      <c r="R86" s="525" t="s">
        <v>866</v>
      </c>
    </row>
    <row r="87" spans="1:18" ht="15" customHeight="1" x14ac:dyDescent="0.25">
      <c r="A87" s="177"/>
      <c r="B87" s="362" t="str">
        <f>CONCATENATE("Check: row ", ROW(B85), " ≥ LCR total central bank reserves")</f>
        <v>Check: row 85 ≥ LCR total central bank reserves</v>
      </c>
      <c r="C87" s="998"/>
      <c r="D87" s="363" t="str">
        <f>IF(D85&gt;=LCR!D7,"Pass","Fail")</f>
        <v>Pass</v>
      </c>
      <c r="E87" s="998"/>
      <c r="F87" s="999"/>
      <c r="G87" s="995"/>
      <c r="H87" s="349"/>
      <c r="I87" s="350"/>
      <c r="J87" s="360"/>
      <c r="K87" s="995"/>
      <c r="L87" s="349"/>
      <c r="M87" s="350"/>
      <c r="N87" s="360"/>
      <c r="O87" s="360"/>
      <c r="P87" s="730"/>
      <c r="R87" s="32"/>
    </row>
    <row r="88" spans="1:18" ht="60" customHeight="1" x14ac:dyDescent="0.25">
      <c r="A88" s="177"/>
      <c r="B88" s="356" t="s">
        <v>930</v>
      </c>
      <c r="C88" s="998"/>
      <c r="D88" s="364"/>
      <c r="E88" s="998"/>
      <c r="F88" s="999"/>
      <c r="G88" s="995"/>
      <c r="H88" s="343"/>
      <c r="I88" s="998"/>
      <c r="J88" s="999"/>
      <c r="K88" s="995"/>
      <c r="L88" s="343"/>
      <c r="M88" s="998"/>
      <c r="N88" s="998"/>
      <c r="O88" s="999"/>
      <c r="P88" s="730"/>
      <c r="R88" s="923"/>
    </row>
    <row r="89" spans="1:18" ht="15" customHeight="1" x14ac:dyDescent="0.25">
      <c r="A89" s="177"/>
      <c r="B89" s="921" t="s">
        <v>651</v>
      </c>
      <c r="C89" s="998"/>
      <c r="D89" s="361"/>
      <c r="E89" s="151"/>
      <c r="F89" s="1001"/>
      <c r="G89" s="995"/>
      <c r="H89" s="1002">
        <v>0</v>
      </c>
      <c r="I89" s="1002">
        <v>0</v>
      </c>
      <c r="J89" s="345">
        <v>0</v>
      </c>
      <c r="K89" s="995"/>
      <c r="L89" s="997" t="str">
        <f>IF(AND(ISNUMBER(D89),ISNUMBER(H89)), D89*H89, "")</f>
        <v/>
      </c>
      <c r="M89" s="82" t="str">
        <f>IF(AND(ISNUMBER(E89),ISNUMBER(I89)), E89*I89, "")</f>
        <v/>
      </c>
      <c r="N89" s="997" t="str">
        <f>IF(AND(ISNUMBER(F89),ISNUMBER(J89)),F89*J89,"")</f>
        <v/>
      </c>
      <c r="O89" s="18" t="str">
        <f>IF(AND(ISNUMBER(L89),ISNUMBER(M89),ISNUMBER(N89)), SUM(L89:N89), "")</f>
        <v/>
      </c>
      <c r="P89" s="730"/>
      <c r="Q89" s="721">
        <f>IF(ISNUMBER(O89),1,0)</f>
        <v>0</v>
      </c>
      <c r="R89" s="32"/>
    </row>
    <row r="90" spans="1:18" ht="15" customHeight="1" x14ac:dyDescent="0.25">
      <c r="A90" s="177"/>
      <c r="B90" s="921" t="s">
        <v>830</v>
      </c>
      <c r="C90" s="998"/>
      <c r="D90" s="364"/>
      <c r="E90" s="998"/>
      <c r="F90" s="999"/>
      <c r="G90" s="995"/>
      <c r="H90" s="343"/>
      <c r="I90" s="998"/>
      <c r="J90" s="999"/>
      <c r="K90" s="995"/>
      <c r="L90" s="343"/>
      <c r="M90" s="998"/>
      <c r="N90" s="998"/>
      <c r="O90" s="999"/>
      <c r="P90" s="730"/>
      <c r="R90" s="525" t="s">
        <v>910</v>
      </c>
    </row>
    <row r="91" spans="1:18" ht="15" customHeight="1" x14ac:dyDescent="0.25">
      <c r="A91" s="177"/>
      <c r="B91" s="920" t="s">
        <v>884</v>
      </c>
      <c r="C91" s="998"/>
      <c r="D91" s="361"/>
      <c r="E91" s="151"/>
      <c r="F91" s="1001"/>
      <c r="G91" s="995"/>
      <c r="H91" s="1002">
        <v>0</v>
      </c>
      <c r="I91" s="1002">
        <v>0</v>
      </c>
      <c r="J91" s="345">
        <v>0</v>
      </c>
      <c r="K91" s="995"/>
      <c r="L91" s="997" t="str">
        <f t="shared" ref="L91:M93" si="18">IF(AND(ISNUMBER(D91),ISNUMBER(H91)), D91*H91, "")</f>
        <v/>
      </c>
      <c r="M91" s="82" t="str">
        <f t="shared" si="18"/>
        <v/>
      </c>
      <c r="N91" s="997" t="str">
        <f t="shared" ref="N91:N94" si="19">IF(AND(ISNUMBER(F91),ISNUMBER(J91)),F91*J91,"")</f>
        <v/>
      </c>
      <c r="O91" s="18" t="str">
        <f>IF(AND(ISNUMBER(L91),ISNUMBER(M91),ISNUMBER(N91)), SUM(L91:N91), "")</f>
        <v/>
      </c>
      <c r="P91" s="730"/>
      <c r="Q91" s="721">
        <f t="shared" ref="Q91:Q101" si="20">IF(ISNUMBER(O91),1,0)</f>
        <v>0</v>
      </c>
      <c r="R91" s="525" t="s">
        <v>910</v>
      </c>
    </row>
    <row r="92" spans="1:18" ht="15" customHeight="1" x14ac:dyDescent="0.25">
      <c r="A92" s="177"/>
      <c r="B92" s="920" t="s">
        <v>886</v>
      </c>
      <c r="C92" s="998"/>
      <c r="D92" s="361"/>
      <c r="E92" s="151"/>
      <c r="F92" s="1001"/>
      <c r="G92" s="995"/>
      <c r="H92" s="1002">
        <v>0</v>
      </c>
      <c r="I92" s="1002">
        <v>0</v>
      </c>
      <c r="J92" s="345">
        <v>0</v>
      </c>
      <c r="K92" s="995"/>
      <c r="L92" s="997" t="str">
        <f t="shared" si="18"/>
        <v/>
      </c>
      <c r="M92" s="82" t="str">
        <f t="shared" si="18"/>
        <v/>
      </c>
      <c r="N92" s="997" t="str">
        <f t="shared" si="19"/>
        <v/>
      </c>
      <c r="O92" s="18" t="str">
        <f>IF(AND(ISNUMBER(L92),ISNUMBER(M92),ISNUMBER(N92)), SUM(L92:N92), "")</f>
        <v/>
      </c>
      <c r="P92" s="730"/>
      <c r="Q92" s="721">
        <f t="shared" si="20"/>
        <v>0</v>
      </c>
      <c r="R92" s="525" t="s">
        <v>910</v>
      </c>
    </row>
    <row r="93" spans="1:18" ht="15" customHeight="1" x14ac:dyDescent="0.25">
      <c r="A93" s="177"/>
      <c r="B93" s="920" t="s">
        <v>887</v>
      </c>
      <c r="C93" s="998"/>
      <c r="D93" s="361"/>
      <c r="E93" s="151"/>
      <c r="F93" s="1001"/>
      <c r="G93" s="995"/>
      <c r="H93" s="1002">
        <v>0</v>
      </c>
      <c r="I93" s="1002">
        <v>0</v>
      </c>
      <c r="J93" s="345">
        <v>0</v>
      </c>
      <c r="K93" s="995"/>
      <c r="L93" s="997" t="str">
        <f t="shared" si="18"/>
        <v/>
      </c>
      <c r="M93" s="82" t="str">
        <f t="shared" si="18"/>
        <v/>
      </c>
      <c r="N93" s="997" t="str">
        <f t="shared" si="19"/>
        <v/>
      </c>
      <c r="O93" s="18" t="str">
        <f>IF(AND(ISNUMBER(L93),ISNUMBER(M93),ISNUMBER(N93)), SUM(L93:N93), "")</f>
        <v/>
      </c>
      <c r="P93" s="730"/>
      <c r="Q93" s="721">
        <f t="shared" si="20"/>
        <v>0</v>
      </c>
      <c r="R93" s="525" t="s">
        <v>910</v>
      </c>
    </row>
    <row r="94" spans="1:18" ht="30" customHeight="1" x14ac:dyDescent="0.25">
      <c r="A94" s="177"/>
      <c r="B94" s="921" t="s">
        <v>883</v>
      </c>
      <c r="C94" s="1000" t="s">
        <v>888</v>
      </c>
      <c r="D94" s="361"/>
      <c r="E94" s="151"/>
      <c r="F94" s="1001"/>
      <c r="G94" s="995"/>
      <c r="H94" s="908" t="s">
        <v>880</v>
      </c>
      <c r="I94" s="908" t="s">
        <v>880</v>
      </c>
      <c r="J94" s="345">
        <v>1</v>
      </c>
      <c r="K94" s="995"/>
      <c r="L94" s="343"/>
      <c r="M94" s="998"/>
      <c r="N94" s="997" t="str">
        <f t="shared" si="19"/>
        <v/>
      </c>
      <c r="O94" s="18" t="str">
        <f>IF(ISNUMBER(N94), N94, "")</f>
        <v/>
      </c>
      <c r="P94" s="730"/>
      <c r="Q94" s="926">
        <f t="shared" si="20"/>
        <v>0</v>
      </c>
      <c r="R94" s="525" t="s">
        <v>866</v>
      </c>
    </row>
    <row r="95" spans="1:18" ht="30" customHeight="1" x14ac:dyDescent="0.25">
      <c r="A95" s="177"/>
      <c r="B95" s="362" t="str">
        <f>CONCATENATE("Check: row ", ROW(B94), " ≥ LCR deposits at the central institution of an institutional network that receives 25% run-off")</f>
        <v>Check: row 94 ≥ LCR deposits at the central institution of an institutional network that receives 25% run-off</v>
      </c>
      <c r="C95" s="998"/>
      <c r="D95" s="363" t="str">
        <f>IF(D94&gt;=LCR!D308,"Pass","Fail")</f>
        <v>Pass</v>
      </c>
      <c r="E95" s="998"/>
      <c r="F95" s="999"/>
      <c r="G95" s="995"/>
      <c r="H95" s="349"/>
      <c r="I95" s="350"/>
      <c r="J95" s="360"/>
      <c r="K95" s="995"/>
      <c r="L95" s="349"/>
      <c r="M95" s="350"/>
      <c r="N95" s="360"/>
      <c r="O95" s="360"/>
      <c r="P95" s="730"/>
      <c r="R95" s="525" t="s">
        <v>866</v>
      </c>
    </row>
    <row r="96" spans="1:18" ht="30" customHeight="1" x14ac:dyDescent="0.25">
      <c r="A96" s="177"/>
      <c r="B96" s="982" t="s">
        <v>974</v>
      </c>
      <c r="C96" s="998"/>
      <c r="D96" s="364"/>
      <c r="E96" s="998"/>
      <c r="F96" s="999"/>
      <c r="G96" s="995"/>
      <c r="H96" s="343"/>
      <c r="I96" s="998"/>
      <c r="J96" s="999"/>
      <c r="K96" s="995"/>
      <c r="L96" s="349"/>
      <c r="M96" s="350"/>
      <c r="N96" s="360"/>
      <c r="O96" s="360"/>
      <c r="P96" s="730"/>
      <c r="R96" s="525" t="s">
        <v>866</v>
      </c>
    </row>
    <row r="97" spans="1:18" ht="15" customHeight="1" x14ac:dyDescent="0.25">
      <c r="A97" s="177"/>
      <c r="B97" s="920" t="s">
        <v>651</v>
      </c>
      <c r="C97" s="998"/>
      <c r="D97" s="361"/>
      <c r="E97" s="151"/>
      <c r="F97" s="1001"/>
      <c r="G97" s="995"/>
      <c r="H97" s="1002">
        <v>0.15</v>
      </c>
      <c r="I97" s="1002">
        <v>0.5</v>
      </c>
      <c r="J97" s="345">
        <v>1</v>
      </c>
      <c r="K97" s="995"/>
      <c r="L97" s="997" t="str">
        <f>IF(AND(ISNUMBER(D97),ISNUMBER(H97)), D97*H97, "")</f>
        <v/>
      </c>
      <c r="M97" s="82" t="str">
        <f>IF(AND(ISNUMBER(E97),ISNUMBER(I97)), E97*I97, "")</f>
        <v/>
      </c>
      <c r="N97" s="997" t="str">
        <f t="shared" ref="N97" si="21">IF(AND(ISNUMBER(F97),ISNUMBER(J97)),F97*J97,"")</f>
        <v/>
      </c>
      <c r="O97" s="18" t="str">
        <f>IF(AND(ISNUMBER(L97),ISNUMBER(M97),ISNUMBER(N97)), SUM(L97:N97), "")</f>
        <v/>
      </c>
      <c r="P97" s="730"/>
      <c r="Q97" s="926">
        <f t="shared" si="20"/>
        <v>0</v>
      </c>
      <c r="R97" s="525" t="s">
        <v>866</v>
      </c>
    </row>
    <row r="98" spans="1:18" ht="15" customHeight="1" x14ac:dyDescent="0.25">
      <c r="A98" s="177"/>
      <c r="B98" s="920" t="s">
        <v>885</v>
      </c>
      <c r="C98" s="998"/>
      <c r="D98" s="364"/>
      <c r="E98" s="998"/>
      <c r="F98" s="999"/>
      <c r="G98" s="995"/>
      <c r="H98" s="343"/>
      <c r="I98" s="998"/>
      <c r="J98" s="999"/>
      <c r="K98" s="995"/>
      <c r="L98" s="343"/>
      <c r="M98" s="998"/>
      <c r="N98" s="998"/>
      <c r="O98" s="999"/>
      <c r="P98" s="730"/>
      <c r="R98" s="525" t="s">
        <v>866</v>
      </c>
    </row>
    <row r="99" spans="1:18" ht="15" customHeight="1" x14ac:dyDescent="0.25">
      <c r="A99" s="177"/>
      <c r="B99" s="925" t="s">
        <v>884</v>
      </c>
      <c r="C99" s="998"/>
      <c r="D99" s="361"/>
      <c r="E99" s="151"/>
      <c r="F99" s="1001"/>
      <c r="G99" s="995"/>
      <c r="H99" s="1002">
        <v>0.15</v>
      </c>
      <c r="I99" s="1002">
        <v>0.5</v>
      </c>
      <c r="J99" s="345">
        <v>1</v>
      </c>
      <c r="K99" s="995"/>
      <c r="L99" s="997" t="str">
        <f t="shared" ref="L99:M101" si="22">IF(AND(ISNUMBER(D99),ISNUMBER(H99)), D99*H99, "")</f>
        <v/>
      </c>
      <c r="M99" s="82" t="str">
        <f t="shared" si="22"/>
        <v/>
      </c>
      <c r="N99" s="997" t="str">
        <f t="shared" ref="N99:N101" si="23">IF(AND(ISNUMBER(F99),ISNUMBER(J99)),F99*J99,"")</f>
        <v/>
      </c>
      <c r="O99" s="18" t="str">
        <f>IF(AND(ISNUMBER(L99),ISNUMBER(M99),ISNUMBER(N99)), SUM(L99:N99), "")</f>
        <v/>
      </c>
      <c r="P99" s="730"/>
      <c r="Q99" s="926">
        <f t="shared" si="20"/>
        <v>0</v>
      </c>
      <c r="R99" s="525" t="s">
        <v>866</v>
      </c>
    </row>
    <row r="100" spans="1:18" ht="15" customHeight="1" x14ac:dyDescent="0.25">
      <c r="A100" s="177"/>
      <c r="B100" s="925" t="s">
        <v>886</v>
      </c>
      <c r="C100" s="998"/>
      <c r="D100" s="361"/>
      <c r="E100" s="151"/>
      <c r="F100" s="1001"/>
      <c r="G100" s="995"/>
      <c r="H100" s="1002">
        <v>0.5</v>
      </c>
      <c r="I100" s="1002">
        <v>0.5</v>
      </c>
      <c r="J100" s="345">
        <v>1</v>
      </c>
      <c r="K100" s="995"/>
      <c r="L100" s="997" t="str">
        <f t="shared" si="22"/>
        <v/>
      </c>
      <c r="M100" s="82" t="str">
        <f t="shared" si="22"/>
        <v/>
      </c>
      <c r="N100" s="997" t="str">
        <f t="shared" si="23"/>
        <v/>
      </c>
      <c r="O100" s="18" t="str">
        <f>IF(AND(ISNUMBER(L100),ISNUMBER(M100),ISNUMBER(N100)), SUM(L100:N100), "")</f>
        <v/>
      </c>
      <c r="P100" s="730"/>
      <c r="Q100" s="926">
        <f t="shared" si="20"/>
        <v>0</v>
      </c>
      <c r="R100" s="525" t="s">
        <v>866</v>
      </c>
    </row>
    <row r="101" spans="1:18" ht="15" customHeight="1" x14ac:dyDescent="0.25">
      <c r="A101" s="177"/>
      <c r="B101" s="925" t="s">
        <v>887</v>
      </c>
      <c r="C101" s="998"/>
      <c r="D101" s="361"/>
      <c r="E101" s="151"/>
      <c r="F101" s="1001"/>
      <c r="G101" s="995"/>
      <c r="H101" s="1002">
        <v>1</v>
      </c>
      <c r="I101" s="1002">
        <v>1</v>
      </c>
      <c r="J101" s="345">
        <v>1</v>
      </c>
      <c r="K101" s="995"/>
      <c r="L101" s="997" t="str">
        <f t="shared" si="22"/>
        <v/>
      </c>
      <c r="M101" s="82" t="str">
        <f t="shared" si="22"/>
        <v/>
      </c>
      <c r="N101" s="997" t="str">
        <f t="shared" si="23"/>
        <v/>
      </c>
      <c r="O101" s="18" t="str">
        <f>IF(AND(ISNUMBER(L101),ISNUMBER(M101),ISNUMBER(N101)), SUM(L101:N101), "")</f>
        <v/>
      </c>
      <c r="P101" s="730"/>
      <c r="Q101" s="926">
        <f t="shared" si="20"/>
        <v>0</v>
      </c>
      <c r="R101" s="525" t="s">
        <v>866</v>
      </c>
    </row>
    <row r="102" spans="1:18" ht="15" customHeight="1" x14ac:dyDescent="0.25">
      <c r="A102" s="177"/>
      <c r="B102" s="356" t="s">
        <v>831</v>
      </c>
      <c r="C102" s="998"/>
      <c r="D102" s="364"/>
      <c r="E102" s="998"/>
      <c r="F102" s="999"/>
      <c r="G102" s="995"/>
      <c r="H102" s="343"/>
      <c r="I102" s="998"/>
      <c r="J102" s="999"/>
      <c r="K102" s="995"/>
      <c r="L102" s="343"/>
      <c r="M102" s="998"/>
      <c r="N102" s="998"/>
      <c r="O102" s="999"/>
      <c r="P102" s="730"/>
      <c r="R102" s="525" t="s">
        <v>866</v>
      </c>
    </row>
    <row r="103" spans="1:18" ht="45" customHeight="1" x14ac:dyDescent="0.25">
      <c r="A103" s="177"/>
      <c r="B103" s="921" t="s">
        <v>889</v>
      </c>
      <c r="C103" s="1000" t="s">
        <v>847</v>
      </c>
      <c r="D103" s="364"/>
      <c r="E103" s="998"/>
      <c r="F103" s="999"/>
      <c r="G103" s="995"/>
      <c r="H103" s="343"/>
      <c r="I103" s="998"/>
      <c r="J103" s="999"/>
      <c r="K103" s="995"/>
      <c r="L103" s="343"/>
      <c r="M103" s="998"/>
      <c r="N103" s="998"/>
      <c r="O103" s="999"/>
      <c r="P103" s="730"/>
      <c r="R103" s="525" t="s">
        <v>866</v>
      </c>
    </row>
    <row r="104" spans="1:18" ht="15" customHeight="1" x14ac:dyDescent="0.25">
      <c r="A104" s="177"/>
      <c r="B104" s="920" t="s">
        <v>651</v>
      </c>
      <c r="C104" s="998"/>
      <c r="D104" s="361"/>
      <c r="E104" s="151"/>
      <c r="F104" s="1001"/>
      <c r="G104" s="995"/>
      <c r="H104" s="1002">
        <v>0.1</v>
      </c>
      <c r="I104" s="1002">
        <v>0.5</v>
      </c>
      <c r="J104" s="345">
        <v>1</v>
      </c>
      <c r="K104" s="995"/>
      <c r="L104" s="997" t="str">
        <f>IF(AND(ISNUMBER(D104),ISNUMBER(H104)), D104*H104, "")</f>
        <v/>
      </c>
      <c r="M104" s="82" t="str">
        <f>IF(AND(ISNUMBER(E104),ISNUMBER(I104)), E104*I104, "")</f>
        <v/>
      </c>
      <c r="N104" s="997" t="str">
        <f>IF(AND(ISNUMBER(F104),ISNUMBER(J104)),F104*J104,"")</f>
        <v/>
      </c>
      <c r="O104" s="18" t="str">
        <f>IF(AND(ISNUMBER(L104),ISNUMBER(M104),ISNUMBER(N104)),SUM(L104:N104),"")</f>
        <v/>
      </c>
      <c r="P104" s="730"/>
      <c r="Q104" s="721">
        <f>IF(ISNUMBER(O104),1,0)</f>
        <v>0</v>
      </c>
      <c r="R104" s="525" t="s">
        <v>866</v>
      </c>
    </row>
    <row r="105" spans="1:18" ht="15" customHeight="1" x14ac:dyDescent="0.25">
      <c r="A105" s="177"/>
      <c r="B105" s="920" t="s">
        <v>830</v>
      </c>
      <c r="C105" s="998"/>
      <c r="D105" s="364"/>
      <c r="E105" s="998"/>
      <c r="F105" s="999"/>
      <c r="G105" s="995"/>
      <c r="H105" s="343"/>
      <c r="I105" s="998"/>
      <c r="J105" s="999"/>
      <c r="K105" s="995"/>
      <c r="L105" s="343"/>
      <c r="M105" s="998"/>
      <c r="N105" s="998"/>
      <c r="O105" s="999"/>
      <c r="P105" s="730"/>
      <c r="R105" s="525" t="s">
        <v>866</v>
      </c>
    </row>
    <row r="106" spans="1:18" ht="15" customHeight="1" x14ac:dyDescent="0.25">
      <c r="A106" s="177"/>
      <c r="B106" s="925" t="s">
        <v>884</v>
      </c>
      <c r="C106" s="998"/>
      <c r="D106" s="361"/>
      <c r="E106" s="151"/>
      <c r="F106" s="1001"/>
      <c r="G106" s="995"/>
      <c r="H106" s="1002">
        <v>0.1</v>
      </c>
      <c r="I106" s="1002">
        <v>0.5</v>
      </c>
      <c r="J106" s="345">
        <v>1</v>
      </c>
      <c r="K106" s="995"/>
      <c r="L106" s="997" t="str">
        <f t="shared" ref="L106:M108" si="24">IF(AND(ISNUMBER(D106),ISNUMBER(H106)), D106*H106, "")</f>
        <v/>
      </c>
      <c r="M106" s="82" t="str">
        <f t="shared" si="24"/>
        <v/>
      </c>
      <c r="N106" s="997" t="str">
        <f>IF(AND(ISNUMBER(F106),ISNUMBER(J106)),F106*J106,"")</f>
        <v/>
      </c>
      <c r="O106" s="18" t="str">
        <f>IF(AND(ISNUMBER(L106),ISNUMBER(M106),ISNUMBER(N106)),SUM(L106:N106),"")</f>
        <v/>
      </c>
      <c r="P106" s="730"/>
      <c r="Q106" s="721">
        <f t="shared" ref="Q106:Q108" si="25">IF(ISNUMBER(O106),1,0)</f>
        <v>0</v>
      </c>
      <c r="R106" s="525" t="s">
        <v>866</v>
      </c>
    </row>
    <row r="107" spans="1:18" ht="15" customHeight="1" x14ac:dyDescent="0.25">
      <c r="A107" s="177"/>
      <c r="B107" s="925" t="s">
        <v>886</v>
      </c>
      <c r="C107" s="998"/>
      <c r="D107" s="361"/>
      <c r="E107" s="151"/>
      <c r="F107" s="1001"/>
      <c r="G107" s="995"/>
      <c r="H107" s="1002">
        <v>0.5</v>
      </c>
      <c r="I107" s="1002">
        <v>0.5</v>
      </c>
      <c r="J107" s="345">
        <v>1</v>
      </c>
      <c r="K107" s="995"/>
      <c r="L107" s="997" t="str">
        <f t="shared" si="24"/>
        <v/>
      </c>
      <c r="M107" s="82" t="str">
        <f t="shared" si="24"/>
        <v/>
      </c>
      <c r="N107" s="997" t="str">
        <f>IF(AND(ISNUMBER(F107),ISNUMBER(J107)),F107*J107,"")</f>
        <v/>
      </c>
      <c r="O107" s="18" t="str">
        <f>IF(AND(ISNUMBER(L107),ISNUMBER(M107),ISNUMBER(N107)),SUM(L107:N107),"")</f>
        <v/>
      </c>
      <c r="P107" s="730"/>
      <c r="Q107" s="721">
        <f t="shared" si="25"/>
        <v>0</v>
      </c>
      <c r="R107" s="525" t="s">
        <v>866</v>
      </c>
    </row>
    <row r="108" spans="1:18" ht="15" customHeight="1" x14ac:dyDescent="0.25">
      <c r="A108" s="177"/>
      <c r="B108" s="925" t="s">
        <v>887</v>
      </c>
      <c r="C108" s="998"/>
      <c r="D108" s="361"/>
      <c r="E108" s="151"/>
      <c r="F108" s="1001"/>
      <c r="G108" s="995"/>
      <c r="H108" s="1002">
        <v>1</v>
      </c>
      <c r="I108" s="1002">
        <v>1</v>
      </c>
      <c r="J108" s="345">
        <v>1</v>
      </c>
      <c r="K108" s="995"/>
      <c r="L108" s="997" t="str">
        <f t="shared" si="24"/>
        <v/>
      </c>
      <c r="M108" s="82" t="str">
        <f t="shared" si="24"/>
        <v/>
      </c>
      <c r="N108" s="997" t="str">
        <f>IF(AND(ISNUMBER(F108),ISNUMBER(J108)),F108*J108,"")</f>
        <v/>
      </c>
      <c r="O108" s="18" t="str">
        <f>IF(AND(ISNUMBER(L108),ISNUMBER(M108),ISNUMBER(N108)),SUM(L108:N108),"")</f>
        <v/>
      </c>
      <c r="P108" s="730"/>
      <c r="Q108" s="721">
        <f t="shared" si="25"/>
        <v>0</v>
      </c>
      <c r="R108" s="525" t="s">
        <v>866</v>
      </c>
    </row>
    <row r="109" spans="1:18" ht="30" customHeight="1" x14ac:dyDescent="0.25">
      <c r="A109" s="177"/>
      <c r="B109" s="921" t="s">
        <v>832</v>
      </c>
      <c r="C109" s="1000" t="s">
        <v>848</v>
      </c>
      <c r="D109" s="364"/>
      <c r="E109" s="998"/>
      <c r="F109" s="999"/>
      <c r="G109" s="995"/>
      <c r="H109" s="343"/>
      <c r="I109" s="343"/>
      <c r="J109" s="999"/>
      <c r="K109" s="995"/>
      <c r="L109" s="343"/>
      <c r="M109" s="343"/>
      <c r="N109" s="343"/>
      <c r="O109" s="999"/>
      <c r="P109" s="730"/>
      <c r="R109" s="525" t="s">
        <v>866</v>
      </c>
    </row>
    <row r="110" spans="1:18" ht="15" customHeight="1" x14ac:dyDescent="0.25">
      <c r="A110" s="177"/>
      <c r="B110" s="920" t="s">
        <v>651</v>
      </c>
      <c r="C110" s="998"/>
      <c r="D110" s="361"/>
      <c r="E110" s="151"/>
      <c r="F110" s="1001"/>
      <c r="G110" s="995"/>
      <c r="H110" s="1002">
        <v>0.15</v>
      </c>
      <c r="I110" s="1002">
        <v>0.5</v>
      </c>
      <c r="J110" s="345">
        <v>1</v>
      </c>
      <c r="K110" s="995"/>
      <c r="L110" s="997" t="str">
        <f>IF(AND(ISNUMBER(D110),ISNUMBER(H110)), D110*H110, "")</f>
        <v/>
      </c>
      <c r="M110" s="82" t="str">
        <f>IF(AND(ISNUMBER(E110),ISNUMBER(I110)), E110*I110, "")</f>
        <v/>
      </c>
      <c r="N110" s="997" t="str">
        <f>IF(AND(ISNUMBER(F110),ISNUMBER(J110)),F110*J110,"")</f>
        <v/>
      </c>
      <c r="O110" s="18" t="str">
        <f>IF(AND(ISNUMBER(L110),ISNUMBER(M110),ISNUMBER(N110)),SUM(L110:N110),"")</f>
        <v/>
      </c>
      <c r="P110" s="730"/>
      <c r="Q110" s="721">
        <f>IF(ISNUMBER(O110),1,0)</f>
        <v>0</v>
      </c>
      <c r="R110" s="525" t="s">
        <v>866</v>
      </c>
    </row>
    <row r="111" spans="1:18" ht="15" customHeight="1" x14ac:dyDescent="0.25">
      <c r="A111" s="177"/>
      <c r="B111" s="920" t="s">
        <v>830</v>
      </c>
      <c r="C111" s="998"/>
      <c r="D111" s="364"/>
      <c r="E111" s="998"/>
      <c r="F111" s="999"/>
      <c r="G111" s="995"/>
      <c r="H111" s="343"/>
      <c r="I111" s="998"/>
      <c r="J111" s="999"/>
      <c r="K111" s="995"/>
      <c r="L111" s="343"/>
      <c r="M111" s="998"/>
      <c r="N111" s="998"/>
      <c r="O111" s="999"/>
      <c r="P111" s="730"/>
      <c r="R111" s="525" t="s">
        <v>866</v>
      </c>
    </row>
    <row r="112" spans="1:18" ht="15" customHeight="1" x14ac:dyDescent="0.25">
      <c r="A112" s="177"/>
      <c r="B112" s="925" t="s">
        <v>884</v>
      </c>
      <c r="C112" s="998"/>
      <c r="D112" s="361"/>
      <c r="E112" s="151"/>
      <c r="F112" s="1001"/>
      <c r="G112" s="995"/>
      <c r="H112" s="1002">
        <v>0.15</v>
      </c>
      <c r="I112" s="1002">
        <v>0.5</v>
      </c>
      <c r="J112" s="345">
        <v>1</v>
      </c>
      <c r="K112" s="995"/>
      <c r="L112" s="997" t="str">
        <f t="shared" ref="L112:M114" si="26">IF(AND(ISNUMBER(D112),ISNUMBER(H112)), D112*H112, "")</f>
        <v/>
      </c>
      <c r="M112" s="82" t="str">
        <f t="shared" si="26"/>
        <v/>
      </c>
      <c r="N112" s="997" t="str">
        <f>IF(AND(ISNUMBER(F112),ISNUMBER(J112)),F112*J112,"")</f>
        <v/>
      </c>
      <c r="O112" s="18" t="str">
        <f>IF(AND(ISNUMBER(L112),ISNUMBER(M112),ISNUMBER(N112)),SUM(L112:N112),"")</f>
        <v/>
      </c>
      <c r="P112" s="730"/>
      <c r="Q112" s="721">
        <f t="shared" ref="Q112:Q114" si="27">IF(ISNUMBER(O112),1,0)</f>
        <v>0</v>
      </c>
      <c r="R112" s="525" t="s">
        <v>866</v>
      </c>
    </row>
    <row r="113" spans="1:18" ht="15" customHeight="1" x14ac:dyDescent="0.25">
      <c r="A113" s="177"/>
      <c r="B113" s="925" t="s">
        <v>886</v>
      </c>
      <c r="C113" s="998"/>
      <c r="D113" s="361"/>
      <c r="E113" s="151"/>
      <c r="F113" s="1001"/>
      <c r="G113" s="995"/>
      <c r="H113" s="1002">
        <v>0.5</v>
      </c>
      <c r="I113" s="1002">
        <v>0.5</v>
      </c>
      <c r="J113" s="345">
        <v>1</v>
      </c>
      <c r="K113" s="995"/>
      <c r="L113" s="997" t="str">
        <f t="shared" si="26"/>
        <v/>
      </c>
      <c r="M113" s="82" t="str">
        <f t="shared" si="26"/>
        <v/>
      </c>
      <c r="N113" s="997" t="str">
        <f>IF(AND(ISNUMBER(F113),ISNUMBER(J113)),F113*J113,"")</f>
        <v/>
      </c>
      <c r="O113" s="18" t="str">
        <f>IF(AND(ISNUMBER(L113),ISNUMBER(M113),ISNUMBER(N113)),SUM(L113:N113),"")</f>
        <v/>
      </c>
      <c r="P113" s="730"/>
      <c r="Q113" s="721">
        <f t="shared" si="27"/>
        <v>0</v>
      </c>
      <c r="R113" s="525" t="s">
        <v>866</v>
      </c>
    </row>
    <row r="114" spans="1:18" ht="15" customHeight="1" x14ac:dyDescent="0.25">
      <c r="A114" s="177"/>
      <c r="B114" s="925" t="s">
        <v>887</v>
      </c>
      <c r="C114" s="998"/>
      <c r="D114" s="361"/>
      <c r="E114" s="151"/>
      <c r="F114" s="1001"/>
      <c r="G114" s="995"/>
      <c r="H114" s="1002">
        <v>1</v>
      </c>
      <c r="I114" s="1002">
        <v>1</v>
      </c>
      <c r="J114" s="345">
        <v>1</v>
      </c>
      <c r="K114" s="995"/>
      <c r="L114" s="997" t="str">
        <f t="shared" si="26"/>
        <v/>
      </c>
      <c r="M114" s="82" t="str">
        <f t="shared" si="26"/>
        <v/>
      </c>
      <c r="N114" s="997" t="str">
        <f>IF(AND(ISNUMBER(F114),ISNUMBER(J114)),F114*J114,"")</f>
        <v/>
      </c>
      <c r="O114" s="18" t="str">
        <f>IF(AND(ISNUMBER(L114),ISNUMBER(M114),ISNUMBER(N114)),SUM(L114:N114),"")</f>
        <v/>
      </c>
      <c r="P114" s="730"/>
      <c r="Q114" s="721">
        <f t="shared" si="27"/>
        <v>0</v>
      </c>
      <c r="R114" s="525" t="s">
        <v>866</v>
      </c>
    </row>
    <row r="115" spans="1:18" ht="30" customHeight="1" x14ac:dyDescent="0.25">
      <c r="A115" s="177"/>
      <c r="B115" s="921" t="s">
        <v>833</v>
      </c>
      <c r="C115" s="1000" t="s">
        <v>848</v>
      </c>
      <c r="D115" s="364"/>
      <c r="E115" s="998"/>
      <c r="F115" s="999"/>
      <c r="G115" s="995"/>
      <c r="H115" s="343"/>
      <c r="I115" s="343"/>
      <c r="J115" s="999"/>
      <c r="K115" s="995"/>
      <c r="L115" s="343"/>
      <c r="M115" s="343"/>
      <c r="N115" s="343"/>
      <c r="O115" s="999"/>
      <c r="P115" s="730"/>
      <c r="R115" s="525" t="s">
        <v>866</v>
      </c>
    </row>
    <row r="116" spans="1:18" ht="15" customHeight="1" x14ac:dyDescent="0.25">
      <c r="A116" s="177"/>
      <c r="B116" s="920" t="s">
        <v>651</v>
      </c>
      <c r="C116" s="998"/>
      <c r="D116" s="361"/>
      <c r="E116" s="151"/>
      <c r="F116" s="1001"/>
      <c r="G116" s="995"/>
      <c r="H116" s="1002">
        <v>0.15</v>
      </c>
      <c r="I116" s="1002">
        <v>0.5</v>
      </c>
      <c r="J116" s="345">
        <v>1</v>
      </c>
      <c r="K116" s="995"/>
      <c r="L116" s="997" t="str">
        <f>IF(AND(ISNUMBER(D116),ISNUMBER(H116)), D116*H116, "")</f>
        <v/>
      </c>
      <c r="M116" s="82" t="str">
        <f>IF(AND(ISNUMBER(E116),ISNUMBER(I116)), E116*I116, "")</f>
        <v/>
      </c>
      <c r="N116" s="997" t="str">
        <f>IF(AND(ISNUMBER(F116),ISNUMBER(J116)),F116*J116,"")</f>
        <v/>
      </c>
      <c r="O116" s="18" t="str">
        <f>IF(AND(ISNUMBER(L116),ISNUMBER(M116),ISNUMBER(N116)),SUM(L116:N116),"")</f>
        <v/>
      </c>
      <c r="P116" s="730"/>
      <c r="Q116" s="721">
        <f>IF(ISNUMBER(O116),1,0)</f>
        <v>0</v>
      </c>
      <c r="R116" s="525" t="s">
        <v>866</v>
      </c>
    </row>
    <row r="117" spans="1:18" ht="15" customHeight="1" x14ac:dyDescent="0.25">
      <c r="A117" s="177"/>
      <c r="B117" s="920" t="s">
        <v>830</v>
      </c>
      <c r="C117" s="998"/>
      <c r="D117" s="364"/>
      <c r="E117" s="998"/>
      <c r="F117" s="999"/>
      <c r="G117" s="995"/>
      <c r="H117" s="343"/>
      <c r="I117" s="998"/>
      <c r="J117" s="999"/>
      <c r="K117" s="995"/>
      <c r="L117" s="343"/>
      <c r="M117" s="998"/>
      <c r="N117" s="998"/>
      <c r="O117" s="999"/>
      <c r="P117" s="730"/>
      <c r="R117" s="525" t="s">
        <v>866</v>
      </c>
    </row>
    <row r="118" spans="1:18" ht="15" customHeight="1" x14ac:dyDescent="0.25">
      <c r="A118" s="177"/>
      <c r="B118" s="925" t="s">
        <v>884</v>
      </c>
      <c r="C118" s="998"/>
      <c r="D118" s="361"/>
      <c r="E118" s="151"/>
      <c r="F118" s="1001"/>
      <c r="G118" s="995"/>
      <c r="H118" s="1002">
        <v>0.15</v>
      </c>
      <c r="I118" s="1002">
        <v>0.5</v>
      </c>
      <c r="J118" s="345">
        <v>1</v>
      </c>
      <c r="K118" s="995"/>
      <c r="L118" s="997" t="str">
        <f t="shared" ref="L118:M120" si="28">IF(AND(ISNUMBER(D118),ISNUMBER(H118)), D118*H118, "")</f>
        <v/>
      </c>
      <c r="M118" s="82" t="str">
        <f t="shared" si="28"/>
        <v/>
      </c>
      <c r="N118" s="997" t="str">
        <f t="shared" ref="N118:N120" si="29">IF(AND(ISNUMBER(F118),ISNUMBER(J118)),F118*J118,"")</f>
        <v/>
      </c>
      <c r="O118" s="18" t="str">
        <f>IF(AND(ISNUMBER(L118),ISNUMBER(M118),ISNUMBER(N118)),SUM(L118:N118),"")</f>
        <v/>
      </c>
      <c r="P118" s="730"/>
      <c r="Q118" s="721">
        <f t="shared" ref="Q118:Q120" si="30">IF(ISNUMBER(O118),1,0)</f>
        <v>0</v>
      </c>
      <c r="R118" s="525" t="s">
        <v>866</v>
      </c>
    </row>
    <row r="119" spans="1:18" ht="15" customHeight="1" x14ac:dyDescent="0.25">
      <c r="A119" s="177"/>
      <c r="B119" s="925" t="s">
        <v>886</v>
      </c>
      <c r="C119" s="998"/>
      <c r="D119" s="361"/>
      <c r="E119" s="151"/>
      <c r="F119" s="1001"/>
      <c r="G119" s="995"/>
      <c r="H119" s="1002">
        <v>0.5</v>
      </c>
      <c r="I119" s="1002">
        <v>0.5</v>
      </c>
      <c r="J119" s="345">
        <v>1</v>
      </c>
      <c r="K119" s="995"/>
      <c r="L119" s="997" t="str">
        <f t="shared" si="28"/>
        <v/>
      </c>
      <c r="M119" s="82" t="str">
        <f t="shared" si="28"/>
        <v/>
      </c>
      <c r="N119" s="997" t="str">
        <f t="shared" si="29"/>
        <v/>
      </c>
      <c r="O119" s="18" t="str">
        <f>IF(AND(ISNUMBER(L119),ISNUMBER(M119),ISNUMBER(N119)),SUM(L119:N119),"")</f>
        <v/>
      </c>
      <c r="P119" s="730"/>
      <c r="Q119" s="721">
        <f t="shared" si="30"/>
        <v>0</v>
      </c>
      <c r="R119" s="525" t="s">
        <v>866</v>
      </c>
    </row>
    <row r="120" spans="1:18" ht="15" customHeight="1" x14ac:dyDescent="0.25">
      <c r="A120" s="177"/>
      <c r="B120" s="925" t="s">
        <v>887</v>
      </c>
      <c r="C120" s="998"/>
      <c r="D120" s="361"/>
      <c r="E120" s="151"/>
      <c r="F120" s="1001"/>
      <c r="G120" s="995"/>
      <c r="H120" s="1002">
        <v>1</v>
      </c>
      <c r="I120" s="1002">
        <v>1</v>
      </c>
      <c r="J120" s="345">
        <v>1</v>
      </c>
      <c r="K120" s="995"/>
      <c r="L120" s="997" t="str">
        <f t="shared" si="28"/>
        <v/>
      </c>
      <c r="M120" s="82" t="str">
        <f t="shared" si="28"/>
        <v/>
      </c>
      <c r="N120" s="997" t="str">
        <f t="shared" si="29"/>
        <v/>
      </c>
      <c r="O120" s="18" t="str">
        <f>IF(AND(ISNUMBER(L120),ISNUMBER(M120),ISNUMBER(N120)),SUM(L120:N120),"")</f>
        <v/>
      </c>
      <c r="P120" s="730"/>
      <c r="Q120" s="721">
        <f t="shared" si="30"/>
        <v>0</v>
      </c>
      <c r="R120" s="525" t="s">
        <v>866</v>
      </c>
    </row>
    <row r="121" spans="1:18" ht="30" customHeight="1" x14ac:dyDescent="0.25">
      <c r="A121" s="177"/>
      <c r="B121" s="356" t="s">
        <v>931</v>
      </c>
      <c r="C121" s="1000" t="s">
        <v>849</v>
      </c>
      <c r="D121" s="364"/>
      <c r="E121" s="998"/>
      <c r="F121" s="999"/>
      <c r="G121" s="995"/>
      <c r="H121" s="343"/>
      <c r="I121" s="998"/>
      <c r="J121" s="999"/>
      <c r="K121" s="995"/>
      <c r="L121" s="343"/>
      <c r="M121" s="998"/>
      <c r="N121" s="998"/>
      <c r="O121" s="999"/>
      <c r="P121" s="730"/>
      <c r="R121" s="525" t="s">
        <v>911</v>
      </c>
    </row>
    <row r="122" spans="1:18" ht="15" customHeight="1" x14ac:dyDescent="0.25">
      <c r="A122" s="177"/>
      <c r="B122" s="921" t="s">
        <v>651</v>
      </c>
      <c r="C122" s="998"/>
      <c r="D122" s="361"/>
      <c r="E122" s="151"/>
      <c r="F122" s="1001"/>
      <c r="G122" s="995"/>
      <c r="H122" s="1002">
        <v>0.05</v>
      </c>
      <c r="I122" s="1002">
        <v>0.05</v>
      </c>
      <c r="J122" s="345">
        <v>0.05</v>
      </c>
      <c r="K122" s="995"/>
      <c r="L122" s="997" t="str">
        <f>IF(AND(ISNUMBER(D122),ISNUMBER(H122)), D122*H122, "")</f>
        <v/>
      </c>
      <c r="M122" s="82" t="str">
        <f>IF(AND(ISNUMBER(E122),ISNUMBER(I122)), E122*I122, "")</f>
        <v/>
      </c>
      <c r="N122" s="997" t="str">
        <f>IF(AND(ISNUMBER(F122),ISNUMBER(J122)),F122*J122,"")</f>
        <v/>
      </c>
      <c r="O122" s="18" t="str">
        <f>IF(AND(ISNUMBER(L122),ISNUMBER(M122),ISNUMBER(N122)),SUM(L122:N122),"")</f>
        <v/>
      </c>
      <c r="P122" s="730"/>
      <c r="Q122" s="721">
        <f>IF(ISNUMBER(O122),1,0)</f>
        <v>0</v>
      </c>
      <c r="R122" s="32"/>
    </row>
    <row r="123" spans="1:18" ht="15" customHeight="1" x14ac:dyDescent="0.25">
      <c r="A123" s="177"/>
      <c r="B123" s="921" t="s">
        <v>830</v>
      </c>
      <c r="C123" s="998"/>
      <c r="D123" s="364"/>
      <c r="E123" s="998"/>
      <c r="F123" s="999"/>
      <c r="G123" s="995"/>
      <c r="H123" s="343"/>
      <c r="I123" s="998"/>
      <c r="J123" s="999"/>
      <c r="K123" s="995"/>
      <c r="L123" s="343"/>
      <c r="M123" s="998"/>
      <c r="N123" s="998"/>
      <c r="O123" s="999"/>
      <c r="P123" s="730"/>
      <c r="R123" s="525" t="s">
        <v>910</v>
      </c>
    </row>
    <row r="124" spans="1:18" ht="15" customHeight="1" x14ac:dyDescent="0.25">
      <c r="A124" s="177"/>
      <c r="B124" s="920" t="s">
        <v>884</v>
      </c>
      <c r="C124" s="998"/>
      <c r="D124" s="361"/>
      <c r="E124" s="151"/>
      <c r="F124" s="1001"/>
      <c r="G124" s="995"/>
      <c r="H124" s="1002">
        <v>0.05</v>
      </c>
      <c r="I124" s="1002">
        <v>0.05</v>
      </c>
      <c r="J124" s="345">
        <v>0.05</v>
      </c>
      <c r="K124" s="995"/>
      <c r="L124" s="997" t="str">
        <f t="shared" ref="L124:M126" si="31">IF(AND(ISNUMBER(D124),ISNUMBER(H124)), D124*H124, "")</f>
        <v/>
      </c>
      <c r="M124" s="82" t="str">
        <f t="shared" si="31"/>
        <v/>
      </c>
      <c r="N124" s="997" t="str">
        <f t="shared" ref="N124:N126" si="32">IF(AND(ISNUMBER(F124),ISNUMBER(J124)),F124*J124,"")</f>
        <v/>
      </c>
      <c r="O124" s="18" t="str">
        <f>IF(AND(ISNUMBER(L124),ISNUMBER(M124),ISNUMBER(N124)),SUM(L124:N124),"")</f>
        <v/>
      </c>
      <c r="P124" s="730"/>
      <c r="Q124" s="721">
        <f t="shared" ref="Q124:Q126" si="33">IF(ISNUMBER(O124),1,0)</f>
        <v>0</v>
      </c>
      <c r="R124" s="525" t="s">
        <v>910</v>
      </c>
    </row>
    <row r="125" spans="1:18" ht="15" customHeight="1" x14ac:dyDescent="0.25">
      <c r="A125" s="177"/>
      <c r="B125" s="920" t="s">
        <v>886</v>
      </c>
      <c r="C125" s="998"/>
      <c r="D125" s="361"/>
      <c r="E125" s="151"/>
      <c r="F125" s="1001"/>
      <c r="G125" s="995"/>
      <c r="H125" s="1002">
        <v>0.5</v>
      </c>
      <c r="I125" s="1002">
        <v>0.5</v>
      </c>
      <c r="J125" s="345">
        <v>0.5</v>
      </c>
      <c r="K125" s="995"/>
      <c r="L125" s="997" t="str">
        <f t="shared" si="31"/>
        <v/>
      </c>
      <c r="M125" s="82" t="str">
        <f t="shared" si="31"/>
        <v/>
      </c>
      <c r="N125" s="997" t="str">
        <f t="shared" si="32"/>
        <v/>
      </c>
      <c r="O125" s="18" t="str">
        <f>IF(AND(ISNUMBER(L125),ISNUMBER(M125),ISNUMBER(N125)),SUM(L125:N125),"")</f>
        <v/>
      </c>
      <c r="P125" s="730"/>
      <c r="Q125" s="721">
        <f t="shared" si="33"/>
        <v>0</v>
      </c>
      <c r="R125" s="525" t="s">
        <v>910</v>
      </c>
    </row>
    <row r="126" spans="1:18" ht="15" customHeight="1" x14ac:dyDescent="0.25">
      <c r="A126" s="177"/>
      <c r="B126" s="920" t="s">
        <v>887</v>
      </c>
      <c r="C126" s="998"/>
      <c r="D126" s="361"/>
      <c r="E126" s="151"/>
      <c r="F126" s="1001"/>
      <c r="G126" s="995"/>
      <c r="H126" s="1002">
        <v>1</v>
      </c>
      <c r="I126" s="1002">
        <v>1</v>
      </c>
      <c r="J126" s="345">
        <v>1</v>
      </c>
      <c r="K126" s="995"/>
      <c r="L126" s="997" t="str">
        <f t="shared" si="31"/>
        <v/>
      </c>
      <c r="M126" s="82" t="str">
        <f t="shared" si="31"/>
        <v/>
      </c>
      <c r="N126" s="997" t="str">
        <f t="shared" si="32"/>
        <v/>
      </c>
      <c r="O126" s="18" t="str">
        <f>IF(AND(ISNUMBER(L126),ISNUMBER(M126),ISNUMBER(N126)),SUM(L126:N126),"")</f>
        <v/>
      </c>
      <c r="P126" s="730"/>
      <c r="Q126" s="721">
        <f t="shared" si="33"/>
        <v>0</v>
      </c>
      <c r="R126" s="525" t="s">
        <v>910</v>
      </c>
    </row>
    <row r="127" spans="1:18" ht="30" customHeight="1" x14ac:dyDescent="0.25">
      <c r="A127" s="177"/>
      <c r="B127" s="356" t="s">
        <v>932</v>
      </c>
      <c r="C127" s="1000" t="s">
        <v>850</v>
      </c>
      <c r="D127" s="364"/>
      <c r="E127" s="998"/>
      <c r="F127" s="999"/>
      <c r="G127" s="995"/>
      <c r="H127" s="343"/>
      <c r="I127" s="998"/>
      <c r="J127" s="999"/>
      <c r="K127" s="995"/>
      <c r="L127" s="343"/>
      <c r="M127" s="998"/>
      <c r="N127" s="998"/>
      <c r="O127" s="999"/>
      <c r="P127" s="730"/>
      <c r="R127" s="525" t="s">
        <v>911</v>
      </c>
    </row>
    <row r="128" spans="1:18" ht="15" customHeight="1" x14ac:dyDescent="0.25">
      <c r="A128" s="177"/>
      <c r="B128" s="921" t="s">
        <v>651</v>
      </c>
      <c r="C128" s="998"/>
      <c r="D128" s="361"/>
      <c r="E128" s="151"/>
      <c r="F128" s="1001"/>
      <c r="G128" s="995"/>
      <c r="H128" s="1002">
        <v>0.15</v>
      </c>
      <c r="I128" s="1002">
        <v>0.15</v>
      </c>
      <c r="J128" s="345">
        <v>0.15</v>
      </c>
      <c r="K128" s="995"/>
      <c r="L128" s="997" t="str">
        <f>IF(AND(ISNUMBER(D128),ISNUMBER(H128)), D128*H128, "")</f>
        <v/>
      </c>
      <c r="M128" s="82" t="str">
        <f>IF(AND(ISNUMBER(E128),ISNUMBER(I128)), E128*I128, "")</f>
        <v/>
      </c>
      <c r="N128" s="997" t="str">
        <f>IF(AND(ISNUMBER(F128),ISNUMBER(J128)),F128*J128,"")</f>
        <v/>
      </c>
      <c r="O128" s="18" t="str">
        <f>IF(AND(ISNUMBER(L128),ISNUMBER(M128),ISNUMBER(N128)),SUM(L128:N128),"")</f>
        <v/>
      </c>
      <c r="P128" s="730"/>
      <c r="Q128" s="721">
        <f>IF(ISNUMBER(O128),1,0)</f>
        <v>0</v>
      </c>
      <c r="R128" s="32"/>
    </row>
    <row r="129" spans="1:18" ht="15" customHeight="1" x14ac:dyDescent="0.25">
      <c r="A129" s="177"/>
      <c r="B129" s="921" t="s">
        <v>830</v>
      </c>
      <c r="C129" s="998"/>
      <c r="D129" s="364"/>
      <c r="E129" s="998"/>
      <c r="F129" s="999"/>
      <c r="G129" s="995"/>
      <c r="H129" s="343"/>
      <c r="I129" s="998"/>
      <c r="J129" s="999"/>
      <c r="K129" s="995"/>
      <c r="L129" s="343"/>
      <c r="M129" s="998"/>
      <c r="N129" s="998"/>
      <c r="O129" s="999"/>
      <c r="P129" s="730"/>
      <c r="R129" s="525" t="s">
        <v>910</v>
      </c>
    </row>
    <row r="130" spans="1:18" ht="15" customHeight="1" x14ac:dyDescent="0.25">
      <c r="A130" s="177"/>
      <c r="B130" s="920" t="s">
        <v>884</v>
      </c>
      <c r="C130" s="998"/>
      <c r="D130" s="361"/>
      <c r="E130" s="151"/>
      <c r="F130" s="1001"/>
      <c r="G130" s="995"/>
      <c r="H130" s="1002">
        <v>0.15</v>
      </c>
      <c r="I130" s="1002">
        <v>0.15</v>
      </c>
      <c r="J130" s="345">
        <v>0.15</v>
      </c>
      <c r="K130" s="995"/>
      <c r="L130" s="997" t="str">
        <f t="shared" ref="L130:M132" si="34">IF(AND(ISNUMBER(D130),ISNUMBER(H130)), D130*H130, "")</f>
        <v/>
      </c>
      <c r="M130" s="82" t="str">
        <f t="shared" si="34"/>
        <v/>
      </c>
      <c r="N130" s="997" t="str">
        <f>IF(AND(ISNUMBER(F130),ISNUMBER(J130)),F130*J130,"")</f>
        <v/>
      </c>
      <c r="O130" s="18" t="str">
        <f>IF(AND(ISNUMBER(L130),ISNUMBER(M130),ISNUMBER(N130)),SUM(L130:N130),"")</f>
        <v/>
      </c>
      <c r="P130" s="730"/>
      <c r="Q130" s="721">
        <f t="shared" ref="Q130:Q132" si="35">IF(ISNUMBER(O130),1,0)</f>
        <v>0</v>
      </c>
      <c r="R130" s="525" t="s">
        <v>910</v>
      </c>
    </row>
    <row r="131" spans="1:18" ht="15" customHeight="1" x14ac:dyDescent="0.25">
      <c r="A131" s="177"/>
      <c r="B131" s="920" t="s">
        <v>886</v>
      </c>
      <c r="C131" s="998"/>
      <c r="D131" s="361"/>
      <c r="E131" s="151"/>
      <c r="F131" s="1001"/>
      <c r="G131" s="995"/>
      <c r="H131" s="1002">
        <v>0.5</v>
      </c>
      <c r="I131" s="1002">
        <v>0.5</v>
      </c>
      <c r="J131" s="345">
        <v>0.5</v>
      </c>
      <c r="K131" s="995"/>
      <c r="L131" s="997" t="str">
        <f t="shared" si="34"/>
        <v/>
      </c>
      <c r="M131" s="82" t="str">
        <f t="shared" si="34"/>
        <v/>
      </c>
      <c r="N131" s="997" t="str">
        <f>IF(AND(ISNUMBER(F131),ISNUMBER(J131)),F131*J131,"")</f>
        <v/>
      </c>
      <c r="O131" s="18" t="str">
        <f>IF(AND(ISNUMBER(L131),ISNUMBER(M131),ISNUMBER(N131)),SUM(L131:N131),"")</f>
        <v/>
      </c>
      <c r="P131" s="730"/>
      <c r="Q131" s="721">
        <f t="shared" si="35"/>
        <v>0</v>
      </c>
      <c r="R131" s="525" t="s">
        <v>910</v>
      </c>
    </row>
    <row r="132" spans="1:18" ht="15" customHeight="1" x14ac:dyDescent="0.25">
      <c r="A132" s="177"/>
      <c r="B132" s="920" t="s">
        <v>887</v>
      </c>
      <c r="C132" s="998"/>
      <c r="D132" s="361"/>
      <c r="E132" s="151"/>
      <c r="F132" s="1001"/>
      <c r="G132" s="995"/>
      <c r="H132" s="1002">
        <v>1</v>
      </c>
      <c r="I132" s="1002">
        <v>1</v>
      </c>
      <c r="J132" s="345">
        <v>1</v>
      </c>
      <c r="K132" s="995"/>
      <c r="L132" s="997" t="str">
        <f t="shared" si="34"/>
        <v/>
      </c>
      <c r="M132" s="82" t="str">
        <f t="shared" si="34"/>
        <v/>
      </c>
      <c r="N132" s="997" t="str">
        <f>IF(AND(ISNUMBER(F132),ISNUMBER(J132)),F132*J132,"")</f>
        <v/>
      </c>
      <c r="O132" s="18" t="str">
        <f>IF(AND(ISNUMBER(L132),ISNUMBER(M132),ISNUMBER(N132)),SUM(L132:N132),"")</f>
        <v/>
      </c>
      <c r="P132" s="730"/>
      <c r="Q132" s="721">
        <f t="shared" si="35"/>
        <v>0</v>
      </c>
      <c r="R132" s="525" t="s">
        <v>910</v>
      </c>
    </row>
    <row r="133" spans="1:18" ht="30" customHeight="1" x14ac:dyDescent="0.25">
      <c r="A133" s="177"/>
      <c r="B133" s="356" t="s">
        <v>933</v>
      </c>
      <c r="C133" s="1000" t="s">
        <v>851</v>
      </c>
      <c r="D133" s="364"/>
      <c r="E133" s="998"/>
      <c r="F133" s="999"/>
      <c r="G133" s="995"/>
      <c r="H133" s="343"/>
      <c r="I133" s="998"/>
      <c r="J133" s="999"/>
      <c r="K133" s="995"/>
      <c r="L133" s="343"/>
      <c r="M133" s="998"/>
      <c r="N133" s="998"/>
      <c r="O133" s="999"/>
      <c r="P133" s="730"/>
      <c r="R133" s="525" t="s">
        <v>911</v>
      </c>
    </row>
    <row r="134" spans="1:18" ht="15" customHeight="1" x14ac:dyDescent="0.25">
      <c r="A134" s="177"/>
      <c r="B134" s="921" t="s">
        <v>651</v>
      </c>
      <c r="C134" s="998"/>
      <c r="D134" s="361"/>
      <c r="E134" s="151"/>
      <c r="F134" s="1001"/>
      <c r="G134" s="995"/>
      <c r="H134" s="1002">
        <v>0.5</v>
      </c>
      <c r="I134" s="1002">
        <v>0.5</v>
      </c>
      <c r="J134" s="345">
        <v>0.5</v>
      </c>
      <c r="K134" s="995"/>
      <c r="L134" s="997" t="str">
        <f>IF(AND(ISNUMBER(D134),ISNUMBER(H134)), D134*H134, "")</f>
        <v/>
      </c>
      <c r="M134" s="82" t="str">
        <f>IF(AND(ISNUMBER(E134),ISNUMBER(I134)), E134*I134, "")</f>
        <v/>
      </c>
      <c r="N134" s="997" t="str">
        <f>IF(AND(ISNUMBER(F134),ISNUMBER(J134)),F134*J134,"")</f>
        <v/>
      </c>
      <c r="O134" s="18" t="str">
        <f>IF(AND(ISNUMBER(L134),ISNUMBER(M134),ISNUMBER(N134)),SUM(L134:N134),"")</f>
        <v/>
      </c>
      <c r="P134" s="730"/>
      <c r="Q134" s="721">
        <f>IF(ISNUMBER(O134),1,0)</f>
        <v>0</v>
      </c>
      <c r="R134" s="32"/>
    </row>
    <row r="135" spans="1:18" ht="15" customHeight="1" x14ac:dyDescent="0.25">
      <c r="A135" s="177"/>
      <c r="B135" s="921" t="s">
        <v>830</v>
      </c>
      <c r="C135" s="998"/>
      <c r="D135" s="364"/>
      <c r="E135" s="998"/>
      <c r="F135" s="999"/>
      <c r="G135" s="995"/>
      <c r="H135" s="343"/>
      <c r="I135" s="998"/>
      <c r="J135" s="999"/>
      <c r="K135" s="995"/>
      <c r="L135" s="343"/>
      <c r="M135" s="998"/>
      <c r="N135" s="998"/>
      <c r="O135" s="999"/>
      <c r="P135" s="730"/>
      <c r="R135" s="525" t="s">
        <v>910</v>
      </c>
    </row>
    <row r="136" spans="1:18" ht="15" customHeight="1" x14ac:dyDescent="0.25">
      <c r="A136" s="177"/>
      <c r="B136" s="920" t="s">
        <v>884</v>
      </c>
      <c r="C136" s="998"/>
      <c r="D136" s="361"/>
      <c r="E136" s="151"/>
      <c r="F136" s="1001"/>
      <c r="G136" s="995"/>
      <c r="H136" s="1002">
        <v>0.5</v>
      </c>
      <c r="I136" s="1002">
        <v>0.5</v>
      </c>
      <c r="J136" s="345">
        <v>0.5</v>
      </c>
      <c r="K136" s="995"/>
      <c r="L136" s="997" t="str">
        <f t="shared" ref="L136:M138" si="36">IF(AND(ISNUMBER(D136),ISNUMBER(H136)), D136*H136, "")</f>
        <v/>
      </c>
      <c r="M136" s="82" t="str">
        <f t="shared" si="36"/>
        <v/>
      </c>
      <c r="N136" s="997" t="str">
        <f>IF(AND(ISNUMBER(F136),ISNUMBER(J136)),F136*J136,"")</f>
        <v/>
      </c>
      <c r="O136" s="18" t="str">
        <f>IF(AND(ISNUMBER(L136),ISNUMBER(M136),ISNUMBER(N136)),SUM(L136:N136),"")</f>
        <v/>
      </c>
      <c r="P136" s="730"/>
      <c r="Q136" s="721">
        <f t="shared" ref="Q136:Q138" si="37">IF(ISNUMBER(O136),1,0)</f>
        <v>0</v>
      </c>
      <c r="R136" s="525" t="s">
        <v>910</v>
      </c>
    </row>
    <row r="137" spans="1:18" ht="15" customHeight="1" x14ac:dyDescent="0.25">
      <c r="A137" s="177"/>
      <c r="B137" s="920" t="s">
        <v>886</v>
      </c>
      <c r="C137" s="998"/>
      <c r="D137" s="361"/>
      <c r="E137" s="151"/>
      <c r="F137" s="1001"/>
      <c r="G137" s="995"/>
      <c r="H137" s="1002">
        <v>0.5</v>
      </c>
      <c r="I137" s="1002">
        <v>0.5</v>
      </c>
      <c r="J137" s="345">
        <v>0.5</v>
      </c>
      <c r="K137" s="995"/>
      <c r="L137" s="997" t="str">
        <f t="shared" si="36"/>
        <v/>
      </c>
      <c r="M137" s="82" t="str">
        <f t="shared" si="36"/>
        <v/>
      </c>
      <c r="N137" s="997" t="str">
        <f>IF(AND(ISNUMBER(F137),ISNUMBER(J137)),F137*J137,"")</f>
        <v/>
      </c>
      <c r="O137" s="18" t="str">
        <f>IF(AND(ISNUMBER(L137),ISNUMBER(M137),ISNUMBER(N137)),SUM(L137:N137),"")</f>
        <v/>
      </c>
      <c r="P137" s="730"/>
      <c r="Q137" s="721">
        <f t="shared" si="37"/>
        <v>0</v>
      </c>
      <c r="R137" s="525" t="s">
        <v>910</v>
      </c>
    </row>
    <row r="138" spans="1:18" ht="15" customHeight="1" x14ac:dyDescent="0.25">
      <c r="A138" s="177"/>
      <c r="B138" s="920" t="s">
        <v>887</v>
      </c>
      <c r="C138" s="998"/>
      <c r="D138" s="361"/>
      <c r="E138" s="151"/>
      <c r="F138" s="1001"/>
      <c r="G138" s="995"/>
      <c r="H138" s="1002">
        <v>1</v>
      </c>
      <c r="I138" s="1002">
        <v>1</v>
      </c>
      <c r="J138" s="345">
        <v>1</v>
      </c>
      <c r="K138" s="995"/>
      <c r="L138" s="997" t="str">
        <f t="shared" si="36"/>
        <v/>
      </c>
      <c r="M138" s="82" t="str">
        <f t="shared" si="36"/>
        <v/>
      </c>
      <c r="N138" s="997" t="str">
        <f>IF(AND(ISNUMBER(F138),ISNUMBER(J138)),F138*J138,"")</f>
        <v/>
      </c>
      <c r="O138" s="18" t="str">
        <f>IF(AND(ISNUMBER(L138),ISNUMBER(M138),ISNUMBER(N138)),SUM(L138:N138),"")</f>
        <v/>
      </c>
      <c r="P138" s="730"/>
      <c r="Q138" s="721">
        <f t="shared" si="37"/>
        <v>0</v>
      </c>
      <c r="R138" s="525" t="s">
        <v>910</v>
      </c>
    </row>
    <row r="139" spans="1:18" ht="30" customHeight="1" x14ac:dyDescent="0.25">
      <c r="A139" s="177"/>
      <c r="B139" s="356" t="s">
        <v>890</v>
      </c>
      <c r="C139" s="1000" t="s">
        <v>852</v>
      </c>
      <c r="D139" s="364"/>
      <c r="E139" s="998"/>
      <c r="F139" s="999"/>
      <c r="G139" s="995"/>
      <c r="H139" s="343"/>
      <c r="I139" s="998"/>
      <c r="J139" s="999"/>
      <c r="K139" s="995"/>
      <c r="L139" s="343"/>
      <c r="M139" s="998"/>
      <c r="N139" s="998"/>
      <c r="O139" s="999"/>
      <c r="P139" s="730"/>
      <c r="R139" s="525" t="s">
        <v>911</v>
      </c>
    </row>
    <row r="140" spans="1:18" ht="15" customHeight="1" x14ac:dyDescent="0.25">
      <c r="A140" s="177"/>
      <c r="B140" s="921" t="s">
        <v>651</v>
      </c>
      <c r="C140" s="998"/>
      <c r="D140" s="361"/>
      <c r="E140" s="151"/>
      <c r="F140" s="1001"/>
      <c r="G140" s="995"/>
      <c r="H140" s="1002">
        <v>0.5</v>
      </c>
      <c r="I140" s="1002">
        <v>0.5</v>
      </c>
      <c r="J140" s="345">
        <v>1</v>
      </c>
      <c r="K140" s="995"/>
      <c r="L140" s="997" t="str">
        <f>IF(AND(ISNUMBER(D140),ISNUMBER(H140)), D140*H140, "")</f>
        <v/>
      </c>
      <c r="M140" s="82" t="str">
        <f>IF(AND(ISNUMBER(E140),ISNUMBER(I140)), E140*I140, "")</f>
        <v/>
      </c>
      <c r="N140" s="997" t="str">
        <f>IF(AND(ISNUMBER(F140),ISNUMBER(J140)),F140*J140,"")</f>
        <v/>
      </c>
      <c r="O140" s="18" t="str">
        <f>IF(AND(ISNUMBER(L140),ISNUMBER(M140),ISNUMBER(N140)),SUM(L140:N140),"")</f>
        <v/>
      </c>
      <c r="P140" s="730"/>
      <c r="Q140" s="721">
        <f>IF(ISNUMBER(O140),1,0)</f>
        <v>0</v>
      </c>
      <c r="R140" s="32"/>
    </row>
    <row r="141" spans="1:18" ht="15" customHeight="1" x14ac:dyDescent="0.25">
      <c r="A141" s="177"/>
      <c r="B141" s="921" t="s">
        <v>830</v>
      </c>
      <c r="C141" s="998"/>
      <c r="D141" s="364"/>
      <c r="E141" s="998"/>
      <c r="F141" s="999"/>
      <c r="G141" s="995"/>
      <c r="H141" s="343"/>
      <c r="I141" s="998"/>
      <c r="J141" s="999"/>
      <c r="K141" s="995"/>
      <c r="L141" s="343"/>
      <c r="M141" s="998"/>
      <c r="N141" s="998"/>
      <c r="O141" s="999"/>
      <c r="P141" s="730"/>
      <c r="R141" s="525" t="s">
        <v>910</v>
      </c>
    </row>
    <row r="142" spans="1:18" ht="15" customHeight="1" x14ac:dyDescent="0.25">
      <c r="A142" s="177"/>
      <c r="B142" s="920" t="s">
        <v>884</v>
      </c>
      <c r="C142" s="998"/>
      <c r="D142" s="361"/>
      <c r="E142" s="151"/>
      <c r="F142" s="1001"/>
      <c r="G142" s="995"/>
      <c r="H142" s="1002">
        <v>0.5</v>
      </c>
      <c r="I142" s="1002">
        <v>0.5</v>
      </c>
      <c r="J142" s="345">
        <v>1</v>
      </c>
      <c r="K142" s="995"/>
      <c r="L142" s="997" t="str">
        <f t="shared" ref="L142:M144" si="38">IF(AND(ISNUMBER(D142),ISNUMBER(H142)), D142*H142, "")</f>
        <v/>
      </c>
      <c r="M142" s="82" t="str">
        <f t="shared" si="38"/>
        <v/>
      </c>
      <c r="N142" s="997" t="str">
        <f>IF(AND(ISNUMBER(F142),ISNUMBER(J142)),F142*J142,"")</f>
        <v/>
      </c>
      <c r="O142" s="18" t="str">
        <f>IF(AND(ISNUMBER(L142),ISNUMBER(M142),ISNUMBER(N142)),SUM(L142:N142),"")</f>
        <v/>
      </c>
      <c r="P142" s="730"/>
      <c r="Q142" s="721">
        <f t="shared" ref="Q142:Q144" si="39">IF(ISNUMBER(O142),1,0)</f>
        <v>0</v>
      </c>
      <c r="R142" s="525" t="s">
        <v>910</v>
      </c>
    </row>
    <row r="143" spans="1:18" ht="15" customHeight="1" x14ac:dyDescent="0.25">
      <c r="A143" s="177"/>
      <c r="B143" s="920" t="s">
        <v>886</v>
      </c>
      <c r="C143" s="998"/>
      <c r="D143" s="361"/>
      <c r="E143" s="151"/>
      <c r="F143" s="1001"/>
      <c r="G143" s="995"/>
      <c r="H143" s="1002">
        <v>0.5</v>
      </c>
      <c r="I143" s="1002">
        <v>0.5</v>
      </c>
      <c r="J143" s="345">
        <v>1</v>
      </c>
      <c r="K143" s="995"/>
      <c r="L143" s="997" t="str">
        <f t="shared" si="38"/>
        <v/>
      </c>
      <c r="M143" s="82" t="str">
        <f t="shared" si="38"/>
        <v/>
      </c>
      <c r="N143" s="997" t="str">
        <f>IF(AND(ISNUMBER(F143),ISNUMBER(J143)),F143*J143,"")</f>
        <v/>
      </c>
      <c r="O143" s="18" t="str">
        <f>IF(AND(ISNUMBER(L143),ISNUMBER(M143),ISNUMBER(N143)),SUM(L143:N143),"")</f>
        <v/>
      </c>
      <c r="P143" s="730"/>
      <c r="Q143" s="721">
        <f t="shared" si="39"/>
        <v>0</v>
      </c>
      <c r="R143" s="525" t="s">
        <v>910</v>
      </c>
    </row>
    <row r="144" spans="1:18" ht="15" customHeight="1" x14ac:dyDescent="0.25">
      <c r="A144" s="177"/>
      <c r="B144" s="920" t="s">
        <v>887</v>
      </c>
      <c r="C144" s="998"/>
      <c r="D144" s="361"/>
      <c r="E144" s="151"/>
      <c r="F144" s="1001"/>
      <c r="G144" s="995"/>
      <c r="H144" s="1002">
        <v>1</v>
      </c>
      <c r="I144" s="1002">
        <v>1</v>
      </c>
      <c r="J144" s="345">
        <v>1</v>
      </c>
      <c r="K144" s="995"/>
      <c r="L144" s="997" t="str">
        <f t="shared" si="38"/>
        <v/>
      </c>
      <c r="M144" s="82" t="str">
        <f t="shared" si="38"/>
        <v/>
      </c>
      <c r="N144" s="997" t="str">
        <f>IF(AND(ISNUMBER(F144),ISNUMBER(J144)),F144*J144,"")</f>
        <v/>
      </c>
      <c r="O144" s="18" t="str">
        <f>IF(AND(ISNUMBER(L144),ISNUMBER(M144),ISNUMBER(N144)),SUM(L144:N144),"")</f>
        <v/>
      </c>
      <c r="P144" s="730"/>
      <c r="Q144" s="721">
        <f t="shared" si="39"/>
        <v>0</v>
      </c>
      <c r="R144" s="525" t="s">
        <v>910</v>
      </c>
    </row>
    <row r="145" spans="1:18" ht="30" customHeight="1" x14ac:dyDescent="0.25">
      <c r="A145" s="177"/>
      <c r="B145" s="1019" t="s">
        <v>975</v>
      </c>
      <c r="C145" s="1000" t="s">
        <v>846</v>
      </c>
      <c r="D145" s="364"/>
      <c r="E145" s="998"/>
      <c r="F145" s="999"/>
      <c r="G145" s="995"/>
      <c r="H145" s="343"/>
      <c r="I145" s="998"/>
      <c r="J145" s="999"/>
      <c r="K145" s="995"/>
      <c r="L145" s="343"/>
      <c r="M145" s="998"/>
      <c r="N145" s="998"/>
      <c r="O145" s="999"/>
      <c r="P145" s="730"/>
      <c r="R145" s="525" t="s">
        <v>911</v>
      </c>
    </row>
    <row r="146" spans="1:18" ht="15" customHeight="1" x14ac:dyDescent="0.25">
      <c r="A146" s="177"/>
      <c r="B146" s="921" t="s">
        <v>651</v>
      </c>
      <c r="C146" s="998"/>
      <c r="D146" s="361"/>
      <c r="E146" s="151"/>
      <c r="F146" s="999"/>
      <c r="G146" s="995"/>
      <c r="H146" s="1002">
        <v>0.5</v>
      </c>
      <c r="I146" s="1002">
        <v>0.5</v>
      </c>
      <c r="J146" s="999"/>
      <c r="K146" s="995"/>
      <c r="L146" s="997" t="str">
        <f>IF(AND(ISNUMBER(D146),ISNUMBER(H146)), D146*H146, "")</f>
        <v/>
      </c>
      <c r="M146" s="82" t="str">
        <f>IF(AND(ISNUMBER(E146),ISNUMBER(I146)), E146*I146, "")</f>
        <v/>
      </c>
      <c r="N146" s="998"/>
      <c r="O146" s="18" t="str">
        <f>IF(AND(ISNUMBER(L146),ISNUMBER(M146)),SUM(L146:M146),"")</f>
        <v/>
      </c>
      <c r="P146" s="730"/>
      <c r="Q146" s="721">
        <f>IF(ISNUMBER(O146),1,0)</f>
        <v>0</v>
      </c>
      <c r="R146" s="32"/>
    </row>
    <row r="147" spans="1:18" ht="15" customHeight="1" x14ac:dyDescent="0.25">
      <c r="A147" s="177"/>
      <c r="B147" s="921" t="s">
        <v>830</v>
      </c>
      <c r="C147" s="998"/>
      <c r="D147" s="364"/>
      <c r="E147" s="998"/>
      <c r="F147" s="999"/>
      <c r="G147" s="995"/>
      <c r="H147" s="343"/>
      <c r="I147" s="998"/>
      <c r="J147" s="999"/>
      <c r="K147" s="995"/>
      <c r="L147" s="343"/>
      <c r="M147" s="998"/>
      <c r="N147" s="998"/>
      <c r="O147" s="999"/>
      <c r="P147" s="730"/>
      <c r="R147" s="525" t="s">
        <v>910</v>
      </c>
    </row>
    <row r="148" spans="1:18" ht="15" customHeight="1" x14ac:dyDescent="0.25">
      <c r="A148" s="177"/>
      <c r="B148" s="920" t="s">
        <v>884</v>
      </c>
      <c r="C148" s="998"/>
      <c r="D148" s="361"/>
      <c r="E148" s="151"/>
      <c r="F148" s="999"/>
      <c r="G148" s="995"/>
      <c r="H148" s="1002">
        <v>0.5</v>
      </c>
      <c r="I148" s="1002">
        <v>0.5</v>
      </c>
      <c r="J148" s="999"/>
      <c r="K148" s="995"/>
      <c r="L148" s="997" t="str">
        <f t="shared" ref="L148:M150" si="40">IF(AND(ISNUMBER(D148),ISNUMBER(H148)), D148*H148, "")</f>
        <v/>
      </c>
      <c r="M148" s="82" t="str">
        <f t="shared" si="40"/>
        <v/>
      </c>
      <c r="N148" s="998"/>
      <c r="O148" s="18" t="str">
        <f t="shared" ref="O148:O150" si="41">IF(AND(ISNUMBER(L148),ISNUMBER(M148)),SUM(L148:M148),"")</f>
        <v/>
      </c>
      <c r="P148" s="730"/>
      <c r="Q148" s="721">
        <f t="shared" ref="Q148:Q150" si="42">IF(ISNUMBER(O148),1,0)</f>
        <v>0</v>
      </c>
      <c r="R148" s="525" t="s">
        <v>910</v>
      </c>
    </row>
    <row r="149" spans="1:18" ht="15" customHeight="1" x14ac:dyDescent="0.25">
      <c r="A149" s="177"/>
      <c r="B149" s="920" t="s">
        <v>886</v>
      </c>
      <c r="C149" s="998"/>
      <c r="D149" s="361"/>
      <c r="E149" s="151"/>
      <c r="F149" s="999"/>
      <c r="G149" s="995"/>
      <c r="H149" s="1002">
        <v>0.5</v>
      </c>
      <c r="I149" s="1002">
        <v>0.5</v>
      </c>
      <c r="J149" s="999"/>
      <c r="K149" s="995"/>
      <c r="L149" s="997" t="str">
        <f t="shared" si="40"/>
        <v/>
      </c>
      <c r="M149" s="82" t="str">
        <f t="shared" si="40"/>
        <v/>
      </c>
      <c r="N149" s="998"/>
      <c r="O149" s="18" t="str">
        <f t="shared" si="41"/>
        <v/>
      </c>
      <c r="P149" s="730"/>
      <c r="Q149" s="721">
        <f t="shared" si="42"/>
        <v>0</v>
      </c>
      <c r="R149" s="525" t="s">
        <v>910</v>
      </c>
    </row>
    <row r="150" spans="1:18" ht="15" customHeight="1" x14ac:dyDescent="0.25">
      <c r="A150" s="177"/>
      <c r="B150" s="920" t="s">
        <v>887</v>
      </c>
      <c r="C150" s="998"/>
      <c r="D150" s="361"/>
      <c r="E150" s="151"/>
      <c r="F150" s="999"/>
      <c r="G150" s="995"/>
      <c r="H150" s="1002">
        <v>1</v>
      </c>
      <c r="I150" s="1002">
        <v>1</v>
      </c>
      <c r="J150" s="999"/>
      <c r="K150" s="995"/>
      <c r="L150" s="997" t="str">
        <f t="shared" si="40"/>
        <v/>
      </c>
      <c r="M150" s="82" t="str">
        <f t="shared" si="40"/>
        <v/>
      </c>
      <c r="N150" s="998"/>
      <c r="O150" s="18" t="str">
        <f t="shared" si="41"/>
        <v/>
      </c>
      <c r="P150" s="730"/>
      <c r="Q150" s="721">
        <f t="shared" si="42"/>
        <v>0</v>
      </c>
      <c r="R150" s="525" t="s">
        <v>910</v>
      </c>
    </row>
    <row r="151" spans="1:18" ht="30" customHeight="1" x14ac:dyDescent="0.25">
      <c r="A151" s="177"/>
      <c r="B151" s="1019" t="s">
        <v>976</v>
      </c>
      <c r="C151" s="1000" t="s">
        <v>980</v>
      </c>
      <c r="D151" s="364"/>
      <c r="E151" s="998"/>
      <c r="F151" s="999"/>
      <c r="G151" s="995"/>
      <c r="H151" s="343"/>
      <c r="I151" s="998"/>
      <c r="J151" s="999"/>
      <c r="K151" s="995"/>
      <c r="L151" s="343"/>
      <c r="M151" s="998"/>
      <c r="N151" s="998"/>
      <c r="O151" s="999"/>
      <c r="P151" s="730"/>
      <c r="R151" s="525" t="s">
        <v>911</v>
      </c>
    </row>
    <row r="152" spans="1:18" ht="15" customHeight="1" x14ac:dyDescent="0.25">
      <c r="A152" s="177"/>
      <c r="B152" s="921" t="s">
        <v>651</v>
      </c>
      <c r="C152" s="998"/>
      <c r="D152" s="361"/>
      <c r="E152" s="151"/>
      <c r="F152" s="999"/>
      <c r="G152" s="995"/>
      <c r="H152" s="1002">
        <v>0</v>
      </c>
      <c r="I152" s="1002">
        <v>0.5</v>
      </c>
      <c r="J152" s="999"/>
      <c r="K152" s="995"/>
      <c r="L152" s="997" t="str">
        <f>IF(AND(ISNUMBER(D152),ISNUMBER(H152)), D152*H152, "")</f>
        <v/>
      </c>
      <c r="M152" s="82" t="str">
        <f>IF(AND(ISNUMBER(E152),ISNUMBER(I152)), E152*I152, "")</f>
        <v/>
      </c>
      <c r="N152" s="998"/>
      <c r="O152" s="18" t="str">
        <f>IF(AND(ISNUMBER(L152),ISNUMBER(M152)),SUM(L152:M152),"")</f>
        <v/>
      </c>
      <c r="P152" s="730"/>
      <c r="Q152" s="721">
        <f>IF(ISNUMBER(O152),1,0)</f>
        <v>0</v>
      </c>
    </row>
    <row r="153" spans="1:18" ht="15" customHeight="1" x14ac:dyDescent="0.25">
      <c r="A153" s="177"/>
      <c r="B153" s="921" t="s">
        <v>830</v>
      </c>
      <c r="C153" s="998"/>
      <c r="D153" s="364"/>
      <c r="E153" s="998"/>
      <c r="F153" s="999"/>
      <c r="G153" s="995"/>
      <c r="H153" s="343"/>
      <c r="I153" s="998"/>
      <c r="J153" s="999"/>
      <c r="K153" s="995"/>
      <c r="L153" s="343"/>
      <c r="M153" s="998"/>
      <c r="N153" s="998"/>
      <c r="O153" s="999"/>
      <c r="P153" s="730"/>
      <c r="R153" s="525" t="s">
        <v>910</v>
      </c>
    </row>
    <row r="154" spans="1:18" ht="15" customHeight="1" x14ac:dyDescent="0.25">
      <c r="A154" s="177"/>
      <c r="B154" s="920" t="s">
        <v>884</v>
      </c>
      <c r="C154" s="998"/>
      <c r="D154" s="361"/>
      <c r="E154" s="151"/>
      <c r="F154" s="999"/>
      <c r="G154" s="995"/>
      <c r="H154" s="1002">
        <v>0</v>
      </c>
      <c r="I154" s="1002">
        <v>0.5</v>
      </c>
      <c r="J154" s="999"/>
      <c r="K154" s="995"/>
      <c r="L154" s="997" t="str">
        <f t="shared" ref="L154:M156" si="43">IF(AND(ISNUMBER(D154),ISNUMBER(H154)), D154*H154, "")</f>
        <v/>
      </c>
      <c r="M154" s="82" t="str">
        <f t="shared" si="43"/>
        <v/>
      </c>
      <c r="N154" s="998"/>
      <c r="O154" s="18" t="str">
        <f t="shared" ref="O154:O156" si="44">IF(AND(ISNUMBER(L154),ISNUMBER(M154)),SUM(L154:M154),"")</f>
        <v/>
      </c>
      <c r="P154" s="730"/>
      <c r="Q154" s="721">
        <f t="shared" ref="Q154:Q156" si="45">IF(ISNUMBER(O154),1,0)</f>
        <v>0</v>
      </c>
      <c r="R154" s="543" t="s">
        <v>910</v>
      </c>
    </row>
    <row r="155" spans="1:18" ht="15" customHeight="1" x14ac:dyDescent="0.25">
      <c r="A155" s="177"/>
      <c r="B155" s="920" t="s">
        <v>886</v>
      </c>
      <c r="C155" s="998"/>
      <c r="D155" s="361"/>
      <c r="E155" s="151"/>
      <c r="F155" s="999"/>
      <c r="G155" s="995"/>
      <c r="H155" s="1002">
        <v>0.5</v>
      </c>
      <c r="I155" s="1002">
        <v>0.5</v>
      </c>
      <c r="J155" s="999"/>
      <c r="K155" s="995"/>
      <c r="L155" s="997" t="str">
        <f t="shared" si="43"/>
        <v/>
      </c>
      <c r="M155" s="82" t="str">
        <f t="shared" si="43"/>
        <v/>
      </c>
      <c r="N155" s="998"/>
      <c r="O155" s="18" t="str">
        <f t="shared" si="44"/>
        <v/>
      </c>
      <c r="P155" s="730"/>
      <c r="Q155" s="721">
        <f t="shared" si="45"/>
        <v>0</v>
      </c>
      <c r="R155" s="525" t="s">
        <v>910</v>
      </c>
    </row>
    <row r="156" spans="1:18" ht="15" customHeight="1" x14ac:dyDescent="0.25">
      <c r="A156" s="177"/>
      <c r="B156" s="920" t="s">
        <v>887</v>
      </c>
      <c r="C156" s="998"/>
      <c r="D156" s="361"/>
      <c r="E156" s="151"/>
      <c r="F156" s="999"/>
      <c r="G156" s="995"/>
      <c r="H156" s="1002">
        <v>1</v>
      </c>
      <c r="I156" s="1002">
        <v>1</v>
      </c>
      <c r="J156" s="999"/>
      <c r="K156" s="995"/>
      <c r="L156" s="997" t="str">
        <f t="shared" si="43"/>
        <v/>
      </c>
      <c r="M156" s="82" t="str">
        <f t="shared" si="43"/>
        <v/>
      </c>
      <c r="N156" s="998"/>
      <c r="O156" s="18" t="str">
        <f t="shared" si="44"/>
        <v/>
      </c>
      <c r="P156" s="730"/>
      <c r="Q156" s="721">
        <f t="shared" si="45"/>
        <v>0</v>
      </c>
      <c r="R156" s="525" t="s">
        <v>910</v>
      </c>
    </row>
    <row r="157" spans="1:18" ht="30" customHeight="1" x14ac:dyDescent="0.25">
      <c r="A157" s="177"/>
      <c r="B157" s="356" t="s">
        <v>891</v>
      </c>
      <c r="C157" s="1000" t="s">
        <v>853</v>
      </c>
      <c r="D157" s="364"/>
      <c r="E157" s="998"/>
      <c r="F157" s="999"/>
      <c r="G157" s="995"/>
      <c r="H157" s="343"/>
      <c r="I157" s="998"/>
      <c r="J157" s="999"/>
      <c r="K157" s="995"/>
      <c r="L157" s="343"/>
      <c r="M157" s="998"/>
      <c r="N157" s="998"/>
      <c r="O157" s="999"/>
      <c r="P157" s="730"/>
      <c r="R157" s="525" t="s">
        <v>911</v>
      </c>
    </row>
    <row r="158" spans="1:18" ht="15" customHeight="1" x14ac:dyDescent="0.25">
      <c r="A158" s="177"/>
      <c r="B158" s="921" t="s">
        <v>651</v>
      </c>
      <c r="C158" s="998"/>
      <c r="D158" s="361"/>
      <c r="E158" s="151"/>
      <c r="F158" s="999"/>
      <c r="G158" s="995"/>
      <c r="H158" s="1002">
        <v>0.5</v>
      </c>
      <c r="I158" s="1002">
        <v>0.5</v>
      </c>
      <c r="J158" s="999"/>
      <c r="K158" s="995"/>
      <c r="L158" s="997" t="str">
        <f>IF(AND(ISNUMBER(D158),ISNUMBER(H158)), D158*H158, "")</f>
        <v/>
      </c>
      <c r="M158" s="82" t="str">
        <f>IF(AND(ISNUMBER(E158),ISNUMBER(I158)), E158*I158, "")</f>
        <v/>
      </c>
      <c r="N158" s="998"/>
      <c r="O158" s="18" t="str">
        <f>IF(AND(ISNUMBER(L158),ISNUMBER(M158)),SUM(L158:M158),"")</f>
        <v/>
      </c>
      <c r="P158" s="730"/>
      <c r="Q158" s="721">
        <f>IF(ISNUMBER(O158),1,0)</f>
        <v>0</v>
      </c>
      <c r="R158" s="32"/>
    </row>
    <row r="159" spans="1:18" ht="15" customHeight="1" x14ac:dyDescent="0.25">
      <c r="A159" s="177"/>
      <c r="B159" s="921" t="s">
        <v>830</v>
      </c>
      <c r="C159" s="998"/>
      <c r="D159" s="364"/>
      <c r="E159" s="998"/>
      <c r="F159" s="999"/>
      <c r="G159" s="995"/>
      <c r="H159" s="343"/>
      <c r="I159" s="998"/>
      <c r="J159" s="999"/>
      <c r="K159" s="995"/>
      <c r="L159" s="343"/>
      <c r="M159" s="998"/>
      <c r="N159" s="998"/>
      <c r="O159" s="999"/>
      <c r="P159" s="730"/>
      <c r="R159" s="525" t="s">
        <v>910</v>
      </c>
    </row>
    <row r="160" spans="1:18" ht="15" customHeight="1" x14ac:dyDescent="0.25">
      <c r="A160" s="177"/>
      <c r="B160" s="920" t="s">
        <v>884</v>
      </c>
      <c r="C160" s="998"/>
      <c r="D160" s="361"/>
      <c r="E160" s="151"/>
      <c r="F160" s="999"/>
      <c r="G160" s="995"/>
      <c r="H160" s="1002">
        <v>0.5</v>
      </c>
      <c r="I160" s="1002">
        <v>0.5</v>
      </c>
      <c r="J160" s="999"/>
      <c r="K160" s="995"/>
      <c r="L160" s="997" t="str">
        <f t="shared" ref="L160:M162" si="46">IF(AND(ISNUMBER(D160),ISNUMBER(H160)), D160*H160, "")</f>
        <v/>
      </c>
      <c r="M160" s="82" t="str">
        <f t="shared" si="46"/>
        <v/>
      </c>
      <c r="N160" s="998"/>
      <c r="O160" s="18" t="str">
        <f t="shared" ref="O160:O162" si="47">IF(AND(ISNUMBER(L160),ISNUMBER(M160)),SUM(L160:M160),"")</f>
        <v/>
      </c>
      <c r="P160" s="730"/>
      <c r="Q160" s="721">
        <f t="shared" ref="Q160:Q162" si="48">IF(ISNUMBER(O160),1,0)</f>
        <v>0</v>
      </c>
      <c r="R160" s="525" t="s">
        <v>910</v>
      </c>
    </row>
    <row r="161" spans="1:18" ht="15" customHeight="1" x14ac:dyDescent="0.25">
      <c r="A161" s="177"/>
      <c r="B161" s="920" t="s">
        <v>886</v>
      </c>
      <c r="C161" s="998"/>
      <c r="D161" s="361"/>
      <c r="E161" s="151"/>
      <c r="F161" s="999"/>
      <c r="G161" s="995"/>
      <c r="H161" s="1002">
        <v>0.5</v>
      </c>
      <c r="I161" s="1002">
        <v>0.5</v>
      </c>
      <c r="J161" s="999"/>
      <c r="K161" s="995"/>
      <c r="L161" s="997" t="str">
        <f t="shared" si="46"/>
        <v/>
      </c>
      <c r="M161" s="82" t="str">
        <f t="shared" si="46"/>
        <v/>
      </c>
      <c r="N161" s="998"/>
      <c r="O161" s="18" t="str">
        <f t="shared" si="47"/>
        <v/>
      </c>
      <c r="P161" s="730"/>
      <c r="Q161" s="721">
        <f t="shared" si="48"/>
        <v>0</v>
      </c>
      <c r="R161" s="525" t="s">
        <v>910</v>
      </c>
    </row>
    <row r="162" spans="1:18" ht="15" customHeight="1" x14ac:dyDescent="0.25">
      <c r="A162" s="177"/>
      <c r="B162" s="920" t="s">
        <v>887</v>
      </c>
      <c r="C162" s="998"/>
      <c r="D162" s="361"/>
      <c r="E162" s="151"/>
      <c r="F162" s="999"/>
      <c r="G162" s="995"/>
      <c r="H162" s="1002">
        <v>1</v>
      </c>
      <c r="I162" s="1002">
        <v>1</v>
      </c>
      <c r="J162" s="999"/>
      <c r="K162" s="995"/>
      <c r="L162" s="997" t="str">
        <f t="shared" si="46"/>
        <v/>
      </c>
      <c r="M162" s="82" t="str">
        <f t="shared" si="46"/>
        <v/>
      </c>
      <c r="N162" s="998"/>
      <c r="O162" s="18" t="str">
        <f t="shared" si="47"/>
        <v/>
      </c>
      <c r="P162" s="730"/>
      <c r="Q162" s="721">
        <f t="shared" si="48"/>
        <v>0</v>
      </c>
      <c r="R162" s="525" t="s">
        <v>910</v>
      </c>
    </row>
    <row r="163" spans="1:18" ht="30" customHeight="1" x14ac:dyDescent="0.25">
      <c r="A163" s="177"/>
      <c r="B163" s="356" t="s">
        <v>892</v>
      </c>
      <c r="C163" s="1000" t="s">
        <v>854</v>
      </c>
      <c r="D163" s="364"/>
      <c r="E163" s="998"/>
      <c r="F163" s="999"/>
      <c r="G163" s="995"/>
      <c r="H163" s="343"/>
      <c r="I163" s="998"/>
      <c r="J163" s="999"/>
      <c r="K163" s="995"/>
      <c r="L163" s="343"/>
      <c r="M163" s="998"/>
      <c r="N163" s="998"/>
      <c r="O163" s="999"/>
      <c r="P163" s="730"/>
      <c r="R163" s="525" t="s">
        <v>911</v>
      </c>
    </row>
    <row r="164" spans="1:18" ht="15" customHeight="1" x14ac:dyDescent="0.25">
      <c r="A164" s="177"/>
      <c r="B164" s="921" t="s">
        <v>651</v>
      </c>
      <c r="C164" s="998"/>
      <c r="D164" s="361"/>
      <c r="E164" s="151"/>
      <c r="F164" s="1001"/>
      <c r="G164" s="995"/>
      <c r="H164" s="1002">
        <v>0.5</v>
      </c>
      <c r="I164" s="1002">
        <v>0.5</v>
      </c>
      <c r="J164" s="345">
        <v>0.65</v>
      </c>
      <c r="K164" s="995"/>
      <c r="L164" s="997" t="str">
        <f>IF(AND(ISNUMBER(D164),ISNUMBER(H164)), D164*H164, "")</f>
        <v/>
      </c>
      <c r="M164" s="82" t="str">
        <f>IF(AND(ISNUMBER(E164),ISNUMBER(I164)), E164*I164, "")</f>
        <v/>
      </c>
      <c r="N164" s="997" t="str">
        <f>IF(AND(ISNUMBER(F164),ISNUMBER(J164)),F164*J164,"")</f>
        <v/>
      </c>
      <c r="O164" s="18" t="str">
        <f>IF(AND(ISNUMBER(L164),ISNUMBER(M164),ISNUMBER(N164)),SUM(L164:N164),"")</f>
        <v/>
      </c>
      <c r="P164" s="730"/>
      <c r="Q164" s="721">
        <f>IF(ISNUMBER(O164),1,0)</f>
        <v>0</v>
      </c>
      <c r="R164" s="32"/>
    </row>
    <row r="165" spans="1:18" ht="15" customHeight="1" x14ac:dyDescent="0.25">
      <c r="A165" s="177"/>
      <c r="B165" s="921" t="s">
        <v>830</v>
      </c>
      <c r="C165" s="998"/>
      <c r="D165" s="364"/>
      <c r="E165" s="998"/>
      <c r="F165" s="999"/>
      <c r="G165" s="995"/>
      <c r="H165" s="343"/>
      <c r="I165" s="998"/>
      <c r="J165" s="999"/>
      <c r="K165" s="995"/>
      <c r="L165" s="343"/>
      <c r="M165" s="998"/>
      <c r="N165" s="998"/>
      <c r="O165" s="999"/>
      <c r="P165" s="730"/>
      <c r="R165" s="525" t="s">
        <v>910</v>
      </c>
    </row>
    <row r="166" spans="1:18" ht="15" customHeight="1" x14ac:dyDescent="0.25">
      <c r="A166" s="177"/>
      <c r="B166" s="920" t="s">
        <v>884</v>
      </c>
      <c r="C166" s="998"/>
      <c r="D166" s="361"/>
      <c r="E166" s="151"/>
      <c r="F166" s="1001"/>
      <c r="G166" s="995"/>
      <c r="H166" s="1002">
        <v>0.5</v>
      </c>
      <c r="I166" s="1002">
        <v>0.5</v>
      </c>
      <c r="J166" s="345">
        <v>0.65</v>
      </c>
      <c r="K166" s="995"/>
      <c r="L166" s="997" t="str">
        <f t="shared" ref="L166:M168" si="49">IF(AND(ISNUMBER(D166),ISNUMBER(H166)), D166*H166, "")</f>
        <v/>
      </c>
      <c r="M166" s="82" t="str">
        <f t="shared" si="49"/>
        <v/>
      </c>
      <c r="N166" s="997" t="str">
        <f t="shared" ref="N166:N168" si="50">IF(AND(ISNUMBER(F166),ISNUMBER(J166)),F166*J166,"")</f>
        <v/>
      </c>
      <c r="O166" s="18" t="str">
        <f>IF(AND(ISNUMBER(L166),ISNUMBER(M166),ISNUMBER(N166)),SUM(L166:N166),"")</f>
        <v/>
      </c>
      <c r="P166" s="730"/>
      <c r="Q166" s="721">
        <f t="shared" ref="Q166:Q168" si="51">IF(ISNUMBER(O166),1,0)</f>
        <v>0</v>
      </c>
      <c r="R166" s="525" t="s">
        <v>910</v>
      </c>
    </row>
    <row r="167" spans="1:18" ht="15" customHeight="1" x14ac:dyDescent="0.25">
      <c r="A167" s="177"/>
      <c r="B167" s="920" t="s">
        <v>886</v>
      </c>
      <c r="C167" s="998"/>
      <c r="D167" s="361"/>
      <c r="E167" s="151"/>
      <c r="F167" s="1001"/>
      <c r="G167" s="995"/>
      <c r="H167" s="1002">
        <v>0.5</v>
      </c>
      <c r="I167" s="1002">
        <v>0.5</v>
      </c>
      <c r="J167" s="345">
        <v>0.65</v>
      </c>
      <c r="K167" s="995"/>
      <c r="L167" s="997" t="str">
        <f t="shared" si="49"/>
        <v/>
      </c>
      <c r="M167" s="82" t="str">
        <f t="shared" si="49"/>
        <v/>
      </c>
      <c r="N167" s="997" t="str">
        <f t="shared" si="50"/>
        <v/>
      </c>
      <c r="O167" s="18" t="str">
        <f>IF(AND(ISNUMBER(L167),ISNUMBER(M167),ISNUMBER(N167)),SUM(L167:N167),"")</f>
        <v/>
      </c>
      <c r="P167" s="730"/>
      <c r="Q167" s="721">
        <f t="shared" si="51"/>
        <v>0</v>
      </c>
      <c r="R167" s="525" t="s">
        <v>910</v>
      </c>
    </row>
    <row r="168" spans="1:18" ht="15" customHeight="1" x14ac:dyDescent="0.25">
      <c r="A168" s="177"/>
      <c r="B168" s="920" t="s">
        <v>887</v>
      </c>
      <c r="C168" s="998"/>
      <c r="D168" s="361"/>
      <c r="E168" s="151"/>
      <c r="F168" s="1001"/>
      <c r="G168" s="995"/>
      <c r="H168" s="1002">
        <v>1</v>
      </c>
      <c r="I168" s="1002">
        <v>1</v>
      </c>
      <c r="J168" s="345">
        <v>1</v>
      </c>
      <c r="K168" s="995"/>
      <c r="L168" s="997" t="str">
        <f t="shared" si="49"/>
        <v/>
      </c>
      <c r="M168" s="82" t="str">
        <f t="shared" si="49"/>
        <v/>
      </c>
      <c r="N168" s="997" t="str">
        <f t="shared" si="50"/>
        <v/>
      </c>
      <c r="O168" s="18" t="str">
        <f>IF(AND(ISNUMBER(L168),ISNUMBER(M168),ISNUMBER(N168)),SUM(L168:N168),"")</f>
        <v/>
      </c>
      <c r="P168" s="730"/>
      <c r="Q168" s="721">
        <f t="shared" si="51"/>
        <v>0</v>
      </c>
      <c r="R168" s="525" t="s">
        <v>910</v>
      </c>
    </row>
    <row r="169" spans="1:18" ht="42.75" x14ac:dyDescent="0.25">
      <c r="A169" s="177"/>
      <c r="B169" s="356" t="s">
        <v>893</v>
      </c>
      <c r="C169" s="1000" t="s">
        <v>855</v>
      </c>
      <c r="D169" s="364"/>
      <c r="E169" s="998"/>
      <c r="F169" s="999"/>
      <c r="G169" s="995"/>
      <c r="H169" s="343"/>
      <c r="I169" s="998"/>
      <c r="J169" s="999"/>
      <c r="K169" s="995"/>
      <c r="L169" s="343"/>
      <c r="M169" s="998"/>
      <c r="N169" s="998"/>
      <c r="O169" s="999"/>
      <c r="P169" s="730"/>
      <c r="R169" s="525" t="s">
        <v>911</v>
      </c>
    </row>
    <row r="170" spans="1:18" ht="15" customHeight="1" x14ac:dyDescent="0.25">
      <c r="A170" s="177"/>
      <c r="B170" s="921" t="s">
        <v>651</v>
      </c>
      <c r="C170" s="998"/>
      <c r="D170" s="364"/>
      <c r="E170" s="998"/>
      <c r="F170" s="1001"/>
      <c r="G170" s="995"/>
      <c r="H170" s="343"/>
      <c r="I170" s="998"/>
      <c r="J170" s="345">
        <v>0.65</v>
      </c>
      <c r="K170" s="995"/>
      <c r="L170" s="343"/>
      <c r="M170" s="998"/>
      <c r="N170" s="997" t="str">
        <f>IF(AND(ISNUMBER(F170),ISNUMBER(J170)),F170*J170,"")</f>
        <v/>
      </c>
      <c r="O170" s="18" t="str">
        <f>IF(ISNUMBER(N170),N170,"")</f>
        <v/>
      </c>
      <c r="P170" s="730"/>
      <c r="Q170" s="721">
        <f>IF(ISNUMBER(O170),1,0)</f>
        <v>0</v>
      </c>
      <c r="R170" s="32"/>
    </row>
    <row r="171" spans="1:18" ht="15" customHeight="1" x14ac:dyDescent="0.25">
      <c r="A171" s="177"/>
      <c r="B171" s="921" t="s">
        <v>830</v>
      </c>
      <c r="C171" s="998"/>
      <c r="D171" s="364"/>
      <c r="E171" s="998"/>
      <c r="F171" s="999"/>
      <c r="G171" s="995"/>
      <c r="H171" s="343"/>
      <c r="I171" s="998"/>
      <c r="J171" s="999"/>
      <c r="K171" s="995"/>
      <c r="L171" s="343"/>
      <c r="M171" s="998"/>
      <c r="N171" s="998"/>
      <c r="O171" s="999"/>
      <c r="P171" s="730"/>
      <c r="R171" s="525" t="s">
        <v>910</v>
      </c>
    </row>
    <row r="172" spans="1:18" ht="15" customHeight="1" x14ac:dyDescent="0.25">
      <c r="A172" s="177"/>
      <c r="B172" s="920" t="s">
        <v>884</v>
      </c>
      <c r="C172" s="998"/>
      <c r="D172" s="364"/>
      <c r="E172" s="998"/>
      <c r="F172" s="1001"/>
      <c r="G172" s="995"/>
      <c r="H172" s="343"/>
      <c r="I172" s="998"/>
      <c r="J172" s="345">
        <v>0.65</v>
      </c>
      <c r="K172" s="995"/>
      <c r="L172" s="343"/>
      <c r="M172" s="998"/>
      <c r="N172" s="997" t="str">
        <f>IF(AND(ISNUMBER(F172),ISNUMBER(J172)),F172*J172,"")</f>
        <v/>
      </c>
      <c r="O172" s="18" t="str">
        <f t="shared" ref="O172:O174" si="52">IF(ISNUMBER(N172),N172,"")</f>
        <v/>
      </c>
      <c r="P172" s="730"/>
      <c r="Q172" s="721">
        <f t="shared" ref="Q172:Q174" si="53">IF(ISNUMBER(O172),1,0)</f>
        <v>0</v>
      </c>
      <c r="R172" s="525" t="s">
        <v>910</v>
      </c>
    </row>
    <row r="173" spans="1:18" ht="15" customHeight="1" x14ac:dyDescent="0.25">
      <c r="A173" s="177"/>
      <c r="B173" s="920" t="s">
        <v>886</v>
      </c>
      <c r="C173" s="998"/>
      <c r="D173" s="364"/>
      <c r="E173" s="998"/>
      <c r="F173" s="1001"/>
      <c r="G173" s="995"/>
      <c r="H173" s="343"/>
      <c r="I173" s="998"/>
      <c r="J173" s="345">
        <v>0.65</v>
      </c>
      <c r="K173" s="995"/>
      <c r="L173" s="343"/>
      <c r="M173" s="998"/>
      <c r="N173" s="997" t="str">
        <f>IF(AND(ISNUMBER(F173),ISNUMBER(J173)),F173*J173,"")</f>
        <v/>
      </c>
      <c r="O173" s="18" t="str">
        <f t="shared" si="52"/>
        <v/>
      </c>
      <c r="P173" s="730"/>
      <c r="Q173" s="721">
        <f t="shared" si="53"/>
        <v>0</v>
      </c>
      <c r="R173" s="525" t="s">
        <v>910</v>
      </c>
    </row>
    <row r="174" spans="1:18" ht="15" customHeight="1" x14ac:dyDescent="0.25">
      <c r="A174" s="177"/>
      <c r="B174" s="920" t="s">
        <v>887</v>
      </c>
      <c r="C174" s="998"/>
      <c r="D174" s="364"/>
      <c r="E174" s="998"/>
      <c r="F174" s="1001"/>
      <c r="G174" s="995"/>
      <c r="H174" s="343"/>
      <c r="I174" s="998"/>
      <c r="J174" s="345">
        <v>1</v>
      </c>
      <c r="K174" s="995"/>
      <c r="L174" s="343"/>
      <c r="M174" s="998"/>
      <c r="N174" s="997" t="str">
        <f>IF(AND(ISNUMBER(F174),ISNUMBER(J174)),F174*J174,"")</f>
        <v/>
      </c>
      <c r="O174" s="18" t="str">
        <f t="shared" si="52"/>
        <v/>
      </c>
      <c r="P174" s="730"/>
      <c r="Q174" s="721">
        <f t="shared" si="53"/>
        <v>0</v>
      </c>
      <c r="R174" s="525" t="s">
        <v>910</v>
      </c>
    </row>
    <row r="175" spans="1:18" ht="30" customHeight="1" x14ac:dyDescent="0.25">
      <c r="A175" s="177"/>
      <c r="B175" s="356" t="s">
        <v>894</v>
      </c>
      <c r="C175" s="1000" t="s">
        <v>846</v>
      </c>
      <c r="D175" s="364"/>
      <c r="E175" s="998"/>
      <c r="F175" s="999"/>
      <c r="G175" s="995"/>
      <c r="H175" s="343"/>
      <c r="I175" s="998"/>
      <c r="J175" s="999"/>
      <c r="K175" s="995"/>
      <c r="L175" s="343"/>
      <c r="M175" s="998"/>
      <c r="N175" s="998"/>
      <c r="O175" s="999"/>
      <c r="P175" s="730"/>
      <c r="R175" s="525" t="s">
        <v>911</v>
      </c>
    </row>
    <row r="176" spans="1:18" ht="15" customHeight="1" x14ac:dyDescent="0.25">
      <c r="A176" s="177"/>
      <c r="B176" s="921" t="s">
        <v>651</v>
      </c>
      <c r="C176" s="998"/>
      <c r="D176" s="361"/>
      <c r="E176" s="151"/>
      <c r="F176" s="999"/>
      <c r="G176" s="995"/>
      <c r="H176" s="1002">
        <v>0.5</v>
      </c>
      <c r="I176" s="1002">
        <v>0.5</v>
      </c>
      <c r="J176" s="999"/>
      <c r="K176" s="995"/>
      <c r="L176" s="997" t="str">
        <f>IF(AND(ISNUMBER(D176),ISNUMBER(H176)), D176*H176, "")</f>
        <v/>
      </c>
      <c r="M176" s="82" t="str">
        <f>IF(AND(ISNUMBER(E176),ISNUMBER(I176)), E176*I176, "")</f>
        <v/>
      </c>
      <c r="N176" s="998"/>
      <c r="O176" s="18" t="str">
        <f>IF(AND(ISNUMBER(L176),ISNUMBER(M176)),SUM(L176:M176),"")</f>
        <v/>
      </c>
      <c r="P176" s="730"/>
      <c r="Q176" s="721">
        <f>IF(ISNUMBER(O176),1,0)</f>
        <v>0</v>
      </c>
      <c r="R176" s="32"/>
    </row>
    <row r="177" spans="1:18" ht="15" customHeight="1" x14ac:dyDescent="0.25">
      <c r="A177" s="177"/>
      <c r="B177" s="921" t="s">
        <v>830</v>
      </c>
      <c r="C177" s="998"/>
      <c r="D177" s="364"/>
      <c r="E177" s="998"/>
      <c r="F177" s="999"/>
      <c r="G177" s="995"/>
      <c r="H177" s="343"/>
      <c r="I177" s="998"/>
      <c r="J177" s="999"/>
      <c r="K177" s="995"/>
      <c r="L177" s="343"/>
      <c r="M177" s="998"/>
      <c r="N177" s="998"/>
      <c r="O177" s="999"/>
      <c r="P177" s="730"/>
      <c r="R177" s="525" t="s">
        <v>910</v>
      </c>
    </row>
    <row r="178" spans="1:18" ht="15" customHeight="1" x14ac:dyDescent="0.25">
      <c r="A178" s="177"/>
      <c r="B178" s="920" t="s">
        <v>884</v>
      </c>
      <c r="C178" s="998"/>
      <c r="D178" s="361"/>
      <c r="E178" s="151"/>
      <c r="F178" s="999"/>
      <c r="G178" s="995"/>
      <c r="H178" s="1002">
        <v>0.5</v>
      </c>
      <c r="I178" s="1002">
        <v>0.5</v>
      </c>
      <c r="J178" s="999"/>
      <c r="K178" s="995"/>
      <c r="L178" s="997" t="str">
        <f t="shared" ref="L178:M180" si="54">IF(AND(ISNUMBER(D178),ISNUMBER(H178)), D178*H178, "")</f>
        <v/>
      </c>
      <c r="M178" s="82" t="str">
        <f t="shared" si="54"/>
        <v/>
      </c>
      <c r="N178" s="998"/>
      <c r="O178" s="18" t="str">
        <f t="shared" ref="O178:O180" si="55">IF(AND(ISNUMBER(L178),ISNUMBER(M178)),SUM(L178:M178),"")</f>
        <v/>
      </c>
      <c r="P178" s="730"/>
      <c r="Q178" s="721">
        <f t="shared" ref="Q178:Q180" si="56">IF(ISNUMBER(O178),1,0)</f>
        <v>0</v>
      </c>
      <c r="R178" s="525" t="s">
        <v>910</v>
      </c>
    </row>
    <row r="179" spans="1:18" ht="15" customHeight="1" x14ac:dyDescent="0.25">
      <c r="A179" s="177"/>
      <c r="B179" s="920" t="s">
        <v>886</v>
      </c>
      <c r="C179" s="998"/>
      <c r="D179" s="361"/>
      <c r="E179" s="151"/>
      <c r="F179" s="999"/>
      <c r="G179" s="995"/>
      <c r="H179" s="1002">
        <v>0.5</v>
      </c>
      <c r="I179" s="1002">
        <v>0.5</v>
      </c>
      <c r="J179" s="999"/>
      <c r="K179" s="995"/>
      <c r="L179" s="997" t="str">
        <f t="shared" si="54"/>
        <v/>
      </c>
      <c r="M179" s="82" t="str">
        <f t="shared" si="54"/>
        <v/>
      </c>
      <c r="N179" s="998"/>
      <c r="O179" s="18" t="str">
        <f t="shared" si="55"/>
        <v/>
      </c>
      <c r="P179" s="730"/>
      <c r="Q179" s="721">
        <f t="shared" si="56"/>
        <v>0</v>
      </c>
      <c r="R179" s="525" t="s">
        <v>910</v>
      </c>
    </row>
    <row r="180" spans="1:18" ht="15" customHeight="1" x14ac:dyDescent="0.25">
      <c r="A180" s="177"/>
      <c r="B180" s="920" t="s">
        <v>887</v>
      </c>
      <c r="C180" s="998"/>
      <c r="D180" s="361"/>
      <c r="E180" s="151"/>
      <c r="F180" s="999"/>
      <c r="G180" s="995"/>
      <c r="H180" s="1002">
        <v>1</v>
      </c>
      <c r="I180" s="1002">
        <v>1</v>
      </c>
      <c r="J180" s="999"/>
      <c r="K180" s="995"/>
      <c r="L180" s="997" t="str">
        <f t="shared" si="54"/>
        <v/>
      </c>
      <c r="M180" s="82" t="str">
        <f t="shared" si="54"/>
        <v/>
      </c>
      <c r="N180" s="998"/>
      <c r="O180" s="18" t="str">
        <f t="shared" si="55"/>
        <v/>
      </c>
      <c r="P180" s="730"/>
      <c r="Q180" s="721">
        <f t="shared" si="56"/>
        <v>0</v>
      </c>
      <c r="R180" s="525" t="s">
        <v>910</v>
      </c>
    </row>
    <row r="181" spans="1:18" ht="42.75" x14ac:dyDescent="0.25">
      <c r="A181" s="177"/>
      <c r="B181" s="356" t="s">
        <v>895</v>
      </c>
      <c r="C181" s="1000" t="s">
        <v>856</v>
      </c>
      <c r="D181" s="364"/>
      <c r="E181" s="998"/>
      <c r="F181" s="999"/>
      <c r="G181" s="995"/>
      <c r="H181" s="343"/>
      <c r="I181" s="998"/>
      <c r="J181" s="999"/>
      <c r="K181" s="995"/>
      <c r="L181" s="343"/>
      <c r="M181" s="998"/>
      <c r="N181" s="998"/>
      <c r="O181" s="999"/>
      <c r="P181" s="730"/>
      <c r="R181" s="525" t="s">
        <v>911</v>
      </c>
    </row>
    <row r="182" spans="1:18" ht="15" customHeight="1" x14ac:dyDescent="0.25">
      <c r="A182" s="177"/>
      <c r="B182" s="921" t="s">
        <v>651</v>
      </c>
      <c r="C182" s="998"/>
      <c r="D182" s="361"/>
      <c r="E182" s="151"/>
      <c r="F182" s="1001"/>
      <c r="G182" s="995"/>
      <c r="H182" s="1002">
        <v>0.5</v>
      </c>
      <c r="I182" s="1002">
        <v>0.5</v>
      </c>
      <c r="J182" s="345">
        <v>0.85</v>
      </c>
      <c r="K182" s="995"/>
      <c r="L182" s="997" t="str">
        <f>IF(AND(ISNUMBER(D182),ISNUMBER(H182)), D182*H182, "")</f>
        <v/>
      </c>
      <c r="M182" s="82" t="str">
        <f>IF(AND(ISNUMBER(E182),ISNUMBER(I182)), E182*I182, "")</f>
        <v/>
      </c>
      <c r="N182" s="997" t="str">
        <f>IF(AND(ISNUMBER(F182),ISNUMBER(J182)),F182*J182,"")</f>
        <v/>
      </c>
      <c r="O182" s="18" t="str">
        <f>IF(AND(ISNUMBER(L182),ISNUMBER(M182),ISNUMBER(N182)),SUM(L182:N182),"")</f>
        <v/>
      </c>
      <c r="P182" s="730"/>
      <c r="Q182" s="721">
        <f>IF(ISNUMBER(O182),1,0)</f>
        <v>0</v>
      </c>
      <c r="R182" s="32"/>
    </row>
    <row r="183" spans="1:18" ht="15" customHeight="1" x14ac:dyDescent="0.25">
      <c r="A183" s="177"/>
      <c r="B183" s="921" t="s">
        <v>830</v>
      </c>
      <c r="C183" s="998"/>
      <c r="D183" s="364"/>
      <c r="E183" s="998"/>
      <c r="F183" s="999"/>
      <c r="G183" s="995"/>
      <c r="H183" s="343"/>
      <c r="I183" s="998"/>
      <c r="J183" s="999"/>
      <c r="K183" s="995"/>
      <c r="L183" s="343"/>
      <c r="M183" s="998"/>
      <c r="N183" s="998"/>
      <c r="O183" s="999"/>
      <c r="P183" s="730"/>
      <c r="R183" s="525" t="s">
        <v>910</v>
      </c>
    </row>
    <row r="184" spans="1:18" ht="15" customHeight="1" x14ac:dyDescent="0.25">
      <c r="A184" s="177"/>
      <c r="B184" s="920" t="s">
        <v>884</v>
      </c>
      <c r="C184" s="998"/>
      <c r="D184" s="361"/>
      <c r="E184" s="151"/>
      <c r="F184" s="1001"/>
      <c r="G184" s="995"/>
      <c r="H184" s="1002">
        <v>0.5</v>
      </c>
      <c r="I184" s="1002">
        <v>0.5</v>
      </c>
      <c r="J184" s="345">
        <v>0.85</v>
      </c>
      <c r="K184" s="995"/>
      <c r="L184" s="997" t="str">
        <f t="shared" ref="L184:M186" si="57">IF(AND(ISNUMBER(D184),ISNUMBER(H184)), D184*H184, "")</f>
        <v/>
      </c>
      <c r="M184" s="82" t="str">
        <f t="shared" si="57"/>
        <v/>
      </c>
      <c r="N184" s="997" t="str">
        <f>IF(AND(ISNUMBER(F184),ISNUMBER(J184)),F184*J184,"")</f>
        <v/>
      </c>
      <c r="O184" s="18" t="str">
        <f>IF(AND(ISNUMBER(L184),ISNUMBER(M184),ISNUMBER(N184)),SUM(L184:N184),"")</f>
        <v/>
      </c>
      <c r="P184" s="730"/>
      <c r="Q184" s="721">
        <f t="shared" ref="Q184:Q186" si="58">IF(ISNUMBER(O184),1,0)</f>
        <v>0</v>
      </c>
      <c r="R184" s="525" t="s">
        <v>910</v>
      </c>
    </row>
    <row r="185" spans="1:18" ht="15" customHeight="1" x14ac:dyDescent="0.25">
      <c r="A185" s="177"/>
      <c r="B185" s="920" t="s">
        <v>886</v>
      </c>
      <c r="C185" s="998"/>
      <c r="D185" s="361"/>
      <c r="E185" s="151"/>
      <c r="F185" s="1001"/>
      <c r="G185" s="995"/>
      <c r="H185" s="1002">
        <v>0.5</v>
      </c>
      <c r="I185" s="1002">
        <v>0.5</v>
      </c>
      <c r="J185" s="345">
        <v>0.85</v>
      </c>
      <c r="K185" s="995"/>
      <c r="L185" s="997" t="str">
        <f t="shared" si="57"/>
        <v/>
      </c>
      <c r="M185" s="82" t="str">
        <f t="shared" si="57"/>
        <v/>
      </c>
      <c r="N185" s="997" t="str">
        <f>IF(AND(ISNUMBER(F185),ISNUMBER(J185)),F185*J185,"")</f>
        <v/>
      </c>
      <c r="O185" s="18" t="str">
        <f>IF(AND(ISNUMBER(L185),ISNUMBER(M185),ISNUMBER(N185)),SUM(L185:N185),"")</f>
        <v/>
      </c>
      <c r="P185" s="730"/>
      <c r="Q185" s="721">
        <f t="shared" si="58"/>
        <v>0</v>
      </c>
      <c r="R185" s="525" t="s">
        <v>910</v>
      </c>
    </row>
    <row r="186" spans="1:18" ht="15" customHeight="1" x14ac:dyDescent="0.25">
      <c r="A186" s="177"/>
      <c r="B186" s="920" t="s">
        <v>887</v>
      </c>
      <c r="C186" s="998"/>
      <c r="D186" s="361"/>
      <c r="E186" s="151"/>
      <c r="F186" s="1001"/>
      <c r="G186" s="995"/>
      <c r="H186" s="1002">
        <v>1</v>
      </c>
      <c r="I186" s="1002">
        <v>1</v>
      </c>
      <c r="J186" s="345">
        <v>1</v>
      </c>
      <c r="K186" s="995"/>
      <c r="L186" s="997" t="str">
        <f t="shared" si="57"/>
        <v/>
      </c>
      <c r="M186" s="82" t="str">
        <f t="shared" si="57"/>
        <v/>
      </c>
      <c r="N186" s="997" t="str">
        <f>IF(AND(ISNUMBER(F186),ISNUMBER(J186)),F186*J186,"")</f>
        <v/>
      </c>
      <c r="O186" s="18" t="str">
        <f>IF(AND(ISNUMBER(L186),ISNUMBER(M186),ISNUMBER(N186)),SUM(L186:N186),"")</f>
        <v/>
      </c>
      <c r="P186" s="730"/>
      <c r="Q186" s="721">
        <f t="shared" si="58"/>
        <v>0</v>
      </c>
      <c r="R186" s="525" t="s">
        <v>910</v>
      </c>
    </row>
    <row r="187" spans="1:18" ht="15" customHeight="1" x14ac:dyDescent="0.25">
      <c r="A187" s="177"/>
      <c r="B187" s="356" t="s">
        <v>896</v>
      </c>
      <c r="C187" s="1000" t="s">
        <v>857</v>
      </c>
      <c r="D187" s="364"/>
      <c r="E187" s="998"/>
      <c r="F187" s="999"/>
      <c r="G187" s="995"/>
      <c r="H187" s="343"/>
      <c r="I187" s="998"/>
      <c r="J187" s="999"/>
      <c r="K187" s="995"/>
      <c r="L187" s="343"/>
      <c r="M187" s="998"/>
      <c r="N187" s="998"/>
      <c r="O187" s="999"/>
      <c r="P187" s="730"/>
      <c r="R187" s="525" t="s">
        <v>911</v>
      </c>
    </row>
    <row r="188" spans="1:18" ht="15" customHeight="1" x14ac:dyDescent="0.25">
      <c r="A188" s="177"/>
      <c r="B188" s="921" t="s">
        <v>651</v>
      </c>
      <c r="C188" s="998"/>
      <c r="D188" s="364"/>
      <c r="E188" s="998"/>
      <c r="F188" s="1001"/>
      <c r="G188" s="995"/>
      <c r="H188" s="343"/>
      <c r="I188" s="998"/>
      <c r="J188" s="345">
        <v>0.85</v>
      </c>
      <c r="K188" s="995"/>
      <c r="L188" s="343"/>
      <c r="M188" s="998"/>
      <c r="N188" s="997" t="str">
        <f>IF(AND(ISNUMBER(F188),ISNUMBER(J188)),F188*J188,"")</f>
        <v/>
      </c>
      <c r="O188" s="18" t="str">
        <f>IF(ISNUMBER(N188),N188,"")</f>
        <v/>
      </c>
      <c r="P188" s="730"/>
      <c r="Q188" s="721">
        <f>IF(ISNUMBER(O188),1,0)</f>
        <v>0</v>
      </c>
      <c r="R188" s="32"/>
    </row>
    <row r="189" spans="1:18" ht="15" customHeight="1" x14ac:dyDescent="0.25">
      <c r="A189" s="177"/>
      <c r="B189" s="921" t="s">
        <v>830</v>
      </c>
      <c r="C189" s="998"/>
      <c r="D189" s="364"/>
      <c r="E189" s="998"/>
      <c r="F189" s="999"/>
      <c r="G189" s="995"/>
      <c r="H189" s="343"/>
      <c r="I189" s="998"/>
      <c r="J189" s="999"/>
      <c r="K189" s="995"/>
      <c r="L189" s="343"/>
      <c r="M189" s="998"/>
      <c r="N189" s="998"/>
      <c r="O189" s="999"/>
      <c r="P189" s="730"/>
      <c r="R189" s="525" t="s">
        <v>910</v>
      </c>
    </row>
    <row r="190" spans="1:18" ht="15" customHeight="1" x14ac:dyDescent="0.25">
      <c r="A190" s="177"/>
      <c r="B190" s="920" t="s">
        <v>884</v>
      </c>
      <c r="C190" s="998"/>
      <c r="D190" s="364"/>
      <c r="E190" s="998"/>
      <c r="F190" s="1001"/>
      <c r="G190" s="995"/>
      <c r="H190" s="343"/>
      <c r="I190" s="998"/>
      <c r="J190" s="345">
        <v>0.85</v>
      </c>
      <c r="K190" s="995"/>
      <c r="L190" s="343"/>
      <c r="M190" s="998"/>
      <c r="N190" s="997" t="str">
        <f>IF(AND(ISNUMBER(F190),ISNUMBER(J190)),F190*J190,"")</f>
        <v/>
      </c>
      <c r="O190" s="18" t="str">
        <f t="shared" ref="O190:O192" si="59">IF(ISNUMBER(N190),N190,"")</f>
        <v/>
      </c>
      <c r="P190" s="730"/>
      <c r="Q190" s="721">
        <f t="shared" ref="Q190:Q192" si="60">IF(ISNUMBER(O190),1,0)</f>
        <v>0</v>
      </c>
      <c r="R190" s="525" t="s">
        <v>910</v>
      </c>
    </row>
    <row r="191" spans="1:18" ht="15" customHeight="1" x14ac:dyDescent="0.25">
      <c r="A191" s="177"/>
      <c r="B191" s="920" t="s">
        <v>886</v>
      </c>
      <c r="C191" s="998"/>
      <c r="D191" s="364"/>
      <c r="E191" s="998"/>
      <c r="F191" s="1001"/>
      <c r="G191" s="995"/>
      <c r="H191" s="343"/>
      <c r="I191" s="998"/>
      <c r="J191" s="345">
        <v>0.85</v>
      </c>
      <c r="K191" s="995"/>
      <c r="L191" s="343"/>
      <c r="M191" s="998"/>
      <c r="N191" s="997" t="str">
        <f>IF(AND(ISNUMBER(F191),ISNUMBER(J191)),F191*J191,"")</f>
        <v/>
      </c>
      <c r="O191" s="18" t="str">
        <f t="shared" si="59"/>
        <v/>
      </c>
      <c r="P191" s="730"/>
      <c r="Q191" s="721">
        <f t="shared" si="60"/>
        <v>0</v>
      </c>
      <c r="R191" s="525" t="s">
        <v>910</v>
      </c>
    </row>
    <row r="192" spans="1:18" ht="15" customHeight="1" x14ac:dyDescent="0.25">
      <c r="A192" s="177"/>
      <c r="B192" s="920" t="s">
        <v>887</v>
      </c>
      <c r="C192" s="998"/>
      <c r="D192" s="364"/>
      <c r="E192" s="998"/>
      <c r="F192" s="1001"/>
      <c r="G192" s="995"/>
      <c r="H192" s="343"/>
      <c r="I192" s="998"/>
      <c r="J192" s="345">
        <v>1</v>
      </c>
      <c r="K192" s="995"/>
      <c r="L192" s="343"/>
      <c r="M192" s="998"/>
      <c r="N192" s="997" t="str">
        <f>IF(AND(ISNUMBER(F192),ISNUMBER(J192)),F192*J192,"")</f>
        <v/>
      </c>
      <c r="O192" s="18" t="str">
        <f t="shared" si="59"/>
        <v/>
      </c>
      <c r="P192" s="730"/>
      <c r="Q192" s="721">
        <f t="shared" si="60"/>
        <v>0</v>
      </c>
      <c r="R192" s="525" t="s">
        <v>910</v>
      </c>
    </row>
    <row r="193" spans="1:18" ht="30" customHeight="1" x14ac:dyDescent="0.25">
      <c r="A193" s="177"/>
      <c r="B193" s="356" t="s">
        <v>897</v>
      </c>
      <c r="C193" s="1000" t="s">
        <v>858</v>
      </c>
      <c r="D193" s="364"/>
      <c r="E193" s="998"/>
      <c r="F193" s="999"/>
      <c r="G193" s="995"/>
      <c r="H193" s="343"/>
      <c r="I193" s="998"/>
      <c r="J193" s="999"/>
      <c r="K193" s="995"/>
      <c r="L193" s="343"/>
      <c r="M193" s="998"/>
      <c r="N193" s="998"/>
      <c r="O193" s="999"/>
      <c r="P193" s="730"/>
      <c r="R193" s="525" t="s">
        <v>911</v>
      </c>
    </row>
    <row r="194" spans="1:18" ht="15" customHeight="1" x14ac:dyDescent="0.25">
      <c r="A194" s="177"/>
      <c r="B194" s="921" t="s">
        <v>651</v>
      </c>
      <c r="C194" s="998"/>
      <c r="D194" s="361"/>
      <c r="E194" s="151"/>
      <c r="F194" s="1001"/>
      <c r="G194" s="995"/>
      <c r="H194" s="1002">
        <v>0.5</v>
      </c>
      <c r="I194" s="1002">
        <v>0.5</v>
      </c>
      <c r="J194" s="345">
        <v>0.85</v>
      </c>
      <c r="K194" s="995"/>
      <c r="L194" s="997" t="str">
        <f>IF(AND(ISNUMBER(D194),ISNUMBER(H194)), D194*H194, "")</f>
        <v/>
      </c>
      <c r="M194" s="82" t="str">
        <f>IF(AND(ISNUMBER(E194),ISNUMBER(I194)), E194*I194, "")</f>
        <v/>
      </c>
      <c r="N194" s="997" t="str">
        <f>IF(AND(ISNUMBER(F194),ISNUMBER(J194)),F194*J194,"")</f>
        <v/>
      </c>
      <c r="O194" s="18" t="str">
        <f>IF(AND(ISNUMBER(L194),ISNUMBER(M194),ISNUMBER(N194)),SUM(L194:N194),"")</f>
        <v/>
      </c>
      <c r="P194" s="730"/>
      <c r="Q194" s="721">
        <f>IF(ISNUMBER(O194),1,0)</f>
        <v>0</v>
      </c>
      <c r="R194" s="32"/>
    </row>
    <row r="195" spans="1:18" ht="15" customHeight="1" x14ac:dyDescent="0.25">
      <c r="A195" s="177"/>
      <c r="B195" s="921" t="s">
        <v>830</v>
      </c>
      <c r="C195" s="998"/>
      <c r="D195" s="364"/>
      <c r="E195" s="998"/>
      <c r="F195" s="999"/>
      <c r="G195" s="995"/>
      <c r="H195" s="343"/>
      <c r="I195" s="998"/>
      <c r="J195" s="999"/>
      <c r="K195" s="995"/>
      <c r="L195" s="343"/>
      <c r="M195" s="998"/>
      <c r="N195" s="998"/>
      <c r="O195" s="999"/>
      <c r="P195" s="730"/>
      <c r="R195" s="525" t="s">
        <v>910</v>
      </c>
    </row>
    <row r="196" spans="1:18" ht="15" customHeight="1" x14ac:dyDescent="0.25">
      <c r="A196" s="177"/>
      <c r="B196" s="920" t="s">
        <v>884</v>
      </c>
      <c r="C196" s="998"/>
      <c r="D196" s="361"/>
      <c r="E196" s="151"/>
      <c r="F196" s="1001"/>
      <c r="G196" s="995"/>
      <c r="H196" s="1002">
        <v>0.5</v>
      </c>
      <c r="I196" s="1002">
        <v>0.5</v>
      </c>
      <c r="J196" s="345">
        <v>0.85</v>
      </c>
      <c r="K196" s="995"/>
      <c r="L196" s="997" t="str">
        <f t="shared" ref="L196:M198" si="61">IF(AND(ISNUMBER(D196),ISNUMBER(H196)), D196*H196, "")</f>
        <v/>
      </c>
      <c r="M196" s="82" t="str">
        <f t="shared" si="61"/>
        <v/>
      </c>
      <c r="N196" s="997" t="str">
        <f>IF(AND(ISNUMBER(F196),ISNUMBER(J196)),F196*J196,"")</f>
        <v/>
      </c>
      <c r="O196" s="18" t="str">
        <f>IF(AND(ISNUMBER(L196),ISNUMBER(M196),ISNUMBER(N196)),SUM(L196:N196),"")</f>
        <v/>
      </c>
      <c r="P196" s="730"/>
      <c r="Q196" s="721">
        <f t="shared" ref="Q196:Q198" si="62">IF(ISNUMBER(O196),1,0)</f>
        <v>0</v>
      </c>
      <c r="R196" s="525" t="s">
        <v>910</v>
      </c>
    </row>
    <row r="197" spans="1:18" ht="15" customHeight="1" x14ac:dyDescent="0.25">
      <c r="A197" s="177"/>
      <c r="B197" s="920" t="s">
        <v>886</v>
      </c>
      <c r="C197" s="998"/>
      <c r="D197" s="361"/>
      <c r="E197" s="151"/>
      <c r="F197" s="1001"/>
      <c r="G197" s="995"/>
      <c r="H197" s="1002">
        <v>0.5</v>
      </c>
      <c r="I197" s="1002">
        <v>0.5</v>
      </c>
      <c r="J197" s="345">
        <v>0.85</v>
      </c>
      <c r="K197" s="995"/>
      <c r="L197" s="997" t="str">
        <f t="shared" si="61"/>
        <v/>
      </c>
      <c r="M197" s="82" t="str">
        <f t="shared" si="61"/>
        <v/>
      </c>
      <c r="N197" s="997" t="str">
        <f>IF(AND(ISNUMBER(F197),ISNUMBER(J197)),F197*J197,"")</f>
        <v/>
      </c>
      <c r="O197" s="18" t="str">
        <f>IF(AND(ISNUMBER(L197),ISNUMBER(M197),ISNUMBER(N197)),SUM(L197:N197),"")</f>
        <v/>
      </c>
      <c r="P197" s="730"/>
      <c r="Q197" s="721">
        <f t="shared" si="62"/>
        <v>0</v>
      </c>
      <c r="R197" s="525" t="s">
        <v>910</v>
      </c>
    </row>
    <row r="198" spans="1:18" ht="15" customHeight="1" x14ac:dyDescent="0.25">
      <c r="A198" s="177"/>
      <c r="B198" s="920" t="s">
        <v>887</v>
      </c>
      <c r="C198" s="998"/>
      <c r="D198" s="361"/>
      <c r="E198" s="151"/>
      <c r="F198" s="1001"/>
      <c r="G198" s="995"/>
      <c r="H198" s="1002">
        <v>1</v>
      </c>
      <c r="I198" s="1002">
        <v>1</v>
      </c>
      <c r="J198" s="345">
        <v>1</v>
      </c>
      <c r="K198" s="995"/>
      <c r="L198" s="997" t="str">
        <f t="shared" si="61"/>
        <v/>
      </c>
      <c r="M198" s="82" t="str">
        <f t="shared" si="61"/>
        <v/>
      </c>
      <c r="N198" s="997" t="str">
        <f>IF(AND(ISNUMBER(F198),ISNUMBER(J198)),F198*J198,"")</f>
        <v/>
      </c>
      <c r="O198" s="18" t="str">
        <f>IF(AND(ISNUMBER(L198),ISNUMBER(M198),ISNUMBER(N198)),SUM(L198:N198),"")</f>
        <v/>
      </c>
      <c r="P198" s="730"/>
      <c r="Q198" s="721">
        <f t="shared" si="62"/>
        <v>0</v>
      </c>
      <c r="R198" s="525" t="s">
        <v>910</v>
      </c>
    </row>
    <row r="199" spans="1:18" ht="15" customHeight="1" x14ac:dyDescent="0.25">
      <c r="A199" s="177"/>
      <c r="B199" s="356" t="s">
        <v>934</v>
      </c>
      <c r="C199" s="1000" t="s">
        <v>859</v>
      </c>
      <c r="D199" s="364"/>
      <c r="E199" s="998"/>
      <c r="F199" s="999"/>
      <c r="G199" s="995"/>
      <c r="H199" s="343"/>
      <c r="I199" s="998"/>
      <c r="J199" s="999"/>
      <c r="K199" s="995"/>
      <c r="L199" s="343"/>
      <c r="M199" s="998"/>
      <c r="N199" s="998"/>
      <c r="O199" s="999"/>
      <c r="P199" s="730"/>
      <c r="R199" s="543" t="s">
        <v>911</v>
      </c>
    </row>
    <row r="200" spans="1:18" ht="15" customHeight="1" x14ac:dyDescent="0.25">
      <c r="A200" s="177"/>
      <c r="B200" s="921" t="s">
        <v>651</v>
      </c>
      <c r="C200" s="998"/>
      <c r="D200" s="364"/>
      <c r="E200" s="998"/>
      <c r="F200" s="1001"/>
      <c r="G200" s="995"/>
      <c r="H200" s="343"/>
      <c r="I200" s="998"/>
      <c r="J200" s="345">
        <v>0.85</v>
      </c>
      <c r="K200" s="995"/>
      <c r="L200" s="343"/>
      <c r="M200" s="343"/>
      <c r="N200" s="997" t="str">
        <f>IF(AND(ISNUMBER(F200),ISNUMBER(J200)),F200*J200,"")</f>
        <v/>
      </c>
      <c r="O200" s="18" t="str">
        <f>IF(ISNUMBER(N200),N200,"")</f>
        <v/>
      </c>
      <c r="P200" s="730"/>
      <c r="Q200" s="721">
        <f>IF(ISNUMBER(O200),1,0)</f>
        <v>0</v>
      </c>
      <c r="R200" s="32"/>
    </row>
    <row r="201" spans="1:18" ht="15" customHeight="1" x14ac:dyDescent="0.25">
      <c r="A201" s="177"/>
      <c r="B201" s="921" t="s">
        <v>830</v>
      </c>
      <c r="C201" s="998"/>
      <c r="D201" s="364"/>
      <c r="E201" s="998"/>
      <c r="F201" s="999"/>
      <c r="G201" s="995"/>
      <c r="H201" s="343"/>
      <c r="I201" s="998"/>
      <c r="J201" s="999"/>
      <c r="K201" s="995"/>
      <c r="L201" s="343"/>
      <c r="M201" s="343"/>
      <c r="N201" s="998"/>
      <c r="O201" s="999"/>
      <c r="P201" s="730"/>
      <c r="R201" s="525" t="s">
        <v>910</v>
      </c>
    </row>
    <row r="202" spans="1:18" ht="15" customHeight="1" x14ac:dyDescent="0.25">
      <c r="A202" s="177"/>
      <c r="B202" s="920" t="s">
        <v>884</v>
      </c>
      <c r="C202" s="998"/>
      <c r="D202" s="364"/>
      <c r="E202" s="998"/>
      <c r="F202" s="1001"/>
      <c r="G202" s="995"/>
      <c r="H202" s="343"/>
      <c r="I202" s="998"/>
      <c r="J202" s="345">
        <v>0.85</v>
      </c>
      <c r="K202" s="995"/>
      <c r="L202" s="343"/>
      <c r="M202" s="343"/>
      <c r="N202" s="997" t="str">
        <f>IF(AND(ISNUMBER(F202),ISNUMBER(J202)),F202*J202,"")</f>
        <v/>
      </c>
      <c r="O202" s="18" t="str">
        <f t="shared" ref="O202:O204" si="63">IF(ISNUMBER(N202),N202,"")</f>
        <v/>
      </c>
      <c r="P202" s="730"/>
      <c r="Q202" s="721">
        <f t="shared" ref="Q202:Q204" si="64">IF(ISNUMBER(O202),1,0)</f>
        <v>0</v>
      </c>
      <c r="R202" s="525" t="s">
        <v>910</v>
      </c>
    </row>
    <row r="203" spans="1:18" ht="15" customHeight="1" x14ac:dyDescent="0.25">
      <c r="A203" s="177"/>
      <c r="B203" s="920" t="s">
        <v>886</v>
      </c>
      <c r="C203" s="998"/>
      <c r="D203" s="364"/>
      <c r="E203" s="998"/>
      <c r="F203" s="1001"/>
      <c r="G203" s="995"/>
      <c r="H203" s="343"/>
      <c r="I203" s="998"/>
      <c r="J203" s="345">
        <v>0.85</v>
      </c>
      <c r="K203" s="995"/>
      <c r="L203" s="343"/>
      <c r="M203" s="343"/>
      <c r="N203" s="997" t="str">
        <f>IF(AND(ISNUMBER(F203),ISNUMBER(J203)),F203*J203,"")</f>
        <v/>
      </c>
      <c r="O203" s="18" t="str">
        <f t="shared" si="63"/>
        <v/>
      </c>
      <c r="P203" s="730"/>
      <c r="Q203" s="721">
        <f t="shared" si="64"/>
        <v>0</v>
      </c>
      <c r="R203" s="525" t="s">
        <v>910</v>
      </c>
    </row>
    <row r="204" spans="1:18" ht="15" customHeight="1" x14ac:dyDescent="0.25">
      <c r="A204" s="177"/>
      <c r="B204" s="920" t="s">
        <v>887</v>
      </c>
      <c r="C204" s="998"/>
      <c r="D204" s="364"/>
      <c r="E204" s="998"/>
      <c r="F204" s="1001"/>
      <c r="G204" s="995"/>
      <c r="H204" s="343"/>
      <c r="I204" s="998"/>
      <c r="J204" s="345">
        <v>1</v>
      </c>
      <c r="K204" s="995"/>
      <c r="L204" s="343"/>
      <c r="M204" s="343"/>
      <c r="N204" s="997" t="str">
        <f>IF(AND(ISNUMBER(F204),ISNUMBER(J204)),F204*J204,"")</f>
        <v/>
      </c>
      <c r="O204" s="18" t="str">
        <f t="shared" si="63"/>
        <v/>
      </c>
      <c r="P204" s="730"/>
      <c r="Q204" s="721">
        <f t="shared" si="64"/>
        <v>0</v>
      </c>
      <c r="R204" s="525" t="s">
        <v>910</v>
      </c>
    </row>
    <row r="205" spans="1:18" ht="30" customHeight="1" x14ac:dyDescent="0.25">
      <c r="A205" s="177"/>
      <c r="B205" s="1019" t="s">
        <v>977</v>
      </c>
      <c r="C205" s="1000" t="s">
        <v>846</v>
      </c>
      <c r="D205" s="364"/>
      <c r="E205" s="998"/>
      <c r="F205" s="999"/>
      <c r="G205" s="995"/>
      <c r="H205" s="343"/>
      <c r="I205" s="998"/>
      <c r="J205" s="999"/>
      <c r="K205" s="995"/>
      <c r="L205" s="343"/>
      <c r="M205" s="998"/>
      <c r="N205" s="998"/>
      <c r="O205" s="999"/>
      <c r="P205" s="730"/>
      <c r="R205" s="543" t="s">
        <v>866</v>
      </c>
    </row>
    <row r="206" spans="1:18" ht="15" customHeight="1" x14ac:dyDescent="0.25">
      <c r="A206" s="177"/>
      <c r="B206" s="921" t="s">
        <v>651</v>
      </c>
      <c r="C206" s="998"/>
      <c r="D206" s="361"/>
      <c r="E206" s="151"/>
      <c r="F206" s="999"/>
      <c r="G206" s="995"/>
      <c r="H206" s="372">
        <v>0.5</v>
      </c>
      <c r="I206" s="345">
        <v>0.5</v>
      </c>
      <c r="J206" s="522"/>
      <c r="K206" s="995"/>
      <c r="L206" s="997" t="str">
        <f>IF(AND(ISNUMBER(D206),ISNUMBER(H206)), D206*H206, "")</f>
        <v/>
      </c>
      <c r="M206" s="82" t="str">
        <f>IF(AND(ISNUMBER(E206),ISNUMBER(I206)), E206*I206, "")</f>
        <v/>
      </c>
      <c r="N206" s="998"/>
      <c r="O206" s="18" t="str">
        <f t="shared" ref="O206" si="65">IF(AND(ISNUMBER(L206),ISNUMBER(M206)),SUM(L206:M206),"")</f>
        <v/>
      </c>
      <c r="P206" s="730"/>
      <c r="Q206" s="721">
        <f>IF(ISNUMBER(O206),1,0)</f>
        <v>0</v>
      </c>
      <c r="R206" s="525" t="s">
        <v>866</v>
      </c>
    </row>
    <row r="207" spans="1:18" ht="15" customHeight="1" x14ac:dyDescent="0.25">
      <c r="A207" s="177"/>
      <c r="B207" s="921" t="s">
        <v>885</v>
      </c>
      <c r="C207" s="998"/>
      <c r="D207" s="364"/>
      <c r="E207" s="998"/>
      <c r="F207" s="999"/>
      <c r="G207" s="995"/>
      <c r="H207" s="343"/>
      <c r="I207" s="998"/>
      <c r="J207" s="522"/>
      <c r="K207" s="995"/>
      <c r="L207" s="343"/>
      <c r="M207" s="343"/>
      <c r="N207" s="998"/>
      <c r="O207" s="999"/>
      <c r="P207" s="730"/>
      <c r="R207" s="525" t="s">
        <v>866</v>
      </c>
    </row>
    <row r="208" spans="1:18" ht="15" customHeight="1" x14ac:dyDescent="0.25">
      <c r="A208" s="177"/>
      <c r="B208" s="920" t="s">
        <v>884</v>
      </c>
      <c r="C208" s="998"/>
      <c r="D208" s="361"/>
      <c r="E208" s="151"/>
      <c r="F208" s="999"/>
      <c r="G208" s="995"/>
      <c r="H208" s="372">
        <v>0.5</v>
      </c>
      <c r="I208" s="345">
        <v>0.5</v>
      </c>
      <c r="J208" s="522"/>
      <c r="K208" s="995"/>
      <c r="L208" s="997" t="str">
        <f t="shared" ref="L208:M211" si="66">IF(AND(ISNUMBER(D208),ISNUMBER(H208)), D208*H208, "")</f>
        <v/>
      </c>
      <c r="M208" s="82" t="str">
        <f t="shared" si="66"/>
        <v/>
      </c>
      <c r="N208" s="998"/>
      <c r="O208" s="18" t="str">
        <f t="shared" ref="O208:O210" si="67">IF(AND(ISNUMBER(L208),ISNUMBER(M208)),SUM(L208:M208),"")</f>
        <v/>
      </c>
      <c r="P208" s="730"/>
      <c r="Q208" s="721">
        <f t="shared" ref="Q208:Q210" si="68">IF(ISNUMBER(O208),1,0)</f>
        <v>0</v>
      </c>
      <c r="R208" s="525" t="s">
        <v>866</v>
      </c>
    </row>
    <row r="209" spans="1:18" ht="15" customHeight="1" x14ac:dyDescent="0.25">
      <c r="A209" s="177"/>
      <c r="B209" s="920" t="s">
        <v>886</v>
      </c>
      <c r="C209" s="998"/>
      <c r="D209" s="361"/>
      <c r="E209" s="151"/>
      <c r="F209" s="999"/>
      <c r="G209" s="995"/>
      <c r="H209" s="372">
        <v>0.5</v>
      </c>
      <c r="I209" s="345">
        <v>0.5</v>
      </c>
      <c r="J209" s="522"/>
      <c r="K209" s="995"/>
      <c r="L209" s="997" t="str">
        <f t="shared" si="66"/>
        <v/>
      </c>
      <c r="M209" s="82" t="str">
        <f t="shared" si="66"/>
        <v/>
      </c>
      <c r="N209" s="998"/>
      <c r="O209" s="18" t="str">
        <f t="shared" si="67"/>
        <v/>
      </c>
      <c r="P209" s="730"/>
      <c r="Q209" s="721">
        <f t="shared" si="68"/>
        <v>0</v>
      </c>
      <c r="R209" s="525" t="s">
        <v>866</v>
      </c>
    </row>
    <row r="210" spans="1:18" ht="15" customHeight="1" x14ac:dyDescent="0.25">
      <c r="A210" s="177"/>
      <c r="B210" s="920" t="s">
        <v>887</v>
      </c>
      <c r="C210" s="998"/>
      <c r="D210" s="361"/>
      <c r="E210" s="151"/>
      <c r="F210" s="999"/>
      <c r="G210" s="995"/>
      <c r="H210" s="372">
        <v>1</v>
      </c>
      <c r="I210" s="345">
        <v>1</v>
      </c>
      <c r="J210" s="522"/>
      <c r="K210" s="995"/>
      <c r="L210" s="997" t="str">
        <f t="shared" si="66"/>
        <v/>
      </c>
      <c r="M210" s="82" t="str">
        <f t="shared" si="66"/>
        <v/>
      </c>
      <c r="N210" s="998"/>
      <c r="O210" s="18" t="str">
        <f t="shared" si="67"/>
        <v/>
      </c>
      <c r="P210" s="730"/>
      <c r="Q210" s="721">
        <f t="shared" si="68"/>
        <v>0</v>
      </c>
      <c r="R210" s="525" t="s">
        <v>866</v>
      </c>
    </row>
    <row r="211" spans="1:18" ht="15" customHeight="1" x14ac:dyDescent="0.25">
      <c r="A211" s="177"/>
      <c r="B211" s="515" t="s">
        <v>690</v>
      </c>
      <c r="C211" s="1000" t="s">
        <v>860</v>
      </c>
      <c r="D211" s="361"/>
      <c r="E211" s="1001"/>
      <c r="F211" s="1001"/>
      <c r="G211" s="995"/>
      <c r="H211" s="366">
        <v>1</v>
      </c>
      <c r="I211" s="367">
        <v>1</v>
      </c>
      <c r="J211" s="365">
        <v>1</v>
      </c>
      <c r="K211" s="995"/>
      <c r="L211" s="997" t="str">
        <f t="shared" si="66"/>
        <v/>
      </c>
      <c r="M211" s="82" t="str">
        <f t="shared" si="66"/>
        <v/>
      </c>
      <c r="N211" s="997" t="str">
        <f t="shared" ref="N211:N251" si="69">IF(AND(ISNUMBER(F211),ISNUMBER(J211)),F211*J211,"")</f>
        <v/>
      </c>
      <c r="O211" s="18" t="str">
        <f>IF(AND(ISNUMBER(L211),ISNUMBER(M211),ISNUMBER(N211)),SUM(L211:N211),"")</f>
        <v/>
      </c>
      <c r="P211" s="730"/>
      <c r="Q211" s="721">
        <f>IF(ISNUMBER(O211),1,0)</f>
        <v>0</v>
      </c>
      <c r="R211" s="525" t="s">
        <v>866</v>
      </c>
    </row>
    <row r="212" spans="1:18" ht="15" customHeight="1" x14ac:dyDescent="0.25">
      <c r="A212" s="177"/>
      <c r="B212" s="515" t="s">
        <v>226</v>
      </c>
      <c r="C212" s="998"/>
      <c r="D212" s="998"/>
      <c r="E212" s="998"/>
      <c r="F212" s="999"/>
      <c r="G212" s="995"/>
      <c r="H212" s="364"/>
      <c r="I212" s="364"/>
      <c r="J212" s="364"/>
      <c r="K212" s="995"/>
      <c r="L212" s="343"/>
      <c r="M212" s="343"/>
      <c r="N212" s="343"/>
      <c r="O212" s="522"/>
      <c r="P212" s="730"/>
      <c r="R212" s="525" t="s">
        <v>866</v>
      </c>
    </row>
    <row r="213" spans="1:18" ht="15" customHeight="1" x14ac:dyDescent="0.25">
      <c r="A213" s="177"/>
      <c r="B213" s="982" t="s">
        <v>978</v>
      </c>
      <c r="C213" s="998"/>
      <c r="D213" s="998"/>
      <c r="E213" s="998"/>
      <c r="F213" s="1001"/>
      <c r="G213" s="995"/>
      <c r="H213" s="364"/>
      <c r="I213" s="364"/>
      <c r="J213" s="364"/>
      <c r="K213" s="995"/>
      <c r="L213" s="343"/>
      <c r="M213" s="343"/>
      <c r="N213" s="343"/>
      <c r="O213" s="522"/>
      <c r="P213" s="730"/>
      <c r="R213" s="525" t="s">
        <v>866</v>
      </c>
    </row>
    <row r="214" spans="1:18" ht="30" customHeight="1" x14ac:dyDescent="0.25">
      <c r="A214" s="177"/>
      <c r="B214" s="920" t="s">
        <v>935</v>
      </c>
      <c r="C214" s="998"/>
      <c r="D214" s="998"/>
      <c r="E214" s="998"/>
      <c r="F214" s="999"/>
      <c r="G214" s="995"/>
      <c r="H214" s="364"/>
      <c r="I214" s="364"/>
      <c r="J214" s="364"/>
      <c r="K214" s="995"/>
      <c r="L214" s="343"/>
      <c r="M214" s="343"/>
      <c r="N214" s="343"/>
      <c r="O214" s="522"/>
      <c r="P214" s="730"/>
      <c r="R214" s="525" t="s">
        <v>866</v>
      </c>
    </row>
    <row r="215" spans="1:18" ht="15" customHeight="1" x14ac:dyDescent="0.25">
      <c r="A215" s="535"/>
      <c r="B215" s="925" t="s">
        <v>813</v>
      </c>
      <c r="C215" s="998"/>
      <c r="D215" s="998"/>
      <c r="E215" s="998"/>
      <c r="F215" s="1001"/>
      <c r="G215" s="534"/>
      <c r="H215" s="364"/>
      <c r="I215" s="364"/>
      <c r="J215" s="364"/>
      <c r="K215" s="534"/>
      <c r="L215" s="343"/>
      <c r="M215" s="343"/>
      <c r="N215" s="343"/>
      <c r="O215" s="522"/>
      <c r="P215" s="1156"/>
      <c r="R215" s="517" t="s">
        <v>866</v>
      </c>
    </row>
    <row r="216" spans="1:18" ht="15" customHeight="1" x14ac:dyDescent="0.25">
      <c r="A216" s="535"/>
      <c r="B216" s="925" t="s">
        <v>815</v>
      </c>
      <c r="C216" s="998"/>
      <c r="D216" s="998"/>
      <c r="E216" s="998"/>
      <c r="F216" s="1001"/>
      <c r="G216" s="534"/>
      <c r="H216" s="364"/>
      <c r="I216" s="364"/>
      <c r="J216" s="364"/>
      <c r="K216" s="534"/>
      <c r="L216" s="343"/>
      <c r="M216" s="343"/>
      <c r="N216" s="343"/>
      <c r="O216" s="522"/>
      <c r="P216" s="1156"/>
      <c r="R216" s="517" t="s">
        <v>866</v>
      </c>
    </row>
    <row r="217" spans="1:18" ht="15" customHeight="1" x14ac:dyDescent="0.25">
      <c r="A217" s="177"/>
      <c r="B217" s="362" t="str">
        <f>CONCATENATE("Check: Row ", ROW(B213)," ≥ sum of rows ", ROW(B215), " to ", ROW(B216))</f>
        <v>Check: Row 213 ≥ sum of rows 215 to 216</v>
      </c>
      <c r="C217" s="998"/>
      <c r="D217" s="998"/>
      <c r="E217" s="998"/>
      <c r="F217" s="545" t="str">
        <f>IF(F213&gt;=SUM(F215:F216), "Pass", "Fail")</f>
        <v>Pass</v>
      </c>
      <c r="G217" s="995"/>
      <c r="H217" s="364"/>
      <c r="I217" s="364"/>
      <c r="J217" s="364"/>
      <c r="K217" s="995"/>
      <c r="L217" s="343"/>
      <c r="M217" s="343"/>
      <c r="N217" s="343"/>
      <c r="O217" s="522"/>
      <c r="P217" s="730"/>
      <c r="R217" s="525" t="s">
        <v>866</v>
      </c>
    </row>
    <row r="218" spans="1:18" ht="15" customHeight="1" x14ac:dyDescent="0.25">
      <c r="A218" s="177"/>
      <c r="B218" s="921" t="s">
        <v>838</v>
      </c>
      <c r="C218" s="998"/>
      <c r="D218" s="998"/>
      <c r="E218" s="998"/>
      <c r="F218" s="999"/>
      <c r="G218" s="995"/>
      <c r="H218" s="364"/>
      <c r="I218" s="364"/>
      <c r="J218" s="364"/>
      <c r="K218" s="995"/>
      <c r="L218" s="343"/>
      <c r="M218" s="343"/>
      <c r="N218" s="343"/>
      <c r="O218" s="522"/>
      <c r="P218" s="730"/>
      <c r="R218" s="525" t="s">
        <v>866</v>
      </c>
    </row>
    <row r="219" spans="1:18" ht="30" customHeight="1" x14ac:dyDescent="0.25">
      <c r="A219" s="177"/>
      <c r="B219" s="920" t="s">
        <v>936</v>
      </c>
      <c r="C219" s="998"/>
      <c r="D219" s="998"/>
      <c r="E219" s="998"/>
      <c r="F219" s="1001"/>
      <c r="G219" s="995"/>
      <c r="H219" s="364"/>
      <c r="I219" s="364"/>
      <c r="J219" s="364"/>
      <c r="K219" s="995"/>
      <c r="L219" s="343"/>
      <c r="M219" s="343"/>
      <c r="N219" s="343"/>
      <c r="O219" s="522"/>
      <c r="P219" s="730"/>
      <c r="R219" s="525" t="s">
        <v>866</v>
      </c>
    </row>
    <row r="220" spans="1:18" ht="15" customHeight="1" x14ac:dyDescent="0.25">
      <c r="A220" s="177"/>
      <c r="B220" s="1034" t="str">
        <f>CONCATENATE("Check: row ",ROW(F219)," is equal to cell ", ADDRESS(ROW('Leverage Ratio'!L13),COLUMN('Leverage Ratio'!L13),4), " in the Leverage Ratio worksheet")</f>
        <v>Check: row 219 is equal to cell L13 in the Leverage Ratio worksheet</v>
      </c>
      <c r="C220" s="998"/>
      <c r="D220" s="998"/>
      <c r="E220" s="998"/>
      <c r="F220" s="545" t="str">
        <f>IF(F219='Leverage Ratio'!L13,"Pass","Fail")</f>
        <v>Pass</v>
      </c>
      <c r="G220" s="995"/>
      <c r="H220" s="364"/>
      <c r="I220" s="364"/>
      <c r="J220" s="364"/>
      <c r="K220" s="995"/>
      <c r="L220" s="343"/>
      <c r="M220" s="343"/>
      <c r="N220" s="343"/>
      <c r="O220" s="522"/>
      <c r="P220" s="730"/>
      <c r="R220" s="525" t="s">
        <v>866</v>
      </c>
    </row>
    <row r="221" spans="1:18" ht="30" customHeight="1" x14ac:dyDescent="0.25">
      <c r="A221" s="177"/>
      <c r="B221" s="925" t="s">
        <v>937</v>
      </c>
      <c r="C221" s="998"/>
      <c r="D221" s="998"/>
      <c r="E221" s="998"/>
      <c r="F221" s="999"/>
      <c r="G221" s="995"/>
      <c r="H221" s="364"/>
      <c r="I221" s="364"/>
      <c r="J221" s="364"/>
      <c r="K221" s="995"/>
      <c r="L221" s="343"/>
      <c r="M221" s="343"/>
      <c r="N221" s="343"/>
      <c r="O221" s="522"/>
      <c r="P221" s="730"/>
      <c r="R221" s="525" t="s">
        <v>866</v>
      </c>
    </row>
    <row r="222" spans="1:18" ht="15" customHeight="1" x14ac:dyDescent="0.25">
      <c r="A222" s="177"/>
      <c r="B222" s="533" t="s">
        <v>813</v>
      </c>
      <c r="C222" s="998"/>
      <c r="D222" s="998"/>
      <c r="E222" s="998"/>
      <c r="F222" s="1001"/>
      <c r="G222" s="995"/>
      <c r="H222" s="364"/>
      <c r="I222" s="364"/>
      <c r="J222" s="364"/>
      <c r="K222" s="995"/>
      <c r="L222" s="343"/>
      <c r="M222" s="343"/>
      <c r="N222" s="343"/>
      <c r="O222" s="522"/>
      <c r="P222" s="730"/>
      <c r="R222" s="525" t="s">
        <v>866</v>
      </c>
    </row>
    <row r="223" spans="1:18" ht="15" customHeight="1" x14ac:dyDescent="0.25">
      <c r="A223" s="177"/>
      <c r="B223" s="533" t="s">
        <v>815</v>
      </c>
      <c r="C223" s="998"/>
      <c r="D223" s="998"/>
      <c r="E223" s="998"/>
      <c r="F223" s="1001"/>
      <c r="G223" s="995"/>
      <c r="H223" s="364"/>
      <c r="I223" s="364"/>
      <c r="J223" s="364"/>
      <c r="K223" s="995"/>
      <c r="L223" s="343"/>
      <c r="M223" s="343"/>
      <c r="N223" s="343"/>
      <c r="O223" s="522"/>
      <c r="P223" s="730"/>
      <c r="R223" s="525" t="s">
        <v>866</v>
      </c>
    </row>
    <row r="224" spans="1:18" ht="15" customHeight="1" x14ac:dyDescent="0.25">
      <c r="A224" s="177"/>
      <c r="B224" s="1034" t="str">
        <f>CONCATENATE("Check: row ", ROW(B219)," ≥ sum of rows ", ROW(B222), " to ", ROW(B223))</f>
        <v>Check: row 219 ≥ sum of rows 222 to 223</v>
      </c>
      <c r="C224" s="998"/>
      <c r="D224" s="998"/>
      <c r="E224" s="998"/>
      <c r="F224" s="545" t="str">
        <f>IF(F219&gt;=SUM(F222:F223),"Pass","Fail")</f>
        <v>Pass</v>
      </c>
      <c r="G224" s="995"/>
      <c r="H224" s="364"/>
      <c r="I224" s="364"/>
      <c r="J224" s="364"/>
      <c r="K224" s="995"/>
      <c r="L224" s="343"/>
      <c r="M224" s="343"/>
      <c r="N224" s="343"/>
      <c r="O224" s="522"/>
      <c r="P224" s="730"/>
      <c r="R224" s="525" t="s">
        <v>866</v>
      </c>
    </row>
    <row r="225" spans="1:18" ht="15" customHeight="1" x14ac:dyDescent="0.25">
      <c r="A225" s="177"/>
      <c r="B225" s="920" t="s">
        <v>939</v>
      </c>
      <c r="C225" s="998"/>
      <c r="D225" s="998"/>
      <c r="E225" s="998"/>
      <c r="F225" s="1001"/>
      <c r="G225" s="995"/>
      <c r="H225" s="364"/>
      <c r="I225" s="364"/>
      <c r="J225" s="364"/>
      <c r="K225" s="995"/>
      <c r="L225" s="343"/>
      <c r="M225" s="343"/>
      <c r="N225" s="343"/>
      <c r="O225" s="522"/>
      <c r="P225" s="730"/>
      <c r="R225" s="525" t="s">
        <v>866</v>
      </c>
    </row>
    <row r="226" spans="1:18" ht="30" customHeight="1" x14ac:dyDescent="0.25">
      <c r="A226" s="177"/>
      <c r="B226" s="925" t="s">
        <v>938</v>
      </c>
      <c r="C226" s="998"/>
      <c r="D226" s="998"/>
      <c r="E226" s="998"/>
      <c r="F226" s="999"/>
      <c r="G226" s="995"/>
      <c r="H226" s="364"/>
      <c r="I226" s="364"/>
      <c r="J226" s="364"/>
      <c r="K226" s="995"/>
      <c r="L226" s="343"/>
      <c r="M226" s="343"/>
      <c r="N226" s="343"/>
      <c r="O226" s="522"/>
      <c r="P226" s="730"/>
      <c r="R226" s="525" t="s">
        <v>866</v>
      </c>
    </row>
    <row r="227" spans="1:18" ht="15" customHeight="1" x14ac:dyDescent="0.25">
      <c r="A227" s="177"/>
      <c r="B227" s="533" t="s">
        <v>813</v>
      </c>
      <c r="C227" s="998"/>
      <c r="D227" s="998"/>
      <c r="E227" s="998"/>
      <c r="F227" s="1001"/>
      <c r="G227" s="995"/>
      <c r="H227" s="364"/>
      <c r="I227" s="364"/>
      <c r="J227" s="364"/>
      <c r="K227" s="995"/>
      <c r="L227" s="343"/>
      <c r="M227" s="343"/>
      <c r="N227" s="343"/>
      <c r="O227" s="522"/>
      <c r="P227" s="730"/>
      <c r="R227" s="525" t="s">
        <v>866</v>
      </c>
    </row>
    <row r="228" spans="1:18" ht="15" customHeight="1" x14ac:dyDescent="0.25">
      <c r="A228" s="177"/>
      <c r="B228" s="533" t="s">
        <v>815</v>
      </c>
      <c r="C228" s="998"/>
      <c r="D228" s="998"/>
      <c r="E228" s="998"/>
      <c r="F228" s="1001"/>
      <c r="G228" s="995"/>
      <c r="H228" s="364"/>
      <c r="I228" s="364"/>
      <c r="J228" s="364"/>
      <c r="K228" s="995"/>
      <c r="L228" s="343"/>
      <c r="M228" s="343"/>
      <c r="N228" s="521"/>
      <c r="O228" s="522"/>
      <c r="P228" s="730"/>
      <c r="R228" s="525" t="s">
        <v>866</v>
      </c>
    </row>
    <row r="229" spans="1:18" ht="15" customHeight="1" x14ac:dyDescent="0.25">
      <c r="A229" s="177"/>
      <c r="B229" s="1034" t="str">
        <f>CONCATENATE("Check: row ", ROW(B225)," ≥ sum of rows ", ROW(B227), " to ", ROW(B228))</f>
        <v>Check: row 225 ≥ sum of rows 227 to 228</v>
      </c>
      <c r="C229" s="998"/>
      <c r="D229" s="998"/>
      <c r="E229" s="998"/>
      <c r="F229" s="545" t="str">
        <f>IF(F225&gt;=SUM(F227:F228),"Pass","Fail")</f>
        <v>Pass</v>
      </c>
      <c r="G229" s="995"/>
      <c r="H229" s="364"/>
      <c r="I229" s="364"/>
      <c r="J229" s="364"/>
      <c r="K229" s="995"/>
      <c r="L229" s="343"/>
      <c r="M229" s="343"/>
      <c r="N229" s="343"/>
      <c r="O229" s="522"/>
      <c r="P229" s="730"/>
      <c r="R229" s="525" t="s">
        <v>866</v>
      </c>
    </row>
    <row r="230" spans="1:18" ht="30" customHeight="1" x14ac:dyDescent="0.25">
      <c r="A230" s="177"/>
      <c r="B230" s="921" t="s">
        <v>834</v>
      </c>
      <c r="C230" s="1000" t="s">
        <v>861</v>
      </c>
      <c r="D230" s="998"/>
      <c r="E230" s="998"/>
      <c r="F230" s="463" t="str">
        <f>IF(AND(ISNUMBER(F213),ISNUMBER(F219)),F213-F219,"")</f>
        <v/>
      </c>
      <c r="G230" s="995"/>
      <c r="H230" s="364"/>
      <c r="I230" s="364"/>
      <c r="J230" s="365">
        <v>1</v>
      </c>
      <c r="K230" s="995"/>
      <c r="L230" s="343"/>
      <c r="M230" s="522"/>
      <c r="N230" s="82" t="str">
        <f>IF(AND(ISNUMBER(F230),ISNUMBER(F59),ISNUMBER(J230)),MAX((F230-F59),0)*J230,"")</f>
        <v/>
      </c>
      <c r="O230" s="18" t="str">
        <f t="shared" ref="O230:O231" si="70">IF(ISNUMBER(N230),N230,"")</f>
        <v/>
      </c>
      <c r="P230" s="730"/>
      <c r="Q230" s="926">
        <f>IF(ISNUMBER(O230),1,0)</f>
        <v>0</v>
      </c>
      <c r="R230" s="525" t="s">
        <v>866</v>
      </c>
    </row>
    <row r="231" spans="1:18" ht="15" customHeight="1" x14ac:dyDescent="0.25">
      <c r="A231" s="177"/>
      <c r="B231" s="921" t="s">
        <v>839</v>
      </c>
      <c r="C231" s="1000" t="s">
        <v>956</v>
      </c>
      <c r="D231" s="998"/>
      <c r="E231" s="998"/>
      <c r="F231" s="463" t="str">
        <f>IF(ISNUMBER(F49),F49*0.2,"")</f>
        <v/>
      </c>
      <c r="G231" s="995"/>
      <c r="H231" s="364"/>
      <c r="I231" s="364"/>
      <c r="J231" s="365">
        <v>1</v>
      </c>
      <c r="K231" s="995"/>
      <c r="L231" s="343"/>
      <c r="M231" s="522"/>
      <c r="N231" s="82" t="str">
        <f>IF(AND(ISNUMBER(F231),ISNUMBER(J231)),F231*J231,"")</f>
        <v/>
      </c>
      <c r="O231" s="18" t="str">
        <f t="shared" si="70"/>
        <v/>
      </c>
      <c r="P231" s="730"/>
      <c r="Q231" s="926">
        <f>IF(ISNUMBER(O231),1,0)</f>
        <v>0</v>
      </c>
      <c r="R231" s="981" t="s">
        <v>957</v>
      </c>
    </row>
    <row r="232" spans="1:18" ht="15" customHeight="1" x14ac:dyDescent="0.25">
      <c r="A232" s="177"/>
      <c r="B232" s="982" t="s">
        <v>958</v>
      </c>
      <c r="C232" s="998"/>
      <c r="D232" s="998"/>
      <c r="E232" s="998"/>
      <c r="F232" s="1001"/>
      <c r="G232" s="995"/>
      <c r="H232" s="364"/>
      <c r="I232" s="364"/>
      <c r="J232" s="364"/>
      <c r="K232" s="995"/>
      <c r="L232" s="343"/>
      <c r="M232" s="343"/>
      <c r="N232" s="349"/>
      <c r="O232" s="522"/>
      <c r="P232" s="730"/>
      <c r="R232" s="525" t="s">
        <v>866</v>
      </c>
    </row>
    <row r="233" spans="1:18" ht="15" customHeight="1" x14ac:dyDescent="0.25">
      <c r="A233" s="177"/>
      <c r="B233" s="920" t="s">
        <v>840</v>
      </c>
      <c r="C233" s="1000" t="s">
        <v>862</v>
      </c>
      <c r="D233" s="998"/>
      <c r="E233" s="998"/>
      <c r="F233" s="999"/>
      <c r="G233" s="995"/>
      <c r="H233" s="364"/>
      <c r="I233" s="364"/>
      <c r="J233" s="364"/>
      <c r="K233" s="995"/>
      <c r="L233" s="343"/>
      <c r="M233" s="343"/>
      <c r="N233" s="343"/>
      <c r="O233" s="522"/>
      <c r="P233" s="730"/>
      <c r="R233" s="525" t="s">
        <v>866</v>
      </c>
    </row>
    <row r="234" spans="1:18" ht="15" customHeight="1" x14ac:dyDescent="0.25">
      <c r="A234" s="177"/>
      <c r="B234" s="925" t="s">
        <v>841</v>
      </c>
      <c r="C234" s="998"/>
      <c r="D234" s="998"/>
      <c r="E234" s="998"/>
      <c r="F234" s="1001"/>
      <c r="G234" s="995"/>
      <c r="H234" s="364"/>
      <c r="I234" s="364"/>
      <c r="J234" s="364"/>
      <c r="K234" s="995"/>
      <c r="L234" s="343"/>
      <c r="M234" s="343"/>
      <c r="N234" s="343"/>
      <c r="O234" s="522"/>
      <c r="P234" s="730"/>
      <c r="R234" s="525" t="s">
        <v>866</v>
      </c>
    </row>
    <row r="235" spans="1:18" ht="15" customHeight="1" x14ac:dyDescent="0.25">
      <c r="A235" s="177"/>
      <c r="B235" s="925" t="s">
        <v>842</v>
      </c>
      <c r="C235" s="998"/>
      <c r="D235" s="998"/>
      <c r="E235" s="998"/>
      <c r="F235" s="1001"/>
      <c r="G235" s="995"/>
      <c r="H235" s="364"/>
      <c r="I235" s="364"/>
      <c r="J235" s="364"/>
      <c r="K235" s="995"/>
      <c r="L235" s="343"/>
      <c r="M235" s="343"/>
      <c r="N235" s="343"/>
      <c r="O235" s="522"/>
      <c r="P235" s="730"/>
      <c r="R235" s="525" t="s">
        <v>866</v>
      </c>
    </row>
    <row r="236" spans="1:18" ht="15" customHeight="1" x14ac:dyDescent="0.25">
      <c r="A236" s="177"/>
      <c r="B236" s="1020" t="s">
        <v>979</v>
      </c>
      <c r="C236" s="998"/>
      <c r="D236" s="998"/>
      <c r="E236" s="998"/>
      <c r="F236" s="1001"/>
      <c r="G236" s="995"/>
      <c r="H236" s="364"/>
      <c r="I236" s="364"/>
      <c r="J236" s="364"/>
      <c r="K236" s="995"/>
      <c r="L236" s="343"/>
      <c r="M236" s="343"/>
      <c r="N236" s="343"/>
      <c r="O236" s="522"/>
      <c r="P236" s="730"/>
      <c r="R236" s="525" t="s">
        <v>866</v>
      </c>
    </row>
    <row r="237" spans="1:18" ht="15" customHeight="1" x14ac:dyDescent="0.25">
      <c r="A237" s="177"/>
      <c r="B237" s="920" t="s">
        <v>965</v>
      </c>
      <c r="C237" s="1000" t="s">
        <v>863</v>
      </c>
      <c r="D237" s="998"/>
      <c r="E237" s="998"/>
      <c r="F237" s="1001"/>
      <c r="G237" s="995"/>
      <c r="H237" s="364"/>
      <c r="I237" s="364"/>
      <c r="J237" s="364"/>
      <c r="K237" s="995"/>
      <c r="L237" s="343"/>
      <c r="M237" s="343"/>
      <c r="N237" s="343"/>
      <c r="O237" s="522"/>
      <c r="P237" s="730"/>
      <c r="R237" s="525" t="s">
        <v>866</v>
      </c>
    </row>
    <row r="238" spans="1:18" ht="15" customHeight="1" x14ac:dyDescent="0.25">
      <c r="A238" s="177"/>
      <c r="B238" s="1034" t="str">
        <f>CONCATENATE("Check: sum of row ", ROW(F234), " to row ", ROW(F237), " = row ", ROW(F232))</f>
        <v>Check: sum of row 234 to row 237 = row 232</v>
      </c>
      <c r="C238" s="998"/>
      <c r="D238" s="998"/>
      <c r="E238" s="998"/>
      <c r="F238" s="545" t="str">
        <f>IF(SUM(F234:F237)=F232,"Pass","Fail")</f>
        <v>Pass</v>
      </c>
      <c r="G238" s="995"/>
      <c r="H238" s="364"/>
      <c r="I238" s="364"/>
      <c r="J238" s="364"/>
      <c r="K238" s="995"/>
      <c r="L238" s="343"/>
      <c r="M238" s="343"/>
      <c r="N238" s="343"/>
      <c r="O238" s="522"/>
      <c r="P238" s="730"/>
      <c r="R238" s="525" t="s">
        <v>866</v>
      </c>
    </row>
    <row r="239" spans="1:18" ht="30" customHeight="1" x14ac:dyDescent="0.25">
      <c r="A239" s="177"/>
      <c r="B239" s="920" t="s">
        <v>940</v>
      </c>
      <c r="C239" s="998"/>
      <c r="D239" s="361"/>
      <c r="E239" s="1001"/>
      <c r="F239" s="1001"/>
      <c r="G239" s="995"/>
      <c r="H239" s="364"/>
      <c r="I239" s="364"/>
      <c r="J239" s="364"/>
      <c r="K239" s="995"/>
      <c r="L239" s="343"/>
      <c r="M239" s="343"/>
      <c r="N239" s="343"/>
      <c r="O239" s="522"/>
      <c r="P239" s="730"/>
      <c r="R239" s="525" t="s">
        <v>866</v>
      </c>
    </row>
    <row r="240" spans="1:18" ht="15" customHeight="1" x14ac:dyDescent="0.25">
      <c r="A240" s="177"/>
      <c r="B240" s="1034" t="str">
        <f>CONCATENATE("Check: sum of row ", ROW(B239), " = sum of rows ", ROW(B234), " to ", ROW(B236))</f>
        <v>Check: sum of row 239 = sum of rows 234 to 236</v>
      </c>
      <c r="C240" s="998"/>
      <c r="D240" s="998"/>
      <c r="E240" s="998"/>
      <c r="F240" s="545" t="str">
        <f>IF(SUM(D239:F239)=SUM(F234:F236),"Pass","Fail")</f>
        <v>Pass</v>
      </c>
      <c r="G240" s="995"/>
      <c r="H240" s="364"/>
      <c r="I240" s="364"/>
      <c r="J240" s="364"/>
      <c r="K240" s="995"/>
      <c r="L240" s="343"/>
      <c r="M240" s="343"/>
      <c r="N240" s="343"/>
      <c r="O240" s="522"/>
      <c r="P240" s="730"/>
      <c r="R240" s="525" t="s">
        <v>866</v>
      </c>
    </row>
    <row r="241" spans="1:18" ht="30" customHeight="1" x14ac:dyDescent="0.25">
      <c r="A241" s="177"/>
      <c r="B241" s="920" t="s">
        <v>941</v>
      </c>
      <c r="C241" s="998"/>
      <c r="D241" s="998"/>
      <c r="E241" s="998"/>
      <c r="F241" s="999"/>
      <c r="G241" s="995"/>
      <c r="H241" s="364"/>
      <c r="I241" s="364"/>
      <c r="J241" s="364"/>
      <c r="K241" s="995"/>
      <c r="L241" s="343"/>
      <c r="M241" s="343"/>
      <c r="N241" s="343"/>
      <c r="O241" s="522"/>
      <c r="P241" s="730"/>
      <c r="R241" s="525" t="s">
        <v>866</v>
      </c>
    </row>
    <row r="242" spans="1:18" ht="15" customHeight="1" x14ac:dyDescent="0.25">
      <c r="A242" s="177"/>
      <c r="B242" s="925" t="s">
        <v>813</v>
      </c>
      <c r="C242" s="998"/>
      <c r="D242" s="998"/>
      <c r="E242" s="998"/>
      <c r="F242" s="1001"/>
      <c r="G242" s="995"/>
      <c r="H242" s="364"/>
      <c r="I242" s="364"/>
      <c r="J242" s="364"/>
      <c r="K242" s="995"/>
      <c r="L242" s="343"/>
      <c r="M242" s="343"/>
      <c r="N242" s="343"/>
      <c r="O242" s="522"/>
      <c r="P242" s="730"/>
      <c r="R242" s="525" t="s">
        <v>866</v>
      </c>
    </row>
    <row r="243" spans="1:18" ht="15" customHeight="1" x14ac:dyDescent="0.25">
      <c r="A243" s="177"/>
      <c r="B243" s="925" t="s">
        <v>815</v>
      </c>
      <c r="C243" s="998"/>
      <c r="D243" s="998"/>
      <c r="E243" s="998"/>
      <c r="F243" s="1001"/>
      <c r="G243" s="995"/>
      <c r="H243" s="364"/>
      <c r="I243" s="364"/>
      <c r="J243" s="364"/>
      <c r="K243" s="995"/>
      <c r="L243" s="343"/>
      <c r="M243" s="343"/>
      <c r="N243" s="343"/>
      <c r="O243" s="522"/>
      <c r="P243" s="730"/>
      <c r="R243" s="525" t="s">
        <v>866</v>
      </c>
    </row>
    <row r="244" spans="1:18" ht="15" customHeight="1" x14ac:dyDescent="0.25">
      <c r="A244" s="177"/>
      <c r="B244" s="1034" t="str">
        <f>CONCATENATE("Check: Sum of rows ", ROW(B234)," to ",ROW(B236)," ≥ sum of rows ", ROW(B242), " to ", ROW(B243))</f>
        <v>Check: Sum of rows 234 to 236 ≥ sum of rows 242 to 243</v>
      </c>
      <c r="C244" s="998"/>
      <c r="D244" s="998"/>
      <c r="E244" s="998"/>
      <c r="F244" s="545" t="str">
        <f>IF(SUM(F234:F236)&gt;=SUM(F242:F243),"Pass","Fail")</f>
        <v>Pass</v>
      </c>
      <c r="G244" s="995"/>
      <c r="H244" s="364"/>
      <c r="I244" s="364"/>
      <c r="J244" s="364"/>
      <c r="K244" s="995"/>
      <c r="L244" s="343"/>
      <c r="M244" s="343"/>
      <c r="N244" s="343"/>
      <c r="O244" s="522"/>
      <c r="P244" s="730"/>
      <c r="R244" s="525" t="s">
        <v>866</v>
      </c>
    </row>
    <row r="245" spans="1:18" ht="15" customHeight="1" x14ac:dyDescent="0.25">
      <c r="A245" s="177"/>
      <c r="B245" s="921" t="s">
        <v>843</v>
      </c>
      <c r="C245" s="1000" t="s">
        <v>862</v>
      </c>
      <c r="D245" s="998"/>
      <c r="E245" s="998"/>
      <c r="F245" s="1001"/>
      <c r="G245" s="995"/>
      <c r="H245" s="364"/>
      <c r="I245" s="364"/>
      <c r="J245" s="364"/>
      <c r="K245" s="995"/>
      <c r="L245" s="343"/>
      <c r="M245" s="343"/>
      <c r="N245" s="343"/>
      <c r="O245" s="522"/>
      <c r="P245" s="730"/>
      <c r="R245" s="525" t="s">
        <v>866</v>
      </c>
    </row>
    <row r="246" spans="1:18" ht="30" customHeight="1" x14ac:dyDescent="0.25">
      <c r="A246" s="177"/>
      <c r="B246" s="921" t="s">
        <v>835</v>
      </c>
      <c r="C246" s="1000" t="s">
        <v>862</v>
      </c>
      <c r="D246" s="998"/>
      <c r="E246" s="998"/>
      <c r="F246" s="463" t="str">
        <f>IF(AND(ISNUMBER(F232),ISNUMBER(F245),ISNUMBER(F237)),F232-F237+F245,"")</f>
        <v/>
      </c>
      <c r="G246" s="995"/>
      <c r="H246" s="364"/>
      <c r="I246" s="364"/>
      <c r="J246" s="365">
        <v>0.85</v>
      </c>
      <c r="K246" s="995"/>
      <c r="L246" s="343"/>
      <c r="M246" s="343"/>
      <c r="N246" s="997" t="str">
        <f>IF(AND(ISNUMBER(F246),ISNUMBER(J246)),F246*J246,"")</f>
        <v/>
      </c>
      <c r="O246" s="18" t="str">
        <f t="shared" ref="O246" si="71">IF(ISNUMBER(N246),N246,"")</f>
        <v/>
      </c>
      <c r="P246" s="730"/>
      <c r="Q246" s="926">
        <f t="shared" ref="Q246:Q251" si="72">IF(ISNUMBER(O246),1,0)</f>
        <v>0</v>
      </c>
      <c r="R246" s="525" t="s">
        <v>866</v>
      </c>
    </row>
    <row r="247" spans="1:18" ht="15" customHeight="1" x14ac:dyDescent="0.25">
      <c r="A247" s="177"/>
      <c r="B247" s="515" t="s">
        <v>836</v>
      </c>
      <c r="C247" s="1000" t="s">
        <v>864</v>
      </c>
      <c r="D247" s="361"/>
      <c r="E247" s="1001"/>
      <c r="F247" s="1001"/>
      <c r="G247" s="995"/>
      <c r="H247" s="366">
        <v>1</v>
      </c>
      <c r="I247" s="367">
        <v>1</v>
      </c>
      <c r="J247" s="365">
        <v>1</v>
      </c>
      <c r="K247" s="995"/>
      <c r="L247" s="997" t="str">
        <f>IF(AND(ISNUMBER(D247),ISNUMBER(H247)), D247*H247, "")</f>
        <v/>
      </c>
      <c r="M247" s="82" t="str">
        <f>IF(AND(ISNUMBER(E247),ISNUMBER(I247)), E247*I247, "")</f>
        <v/>
      </c>
      <c r="N247" s="997" t="str">
        <f>IF(AND(ISNUMBER(F247),ISNUMBER(J247)),F247*J247,"")</f>
        <v/>
      </c>
      <c r="O247" s="18" t="str">
        <f>IF(AND(ISNUMBER(L247),ISNUMBER(M247),ISNUMBER(N247)),SUM(L247:N247),"")</f>
        <v/>
      </c>
      <c r="P247" s="730"/>
      <c r="Q247" s="926">
        <f t="shared" si="72"/>
        <v>0</v>
      </c>
      <c r="R247" s="525" t="s">
        <v>866</v>
      </c>
    </row>
    <row r="248" spans="1:18" ht="15" customHeight="1" x14ac:dyDescent="0.25">
      <c r="A248" s="177"/>
      <c r="B248" s="515" t="s">
        <v>900</v>
      </c>
      <c r="C248" s="1000" t="s">
        <v>865</v>
      </c>
      <c r="D248" s="1001"/>
      <c r="E248" s="998"/>
      <c r="F248" s="999"/>
      <c r="G248" s="995"/>
      <c r="H248" s="1002">
        <v>0</v>
      </c>
      <c r="I248" s="998"/>
      <c r="J248" s="999"/>
      <c r="K248" s="995"/>
      <c r="L248" s="997" t="str">
        <f t="shared" ref="L248" si="73">IF(AND(ISNUMBER(D248),ISNUMBER(H248)), D248*H248, "")</f>
        <v/>
      </c>
      <c r="M248" s="998"/>
      <c r="N248" s="998"/>
      <c r="O248" s="18" t="str">
        <f>IF(ISNUMBER(L248), L248,"")</f>
        <v/>
      </c>
      <c r="P248" s="730"/>
      <c r="Q248" s="721">
        <f t="shared" si="72"/>
        <v>0</v>
      </c>
      <c r="R248" s="981" t="s">
        <v>966</v>
      </c>
    </row>
    <row r="249" spans="1:18" ht="15" customHeight="1" x14ac:dyDescent="0.25">
      <c r="A249" s="177"/>
      <c r="B249" s="515" t="s">
        <v>837</v>
      </c>
      <c r="C249" s="1000">
        <v>45</v>
      </c>
      <c r="D249" s="361"/>
      <c r="E249" s="1001"/>
      <c r="F249" s="1001"/>
      <c r="G249" s="995"/>
      <c r="H249" s="366">
        <v>0</v>
      </c>
      <c r="I249" s="367">
        <v>0</v>
      </c>
      <c r="J249" s="365">
        <v>0</v>
      </c>
      <c r="K249" s="995"/>
      <c r="L249" s="997" t="str">
        <f>IF(AND(ISNUMBER(D249),ISNUMBER(H249)), D249*H249, "")</f>
        <v/>
      </c>
      <c r="M249" s="82" t="str">
        <f>IF(AND(ISNUMBER(E249),ISNUMBER(I249)), E249*I249, "")</f>
        <v/>
      </c>
      <c r="N249" s="997" t="str">
        <f t="shared" si="69"/>
        <v/>
      </c>
      <c r="O249" s="18" t="str">
        <f>IF(AND(ISNUMBER(L249),ISNUMBER(M249),ISNUMBER(N249)),SUM(L249:N249),"")</f>
        <v/>
      </c>
      <c r="P249" s="730"/>
      <c r="Q249" s="721">
        <f t="shared" si="72"/>
        <v>0</v>
      </c>
      <c r="R249" s="525" t="s">
        <v>866</v>
      </c>
    </row>
    <row r="250" spans="1:18" ht="15" customHeight="1" x14ac:dyDescent="0.25">
      <c r="A250" s="177"/>
      <c r="B250" s="520" t="str">
        <f>CONCATENATE("Check: interdependent assets in row ", ROW(B249), " = interdependent liabilities above in row ", ROW(B75))</f>
        <v>Check: interdependent assets in row 249 = interdependent liabilities above in row 75</v>
      </c>
      <c r="C250" s="998"/>
      <c r="D250" s="545" t="str">
        <f>IF(D249=D75,"Pass","Fail")</f>
        <v>Pass</v>
      </c>
      <c r="E250" s="545" t="str">
        <f>IF(E249=E75,"Pass","Fail")</f>
        <v>Pass</v>
      </c>
      <c r="F250" s="545" t="str">
        <f>IF(F249=F75,"Pass","Fail")</f>
        <v>Pass</v>
      </c>
      <c r="G250" s="995"/>
      <c r="H250" s="364"/>
      <c r="I250" s="364"/>
      <c r="J250" s="364"/>
      <c r="K250" s="995"/>
      <c r="L250" s="364"/>
      <c r="M250" s="364"/>
      <c r="N250" s="364"/>
      <c r="O250" s="541"/>
      <c r="P250" s="730"/>
      <c r="R250" s="525" t="s">
        <v>866</v>
      </c>
    </row>
    <row r="251" spans="1:18" ht="15" customHeight="1" x14ac:dyDescent="0.25">
      <c r="A251" s="177"/>
      <c r="B251" s="516" t="s">
        <v>691</v>
      </c>
      <c r="C251" s="159" t="s">
        <v>864</v>
      </c>
      <c r="D251" s="539"/>
      <c r="E251" s="374"/>
      <c r="F251" s="374"/>
      <c r="G251" s="995"/>
      <c r="H251" s="538">
        <v>1</v>
      </c>
      <c r="I251" s="537">
        <v>1</v>
      </c>
      <c r="J251" s="536">
        <v>1</v>
      </c>
      <c r="K251" s="995"/>
      <c r="L251" s="924" t="str">
        <f>IF(AND(ISNUMBER(D251),ISNUMBER(H251)), D251*H251, "")</f>
        <v/>
      </c>
      <c r="M251" s="918" t="str">
        <f>IF(AND(ISNUMBER(E251),ISNUMBER(I251)), E251*I251, "")</f>
        <v/>
      </c>
      <c r="N251" s="924" t="str">
        <f t="shared" si="69"/>
        <v/>
      </c>
      <c r="O251" s="103" t="str">
        <f>IF(AND(ISNUMBER(L251),ISNUMBER(M251),ISNUMBER(N251)),SUM(L251:N251),"")</f>
        <v/>
      </c>
      <c r="P251" s="730"/>
      <c r="Q251" s="721">
        <f t="shared" si="72"/>
        <v>0</v>
      </c>
      <c r="R251" s="32"/>
    </row>
    <row r="252" spans="1:18" ht="45" customHeight="1" x14ac:dyDescent="0.35">
      <c r="A252" s="1261" t="s">
        <v>653</v>
      </c>
      <c r="B252" s="143"/>
      <c r="C252" s="143"/>
      <c r="D252" s="144"/>
      <c r="E252" s="145"/>
      <c r="F252" s="995"/>
      <c r="G252" s="995"/>
      <c r="H252" s="995"/>
      <c r="I252" s="995"/>
      <c r="J252" s="995"/>
      <c r="K252" s="995"/>
      <c r="L252" s="995"/>
      <c r="M252" s="995"/>
      <c r="N252" s="995"/>
      <c r="O252" s="995"/>
      <c r="P252" s="730"/>
      <c r="R252" s="32"/>
    </row>
    <row r="253" spans="1:18" ht="15" customHeight="1" x14ac:dyDescent="0.25">
      <c r="A253" s="177"/>
      <c r="B253" s="995"/>
      <c r="C253" s="995"/>
      <c r="D253" s="995"/>
      <c r="E253" s="995"/>
      <c r="F253" s="995"/>
      <c r="G253" s="995"/>
      <c r="H253" s="995"/>
      <c r="I253" s="995"/>
      <c r="J253" s="995"/>
      <c r="K253" s="995"/>
      <c r="L253" s="995"/>
      <c r="M253" s="995"/>
      <c r="N253" s="995"/>
      <c r="O253" s="995"/>
      <c r="P253" s="730"/>
      <c r="R253" s="32"/>
    </row>
    <row r="254" spans="1:18" ht="45" customHeight="1" x14ac:dyDescent="0.25">
      <c r="A254" s="177"/>
      <c r="B254" s="142"/>
      <c r="C254" s="514" t="s">
        <v>567</v>
      </c>
      <c r="D254" s="514" t="s">
        <v>323</v>
      </c>
      <c r="E254" s="995"/>
      <c r="F254" s="995"/>
      <c r="G254" s="995"/>
      <c r="H254" s="369" t="s">
        <v>668</v>
      </c>
      <c r="I254" s="995"/>
      <c r="J254" s="995"/>
      <c r="K254" s="995"/>
      <c r="L254" s="2339"/>
      <c r="M254" s="2339"/>
      <c r="N254" s="2339"/>
      <c r="O254" s="369" t="s">
        <v>669</v>
      </c>
      <c r="P254" s="730"/>
      <c r="R254" s="32"/>
    </row>
    <row r="255" spans="1:18" ht="15" customHeight="1" x14ac:dyDescent="0.25">
      <c r="A255" s="177"/>
      <c r="B255" s="995" t="s">
        <v>654</v>
      </c>
      <c r="C255" s="1000">
        <v>47</v>
      </c>
      <c r="D255" s="370"/>
      <c r="E255" s="995"/>
      <c r="F255" s="995"/>
      <c r="G255" s="995"/>
      <c r="H255" s="371">
        <v>0.05</v>
      </c>
      <c r="I255" s="995"/>
      <c r="J255" s="995"/>
      <c r="K255" s="995"/>
      <c r="L255" s="349"/>
      <c r="M255" s="350"/>
      <c r="N255" s="350"/>
      <c r="O255" s="88" t="str">
        <f t="shared" ref="O255:O260" si="74">IF(AND(ISNUMBER(D255),ISNUMBER(H255)),SUM(D255)*H255,"")</f>
        <v/>
      </c>
      <c r="P255" s="730"/>
      <c r="Q255" s="721">
        <f t="shared" ref="Q255:Q260" si="75">IF(ISNUMBER(O255),1,0)</f>
        <v>0</v>
      </c>
      <c r="R255" s="32"/>
    </row>
    <row r="256" spans="1:18" ht="15" customHeight="1" x14ac:dyDescent="0.25">
      <c r="A256" s="177"/>
      <c r="B256" s="995" t="s">
        <v>655</v>
      </c>
      <c r="C256" s="1000">
        <v>47</v>
      </c>
      <c r="D256" s="1001"/>
      <c r="E256" s="995"/>
      <c r="F256" s="995"/>
      <c r="G256" s="995"/>
      <c r="H256" s="372">
        <v>0.05</v>
      </c>
      <c r="I256" s="995"/>
      <c r="J256" s="995"/>
      <c r="K256" s="995"/>
      <c r="L256" s="343"/>
      <c r="M256" s="998"/>
      <c r="N256" s="998"/>
      <c r="O256" s="18" t="str">
        <f t="shared" si="74"/>
        <v/>
      </c>
      <c r="P256" s="730"/>
      <c r="Q256" s="721">
        <f t="shared" si="75"/>
        <v>0</v>
      </c>
      <c r="R256" s="32"/>
    </row>
    <row r="257" spans="1:18" ht="15" customHeight="1" x14ac:dyDescent="0.25">
      <c r="A257" s="177"/>
      <c r="B257" s="995" t="s">
        <v>694</v>
      </c>
      <c r="C257" s="1000">
        <v>47</v>
      </c>
      <c r="D257" s="1001"/>
      <c r="E257" s="995"/>
      <c r="F257" s="995"/>
      <c r="G257" s="995"/>
      <c r="H257" s="372">
        <f>Parameters!F76</f>
        <v>0</v>
      </c>
      <c r="I257" s="995"/>
      <c r="J257" s="995"/>
      <c r="K257" s="995"/>
      <c r="L257" s="343"/>
      <c r="M257" s="998"/>
      <c r="N257" s="998"/>
      <c r="O257" s="18" t="str">
        <f t="shared" si="74"/>
        <v/>
      </c>
      <c r="P257" s="730"/>
      <c r="Q257" s="721">
        <f t="shared" si="75"/>
        <v>0</v>
      </c>
      <c r="R257" s="32"/>
    </row>
    <row r="258" spans="1:18" ht="15" customHeight="1" x14ac:dyDescent="0.25">
      <c r="A258" s="177"/>
      <c r="B258" s="995" t="s">
        <v>695</v>
      </c>
      <c r="C258" s="1000">
        <v>47</v>
      </c>
      <c r="D258" s="1001"/>
      <c r="E258" s="995"/>
      <c r="F258" s="995"/>
      <c r="G258" s="995"/>
      <c r="H258" s="372">
        <f>Parameters!F77</f>
        <v>0</v>
      </c>
      <c r="I258" s="995"/>
      <c r="J258" s="995"/>
      <c r="K258" s="995"/>
      <c r="L258" s="343"/>
      <c r="M258" s="998"/>
      <c r="N258" s="998"/>
      <c r="O258" s="18" t="str">
        <f t="shared" si="74"/>
        <v/>
      </c>
      <c r="P258" s="730"/>
      <c r="Q258" s="721">
        <f t="shared" si="75"/>
        <v>0</v>
      </c>
      <c r="R258" s="32"/>
    </row>
    <row r="259" spans="1:18" ht="15" customHeight="1" x14ac:dyDescent="0.25">
      <c r="A259" s="177"/>
      <c r="B259" s="995" t="s">
        <v>487</v>
      </c>
      <c r="C259" s="1000">
        <v>47</v>
      </c>
      <c r="D259" s="1001"/>
      <c r="E259" s="995"/>
      <c r="F259" s="995"/>
      <c r="G259" s="995"/>
      <c r="H259" s="372">
        <f>Parameters!F78</f>
        <v>0</v>
      </c>
      <c r="I259" s="995"/>
      <c r="J259" s="995"/>
      <c r="K259" s="995"/>
      <c r="L259" s="343"/>
      <c r="M259" s="998"/>
      <c r="N259" s="998"/>
      <c r="O259" s="18" t="str">
        <f t="shared" si="74"/>
        <v/>
      </c>
      <c r="P259" s="730"/>
      <c r="Q259" s="721">
        <f t="shared" si="75"/>
        <v>0</v>
      </c>
      <c r="R259" s="32"/>
    </row>
    <row r="260" spans="1:18" ht="15" customHeight="1" x14ac:dyDescent="0.25">
      <c r="A260" s="177"/>
      <c r="B260" s="995" t="s">
        <v>488</v>
      </c>
      <c r="C260" s="1000">
        <v>47</v>
      </c>
      <c r="D260" s="1001"/>
      <c r="E260" s="995"/>
      <c r="F260" s="995"/>
      <c r="G260" s="995"/>
      <c r="H260" s="372">
        <f>Parameters!F79</f>
        <v>0</v>
      </c>
      <c r="I260" s="995"/>
      <c r="J260" s="995"/>
      <c r="K260" s="995"/>
      <c r="L260" s="343"/>
      <c r="M260" s="998"/>
      <c r="N260" s="998"/>
      <c r="O260" s="18" t="str">
        <f t="shared" si="74"/>
        <v/>
      </c>
      <c r="P260" s="730"/>
      <c r="Q260" s="721">
        <f t="shared" si="75"/>
        <v>0</v>
      </c>
      <c r="R260" s="32"/>
    </row>
    <row r="261" spans="1:18" ht="15" customHeight="1" x14ac:dyDescent="0.25">
      <c r="A261" s="177"/>
      <c r="B261" s="995" t="s">
        <v>389</v>
      </c>
      <c r="C261" s="1000">
        <v>47</v>
      </c>
      <c r="D261" s="999"/>
      <c r="E261" s="995"/>
      <c r="F261" s="995"/>
      <c r="G261" s="995"/>
      <c r="H261" s="343"/>
      <c r="I261" s="995"/>
      <c r="J261" s="995"/>
      <c r="K261" s="995"/>
      <c r="L261" s="343"/>
      <c r="M261" s="998"/>
      <c r="N261" s="998"/>
      <c r="O261" s="999"/>
      <c r="P261" s="730"/>
      <c r="R261" s="32"/>
    </row>
    <row r="262" spans="1:18" ht="15" customHeight="1" x14ac:dyDescent="0.25">
      <c r="A262" s="177"/>
      <c r="B262" s="373" t="s">
        <v>261</v>
      </c>
      <c r="C262" s="1000">
        <v>47</v>
      </c>
      <c r="D262" s="1001"/>
      <c r="E262" s="995"/>
      <c r="F262" s="995"/>
      <c r="G262" s="995"/>
      <c r="H262" s="372">
        <f>Parameters!F81</f>
        <v>0</v>
      </c>
      <c r="I262" s="995"/>
      <c r="J262" s="995"/>
      <c r="K262" s="995"/>
      <c r="L262" s="343"/>
      <c r="M262" s="998"/>
      <c r="N262" s="998"/>
      <c r="O262" s="18" t="str">
        <f>IF(AND(ISNUMBER(D262),ISNUMBER(H262)),SUM(D262)*H262,"")</f>
        <v/>
      </c>
      <c r="P262" s="730"/>
      <c r="Q262" s="721">
        <f t="shared" ref="Q262:Q266" si="76">IF(ISNUMBER(O262),1,0)</f>
        <v>0</v>
      </c>
      <c r="R262" s="32"/>
    </row>
    <row r="263" spans="1:18" ht="15" customHeight="1" x14ac:dyDescent="0.25">
      <c r="A263" s="177"/>
      <c r="B263" s="373" t="s">
        <v>13</v>
      </c>
      <c r="C263" s="1000">
        <v>47</v>
      </c>
      <c r="D263" s="1001"/>
      <c r="E263" s="995"/>
      <c r="F263" s="995"/>
      <c r="G263" s="995"/>
      <c r="H263" s="372">
        <f>Parameters!F82</f>
        <v>0</v>
      </c>
      <c r="I263" s="995"/>
      <c r="J263" s="995"/>
      <c r="K263" s="995"/>
      <c r="L263" s="343"/>
      <c r="M263" s="998"/>
      <c r="N263" s="998"/>
      <c r="O263" s="18" t="str">
        <f>IF(AND(ISNUMBER(D263),ISNUMBER(H263)),SUM(D263)*H263,"")</f>
        <v/>
      </c>
      <c r="P263" s="730"/>
      <c r="Q263" s="721">
        <f t="shared" si="76"/>
        <v>0</v>
      </c>
      <c r="R263" s="32"/>
    </row>
    <row r="264" spans="1:18" ht="15" customHeight="1" x14ac:dyDescent="0.25">
      <c r="A264" s="177"/>
      <c r="B264" s="373" t="s">
        <v>390</v>
      </c>
      <c r="C264" s="1000">
        <v>47</v>
      </c>
      <c r="D264" s="1001"/>
      <c r="E264" s="995"/>
      <c r="F264" s="995"/>
      <c r="G264" s="995"/>
      <c r="H264" s="372">
        <f>Parameters!F83</f>
        <v>0</v>
      </c>
      <c r="I264" s="995"/>
      <c r="J264" s="995"/>
      <c r="K264" s="995"/>
      <c r="L264" s="343"/>
      <c r="M264" s="998"/>
      <c r="N264" s="998"/>
      <c r="O264" s="18" t="str">
        <f>IF(AND(ISNUMBER(D264),ISNUMBER(H264)),SUM(D264)*H264,"")</f>
        <v/>
      </c>
      <c r="P264" s="730"/>
      <c r="Q264" s="721">
        <f t="shared" si="76"/>
        <v>0</v>
      </c>
      <c r="R264" s="32"/>
    </row>
    <row r="265" spans="1:18" ht="15" customHeight="1" x14ac:dyDescent="0.25">
      <c r="A265" s="177"/>
      <c r="B265" s="373" t="s">
        <v>14</v>
      </c>
      <c r="C265" s="1000">
        <v>47</v>
      </c>
      <c r="D265" s="1001"/>
      <c r="E265" s="995"/>
      <c r="F265" s="995"/>
      <c r="G265" s="995"/>
      <c r="H265" s="372">
        <f>Parameters!F84</f>
        <v>0</v>
      </c>
      <c r="I265" s="995"/>
      <c r="J265" s="995"/>
      <c r="K265" s="995"/>
      <c r="L265" s="343"/>
      <c r="M265" s="998"/>
      <c r="N265" s="998"/>
      <c r="O265" s="18" t="str">
        <f>IF(AND(ISNUMBER(D265),ISNUMBER(H265)),SUM(D265)*H265,"")</f>
        <v/>
      </c>
      <c r="P265" s="730"/>
      <c r="Q265" s="721">
        <f t="shared" si="76"/>
        <v>0</v>
      </c>
      <c r="R265" s="32"/>
    </row>
    <row r="266" spans="1:18" ht="15" customHeight="1" x14ac:dyDescent="0.25">
      <c r="A266" s="177"/>
      <c r="B266" s="333" t="s">
        <v>138</v>
      </c>
      <c r="C266" s="156">
        <v>47</v>
      </c>
      <c r="D266" s="374"/>
      <c r="E266" s="995"/>
      <c r="F266" s="995"/>
      <c r="G266" s="995"/>
      <c r="H266" s="375">
        <f>Parameters!F85</f>
        <v>0</v>
      </c>
      <c r="I266" s="995"/>
      <c r="J266" s="995"/>
      <c r="K266" s="995"/>
      <c r="L266" s="368"/>
      <c r="M266" s="935"/>
      <c r="N266" s="935"/>
      <c r="O266" s="103" t="str">
        <f>IF(AND(ISNUMBER(D266),ISNUMBER(H266)),SUM(D266)*H266,"")</f>
        <v/>
      </c>
      <c r="P266" s="730"/>
      <c r="Q266" s="721">
        <f t="shared" si="76"/>
        <v>0</v>
      </c>
      <c r="R266" s="32"/>
    </row>
    <row r="267" spans="1:18" ht="15" customHeight="1" x14ac:dyDescent="0.25">
      <c r="A267" s="177"/>
      <c r="B267" s="376"/>
      <c r="C267" s="472"/>
      <c r="D267" s="353"/>
      <c r="E267" s="995"/>
      <c r="F267" s="995"/>
      <c r="G267" s="995"/>
      <c r="H267" s="377"/>
      <c r="I267" s="995"/>
      <c r="J267" s="995"/>
      <c r="K267" s="995"/>
      <c r="L267" s="378" t="s">
        <v>656</v>
      </c>
      <c r="M267" s="378"/>
      <c r="N267" s="379"/>
      <c r="O267" s="355" t="str">
        <f>IF(SUM(Q84:Q266)=103,SUM(O84:O266)+SUM(O302:O378),"")</f>
        <v/>
      </c>
      <c r="P267" s="730"/>
      <c r="R267" s="523" t="s">
        <v>912</v>
      </c>
    </row>
    <row r="268" spans="1:18" ht="15" customHeight="1" x14ac:dyDescent="0.25">
      <c r="A268" s="177"/>
      <c r="B268" s="995"/>
      <c r="C268" s="995"/>
      <c r="D268" s="995"/>
      <c r="E268" s="995"/>
      <c r="F268" s="995"/>
      <c r="G268" s="995"/>
      <c r="H268" s="995"/>
      <c r="I268" s="995"/>
      <c r="J268" s="995"/>
      <c r="K268" s="995"/>
      <c r="L268" s="995"/>
      <c r="M268" s="995"/>
      <c r="N268" s="995"/>
      <c r="O268" s="995"/>
      <c r="P268" s="730"/>
      <c r="R268" s="32"/>
    </row>
    <row r="269" spans="1:18" ht="45" customHeight="1" x14ac:dyDescent="0.35">
      <c r="A269" s="1260" t="s">
        <v>657</v>
      </c>
      <c r="B269" s="329"/>
      <c r="C269" s="329"/>
      <c r="D269" s="329"/>
      <c r="E269" s="329"/>
      <c r="F269" s="329"/>
      <c r="G269" s="329"/>
      <c r="H269" s="329"/>
      <c r="I269" s="329"/>
      <c r="J269" s="329"/>
      <c r="K269" s="79"/>
      <c r="L269" s="79"/>
      <c r="M269" s="79"/>
      <c r="N269" s="79"/>
      <c r="O269" s="79"/>
      <c r="P269" s="1154"/>
      <c r="R269" s="2"/>
    </row>
    <row r="270" spans="1:18" ht="15" customHeight="1" x14ac:dyDescent="0.25">
      <c r="A270" s="177"/>
      <c r="B270" s="995"/>
      <c r="C270" s="995"/>
      <c r="D270" s="995"/>
      <c r="E270" s="995"/>
      <c r="F270" s="995"/>
      <c r="G270" s="995"/>
      <c r="H270" s="995"/>
      <c r="I270" s="995"/>
      <c r="J270" s="995"/>
      <c r="K270" s="995"/>
      <c r="L270" s="995"/>
      <c r="M270" s="995"/>
      <c r="N270" s="995"/>
      <c r="O270" s="995"/>
      <c r="P270" s="730"/>
      <c r="R270" s="32"/>
    </row>
    <row r="271" spans="1:18" ht="15" customHeight="1" x14ac:dyDescent="0.25">
      <c r="A271" s="177"/>
      <c r="B271" s="995"/>
      <c r="C271" s="995"/>
      <c r="D271" s="995"/>
      <c r="E271" s="995"/>
      <c r="F271" s="995"/>
      <c r="G271" s="995"/>
      <c r="H271" s="995"/>
      <c r="I271" s="995"/>
      <c r="J271" s="995"/>
      <c r="K271" s="995"/>
      <c r="L271" s="354" t="s">
        <v>658</v>
      </c>
      <c r="M271" s="354"/>
      <c r="N271" s="380"/>
      <c r="O271" s="381" t="str">
        <f>IF(AND(ISNUMBER(O267),ISNUMBER(O77)),IF(O267&gt;0,O77/O267,""),"")</f>
        <v/>
      </c>
      <c r="P271" s="730"/>
      <c r="R271" s="32"/>
    </row>
    <row r="272" spans="1:18" ht="15" customHeight="1" x14ac:dyDescent="0.25">
      <c r="A272" s="177"/>
      <c r="B272" s="995"/>
      <c r="C272" s="995"/>
      <c r="D272" s="995"/>
      <c r="E272" s="995"/>
      <c r="F272" s="995"/>
      <c r="G272" s="995"/>
      <c r="H272" s="995"/>
      <c r="I272" s="995"/>
      <c r="J272" s="995"/>
      <c r="K272" s="995"/>
      <c r="L272" s="995"/>
      <c r="M272" s="995"/>
      <c r="N272" s="995"/>
      <c r="O272" s="995"/>
      <c r="P272" s="730"/>
      <c r="R272" s="32"/>
    </row>
    <row r="273" spans="1:18" ht="60" customHeight="1" x14ac:dyDescent="0.35">
      <c r="A273" s="2352" t="s">
        <v>901</v>
      </c>
      <c r="B273" s="2353"/>
      <c r="C273" s="2353"/>
      <c r="D273" s="2353"/>
      <c r="E273" s="2353"/>
      <c r="F273" s="2353"/>
      <c r="G273" s="2353"/>
      <c r="H273" s="2353"/>
      <c r="I273" s="2353"/>
      <c r="J273" s="2353"/>
      <c r="K273" s="2353"/>
      <c r="L273" s="2353"/>
      <c r="M273" s="2353"/>
      <c r="N273" s="2353"/>
      <c r="O273" s="2353"/>
      <c r="P273" s="1154"/>
      <c r="R273" s="542" t="s">
        <v>910</v>
      </c>
    </row>
    <row r="274" spans="1:18" ht="15" customHeight="1" x14ac:dyDescent="0.25">
      <c r="A274" s="177"/>
      <c r="B274" s="995"/>
      <c r="C274" s="995"/>
      <c r="D274" s="995"/>
      <c r="E274" s="995"/>
      <c r="F274" s="995"/>
      <c r="G274" s="995"/>
      <c r="H274" s="995"/>
      <c r="I274" s="995"/>
      <c r="J274" s="995"/>
      <c r="K274" s="995"/>
      <c r="L274" s="995"/>
      <c r="M274" s="995"/>
      <c r="N274" s="995"/>
      <c r="O274" s="995"/>
      <c r="P274" s="730"/>
      <c r="R274" s="32"/>
    </row>
    <row r="275" spans="1:18" ht="15" customHeight="1" x14ac:dyDescent="0.25">
      <c r="A275" s="177"/>
      <c r="B275" s="2348"/>
      <c r="C275" s="2340" t="s">
        <v>567</v>
      </c>
      <c r="D275" s="2350" t="s">
        <v>323</v>
      </c>
      <c r="E275" s="2351"/>
      <c r="F275" s="2351"/>
      <c r="G275" s="995"/>
      <c r="H275" s="2344" t="s">
        <v>662</v>
      </c>
      <c r="I275" s="2345"/>
      <c r="J275" s="2346"/>
      <c r="K275" s="995"/>
      <c r="L275" s="2347" t="s">
        <v>663</v>
      </c>
      <c r="M275" s="2347"/>
      <c r="N275" s="2347"/>
      <c r="O275" s="2347"/>
      <c r="P275" s="730"/>
      <c r="R275" s="32"/>
    </row>
    <row r="276" spans="1:18" ht="30" customHeight="1" x14ac:dyDescent="0.25">
      <c r="A276" s="177"/>
      <c r="B276" s="2349"/>
      <c r="C276" s="2341"/>
      <c r="D276" s="334" t="s">
        <v>664</v>
      </c>
      <c r="E276" s="335" t="s">
        <v>685</v>
      </c>
      <c r="F276" s="336" t="s">
        <v>377</v>
      </c>
      <c r="G276" s="995"/>
      <c r="H276" s="334" t="s">
        <v>664</v>
      </c>
      <c r="I276" s="335" t="s">
        <v>685</v>
      </c>
      <c r="J276" s="336" t="s">
        <v>665</v>
      </c>
      <c r="K276" s="995"/>
      <c r="L276" s="334" t="s">
        <v>664</v>
      </c>
      <c r="M276" s="335" t="s">
        <v>685</v>
      </c>
      <c r="N276" s="335" t="s">
        <v>665</v>
      </c>
      <c r="O276" s="336" t="s">
        <v>642</v>
      </c>
      <c r="P276" s="730"/>
      <c r="R276" s="32"/>
    </row>
    <row r="277" spans="1:18" ht="45" customHeight="1" x14ac:dyDescent="0.25">
      <c r="A277" s="177"/>
      <c r="B277" s="382" t="s">
        <v>686</v>
      </c>
      <c r="C277" s="1000" t="s">
        <v>867</v>
      </c>
      <c r="D277" s="350"/>
      <c r="E277" s="350"/>
      <c r="F277" s="909"/>
      <c r="G277" s="995"/>
      <c r="H277" s="339"/>
      <c r="I277" s="150"/>
      <c r="J277" s="340">
        <v>1</v>
      </c>
      <c r="K277" s="995"/>
      <c r="L277" s="343"/>
      <c r="M277" s="998"/>
      <c r="N277" s="997" t="str">
        <f t="shared" ref="N277:N278" si="77">IF(AND(ISNUMBER(F277),ISNUMBER(J277)),SUM(F277)*J277,"")</f>
        <v/>
      </c>
      <c r="O277" s="18" t="str">
        <f>N277</f>
        <v/>
      </c>
      <c r="P277" s="730"/>
      <c r="R277" s="525" t="s">
        <v>913</v>
      </c>
    </row>
    <row r="278" spans="1:18" ht="30" customHeight="1" x14ac:dyDescent="0.25">
      <c r="A278" s="177"/>
      <c r="B278" s="344" t="s">
        <v>692</v>
      </c>
      <c r="C278" s="1000" t="s">
        <v>867</v>
      </c>
      <c r="D278" s="998"/>
      <c r="E278" s="998"/>
      <c r="F278" s="190"/>
      <c r="G278" s="995"/>
      <c r="H278" s="343"/>
      <c r="I278" s="998"/>
      <c r="J278" s="345">
        <v>1</v>
      </c>
      <c r="K278" s="995"/>
      <c r="L278" s="343"/>
      <c r="M278" s="998"/>
      <c r="N278" s="997" t="str">
        <f t="shared" si="77"/>
        <v/>
      </c>
      <c r="O278" s="18" t="str">
        <f>N278</f>
        <v/>
      </c>
      <c r="P278" s="730"/>
      <c r="R278" s="525" t="s">
        <v>913</v>
      </c>
    </row>
    <row r="279" spans="1:18" ht="30" customHeight="1" x14ac:dyDescent="0.25">
      <c r="A279" s="177"/>
      <c r="B279" s="356" t="s">
        <v>659</v>
      </c>
      <c r="C279" s="1000" t="s">
        <v>867</v>
      </c>
      <c r="D279" s="168"/>
      <c r="E279" s="168"/>
      <c r="F279" s="190"/>
      <c r="G279" s="995"/>
      <c r="H279" s="1002">
        <v>0.85</v>
      </c>
      <c r="I279" s="346">
        <v>0.85</v>
      </c>
      <c r="J279" s="345">
        <v>1</v>
      </c>
      <c r="K279" s="995"/>
      <c r="L279" s="997" t="str">
        <f t="shared" ref="L279:M284" si="78">IF(AND(ISNUMBER(D279),ISNUMBER(H279)), D279*H279, "")</f>
        <v/>
      </c>
      <c r="M279" s="82" t="str">
        <f t="shared" si="78"/>
        <v/>
      </c>
      <c r="N279" s="997" t="str">
        <f t="shared" ref="N279:N284" si="79">IF(AND(ISNUMBER(F279),ISNUMBER(J279)),F279*J279,"")</f>
        <v/>
      </c>
      <c r="O279" s="18" t="str">
        <f t="shared" ref="O279:O284" si="80">IF(AND(ISNUMBER(L279),ISNUMBER(N279)),SUM(L279:N279),"")</f>
        <v/>
      </c>
      <c r="P279" s="730"/>
      <c r="R279" s="525" t="s">
        <v>913</v>
      </c>
    </row>
    <row r="280" spans="1:18" ht="30" customHeight="1" x14ac:dyDescent="0.25">
      <c r="A280" s="177"/>
      <c r="B280" s="356" t="s">
        <v>631</v>
      </c>
      <c r="C280" s="1000" t="s">
        <v>867</v>
      </c>
      <c r="D280" s="168"/>
      <c r="E280" s="168"/>
      <c r="F280" s="190"/>
      <c r="G280" s="995"/>
      <c r="H280" s="1002">
        <v>0.85</v>
      </c>
      <c r="I280" s="346">
        <v>0.85</v>
      </c>
      <c r="J280" s="345">
        <v>1</v>
      </c>
      <c r="K280" s="995"/>
      <c r="L280" s="997" t="str">
        <f t="shared" si="78"/>
        <v/>
      </c>
      <c r="M280" s="82" t="str">
        <f t="shared" si="78"/>
        <v/>
      </c>
      <c r="N280" s="997" t="str">
        <f t="shared" si="79"/>
        <v/>
      </c>
      <c r="O280" s="18" t="str">
        <f t="shared" si="80"/>
        <v/>
      </c>
      <c r="P280" s="730"/>
      <c r="R280" s="525" t="s">
        <v>913</v>
      </c>
    </row>
    <row r="281" spans="1:18" ht="15" customHeight="1" x14ac:dyDescent="0.25">
      <c r="A281" s="177"/>
      <c r="B281" s="356" t="s">
        <v>632</v>
      </c>
      <c r="C281" s="1000" t="s">
        <v>867</v>
      </c>
      <c r="D281" s="168"/>
      <c r="E281" s="168"/>
      <c r="F281" s="190"/>
      <c r="G281" s="995"/>
      <c r="H281" s="1002">
        <v>0.5</v>
      </c>
      <c r="I281" s="346">
        <v>0.5</v>
      </c>
      <c r="J281" s="345">
        <v>1</v>
      </c>
      <c r="K281" s="995"/>
      <c r="L281" s="997" t="str">
        <f t="shared" si="78"/>
        <v/>
      </c>
      <c r="M281" s="82" t="str">
        <f t="shared" si="78"/>
        <v/>
      </c>
      <c r="N281" s="997" t="str">
        <f t="shared" si="79"/>
        <v/>
      </c>
      <c r="O281" s="18" t="str">
        <f t="shared" si="80"/>
        <v/>
      </c>
      <c r="P281" s="730"/>
      <c r="R281" s="525" t="s">
        <v>913</v>
      </c>
    </row>
    <row r="282" spans="1:18" ht="15" customHeight="1" x14ac:dyDescent="0.25">
      <c r="A282" s="177"/>
      <c r="B282" s="356" t="s">
        <v>688</v>
      </c>
      <c r="C282" s="1000" t="s">
        <v>867</v>
      </c>
      <c r="D282" s="168"/>
      <c r="E282" s="168"/>
      <c r="F282" s="190"/>
      <c r="G282" s="995"/>
      <c r="H282" s="1002">
        <v>0.5</v>
      </c>
      <c r="I282" s="346">
        <v>0.5</v>
      </c>
      <c r="J282" s="345">
        <v>1</v>
      </c>
      <c r="K282" s="995"/>
      <c r="L282" s="997" t="str">
        <f t="shared" si="78"/>
        <v/>
      </c>
      <c r="M282" s="82" t="str">
        <f t="shared" si="78"/>
        <v/>
      </c>
      <c r="N282" s="997" t="str">
        <f t="shared" si="79"/>
        <v/>
      </c>
      <c r="O282" s="18" t="str">
        <f t="shared" si="80"/>
        <v/>
      </c>
      <c r="P282" s="730"/>
      <c r="R282" s="525" t="s">
        <v>913</v>
      </c>
    </row>
    <row r="283" spans="1:18" ht="15" customHeight="1" x14ac:dyDescent="0.25">
      <c r="A283" s="177"/>
      <c r="B283" s="356" t="s">
        <v>635</v>
      </c>
      <c r="C283" s="1000" t="s">
        <v>867</v>
      </c>
      <c r="D283" s="168"/>
      <c r="E283" s="168"/>
      <c r="F283" s="190"/>
      <c r="G283" s="995"/>
      <c r="H283" s="1002">
        <v>0</v>
      </c>
      <c r="I283" s="346">
        <v>0.5</v>
      </c>
      <c r="J283" s="345">
        <v>1</v>
      </c>
      <c r="K283" s="995"/>
      <c r="L283" s="997" t="str">
        <f t="shared" si="78"/>
        <v/>
      </c>
      <c r="M283" s="82" t="str">
        <f t="shared" si="78"/>
        <v/>
      </c>
      <c r="N283" s="997" t="str">
        <f t="shared" si="79"/>
        <v/>
      </c>
      <c r="O283" s="18" t="str">
        <f t="shared" si="80"/>
        <v/>
      </c>
      <c r="P283" s="730"/>
      <c r="R283" s="525" t="s">
        <v>913</v>
      </c>
    </row>
    <row r="284" spans="1:18" ht="28.5" x14ac:dyDescent="0.25">
      <c r="A284" s="177"/>
      <c r="B284" s="356" t="s">
        <v>636</v>
      </c>
      <c r="C284" s="1000" t="s">
        <v>867</v>
      </c>
      <c r="D284" s="168"/>
      <c r="E284" s="168"/>
      <c r="F284" s="190"/>
      <c r="G284" s="995"/>
      <c r="H284" s="1002">
        <v>0</v>
      </c>
      <c r="I284" s="346">
        <v>0.5</v>
      </c>
      <c r="J284" s="345">
        <v>1</v>
      </c>
      <c r="K284" s="995"/>
      <c r="L284" s="997" t="str">
        <f t="shared" si="78"/>
        <v/>
      </c>
      <c r="M284" s="82" t="str">
        <f t="shared" si="78"/>
        <v/>
      </c>
      <c r="N284" s="997" t="str">
        <f t="shared" si="79"/>
        <v/>
      </c>
      <c r="O284" s="18" t="str">
        <f t="shared" si="80"/>
        <v/>
      </c>
      <c r="P284" s="730"/>
      <c r="R284" s="525" t="s">
        <v>913</v>
      </c>
    </row>
    <row r="285" spans="1:18" ht="30" customHeight="1" x14ac:dyDescent="0.25">
      <c r="A285" s="177"/>
      <c r="B285" s="356" t="s">
        <v>660</v>
      </c>
      <c r="C285" s="1000" t="s">
        <v>867</v>
      </c>
      <c r="D285" s="350"/>
      <c r="E285" s="350"/>
      <c r="F285" s="999"/>
      <c r="G285" s="995"/>
      <c r="H285" s="343"/>
      <c r="I285" s="998"/>
      <c r="J285" s="999"/>
      <c r="K285" s="995"/>
      <c r="L285" s="349"/>
      <c r="M285" s="350"/>
      <c r="N285" s="350"/>
      <c r="O285" s="360"/>
      <c r="P285" s="730"/>
      <c r="R285" s="32"/>
    </row>
    <row r="286" spans="1:18" ht="15" customHeight="1" x14ac:dyDescent="0.25">
      <c r="A286" s="177"/>
      <c r="B286" s="515" t="s">
        <v>637</v>
      </c>
      <c r="C286" s="1000" t="s">
        <v>867</v>
      </c>
      <c r="D286" s="350"/>
      <c r="E286" s="350"/>
      <c r="F286" s="360"/>
      <c r="G286" s="995"/>
      <c r="H286" s="343"/>
      <c r="I286" s="998"/>
      <c r="J286" s="999"/>
      <c r="K286" s="995"/>
      <c r="L286" s="349"/>
      <c r="M286" s="350"/>
      <c r="N286" s="350"/>
      <c r="O286" s="360"/>
      <c r="P286" s="730"/>
      <c r="R286" s="32"/>
    </row>
    <row r="287" spans="1:18" ht="15" customHeight="1" x14ac:dyDescent="0.25">
      <c r="A287" s="177"/>
      <c r="B287" s="515" t="s">
        <v>638</v>
      </c>
      <c r="C287" s="1000" t="s">
        <v>867</v>
      </c>
      <c r="D287" s="350"/>
      <c r="E287" s="350"/>
      <c r="F287" s="360"/>
      <c r="G287" s="995"/>
      <c r="H287" s="343"/>
      <c r="I287" s="998"/>
      <c r="J287" s="999"/>
      <c r="K287" s="995"/>
      <c r="L287" s="349"/>
      <c r="M287" s="350"/>
      <c r="N287" s="350"/>
      <c r="O287" s="360"/>
      <c r="P287" s="730"/>
      <c r="R287" s="32"/>
    </row>
    <row r="288" spans="1:18" ht="15" customHeight="1" x14ac:dyDescent="0.25">
      <c r="A288" s="177"/>
      <c r="B288" s="921" t="s">
        <v>639</v>
      </c>
      <c r="C288" s="998"/>
      <c r="D288" s="168"/>
      <c r="E288" s="168"/>
      <c r="F288" s="190"/>
      <c r="G288" s="995"/>
      <c r="H288" s="1002">
        <v>0</v>
      </c>
      <c r="I288" s="346">
        <v>0.5</v>
      </c>
      <c r="J288" s="345">
        <v>1</v>
      </c>
      <c r="K288" s="995"/>
      <c r="L288" s="997" t="str">
        <f t="shared" ref="L288:M292" si="81">IF(AND(ISNUMBER(D288),ISNUMBER(H288)), D288*H288, "")</f>
        <v/>
      </c>
      <c r="M288" s="82" t="str">
        <f t="shared" si="81"/>
        <v/>
      </c>
      <c r="N288" s="997" t="str">
        <f t="shared" ref="N288:N292" si="82">IF(AND(ISNUMBER(F288),ISNUMBER(J288)),F288*J288,"")</f>
        <v/>
      </c>
      <c r="O288" s="18" t="str">
        <f t="shared" ref="O288:O292" si="83">IF(AND(ISNUMBER(L288),ISNUMBER(N288)),SUM(L288:N288),"")</f>
        <v/>
      </c>
      <c r="P288" s="730"/>
      <c r="R288" s="525" t="s">
        <v>913</v>
      </c>
    </row>
    <row r="289" spans="1:18" ht="15" customHeight="1" x14ac:dyDescent="0.25">
      <c r="A289" s="177"/>
      <c r="B289" s="921" t="s">
        <v>39</v>
      </c>
      <c r="C289" s="998"/>
      <c r="D289" s="168"/>
      <c r="E289" s="168"/>
      <c r="F289" s="190"/>
      <c r="G289" s="995"/>
      <c r="H289" s="1002">
        <v>0.5</v>
      </c>
      <c r="I289" s="346">
        <v>0.5</v>
      </c>
      <c r="J289" s="345">
        <v>1</v>
      </c>
      <c r="K289" s="995"/>
      <c r="L289" s="997" t="str">
        <f t="shared" si="81"/>
        <v/>
      </c>
      <c r="M289" s="82" t="str">
        <f t="shared" si="81"/>
        <v/>
      </c>
      <c r="N289" s="997" t="str">
        <f t="shared" si="82"/>
        <v/>
      </c>
      <c r="O289" s="18" t="str">
        <f t="shared" si="83"/>
        <v/>
      </c>
      <c r="P289" s="730"/>
      <c r="R289" s="525" t="s">
        <v>913</v>
      </c>
    </row>
    <row r="290" spans="1:18" ht="15" customHeight="1" x14ac:dyDescent="0.25">
      <c r="A290" s="177"/>
      <c r="B290" s="921" t="s">
        <v>247</v>
      </c>
      <c r="C290" s="998"/>
      <c r="D290" s="168"/>
      <c r="E290" s="168"/>
      <c r="F290" s="190"/>
      <c r="G290" s="995"/>
      <c r="H290" s="1002">
        <v>0</v>
      </c>
      <c r="I290" s="346">
        <v>0.5</v>
      </c>
      <c r="J290" s="345">
        <v>1</v>
      </c>
      <c r="K290" s="995"/>
      <c r="L290" s="997" t="str">
        <f t="shared" si="81"/>
        <v/>
      </c>
      <c r="M290" s="82" t="str">
        <f t="shared" si="81"/>
        <v/>
      </c>
      <c r="N290" s="997" t="str">
        <f t="shared" si="82"/>
        <v/>
      </c>
      <c r="O290" s="18" t="str">
        <f t="shared" si="83"/>
        <v/>
      </c>
      <c r="P290" s="730"/>
      <c r="R290" s="525" t="s">
        <v>913</v>
      </c>
    </row>
    <row r="291" spans="1:18" ht="15" customHeight="1" x14ac:dyDescent="0.25">
      <c r="A291" s="177"/>
      <c r="B291" s="921" t="s">
        <v>689</v>
      </c>
      <c r="C291" s="998"/>
      <c r="D291" s="168"/>
      <c r="E291" s="168"/>
      <c r="F291" s="190"/>
      <c r="G291" s="995"/>
      <c r="H291" s="1002">
        <v>0.5</v>
      </c>
      <c r="I291" s="346">
        <v>0.5</v>
      </c>
      <c r="J291" s="345">
        <v>1</v>
      </c>
      <c r="K291" s="995"/>
      <c r="L291" s="997" t="str">
        <f t="shared" si="81"/>
        <v/>
      </c>
      <c r="M291" s="82" t="str">
        <f t="shared" si="81"/>
        <v/>
      </c>
      <c r="N291" s="997" t="str">
        <f t="shared" si="82"/>
        <v/>
      </c>
      <c r="O291" s="18" t="str">
        <f t="shared" si="83"/>
        <v/>
      </c>
      <c r="P291" s="730"/>
      <c r="R291" s="525" t="s">
        <v>913</v>
      </c>
    </row>
    <row r="292" spans="1:18" ht="15" customHeight="1" x14ac:dyDescent="0.25">
      <c r="A292" s="177"/>
      <c r="B292" s="921" t="s">
        <v>640</v>
      </c>
      <c r="C292" s="998"/>
      <c r="D292" s="168"/>
      <c r="E292" s="168"/>
      <c r="F292" s="910"/>
      <c r="G292" s="995"/>
      <c r="H292" s="1002">
        <v>0</v>
      </c>
      <c r="I292" s="346">
        <v>0.5</v>
      </c>
      <c r="J292" s="345">
        <v>1</v>
      </c>
      <c r="K292" s="995"/>
      <c r="L292" s="997" t="str">
        <f t="shared" si="81"/>
        <v/>
      </c>
      <c r="M292" s="82" t="str">
        <f t="shared" si="81"/>
        <v/>
      </c>
      <c r="N292" s="997" t="str">
        <f t="shared" si="82"/>
        <v/>
      </c>
      <c r="O292" s="18" t="str">
        <f t="shared" si="83"/>
        <v/>
      </c>
      <c r="P292" s="730"/>
      <c r="R292" s="525" t="s">
        <v>913</v>
      </c>
    </row>
    <row r="293" spans="1:18" ht="15" customHeight="1" x14ac:dyDescent="0.25">
      <c r="A293" s="177"/>
      <c r="B293" s="356" t="s">
        <v>902</v>
      </c>
      <c r="C293" s="1000" t="s">
        <v>867</v>
      </c>
      <c r="D293" s="998"/>
      <c r="E293" s="998"/>
      <c r="F293" s="1082"/>
      <c r="G293" s="995"/>
      <c r="H293" s="343"/>
      <c r="I293" s="998"/>
      <c r="J293" s="345">
        <v>0</v>
      </c>
      <c r="K293" s="995"/>
      <c r="L293" s="343"/>
      <c r="M293" s="343"/>
      <c r="N293" s="997" t="str">
        <f>IF(AND(ISNUMBER(F293),ISNUMBER(F230),ISNUMBER(J293)),MAX((F293-F230),0)*J293,"")</f>
        <v/>
      </c>
      <c r="O293" s="18" t="str">
        <f>N293</f>
        <v/>
      </c>
      <c r="P293" s="1157"/>
      <c r="R293" s="525" t="s">
        <v>914</v>
      </c>
    </row>
    <row r="294" spans="1:18" ht="15" customHeight="1" x14ac:dyDescent="0.25">
      <c r="A294" s="177"/>
      <c r="B294" s="356" t="s">
        <v>661</v>
      </c>
      <c r="C294" s="1000" t="s">
        <v>867</v>
      </c>
      <c r="D294" s="168"/>
      <c r="E294" s="168"/>
      <c r="F294" s="911"/>
      <c r="G294" s="995"/>
      <c r="H294" s="1002">
        <v>0</v>
      </c>
      <c r="I294" s="346">
        <v>0.5</v>
      </c>
      <c r="J294" s="345">
        <v>1</v>
      </c>
      <c r="K294" s="995"/>
      <c r="L294" s="997" t="str">
        <f>IF(AND(ISNUMBER(D294),ISNUMBER(H294)), D294*H294, "")</f>
        <v/>
      </c>
      <c r="M294" s="82" t="str">
        <f>IF(AND(ISNUMBER(E294),ISNUMBER(I294)), E294*I294, "")</f>
        <v/>
      </c>
      <c r="N294" s="997" t="str">
        <f>IF(AND(ISNUMBER(F294),ISNUMBER(J294)),F294*J294,"")</f>
        <v/>
      </c>
      <c r="O294" s="18" t="str">
        <f>IF(AND(ISNUMBER(L294),ISNUMBER(N294)),SUM(L294:N294),"")</f>
        <v/>
      </c>
      <c r="P294" s="730"/>
      <c r="R294" s="525" t="s">
        <v>913</v>
      </c>
    </row>
    <row r="295" spans="1:18" ht="30" customHeight="1" x14ac:dyDescent="0.25">
      <c r="A295" s="177"/>
      <c r="B295" s="383" t="str">
        <f>CONCATENATE("Check: the sum of each of the columns for rows ", ROW(B277), " to ", ROW(B294), " should equal the corresponding column in row ", ROW(B39))</f>
        <v>Check: the sum of each of the columns for rows 277 to 294 should equal the corresponding column in row 39</v>
      </c>
      <c r="C295" s="935"/>
      <c r="D295" s="384" t="str">
        <f>IF(AND(SUM(D277:D294)&gt;0,SUM($D$97:$F$101,$D$94:$F$94)&gt;0),"Fail",IF(AND(SUM($D$94:$F$94,$D$97:$F$101)=0,D39=SUM(D277:D294)),"Pass","Fail"))</f>
        <v>Pass</v>
      </c>
      <c r="E295" s="384" t="str">
        <f>IF(AND(SUM(E277:E294)&gt;0,SUM($D$97:$F$101,$D$94:$F$94)&gt;0),"Fail",IF(AND(SUM($D$94:$F$94,$D$97:$F$101)=0,E39=SUM(E277:E294)),"Pass","Fail"))</f>
        <v>Pass</v>
      </c>
      <c r="F295" s="384" t="str">
        <f>IF(AND(SUM(F277:F294)&gt;0,SUM($D$97:$F$101,$D$94:$F$94)&gt;0),"Fail",IF(AND(SUM($D$94:$F$94,$D$97:$F$101)=0,F39=SUM(F277:F294)),"Pass","Fail"))</f>
        <v>Pass</v>
      </c>
      <c r="G295" s="995"/>
      <c r="H295" s="368"/>
      <c r="I295" s="935"/>
      <c r="J295" s="351"/>
      <c r="K295" s="995"/>
      <c r="L295" s="377"/>
      <c r="M295" s="385"/>
      <c r="N295" s="385"/>
      <c r="O295" s="376"/>
      <c r="P295" s="730"/>
      <c r="R295" s="32"/>
    </row>
    <row r="296" spans="1:18" ht="15" customHeight="1" x14ac:dyDescent="0.25">
      <c r="A296" s="177"/>
      <c r="B296" s="995"/>
      <c r="C296" s="995"/>
      <c r="D296" s="995"/>
      <c r="E296" s="995"/>
      <c r="F296" s="995"/>
      <c r="G296" s="995"/>
      <c r="H296" s="995"/>
      <c r="I296" s="995"/>
      <c r="J296" s="995"/>
      <c r="K296" s="995"/>
      <c r="L296" s="995"/>
      <c r="M296" s="995"/>
      <c r="N296" s="995"/>
      <c r="O296" s="995"/>
      <c r="P296" s="730"/>
      <c r="R296" s="32"/>
    </row>
    <row r="297" spans="1:18" ht="60" customHeight="1" x14ac:dyDescent="0.25">
      <c r="A297" s="1262" t="s">
        <v>868</v>
      </c>
      <c r="B297" s="79"/>
      <c r="C297" s="79"/>
      <c r="D297" s="79"/>
      <c r="E297" s="79"/>
      <c r="F297" s="79"/>
      <c r="G297" s="79"/>
      <c r="H297" s="79"/>
      <c r="I297" s="79"/>
      <c r="J297" s="79"/>
      <c r="K297" s="79"/>
      <c r="L297" s="79"/>
      <c r="M297" s="79"/>
      <c r="N297" s="79"/>
      <c r="O297" s="79"/>
      <c r="P297" s="1154"/>
      <c r="R297" s="542" t="s">
        <v>866</v>
      </c>
    </row>
    <row r="298" spans="1:18" ht="30" customHeight="1" x14ac:dyDescent="0.25">
      <c r="A298" s="177"/>
      <c r="B298" s="2342" t="s">
        <v>903</v>
      </c>
      <c r="C298" s="2343"/>
      <c r="D298" s="2343"/>
      <c r="E298" s="2343"/>
      <c r="F298" s="2343"/>
      <c r="G298" s="2343"/>
      <c r="H298" s="2343"/>
      <c r="I298" s="2343"/>
      <c r="J298" s="2343"/>
      <c r="K298" s="2343"/>
      <c r="L298" s="2343"/>
      <c r="M298" s="2343"/>
      <c r="N298" s="2343"/>
      <c r="O298" s="2343"/>
      <c r="P298" s="730"/>
      <c r="R298" s="525" t="s">
        <v>866</v>
      </c>
    </row>
    <row r="299" spans="1:18" ht="15" customHeight="1" x14ac:dyDescent="0.25">
      <c r="A299" s="177"/>
      <c r="B299" s="995"/>
      <c r="C299" s="995"/>
      <c r="D299" s="995"/>
      <c r="E299" s="995"/>
      <c r="F299" s="995"/>
      <c r="G299" s="995"/>
      <c r="H299" s="995"/>
      <c r="I299" s="995"/>
      <c r="J299" s="995"/>
      <c r="K299" s="995"/>
      <c r="L299" s="995"/>
      <c r="M299" s="995"/>
      <c r="N299" s="995"/>
      <c r="O299" s="995"/>
      <c r="P299" s="730"/>
      <c r="R299" s="525" t="s">
        <v>866</v>
      </c>
    </row>
    <row r="300" spans="1:18" ht="15" customHeight="1" x14ac:dyDescent="0.25">
      <c r="A300" s="177"/>
      <c r="B300" s="540"/>
      <c r="C300" s="2340" t="s">
        <v>567</v>
      </c>
      <c r="D300" s="2350" t="s">
        <v>323</v>
      </c>
      <c r="E300" s="2351"/>
      <c r="F300" s="2351"/>
      <c r="G300" s="995"/>
      <c r="H300" s="2344" t="s">
        <v>666</v>
      </c>
      <c r="I300" s="2345"/>
      <c r="J300" s="2346"/>
      <c r="K300" s="995"/>
      <c r="L300" s="2347" t="s">
        <v>667</v>
      </c>
      <c r="M300" s="2347"/>
      <c r="N300" s="2347"/>
      <c r="O300" s="2347"/>
      <c r="P300" s="730"/>
      <c r="R300" s="525" t="s">
        <v>866</v>
      </c>
    </row>
    <row r="301" spans="1:18" ht="30" customHeight="1" x14ac:dyDescent="0.25">
      <c r="A301" s="177"/>
      <c r="B301" s="492"/>
      <c r="C301" s="2341"/>
      <c r="D301" s="334" t="s">
        <v>664</v>
      </c>
      <c r="E301" s="335" t="s">
        <v>685</v>
      </c>
      <c r="F301" s="336" t="s">
        <v>377</v>
      </c>
      <c r="G301" s="995"/>
      <c r="H301" s="334" t="s">
        <v>664</v>
      </c>
      <c r="I301" s="335" t="s">
        <v>685</v>
      </c>
      <c r="J301" s="336" t="s">
        <v>665</v>
      </c>
      <c r="K301" s="995"/>
      <c r="L301" s="334" t="s">
        <v>664</v>
      </c>
      <c r="M301" s="335" t="s">
        <v>685</v>
      </c>
      <c r="N301" s="335" t="s">
        <v>665</v>
      </c>
      <c r="O301" s="1004" t="s">
        <v>656</v>
      </c>
      <c r="P301" s="730"/>
      <c r="R301" s="525" t="s">
        <v>866</v>
      </c>
    </row>
    <row r="302" spans="1:18" ht="60" customHeight="1" x14ac:dyDescent="0.25">
      <c r="A302" s="177"/>
      <c r="B302" s="356" t="s">
        <v>652</v>
      </c>
      <c r="C302" s="1000" t="s">
        <v>869</v>
      </c>
      <c r="D302" s="350"/>
      <c r="E302" s="350"/>
      <c r="F302" s="360"/>
      <c r="G302" s="995"/>
      <c r="H302" s="339"/>
      <c r="I302" s="339"/>
      <c r="J302" s="546"/>
      <c r="K302" s="995"/>
      <c r="L302" s="343"/>
      <c r="M302" s="343"/>
      <c r="N302" s="343"/>
      <c r="O302" s="522"/>
      <c r="P302" s="730"/>
      <c r="R302" s="525" t="s">
        <v>866</v>
      </c>
    </row>
    <row r="303" spans="1:18" ht="15" customHeight="1" x14ac:dyDescent="0.25">
      <c r="A303" s="177"/>
      <c r="B303" s="921" t="s">
        <v>870</v>
      </c>
      <c r="C303" s="998"/>
      <c r="D303" s="350"/>
      <c r="E303" s="350"/>
      <c r="F303" s="360"/>
      <c r="G303" s="995"/>
      <c r="H303" s="343"/>
      <c r="I303" s="343"/>
      <c r="J303" s="522"/>
      <c r="K303" s="995"/>
      <c r="L303" s="343"/>
      <c r="M303" s="343"/>
      <c r="N303" s="343"/>
      <c r="O303" s="522"/>
      <c r="P303" s="730"/>
      <c r="R303" s="525" t="s">
        <v>866</v>
      </c>
    </row>
    <row r="304" spans="1:18" ht="15" customHeight="1" x14ac:dyDescent="0.25">
      <c r="A304" s="177"/>
      <c r="B304" s="920" t="s">
        <v>886</v>
      </c>
      <c r="C304" s="998"/>
      <c r="D304" s="905"/>
      <c r="E304" s="905"/>
      <c r="F304" s="905"/>
      <c r="G304" s="995"/>
      <c r="H304" s="1002">
        <v>0</v>
      </c>
      <c r="I304" s="346">
        <v>0</v>
      </c>
      <c r="J304" s="345">
        <v>0</v>
      </c>
      <c r="K304" s="995"/>
      <c r="L304" s="997" t="str">
        <f>IF(AND(ISNUMBER(D304),ISNUMBER(H304)), D304*H304, "")</f>
        <v/>
      </c>
      <c r="M304" s="82" t="str">
        <f>IF(AND(ISNUMBER(E304),ISNUMBER(I304)), E304*I304, "")</f>
        <v/>
      </c>
      <c r="N304" s="997" t="str">
        <f t="shared" ref="N304:N305" si="84">IF(AND(ISNUMBER(F304),ISNUMBER(J304)),F304*J304,"")</f>
        <v/>
      </c>
      <c r="O304" s="532" t="str">
        <f>IF(AND(ISNUMBER(L304),ISNUMBER(M304),ISNUMBER(N304)),SUM(L304:N304),"")</f>
        <v/>
      </c>
      <c r="P304" s="730"/>
      <c r="R304" s="525" t="s">
        <v>866</v>
      </c>
    </row>
    <row r="305" spans="1:18" ht="15" customHeight="1" x14ac:dyDescent="0.25">
      <c r="A305" s="177"/>
      <c r="B305" s="920" t="s">
        <v>887</v>
      </c>
      <c r="C305" s="998"/>
      <c r="D305" s="905"/>
      <c r="E305" s="905"/>
      <c r="F305" s="905"/>
      <c r="G305" s="995"/>
      <c r="H305" s="1002">
        <v>0</v>
      </c>
      <c r="I305" s="346">
        <v>0</v>
      </c>
      <c r="J305" s="345">
        <v>0</v>
      </c>
      <c r="K305" s="995"/>
      <c r="L305" s="997" t="str">
        <f>IF(AND(ISNUMBER(D305),ISNUMBER(H305)), D305*H305, "")</f>
        <v/>
      </c>
      <c r="M305" s="82" t="str">
        <f>IF(AND(ISNUMBER(E305),ISNUMBER(I305)), E305*I305, "")</f>
        <v/>
      </c>
      <c r="N305" s="997" t="str">
        <f t="shared" si="84"/>
        <v/>
      </c>
      <c r="O305" s="532" t="str">
        <f>IF(AND(ISNUMBER(L305),ISNUMBER(M305),ISNUMBER(N305)),SUM(L305:N305),"")</f>
        <v/>
      </c>
      <c r="P305" s="730"/>
      <c r="R305" s="525" t="s">
        <v>866</v>
      </c>
    </row>
    <row r="306" spans="1:18" ht="15" customHeight="1" x14ac:dyDescent="0.25">
      <c r="A306" s="177"/>
      <c r="B306" s="356" t="s">
        <v>905</v>
      </c>
      <c r="C306" s="1000" t="s">
        <v>869</v>
      </c>
      <c r="D306" s="350"/>
      <c r="E306" s="350"/>
      <c r="F306" s="360"/>
      <c r="G306" s="995"/>
      <c r="H306" s="343"/>
      <c r="I306" s="343"/>
      <c r="J306" s="522"/>
      <c r="K306" s="995"/>
      <c r="L306" s="343"/>
      <c r="M306" s="343"/>
      <c r="N306" s="343"/>
      <c r="O306" s="522"/>
      <c r="P306" s="730"/>
      <c r="R306" s="525" t="s">
        <v>866</v>
      </c>
    </row>
    <row r="307" spans="1:18" ht="30" customHeight="1" x14ac:dyDescent="0.25">
      <c r="A307" s="177"/>
      <c r="B307" s="921" t="s">
        <v>871</v>
      </c>
      <c r="C307" s="998"/>
      <c r="D307" s="350"/>
      <c r="E307" s="350"/>
      <c r="F307" s="360"/>
      <c r="G307" s="995"/>
      <c r="H307" s="343"/>
      <c r="I307" s="343"/>
      <c r="J307" s="522"/>
      <c r="K307" s="995"/>
      <c r="L307" s="343"/>
      <c r="M307" s="343"/>
      <c r="N307" s="343"/>
      <c r="O307" s="522"/>
      <c r="P307" s="730"/>
      <c r="R307" s="525" t="s">
        <v>866</v>
      </c>
    </row>
    <row r="308" spans="1:18" ht="15" customHeight="1" x14ac:dyDescent="0.25">
      <c r="A308" s="177"/>
      <c r="B308" s="920" t="s">
        <v>870</v>
      </c>
      <c r="C308" s="998"/>
      <c r="D308" s="350"/>
      <c r="E308" s="350"/>
      <c r="F308" s="360"/>
      <c r="G308" s="995"/>
      <c r="H308" s="343"/>
      <c r="I308" s="343"/>
      <c r="J308" s="522"/>
      <c r="K308" s="995"/>
      <c r="L308" s="343"/>
      <c r="M308" s="343"/>
      <c r="N308" s="343"/>
      <c r="O308" s="522"/>
      <c r="P308" s="730"/>
      <c r="R308" s="525" t="s">
        <v>866</v>
      </c>
    </row>
    <row r="309" spans="1:18" ht="15" customHeight="1" x14ac:dyDescent="0.25">
      <c r="A309" s="177"/>
      <c r="B309" s="925" t="s">
        <v>886</v>
      </c>
      <c r="C309" s="998"/>
      <c r="D309" s="905"/>
      <c r="E309" s="905"/>
      <c r="F309" s="905"/>
      <c r="G309" s="995"/>
      <c r="H309" s="1002">
        <f>IF(Parameters!F92&lt;H$104,H$104,Parameters!F92)</f>
        <v>0.5</v>
      </c>
      <c r="I309" s="1002">
        <f>IF(Parameters!G92&lt;I$104,I$104,Parameters!G92)</f>
        <v>0.5</v>
      </c>
      <c r="J309" s="372">
        <f>IF(Parameters!H92&lt;J$104,J$104,Parameters!H92)</f>
        <v>1</v>
      </c>
      <c r="K309" s="995"/>
      <c r="L309" s="997" t="str">
        <f>IF(AND(ISNUMBER(D309),ISNUMBER(H309)), D309*H309, "")</f>
        <v/>
      </c>
      <c r="M309" s="82" t="str">
        <f>IF(AND(ISNUMBER(E309),ISNUMBER(I309)), E309*I309, "")</f>
        <v/>
      </c>
      <c r="N309" s="997" t="str">
        <f t="shared" ref="N309:N310" si="85">IF(AND(ISNUMBER(F309),ISNUMBER(J309)),F309*J309,"")</f>
        <v/>
      </c>
      <c r="O309" s="532" t="str">
        <f>IF(AND(ISNUMBER(L309),ISNUMBER(M309),ISNUMBER(N309)),SUM(L309:N309),"")</f>
        <v/>
      </c>
      <c r="P309" s="730"/>
      <c r="R309" s="525" t="s">
        <v>866</v>
      </c>
    </row>
    <row r="310" spans="1:18" ht="15" customHeight="1" x14ac:dyDescent="0.25">
      <c r="A310" s="177"/>
      <c r="B310" s="925" t="s">
        <v>887</v>
      </c>
      <c r="C310" s="998"/>
      <c r="D310" s="905"/>
      <c r="E310" s="905"/>
      <c r="F310" s="905"/>
      <c r="G310" s="995"/>
      <c r="H310" s="1002">
        <f>IF(Parameters!F93&lt;H$104,H$104,Parameters!F93)</f>
        <v>1</v>
      </c>
      <c r="I310" s="1002">
        <f>IF(Parameters!G93&lt;I$104,I$104,Parameters!G93)</f>
        <v>1</v>
      </c>
      <c r="J310" s="372">
        <f>IF(Parameters!H93&lt;J$104,J$104,Parameters!H93)</f>
        <v>1</v>
      </c>
      <c r="K310" s="995"/>
      <c r="L310" s="997" t="str">
        <f>IF(AND(ISNUMBER(D310),ISNUMBER(H310)), D310*H310, "")</f>
        <v/>
      </c>
      <c r="M310" s="82" t="str">
        <f>IF(AND(ISNUMBER(E310),ISNUMBER(I310)), E310*I310, "")</f>
        <v/>
      </c>
      <c r="N310" s="997" t="str">
        <f t="shared" si="85"/>
        <v/>
      </c>
      <c r="O310" s="532" t="str">
        <f>IF(AND(ISNUMBER(L310),ISNUMBER(M310),ISNUMBER(N310)),SUM(L310:N310),"")</f>
        <v/>
      </c>
      <c r="P310" s="730"/>
      <c r="R310" s="525" t="s">
        <v>866</v>
      </c>
    </row>
    <row r="311" spans="1:18" ht="15" customHeight="1" x14ac:dyDescent="0.25">
      <c r="A311" s="177"/>
      <c r="B311" s="921" t="s">
        <v>906</v>
      </c>
      <c r="C311" s="998"/>
      <c r="D311" s="350"/>
      <c r="E311" s="350"/>
      <c r="F311" s="360"/>
      <c r="G311" s="995"/>
      <c r="H311" s="343"/>
      <c r="I311" s="343"/>
      <c r="J311" s="522"/>
      <c r="K311" s="995"/>
      <c r="L311" s="343"/>
      <c r="M311" s="343"/>
      <c r="N311" s="343"/>
      <c r="O311" s="522"/>
      <c r="P311" s="730"/>
      <c r="R311" s="525" t="s">
        <v>866</v>
      </c>
    </row>
    <row r="312" spans="1:18" ht="15" customHeight="1" x14ac:dyDescent="0.25">
      <c r="A312" s="177"/>
      <c r="B312" s="920" t="s">
        <v>870</v>
      </c>
      <c r="C312" s="998"/>
      <c r="D312" s="350"/>
      <c r="E312" s="350"/>
      <c r="F312" s="360"/>
      <c r="G312" s="995"/>
      <c r="H312" s="343"/>
      <c r="I312" s="343"/>
      <c r="J312" s="522"/>
      <c r="K312" s="995"/>
      <c r="L312" s="343"/>
      <c r="M312" s="343"/>
      <c r="N312" s="343"/>
      <c r="O312" s="522"/>
      <c r="P312" s="730"/>
      <c r="R312" s="525" t="s">
        <v>866</v>
      </c>
    </row>
    <row r="313" spans="1:18" ht="15" customHeight="1" x14ac:dyDescent="0.25">
      <c r="A313" s="177"/>
      <c r="B313" s="925" t="s">
        <v>886</v>
      </c>
      <c r="C313" s="998"/>
      <c r="D313" s="905"/>
      <c r="E313" s="905"/>
      <c r="F313" s="905"/>
      <c r="G313" s="995"/>
      <c r="H313" s="1002">
        <f>IF(Parameters!F96&lt;H$110,H$110,Parameters!F96)</f>
        <v>0.5</v>
      </c>
      <c r="I313" s="1002">
        <f>IF(Parameters!G96&lt;I$110,I$110,Parameters!G96)</f>
        <v>0.5</v>
      </c>
      <c r="J313" s="372">
        <f>IF(Parameters!H96&lt;J$110,J$110,Parameters!H96)</f>
        <v>1</v>
      </c>
      <c r="K313" s="995"/>
      <c r="L313" s="997" t="str">
        <f>IF(AND(ISNUMBER(D313),ISNUMBER(H313)), D313*H313, "")</f>
        <v/>
      </c>
      <c r="M313" s="82" t="str">
        <f>IF(AND(ISNUMBER(E313),ISNUMBER(I313)), E313*I313, "")</f>
        <v/>
      </c>
      <c r="N313" s="997" t="str">
        <f t="shared" ref="N313:N314" si="86">IF(AND(ISNUMBER(F313),ISNUMBER(J313)),F313*J313,"")</f>
        <v/>
      </c>
      <c r="O313" s="532" t="str">
        <f>IF(AND(ISNUMBER(L313),ISNUMBER(M313),ISNUMBER(N313)),SUM(L313:N313),"")</f>
        <v/>
      </c>
      <c r="P313" s="730"/>
      <c r="R313" s="525" t="s">
        <v>866</v>
      </c>
    </row>
    <row r="314" spans="1:18" ht="15" customHeight="1" x14ac:dyDescent="0.25">
      <c r="A314" s="177"/>
      <c r="B314" s="925" t="s">
        <v>887</v>
      </c>
      <c r="C314" s="998"/>
      <c r="D314" s="905"/>
      <c r="E314" s="905"/>
      <c r="F314" s="905"/>
      <c r="G314" s="995"/>
      <c r="H314" s="1002">
        <f>IF(Parameters!F97&lt;H$110,H$110,Parameters!F97)</f>
        <v>1</v>
      </c>
      <c r="I314" s="1002">
        <f>IF(Parameters!G97&lt;I$110,I$110,Parameters!G97)</f>
        <v>1</v>
      </c>
      <c r="J314" s="372">
        <f>IF(Parameters!H97&lt;J$110,J$110,Parameters!H97)</f>
        <v>1</v>
      </c>
      <c r="K314" s="995"/>
      <c r="L314" s="997" t="str">
        <f>IF(AND(ISNUMBER(D314),ISNUMBER(H314)), D314*H314, "")</f>
        <v/>
      </c>
      <c r="M314" s="82" t="str">
        <f>IF(AND(ISNUMBER(E314),ISNUMBER(I314)), E314*I314, "")</f>
        <v/>
      </c>
      <c r="N314" s="997" t="str">
        <f t="shared" si="86"/>
        <v/>
      </c>
      <c r="O314" s="532" t="str">
        <f>IF(AND(ISNUMBER(L314),ISNUMBER(M314),ISNUMBER(N314)),SUM(L314:N314),"")</f>
        <v/>
      </c>
      <c r="P314" s="730"/>
      <c r="R314" s="525" t="s">
        <v>866</v>
      </c>
    </row>
    <row r="315" spans="1:18" ht="15" customHeight="1" x14ac:dyDescent="0.25">
      <c r="A315" s="177"/>
      <c r="B315" s="921" t="s">
        <v>872</v>
      </c>
      <c r="C315" s="998"/>
      <c r="D315" s="350"/>
      <c r="E315" s="350"/>
      <c r="F315" s="360"/>
      <c r="G315" s="995"/>
      <c r="H315" s="343"/>
      <c r="I315" s="343"/>
      <c r="J315" s="522"/>
      <c r="K315" s="995"/>
      <c r="L315" s="343"/>
      <c r="M315" s="343"/>
      <c r="N315" s="343"/>
      <c r="O315" s="522"/>
      <c r="P315" s="730"/>
      <c r="R315" s="525" t="s">
        <v>866</v>
      </c>
    </row>
    <row r="316" spans="1:18" ht="15" customHeight="1" x14ac:dyDescent="0.25">
      <c r="A316" s="177"/>
      <c r="B316" s="920" t="s">
        <v>870</v>
      </c>
      <c r="C316" s="998"/>
      <c r="D316" s="350"/>
      <c r="E316" s="350"/>
      <c r="F316" s="360"/>
      <c r="G316" s="995"/>
      <c r="H316" s="343"/>
      <c r="I316" s="343"/>
      <c r="J316" s="522"/>
      <c r="K316" s="995"/>
      <c r="L316" s="343"/>
      <c r="M316" s="343"/>
      <c r="N316" s="343"/>
      <c r="O316" s="522"/>
      <c r="P316" s="730"/>
      <c r="R316" s="525" t="s">
        <v>866</v>
      </c>
    </row>
    <row r="317" spans="1:18" ht="15" customHeight="1" x14ac:dyDescent="0.25">
      <c r="A317" s="177"/>
      <c r="B317" s="925" t="s">
        <v>886</v>
      </c>
      <c r="C317" s="998"/>
      <c r="D317" s="905"/>
      <c r="E317" s="905"/>
      <c r="F317" s="905"/>
      <c r="G317" s="995"/>
      <c r="H317" s="1002">
        <f>IF(Parameters!F100&lt;H$116,H$116,Parameters!F100)</f>
        <v>0.5</v>
      </c>
      <c r="I317" s="1002">
        <f>IF(Parameters!G100&lt;I$116,I$116,Parameters!G100)</f>
        <v>0.5</v>
      </c>
      <c r="J317" s="372">
        <f>IF(Parameters!H100&lt;J$116,J$116,Parameters!H100)</f>
        <v>1</v>
      </c>
      <c r="K317" s="995"/>
      <c r="L317" s="997" t="str">
        <f>IF(AND(ISNUMBER(D317),ISNUMBER(H317)), D317*H317, "")</f>
        <v/>
      </c>
      <c r="M317" s="82" t="str">
        <f>IF(AND(ISNUMBER(E317),ISNUMBER(I317)), E317*I317, "")</f>
        <v/>
      </c>
      <c r="N317" s="997" t="str">
        <f t="shared" ref="N317:N318" si="87">IF(AND(ISNUMBER(F317),ISNUMBER(J317)),F317*J317,"")</f>
        <v/>
      </c>
      <c r="O317" s="532" t="str">
        <f>IF(AND(ISNUMBER(L317),ISNUMBER(M317),ISNUMBER(N317)),SUM(L317:N317),"")</f>
        <v/>
      </c>
      <c r="P317" s="730"/>
      <c r="R317" s="525" t="s">
        <v>866</v>
      </c>
    </row>
    <row r="318" spans="1:18" ht="15" customHeight="1" x14ac:dyDescent="0.25">
      <c r="A318" s="177"/>
      <c r="B318" s="925" t="s">
        <v>887</v>
      </c>
      <c r="C318" s="998"/>
      <c r="D318" s="905"/>
      <c r="E318" s="905"/>
      <c r="F318" s="905"/>
      <c r="G318" s="995"/>
      <c r="H318" s="1002">
        <f>IF(Parameters!F101&lt;H$116,H$116,Parameters!F101)</f>
        <v>1</v>
      </c>
      <c r="I318" s="1002">
        <f>IF(Parameters!G101&lt;I$116,I$116,Parameters!G101)</f>
        <v>1</v>
      </c>
      <c r="J318" s="372">
        <f>IF(Parameters!H101&lt;J$116,J$116,Parameters!H101)</f>
        <v>1</v>
      </c>
      <c r="K318" s="995"/>
      <c r="L318" s="997" t="str">
        <f>IF(AND(ISNUMBER(D318),ISNUMBER(H318)), D318*H318, "")</f>
        <v/>
      </c>
      <c r="M318" s="82" t="str">
        <f>IF(AND(ISNUMBER(E318),ISNUMBER(I318)), E318*I318, "")</f>
        <v/>
      </c>
      <c r="N318" s="997" t="str">
        <f t="shared" si="87"/>
        <v/>
      </c>
      <c r="O318" s="532" t="str">
        <f>IF(AND(ISNUMBER(L318),ISNUMBER(M318),ISNUMBER(N318)),SUM(L318:N318),"")</f>
        <v/>
      </c>
      <c r="P318" s="730"/>
      <c r="R318" s="525" t="s">
        <v>866</v>
      </c>
    </row>
    <row r="319" spans="1:18" ht="15" customHeight="1" x14ac:dyDescent="0.25">
      <c r="A319" s="177"/>
      <c r="B319" s="356" t="s">
        <v>931</v>
      </c>
      <c r="C319" s="1000" t="s">
        <v>869</v>
      </c>
      <c r="D319" s="350"/>
      <c r="E319" s="350"/>
      <c r="F319" s="360"/>
      <c r="G319" s="995"/>
      <c r="H319" s="343"/>
      <c r="I319" s="343"/>
      <c r="J319" s="522"/>
      <c r="K319" s="995"/>
      <c r="L319" s="343"/>
      <c r="M319" s="343"/>
      <c r="N319" s="343"/>
      <c r="O319" s="522"/>
      <c r="P319" s="730"/>
      <c r="R319" s="525" t="s">
        <v>866</v>
      </c>
    </row>
    <row r="320" spans="1:18" ht="15" customHeight="1" x14ac:dyDescent="0.25">
      <c r="A320" s="177"/>
      <c r="B320" s="921" t="s">
        <v>870</v>
      </c>
      <c r="C320" s="998"/>
      <c r="D320" s="350"/>
      <c r="E320" s="350"/>
      <c r="F320" s="360"/>
      <c r="G320" s="995"/>
      <c r="H320" s="343"/>
      <c r="I320" s="343"/>
      <c r="J320" s="522"/>
      <c r="K320" s="995"/>
      <c r="L320" s="343"/>
      <c r="M320" s="343"/>
      <c r="N320" s="343"/>
      <c r="O320" s="522"/>
      <c r="P320" s="730"/>
      <c r="R320" s="525" t="s">
        <v>866</v>
      </c>
    </row>
    <row r="321" spans="1:18" ht="15" customHeight="1" x14ac:dyDescent="0.25">
      <c r="A321" s="177"/>
      <c r="B321" s="920" t="s">
        <v>886</v>
      </c>
      <c r="C321" s="998"/>
      <c r="D321" s="905"/>
      <c r="E321" s="905"/>
      <c r="F321" s="905"/>
      <c r="G321" s="995"/>
      <c r="H321" s="1002">
        <f>IF(Parameters!F104&lt;H$122,H$122,Parameters!F104)</f>
        <v>0.5</v>
      </c>
      <c r="I321" s="1002">
        <f>IF(Parameters!G104&lt;I$122,I$122,Parameters!G104)</f>
        <v>0.5</v>
      </c>
      <c r="J321" s="372">
        <f>IF(Parameters!H104&lt;J$122,J$122,Parameters!H104)</f>
        <v>0.5</v>
      </c>
      <c r="K321" s="995"/>
      <c r="L321" s="997" t="str">
        <f>IF(AND(ISNUMBER(D321),ISNUMBER(H321)), D321*H321, "")</f>
        <v/>
      </c>
      <c r="M321" s="82" t="str">
        <f>IF(AND(ISNUMBER(E321),ISNUMBER(I321)), E321*I321, "")</f>
        <v/>
      </c>
      <c r="N321" s="997" t="str">
        <f t="shared" ref="N321:N322" si="88">IF(AND(ISNUMBER(F321),ISNUMBER(J321)),F321*J321,"")</f>
        <v/>
      </c>
      <c r="O321" s="532" t="str">
        <f>IF(AND(ISNUMBER(L321),ISNUMBER(M321),ISNUMBER(N321)),SUM(L321:N321),"")</f>
        <v/>
      </c>
      <c r="P321" s="730"/>
      <c r="R321" s="525" t="s">
        <v>866</v>
      </c>
    </row>
    <row r="322" spans="1:18" ht="15" customHeight="1" x14ac:dyDescent="0.25">
      <c r="A322" s="177"/>
      <c r="B322" s="920" t="s">
        <v>887</v>
      </c>
      <c r="C322" s="998"/>
      <c r="D322" s="905"/>
      <c r="E322" s="905"/>
      <c r="F322" s="905"/>
      <c r="G322" s="995"/>
      <c r="H322" s="1002">
        <f>IF(Parameters!F105&lt;H$122,H$122,Parameters!F105)</f>
        <v>1</v>
      </c>
      <c r="I322" s="1002">
        <f>IF(Parameters!G105&lt;I$122,I$122,Parameters!G105)</f>
        <v>1</v>
      </c>
      <c r="J322" s="372">
        <f>IF(Parameters!H105&lt;J$122,J$122,Parameters!H105)</f>
        <v>1</v>
      </c>
      <c r="K322" s="995"/>
      <c r="L322" s="997" t="str">
        <f>IF(AND(ISNUMBER(D322),ISNUMBER(H322)), D322*H322, "")</f>
        <v/>
      </c>
      <c r="M322" s="82" t="str">
        <f>IF(AND(ISNUMBER(E322),ISNUMBER(I322)), E322*I322, "")</f>
        <v/>
      </c>
      <c r="N322" s="997" t="str">
        <f t="shared" si="88"/>
        <v/>
      </c>
      <c r="O322" s="532" t="str">
        <f>IF(AND(ISNUMBER(L322),ISNUMBER(M322),ISNUMBER(N322)),SUM(L322:N322),"")</f>
        <v/>
      </c>
      <c r="P322" s="730"/>
      <c r="R322" s="525" t="s">
        <v>866</v>
      </c>
    </row>
    <row r="323" spans="1:18" ht="15" customHeight="1" x14ac:dyDescent="0.25">
      <c r="A323" s="177"/>
      <c r="B323" s="356" t="s">
        <v>942</v>
      </c>
      <c r="C323" s="1000" t="s">
        <v>869</v>
      </c>
      <c r="D323" s="350"/>
      <c r="E323" s="350"/>
      <c r="F323" s="360"/>
      <c r="G323" s="995"/>
      <c r="H323" s="343"/>
      <c r="I323" s="343"/>
      <c r="J323" s="522"/>
      <c r="K323" s="995"/>
      <c r="L323" s="343"/>
      <c r="M323" s="343"/>
      <c r="N323" s="343"/>
      <c r="O323" s="522"/>
      <c r="P323" s="730"/>
      <c r="R323" s="525" t="s">
        <v>866</v>
      </c>
    </row>
    <row r="324" spans="1:18" ht="15" customHeight="1" x14ac:dyDescent="0.25">
      <c r="A324" s="177"/>
      <c r="B324" s="921" t="s">
        <v>870</v>
      </c>
      <c r="C324" s="998"/>
      <c r="D324" s="350"/>
      <c r="E324" s="350"/>
      <c r="F324" s="360"/>
      <c r="G324" s="995"/>
      <c r="H324" s="343"/>
      <c r="I324" s="343"/>
      <c r="J324" s="522"/>
      <c r="K324" s="995"/>
      <c r="L324" s="343"/>
      <c r="M324" s="343"/>
      <c r="N324" s="343"/>
      <c r="O324" s="522"/>
      <c r="P324" s="730"/>
      <c r="R324" s="525" t="s">
        <v>866</v>
      </c>
    </row>
    <row r="325" spans="1:18" ht="15" customHeight="1" x14ac:dyDescent="0.25">
      <c r="A325" s="177"/>
      <c r="B325" s="920" t="s">
        <v>886</v>
      </c>
      <c r="C325" s="998"/>
      <c r="D325" s="905"/>
      <c r="E325" s="905"/>
      <c r="F325" s="905"/>
      <c r="G325" s="995"/>
      <c r="H325" s="1002">
        <f>IF(Parameters!F108&lt;H$128,H$128,Parameters!F108)</f>
        <v>0.5</v>
      </c>
      <c r="I325" s="1002">
        <f>IF(Parameters!G108&lt;I$128,I$128,Parameters!G108)</f>
        <v>0.5</v>
      </c>
      <c r="J325" s="372">
        <f>IF(Parameters!H108&lt;J$128,J$128,Parameters!H108)</f>
        <v>0.5</v>
      </c>
      <c r="K325" s="995"/>
      <c r="L325" s="997" t="str">
        <f>IF(AND(ISNUMBER(D325),ISNUMBER(H325)), D325*H325, "")</f>
        <v/>
      </c>
      <c r="M325" s="82" t="str">
        <f>IF(AND(ISNUMBER(E325),ISNUMBER(I325)), E325*I325, "")</f>
        <v/>
      </c>
      <c r="N325" s="997" t="str">
        <f>IF(AND(ISNUMBER(F325),ISNUMBER(J325)),F325*J325,"")</f>
        <v/>
      </c>
      <c r="O325" s="532" t="str">
        <f>IF(AND(ISNUMBER(L325),ISNUMBER(M325),ISNUMBER(N325)),SUM(L325:N325),"")</f>
        <v/>
      </c>
      <c r="P325" s="730"/>
      <c r="R325" s="525" t="s">
        <v>866</v>
      </c>
    </row>
    <row r="326" spans="1:18" ht="15" customHeight="1" x14ac:dyDescent="0.25">
      <c r="A326" s="177"/>
      <c r="B326" s="920" t="s">
        <v>887</v>
      </c>
      <c r="C326" s="998"/>
      <c r="D326" s="905"/>
      <c r="E326" s="905"/>
      <c r="F326" s="905"/>
      <c r="G326" s="995"/>
      <c r="H326" s="1002">
        <f>IF(Parameters!F109&lt;H$128,H$128,Parameters!F109)</f>
        <v>1</v>
      </c>
      <c r="I326" s="1002">
        <f>IF(Parameters!G109&lt;I$128,I$128,Parameters!G109)</f>
        <v>1</v>
      </c>
      <c r="J326" s="372">
        <f>IF(Parameters!H109&lt;J$128,J$128,Parameters!H109)</f>
        <v>1</v>
      </c>
      <c r="K326" s="995"/>
      <c r="L326" s="997" t="str">
        <f>IF(AND(ISNUMBER(D326),ISNUMBER(H326)), D326*H326, "")</f>
        <v/>
      </c>
      <c r="M326" s="82" t="str">
        <f>IF(AND(ISNUMBER(E326),ISNUMBER(I326)), E326*I326, "")</f>
        <v/>
      </c>
      <c r="N326" s="997" t="str">
        <f>IF(AND(ISNUMBER(F326),ISNUMBER(J326)),F326*J326,"")</f>
        <v/>
      </c>
      <c r="O326" s="532" t="str">
        <f>IF(AND(ISNUMBER(L326),ISNUMBER(M326),ISNUMBER(N326)),SUM(L326:N326),"")</f>
        <v/>
      </c>
      <c r="P326" s="730"/>
      <c r="R326" s="525" t="s">
        <v>866</v>
      </c>
    </row>
    <row r="327" spans="1:18" ht="15" customHeight="1" x14ac:dyDescent="0.25">
      <c r="A327" s="177"/>
      <c r="B327" s="356" t="s">
        <v>933</v>
      </c>
      <c r="C327" s="1000" t="s">
        <v>869</v>
      </c>
      <c r="D327" s="350"/>
      <c r="E327" s="350"/>
      <c r="F327" s="360"/>
      <c r="G327" s="995"/>
      <c r="H327" s="343"/>
      <c r="I327" s="343"/>
      <c r="J327" s="522"/>
      <c r="K327" s="995"/>
      <c r="L327" s="343"/>
      <c r="M327" s="343"/>
      <c r="N327" s="343"/>
      <c r="O327" s="522"/>
      <c r="P327" s="730"/>
      <c r="R327" s="525" t="s">
        <v>866</v>
      </c>
    </row>
    <row r="328" spans="1:18" ht="15" customHeight="1" x14ac:dyDescent="0.25">
      <c r="A328" s="177"/>
      <c r="B328" s="921" t="s">
        <v>870</v>
      </c>
      <c r="C328" s="998"/>
      <c r="D328" s="350"/>
      <c r="E328" s="350"/>
      <c r="F328" s="360"/>
      <c r="G328" s="995"/>
      <c r="H328" s="343"/>
      <c r="I328" s="343"/>
      <c r="J328" s="522"/>
      <c r="K328" s="995"/>
      <c r="L328" s="343"/>
      <c r="M328" s="343"/>
      <c r="N328" s="343"/>
      <c r="O328" s="522"/>
      <c r="P328" s="730"/>
      <c r="R328" s="525" t="s">
        <v>866</v>
      </c>
    </row>
    <row r="329" spans="1:18" ht="15" customHeight="1" x14ac:dyDescent="0.25">
      <c r="A329" s="177"/>
      <c r="B329" s="920" t="s">
        <v>886</v>
      </c>
      <c r="C329" s="998"/>
      <c r="D329" s="905"/>
      <c r="E329" s="905"/>
      <c r="F329" s="905"/>
      <c r="G329" s="995"/>
      <c r="H329" s="1002">
        <f>IF(Parameters!F112&lt;H$134,H$134,Parameters!F112)</f>
        <v>0.5</v>
      </c>
      <c r="I329" s="1002">
        <f>IF(Parameters!G112&lt;I$134,I$134,Parameters!G112)</f>
        <v>0.5</v>
      </c>
      <c r="J329" s="372">
        <f>IF(Parameters!H112&lt;J$134,J$134,Parameters!H112)</f>
        <v>0.5</v>
      </c>
      <c r="K329" s="995"/>
      <c r="L329" s="997" t="str">
        <f>IF(AND(ISNUMBER(D329),ISNUMBER(H329)), D329*H329, "")</f>
        <v/>
      </c>
      <c r="M329" s="82" t="str">
        <f>IF(AND(ISNUMBER(E329),ISNUMBER(I329)), E329*I329, "")</f>
        <v/>
      </c>
      <c r="N329" s="997" t="str">
        <f>IF(AND(ISNUMBER(F329),ISNUMBER(J329)),F329*J329,"")</f>
        <v/>
      </c>
      <c r="O329" s="532" t="str">
        <f>IF(AND(ISNUMBER(L329),ISNUMBER(M329),ISNUMBER(N329)),SUM(L329:N329),"")</f>
        <v/>
      </c>
      <c r="P329" s="730"/>
      <c r="R329" s="525" t="s">
        <v>866</v>
      </c>
    </row>
    <row r="330" spans="1:18" ht="15" customHeight="1" x14ac:dyDescent="0.25">
      <c r="A330" s="177"/>
      <c r="B330" s="920" t="s">
        <v>887</v>
      </c>
      <c r="C330" s="998"/>
      <c r="D330" s="905"/>
      <c r="E330" s="905"/>
      <c r="F330" s="905"/>
      <c r="G330" s="995"/>
      <c r="H330" s="1002">
        <f>IF(Parameters!F113&lt;H$134,H$134,Parameters!F113)</f>
        <v>1</v>
      </c>
      <c r="I330" s="1002">
        <f>IF(Parameters!G113&lt;I$134,I$134,Parameters!G113)</f>
        <v>1</v>
      </c>
      <c r="J330" s="372">
        <f>IF(Parameters!H113&lt;J$134,J$134,Parameters!H113)</f>
        <v>1</v>
      </c>
      <c r="K330" s="995"/>
      <c r="L330" s="997" t="str">
        <f>IF(AND(ISNUMBER(D330),ISNUMBER(H330)), D330*H330, "")</f>
        <v/>
      </c>
      <c r="M330" s="82" t="str">
        <f>IF(AND(ISNUMBER(E330),ISNUMBER(I330)), E330*I330, "")</f>
        <v/>
      </c>
      <c r="N330" s="997" t="str">
        <f>IF(AND(ISNUMBER(F330),ISNUMBER(J330)),F330*J330,"")</f>
        <v/>
      </c>
      <c r="O330" s="532" t="str">
        <f>IF(AND(ISNUMBER(L330),ISNUMBER(M330),ISNUMBER(N330)),SUM(L330:N330),"")</f>
        <v/>
      </c>
      <c r="P330" s="730"/>
      <c r="R330" s="525" t="s">
        <v>866</v>
      </c>
    </row>
    <row r="331" spans="1:18" ht="15" customHeight="1" x14ac:dyDescent="0.25">
      <c r="A331" s="177"/>
      <c r="B331" s="356" t="s">
        <v>890</v>
      </c>
      <c r="C331" s="1000" t="s">
        <v>869</v>
      </c>
      <c r="D331" s="350"/>
      <c r="E331" s="350"/>
      <c r="F331" s="360"/>
      <c r="G331" s="995"/>
      <c r="H331" s="343"/>
      <c r="I331" s="343"/>
      <c r="J331" s="522"/>
      <c r="K331" s="995"/>
      <c r="L331" s="343"/>
      <c r="M331" s="343"/>
      <c r="N331" s="343"/>
      <c r="O331" s="522"/>
      <c r="P331" s="730"/>
      <c r="R331" s="525" t="s">
        <v>866</v>
      </c>
    </row>
    <row r="332" spans="1:18" ht="15" customHeight="1" x14ac:dyDescent="0.25">
      <c r="A332" s="177"/>
      <c r="B332" s="921" t="s">
        <v>870</v>
      </c>
      <c r="C332" s="998"/>
      <c r="D332" s="350"/>
      <c r="E332" s="350"/>
      <c r="F332" s="360"/>
      <c r="G332" s="995"/>
      <c r="H332" s="343"/>
      <c r="I332" s="343"/>
      <c r="J332" s="522"/>
      <c r="K332" s="995"/>
      <c r="L332" s="343"/>
      <c r="M332" s="343"/>
      <c r="N332" s="343"/>
      <c r="O332" s="522"/>
      <c r="P332" s="730"/>
      <c r="R332" s="525" t="s">
        <v>866</v>
      </c>
    </row>
    <row r="333" spans="1:18" ht="15" customHeight="1" x14ac:dyDescent="0.25">
      <c r="A333" s="177"/>
      <c r="B333" s="920" t="s">
        <v>886</v>
      </c>
      <c r="C333" s="998"/>
      <c r="D333" s="905"/>
      <c r="E333" s="905"/>
      <c r="F333" s="905"/>
      <c r="G333" s="995"/>
      <c r="H333" s="1002">
        <f>IF(Parameters!F116&lt;H$140,H$140,Parameters!F116)</f>
        <v>0.5</v>
      </c>
      <c r="I333" s="1002">
        <f>IF(Parameters!G116&lt;I$140,I$140,Parameters!G116)</f>
        <v>0.5</v>
      </c>
      <c r="J333" s="372">
        <f>IF(Parameters!H116&lt;J$140,J$140,Parameters!H116)</f>
        <v>1</v>
      </c>
      <c r="K333" s="995"/>
      <c r="L333" s="997" t="str">
        <f>IF(AND(ISNUMBER(D333),ISNUMBER(H333)), D333*H333, "")</f>
        <v/>
      </c>
      <c r="M333" s="82" t="str">
        <f>IF(AND(ISNUMBER(E333),ISNUMBER(I333)), E333*I333, "")</f>
        <v/>
      </c>
      <c r="N333" s="997" t="str">
        <f>IF(AND(ISNUMBER(F333),ISNUMBER(J333)),F333*J333,"")</f>
        <v/>
      </c>
      <c r="O333" s="532" t="str">
        <f>IF(AND(ISNUMBER(L333),ISNUMBER(M333),ISNUMBER(N333)),SUM(L333:N333),"")</f>
        <v/>
      </c>
      <c r="P333" s="730"/>
      <c r="R333" s="525" t="s">
        <v>866</v>
      </c>
    </row>
    <row r="334" spans="1:18" ht="15" customHeight="1" x14ac:dyDescent="0.25">
      <c r="A334" s="177"/>
      <c r="B334" s="920" t="s">
        <v>887</v>
      </c>
      <c r="C334" s="998"/>
      <c r="D334" s="905"/>
      <c r="E334" s="905"/>
      <c r="F334" s="905"/>
      <c r="G334" s="995"/>
      <c r="H334" s="1002">
        <f>IF(Parameters!F117&lt;H$140,H$140,Parameters!F117)</f>
        <v>1</v>
      </c>
      <c r="I334" s="1002">
        <f>IF(Parameters!G117&lt;I$140,I$140,Parameters!G117)</f>
        <v>1</v>
      </c>
      <c r="J334" s="372">
        <f>IF(Parameters!H117&lt;J$140,J$140,Parameters!H117)</f>
        <v>1</v>
      </c>
      <c r="K334" s="995"/>
      <c r="L334" s="997" t="str">
        <f>IF(AND(ISNUMBER(D334),ISNUMBER(H334)), D334*H334, "")</f>
        <v/>
      </c>
      <c r="M334" s="82" t="str">
        <f>IF(AND(ISNUMBER(E334),ISNUMBER(I334)), E334*I334, "")</f>
        <v/>
      </c>
      <c r="N334" s="997" t="str">
        <f>IF(AND(ISNUMBER(F334),ISNUMBER(J334)),F334*J334,"")</f>
        <v/>
      </c>
      <c r="O334" s="532" t="str">
        <f>IF(AND(ISNUMBER(L334),ISNUMBER(M334),ISNUMBER(N334)),SUM(L334:N334),"")</f>
        <v/>
      </c>
      <c r="P334" s="730"/>
      <c r="R334" s="525" t="s">
        <v>866</v>
      </c>
    </row>
    <row r="335" spans="1:18" ht="30" customHeight="1" x14ac:dyDescent="0.25">
      <c r="A335" s="177"/>
      <c r="B335" s="1019" t="s">
        <v>975</v>
      </c>
      <c r="C335" s="1000" t="s">
        <v>869</v>
      </c>
      <c r="D335" s="350"/>
      <c r="E335" s="350"/>
      <c r="F335" s="360"/>
      <c r="G335" s="995"/>
      <c r="H335" s="343"/>
      <c r="I335" s="343"/>
      <c r="J335" s="522"/>
      <c r="K335" s="995"/>
      <c r="L335" s="343"/>
      <c r="M335" s="343"/>
      <c r="N335" s="343"/>
      <c r="O335" s="522"/>
      <c r="P335" s="730"/>
      <c r="R335" s="525" t="s">
        <v>866</v>
      </c>
    </row>
    <row r="336" spans="1:18" ht="15" customHeight="1" x14ac:dyDescent="0.25">
      <c r="A336" s="177"/>
      <c r="B336" s="921" t="s">
        <v>870</v>
      </c>
      <c r="C336" s="998"/>
      <c r="D336" s="350"/>
      <c r="E336" s="350"/>
      <c r="F336" s="360"/>
      <c r="G336" s="995"/>
      <c r="H336" s="343"/>
      <c r="I336" s="343"/>
      <c r="J336" s="522"/>
      <c r="K336" s="995"/>
      <c r="L336" s="343"/>
      <c r="M336" s="343"/>
      <c r="N336" s="343"/>
      <c r="O336" s="522"/>
      <c r="P336" s="730"/>
      <c r="R336" s="525" t="s">
        <v>866</v>
      </c>
    </row>
    <row r="337" spans="1:18" ht="15" customHeight="1" x14ac:dyDescent="0.25">
      <c r="A337" s="177"/>
      <c r="B337" s="920" t="s">
        <v>886</v>
      </c>
      <c r="C337" s="998"/>
      <c r="D337" s="905"/>
      <c r="E337" s="905"/>
      <c r="F337" s="360"/>
      <c r="G337" s="995"/>
      <c r="H337" s="1002">
        <f>IF(Parameters!F120&lt;H$146,H$146,Parameters!F120)</f>
        <v>0.5</v>
      </c>
      <c r="I337" s="1002">
        <f>IF(Parameters!G120&lt;I$146,I$146,Parameters!G120)</f>
        <v>0.5</v>
      </c>
      <c r="J337" s="522"/>
      <c r="K337" s="995"/>
      <c r="L337" s="997" t="str">
        <f>IF(AND(ISNUMBER(D337),ISNUMBER(H337)), D337*H337, "")</f>
        <v/>
      </c>
      <c r="M337" s="82" t="str">
        <f>IF(AND(ISNUMBER(E337),ISNUMBER(I337)), E337*I337, "")</f>
        <v/>
      </c>
      <c r="N337" s="343"/>
      <c r="O337" s="532" t="str">
        <f t="shared" ref="O337:O338" si="89">IF(AND(ISNUMBER(L337),ISNUMBER(M337)),SUM(L337:M337),"")</f>
        <v/>
      </c>
      <c r="P337" s="730"/>
      <c r="R337" s="525" t="s">
        <v>866</v>
      </c>
    </row>
    <row r="338" spans="1:18" ht="15" customHeight="1" x14ac:dyDescent="0.25">
      <c r="A338" s="177"/>
      <c r="B338" s="920" t="s">
        <v>887</v>
      </c>
      <c r="C338" s="998"/>
      <c r="D338" s="905"/>
      <c r="E338" s="905"/>
      <c r="F338" s="360"/>
      <c r="G338" s="995"/>
      <c r="H338" s="1002">
        <f>IF(Parameters!F121&lt;H$146,H$146,Parameters!F121)</f>
        <v>1</v>
      </c>
      <c r="I338" s="1002">
        <f>IF(Parameters!G121&lt;I$146,I$146,Parameters!G121)</f>
        <v>1</v>
      </c>
      <c r="J338" s="522"/>
      <c r="K338" s="995"/>
      <c r="L338" s="997" t="str">
        <f>IF(AND(ISNUMBER(D338),ISNUMBER(H338)), D338*H338, "")</f>
        <v/>
      </c>
      <c r="M338" s="82" t="str">
        <f>IF(AND(ISNUMBER(E338),ISNUMBER(I338)), E338*I338, "")</f>
        <v/>
      </c>
      <c r="N338" s="343"/>
      <c r="O338" s="532" t="str">
        <f t="shared" si="89"/>
        <v/>
      </c>
      <c r="P338" s="730"/>
      <c r="R338" s="525" t="s">
        <v>866</v>
      </c>
    </row>
    <row r="339" spans="1:18" ht="15" customHeight="1" x14ac:dyDescent="0.25">
      <c r="A339" s="177"/>
      <c r="B339" s="1019" t="s">
        <v>976</v>
      </c>
      <c r="C339" s="1000" t="s">
        <v>869</v>
      </c>
      <c r="D339" s="350"/>
      <c r="E339" s="350"/>
      <c r="F339" s="360"/>
      <c r="G339" s="995"/>
      <c r="H339" s="343"/>
      <c r="I339" s="343"/>
      <c r="J339" s="522"/>
      <c r="K339" s="995"/>
      <c r="L339" s="343"/>
      <c r="M339" s="343"/>
      <c r="N339" s="343"/>
      <c r="O339" s="522"/>
      <c r="P339" s="730"/>
      <c r="R339" s="525" t="s">
        <v>866</v>
      </c>
    </row>
    <row r="340" spans="1:18" ht="15" customHeight="1" x14ac:dyDescent="0.25">
      <c r="A340" s="177"/>
      <c r="B340" s="921" t="s">
        <v>870</v>
      </c>
      <c r="C340" s="998"/>
      <c r="D340" s="350"/>
      <c r="E340" s="350"/>
      <c r="F340" s="360"/>
      <c r="G340" s="995"/>
      <c r="H340" s="343"/>
      <c r="I340" s="343"/>
      <c r="J340" s="522"/>
      <c r="K340" s="995"/>
      <c r="L340" s="343"/>
      <c r="M340" s="343"/>
      <c r="N340" s="343"/>
      <c r="O340" s="522"/>
      <c r="P340" s="730"/>
      <c r="R340" s="525" t="s">
        <v>866</v>
      </c>
    </row>
    <row r="341" spans="1:18" ht="15" customHeight="1" x14ac:dyDescent="0.25">
      <c r="A341" s="177"/>
      <c r="B341" s="920" t="s">
        <v>886</v>
      </c>
      <c r="C341" s="998"/>
      <c r="D341" s="905"/>
      <c r="E341" s="905"/>
      <c r="F341" s="360"/>
      <c r="G341" s="995"/>
      <c r="H341" s="1002">
        <f>IF(Parameters!F124&lt;H$152,H$152,Parameters!F124)</f>
        <v>0.5</v>
      </c>
      <c r="I341" s="1002">
        <f>IF(Parameters!G124&lt;I$152,I$152,Parameters!G124)</f>
        <v>0.5</v>
      </c>
      <c r="J341" s="522"/>
      <c r="K341" s="995"/>
      <c r="L341" s="997" t="str">
        <f>IF(AND(ISNUMBER(D341),ISNUMBER(H341)), D341*H341, "")</f>
        <v/>
      </c>
      <c r="M341" s="82" t="str">
        <f>IF(AND(ISNUMBER(E341),ISNUMBER(I341)), E341*I341, "")</f>
        <v/>
      </c>
      <c r="N341" s="343"/>
      <c r="O341" s="532" t="str">
        <f t="shared" ref="O341:O342" si="90">IF(AND(ISNUMBER(L341),ISNUMBER(M341)),SUM(L341:M341),"")</f>
        <v/>
      </c>
      <c r="P341" s="730"/>
      <c r="R341" s="525" t="s">
        <v>866</v>
      </c>
    </row>
    <row r="342" spans="1:18" ht="15" customHeight="1" x14ac:dyDescent="0.25">
      <c r="A342" s="177"/>
      <c r="B342" s="920" t="s">
        <v>887</v>
      </c>
      <c r="C342" s="998"/>
      <c r="D342" s="905"/>
      <c r="E342" s="905"/>
      <c r="F342" s="360"/>
      <c r="G342" s="995"/>
      <c r="H342" s="1002">
        <f>IF(Parameters!F125&lt;H$152,H$152,Parameters!F125)</f>
        <v>1</v>
      </c>
      <c r="I342" s="1002">
        <f>IF(Parameters!G125&lt;I$152,I$152,Parameters!G125)</f>
        <v>1</v>
      </c>
      <c r="J342" s="522"/>
      <c r="K342" s="995"/>
      <c r="L342" s="997" t="str">
        <f>IF(AND(ISNUMBER(D342),ISNUMBER(H342)), D342*H342, "")</f>
        <v/>
      </c>
      <c r="M342" s="82" t="str">
        <f>IF(AND(ISNUMBER(E342),ISNUMBER(I342)), E342*I342, "")</f>
        <v/>
      </c>
      <c r="N342" s="343"/>
      <c r="O342" s="532" t="str">
        <f t="shared" si="90"/>
        <v/>
      </c>
      <c r="P342" s="730"/>
      <c r="R342" s="525" t="s">
        <v>866</v>
      </c>
    </row>
    <row r="343" spans="1:18" ht="30" customHeight="1" x14ac:dyDescent="0.25">
      <c r="A343" s="177"/>
      <c r="B343" s="356" t="s">
        <v>891</v>
      </c>
      <c r="C343" s="1000" t="s">
        <v>869</v>
      </c>
      <c r="D343" s="350"/>
      <c r="E343" s="350"/>
      <c r="F343" s="360"/>
      <c r="G343" s="995"/>
      <c r="H343" s="343"/>
      <c r="I343" s="343"/>
      <c r="J343" s="522"/>
      <c r="K343" s="995"/>
      <c r="L343" s="343"/>
      <c r="M343" s="343"/>
      <c r="N343" s="343"/>
      <c r="O343" s="522"/>
      <c r="P343" s="730"/>
      <c r="R343" s="525" t="s">
        <v>866</v>
      </c>
    </row>
    <row r="344" spans="1:18" ht="15" customHeight="1" x14ac:dyDescent="0.25">
      <c r="A344" s="177"/>
      <c r="B344" s="921" t="s">
        <v>870</v>
      </c>
      <c r="C344" s="998"/>
      <c r="D344" s="350"/>
      <c r="E344" s="350"/>
      <c r="F344" s="360"/>
      <c r="G344" s="995"/>
      <c r="H344" s="343"/>
      <c r="I344" s="343"/>
      <c r="J344" s="522"/>
      <c r="K344" s="995"/>
      <c r="L344" s="343"/>
      <c r="M344" s="343"/>
      <c r="N344" s="343"/>
      <c r="O344" s="522"/>
      <c r="P344" s="730"/>
      <c r="R344" s="525" t="s">
        <v>866</v>
      </c>
    </row>
    <row r="345" spans="1:18" ht="15" customHeight="1" x14ac:dyDescent="0.25">
      <c r="A345" s="177"/>
      <c r="B345" s="920" t="s">
        <v>886</v>
      </c>
      <c r="C345" s="998"/>
      <c r="D345" s="905"/>
      <c r="E345" s="905"/>
      <c r="F345" s="360"/>
      <c r="G345" s="995"/>
      <c r="H345" s="1002">
        <f>IF(Parameters!F128&lt;H$158,H$158,Parameters!F128)</f>
        <v>0.5</v>
      </c>
      <c r="I345" s="1002">
        <f>IF(Parameters!G128&lt;I$158,I$158,Parameters!G128)</f>
        <v>0.5</v>
      </c>
      <c r="J345" s="522"/>
      <c r="K345" s="995"/>
      <c r="L345" s="997" t="str">
        <f>IF(AND(ISNUMBER(D345),ISNUMBER(H345)), D345*H345, "")</f>
        <v/>
      </c>
      <c r="M345" s="82" t="str">
        <f>IF(AND(ISNUMBER(E345),ISNUMBER(I345)), E345*I345, "")</f>
        <v/>
      </c>
      <c r="N345" s="343"/>
      <c r="O345" s="532" t="str">
        <f t="shared" ref="O345:O346" si="91">IF(AND(ISNUMBER(L345),ISNUMBER(M345)),SUM(L345:M345),"")</f>
        <v/>
      </c>
      <c r="P345" s="730"/>
      <c r="R345" s="525" t="s">
        <v>866</v>
      </c>
    </row>
    <row r="346" spans="1:18" ht="15" customHeight="1" x14ac:dyDescent="0.25">
      <c r="A346" s="177"/>
      <c r="B346" s="920" t="s">
        <v>887</v>
      </c>
      <c r="C346" s="998"/>
      <c r="D346" s="905"/>
      <c r="E346" s="905"/>
      <c r="F346" s="360"/>
      <c r="G346" s="995"/>
      <c r="H346" s="1002">
        <f>IF(Parameters!F129&lt;H$158,H$158,Parameters!F129)</f>
        <v>1</v>
      </c>
      <c r="I346" s="1002">
        <f>IF(Parameters!G129&lt;I$158,I$158,Parameters!G129)</f>
        <v>1</v>
      </c>
      <c r="J346" s="522"/>
      <c r="K346" s="995"/>
      <c r="L346" s="997" t="str">
        <f>IF(AND(ISNUMBER(D346),ISNUMBER(H346)), D346*H346, "")</f>
        <v/>
      </c>
      <c r="M346" s="82" t="str">
        <f>IF(AND(ISNUMBER(E346),ISNUMBER(I346)), E346*I346, "")</f>
        <v/>
      </c>
      <c r="N346" s="343"/>
      <c r="O346" s="532" t="str">
        <f t="shared" si="91"/>
        <v/>
      </c>
      <c r="P346" s="730"/>
      <c r="R346" s="525" t="s">
        <v>866</v>
      </c>
    </row>
    <row r="347" spans="1:18" ht="30" customHeight="1" x14ac:dyDescent="0.25">
      <c r="A347" s="177"/>
      <c r="B347" s="356" t="s">
        <v>892</v>
      </c>
      <c r="C347" s="1000" t="s">
        <v>869</v>
      </c>
      <c r="D347" s="350"/>
      <c r="E347" s="350"/>
      <c r="F347" s="360"/>
      <c r="G347" s="995"/>
      <c r="H347" s="343"/>
      <c r="I347" s="343"/>
      <c r="J347" s="522"/>
      <c r="K347" s="995"/>
      <c r="L347" s="343"/>
      <c r="M347" s="343"/>
      <c r="N347" s="343"/>
      <c r="O347" s="522"/>
      <c r="P347" s="730"/>
      <c r="R347" s="525" t="s">
        <v>866</v>
      </c>
    </row>
    <row r="348" spans="1:18" ht="15" customHeight="1" x14ac:dyDescent="0.25">
      <c r="A348" s="177"/>
      <c r="B348" s="921" t="s">
        <v>870</v>
      </c>
      <c r="C348" s="998"/>
      <c r="D348" s="350"/>
      <c r="E348" s="350"/>
      <c r="F348" s="360"/>
      <c r="G348" s="995"/>
      <c r="H348" s="343"/>
      <c r="I348" s="343"/>
      <c r="J348" s="522"/>
      <c r="K348" s="995"/>
      <c r="L348" s="343"/>
      <c r="M348" s="343"/>
      <c r="N348" s="343"/>
      <c r="O348" s="522"/>
      <c r="P348" s="730"/>
      <c r="R348" s="525" t="s">
        <v>866</v>
      </c>
    </row>
    <row r="349" spans="1:18" ht="15" customHeight="1" x14ac:dyDescent="0.25">
      <c r="A349" s="177"/>
      <c r="B349" s="920" t="s">
        <v>886</v>
      </c>
      <c r="C349" s="998"/>
      <c r="D349" s="905"/>
      <c r="E349" s="905"/>
      <c r="F349" s="905"/>
      <c r="G349" s="995"/>
      <c r="H349" s="1002">
        <f>IF(Parameters!F132&lt;H$164,H$164,Parameters!F132)</f>
        <v>0.5</v>
      </c>
      <c r="I349" s="1002">
        <f>IF(Parameters!G132&lt;I$164,I$164,Parameters!G132)</f>
        <v>0.5</v>
      </c>
      <c r="J349" s="372">
        <f>IF(Parameters!H132&lt;J$164,J$164,Parameters!H132)</f>
        <v>0.65</v>
      </c>
      <c r="K349" s="995"/>
      <c r="L349" s="997" t="str">
        <f>IF(AND(ISNUMBER(D349),ISNUMBER(H349)), D349*H349, "")</f>
        <v/>
      </c>
      <c r="M349" s="82" t="str">
        <f>IF(AND(ISNUMBER(E349),ISNUMBER(I349)), E349*I349, "")</f>
        <v/>
      </c>
      <c r="N349" s="997" t="str">
        <f t="shared" ref="N349:N350" si="92">IF(AND(ISNUMBER(F349),ISNUMBER(J349)),F349*J349,"")</f>
        <v/>
      </c>
      <c r="O349" s="532" t="str">
        <f>IF(AND(ISNUMBER(L349),ISNUMBER(M349),ISNUMBER(N349)),SUM(L349:N349),"")</f>
        <v/>
      </c>
      <c r="P349" s="730"/>
      <c r="R349" s="525" t="s">
        <v>866</v>
      </c>
    </row>
    <row r="350" spans="1:18" ht="15" customHeight="1" x14ac:dyDescent="0.25">
      <c r="A350" s="177"/>
      <c r="B350" s="920" t="s">
        <v>887</v>
      </c>
      <c r="C350" s="998"/>
      <c r="D350" s="905"/>
      <c r="E350" s="905"/>
      <c r="F350" s="905"/>
      <c r="G350" s="995"/>
      <c r="H350" s="1002">
        <f>IF(Parameters!F133&lt;H$164,H$164,Parameters!F133)</f>
        <v>1</v>
      </c>
      <c r="I350" s="1002">
        <f>IF(Parameters!G133&lt;I$164,I$164,Parameters!G133)</f>
        <v>1</v>
      </c>
      <c r="J350" s="372">
        <f>IF(Parameters!H133&lt;J$164,J$164,Parameters!H133)</f>
        <v>1</v>
      </c>
      <c r="K350" s="995"/>
      <c r="L350" s="997" t="str">
        <f>IF(AND(ISNUMBER(D350),ISNUMBER(H350)), D350*H350, "")</f>
        <v/>
      </c>
      <c r="M350" s="82" t="str">
        <f>IF(AND(ISNUMBER(E350),ISNUMBER(I350)), E350*I350, "")</f>
        <v/>
      </c>
      <c r="N350" s="997" t="str">
        <f t="shared" si="92"/>
        <v/>
      </c>
      <c r="O350" s="532" t="str">
        <f>IF(AND(ISNUMBER(L350),ISNUMBER(M350),ISNUMBER(N350)),SUM(L350:N350),"")</f>
        <v/>
      </c>
      <c r="P350" s="730"/>
      <c r="R350" s="525" t="s">
        <v>866</v>
      </c>
    </row>
    <row r="351" spans="1:18" ht="45" customHeight="1" x14ac:dyDescent="0.25">
      <c r="A351" s="177"/>
      <c r="B351" s="356" t="s">
        <v>893</v>
      </c>
      <c r="C351" s="1000" t="s">
        <v>869</v>
      </c>
      <c r="D351" s="350"/>
      <c r="E351" s="350"/>
      <c r="F351" s="360"/>
      <c r="G351" s="995"/>
      <c r="H351" s="343"/>
      <c r="I351" s="343"/>
      <c r="J351" s="522"/>
      <c r="K351" s="995"/>
      <c r="L351" s="343"/>
      <c r="M351" s="343"/>
      <c r="N351" s="343"/>
      <c r="O351" s="522"/>
      <c r="P351" s="730"/>
      <c r="R351" s="525" t="s">
        <v>866</v>
      </c>
    </row>
    <row r="352" spans="1:18" ht="15" customHeight="1" x14ac:dyDescent="0.25">
      <c r="A352" s="177"/>
      <c r="B352" s="921" t="s">
        <v>870</v>
      </c>
      <c r="C352" s="998"/>
      <c r="D352" s="350"/>
      <c r="E352" s="350"/>
      <c r="F352" s="360"/>
      <c r="G352" s="995"/>
      <c r="H352" s="343"/>
      <c r="I352" s="343"/>
      <c r="J352" s="522"/>
      <c r="K352" s="995"/>
      <c r="L352" s="343"/>
      <c r="M352" s="343"/>
      <c r="N352" s="343"/>
      <c r="O352" s="522"/>
      <c r="P352" s="730"/>
      <c r="R352" s="525" t="s">
        <v>866</v>
      </c>
    </row>
    <row r="353" spans="1:18" ht="15" customHeight="1" x14ac:dyDescent="0.25">
      <c r="A353" s="177"/>
      <c r="B353" s="920" t="s">
        <v>886</v>
      </c>
      <c r="C353" s="998"/>
      <c r="D353" s="350"/>
      <c r="E353" s="350"/>
      <c r="F353" s="905"/>
      <c r="G353" s="995"/>
      <c r="H353" s="343"/>
      <c r="I353" s="343"/>
      <c r="J353" s="372">
        <f>IF(Parameters!H136&lt;J$170,J$170,Parameters!H136)</f>
        <v>0.65</v>
      </c>
      <c r="K353" s="995"/>
      <c r="L353" s="343"/>
      <c r="M353" s="343"/>
      <c r="N353" s="997" t="str">
        <f>IF(AND(ISNUMBER(F353),ISNUMBER(J353)),F353*J353,"")</f>
        <v/>
      </c>
      <c r="O353" s="532" t="str">
        <f t="shared" ref="O353:O354" si="93">IF(ISNUMBER(N353),N353,"")</f>
        <v/>
      </c>
      <c r="P353" s="730"/>
      <c r="R353" s="525" t="s">
        <v>866</v>
      </c>
    </row>
    <row r="354" spans="1:18" ht="15" customHeight="1" x14ac:dyDescent="0.25">
      <c r="A354" s="177"/>
      <c r="B354" s="920" t="s">
        <v>887</v>
      </c>
      <c r="C354" s="998"/>
      <c r="D354" s="350"/>
      <c r="E354" s="350"/>
      <c r="F354" s="905"/>
      <c r="G354" s="995"/>
      <c r="H354" s="343"/>
      <c r="I354" s="343"/>
      <c r="J354" s="372">
        <f>IF(Parameters!H137&lt;J$170,J$170,Parameters!H137)</f>
        <v>1</v>
      </c>
      <c r="K354" s="995"/>
      <c r="L354" s="343"/>
      <c r="M354" s="343"/>
      <c r="N354" s="997" t="str">
        <f>IF(AND(ISNUMBER(F354),ISNUMBER(J354)),F354*J354,"")</f>
        <v/>
      </c>
      <c r="O354" s="532" t="str">
        <f t="shared" si="93"/>
        <v/>
      </c>
      <c r="P354" s="730"/>
      <c r="R354" s="525" t="s">
        <v>866</v>
      </c>
    </row>
    <row r="355" spans="1:18" ht="30" customHeight="1" x14ac:dyDescent="0.25">
      <c r="A355" s="177"/>
      <c r="B355" s="356" t="s">
        <v>943</v>
      </c>
      <c r="C355" s="1000" t="s">
        <v>869</v>
      </c>
      <c r="D355" s="350"/>
      <c r="E355" s="350"/>
      <c r="F355" s="360"/>
      <c r="G355" s="995"/>
      <c r="H355" s="343"/>
      <c r="I355" s="343"/>
      <c r="J355" s="522"/>
      <c r="K355" s="995"/>
      <c r="L355" s="343"/>
      <c r="M355" s="343"/>
      <c r="N355" s="343"/>
      <c r="O355" s="522"/>
      <c r="P355" s="730"/>
      <c r="R355" s="525" t="s">
        <v>866</v>
      </c>
    </row>
    <row r="356" spans="1:18" ht="15" customHeight="1" x14ac:dyDescent="0.25">
      <c r="A356" s="177"/>
      <c r="B356" s="921" t="s">
        <v>870</v>
      </c>
      <c r="C356" s="998"/>
      <c r="D356" s="350"/>
      <c r="E356" s="350"/>
      <c r="F356" s="360"/>
      <c r="G356" s="995"/>
      <c r="H356" s="343"/>
      <c r="I356" s="343"/>
      <c r="J356" s="522"/>
      <c r="K356" s="995"/>
      <c r="L356" s="343"/>
      <c r="M356" s="343"/>
      <c r="N356" s="343"/>
      <c r="O356" s="522"/>
      <c r="P356" s="730"/>
      <c r="R356" s="525" t="s">
        <v>866</v>
      </c>
    </row>
    <row r="357" spans="1:18" ht="15" customHeight="1" x14ac:dyDescent="0.25">
      <c r="A357" s="177"/>
      <c r="B357" s="920" t="s">
        <v>886</v>
      </c>
      <c r="C357" s="998"/>
      <c r="D357" s="905"/>
      <c r="E357" s="905"/>
      <c r="F357" s="360"/>
      <c r="G357" s="995"/>
      <c r="H357" s="1002">
        <f>IF(Parameters!F140&lt;H$176,H$176,Parameters!F140)</f>
        <v>0.5</v>
      </c>
      <c r="I357" s="1002">
        <f>IF(Parameters!G140&lt;I$176,I$176,Parameters!G140)</f>
        <v>0.5</v>
      </c>
      <c r="J357" s="522"/>
      <c r="K357" s="995"/>
      <c r="L357" s="997" t="str">
        <f>IF(AND(ISNUMBER(D357),ISNUMBER(H357)), D357*H357, "")</f>
        <v/>
      </c>
      <c r="M357" s="82" t="str">
        <f>IF(AND(ISNUMBER(E357),ISNUMBER(I357)), E357*I357, "")</f>
        <v/>
      </c>
      <c r="N357" s="343"/>
      <c r="O357" s="532" t="str">
        <f t="shared" ref="O357:O358" si="94">IF(AND(ISNUMBER(L357),ISNUMBER(M357)),SUM(L357:M357),"")</f>
        <v/>
      </c>
      <c r="P357" s="730"/>
      <c r="R357" s="525" t="s">
        <v>866</v>
      </c>
    </row>
    <row r="358" spans="1:18" ht="15" customHeight="1" x14ac:dyDescent="0.25">
      <c r="A358" s="177"/>
      <c r="B358" s="920" t="s">
        <v>887</v>
      </c>
      <c r="C358" s="998"/>
      <c r="D358" s="905"/>
      <c r="E358" s="905"/>
      <c r="F358" s="360"/>
      <c r="G358" s="995"/>
      <c r="H358" s="1002">
        <f>IF(Parameters!F141&lt;H$176,H$176,Parameters!F141)</f>
        <v>1</v>
      </c>
      <c r="I358" s="1002">
        <f>IF(Parameters!G141&lt;I$176,I$176,Parameters!G141)</f>
        <v>1</v>
      </c>
      <c r="J358" s="522"/>
      <c r="K358" s="995"/>
      <c r="L358" s="997" t="str">
        <f>IF(AND(ISNUMBER(D358),ISNUMBER(H358)), D358*H358, "")</f>
        <v/>
      </c>
      <c r="M358" s="82" t="str">
        <f>IF(AND(ISNUMBER(E358),ISNUMBER(I358)), E358*I358, "")</f>
        <v/>
      </c>
      <c r="N358" s="343"/>
      <c r="O358" s="532" t="str">
        <f t="shared" si="94"/>
        <v/>
      </c>
      <c r="P358" s="730"/>
      <c r="R358" s="525" t="s">
        <v>866</v>
      </c>
    </row>
    <row r="359" spans="1:18" ht="45" customHeight="1" x14ac:dyDescent="0.25">
      <c r="A359" s="177"/>
      <c r="B359" s="356" t="s">
        <v>895</v>
      </c>
      <c r="C359" s="1000" t="s">
        <v>869</v>
      </c>
      <c r="D359" s="350"/>
      <c r="E359" s="350"/>
      <c r="F359" s="360"/>
      <c r="G359" s="995"/>
      <c r="H359" s="343"/>
      <c r="I359" s="343"/>
      <c r="J359" s="522"/>
      <c r="K359" s="995"/>
      <c r="L359" s="343"/>
      <c r="M359" s="343"/>
      <c r="N359" s="343"/>
      <c r="O359" s="522"/>
      <c r="P359" s="730"/>
      <c r="R359" s="525" t="s">
        <v>866</v>
      </c>
    </row>
    <row r="360" spans="1:18" ht="15" customHeight="1" x14ac:dyDescent="0.25">
      <c r="A360" s="177"/>
      <c r="B360" s="921" t="s">
        <v>870</v>
      </c>
      <c r="C360" s="998"/>
      <c r="D360" s="350"/>
      <c r="E360" s="350"/>
      <c r="F360" s="360"/>
      <c r="G360" s="995"/>
      <c r="H360" s="343"/>
      <c r="I360" s="343"/>
      <c r="J360" s="522"/>
      <c r="K360" s="995"/>
      <c r="L360" s="343"/>
      <c r="M360" s="343"/>
      <c r="N360" s="343"/>
      <c r="O360" s="522"/>
      <c r="P360" s="730"/>
      <c r="R360" s="525" t="s">
        <v>866</v>
      </c>
    </row>
    <row r="361" spans="1:18" ht="15" customHeight="1" x14ac:dyDescent="0.25">
      <c r="A361" s="177"/>
      <c r="B361" s="920" t="s">
        <v>886</v>
      </c>
      <c r="C361" s="998"/>
      <c r="D361" s="905"/>
      <c r="E361" s="905"/>
      <c r="F361" s="905"/>
      <c r="G361" s="995"/>
      <c r="H361" s="1002">
        <f>IF(Parameters!F144&lt;H$182,H$182,Parameters!F144)</f>
        <v>0.5</v>
      </c>
      <c r="I361" s="1002">
        <f>IF(Parameters!G144&lt;I$182,I$182,Parameters!G144)</f>
        <v>0.5</v>
      </c>
      <c r="J361" s="372">
        <f>IF(Parameters!H144&lt;J$182,J$182,Parameters!H144)</f>
        <v>0.85</v>
      </c>
      <c r="K361" s="995"/>
      <c r="L361" s="997" t="str">
        <f>IF(AND(ISNUMBER(D361),ISNUMBER(H361)), D361*H361, "")</f>
        <v/>
      </c>
      <c r="M361" s="82" t="str">
        <f>IF(AND(ISNUMBER(E361),ISNUMBER(I361)), E361*I361, "")</f>
        <v/>
      </c>
      <c r="N361" s="997" t="str">
        <f>IF(AND(ISNUMBER(F361),ISNUMBER(J361)),F361*J361,"")</f>
        <v/>
      </c>
      <c r="O361" s="532" t="str">
        <f>IF(AND(ISNUMBER(L361),ISNUMBER(M361),ISNUMBER(N361)),SUM(L361:N361),"")</f>
        <v/>
      </c>
      <c r="P361" s="730"/>
      <c r="R361" s="525" t="s">
        <v>866</v>
      </c>
    </row>
    <row r="362" spans="1:18" ht="15" customHeight="1" x14ac:dyDescent="0.25">
      <c r="A362" s="177"/>
      <c r="B362" s="920" t="s">
        <v>887</v>
      </c>
      <c r="C362" s="998"/>
      <c r="D362" s="905"/>
      <c r="E362" s="905"/>
      <c r="F362" s="905"/>
      <c r="G362" s="995"/>
      <c r="H362" s="1002">
        <f>IF(Parameters!F145&lt;H$182,H$182,Parameters!F145)</f>
        <v>1</v>
      </c>
      <c r="I362" s="1002">
        <f>IF(Parameters!G145&lt;I$182,I$182,Parameters!G145)</f>
        <v>1</v>
      </c>
      <c r="J362" s="372">
        <f>IF(Parameters!H145&lt;J$182,J$182,Parameters!H145)</f>
        <v>1</v>
      </c>
      <c r="K362" s="995"/>
      <c r="L362" s="997" t="str">
        <f>IF(AND(ISNUMBER(D362),ISNUMBER(H362)), D362*H362, "")</f>
        <v/>
      </c>
      <c r="M362" s="82" t="str">
        <f>IF(AND(ISNUMBER(E362),ISNUMBER(I362)), E362*I362, "")</f>
        <v/>
      </c>
      <c r="N362" s="997" t="str">
        <f>IF(AND(ISNUMBER(F362),ISNUMBER(J362)),F362*J362,"")</f>
        <v/>
      </c>
      <c r="O362" s="532" t="str">
        <f>IF(AND(ISNUMBER(L362),ISNUMBER(M362),ISNUMBER(N362)),SUM(L362:N362),"")</f>
        <v/>
      </c>
      <c r="P362" s="730"/>
      <c r="R362" s="525" t="s">
        <v>866</v>
      </c>
    </row>
    <row r="363" spans="1:18" ht="15" customHeight="1" x14ac:dyDescent="0.25">
      <c r="A363" s="177"/>
      <c r="B363" s="356" t="s">
        <v>896</v>
      </c>
      <c r="C363" s="1000" t="s">
        <v>869</v>
      </c>
      <c r="D363" s="350"/>
      <c r="E363" s="350"/>
      <c r="F363" s="360"/>
      <c r="G363" s="995"/>
      <c r="H363" s="343"/>
      <c r="I363" s="343"/>
      <c r="J363" s="522"/>
      <c r="K363" s="995"/>
      <c r="L363" s="343"/>
      <c r="M363" s="343"/>
      <c r="N363" s="343"/>
      <c r="O363" s="522"/>
      <c r="P363" s="730"/>
      <c r="R363" s="525" t="s">
        <v>866</v>
      </c>
    </row>
    <row r="364" spans="1:18" ht="15" customHeight="1" x14ac:dyDescent="0.25">
      <c r="A364" s="177"/>
      <c r="B364" s="921" t="s">
        <v>870</v>
      </c>
      <c r="C364" s="998"/>
      <c r="D364" s="350"/>
      <c r="E364" s="350"/>
      <c r="F364" s="360"/>
      <c r="G364" s="995"/>
      <c r="H364" s="343"/>
      <c r="I364" s="343"/>
      <c r="J364" s="522"/>
      <c r="K364" s="995"/>
      <c r="L364" s="343"/>
      <c r="M364" s="343"/>
      <c r="N364" s="343"/>
      <c r="O364" s="522"/>
      <c r="P364" s="730"/>
      <c r="R364" s="525" t="s">
        <v>866</v>
      </c>
    </row>
    <row r="365" spans="1:18" ht="15" customHeight="1" x14ac:dyDescent="0.25">
      <c r="A365" s="177"/>
      <c r="B365" s="920" t="s">
        <v>886</v>
      </c>
      <c r="C365" s="998"/>
      <c r="D365" s="350"/>
      <c r="E365" s="350"/>
      <c r="F365" s="905"/>
      <c r="G365" s="995"/>
      <c r="H365" s="343"/>
      <c r="I365" s="343"/>
      <c r="J365" s="372">
        <f>IF(Parameters!H148&lt;J$188,J$188,Parameters!H148)</f>
        <v>0.85</v>
      </c>
      <c r="K365" s="995"/>
      <c r="L365" s="343"/>
      <c r="M365" s="343"/>
      <c r="N365" s="997" t="str">
        <f>IF(AND(ISNUMBER(F365),ISNUMBER(J365)),F365*J365,"")</f>
        <v/>
      </c>
      <c r="O365" s="532" t="str">
        <f t="shared" ref="O365:O366" si="95">IF(ISNUMBER(N365),N365,"")</f>
        <v/>
      </c>
      <c r="P365" s="730"/>
      <c r="R365" s="525" t="s">
        <v>866</v>
      </c>
    </row>
    <row r="366" spans="1:18" ht="15" customHeight="1" x14ac:dyDescent="0.25">
      <c r="A366" s="177"/>
      <c r="B366" s="920" t="s">
        <v>887</v>
      </c>
      <c r="C366" s="998"/>
      <c r="D366" s="350"/>
      <c r="E366" s="350"/>
      <c r="F366" s="905"/>
      <c r="G366" s="995"/>
      <c r="H366" s="343"/>
      <c r="I366" s="343"/>
      <c r="J366" s="372">
        <f>IF(Parameters!H149&lt;J$188,J$188,Parameters!H149)</f>
        <v>1</v>
      </c>
      <c r="K366" s="995"/>
      <c r="L366" s="343"/>
      <c r="M366" s="343"/>
      <c r="N366" s="997" t="str">
        <f>IF(AND(ISNUMBER(F366),ISNUMBER(J366)),F366*J366,"")</f>
        <v/>
      </c>
      <c r="O366" s="532" t="str">
        <f t="shared" si="95"/>
        <v/>
      </c>
      <c r="P366" s="730"/>
      <c r="R366" s="525" t="s">
        <v>866</v>
      </c>
    </row>
    <row r="367" spans="1:18" ht="15" customHeight="1" x14ac:dyDescent="0.25">
      <c r="A367" s="177"/>
      <c r="B367" s="356" t="s">
        <v>897</v>
      </c>
      <c r="C367" s="1000" t="s">
        <v>869</v>
      </c>
      <c r="D367" s="350"/>
      <c r="E367" s="350"/>
      <c r="F367" s="360"/>
      <c r="G367" s="995"/>
      <c r="H367" s="343"/>
      <c r="I367" s="343"/>
      <c r="J367" s="522"/>
      <c r="K367" s="995"/>
      <c r="L367" s="343"/>
      <c r="M367" s="343"/>
      <c r="N367" s="343"/>
      <c r="O367" s="522"/>
      <c r="P367" s="730"/>
      <c r="R367" s="525" t="s">
        <v>866</v>
      </c>
    </row>
    <row r="368" spans="1:18" ht="15" customHeight="1" x14ac:dyDescent="0.25">
      <c r="A368" s="177"/>
      <c r="B368" s="921" t="s">
        <v>870</v>
      </c>
      <c r="C368" s="998"/>
      <c r="D368" s="350"/>
      <c r="E368" s="350"/>
      <c r="F368" s="360"/>
      <c r="G368" s="995"/>
      <c r="H368" s="343"/>
      <c r="I368" s="343"/>
      <c r="J368" s="522"/>
      <c r="K368" s="995"/>
      <c r="L368" s="343"/>
      <c r="M368" s="343"/>
      <c r="N368" s="343"/>
      <c r="O368" s="522"/>
      <c r="P368" s="730"/>
      <c r="R368" s="525" t="s">
        <v>866</v>
      </c>
    </row>
    <row r="369" spans="1:18" ht="15" customHeight="1" x14ac:dyDescent="0.25">
      <c r="A369" s="177"/>
      <c r="B369" s="920" t="s">
        <v>886</v>
      </c>
      <c r="C369" s="998"/>
      <c r="D369" s="905"/>
      <c r="E369" s="905"/>
      <c r="F369" s="905"/>
      <c r="G369" s="995"/>
      <c r="H369" s="1002">
        <f>IF(Parameters!F152&lt;H$194,H$194,Parameters!F152)</f>
        <v>0.5</v>
      </c>
      <c r="I369" s="1002">
        <f>IF(Parameters!G152&lt;I$194,I$194,Parameters!G152)</f>
        <v>0.5</v>
      </c>
      <c r="J369" s="372">
        <f>IF(Parameters!H152&lt;J$194,J$194,Parameters!H152)</f>
        <v>0.85</v>
      </c>
      <c r="K369" s="995"/>
      <c r="L369" s="997" t="str">
        <f>IF(AND(ISNUMBER(D369),ISNUMBER(H369)), D369*H369, "")</f>
        <v/>
      </c>
      <c r="M369" s="82" t="str">
        <f>IF(AND(ISNUMBER(E369),ISNUMBER(I369)), E369*I369, "")</f>
        <v/>
      </c>
      <c r="N369" s="997" t="str">
        <f>IF(AND(ISNUMBER(F369),ISNUMBER(J369)),F369*J369,"")</f>
        <v/>
      </c>
      <c r="O369" s="532" t="str">
        <f>IF(AND(ISNUMBER(L369),ISNUMBER(M369),ISNUMBER(N369)),SUM(L369:N369),"")</f>
        <v/>
      </c>
      <c r="P369" s="730"/>
      <c r="R369" s="525" t="s">
        <v>866</v>
      </c>
    </row>
    <row r="370" spans="1:18" ht="15" customHeight="1" x14ac:dyDescent="0.25">
      <c r="A370" s="177"/>
      <c r="B370" s="920" t="s">
        <v>887</v>
      </c>
      <c r="C370" s="998"/>
      <c r="D370" s="905"/>
      <c r="E370" s="905"/>
      <c r="F370" s="905"/>
      <c r="G370" s="995"/>
      <c r="H370" s="1002">
        <f>IF(Parameters!F153&lt;H$194,H$194,Parameters!F153)</f>
        <v>1</v>
      </c>
      <c r="I370" s="1002">
        <f>IF(Parameters!G153&lt;I$194,I$194,Parameters!G153)</f>
        <v>1</v>
      </c>
      <c r="J370" s="372">
        <f>IF(Parameters!H153&lt;J$194,J$194,Parameters!H153)</f>
        <v>1</v>
      </c>
      <c r="K370" s="995"/>
      <c r="L370" s="997" t="str">
        <f>IF(AND(ISNUMBER(D370),ISNUMBER(H370)), D370*H370, "")</f>
        <v/>
      </c>
      <c r="M370" s="82" t="str">
        <f>IF(AND(ISNUMBER(E370),ISNUMBER(I370)), E370*I370, "")</f>
        <v/>
      </c>
      <c r="N370" s="997" t="str">
        <f>IF(AND(ISNUMBER(F370),ISNUMBER(J370)),F370*J370,"")</f>
        <v/>
      </c>
      <c r="O370" s="532" t="str">
        <f>IF(AND(ISNUMBER(L370),ISNUMBER(M370),ISNUMBER(N370)),SUM(L370:N370),"")</f>
        <v/>
      </c>
      <c r="P370" s="730"/>
      <c r="R370" s="525" t="s">
        <v>866</v>
      </c>
    </row>
    <row r="371" spans="1:18" ht="15" customHeight="1" x14ac:dyDescent="0.25">
      <c r="A371" s="177"/>
      <c r="B371" s="356" t="s">
        <v>934</v>
      </c>
      <c r="C371" s="1000" t="s">
        <v>869</v>
      </c>
      <c r="D371" s="350"/>
      <c r="E371" s="350"/>
      <c r="F371" s="360"/>
      <c r="G371" s="995"/>
      <c r="H371" s="343"/>
      <c r="I371" s="343"/>
      <c r="J371" s="522"/>
      <c r="K371" s="995"/>
      <c r="L371" s="343"/>
      <c r="M371" s="343"/>
      <c r="N371" s="343"/>
      <c r="O371" s="522"/>
      <c r="P371" s="730"/>
      <c r="R371" s="525" t="s">
        <v>866</v>
      </c>
    </row>
    <row r="372" spans="1:18" ht="15" customHeight="1" x14ac:dyDescent="0.25">
      <c r="A372" s="177"/>
      <c r="B372" s="921" t="s">
        <v>870</v>
      </c>
      <c r="C372" s="998"/>
      <c r="D372" s="350"/>
      <c r="E372" s="350"/>
      <c r="F372" s="360"/>
      <c r="G372" s="995"/>
      <c r="H372" s="343"/>
      <c r="I372" s="343"/>
      <c r="J372" s="522"/>
      <c r="K372" s="995"/>
      <c r="L372" s="343"/>
      <c r="M372" s="343"/>
      <c r="N372" s="343"/>
      <c r="O372" s="522"/>
      <c r="P372" s="730"/>
      <c r="R372" s="525" t="s">
        <v>866</v>
      </c>
    </row>
    <row r="373" spans="1:18" ht="15" customHeight="1" x14ac:dyDescent="0.25">
      <c r="A373" s="177"/>
      <c r="B373" s="920" t="s">
        <v>886</v>
      </c>
      <c r="C373" s="998"/>
      <c r="D373" s="350"/>
      <c r="E373" s="350"/>
      <c r="F373" s="905"/>
      <c r="G373" s="995"/>
      <c r="H373" s="343"/>
      <c r="I373" s="343"/>
      <c r="J373" s="372">
        <f>IF(Parameters!H156&lt;J$200,J$200,Parameters!H156)</f>
        <v>0.85</v>
      </c>
      <c r="K373" s="995"/>
      <c r="L373" s="343"/>
      <c r="M373" s="343"/>
      <c r="N373" s="997" t="str">
        <f>IF(AND(ISNUMBER(F373),ISNUMBER(J373)),F373*J373,"")</f>
        <v/>
      </c>
      <c r="O373" s="532" t="str">
        <f t="shared" ref="O373:O374" si="96">IF(ISNUMBER(N373),N373,"")</f>
        <v/>
      </c>
      <c r="P373" s="730"/>
      <c r="R373" s="525" t="s">
        <v>866</v>
      </c>
    </row>
    <row r="374" spans="1:18" ht="15" customHeight="1" x14ac:dyDescent="0.25">
      <c r="A374" s="177"/>
      <c r="B374" s="920" t="s">
        <v>887</v>
      </c>
      <c r="C374" s="158"/>
      <c r="D374" s="913"/>
      <c r="E374" s="913"/>
      <c r="F374" s="95"/>
      <c r="G374" s="995"/>
      <c r="H374" s="521"/>
      <c r="I374" s="521"/>
      <c r="J374" s="372">
        <f>IF(Parameters!H157&lt;J$200,J$200,Parameters!H157)</f>
        <v>1</v>
      </c>
      <c r="K374" s="995"/>
      <c r="L374" s="521"/>
      <c r="M374" s="521"/>
      <c r="N374" s="914" t="str">
        <f>IF(AND(ISNUMBER(F374),ISNUMBER(J374)),F374*J374,"")</f>
        <v/>
      </c>
      <c r="O374" s="915" t="str">
        <f t="shared" si="96"/>
        <v/>
      </c>
      <c r="P374" s="730"/>
      <c r="R374" s="525" t="s">
        <v>866</v>
      </c>
    </row>
    <row r="375" spans="1:18" ht="30" customHeight="1" x14ac:dyDescent="0.25">
      <c r="A375" s="177"/>
      <c r="B375" s="1019" t="s">
        <v>977</v>
      </c>
      <c r="C375" s="1000" t="s">
        <v>869</v>
      </c>
      <c r="D375" s="998"/>
      <c r="E375" s="998"/>
      <c r="F375" s="999"/>
      <c r="G375" s="995"/>
      <c r="H375" s="343"/>
      <c r="I375" s="343"/>
      <c r="J375" s="522"/>
      <c r="K375" s="995"/>
      <c r="L375" s="343"/>
      <c r="M375" s="343"/>
      <c r="N375" s="343"/>
      <c r="O375" s="522"/>
      <c r="P375" s="730"/>
      <c r="R375" s="525" t="s">
        <v>866</v>
      </c>
    </row>
    <row r="376" spans="1:18" ht="15" customHeight="1" x14ac:dyDescent="0.25">
      <c r="A376" s="177"/>
      <c r="B376" s="921" t="s">
        <v>870</v>
      </c>
      <c r="C376" s="998"/>
      <c r="D376" s="350"/>
      <c r="E376" s="350"/>
      <c r="F376" s="360"/>
      <c r="G376" s="995"/>
      <c r="H376" s="343"/>
      <c r="I376" s="343"/>
      <c r="J376" s="522"/>
      <c r="K376" s="995"/>
      <c r="L376" s="343"/>
      <c r="M376" s="343"/>
      <c r="N376" s="343"/>
      <c r="O376" s="522"/>
      <c r="P376" s="730"/>
      <c r="R376" s="525" t="s">
        <v>866</v>
      </c>
    </row>
    <row r="377" spans="1:18" ht="15" customHeight="1" x14ac:dyDescent="0.25">
      <c r="A377" s="177"/>
      <c r="B377" s="920" t="s">
        <v>886</v>
      </c>
      <c r="C377" s="998"/>
      <c r="D377" s="905"/>
      <c r="E377" s="905"/>
      <c r="F377" s="999"/>
      <c r="G377" s="995"/>
      <c r="H377" s="1002">
        <f>IF(Parameters!F160&lt;H$206,H$206,Parameters!F160)</f>
        <v>0.5</v>
      </c>
      <c r="I377" s="1002">
        <f>IF(Parameters!G160&lt;I$206,I$206,Parameters!G160)</f>
        <v>0.5</v>
      </c>
      <c r="J377" s="522"/>
      <c r="K377" s="995"/>
      <c r="L377" s="997" t="str">
        <f>IF(AND(ISNUMBER(D377),ISNUMBER(H377)), D377*H377, "")</f>
        <v/>
      </c>
      <c r="M377" s="82" t="str">
        <f>IF(AND(ISNUMBER(E377),ISNUMBER(I377)), E377*I377, "")</f>
        <v/>
      </c>
      <c r="N377" s="343"/>
      <c r="O377" s="532" t="str">
        <f t="shared" ref="O377:O378" si="97">IF(AND(ISNUMBER(L377),ISNUMBER(M377)),SUM(L377:M377),"")</f>
        <v/>
      </c>
      <c r="P377" s="730"/>
      <c r="R377" s="525" t="s">
        <v>866</v>
      </c>
    </row>
    <row r="378" spans="1:18" ht="15" customHeight="1" x14ac:dyDescent="0.25">
      <c r="A378" s="177"/>
      <c r="B378" s="919" t="s">
        <v>887</v>
      </c>
      <c r="C378" s="935"/>
      <c r="D378" s="91"/>
      <c r="E378" s="91"/>
      <c r="F378" s="351"/>
      <c r="G378" s="995"/>
      <c r="H378" s="912">
        <f>IF(Parameters!F161&lt;H$206,H$206,Parameters!F161)</f>
        <v>1</v>
      </c>
      <c r="I378" s="912">
        <f>IF(Parameters!G161&lt;I$206,I$206,Parameters!G161)</f>
        <v>1</v>
      </c>
      <c r="J378" s="352"/>
      <c r="K378" s="995"/>
      <c r="L378" s="924" t="str">
        <f>IF(AND(ISNUMBER(D378),ISNUMBER(H378)), D378*H378, "")</f>
        <v/>
      </c>
      <c r="M378" s="918" t="str">
        <f>IF(AND(ISNUMBER(E378),ISNUMBER(I378)), E378*I378, "")</f>
        <v/>
      </c>
      <c r="N378" s="368"/>
      <c r="O378" s="544" t="str">
        <f t="shared" si="97"/>
        <v/>
      </c>
      <c r="P378" s="730"/>
      <c r="R378" s="525" t="s">
        <v>866</v>
      </c>
    </row>
    <row r="379" spans="1:18" ht="15" customHeight="1" x14ac:dyDescent="0.25">
      <c r="A379" s="332"/>
      <c r="B379" s="333"/>
      <c r="C379" s="333"/>
      <c r="D379" s="333"/>
      <c r="E379" s="333"/>
      <c r="F379" s="333"/>
      <c r="G379" s="333"/>
      <c r="H379" s="333"/>
      <c r="I379" s="333"/>
      <c r="J379" s="333"/>
      <c r="K379" s="333"/>
      <c r="L379" s="333"/>
      <c r="M379" s="333"/>
      <c r="N379" s="333"/>
      <c r="O379" s="333"/>
      <c r="P379" s="731"/>
      <c r="R379" s="32"/>
    </row>
    <row r="380" spans="1:18" ht="15" hidden="1" customHeight="1" x14ac:dyDescent="0.25"/>
    <row r="381" spans="1:18" ht="15" hidden="1" customHeight="1" x14ac:dyDescent="0.25"/>
    <row r="382" spans="1:18" ht="15" hidden="1" customHeight="1" x14ac:dyDescent="0.25"/>
    <row r="383" spans="1:18" ht="15" hidden="1" customHeight="1" x14ac:dyDescent="0.25"/>
  </sheetData>
  <customSheetViews>
    <customSheetView guid="{3D2E4C4C-55B0-42AD-9B20-28C028F4BEE7}" scale="75" hiddenRows="1" hiddenColumns="1">
      <pane ySplit="1" topLeftCell="A2" activePane="bottomLeft" state="frozen"/>
      <selection pane="bottomLeft"/>
      <rowBreaks count="9" manualBreakCount="9">
        <brk id="38" max="15" man="1"/>
        <brk id="78" max="15" man="1"/>
        <brk id="114" max="15" man="1"/>
        <brk id="156" max="15" man="1"/>
        <brk id="198" max="15" man="1"/>
        <brk id="231" max="15" man="1"/>
        <brk id="268" max="15" man="1"/>
        <brk id="296" max="15" man="1"/>
        <brk id="338" max="15" man="1"/>
      </rowBreaks>
      <pageMargins left="0.59055118110236227" right="0.59055118110236227" top="0.98425196850393704" bottom="0.98425196850393704" header="0.51181102362204722" footer="0.51181102362204722"/>
      <printOptions headings="1"/>
      <pageSetup paperSize="9" scale="50" fitToHeight="4" pageOrder="overThenDown" orientation="landscape" r:id="rId1"/>
      <headerFooter alignWithMargins="0">
        <oddHeader>&amp;L&amp;"Segoe UI,Bold"&amp;14Basel Committee on Banking Supervision
Basel III monitoring template&amp;C&amp;"Segoe UI,Regular"&amp;14&amp;F
&amp;A&amp;R&amp;"Segoe UI,Bold"&amp;14Confidential when completed</oddHeader>
        <oddFooter>&amp;L&amp;"Segoe UI,Regular"&amp;14&amp;D  &amp;T&amp;R&amp;"Segoe UI,Regular"&amp;14Page &amp;P of &amp;N</oddFooter>
      </headerFooter>
    </customSheetView>
  </customSheetViews>
  <mergeCells count="22">
    <mergeCell ref="H4:J4"/>
    <mergeCell ref="L4:O4"/>
    <mergeCell ref="B4:B5"/>
    <mergeCell ref="B82:B83"/>
    <mergeCell ref="H82:J82"/>
    <mergeCell ref="L82:O82"/>
    <mergeCell ref="C4:C5"/>
    <mergeCell ref="C82:C83"/>
    <mergeCell ref="D4:F4"/>
    <mergeCell ref="D82:F82"/>
    <mergeCell ref="L254:N254"/>
    <mergeCell ref="C275:C276"/>
    <mergeCell ref="B298:O298"/>
    <mergeCell ref="H300:J300"/>
    <mergeCell ref="L300:O300"/>
    <mergeCell ref="C300:C301"/>
    <mergeCell ref="B275:B276"/>
    <mergeCell ref="H275:J275"/>
    <mergeCell ref="L275:O275"/>
    <mergeCell ref="D275:F275"/>
    <mergeCell ref="D300:F300"/>
    <mergeCell ref="A273:O273"/>
  </mergeCells>
  <phoneticPr fontId="5" type="noConversion"/>
  <conditionalFormatting sqref="D337:E338 D341:E342 D345:E346 D357:E358 D304:F305 D309:F310 D313:F314 D317:F318 D321:F322 D325:F326 D329:F330 D333:F334 D349:F350 F353:F354 D361:F362 D369:F370 F365:F366 F373:F374 D377:E378">
    <cfRule type="cellIs" dxfId="128" priority="77" stopIfTrue="1" operator="lessThan">
      <formula>0</formula>
    </cfRule>
  </conditionalFormatting>
  <conditionalFormatting sqref="F7 D10 D12 D17:D19 D30:D31 D36:D38 D40 D87 E19:F19 D24:F24 D29:F29 E38:F38 F53 F58 F64 F66 F70 D95 F217 F220 F224 F229 F238 F240 F244 D250:F250 D295:F295">
    <cfRule type="cellIs" dxfId="127" priority="4" stopIfTrue="1" operator="equal">
      <formula>"Fail"</formula>
    </cfRule>
    <cfRule type="cellIs" dxfId="126" priority="5" stopIfTrue="1" operator="equal">
      <formula>"Pass"</formula>
    </cfRule>
  </conditionalFormatting>
  <printOptions headings="1"/>
  <pageMargins left="0.59055118110236227" right="0.59055118110236227" top="0.98425196850393704" bottom="0.98425196850393704" header="0.51181102362204722" footer="0.51181102362204722"/>
  <pageSetup paperSize="9" scale="50" fitToHeight="4" pageOrder="overThenDown" orientation="landscape" r:id="rId2"/>
  <headerFooter alignWithMargins="0">
    <oddHeader>&amp;L&amp;"Segoe UI,Bold"&amp;14Basel Committee on Banking Supervision
Basel III monitoring template&amp;C&amp;"Segoe UI,Regular"&amp;14&amp;F
&amp;A&amp;R&amp;"Segoe UI,Bold"&amp;14Confidential when completed</oddHeader>
    <oddFooter>&amp;L&amp;"Segoe UI,Regular"&amp;14&amp;D  &amp;T&amp;R&amp;"Segoe UI,Regular"&amp;14Page &amp;P of &amp;N</oddFooter>
  </headerFooter>
  <rowBreaks count="9" manualBreakCount="9">
    <brk id="38" max="15" man="1"/>
    <brk id="78" max="15" man="1"/>
    <brk id="114" max="15" man="1"/>
    <brk id="156" max="15" man="1"/>
    <brk id="198" max="15" man="1"/>
    <brk id="231" max="15" man="1"/>
    <brk id="268" max="15" man="1"/>
    <brk id="296" max="15" man="1"/>
    <brk id="338" max="15" man="1"/>
  </rowBreaks>
  <ignoredErrors>
    <ignoredError sqref="L277:O278 N294:O294 H255:O256 D84 D6:D8 D33:D38 D249 D71:D72 E39 E251 D10:D31 E9 E73 E85 H267:N267 H261:O261 I257:O260 I262:O266 D40:D47 O36:O40 E76 O71 D48 G48:I48 K48:M48 D121:D126 D88 D127:D132 D133:D138 D139:D144 D145 D151:D156 D157:D162 D163:D168 D169:D174 D175:D180 D181:D186 D187:D192 D193:D198 D199:D204 K121:O121 D89:D93 K90:O90 K127:O127 K133:O133 K139:O139 D211 K211 D146:D150 K147:O147 K151:O151 K157:O157 K163:O163 K169:O174 K175:O175 K181:O181 K187:O192 K193:O193 K199:O204 K84 K249 K251 K85 K87:O87 K145:O145 E86 N249 J39:N39 E87 K88:O88 E84 E6:E8 E33:E38 E249 E71:E72 E10:E31 E40:E47 E48 E121:E126 E88 E127:E132 E133:E138 E139:E144 E145 E151:E156 E157:E162 E163:E168 E169:E174 E175:E180 E181:E186 E187:E192 E193:E198 E199:E204 E89:E93 E211 E146:E150 F39:G39 F251:G251 F9:K9 F73:K73 F85:G85 F76:K76 F86:G86 F87:G87 F84:G84 F6:N8 F36:N38 F249:G249 F71:N71 F10:N10 F40:N40 F121:G126 F88:G88 F127:G132 F133:G138 F139:G144 F145:G145 F151:G156 F157:G162 F163:G168 F169:G174 F175:G180 F181:G186 F187:G192 F193:G198 F199:G204 F89:G93 F211:G211 F146:G150 N9 F12:N13 F11:K11 N11 F17:N20 F14:K14 N14 F15:K15 N15 F16:K16 N16 F24:N25 F21:K21 N21 F22:K22 N22 F23:K23 N23 F29:N31 F26:K26 N26 F27:K27 N27 F28:K28 N28 F33:K33 N33 F34:K34 N34 F35:K35 N35 F42:N42 F41:K41 N41 F47:K47 F43:K43 N43 F44:K44 N44 F45:K45 N45 F46:K46 N46 N47 F72:K72 N72 N73 N76 N85 K89 N89 K93 K91 N91 K92 N92 N93 K123:O123 K122 N122 K126 K124 N124 K125 N125 N126 K129:O129 K128 N128 K132 K130 N130 K131 N131 N132 K135:O135 K134 N134 K138 K136 N136 K137 N137 N138 K141:O141 K140 N140 K144 K142 N142 K143 N143 N144 K146 N146:O146 K150 K148 N148:O148 K149 N149:O149 N150:O150 K153:O153 K152 N152:O152 K156 K154 N154:O154 K155 N155:O155 N156:O156 K159:O159 K158 N158:O158 K162 K160 N160:O160 K161 N161:O161 N162:O162 K165:O165 K164 N164 K168 K166 N166 K167 N167 N168 K177:O177 K176 N176:O176 K180 K178 N178:O178 K179 N179:O179 N180:O180 K183:O183 K182 N182 K186 K184 N184 K185 N185 N186 K195:O195 K194 N194 K198 K196 N196 K197 N197 N198 N211 N251 N282:O282 N279:O279 N280:O280 N281:O281 M84:N84 O42 K86" emptyCellReference="1"/>
    <ignoredError sqref="L285:O287 N283:O283 N284:O284 L293:M293 N292:O292 N288:O288 N289:O289 N290:O290 N291:O291 O293" formula="1" emptyCellReference="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EC72"/>
  </sheetPr>
  <dimension ref="A1:R391"/>
  <sheetViews>
    <sheetView zoomScale="75" zoomScaleNormal="75" zoomScaleSheetLayoutView="25" workbookViewId="0">
      <pane ySplit="1" topLeftCell="A2" activePane="bottomLeft" state="frozen"/>
      <selection pane="bottomLeft"/>
    </sheetView>
  </sheetViews>
  <sheetFormatPr defaultColWidth="0" defaultRowHeight="15" customHeight="1" zeroHeight="1" x14ac:dyDescent="0.25"/>
  <cols>
    <col min="1" max="1" width="1.7109375" style="722" customWidth="1"/>
    <col min="2" max="3" width="10.7109375" style="722" customWidth="1"/>
    <col min="4" max="5" width="40.7109375" style="1531" customWidth="1"/>
    <col min="6" max="6" width="12.7109375" style="1093" customWidth="1"/>
    <col min="7" max="7" width="16.7109375" style="1531" customWidth="1"/>
    <col min="8" max="8" width="16.7109375" style="1093" customWidth="1"/>
    <col min="9" max="17" width="16.7109375" style="1531" customWidth="1"/>
    <col min="18" max="18" width="1.7109375" style="1531" customWidth="1"/>
    <col min="19" max="16384" width="16.7109375" style="1531" hidden="1"/>
  </cols>
  <sheetData>
    <row r="1" spans="1:18" s="1549" customFormat="1" ht="30" customHeight="1" x14ac:dyDescent="0.55000000000000004">
      <c r="A1" s="1548" t="s">
        <v>1598</v>
      </c>
      <c r="B1" s="1542"/>
      <c r="E1" s="1543" t="str">
        <f>CONCATENATE("Reporting unit: ", 'General Info'!$C$46, " ", 'General Info'!$C$45)</f>
        <v xml:space="preserve">Reporting unit: 1 </v>
      </c>
      <c r="F1" s="1543"/>
      <c r="G1" s="1543"/>
      <c r="H1" s="1529"/>
      <c r="I1" s="1529"/>
      <c r="J1" s="1529"/>
      <c r="K1" s="1529"/>
      <c r="L1" s="1529"/>
      <c r="M1" s="1529"/>
      <c r="N1" s="1529"/>
      <c r="R1" s="1697"/>
    </row>
    <row r="2" spans="1:18" s="1313" customFormat="1" ht="60" customHeight="1" x14ac:dyDescent="0.35">
      <c r="A2" s="1698" t="s">
        <v>1426</v>
      </c>
      <c r="B2" s="1522"/>
      <c r="C2" s="1523"/>
      <c r="D2" s="1523"/>
      <c r="E2" s="1523"/>
      <c r="F2" s="1524"/>
      <c r="G2" s="1523"/>
      <c r="H2" s="1523"/>
      <c r="I2" s="1523"/>
      <c r="J2" s="1523"/>
      <c r="K2" s="1523"/>
      <c r="L2" s="1523"/>
      <c r="M2" s="1523"/>
      <c r="N2" s="1523"/>
      <c r="O2" s="1523"/>
      <c r="P2" s="1523"/>
      <c r="Q2" s="1523"/>
      <c r="R2" s="1699"/>
    </row>
    <row r="3" spans="1:18" s="1313" customFormat="1" ht="45" customHeight="1" x14ac:dyDescent="0.35">
      <c r="A3" s="1269" t="s">
        <v>1601</v>
      </c>
      <c r="B3" s="1394"/>
      <c r="F3" s="1395"/>
      <c r="R3" s="1416"/>
    </row>
    <row r="4" spans="1:18" ht="15" customHeight="1" x14ac:dyDescent="0.25">
      <c r="A4" s="1527"/>
      <c r="B4" s="1734"/>
      <c r="C4" s="1735"/>
      <c r="D4" s="1735"/>
      <c r="E4" s="1735"/>
      <c r="F4" s="1736"/>
      <c r="G4" s="1730" t="s">
        <v>1418</v>
      </c>
      <c r="H4" s="1181"/>
      <c r="I4" s="1181"/>
      <c r="J4" s="1181"/>
      <c r="K4" s="1093"/>
      <c r="L4" s="1093"/>
      <c r="M4" s="1093"/>
      <c r="N4" s="1093"/>
      <c r="O4" s="1093"/>
      <c r="P4" s="1093"/>
      <c r="Q4" s="1093"/>
      <c r="R4" s="1415"/>
    </row>
    <row r="5" spans="1:18" ht="15" customHeight="1" x14ac:dyDescent="0.25">
      <c r="A5" s="1527"/>
      <c r="B5" s="1264" t="str">
        <f>"B)" &amp; A32</f>
        <v>B)1) Current market risk capital charge (non-securitisations, securitisations (non-CTP) and securitisations (CTP) portfolios)</v>
      </c>
      <c r="C5" s="1731"/>
      <c r="D5" s="1732"/>
      <c r="E5" s="1732"/>
      <c r="F5" s="1733"/>
      <c r="G5" s="1571" t="str">
        <f>IF(ISNUMBER(G71), G71, "")</f>
        <v/>
      </c>
      <c r="H5" s="1181"/>
      <c r="I5" s="1181"/>
      <c r="J5" s="1181"/>
      <c r="K5" s="1093"/>
      <c r="L5" s="1093"/>
      <c r="M5" s="1093"/>
      <c r="N5" s="1093"/>
      <c r="O5" s="1093"/>
      <c r="P5" s="1093"/>
      <c r="Q5" s="1093"/>
      <c r="R5" s="1415"/>
    </row>
    <row r="6" spans="1:18" ht="15" customHeight="1" x14ac:dyDescent="0.25">
      <c r="A6" s="1527"/>
      <c r="B6" s="1318" t="str">
        <f>"B)" &amp; A72</f>
        <v>B)2) FRTB market risk capital charge (non-securitisations, securitisations (non-CTP) and securitisations (CTP) portfolios)</v>
      </c>
      <c r="C6" s="1687"/>
      <c r="D6" s="1558"/>
      <c r="E6" s="1558"/>
      <c r="F6" s="1560"/>
      <c r="G6" s="1688" t="str">
        <f>IF(ISNUMBER(G146), G146, "")</f>
        <v/>
      </c>
      <c r="H6" s="1181"/>
      <c r="I6" s="1181"/>
      <c r="J6" s="1181"/>
      <c r="K6" s="1093"/>
      <c r="L6" s="1093"/>
      <c r="M6" s="1093"/>
      <c r="N6" s="1093"/>
      <c r="O6" s="1093"/>
      <c r="P6" s="1093"/>
      <c r="Q6" s="1093"/>
      <c r="R6" s="1415"/>
    </row>
    <row r="7" spans="1:18" s="1313" customFormat="1" ht="60" customHeight="1" x14ac:dyDescent="0.35">
      <c r="A7" s="1269" t="s">
        <v>1600</v>
      </c>
      <c r="B7" s="1394"/>
      <c r="F7" s="1395"/>
      <c r="G7" s="1181"/>
      <c r="H7" s="1181"/>
      <c r="I7" s="1181"/>
      <c r="J7" s="1181"/>
      <c r="R7" s="1416"/>
    </row>
    <row r="8" spans="1:18" s="1084" customFormat="1" ht="15" customHeight="1" x14ac:dyDescent="0.25">
      <c r="A8" s="625"/>
      <c r="B8" s="1545"/>
      <c r="C8" s="1566"/>
      <c r="D8" s="1567"/>
      <c r="E8" s="1683" t="s">
        <v>1189</v>
      </c>
      <c r="F8" s="1181"/>
      <c r="G8" s="1181"/>
      <c r="H8" s="1181"/>
      <c r="I8" s="1181"/>
      <c r="J8" s="1181"/>
      <c r="K8" s="1181"/>
      <c r="L8" s="1181"/>
      <c r="M8" s="1181"/>
      <c r="N8" s="1181"/>
      <c r="O8" s="1181"/>
      <c r="P8" s="1181"/>
      <c r="Q8" s="1181"/>
      <c r="R8" s="1083"/>
    </row>
    <row r="9" spans="1:18" s="1084" customFormat="1" ht="15" customHeight="1" x14ac:dyDescent="0.25">
      <c r="A9" s="625"/>
      <c r="B9" s="1039" t="s">
        <v>1357</v>
      </c>
      <c r="C9" s="1067"/>
      <c r="D9" s="1568"/>
      <c r="E9" s="1322">
        <f>COUNT('TB IMA Backtesting-P&amp;L'!G7:EQ7)</f>
        <v>0</v>
      </c>
      <c r="F9" s="1181"/>
      <c r="G9" s="1181"/>
      <c r="H9" s="1181"/>
      <c r="I9" s="1181"/>
      <c r="J9" s="1181"/>
      <c r="K9" s="1181"/>
      <c r="L9" s="1181"/>
      <c r="M9" s="1181"/>
      <c r="N9" s="1181"/>
      <c r="O9" s="1181"/>
      <c r="P9" s="1181"/>
      <c r="Q9" s="1181"/>
      <c r="R9" s="1083"/>
    </row>
    <row r="10" spans="1:18" s="1084" customFormat="1" ht="15" customHeight="1" x14ac:dyDescent="0.25">
      <c r="A10" s="625"/>
      <c r="B10" s="723" t="s">
        <v>1190</v>
      </c>
      <c r="C10" s="1068"/>
      <c r="D10" s="1569"/>
      <c r="E10" s="1322">
        <f>100-COUNTBLANK(C187:C286)</f>
        <v>0</v>
      </c>
      <c r="F10" s="1181"/>
      <c r="G10" s="1181"/>
      <c r="H10" s="1181"/>
      <c r="I10" s="1181"/>
      <c r="J10" s="1181"/>
      <c r="K10" s="1181"/>
      <c r="L10" s="1181"/>
      <c r="M10" s="1181"/>
      <c r="N10" s="1181"/>
      <c r="O10" s="1181"/>
      <c r="P10" s="1181"/>
      <c r="Q10" s="1181"/>
      <c r="R10" s="1083"/>
    </row>
    <row r="11" spans="1:18" s="1084" customFormat="1" ht="15" customHeight="1" x14ac:dyDescent="0.25">
      <c r="A11" s="625"/>
      <c r="B11" s="723" t="str">
        <f>'TB IMA Backtesting-P&amp;L'!A9</f>
        <v>A) Risk measures</v>
      </c>
      <c r="C11" s="1068"/>
      <c r="D11" s="1569"/>
      <c r="E11" s="1323"/>
      <c r="F11" s="1181"/>
      <c r="G11" s="1181"/>
      <c r="H11" s="1181"/>
      <c r="I11" s="1181"/>
      <c r="J11" s="1181"/>
      <c r="K11" s="1181"/>
      <c r="L11" s="1181"/>
      <c r="M11" s="1181"/>
      <c r="N11" s="1181"/>
      <c r="O11" s="1181"/>
      <c r="P11" s="1181"/>
      <c r="Q11" s="1181"/>
      <c r="R11" s="1083"/>
    </row>
    <row r="12" spans="1:18" s="1084" customFormat="1" ht="15" customHeight="1" x14ac:dyDescent="0.25">
      <c r="A12" s="625"/>
      <c r="B12" s="725" t="str">
        <f>'TB IMA Backtesting-P&amp;L'!A10</f>
        <v>1) 1-day 99% VaR</v>
      </c>
      <c r="C12" s="1068"/>
      <c r="D12" s="1569"/>
      <c r="E12" s="1324" t="str">
        <f>IF(COUNT('TB IMA Backtesting-P&amp;L'!G12)=1,"Yes","No")</f>
        <v>No</v>
      </c>
      <c r="F12" s="1181"/>
      <c r="G12" s="1181"/>
      <c r="H12" s="1181"/>
      <c r="I12" s="1181"/>
      <c r="J12" s="1181"/>
      <c r="K12" s="1181"/>
      <c r="L12" s="1181"/>
      <c r="M12" s="1181"/>
      <c r="N12" s="1181"/>
      <c r="O12" s="1181"/>
      <c r="P12" s="1181"/>
      <c r="Q12" s="1181"/>
      <c r="R12" s="1083"/>
    </row>
    <row r="13" spans="1:18" s="1084" customFormat="1" ht="15" customHeight="1" x14ac:dyDescent="0.25">
      <c r="A13" s="625"/>
      <c r="B13" s="725" t="str">
        <f>'TB IMA Backtesting-P&amp;L'!A113</f>
        <v>2) 1-day 97.5% VaR</v>
      </c>
      <c r="C13" s="1068"/>
      <c r="D13" s="1569"/>
      <c r="E13" s="1324" t="str">
        <f>IF(COUNT('TB IMA Backtesting-P&amp;L'!G115)=1,"Yes","No")</f>
        <v>No</v>
      </c>
      <c r="F13" s="1181"/>
      <c r="G13" s="1181"/>
      <c r="H13" s="1181"/>
      <c r="I13" s="1181"/>
      <c r="J13" s="1181"/>
      <c r="K13" s="1181"/>
      <c r="L13" s="1181"/>
      <c r="M13" s="1181"/>
      <c r="N13" s="1181"/>
      <c r="O13" s="1181"/>
      <c r="P13" s="1181"/>
      <c r="Q13" s="1181"/>
      <c r="R13" s="1083"/>
    </row>
    <row r="14" spans="1:18" s="1084" customFormat="1" ht="15" customHeight="1" x14ac:dyDescent="0.25">
      <c r="A14" s="625"/>
      <c r="B14" s="725" t="str">
        <f>'TB IMA Backtesting-P&amp;L'!A216</f>
        <v>3) 1-day 97.5% ES</v>
      </c>
      <c r="C14" s="1068"/>
      <c r="D14" s="1569"/>
      <c r="E14" s="1324" t="str">
        <f>IF(COUNT('TB IMA Backtesting-P&amp;L'!G218)=1,"Yes","No")</f>
        <v>No</v>
      </c>
      <c r="F14" s="1181"/>
      <c r="G14" s="1181"/>
      <c r="H14" s="1181"/>
      <c r="I14" s="1181"/>
      <c r="J14" s="1181"/>
      <c r="K14" s="1181"/>
      <c r="L14" s="1181"/>
      <c r="M14" s="1181"/>
      <c r="N14" s="1181"/>
      <c r="O14" s="1181"/>
      <c r="P14" s="1181"/>
      <c r="Q14" s="1181"/>
      <c r="R14" s="1083"/>
    </row>
    <row r="15" spans="1:18" s="1084" customFormat="1" ht="15" customHeight="1" x14ac:dyDescent="0.25">
      <c r="A15" s="625"/>
      <c r="B15" s="725" t="str">
        <f>'TB IMA Backtesting-P&amp;L'!A319</f>
        <v>4) P values</v>
      </c>
      <c r="C15" s="1068"/>
      <c r="D15" s="1569"/>
      <c r="E15" s="1324" t="str">
        <f>IF(COUNT('TB IMA Backtesting-P&amp;L'!G321)=1,"Yes","No")</f>
        <v>No</v>
      </c>
      <c r="F15" s="1181"/>
      <c r="G15" s="1181"/>
      <c r="H15" s="1181"/>
      <c r="I15" s="1181"/>
      <c r="J15" s="1181"/>
      <c r="K15" s="1181"/>
      <c r="L15" s="1181"/>
      <c r="M15" s="1181"/>
      <c r="N15" s="1181"/>
      <c r="O15" s="1181"/>
      <c r="P15" s="1181"/>
      <c r="Q15" s="1181"/>
      <c r="R15" s="1083"/>
    </row>
    <row r="16" spans="1:18" s="1084" customFormat="1" ht="15" customHeight="1" x14ac:dyDescent="0.25">
      <c r="A16" s="625"/>
      <c r="B16" s="723" t="str">
        <f>'TB IMA Backtesting-P&amp;L'!A423</f>
        <v>B) P&amp;L</v>
      </c>
      <c r="C16" s="1068"/>
      <c r="D16" s="1569"/>
      <c r="E16" s="1323"/>
      <c r="F16" s="1181"/>
      <c r="G16" s="1181"/>
      <c r="H16" s="1181"/>
      <c r="I16" s="1181"/>
      <c r="J16" s="1181"/>
      <c r="K16" s="1181"/>
      <c r="L16" s="1181"/>
      <c r="M16" s="1181"/>
      <c r="N16" s="1181"/>
      <c r="O16" s="1181"/>
      <c r="P16" s="1181"/>
      <c r="Q16" s="1181"/>
      <c r="R16" s="1083"/>
    </row>
    <row r="17" spans="1:18" s="1084" customFormat="1" ht="15" customHeight="1" x14ac:dyDescent="0.25">
      <c r="A17" s="625"/>
      <c r="B17" s="725" t="str">
        <f>'TB IMA Backtesting-P&amp;L'!A424</f>
        <v>1) Actual P&amp;L</v>
      </c>
      <c r="C17" s="1068"/>
      <c r="D17" s="1569"/>
      <c r="E17" s="1324" t="str">
        <f>IF(COUNT('TB IMA Backtesting-P&amp;L'!G426)=1,"Yes","No")</f>
        <v>No</v>
      </c>
      <c r="F17" s="1181"/>
      <c r="G17" s="1181"/>
      <c r="H17" s="1181"/>
      <c r="I17" s="1181"/>
      <c r="J17" s="1181"/>
      <c r="K17" s="1181"/>
      <c r="L17" s="1181"/>
      <c r="M17" s="1181"/>
      <c r="N17" s="1181"/>
      <c r="O17" s="1181"/>
      <c r="P17" s="1181"/>
      <c r="Q17" s="1181"/>
      <c r="R17" s="1083"/>
    </row>
    <row r="18" spans="1:18" s="1084" customFormat="1" ht="15" customHeight="1" x14ac:dyDescent="0.25">
      <c r="A18" s="625"/>
      <c r="B18" s="725" t="str">
        <f>'TB IMA Backtesting-P&amp;L'!A527</f>
        <v>2) Hypothetical P&amp;L</v>
      </c>
      <c r="C18" s="1068"/>
      <c r="D18" s="1569"/>
      <c r="E18" s="1324" t="str">
        <f>IF(COUNT('TB IMA Backtesting-P&amp;L'!G529)=1,"Yes","No")</f>
        <v>No</v>
      </c>
      <c r="F18" s="1181"/>
      <c r="G18" s="1181"/>
      <c r="H18" s="1181"/>
      <c r="I18" s="1181"/>
      <c r="J18" s="1181"/>
      <c r="K18" s="1181"/>
      <c r="L18" s="1181"/>
      <c r="M18" s="1181"/>
      <c r="N18" s="1181"/>
      <c r="O18" s="1181"/>
      <c r="P18" s="1181"/>
      <c r="Q18" s="1181"/>
      <c r="R18" s="1083"/>
    </row>
    <row r="19" spans="1:18" s="1084" customFormat="1" ht="15" customHeight="1" x14ac:dyDescent="0.25">
      <c r="A19" s="625"/>
      <c r="B19" s="725" t="str">
        <f>'TB IMA Backtesting-P&amp;L'!A630</f>
        <v>3) Risk-theoretical P&amp;L</v>
      </c>
      <c r="C19" s="1068"/>
      <c r="D19" s="1569"/>
      <c r="E19" s="1324" t="str">
        <f>IF(COUNT('TB IMA Backtesting-P&amp;L'!G632)=1,"Yes","No")</f>
        <v>No</v>
      </c>
      <c r="F19" s="1181"/>
      <c r="G19" s="1181"/>
      <c r="H19" s="1181"/>
      <c r="I19" s="1181"/>
      <c r="J19" s="1181"/>
      <c r="K19" s="1181"/>
      <c r="L19" s="1181"/>
      <c r="M19" s="1181"/>
      <c r="N19" s="1181"/>
      <c r="O19" s="1181"/>
      <c r="P19" s="1181"/>
      <c r="Q19" s="1181"/>
      <c r="R19" s="1083"/>
    </row>
    <row r="20" spans="1:18" s="1084" customFormat="1" ht="15" customHeight="1" x14ac:dyDescent="0.25">
      <c r="A20" s="625"/>
      <c r="B20" s="723" t="str">
        <f>'TB IMA Backtesting-P&amp;L'!A734</f>
        <v>C) Capital charges</v>
      </c>
      <c r="C20" s="1068"/>
      <c r="D20" s="1569"/>
      <c r="E20" s="1323"/>
      <c r="F20" s="1181"/>
      <c r="G20" s="1181"/>
      <c r="H20" s="1181"/>
      <c r="I20" s="1181"/>
      <c r="J20" s="1181"/>
      <c r="K20" s="1181"/>
      <c r="L20" s="1181"/>
      <c r="M20" s="1181"/>
      <c r="N20" s="1181"/>
      <c r="O20" s="1181"/>
      <c r="P20" s="1181"/>
      <c r="Q20" s="1181"/>
      <c r="R20" s="1083"/>
    </row>
    <row r="21" spans="1:18" s="1084" customFormat="1" ht="15" customHeight="1" x14ac:dyDescent="0.25">
      <c r="A21" s="625"/>
      <c r="B21" s="725" t="str">
        <f>'TB IMA Backtesting-P&amp;L'!A735</f>
        <v>1) Internal models</v>
      </c>
      <c r="C21" s="1068"/>
      <c r="D21" s="1569"/>
      <c r="E21" s="1323"/>
      <c r="F21" s="1181"/>
      <c r="G21" s="1181"/>
      <c r="H21" s="1181"/>
      <c r="I21" s="1181"/>
      <c r="J21" s="1181"/>
      <c r="K21" s="1181"/>
      <c r="L21" s="1181"/>
      <c r="M21" s="1181"/>
      <c r="N21" s="1181"/>
      <c r="O21" s="1181"/>
      <c r="P21" s="1181"/>
      <c r="Q21" s="1181"/>
      <c r="R21" s="1083"/>
    </row>
    <row r="22" spans="1:18" s="1084" customFormat="1" ht="15" customHeight="1" x14ac:dyDescent="0.25">
      <c r="A22" s="625"/>
      <c r="B22" s="724" t="str">
        <f>'TB IMA Backtesting-P&amp;L'!A736</f>
        <v>a) Liquidity-adjusted expected shortfall</v>
      </c>
      <c r="C22" s="1068"/>
      <c r="D22" s="1569"/>
      <c r="E22" s="1324" t="str">
        <f>IF(COUNT('TB IMA Backtesting-P&amp;L'!G738)=1,"Yes","No")</f>
        <v>No</v>
      </c>
      <c r="F22" s="1181"/>
      <c r="G22" s="1181"/>
      <c r="H22" s="1181"/>
      <c r="I22" s="1181"/>
      <c r="J22" s="1181"/>
      <c r="K22" s="1181"/>
      <c r="L22" s="1181"/>
      <c r="M22" s="1181"/>
      <c r="N22" s="1181"/>
      <c r="O22" s="1181"/>
      <c r="P22" s="1181"/>
      <c r="Q22" s="1181"/>
      <c r="R22" s="1083"/>
    </row>
    <row r="23" spans="1:18" s="1084" customFormat="1" ht="15" customHeight="1" x14ac:dyDescent="0.25">
      <c r="A23" s="625"/>
      <c r="B23" s="724" t="str">
        <f>'TB IMA Backtesting-P&amp;L'!A839</f>
        <v>b) Capital charge for non-modellable risk factors</v>
      </c>
      <c r="C23" s="1068"/>
      <c r="D23" s="1569"/>
      <c r="E23" s="1324" t="str">
        <f>IF(COUNT('TB IMA Backtesting-P&amp;L'!G841)=1,"Yes","No")</f>
        <v>No</v>
      </c>
      <c r="F23" s="1181"/>
      <c r="G23" s="1181"/>
      <c r="H23" s="1181"/>
      <c r="I23" s="1181"/>
      <c r="J23" s="1181"/>
      <c r="K23" s="1181"/>
      <c r="L23" s="1181"/>
      <c r="M23" s="1181"/>
      <c r="N23" s="1181"/>
      <c r="O23" s="1181"/>
      <c r="P23" s="1181"/>
      <c r="Q23" s="1181"/>
      <c r="R23" s="1083"/>
    </row>
    <row r="24" spans="1:18" s="1084" customFormat="1" ht="15" customHeight="1" x14ac:dyDescent="0.25">
      <c r="A24" s="625"/>
      <c r="B24" s="724" t="str">
        <f>'TB IMA Backtesting-P&amp;L'!A942</f>
        <v>c) Default risk charge</v>
      </c>
      <c r="C24" s="1068"/>
      <c r="D24" s="1569"/>
      <c r="E24" s="1324" t="str">
        <f>IF(COUNT('TB IMA Backtesting-P&amp;L'!G944)=1,"Yes","No")</f>
        <v>No</v>
      </c>
      <c r="F24" s="1181"/>
      <c r="G24" s="1181"/>
      <c r="H24" s="1181"/>
      <c r="I24" s="1181"/>
      <c r="J24" s="1181"/>
      <c r="K24" s="1181"/>
      <c r="L24" s="1181"/>
      <c r="M24" s="1181"/>
      <c r="N24" s="1181"/>
      <c r="O24" s="1181"/>
      <c r="P24" s="1181"/>
      <c r="Q24" s="1181"/>
      <c r="R24" s="1083"/>
    </row>
    <row r="25" spans="1:18" s="1084" customFormat="1" ht="15" customHeight="1" x14ac:dyDescent="0.25">
      <c r="A25" s="625"/>
      <c r="B25" s="725" t="str">
        <f>'TB IMA Backtesting-P&amp;L'!A1045</f>
        <v>2) Standardised approach</v>
      </c>
      <c r="C25" s="1068"/>
      <c r="D25" s="1569"/>
      <c r="E25" s="1323"/>
      <c r="F25" s="1181"/>
      <c r="G25" s="1181"/>
      <c r="H25" s="1181"/>
      <c r="I25" s="1181"/>
      <c r="J25" s="1181"/>
      <c r="K25" s="1181"/>
      <c r="L25" s="1181"/>
      <c r="M25" s="1181"/>
      <c r="N25" s="1181"/>
      <c r="O25" s="1181"/>
      <c r="P25" s="1181"/>
      <c r="Q25" s="1181"/>
      <c r="R25" s="1083"/>
    </row>
    <row r="26" spans="1:18" s="1084" customFormat="1" ht="15" customHeight="1" x14ac:dyDescent="0.25">
      <c r="A26" s="625"/>
      <c r="B26" s="724" t="str">
        <f>'TB IMA Backtesting-P&amp;L'!A1046</f>
        <v>a) Sensitivities-based method</v>
      </c>
      <c r="C26" s="1068"/>
      <c r="D26" s="1569"/>
      <c r="E26" s="1324" t="str">
        <f>IF(COUNT('TB IMA Backtesting-P&amp;L'!G1048)=1,"Yes","No")</f>
        <v>No</v>
      </c>
      <c r="F26" s="1181"/>
      <c r="G26" s="1181"/>
      <c r="H26" s="1181"/>
      <c r="I26" s="1181"/>
      <c r="J26" s="1181"/>
      <c r="K26" s="1181"/>
      <c r="L26" s="1181"/>
      <c r="M26" s="1181"/>
      <c r="N26" s="1181"/>
      <c r="O26" s="1181"/>
      <c r="P26" s="1181"/>
      <c r="Q26" s="1181"/>
      <c r="R26" s="1083"/>
    </row>
    <row r="27" spans="1:18" s="1084" customFormat="1" ht="15" customHeight="1" x14ac:dyDescent="0.25">
      <c r="A27" s="625"/>
      <c r="B27" s="724" t="str">
        <f>'TB IMA Backtesting-P&amp;L'!A1149</f>
        <v>b) Residual risk add-on</v>
      </c>
      <c r="C27" s="1068"/>
      <c r="D27" s="1569"/>
      <c r="E27" s="1324" t="str">
        <f>IF(COUNT('TB IMA Backtesting-P&amp;L'!G1151)=1,"Yes","No")</f>
        <v>No</v>
      </c>
      <c r="F27" s="1181"/>
      <c r="G27" s="1181"/>
      <c r="H27" s="1181"/>
      <c r="I27" s="1181"/>
      <c r="J27" s="1181"/>
      <c r="K27" s="1181"/>
      <c r="L27" s="1181"/>
      <c r="M27" s="1181"/>
      <c r="N27" s="1181"/>
      <c r="O27" s="1181"/>
      <c r="P27" s="1181"/>
      <c r="Q27" s="1181"/>
      <c r="R27" s="1083"/>
    </row>
    <row r="28" spans="1:18" s="1084" customFormat="1" ht="15" customHeight="1" x14ac:dyDescent="0.25">
      <c r="A28" s="625"/>
      <c r="B28" s="1325" t="str">
        <f>'TB IMA Backtesting-P&amp;L'!A1252</f>
        <v>c) Default risk charge (standardised approach)</v>
      </c>
      <c r="C28" s="1069"/>
      <c r="D28" s="1570"/>
      <c r="E28" s="1326" t="str">
        <f>IF(COUNT('TB IMA Backtesting-P&amp;L'!G1254)=1,"Yes","No")</f>
        <v>No</v>
      </c>
      <c r="F28" s="1181"/>
      <c r="G28" s="1181"/>
      <c r="H28" s="1181"/>
      <c r="I28" s="1181"/>
      <c r="J28" s="1181"/>
      <c r="K28" s="1181"/>
      <c r="L28" s="1181"/>
      <c r="M28" s="1181"/>
      <c r="N28" s="1181"/>
      <c r="O28" s="1181"/>
      <c r="P28" s="1181"/>
      <c r="Q28" s="1181"/>
      <c r="R28" s="1083"/>
    </row>
    <row r="29" spans="1:18" ht="15" customHeight="1" x14ac:dyDescent="0.25">
      <c r="A29" s="1527"/>
      <c r="B29" s="1066"/>
      <c r="C29" s="1066"/>
      <c r="D29" s="1066"/>
      <c r="E29" s="1066"/>
      <c r="F29" s="1066"/>
      <c r="G29" s="1093"/>
      <c r="I29" s="1093"/>
      <c r="J29" s="1093"/>
      <c r="K29" s="1093"/>
      <c r="L29" s="1093"/>
      <c r="M29" s="1093"/>
      <c r="N29" s="1093"/>
      <c r="O29" s="1093"/>
      <c r="P29" s="1093"/>
      <c r="Q29" s="1093"/>
      <c r="R29" s="1415"/>
    </row>
    <row r="30" spans="1:18" s="1313" customFormat="1" ht="45" customHeight="1" x14ac:dyDescent="0.35">
      <c r="A30" s="1698" t="s">
        <v>1597</v>
      </c>
      <c r="B30" s="1522"/>
      <c r="C30" s="1523"/>
      <c r="D30" s="1523"/>
      <c r="E30" s="1523"/>
      <c r="F30" s="1524"/>
      <c r="G30" s="1523"/>
      <c r="H30" s="1523"/>
      <c r="I30" s="1523"/>
      <c r="J30" s="1523"/>
      <c r="K30" s="1523"/>
      <c r="L30" s="1523"/>
      <c r="M30" s="1523"/>
      <c r="N30" s="1523"/>
      <c r="O30" s="1523"/>
      <c r="P30" s="1523"/>
      <c r="Q30" s="1523"/>
      <c r="R30" s="1699"/>
    </row>
    <row r="31" spans="1:18" ht="135" customHeight="1" x14ac:dyDescent="0.25">
      <c r="A31" s="1527"/>
      <c r="B31" s="2364" t="s">
        <v>1709</v>
      </c>
      <c r="C31" s="2364"/>
      <c r="D31" s="2364"/>
      <c r="E31" s="2364"/>
      <c r="F31" s="2364"/>
      <c r="G31" s="2364"/>
      <c r="H31" s="2364"/>
      <c r="I31" s="1721"/>
      <c r="J31" s="1093"/>
      <c r="K31" s="1093"/>
      <c r="L31" s="1093"/>
      <c r="M31" s="1093"/>
      <c r="N31" s="1093"/>
      <c r="O31" s="1093"/>
      <c r="P31" s="1093"/>
      <c r="Q31" s="1093"/>
      <c r="R31" s="1415"/>
    </row>
    <row r="32" spans="1:18" s="1313" customFormat="1" ht="45" customHeight="1" x14ac:dyDescent="0.35">
      <c r="A32" s="1269" t="s">
        <v>1703</v>
      </c>
      <c r="B32" s="1394"/>
      <c r="F32" s="1395"/>
      <c r="R32" s="1416"/>
    </row>
    <row r="33" spans="1:18" s="1313" customFormat="1" ht="30" customHeight="1" x14ac:dyDescent="0.35">
      <c r="A33" s="1269"/>
      <c r="B33" s="1689" t="s">
        <v>1680</v>
      </c>
      <c r="F33" s="1395"/>
      <c r="R33" s="1416"/>
    </row>
    <row r="34" spans="1:18" ht="15" customHeight="1" x14ac:dyDescent="0.25">
      <c r="A34" s="560"/>
      <c r="B34" s="1525"/>
      <c r="C34" s="1529"/>
      <c r="D34" s="1526"/>
      <c r="E34" s="1526"/>
      <c r="F34" s="1530"/>
      <c r="G34" s="1685" t="s">
        <v>1418</v>
      </c>
      <c r="H34" s="1693" t="s">
        <v>1690</v>
      </c>
      <c r="I34" s="1093"/>
      <c r="J34" s="1093"/>
      <c r="K34" s="1093"/>
      <c r="L34" s="1093"/>
      <c r="M34" s="1093"/>
      <c r="N34" s="1093"/>
      <c r="O34" s="1093"/>
      <c r="P34" s="1093"/>
      <c r="Q34" s="1093"/>
      <c r="R34" s="1415"/>
    </row>
    <row r="35" spans="1:18" ht="15" customHeight="1" x14ac:dyDescent="0.25">
      <c r="A35" s="560"/>
      <c r="B35" s="736" t="s">
        <v>1702</v>
      </c>
      <c r="C35" s="1505"/>
      <c r="D35" s="1533"/>
      <c r="E35" s="1533"/>
      <c r="F35" s="1534"/>
      <c r="G35" s="1515">
        <f>IF(AND(OR(ISNUMBER(G36), H36="No"), OR(ISNUMBER(G52), H52="No")), IF(H36="No", 0, G36)+ IF(H52="No", 0, G52), "")</f>
        <v>0</v>
      </c>
      <c r="H35" s="1692"/>
      <c r="I35" s="1093"/>
      <c r="J35" s="1093"/>
      <c r="K35" s="1093"/>
      <c r="L35" s="1093"/>
      <c r="M35" s="1093"/>
      <c r="N35" s="1093"/>
      <c r="O35" s="1093"/>
      <c r="P35" s="1093"/>
      <c r="Q35" s="1093"/>
      <c r="R35" s="1415"/>
    </row>
    <row r="36" spans="1:18" ht="15" customHeight="1" x14ac:dyDescent="0.25">
      <c r="A36" s="560"/>
      <c r="B36" s="1509" t="s">
        <v>1537</v>
      </c>
      <c r="C36" s="1505"/>
      <c r="D36" s="1533"/>
      <c r="E36" s="1533"/>
      <c r="F36" s="1534"/>
      <c r="G36" s="1515" t="str">
        <f>IF(AND(ISNUMBER(G38), ISNUMBER(G41), ISNUMBER(G44), ISNUMBER(G45), ISNUMBER(G47), ISNUMBER(G48), ISNUMBER(G51)), G38+G41+G44+G45+G47+G48+G51, "")</f>
        <v/>
      </c>
      <c r="H36" s="2365" t="str">
        <f>'General Info'!C56</f>
        <v>No</v>
      </c>
      <c r="I36" s="1093"/>
      <c r="J36" s="1093"/>
      <c r="K36" s="1093"/>
      <c r="L36" s="1093"/>
      <c r="M36" s="1093"/>
      <c r="N36" s="1093"/>
      <c r="O36" s="1093"/>
      <c r="P36" s="1093"/>
      <c r="Q36" s="1093"/>
      <c r="R36" s="1415"/>
    </row>
    <row r="37" spans="1:18" ht="15" customHeight="1" x14ac:dyDescent="0.25">
      <c r="A37" s="560"/>
      <c r="B37" s="1510" t="s">
        <v>1538</v>
      </c>
      <c r="C37" s="1505"/>
      <c r="D37" s="1533"/>
      <c r="E37" s="1533"/>
      <c r="F37" s="1534"/>
      <c r="G37" s="1475"/>
      <c r="H37" s="2366"/>
      <c r="I37" s="1093"/>
      <c r="J37" s="1093"/>
      <c r="K37" s="1093"/>
      <c r="L37" s="1093"/>
      <c r="M37" s="1093"/>
      <c r="N37" s="1093"/>
      <c r="O37" s="1093"/>
      <c r="P37" s="1093"/>
      <c r="Q37" s="1093"/>
      <c r="R37" s="1415"/>
    </row>
    <row r="38" spans="1:18" ht="15" customHeight="1" x14ac:dyDescent="0.25">
      <c r="A38" s="560"/>
      <c r="B38" s="1511" t="s">
        <v>1539</v>
      </c>
      <c r="C38" s="1505"/>
      <c r="D38" s="1533"/>
      <c r="E38" s="1533"/>
      <c r="F38" s="1534"/>
      <c r="G38" s="1515" t="str">
        <f>IF(AND(ISNUMBER(G39), ISNUMBER(G40)), SUM(G39:G40), "")</f>
        <v/>
      </c>
      <c r="H38" s="2366"/>
      <c r="I38" s="1093"/>
      <c r="J38" s="1093"/>
      <c r="K38" s="1093"/>
      <c r="L38" s="1093"/>
      <c r="M38" s="1093"/>
      <c r="N38" s="1093"/>
      <c r="O38" s="1093"/>
      <c r="P38" s="1093"/>
      <c r="Q38" s="1093"/>
      <c r="R38" s="1415"/>
    </row>
    <row r="39" spans="1:18" ht="15" customHeight="1" x14ac:dyDescent="0.25">
      <c r="A39" s="560"/>
      <c r="B39" s="1516" t="s">
        <v>1529</v>
      </c>
      <c r="C39" s="1505"/>
      <c r="D39" s="1533"/>
      <c r="E39" s="1533"/>
      <c r="F39" s="1534"/>
      <c r="G39" s="1274"/>
      <c r="H39" s="2366"/>
      <c r="I39" s="1093"/>
      <c r="J39" s="1093"/>
      <c r="K39" s="1093"/>
      <c r="L39" s="1093"/>
      <c r="M39" s="1093"/>
      <c r="N39" s="1093"/>
      <c r="O39" s="1093"/>
      <c r="P39" s="1093"/>
      <c r="Q39" s="1093"/>
      <c r="R39" s="1415"/>
    </row>
    <row r="40" spans="1:18" ht="15" customHeight="1" x14ac:dyDescent="0.25">
      <c r="A40" s="560"/>
      <c r="B40" s="1516" t="s">
        <v>1540</v>
      </c>
      <c r="C40" s="1505"/>
      <c r="D40" s="1533"/>
      <c r="E40" s="1533"/>
      <c r="F40" s="1534"/>
      <c r="G40" s="1274"/>
      <c r="H40" s="2366"/>
      <c r="I40" s="1093"/>
      <c r="J40" s="1093"/>
      <c r="K40" s="1093"/>
      <c r="L40" s="1093"/>
      <c r="M40" s="1093"/>
      <c r="N40" s="1093"/>
      <c r="O40" s="1093"/>
      <c r="P40" s="1093"/>
      <c r="Q40" s="1093"/>
      <c r="R40" s="1415"/>
    </row>
    <row r="41" spans="1:18" ht="15" customHeight="1" x14ac:dyDescent="0.25">
      <c r="A41" s="560"/>
      <c r="B41" s="1511" t="s">
        <v>1541</v>
      </c>
      <c r="C41" s="1505"/>
      <c r="D41" s="1533"/>
      <c r="E41" s="1533"/>
      <c r="F41" s="1534"/>
      <c r="G41" s="1515" t="str">
        <f>IF(AND(ISNUMBER(G42), ISNUMBER(G43)), SUM(G42:G43), "")</f>
        <v/>
      </c>
      <c r="H41" s="2366"/>
      <c r="I41" s="1093"/>
      <c r="J41" s="1093"/>
      <c r="K41" s="1093"/>
      <c r="L41" s="1093"/>
      <c r="M41" s="1093"/>
      <c r="N41" s="1093"/>
      <c r="O41" s="1093"/>
      <c r="P41" s="1093"/>
      <c r="Q41" s="1093"/>
      <c r="R41" s="1415"/>
    </row>
    <row r="42" spans="1:18" ht="15" customHeight="1" x14ac:dyDescent="0.25">
      <c r="A42" s="560"/>
      <c r="B42" s="1516" t="s">
        <v>1542</v>
      </c>
      <c r="C42" s="1505"/>
      <c r="D42" s="1533"/>
      <c r="E42" s="1533"/>
      <c r="F42" s="1534"/>
      <c r="G42" s="1274"/>
      <c r="H42" s="2366"/>
      <c r="I42" s="1093"/>
      <c r="J42" s="1093"/>
      <c r="K42" s="1093"/>
      <c r="L42" s="1093"/>
      <c r="M42" s="1093"/>
      <c r="N42" s="1093"/>
      <c r="O42" s="1093"/>
      <c r="P42" s="1093"/>
      <c r="Q42" s="1093"/>
      <c r="R42" s="1415"/>
    </row>
    <row r="43" spans="1:18" ht="15" customHeight="1" x14ac:dyDescent="0.25">
      <c r="A43" s="560"/>
      <c r="B43" s="1516" t="s">
        <v>1543</v>
      </c>
      <c r="C43" s="1505"/>
      <c r="D43" s="1533"/>
      <c r="E43" s="1533"/>
      <c r="F43" s="1534"/>
      <c r="G43" s="1274"/>
      <c r="H43" s="2366"/>
      <c r="I43" s="1093"/>
      <c r="J43" s="1093"/>
      <c r="K43" s="1093"/>
      <c r="L43" s="1093"/>
      <c r="M43" s="1093"/>
      <c r="N43" s="1093"/>
      <c r="O43" s="1093"/>
      <c r="P43" s="1093"/>
      <c r="Q43" s="1093"/>
      <c r="R43" s="1415"/>
    </row>
    <row r="44" spans="1:18" ht="15" customHeight="1" x14ac:dyDescent="0.25">
      <c r="A44" s="560"/>
      <c r="B44" s="1511" t="s">
        <v>1434</v>
      </c>
      <c r="C44" s="1505"/>
      <c r="D44" s="1533"/>
      <c r="E44" s="1533"/>
      <c r="F44" s="1534"/>
      <c r="G44" s="1274"/>
      <c r="H44" s="2366"/>
      <c r="I44" s="1093"/>
      <c r="J44" s="1093"/>
      <c r="K44" s="1093"/>
      <c r="L44" s="1093"/>
      <c r="M44" s="1093"/>
      <c r="N44" s="1093"/>
      <c r="O44" s="1093"/>
      <c r="P44" s="1093"/>
      <c r="Q44" s="1093"/>
      <c r="R44" s="1415"/>
    </row>
    <row r="45" spans="1:18" ht="15" customHeight="1" x14ac:dyDescent="0.25">
      <c r="A45" s="560"/>
      <c r="B45" s="1511" t="s">
        <v>1544</v>
      </c>
      <c r="C45" s="1505"/>
      <c r="D45" s="1533"/>
      <c r="E45" s="1533"/>
      <c r="F45" s="1534"/>
      <c r="G45" s="1274"/>
      <c r="H45" s="2366"/>
      <c r="I45" s="1093"/>
      <c r="J45" s="1093"/>
      <c r="K45" s="1093"/>
      <c r="L45" s="1093"/>
      <c r="M45" s="1093"/>
      <c r="N45" s="1093"/>
      <c r="O45" s="1093"/>
      <c r="P45" s="1093"/>
      <c r="Q45" s="1093"/>
      <c r="R45" s="1415"/>
    </row>
    <row r="46" spans="1:18" ht="15" customHeight="1" x14ac:dyDescent="0.25">
      <c r="A46" s="560"/>
      <c r="B46" s="1510" t="s">
        <v>1545</v>
      </c>
      <c r="C46" s="1505"/>
      <c r="D46" s="1533"/>
      <c r="E46" s="1533"/>
      <c r="F46" s="1534"/>
      <c r="G46" s="1475"/>
      <c r="H46" s="2366"/>
      <c r="I46" s="1093"/>
      <c r="J46" s="1093"/>
      <c r="K46" s="1093"/>
      <c r="L46" s="1093"/>
      <c r="M46" s="1093"/>
      <c r="N46" s="1093"/>
      <c r="O46" s="1093"/>
      <c r="P46" s="1093"/>
      <c r="Q46" s="1093"/>
      <c r="R46" s="1415"/>
    </row>
    <row r="47" spans="1:18" ht="15" customHeight="1" x14ac:dyDescent="0.25">
      <c r="A47" s="560"/>
      <c r="B47" s="1511" t="s">
        <v>1546</v>
      </c>
      <c r="C47" s="1505"/>
      <c r="D47" s="1533"/>
      <c r="E47" s="1533"/>
      <c r="F47" s="1534"/>
      <c r="G47" s="1274"/>
      <c r="H47" s="2366"/>
      <c r="I47" s="1093"/>
      <c r="J47" s="1093"/>
      <c r="K47" s="1093"/>
      <c r="L47" s="1093"/>
      <c r="M47" s="1093"/>
      <c r="N47" s="1093"/>
      <c r="O47" s="1093"/>
      <c r="P47" s="1093"/>
      <c r="Q47" s="1093"/>
      <c r="R47" s="1415"/>
    </row>
    <row r="48" spans="1:18" ht="15" customHeight="1" x14ac:dyDescent="0.25">
      <c r="A48" s="560"/>
      <c r="B48" s="1511" t="s">
        <v>1547</v>
      </c>
      <c r="C48" s="1505"/>
      <c r="D48" s="1533"/>
      <c r="E48" s="1533"/>
      <c r="F48" s="1534"/>
      <c r="G48" s="1515" t="str">
        <f>IF(AND(ISNUMBER(G49), ISNUMBER(G50)), SUM(G49:G50), "")</f>
        <v/>
      </c>
      <c r="H48" s="2366"/>
      <c r="I48" s="1093"/>
      <c r="J48" s="1093"/>
      <c r="K48" s="1093"/>
      <c r="L48" s="1093"/>
      <c r="M48" s="1093"/>
      <c r="N48" s="1093"/>
      <c r="O48" s="1093"/>
      <c r="P48" s="1093"/>
      <c r="Q48" s="1093"/>
      <c r="R48" s="1415"/>
    </row>
    <row r="49" spans="1:18" ht="15" customHeight="1" x14ac:dyDescent="0.25">
      <c r="A49" s="560"/>
      <c r="B49" s="1516" t="s">
        <v>1493</v>
      </c>
      <c r="C49" s="1505"/>
      <c r="D49" s="1533"/>
      <c r="E49" s="1533"/>
      <c r="F49" s="1534"/>
      <c r="G49" s="1274"/>
      <c r="H49" s="2366"/>
      <c r="I49" s="1093"/>
      <c r="J49" s="1093"/>
      <c r="K49" s="1093"/>
      <c r="L49" s="1093"/>
      <c r="M49" s="1093"/>
      <c r="N49" s="1093"/>
      <c r="O49" s="1093"/>
      <c r="P49" s="1093"/>
      <c r="Q49" s="1093"/>
      <c r="R49" s="1415"/>
    </row>
    <row r="50" spans="1:18" ht="15" customHeight="1" x14ac:dyDescent="0.25">
      <c r="A50" s="560"/>
      <c r="B50" s="1516" t="s">
        <v>1548</v>
      </c>
      <c r="C50" s="1505"/>
      <c r="D50" s="1533"/>
      <c r="E50" s="1533"/>
      <c r="F50" s="1534"/>
      <c r="G50" s="1274"/>
      <c r="H50" s="2366"/>
      <c r="I50" s="1093"/>
      <c r="J50" s="1093"/>
      <c r="K50" s="1093"/>
      <c r="L50" s="1093"/>
      <c r="M50" s="1093"/>
      <c r="N50" s="1093"/>
      <c r="O50" s="1093"/>
      <c r="P50" s="1093"/>
      <c r="Q50" s="1093"/>
      <c r="R50" s="1415"/>
    </row>
    <row r="51" spans="1:18" ht="15" customHeight="1" x14ac:dyDescent="0.25">
      <c r="A51" s="560"/>
      <c r="B51" s="1511" t="s">
        <v>1549</v>
      </c>
      <c r="C51" s="1505"/>
      <c r="D51" s="1533"/>
      <c r="E51" s="1533"/>
      <c r="F51" s="1534"/>
      <c r="G51" s="1474"/>
      <c r="H51" s="2367"/>
      <c r="I51" s="1093"/>
      <c r="J51" s="1093"/>
      <c r="K51" s="1093"/>
      <c r="L51" s="1093"/>
      <c r="M51" s="1093"/>
      <c r="N51" s="1093"/>
      <c r="O51" s="1093"/>
      <c r="P51" s="1093"/>
      <c r="Q51" s="1093"/>
      <c r="R51" s="1415"/>
    </row>
    <row r="52" spans="1:18" ht="15" customHeight="1" x14ac:dyDescent="0.25">
      <c r="A52" s="560"/>
      <c r="B52" s="1509" t="s">
        <v>1550</v>
      </c>
      <c r="C52" s="1505"/>
      <c r="D52" s="1533"/>
      <c r="E52" s="1533"/>
      <c r="F52" s="1505"/>
      <c r="G52" s="1272" t="str">
        <f>IF(AND(ISNUMBER(G53), ISNUMBER(G58), ISNUMBER(G59)), SUM(G53, G58:G59), "")</f>
        <v/>
      </c>
      <c r="H52" s="2356" t="str">
        <f>'General Info'!C57</f>
        <v>No</v>
      </c>
      <c r="I52" s="1093"/>
      <c r="J52" s="1093"/>
      <c r="K52" s="1093"/>
      <c r="L52" s="1093"/>
      <c r="M52" s="1093"/>
      <c r="N52" s="1093"/>
      <c r="O52" s="1093"/>
      <c r="P52" s="1093"/>
      <c r="Q52" s="1093"/>
      <c r="R52" s="1415"/>
    </row>
    <row r="53" spans="1:18" ht="15" customHeight="1" x14ac:dyDescent="0.25">
      <c r="A53" s="560"/>
      <c r="B53" s="1510" t="s">
        <v>1551</v>
      </c>
      <c r="C53" s="1505"/>
      <c r="D53" s="1533"/>
      <c r="E53" s="1533"/>
      <c r="F53" s="1534"/>
      <c r="G53" s="1498"/>
      <c r="H53" s="2357"/>
      <c r="I53" s="1093"/>
      <c r="J53" s="1093"/>
      <c r="K53" s="1093"/>
      <c r="L53" s="1093"/>
      <c r="M53" s="1093"/>
      <c r="N53" s="1093"/>
      <c r="O53" s="1093"/>
      <c r="P53" s="1093"/>
      <c r="Q53" s="1093"/>
      <c r="R53" s="1415"/>
    </row>
    <row r="54" spans="1:18" ht="15" customHeight="1" x14ac:dyDescent="0.25">
      <c r="A54" s="560"/>
      <c r="B54" s="1511" t="s">
        <v>1552</v>
      </c>
      <c r="C54" s="1505"/>
      <c r="D54" s="1533"/>
      <c r="E54" s="1533"/>
      <c r="F54" s="1534"/>
      <c r="G54" s="1274"/>
      <c r="H54" s="2357"/>
      <c r="I54" s="1093"/>
      <c r="J54" s="1093"/>
      <c r="K54" s="1093"/>
      <c r="L54" s="1093"/>
      <c r="M54" s="1093"/>
      <c r="N54" s="1093"/>
      <c r="O54" s="1093"/>
      <c r="P54" s="1093"/>
      <c r="Q54" s="1093"/>
      <c r="R54" s="1415"/>
    </row>
    <row r="55" spans="1:18" ht="15" customHeight="1" x14ac:dyDescent="0.25">
      <c r="A55" s="560"/>
      <c r="B55" s="1550" t="s">
        <v>1553</v>
      </c>
      <c r="C55" s="1505"/>
      <c r="D55" s="1533"/>
      <c r="E55" s="1533"/>
      <c r="F55" s="1534"/>
      <c r="G55" s="1517" t="str">
        <f>IF(AND(G53&gt;0,ISNUMBER(G54),OR(G54=0,G54&gt;G53)),"No","Yes")</f>
        <v>Yes</v>
      </c>
      <c r="H55" s="2357"/>
      <c r="I55" s="1093"/>
      <c r="J55" s="1093"/>
      <c r="K55" s="1093"/>
      <c r="L55" s="1093"/>
      <c r="M55" s="1093"/>
      <c r="N55" s="1093"/>
      <c r="O55" s="1093"/>
      <c r="P55" s="1093"/>
      <c r="Q55" s="1093"/>
      <c r="R55" s="1415"/>
    </row>
    <row r="56" spans="1:18" ht="15" customHeight="1" x14ac:dyDescent="0.25">
      <c r="A56" s="560"/>
      <c r="B56" s="1511" t="s">
        <v>1554</v>
      </c>
      <c r="C56" s="1505"/>
      <c r="D56" s="1533"/>
      <c r="E56" s="1533"/>
      <c r="F56" s="1534"/>
      <c r="G56" s="1274"/>
      <c r="H56" s="2357"/>
      <c r="I56" s="1093"/>
      <c r="J56" s="1093"/>
      <c r="K56" s="1093"/>
      <c r="L56" s="1093"/>
      <c r="M56" s="1093"/>
      <c r="N56" s="1093"/>
      <c r="O56" s="1093"/>
      <c r="P56" s="1093"/>
      <c r="Q56" s="1093"/>
      <c r="R56" s="1415"/>
    </row>
    <row r="57" spans="1:18" ht="15" customHeight="1" x14ac:dyDescent="0.25">
      <c r="A57" s="560"/>
      <c r="B57" s="1550" t="s">
        <v>1555</v>
      </c>
      <c r="C57" s="1505"/>
      <c r="D57" s="1533"/>
      <c r="E57" s="1533"/>
      <c r="F57" s="1534"/>
      <c r="G57" s="1517" t="str">
        <f>IF(OR(AND(G54&gt;0,G56=0),AND(G56&gt;0,G54=0)),"No","Yes")</f>
        <v>Yes</v>
      </c>
      <c r="H57" s="2357"/>
      <c r="I57" s="1093"/>
      <c r="J57" s="1093"/>
      <c r="K57" s="1093"/>
      <c r="L57" s="1093"/>
      <c r="M57" s="1093"/>
      <c r="N57" s="1093"/>
      <c r="O57" s="1093"/>
      <c r="P57" s="1093"/>
      <c r="Q57" s="1093"/>
      <c r="R57" s="1415"/>
    </row>
    <row r="58" spans="1:18" ht="15" customHeight="1" x14ac:dyDescent="0.25">
      <c r="A58" s="560"/>
      <c r="B58" s="1535" t="s">
        <v>1556</v>
      </c>
      <c r="C58" s="1505"/>
      <c r="D58" s="1533"/>
      <c r="E58" s="1533"/>
      <c r="F58" s="1534"/>
      <c r="G58" s="1274"/>
      <c r="H58" s="2357"/>
      <c r="I58" s="1093"/>
      <c r="J58" s="1093"/>
      <c r="K58" s="1093"/>
      <c r="L58" s="1093"/>
      <c r="M58" s="1093"/>
      <c r="N58" s="1093"/>
      <c r="O58" s="1093"/>
      <c r="P58" s="1093"/>
      <c r="Q58" s="1093"/>
      <c r="R58" s="1415"/>
    </row>
    <row r="59" spans="1:18" ht="15" customHeight="1" x14ac:dyDescent="0.25">
      <c r="A59" s="560"/>
      <c r="B59" s="1535" t="s">
        <v>1557</v>
      </c>
      <c r="C59" s="1505"/>
      <c r="D59" s="1533"/>
      <c r="E59" s="1533"/>
      <c r="F59" s="1534"/>
      <c r="G59" s="1274"/>
      <c r="H59" s="2358"/>
      <c r="I59" s="1093"/>
      <c r="J59" s="1093"/>
      <c r="K59" s="1093"/>
      <c r="L59" s="1093"/>
      <c r="M59" s="1093"/>
      <c r="N59" s="1093"/>
      <c r="O59" s="1093"/>
      <c r="P59" s="1093"/>
      <c r="Q59" s="1093"/>
      <c r="R59" s="1415"/>
    </row>
    <row r="60" spans="1:18" ht="15" customHeight="1" x14ac:dyDescent="0.25">
      <c r="A60" s="1527"/>
      <c r="B60" s="1684" t="s">
        <v>1693</v>
      </c>
      <c r="C60" s="1505"/>
      <c r="D60" s="1533"/>
      <c r="E60" s="1533"/>
      <c r="F60" s="1505"/>
      <c r="G60" s="1272" t="str">
        <f>IF(AND(ISNUMBER(G61), ISNUMBER(G64)), SUM(G61,G64), "")</f>
        <v/>
      </c>
      <c r="H60" s="1694"/>
      <c r="I60" s="1093"/>
      <c r="J60" s="1093"/>
      <c r="K60" s="1093"/>
      <c r="L60" s="1093"/>
      <c r="M60" s="1093"/>
      <c r="N60" s="1093"/>
      <c r="O60" s="1093"/>
      <c r="P60" s="1093"/>
      <c r="Q60" s="1093"/>
      <c r="R60" s="1415"/>
    </row>
    <row r="61" spans="1:18" ht="15" customHeight="1" x14ac:dyDescent="0.25">
      <c r="A61" s="1527"/>
      <c r="B61" s="1391" t="s">
        <v>1560</v>
      </c>
      <c r="C61" s="1505"/>
      <c r="D61" s="1533"/>
      <c r="E61" s="1533"/>
      <c r="F61" s="1505"/>
      <c r="G61" s="1562" t="str">
        <f>IF(AND(ISNUMBER(G62), ISNUMBER(G63)), SUM(G62:G63), "")</f>
        <v/>
      </c>
      <c r="H61" s="1695"/>
      <c r="I61" s="1093"/>
      <c r="J61" s="1093"/>
      <c r="K61" s="1093"/>
      <c r="L61" s="1093"/>
      <c r="M61" s="1093"/>
      <c r="N61" s="1093"/>
      <c r="O61" s="1093"/>
      <c r="P61" s="1093"/>
      <c r="Q61" s="1093"/>
      <c r="R61" s="1415"/>
    </row>
    <row r="62" spans="1:18" ht="15" customHeight="1" x14ac:dyDescent="0.25">
      <c r="A62" s="1528"/>
      <c r="B62" s="1535" t="s">
        <v>189</v>
      </c>
      <c r="C62" s="1505"/>
      <c r="D62" s="1536"/>
      <c r="E62" s="1536"/>
      <c r="F62" s="1534"/>
      <c r="G62" s="1561"/>
      <c r="H62" s="1695"/>
      <c r="I62" s="1093"/>
      <c r="J62" s="1093"/>
      <c r="K62" s="1093"/>
      <c r="L62" s="1093"/>
      <c r="M62" s="1093"/>
      <c r="N62" s="1093"/>
      <c r="O62" s="1093"/>
      <c r="P62" s="1093"/>
      <c r="Q62" s="1093"/>
      <c r="R62" s="1415"/>
    </row>
    <row r="63" spans="1:18" ht="15" customHeight="1" x14ac:dyDescent="0.25">
      <c r="A63" s="1528"/>
      <c r="B63" s="1535" t="s">
        <v>1559</v>
      </c>
      <c r="C63" s="1505"/>
      <c r="D63" s="1536"/>
      <c r="E63" s="1536"/>
      <c r="F63" s="1534"/>
      <c r="G63" s="1512"/>
      <c r="H63" s="1695"/>
      <c r="I63" s="1093"/>
      <c r="J63" s="1093"/>
      <c r="K63" s="1093"/>
      <c r="L63" s="1093"/>
      <c r="M63" s="1093"/>
      <c r="N63" s="1093"/>
      <c r="O63" s="1093"/>
      <c r="P63" s="1093"/>
      <c r="Q63" s="1093"/>
      <c r="R63" s="1415"/>
    </row>
    <row r="64" spans="1:18" ht="15" customHeight="1" x14ac:dyDescent="0.25">
      <c r="A64" s="1527"/>
      <c r="B64" s="1391" t="s">
        <v>1561</v>
      </c>
      <c r="C64" s="1505"/>
      <c r="D64" s="1533"/>
      <c r="E64" s="1533"/>
      <c r="F64" s="1534"/>
      <c r="G64" s="1272" t="str">
        <f>IF(AND(ISNUMBER(G65), ISNUMBER(G66), ISNUMBER(G67)), SUM(G65:G67), "")</f>
        <v/>
      </c>
      <c r="H64" s="1695"/>
      <c r="I64" s="1093"/>
      <c r="J64" s="1093"/>
      <c r="K64" s="1093"/>
      <c r="L64" s="1093"/>
      <c r="M64" s="1093"/>
      <c r="N64" s="1093"/>
      <c r="O64" s="1093"/>
      <c r="P64" s="1093"/>
      <c r="Q64" s="1093"/>
      <c r="R64" s="1415"/>
    </row>
    <row r="65" spans="1:18" ht="15" customHeight="1" x14ac:dyDescent="0.25">
      <c r="A65" s="1527"/>
      <c r="B65" s="1535" t="s">
        <v>189</v>
      </c>
      <c r="C65" s="1505"/>
      <c r="D65" s="1533"/>
      <c r="E65" s="1533"/>
      <c r="F65" s="1534"/>
      <c r="G65" s="1514"/>
      <c r="H65" s="1695"/>
      <c r="I65" s="1093"/>
      <c r="J65" s="1093"/>
      <c r="K65" s="1093"/>
      <c r="L65" s="1093"/>
      <c r="M65" s="1093"/>
      <c r="N65" s="1093"/>
      <c r="O65" s="1093"/>
      <c r="P65" s="1093"/>
      <c r="Q65" s="1093"/>
      <c r="R65" s="1415"/>
    </row>
    <row r="66" spans="1:18" ht="15" customHeight="1" x14ac:dyDescent="0.25">
      <c r="A66" s="1527"/>
      <c r="B66" s="1535" t="s">
        <v>1562</v>
      </c>
      <c r="C66" s="1505"/>
      <c r="D66" s="1533"/>
      <c r="E66" s="1533"/>
      <c r="F66" s="1534"/>
      <c r="G66" s="1514"/>
      <c r="H66" s="1695"/>
      <c r="I66" s="1093"/>
      <c r="J66" s="1093"/>
      <c r="K66" s="1093"/>
      <c r="L66" s="1093"/>
      <c r="M66" s="1093"/>
      <c r="N66" s="1093"/>
      <c r="O66" s="1093"/>
      <c r="P66" s="1093"/>
      <c r="Q66" s="1093"/>
      <c r="R66" s="1415"/>
    </row>
    <row r="67" spans="1:18" ht="15" customHeight="1" x14ac:dyDescent="0.25">
      <c r="A67" s="1527"/>
      <c r="B67" s="1537" t="s">
        <v>1559</v>
      </c>
      <c r="C67" s="1538"/>
      <c r="D67" s="1539"/>
      <c r="E67" s="1539"/>
      <c r="F67" s="1540"/>
      <c r="G67" s="1519"/>
      <c r="H67" s="1695"/>
      <c r="I67" s="1093"/>
      <c r="J67" s="1093"/>
      <c r="K67" s="1093"/>
      <c r="L67" s="1093"/>
      <c r="M67" s="1093"/>
      <c r="N67" s="1093"/>
      <c r="O67" s="1093"/>
      <c r="P67" s="1093"/>
      <c r="Q67" s="1093"/>
      <c r="R67" s="1415"/>
    </row>
    <row r="68" spans="1:18" ht="15" customHeight="1" x14ac:dyDescent="0.25">
      <c r="A68" s="560"/>
      <c r="B68" s="1684" t="s">
        <v>1694</v>
      </c>
      <c r="C68" s="1505"/>
      <c r="D68" s="1533"/>
      <c r="E68" s="1533"/>
      <c r="F68" s="1534"/>
      <c r="G68" s="1272" t="str">
        <f>IF(AND(ISNUMBER(G69), ISNUMBER(G70)), SUM(G69:G70), "")</f>
        <v/>
      </c>
      <c r="H68" s="1695"/>
      <c r="I68" s="1093"/>
      <c r="J68" s="1093"/>
      <c r="K68" s="1093"/>
      <c r="L68" s="1093"/>
      <c r="M68" s="1093"/>
      <c r="N68" s="1093"/>
      <c r="O68" s="1093"/>
      <c r="P68" s="1093"/>
      <c r="Q68" s="1093"/>
      <c r="R68" s="1415"/>
    </row>
    <row r="69" spans="1:18" ht="15" customHeight="1" x14ac:dyDescent="0.25">
      <c r="A69" s="560"/>
      <c r="B69" s="1518" t="s">
        <v>1558</v>
      </c>
      <c r="C69" s="1505"/>
      <c r="D69" s="1533"/>
      <c r="E69" s="1533"/>
      <c r="F69" s="1534"/>
      <c r="G69" s="1274"/>
      <c r="H69" s="1695"/>
      <c r="I69" s="1093"/>
      <c r="J69" s="1093"/>
      <c r="K69" s="1093"/>
      <c r="L69" s="1093"/>
      <c r="M69" s="1093"/>
      <c r="N69" s="1093"/>
      <c r="O69" s="1093"/>
      <c r="P69" s="1093"/>
      <c r="Q69" s="1093"/>
      <c r="R69" s="1415"/>
    </row>
    <row r="70" spans="1:18" ht="15" customHeight="1" x14ac:dyDescent="0.25">
      <c r="A70" s="560"/>
      <c r="B70" s="1518" t="s">
        <v>1559</v>
      </c>
      <c r="C70" s="1505"/>
      <c r="D70" s="1533"/>
      <c r="E70" s="1533"/>
      <c r="F70" s="1534"/>
      <c r="G70" s="1474"/>
      <c r="H70" s="1695"/>
      <c r="I70" s="1093"/>
      <c r="J70" s="1093"/>
      <c r="K70" s="1093"/>
      <c r="L70" s="1093"/>
      <c r="M70" s="1093"/>
      <c r="N70" s="1093"/>
      <c r="O70" s="1093"/>
      <c r="P70" s="1093"/>
      <c r="Q70" s="1093"/>
      <c r="R70" s="1415"/>
    </row>
    <row r="71" spans="1:18" ht="15" customHeight="1" x14ac:dyDescent="0.25">
      <c r="A71" s="560"/>
      <c r="B71" s="1541" t="s">
        <v>1563</v>
      </c>
      <c r="C71" s="1529"/>
      <c r="D71" s="1526"/>
      <c r="E71" s="1526"/>
      <c r="F71" s="1530"/>
      <c r="G71" s="1520" t="str">
        <f>IF(AND(ISNUMBER(G35), ISNUMBER(G60), ISNUMBER(G68)), SUM(G35,G60,G68), "")</f>
        <v/>
      </c>
      <c r="H71" s="1419"/>
      <c r="I71" s="1093"/>
      <c r="J71" s="1093"/>
      <c r="K71" s="1093"/>
      <c r="L71" s="1093"/>
      <c r="M71" s="1093"/>
      <c r="N71" s="1093"/>
      <c r="O71" s="1093"/>
      <c r="P71" s="1093"/>
      <c r="Q71" s="1093"/>
      <c r="R71" s="1415"/>
    </row>
    <row r="72" spans="1:18" s="1313" customFormat="1" ht="60" customHeight="1" x14ac:dyDescent="0.35">
      <c r="A72" s="1269" t="s">
        <v>1704</v>
      </c>
      <c r="B72" s="1394"/>
      <c r="F72" s="1395"/>
      <c r="R72" s="1416"/>
    </row>
    <row r="73" spans="1:18" s="1313" customFormat="1" ht="30" customHeight="1" x14ac:dyDescent="0.35">
      <c r="A73" s="1269"/>
      <c r="B73" s="1689" t="s">
        <v>1681</v>
      </c>
      <c r="F73" s="1395"/>
      <c r="R73" s="1416"/>
    </row>
    <row r="74" spans="1:18" ht="15" customHeight="1" x14ac:dyDescent="0.25">
      <c r="A74" s="1527"/>
      <c r="B74" s="1525"/>
      <c r="C74" s="1529"/>
      <c r="D74" s="1526"/>
      <c r="E74" s="1526"/>
      <c r="F74" s="1530"/>
      <c r="G74" s="1685" t="s">
        <v>1418</v>
      </c>
      <c r="H74" s="1693" t="s">
        <v>1690</v>
      </c>
      <c r="I74" s="1093"/>
      <c r="J74" s="1093"/>
      <c r="K74" s="1093"/>
      <c r="L74" s="1093"/>
      <c r="M74" s="1093"/>
      <c r="N74" s="1093"/>
      <c r="O74" s="1093"/>
      <c r="P74" s="1093"/>
      <c r="Q74" s="1093"/>
      <c r="R74" s="1415"/>
    </row>
    <row r="75" spans="1:18" ht="30" customHeight="1" x14ac:dyDescent="0.25">
      <c r="A75" s="1527"/>
      <c r="B75" s="2368" t="s">
        <v>1695</v>
      </c>
      <c r="C75" s="2368"/>
      <c r="D75" s="2368"/>
      <c r="E75" s="2368"/>
      <c r="F75" s="2369"/>
      <c r="G75" s="1551"/>
      <c r="H75" s="1692"/>
      <c r="I75" s="1093"/>
      <c r="J75" s="1093"/>
      <c r="K75" s="1093"/>
      <c r="L75" s="1093"/>
      <c r="M75" s="1093"/>
      <c r="N75" s="1093"/>
      <c r="O75" s="1093"/>
      <c r="P75" s="1093"/>
      <c r="Q75" s="1093"/>
      <c r="R75" s="1415"/>
    </row>
    <row r="76" spans="1:18" ht="15" customHeight="1" x14ac:dyDescent="0.25">
      <c r="A76" s="1527"/>
      <c r="B76" s="1684" t="s">
        <v>1696</v>
      </c>
      <c r="C76" s="1505"/>
      <c r="D76" s="1533"/>
      <c r="E76" s="1533"/>
      <c r="F76" s="1534"/>
      <c r="G76" s="1552" t="str">
        <f>IF(AND(ISNUMBER(G77), ISNUMBER(G96), ISNUMBER(G97), ISNUMBER(G98)), SUM(G77, G96:G98), "")</f>
        <v/>
      </c>
      <c r="H76" s="2359" t="str">
        <f>'General Info'!C56</f>
        <v>No</v>
      </c>
      <c r="I76" s="1721"/>
      <c r="J76" s="1093"/>
      <c r="K76" s="1093"/>
      <c r="L76" s="1093"/>
      <c r="M76" s="1093"/>
      <c r="N76" s="1093"/>
      <c r="O76" s="1093"/>
      <c r="P76" s="1093"/>
      <c r="Q76" s="1093"/>
      <c r="R76" s="1415"/>
    </row>
    <row r="77" spans="1:18" ht="15" customHeight="1" x14ac:dyDescent="0.25">
      <c r="A77" s="1527"/>
      <c r="B77" s="1518" t="s">
        <v>1584</v>
      </c>
      <c r="C77" s="1505"/>
      <c r="D77" s="1533"/>
      <c r="E77" s="1533"/>
      <c r="F77" s="1534"/>
      <c r="G77" s="1553" t="str">
        <f>IF(AND(ISNUMBER(G78), ISNUMBER(G84), ISNUMBER(G90)), G78+G84+G90, "")</f>
        <v/>
      </c>
      <c r="H77" s="2360"/>
      <c r="I77" s="1093"/>
      <c r="J77" s="1093"/>
      <c r="K77" s="1093"/>
      <c r="L77" s="1093"/>
      <c r="M77" s="1093"/>
      <c r="N77" s="1093"/>
      <c r="O77" s="1093"/>
      <c r="P77" s="1093"/>
      <c r="Q77" s="1093"/>
      <c r="R77" s="1415"/>
    </row>
    <row r="78" spans="1:18" ht="15" customHeight="1" x14ac:dyDescent="0.25">
      <c r="A78" s="1527"/>
      <c r="B78" s="1535" t="s">
        <v>1489</v>
      </c>
      <c r="C78" s="1505"/>
      <c r="D78" s="1533"/>
      <c r="E78" s="1533"/>
      <c r="F78" s="1534"/>
      <c r="G78" s="1554" t="str">
        <f>IF(AND(ISNUMBER(G79), ISNUMBER(G80), ISNUMBER(G81), ISNUMBER(G82), ISNUMBER(G83)), SUM(G79:G83), "")</f>
        <v/>
      </c>
      <c r="H78" s="2360"/>
      <c r="I78" s="1093"/>
      <c r="J78" s="1093"/>
      <c r="K78" s="1093"/>
      <c r="L78" s="1093"/>
      <c r="M78" s="1093"/>
      <c r="N78" s="1093"/>
      <c r="O78" s="1093"/>
      <c r="P78" s="1093"/>
      <c r="Q78" s="1093"/>
      <c r="R78" s="1415"/>
    </row>
    <row r="79" spans="1:18" ht="15" customHeight="1" x14ac:dyDescent="0.25">
      <c r="A79" s="1527"/>
      <c r="B79" s="1556" t="s">
        <v>1529</v>
      </c>
      <c r="C79" s="1505"/>
      <c r="D79" s="1533"/>
      <c r="E79" s="1533"/>
      <c r="F79" s="1534"/>
      <c r="G79" s="1551"/>
      <c r="H79" s="2360"/>
      <c r="I79" s="1093"/>
      <c r="J79" s="1093"/>
      <c r="K79" s="1093"/>
      <c r="L79" s="1093"/>
      <c r="M79" s="1093"/>
      <c r="N79" s="1093"/>
      <c r="O79" s="1093"/>
      <c r="P79" s="1093"/>
      <c r="Q79" s="1093"/>
      <c r="R79" s="1415"/>
    </row>
    <row r="80" spans="1:18" ht="15" customHeight="1" x14ac:dyDescent="0.25">
      <c r="A80" s="1527"/>
      <c r="B80" s="1556" t="s">
        <v>1526</v>
      </c>
      <c r="C80" s="1505"/>
      <c r="D80" s="1533"/>
      <c r="E80" s="1533"/>
      <c r="F80" s="1534"/>
      <c r="G80" s="1551"/>
      <c r="H80" s="2360"/>
      <c r="I80" s="1093"/>
      <c r="J80" s="1093"/>
      <c r="K80" s="1093"/>
      <c r="L80" s="1093"/>
      <c r="M80" s="1093"/>
      <c r="N80" s="1093"/>
      <c r="O80" s="1093"/>
      <c r="P80" s="1093"/>
      <c r="Q80" s="1093"/>
      <c r="R80" s="1415"/>
    </row>
    <row r="81" spans="1:18" ht="15" customHeight="1" x14ac:dyDescent="0.25">
      <c r="A81" s="1527"/>
      <c r="B81" s="1556" t="s">
        <v>1431</v>
      </c>
      <c r="C81" s="1505"/>
      <c r="D81" s="1533"/>
      <c r="E81" s="1533"/>
      <c r="F81" s="1534"/>
      <c r="G81" s="1551"/>
      <c r="H81" s="2360"/>
      <c r="I81" s="1093"/>
      <c r="J81" s="1093"/>
      <c r="K81" s="1093"/>
      <c r="L81" s="1093"/>
      <c r="M81" s="1093"/>
      <c r="N81" s="1093"/>
      <c r="O81" s="1093"/>
      <c r="P81" s="1093"/>
      <c r="Q81" s="1093"/>
      <c r="R81" s="1415"/>
    </row>
    <row r="82" spans="1:18" ht="15" customHeight="1" x14ac:dyDescent="0.25">
      <c r="A82" s="1527"/>
      <c r="B82" s="1556" t="s">
        <v>1436</v>
      </c>
      <c r="C82" s="1505"/>
      <c r="D82" s="1533"/>
      <c r="E82" s="1533"/>
      <c r="F82" s="1534"/>
      <c r="G82" s="1551"/>
      <c r="H82" s="2360"/>
      <c r="I82" s="1093"/>
      <c r="J82" s="1093"/>
      <c r="K82" s="1093"/>
      <c r="L82" s="1093"/>
      <c r="M82" s="1093"/>
      <c r="N82" s="1093"/>
      <c r="O82" s="1093"/>
      <c r="P82" s="1093"/>
      <c r="Q82" s="1093"/>
      <c r="R82" s="1415"/>
    </row>
    <row r="83" spans="1:18" ht="15" customHeight="1" x14ac:dyDescent="0.25">
      <c r="A83" s="1527"/>
      <c r="B83" s="1556" t="s">
        <v>1434</v>
      </c>
      <c r="C83" s="1505"/>
      <c r="D83" s="1533"/>
      <c r="E83" s="1533"/>
      <c r="F83" s="1534"/>
      <c r="G83" s="1551"/>
      <c r="H83" s="2360"/>
      <c r="I83" s="1093"/>
      <c r="J83" s="1093"/>
      <c r="K83" s="1093"/>
      <c r="L83" s="1093"/>
      <c r="M83" s="1093"/>
      <c r="N83" s="1093"/>
      <c r="O83" s="1093"/>
      <c r="P83" s="1093"/>
      <c r="Q83" s="1093"/>
      <c r="R83" s="1415"/>
    </row>
    <row r="84" spans="1:18" ht="15" customHeight="1" x14ac:dyDescent="0.25">
      <c r="A84" s="1527"/>
      <c r="B84" s="1535" t="s">
        <v>1493</v>
      </c>
      <c r="C84" s="1505"/>
      <c r="D84" s="1533"/>
      <c r="E84" s="1533"/>
      <c r="F84" s="1534"/>
      <c r="G84" s="1554" t="str">
        <f>IF(AND(ISNUMBER(G85), ISNUMBER(G86), ISNUMBER(G87), ISNUMBER(G88), ISNUMBER(G89)), SUM(G85:G89), "")</f>
        <v/>
      </c>
      <c r="H84" s="2360"/>
      <c r="I84" s="1093"/>
      <c r="J84" s="1093"/>
      <c r="K84" s="1093"/>
      <c r="L84" s="1093"/>
      <c r="M84" s="1093"/>
      <c r="N84" s="1093"/>
      <c r="O84" s="1093"/>
      <c r="P84" s="1093"/>
      <c r="Q84" s="1093"/>
      <c r="R84" s="1415"/>
    </row>
    <row r="85" spans="1:18" ht="15" customHeight="1" x14ac:dyDescent="0.25">
      <c r="A85" s="1527"/>
      <c r="B85" s="1556" t="s">
        <v>1529</v>
      </c>
      <c r="C85" s="1505"/>
      <c r="D85" s="1533"/>
      <c r="E85" s="1533"/>
      <c r="F85" s="1534"/>
      <c r="G85" s="1551"/>
      <c r="H85" s="2360"/>
      <c r="I85" s="1093"/>
      <c r="J85" s="1093"/>
      <c r="K85" s="1093"/>
      <c r="L85" s="1093"/>
      <c r="M85" s="1093"/>
      <c r="N85" s="1093"/>
      <c r="O85" s="1093"/>
      <c r="P85" s="1093"/>
      <c r="Q85" s="1093"/>
      <c r="R85" s="1415"/>
    </row>
    <row r="86" spans="1:18" ht="15" customHeight="1" x14ac:dyDescent="0.25">
      <c r="A86" s="1527"/>
      <c r="B86" s="1556" t="s">
        <v>1526</v>
      </c>
      <c r="C86" s="1505"/>
      <c r="D86" s="1533"/>
      <c r="E86" s="1533"/>
      <c r="F86" s="1534"/>
      <c r="G86" s="1551"/>
      <c r="H86" s="2360"/>
      <c r="I86" s="1093"/>
      <c r="J86" s="1093"/>
      <c r="K86" s="1093"/>
      <c r="L86" s="1093"/>
      <c r="M86" s="1093"/>
      <c r="N86" s="1093"/>
      <c r="O86" s="1093"/>
      <c r="P86" s="1093"/>
      <c r="Q86" s="1093"/>
      <c r="R86" s="1415"/>
    </row>
    <row r="87" spans="1:18" ht="15" customHeight="1" x14ac:dyDescent="0.25">
      <c r="A87" s="1527"/>
      <c r="B87" s="1556" t="s">
        <v>1431</v>
      </c>
      <c r="C87" s="1505"/>
      <c r="D87" s="1533"/>
      <c r="E87" s="1533"/>
      <c r="F87" s="1534"/>
      <c r="G87" s="1551"/>
      <c r="H87" s="2360"/>
      <c r="I87" s="1093"/>
      <c r="J87" s="1093"/>
      <c r="K87" s="1093"/>
      <c r="L87" s="1093"/>
      <c r="M87" s="1093"/>
      <c r="N87" s="1093"/>
      <c r="O87" s="1093"/>
      <c r="P87" s="1093"/>
      <c r="Q87" s="1093"/>
      <c r="R87" s="1415"/>
    </row>
    <row r="88" spans="1:18" ht="15" customHeight="1" x14ac:dyDescent="0.25">
      <c r="A88" s="1527"/>
      <c r="B88" s="1556" t="s">
        <v>1436</v>
      </c>
      <c r="C88" s="1505"/>
      <c r="D88" s="1533"/>
      <c r="E88" s="1533"/>
      <c r="F88" s="1534"/>
      <c r="G88" s="1551"/>
      <c r="H88" s="2360"/>
      <c r="I88" s="1093"/>
      <c r="J88" s="1093"/>
      <c r="K88" s="1093"/>
      <c r="L88" s="1093"/>
      <c r="M88" s="1093"/>
      <c r="N88" s="1093"/>
      <c r="O88" s="1093"/>
      <c r="P88" s="1093"/>
      <c r="Q88" s="1093"/>
      <c r="R88" s="1415"/>
    </row>
    <row r="89" spans="1:18" ht="15" customHeight="1" x14ac:dyDescent="0.25">
      <c r="A89" s="1527"/>
      <c r="B89" s="1556" t="s">
        <v>1434</v>
      </c>
      <c r="C89" s="1505"/>
      <c r="D89" s="1533"/>
      <c r="E89" s="1533"/>
      <c r="F89" s="1534"/>
      <c r="G89" s="1551"/>
      <c r="H89" s="2360"/>
      <c r="I89" s="1093"/>
      <c r="J89" s="1093"/>
      <c r="K89" s="1093"/>
      <c r="L89" s="1093"/>
      <c r="M89" s="1093"/>
      <c r="N89" s="1093"/>
      <c r="O89" s="1093"/>
      <c r="P89" s="1093"/>
      <c r="Q89" s="1093"/>
      <c r="R89" s="1415"/>
    </row>
    <row r="90" spans="1:18" ht="15" customHeight="1" x14ac:dyDescent="0.25">
      <c r="A90" s="1527"/>
      <c r="B90" s="1535" t="s">
        <v>1494</v>
      </c>
      <c r="C90" s="1505"/>
      <c r="D90" s="1533"/>
      <c r="E90" s="1533"/>
      <c r="F90" s="1534"/>
      <c r="G90" s="1554" t="str">
        <f>IF(AND(ISNUMBER(G91), ISNUMBER(G92), ISNUMBER(G93), ISNUMBER(G94), ISNUMBER(G95)), SUM(G91:G95), "")</f>
        <v/>
      </c>
      <c r="H90" s="2360"/>
      <c r="I90" s="1093"/>
      <c r="J90" s="1093"/>
      <c r="K90" s="1093"/>
      <c r="L90" s="1093"/>
      <c r="M90" s="1093"/>
      <c r="N90" s="1093"/>
      <c r="O90" s="1093"/>
      <c r="P90" s="1093"/>
      <c r="Q90" s="1093"/>
      <c r="R90" s="1415"/>
    </row>
    <row r="91" spans="1:18" ht="15" customHeight="1" x14ac:dyDescent="0.25">
      <c r="A91" s="1527"/>
      <c r="B91" s="1556" t="s">
        <v>1529</v>
      </c>
      <c r="C91" s="1505"/>
      <c r="D91" s="1533"/>
      <c r="E91" s="1533"/>
      <c r="F91" s="1534"/>
      <c r="G91" s="1551"/>
      <c r="H91" s="2360"/>
      <c r="I91" s="1093"/>
      <c r="J91" s="1093"/>
      <c r="K91" s="1093"/>
      <c r="L91" s="1093"/>
      <c r="M91" s="1093"/>
      <c r="N91" s="1093"/>
      <c r="O91" s="1093"/>
      <c r="P91" s="1093"/>
      <c r="Q91" s="1093"/>
      <c r="R91" s="1415"/>
    </row>
    <row r="92" spans="1:18" ht="15" customHeight="1" x14ac:dyDescent="0.25">
      <c r="A92" s="1527"/>
      <c r="B92" s="1556" t="s">
        <v>1526</v>
      </c>
      <c r="C92" s="1505"/>
      <c r="D92" s="1533"/>
      <c r="E92" s="1533"/>
      <c r="F92" s="1534"/>
      <c r="G92" s="1551"/>
      <c r="H92" s="2360"/>
      <c r="I92" s="1093"/>
      <c r="J92" s="1093"/>
      <c r="K92" s="1093"/>
      <c r="L92" s="1093"/>
      <c r="M92" s="1093"/>
      <c r="N92" s="1093"/>
      <c r="O92" s="1093"/>
      <c r="P92" s="1093"/>
      <c r="Q92" s="1093"/>
      <c r="R92" s="1415"/>
    </row>
    <row r="93" spans="1:18" ht="15" customHeight="1" x14ac:dyDescent="0.25">
      <c r="A93" s="1527"/>
      <c r="B93" s="1556" t="s">
        <v>1431</v>
      </c>
      <c r="C93" s="1505"/>
      <c r="D93" s="1533"/>
      <c r="E93" s="1533"/>
      <c r="F93" s="1534"/>
      <c r="G93" s="1551"/>
      <c r="H93" s="2360"/>
      <c r="I93" s="1093"/>
      <c r="J93" s="1093"/>
      <c r="K93" s="1093"/>
      <c r="L93" s="1093"/>
      <c r="M93" s="1093"/>
      <c r="N93" s="1093"/>
      <c r="O93" s="1093"/>
      <c r="P93" s="1093"/>
      <c r="Q93" s="1093"/>
      <c r="R93" s="1415"/>
    </row>
    <row r="94" spans="1:18" ht="15" customHeight="1" x14ac:dyDescent="0.25">
      <c r="A94" s="1527"/>
      <c r="B94" s="1556" t="s">
        <v>1436</v>
      </c>
      <c r="C94" s="1505"/>
      <c r="D94" s="1533"/>
      <c r="E94" s="1533"/>
      <c r="F94" s="1534"/>
      <c r="G94" s="1551"/>
      <c r="H94" s="2360"/>
      <c r="I94" s="1093"/>
      <c r="J94" s="1093"/>
      <c r="K94" s="1093"/>
      <c r="L94" s="1093"/>
      <c r="M94" s="1093"/>
      <c r="N94" s="1093"/>
      <c r="O94" s="1093"/>
      <c r="P94" s="1093"/>
      <c r="Q94" s="1093"/>
      <c r="R94" s="1415"/>
    </row>
    <row r="95" spans="1:18" ht="15" customHeight="1" x14ac:dyDescent="0.25">
      <c r="A95" s="1527"/>
      <c r="B95" s="1556" t="s">
        <v>1434</v>
      </c>
      <c r="C95" s="1505"/>
      <c r="D95" s="1533"/>
      <c r="E95" s="1533"/>
      <c r="F95" s="1534"/>
      <c r="G95" s="1551"/>
      <c r="H95" s="2360"/>
      <c r="I95" s="1093"/>
      <c r="J95" s="1093"/>
      <c r="K95" s="1093"/>
      <c r="L95" s="1093"/>
      <c r="M95" s="1093"/>
      <c r="N95" s="1093"/>
      <c r="O95" s="1093"/>
      <c r="P95" s="1093"/>
      <c r="Q95" s="1093"/>
      <c r="R95" s="1415"/>
    </row>
    <row r="96" spans="1:18" ht="15" customHeight="1" x14ac:dyDescent="0.25">
      <c r="A96" s="1527"/>
      <c r="B96" s="1518" t="s">
        <v>1585</v>
      </c>
      <c r="C96" s="1505"/>
      <c r="D96" s="1533"/>
      <c r="E96" s="1533"/>
      <c r="F96" s="1534"/>
      <c r="G96" s="1551"/>
      <c r="H96" s="2360"/>
      <c r="I96" s="1093"/>
      <c r="J96" s="1093"/>
      <c r="K96" s="1093"/>
      <c r="L96" s="1093"/>
      <c r="M96" s="1093"/>
      <c r="N96" s="1093"/>
      <c r="O96" s="1093"/>
      <c r="P96" s="1093"/>
      <c r="Q96" s="1093"/>
      <c r="R96" s="1415"/>
    </row>
    <row r="97" spans="1:18" ht="15" customHeight="1" x14ac:dyDescent="0.25">
      <c r="A97" s="1527"/>
      <c r="B97" s="1518" t="s">
        <v>1564</v>
      </c>
      <c r="C97" s="1505"/>
      <c r="D97" s="1533"/>
      <c r="E97" s="1533"/>
      <c r="F97" s="1534"/>
      <c r="G97" s="1551"/>
      <c r="H97" s="2360"/>
      <c r="I97" s="1721"/>
      <c r="J97" s="1093"/>
      <c r="K97" s="1093"/>
      <c r="L97" s="1093"/>
      <c r="M97" s="1093"/>
      <c r="N97" s="1093"/>
      <c r="O97" s="1093"/>
      <c r="P97" s="1093"/>
      <c r="Q97" s="1093"/>
      <c r="R97" s="1415"/>
    </row>
    <row r="98" spans="1:18" ht="15" customHeight="1" x14ac:dyDescent="0.25">
      <c r="A98" s="1527"/>
      <c r="B98" s="1518" t="s">
        <v>1586</v>
      </c>
      <c r="C98" s="1505"/>
      <c r="D98" s="1533"/>
      <c r="E98" s="1533"/>
      <c r="F98" s="1534"/>
      <c r="G98" s="1554" t="str">
        <f>IF(AND(ISNUMBER(G99), ISNUMBER(G100), ISNUMBER(G101), ISNUMBER(G102)), ((Parameters!F164*0.1*SUM(G99:G101))+(Parameters!F164*G102)), "")</f>
        <v/>
      </c>
      <c r="H98" s="2360"/>
      <c r="I98" s="1093"/>
      <c r="J98" s="1093"/>
      <c r="K98" s="1093"/>
      <c r="L98" s="1093"/>
      <c r="M98" s="1093"/>
      <c r="N98" s="1093"/>
      <c r="O98" s="1093"/>
      <c r="P98" s="1093"/>
      <c r="Q98" s="1093"/>
      <c r="R98" s="1415"/>
    </row>
    <row r="99" spans="1:18" ht="15" customHeight="1" x14ac:dyDescent="0.25">
      <c r="A99" s="1527"/>
      <c r="B99" s="1535" t="s">
        <v>1587</v>
      </c>
      <c r="C99" s="1505"/>
      <c r="D99" s="1533"/>
      <c r="E99" s="1533"/>
      <c r="F99" s="1534"/>
      <c r="G99" s="1551"/>
      <c r="H99" s="2360"/>
      <c r="I99" s="1093"/>
      <c r="J99" s="1093"/>
      <c r="K99" s="1093"/>
      <c r="L99" s="1093"/>
      <c r="M99" s="1093"/>
      <c r="N99" s="1093"/>
      <c r="O99" s="1093"/>
      <c r="P99" s="1093"/>
      <c r="Q99" s="1093"/>
      <c r="R99" s="1415"/>
    </row>
    <row r="100" spans="1:18" ht="15" customHeight="1" x14ac:dyDescent="0.25">
      <c r="A100" s="1527"/>
      <c r="B100" s="1535" t="s">
        <v>1588</v>
      </c>
      <c r="C100" s="1505"/>
      <c r="D100" s="1533"/>
      <c r="E100" s="1533"/>
      <c r="F100" s="1534"/>
      <c r="G100" s="1551"/>
      <c r="H100" s="2360"/>
      <c r="I100" s="1093"/>
      <c r="J100" s="1093"/>
      <c r="K100" s="1093"/>
      <c r="L100" s="1093"/>
      <c r="M100" s="1093"/>
      <c r="N100" s="1093"/>
      <c r="O100" s="1093"/>
      <c r="P100" s="1093"/>
      <c r="Q100" s="1093"/>
      <c r="R100" s="1415"/>
    </row>
    <row r="101" spans="1:18" ht="15" customHeight="1" x14ac:dyDescent="0.25">
      <c r="A101" s="1527"/>
      <c r="B101" s="1535" t="s">
        <v>1589</v>
      </c>
      <c r="C101" s="1505"/>
      <c r="D101" s="1533"/>
      <c r="E101" s="1533"/>
      <c r="F101" s="1534"/>
      <c r="G101" s="1551"/>
      <c r="H101" s="2360"/>
      <c r="I101" s="1093"/>
      <c r="J101" s="1093"/>
      <c r="K101" s="1093"/>
      <c r="L101" s="1093"/>
      <c r="M101" s="1093"/>
      <c r="N101" s="1093"/>
      <c r="O101" s="1093"/>
      <c r="P101" s="1093"/>
      <c r="Q101" s="1093"/>
      <c r="R101" s="1415"/>
    </row>
    <row r="102" spans="1:18" ht="15" customHeight="1" x14ac:dyDescent="0.25">
      <c r="A102" s="1527"/>
      <c r="B102" s="1535" t="s">
        <v>1590</v>
      </c>
      <c r="C102" s="1505"/>
      <c r="D102" s="1533"/>
      <c r="E102" s="1533"/>
      <c r="F102" s="1534"/>
      <c r="G102" s="2050"/>
      <c r="H102" s="2360"/>
      <c r="I102" s="1093"/>
      <c r="J102" s="1093"/>
      <c r="K102" s="1093"/>
      <c r="L102" s="1093"/>
      <c r="M102" s="1093"/>
      <c r="N102" s="1093"/>
      <c r="O102" s="1093"/>
      <c r="P102" s="1093"/>
      <c r="Q102" s="1093"/>
      <c r="R102" s="1415"/>
    </row>
    <row r="103" spans="1:18" ht="15" customHeight="1" x14ac:dyDescent="0.25">
      <c r="A103" s="1527"/>
      <c r="B103" s="1684" t="s">
        <v>1697</v>
      </c>
      <c r="C103" s="1505"/>
      <c r="D103" s="1533"/>
      <c r="E103" s="1533"/>
      <c r="F103" s="1534"/>
      <c r="G103" s="1724" t="str">
        <f>IF(AND(ISNUMBER(G104), ISNUMBER(G108), ISNUMBER(G112), ISNUMBER(G116), ISNUMBER(G120), ISNUMBER(G124), ISNUMBER(G128), ISNUMBER(G134)), 1.5*(Parameters!F165*G104+(1-Parameters!F165)*(G108+G112+G116+G120+G124))+G128+G134, "")</f>
        <v/>
      </c>
      <c r="H103" s="2356" t="str">
        <f>'General Info'!C57</f>
        <v>No</v>
      </c>
      <c r="I103" s="1721"/>
      <c r="J103" s="1093"/>
      <c r="K103" s="1093"/>
      <c r="L103" s="1093"/>
      <c r="M103" s="1093"/>
      <c r="N103" s="1093"/>
      <c r="O103" s="1093"/>
      <c r="P103" s="1093"/>
      <c r="Q103" s="1093"/>
      <c r="R103" s="1415"/>
    </row>
    <row r="104" spans="1:18" ht="15" customHeight="1" x14ac:dyDescent="0.25">
      <c r="A104" s="1527"/>
      <c r="B104" s="1518" t="s">
        <v>1565</v>
      </c>
      <c r="C104" s="1505"/>
      <c r="D104" s="1533"/>
      <c r="E104" s="1533"/>
      <c r="F104" s="1534"/>
      <c r="G104" s="1553" t="str">
        <f>IF(AND(ISNUMBER(G105), ISNUMBER(G106), ISNUMBER(G107)), IF(OR(G107=0, AND(G105=0,G106=0)), 0, G105*G106/G107), "")</f>
        <v/>
      </c>
      <c r="H104" s="2357"/>
      <c r="I104" s="1093"/>
      <c r="J104" s="1093"/>
      <c r="K104" s="1093"/>
      <c r="L104" s="1093"/>
      <c r="M104" s="1093"/>
      <c r="N104" s="1093"/>
      <c r="O104" s="1093"/>
      <c r="P104" s="1093"/>
      <c r="Q104" s="1093"/>
      <c r="R104" s="1415"/>
    </row>
    <row r="105" spans="1:18" ht="15" customHeight="1" x14ac:dyDescent="0.25">
      <c r="A105" s="1527"/>
      <c r="B105" s="1535" t="s">
        <v>1566</v>
      </c>
      <c r="C105" s="1505"/>
      <c r="D105" s="1533"/>
      <c r="E105" s="1533"/>
      <c r="F105" s="1534"/>
      <c r="G105" s="1551"/>
      <c r="H105" s="2357"/>
      <c r="I105" s="1093"/>
      <c r="J105" s="1093"/>
      <c r="K105" s="1093"/>
      <c r="L105" s="1093"/>
      <c r="M105" s="1093"/>
      <c r="N105" s="1093"/>
      <c r="O105" s="1093"/>
      <c r="P105" s="1093"/>
      <c r="Q105" s="1093"/>
      <c r="R105" s="1415"/>
    </row>
    <row r="106" spans="1:18" ht="15" customHeight="1" x14ac:dyDescent="0.25">
      <c r="A106" s="1527"/>
      <c r="B106" s="1535" t="s">
        <v>1567</v>
      </c>
      <c r="C106" s="1505"/>
      <c r="D106" s="1505"/>
      <c r="E106" s="1533"/>
      <c r="F106" s="1534"/>
      <c r="G106" s="1551"/>
      <c r="H106" s="2357"/>
      <c r="I106" s="1093"/>
      <c r="J106" s="1093"/>
      <c r="K106" s="1093"/>
      <c r="L106" s="1093"/>
      <c r="M106" s="1093"/>
      <c r="N106" s="1093"/>
      <c r="O106" s="1093"/>
      <c r="P106" s="1093"/>
      <c r="Q106" s="1093"/>
      <c r="R106" s="1415"/>
    </row>
    <row r="107" spans="1:18" ht="15" customHeight="1" x14ac:dyDescent="0.25">
      <c r="A107" s="1527"/>
      <c r="B107" s="1535" t="s">
        <v>1568</v>
      </c>
      <c r="C107" s="1505"/>
      <c r="D107" s="1533"/>
      <c r="E107" s="1533"/>
      <c r="F107" s="1534"/>
      <c r="G107" s="1551"/>
      <c r="H107" s="2357"/>
      <c r="I107" s="1093"/>
      <c r="J107" s="1093"/>
      <c r="K107" s="1093"/>
      <c r="L107" s="1093"/>
      <c r="M107" s="1093"/>
      <c r="N107" s="1093"/>
      <c r="O107" s="1093"/>
      <c r="P107" s="1093"/>
      <c r="Q107" s="1093"/>
      <c r="R107" s="1415"/>
    </row>
    <row r="108" spans="1:18" ht="15" customHeight="1" x14ac:dyDescent="0.25">
      <c r="A108" s="1527"/>
      <c r="B108" s="1518" t="s">
        <v>1569</v>
      </c>
      <c r="C108" s="1505"/>
      <c r="D108" s="1533"/>
      <c r="E108" s="1533"/>
      <c r="F108" s="1534"/>
      <c r="G108" s="1553" t="str">
        <f>IF(AND(ISNUMBER(G109), ISNUMBER(G110), ISNUMBER(G111)), IF(OR(G111=0,AND(G109=0,G110=0)),0,G109*G110/G111), "")</f>
        <v/>
      </c>
      <c r="H108" s="2357"/>
      <c r="I108" s="1093"/>
      <c r="J108" s="1093"/>
      <c r="K108" s="1093"/>
      <c r="L108" s="1093"/>
      <c r="M108" s="1093"/>
      <c r="N108" s="1093"/>
      <c r="O108" s="1093"/>
      <c r="P108" s="1093"/>
      <c r="Q108" s="1093"/>
      <c r="R108" s="1415"/>
    </row>
    <row r="109" spans="1:18" ht="15" customHeight="1" x14ac:dyDescent="0.25">
      <c r="A109" s="1527"/>
      <c r="B109" s="1535" t="s">
        <v>1566</v>
      </c>
      <c r="C109" s="1505"/>
      <c r="D109" s="1533"/>
      <c r="E109" s="1533"/>
      <c r="F109" s="1534"/>
      <c r="G109" s="1551"/>
      <c r="H109" s="2357"/>
      <c r="I109" s="1093"/>
      <c r="J109" s="1093"/>
      <c r="K109" s="1093"/>
      <c r="L109" s="1093"/>
      <c r="M109" s="1093"/>
      <c r="N109" s="1093"/>
      <c r="O109" s="1093"/>
      <c r="P109" s="1093"/>
      <c r="Q109" s="1093"/>
      <c r="R109" s="1415"/>
    </row>
    <row r="110" spans="1:18" ht="15" customHeight="1" x14ac:dyDescent="0.25">
      <c r="A110" s="1527"/>
      <c r="B110" s="1535" t="s">
        <v>1567</v>
      </c>
      <c r="C110" s="1505"/>
      <c r="D110" s="1533"/>
      <c r="E110" s="1533"/>
      <c r="F110" s="1534"/>
      <c r="G110" s="1551"/>
      <c r="H110" s="2357"/>
      <c r="I110" s="1093"/>
      <c r="J110" s="1093"/>
      <c r="K110" s="1093"/>
      <c r="L110" s="1093"/>
      <c r="M110" s="1093"/>
      <c r="N110" s="1093"/>
      <c r="O110" s="1093"/>
      <c r="P110" s="1093"/>
      <c r="Q110" s="1093"/>
      <c r="R110" s="1415"/>
    </row>
    <row r="111" spans="1:18" ht="15" customHeight="1" x14ac:dyDescent="0.25">
      <c r="A111" s="1527"/>
      <c r="B111" s="1535" t="s">
        <v>1568</v>
      </c>
      <c r="C111" s="1505"/>
      <c r="D111" s="1533"/>
      <c r="E111" s="1533"/>
      <c r="F111" s="1534"/>
      <c r="G111" s="1551"/>
      <c r="H111" s="2357"/>
      <c r="I111" s="1093"/>
      <c r="J111" s="1093"/>
      <c r="K111" s="1093"/>
      <c r="L111" s="1093"/>
      <c r="M111" s="1093"/>
      <c r="N111" s="1093"/>
      <c r="O111" s="1093"/>
      <c r="P111" s="1093"/>
      <c r="Q111" s="1093"/>
      <c r="R111" s="1415"/>
    </row>
    <row r="112" spans="1:18" ht="15" customHeight="1" x14ac:dyDescent="0.25">
      <c r="A112" s="1527"/>
      <c r="B112" s="1518" t="s">
        <v>1570</v>
      </c>
      <c r="C112" s="1505"/>
      <c r="D112" s="1533"/>
      <c r="E112" s="1533"/>
      <c r="F112" s="1534"/>
      <c r="G112" s="1553" t="str">
        <f>IF(AND(ISNUMBER(G113), ISNUMBER(G114), ISNUMBER(G115)), IF(AND(G113=0,G114=0,G115=0),0,G113*G114/G115), "")</f>
        <v/>
      </c>
      <c r="H112" s="2357"/>
      <c r="I112" s="1093"/>
      <c r="J112" s="1093"/>
      <c r="K112" s="1093"/>
      <c r="L112" s="1093"/>
      <c r="M112" s="1093"/>
      <c r="N112" s="1093"/>
      <c r="O112" s="1093"/>
      <c r="P112" s="1093"/>
      <c r="Q112" s="1093"/>
      <c r="R112" s="1415"/>
    </row>
    <row r="113" spans="1:18" ht="15" customHeight="1" x14ac:dyDescent="0.25">
      <c r="A113" s="1527"/>
      <c r="B113" s="1535" t="s">
        <v>1566</v>
      </c>
      <c r="C113" s="1505"/>
      <c r="D113" s="1533"/>
      <c r="E113" s="1533"/>
      <c r="F113" s="1534"/>
      <c r="G113" s="1551"/>
      <c r="H113" s="2357"/>
      <c r="I113" s="1093"/>
      <c r="J113" s="1093"/>
      <c r="K113" s="1093"/>
      <c r="L113" s="1093"/>
      <c r="M113" s="1093"/>
      <c r="N113" s="1093"/>
      <c r="O113" s="1093"/>
      <c r="P113" s="1093"/>
      <c r="Q113" s="1093"/>
      <c r="R113" s="1415"/>
    </row>
    <row r="114" spans="1:18" ht="15" customHeight="1" x14ac:dyDescent="0.25">
      <c r="A114" s="1527"/>
      <c r="B114" s="1535" t="s">
        <v>1567</v>
      </c>
      <c r="C114" s="1505"/>
      <c r="D114" s="1533"/>
      <c r="E114" s="1533"/>
      <c r="F114" s="1534"/>
      <c r="G114" s="1551"/>
      <c r="H114" s="2357"/>
      <c r="I114" s="1093"/>
      <c r="J114" s="1093"/>
      <c r="K114" s="1093"/>
      <c r="L114" s="1093"/>
      <c r="M114" s="1093"/>
      <c r="N114" s="1093"/>
      <c r="O114" s="1093"/>
      <c r="P114" s="1093"/>
      <c r="Q114" s="1093"/>
      <c r="R114" s="1415"/>
    </row>
    <row r="115" spans="1:18" ht="15" customHeight="1" x14ac:dyDescent="0.25">
      <c r="A115" s="1527"/>
      <c r="B115" s="1535" t="s">
        <v>1568</v>
      </c>
      <c r="C115" s="1505"/>
      <c r="D115" s="1533"/>
      <c r="E115" s="1533"/>
      <c r="F115" s="1534"/>
      <c r="G115" s="1551"/>
      <c r="H115" s="2357"/>
      <c r="I115" s="1093"/>
      <c r="J115" s="1093"/>
      <c r="K115" s="1093"/>
      <c r="L115" s="1093"/>
      <c r="M115" s="1093"/>
      <c r="N115" s="1093"/>
      <c r="O115" s="1093"/>
      <c r="P115" s="1093"/>
      <c r="Q115" s="1093"/>
      <c r="R115" s="1415"/>
    </row>
    <row r="116" spans="1:18" ht="15" customHeight="1" x14ac:dyDescent="0.25">
      <c r="A116" s="1527"/>
      <c r="B116" s="1518" t="s">
        <v>1571</v>
      </c>
      <c r="C116" s="1505"/>
      <c r="D116" s="1533"/>
      <c r="E116" s="1533"/>
      <c r="F116" s="1534"/>
      <c r="G116" s="1553" t="str">
        <f>IF(AND(ISNUMBER(G117), ISNUMBER(G118), ISNUMBER(G119)), IF(OR(G119=0,AND(G117=0,G118=0)),0,G117*G118/G119), "")</f>
        <v/>
      </c>
      <c r="H116" s="2357"/>
      <c r="I116" s="1093"/>
      <c r="J116" s="1093"/>
      <c r="K116" s="1093"/>
      <c r="L116" s="1093"/>
      <c r="M116" s="1093"/>
      <c r="N116" s="1093"/>
      <c r="O116" s="1093"/>
      <c r="P116" s="1093"/>
      <c r="Q116" s="1093"/>
      <c r="R116" s="1415"/>
    </row>
    <row r="117" spans="1:18" ht="15" customHeight="1" x14ac:dyDescent="0.25">
      <c r="A117" s="1527"/>
      <c r="B117" s="1535" t="s">
        <v>1566</v>
      </c>
      <c r="C117" s="1505"/>
      <c r="D117" s="1533"/>
      <c r="E117" s="1533"/>
      <c r="F117" s="1534"/>
      <c r="G117" s="1551"/>
      <c r="H117" s="2357"/>
      <c r="I117" s="1093"/>
      <c r="J117" s="1093"/>
      <c r="K117" s="1093"/>
      <c r="L117" s="1093"/>
      <c r="M117" s="1093"/>
      <c r="N117" s="1093"/>
      <c r="O117" s="1093"/>
      <c r="P117" s="1093"/>
      <c r="Q117" s="1093"/>
      <c r="R117" s="1415"/>
    </row>
    <row r="118" spans="1:18" ht="15" customHeight="1" x14ac:dyDescent="0.25">
      <c r="A118" s="1527"/>
      <c r="B118" s="1535" t="s">
        <v>1567</v>
      </c>
      <c r="C118" s="1505"/>
      <c r="D118" s="1533"/>
      <c r="E118" s="1533"/>
      <c r="F118" s="1534"/>
      <c r="G118" s="1551"/>
      <c r="H118" s="2357"/>
      <c r="I118" s="1093"/>
      <c r="J118" s="1093"/>
      <c r="K118" s="1093"/>
      <c r="L118" s="1093"/>
      <c r="M118" s="1093"/>
      <c r="N118" s="1093"/>
      <c r="O118" s="1093"/>
      <c r="P118" s="1093"/>
      <c r="Q118" s="1093"/>
      <c r="R118" s="1415"/>
    </row>
    <row r="119" spans="1:18" ht="15" customHeight="1" x14ac:dyDescent="0.25">
      <c r="A119" s="1527"/>
      <c r="B119" s="1535" t="s">
        <v>1568</v>
      </c>
      <c r="C119" s="1505"/>
      <c r="D119" s="1533"/>
      <c r="E119" s="1533"/>
      <c r="F119" s="1534"/>
      <c r="G119" s="1551"/>
      <c r="H119" s="2357"/>
      <c r="I119" s="1093"/>
      <c r="J119" s="1093"/>
      <c r="K119" s="1093"/>
      <c r="L119" s="1093"/>
      <c r="M119" s="1093"/>
      <c r="N119" s="1093"/>
      <c r="O119" s="1093"/>
      <c r="P119" s="1093"/>
      <c r="Q119" s="1093"/>
      <c r="R119" s="1415"/>
    </row>
    <row r="120" spans="1:18" ht="15" customHeight="1" x14ac:dyDescent="0.25">
      <c r="A120" s="1527"/>
      <c r="B120" s="1518" t="s">
        <v>1572</v>
      </c>
      <c r="C120" s="1505"/>
      <c r="D120" s="1533"/>
      <c r="E120" s="1533"/>
      <c r="F120" s="1534"/>
      <c r="G120" s="1553" t="str">
        <f>IF(AND(ISNUMBER(G121), ISNUMBER(G122), ISNUMBER(G123)), IF(OR(G123=0,AND(G121=0,G122=0)),0,G121*G122/G123), "")</f>
        <v/>
      </c>
      <c r="H120" s="2357"/>
      <c r="I120" s="1093"/>
      <c r="J120" s="1093"/>
      <c r="K120" s="1093"/>
      <c r="L120" s="1093"/>
      <c r="M120" s="1093"/>
      <c r="N120" s="1093"/>
      <c r="O120" s="1093"/>
      <c r="P120" s="1093"/>
      <c r="Q120" s="1093"/>
      <c r="R120" s="1415"/>
    </row>
    <row r="121" spans="1:18" ht="15" customHeight="1" x14ac:dyDescent="0.25">
      <c r="A121" s="1527"/>
      <c r="B121" s="1535" t="s">
        <v>1566</v>
      </c>
      <c r="C121" s="1505"/>
      <c r="D121" s="1533"/>
      <c r="E121" s="1533"/>
      <c r="F121" s="1534"/>
      <c r="G121" s="1551"/>
      <c r="H121" s="2357"/>
      <c r="I121" s="1093"/>
      <c r="J121" s="1093"/>
      <c r="K121" s="1093"/>
      <c r="L121" s="1093"/>
      <c r="M121" s="1093"/>
      <c r="N121" s="1093"/>
      <c r="O121" s="1093"/>
      <c r="P121" s="1093"/>
      <c r="Q121" s="1093"/>
      <c r="R121" s="1415"/>
    </row>
    <row r="122" spans="1:18" ht="15" customHeight="1" x14ac:dyDescent="0.25">
      <c r="A122" s="1527"/>
      <c r="B122" s="1535" t="s">
        <v>1567</v>
      </c>
      <c r="C122" s="1505"/>
      <c r="D122" s="1533"/>
      <c r="E122" s="1533"/>
      <c r="F122" s="1534"/>
      <c r="G122" s="1551"/>
      <c r="H122" s="2357"/>
      <c r="I122" s="1093"/>
      <c r="J122" s="1093"/>
      <c r="K122" s="1093"/>
      <c r="L122" s="1093"/>
      <c r="M122" s="1093"/>
      <c r="N122" s="1093"/>
      <c r="O122" s="1093"/>
      <c r="P122" s="1093"/>
      <c r="Q122" s="1093"/>
      <c r="R122" s="1415"/>
    </row>
    <row r="123" spans="1:18" ht="15" customHeight="1" x14ac:dyDescent="0.25">
      <c r="A123" s="1527"/>
      <c r="B123" s="1535" t="s">
        <v>1568</v>
      </c>
      <c r="C123" s="1505"/>
      <c r="D123" s="1533"/>
      <c r="E123" s="1533"/>
      <c r="F123" s="1534"/>
      <c r="G123" s="1551"/>
      <c r="H123" s="2357"/>
      <c r="I123" s="1093"/>
      <c r="J123" s="1093"/>
      <c r="K123" s="1093"/>
      <c r="L123" s="1093"/>
      <c r="M123" s="1093"/>
      <c r="N123" s="1093"/>
      <c r="O123" s="1093"/>
      <c r="P123" s="1093"/>
      <c r="Q123" s="1093"/>
      <c r="R123" s="1415"/>
    </row>
    <row r="124" spans="1:18" ht="15" customHeight="1" x14ac:dyDescent="0.25">
      <c r="A124" s="1527"/>
      <c r="B124" s="1518" t="s">
        <v>1573</v>
      </c>
      <c r="C124" s="1505"/>
      <c r="D124" s="1533"/>
      <c r="E124" s="1533"/>
      <c r="F124" s="1534"/>
      <c r="G124" s="1553" t="str">
        <f>IF(AND(ISNUMBER(G125), ISNUMBER(G126), ISNUMBER(G127)), IF(OR(G127=0,AND(G125=0,G126=0)),0,G125*G126/G127), "")</f>
        <v/>
      </c>
      <c r="H124" s="2357"/>
      <c r="I124" s="1093"/>
      <c r="J124" s="1093"/>
      <c r="K124" s="1093"/>
      <c r="L124" s="1093"/>
      <c r="M124" s="1093"/>
      <c r="N124" s="1093"/>
      <c r="O124" s="1093"/>
      <c r="P124" s="1093"/>
      <c r="Q124" s="1093"/>
      <c r="R124" s="1415"/>
    </row>
    <row r="125" spans="1:18" ht="15" customHeight="1" x14ac:dyDescent="0.25">
      <c r="A125" s="1527"/>
      <c r="B125" s="1535" t="s">
        <v>1566</v>
      </c>
      <c r="C125" s="1505"/>
      <c r="D125" s="1533"/>
      <c r="E125" s="1533"/>
      <c r="F125" s="1534"/>
      <c r="G125" s="1551"/>
      <c r="H125" s="2357"/>
      <c r="I125" s="1093"/>
      <c r="J125" s="1093"/>
      <c r="K125" s="1093"/>
      <c r="L125" s="1093"/>
      <c r="M125" s="1093"/>
      <c r="N125" s="1093"/>
      <c r="O125" s="1093"/>
      <c r="P125" s="1093"/>
      <c r="Q125" s="1093"/>
      <c r="R125" s="1415"/>
    </row>
    <row r="126" spans="1:18" ht="15" customHeight="1" x14ac:dyDescent="0.25">
      <c r="A126" s="1527"/>
      <c r="B126" s="1535" t="s">
        <v>1567</v>
      </c>
      <c r="C126" s="1505"/>
      <c r="D126" s="1533"/>
      <c r="E126" s="1533"/>
      <c r="F126" s="1534"/>
      <c r="G126" s="1551"/>
      <c r="H126" s="2357"/>
      <c r="I126" s="1093"/>
      <c r="J126" s="1093"/>
      <c r="K126" s="1093"/>
      <c r="L126" s="1093"/>
      <c r="M126" s="1093"/>
      <c r="N126" s="1093"/>
      <c r="O126" s="1093"/>
      <c r="P126" s="1093"/>
      <c r="Q126" s="1093"/>
      <c r="R126" s="1415"/>
    </row>
    <row r="127" spans="1:18" ht="15" customHeight="1" x14ac:dyDescent="0.25">
      <c r="A127" s="1527"/>
      <c r="B127" s="1535" t="s">
        <v>1568</v>
      </c>
      <c r="C127" s="1505"/>
      <c r="D127" s="1533"/>
      <c r="E127" s="1533"/>
      <c r="F127" s="1534"/>
      <c r="G127" s="1551"/>
      <c r="H127" s="2357"/>
      <c r="I127" s="1093"/>
      <c r="J127" s="1093"/>
      <c r="K127" s="1093"/>
      <c r="L127" s="1093"/>
      <c r="M127" s="1093"/>
      <c r="N127" s="1093"/>
      <c r="O127" s="1093"/>
      <c r="P127" s="1093"/>
      <c r="Q127" s="1093"/>
      <c r="R127" s="1415"/>
    </row>
    <row r="128" spans="1:18" ht="15" customHeight="1" x14ac:dyDescent="0.25">
      <c r="A128" s="1527"/>
      <c r="B128" s="1518" t="s">
        <v>1575</v>
      </c>
      <c r="C128" s="1505"/>
      <c r="D128" s="1533"/>
      <c r="E128" s="1533"/>
      <c r="F128" s="1534"/>
      <c r="G128" s="1554" t="str">
        <f>IF(AND(ISNUMBER(G129), ISNUMBER(G130), ISNUMBER(G131), ISNUMBER(G132), ISNUMBER(G133)), SUM(G129:G133), "")</f>
        <v/>
      </c>
      <c r="H128" s="2357"/>
      <c r="I128" s="1093"/>
      <c r="J128" s="1093"/>
      <c r="K128" s="1093"/>
      <c r="L128" s="1093"/>
      <c r="M128" s="1093"/>
      <c r="N128" s="1093"/>
      <c r="O128" s="1093"/>
      <c r="P128" s="1093"/>
      <c r="Q128" s="1093"/>
      <c r="R128" s="1415"/>
    </row>
    <row r="129" spans="1:18" ht="15" customHeight="1" x14ac:dyDescent="0.25">
      <c r="A129" s="1527"/>
      <c r="B129" s="1535" t="s">
        <v>1576</v>
      </c>
      <c r="C129" s="1505"/>
      <c r="D129" s="1533"/>
      <c r="E129" s="1533"/>
      <c r="F129" s="1534"/>
      <c r="G129" s="1551"/>
      <c r="H129" s="2357"/>
      <c r="I129" s="1093"/>
      <c r="J129" s="1093"/>
      <c r="K129" s="1093"/>
      <c r="L129" s="1093"/>
      <c r="M129" s="1093"/>
      <c r="N129" s="1093"/>
      <c r="O129" s="1093"/>
      <c r="P129" s="1093"/>
      <c r="Q129" s="1093"/>
      <c r="R129" s="1415"/>
    </row>
    <row r="130" spans="1:18" ht="15" customHeight="1" x14ac:dyDescent="0.25">
      <c r="A130" s="1527"/>
      <c r="B130" s="1535" t="s">
        <v>1577</v>
      </c>
      <c r="C130" s="1505"/>
      <c r="D130" s="1533"/>
      <c r="E130" s="1533"/>
      <c r="F130" s="1534"/>
      <c r="G130" s="1551"/>
      <c r="H130" s="2357"/>
      <c r="I130" s="1093"/>
      <c r="J130" s="1093"/>
      <c r="K130" s="1093"/>
      <c r="L130" s="1093"/>
      <c r="M130" s="1093"/>
      <c r="N130" s="1093"/>
      <c r="O130" s="1093"/>
      <c r="P130" s="1093"/>
      <c r="Q130" s="1093"/>
      <c r="R130" s="1415"/>
    </row>
    <row r="131" spans="1:18" ht="15" customHeight="1" x14ac:dyDescent="0.25">
      <c r="A131" s="1527"/>
      <c r="B131" s="1535" t="s">
        <v>1578</v>
      </c>
      <c r="C131" s="1505"/>
      <c r="D131" s="1533"/>
      <c r="E131" s="1533"/>
      <c r="F131" s="1534"/>
      <c r="G131" s="1551"/>
      <c r="H131" s="2357"/>
      <c r="I131" s="1093"/>
      <c r="J131" s="1093"/>
      <c r="K131" s="1093"/>
      <c r="L131" s="1093"/>
      <c r="M131" s="1093"/>
      <c r="N131" s="1093"/>
      <c r="O131" s="1093"/>
      <c r="P131" s="1093"/>
      <c r="Q131" s="1093"/>
      <c r="R131" s="1415"/>
    </row>
    <row r="132" spans="1:18" ht="15" customHeight="1" x14ac:dyDescent="0.25">
      <c r="A132" s="1527"/>
      <c r="B132" s="1535" t="s">
        <v>1579</v>
      </c>
      <c r="C132" s="1505"/>
      <c r="D132" s="1533"/>
      <c r="E132" s="1533"/>
      <c r="F132" s="1534"/>
      <c r="G132" s="1551"/>
      <c r="H132" s="2357"/>
      <c r="I132" s="1093"/>
      <c r="J132" s="1093"/>
      <c r="K132" s="1093"/>
      <c r="L132" s="1093"/>
      <c r="M132" s="1093"/>
      <c r="N132" s="1093"/>
      <c r="O132" s="1093"/>
      <c r="P132" s="1093"/>
      <c r="Q132" s="1093"/>
      <c r="R132" s="1415"/>
    </row>
    <row r="133" spans="1:18" ht="15" customHeight="1" x14ac:dyDescent="0.25">
      <c r="A133" s="1527"/>
      <c r="B133" s="1535" t="s">
        <v>1580</v>
      </c>
      <c r="C133" s="1505"/>
      <c r="D133" s="1533"/>
      <c r="E133" s="1533"/>
      <c r="F133" s="1534"/>
      <c r="G133" s="1551"/>
      <c r="H133" s="2357"/>
      <c r="I133" s="1721"/>
      <c r="J133" s="1093"/>
      <c r="K133" s="1093"/>
      <c r="L133" s="1093"/>
      <c r="M133" s="1093"/>
      <c r="N133" s="1093"/>
      <c r="O133" s="1093"/>
      <c r="P133" s="1093"/>
      <c r="Q133" s="1093"/>
      <c r="R133" s="1415"/>
    </row>
    <row r="134" spans="1:18" ht="15" customHeight="1" x14ac:dyDescent="0.25">
      <c r="A134" s="1527"/>
      <c r="B134" s="1518" t="s">
        <v>1581</v>
      </c>
      <c r="C134" s="1505"/>
      <c r="D134" s="1533"/>
      <c r="E134" s="1533"/>
      <c r="F134" s="1534"/>
      <c r="G134" s="1563"/>
      <c r="H134" s="2358"/>
      <c r="I134" s="1721"/>
      <c r="J134" s="1093"/>
      <c r="K134" s="1093"/>
      <c r="L134" s="1093"/>
      <c r="M134" s="1093"/>
      <c r="N134" s="1093"/>
      <c r="O134" s="1093"/>
      <c r="P134" s="1093"/>
      <c r="Q134" s="1093"/>
      <c r="R134" s="1415"/>
    </row>
    <row r="135" spans="1:18" ht="15" customHeight="1" x14ac:dyDescent="0.25">
      <c r="A135" s="1527"/>
      <c r="B135" s="1684" t="s">
        <v>1698</v>
      </c>
      <c r="C135" s="1505"/>
      <c r="D135" s="1533"/>
      <c r="E135" s="1533"/>
      <c r="F135" s="1505"/>
      <c r="G135" s="1272" t="str">
        <f>IF(AND(ISNUMBER(G136), ISNUMBER(G141)), SUM(G136,G141), "")</f>
        <v/>
      </c>
      <c r="H135" s="2356" t="str">
        <f>IF(OR('General Info'!C56="Yes", 'General Info'!C57="Yes"), "Yes", "No")</f>
        <v>No</v>
      </c>
      <c r="I135" s="1721"/>
      <c r="J135" s="1093"/>
      <c r="K135" s="1093"/>
      <c r="L135" s="1093"/>
      <c r="M135" s="1093"/>
      <c r="N135" s="1093"/>
      <c r="O135" s="1093"/>
      <c r="P135" s="1093"/>
      <c r="Q135" s="1093"/>
      <c r="R135" s="1415"/>
    </row>
    <row r="136" spans="1:18" ht="15" customHeight="1" x14ac:dyDescent="0.25">
      <c r="A136" s="1527"/>
      <c r="B136" s="1391" t="s">
        <v>1560</v>
      </c>
      <c r="C136" s="1505"/>
      <c r="D136" s="1533"/>
      <c r="E136" s="1533"/>
      <c r="F136" s="1505"/>
      <c r="G136" s="1272" t="str">
        <f>IF(AND(ISNUMBER(G137),ISNUMBER(G138),ISNUMBER(G139),ISNUMBER(G140)), SUM(G137:G140), "")</f>
        <v/>
      </c>
      <c r="H136" s="2357"/>
      <c r="I136" s="1721"/>
      <c r="J136" s="1093"/>
      <c r="K136" s="1093"/>
      <c r="L136" s="1093"/>
      <c r="M136" s="1093"/>
      <c r="N136" s="1093"/>
      <c r="O136" s="1093"/>
      <c r="P136" s="1093"/>
      <c r="Q136" s="1093"/>
      <c r="R136" s="1415"/>
    </row>
    <row r="137" spans="1:18" ht="15" customHeight="1" x14ac:dyDescent="0.25">
      <c r="A137" s="1527"/>
      <c r="B137" s="1535" t="s">
        <v>1583</v>
      </c>
      <c r="C137" s="1505"/>
      <c r="D137" s="1533"/>
      <c r="E137" s="1533"/>
      <c r="F137" s="1505"/>
      <c r="G137" s="1514"/>
      <c r="H137" s="2357"/>
      <c r="I137" s="1721"/>
      <c r="J137" s="1093"/>
      <c r="K137" s="1093"/>
      <c r="L137" s="1093"/>
      <c r="M137" s="1093"/>
      <c r="N137" s="1093"/>
      <c r="O137" s="1093"/>
      <c r="P137" s="1093"/>
      <c r="Q137" s="1093"/>
      <c r="R137" s="1415"/>
    </row>
    <row r="138" spans="1:18" ht="15" customHeight="1" x14ac:dyDescent="0.25">
      <c r="A138" s="1527"/>
      <c r="B138" s="1535" t="s">
        <v>1582</v>
      </c>
      <c r="C138" s="1505"/>
      <c r="D138" s="1533"/>
      <c r="E138" s="1533"/>
      <c r="F138" s="1505"/>
      <c r="G138" s="1514"/>
      <c r="H138" s="2357"/>
      <c r="I138" s="1721"/>
      <c r="J138" s="1093"/>
      <c r="K138" s="1093"/>
      <c r="L138" s="1093"/>
      <c r="M138" s="1093"/>
      <c r="N138" s="1093"/>
      <c r="O138" s="1093"/>
      <c r="P138" s="1093"/>
      <c r="Q138" s="1093"/>
      <c r="R138" s="1415"/>
    </row>
    <row r="139" spans="1:18" ht="15" customHeight="1" x14ac:dyDescent="0.25">
      <c r="A139" s="1527"/>
      <c r="B139" s="1535" t="s">
        <v>1524</v>
      </c>
      <c r="C139" s="1505"/>
      <c r="D139" s="1533"/>
      <c r="E139" s="1533"/>
      <c r="F139" s="1505"/>
      <c r="G139" s="1514"/>
      <c r="H139" s="2357"/>
      <c r="I139" s="1721"/>
      <c r="J139" s="1093"/>
      <c r="K139" s="1093"/>
      <c r="L139" s="1093"/>
      <c r="M139" s="1093"/>
      <c r="N139" s="1093"/>
      <c r="O139" s="1093"/>
      <c r="P139" s="1093"/>
      <c r="Q139" s="1093"/>
      <c r="R139" s="1415"/>
    </row>
    <row r="140" spans="1:18" ht="15" customHeight="1" x14ac:dyDescent="0.25">
      <c r="A140" s="1527"/>
      <c r="B140" s="1535" t="s">
        <v>994</v>
      </c>
      <c r="C140" s="1505"/>
      <c r="D140" s="1533"/>
      <c r="E140" s="1533"/>
      <c r="F140" s="1505"/>
      <c r="G140" s="1514"/>
      <c r="H140" s="2357"/>
      <c r="I140" s="1721"/>
      <c r="J140" s="1093"/>
      <c r="K140" s="1093"/>
      <c r="L140" s="1093"/>
      <c r="M140" s="1093"/>
      <c r="N140" s="1093"/>
      <c r="O140" s="1093"/>
      <c r="P140" s="1093"/>
      <c r="Q140" s="1093"/>
      <c r="R140" s="1415"/>
    </row>
    <row r="141" spans="1:18" ht="15" customHeight="1" x14ac:dyDescent="0.25">
      <c r="A141" s="1527"/>
      <c r="B141" s="1391" t="s">
        <v>1561</v>
      </c>
      <c r="C141" s="1505"/>
      <c r="D141" s="1533"/>
      <c r="E141" s="1533"/>
      <c r="F141" s="1505"/>
      <c r="G141" s="1272" t="str">
        <f>IF(AND(ISNUMBER(G142),ISNUMBER(G143),ISNUMBER(G144),ISNUMBER(G145)), SUM(G142:G145), "")</f>
        <v/>
      </c>
      <c r="H141" s="2357"/>
      <c r="I141" s="1721"/>
      <c r="J141" s="1093"/>
      <c r="K141" s="1093"/>
      <c r="L141" s="1093"/>
      <c r="M141" s="1093"/>
      <c r="N141" s="1093"/>
      <c r="O141" s="1093"/>
      <c r="P141" s="1093"/>
      <c r="Q141" s="1093"/>
      <c r="R141" s="1415"/>
    </row>
    <row r="142" spans="1:18" ht="15" customHeight="1" x14ac:dyDescent="0.25">
      <c r="A142" s="1527"/>
      <c r="B142" s="1535" t="s">
        <v>1583</v>
      </c>
      <c r="C142" s="1505"/>
      <c r="D142" s="1533"/>
      <c r="E142" s="1533"/>
      <c r="F142" s="1505"/>
      <c r="G142" s="1514"/>
      <c r="H142" s="2357"/>
      <c r="I142" s="1721"/>
      <c r="J142" s="1093"/>
      <c r="K142" s="1093"/>
      <c r="L142" s="1093"/>
      <c r="M142" s="1093"/>
      <c r="N142" s="1093"/>
      <c r="O142" s="1093"/>
      <c r="P142" s="1093"/>
      <c r="Q142" s="1093"/>
      <c r="R142" s="1415"/>
    </row>
    <row r="143" spans="1:18" ht="15" customHeight="1" x14ac:dyDescent="0.25">
      <c r="A143" s="1527"/>
      <c r="B143" s="1535" t="s">
        <v>1582</v>
      </c>
      <c r="C143" s="1505"/>
      <c r="D143" s="1533"/>
      <c r="E143" s="1533"/>
      <c r="F143" s="1534"/>
      <c r="G143" s="1551"/>
      <c r="H143" s="2357"/>
      <c r="I143" s="1721"/>
      <c r="J143" s="1093"/>
      <c r="K143" s="1093"/>
      <c r="L143" s="1093"/>
      <c r="M143" s="1093"/>
      <c r="N143" s="1093"/>
      <c r="O143" s="1093"/>
      <c r="P143" s="1093"/>
      <c r="Q143" s="1093"/>
      <c r="R143" s="1415"/>
    </row>
    <row r="144" spans="1:18" ht="15" customHeight="1" x14ac:dyDescent="0.25">
      <c r="A144" s="1527"/>
      <c r="B144" s="1535" t="s">
        <v>1524</v>
      </c>
      <c r="C144" s="1505"/>
      <c r="D144" s="1533"/>
      <c r="E144" s="1533"/>
      <c r="F144" s="1534"/>
      <c r="G144" s="1551"/>
      <c r="H144" s="2357"/>
      <c r="I144" s="1721"/>
      <c r="J144" s="1721"/>
      <c r="K144" s="1721"/>
      <c r="L144" s="1721"/>
      <c r="M144" s="1721"/>
      <c r="N144" s="1093"/>
      <c r="O144" s="1093"/>
      <c r="P144" s="1093"/>
      <c r="Q144" s="1093"/>
      <c r="R144" s="1415"/>
    </row>
    <row r="145" spans="1:18" ht="15" customHeight="1" x14ac:dyDescent="0.25">
      <c r="A145" s="1527"/>
      <c r="B145" s="1557" t="s">
        <v>994</v>
      </c>
      <c r="C145" s="1558"/>
      <c r="D145" s="1559"/>
      <c r="E145" s="1559"/>
      <c r="F145" s="1560"/>
      <c r="G145" s="1555"/>
      <c r="H145" s="2358"/>
      <c r="I145" s="1721"/>
      <c r="J145" s="1721"/>
      <c r="K145" s="1721"/>
      <c r="L145" s="1721"/>
      <c r="M145" s="1721"/>
      <c r="N145" s="1093"/>
      <c r="O145" s="1093"/>
      <c r="P145" s="1093"/>
      <c r="Q145" s="1093"/>
      <c r="R145" s="1415"/>
    </row>
    <row r="146" spans="1:18" ht="15" customHeight="1" x14ac:dyDescent="0.25">
      <c r="A146" s="1527"/>
      <c r="B146" s="1376" t="s">
        <v>1563</v>
      </c>
      <c r="C146" s="1529"/>
      <c r="D146" s="1526"/>
      <c r="E146" s="1526"/>
      <c r="F146" s="1530"/>
      <c r="G146" s="1513" t="str">
        <f>IF(AND(OR(ISNUMBER(G76), H76="No"), OR(ISNUMBER(G103), H103="No"), ISNUMBER(G135)), IF(H76="No", 0, G76)+IF(H103="No", 0, G103)+G135, "")</f>
        <v/>
      </c>
      <c r="H146" s="1419"/>
      <c r="I146" s="1721"/>
      <c r="J146" s="1721"/>
      <c r="K146" s="1721"/>
      <c r="L146" s="1721"/>
      <c r="M146" s="1721"/>
      <c r="N146" s="1093"/>
      <c r="O146" s="1093"/>
      <c r="P146" s="1093"/>
      <c r="Q146" s="1093"/>
      <c r="R146" s="1415"/>
    </row>
    <row r="147" spans="1:18" s="1313" customFormat="1" ht="60" customHeight="1" x14ac:dyDescent="0.35">
      <c r="A147" s="1269" t="s">
        <v>1686</v>
      </c>
      <c r="B147" s="1394"/>
      <c r="F147" s="1395"/>
      <c r="I147" s="1721"/>
      <c r="J147" s="1721"/>
      <c r="K147" s="1721"/>
      <c r="L147" s="1721"/>
      <c r="M147" s="1721"/>
      <c r="R147" s="1416"/>
    </row>
    <row r="148" spans="1:18" s="1313" customFormat="1" ht="30" customHeight="1" x14ac:dyDescent="0.35">
      <c r="A148" s="1269"/>
      <c r="B148" s="1689" t="s">
        <v>1689</v>
      </c>
      <c r="F148" s="1395"/>
      <c r="I148" s="1721"/>
      <c r="J148" s="1721"/>
      <c r="K148" s="1721"/>
      <c r="L148" s="1721"/>
      <c r="M148" s="1721"/>
      <c r="R148" s="1416"/>
    </row>
    <row r="149" spans="1:18" ht="15" customHeight="1" x14ac:dyDescent="0.25">
      <c r="A149" s="1527"/>
      <c r="B149" s="1525"/>
      <c r="C149" s="1529"/>
      <c r="D149" s="1526"/>
      <c r="E149" s="1526"/>
      <c r="F149" s="1530"/>
      <c r="G149" s="1685" t="s">
        <v>1418</v>
      </c>
      <c r="H149" s="1693" t="s">
        <v>1690</v>
      </c>
      <c r="I149" s="1721"/>
      <c r="J149" s="1721"/>
      <c r="K149" s="1721"/>
      <c r="L149" s="1721"/>
      <c r="M149" s="1721"/>
      <c r="N149" s="1093"/>
      <c r="O149" s="1093"/>
      <c r="P149" s="1093"/>
      <c r="Q149" s="1093"/>
      <c r="R149" s="1415"/>
    </row>
    <row r="150" spans="1:18" ht="15" customHeight="1" x14ac:dyDescent="0.25">
      <c r="A150" s="1527"/>
      <c r="B150" s="1564" t="s">
        <v>1699</v>
      </c>
      <c r="C150" s="1500"/>
      <c r="D150" s="1532"/>
      <c r="E150" s="1532"/>
      <c r="F150" s="1500"/>
      <c r="G150" s="1284" t="str">
        <f>IF(AND(ISNUMBER(G151),ISNUMBER(G157),ISNUMBER(G163)),SUM(G151,G157,G163),"")</f>
        <v/>
      </c>
      <c r="H150" s="2361" t="str">
        <f>'General Info'!C57</f>
        <v>No</v>
      </c>
      <c r="I150" s="1721"/>
      <c r="J150" s="1721"/>
      <c r="K150" s="1721"/>
      <c r="L150" s="1721"/>
      <c r="M150" s="1721"/>
      <c r="N150" s="1093"/>
      <c r="O150" s="1093"/>
      <c r="P150" s="1093"/>
      <c r="Q150" s="1093"/>
      <c r="R150" s="1415"/>
    </row>
    <row r="151" spans="1:18" ht="15" customHeight="1" x14ac:dyDescent="0.25">
      <c r="A151" s="1527"/>
      <c r="B151" s="1518" t="s">
        <v>1592</v>
      </c>
      <c r="C151" s="1505"/>
      <c r="D151" s="1533"/>
      <c r="E151" s="1533"/>
      <c r="F151" s="1505"/>
      <c r="G151" s="1696"/>
      <c r="H151" s="2357"/>
      <c r="I151" s="1721"/>
      <c r="J151" s="1721"/>
      <c r="K151" s="1721"/>
      <c r="L151" s="1721"/>
      <c r="M151" s="1721"/>
      <c r="N151" s="1093"/>
      <c r="O151" s="1093"/>
      <c r="P151" s="1093"/>
      <c r="Q151" s="1093"/>
      <c r="R151" s="1415"/>
    </row>
    <row r="152" spans="1:18" ht="15" customHeight="1" x14ac:dyDescent="0.25">
      <c r="A152" s="1527"/>
      <c r="B152" s="1535" t="s">
        <v>1529</v>
      </c>
      <c r="C152" s="1505"/>
      <c r="D152" s="1533"/>
      <c r="E152" s="1533"/>
      <c r="F152" s="1505"/>
      <c r="G152" s="1272" t="str">
        <f>IF(ISNUMBER(G108), G108, "")</f>
        <v/>
      </c>
      <c r="H152" s="2357"/>
      <c r="I152" s="1721"/>
      <c r="J152" s="1721"/>
      <c r="K152" s="1721"/>
      <c r="L152" s="1721"/>
      <c r="M152" s="1721"/>
      <c r="N152" s="1093"/>
      <c r="O152" s="1093"/>
      <c r="P152" s="1093"/>
      <c r="Q152" s="1093"/>
      <c r="R152" s="1415"/>
    </row>
    <row r="153" spans="1:18" ht="15" customHeight="1" x14ac:dyDescent="0.25">
      <c r="A153" s="1527"/>
      <c r="B153" s="1535" t="s">
        <v>1526</v>
      </c>
      <c r="C153" s="1505"/>
      <c r="D153" s="1533"/>
      <c r="E153" s="1533"/>
      <c r="F153" s="1505"/>
      <c r="G153" s="1272" t="str">
        <f>IF(ISNUMBER(G112), G112, "")</f>
        <v/>
      </c>
      <c r="H153" s="2357"/>
      <c r="I153" s="1721"/>
      <c r="J153" s="1721"/>
      <c r="K153" s="1721"/>
      <c r="L153" s="1721"/>
      <c r="M153" s="1721"/>
      <c r="N153" s="1093"/>
      <c r="O153" s="1093"/>
      <c r="P153" s="1093"/>
      <c r="Q153" s="1093"/>
      <c r="R153" s="1415"/>
    </row>
    <row r="154" spans="1:18" ht="15" customHeight="1" x14ac:dyDescent="0.25">
      <c r="A154" s="1527"/>
      <c r="B154" s="1535" t="s">
        <v>1431</v>
      </c>
      <c r="C154" s="1505"/>
      <c r="D154" s="1533"/>
      <c r="E154" s="1533"/>
      <c r="F154" s="1505"/>
      <c r="G154" s="1272" t="str">
        <f>IF(ISNUMBER(G116), G116, "")</f>
        <v/>
      </c>
      <c r="H154" s="2357"/>
      <c r="I154" s="1721"/>
      <c r="J154" s="1721"/>
      <c r="K154" s="1721"/>
      <c r="L154" s="1721"/>
      <c r="M154" s="1721"/>
      <c r="N154" s="1093"/>
      <c r="O154" s="1093"/>
      <c r="P154" s="1093"/>
      <c r="Q154" s="1093"/>
      <c r="R154" s="1415"/>
    </row>
    <row r="155" spans="1:18" ht="15" customHeight="1" x14ac:dyDescent="0.25">
      <c r="A155" s="1527"/>
      <c r="B155" s="1535" t="s">
        <v>1436</v>
      </c>
      <c r="C155" s="1505"/>
      <c r="D155" s="1533"/>
      <c r="E155" s="1533"/>
      <c r="F155" s="1505"/>
      <c r="G155" s="1272" t="str">
        <f>IF(ISNUMBER(G120), G120, "")</f>
        <v/>
      </c>
      <c r="H155" s="2357"/>
      <c r="I155" s="1721"/>
      <c r="J155" s="1721"/>
      <c r="K155" s="1721"/>
      <c r="L155" s="1721"/>
      <c r="M155" s="1721"/>
      <c r="N155" s="1093"/>
      <c r="O155" s="1093"/>
      <c r="P155" s="1093"/>
      <c r="Q155" s="1093"/>
      <c r="R155" s="1415"/>
    </row>
    <row r="156" spans="1:18" ht="15" customHeight="1" x14ac:dyDescent="0.25">
      <c r="A156" s="1527"/>
      <c r="B156" s="1535" t="s">
        <v>1434</v>
      </c>
      <c r="C156" s="1505"/>
      <c r="D156" s="1533"/>
      <c r="E156" s="1533"/>
      <c r="F156" s="1505"/>
      <c r="G156" s="1272" t="str">
        <f>IF(ISNUMBER(G124), G124, "")</f>
        <v/>
      </c>
      <c r="H156" s="2357"/>
      <c r="I156" s="1721"/>
      <c r="J156" s="1721"/>
      <c r="K156" s="1721"/>
      <c r="L156" s="1721"/>
      <c r="M156" s="1721"/>
      <c r="N156" s="1093"/>
      <c r="O156" s="1093"/>
      <c r="P156" s="1093"/>
      <c r="Q156" s="1093"/>
      <c r="R156" s="1415"/>
    </row>
    <row r="157" spans="1:18" ht="15" customHeight="1" x14ac:dyDescent="0.25">
      <c r="A157" s="1527"/>
      <c r="B157" s="1518" t="s">
        <v>1593</v>
      </c>
      <c r="C157" s="1505"/>
      <c r="D157" s="1533"/>
      <c r="E157" s="1533"/>
      <c r="F157" s="1505"/>
      <c r="G157" s="1272" t="str">
        <f>IF(AND(ISNUMBER(G158),ISNUMBER(G159),ISNUMBER(G160),ISNUMBER(G161),ISNUMBER(G162)), SUM(G158:G162), "")</f>
        <v/>
      </c>
      <c r="H157" s="2357"/>
      <c r="I157" s="1721"/>
      <c r="J157" s="1721"/>
      <c r="K157" s="1721"/>
      <c r="L157" s="1721"/>
      <c r="M157" s="1721"/>
      <c r="N157" s="1093"/>
      <c r="O157" s="1093"/>
      <c r="P157" s="1093"/>
      <c r="Q157" s="1093"/>
      <c r="R157" s="1415"/>
    </row>
    <row r="158" spans="1:18" ht="15" customHeight="1" x14ac:dyDescent="0.25">
      <c r="A158" s="1527"/>
      <c r="B158" s="1535" t="s">
        <v>1529</v>
      </c>
      <c r="C158" s="1505"/>
      <c r="D158" s="1533"/>
      <c r="E158" s="1533"/>
      <c r="F158" s="1505"/>
      <c r="G158" s="1272" t="str">
        <f t="shared" ref="G158:G163" si="0">IF(ISNUMBER(G129), G129, "")</f>
        <v/>
      </c>
      <c r="H158" s="2357"/>
      <c r="I158" s="1721"/>
      <c r="J158" s="1721"/>
      <c r="K158" s="1721"/>
      <c r="L158" s="1721"/>
      <c r="M158" s="1721"/>
      <c r="N158" s="1093"/>
      <c r="O158" s="1093"/>
      <c r="P158" s="1093"/>
      <c r="Q158" s="1093"/>
      <c r="R158" s="1415"/>
    </row>
    <row r="159" spans="1:18" ht="15" customHeight="1" x14ac:dyDescent="0.25">
      <c r="A159" s="1527"/>
      <c r="B159" s="1535" t="s">
        <v>1526</v>
      </c>
      <c r="C159" s="1505"/>
      <c r="D159" s="1533"/>
      <c r="E159" s="1533"/>
      <c r="F159" s="1505"/>
      <c r="G159" s="1272" t="str">
        <f t="shared" si="0"/>
        <v/>
      </c>
      <c r="H159" s="2357"/>
      <c r="I159" s="1721"/>
      <c r="J159" s="1721"/>
      <c r="K159" s="1721"/>
      <c r="L159" s="1721"/>
      <c r="M159" s="1721"/>
      <c r="N159" s="1093"/>
      <c r="O159" s="1093"/>
      <c r="P159" s="1093"/>
      <c r="Q159" s="1093"/>
      <c r="R159" s="1415"/>
    </row>
    <row r="160" spans="1:18" ht="15" customHeight="1" x14ac:dyDescent="0.25">
      <c r="A160" s="1527"/>
      <c r="B160" s="1535" t="s">
        <v>1431</v>
      </c>
      <c r="C160" s="1505"/>
      <c r="D160" s="1533"/>
      <c r="E160" s="1533"/>
      <c r="F160" s="1505"/>
      <c r="G160" s="1272" t="str">
        <f t="shared" si="0"/>
        <v/>
      </c>
      <c r="H160" s="2357"/>
      <c r="I160" s="1721"/>
      <c r="J160" s="1721"/>
      <c r="K160" s="1721"/>
      <c r="L160" s="1721"/>
      <c r="M160" s="1721"/>
      <c r="N160" s="1093"/>
      <c r="O160" s="1093"/>
      <c r="P160" s="1093"/>
      <c r="Q160" s="1093"/>
      <c r="R160" s="1415"/>
    </row>
    <row r="161" spans="1:18" ht="15" customHeight="1" x14ac:dyDescent="0.25">
      <c r="A161" s="1527"/>
      <c r="B161" s="1535" t="s">
        <v>1436</v>
      </c>
      <c r="C161" s="1505"/>
      <c r="D161" s="1533"/>
      <c r="E161" s="1533"/>
      <c r="F161" s="1505"/>
      <c r="G161" s="1272" t="str">
        <f t="shared" si="0"/>
        <v/>
      </c>
      <c r="H161" s="2357"/>
      <c r="I161" s="1721"/>
      <c r="J161" s="1721"/>
      <c r="K161" s="1721"/>
      <c r="L161" s="1721"/>
      <c r="M161" s="1721"/>
      <c r="N161" s="1093"/>
      <c r="O161" s="1093"/>
      <c r="P161" s="1093"/>
      <c r="Q161" s="1093"/>
      <c r="R161" s="1415"/>
    </row>
    <row r="162" spans="1:18" ht="15" customHeight="1" x14ac:dyDescent="0.25">
      <c r="A162" s="1527"/>
      <c r="B162" s="1535" t="s">
        <v>1434</v>
      </c>
      <c r="C162" s="1505"/>
      <c r="D162" s="1533"/>
      <c r="E162" s="1533"/>
      <c r="F162" s="1505"/>
      <c r="G162" s="1272" t="str">
        <f t="shared" si="0"/>
        <v/>
      </c>
      <c r="H162" s="2357"/>
      <c r="I162" s="1721"/>
      <c r="J162" s="1721"/>
      <c r="K162" s="1721"/>
      <c r="L162" s="1721"/>
      <c r="M162" s="1721"/>
      <c r="N162" s="1093"/>
      <c r="O162" s="1093"/>
      <c r="P162" s="1093"/>
      <c r="Q162" s="1093"/>
      <c r="R162" s="1415"/>
    </row>
    <row r="163" spans="1:18" ht="15" customHeight="1" x14ac:dyDescent="0.25">
      <c r="A163" s="1527"/>
      <c r="B163" s="1518" t="s">
        <v>1585</v>
      </c>
      <c r="C163" s="1505"/>
      <c r="D163" s="1533"/>
      <c r="E163" s="1533"/>
      <c r="F163" s="1505"/>
      <c r="G163" s="1272" t="str">
        <f t="shared" si="0"/>
        <v/>
      </c>
      <c r="H163" s="2357"/>
      <c r="I163" s="1721"/>
      <c r="J163" s="1721"/>
      <c r="K163" s="1721"/>
      <c r="L163" s="1721"/>
      <c r="M163" s="1721"/>
      <c r="N163" s="1093"/>
      <c r="O163" s="1093"/>
      <c r="P163" s="1093"/>
      <c r="Q163" s="1093"/>
      <c r="R163" s="1415"/>
    </row>
    <row r="164" spans="1:18" ht="15" customHeight="1" x14ac:dyDescent="0.25">
      <c r="A164" s="1527"/>
      <c r="B164" s="736" t="s">
        <v>1700</v>
      </c>
      <c r="C164" s="1505"/>
      <c r="D164" s="1533"/>
      <c r="E164" s="1533"/>
      <c r="F164" s="1505"/>
      <c r="G164" s="1272" t="str">
        <f>IF(AND(ISNUMBER(G165),ISNUMBER(G171),ISNUMBER(G177)), SUM(G165, G171, G177), "")</f>
        <v/>
      </c>
      <c r="H164" s="2357"/>
      <c r="I164" s="1721"/>
      <c r="J164" s="1721"/>
      <c r="K164" s="1721"/>
      <c r="L164" s="1721"/>
      <c r="M164" s="1721"/>
      <c r="N164" s="1093"/>
      <c r="O164" s="1093"/>
      <c r="P164" s="1093"/>
      <c r="Q164" s="1093"/>
      <c r="R164" s="1415"/>
    </row>
    <row r="165" spans="1:18" ht="15" customHeight="1" x14ac:dyDescent="0.25">
      <c r="A165" s="1527"/>
      <c r="B165" s="1518" t="s">
        <v>1594</v>
      </c>
      <c r="C165" s="1505"/>
      <c r="D165" s="1533"/>
      <c r="E165" s="1533"/>
      <c r="F165" s="1505"/>
      <c r="G165" s="1272" t="str">
        <f>IF(AND(ISNUMBER(G166),ISNUMBER(G167),ISNUMBER(G168),ISNUMBER(G169),ISNUMBER(G170)), SUM(G166:G170), "")</f>
        <v/>
      </c>
      <c r="H165" s="2357"/>
      <c r="I165" s="1721"/>
      <c r="J165" s="1721"/>
      <c r="K165" s="1721"/>
      <c r="L165" s="1721"/>
      <c r="M165" s="1721"/>
      <c r="N165" s="1093"/>
      <c r="O165" s="1093"/>
      <c r="P165" s="1093"/>
      <c r="Q165" s="1093"/>
      <c r="R165" s="1415"/>
    </row>
    <row r="166" spans="1:18" ht="15" customHeight="1" x14ac:dyDescent="0.25">
      <c r="A166" s="1527"/>
      <c r="B166" s="1535" t="s">
        <v>1529</v>
      </c>
      <c r="C166" s="1505"/>
      <c r="D166" s="1533"/>
      <c r="E166" s="1533"/>
      <c r="F166" s="1505"/>
      <c r="G166" s="1514"/>
      <c r="H166" s="2357"/>
      <c r="I166" s="1721"/>
      <c r="J166" s="1721"/>
      <c r="K166" s="1721"/>
      <c r="L166" s="1721"/>
      <c r="M166" s="1721"/>
      <c r="N166" s="1093"/>
      <c r="O166" s="1093"/>
      <c r="P166" s="1093"/>
      <c r="Q166" s="1093"/>
      <c r="R166" s="1415"/>
    </row>
    <row r="167" spans="1:18" ht="15" customHeight="1" x14ac:dyDescent="0.25">
      <c r="A167" s="1527"/>
      <c r="B167" s="1535" t="s">
        <v>1526</v>
      </c>
      <c r="C167" s="1505"/>
      <c r="D167" s="1533"/>
      <c r="E167" s="1533"/>
      <c r="F167" s="1505"/>
      <c r="G167" s="1514"/>
      <c r="H167" s="2357"/>
      <c r="I167" s="1721"/>
      <c r="J167" s="1721"/>
      <c r="K167" s="1721"/>
      <c r="L167" s="1721"/>
      <c r="M167" s="1721"/>
      <c r="N167" s="1093"/>
      <c r="O167" s="1093"/>
      <c r="P167" s="1093"/>
      <c r="Q167" s="1093"/>
      <c r="R167" s="1415"/>
    </row>
    <row r="168" spans="1:18" ht="15" customHeight="1" x14ac:dyDescent="0.25">
      <c r="A168" s="1527"/>
      <c r="B168" s="1535" t="s">
        <v>1431</v>
      </c>
      <c r="C168" s="1505"/>
      <c r="D168" s="1533"/>
      <c r="E168" s="1533"/>
      <c r="F168" s="1505"/>
      <c r="G168" s="1514"/>
      <c r="H168" s="2357"/>
      <c r="I168" s="1721"/>
      <c r="J168" s="1721"/>
      <c r="K168" s="1721"/>
      <c r="L168" s="1721"/>
      <c r="M168" s="1721"/>
      <c r="N168" s="1093"/>
      <c r="O168" s="1093"/>
      <c r="P168" s="1093"/>
      <c r="Q168" s="1093"/>
      <c r="R168" s="1415"/>
    </row>
    <row r="169" spans="1:18" ht="15" customHeight="1" x14ac:dyDescent="0.25">
      <c r="A169" s="1527"/>
      <c r="B169" s="1535" t="s">
        <v>1436</v>
      </c>
      <c r="C169" s="1505"/>
      <c r="D169" s="1533"/>
      <c r="E169" s="1533"/>
      <c r="F169" s="1505"/>
      <c r="G169" s="1514"/>
      <c r="H169" s="2357"/>
      <c r="I169" s="1721"/>
      <c r="J169" s="1721"/>
      <c r="K169" s="1721"/>
      <c r="L169" s="1721"/>
      <c r="M169" s="1721"/>
      <c r="N169" s="1093"/>
      <c r="O169" s="1093"/>
      <c r="P169" s="1093"/>
      <c r="Q169" s="1093"/>
      <c r="R169" s="1415"/>
    </row>
    <row r="170" spans="1:18" ht="15" customHeight="1" x14ac:dyDescent="0.25">
      <c r="A170" s="1527"/>
      <c r="B170" s="1535" t="s">
        <v>1434</v>
      </c>
      <c r="C170" s="1505"/>
      <c r="D170" s="1533"/>
      <c r="E170" s="1533"/>
      <c r="F170" s="1505"/>
      <c r="G170" s="1514"/>
      <c r="H170" s="2357"/>
      <c r="I170" s="1721"/>
      <c r="J170" s="1721"/>
      <c r="K170" s="1721"/>
      <c r="L170" s="1721"/>
      <c r="M170" s="1721"/>
      <c r="N170" s="1093"/>
      <c r="O170" s="1093"/>
      <c r="P170" s="1093"/>
      <c r="Q170" s="1093"/>
      <c r="R170" s="1415"/>
    </row>
    <row r="171" spans="1:18" ht="15" customHeight="1" x14ac:dyDescent="0.25">
      <c r="A171" s="1527"/>
      <c r="B171" s="1518" t="s">
        <v>1595</v>
      </c>
      <c r="C171" s="1505"/>
      <c r="D171" s="1533"/>
      <c r="E171" s="1533"/>
      <c r="F171" s="1505"/>
      <c r="G171" s="1272" t="str">
        <f>IF(AND(ISNUMBER(G172),ISNUMBER(G173),ISNUMBER(G174),ISNUMBER(G175),ISNUMBER(G176)), SUM(G172:G176), "")</f>
        <v/>
      </c>
      <c r="H171" s="2357"/>
      <c r="I171" s="1721"/>
      <c r="J171" s="1721"/>
      <c r="K171" s="1721"/>
      <c r="L171" s="1721"/>
      <c r="M171" s="1721"/>
      <c r="N171" s="1093"/>
      <c r="O171" s="1093"/>
      <c r="P171" s="1093"/>
      <c r="Q171" s="1093"/>
      <c r="R171" s="1415"/>
    </row>
    <row r="172" spans="1:18" ht="15" customHeight="1" x14ac:dyDescent="0.25">
      <c r="A172" s="1527"/>
      <c r="B172" s="1535" t="s">
        <v>1529</v>
      </c>
      <c r="C172" s="1505"/>
      <c r="D172" s="1533"/>
      <c r="E172" s="1533"/>
      <c r="F172" s="1505"/>
      <c r="G172" s="1514"/>
      <c r="H172" s="2357"/>
      <c r="I172" s="1721"/>
      <c r="J172" s="1721"/>
      <c r="K172" s="1721"/>
      <c r="L172" s="1721"/>
      <c r="M172" s="1721"/>
      <c r="N172" s="1093"/>
      <c r="O172" s="1093"/>
      <c r="P172" s="1093"/>
      <c r="Q172" s="1093"/>
      <c r="R172" s="1415"/>
    </row>
    <row r="173" spans="1:18" ht="15" customHeight="1" x14ac:dyDescent="0.25">
      <c r="A173" s="1527"/>
      <c r="B173" s="1535" t="s">
        <v>1526</v>
      </c>
      <c r="C173" s="1505"/>
      <c r="D173" s="1533"/>
      <c r="E173" s="1533"/>
      <c r="F173" s="1505"/>
      <c r="G173" s="1514"/>
      <c r="H173" s="2357"/>
      <c r="I173" s="1721"/>
      <c r="J173" s="1721"/>
      <c r="K173" s="1721"/>
      <c r="L173" s="1721"/>
      <c r="M173" s="1721"/>
      <c r="N173" s="1093"/>
      <c r="O173" s="1093"/>
      <c r="P173" s="1093"/>
      <c r="Q173" s="1093"/>
      <c r="R173" s="1415"/>
    </row>
    <row r="174" spans="1:18" ht="15" customHeight="1" x14ac:dyDescent="0.25">
      <c r="A174" s="1527"/>
      <c r="B174" s="1535" t="s">
        <v>1431</v>
      </c>
      <c r="C174" s="1505"/>
      <c r="D174" s="1533"/>
      <c r="E174" s="1533"/>
      <c r="F174" s="1505"/>
      <c r="G174" s="1514"/>
      <c r="H174" s="2357"/>
      <c r="I174" s="1721"/>
      <c r="J174" s="1721"/>
      <c r="K174" s="1721"/>
      <c r="L174" s="1721"/>
      <c r="M174" s="1721"/>
      <c r="N174" s="1093"/>
      <c r="O174" s="1093"/>
      <c r="P174" s="1093"/>
      <c r="Q174" s="1093"/>
      <c r="R174" s="1415"/>
    </row>
    <row r="175" spans="1:18" ht="15" customHeight="1" x14ac:dyDescent="0.25">
      <c r="A175" s="1527"/>
      <c r="B175" s="1535" t="s">
        <v>1436</v>
      </c>
      <c r="C175" s="1505"/>
      <c r="D175" s="1533"/>
      <c r="E175" s="1533"/>
      <c r="F175" s="1505"/>
      <c r="G175" s="1514"/>
      <c r="H175" s="2357"/>
      <c r="I175" s="1721"/>
      <c r="J175" s="1721"/>
      <c r="K175" s="1721"/>
      <c r="L175" s="1721"/>
      <c r="M175" s="1721"/>
      <c r="N175" s="1093"/>
      <c r="O175" s="1093"/>
      <c r="P175" s="1093"/>
      <c r="Q175" s="1093"/>
      <c r="R175" s="1415"/>
    </row>
    <row r="176" spans="1:18" ht="15" customHeight="1" x14ac:dyDescent="0.25">
      <c r="A176" s="1527"/>
      <c r="B176" s="1535" t="s">
        <v>1434</v>
      </c>
      <c r="C176" s="1505"/>
      <c r="D176" s="1533"/>
      <c r="E176" s="1533"/>
      <c r="F176" s="1505"/>
      <c r="G176" s="1514"/>
      <c r="H176" s="2357"/>
      <c r="I176" s="1721"/>
      <c r="J176" s="1721"/>
      <c r="K176" s="1721"/>
      <c r="L176" s="1721"/>
      <c r="M176" s="1721"/>
      <c r="N176" s="1093"/>
      <c r="O176" s="1093"/>
      <c r="P176" s="1093"/>
      <c r="Q176" s="1093"/>
      <c r="R176" s="1415"/>
    </row>
    <row r="177" spans="1:18" ht="15" customHeight="1" x14ac:dyDescent="0.25">
      <c r="A177" s="1527"/>
      <c r="B177" s="1518" t="s">
        <v>1585</v>
      </c>
      <c r="C177" s="1505"/>
      <c r="D177" s="1533"/>
      <c r="E177" s="1533"/>
      <c r="F177" s="1505"/>
      <c r="G177" s="1703"/>
      <c r="H177" s="2357"/>
      <c r="I177" s="1721"/>
      <c r="J177" s="1721"/>
      <c r="K177" s="1721"/>
      <c r="L177" s="1721"/>
      <c r="M177" s="1721"/>
      <c r="N177" s="1093"/>
      <c r="O177" s="1093"/>
      <c r="P177" s="1093"/>
      <c r="Q177" s="1093"/>
      <c r="R177" s="1415"/>
    </row>
    <row r="178" spans="1:18" ht="15" customHeight="1" x14ac:dyDescent="0.25">
      <c r="A178" s="1527"/>
      <c r="B178" s="1684" t="s">
        <v>1701</v>
      </c>
      <c r="C178" s="1505"/>
      <c r="D178" s="1533"/>
      <c r="E178" s="1533"/>
      <c r="F178" s="1505"/>
      <c r="G178" s="1704" t="str">
        <f>IF(AND(ISNUMBER(G179),ISNUMBER(G182),ISNUMBER(G183),ISNUMBER(G139),ISNUMBER(G144),ISNUMBER(G138),ISNUMBER(G143)),SUM(G179,G182,G183,G139,G144,G138,G143),"")</f>
        <v/>
      </c>
      <c r="H178" s="2362"/>
      <c r="I178" s="1721"/>
      <c r="J178" s="1721"/>
      <c r="K178" s="1721"/>
      <c r="L178" s="1721"/>
      <c r="M178" s="1721"/>
      <c r="N178" s="1093"/>
      <c r="O178" s="1093"/>
      <c r="P178" s="1093"/>
      <c r="Q178" s="1093"/>
      <c r="R178" s="1415"/>
    </row>
    <row r="179" spans="1:18" ht="15" customHeight="1" x14ac:dyDescent="0.25">
      <c r="A179" s="1527"/>
      <c r="B179" s="1518" t="s">
        <v>1691</v>
      </c>
      <c r="C179" s="1505"/>
      <c r="D179" s="1533"/>
      <c r="E179" s="1533"/>
      <c r="F179" s="1505"/>
      <c r="G179" s="1696"/>
      <c r="H179" s="2357"/>
      <c r="I179" s="1721"/>
      <c r="J179" s="1721"/>
      <c r="K179" s="1721"/>
      <c r="L179" s="1721"/>
      <c r="M179" s="1721"/>
      <c r="N179" s="1093"/>
      <c r="O179" s="1093"/>
      <c r="P179" s="1093"/>
      <c r="Q179" s="1093"/>
      <c r="R179" s="1415"/>
    </row>
    <row r="180" spans="1:18" ht="15" customHeight="1" x14ac:dyDescent="0.25">
      <c r="A180" s="1527"/>
      <c r="B180" s="1518" t="s">
        <v>1596</v>
      </c>
      <c r="C180" s="1505"/>
      <c r="D180" s="1533"/>
      <c r="E180" s="1533"/>
      <c r="F180" s="1505"/>
      <c r="G180" s="1272" t="str">
        <f>IF(AND(ISNUMBER(G181),ISNUMBER(G182),ISNUMBER(G183)), SUM(G181:G183), "")</f>
        <v/>
      </c>
      <c r="H180" s="2357"/>
      <c r="I180" s="1093"/>
      <c r="J180" s="1093"/>
      <c r="K180" s="1093"/>
      <c r="L180" s="1093"/>
      <c r="M180" s="1093"/>
      <c r="N180" s="1093"/>
      <c r="O180" s="1093"/>
      <c r="P180" s="1093"/>
      <c r="Q180" s="1093"/>
      <c r="R180" s="1415"/>
    </row>
    <row r="181" spans="1:18" ht="15" customHeight="1" x14ac:dyDescent="0.25">
      <c r="A181" s="1527"/>
      <c r="B181" s="1535" t="s">
        <v>1421</v>
      </c>
      <c r="C181" s="1505"/>
      <c r="D181" s="1533"/>
      <c r="E181" s="1533"/>
      <c r="F181" s="1505"/>
      <c r="G181" s="1514"/>
      <c r="H181" s="2357"/>
      <c r="I181" s="1093"/>
      <c r="J181" s="1093"/>
      <c r="K181" s="1093"/>
      <c r="L181" s="1093"/>
      <c r="M181" s="1093"/>
      <c r="N181" s="1093"/>
      <c r="O181" s="1093"/>
      <c r="P181" s="1093"/>
      <c r="Q181" s="1093"/>
      <c r="R181" s="1415"/>
    </row>
    <row r="182" spans="1:18" ht="15" customHeight="1" x14ac:dyDescent="0.25">
      <c r="A182" s="1527"/>
      <c r="B182" s="1535" t="s">
        <v>1422</v>
      </c>
      <c r="C182" s="1505"/>
      <c r="D182" s="1533"/>
      <c r="E182" s="1533"/>
      <c r="F182" s="1505"/>
      <c r="G182" s="1514"/>
      <c r="H182" s="2357"/>
      <c r="I182" s="1093"/>
      <c r="J182" s="1093"/>
      <c r="K182" s="1093"/>
      <c r="L182" s="1093"/>
      <c r="M182" s="1093"/>
      <c r="N182" s="1093"/>
      <c r="O182" s="1093"/>
      <c r="P182" s="1093"/>
      <c r="Q182" s="1093"/>
      <c r="R182" s="1415"/>
    </row>
    <row r="183" spans="1:18" ht="15" customHeight="1" x14ac:dyDescent="0.25">
      <c r="A183" s="1527"/>
      <c r="B183" s="1557" t="s">
        <v>1585</v>
      </c>
      <c r="C183" s="1558"/>
      <c r="D183" s="1559"/>
      <c r="E183" s="1559"/>
      <c r="F183" s="1558"/>
      <c r="G183" s="1521"/>
      <c r="H183" s="2363"/>
      <c r="I183" s="1093"/>
      <c r="J183" s="1093"/>
      <c r="K183" s="1093"/>
      <c r="L183" s="1093"/>
      <c r="M183" s="1093"/>
      <c r="N183" s="1093"/>
      <c r="O183" s="1093"/>
      <c r="P183" s="1093"/>
      <c r="Q183" s="1093"/>
      <c r="R183" s="1415"/>
    </row>
    <row r="184" spans="1:18" s="1313" customFormat="1" ht="60" customHeight="1" x14ac:dyDescent="0.35">
      <c r="A184" s="1269" t="s">
        <v>1679</v>
      </c>
      <c r="B184" s="1394"/>
      <c r="F184" s="1721"/>
      <c r="G184" s="1721"/>
      <c r="H184" s="1721"/>
      <c r="I184" s="1721"/>
      <c r="J184" s="1721"/>
      <c r="K184" s="1721"/>
      <c r="L184" s="1721"/>
      <c r="M184" s="1721"/>
      <c r="N184" s="1721"/>
      <c r="R184" s="1416"/>
    </row>
    <row r="185" spans="1:18" s="1313" customFormat="1" ht="30" customHeight="1" x14ac:dyDescent="0.25">
      <c r="A185" s="1233"/>
      <c r="B185" s="1689" t="s">
        <v>1741</v>
      </c>
      <c r="F185" s="1721"/>
      <c r="G185" s="1721"/>
      <c r="H185" s="1721"/>
      <c r="I185" s="1721"/>
      <c r="J185" s="1721"/>
      <c r="K185" s="1721"/>
      <c r="L185" s="1721"/>
      <c r="M185" s="1721"/>
      <c r="N185" s="1721"/>
      <c r="R185" s="1416"/>
    </row>
    <row r="186" spans="1:18" ht="75" customHeight="1" x14ac:dyDescent="0.25">
      <c r="A186" s="1233"/>
      <c r="B186" s="1357" t="s">
        <v>1193</v>
      </c>
      <c r="C186" s="1337" t="s">
        <v>1374</v>
      </c>
      <c r="D186" s="1700" t="s">
        <v>1323</v>
      </c>
      <c r="E186" s="1337" t="s">
        <v>1324</v>
      </c>
      <c r="F186" s="1337" t="s">
        <v>1712</v>
      </c>
      <c r="G186" s="1337" t="s">
        <v>1687</v>
      </c>
      <c r="H186" s="1337" t="s">
        <v>1688</v>
      </c>
      <c r="I186" s="1337" t="s">
        <v>1534</v>
      </c>
      <c r="J186" s="1337" t="s">
        <v>1711</v>
      </c>
      <c r="K186" s="1337" t="s">
        <v>1535</v>
      </c>
      <c r="L186" s="1337" t="s">
        <v>1532</v>
      </c>
      <c r="M186" s="1337" t="s">
        <v>1536</v>
      </c>
      <c r="N186" s="1337" t="s">
        <v>1533</v>
      </c>
      <c r="O186" s="1337" t="s">
        <v>1421</v>
      </c>
      <c r="P186" s="1337" t="s">
        <v>1740</v>
      </c>
      <c r="Q186" s="1337" t="s">
        <v>1422</v>
      </c>
      <c r="R186" s="1415"/>
    </row>
    <row r="187" spans="1:18" ht="15" customHeight="1" x14ac:dyDescent="0.25">
      <c r="A187" s="1233"/>
      <c r="B187" s="1342" t="s">
        <v>1194</v>
      </c>
      <c r="C187" s="57"/>
      <c r="D187" s="1359"/>
      <c r="E187" s="1241"/>
      <c r="F187" s="1241"/>
      <c r="G187" s="1546"/>
      <c r="H187" s="1546"/>
      <c r="I187" s="1546"/>
      <c r="J187" s="1546"/>
      <c r="K187" s="1546"/>
      <c r="L187" s="1546"/>
      <c r="M187" s="1546"/>
      <c r="N187" s="1546"/>
      <c r="O187" s="1546"/>
      <c r="P187" s="1546"/>
      <c r="Q187" s="1546"/>
      <c r="R187" s="1544"/>
    </row>
    <row r="188" spans="1:18" ht="15" customHeight="1" x14ac:dyDescent="0.25">
      <c r="A188" s="1233"/>
      <c r="B188" s="1343" t="s">
        <v>1195</v>
      </c>
      <c r="C188" s="57"/>
      <c r="D188" s="1359"/>
      <c r="E188" s="1241"/>
      <c r="F188" s="1241"/>
      <c r="G188" s="1546"/>
      <c r="H188" s="1546"/>
      <c r="I188" s="1546"/>
      <c r="J188" s="1546"/>
      <c r="K188" s="1546"/>
      <c r="L188" s="1546"/>
      <c r="M188" s="1546"/>
      <c r="N188" s="1546"/>
      <c r="O188" s="1546"/>
      <c r="P188" s="1546"/>
      <c r="Q188" s="1546"/>
      <c r="R188" s="1544"/>
    </row>
    <row r="189" spans="1:18" ht="15" customHeight="1" x14ac:dyDescent="0.25">
      <c r="A189" s="1233"/>
      <c r="B189" s="1343" t="s">
        <v>1196</v>
      </c>
      <c r="C189" s="57"/>
      <c r="D189" s="1359"/>
      <c r="E189" s="1241"/>
      <c r="F189" s="1241"/>
      <c r="G189" s="1546"/>
      <c r="H189" s="1546"/>
      <c r="I189" s="1546"/>
      <c r="J189" s="1546"/>
      <c r="K189" s="1546"/>
      <c r="L189" s="1546"/>
      <c r="M189" s="1546"/>
      <c r="N189" s="1546"/>
      <c r="O189" s="1546"/>
      <c r="P189" s="1546"/>
      <c r="Q189" s="1546"/>
      <c r="R189" s="1544"/>
    </row>
    <row r="190" spans="1:18" ht="15" customHeight="1" x14ac:dyDescent="0.25">
      <c r="A190" s="1233"/>
      <c r="B190" s="1343" t="s">
        <v>1197</v>
      </c>
      <c r="C190" s="57"/>
      <c r="D190" s="1359"/>
      <c r="E190" s="1241"/>
      <c r="F190" s="1241"/>
      <c r="G190" s="1546"/>
      <c r="H190" s="1546"/>
      <c r="I190" s="1546"/>
      <c r="J190" s="1546"/>
      <c r="K190" s="1546"/>
      <c r="L190" s="1546"/>
      <c r="M190" s="1546"/>
      <c r="N190" s="1546"/>
      <c r="O190" s="1546"/>
      <c r="P190" s="1546"/>
      <c r="Q190" s="1546"/>
      <c r="R190" s="1544"/>
    </row>
    <row r="191" spans="1:18" ht="15" customHeight="1" x14ac:dyDescent="0.25">
      <c r="A191" s="1233"/>
      <c r="B191" s="1343" t="s">
        <v>1198</v>
      </c>
      <c r="C191" s="57"/>
      <c r="D191" s="1359"/>
      <c r="E191" s="1241"/>
      <c r="F191" s="1241"/>
      <c r="G191" s="1546"/>
      <c r="H191" s="1546"/>
      <c r="I191" s="1546"/>
      <c r="J191" s="1546"/>
      <c r="K191" s="1546"/>
      <c r="L191" s="1546"/>
      <c r="M191" s="1546"/>
      <c r="N191" s="1546"/>
      <c r="O191" s="1546"/>
      <c r="P191" s="1546"/>
      <c r="Q191" s="1546"/>
      <c r="R191" s="1544"/>
    </row>
    <row r="192" spans="1:18" ht="15" customHeight="1" x14ac:dyDescent="0.25">
      <c r="A192" s="1233"/>
      <c r="B192" s="1343" t="s">
        <v>1199</v>
      </c>
      <c r="C192" s="57"/>
      <c r="D192" s="1359"/>
      <c r="E192" s="1241"/>
      <c r="F192" s="1241"/>
      <c r="G192" s="1546"/>
      <c r="H192" s="1546"/>
      <c r="I192" s="1546"/>
      <c r="J192" s="1546"/>
      <c r="K192" s="1546"/>
      <c r="L192" s="1546"/>
      <c r="M192" s="1546"/>
      <c r="N192" s="1546"/>
      <c r="O192" s="1546"/>
      <c r="P192" s="1546"/>
      <c r="Q192" s="1546"/>
      <c r="R192" s="1544"/>
    </row>
    <row r="193" spans="1:18" ht="15" customHeight="1" x14ac:dyDescent="0.25">
      <c r="A193" s="1233"/>
      <c r="B193" s="1343" t="s">
        <v>1200</v>
      </c>
      <c r="C193" s="57"/>
      <c r="D193" s="1359"/>
      <c r="E193" s="1241"/>
      <c r="F193" s="1241"/>
      <c r="G193" s="1546"/>
      <c r="H193" s="1546"/>
      <c r="I193" s="1546"/>
      <c r="J193" s="1546"/>
      <c r="K193" s="1546"/>
      <c r="L193" s="1546"/>
      <c r="M193" s="1546"/>
      <c r="N193" s="1546"/>
      <c r="O193" s="1546"/>
      <c r="P193" s="1546"/>
      <c r="Q193" s="1546"/>
      <c r="R193" s="1544"/>
    </row>
    <row r="194" spans="1:18" ht="15" customHeight="1" x14ac:dyDescent="0.25">
      <c r="A194" s="1233"/>
      <c r="B194" s="1343" t="s">
        <v>1201</v>
      </c>
      <c r="C194" s="57"/>
      <c r="D194" s="1359"/>
      <c r="E194" s="1241"/>
      <c r="F194" s="1241"/>
      <c r="G194" s="1546"/>
      <c r="H194" s="1546"/>
      <c r="I194" s="1546"/>
      <c r="J194" s="1546"/>
      <c r="K194" s="1546"/>
      <c r="L194" s="1546"/>
      <c r="M194" s="1546"/>
      <c r="N194" s="1546"/>
      <c r="O194" s="1546"/>
      <c r="P194" s="1546"/>
      <c r="Q194" s="1546"/>
      <c r="R194" s="1544"/>
    </row>
    <row r="195" spans="1:18" ht="15" customHeight="1" x14ac:dyDescent="0.25">
      <c r="A195" s="1233"/>
      <c r="B195" s="1343" t="s">
        <v>1202</v>
      </c>
      <c r="C195" s="57"/>
      <c r="D195" s="1359"/>
      <c r="E195" s="1241"/>
      <c r="F195" s="1241"/>
      <c r="G195" s="1546"/>
      <c r="H195" s="1546"/>
      <c r="I195" s="1546"/>
      <c r="J195" s="1546"/>
      <c r="K195" s="1546"/>
      <c r="L195" s="1546"/>
      <c r="M195" s="1546"/>
      <c r="N195" s="1546"/>
      <c r="O195" s="1546"/>
      <c r="P195" s="1546"/>
      <c r="Q195" s="1546"/>
      <c r="R195" s="1544"/>
    </row>
    <row r="196" spans="1:18" ht="15" customHeight="1" x14ac:dyDescent="0.25">
      <c r="A196" s="1233"/>
      <c r="B196" s="1343" t="s">
        <v>1203</v>
      </c>
      <c r="C196" s="57"/>
      <c r="D196" s="1359"/>
      <c r="E196" s="1241"/>
      <c r="F196" s="1241"/>
      <c r="G196" s="1546"/>
      <c r="H196" s="1546"/>
      <c r="I196" s="1546"/>
      <c r="J196" s="1546"/>
      <c r="K196" s="1546"/>
      <c r="L196" s="1546"/>
      <c r="M196" s="1546"/>
      <c r="N196" s="1546"/>
      <c r="O196" s="1546"/>
      <c r="P196" s="1546"/>
      <c r="Q196" s="1546"/>
      <c r="R196" s="1544"/>
    </row>
    <row r="197" spans="1:18" ht="15" customHeight="1" x14ac:dyDescent="0.25">
      <c r="A197" s="1233"/>
      <c r="B197" s="1343" t="s">
        <v>1204</v>
      </c>
      <c r="C197" s="57"/>
      <c r="D197" s="1359"/>
      <c r="E197" s="1241"/>
      <c r="F197" s="1241"/>
      <c r="G197" s="1546"/>
      <c r="H197" s="1546"/>
      <c r="I197" s="1546"/>
      <c r="J197" s="1546"/>
      <c r="K197" s="1546"/>
      <c r="L197" s="1546"/>
      <c r="M197" s="1546"/>
      <c r="N197" s="1546"/>
      <c r="O197" s="1546"/>
      <c r="P197" s="1546"/>
      <c r="Q197" s="1546"/>
      <c r="R197" s="1544"/>
    </row>
    <row r="198" spans="1:18" ht="15" customHeight="1" x14ac:dyDescent="0.25">
      <c r="A198" s="1233"/>
      <c r="B198" s="1343" t="s">
        <v>1205</v>
      </c>
      <c r="C198" s="57"/>
      <c r="D198" s="1359"/>
      <c r="E198" s="1241"/>
      <c r="F198" s="1241"/>
      <c r="G198" s="1546"/>
      <c r="H198" s="1546"/>
      <c r="I198" s="1546"/>
      <c r="J198" s="1546"/>
      <c r="K198" s="1546"/>
      <c r="L198" s="1546"/>
      <c r="M198" s="1546"/>
      <c r="N198" s="1546"/>
      <c r="O198" s="1546"/>
      <c r="P198" s="1546"/>
      <c r="Q198" s="1546"/>
      <c r="R198" s="1544"/>
    </row>
    <row r="199" spans="1:18" ht="15" customHeight="1" x14ac:dyDescent="0.25">
      <c r="A199" s="1233"/>
      <c r="B199" s="1343" t="s">
        <v>1206</v>
      </c>
      <c r="C199" s="57"/>
      <c r="D199" s="1359"/>
      <c r="E199" s="1241"/>
      <c r="F199" s="1241"/>
      <c r="G199" s="1546"/>
      <c r="H199" s="1546"/>
      <c r="I199" s="1546"/>
      <c r="J199" s="1546"/>
      <c r="K199" s="1546"/>
      <c r="L199" s="1546"/>
      <c r="M199" s="1546"/>
      <c r="N199" s="1546"/>
      <c r="O199" s="1546"/>
      <c r="P199" s="1546"/>
      <c r="Q199" s="1546"/>
      <c r="R199" s="1544"/>
    </row>
    <row r="200" spans="1:18" ht="15" customHeight="1" x14ac:dyDescent="0.25">
      <c r="A200" s="1233"/>
      <c r="B200" s="1343" t="s">
        <v>1207</v>
      </c>
      <c r="C200" s="57"/>
      <c r="D200" s="1359"/>
      <c r="E200" s="1241"/>
      <c r="F200" s="1241"/>
      <c r="G200" s="1546"/>
      <c r="H200" s="1546"/>
      <c r="I200" s="1546"/>
      <c r="J200" s="1546"/>
      <c r="K200" s="1546"/>
      <c r="L200" s="1546"/>
      <c r="M200" s="1546"/>
      <c r="N200" s="1546"/>
      <c r="O200" s="1546"/>
      <c r="P200" s="1546"/>
      <c r="Q200" s="1546"/>
      <c r="R200" s="1544"/>
    </row>
    <row r="201" spans="1:18" ht="15" customHeight="1" x14ac:dyDescent="0.25">
      <c r="A201" s="1233"/>
      <c r="B201" s="1343" t="s">
        <v>1208</v>
      </c>
      <c r="C201" s="57"/>
      <c r="D201" s="1359"/>
      <c r="E201" s="1241"/>
      <c r="F201" s="1241"/>
      <c r="G201" s="1546"/>
      <c r="H201" s="1546"/>
      <c r="I201" s="1546"/>
      <c r="J201" s="1546"/>
      <c r="K201" s="1546"/>
      <c r="L201" s="1546"/>
      <c r="M201" s="1546"/>
      <c r="N201" s="1546"/>
      <c r="O201" s="1546"/>
      <c r="P201" s="1546"/>
      <c r="Q201" s="1546"/>
      <c r="R201" s="1544"/>
    </row>
    <row r="202" spans="1:18" ht="15" customHeight="1" x14ac:dyDescent="0.25">
      <c r="A202" s="1233"/>
      <c r="B202" s="1343" t="s">
        <v>1209</v>
      </c>
      <c r="C202" s="57"/>
      <c r="D202" s="1359"/>
      <c r="E202" s="1241"/>
      <c r="F202" s="1241"/>
      <c r="G202" s="1546"/>
      <c r="H202" s="1546"/>
      <c r="I202" s="1546"/>
      <c r="J202" s="1546"/>
      <c r="K202" s="1546"/>
      <c r="L202" s="1546"/>
      <c r="M202" s="1546"/>
      <c r="N202" s="1546"/>
      <c r="O202" s="1546"/>
      <c r="P202" s="1546"/>
      <c r="Q202" s="1546"/>
      <c r="R202" s="1544"/>
    </row>
    <row r="203" spans="1:18" ht="15" customHeight="1" x14ac:dyDescent="0.25">
      <c r="A203" s="1233"/>
      <c r="B203" s="1343" t="s">
        <v>1210</v>
      </c>
      <c r="C203" s="57"/>
      <c r="D203" s="1359"/>
      <c r="E203" s="1241"/>
      <c r="F203" s="1241"/>
      <c r="G203" s="1546"/>
      <c r="H203" s="1546"/>
      <c r="I203" s="1546"/>
      <c r="J203" s="1546"/>
      <c r="K203" s="1546"/>
      <c r="L203" s="1546"/>
      <c r="M203" s="1546"/>
      <c r="N203" s="1546"/>
      <c r="O203" s="1546"/>
      <c r="P203" s="1546"/>
      <c r="Q203" s="1546"/>
      <c r="R203" s="1544"/>
    </row>
    <row r="204" spans="1:18" ht="15" customHeight="1" x14ac:dyDescent="0.25">
      <c r="A204" s="1233"/>
      <c r="B204" s="1343" t="s">
        <v>1211</v>
      </c>
      <c r="C204" s="57"/>
      <c r="D204" s="1359"/>
      <c r="E204" s="1241"/>
      <c r="F204" s="1241"/>
      <c r="G204" s="1546"/>
      <c r="H204" s="1546"/>
      <c r="I204" s="1546"/>
      <c r="J204" s="1546"/>
      <c r="K204" s="1546"/>
      <c r="L204" s="1546"/>
      <c r="M204" s="1546"/>
      <c r="N204" s="1546"/>
      <c r="O204" s="1546"/>
      <c r="P204" s="1546"/>
      <c r="Q204" s="1546"/>
      <c r="R204" s="1544"/>
    </row>
    <row r="205" spans="1:18" ht="15" customHeight="1" x14ac:dyDescent="0.25">
      <c r="A205" s="1233"/>
      <c r="B205" s="1343" t="s">
        <v>1212</v>
      </c>
      <c r="C205" s="57"/>
      <c r="D205" s="1359"/>
      <c r="E205" s="1241"/>
      <c r="F205" s="1241"/>
      <c r="G205" s="1546"/>
      <c r="H205" s="1546"/>
      <c r="I205" s="1546"/>
      <c r="J205" s="1546"/>
      <c r="K205" s="1546"/>
      <c r="L205" s="1546"/>
      <c r="M205" s="1546"/>
      <c r="N205" s="1546"/>
      <c r="O205" s="1546"/>
      <c r="P205" s="1546"/>
      <c r="Q205" s="1546"/>
      <c r="R205" s="1544"/>
    </row>
    <row r="206" spans="1:18" ht="15" customHeight="1" x14ac:dyDescent="0.25">
      <c r="A206" s="1233"/>
      <c r="B206" s="1343" t="s">
        <v>1213</v>
      </c>
      <c r="C206" s="57"/>
      <c r="D206" s="1359"/>
      <c r="E206" s="1241"/>
      <c r="F206" s="1241"/>
      <c r="G206" s="1546"/>
      <c r="H206" s="1546"/>
      <c r="I206" s="1546"/>
      <c r="J206" s="1546"/>
      <c r="K206" s="1546"/>
      <c r="L206" s="1546"/>
      <c r="M206" s="1546"/>
      <c r="N206" s="1546"/>
      <c r="O206" s="1546"/>
      <c r="P206" s="1546"/>
      <c r="Q206" s="1546"/>
      <c r="R206" s="1544"/>
    </row>
    <row r="207" spans="1:18" ht="15" customHeight="1" x14ac:dyDescent="0.25">
      <c r="A207" s="1233"/>
      <c r="B207" s="1343" t="s">
        <v>1214</v>
      </c>
      <c r="C207" s="57"/>
      <c r="D207" s="1359"/>
      <c r="E207" s="1241"/>
      <c r="F207" s="1241"/>
      <c r="G207" s="1546"/>
      <c r="H207" s="1546"/>
      <c r="I207" s="1546"/>
      <c r="J207" s="1546"/>
      <c r="K207" s="1546"/>
      <c r="L207" s="1546"/>
      <c r="M207" s="1546"/>
      <c r="N207" s="1546"/>
      <c r="O207" s="1546"/>
      <c r="P207" s="1546"/>
      <c r="Q207" s="1546"/>
      <c r="R207" s="1544"/>
    </row>
    <row r="208" spans="1:18" ht="15" customHeight="1" x14ac:dyDescent="0.25">
      <c r="A208" s="1233"/>
      <c r="B208" s="1343" t="s">
        <v>1215</v>
      </c>
      <c r="C208" s="57"/>
      <c r="D208" s="1359"/>
      <c r="E208" s="1241"/>
      <c r="F208" s="1241"/>
      <c r="G208" s="1546"/>
      <c r="H208" s="1546"/>
      <c r="I208" s="1546"/>
      <c r="J208" s="1546"/>
      <c r="K208" s="1546"/>
      <c r="L208" s="1546"/>
      <c r="M208" s="1546"/>
      <c r="N208" s="1546"/>
      <c r="O208" s="1546"/>
      <c r="P208" s="1546"/>
      <c r="Q208" s="1546"/>
      <c r="R208" s="1544"/>
    </row>
    <row r="209" spans="1:18" ht="15" customHeight="1" x14ac:dyDescent="0.25">
      <c r="A209" s="1233"/>
      <c r="B209" s="1343" t="s">
        <v>1216</v>
      </c>
      <c r="C209" s="57"/>
      <c r="D209" s="1359"/>
      <c r="E209" s="1241"/>
      <c r="F209" s="1241"/>
      <c r="G209" s="1546"/>
      <c r="H209" s="1546"/>
      <c r="I209" s="1546"/>
      <c r="J209" s="1546"/>
      <c r="K209" s="1546"/>
      <c r="L209" s="1546"/>
      <c r="M209" s="1546"/>
      <c r="N209" s="1546"/>
      <c r="O209" s="1546"/>
      <c r="P209" s="1546"/>
      <c r="Q209" s="1546"/>
      <c r="R209" s="1544"/>
    </row>
    <row r="210" spans="1:18" ht="15" customHeight="1" x14ac:dyDescent="0.25">
      <c r="A210" s="1233"/>
      <c r="B210" s="1343" t="s">
        <v>1217</v>
      </c>
      <c r="C210" s="57"/>
      <c r="D210" s="1359"/>
      <c r="E210" s="1241"/>
      <c r="F210" s="1241"/>
      <c r="G210" s="1546"/>
      <c r="H210" s="1546"/>
      <c r="I210" s="1546"/>
      <c r="J210" s="1546"/>
      <c r="K210" s="1546"/>
      <c r="L210" s="1546"/>
      <c r="M210" s="1546"/>
      <c r="N210" s="1546"/>
      <c r="O210" s="1546"/>
      <c r="P210" s="1546"/>
      <c r="Q210" s="1546"/>
      <c r="R210" s="1544"/>
    </row>
    <row r="211" spans="1:18" ht="15" customHeight="1" x14ac:dyDescent="0.25">
      <c r="A211" s="1233"/>
      <c r="B211" s="1343" t="s">
        <v>1218</v>
      </c>
      <c r="C211" s="57"/>
      <c r="D211" s="1359"/>
      <c r="E211" s="1241"/>
      <c r="F211" s="1241"/>
      <c r="G211" s="1546"/>
      <c r="H211" s="1546"/>
      <c r="I211" s="1546"/>
      <c r="J211" s="1546"/>
      <c r="K211" s="1546"/>
      <c r="L211" s="1546"/>
      <c r="M211" s="1546"/>
      <c r="N211" s="1546"/>
      <c r="O211" s="1546"/>
      <c r="P211" s="1546"/>
      <c r="Q211" s="1546"/>
      <c r="R211" s="1544"/>
    </row>
    <row r="212" spans="1:18" ht="15" customHeight="1" x14ac:dyDescent="0.25">
      <c r="A212" s="1233"/>
      <c r="B212" s="1343" t="s">
        <v>1219</v>
      </c>
      <c r="C212" s="57"/>
      <c r="D212" s="1359"/>
      <c r="E212" s="1241"/>
      <c r="F212" s="1241"/>
      <c r="G212" s="1546"/>
      <c r="H212" s="1546"/>
      <c r="I212" s="1546"/>
      <c r="J212" s="1546"/>
      <c r="K212" s="1546"/>
      <c r="L212" s="1546"/>
      <c r="M212" s="1546"/>
      <c r="N212" s="1546"/>
      <c r="O212" s="1546"/>
      <c r="P212" s="1546"/>
      <c r="Q212" s="1546"/>
      <c r="R212" s="1544"/>
    </row>
    <row r="213" spans="1:18" ht="15" customHeight="1" x14ac:dyDescent="0.25">
      <c r="A213" s="1233"/>
      <c r="B213" s="1343" t="s">
        <v>1220</v>
      </c>
      <c r="C213" s="57"/>
      <c r="D213" s="1359"/>
      <c r="E213" s="1241"/>
      <c r="F213" s="1241"/>
      <c r="G213" s="1546"/>
      <c r="H213" s="1546"/>
      <c r="I213" s="1546"/>
      <c r="J213" s="1546"/>
      <c r="K213" s="1546"/>
      <c r="L213" s="1546"/>
      <c r="M213" s="1546"/>
      <c r="N213" s="1546"/>
      <c r="O213" s="1546"/>
      <c r="P213" s="1546"/>
      <c r="Q213" s="1546"/>
      <c r="R213" s="1544"/>
    </row>
    <row r="214" spans="1:18" ht="15" customHeight="1" x14ac:dyDescent="0.25">
      <c r="A214" s="1233"/>
      <c r="B214" s="1343" t="s">
        <v>1221</v>
      </c>
      <c r="C214" s="57"/>
      <c r="D214" s="1359"/>
      <c r="E214" s="1241"/>
      <c r="F214" s="1241"/>
      <c r="G214" s="1546"/>
      <c r="H214" s="1546"/>
      <c r="I214" s="1546"/>
      <c r="J214" s="1546"/>
      <c r="K214" s="1546"/>
      <c r="L214" s="1546"/>
      <c r="M214" s="1546"/>
      <c r="N214" s="1546"/>
      <c r="O214" s="1546"/>
      <c r="P214" s="1546"/>
      <c r="Q214" s="1546"/>
      <c r="R214" s="1544"/>
    </row>
    <row r="215" spans="1:18" ht="15" customHeight="1" x14ac:dyDescent="0.25">
      <c r="A215" s="1233"/>
      <c r="B215" s="1343" t="s">
        <v>1222</v>
      </c>
      <c r="C215" s="57"/>
      <c r="D215" s="1359"/>
      <c r="E215" s="1241"/>
      <c r="F215" s="1241"/>
      <c r="G215" s="1546"/>
      <c r="H215" s="1546"/>
      <c r="I215" s="1546"/>
      <c r="J215" s="1546"/>
      <c r="K215" s="1546"/>
      <c r="L215" s="1546"/>
      <c r="M215" s="1546"/>
      <c r="N215" s="1546"/>
      <c r="O215" s="1546"/>
      <c r="P215" s="1546"/>
      <c r="Q215" s="1546"/>
      <c r="R215" s="1544"/>
    </row>
    <row r="216" spans="1:18" ht="15" customHeight="1" x14ac:dyDescent="0.25">
      <c r="A216" s="1233"/>
      <c r="B216" s="1343" t="s">
        <v>1223</v>
      </c>
      <c r="C216" s="57"/>
      <c r="D216" s="1359"/>
      <c r="E216" s="1241"/>
      <c r="F216" s="1241"/>
      <c r="G216" s="1546"/>
      <c r="H216" s="1546"/>
      <c r="I216" s="1546"/>
      <c r="J216" s="1546"/>
      <c r="K216" s="1546"/>
      <c r="L216" s="1546"/>
      <c r="M216" s="1546"/>
      <c r="N216" s="1546"/>
      <c r="O216" s="1546"/>
      <c r="P216" s="1546"/>
      <c r="Q216" s="1546"/>
      <c r="R216" s="1544"/>
    </row>
    <row r="217" spans="1:18" ht="15" customHeight="1" x14ac:dyDescent="0.25">
      <c r="A217" s="1233"/>
      <c r="B217" s="1343" t="s">
        <v>1224</v>
      </c>
      <c r="C217" s="57"/>
      <c r="D217" s="1359"/>
      <c r="E217" s="1241"/>
      <c r="F217" s="1241"/>
      <c r="G217" s="1546"/>
      <c r="H217" s="1546"/>
      <c r="I217" s="1546"/>
      <c r="J217" s="1546"/>
      <c r="K217" s="1546"/>
      <c r="L217" s="1546"/>
      <c r="M217" s="1546"/>
      <c r="N217" s="1546"/>
      <c r="O217" s="1546"/>
      <c r="P217" s="1546"/>
      <c r="Q217" s="1546"/>
      <c r="R217" s="1544"/>
    </row>
    <row r="218" spans="1:18" ht="15" customHeight="1" x14ac:dyDescent="0.25">
      <c r="A218" s="1233"/>
      <c r="B218" s="1343" t="s">
        <v>1225</v>
      </c>
      <c r="C218" s="57"/>
      <c r="D218" s="1359"/>
      <c r="E218" s="1241"/>
      <c r="F218" s="1241"/>
      <c r="G218" s="1546"/>
      <c r="H218" s="1546"/>
      <c r="I218" s="1546"/>
      <c r="J218" s="1546"/>
      <c r="K218" s="1546"/>
      <c r="L218" s="1546"/>
      <c r="M218" s="1546"/>
      <c r="N218" s="1546"/>
      <c r="O218" s="1546"/>
      <c r="P218" s="1546"/>
      <c r="Q218" s="1546"/>
      <c r="R218" s="1544"/>
    </row>
    <row r="219" spans="1:18" ht="15" customHeight="1" x14ac:dyDescent="0.25">
      <c r="A219" s="1233"/>
      <c r="B219" s="1343" t="s">
        <v>1226</v>
      </c>
      <c r="C219" s="57"/>
      <c r="D219" s="1359"/>
      <c r="E219" s="1241"/>
      <c r="F219" s="1241"/>
      <c r="G219" s="1546"/>
      <c r="H219" s="1546"/>
      <c r="I219" s="1546"/>
      <c r="J219" s="1546"/>
      <c r="K219" s="1546"/>
      <c r="L219" s="1546"/>
      <c r="M219" s="1546"/>
      <c r="N219" s="1546"/>
      <c r="O219" s="1546"/>
      <c r="P219" s="1546"/>
      <c r="Q219" s="1546"/>
      <c r="R219" s="1544"/>
    </row>
    <row r="220" spans="1:18" ht="15" customHeight="1" x14ac:dyDescent="0.25">
      <c r="A220" s="1233"/>
      <c r="B220" s="1343" t="s">
        <v>1227</v>
      </c>
      <c r="C220" s="57"/>
      <c r="D220" s="1359"/>
      <c r="E220" s="1241"/>
      <c r="F220" s="1241"/>
      <c r="G220" s="1546"/>
      <c r="H220" s="1546"/>
      <c r="I220" s="1546"/>
      <c r="J220" s="1546"/>
      <c r="K220" s="1546"/>
      <c r="L220" s="1546"/>
      <c r="M220" s="1546"/>
      <c r="N220" s="1546"/>
      <c r="O220" s="1546"/>
      <c r="P220" s="1546"/>
      <c r="Q220" s="1546"/>
      <c r="R220" s="1544"/>
    </row>
    <row r="221" spans="1:18" ht="15" customHeight="1" x14ac:dyDescent="0.25">
      <c r="A221" s="1233"/>
      <c r="B221" s="1343" t="s">
        <v>1228</v>
      </c>
      <c r="C221" s="57"/>
      <c r="D221" s="1359"/>
      <c r="E221" s="1241"/>
      <c r="F221" s="1241"/>
      <c r="G221" s="1546"/>
      <c r="H221" s="1546"/>
      <c r="I221" s="1546"/>
      <c r="J221" s="1546"/>
      <c r="K221" s="1546"/>
      <c r="L221" s="1546"/>
      <c r="M221" s="1546"/>
      <c r="N221" s="1546"/>
      <c r="O221" s="1546"/>
      <c r="P221" s="1546"/>
      <c r="Q221" s="1546"/>
      <c r="R221" s="1544"/>
    </row>
    <row r="222" spans="1:18" ht="15" customHeight="1" x14ac:dyDescent="0.25">
      <c r="A222" s="1233"/>
      <c r="B222" s="1343" t="s">
        <v>1229</v>
      </c>
      <c r="C222" s="57"/>
      <c r="D222" s="1359"/>
      <c r="E222" s="1241"/>
      <c r="F222" s="1241"/>
      <c r="G222" s="1546"/>
      <c r="H222" s="1546"/>
      <c r="I222" s="1546"/>
      <c r="J222" s="1546"/>
      <c r="K222" s="1546"/>
      <c r="L222" s="1546"/>
      <c r="M222" s="1546"/>
      <c r="N222" s="1546"/>
      <c r="O222" s="1546"/>
      <c r="P222" s="1546"/>
      <c r="Q222" s="1546"/>
      <c r="R222" s="1544"/>
    </row>
    <row r="223" spans="1:18" ht="15" customHeight="1" x14ac:dyDescent="0.25">
      <c r="A223" s="1233"/>
      <c r="B223" s="1343" t="s">
        <v>1230</v>
      </c>
      <c r="C223" s="57"/>
      <c r="D223" s="1359"/>
      <c r="E223" s="1241"/>
      <c r="F223" s="1241"/>
      <c r="G223" s="1546"/>
      <c r="H223" s="1546"/>
      <c r="I223" s="1546"/>
      <c r="J223" s="1546"/>
      <c r="K223" s="1546"/>
      <c r="L223" s="1546"/>
      <c r="M223" s="1546"/>
      <c r="N223" s="1546"/>
      <c r="O223" s="1546"/>
      <c r="P223" s="1546"/>
      <c r="Q223" s="1546"/>
      <c r="R223" s="1544"/>
    </row>
    <row r="224" spans="1:18" ht="15" customHeight="1" x14ac:dyDescent="0.25">
      <c r="A224" s="1233"/>
      <c r="B224" s="1343" t="s">
        <v>1231</v>
      </c>
      <c r="C224" s="57"/>
      <c r="D224" s="1359"/>
      <c r="E224" s="1241"/>
      <c r="F224" s="1241"/>
      <c r="G224" s="1546"/>
      <c r="H224" s="1546"/>
      <c r="I224" s="1546"/>
      <c r="J224" s="1546"/>
      <c r="K224" s="1546"/>
      <c r="L224" s="1546"/>
      <c r="M224" s="1546"/>
      <c r="N224" s="1546"/>
      <c r="O224" s="1546"/>
      <c r="P224" s="1546"/>
      <c r="Q224" s="1546"/>
      <c r="R224" s="1544"/>
    </row>
    <row r="225" spans="1:18" ht="15" customHeight="1" x14ac:dyDescent="0.25">
      <c r="A225" s="1233"/>
      <c r="B225" s="1343" t="s">
        <v>1232</v>
      </c>
      <c r="C225" s="57"/>
      <c r="D225" s="1359"/>
      <c r="E225" s="1241"/>
      <c r="F225" s="1241"/>
      <c r="G225" s="1546"/>
      <c r="H225" s="1546"/>
      <c r="I225" s="1546"/>
      <c r="J225" s="1546"/>
      <c r="K225" s="1546"/>
      <c r="L225" s="1546"/>
      <c r="M225" s="1546"/>
      <c r="N225" s="1546"/>
      <c r="O225" s="1546"/>
      <c r="P225" s="1546"/>
      <c r="Q225" s="1546"/>
      <c r="R225" s="1544"/>
    </row>
    <row r="226" spans="1:18" ht="15" customHeight="1" x14ac:dyDescent="0.25">
      <c r="A226" s="1233"/>
      <c r="B226" s="1343" t="s">
        <v>1233</v>
      </c>
      <c r="C226" s="57"/>
      <c r="D226" s="1359"/>
      <c r="E226" s="1241"/>
      <c r="F226" s="1241"/>
      <c r="G226" s="1546"/>
      <c r="H226" s="1546"/>
      <c r="I226" s="1546"/>
      <c r="J226" s="1546"/>
      <c r="K226" s="1546"/>
      <c r="L226" s="1546"/>
      <c r="M226" s="1546"/>
      <c r="N226" s="1546"/>
      <c r="O226" s="1546"/>
      <c r="P226" s="1546"/>
      <c r="Q226" s="1546"/>
      <c r="R226" s="1544"/>
    </row>
    <row r="227" spans="1:18" ht="15" customHeight="1" x14ac:dyDescent="0.25">
      <c r="A227" s="1233"/>
      <c r="B227" s="1343" t="s">
        <v>1234</v>
      </c>
      <c r="C227" s="57"/>
      <c r="D227" s="1359"/>
      <c r="E227" s="1241"/>
      <c r="F227" s="1241"/>
      <c r="G227" s="1546"/>
      <c r="H227" s="1546"/>
      <c r="I227" s="1546"/>
      <c r="J227" s="1546"/>
      <c r="K227" s="1546"/>
      <c r="L227" s="1546"/>
      <c r="M227" s="1546"/>
      <c r="N227" s="1546"/>
      <c r="O227" s="1546"/>
      <c r="P227" s="1546"/>
      <c r="Q227" s="1546"/>
      <c r="R227" s="1544"/>
    </row>
    <row r="228" spans="1:18" ht="15" customHeight="1" x14ac:dyDescent="0.25">
      <c r="A228" s="1233"/>
      <c r="B228" s="1343" t="s">
        <v>1235</v>
      </c>
      <c r="C228" s="57"/>
      <c r="D228" s="1359"/>
      <c r="E228" s="1241"/>
      <c r="F228" s="1241"/>
      <c r="G228" s="1546"/>
      <c r="H228" s="1546"/>
      <c r="I228" s="1546"/>
      <c r="J228" s="1546"/>
      <c r="K228" s="1546"/>
      <c r="L228" s="1546"/>
      <c r="M228" s="1546"/>
      <c r="N228" s="1546"/>
      <c r="O228" s="1546"/>
      <c r="P228" s="1546"/>
      <c r="Q228" s="1546"/>
      <c r="R228" s="1544"/>
    </row>
    <row r="229" spans="1:18" ht="15" customHeight="1" x14ac:dyDescent="0.25">
      <c r="A229" s="1233"/>
      <c r="B229" s="1343" t="s">
        <v>1236</v>
      </c>
      <c r="C229" s="57"/>
      <c r="D229" s="1359"/>
      <c r="E229" s="1241"/>
      <c r="F229" s="1241"/>
      <c r="G229" s="1546"/>
      <c r="H229" s="1546"/>
      <c r="I229" s="1546"/>
      <c r="J229" s="1546"/>
      <c r="K229" s="1546"/>
      <c r="L229" s="1546"/>
      <c r="M229" s="1546"/>
      <c r="N229" s="1546"/>
      <c r="O229" s="1546"/>
      <c r="P229" s="1546"/>
      <c r="Q229" s="1546"/>
      <c r="R229" s="1544"/>
    </row>
    <row r="230" spans="1:18" ht="15" customHeight="1" x14ac:dyDescent="0.25">
      <c r="A230" s="1233"/>
      <c r="B230" s="1343" t="s">
        <v>1237</v>
      </c>
      <c r="C230" s="57"/>
      <c r="D230" s="1359"/>
      <c r="E230" s="1241"/>
      <c r="F230" s="1241"/>
      <c r="G230" s="1546"/>
      <c r="H230" s="1546"/>
      <c r="I230" s="1546"/>
      <c r="J230" s="1546"/>
      <c r="K230" s="1546"/>
      <c r="L230" s="1546"/>
      <c r="M230" s="1546"/>
      <c r="N230" s="1546"/>
      <c r="O230" s="1546"/>
      <c r="P230" s="1546"/>
      <c r="Q230" s="1546"/>
      <c r="R230" s="1544"/>
    </row>
    <row r="231" spans="1:18" ht="15" customHeight="1" x14ac:dyDescent="0.25">
      <c r="A231" s="1233"/>
      <c r="B231" s="1343" t="s">
        <v>1238</v>
      </c>
      <c r="C231" s="57"/>
      <c r="D231" s="1359"/>
      <c r="E231" s="1241"/>
      <c r="F231" s="1241"/>
      <c r="G231" s="1546"/>
      <c r="H231" s="1546"/>
      <c r="I231" s="1546"/>
      <c r="J231" s="1546"/>
      <c r="K231" s="1546"/>
      <c r="L231" s="1546"/>
      <c r="M231" s="1546"/>
      <c r="N231" s="1546"/>
      <c r="O231" s="1546"/>
      <c r="P231" s="1546"/>
      <c r="Q231" s="1546"/>
      <c r="R231" s="1544"/>
    </row>
    <row r="232" spans="1:18" ht="15" customHeight="1" x14ac:dyDescent="0.25">
      <c r="A232" s="1233"/>
      <c r="B232" s="1343" t="s">
        <v>1239</v>
      </c>
      <c r="C232" s="57"/>
      <c r="D232" s="1359"/>
      <c r="E232" s="1241"/>
      <c r="F232" s="1241"/>
      <c r="G232" s="1546"/>
      <c r="H232" s="1546"/>
      <c r="I232" s="1546"/>
      <c r="J232" s="1546"/>
      <c r="K232" s="1546"/>
      <c r="L232" s="1546"/>
      <c r="M232" s="1546"/>
      <c r="N232" s="1546"/>
      <c r="O232" s="1546"/>
      <c r="P232" s="1546"/>
      <c r="Q232" s="1546"/>
      <c r="R232" s="1544"/>
    </row>
    <row r="233" spans="1:18" ht="15" customHeight="1" x14ac:dyDescent="0.25">
      <c r="A233" s="1233"/>
      <c r="B233" s="1343" t="s">
        <v>1240</v>
      </c>
      <c r="C233" s="57"/>
      <c r="D233" s="1359"/>
      <c r="E233" s="1241"/>
      <c r="F233" s="1241"/>
      <c r="G233" s="1546"/>
      <c r="H233" s="1546"/>
      <c r="I233" s="1546"/>
      <c r="J233" s="1546"/>
      <c r="K233" s="1546"/>
      <c r="L233" s="1546"/>
      <c r="M233" s="1546"/>
      <c r="N233" s="1546"/>
      <c r="O233" s="1546"/>
      <c r="P233" s="1546"/>
      <c r="Q233" s="1546"/>
      <c r="R233" s="1544"/>
    </row>
    <row r="234" spans="1:18" ht="15" customHeight="1" x14ac:dyDescent="0.25">
      <c r="A234" s="1233"/>
      <c r="B234" s="1343" t="s">
        <v>1241</v>
      </c>
      <c r="C234" s="57"/>
      <c r="D234" s="1359"/>
      <c r="E234" s="1241"/>
      <c r="F234" s="1241"/>
      <c r="G234" s="1546"/>
      <c r="H234" s="1546"/>
      <c r="I234" s="1546"/>
      <c r="J234" s="1546"/>
      <c r="K234" s="1546"/>
      <c r="L234" s="1546"/>
      <c r="M234" s="1546"/>
      <c r="N234" s="1546"/>
      <c r="O234" s="1546"/>
      <c r="P234" s="1546"/>
      <c r="Q234" s="1546"/>
      <c r="R234" s="1544"/>
    </row>
    <row r="235" spans="1:18" ht="15" customHeight="1" x14ac:dyDescent="0.25">
      <c r="A235" s="1233"/>
      <c r="B235" s="1343" t="s">
        <v>1242</v>
      </c>
      <c r="C235" s="57"/>
      <c r="D235" s="1359"/>
      <c r="E235" s="1241"/>
      <c r="F235" s="1241"/>
      <c r="G235" s="1546"/>
      <c r="H235" s="1546"/>
      <c r="I235" s="1546"/>
      <c r="J235" s="1546"/>
      <c r="K235" s="1546"/>
      <c r="L235" s="1546"/>
      <c r="M235" s="1546"/>
      <c r="N235" s="1546"/>
      <c r="O235" s="1546"/>
      <c r="P235" s="1546"/>
      <c r="Q235" s="1546"/>
      <c r="R235" s="1544"/>
    </row>
    <row r="236" spans="1:18" ht="15" customHeight="1" x14ac:dyDescent="0.25">
      <c r="A236" s="1233"/>
      <c r="B236" s="1343" t="s">
        <v>1243</v>
      </c>
      <c r="C236" s="57"/>
      <c r="D236" s="1359"/>
      <c r="E236" s="1241"/>
      <c r="F236" s="1241"/>
      <c r="G236" s="1546"/>
      <c r="H236" s="1546"/>
      <c r="I236" s="1546"/>
      <c r="J236" s="1546"/>
      <c r="K236" s="1546"/>
      <c r="L236" s="1546"/>
      <c r="M236" s="1546"/>
      <c r="N236" s="1546"/>
      <c r="O236" s="1546"/>
      <c r="P236" s="1546"/>
      <c r="Q236" s="1546"/>
      <c r="R236" s="1544"/>
    </row>
    <row r="237" spans="1:18" ht="15" customHeight="1" x14ac:dyDescent="0.25">
      <c r="A237" s="1233"/>
      <c r="B237" s="1343" t="s">
        <v>1244</v>
      </c>
      <c r="C237" s="57"/>
      <c r="D237" s="1359"/>
      <c r="E237" s="1241"/>
      <c r="F237" s="1241"/>
      <c r="G237" s="1546"/>
      <c r="H237" s="1546"/>
      <c r="I237" s="1546"/>
      <c r="J237" s="1546"/>
      <c r="K237" s="1546"/>
      <c r="L237" s="1546"/>
      <c r="M237" s="1546"/>
      <c r="N237" s="1546"/>
      <c r="O237" s="1546"/>
      <c r="P237" s="1546"/>
      <c r="Q237" s="1546"/>
      <c r="R237" s="1544"/>
    </row>
    <row r="238" spans="1:18" ht="15" customHeight="1" x14ac:dyDescent="0.25">
      <c r="A238" s="1233"/>
      <c r="B238" s="1343" t="s">
        <v>1245</v>
      </c>
      <c r="C238" s="57"/>
      <c r="D238" s="1359"/>
      <c r="E238" s="1241"/>
      <c r="F238" s="1241"/>
      <c r="G238" s="1546"/>
      <c r="H238" s="1546"/>
      <c r="I238" s="1546"/>
      <c r="J238" s="1546"/>
      <c r="K238" s="1546"/>
      <c r="L238" s="1546"/>
      <c r="M238" s="1546"/>
      <c r="N238" s="1546"/>
      <c r="O238" s="1546"/>
      <c r="P238" s="1546"/>
      <c r="Q238" s="1546"/>
      <c r="R238" s="1544"/>
    </row>
    <row r="239" spans="1:18" ht="15" customHeight="1" x14ac:dyDescent="0.25">
      <c r="A239" s="1233"/>
      <c r="B239" s="1343" t="s">
        <v>1246</v>
      </c>
      <c r="C239" s="57"/>
      <c r="D239" s="1359"/>
      <c r="E239" s="1241"/>
      <c r="F239" s="1241"/>
      <c r="G239" s="1546"/>
      <c r="H239" s="1546"/>
      <c r="I239" s="1546"/>
      <c r="J239" s="1546"/>
      <c r="K239" s="1546"/>
      <c r="L239" s="1546"/>
      <c r="M239" s="1546"/>
      <c r="N239" s="1546"/>
      <c r="O239" s="1546"/>
      <c r="P239" s="1546"/>
      <c r="Q239" s="1546"/>
      <c r="R239" s="1544"/>
    </row>
    <row r="240" spans="1:18" ht="15" customHeight="1" x14ac:dyDescent="0.25">
      <c r="A240" s="1233"/>
      <c r="B240" s="1343" t="s">
        <v>1247</v>
      </c>
      <c r="C240" s="57"/>
      <c r="D240" s="1359"/>
      <c r="E240" s="1241"/>
      <c r="F240" s="1241"/>
      <c r="G240" s="1546"/>
      <c r="H240" s="1546"/>
      <c r="I240" s="1546"/>
      <c r="J240" s="1546"/>
      <c r="K240" s="1546"/>
      <c r="L240" s="1546"/>
      <c r="M240" s="1546"/>
      <c r="N240" s="1546"/>
      <c r="O240" s="1546"/>
      <c r="P240" s="1546"/>
      <c r="Q240" s="1546"/>
      <c r="R240" s="1544"/>
    </row>
    <row r="241" spans="1:18" ht="15" customHeight="1" x14ac:dyDescent="0.25">
      <c r="A241" s="1233"/>
      <c r="B241" s="1343" t="s">
        <v>1248</v>
      </c>
      <c r="C241" s="57"/>
      <c r="D241" s="1359"/>
      <c r="E241" s="1241"/>
      <c r="F241" s="1241"/>
      <c r="G241" s="1546"/>
      <c r="H241" s="1546"/>
      <c r="I241" s="1546"/>
      <c r="J241" s="1546"/>
      <c r="K241" s="1546"/>
      <c r="L241" s="1546"/>
      <c r="M241" s="1546"/>
      <c r="N241" s="1546"/>
      <c r="O241" s="1546"/>
      <c r="P241" s="1546"/>
      <c r="Q241" s="1546"/>
      <c r="R241" s="1544"/>
    </row>
    <row r="242" spans="1:18" ht="14.25" x14ac:dyDescent="0.25">
      <c r="A242" s="1233"/>
      <c r="B242" s="1343" t="s">
        <v>1249</v>
      </c>
      <c r="C242" s="57"/>
      <c r="D242" s="1359"/>
      <c r="E242" s="1241"/>
      <c r="F242" s="1241"/>
      <c r="G242" s="1546"/>
      <c r="H242" s="1546"/>
      <c r="I242" s="1546"/>
      <c r="J242" s="1546"/>
      <c r="K242" s="1546"/>
      <c r="L242" s="1546"/>
      <c r="M242" s="1546"/>
      <c r="N242" s="1546"/>
      <c r="O242" s="1546"/>
      <c r="P242" s="1546"/>
      <c r="Q242" s="1546"/>
      <c r="R242" s="1544"/>
    </row>
    <row r="243" spans="1:18" ht="14.25" x14ac:dyDescent="0.25">
      <c r="A243" s="1233"/>
      <c r="B243" s="1343" t="s">
        <v>1250</v>
      </c>
      <c r="C243" s="57"/>
      <c r="D243" s="1359"/>
      <c r="E243" s="1241"/>
      <c r="F243" s="1241"/>
      <c r="G243" s="1546"/>
      <c r="H243" s="1546"/>
      <c r="I243" s="1546"/>
      <c r="J243" s="1546"/>
      <c r="K243" s="1546"/>
      <c r="L243" s="1546"/>
      <c r="M243" s="1546"/>
      <c r="N243" s="1546"/>
      <c r="O243" s="1546"/>
      <c r="P243" s="1546"/>
      <c r="Q243" s="1546"/>
      <c r="R243" s="1544"/>
    </row>
    <row r="244" spans="1:18" ht="14.25" x14ac:dyDescent="0.25">
      <c r="A244" s="1233"/>
      <c r="B244" s="1343" t="s">
        <v>1251</v>
      </c>
      <c r="C244" s="57"/>
      <c r="D244" s="1359"/>
      <c r="E244" s="1241"/>
      <c r="F244" s="1241"/>
      <c r="G244" s="1546"/>
      <c r="H244" s="1546"/>
      <c r="I244" s="1546"/>
      <c r="J244" s="1546"/>
      <c r="K244" s="1546"/>
      <c r="L244" s="1546"/>
      <c r="M244" s="1546"/>
      <c r="N244" s="1546"/>
      <c r="O244" s="1546"/>
      <c r="P244" s="1546"/>
      <c r="Q244" s="1546"/>
      <c r="R244" s="1544"/>
    </row>
    <row r="245" spans="1:18" ht="15" customHeight="1" x14ac:dyDescent="0.25">
      <c r="A245" s="1233"/>
      <c r="B245" s="1343" t="s">
        <v>1252</v>
      </c>
      <c r="C245" s="57"/>
      <c r="D245" s="1359"/>
      <c r="E245" s="1241"/>
      <c r="F245" s="1241"/>
      <c r="G245" s="1546"/>
      <c r="H245" s="1546"/>
      <c r="I245" s="1546"/>
      <c r="J245" s="1546"/>
      <c r="K245" s="1546"/>
      <c r="L245" s="1546"/>
      <c r="M245" s="1546"/>
      <c r="N245" s="1546"/>
      <c r="O245" s="1546"/>
      <c r="P245" s="1546"/>
      <c r="Q245" s="1546"/>
      <c r="R245" s="1544"/>
    </row>
    <row r="246" spans="1:18" ht="15" customHeight="1" x14ac:dyDescent="0.25">
      <c r="A246" s="1233"/>
      <c r="B246" s="1343" t="s">
        <v>1253</v>
      </c>
      <c r="C246" s="57"/>
      <c r="D246" s="1359"/>
      <c r="E246" s="1241"/>
      <c r="F246" s="1241"/>
      <c r="G246" s="1546"/>
      <c r="H246" s="1546"/>
      <c r="I246" s="1546"/>
      <c r="J246" s="1546"/>
      <c r="K246" s="1546"/>
      <c r="L246" s="1546"/>
      <c r="M246" s="1546"/>
      <c r="N246" s="1546"/>
      <c r="O246" s="1546"/>
      <c r="P246" s="1546"/>
      <c r="Q246" s="1546"/>
      <c r="R246" s="1544"/>
    </row>
    <row r="247" spans="1:18" ht="15" customHeight="1" x14ac:dyDescent="0.25">
      <c r="A247" s="1233"/>
      <c r="B247" s="1343" t="s">
        <v>1254</v>
      </c>
      <c r="C247" s="57"/>
      <c r="D247" s="1359"/>
      <c r="E247" s="1241"/>
      <c r="F247" s="1241"/>
      <c r="G247" s="1546"/>
      <c r="H247" s="1546"/>
      <c r="I247" s="1546"/>
      <c r="J247" s="1546"/>
      <c r="K247" s="1546"/>
      <c r="L247" s="1546"/>
      <c r="M247" s="1546"/>
      <c r="N247" s="1546"/>
      <c r="O247" s="1546"/>
      <c r="P247" s="1546"/>
      <c r="Q247" s="1546"/>
      <c r="R247" s="1544"/>
    </row>
    <row r="248" spans="1:18" ht="15" customHeight="1" x14ac:dyDescent="0.25">
      <c r="A248" s="1233"/>
      <c r="B248" s="1343" t="s">
        <v>1255</v>
      </c>
      <c r="C248" s="57"/>
      <c r="D248" s="1359"/>
      <c r="E248" s="1241"/>
      <c r="F248" s="1241"/>
      <c r="G248" s="1546"/>
      <c r="H248" s="1546"/>
      <c r="I248" s="1546"/>
      <c r="J248" s="1546"/>
      <c r="K248" s="1546"/>
      <c r="L248" s="1546"/>
      <c r="M248" s="1546"/>
      <c r="N248" s="1546"/>
      <c r="O248" s="1546"/>
      <c r="P248" s="1546"/>
      <c r="Q248" s="1546"/>
      <c r="R248" s="1544"/>
    </row>
    <row r="249" spans="1:18" ht="15" customHeight="1" x14ac:dyDescent="0.25">
      <c r="A249" s="1233"/>
      <c r="B249" s="1343" t="s">
        <v>1256</v>
      </c>
      <c r="C249" s="57"/>
      <c r="D249" s="1359"/>
      <c r="E249" s="1241"/>
      <c r="F249" s="1241"/>
      <c r="G249" s="1546"/>
      <c r="H249" s="1546"/>
      <c r="I249" s="1546"/>
      <c r="J249" s="1546"/>
      <c r="K249" s="1546"/>
      <c r="L249" s="1546"/>
      <c r="M249" s="1546"/>
      <c r="N249" s="1546"/>
      <c r="O249" s="1546"/>
      <c r="P249" s="1546"/>
      <c r="Q249" s="1546"/>
      <c r="R249" s="1544"/>
    </row>
    <row r="250" spans="1:18" ht="15" customHeight="1" x14ac:dyDescent="0.25">
      <c r="A250" s="1233"/>
      <c r="B250" s="1343" t="s">
        <v>1257</v>
      </c>
      <c r="C250" s="57"/>
      <c r="D250" s="1359"/>
      <c r="E250" s="1241"/>
      <c r="F250" s="1241"/>
      <c r="G250" s="1546"/>
      <c r="H250" s="1546"/>
      <c r="I250" s="1546"/>
      <c r="J250" s="1546"/>
      <c r="K250" s="1546"/>
      <c r="L250" s="1546"/>
      <c r="M250" s="1546"/>
      <c r="N250" s="1546"/>
      <c r="O250" s="1546"/>
      <c r="P250" s="1546"/>
      <c r="Q250" s="1546"/>
      <c r="R250" s="1544"/>
    </row>
    <row r="251" spans="1:18" ht="15" customHeight="1" x14ac:dyDescent="0.25">
      <c r="A251" s="1233"/>
      <c r="B251" s="1343" t="s">
        <v>1258</v>
      </c>
      <c r="C251" s="57"/>
      <c r="D251" s="1359"/>
      <c r="E251" s="1241"/>
      <c r="F251" s="1241"/>
      <c r="G251" s="1546"/>
      <c r="H251" s="1546"/>
      <c r="I251" s="1546"/>
      <c r="J251" s="1546"/>
      <c r="K251" s="1546"/>
      <c r="L251" s="1546"/>
      <c r="M251" s="1546"/>
      <c r="N251" s="1546"/>
      <c r="O251" s="1546"/>
      <c r="P251" s="1546"/>
      <c r="Q251" s="1546"/>
      <c r="R251" s="1544"/>
    </row>
    <row r="252" spans="1:18" ht="15" customHeight="1" x14ac:dyDescent="0.25">
      <c r="A252" s="1233"/>
      <c r="B252" s="1343" t="s">
        <v>1259</v>
      </c>
      <c r="C252" s="57"/>
      <c r="D252" s="1359"/>
      <c r="E252" s="1241"/>
      <c r="F252" s="1241"/>
      <c r="G252" s="1546"/>
      <c r="H252" s="1546"/>
      <c r="I252" s="1546"/>
      <c r="J252" s="1546"/>
      <c r="K252" s="1546"/>
      <c r="L252" s="1546"/>
      <c r="M252" s="1546"/>
      <c r="N252" s="1546"/>
      <c r="O252" s="1546"/>
      <c r="P252" s="1546"/>
      <c r="Q252" s="1546"/>
      <c r="R252" s="1544"/>
    </row>
    <row r="253" spans="1:18" ht="15" customHeight="1" x14ac:dyDescent="0.25">
      <c r="A253" s="1233"/>
      <c r="B253" s="1343" t="s">
        <v>1260</v>
      </c>
      <c r="C253" s="57"/>
      <c r="D253" s="1359"/>
      <c r="E253" s="1241"/>
      <c r="F253" s="1241"/>
      <c r="G253" s="1546"/>
      <c r="H253" s="1546"/>
      <c r="I253" s="1546"/>
      <c r="J253" s="1546"/>
      <c r="K253" s="1546"/>
      <c r="L253" s="1546"/>
      <c r="M253" s="1546"/>
      <c r="N253" s="1546"/>
      <c r="O253" s="1546"/>
      <c r="P253" s="1546"/>
      <c r="Q253" s="1546"/>
      <c r="R253" s="1544"/>
    </row>
    <row r="254" spans="1:18" ht="15" customHeight="1" x14ac:dyDescent="0.25">
      <c r="A254" s="1233"/>
      <c r="B254" s="1343" t="s">
        <v>1261</v>
      </c>
      <c r="C254" s="57"/>
      <c r="D254" s="1359"/>
      <c r="E254" s="1241"/>
      <c r="F254" s="1241"/>
      <c r="G254" s="1546"/>
      <c r="H254" s="1546"/>
      <c r="I254" s="1546"/>
      <c r="J254" s="1546"/>
      <c r="K254" s="1546"/>
      <c r="L254" s="1546"/>
      <c r="M254" s="1546"/>
      <c r="N254" s="1546"/>
      <c r="O254" s="1546"/>
      <c r="P254" s="1546"/>
      <c r="Q254" s="1546"/>
      <c r="R254" s="1544"/>
    </row>
    <row r="255" spans="1:18" ht="15" customHeight="1" x14ac:dyDescent="0.25">
      <c r="A255" s="1233"/>
      <c r="B255" s="1343" t="s">
        <v>1262</v>
      </c>
      <c r="C255" s="57"/>
      <c r="D255" s="1359"/>
      <c r="E255" s="1241"/>
      <c r="F255" s="1241"/>
      <c r="G255" s="1546"/>
      <c r="H255" s="1546"/>
      <c r="I255" s="1546"/>
      <c r="J255" s="1546"/>
      <c r="K255" s="1546"/>
      <c r="L255" s="1546"/>
      <c r="M255" s="1546"/>
      <c r="N255" s="1546"/>
      <c r="O255" s="1546"/>
      <c r="P255" s="1546"/>
      <c r="Q255" s="1546"/>
      <c r="R255" s="1544"/>
    </row>
    <row r="256" spans="1:18" ht="15" customHeight="1" x14ac:dyDescent="0.25">
      <c r="A256" s="1233"/>
      <c r="B256" s="1343" t="s">
        <v>1263</v>
      </c>
      <c r="C256" s="57"/>
      <c r="D256" s="1359"/>
      <c r="E256" s="1241"/>
      <c r="F256" s="1241"/>
      <c r="G256" s="1546"/>
      <c r="H256" s="1546"/>
      <c r="I256" s="1546"/>
      <c r="J256" s="1546"/>
      <c r="K256" s="1546"/>
      <c r="L256" s="1546"/>
      <c r="M256" s="1546"/>
      <c r="N256" s="1546"/>
      <c r="O256" s="1546"/>
      <c r="P256" s="1546"/>
      <c r="Q256" s="1546"/>
      <c r="R256" s="1544"/>
    </row>
    <row r="257" spans="1:18" ht="15" customHeight="1" x14ac:dyDescent="0.25">
      <c r="A257" s="1233"/>
      <c r="B257" s="1343" t="s">
        <v>1264</v>
      </c>
      <c r="C257" s="57"/>
      <c r="D257" s="1359"/>
      <c r="E257" s="1241"/>
      <c r="F257" s="1241"/>
      <c r="G257" s="1546"/>
      <c r="H257" s="1546"/>
      <c r="I257" s="1546"/>
      <c r="J257" s="1546"/>
      <c r="K257" s="1546"/>
      <c r="L257" s="1546"/>
      <c r="M257" s="1546"/>
      <c r="N257" s="1546"/>
      <c r="O257" s="1546"/>
      <c r="P257" s="1546"/>
      <c r="Q257" s="1546"/>
      <c r="R257" s="1544"/>
    </row>
    <row r="258" spans="1:18" ht="15" customHeight="1" x14ac:dyDescent="0.25">
      <c r="A258" s="1233"/>
      <c r="B258" s="1343" t="s">
        <v>1265</v>
      </c>
      <c r="C258" s="57"/>
      <c r="D258" s="1359"/>
      <c r="E258" s="1241"/>
      <c r="F258" s="1241"/>
      <c r="G258" s="1546"/>
      <c r="H258" s="1546"/>
      <c r="I258" s="1546"/>
      <c r="J258" s="1546"/>
      <c r="K258" s="1546"/>
      <c r="L258" s="1546"/>
      <c r="M258" s="1546"/>
      <c r="N258" s="1546"/>
      <c r="O258" s="1546"/>
      <c r="P258" s="1546"/>
      <c r="Q258" s="1546"/>
      <c r="R258" s="1544"/>
    </row>
    <row r="259" spans="1:18" ht="15" customHeight="1" x14ac:dyDescent="0.25">
      <c r="A259" s="1233"/>
      <c r="B259" s="1343" t="s">
        <v>1266</v>
      </c>
      <c r="C259" s="57"/>
      <c r="D259" s="1359"/>
      <c r="E259" s="1241"/>
      <c r="F259" s="1241"/>
      <c r="G259" s="1546"/>
      <c r="H259" s="1546"/>
      <c r="I259" s="1546"/>
      <c r="J259" s="1546"/>
      <c r="K259" s="1546"/>
      <c r="L259" s="1546"/>
      <c r="M259" s="1546"/>
      <c r="N259" s="1546"/>
      <c r="O259" s="1546"/>
      <c r="P259" s="1546"/>
      <c r="Q259" s="1546"/>
      <c r="R259" s="1544"/>
    </row>
    <row r="260" spans="1:18" ht="15" customHeight="1" x14ac:dyDescent="0.25">
      <c r="A260" s="1233"/>
      <c r="B260" s="1343" t="s">
        <v>1267</v>
      </c>
      <c r="C260" s="57"/>
      <c r="D260" s="1359"/>
      <c r="E260" s="1241"/>
      <c r="F260" s="1241"/>
      <c r="G260" s="1546"/>
      <c r="H260" s="1546"/>
      <c r="I260" s="1546"/>
      <c r="J260" s="1546"/>
      <c r="K260" s="1546"/>
      <c r="L260" s="1546"/>
      <c r="M260" s="1546"/>
      <c r="N260" s="1546"/>
      <c r="O260" s="1546"/>
      <c r="P260" s="1546"/>
      <c r="Q260" s="1546"/>
      <c r="R260" s="1544"/>
    </row>
    <row r="261" spans="1:18" ht="15" customHeight="1" x14ac:dyDescent="0.25">
      <c r="A261" s="1233"/>
      <c r="B261" s="1343" t="s">
        <v>1268</v>
      </c>
      <c r="C261" s="57"/>
      <c r="D261" s="1359"/>
      <c r="E261" s="1241"/>
      <c r="F261" s="1241"/>
      <c r="G261" s="1546"/>
      <c r="H261" s="1546"/>
      <c r="I261" s="1546"/>
      <c r="J261" s="1546"/>
      <c r="K261" s="1546"/>
      <c r="L261" s="1546"/>
      <c r="M261" s="1546"/>
      <c r="N261" s="1546"/>
      <c r="O261" s="1546"/>
      <c r="P261" s="1546"/>
      <c r="Q261" s="1546"/>
      <c r="R261" s="1544"/>
    </row>
    <row r="262" spans="1:18" ht="15" customHeight="1" x14ac:dyDescent="0.25">
      <c r="A262" s="1233"/>
      <c r="B262" s="1343" t="s">
        <v>1269</v>
      </c>
      <c r="C262" s="57"/>
      <c r="D262" s="1359"/>
      <c r="E262" s="1241"/>
      <c r="F262" s="1241"/>
      <c r="G262" s="1546"/>
      <c r="H262" s="1546"/>
      <c r="I262" s="1546"/>
      <c r="J262" s="1546"/>
      <c r="K262" s="1546"/>
      <c r="L262" s="1546"/>
      <c r="M262" s="1546"/>
      <c r="N262" s="1546"/>
      <c r="O262" s="1546"/>
      <c r="P262" s="1546"/>
      <c r="Q262" s="1546"/>
      <c r="R262" s="1544"/>
    </row>
    <row r="263" spans="1:18" ht="15" customHeight="1" x14ac:dyDescent="0.25">
      <c r="A263" s="1233"/>
      <c r="B263" s="1343" t="s">
        <v>1270</v>
      </c>
      <c r="C263" s="57"/>
      <c r="D263" s="1359"/>
      <c r="E263" s="1241"/>
      <c r="F263" s="1241"/>
      <c r="G263" s="1546"/>
      <c r="H263" s="1546"/>
      <c r="I263" s="1546"/>
      <c r="J263" s="1546"/>
      <c r="K263" s="1546"/>
      <c r="L263" s="1546"/>
      <c r="M263" s="1546"/>
      <c r="N263" s="1546"/>
      <c r="O263" s="1546"/>
      <c r="P263" s="1546"/>
      <c r="Q263" s="1546"/>
      <c r="R263" s="1544"/>
    </row>
    <row r="264" spans="1:18" ht="15" customHeight="1" x14ac:dyDescent="0.25">
      <c r="A264" s="1233"/>
      <c r="B264" s="1343" t="s">
        <v>1271</v>
      </c>
      <c r="C264" s="57"/>
      <c r="D264" s="1359"/>
      <c r="E264" s="1241"/>
      <c r="F264" s="1241"/>
      <c r="G264" s="1546"/>
      <c r="H264" s="1546"/>
      <c r="I264" s="1546"/>
      <c r="J264" s="1546"/>
      <c r="K264" s="1546"/>
      <c r="L264" s="1546"/>
      <c r="M264" s="1546"/>
      <c r="N264" s="1546"/>
      <c r="O264" s="1546"/>
      <c r="P264" s="1546"/>
      <c r="Q264" s="1546"/>
      <c r="R264" s="1544"/>
    </row>
    <row r="265" spans="1:18" ht="15" customHeight="1" x14ac:dyDescent="0.25">
      <c r="A265" s="1233"/>
      <c r="B265" s="1343" t="s">
        <v>1272</v>
      </c>
      <c r="C265" s="57"/>
      <c r="D265" s="1359"/>
      <c r="E265" s="1241"/>
      <c r="F265" s="1241"/>
      <c r="G265" s="1546"/>
      <c r="H265" s="1546"/>
      <c r="I265" s="1546"/>
      <c r="J265" s="1546"/>
      <c r="K265" s="1546"/>
      <c r="L265" s="1546"/>
      <c r="M265" s="1546"/>
      <c r="N265" s="1546"/>
      <c r="O265" s="1546"/>
      <c r="P265" s="1546"/>
      <c r="Q265" s="1546"/>
      <c r="R265" s="1544"/>
    </row>
    <row r="266" spans="1:18" ht="15" customHeight="1" x14ac:dyDescent="0.25">
      <c r="A266" s="1233"/>
      <c r="B266" s="1343" t="s">
        <v>1273</v>
      </c>
      <c r="C266" s="57"/>
      <c r="D266" s="1359"/>
      <c r="E266" s="1241"/>
      <c r="F266" s="1241"/>
      <c r="G266" s="1546"/>
      <c r="H266" s="1546"/>
      <c r="I266" s="1546"/>
      <c r="J266" s="1546"/>
      <c r="K266" s="1546"/>
      <c r="L266" s="1546"/>
      <c r="M266" s="1546"/>
      <c r="N266" s="1546"/>
      <c r="O266" s="1546"/>
      <c r="P266" s="1546"/>
      <c r="Q266" s="1546"/>
      <c r="R266" s="1544"/>
    </row>
    <row r="267" spans="1:18" ht="15" customHeight="1" x14ac:dyDescent="0.25">
      <c r="A267" s="1233"/>
      <c r="B267" s="1343" t="s">
        <v>1274</v>
      </c>
      <c r="C267" s="57"/>
      <c r="D267" s="1359"/>
      <c r="E267" s="1241"/>
      <c r="F267" s="1241"/>
      <c r="G267" s="1546"/>
      <c r="H267" s="1546"/>
      <c r="I267" s="1546"/>
      <c r="J267" s="1546"/>
      <c r="K267" s="1546"/>
      <c r="L267" s="1546"/>
      <c r="M267" s="1546"/>
      <c r="N267" s="1546"/>
      <c r="O267" s="1546"/>
      <c r="P267" s="1546"/>
      <c r="Q267" s="1546"/>
      <c r="R267" s="1544"/>
    </row>
    <row r="268" spans="1:18" ht="15" customHeight="1" x14ac:dyDescent="0.25">
      <c r="A268" s="1233"/>
      <c r="B268" s="1343" t="s">
        <v>1275</v>
      </c>
      <c r="C268" s="57"/>
      <c r="D268" s="1359"/>
      <c r="E268" s="1241"/>
      <c r="F268" s="1241"/>
      <c r="G268" s="1546"/>
      <c r="H268" s="1546"/>
      <c r="I268" s="1546"/>
      <c r="J268" s="1546"/>
      <c r="K268" s="1546"/>
      <c r="L268" s="1546"/>
      <c r="M268" s="1546"/>
      <c r="N268" s="1546"/>
      <c r="O268" s="1546"/>
      <c r="P268" s="1546"/>
      <c r="Q268" s="1546"/>
      <c r="R268" s="1544"/>
    </row>
    <row r="269" spans="1:18" ht="15" customHeight="1" x14ac:dyDescent="0.25">
      <c r="A269" s="1233"/>
      <c r="B269" s="1343" t="s">
        <v>1276</v>
      </c>
      <c r="C269" s="57"/>
      <c r="D269" s="1359"/>
      <c r="E269" s="1241"/>
      <c r="F269" s="1241"/>
      <c r="G269" s="1546"/>
      <c r="H269" s="1546"/>
      <c r="I269" s="1546"/>
      <c r="J269" s="1546"/>
      <c r="K269" s="1546"/>
      <c r="L269" s="1546"/>
      <c r="M269" s="1546"/>
      <c r="N269" s="1546"/>
      <c r="O269" s="1546"/>
      <c r="P269" s="1546"/>
      <c r="Q269" s="1546"/>
      <c r="R269" s="1544"/>
    </row>
    <row r="270" spans="1:18" ht="15" customHeight="1" x14ac:dyDescent="0.25">
      <c r="A270" s="1233"/>
      <c r="B270" s="1343" t="s">
        <v>1277</v>
      </c>
      <c r="C270" s="57"/>
      <c r="D270" s="1359"/>
      <c r="E270" s="1241"/>
      <c r="F270" s="1241"/>
      <c r="G270" s="1546"/>
      <c r="H270" s="1546"/>
      <c r="I270" s="1546"/>
      <c r="J270" s="1546"/>
      <c r="K270" s="1546"/>
      <c r="L270" s="1546"/>
      <c r="M270" s="1546"/>
      <c r="N270" s="1546"/>
      <c r="O270" s="1546"/>
      <c r="P270" s="1546"/>
      <c r="Q270" s="1546"/>
      <c r="R270" s="1544"/>
    </row>
    <row r="271" spans="1:18" ht="15" customHeight="1" x14ac:dyDescent="0.25">
      <c r="A271" s="1233"/>
      <c r="B271" s="1343" t="s">
        <v>1278</v>
      </c>
      <c r="C271" s="57"/>
      <c r="D271" s="1359"/>
      <c r="E271" s="1241"/>
      <c r="F271" s="1241"/>
      <c r="G271" s="1546"/>
      <c r="H271" s="1546"/>
      <c r="I271" s="1546"/>
      <c r="J271" s="1546"/>
      <c r="K271" s="1546"/>
      <c r="L271" s="1546"/>
      <c r="M271" s="1546"/>
      <c r="N271" s="1546"/>
      <c r="O271" s="1546"/>
      <c r="P271" s="1546"/>
      <c r="Q271" s="1546"/>
      <c r="R271" s="1544"/>
    </row>
    <row r="272" spans="1:18" ht="15" customHeight="1" x14ac:dyDescent="0.25">
      <c r="A272" s="1233"/>
      <c r="B272" s="1343" t="s">
        <v>1279</v>
      </c>
      <c r="C272" s="57"/>
      <c r="D272" s="1359"/>
      <c r="E272" s="1241"/>
      <c r="F272" s="1241"/>
      <c r="G272" s="1546"/>
      <c r="H272" s="1546"/>
      <c r="I272" s="1546"/>
      <c r="J272" s="1546"/>
      <c r="K272" s="1546"/>
      <c r="L272" s="1546"/>
      <c r="M272" s="1546"/>
      <c r="N272" s="1546"/>
      <c r="O272" s="1546"/>
      <c r="P272" s="1546"/>
      <c r="Q272" s="1546"/>
      <c r="R272" s="1544"/>
    </row>
    <row r="273" spans="1:18" ht="15" customHeight="1" x14ac:dyDescent="0.25">
      <c r="A273" s="1233"/>
      <c r="B273" s="1343" t="s">
        <v>1280</v>
      </c>
      <c r="C273" s="57"/>
      <c r="D273" s="1359"/>
      <c r="E273" s="1241"/>
      <c r="F273" s="1241"/>
      <c r="G273" s="1546"/>
      <c r="H273" s="1546"/>
      <c r="I273" s="1546"/>
      <c r="J273" s="1546"/>
      <c r="K273" s="1546"/>
      <c r="L273" s="1546"/>
      <c r="M273" s="1546"/>
      <c r="N273" s="1546"/>
      <c r="O273" s="1546"/>
      <c r="P273" s="1546"/>
      <c r="Q273" s="1546"/>
      <c r="R273" s="1544"/>
    </row>
    <row r="274" spans="1:18" ht="15" customHeight="1" x14ac:dyDescent="0.25">
      <c r="A274" s="1233"/>
      <c r="B274" s="1343" t="s">
        <v>1281</v>
      </c>
      <c r="C274" s="57"/>
      <c r="D274" s="1359"/>
      <c r="E274" s="1241"/>
      <c r="F274" s="1241"/>
      <c r="G274" s="1546"/>
      <c r="H274" s="1546"/>
      <c r="I274" s="1546"/>
      <c r="J274" s="1546"/>
      <c r="K274" s="1546"/>
      <c r="L274" s="1546"/>
      <c r="M274" s="1546"/>
      <c r="N274" s="1546"/>
      <c r="O274" s="1546"/>
      <c r="P274" s="1546"/>
      <c r="Q274" s="1546"/>
      <c r="R274" s="1544"/>
    </row>
    <row r="275" spans="1:18" ht="15" customHeight="1" x14ac:dyDescent="0.25">
      <c r="A275" s="1233"/>
      <c r="B275" s="1343" t="s">
        <v>1282</v>
      </c>
      <c r="C275" s="57"/>
      <c r="D275" s="1359"/>
      <c r="E275" s="1241"/>
      <c r="F275" s="1241"/>
      <c r="G275" s="1546"/>
      <c r="H275" s="1546"/>
      <c r="I275" s="1546"/>
      <c r="J275" s="1546"/>
      <c r="K275" s="1546"/>
      <c r="L275" s="1546"/>
      <c r="M275" s="1546"/>
      <c r="N275" s="1546"/>
      <c r="O275" s="1546"/>
      <c r="P275" s="1546"/>
      <c r="Q275" s="1546"/>
      <c r="R275" s="1544"/>
    </row>
    <row r="276" spans="1:18" ht="15" customHeight="1" x14ac:dyDescent="0.25">
      <c r="A276" s="1233"/>
      <c r="B276" s="1343" t="s">
        <v>1283</v>
      </c>
      <c r="C276" s="57"/>
      <c r="D276" s="1359"/>
      <c r="E276" s="1241"/>
      <c r="F276" s="1241"/>
      <c r="G276" s="1546"/>
      <c r="H276" s="1546"/>
      <c r="I276" s="1546"/>
      <c r="J276" s="1546"/>
      <c r="K276" s="1546"/>
      <c r="L276" s="1546"/>
      <c r="M276" s="1546"/>
      <c r="N276" s="1546"/>
      <c r="O276" s="1546"/>
      <c r="P276" s="1546"/>
      <c r="Q276" s="1546"/>
      <c r="R276" s="1544"/>
    </row>
    <row r="277" spans="1:18" ht="15" customHeight="1" x14ac:dyDescent="0.25">
      <c r="A277" s="1233"/>
      <c r="B277" s="1343" t="s">
        <v>1284</v>
      </c>
      <c r="C277" s="57"/>
      <c r="D277" s="1359"/>
      <c r="E277" s="1241"/>
      <c r="F277" s="1241"/>
      <c r="G277" s="1546"/>
      <c r="H277" s="1546"/>
      <c r="I277" s="1546"/>
      <c r="J277" s="1546"/>
      <c r="K277" s="1546"/>
      <c r="L277" s="1546"/>
      <c r="M277" s="1546"/>
      <c r="N277" s="1546"/>
      <c r="O277" s="1546"/>
      <c r="P277" s="1546"/>
      <c r="Q277" s="1546"/>
      <c r="R277" s="1544"/>
    </row>
    <row r="278" spans="1:18" ht="15" customHeight="1" x14ac:dyDescent="0.25">
      <c r="A278" s="1233"/>
      <c r="B278" s="1343" t="s">
        <v>1285</v>
      </c>
      <c r="C278" s="57"/>
      <c r="D278" s="1359"/>
      <c r="E278" s="1241"/>
      <c r="F278" s="1241"/>
      <c r="G278" s="1546"/>
      <c r="H278" s="1546"/>
      <c r="I278" s="1546"/>
      <c r="J278" s="1546"/>
      <c r="K278" s="1546"/>
      <c r="L278" s="1546"/>
      <c r="M278" s="1546"/>
      <c r="N278" s="1546"/>
      <c r="O278" s="1546"/>
      <c r="P278" s="1546"/>
      <c r="Q278" s="1546"/>
      <c r="R278" s="1544"/>
    </row>
    <row r="279" spans="1:18" ht="15" customHeight="1" x14ac:dyDescent="0.25">
      <c r="A279" s="1233"/>
      <c r="B279" s="1343" t="s">
        <v>1286</v>
      </c>
      <c r="C279" s="57"/>
      <c r="D279" s="1359"/>
      <c r="E279" s="1241"/>
      <c r="F279" s="1241"/>
      <c r="G279" s="1546"/>
      <c r="H279" s="1546"/>
      <c r="I279" s="1546"/>
      <c r="J279" s="1546"/>
      <c r="K279" s="1546"/>
      <c r="L279" s="1546"/>
      <c r="M279" s="1546"/>
      <c r="N279" s="1546"/>
      <c r="O279" s="1546"/>
      <c r="P279" s="1546"/>
      <c r="Q279" s="1546"/>
      <c r="R279" s="1544"/>
    </row>
    <row r="280" spans="1:18" ht="15" customHeight="1" x14ac:dyDescent="0.25">
      <c r="A280" s="1233"/>
      <c r="B280" s="1343" t="s">
        <v>1287</v>
      </c>
      <c r="C280" s="57"/>
      <c r="D280" s="1359"/>
      <c r="E280" s="1241"/>
      <c r="F280" s="1241"/>
      <c r="G280" s="1546"/>
      <c r="H280" s="1546"/>
      <c r="I280" s="1546"/>
      <c r="J280" s="1546"/>
      <c r="K280" s="1546"/>
      <c r="L280" s="1546"/>
      <c r="M280" s="1546"/>
      <c r="N280" s="1546"/>
      <c r="O280" s="1546"/>
      <c r="P280" s="1546"/>
      <c r="Q280" s="1546"/>
      <c r="R280" s="1544"/>
    </row>
    <row r="281" spans="1:18" ht="15" customHeight="1" x14ac:dyDescent="0.25">
      <c r="A281" s="1233"/>
      <c r="B281" s="1343" t="s">
        <v>1288</v>
      </c>
      <c r="C281" s="57"/>
      <c r="D281" s="1359"/>
      <c r="E281" s="1241"/>
      <c r="F281" s="1241"/>
      <c r="G281" s="1546"/>
      <c r="H281" s="1546"/>
      <c r="I281" s="1546"/>
      <c r="J281" s="1546"/>
      <c r="K281" s="1546"/>
      <c r="L281" s="1546"/>
      <c r="M281" s="1546"/>
      <c r="N281" s="1546"/>
      <c r="O281" s="1546"/>
      <c r="P281" s="1546"/>
      <c r="Q281" s="1546"/>
      <c r="R281" s="1544"/>
    </row>
    <row r="282" spans="1:18" ht="15" customHeight="1" x14ac:dyDescent="0.25">
      <c r="A282" s="1233"/>
      <c r="B282" s="1343" t="s">
        <v>1289</v>
      </c>
      <c r="C282" s="57"/>
      <c r="D282" s="1359"/>
      <c r="E282" s="1241"/>
      <c r="F282" s="1241"/>
      <c r="G282" s="1546"/>
      <c r="H282" s="1546"/>
      <c r="I282" s="1546"/>
      <c r="J282" s="1546"/>
      <c r="K282" s="1546"/>
      <c r="L282" s="1546"/>
      <c r="M282" s="1546"/>
      <c r="N282" s="1546"/>
      <c r="O282" s="1546"/>
      <c r="P282" s="1546"/>
      <c r="Q282" s="1546"/>
      <c r="R282" s="1544"/>
    </row>
    <row r="283" spans="1:18" ht="15" customHeight="1" x14ac:dyDescent="0.25">
      <c r="A283" s="1233"/>
      <c r="B283" s="1343" t="s">
        <v>1290</v>
      </c>
      <c r="C283" s="57"/>
      <c r="D283" s="1359"/>
      <c r="E283" s="1241"/>
      <c r="F283" s="1241"/>
      <c r="G283" s="1546"/>
      <c r="H283" s="1546"/>
      <c r="I283" s="1546"/>
      <c r="J283" s="1546"/>
      <c r="K283" s="1546"/>
      <c r="L283" s="1546"/>
      <c r="M283" s="1546"/>
      <c r="N283" s="1546"/>
      <c r="O283" s="1546"/>
      <c r="P283" s="1546"/>
      <c r="Q283" s="1546"/>
      <c r="R283" s="1544"/>
    </row>
    <row r="284" spans="1:18" ht="15" customHeight="1" x14ac:dyDescent="0.25">
      <c r="A284" s="1233"/>
      <c r="B284" s="1343" t="s">
        <v>1291</v>
      </c>
      <c r="C284" s="57"/>
      <c r="D284" s="1359"/>
      <c r="E284" s="1241"/>
      <c r="F284" s="1241"/>
      <c r="G284" s="1546"/>
      <c r="H284" s="1546"/>
      <c r="I284" s="1546"/>
      <c r="J284" s="1546"/>
      <c r="K284" s="1546"/>
      <c r="L284" s="1546"/>
      <c r="M284" s="1546"/>
      <c r="N284" s="1546"/>
      <c r="O284" s="1546"/>
      <c r="P284" s="1546"/>
      <c r="Q284" s="1546"/>
      <c r="R284" s="1544"/>
    </row>
    <row r="285" spans="1:18" ht="15" customHeight="1" x14ac:dyDescent="0.25">
      <c r="A285" s="1233"/>
      <c r="B285" s="1343" t="s">
        <v>1292</v>
      </c>
      <c r="C285" s="57"/>
      <c r="D285" s="1359"/>
      <c r="E285" s="1241"/>
      <c r="F285" s="1241"/>
      <c r="G285" s="1546"/>
      <c r="H285" s="1546"/>
      <c r="I285" s="1546"/>
      <c r="J285" s="1546"/>
      <c r="K285" s="1546"/>
      <c r="L285" s="1546"/>
      <c r="M285" s="1546"/>
      <c r="N285" s="1546"/>
      <c r="O285" s="1546"/>
      <c r="P285" s="1546"/>
      <c r="Q285" s="1546"/>
      <c r="R285" s="1544"/>
    </row>
    <row r="286" spans="1:18" ht="15" customHeight="1" x14ac:dyDescent="0.25">
      <c r="A286" s="1233"/>
      <c r="B286" s="1350" t="s">
        <v>1293</v>
      </c>
      <c r="C286" s="52"/>
      <c r="D286" s="1508"/>
      <c r="E286" s="1333"/>
      <c r="F286" s="1333"/>
      <c r="G286" s="1267"/>
      <c r="H286" s="1267"/>
      <c r="I286" s="1267"/>
      <c r="J286" s="1267"/>
      <c r="K286" s="1267"/>
      <c r="L286" s="1267"/>
      <c r="M286" s="1267"/>
      <c r="N286" s="1267"/>
      <c r="O286" s="1267"/>
      <c r="P286" s="1267"/>
      <c r="Q286" s="1267"/>
      <c r="R286" s="1544"/>
    </row>
    <row r="287" spans="1:18" ht="15" customHeight="1" x14ac:dyDescent="0.25">
      <c r="A287" s="1702"/>
      <c r="B287" s="1263"/>
      <c r="C287" s="1263"/>
      <c r="D287" s="1420"/>
      <c r="E287" s="1420"/>
      <c r="F287" s="1420"/>
      <c r="G287" s="1420"/>
      <c r="H287" s="1420"/>
      <c r="I287" s="1420"/>
      <c r="J287" s="1420"/>
      <c r="K287" s="1420"/>
      <c r="L287" s="1420"/>
      <c r="M287" s="1420"/>
      <c r="N287" s="1420"/>
      <c r="O287" s="1420"/>
      <c r="P287" s="1420"/>
      <c r="Q287" s="1420"/>
      <c r="R287" s="1547"/>
    </row>
    <row r="288" spans="1:18" s="1313" customFormat="1" ht="45" customHeight="1" x14ac:dyDescent="0.35">
      <c r="A288" s="1698" t="s">
        <v>1599</v>
      </c>
      <c r="B288" s="1522"/>
      <c r="C288" s="1523"/>
      <c r="D288" s="1523"/>
      <c r="E288" s="1523"/>
      <c r="F288" s="1524"/>
      <c r="G288" s="1523"/>
      <c r="H288" s="1523"/>
      <c r="I288" s="1523"/>
      <c r="J288" s="1523"/>
      <c r="K288" s="1523"/>
      <c r="L288" s="1523"/>
      <c r="M288" s="1523"/>
      <c r="N288" s="1523"/>
      <c r="O288" s="1523"/>
      <c r="P288" s="1523"/>
      <c r="Q288" s="1523"/>
      <c r="R288" s="1699"/>
    </row>
    <row r="289" spans="1:18" ht="15" customHeight="1" x14ac:dyDescent="0.25">
      <c r="A289" s="1233"/>
      <c r="B289" s="928"/>
      <c r="C289" s="928"/>
      <c r="D289" s="1093"/>
      <c r="E289" s="1093"/>
      <c r="G289" s="1093"/>
      <c r="I289" s="1093"/>
      <c r="J289" s="1093"/>
      <c r="K289" s="1093"/>
      <c r="L289" s="1093"/>
      <c r="M289" s="1093"/>
      <c r="N289" s="1093"/>
      <c r="O289" s="1093"/>
      <c r="P289" s="1093"/>
      <c r="Q289" s="1093"/>
      <c r="R289" s="1415"/>
    </row>
    <row r="290" spans="1:18" ht="15" customHeight="1" x14ac:dyDescent="0.25">
      <c r="A290" s="1233"/>
      <c r="B290" s="1308" t="s">
        <v>1296</v>
      </c>
      <c r="C290" s="1701" t="s">
        <v>1297</v>
      </c>
      <c r="D290" s="1737" t="s">
        <v>1298</v>
      </c>
      <c r="E290" s="1093"/>
      <c r="G290" s="1093"/>
      <c r="I290" s="1093"/>
      <c r="J290" s="1093"/>
      <c r="K290" s="1093"/>
      <c r="L290" s="1093"/>
      <c r="M290" s="1093"/>
      <c r="N290" s="1093"/>
      <c r="O290" s="1093"/>
      <c r="P290" s="1093"/>
      <c r="Q290" s="1093"/>
      <c r="R290" s="1415"/>
    </row>
    <row r="291" spans="1:18" ht="15" customHeight="1" x14ac:dyDescent="0.25">
      <c r="A291" s="1233"/>
      <c r="B291" s="1328" t="str">
        <f>"Q-"&amp;(ROW(B291)-ROW(B$290))</f>
        <v>Q-1</v>
      </c>
      <c r="C291" s="1329"/>
      <c r="D291" s="1330"/>
      <c r="E291" s="1093"/>
      <c r="G291" s="1093"/>
      <c r="I291" s="1093"/>
      <c r="J291" s="1093"/>
      <c r="K291" s="1093"/>
      <c r="L291" s="1093"/>
      <c r="M291" s="1093"/>
      <c r="N291" s="1093"/>
      <c r="O291" s="1093"/>
      <c r="P291" s="1093"/>
      <c r="Q291" s="1093"/>
      <c r="R291" s="1415"/>
    </row>
    <row r="292" spans="1:18" ht="15" customHeight="1" x14ac:dyDescent="0.25">
      <c r="A292" s="1233"/>
      <c r="B292" s="1328" t="str">
        <f t="shared" ref="B292:B355" si="1">"Q-"&amp;(ROW(B292)-ROW(B$290))</f>
        <v>Q-2</v>
      </c>
      <c r="C292" s="1241"/>
      <c r="D292" s="1331"/>
      <c r="E292" s="1093"/>
      <c r="G292" s="1093"/>
      <c r="I292" s="1093"/>
      <c r="J292" s="1093"/>
      <c r="K292" s="1093"/>
      <c r="L292" s="1093"/>
      <c r="M292" s="1093"/>
      <c r="N292" s="1093"/>
      <c r="O292" s="1093"/>
      <c r="P292" s="1093"/>
      <c r="Q292" s="1093"/>
      <c r="R292" s="1415"/>
    </row>
    <row r="293" spans="1:18" ht="15" customHeight="1" x14ac:dyDescent="0.25">
      <c r="A293" s="1233"/>
      <c r="B293" s="1328" t="str">
        <f t="shared" si="1"/>
        <v>Q-3</v>
      </c>
      <c r="C293" s="1241"/>
      <c r="D293" s="1331"/>
      <c r="E293" s="1093"/>
      <c r="G293" s="1093"/>
      <c r="I293" s="1093"/>
      <c r="J293" s="1093"/>
      <c r="K293" s="1093"/>
      <c r="L293" s="1093"/>
      <c r="M293" s="1093"/>
      <c r="N293" s="1093"/>
      <c r="O293" s="1093"/>
      <c r="P293" s="1093"/>
      <c r="Q293" s="1093"/>
      <c r="R293" s="1415"/>
    </row>
    <row r="294" spans="1:18" ht="15" customHeight="1" x14ac:dyDescent="0.25">
      <c r="A294" s="1233"/>
      <c r="B294" s="1328" t="str">
        <f t="shared" si="1"/>
        <v>Q-4</v>
      </c>
      <c r="C294" s="1241"/>
      <c r="D294" s="1331"/>
      <c r="E294" s="1093"/>
      <c r="G294" s="1093"/>
      <c r="I294" s="1093"/>
      <c r="J294" s="1093"/>
      <c r="K294" s="1093"/>
      <c r="L294" s="1093"/>
      <c r="M294" s="1093"/>
      <c r="N294" s="1093"/>
      <c r="O294" s="1093"/>
      <c r="P294" s="1093"/>
      <c r="Q294" s="1093"/>
      <c r="R294" s="1415"/>
    </row>
    <row r="295" spans="1:18" ht="15" customHeight="1" x14ac:dyDescent="0.25">
      <c r="A295" s="1233"/>
      <c r="B295" s="1328" t="str">
        <f t="shared" si="1"/>
        <v>Q-5</v>
      </c>
      <c r="C295" s="1241"/>
      <c r="D295" s="1331"/>
      <c r="E295" s="1093"/>
      <c r="G295" s="1093"/>
      <c r="I295" s="1093"/>
      <c r="J295" s="1093"/>
      <c r="K295" s="1093"/>
      <c r="L295" s="1093"/>
      <c r="M295" s="1093"/>
      <c r="N295" s="1093"/>
      <c r="O295" s="1093"/>
      <c r="P295" s="1093"/>
      <c r="Q295" s="1093"/>
      <c r="R295" s="1415"/>
    </row>
    <row r="296" spans="1:18" ht="15" customHeight="1" x14ac:dyDescent="0.25">
      <c r="A296" s="1233"/>
      <c r="B296" s="1328" t="str">
        <f t="shared" si="1"/>
        <v>Q-6</v>
      </c>
      <c r="C296" s="1241"/>
      <c r="D296" s="1331"/>
      <c r="E296" s="1093"/>
      <c r="G296" s="1093"/>
      <c r="I296" s="1093"/>
      <c r="J296" s="1093"/>
      <c r="K296" s="1093"/>
      <c r="L296" s="1093"/>
      <c r="M296" s="1093"/>
      <c r="N296" s="1093"/>
      <c r="O296" s="1093"/>
      <c r="P296" s="1093"/>
      <c r="Q296" s="1093"/>
      <c r="R296" s="1415"/>
    </row>
    <row r="297" spans="1:18" ht="15" customHeight="1" x14ac:dyDescent="0.25">
      <c r="A297" s="1233"/>
      <c r="B297" s="1328" t="str">
        <f t="shared" si="1"/>
        <v>Q-7</v>
      </c>
      <c r="C297" s="1241"/>
      <c r="D297" s="1331"/>
      <c r="E297" s="1093"/>
      <c r="G297" s="1093"/>
      <c r="I297" s="1093"/>
      <c r="J297" s="1093"/>
      <c r="K297" s="1093"/>
      <c r="L297" s="1093"/>
      <c r="M297" s="1093"/>
      <c r="N297" s="1093"/>
      <c r="O297" s="1093"/>
      <c r="P297" s="1093"/>
      <c r="Q297" s="1093"/>
      <c r="R297" s="1415"/>
    </row>
    <row r="298" spans="1:18" ht="15" customHeight="1" x14ac:dyDescent="0.25">
      <c r="A298" s="1233"/>
      <c r="B298" s="1328" t="str">
        <f t="shared" si="1"/>
        <v>Q-8</v>
      </c>
      <c r="C298" s="1241"/>
      <c r="D298" s="1331"/>
      <c r="E298" s="1093"/>
      <c r="G298" s="1093"/>
      <c r="I298" s="1093"/>
      <c r="J298" s="1093"/>
      <c r="K298" s="1093"/>
      <c r="L298" s="1093"/>
      <c r="M298" s="1093"/>
      <c r="N298" s="1093"/>
      <c r="O298" s="1093"/>
      <c r="P298" s="1093"/>
      <c r="Q298" s="1093"/>
      <c r="R298" s="1415"/>
    </row>
    <row r="299" spans="1:18" ht="15" customHeight="1" x14ac:dyDescent="0.25">
      <c r="A299" s="1233"/>
      <c r="B299" s="1328" t="str">
        <f t="shared" si="1"/>
        <v>Q-9</v>
      </c>
      <c r="C299" s="1241"/>
      <c r="D299" s="1331"/>
      <c r="E299" s="1093"/>
      <c r="G299" s="1093"/>
      <c r="I299" s="1093"/>
      <c r="J299" s="1093"/>
      <c r="K299" s="1093"/>
      <c r="L299" s="1093"/>
      <c r="M299" s="1093"/>
      <c r="N299" s="1093"/>
      <c r="O299" s="1093"/>
      <c r="P299" s="1093"/>
      <c r="Q299" s="1093"/>
      <c r="R299" s="1415"/>
    </row>
    <row r="300" spans="1:18" ht="15" customHeight="1" x14ac:dyDescent="0.25">
      <c r="A300" s="1233"/>
      <c r="B300" s="1328" t="str">
        <f t="shared" si="1"/>
        <v>Q-10</v>
      </c>
      <c r="C300" s="1241"/>
      <c r="D300" s="1331"/>
      <c r="E300" s="1093"/>
      <c r="G300" s="1093"/>
      <c r="I300" s="1093"/>
      <c r="J300" s="1093"/>
      <c r="K300" s="1093"/>
      <c r="L300" s="1093"/>
      <c r="M300" s="1093"/>
      <c r="N300" s="1093"/>
      <c r="O300" s="1093"/>
      <c r="P300" s="1093"/>
      <c r="Q300" s="1093"/>
      <c r="R300" s="1415"/>
    </row>
    <row r="301" spans="1:18" ht="15" customHeight="1" x14ac:dyDescent="0.25">
      <c r="A301" s="1233"/>
      <c r="B301" s="1328" t="str">
        <f t="shared" si="1"/>
        <v>Q-11</v>
      </c>
      <c r="C301" s="1241"/>
      <c r="D301" s="1331"/>
      <c r="E301" s="1093"/>
      <c r="G301" s="1093"/>
      <c r="I301" s="1093"/>
      <c r="J301" s="1093"/>
      <c r="K301" s="1093"/>
      <c r="L301" s="1093"/>
      <c r="M301" s="1093"/>
      <c r="N301" s="1093"/>
      <c r="O301" s="1093"/>
      <c r="P301" s="1093"/>
      <c r="Q301" s="1093"/>
      <c r="R301" s="1415"/>
    </row>
    <row r="302" spans="1:18" ht="15" customHeight="1" x14ac:dyDescent="0.25">
      <c r="A302" s="1233"/>
      <c r="B302" s="1328" t="str">
        <f t="shared" si="1"/>
        <v>Q-12</v>
      </c>
      <c r="C302" s="1241"/>
      <c r="D302" s="1331"/>
      <c r="E302" s="1093"/>
      <c r="G302" s="1093"/>
      <c r="I302" s="1093"/>
      <c r="J302" s="1093"/>
      <c r="K302" s="1093"/>
      <c r="L302" s="1093"/>
      <c r="M302" s="1093"/>
      <c r="N302" s="1093"/>
      <c r="O302" s="1093"/>
      <c r="P302" s="1093"/>
      <c r="Q302" s="1093"/>
      <c r="R302" s="1415"/>
    </row>
    <row r="303" spans="1:18" ht="15" customHeight="1" x14ac:dyDescent="0.25">
      <c r="A303" s="1233"/>
      <c r="B303" s="1328" t="str">
        <f t="shared" si="1"/>
        <v>Q-13</v>
      </c>
      <c r="C303" s="1241"/>
      <c r="D303" s="1331"/>
      <c r="E303" s="1093"/>
      <c r="G303" s="1093"/>
      <c r="I303" s="1093"/>
      <c r="J303" s="1093"/>
      <c r="K303" s="1093"/>
      <c r="L303" s="1093"/>
      <c r="M303" s="1093"/>
      <c r="N303" s="1093"/>
      <c r="O303" s="1093"/>
      <c r="P303" s="1093"/>
      <c r="Q303" s="1093"/>
      <c r="R303" s="1415"/>
    </row>
    <row r="304" spans="1:18" ht="15" customHeight="1" x14ac:dyDescent="0.25">
      <c r="A304" s="1233"/>
      <c r="B304" s="1328" t="str">
        <f t="shared" si="1"/>
        <v>Q-14</v>
      </c>
      <c r="C304" s="1241"/>
      <c r="D304" s="1331"/>
      <c r="E304" s="1093"/>
      <c r="G304" s="1093"/>
      <c r="I304" s="1093"/>
      <c r="J304" s="1093"/>
      <c r="K304" s="1093"/>
      <c r="L304" s="1093"/>
      <c r="M304" s="1093"/>
      <c r="N304" s="1093"/>
      <c r="O304" s="1093"/>
      <c r="P304" s="1093"/>
      <c r="Q304" s="1093"/>
      <c r="R304" s="1415"/>
    </row>
    <row r="305" spans="1:18" ht="15" customHeight="1" x14ac:dyDescent="0.25">
      <c r="A305" s="1233"/>
      <c r="B305" s="1328" t="str">
        <f t="shared" si="1"/>
        <v>Q-15</v>
      </c>
      <c r="C305" s="1241"/>
      <c r="D305" s="1331"/>
      <c r="E305" s="1093"/>
      <c r="G305" s="1093"/>
      <c r="I305" s="1093"/>
      <c r="J305" s="1093"/>
      <c r="K305" s="1093"/>
      <c r="L305" s="1093"/>
      <c r="M305" s="1093"/>
      <c r="N305" s="1093"/>
      <c r="O305" s="1093"/>
      <c r="P305" s="1093"/>
      <c r="Q305" s="1093"/>
      <c r="R305" s="1415"/>
    </row>
    <row r="306" spans="1:18" ht="15" customHeight="1" x14ac:dyDescent="0.25">
      <c r="A306" s="1233"/>
      <c r="B306" s="1328" t="str">
        <f t="shared" si="1"/>
        <v>Q-16</v>
      </c>
      <c r="C306" s="1241"/>
      <c r="D306" s="1331"/>
      <c r="E306" s="1093"/>
      <c r="G306" s="1093"/>
      <c r="I306" s="1093"/>
      <c r="J306" s="1093"/>
      <c r="K306" s="1093"/>
      <c r="L306" s="1093"/>
      <c r="M306" s="1093"/>
      <c r="N306" s="1093"/>
      <c r="O306" s="1093"/>
      <c r="P306" s="1093"/>
      <c r="Q306" s="1093"/>
      <c r="R306" s="1415"/>
    </row>
    <row r="307" spans="1:18" ht="15" customHeight="1" x14ac:dyDescent="0.25">
      <c r="A307" s="1233"/>
      <c r="B307" s="1328" t="str">
        <f t="shared" si="1"/>
        <v>Q-17</v>
      </c>
      <c r="C307" s="1241"/>
      <c r="D307" s="1331"/>
      <c r="E307" s="1093"/>
      <c r="G307" s="1093"/>
      <c r="I307" s="1093"/>
      <c r="J307" s="1093"/>
      <c r="K307" s="1093"/>
      <c r="L307" s="1093"/>
      <c r="M307" s="1093"/>
      <c r="N307" s="1093"/>
      <c r="O307" s="1093"/>
      <c r="P307" s="1093"/>
      <c r="Q307" s="1093"/>
      <c r="R307" s="1415"/>
    </row>
    <row r="308" spans="1:18" ht="15" customHeight="1" x14ac:dyDescent="0.25">
      <c r="A308" s="1233"/>
      <c r="B308" s="1328" t="str">
        <f t="shared" si="1"/>
        <v>Q-18</v>
      </c>
      <c r="C308" s="1241"/>
      <c r="D308" s="1331"/>
      <c r="E308" s="1093"/>
      <c r="G308" s="1093"/>
      <c r="I308" s="1093"/>
      <c r="J308" s="1093"/>
      <c r="K308" s="1093"/>
      <c r="L308" s="1093"/>
      <c r="M308" s="1093"/>
      <c r="N308" s="1093"/>
      <c r="O308" s="1093"/>
      <c r="P308" s="1093"/>
      <c r="Q308" s="1093"/>
      <c r="R308" s="1415"/>
    </row>
    <row r="309" spans="1:18" ht="15" customHeight="1" x14ac:dyDescent="0.25">
      <c r="A309" s="1233"/>
      <c r="B309" s="1328" t="str">
        <f t="shared" si="1"/>
        <v>Q-19</v>
      </c>
      <c r="C309" s="1241"/>
      <c r="D309" s="1331"/>
      <c r="E309" s="1093"/>
      <c r="G309" s="1093"/>
      <c r="I309" s="1093"/>
      <c r="J309" s="1093"/>
      <c r="K309" s="1093"/>
      <c r="L309" s="1093"/>
      <c r="M309" s="1093"/>
      <c r="N309" s="1093"/>
      <c r="O309" s="1093"/>
      <c r="P309" s="1093"/>
      <c r="Q309" s="1093"/>
      <c r="R309" s="1415"/>
    </row>
    <row r="310" spans="1:18" ht="15" customHeight="1" x14ac:dyDescent="0.25">
      <c r="A310" s="1233"/>
      <c r="B310" s="1328" t="str">
        <f t="shared" si="1"/>
        <v>Q-20</v>
      </c>
      <c r="C310" s="1241"/>
      <c r="D310" s="1331"/>
      <c r="E310" s="1093"/>
      <c r="G310" s="1093"/>
      <c r="I310" s="1093"/>
      <c r="J310" s="1093"/>
      <c r="K310" s="1093"/>
      <c r="L310" s="1093"/>
      <c r="M310" s="1093"/>
      <c r="N310" s="1093"/>
      <c r="O310" s="1093"/>
      <c r="P310" s="1093"/>
      <c r="Q310" s="1093"/>
      <c r="R310" s="1415"/>
    </row>
    <row r="311" spans="1:18" ht="15" customHeight="1" x14ac:dyDescent="0.25">
      <c r="A311" s="1233"/>
      <c r="B311" s="1328" t="str">
        <f t="shared" si="1"/>
        <v>Q-21</v>
      </c>
      <c r="C311" s="1241"/>
      <c r="D311" s="1331"/>
      <c r="E311" s="1093"/>
      <c r="G311" s="1093"/>
      <c r="I311" s="1093"/>
      <c r="J311" s="1093"/>
      <c r="K311" s="1093"/>
      <c r="L311" s="1093"/>
      <c r="M311" s="1093"/>
      <c r="N311" s="1093"/>
      <c r="O311" s="1093"/>
      <c r="P311" s="1093"/>
      <c r="Q311" s="1093"/>
      <c r="R311" s="1415"/>
    </row>
    <row r="312" spans="1:18" ht="15" customHeight="1" x14ac:dyDescent="0.25">
      <c r="A312" s="1233"/>
      <c r="B312" s="1328" t="str">
        <f t="shared" si="1"/>
        <v>Q-22</v>
      </c>
      <c r="C312" s="1241"/>
      <c r="D312" s="1331"/>
      <c r="E312" s="1093"/>
      <c r="G312" s="1093"/>
      <c r="I312" s="1093"/>
      <c r="J312" s="1093"/>
      <c r="K312" s="1093"/>
      <c r="L312" s="1093"/>
      <c r="M312" s="1093"/>
      <c r="N312" s="1093"/>
      <c r="O312" s="1093"/>
      <c r="P312" s="1093"/>
      <c r="Q312" s="1093"/>
      <c r="R312" s="1415"/>
    </row>
    <row r="313" spans="1:18" ht="15" customHeight="1" x14ac:dyDescent="0.25">
      <c r="A313" s="1233"/>
      <c r="B313" s="1328" t="str">
        <f t="shared" si="1"/>
        <v>Q-23</v>
      </c>
      <c r="C313" s="1241"/>
      <c r="D313" s="1331"/>
      <c r="E313" s="1093"/>
      <c r="G313" s="1093"/>
      <c r="I313" s="1093"/>
      <c r="J313" s="1093"/>
      <c r="K313" s="1093"/>
      <c r="L313" s="1093"/>
      <c r="M313" s="1093"/>
      <c r="N313" s="1093"/>
      <c r="O313" s="1093"/>
      <c r="P313" s="1093"/>
      <c r="Q313" s="1093"/>
      <c r="R313" s="1415"/>
    </row>
    <row r="314" spans="1:18" ht="15" customHeight="1" x14ac:dyDescent="0.25">
      <c r="A314" s="1233"/>
      <c r="B314" s="1328" t="str">
        <f t="shared" si="1"/>
        <v>Q-24</v>
      </c>
      <c r="C314" s="1241"/>
      <c r="D314" s="1331"/>
      <c r="E314" s="1093"/>
      <c r="G314" s="1093"/>
      <c r="I314" s="1093"/>
      <c r="J314" s="1093"/>
      <c r="K314" s="1093"/>
      <c r="L314" s="1093"/>
      <c r="M314" s="1093"/>
      <c r="N314" s="1093"/>
      <c r="O314" s="1093"/>
      <c r="P314" s="1093"/>
      <c r="Q314" s="1093"/>
      <c r="R314" s="1415"/>
    </row>
    <row r="315" spans="1:18" ht="15" customHeight="1" x14ac:dyDescent="0.25">
      <c r="A315" s="1233"/>
      <c r="B315" s="1328" t="str">
        <f t="shared" si="1"/>
        <v>Q-25</v>
      </c>
      <c r="C315" s="1241"/>
      <c r="D315" s="1331"/>
      <c r="E315" s="1093"/>
      <c r="G315" s="1093"/>
      <c r="I315" s="1093"/>
      <c r="J315" s="1093"/>
      <c r="K315" s="1093"/>
      <c r="L315" s="1093"/>
      <c r="M315" s="1093"/>
      <c r="N315" s="1093"/>
      <c r="O315" s="1093"/>
      <c r="P315" s="1093"/>
      <c r="Q315" s="1093"/>
      <c r="R315" s="1415"/>
    </row>
    <row r="316" spans="1:18" ht="15" customHeight="1" x14ac:dyDescent="0.25">
      <c r="A316" s="1233"/>
      <c r="B316" s="1328" t="str">
        <f t="shared" si="1"/>
        <v>Q-26</v>
      </c>
      <c r="C316" s="1241"/>
      <c r="D316" s="1331"/>
      <c r="E316" s="1093"/>
      <c r="G316" s="1093"/>
      <c r="I316" s="1093"/>
      <c r="J316" s="1093"/>
      <c r="K316" s="1093"/>
      <c r="L316" s="1093"/>
      <c r="M316" s="1093"/>
      <c r="N316" s="1093"/>
      <c r="O316" s="1093"/>
      <c r="P316" s="1093"/>
      <c r="Q316" s="1093"/>
      <c r="R316" s="1415"/>
    </row>
    <row r="317" spans="1:18" ht="15" customHeight="1" x14ac:dyDescent="0.25">
      <c r="A317" s="1233"/>
      <c r="B317" s="1328" t="str">
        <f t="shared" si="1"/>
        <v>Q-27</v>
      </c>
      <c r="C317" s="1241"/>
      <c r="D317" s="1331"/>
      <c r="E317" s="1093"/>
      <c r="G317" s="1093"/>
      <c r="I317" s="1093"/>
      <c r="J317" s="1093"/>
      <c r="K317" s="1093"/>
      <c r="L317" s="1093"/>
      <c r="M317" s="1093"/>
      <c r="N317" s="1093"/>
      <c r="O317" s="1093"/>
      <c r="P317" s="1093"/>
      <c r="Q317" s="1093"/>
      <c r="R317" s="1415"/>
    </row>
    <row r="318" spans="1:18" ht="15" customHeight="1" x14ac:dyDescent="0.25">
      <c r="A318" s="1233"/>
      <c r="B318" s="1328" t="str">
        <f t="shared" si="1"/>
        <v>Q-28</v>
      </c>
      <c r="C318" s="1241"/>
      <c r="D318" s="1331"/>
      <c r="E318" s="1093"/>
      <c r="G318" s="1093"/>
      <c r="I318" s="1093"/>
      <c r="J318" s="1093"/>
      <c r="K318" s="1093"/>
      <c r="L318" s="1093"/>
      <c r="M318" s="1093"/>
      <c r="N318" s="1093"/>
      <c r="O318" s="1093"/>
      <c r="P318" s="1093"/>
      <c r="Q318" s="1093"/>
      <c r="R318" s="1415"/>
    </row>
    <row r="319" spans="1:18" ht="15" customHeight="1" x14ac:dyDescent="0.25">
      <c r="A319" s="1233"/>
      <c r="B319" s="1328" t="str">
        <f t="shared" si="1"/>
        <v>Q-29</v>
      </c>
      <c r="C319" s="1241"/>
      <c r="D319" s="1331"/>
      <c r="E319" s="1093"/>
      <c r="G319" s="1093"/>
      <c r="I319" s="1093"/>
      <c r="J319" s="1093"/>
      <c r="K319" s="1093"/>
      <c r="L319" s="1093"/>
      <c r="M319" s="1093"/>
      <c r="N319" s="1093"/>
      <c r="O319" s="1093"/>
      <c r="P319" s="1093"/>
      <c r="Q319" s="1093"/>
      <c r="R319" s="1415"/>
    </row>
    <row r="320" spans="1:18" ht="15" customHeight="1" x14ac:dyDescent="0.25">
      <c r="A320" s="1233"/>
      <c r="B320" s="1328" t="str">
        <f t="shared" si="1"/>
        <v>Q-30</v>
      </c>
      <c r="C320" s="1241"/>
      <c r="D320" s="1331"/>
      <c r="E320" s="1093"/>
      <c r="G320" s="1093"/>
      <c r="I320" s="1093"/>
      <c r="J320" s="1093"/>
      <c r="K320" s="1093"/>
      <c r="L320" s="1093"/>
      <c r="M320" s="1093"/>
      <c r="N320" s="1093"/>
      <c r="O320" s="1093"/>
      <c r="P320" s="1093"/>
      <c r="Q320" s="1093"/>
      <c r="R320" s="1415"/>
    </row>
    <row r="321" spans="1:18" ht="15" customHeight="1" x14ac:dyDescent="0.25">
      <c r="A321" s="1233"/>
      <c r="B321" s="1328" t="str">
        <f t="shared" si="1"/>
        <v>Q-31</v>
      </c>
      <c r="C321" s="1241"/>
      <c r="D321" s="1331"/>
      <c r="E321" s="1093"/>
      <c r="G321" s="1093"/>
      <c r="I321" s="1093"/>
      <c r="J321" s="1093"/>
      <c r="K321" s="1093"/>
      <c r="L321" s="1093"/>
      <c r="M321" s="1093"/>
      <c r="N321" s="1093"/>
      <c r="O321" s="1093"/>
      <c r="P321" s="1093"/>
      <c r="Q321" s="1093"/>
      <c r="R321" s="1415"/>
    </row>
    <row r="322" spans="1:18" ht="15" customHeight="1" x14ac:dyDescent="0.25">
      <c r="A322" s="1233"/>
      <c r="B322" s="1328" t="str">
        <f t="shared" si="1"/>
        <v>Q-32</v>
      </c>
      <c r="C322" s="1241"/>
      <c r="D322" s="1331"/>
      <c r="E322" s="1093"/>
      <c r="G322" s="1093"/>
      <c r="I322" s="1093"/>
      <c r="J322" s="1093"/>
      <c r="K322" s="1093"/>
      <c r="L322" s="1093"/>
      <c r="M322" s="1093"/>
      <c r="N322" s="1093"/>
      <c r="O322" s="1093"/>
      <c r="P322" s="1093"/>
      <c r="Q322" s="1093"/>
      <c r="R322" s="1415"/>
    </row>
    <row r="323" spans="1:18" ht="15" customHeight="1" x14ac:dyDescent="0.25">
      <c r="A323" s="1233"/>
      <c r="B323" s="1328" t="str">
        <f t="shared" si="1"/>
        <v>Q-33</v>
      </c>
      <c r="C323" s="1241"/>
      <c r="D323" s="1331"/>
      <c r="E323" s="1093"/>
      <c r="G323" s="1093"/>
      <c r="I323" s="1093"/>
      <c r="J323" s="1093"/>
      <c r="K323" s="1093"/>
      <c r="L323" s="1093"/>
      <c r="M323" s="1093"/>
      <c r="N323" s="1093"/>
      <c r="O323" s="1093"/>
      <c r="P323" s="1093"/>
      <c r="Q323" s="1093"/>
      <c r="R323" s="1415"/>
    </row>
    <row r="324" spans="1:18" ht="15" customHeight="1" x14ac:dyDescent="0.25">
      <c r="A324" s="1233"/>
      <c r="B324" s="1328" t="str">
        <f t="shared" si="1"/>
        <v>Q-34</v>
      </c>
      <c r="C324" s="1241"/>
      <c r="D324" s="1331"/>
      <c r="E324" s="1093"/>
      <c r="G324" s="1093"/>
      <c r="I324" s="1093"/>
      <c r="J324" s="1093"/>
      <c r="K324" s="1093"/>
      <c r="L324" s="1093"/>
      <c r="M324" s="1093"/>
      <c r="N324" s="1093"/>
      <c r="O324" s="1093"/>
      <c r="P324" s="1093"/>
      <c r="Q324" s="1093"/>
      <c r="R324" s="1415"/>
    </row>
    <row r="325" spans="1:18" ht="15" customHeight="1" x14ac:dyDescent="0.25">
      <c r="A325" s="1233"/>
      <c r="B325" s="1328" t="str">
        <f t="shared" si="1"/>
        <v>Q-35</v>
      </c>
      <c r="C325" s="1241"/>
      <c r="D325" s="1331"/>
      <c r="E325" s="1093"/>
      <c r="G325" s="1093"/>
      <c r="I325" s="1093"/>
      <c r="J325" s="1093"/>
      <c r="K325" s="1093"/>
      <c r="L325" s="1093"/>
      <c r="M325" s="1093"/>
      <c r="N325" s="1093"/>
      <c r="O325" s="1093"/>
      <c r="P325" s="1093"/>
      <c r="Q325" s="1093"/>
      <c r="R325" s="1415"/>
    </row>
    <row r="326" spans="1:18" ht="15" customHeight="1" x14ac:dyDescent="0.25">
      <c r="A326" s="1233"/>
      <c r="B326" s="1328" t="str">
        <f t="shared" si="1"/>
        <v>Q-36</v>
      </c>
      <c r="C326" s="1241"/>
      <c r="D326" s="1331"/>
      <c r="E326" s="1093"/>
      <c r="G326" s="1093"/>
      <c r="I326" s="1093"/>
      <c r="J326" s="1093"/>
      <c r="K326" s="1093"/>
      <c r="L326" s="1093"/>
      <c r="M326" s="1093"/>
      <c r="N326" s="1093"/>
      <c r="O326" s="1093"/>
      <c r="P326" s="1093"/>
      <c r="Q326" s="1093"/>
      <c r="R326" s="1415"/>
    </row>
    <row r="327" spans="1:18" ht="15" customHeight="1" x14ac:dyDescent="0.25">
      <c r="A327" s="1233"/>
      <c r="B327" s="1328" t="str">
        <f t="shared" si="1"/>
        <v>Q-37</v>
      </c>
      <c r="C327" s="1241"/>
      <c r="D327" s="1331"/>
      <c r="E327" s="1093"/>
      <c r="G327" s="1093"/>
      <c r="I327" s="1093"/>
      <c r="J327" s="1093"/>
      <c r="K327" s="1093"/>
      <c r="L327" s="1093"/>
      <c r="M327" s="1093"/>
      <c r="N327" s="1093"/>
      <c r="O327" s="1093"/>
      <c r="P327" s="1093"/>
      <c r="Q327" s="1093"/>
      <c r="R327" s="1415"/>
    </row>
    <row r="328" spans="1:18" ht="15" customHeight="1" x14ac:dyDescent="0.25">
      <c r="A328" s="1233"/>
      <c r="B328" s="1328" t="str">
        <f t="shared" si="1"/>
        <v>Q-38</v>
      </c>
      <c r="C328" s="1241"/>
      <c r="D328" s="1331"/>
      <c r="E328" s="1093"/>
      <c r="G328" s="1093"/>
      <c r="I328" s="1093"/>
      <c r="J328" s="1093"/>
      <c r="K328" s="1093"/>
      <c r="L328" s="1093"/>
      <c r="M328" s="1093"/>
      <c r="N328" s="1093"/>
      <c r="O328" s="1093"/>
      <c r="P328" s="1093"/>
      <c r="Q328" s="1093"/>
      <c r="R328" s="1415"/>
    </row>
    <row r="329" spans="1:18" ht="15" customHeight="1" x14ac:dyDescent="0.25">
      <c r="A329" s="1233"/>
      <c r="B329" s="1328" t="str">
        <f t="shared" si="1"/>
        <v>Q-39</v>
      </c>
      <c r="C329" s="1241"/>
      <c r="D329" s="1331"/>
      <c r="E329" s="1093"/>
      <c r="G329" s="1093"/>
      <c r="I329" s="1093"/>
      <c r="J329" s="1093"/>
      <c r="K329" s="1093"/>
      <c r="L329" s="1093"/>
      <c r="M329" s="1093"/>
      <c r="N329" s="1093"/>
      <c r="O329" s="1093"/>
      <c r="P329" s="1093"/>
      <c r="Q329" s="1093"/>
      <c r="R329" s="1415"/>
    </row>
    <row r="330" spans="1:18" ht="15" customHeight="1" x14ac:dyDescent="0.25">
      <c r="A330" s="1233"/>
      <c r="B330" s="1328" t="str">
        <f t="shared" si="1"/>
        <v>Q-40</v>
      </c>
      <c r="C330" s="1241"/>
      <c r="D330" s="1331"/>
      <c r="E330" s="1093"/>
      <c r="G330" s="1093"/>
      <c r="I330" s="1093"/>
      <c r="J330" s="1093"/>
      <c r="K330" s="1093"/>
      <c r="L330" s="1093"/>
      <c r="M330" s="1093"/>
      <c r="N330" s="1093"/>
      <c r="O330" s="1093"/>
      <c r="P330" s="1093"/>
      <c r="Q330" s="1093"/>
      <c r="R330" s="1415"/>
    </row>
    <row r="331" spans="1:18" ht="15" customHeight="1" x14ac:dyDescent="0.25">
      <c r="A331" s="1233"/>
      <c r="B331" s="1328" t="str">
        <f t="shared" si="1"/>
        <v>Q-41</v>
      </c>
      <c r="C331" s="1241"/>
      <c r="D331" s="1331"/>
      <c r="E331" s="1093"/>
      <c r="G331" s="1093"/>
      <c r="I331" s="1093"/>
      <c r="J331" s="1093"/>
      <c r="K331" s="1093"/>
      <c r="L331" s="1093"/>
      <c r="M331" s="1093"/>
      <c r="N331" s="1093"/>
      <c r="O331" s="1093"/>
      <c r="P331" s="1093"/>
      <c r="Q331" s="1093"/>
      <c r="R331" s="1415"/>
    </row>
    <row r="332" spans="1:18" ht="15" customHeight="1" x14ac:dyDescent="0.25">
      <c r="A332" s="1233"/>
      <c r="B332" s="1328" t="str">
        <f t="shared" si="1"/>
        <v>Q-42</v>
      </c>
      <c r="C332" s="1241"/>
      <c r="D332" s="1331"/>
      <c r="E332" s="1093"/>
      <c r="G332" s="1093"/>
      <c r="I332" s="1093"/>
      <c r="J332" s="1093"/>
      <c r="K332" s="1093"/>
      <c r="L332" s="1093"/>
      <c r="M332" s="1093"/>
      <c r="N332" s="1093"/>
      <c r="O332" s="1093"/>
      <c r="P332" s="1093"/>
      <c r="Q332" s="1093"/>
      <c r="R332" s="1415"/>
    </row>
    <row r="333" spans="1:18" ht="15" customHeight="1" x14ac:dyDescent="0.25">
      <c r="A333" s="1233"/>
      <c r="B333" s="1328" t="str">
        <f t="shared" si="1"/>
        <v>Q-43</v>
      </c>
      <c r="C333" s="1241"/>
      <c r="D333" s="1331"/>
      <c r="E333" s="1093"/>
      <c r="G333" s="1093"/>
      <c r="I333" s="1093"/>
      <c r="J333" s="1093"/>
      <c r="K333" s="1093"/>
      <c r="L333" s="1093"/>
      <c r="M333" s="1093"/>
      <c r="N333" s="1093"/>
      <c r="O333" s="1093"/>
      <c r="P333" s="1093"/>
      <c r="Q333" s="1093"/>
      <c r="R333" s="1415"/>
    </row>
    <row r="334" spans="1:18" ht="15" customHeight="1" x14ac:dyDescent="0.25">
      <c r="A334" s="1233"/>
      <c r="B334" s="1328" t="str">
        <f t="shared" si="1"/>
        <v>Q-44</v>
      </c>
      <c r="C334" s="1241"/>
      <c r="D334" s="1331"/>
      <c r="E334" s="1093"/>
      <c r="G334" s="1093"/>
      <c r="I334" s="1093"/>
      <c r="J334" s="1093"/>
      <c r="K334" s="1093"/>
      <c r="L334" s="1093"/>
      <c r="M334" s="1093"/>
      <c r="N334" s="1093"/>
      <c r="O334" s="1093"/>
      <c r="P334" s="1093"/>
      <c r="Q334" s="1093"/>
      <c r="R334" s="1415"/>
    </row>
    <row r="335" spans="1:18" ht="15" customHeight="1" x14ac:dyDescent="0.25">
      <c r="A335" s="1233"/>
      <c r="B335" s="1328" t="str">
        <f t="shared" si="1"/>
        <v>Q-45</v>
      </c>
      <c r="C335" s="1241"/>
      <c r="D335" s="1331"/>
      <c r="E335" s="1093"/>
      <c r="G335" s="1093"/>
      <c r="I335" s="1093"/>
      <c r="J335" s="1093"/>
      <c r="K335" s="1093"/>
      <c r="L335" s="1093"/>
      <c r="M335" s="1093"/>
      <c r="N335" s="1093"/>
      <c r="O335" s="1093"/>
      <c r="P335" s="1093"/>
      <c r="Q335" s="1093"/>
      <c r="R335" s="1415"/>
    </row>
    <row r="336" spans="1:18" ht="15" customHeight="1" x14ac:dyDescent="0.25">
      <c r="A336" s="1233"/>
      <c r="B336" s="1328" t="str">
        <f t="shared" si="1"/>
        <v>Q-46</v>
      </c>
      <c r="C336" s="1241"/>
      <c r="D336" s="1331"/>
      <c r="E336" s="1093"/>
      <c r="G336" s="1093"/>
      <c r="I336" s="1093"/>
      <c r="J336" s="1093"/>
      <c r="K336" s="1093"/>
      <c r="L336" s="1093"/>
      <c r="M336" s="1093"/>
      <c r="N336" s="1093"/>
      <c r="O336" s="1093"/>
      <c r="P336" s="1093"/>
      <c r="Q336" s="1093"/>
      <c r="R336" s="1415"/>
    </row>
    <row r="337" spans="1:18" ht="15" customHeight="1" x14ac:dyDescent="0.25">
      <c r="A337" s="1233"/>
      <c r="B337" s="1328" t="str">
        <f t="shared" si="1"/>
        <v>Q-47</v>
      </c>
      <c r="C337" s="1241"/>
      <c r="D337" s="1331"/>
      <c r="E337" s="1093"/>
      <c r="G337" s="1093"/>
      <c r="I337" s="1093"/>
      <c r="J337" s="1093"/>
      <c r="K337" s="1093"/>
      <c r="L337" s="1093"/>
      <c r="M337" s="1093"/>
      <c r="N337" s="1093"/>
      <c r="O337" s="1093"/>
      <c r="P337" s="1093"/>
      <c r="Q337" s="1093"/>
      <c r="R337" s="1415"/>
    </row>
    <row r="338" spans="1:18" ht="15" customHeight="1" x14ac:dyDescent="0.25">
      <c r="A338" s="1233"/>
      <c r="B338" s="1328" t="str">
        <f t="shared" si="1"/>
        <v>Q-48</v>
      </c>
      <c r="C338" s="1241"/>
      <c r="D338" s="1331"/>
      <c r="E338" s="1093"/>
      <c r="G338" s="1093"/>
      <c r="I338" s="1093"/>
      <c r="J338" s="1093"/>
      <c r="K338" s="1093"/>
      <c r="L338" s="1093"/>
      <c r="M338" s="1093"/>
      <c r="N338" s="1093"/>
      <c r="O338" s="1093"/>
      <c r="P338" s="1093"/>
      <c r="Q338" s="1093"/>
      <c r="R338" s="1415"/>
    </row>
    <row r="339" spans="1:18" ht="15" customHeight="1" x14ac:dyDescent="0.25">
      <c r="A339" s="1233"/>
      <c r="B339" s="1328" t="str">
        <f t="shared" si="1"/>
        <v>Q-49</v>
      </c>
      <c r="C339" s="1241"/>
      <c r="D339" s="1331"/>
      <c r="E339" s="1093"/>
      <c r="G339" s="1093"/>
      <c r="I339" s="1093"/>
      <c r="J339" s="1093"/>
      <c r="K339" s="1093"/>
      <c r="L339" s="1093"/>
      <c r="M339" s="1093"/>
      <c r="N339" s="1093"/>
      <c r="O339" s="1093"/>
      <c r="P339" s="1093"/>
      <c r="Q339" s="1093"/>
      <c r="R339" s="1415"/>
    </row>
    <row r="340" spans="1:18" ht="15" customHeight="1" x14ac:dyDescent="0.25">
      <c r="A340" s="1233"/>
      <c r="B340" s="1328" t="str">
        <f t="shared" si="1"/>
        <v>Q-50</v>
      </c>
      <c r="C340" s="1241"/>
      <c r="D340" s="1331"/>
      <c r="E340" s="1093"/>
      <c r="G340" s="1093"/>
      <c r="I340" s="1093"/>
      <c r="J340" s="1093"/>
      <c r="K340" s="1093"/>
      <c r="L340" s="1093"/>
      <c r="M340" s="1093"/>
      <c r="N340" s="1093"/>
      <c r="O340" s="1093"/>
      <c r="P340" s="1093"/>
      <c r="Q340" s="1093"/>
      <c r="R340" s="1415"/>
    </row>
    <row r="341" spans="1:18" ht="15" customHeight="1" x14ac:dyDescent="0.25">
      <c r="A341" s="1233"/>
      <c r="B341" s="1328" t="str">
        <f t="shared" si="1"/>
        <v>Q-51</v>
      </c>
      <c r="C341" s="1241"/>
      <c r="D341" s="1331"/>
      <c r="E341" s="1093"/>
      <c r="G341" s="1093"/>
      <c r="I341" s="1093"/>
      <c r="J341" s="1093"/>
      <c r="K341" s="1093"/>
      <c r="L341" s="1093"/>
      <c r="M341" s="1093"/>
      <c r="N341" s="1093"/>
      <c r="O341" s="1093"/>
      <c r="P341" s="1093"/>
      <c r="Q341" s="1093"/>
      <c r="R341" s="1415"/>
    </row>
    <row r="342" spans="1:18" ht="15" customHeight="1" x14ac:dyDescent="0.25">
      <c r="A342" s="1233"/>
      <c r="B342" s="1328" t="str">
        <f t="shared" si="1"/>
        <v>Q-52</v>
      </c>
      <c r="C342" s="1241"/>
      <c r="D342" s="1331"/>
      <c r="E342" s="1093"/>
      <c r="G342" s="1093"/>
      <c r="I342" s="1093"/>
      <c r="J342" s="1093"/>
      <c r="K342" s="1093"/>
      <c r="L342" s="1093"/>
      <c r="M342" s="1093"/>
      <c r="N342" s="1093"/>
      <c r="O342" s="1093"/>
      <c r="P342" s="1093"/>
      <c r="Q342" s="1093"/>
      <c r="R342" s="1415"/>
    </row>
    <row r="343" spans="1:18" ht="15" customHeight="1" x14ac:dyDescent="0.25">
      <c r="A343" s="1233"/>
      <c r="B343" s="1328" t="str">
        <f t="shared" si="1"/>
        <v>Q-53</v>
      </c>
      <c r="C343" s="1241"/>
      <c r="D343" s="1331"/>
      <c r="E343" s="1093"/>
      <c r="G343" s="1093"/>
      <c r="I343" s="1093"/>
      <c r="J343" s="1093"/>
      <c r="K343" s="1093"/>
      <c r="L343" s="1093"/>
      <c r="M343" s="1093"/>
      <c r="N343" s="1093"/>
      <c r="O343" s="1093"/>
      <c r="P343" s="1093"/>
      <c r="Q343" s="1093"/>
      <c r="R343" s="1415"/>
    </row>
    <row r="344" spans="1:18" ht="15" customHeight="1" x14ac:dyDescent="0.25">
      <c r="A344" s="1233"/>
      <c r="B344" s="1328" t="str">
        <f t="shared" si="1"/>
        <v>Q-54</v>
      </c>
      <c r="C344" s="1241"/>
      <c r="D344" s="1331"/>
      <c r="E344" s="1093"/>
      <c r="G344" s="1093"/>
      <c r="I344" s="1093"/>
      <c r="J344" s="1093"/>
      <c r="K344" s="1093"/>
      <c r="L344" s="1093"/>
      <c r="M344" s="1093"/>
      <c r="N344" s="1093"/>
      <c r="O344" s="1093"/>
      <c r="P344" s="1093"/>
      <c r="Q344" s="1093"/>
      <c r="R344" s="1415"/>
    </row>
    <row r="345" spans="1:18" ht="15" customHeight="1" x14ac:dyDescent="0.25">
      <c r="A345" s="1233"/>
      <c r="B345" s="1328" t="str">
        <f t="shared" si="1"/>
        <v>Q-55</v>
      </c>
      <c r="C345" s="1241"/>
      <c r="D345" s="1331"/>
      <c r="E345" s="1093"/>
      <c r="G345" s="1093"/>
      <c r="I345" s="1093"/>
      <c r="J345" s="1093"/>
      <c r="K345" s="1093"/>
      <c r="L345" s="1093"/>
      <c r="M345" s="1093"/>
      <c r="N345" s="1093"/>
      <c r="O345" s="1093"/>
      <c r="P345" s="1093"/>
      <c r="Q345" s="1093"/>
      <c r="R345" s="1415"/>
    </row>
    <row r="346" spans="1:18" ht="15" customHeight="1" x14ac:dyDescent="0.25">
      <c r="A346" s="1233"/>
      <c r="B346" s="1328" t="str">
        <f t="shared" si="1"/>
        <v>Q-56</v>
      </c>
      <c r="C346" s="1241"/>
      <c r="D346" s="1331"/>
      <c r="E346" s="1093"/>
      <c r="G346" s="1093"/>
      <c r="I346" s="1093"/>
      <c r="J346" s="1093"/>
      <c r="K346" s="1093"/>
      <c r="L346" s="1093"/>
      <c r="M346" s="1093"/>
      <c r="N346" s="1093"/>
      <c r="O346" s="1093"/>
      <c r="P346" s="1093"/>
      <c r="Q346" s="1093"/>
      <c r="R346" s="1415"/>
    </row>
    <row r="347" spans="1:18" ht="15" customHeight="1" x14ac:dyDescent="0.25">
      <c r="A347" s="1233"/>
      <c r="B347" s="1328" t="str">
        <f t="shared" si="1"/>
        <v>Q-57</v>
      </c>
      <c r="C347" s="1241"/>
      <c r="D347" s="1331"/>
      <c r="E347" s="1093"/>
      <c r="G347" s="1093"/>
      <c r="I347" s="1093"/>
      <c r="J347" s="1093"/>
      <c r="K347" s="1093"/>
      <c r="L347" s="1093"/>
      <c r="M347" s="1093"/>
      <c r="N347" s="1093"/>
      <c r="O347" s="1093"/>
      <c r="P347" s="1093"/>
      <c r="Q347" s="1093"/>
      <c r="R347" s="1415"/>
    </row>
    <row r="348" spans="1:18" ht="15" customHeight="1" x14ac:dyDescent="0.25">
      <c r="A348" s="1233"/>
      <c r="B348" s="1328" t="str">
        <f t="shared" si="1"/>
        <v>Q-58</v>
      </c>
      <c r="C348" s="1241"/>
      <c r="D348" s="1331"/>
      <c r="E348" s="1093"/>
      <c r="G348" s="1093"/>
      <c r="I348" s="1093"/>
      <c r="J348" s="1093"/>
      <c r="K348" s="1093"/>
      <c r="L348" s="1093"/>
      <c r="M348" s="1093"/>
      <c r="N348" s="1093"/>
      <c r="O348" s="1093"/>
      <c r="P348" s="1093"/>
      <c r="Q348" s="1093"/>
      <c r="R348" s="1415"/>
    </row>
    <row r="349" spans="1:18" ht="15" customHeight="1" x14ac:dyDescent="0.25">
      <c r="A349" s="1233"/>
      <c r="B349" s="1328" t="str">
        <f t="shared" si="1"/>
        <v>Q-59</v>
      </c>
      <c r="C349" s="1241"/>
      <c r="D349" s="1331"/>
      <c r="E349" s="1093"/>
      <c r="G349" s="1093"/>
      <c r="I349" s="1093"/>
      <c r="J349" s="1093"/>
      <c r="K349" s="1093"/>
      <c r="L349" s="1093"/>
      <c r="M349" s="1093"/>
      <c r="N349" s="1093"/>
      <c r="O349" s="1093"/>
      <c r="P349" s="1093"/>
      <c r="Q349" s="1093"/>
      <c r="R349" s="1415"/>
    </row>
    <row r="350" spans="1:18" ht="15" customHeight="1" x14ac:dyDescent="0.25">
      <c r="A350" s="1233"/>
      <c r="B350" s="1328" t="str">
        <f t="shared" si="1"/>
        <v>Q-60</v>
      </c>
      <c r="C350" s="1241"/>
      <c r="D350" s="1331"/>
      <c r="E350" s="1093"/>
      <c r="G350" s="1093"/>
      <c r="I350" s="1093"/>
      <c r="J350" s="1093"/>
      <c r="K350" s="1093"/>
      <c r="L350" s="1093"/>
      <c r="M350" s="1093"/>
      <c r="N350" s="1093"/>
      <c r="O350" s="1093"/>
      <c r="P350" s="1093"/>
      <c r="Q350" s="1093"/>
      <c r="R350" s="1415"/>
    </row>
    <row r="351" spans="1:18" ht="15" customHeight="1" x14ac:dyDescent="0.25">
      <c r="A351" s="1233"/>
      <c r="B351" s="1328" t="str">
        <f t="shared" si="1"/>
        <v>Q-61</v>
      </c>
      <c r="C351" s="1241"/>
      <c r="D351" s="1331"/>
      <c r="E351" s="1093"/>
      <c r="G351" s="1093"/>
      <c r="I351" s="1093"/>
      <c r="J351" s="1093"/>
      <c r="K351" s="1093"/>
      <c r="L351" s="1093"/>
      <c r="M351" s="1093"/>
      <c r="N351" s="1093"/>
      <c r="O351" s="1093"/>
      <c r="P351" s="1093"/>
      <c r="Q351" s="1093"/>
      <c r="R351" s="1415"/>
    </row>
    <row r="352" spans="1:18" ht="15" customHeight="1" x14ac:dyDescent="0.25">
      <c r="A352" s="1233"/>
      <c r="B352" s="1328" t="str">
        <f t="shared" si="1"/>
        <v>Q-62</v>
      </c>
      <c r="C352" s="1241"/>
      <c r="D352" s="1331"/>
      <c r="E352" s="1093"/>
      <c r="G352" s="1093"/>
      <c r="I352" s="1093"/>
      <c r="J352" s="1093"/>
      <c r="K352" s="1093"/>
      <c r="L352" s="1093"/>
      <c r="M352" s="1093"/>
      <c r="N352" s="1093"/>
      <c r="O352" s="1093"/>
      <c r="P352" s="1093"/>
      <c r="Q352" s="1093"/>
      <c r="R352" s="1415"/>
    </row>
    <row r="353" spans="1:18" ht="15" customHeight="1" x14ac:dyDescent="0.25">
      <c r="A353" s="1233"/>
      <c r="B353" s="1328" t="str">
        <f t="shared" si="1"/>
        <v>Q-63</v>
      </c>
      <c r="C353" s="1241"/>
      <c r="D353" s="1331"/>
      <c r="E353" s="1093"/>
      <c r="G353" s="1093"/>
      <c r="I353" s="1093"/>
      <c r="J353" s="1093"/>
      <c r="K353" s="1093"/>
      <c r="L353" s="1093"/>
      <c r="M353" s="1093"/>
      <c r="N353" s="1093"/>
      <c r="O353" s="1093"/>
      <c r="P353" s="1093"/>
      <c r="Q353" s="1093"/>
      <c r="R353" s="1415"/>
    </row>
    <row r="354" spans="1:18" ht="15" customHeight="1" x14ac:dyDescent="0.25">
      <c r="A354" s="1233"/>
      <c r="B354" s="1328" t="str">
        <f t="shared" si="1"/>
        <v>Q-64</v>
      </c>
      <c r="C354" s="1241"/>
      <c r="D354" s="1331"/>
      <c r="E354" s="1093"/>
      <c r="G354" s="1093"/>
      <c r="I354" s="1093"/>
      <c r="J354" s="1093"/>
      <c r="K354" s="1093"/>
      <c r="L354" s="1093"/>
      <c r="M354" s="1093"/>
      <c r="N354" s="1093"/>
      <c r="O354" s="1093"/>
      <c r="P354" s="1093"/>
      <c r="Q354" s="1093"/>
      <c r="R354" s="1415"/>
    </row>
    <row r="355" spans="1:18" ht="15" customHeight="1" x14ac:dyDescent="0.25">
      <c r="A355" s="1233"/>
      <c r="B355" s="1328" t="str">
        <f t="shared" si="1"/>
        <v>Q-65</v>
      </c>
      <c r="C355" s="1241"/>
      <c r="D355" s="1331"/>
      <c r="E355" s="1093"/>
      <c r="G355" s="1093"/>
      <c r="I355" s="1093"/>
      <c r="J355" s="1093"/>
      <c r="K355" s="1093"/>
      <c r="L355" s="1093"/>
      <c r="M355" s="1093"/>
      <c r="N355" s="1093"/>
      <c r="O355" s="1093"/>
      <c r="P355" s="1093"/>
      <c r="Q355" s="1093"/>
      <c r="R355" s="1415"/>
    </row>
    <row r="356" spans="1:18" ht="15" customHeight="1" x14ac:dyDescent="0.25">
      <c r="A356" s="1233"/>
      <c r="B356" s="1328" t="str">
        <f t="shared" ref="B356:B390" si="2">"Q-"&amp;(ROW(B356)-ROW(B$290))</f>
        <v>Q-66</v>
      </c>
      <c r="C356" s="1241"/>
      <c r="D356" s="1331"/>
      <c r="E356" s="1093"/>
      <c r="G356" s="1093"/>
      <c r="I356" s="1093"/>
      <c r="J356" s="1093"/>
      <c r="K356" s="1093"/>
      <c r="L356" s="1093"/>
      <c r="M356" s="1093"/>
      <c r="N356" s="1093"/>
      <c r="O356" s="1093"/>
      <c r="P356" s="1093"/>
      <c r="Q356" s="1093"/>
      <c r="R356" s="1415"/>
    </row>
    <row r="357" spans="1:18" ht="15" customHeight="1" x14ac:dyDescent="0.25">
      <c r="A357" s="1233"/>
      <c r="B357" s="1328" t="str">
        <f t="shared" si="2"/>
        <v>Q-67</v>
      </c>
      <c r="C357" s="1241"/>
      <c r="D357" s="1331"/>
      <c r="E357" s="1093"/>
      <c r="G357" s="1093"/>
      <c r="I357" s="1093"/>
      <c r="J357" s="1093"/>
      <c r="K357" s="1093"/>
      <c r="L357" s="1093"/>
      <c r="M357" s="1093"/>
      <c r="N357" s="1093"/>
      <c r="O357" s="1093"/>
      <c r="P357" s="1093"/>
      <c r="Q357" s="1093"/>
      <c r="R357" s="1415"/>
    </row>
    <row r="358" spans="1:18" ht="15" customHeight="1" x14ac:dyDescent="0.25">
      <c r="A358" s="1233"/>
      <c r="B358" s="1328" t="str">
        <f t="shared" si="2"/>
        <v>Q-68</v>
      </c>
      <c r="C358" s="1241"/>
      <c r="D358" s="1331"/>
      <c r="E358" s="1093"/>
      <c r="G358" s="1093"/>
      <c r="I358" s="1093"/>
      <c r="J358" s="1093"/>
      <c r="K358" s="1093"/>
      <c r="L358" s="1093"/>
      <c r="M358" s="1093"/>
      <c r="N358" s="1093"/>
      <c r="O358" s="1093"/>
      <c r="P358" s="1093"/>
      <c r="Q358" s="1093"/>
      <c r="R358" s="1415"/>
    </row>
    <row r="359" spans="1:18" ht="15" customHeight="1" x14ac:dyDescent="0.25">
      <c r="A359" s="1233"/>
      <c r="B359" s="1328" t="str">
        <f t="shared" si="2"/>
        <v>Q-69</v>
      </c>
      <c r="C359" s="1241"/>
      <c r="D359" s="1331"/>
      <c r="E359" s="1093"/>
      <c r="G359" s="1093"/>
      <c r="I359" s="1093"/>
      <c r="J359" s="1093"/>
      <c r="K359" s="1093"/>
      <c r="L359" s="1093"/>
      <c r="M359" s="1093"/>
      <c r="N359" s="1093"/>
      <c r="O359" s="1093"/>
      <c r="P359" s="1093"/>
      <c r="Q359" s="1093"/>
      <c r="R359" s="1415"/>
    </row>
    <row r="360" spans="1:18" ht="15" customHeight="1" x14ac:dyDescent="0.25">
      <c r="A360" s="1233"/>
      <c r="B360" s="1328" t="str">
        <f t="shared" si="2"/>
        <v>Q-70</v>
      </c>
      <c r="C360" s="1241"/>
      <c r="D360" s="1331"/>
      <c r="E360" s="1093"/>
      <c r="G360" s="1093"/>
      <c r="I360" s="1093"/>
      <c r="J360" s="1093"/>
      <c r="K360" s="1093"/>
      <c r="L360" s="1093"/>
      <c r="M360" s="1093"/>
      <c r="N360" s="1093"/>
      <c r="O360" s="1093"/>
      <c r="P360" s="1093"/>
      <c r="Q360" s="1093"/>
      <c r="R360" s="1415"/>
    </row>
    <row r="361" spans="1:18" ht="15" customHeight="1" x14ac:dyDescent="0.25">
      <c r="A361" s="1233"/>
      <c r="B361" s="1328" t="str">
        <f t="shared" si="2"/>
        <v>Q-71</v>
      </c>
      <c r="C361" s="1241"/>
      <c r="D361" s="1331"/>
      <c r="E361" s="1093"/>
      <c r="G361" s="1093"/>
      <c r="I361" s="1093"/>
      <c r="J361" s="1093"/>
      <c r="K361" s="1093"/>
      <c r="L361" s="1093"/>
      <c r="M361" s="1093"/>
      <c r="N361" s="1093"/>
      <c r="O361" s="1093"/>
      <c r="P361" s="1093"/>
      <c r="Q361" s="1093"/>
      <c r="R361" s="1415"/>
    </row>
    <row r="362" spans="1:18" ht="15" customHeight="1" x14ac:dyDescent="0.25">
      <c r="A362" s="1233"/>
      <c r="B362" s="1328" t="str">
        <f t="shared" si="2"/>
        <v>Q-72</v>
      </c>
      <c r="C362" s="1241"/>
      <c r="D362" s="1331"/>
      <c r="E362" s="1093"/>
      <c r="G362" s="1093"/>
      <c r="I362" s="1093"/>
      <c r="J362" s="1093"/>
      <c r="K362" s="1093"/>
      <c r="L362" s="1093"/>
      <c r="M362" s="1093"/>
      <c r="N362" s="1093"/>
      <c r="O362" s="1093"/>
      <c r="P362" s="1093"/>
      <c r="Q362" s="1093"/>
      <c r="R362" s="1415"/>
    </row>
    <row r="363" spans="1:18" ht="15" customHeight="1" x14ac:dyDescent="0.25">
      <c r="A363" s="1233"/>
      <c r="B363" s="1328" t="str">
        <f t="shared" si="2"/>
        <v>Q-73</v>
      </c>
      <c r="C363" s="1241"/>
      <c r="D363" s="1331"/>
      <c r="E363" s="1093"/>
      <c r="G363" s="1093"/>
      <c r="I363" s="1093"/>
      <c r="J363" s="1093"/>
      <c r="K363" s="1093"/>
      <c r="L363" s="1093"/>
      <c r="M363" s="1093"/>
      <c r="N363" s="1093"/>
      <c r="O363" s="1093"/>
      <c r="P363" s="1093"/>
      <c r="Q363" s="1093"/>
      <c r="R363" s="1415"/>
    </row>
    <row r="364" spans="1:18" ht="15" customHeight="1" x14ac:dyDescent="0.25">
      <c r="A364" s="1233"/>
      <c r="B364" s="1328" t="str">
        <f t="shared" si="2"/>
        <v>Q-74</v>
      </c>
      <c r="C364" s="1241"/>
      <c r="D364" s="1331"/>
      <c r="E364" s="1093"/>
      <c r="G364" s="1093"/>
      <c r="I364" s="1093"/>
      <c r="J364" s="1093"/>
      <c r="K364" s="1093"/>
      <c r="L364" s="1093"/>
      <c r="M364" s="1093"/>
      <c r="N364" s="1093"/>
      <c r="O364" s="1093"/>
      <c r="P364" s="1093"/>
      <c r="Q364" s="1093"/>
      <c r="R364" s="1415"/>
    </row>
    <row r="365" spans="1:18" ht="15" customHeight="1" x14ac:dyDescent="0.25">
      <c r="A365" s="1233"/>
      <c r="B365" s="1328" t="str">
        <f t="shared" si="2"/>
        <v>Q-75</v>
      </c>
      <c r="C365" s="1241"/>
      <c r="D365" s="1331"/>
      <c r="E365" s="1093"/>
      <c r="G365" s="1093"/>
      <c r="I365" s="1093"/>
      <c r="J365" s="1093"/>
      <c r="K365" s="1093"/>
      <c r="L365" s="1093"/>
      <c r="M365" s="1093"/>
      <c r="N365" s="1093"/>
      <c r="O365" s="1093"/>
      <c r="P365" s="1093"/>
      <c r="Q365" s="1093"/>
      <c r="R365" s="1415"/>
    </row>
    <row r="366" spans="1:18" ht="15" customHeight="1" x14ac:dyDescent="0.25">
      <c r="A366" s="1233"/>
      <c r="B366" s="1328" t="str">
        <f t="shared" si="2"/>
        <v>Q-76</v>
      </c>
      <c r="C366" s="1241"/>
      <c r="D366" s="1331"/>
      <c r="E366" s="1093"/>
      <c r="G366" s="1093"/>
      <c r="I366" s="1093"/>
      <c r="J366" s="1093"/>
      <c r="K366" s="1093"/>
      <c r="L366" s="1093"/>
      <c r="M366" s="1093"/>
      <c r="N366" s="1093"/>
      <c r="O366" s="1093"/>
      <c r="P366" s="1093"/>
      <c r="Q366" s="1093"/>
      <c r="R366" s="1415"/>
    </row>
    <row r="367" spans="1:18" ht="15" customHeight="1" x14ac:dyDescent="0.25">
      <c r="A367" s="1233"/>
      <c r="B367" s="1328" t="str">
        <f t="shared" si="2"/>
        <v>Q-77</v>
      </c>
      <c r="C367" s="1241"/>
      <c r="D367" s="1331"/>
      <c r="E367" s="1093"/>
      <c r="G367" s="1093"/>
      <c r="I367" s="1093"/>
      <c r="J367" s="1093"/>
      <c r="K367" s="1093"/>
      <c r="L367" s="1093"/>
      <c r="M367" s="1093"/>
      <c r="N367" s="1093"/>
      <c r="O367" s="1093"/>
      <c r="P367" s="1093"/>
      <c r="Q367" s="1093"/>
      <c r="R367" s="1415"/>
    </row>
    <row r="368" spans="1:18" ht="15" customHeight="1" x14ac:dyDescent="0.25">
      <c r="A368" s="1233"/>
      <c r="B368" s="1328" t="str">
        <f t="shared" si="2"/>
        <v>Q-78</v>
      </c>
      <c r="C368" s="1241"/>
      <c r="D368" s="1331"/>
      <c r="E368" s="1093"/>
      <c r="G368" s="1093"/>
      <c r="I368" s="1093"/>
      <c r="J368" s="1093"/>
      <c r="K368" s="1093"/>
      <c r="L368" s="1093"/>
      <c r="M368" s="1093"/>
      <c r="N368" s="1093"/>
      <c r="O368" s="1093"/>
      <c r="P368" s="1093"/>
      <c r="Q368" s="1093"/>
      <c r="R368" s="1415"/>
    </row>
    <row r="369" spans="1:18" ht="15" customHeight="1" x14ac:dyDescent="0.25">
      <c r="A369" s="1233"/>
      <c r="B369" s="1328" t="str">
        <f t="shared" si="2"/>
        <v>Q-79</v>
      </c>
      <c r="C369" s="1241"/>
      <c r="D369" s="1331"/>
      <c r="E369" s="1093"/>
      <c r="G369" s="1093"/>
      <c r="I369" s="1093"/>
      <c r="J369" s="1093"/>
      <c r="K369" s="1093"/>
      <c r="L369" s="1093"/>
      <c r="M369" s="1093"/>
      <c r="N369" s="1093"/>
      <c r="O369" s="1093"/>
      <c r="P369" s="1093"/>
      <c r="Q369" s="1093"/>
      <c r="R369" s="1415"/>
    </row>
    <row r="370" spans="1:18" ht="15" customHeight="1" x14ac:dyDescent="0.25">
      <c r="A370" s="1233"/>
      <c r="B370" s="1328" t="str">
        <f t="shared" si="2"/>
        <v>Q-80</v>
      </c>
      <c r="C370" s="1241"/>
      <c r="D370" s="1331"/>
      <c r="E370" s="1093"/>
      <c r="G370" s="1093"/>
      <c r="I370" s="1093"/>
      <c r="J370" s="1093"/>
      <c r="K370" s="1093"/>
      <c r="L370" s="1093"/>
      <c r="M370" s="1093"/>
      <c r="N370" s="1093"/>
      <c r="O370" s="1093"/>
      <c r="P370" s="1093"/>
      <c r="Q370" s="1093"/>
      <c r="R370" s="1415"/>
    </row>
    <row r="371" spans="1:18" ht="15" customHeight="1" x14ac:dyDescent="0.25">
      <c r="A371" s="1233"/>
      <c r="B371" s="1328" t="str">
        <f t="shared" si="2"/>
        <v>Q-81</v>
      </c>
      <c r="C371" s="1241"/>
      <c r="D371" s="1331"/>
      <c r="E371" s="1093"/>
      <c r="G371" s="1093"/>
      <c r="I371" s="1093"/>
      <c r="J371" s="1093"/>
      <c r="K371" s="1093"/>
      <c r="L371" s="1093"/>
      <c r="M371" s="1093"/>
      <c r="N371" s="1093"/>
      <c r="O371" s="1093"/>
      <c r="P371" s="1093"/>
      <c r="Q371" s="1093"/>
      <c r="R371" s="1415"/>
    </row>
    <row r="372" spans="1:18" ht="15" customHeight="1" x14ac:dyDescent="0.25">
      <c r="A372" s="1233"/>
      <c r="B372" s="1328" t="str">
        <f t="shared" si="2"/>
        <v>Q-82</v>
      </c>
      <c r="C372" s="1241"/>
      <c r="D372" s="1331"/>
      <c r="E372" s="1093"/>
      <c r="G372" s="1093"/>
      <c r="I372" s="1093"/>
      <c r="J372" s="1093"/>
      <c r="K372" s="1093"/>
      <c r="L372" s="1093"/>
      <c r="M372" s="1093"/>
      <c r="N372" s="1093"/>
      <c r="O372" s="1093"/>
      <c r="P372" s="1093"/>
      <c r="Q372" s="1093"/>
      <c r="R372" s="1415"/>
    </row>
    <row r="373" spans="1:18" ht="15" customHeight="1" x14ac:dyDescent="0.25">
      <c r="A373" s="1233"/>
      <c r="B373" s="1328" t="str">
        <f t="shared" si="2"/>
        <v>Q-83</v>
      </c>
      <c r="C373" s="1241"/>
      <c r="D373" s="1331"/>
      <c r="E373" s="1093"/>
      <c r="G373" s="1093"/>
      <c r="I373" s="1093"/>
      <c r="J373" s="1093"/>
      <c r="K373" s="1093"/>
      <c r="L373" s="1093"/>
      <c r="M373" s="1093"/>
      <c r="N373" s="1093"/>
      <c r="O373" s="1093"/>
      <c r="P373" s="1093"/>
      <c r="Q373" s="1093"/>
      <c r="R373" s="1415"/>
    </row>
    <row r="374" spans="1:18" ht="15" customHeight="1" x14ac:dyDescent="0.25">
      <c r="A374" s="1233"/>
      <c r="B374" s="1328" t="str">
        <f t="shared" si="2"/>
        <v>Q-84</v>
      </c>
      <c r="C374" s="1241"/>
      <c r="D374" s="1331"/>
      <c r="E374" s="1093"/>
      <c r="G374" s="1093"/>
      <c r="I374" s="1093"/>
      <c r="J374" s="1093"/>
      <c r="K374" s="1093"/>
      <c r="L374" s="1093"/>
      <c r="M374" s="1093"/>
      <c r="N374" s="1093"/>
      <c r="O374" s="1093"/>
      <c r="P374" s="1093"/>
      <c r="Q374" s="1093"/>
      <c r="R374" s="1415"/>
    </row>
    <row r="375" spans="1:18" ht="15" customHeight="1" x14ac:dyDescent="0.25">
      <c r="A375" s="1233"/>
      <c r="B375" s="1328" t="str">
        <f t="shared" si="2"/>
        <v>Q-85</v>
      </c>
      <c r="C375" s="1241"/>
      <c r="D375" s="1331"/>
      <c r="E375" s="1093"/>
      <c r="G375" s="1093"/>
      <c r="I375" s="1093"/>
      <c r="J375" s="1093"/>
      <c r="K375" s="1093"/>
      <c r="L375" s="1093"/>
      <c r="M375" s="1093"/>
      <c r="N375" s="1093"/>
      <c r="O375" s="1093"/>
      <c r="P375" s="1093"/>
      <c r="Q375" s="1093"/>
      <c r="R375" s="1415"/>
    </row>
    <row r="376" spans="1:18" ht="15" customHeight="1" x14ac:dyDescent="0.25">
      <c r="A376" s="1233"/>
      <c r="B376" s="1328" t="str">
        <f t="shared" si="2"/>
        <v>Q-86</v>
      </c>
      <c r="C376" s="1241"/>
      <c r="D376" s="1331"/>
      <c r="E376" s="1093"/>
      <c r="G376" s="1093"/>
      <c r="I376" s="1093"/>
      <c r="J376" s="1093"/>
      <c r="K376" s="1093"/>
      <c r="L376" s="1093"/>
      <c r="M376" s="1093"/>
      <c r="N376" s="1093"/>
      <c r="O376" s="1093"/>
      <c r="P376" s="1093"/>
      <c r="Q376" s="1093"/>
      <c r="R376" s="1415"/>
    </row>
    <row r="377" spans="1:18" ht="15" customHeight="1" x14ac:dyDescent="0.25">
      <c r="A377" s="1233"/>
      <c r="B377" s="1328" t="str">
        <f t="shared" si="2"/>
        <v>Q-87</v>
      </c>
      <c r="C377" s="1241"/>
      <c r="D377" s="1331"/>
      <c r="E377" s="1093"/>
      <c r="G377" s="1093"/>
      <c r="I377" s="1093"/>
      <c r="J377" s="1093"/>
      <c r="K377" s="1093"/>
      <c r="L377" s="1093"/>
      <c r="M377" s="1093"/>
      <c r="N377" s="1093"/>
      <c r="O377" s="1093"/>
      <c r="P377" s="1093"/>
      <c r="Q377" s="1093"/>
      <c r="R377" s="1415"/>
    </row>
    <row r="378" spans="1:18" ht="15" customHeight="1" x14ac:dyDescent="0.25">
      <c r="A378" s="1233"/>
      <c r="B378" s="1328" t="str">
        <f t="shared" si="2"/>
        <v>Q-88</v>
      </c>
      <c r="C378" s="1241"/>
      <c r="D378" s="1331"/>
      <c r="E378" s="1093"/>
      <c r="G378" s="1093"/>
      <c r="I378" s="1093"/>
      <c r="J378" s="1093"/>
      <c r="K378" s="1093"/>
      <c r="L378" s="1093"/>
      <c r="M378" s="1093"/>
      <c r="N378" s="1093"/>
      <c r="O378" s="1093"/>
      <c r="P378" s="1093"/>
      <c r="Q378" s="1093"/>
      <c r="R378" s="1415"/>
    </row>
    <row r="379" spans="1:18" ht="15" customHeight="1" x14ac:dyDescent="0.25">
      <c r="A379" s="1233"/>
      <c r="B379" s="1328" t="str">
        <f t="shared" si="2"/>
        <v>Q-89</v>
      </c>
      <c r="C379" s="1241"/>
      <c r="D379" s="1331"/>
      <c r="E379" s="1093"/>
      <c r="G379" s="1093"/>
      <c r="I379" s="1093"/>
      <c r="J379" s="1093"/>
      <c r="K379" s="1093"/>
      <c r="L379" s="1093"/>
      <c r="M379" s="1093"/>
      <c r="N379" s="1093"/>
      <c r="O379" s="1093"/>
      <c r="P379" s="1093"/>
      <c r="Q379" s="1093"/>
      <c r="R379" s="1415"/>
    </row>
    <row r="380" spans="1:18" ht="15" customHeight="1" x14ac:dyDescent="0.25">
      <c r="A380" s="1233"/>
      <c r="B380" s="1328" t="str">
        <f t="shared" si="2"/>
        <v>Q-90</v>
      </c>
      <c r="C380" s="1241"/>
      <c r="D380" s="1331"/>
      <c r="E380" s="1093"/>
      <c r="G380" s="1093"/>
      <c r="I380" s="1093"/>
      <c r="J380" s="1093"/>
      <c r="K380" s="1093"/>
      <c r="L380" s="1093"/>
      <c r="M380" s="1093"/>
      <c r="N380" s="1093"/>
      <c r="O380" s="1093"/>
      <c r="P380" s="1093"/>
      <c r="Q380" s="1093"/>
      <c r="R380" s="1415"/>
    </row>
    <row r="381" spans="1:18" ht="15" customHeight="1" x14ac:dyDescent="0.25">
      <c r="A381" s="1233"/>
      <c r="B381" s="1328" t="str">
        <f t="shared" si="2"/>
        <v>Q-91</v>
      </c>
      <c r="C381" s="1241"/>
      <c r="D381" s="1331"/>
      <c r="E381" s="1093"/>
      <c r="G381" s="1093"/>
      <c r="I381" s="1093"/>
      <c r="J381" s="1093"/>
      <c r="K381" s="1093"/>
      <c r="L381" s="1093"/>
      <c r="M381" s="1093"/>
      <c r="N381" s="1093"/>
      <c r="O381" s="1093"/>
      <c r="P381" s="1093"/>
      <c r="Q381" s="1093"/>
      <c r="R381" s="1415"/>
    </row>
    <row r="382" spans="1:18" ht="15" customHeight="1" x14ac:dyDescent="0.25">
      <c r="A382" s="1233"/>
      <c r="B382" s="1328" t="str">
        <f t="shared" si="2"/>
        <v>Q-92</v>
      </c>
      <c r="C382" s="1241"/>
      <c r="D382" s="1331"/>
      <c r="E382" s="1093"/>
      <c r="G382" s="1093"/>
      <c r="I382" s="1093"/>
      <c r="J382" s="1093"/>
      <c r="K382" s="1093"/>
      <c r="L382" s="1093"/>
      <c r="M382" s="1093"/>
      <c r="N382" s="1093"/>
      <c r="O382" s="1093"/>
      <c r="P382" s="1093"/>
      <c r="Q382" s="1093"/>
      <c r="R382" s="1415"/>
    </row>
    <row r="383" spans="1:18" ht="15" customHeight="1" x14ac:dyDescent="0.25">
      <c r="A383" s="1233"/>
      <c r="B383" s="1328" t="str">
        <f t="shared" si="2"/>
        <v>Q-93</v>
      </c>
      <c r="C383" s="1241"/>
      <c r="D383" s="1331"/>
      <c r="E383" s="1093"/>
      <c r="G383" s="1093"/>
      <c r="I383" s="1093"/>
      <c r="J383" s="1093"/>
      <c r="K383" s="1093"/>
      <c r="L383" s="1093"/>
      <c r="M383" s="1093"/>
      <c r="N383" s="1093"/>
      <c r="O383" s="1093"/>
      <c r="P383" s="1093"/>
      <c r="Q383" s="1093"/>
      <c r="R383" s="1415"/>
    </row>
    <row r="384" spans="1:18" ht="15" customHeight="1" x14ac:dyDescent="0.25">
      <c r="A384" s="1233"/>
      <c r="B384" s="1328" t="str">
        <f t="shared" si="2"/>
        <v>Q-94</v>
      </c>
      <c r="C384" s="1241"/>
      <c r="D384" s="1331"/>
      <c r="E384" s="1093"/>
      <c r="G384" s="1093"/>
      <c r="I384" s="1093"/>
      <c r="J384" s="1093"/>
      <c r="K384" s="1093"/>
      <c r="L384" s="1093"/>
      <c r="M384" s="1093"/>
      <c r="N384" s="1093"/>
      <c r="O384" s="1093"/>
      <c r="P384" s="1093"/>
      <c r="Q384" s="1093"/>
      <c r="R384" s="1415"/>
    </row>
    <row r="385" spans="1:18" ht="15" customHeight="1" x14ac:dyDescent="0.25">
      <c r="A385" s="1233"/>
      <c r="B385" s="1328" t="str">
        <f t="shared" si="2"/>
        <v>Q-95</v>
      </c>
      <c r="C385" s="1241"/>
      <c r="D385" s="1331"/>
      <c r="E385" s="1093"/>
      <c r="G385" s="1093"/>
      <c r="I385" s="1093"/>
      <c r="J385" s="1093"/>
      <c r="K385" s="1093"/>
      <c r="L385" s="1093"/>
      <c r="M385" s="1093"/>
      <c r="N385" s="1093"/>
      <c r="O385" s="1093"/>
      <c r="P385" s="1093"/>
      <c r="Q385" s="1093"/>
      <c r="R385" s="1415"/>
    </row>
    <row r="386" spans="1:18" ht="15" customHeight="1" x14ac:dyDescent="0.25">
      <c r="A386" s="1233"/>
      <c r="B386" s="1328" t="str">
        <f t="shared" si="2"/>
        <v>Q-96</v>
      </c>
      <c r="C386" s="1241"/>
      <c r="D386" s="1331"/>
      <c r="E386" s="1093"/>
      <c r="G386" s="1093"/>
      <c r="I386" s="1093"/>
      <c r="J386" s="1093"/>
      <c r="K386" s="1093"/>
      <c r="L386" s="1093"/>
      <c r="M386" s="1093"/>
      <c r="N386" s="1093"/>
      <c r="O386" s="1093"/>
      <c r="P386" s="1093"/>
      <c r="Q386" s="1093"/>
      <c r="R386" s="1415"/>
    </row>
    <row r="387" spans="1:18" ht="15" customHeight="1" x14ac:dyDescent="0.25">
      <c r="A387" s="1233"/>
      <c r="B387" s="1328" t="str">
        <f t="shared" si="2"/>
        <v>Q-97</v>
      </c>
      <c r="C387" s="1241"/>
      <c r="D387" s="1331"/>
      <c r="E387" s="1093"/>
      <c r="G387" s="1093"/>
      <c r="I387" s="1093"/>
      <c r="J387" s="1093"/>
      <c r="K387" s="1093"/>
      <c r="L387" s="1093"/>
      <c r="M387" s="1093"/>
      <c r="N387" s="1093"/>
      <c r="O387" s="1093"/>
      <c r="P387" s="1093"/>
      <c r="Q387" s="1093"/>
      <c r="R387" s="1415"/>
    </row>
    <row r="388" spans="1:18" ht="15" customHeight="1" x14ac:dyDescent="0.25">
      <c r="A388" s="1233"/>
      <c r="B388" s="1328" t="str">
        <f t="shared" si="2"/>
        <v>Q-98</v>
      </c>
      <c r="C388" s="1241"/>
      <c r="D388" s="1331"/>
      <c r="E388" s="1093"/>
      <c r="G388" s="1093"/>
      <c r="I388" s="1093"/>
      <c r="J388" s="1093"/>
      <c r="K388" s="1093"/>
      <c r="L388" s="1093"/>
      <c r="M388" s="1093"/>
      <c r="N388" s="1093"/>
      <c r="O388" s="1093"/>
      <c r="P388" s="1093"/>
      <c r="Q388" s="1093"/>
      <c r="R388" s="1415"/>
    </row>
    <row r="389" spans="1:18" ht="15" customHeight="1" x14ac:dyDescent="0.25">
      <c r="A389" s="1233"/>
      <c r="B389" s="1328" t="str">
        <f t="shared" si="2"/>
        <v>Q-99</v>
      </c>
      <c r="C389" s="1241"/>
      <c r="D389" s="1331"/>
      <c r="E389" s="1093"/>
      <c r="G389" s="1093"/>
      <c r="I389" s="1093"/>
      <c r="J389" s="1093"/>
      <c r="K389" s="1093"/>
      <c r="L389" s="1093"/>
      <c r="M389" s="1093"/>
      <c r="N389" s="1093"/>
      <c r="O389" s="1093"/>
      <c r="P389" s="1093"/>
      <c r="Q389" s="1093"/>
      <c r="R389" s="1415"/>
    </row>
    <row r="390" spans="1:18" ht="15" customHeight="1" x14ac:dyDescent="0.25">
      <c r="A390" s="1233"/>
      <c r="B390" s="1332" t="str">
        <f t="shared" si="2"/>
        <v>Q-100</v>
      </c>
      <c r="C390" s="1333"/>
      <c r="D390" s="1334"/>
      <c r="E390" s="1093"/>
      <c r="G390" s="1093"/>
      <c r="I390" s="1093"/>
      <c r="J390" s="1093"/>
      <c r="K390" s="1093"/>
      <c r="L390" s="1093"/>
      <c r="M390" s="1093"/>
      <c r="N390" s="1093"/>
      <c r="O390" s="1093"/>
      <c r="P390" s="1093"/>
      <c r="Q390" s="1093"/>
      <c r="R390" s="1415"/>
    </row>
    <row r="391" spans="1:18" ht="15" customHeight="1" x14ac:dyDescent="0.25">
      <c r="A391" s="1702"/>
      <c r="B391" s="1275"/>
      <c r="C391" s="1275"/>
      <c r="D391" s="1606"/>
      <c r="E391" s="1606"/>
      <c r="F391" s="1606"/>
      <c r="G391" s="1606"/>
      <c r="H391" s="1606"/>
      <c r="I391" s="1606"/>
      <c r="J391" s="1606"/>
      <c r="K391" s="1606"/>
      <c r="L391" s="1606"/>
      <c r="M391" s="1606"/>
      <c r="N391" s="1606"/>
      <c r="O391" s="1606"/>
      <c r="P391" s="1606"/>
      <c r="Q391" s="1606"/>
      <c r="R391" s="1565"/>
    </row>
  </sheetData>
  <customSheetViews>
    <customSheetView guid="{3D2E4C4C-55B0-42AD-9B20-28C028F4BEE7}" scale="75">
      <pane ySplit="1" topLeftCell="A2" activePane="bottomLeft" state="frozen"/>
      <selection pane="bottomLeft"/>
      <rowBreaks count="5" manualBreakCount="5">
        <brk id="31" max="10" man="1"/>
        <brk id="71" max="10" man="1"/>
        <brk id="119" max="10" man="1"/>
        <brk id="146" max="10" man="1"/>
        <brk id="183" max="17" man="1"/>
      </rowBreaks>
      <pageMargins left="0.59055118110236227" right="0.59055118110236227" top="0.98425196850393704" bottom="0.98425196850393704" header="0.51181102362204722" footer="0.51181102362204722"/>
      <printOptions headings="1"/>
      <pageSetup paperSize="9" scale="50" pageOrder="overThenDown" orientation="landscape" r:id="rId1"/>
      <headerFooter alignWithMargins="0">
        <oddHeader>&amp;L&amp;"Segoe UI,Bold"&amp;14Basel Committee on Banking Supervision
Basel III monitoring template&amp;C&amp;14&amp;F
&amp;A&amp;R&amp;"Segoe UI,Bold"&amp;14Confidential when completed</oddHeader>
        <oddFooter>&amp;L&amp;"Segoe UI,Regular"&amp;14&amp;D  &amp;T&amp;R&amp;"Segoe UI,Regular"&amp;14Page &amp;P of &amp;N</oddFooter>
      </headerFooter>
    </customSheetView>
  </customSheetViews>
  <mergeCells count="8">
    <mergeCell ref="H135:H145"/>
    <mergeCell ref="H103:H134"/>
    <mergeCell ref="H76:H102"/>
    <mergeCell ref="H150:H183"/>
    <mergeCell ref="B31:H31"/>
    <mergeCell ref="H36:H51"/>
    <mergeCell ref="H52:H59"/>
    <mergeCell ref="B75:F75"/>
  </mergeCells>
  <conditionalFormatting sqref="G183 G69 G58:G59 G62:G63 G65:G66">
    <cfRule type="cellIs" dxfId="125" priority="14" stopIfTrue="1" operator="lessThan">
      <formula>0</formula>
    </cfRule>
  </conditionalFormatting>
  <conditionalFormatting sqref="G42:G45 G47 G56 G129:G134 G49:G54">
    <cfRule type="cellIs" dxfId="124" priority="44" stopIfTrue="1" operator="lessThan">
      <formula>0</formula>
    </cfRule>
  </conditionalFormatting>
  <conditionalFormatting sqref="G55">
    <cfRule type="cellIs" dxfId="123" priority="42" stopIfTrue="1" operator="equal">
      <formula>"No"</formula>
    </cfRule>
    <cfRule type="cellIs" dxfId="122" priority="43" stopIfTrue="1" operator="equal">
      <formula>"Yes"</formula>
    </cfRule>
  </conditionalFormatting>
  <conditionalFormatting sqref="G57">
    <cfRule type="cellIs" dxfId="121" priority="40" stopIfTrue="1" operator="equal">
      <formula>"No"</formula>
    </cfRule>
    <cfRule type="cellIs" dxfId="120" priority="41" stopIfTrue="1" operator="equal">
      <formula>"Yes"</formula>
    </cfRule>
  </conditionalFormatting>
  <conditionalFormatting sqref="G85:G89">
    <cfRule type="cellIs" dxfId="119" priority="39" stopIfTrue="1" operator="lessThan">
      <formula>0</formula>
    </cfRule>
  </conditionalFormatting>
  <conditionalFormatting sqref="G91:G95">
    <cfRule type="cellIs" dxfId="118" priority="38" stopIfTrue="1" operator="lessThan">
      <formula>0</formula>
    </cfRule>
  </conditionalFormatting>
  <conditionalFormatting sqref="G96:G97">
    <cfRule type="cellIs" dxfId="117" priority="37" stopIfTrue="1" operator="lessThan">
      <formula>0</formula>
    </cfRule>
  </conditionalFormatting>
  <conditionalFormatting sqref="G79:G83">
    <cfRule type="cellIs" dxfId="116" priority="36" stopIfTrue="1" operator="lessThan">
      <formula>0</formula>
    </cfRule>
  </conditionalFormatting>
  <conditionalFormatting sqref="G125:G127 G121:G123 G117:G119 G113:G115 G109:G111 G105:G107">
    <cfRule type="cellIs" dxfId="115" priority="35" stopIfTrue="1" operator="lessThan">
      <formula>0</formula>
    </cfRule>
  </conditionalFormatting>
  <conditionalFormatting sqref="G99:G102">
    <cfRule type="cellIs" dxfId="114" priority="34" stopIfTrue="1" operator="lessThan">
      <formula>0</formula>
    </cfRule>
  </conditionalFormatting>
  <conditionalFormatting sqref="G70">
    <cfRule type="cellIs" dxfId="113" priority="33" stopIfTrue="1" operator="lessThan">
      <formula>0</formula>
    </cfRule>
  </conditionalFormatting>
  <conditionalFormatting sqref="G136">
    <cfRule type="cellIs" dxfId="112" priority="31" stopIfTrue="1" operator="lessThan">
      <formula>0</formula>
    </cfRule>
  </conditionalFormatting>
  <conditionalFormatting sqref="G135">
    <cfRule type="cellIs" dxfId="111" priority="30" stopIfTrue="1" operator="lessThan">
      <formula>0</formula>
    </cfRule>
  </conditionalFormatting>
  <conditionalFormatting sqref="G137:G140">
    <cfRule type="cellIs" dxfId="110" priority="29" stopIfTrue="1" operator="lessThan">
      <formula>0</formula>
    </cfRule>
  </conditionalFormatting>
  <conditionalFormatting sqref="G142:G144">
    <cfRule type="cellIs" dxfId="109" priority="28" stopIfTrue="1" operator="lessThan">
      <formula>0</formula>
    </cfRule>
  </conditionalFormatting>
  <conditionalFormatting sqref="G61">
    <cfRule type="cellIs" dxfId="108" priority="26" stopIfTrue="1" operator="lessThan">
      <formula>0</formula>
    </cfRule>
  </conditionalFormatting>
  <conditionalFormatting sqref="G60">
    <cfRule type="cellIs" dxfId="107" priority="25" stopIfTrue="1" operator="lessThan">
      <formula>0</formula>
    </cfRule>
  </conditionalFormatting>
  <conditionalFormatting sqref="G67">
    <cfRule type="cellIs" dxfId="106" priority="22" stopIfTrue="1" operator="lessThan">
      <formula>0</formula>
    </cfRule>
  </conditionalFormatting>
  <conditionalFormatting sqref="G145">
    <cfRule type="cellIs" dxfId="105" priority="21" stopIfTrue="1" operator="lessThan">
      <formula>0</formula>
    </cfRule>
  </conditionalFormatting>
  <conditionalFormatting sqref="G75">
    <cfRule type="cellIs" dxfId="104" priority="20" stopIfTrue="1" operator="lessThan">
      <formula>0</formula>
    </cfRule>
  </conditionalFormatting>
  <conditionalFormatting sqref="G179">
    <cfRule type="cellIs" dxfId="103" priority="12" stopIfTrue="1" operator="lessThan">
      <formula>0</formula>
    </cfRule>
  </conditionalFormatting>
  <conditionalFormatting sqref="G150:G151 G166:G170 G181 G172:G177">
    <cfRule type="cellIs" dxfId="102" priority="18" stopIfTrue="1" operator="lessThan">
      <formula>0</formula>
    </cfRule>
  </conditionalFormatting>
  <conditionalFormatting sqref="G178">
    <cfRule type="cellIs" dxfId="101" priority="17" stopIfTrue="1" operator="lessThan">
      <formula>0</formula>
    </cfRule>
  </conditionalFormatting>
  <conditionalFormatting sqref="G181">
    <cfRule type="cellIs" dxfId="100" priority="15" stopIfTrue="1" operator="lessThan">
      <formula>0</formula>
    </cfRule>
  </conditionalFormatting>
  <conditionalFormatting sqref="G182">
    <cfRule type="cellIs" dxfId="99" priority="13" stopIfTrue="1" operator="lessThan">
      <formula>0</formula>
    </cfRule>
  </conditionalFormatting>
  <conditionalFormatting sqref="G64">
    <cfRule type="cellIs" dxfId="98" priority="11" stopIfTrue="1" operator="lessThan">
      <formula>0</formula>
    </cfRule>
  </conditionalFormatting>
  <conditionalFormatting sqref="G152:G156">
    <cfRule type="cellIs" dxfId="97" priority="10" stopIfTrue="1" operator="lessThan">
      <formula>0</formula>
    </cfRule>
  </conditionalFormatting>
  <conditionalFormatting sqref="G158:G162">
    <cfRule type="cellIs" dxfId="96" priority="9" stopIfTrue="1" operator="lessThan">
      <formula>0</formula>
    </cfRule>
  </conditionalFormatting>
  <conditionalFormatting sqref="G164">
    <cfRule type="cellIs" dxfId="95" priority="8" stopIfTrue="1" operator="lessThan">
      <formula>0</formula>
    </cfRule>
  </conditionalFormatting>
  <conditionalFormatting sqref="G180">
    <cfRule type="cellIs" dxfId="94" priority="7" stopIfTrue="1" operator="lessThan">
      <formula>0</formula>
    </cfRule>
  </conditionalFormatting>
  <conditionalFormatting sqref="G68">
    <cfRule type="cellIs" dxfId="93" priority="6" stopIfTrue="1" operator="lessThan">
      <formula>0</formula>
    </cfRule>
  </conditionalFormatting>
  <conditionalFormatting sqref="G141">
    <cfRule type="cellIs" dxfId="92" priority="5" stopIfTrue="1" operator="lessThan">
      <formula>0</formula>
    </cfRule>
  </conditionalFormatting>
  <conditionalFormatting sqref="G157">
    <cfRule type="cellIs" dxfId="91" priority="4" stopIfTrue="1" operator="lessThan">
      <formula>0</formula>
    </cfRule>
  </conditionalFormatting>
  <conditionalFormatting sqref="G163">
    <cfRule type="cellIs" dxfId="90" priority="3" stopIfTrue="1" operator="lessThan">
      <formula>0</formula>
    </cfRule>
  </conditionalFormatting>
  <conditionalFormatting sqref="G165">
    <cfRule type="cellIs" dxfId="89" priority="2" stopIfTrue="1" operator="lessThan">
      <formula>0</formula>
    </cfRule>
  </conditionalFormatting>
  <conditionalFormatting sqref="G171">
    <cfRule type="cellIs" dxfId="88" priority="1" stopIfTrue="1" operator="lessThan">
      <formula>0</formula>
    </cfRule>
  </conditionalFormatting>
  <dataValidations disablePrompts="1" count="3">
    <dataValidation type="list" allowBlank="1" showInputMessage="1" showErrorMessage="1" sqref="F187:F286">
      <formula1>YesNo</formula1>
    </dataValidation>
    <dataValidation type="list" allowBlank="1" showInputMessage="1" showErrorMessage="1" sqref="E187:E286">
      <formula1>RegDesks</formula1>
    </dataValidation>
    <dataValidation type="list" allowBlank="1" showInputMessage="1" showErrorMessage="1" sqref="C290:C390">
      <formula1>QNumericZ100</formula1>
    </dataValidation>
  </dataValidations>
  <printOptions headings="1"/>
  <pageMargins left="0.59055118110236227" right="0.59055118110236227" top="0.98425196850393704" bottom="0.98425196850393704" header="0.51181102362204722" footer="0.51181102362204722"/>
  <pageSetup paperSize="9" scale="50" pageOrder="overThenDown" orientation="landscape" r:id="rId2"/>
  <headerFooter alignWithMargins="0">
    <oddHeader>&amp;L&amp;"Segoe UI,Bold"&amp;14Basel Committee on Banking Supervision
Basel III monitoring template&amp;C&amp;14&amp;F
&amp;A&amp;R&amp;"Segoe UI,Bold"&amp;14Confidential when completed</oddHeader>
    <oddFooter>&amp;L&amp;"Segoe UI,Regular"&amp;14&amp;D  &amp;T&amp;R&amp;"Segoe UI,Regular"&amp;14Page &amp;P of &amp;N</oddFooter>
  </headerFooter>
  <rowBreaks count="5" manualBreakCount="5">
    <brk id="31" max="10" man="1"/>
    <brk id="71" max="10" man="1"/>
    <brk id="119" max="10" man="1"/>
    <brk id="146" max="10" man="1"/>
    <brk id="183" max="17"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tabColor rgb="FFFFEC72"/>
  </sheetPr>
  <dimension ref="A1:EY1681"/>
  <sheetViews>
    <sheetView showGridLines="0" zoomScale="75" zoomScaleNormal="75" workbookViewId="0">
      <pane ySplit="8" topLeftCell="A9" activePane="bottomLeft" state="frozen"/>
      <selection activeCell="F170" sqref="F170"/>
      <selection pane="bottomLeft"/>
    </sheetView>
  </sheetViews>
  <sheetFormatPr defaultColWidth="0" defaultRowHeight="14.25" zeroHeight="1" x14ac:dyDescent="0.25"/>
  <cols>
    <col min="1" max="1" width="1.7109375" style="565" customWidth="1"/>
    <col min="2" max="2" width="10.7109375" style="565" customWidth="1"/>
    <col min="3" max="3" width="12.7109375" style="565" customWidth="1"/>
    <col min="4" max="4" width="50.7109375" style="1327" customWidth="1"/>
    <col min="5" max="5" width="40.7109375" style="1327" customWidth="1"/>
    <col min="6" max="6" width="12.7109375" style="1327" customWidth="1"/>
    <col min="7" max="7" width="16.7109375" style="1101" customWidth="1"/>
    <col min="8" max="147" width="16.7109375" style="1107" customWidth="1"/>
    <col min="148" max="148" width="1.7109375" style="1107" customWidth="1"/>
    <col min="149" max="16384" width="16.7109375" style="1107" hidden="1"/>
  </cols>
  <sheetData>
    <row r="1" spans="1:155" s="572" customFormat="1" ht="30" customHeight="1" x14ac:dyDescent="0.55000000000000004">
      <c r="A1" s="549" t="s">
        <v>1295</v>
      </c>
      <c r="B1" s="550"/>
      <c r="C1" s="550"/>
      <c r="D1" s="1319"/>
      <c r="E1" s="1319"/>
      <c r="F1" s="1319"/>
      <c r="G1" s="550"/>
      <c r="H1" s="1017" t="str">
        <f>CONCATENATE("Reporting unit: ", 'General Info'!$C$46, " ", 'General Info'!$C$45)</f>
        <v xml:space="preserve">Reporting unit: 1 </v>
      </c>
      <c r="K1" s="1017"/>
      <c r="ER1" s="587"/>
    </row>
    <row r="2" spans="1:155" ht="15" customHeight="1" x14ac:dyDescent="0.25">
      <c r="A2" s="1336"/>
      <c r="B2" s="1321"/>
      <c r="C2" s="1321"/>
      <c r="D2" s="1392"/>
      <c r="E2" s="1392"/>
      <c r="F2" s="1392"/>
      <c r="G2" s="1353"/>
      <c r="H2" s="1353"/>
      <c r="I2" s="1353"/>
      <c r="J2" s="1353"/>
      <c r="K2" s="1353"/>
      <c r="L2" s="1354"/>
      <c r="M2" s="1354"/>
      <c r="N2" s="1354"/>
      <c r="O2" s="1354"/>
      <c r="P2" s="1354"/>
      <c r="Q2" s="1354"/>
      <c r="R2" s="1354"/>
      <c r="S2" s="1354"/>
      <c r="T2" s="1354"/>
      <c r="U2" s="1354"/>
      <c r="V2" s="1354"/>
      <c r="W2" s="1354"/>
      <c r="X2" s="1354"/>
      <c r="Y2" s="1354"/>
      <c r="Z2" s="1354"/>
      <c r="AA2" s="1354"/>
      <c r="AB2" s="1354"/>
      <c r="AC2" s="1354"/>
      <c r="AD2" s="1354"/>
      <c r="AE2" s="1354"/>
      <c r="AF2" s="1354"/>
      <c r="AG2" s="1354"/>
      <c r="AH2" s="1354"/>
      <c r="AI2" s="1354"/>
      <c r="AJ2" s="1354"/>
      <c r="AK2" s="1354"/>
      <c r="AL2" s="1354"/>
      <c r="AM2" s="1354"/>
      <c r="AN2" s="1354"/>
      <c r="AO2" s="1354"/>
      <c r="AP2" s="1354"/>
      <c r="AQ2" s="1354"/>
      <c r="AR2" s="1354"/>
      <c r="AS2" s="1354"/>
      <c r="AT2" s="1354"/>
      <c r="AU2" s="1354"/>
      <c r="AV2" s="1354"/>
      <c r="AW2" s="1354"/>
      <c r="AX2" s="1354"/>
      <c r="AY2" s="1354"/>
      <c r="AZ2" s="1354"/>
      <c r="BA2" s="1354"/>
      <c r="BB2" s="1354"/>
      <c r="BC2" s="1354"/>
      <c r="BD2" s="1354"/>
      <c r="BE2" s="1354"/>
      <c r="BF2" s="1354"/>
      <c r="BG2" s="1354"/>
      <c r="BH2" s="1354"/>
      <c r="BI2" s="1354"/>
      <c r="BJ2" s="1354"/>
      <c r="BK2" s="1354"/>
      <c r="BL2" s="1354"/>
      <c r="BM2" s="1354"/>
      <c r="BN2" s="1354"/>
      <c r="BO2" s="1354"/>
      <c r="BP2" s="1354"/>
      <c r="ER2" s="557"/>
      <c r="EY2" s="557"/>
    </row>
    <row r="3" spans="1:155" s="1181" customFormat="1" ht="45" customHeight="1" x14ac:dyDescent="0.25">
      <c r="A3" s="625"/>
      <c r="B3" s="2370" t="s">
        <v>1525</v>
      </c>
      <c r="C3" s="2370"/>
      <c r="D3" s="2370"/>
      <c r="E3" s="2370"/>
      <c r="F3" s="2370"/>
      <c r="G3" s="2370"/>
      <c r="H3" s="2370"/>
      <c r="I3" s="2370"/>
      <c r="J3" s="2370"/>
      <c r="K3" s="2370"/>
      <c r="L3" s="2370"/>
      <c r="ER3" s="1083"/>
    </row>
    <row r="4" spans="1:155" s="1181" customFormat="1" ht="15" customHeight="1" x14ac:dyDescent="0.25">
      <c r="A4" s="625"/>
      <c r="B4" s="554"/>
      <c r="C4" s="554"/>
      <c r="D4" s="747"/>
      <c r="E4" s="747"/>
      <c r="F4" s="747"/>
      <c r="ER4" s="1083"/>
    </row>
    <row r="5" spans="1:155" s="564" customFormat="1" ht="15" customHeight="1" x14ac:dyDescent="0.25">
      <c r="A5" s="1269"/>
      <c r="B5" s="554"/>
      <c r="C5" s="554"/>
      <c r="D5" s="747"/>
      <c r="E5" s="747"/>
      <c r="F5" s="747"/>
      <c r="ER5" s="398"/>
    </row>
    <row r="6" spans="1:155" ht="45" customHeight="1" x14ac:dyDescent="0.25">
      <c r="A6" s="625"/>
      <c r="B6" s="1357"/>
      <c r="C6" s="1337" t="s">
        <v>1374</v>
      </c>
      <c r="D6" s="601" t="s">
        <v>1323</v>
      </c>
      <c r="E6" s="1337" t="s">
        <v>1324</v>
      </c>
      <c r="F6" s="1337" t="s">
        <v>1375</v>
      </c>
      <c r="G6" s="1337" t="s">
        <v>1191</v>
      </c>
      <c r="H6" s="1337" t="str">
        <f t="shared" ref="H6:BS6" si="0">"T+" &amp; (COLUMN(H6)-COLUMN($G6))</f>
        <v>T+1</v>
      </c>
      <c r="I6" s="1337" t="str">
        <f t="shared" si="0"/>
        <v>T+2</v>
      </c>
      <c r="J6" s="1337" t="str">
        <f t="shared" si="0"/>
        <v>T+3</v>
      </c>
      <c r="K6" s="1337" t="str">
        <f t="shared" si="0"/>
        <v>T+4</v>
      </c>
      <c r="L6" s="1337" t="str">
        <f t="shared" si="0"/>
        <v>T+5</v>
      </c>
      <c r="M6" s="1337" t="str">
        <f t="shared" si="0"/>
        <v>T+6</v>
      </c>
      <c r="N6" s="1337" t="str">
        <f t="shared" si="0"/>
        <v>T+7</v>
      </c>
      <c r="O6" s="1337" t="str">
        <f t="shared" si="0"/>
        <v>T+8</v>
      </c>
      <c r="P6" s="1337" t="str">
        <f t="shared" si="0"/>
        <v>T+9</v>
      </c>
      <c r="Q6" s="1337" t="str">
        <f t="shared" si="0"/>
        <v>T+10</v>
      </c>
      <c r="R6" s="1337" t="str">
        <f t="shared" si="0"/>
        <v>T+11</v>
      </c>
      <c r="S6" s="1337" t="str">
        <f t="shared" si="0"/>
        <v>T+12</v>
      </c>
      <c r="T6" s="1337" t="str">
        <f t="shared" si="0"/>
        <v>T+13</v>
      </c>
      <c r="U6" s="1337" t="str">
        <f t="shared" si="0"/>
        <v>T+14</v>
      </c>
      <c r="V6" s="1337" t="str">
        <f t="shared" si="0"/>
        <v>T+15</v>
      </c>
      <c r="W6" s="1337" t="str">
        <f t="shared" si="0"/>
        <v>T+16</v>
      </c>
      <c r="X6" s="1337" t="str">
        <f t="shared" si="0"/>
        <v>T+17</v>
      </c>
      <c r="Y6" s="1337" t="str">
        <f t="shared" si="0"/>
        <v>T+18</v>
      </c>
      <c r="Z6" s="1337" t="str">
        <f t="shared" si="0"/>
        <v>T+19</v>
      </c>
      <c r="AA6" s="1337" t="str">
        <f t="shared" si="0"/>
        <v>T+20</v>
      </c>
      <c r="AB6" s="1337" t="str">
        <f t="shared" si="0"/>
        <v>T+21</v>
      </c>
      <c r="AC6" s="1337" t="str">
        <f t="shared" si="0"/>
        <v>T+22</v>
      </c>
      <c r="AD6" s="1337" t="str">
        <f t="shared" si="0"/>
        <v>T+23</v>
      </c>
      <c r="AE6" s="1337" t="str">
        <f t="shared" si="0"/>
        <v>T+24</v>
      </c>
      <c r="AF6" s="1337" t="str">
        <f t="shared" si="0"/>
        <v>T+25</v>
      </c>
      <c r="AG6" s="1337" t="str">
        <f t="shared" si="0"/>
        <v>T+26</v>
      </c>
      <c r="AH6" s="1337" t="str">
        <f t="shared" si="0"/>
        <v>T+27</v>
      </c>
      <c r="AI6" s="1337" t="str">
        <f t="shared" si="0"/>
        <v>T+28</v>
      </c>
      <c r="AJ6" s="1337" t="str">
        <f t="shared" si="0"/>
        <v>T+29</v>
      </c>
      <c r="AK6" s="1337" t="str">
        <f t="shared" si="0"/>
        <v>T+30</v>
      </c>
      <c r="AL6" s="1337" t="str">
        <f t="shared" si="0"/>
        <v>T+31</v>
      </c>
      <c r="AM6" s="1337" t="str">
        <f t="shared" si="0"/>
        <v>T+32</v>
      </c>
      <c r="AN6" s="1337" t="str">
        <f t="shared" si="0"/>
        <v>T+33</v>
      </c>
      <c r="AO6" s="1337" t="str">
        <f t="shared" si="0"/>
        <v>T+34</v>
      </c>
      <c r="AP6" s="1337" t="str">
        <f t="shared" si="0"/>
        <v>T+35</v>
      </c>
      <c r="AQ6" s="1337" t="str">
        <f t="shared" si="0"/>
        <v>T+36</v>
      </c>
      <c r="AR6" s="1337" t="str">
        <f t="shared" si="0"/>
        <v>T+37</v>
      </c>
      <c r="AS6" s="1337" t="str">
        <f t="shared" si="0"/>
        <v>T+38</v>
      </c>
      <c r="AT6" s="1337" t="str">
        <f t="shared" si="0"/>
        <v>T+39</v>
      </c>
      <c r="AU6" s="1337" t="str">
        <f t="shared" si="0"/>
        <v>T+40</v>
      </c>
      <c r="AV6" s="1337" t="str">
        <f t="shared" si="0"/>
        <v>T+41</v>
      </c>
      <c r="AW6" s="1337" t="str">
        <f t="shared" si="0"/>
        <v>T+42</v>
      </c>
      <c r="AX6" s="1337" t="str">
        <f t="shared" si="0"/>
        <v>T+43</v>
      </c>
      <c r="AY6" s="1337" t="str">
        <f t="shared" si="0"/>
        <v>T+44</v>
      </c>
      <c r="AZ6" s="1337" t="str">
        <f t="shared" si="0"/>
        <v>T+45</v>
      </c>
      <c r="BA6" s="1337" t="str">
        <f t="shared" si="0"/>
        <v>T+46</v>
      </c>
      <c r="BB6" s="1337" t="str">
        <f t="shared" si="0"/>
        <v>T+47</v>
      </c>
      <c r="BC6" s="1337" t="str">
        <f t="shared" si="0"/>
        <v>T+48</v>
      </c>
      <c r="BD6" s="1337" t="str">
        <f t="shared" si="0"/>
        <v>T+49</v>
      </c>
      <c r="BE6" s="1337" t="str">
        <f t="shared" si="0"/>
        <v>T+50</v>
      </c>
      <c r="BF6" s="1337" t="str">
        <f t="shared" si="0"/>
        <v>T+51</v>
      </c>
      <c r="BG6" s="1337" t="str">
        <f t="shared" si="0"/>
        <v>T+52</v>
      </c>
      <c r="BH6" s="1337" t="str">
        <f t="shared" si="0"/>
        <v>T+53</v>
      </c>
      <c r="BI6" s="1337" t="str">
        <f t="shared" si="0"/>
        <v>T+54</v>
      </c>
      <c r="BJ6" s="1337" t="str">
        <f t="shared" si="0"/>
        <v>T+55</v>
      </c>
      <c r="BK6" s="1337" t="str">
        <f t="shared" si="0"/>
        <v>T+56</v>
      </c>
      <c r="BL6" s="1337" t="str">
        <f t="shared" si="0"/>
        <v>T+57</v>
      </c>
      <c r="BM6" s="1337" t="str">
        <f t="shared" si="0"/>
        <v>T+58</v>
      </c>
      <c r="BN6" s="1337" t="str">
        <f t="shared" si="0"/>
        <v>T+59</v>
      </c>
      <c r="BO6" s="1337" t="str">
        <f t="shared" si="0"/>
        <v>T+60</v>
      </c>
      <c r="BP6" s="1337" t="str">
        <f t="shared" si="0"/>
        <v>T+61</v>
      </c>
      <c r="BQ6" s="1337" t="str">
        <f t="shared" si="0"/>
        <v>T+62</v>
      </c>
      <c r="BR6" s="1337" t="str">
        <f t="shared" si="0"/>
        <v>T+63</v>
      </c>
      <c r="BS6" s="1337" t="str">
        <f t="shared" si="0"/>
        <v>T+64</v>
      </c>
      <c r="BT6" s="1337" t="str">
        <f t="shared" ref="BT6:EE6" si="1">"T+" &amp; (COLUMN(BT6)-COLUMN($G6))</f>
        <v>T+65</v>
      </c>
      <c r="BU6" s="1337" t="str">
        <f t="shared" si="1"/>
        <v>T+66</v>
      </c>
      <c r="BV6" s="1337" t="str">
        <f t="shared" si="1"/>
        <v>T+67</v>
      </c>
      <c r="BW6" s="1337" t="str">
        <f t="shared" si="1"/>
        <v>T+68</v>
      </c>
      <c r="BX6" s="1337" t="str">
        <f t="shared" si="1"/>
        <v>T+69</v>
      </c>
      <c r="BY6" s="1337" t="str">
        <f t="shared" si="1"/>
        <v>T+70</v>
      </c>
      <c r="BZ6" s="1337" t="str">
        <f t="shared" si="1"/>
        <v>T+71</v>
      </c>
      <c r="CA6" s="1337" t="str">
        <f t="shared" si="1"/>
        <v>T+72</v>
      </c>
      <c r="CB6" s="1337" t="str">
        <f t="shared" si="1"/>
        <v>T+73</v>
      </c>
      <c r="CC6" s="1337" t="str">
        <f t="shared" si="1"/>
        <v>T+74</v>
      </c>
      <c r="CD6" s="1337" t="str">
        <f t="shared" si="1"/>
        <v>T+75</v>
      </c>
      <c r="CE6" s="1337" t="str">
        <f t="shared" si="1"/>
        <v>T+76</v>
      </c>
      <c r="CF6" s="1337" t="str">
        <f t="shared" si="1"/>
        <v>T+77</v>
      </c>
      <c r="CG6" s="1337" t="str">
        <f t="shared" si="1"/>
        <v>T+78</v>
      </c>
      <c r="CH6" s="1337" t="str">
        <f t="shared" si="1"/>
        <v>T+79</v>
      </c>
      <c r="CI6" s="1337" t="str">
        <f t="shared" si="1"/>
        <v>T+80</v>
      </c>
      <c r="CJ6" s="1337" t="str">
        <f t="shared" si="1"/>
        <v>T+81</v>
      </c>
      <c r="CK6" s="1337" t="str">
        <f t="shared" si="1"/>
        <v>T+82</v>
      </c>
      <c r="CL6" s="1337" t="str">
        <f t="shared" si="1"/>
        <v>T+83</v>
      </c>
      <c r="CM6" s="1337" t="str">
        <f t="shared" si="1"/>
        <v>T+84</v>
      </c>
      <c r="CN6" s="1337" t="str">
        <f t="shared" si="1"/>
        <v>T+85</v>
      </c>
      <c r="CO6" s="1337" t="str">
        <f t="shared" si="1"/>
        <v>T+86</v>
      </c>
      <c r="CP6" s="1337" t="str">
        <f t="shared" si="1"/>
        <v>T+87</v>
      </c>
      <c r="CQ6" s="1337" t="str">
        <f t="shared" si="1"/>
        <v>T+88</v>
      </c>
      <c r="CR6" s="1337" t="str">
        <f t="shared" si="1"/>
        <v>T+89</v>
      </c>
      <c r="CS6" s="1337" t="str">
        <f t="shared" si="1"/>
        <v>T+90</v>
      </c>
      <c r="CT6" s="1337" t="str">
        <f t="shared" si="1"/>
        <v>T+91</v>
      </c>
      <c r="CU6" s="1337" t="str">
        <f t="shared" si="1"/>
        <v>T+92</v>
      </c>
      <c r="CV6" s="1337" t="str">
        <f t="shared" si="1"/>
        <v>T+93</v>
      </c>
      <c r="CW6" s="1337" t="str">
        <f t="shared" si="1"/>
        <v>T+94</v>
      </c>
      <c r="CX6" s="1337" t="str">
        <f t="shared" si="1"/>
        <v>T+95</v>
      </c>
      <c r="CY6" s="1337" t="str">
        <f t="shared" si="1"/>
        <v>T+96</v>
      </c>
      <c r="CZ6" s="1337" t="str">
        <f t="shared" si="1"/>
        <v>T+97</v>
      </c>
      <c r="DA6" s="1337" t="str">
        <f t="shared" si="1"/>
        <v>T+98</v>
      </c>
      <c r="DB6" s="1337" t="str">
        <f t="shared" si="1"/>
        <v>T+99</v>
      </c>
      <c r="DC6" s="1337" t="str">
        <f t="shared" si="1"/>
        <v>T+100</v>
      </c>
      <c r="DD6" s="1337" t="str">
        <f t="shared" si="1"/>
        <v>T+101</v>
      </c>
      <c r="DE6" s="1337" t="str">
        <f t="shared" si="1"/>
        <v>T+102</v>
      </c>
      <c r="DF6" s="1337" t="str">
        <f t="shared" si="1"/>
        <v>T+103</v>
      </c>
      <c r="DG6" s="1337" t="str">
        <f t="shared" si="1"/>
        <v>T+104</v>
      </c>
      <c r="DH6" s="1337" t="str">
        <f t="shared" si="1"/>
        <v>T+105</v>
      </c>
      <c r="DI6" s="1337" t="str">
        <f t="shared" si="1"/>
        <v>T+106</v>
      </c>
      <c r="DJ6" s="1337" t="str">
        <f t="shared" si="1"/>
        <v>T+107</v>
      </c>
      <c r="DK6" s="1337" t="str">
        <f t="shared" si="1"/>
        <v>T+108</v>
      </c>
      <c r="DL6" s="1337" t="str">
        <f t="shared" si="1"/>
        <v>T+109</v>
      </c>
      <c r="DM6" s="1337" t="str">
        <f t="shared" si="1"/>
        <v>T+110</v>
      </c>
      <c r="DN6" s="1337" t="str">
        <f t="shared" si="1"/>
        <v>T+111</v>
      </c>
      <c r="DO6" s="1337" t="str">
        <f t="shared" si="1"/>
        <v>T+112</v>
      </c>
      <c r="DP6" s="1337" t="str">
        <f t="shared" si="1"/>
        <v>T+113</v>
      </c>
      <c r="DQ6" s="1337" t="str">
        <f t="shared" si="1"/>
        <v>T+114</v>
      </c>
      <c r="DR6" s="1337" t="str">
        <f t="shared" si="1"/>
        <v>T+115</v>
      </c>
      <c r="DS6" s="1337" t="str">
        <f t="shared" si="1"/>
        <v>T+116</v>
      </c>
      <c r="DT6" s="1337" t="str">
        <f t="shared" si="1"/>
        <v>T+117</v>
      </c>
      <c r="DU6" s="1337" t="str">
        <f t="shared" si="1"/>
        <v>T+118</v>
      </c>
      <c r="DV6" s="1337" t="str">
        <f t="shared" si="1"/>
        <v>T+119</v>
      </c>
      <c r="DW6" s="1337" t="str">
        <f t="shared" si="1"/>
        <v>T+120</v>
      </c>
      <c r="DX6" s="1337" t="str">
        <f t="shared" si="1"/>
        <v>T+121</v>
      </c>
      <c r="DY6" s="1337" t="str">
        <f t="shared" si="1"/>
        <v>T+122</v>
      </c>
      <c r="DZ6" s="1337" t="str">
        <f t="shared" si="1"/>
        <v>T+123</v>
      </c>
      <c r="EA6" s="1337" t="str">
        <f t="shared" si="1"/>
        <v>T+124</v>
      </c>
      <c r="EB6" s="1337" t="str">
        <f t="shared" si="1"/>
        <v>T+125</v>
      </c>
      <c r="EC6" s="1337" t="str">
        <f t="shared" si="1"/>
        <v>T+126</v>
      </c>
      <c r="ED6" s="1337" t="str">
        <f t="shared" si="1"/>
        <v>T+127</v>
      </c>
      <c r="EE6" s="1337" t="str">
        <f t="shared" si="1"/>
        <v>T+128</v>
      </c>
      <c r="EF6" s="1337" t="str">
        <f t="shared" ref="EF6:EQ6" si="2">"T+" &amp; (COLUMN(EF6)-COLUMN($G6))</f>
        <v>T+129</v>
      </c>
      <c r="EG6" s="1337" t="str">
        <f t="shared" si="2"/>
        <v>T+130</v>
      </c>
      <c r="EH6" s="1337" t="str">
        <f t="shared" si="2"/>
        <v>T+131</v>
      </c>
      <c r="EI6" s="1337" t="str">
        <f t="shared" si="2"/>
        <v>T+132</v>
      </c>
      <c r="EJ6" s="1337" t="str">
        <f t="shared" si="2"/>
        <v>T+133</v>
      </c>
      <c r="EK6" s="1337" t="str">
        <f t="shared" si="2"/>
        <v>T+134</v>
      </c>
      <c r="EL6" s="1337" t="str">
        <f t="shared" si="2"/>
        <v>T+135</v>
      </c>
      <c r="EM6" s="1337" t="str">
        <f t="shared" si="2"/>
        <v>T+136</v>
      </c>
      <c r="EN6" s="1337" t="str">
        <f t="shared" si="2"/>
        <v>T+137</v>
      </c>
      <c r="EO6" s="1337" t="str">
        <f t="shared" si="2"/>
        <v>T+138</v>
      </c>
      <c r="EP6" s="1337" t="str">
        <f t="shared" si="2"/>
        <v>T+139</v>
      </c>
      <c r="EQ6" s="1337" t="str">
        <f t="shared" si="2"/>
        <v>T+140</v>
      </c>
      <c r="ER6" s="557"/>
    </row>
    <row r="7" spans="1:155" ht="15" customHeight="1" x14ac:dyDescent="0.25">
      <c r="A7" s="625"/>
      <c r="B7" s="1338" t="s">
        <v>1192</v>
      </c>
      <c r="C7" s="1339"/>
      <c r="D7" s="1339"/>
      <c r="E7" s="1339"/>
      <c r="F7" s="1339"/>
      <c r="G7" s="1340"/>
      <c r="H7" s="1358"/>
      <c r="I7" s="1358"/>
      <c r="J7" s="1358"/>
      <c r="K7" s="1358"/>
      <c r="L7" s="1358"/>
      <c r="M7" s="1358"/>
      <c r="N7" s="1358"/>
      <c r="O7" s="1358"/>
      <c r="P7" s="1358"/>
      <c r="Q7" s="1358"/>
      <c r="R7" s="1358"/>
      <c r="S7" s="1358"/>
      <c r="T7" s="1358"/>
      <c r="U7" s="1358"/>
      <c r="V7" s="1358"/>
      <c r="W7" s="1358"/>
      <c r="X7" s="1358"/>
      <c r="Y7" s="1358"/>
      <c r="Z7" s="1358"/>
      <c r="AA7" s="1358"/>
      <c r="AB7" s="1358"/>
      <c r="AC7" s="1358"/>
      <c r="AD7" s="1358"/>
      <c r="AE7" s="1358"/>
      <c r="AF7" s="1358"/>
      <c r="AG7" s="1358"/>
      <c r="AH7" s="1358"/>
      <c r="AI7" s="1358"/>
      <c r="AJ7" s="1358"/>
      <c r="AK7" s="1358"/>
      <c r="AL7" s="1358"/>
      <c r="AM7" s="1358"/>
      <c r="AN7" s="1358"/>
      <c r="AO7" s="1358"/>
      <c r="AP7" s="1358"/>
      <c r="AQ7" s="1358"/>
      <c r="AR7" s="1358"/>
      <c r="AS7" s="1358"/>
      <c r="AT7" s="1358"/>
      <c r="AU7" s="1358"/>
      <c r="AV7" s="1358"/>
      <c r="AW7" s="1358"/>
      <c r="AX7" s="1358"/>
      <c r="AY7" s="1358"/>
      <c r="AZ7" s="1358"/>
      <c r="BA7" s="1358"/>
      <c r="BB7" s="1358"/>
      <c r="BC7" s="1358"/>
      <c r="BD7" s="1358"/>
      <c r="BE7" s="1358"/>
      <c r="BF7" s="1358"/>
      <c r="BG7" s="1358"/>
      <c r="BH7" s="1358"/>
      <c r="BI7" s="1358"/>
      <c r="BJ7" s="1358"/>
      <c r="BK7" s="1358"/>
      <c r="BL7" s="1358"/>
      <c r="BM7" s="1358"/>
      <c r="BN7" s="1358"/>
      <c r="BO7" s="1358"/>
      <c r="BP7" s="1358"/>
      <c r="BQ7" s="1358"/>
      <c r="BR7" s="1358"/>
      <c r="BS7" s="1358"/>
      <c r="BT7" s="1358"/>
      <c r="BU7" s="1358"/>
      <c r="BV7" s="1358"/>
      <c r="BW7" s="1358"/>
      <c r="BX7" s="1358"/>
      <c r="BY7" s="1358"/>
      <c r="BZ7" s="1358"/>
      <c r="CA7" s="1358"/>
      <c r="CB7" s="1358"/>
      <c r="CC7" s="1358"/>
      <c r="CD7" s="1358"/>
      <c r="CE7" s="1358"/>
      <c r="CF7" s="1358"/>
      <c r="CG7" s="1358"/>
      <c r="CH7" s="1358"/>
      <c r="CI7" s="1358"/>
      <c r="CJ7" s="1358"/>
      <c r="CK7" s="1358"/>
      <c r="CL7" s="1358"/>
      <c r="CM7" s="1358"/>
      <c r="CN7" s="1358"/>
      <c r="CO7" s="1358"/>
      <c r="CP7" s="1358"/>
      <c r="CQ7" s="1358"/>
      <c r="CR7" s="1358"/>
      <c r="CS7" s="1358"/>
      <c r="CT7" s="1358"/>
      <c r="CU7" s="1358"/>
      <c r="CV7" s="1358"/>
      <c r="CW7" s="1358"/>
      <c r="CX7" s="1358"/>
      <c r="CY7" s="1358"/>
      <c r="CZ7" s="1358"/>
      <c r="DA7" s="1358"/>
      <c r="DB7" s="1358"/>
      <c r="DC7" s="1358"/>
      <c r="DD7" s="1358"/>
      <c r="DE7" s="1358"/>
      <c r="DF7" s="1358"/>
      <c r="DG7" s="1358"/>
      <c r="DH7" s="1358"/>
      <c r="DI7" s="1358"/>
      <c r="DJ7" s="1358"/>
      <c r="DK7" s="1358"/>
      <c r="DL7" s="1358"/>
      <c r="DM7" s="1358"/>
      <c r="DN7" s="1358"/>
      <c r="DO7" s="1358"/>
      <c r="DP7" s="1358"/>
      <c r="DQ7" s="1358"/>
      <c r="DR7" s="1358"/>
      <c r="DS7" s="1358"/>
      <c r="DT7" s="1358"/>
      <c r="DU7" s="1358"/>
      <c r="DV7" s="1358"/>
      <c r="DW7" s="1358"/>
      <c r="DX7" s="1358"/>
      <c r="DY7" s="1358"/>
      <c r="DZ7" s="1358"/>
      <c r="EA7" s="1358"/>
      <c r="EB7" s="1358"/>
      <c r="EC7" s="1358"/>
      <c r="ED7" s="1358"/>
      <c r="EE7" s="1358"/>
      <c r="EF7" s="1358"/>
      <c r="EG7" s="1358"/>
      <c r="EH7" s="1358"/>
      <c r="EI7" s="1358"/>
      <c r="EJ7" s="1358"/>
      <c r="EK7" s="1358"/>
      <c r="EL7" s="1358"/>
      <c r="EM7" s="1358"/>
      <c r="EN7" s="1358"/>
      <c r="EO7" s="1358"/>
      <c r="EP7" s="1358"/>
      <c r="EQ7" s="1358"/>
      <c r="ER7" s="557"/>
    </row>
    <row r="8" spans="1:155" s="1110" customFormat="1" ht="15" customHeight="1" x14ac:dyDescent="0.25">
      <c r="A8" s="573"/>
      <c r="B8" s="1273"/>
      <c r="C8" s="1273"/>
      <c r="D8" s="1341"/>
      <c r="E8" s="1341"/>
      <c r="F8" s="1341"/>
      <c r="G8" s="1273"/>
      <c r="H8" s="1273"/>
      <c r="I8" s="1273"/>
      <c r="J8" s="1273"/>
      <c r="K8" s="1273"/>
      <c r="L8" s="1273"/>
      <c r="M8" s="1273"/>
      <c r="N8" s="1273"/>
      <c r="O8" s="1273"/>
      <c r="P8" s="1273"/>
      <c r="Q8" s="1273"/>
      <c r="R8" s="1273"/>
      <c r="S8" s="1273"/>
      <c r="T8" s="1273"/>
      <c r="U8" s="1273"/>
      <c r="V8" s="1273"/>
      <c r="W8" s="1273"/>
      <c r="X8" s="1273"/>
      <c r="Y8" s="1273"/>
      <c r="Z8" s="1273"/>
      <c r="AA8" s="1273"/>
      <c r="AB8" s="1273"/>
      <c r="AC8" s="1273"/>
      <c r="AD8" s="1273"/>
      <c r="AE8" s="1273"/>
      <c r="AF8" s="1273"/>
      <c r="AG8" s="1273"/>
      <c r="AH8" s="1273"/>
      <c r="AI8" s="1273"/>
      <c r="AJ8" s="1273"/>
      <c r="AK8" s="1273"/>
      <c r="AL8" s="1273"/>
      <c r="AM8" s="1273"/>
      <c r="AN8" s="1273"/>
      <c r="AO8" s="1273"/>
      <c r="AP8" s="1273"/>
      <c r="AQ8" s="1273"/>
      <c r="AR8" s="1273"/>
      <c r="AS8" s="1273"/>
      <c r="AT8" s="1273"/>
      <c r="AU8" s="1273"/>
      <c r="AV8" s="1273"/>
      <c r="AW8" s="1273"/>
      <c r="AX8" s="1273"/>
      <c r="AY8" s="1273"/>
      <c r="AZ8" s="1273"/>
      <c r="BA8" s="1273"/>
      <c r="BB8" s="1273"/>
      <c r="BC8" s="1273"/>
      <c r="BD8" s="1273"/>
      <c r="BE8" s="1273"/>
      <c r="BF8" s="1273"/>
      <c r="BG8" s="1273"/>
      <c r="BH8" s="1273"/>
      <c r="BI8" s="1273"/>
      <c r="BJ8" s="1273"/>
      <c r="BK8" s="1273"/>
      <c r="BL8" s="1273"/>
      <c r="BM8" s="1273"/>
      <c r="BN8" s="1273"/>
      <c r="BO8" s="1273"/>
      <c r="BP8" s="1273"/>
      <c r="BQ8" s="1273"/>
      <c r="BR8" s="1273"/>
      <c r="BS8" s="1273"/>
      <c r="BT8" s="1273"/>
      <c r="BU8" s="1273"/>
      <c r="BV8" s="1273"/>
      <c r="BW8" s="1273"/>
      <c r="BX8" s="1273"/>
      <c r="BY8" s="1273"/>
      <c r="BZ8" s="1273"/>
      <c r="CA8" s="1273"/>
      <c r="CB8" s="1273"/>
      <c r="CC8" s="1273"/>
      <c r="CD8" s="1273"/>
      <c r="CE8" s="1273"/>
      <c r="CF8" s="1273"/>
      <c r="CG8" s="1273"/>
      <c r="CH8" s="1273"/>
      <c r="CI8" s="1273"/>
      <c r="CJ8" s="1273"/>
      <c r="CK8" s="1273"/>
      <c r="CL8" s="1273"/>
      <c r="CM8" s="1273"/>
      <c r="CN8" s="1273"/>
      <c r="CO8" s="1273"/>
      <c r="CP8" s="1273"/>
      <c r="CQ8" s="1273"/>
      <c r="CR8" s="1273"/>
      <c r="CS8" s="1273"/>
      <c r="CT8" s="1273"/>
      <c r="CU8" s="1273"/>
      <c r="CV8" s="1273"/>
      <c r="CW8" s="1273"/>
      <c r="CX8" s="1273"/>
      <c r="CY8" s="1273"/>
      <c r="CZ8" s="1273"/>
      <c r="DA8" s="1273"/>
      <c r="DB8" s="1273"/>
      <c r="DC8" s="1273"/>
      <c r="DD8" s="1273"/>
      <c r="DE8" s="1273"/>
      <c r="DF8" s="1273"/>
      <c r="DG8" s="1273"/>
      <c r="DH8" s="1273"/>
      <c r="DI8" s="1273"/>
      <c r="DJ8" s="1273"/>
      <c r="DK8" s="1273"/>
      <c r="DL8" s="1273"/>
      <c r="DM8" s="1273"/>
      <c r="DN8" s="1273"/>
      <c r="DO8" s="1273"/>
      <c r="DP8" s="1273"/>
      <c r="DQ8" s="1273"/>
      <c r="DR8" s="1273"/>
      <c r="DS8" s="1273"/>
      <c r="DT8" s="1273"/>
      <c r="DU8" s="1273"/>
      <c r="DV8" s="1273"/>
      <c r="DW8" s="1273"/>
      <c r="DX8" s="1273"/>
      <c r="DY8" s="1273"/>
      <c r="DZ8" s="1273"/>
      <c r="EA8" s="1273"/>
      <c r="EB8" s="1273"/>
      <c r="EC8" s="1273"/>
      <c r="ED8" s="1273"/>
      <c r="EE8" s="1273"/>
      <c r="EF8" s="1273"/>
      <c r="EG8" s="1273"/>
      <c r="EH8" s="1273"/>
      <c r="EI8" s="1273"/>
      <c r="EJ8" s="1273"/>
      <c r="EK8" s="1273"/>
      <c r="EL8" s="1273"/>
      <c r="EM8" s="1273"/>
      <c r="EN8" s="1273"/>
      <c r="EO8" s="1273"/>
      <c r="EP8" s="1273"/>
      <c r="EQ8" s="1273"/>
      <c r="ER8" s="1499"/>
    </row>
    <row r="9" spans="1:155" s="564" customFormat="1" ht="45" customHeight="1" x14ac:dyDescent="0.25">
      <c r="A9" s="1269" t="s">
        <v>1337</v>
      </c>
      <c r="B9" s="554"/>
      <c r="C9" s="554"/>
      <c r="D9" s="747"/>
      <c r="E9" s="747"/>
      <c r="F9" s="747"/>
      <c r="ER9" s="398"/>
    </row>
    <row r="10" spans="1:155" s="564" customFormat="1" ht="45" customHeight="1" x14ac:dyDescent="0.25">
      <c r="A10" s="1269" t="s">
        <v>1325</v>
      </c>
      <c r="B10" s="554"/>
      <c r="C10" s="554"/>
      <c r="D10" s="747"/>
      <c r="E10" s="747"/>
      <c r="F10" s="747"/>
      <c r="ER10" s="398"/>
    </row>
    <row r="11" spans="1:155" ht="45" customHeight="1" x14ac:dyDescent="0.25">
      <c r="A11" s="625"/>
      <c r="B11" s="1357" t="s">
        <v>1193</v>
      </c>
      <c r="C11" s="1337" t="s">
        <v>1374</v>
      </c>
      <c r="D11" s="601" t="s">
        <v>1323</v>
      </c>
      <c r="E11" s="1337" t="s">
        <v>1324</v>
      </c>
      <c r="F11" s="1337" t="s">
        <v>1375</v>
      </c>
      <c r="G11" s="1337" t="s">
        <v>1191</v>
      </c>
      <c r="H11" s="1337" t="str">
        <f t="shared" ref="H11:BS11" si="3">"T+" &amp; (COLUMN(H11)-COLUMN($G11))</f>
        <v>T+1</v>
      </c>
      <c r="I11" s="1337" t="str">
        <f t="shared" si="3"/>
        <v>T+2</v>
      </c>
      <c r="J11" s="1337" t="str">
        <f t="shared" si="3"/>
        <v>T+3</v>
      </c>
      <c r="K11" s="1337" t="str">
        <f t="shared" si="3"/>
        <v>T+4</v>
      </c>
      <c r="L11" s="1337" t="str">
        <f t="shared" si="3"/>
        <v>T+5</v>
      </c>
      <c r="M11" s="1337" t="str">
        <f t="shared" si="3"/>
        <v>T+6</v>
      </c>
      <c r="N11" s="1337" t="str">
        <f t="shared" si="3"/>
        <v>T+7</v>
      </c>
      <c r="O11" s="1337" t="str">
        <f t="shared" si="3"/>
        <v>T+8</v>
      </c>
      <c r="P11" s="1337" t="str">
        <f t="shared" si="3"/>
        <v>T+9</v>
      </c>
      <c r="Q11" s="1337" t="str">
        <f t="shared" si="3"/>
        <v>T+10</v>
      </c>
      <c r="R11" s="1337" t="str">
        <f t="shared" si="3"/>
        <v>T+11</v>
      </c>
      <c r="S11" s="1337" t="str">
        <f t="shared" si="3"/>
        <v>T+12</v>
      </c>
      <c r="T11" s="1337" t="str">
        <f t="shared" si="3"/>
        <v>T+13</v>
      </c>
      <c r="U11" s="1337" t="str">
        <f t="shared" si="3"/>
        <v>T+14</v>
      </c>
      <c r="V11" s="1337" t="str">
        <f t="shared" si="3"/>
        <v>T+15</v>
      </c>
      <c r="W11" s="1337" t="str">
        <f t="shared" si="3"/>
        <v>T+16</v>
      </c>
      <c r="X11" s="1337" t="str">
        <f t="shared" si="3"/>
        <v>T+17</v>
      </c>
      <c r="Y11" s="1337" t="str">
        <f t="shared" si="3"/>
        <v>T+18</v>
      </c>
      <c r="Z11" s="1337" t="str">
        <f t="shared" si="3"/>
        <v>T+19</v>
      </c>
      <c r="AA11" s="1337" t="str">
        <f t="shared" si="3"/>
        <v>T+20</v>
      </c>
      <c r="AB11" s="1337" t="str">
        <f t="shared" si="3"/>
        <v>T+21</v>
      </c>
      <c r="AC11" s="1337" t="str">
        <f t="shared" si="3"/>
        <v>T+22</v>
      </c>
      <c r="AD11" s="1337" t="str">
        <f t="shared" si="3"/>
        <v>T+23</v>
      </c>
      <c r="AE11" s="1337" t="str">
        <f t="shared" si="3"/>
        <v>T+24</v>
      </c>
      <c r="AF11" s="1337" t="str">
        <f t="shared" si="3"/>
        <v>T+25</v>
      </c>
      <c r="AG11" s="1337" t="str">
        <f t="shared" si="3"/>
        <v>T+26</v>
      </c>
      <c r="AH11" s="1337" t="str">
        <f t="shared" si="3"/>
        <v>T+27</v>
      </c>
      <c r="AI11" s="1337" t="str">
        <f t="shared" si="3"/>
        <v>T+28</v>
      </c>
      <c r="AJ11" s="1337" t="str">
        <f t="shared" si="3"/>
        <v>T+29</v>
      </c>
      <c r="AK11" s="1337" t="str">
        <f t="shared" si="3"/>
        <v>T+30</v>
      </c>
      <c r="AL11" s="1337" t="str">
        <f t="shared" si="3"/>
        <v>T+31</v>
      </c>
      <c r="AM11" s="1337" t="str">
        <f t="shared" si="3"/>
        <v>T+32</v>
      </c>
      <c r="AN11" s="1337" t="str">
        <f t="shared" si="3"/>
        <v>T+33</v>
      </c>
      <c r="AO11" s="1337" t="str">
        <f t="shared" si="3"/>
        <v>T+34</v>
      </c>
      <c r="AP11" s="1337" t="str">
        <f t="shared" si="3"/>
        <v>T+35</v>
      </c>
      <c r="AQ11" s="1337" t="str">
        <f t="shared" si="3"/>
        <v>T+36</v>
      </c>
      <c r="AR11" s="1337" t="str">
        <f t="shared" si="3"/>
        <v>T+37</v>
      </c>
      <c r="AS11" s="1337" t="str">
        <f t="shared" si="3"/>
        <v>T+38</v>
      </c>
      <c r="AT11" s="1337" t="str">
        <f t="shared" si="3"/>
        <v>T+39</v>
      </c>
      <c r="AU11" s="1337" t="str">
        <f t="shared" si="3"/>
        <v>T+40</v>
      </c>
      <c r="AV11" s="1337" t="str">
        <f t="shared" si="3"/>
        <v>T+41</v>
      </c>
      <c r="AW11" s="1337" t="str">
        <f t="shared" si="3"/>
        <v>T+42</v>
      </c>
      <c r="AX11" s="1337" t="str">
        <f t="shared" si="3"/>
        <v>T+43</v>
      </c>
      <c r="AY11" s="1337" t="str">
        <f t="shared" si="3"/>
        <v>T+44</v>
      </c>
      <c r="AZ11" s="1337" t="str">
        <f t="shared" si="3"/>
        <v>T+45</v>
      </c>
      <c r="BA11" s="1337" t="str">
        <f t="shared" si="3"/>
        <v>T+46</v>
      </c>
      <c r="BB11" s="1337" t="str">
        <f t="shared" si="3"/>
        <v>T+47</v>
      </c>
      <c r="BC11" s="1337" t="str">
        <f t="shared" si="3"/>
        <v>T+48</v>
      </c>
      <c r="BD11" s="1337" t="str">
        <f t="shared" si="3"/>
        <v>T+49</v>
      </c>
      <c r="BE11" s="1337" t="str">
        <f t="shared" si="3"/>
        <v>T+50</v>
      </c>
      <c r="BF11" s="1337" t="str">
        <f t="shared" si="3"/>
        <v>T+51</v>
      </c>
      <c r="BG11" s="1337" t="str">
        <f t="shared" si="3"/>
        <v>T+52</v>
      </c>
      <c r="BH11" s="1337" t="str">
        <f t="shared" si="3"/>
        <v>T+53</v>
      </c>
      <c r="BI11" s="1337" t="str">
        <f t="shared" si="3"/>
        <v>T+54</v>
      </c>
      <c r="BJ11" s="1337" t="str">
        <f t="shared" si="3"/>
        <v>T+55</v>
      </c>
      <c r="BK11" s="1337" t="str">
        <f t="shared" si="3"/>
        <v>T+56</v>
      </c>
      <c r="BL11" s="1337" t="str">
        <f t="shared" si="3"/>
        <v>T+57</v>
      </c>
      <c r="BM11" s="1337" t="str">
        <f t="shared" si="3"/>
        <v>T+58</v>
      </c>
      <c r="BN11" s="1337" t="str">
        <f t="shared" si="3"/>
        <v>T+59</v>
      </c>
      <c r="BO11" s="1337" t="str">
        <f t="shared" si="3"/>
        <v>T+60</v>
      </c>
      <c r="BP11" s="1337" t="str">
        <f t="shared" si="3"/>
        <v>T+61</v>
      </c>
      <c r="BQ11" s="1337" t="str">
        <f t="shared" si="3"/>
        <v>T+62</v>
      </c>
      <c r="BR11" s="1337" t="str">
        <f t="shared" si="3"/>
        <v>T+63</v>
      </c>
      <c r="BS11" s="1337" t="str">
        <f t="shared" si="3"/>
        <v>T+64</v>
      </c>
      <c r="BT11" s="1337" t="str">
        <f t="shared" ref="BT11:EE11" si="4">"T+" &amp; (COLUMN(BT11)-COLUMN($G11))</f>
        <v>T+65</v>
      </c>
      <c r="BU11" s="1337" t="str">
        <f t="shared" si="4"/>
        <v>T+66</v>
      </c>
      <c r="BV11" s="1337" t="str">
        <f t="shared" si="4"/>
        <v>T+67</v>
      </c>
      <c r="BW11" s="1337" t="str">
        <f t="shared" si="4"/>
        <v>T+68</v>
      </c>
      <c r="BX11" s="1337" t="str">
        <f t="shared" si="4"/>
        <v>T+69</v>
      </c>
      <c r="BY11" s="1337" t="str">
        <f t="shared" si="4"/>
        <v>T+70</v>
      </c>
      <c r="BZ11" s="1337" t="str">
        <f t="shared" si="4"/>
        <v>T+71</v>
      </c>
      <c r="CA11" s="1337" t="str">
        <f t="shared" si="4"/>
        <v>T+72</v>
      </c>
      <c r="CB11" s="1337" t="str">
        <f t="shared" si="4"/>
        <v>T+73</v>
      </c>
      <c r="CC11" s="1337" t="str">
        <f t="shared" si="4"/>
        <v>T+74</v>
      </c>
      <c r="CD11" s="1337" t="str">
        <f t="shared" si="4"/>
        <v>T+75</v>
      </c>
      <c r="CE11" s="1337" t="str">
        <f t="shared" si="4"/>
        <v>T+76</v>
      </c>
      <c r="CF11" s="1337" t="str">
        <f t="shared" si="4"/>
        <v>T+77</v>
      </c>
      <c r="CG11" s="1337" t="str">
        <f t="shared" si="4"/>
        <v>T+78</v>
      </c>
      <c r="CH11" s="1337" t="str">
        <f t="shared" si="4"/>
        <v>T+79</v>
      </c>
      <c r="CI11" s="1337" t="str">
        <f t="shared" si="4"/>
        <v>T+80</v>
      </c>
      <c r="CJ11" s="1337" t="str">
        <f t="shared" si="4"/>
        <v>T+81</v>
      </c>
      <c r="CK11" s="1337" t="str">
        <f t="shared" si="4"/>
        <v>T+82</v>
      </c>
      <c r="CL11" s="1337" t="str">
        <f t="shared" si="4"/>
        <v>T+83</v>
      </c>
      <c r="CM11" s="1337" t="str">
        <f t="shared" si="4"/>
        <v>T+84</v>
      </c>
      <c r="CN11" s="1337" t="str">
        <f t="shared" si="4"/>
        <v>T+85</v>
      </c>
      <c r="CO11" s="1337" t="str">
        <f t="shared" si="4"/>
        <v>T+86</v>
      </c>
      <c r="CP11" s="1337" t="str">
        <f t="shared" si="4"/>
        <v>T+87</v>
      </c>
      <c r="CQ11" s="1337" t="str">
        <f t="shared" si="4"/>
        <v>T+88</v>
      </c>
      <c r="CR11" s="1337" t="str">
        <f t="shared" si="4"/>
        <v>T+89</v>
      </c>
      <c r="CS11" s="1337" t="str">
        <f t="shared" si="4"/>
        <v>T+90</v>
      </c>
      <c r="CT11" s="1337" t="str">
        <f t="shared" si="4"/>
        <v>T+91</v>
      </c>
      <c r="CU11" s="1337" t="str">
        <f t="shared" si="4"/>
        <v>T+92</v>
      </c>
      <c r="CV11" s="1337" t="str">
        <f t="shared" si="4"/>
        <v>T+93</v>
      </c>
      <c r="CW11" s="1337" t="str">
        <f t="shared" si="4"/>
        <v>T+94</v>
      </c>
      <c r="CX11" s="1337" t="str">
        <f t="shared" si="4"/>
        <v>T+95</v>
      </c>
      <c r="CY11" s="1337" t="str">
        <f t="shared" si="4"/>
        <v>T+96</v>
      </c>
      <c r="CZ11" s="1337" t="str">
        <f t="shared" si="4"/>
        <v>T+97</v>
      </c>
      <c r="DA11" s="1337" t="str">
        <f t="shared" si="4"/>
        <v>T+98</v>
      </c>
      <c r="DB11" s="1337" t="str">
        <f t="shared" si="4"/>
        <v>T+99</v>
      </c>
      <c r="DC11" s="1337" t="str">
        <f t="shared" si="4"/>
        <v>T+100</v>
      </c>
      <c r="DD11" s="1337" t="str">
        <f t="shared" si="4"/>
        <v>T+101</v>
      </c>
      <c r="DE11" s="1337" t="str">
        <f t="shared" si="4"/>
        <v>T+102</v>
      </c>
      <c r="DF11" s="1337" t="str">
        <f t="shared" si="4"/>
        <v>T+103</v>
      </c>
      <c r="DG11" s="1337" t="str">
        <f t="shared" si="4"/>
        <v>T+104</v>
      </c>
      <c r="DH11" s="1337" t="str">
        <f t="shared" si="4"/>
        <v>T+105</v>
      </c>
      <c r="DI11" s="1337" t="str">
        <f t="shared" si="4"/>
        <v>T+106</v>
      </c>
      <c r="DJ11" s="1337" t="str">
        <f t="shared" si="4"/>
        <v>T+107</v>
      </c>
      <c r="DK11" s="1337" t="str">
        <f t="shared" si="4"/>
        <v>T+108</v>
      </c>
      <c r="DL11" s="1337" t="str">
        <f t="shared" si="4"/>
        <v>T+109</v>
      </c>
      <c r="DM11" s="1337" t="str">
        <f t="shared" si="4"/>
        <v>T+110</v>
      </c>
      <c r="DN11" s="1337" t="str">
        <f t="shared" si="4"/>
        <v>T+111</v>
      </c>
      <c r="DO11" s="1337" t="str">
        <f t="shared" si="4"/>
        <v>T+112</v>
      </c>
      <c r="DP11" s="1337" t="str">
        <f t="shared" si="4"/>
        <v>T+113</v>
      </c>
      <c r="DQ11" s="1337" t="str">
        <f t="shared" si="4"/>
        <v>T+114</v>
      </c>
      <c r="DR11" s="1337" t="str">
        <f t="shared" si="4"/>
        <v>T+115</v>
      </c>
      <c r="DS11" s="1337" t="str">
        <f t="shared" si="4"/>
        <v>T+116</v>
      </c>
      <c r="DT11" s="1337" t="str">
        <f t="shared" si="4"/>
        <v>T+117</v>
      </c>
      <c r="DU11" s="1337" t="str">
        <f t="shared" si="4"/>
        <v>T+118</v>
      </c>
      <c r="DV11" s="1337" t="str">
        <f t="shared" si="4"/>
        <v>T+119</v>
      </c>
      <c r="DW11" s="1337" t="str">
        <f t="shared" si="4"/>
        <v>T+120</v>
      </c>
      <c r="DX11" s="1337" t="str">
        <f t="shared" si="4"/>
        <v>T+121</v>
      </c>
      <c r="DY11" s="1337" t="str">
        <f t="shared" si="4"/>
        <v>T+122</v>
      </c>
      <c r="DZ11" s="1337" t="str">
        <f t="shared" si="4"/>
        <v>T+123</v>
      </c>
      <c r="EA11" s="1337" t="str">
        <f t="shared" si="4"/>
        <v>T+124</v>
      </c>
      <c r="EB11" s="1337" t="str">
        <f t="shared" si="4"/>
        <v>T+125</v>
      </c>
      <c r="EC11" s="1337" t="str">
        <f t="shared" si="4"/>
        <v>T+126</v>
      </c>
      <c r="ED11" s="1337" t="str">
        <f t="shared" si="4"/>
        <v>T+127</v>
      </c>
      <c r="EE11" s="1337" t="str">
        <f t="shared" si="4"/>
        <v>T+128</v>
      </c>
      <c r="EF11" s="1337" t="str">
        <f t="shared" ref="EF11:EQ11" si="5">"T+" &amp; (COLUMN(EF11)-COLUMN($G11))</f>
        <v>T+129</v>
      </c>
      <c r="EG11" s="1337" t="str">
        <f t="shared" si="5"/>
        <v>T+130</v>
      </c>
      <c r="EH11" s="1337" t="str">
        <f t="shared" si="5"/>
        <v>T+131</v>
      </c>
      <c r="EI11" s="1337" t="str">
        <f t="shared" si="5"/>
        <v>T+132</v>
      </c>
      <c r="EJ11" s="1337" t="str">
        <f t="shared" si="5"/>
        <v>T+133</v>
      </c>
      <c r="EK11" s="1337" t="str">
        <f t="shared" si="5"/>
        <v>T+134</v>
      </c>
      <c r="EL11" s="1337" t="str">
        <f t="shared" si="5"/>
        <v>T+135</v>
      </c>
      <c r="EM11" s="1337" t="str">
        <f t="shared" si="5"/>
        <v>T+136</v>
      </c>
      <c r="EN11" s="1337" t="str">
        <f t="shared" si="5"/>
        <v>T+137</v>
      </c>
      <c r="EO11" s="1337" t="str">
        <f t="shared" si="5"/>
        <v>T+138</v>
      </c>
      <c r="EP11" s="1337" t="str">
        <f t="shared" si="5"/>
        <v>T+139</v>
      </c>
      <c r="EQ11" s="1337" t="str">
        <f t="shared" si="5"/>
        <v>T+140</v>
      </c>
      <c r="ER11" s="557"/>
    </row>
    <row r="12" spans="1:155" ht="15" customHeight="1" x14ac:dyDescent="0.25">
      <c r="A12" s="625"/>
      <c r="B12" s="1342" t="s">
        <v>1194</v>
      </c>
      <c r="C12" s="1347" t="str">
        <f>IF(ISBLANK(TB!C187), "", TB!C187)</f>
        <v/>
      </c>
      <c r="D12" s="1347" t="str">
        <f>IF(ISBLANK(TB!D187), "", TB!D187)</f>
        <v/>
      </c>
      <c r="E12" s="1347" t="str">
        <f>IF(ISBLANK(TB!E187), "", TB!E187)</f>
        <v/>
      </c>
      <c r="F12" s="1347" t="str">
        <f>IF(ISBLANK(TB!F187), "", TB!F187)</f>
        <v/>
      </c>
      <c r="G12" s="57"/>
      <c r="H12" s="57"/>
      <c r="I12" s="57"/>
      <c r="J12" s="57"/>
      <c r="K12" s="57"/>
      <c r="L12" s="57"/>
      <c r="M12" s="57"/>
      <c r="N12" s="57"/>
      <c r="O12" s="57"/>
      <c r="P12" s="57"/>
      <c r="Q12" s="57"/>
      <c r="R12" s="57"/>
      <c r="S12" s="57"/>
      <c r="T12" s="57"/>
      <c r="U12" s="57"/>
      <c r="V12" s="57"/>
      <c r="W12" s="57"/>
      <c r="X12" s="57"/>
      <c r="Y12" s="57"/>
      <c r="Z12" s="57"/>
      <c r="AA12" s="57"/>
      <c r="AB12" s="57"/>
      <c r="AC12" s="57"/>
      <c r="AD12" s="57"/>
      <c r="AE12" s="57"/>
      <c r="AF12" s="57"/>
      <c r="AG12" s="57"/>
      <c r="AH12" s="57"/>
      <c r="AI12" s="57"/>
      <c r="AJ12" s="57"/>
      <c r="AK12" s="57"/>
      <c r="AL12" s="57"/>
      <c r="AM12" s="57"/>
      <c r="AN12" s="57"/>
      <c r="AO12" s="57"/>
      <c r="AP12" s="57"/>
      <c r="AQ12" s="57"/>
      <c r="AR12" s="57"/>
      <c r="AS12" s="57"/>
      <c r="AT12" s="57"/>
      <c r="AU12" s="57"/>
      <c r="AV12" s="57"/>
      <c r="AW12" s="57"/>
      <c r="AX12" s="57"/>
      <c r="AY12" s="57"/>
      <c r="AZ12" s="57"/>
      <c r="BA12" s="57"/>
      <c r="BB12" s="57"/>
      <c r="BC12" s="57"/>
      <c r="BD12" s="57"/>
      <c r="BE12" s="57"/>
      <c r="BF12" s="57"/>
      <c r="BG12" s="57"/>
      <c r="BH12" s="57"/>
      <c r="BI12" s="57"/>
      <c r="BJ12" s="57"/>
      <c r="BK12" s="57"/>
      <c r="BL12" s="57"/>
      <c r="BM12" s="57"/>
      <c r="BN12" s="57"/>
      <c r="BO12" s="57"/>
      <c r="BP12" s="57"/>
      <c r="BQ12" s="57"/>
      <c r="BR12" s="57"/>
      <c r="BS12" s="57"/>
      <c r="BT12" s="57"/>
      <c r="BU12" s="57"/>
      <c r="BV12" s="57"/>
      <c r="BW12" s="57"/>
      <c r="BX12" s="57"/>
      <c r="BY12" s="57"/>
      <c r="BZ12" s="57"/>
      <c r="CA12" s="57"/>
      <c r="CB12" s="57"/>
      <c r="CC12" s="57"/>
      <c r="CD12" s="57"/>
      <c r="CE12" s="57"/>
      <c r="CF12" s="57"/>
      <c r="CG12" s="57"/>
      <c r="CH12" s="57"/>
      <c r="CI12" s="57"/>
      <c r="CJ12" s="57"/>
      <c r="CK12" s="57"/>
      <c r="CL12" s="57"/>
      <c r="CM12" s="57"/>
      <c r="CN12" s="57"/>
      <c r="CO12" s="57"/>
      <c r="CP12" s="57"/>
      <c r="CQ12" s="57"/>
      <c r="CR12" s="57"/>
      <c r="CS12" s="57"/>
      <c r="CT12" s="57"/>
      <c r="CU12" s="57"/>
      <c r="CV12" s="57"/>
      <c r="CW12" s="57"/>
      <c r="CX12" s="57"/>
      <c r="CY12" s="57"/>
      <c r="CZ12" s="57"/>
      <c r="DA12" s="57"/>
      <c r="DB12" s="57"/>
      <c r="DC12" s="57"/>
      <c r="DD12" s="57"/>
      <c r="DE12" s="57"/>
      <c r="DF12" s="57"/>
      <c r="DG12" s="57"/>
      <c r="DH12" s="57"/>
      <c r="DI12" s="57"/>
      <c r="DJ12" s="57"/>
      <c r="DK12" s="57"/>
      <c r="DL12" s="57"/>
      <c r="DM12" s="57"/>
      <c r="DN12" s="57"/>
      <c r="DO12" s="57"/>
      <c r="DP12" s="57"/>
      <c r="DQ12" s="57"/>
      <c r="DR12" s="57"/>
      <c r="DS12" s="57"/>
      <c r="DT12" s="57"/>
      <c r="DU12" s="57"/>
      <c r="DV12" s="101"/>
      <c r="DW12" s="57"/>
      <c r="DX12" s="57"/>
      <c r="DY12" s="57"/>
      <c r="DZ12" s="57"/>
      <c r="EA12" s="57"/>
      <c r="EB12" s="57"/>
      <c r="EC12" s="57"/>
      <c r="ED12" s="57"/>
      <c r="EE12" s="57"/>
      <c r="EF12" s="57"/>
      <c r="EG12" s="57"/>
      <c r="EH12" s="57"/>
      <c r="EI12" s="57"/>
      <c r="EJ12" s="57"/>
      <c r="EK12" s="57"/>
      <c r="EL12" s="57"/>
      <c r="EM12" s="57"/>
      <c r="EN12" s="57"/>
      <c r="EO12" s="57"/>
      <c r="EP12" s="57"/>
      <c r="EQ12" s="101"/>
      <c r="ER12" s="557"/>
    </row>
    <row r="13" spans="1:155" ht="15" customHeight="1" x14ac:dyDescent="0.25">
      <c r="A13" s="625"/>
      <c r="B13" s="1343" t="s">
        <v>1195</v>
      </c>
      <c r="C13" s="1348" t="str">
        <f>IF(ISBLANK(TB!C188), "", TB!C188)</f>
        <v/>
      </c>
      <c r="D13" s="1348" t="str">
        <f>IF(ISBLANK(TB!D188), "", TB!D188)</f>
        <v/>
      </c>
      <c r="E13" s="1348" t="str">
        <f>IF(ISBLANK(TB!E188), "", TB!E188)</f>
        <v/>
      </c>
      <c r="F13" s="1348" t="str">
        <f>IF(ISBLANK(TB!F188), "", TB!F188)</f>
        <v/>
      </c>
      <c r="G13" s="57"/>
      <c r="H13" s="57"/>
      <c r="I13" s="57"/>
      <c r="J13" s="57"/>
      <c r="K13" s="57"/>
      <c r="L13" s="57"/>
      <c r="M13" s="57"/>
      <c r="N13" s="57"/>
      <c r="O13" s="57"/>
      <c r="P13" s="57"/>
      <c r="Q13" s="57"/>
      <c r="R13" s="57"/>
      <c r="S13" s="57"/>
      <c r="T13" s="57"/>
      <c r="U13" s="57"/>
      <c r="V13" s="57"/>
      <c r="W13" s="57"/>
      <c r="X13" s="57"/>
      <c r="Y13" s="57"/>
      <c r="Z13" s="57"/>
      <c r="AA13" s="57"/>
      <c r="AB13" s="57"/>
      <c r="AC13" s="57"/>
      <c r="AD13" s="57"/>
      <c r="AE13" s="57"/>
      <c r="AF13" s="57"/>
      <c r="AG13" s="57"/>
      <c r="AH13" s="57"/>
      <c r="AI13" s="57"/>
      <c r="AJ13" s="57"/>
      <c r="AK13" s="57"/>
      <c r="AL13" s="57"/>
      <c r="AM13" s="57"/>
      <c r="AN13" s="57"/>
      <c r="AO13" s="57"/>
      <c r="AP13" s="57"/>
      <c r="AQ13" s="57"/>
      <c r="AR13" s="57"/>
      <c r="AS13" s="57"/>
      <c r="AT13" s="57"/>
      <c r="AU13" s="57"/>
      <c r="AV13" s="57"/>
      <c r="AW13" s="57"/>
      <c r="AX13" s="57"/>
      <c r="AY13" s="57"/>
      <c r="AZ13" s="57"/>
      <c r="BA13" s="57"/>
      <c r="BB13" s="57"/>
      <c r="BC13" s="57"/>
      <c r="BD13" s="57"/>
      <c r="BE13" s="57"/>
      <c r="BF13" s="57"/>
      <c r="BG13" s="57"/>
      <c r="BH13" s="57"/>
      <c r="BI13" s="57"/>
      <c r="BJ13" s="57"/>
      <c r="BK13" s="57"/>
      <c r="BL13" s="57"/>
      <c r="BM13" s="57"/>
      <c r="BN13" s="57"/>
      <c r="BO13" s="57"/>
      <c r="BP13" s="57"/>
      <c r="BQ13" s="57"/>
      <c r="BR13" s="57"/>
      <c r="BS13" s="57"/>
      <c r="BT13" s="57"/>
      <c r="BU13" s="57"/>
      <c r="BV13" s="57"/>
      <c r="BW13" s="57"/>
      <c r="BX13" s="57"/>
      <c r="BY13" s="57"/>
      <c r="BZ13" s="57"/>
      <c r="CA13" s="57"/>
      <c r="CB13" s="57"/>
      <c r="CC13" s="57"/>
      <c r="CD13" s="57"/>
      <c r="CE13" s="57"/>
      <c r="CF13" s="57"/>
      <c r="CG13" s="57"/>
      <c r="CH13" s="57"/>
      <c r="CI13" s="57"/>
      <c r="CJ13" s="57"/>
      <c r="CK13" s="57"/>
      <c r="CL13" s="57"/>
      <c r="CM13" s="57"/>
      <c r="CN13" s="57"/>
      <c r="CO13" s="57"/>
      <c r="CP13" s="57"/>
      <c r="CQ13" s="57"/>
      <c r="CR13" s="57"/>
      <c r="CS13" s="57"/>
      <c r="CT13" s="57"/>
      <c r="CU13" s="57"/>
      <c r="CV13" s="57"/>
      <c r="CW13" s="57"/>
      <c r="CX13" s="57"/>
      <c r="CY13" s="57"/>
      <c r="CZ13" s="57"/>
      <c r="DA13" s="57"/>
      <c r="DB13" s="57"/>
      <c r="DC13" s="57"/>
      <c r="DD13" s="57"/>
      <c r="DE13" s="57"/>
      <c r="DF13" s="57"/>
      <c r="DG13" s="57"/>
      <c r="DH13" s="57"/>
      <c r="DI13" s="57"/>
      <c r="DJ13" s="57"/>
      <c r="DK13" s="57"/>
      <c r="DL13" s="57"/>
      <c r="DM13" s="57"/>
      <c r="DN13" s="57"/>
      <c r="DO13" s="57"/>
      <c r="DP13" s="57"/>
      <c r="DQ13" s="57"/>
      <c r="DR13" s="57"/>
      <c r="DS13" s="57"/>
      <c r="DT13" s="57"/>
      <c r="DU13" s="57"/>
      <c r="DV13" s="101"/>
      <c r="DW13" s="57"/>
      <c r="DX13" s="57"/>
      <c r="DY13" s="57"/>
      <c r="DZ13" s="57"/>
      <c r="EA13" s="57"/>
      <c r="EB13" s="57"/>
      <c r="EC13" s="57"/>
      <c r="ED13" s="57"/>
      <c r="EE13" s="57"/>
      <c r="EF13" s="57"/>
      <c r="EG13" s="57"/>
      <c r="EH13" s="57"/>
      <c r="EI13" s="57"/>
      <c r="EJ13" s="57"/>
      <c r="EK13" s="57"/>
      <c r="EL13" s="57"/>
      <c r="EM13" s="57"/>
      <c r="EN13" s="57"/>
      <c r="EO13" s="57"/>
      <c r="EP13" s="57"/>
      <c r="EQ13" s="101"/>
      <c r="ER13" s="557"/>
    </row>
    <row r="14" spans="1:155" ht="15" customHeight="1" x14ac:dyDescent="0.25">
      <c r="A14" s="625"/>
      <c r="B14" s="1343" t="s">
        <v>1196</v>
      </c>
      <c r="C14" s="1348" t="str">
        <f>IF(ISBLANK(TB!C189), "", TB!C189)</f>
        <v/>
      </c>
      <c r="D14" s="1348" t="str">
        <f>IF(ISBLANK(TB!D189), "", TB!D189)</f>
        <v/>
      </c>
      <c r="E14" s="1348" t="str">
        <f>IF(ISBLANK(TB!E189), "", TB!E189)</f>
        <v/>
      </c>
      <c r="F14" s="1348" t="str">
        <f>IF(ISBLANK(TB!F189), "", TB!F189)</f>
        <v/>
      </c>
      <c r="G14" s="57"/>
      <c r="H14" s="57"/>
      <c r="I14" s="57"/>
      <c r="J14" s="57"/>
      <c r="K14" s="57"/>
      <c r="L14" s="57"/>
      <c r="M14" s="57"/>
      <c r="N14" s="57"/>
      <c r="O14" s="57"/>
      <c r="P14" s="57"/>
      <c r="Q14" s="57"/>
      <c r="R14" s="57"/>
      <c r="S14" s="57"/>
      <c r="T14" s="57"/>
      <c r="U14" s="57"/>
      <c r="V14" s="57"/>
      <c r="W14" s="57"/>
      <c r="X14" s="57"/>
      <c r="Y14" s="57"/>
      <c r="Z14" s="57"/>
      <c r="AA14" s="57"/>
      <c r="AB14" s="57"/>
      <c r="AC14" s="57"/>
      <c r="AD14" s="57"/>
      <c r="AE14" s="57"/>
      <c r="AF14" s="57"/>
      <c r="AG14" s="57"/>
      <c r="AH14" s="57"/>
      <c r="AI14" s="57"/>
      <c r="AJ14" s="57"/>
      <c r="AK14" s="57"/>
      <c r="AL14" s="57"/>
      <c r="AM14" s="57"/>
      <c r="AN14" s="57"/>
      <c r="AO14" s="57"/>
      <c r="AP14" s="57"/>
      <c r="AQ14" s="57"/>
      <c r="AR14" s="57"/>
      <c r="AS14" s="57"/>
      <c r="AT14" s="57"/>
      <c r="AU14" s="57"/>
      <c r="AV14" s="57"/>
      <c r="AW14" s="57"/>
      <c r="AX14" s="57"/>
      <c r="AY14" s="57"/>
      <c r="AZ14" s="57"/>
      <c r="BA14" s="57"/>
      <c r="BB14" s="57"/>
      <c r="BC14" s="57"/>
      <c r="BD14" s="57"/>
      <c r="BE14" s="57"/>
      <c r="BF14" s="57"/>
      <c r="BG14" s="57"/>
      <c r="BH14" s="57"/>
      <c r="BI14" s="57"/>
      <c r="BJ14" s="57"/>
      <c r="BK14" s="57"/>
      <c r="BL14" s="57"/>
      <c r="BM14" s="57"/>
      <c r="BN14" s="57"/>
      <c r="BO14" s="57"/>
      <c r="BP14" s="57"/>
      <c r="BQ14" s="57"/>
      <c r="BR14" s="57"/>
      <c r="BS14" s="57"/>
      <c r="BT14" s="57"/>
      <c r="BU14" s="57"/>
      <c r="BV14" s="57"/>
      <c r="BW14" s="57"/>
      <c r="BX14" s="57"/>
      <c r="BY14" s="57"/>
      <c r="BZ14" s="57"/>
      <c r="CA14" s="57"/>
      <c r="CB14" s="57"/>
      <c r="CC14" s="57"/>
      <c r="CD14" s="57"/>
      <c r="CE14" s="57"/>
      <c r="CF14" s="57"/>
      <c r="CG14" s="57"/>
      <c r="CH14" s="57"/>
      <c r="CI14" s="57"/>
      <c r="CJ14" s="57"/>
      <c r="CK14" s="57"/>
      <c r="CL14" s="57"/>
      <c r="CM14" s="57"/>
      <c r="CN14" s="57"/>
      <c r="CO14" s="57"/>
      <c r="CP14" s="57"/>
      <c r="CQ14" s="57"/>
      <c r="CR14" s="57"/>
      <c r="CS14" s="57"/>
      <c r="CT14" s="57"/>
      <c r="CU14" s="57"/>
      <c r="CV14" s="57"/>
      <c r="CW14" s="57"/>
      <c r="CX14" s="57"/>
      <c r="CY14" s="57"/>
      <c r="CZ14" s="57"/>
      <c r="DA14" s="57"/>
      <c r="DB14" s="57"/>
      <c r="DC14" s="57"/>
      <c r="DD14" s="57"/>
      <c r="DE14" s="57"/>
      <c r="DF14" s="57"/>
      <c r="DG14" s="57"/>
      <c r="DH14" s="57"/>
      <c r="DI14" s="57"/>
      <c r="DJ14" s="57"/>
      <c r="DK14" s="57"/>
      <c r="DL14" s="57"/>
      <c r="DM14" s="57"/>
      <c r="DN14" s="57"/>
      <c r="DO14" s="57"/>
      <c r="DP14" s="57"/>
      <c r="DQ14" s="57"/>
      <c r="DR14" s="57"/>
      <c r="DS14" s="57"/>
      <c r="DT14" s="57"/>
      <c r="DU14" s="57"/>
      <c r="DV14" s="101"/>
      <c r="DW14" s="57"/>
      <c r="DX14" s="57"/>
      <c r="DY14" s="57"/>
      <c r="DZ14" s="57"/>
      <c r="EA14" s="57"/>
      <c r="EB14" s="57"/>
      <c r="EC14" s="57"/>
      <c r="ED14" s="57"/>
      <c r="EE14" s="57"/>
      <c r="EF14" s="57"/>
      <c r="EG14" s="57"/>
      <c r="EH14" s="57"/>
      <c r="EI14" s="57"/>
      <c r="EJ14" s="57"/>
      <c r="EK14" s="57"/>
      <c r="EL14" s="57"/>
      <c r="EM14" s="57"/>
      <c r="EN14" s="57"/>
      <c r="EO14" s="57"/>
      <c r="EP14" s="57"/>
      <c r="EQ14" s="101"/>
      <c r="ER14" s="557"/>
    </row>
    <row r="15" spans="1:155" ht="15" customHeight="1" x14ac:dyDescent="0.25">
      <c r="A15" s="625"/>
      <c r="B15" s="1343" t="s">
        <v>1197</v>
      </c>
      <c r="C15" s="1348" t="str">
        <f>IF(ISBLANK(TB!C190), "", TB!C190)</f>
        <v/>
      </c>
      <c r="D15" s="1348" t="str">
        <f>IF(ISBLANK(TB!D190), "", TB!D190)</f>
        <v/>
      </c>
      <c r="E15" s="1348" t="str">
        <f>IF(ISBLANK(TB!E190), "", TB!E190)</f>
        <v/>
      </c>
      <c r="F15" s="1348" t="str">
        <f>IF(ISBLANK(TB!F190), "", TB!F190)</f>
        <v/>
      </c>
      <c r="G15" s="57"/>
      <c r="H15" s="57"/>
      <c r="I15" s="57"/>
      <c r="J15" s="57"/>
      <c r="K15" s="57"/>
      <c r="L15" s="57"/>
      <c r="M15" s="57"/>
      <c r="N15" s="57"/>
      <c r="O15" s="57"/>
      <c r="P15" s="57"/>
      <c r="Q15" s="57"/>
      <c r="R15" s="57"/>
      <c r="S15" s="57"/>
      <c r="T15" s="57"/>
      <c r="U15" s="57"/>
      <c r="V15" s="57"/>
      <c r="W15" s="57"/>
      <c r="X15" s="57"/>
      <c r="Y15" s="57"/>
      <c r="Z15" s="57"/>
      <c r="AA15" s="57"/>
      <c r="AB15" s="57"/>
      <c r="AC15" s="57"/>
      <c r="AD15" s="57"/>
      <c r="AE15" s="57"/>
      <c r="AF15" s="57"/>
      <c r="AG15" s="57"/>
      <c r="AH15" s="57"/>
      <c r="AI15" s="57"/>
      <c r="AJ15" s="57"/>
      <c r="AK15" s="57"/>
      <c r="AL15" s="57"/>
      <c r="AM15" s="57"/>
      <c r="AN15" s="57"/>
      <c r="AO15" s="57"/>
      <c r="AP15" s="57"/>
      <c r="AQ15" s="57"/>
      <c r="AR15" s="57"/>
      <c r="AS15" s="57"/>
      <c r="AT15" s="57"/>
      <c r="AU15" s="57"/>
      <c r="AV15" s="57"/>
      <c r="AW15" s="57"/>
      <c r="AX15" s="57"/>
      <c r="AY15" s="57"/>
      <c r="AZ15" s="57"/>
      <c r="BA15" s="57"/>
      <c r="BB15" s="57"/>
      <c r="BC15" s="57"/>
      <c r="BD15" s="57"/>
      <c r="BE15" s="57"/>
      <c r="BF15" s="57"/>
      <c r="BG15" s="57"/>
      <c r="BH15" s="57"/>
      <c r="BI15" s="57"/>
      <c r="BJ15" s="57"/>
      <c r="BK15" s="57"/>
      <c r="BL15" s="57"/>
      <c r="BM15" s="57"/>
      <c r="BN15" s="57"/>
      <c r="BO15" s="57"/>
      <c r="BP15" s="57"/>
      <c r="BQ15" s="57"/>
      <c r="BR15" s="57"/>
      <c r="BS15" s="57"/>
      <c r="BT15" s="57"/>
      <c r="BU15" s="57"/>
      <c r="BV15" s="57"/>
      <c r="BW15" s="57"/>
      <c r="BX15" s="57"/>
      <c r="BY15" s="57"/>
      <c r="BZ15" s="57"/>
      <c r="CA15" s="57"/>
      <c r="CB15" s="57"/>
      <c r="CC15" s="57"/>
      <c r="CD15" s="57"/>
      <c r="CE15" s="57"/>
      <c r="CF15" s="57"/>
      <c r="CG15" s="57"/>
      <c r="CH15" s="57"/>
      <c r="CI15" s="57"/>
      <c r="CJ15" s="57"/>
      <c r="CK15" s="57"/>
      <c r="CL15" s="57"/>
      <c r="CM15" s="57"/>
      <c r="CN15" s="57"/>
      <c r="CO15" s="57"/>
      <c r="CP15" s="57"/>
      <c r="CQ15" s="57"/>
      <c r="CR15" s="57"/>
      <c r="CS15" s="57"/>
      <c r="CT15" s="57"/>
      <c r="CU15" s="57"/>
      <c r="CV15" s="57"/>
      <c r="CW15" s="57"/>
      <c r="CX15" s="57"/>
      <c r="CY15" s="57"/>
      <c r="CZ15" s="57"/>
      <c r="DA15" s="57"/>
      <c r="DB15" s="57"/>
      <c r="DC15" s="57"/>
      <c r="DD15" s="57"/>
      <c r="DE15" s="57"/>
      <c r="DF15" s="57"/>
      <c r="DG15" s="57"/>
      <c r="DH15" s="57"/>
      <c r="DI15" s="57"/>
      <c r="DJ15" s="57"/>
      <c r="DK15" s="57"/>
      <c r="DL15" s="57"/>
      <c r="DM15" s="57"/>
      <c r="DN15" s="57"/>
      <c r="DO15" s="57"/>
      <c r="DP15" s="57"/>
      <c r="DQ15" s="57"/>
      <c r="DR15" s="57"/>
      <c r="DS15" s="57"/>
      <c r="DT15" s="57"/>
      <c r="DU15" s="57"/>
      <c r="DV15" s="101"/>
      <c r="DW15" s="57"/>
      <c r="DX15" s="57"/>
      <c r="DY15" s="57"/>
      <c r="DZ15" s="57"/>
      <c r="EA15" s="57"/>
      <c r="EB15" s="57"/>
      <c r="EC15" s="57"/>
      <c r="ED15" s="57"/>
      <c r="EE15" s="57"/>
      <c r="EF15" s="57"/>
      <c r="EG15" s="57"/>
      <c r="EH15" s="57"/>
      <c r="EI15" s="57"/>
      <c r="EJ15" s="57"/>
      <c r="EK15" s="57"/>
      <c r="EL15" s="57"/>
      <c r="EM15" s="57"/>
      <c r="EN15" s="57"/>
      <c r="EO15" s="57"/>
      <c r="EP15" s="57"/>
      <c r="EQ15" s="101"/>
      <c r="ER15" s="557"/>
    </row>
    <row r="16" spans="1:155" ht="15" customHeight="1" x14ac:dyDescent="0.25">
      <c r="A16" s="625"/>
      <c r="B16" s="1343" t="s">
        <v>1198</v>
      </c>
      <c r="C16" s="1348" t="str">
        <f>IF(ISBLANK(TB!C191), "", TB!C191)</f>
        <v/>
      </c>
      <c r="D16" s="1348" t="str">
        <f>IF(ISBLANK(TB!D191), "", TB!D191)</f>
        <v/>
      </c>
      <c r="E16" s="1348" t="str">
        <f>IF(ISBLANK(TB!E191), "", TB!E191)</f>
        <v/>
      </c>
      <c r="F16" s="1348" t="str">
        <f>IF(ISBLANK(TB!F191), "", TB!F191)</f>
        <v/>
      </c>
      <c r="G16" s="57"/>
      <c r="H16" s="57"/>
      <c r="I16" s="57"/>
      <c r="J16" s="57"/>
      <c r="K16" s="57"/>
      <c r="L16" s="57"/>
      <c r="M16" s="57"/>
      <c r="N16" s="57"/>
      <c r="O16" s="57"/>
      <c r="P16" s="57"/>
      <c r="Q16" s="57"/>
      <c r="R16" s="57"/>
      <c r="S16" s="57"/>
      <c r="T16" s="57"/>
      <c r="U16" s="57"/>
      <c r="V16" s="57"/>
      <c r="W16" s="57"/>
      <c r="X16" s="57"/>
      <c r="Y16" s="57"/>
      <c r="Z16" s="57"/>
      <c r="AA16" s="57"/>
      <c r="AB16" s="57"/>
      <c r="AC16" s="57"/>
      <c r="AD16" s="57"/>
      <c r="AE16" s="57"/>
      <c r="AF16" s="57"/>
      <c r="AG16" s="57"/>
      <c r="AH16" s="57"/>
      <c r="AI16" s="57"/>
      <c r="AJ16" s="57"/>
      <c r="AK16" s="57"/>
      <c r="AL16" s="57"/>
      <c r="AM16" s="57"/>
      <c r="AN16" s="57"/>
      <c r="AO16" s="57"/>
      <c r="AP16" s="57"/>
      <c r="AQ16" s="57"/>
      <c r="AR16" s="57"/>
      <c r="AS16" s="57"/>
      <c r="AT16" s="57"/>
      <c r="AU16" s="57"/>
      <c r="AV16" s="57"/>
      <c r="AW16" s="57"/>
      <c r="AX16" s="57"/>
      <c r="AY16" s="57"/>
      <c r="AZ16" s="57"/>
      <c r="BA16" s="57"/>
      <c r="BB16" s="57"/>
      <c r="BC16" s="57"/>
      <c r="BD16" s="57"/>
      <c r="BE16" s="57"/>
      <c r="BF16" s="57"/>
      <c r="BG16" s="57"/>
      <c r="BH16" s="57"/>
      <c r="BI16" s="57"/>
      <c r="BJ16" s="57"/>
      <c r="BK16" s="57"/>
      <c r="BL16" s="57"/>
      <c r="BM16" s="57"/>
      <c r="BN16" s="57"/>
      <c r="BO16" s="57"/>
      <c r="BP16" s="57"/>
      <c r="BQ16" s="57"/>
      <c r="BR16" s="57"/>
      <c r="BS16" s="57"/>
      <c r="BT16" s="57"/>
      <c r="BU16" s="57"/>
      <c r="BV16" s="57"/>
      <c r="BW16" s="57"/>
      <c r="BX16" s="57"/>
      <c r="BY16" s="57"/>
      <c r="BZ16" s="57"/>
      <c r="CA16" s="57"/>
      <c r="CB16" s="57"/>
      <c r="CC16" s="57"/>
      <c r="CD16" s="57"/>
      <c r="CE16" s="57"/>
      <c r="CF16" s="57"/>
      <c r="CG16" s="57"/>
      <c r="CH16" s="57"/>
      <c r="CI16" s="57"/>
      <c r="CJ16" s="57"/>
      <c r="CK16" s="57"/>
      <c r="CL16" s="57"/>
      <c r="CM16" s="57"/>
      <c r="CN16" s="57"/>
      <c r="CO16" s="57"/>
      <c r="CP16" s="57"/>
      <c r="CQ16" s="57"/>
      <c r="CR16" s="57"/>
      <c r="CS16" s="57"/>
      <c r="CT16" s="57"/>
      <c r="CU16" s="57"/>
      <c r="CV16" s="57"/>
      <c r="CW16" s="57"/>
      <c r="CX16" s="57"/>
      <c r="CY16" s="57"/>
      <c r="CZ16" s="57"/>
      <c r="DA16" s="57"/>
      <c r="DB16" s="57"/>
      <c r="DC16" s="57"/>
      <c r="DD16" s="57"/>
      <c r="DE16" s="57"/>
      <c r="DF16" s="57"/>
      <c r="DG16" s="57"/>
      <c r="DH16" s="57"/>
      <c r="DI16" s="57"/>
      <c r="DJ16" s="57"/>
      <c r="DK16" s="57"/>
      <c r="DL16" s="57"/>
      <c r="DM16" s="57"/>
      <c r="DN16" s="57"/>
      <c r="DO16" s="57"/>
      <c r="DP16" s="57"/>
      <c r="DQ16" s="57"/>
      <c r="DR16" s="57"/>
      <c r="DS16" s="57"/>
      <c r="DT16" s="57"/>
      <c r="DU16" s="57"/>
      <c r="DV16" s="101"/>
      <c r="DW16" s="57"/>
      <c r="DX16" s="57"/>
      <c r="DY16" s="57"/>
      <c r="DZ16" s="57"/>
      <c r="EA16" s="57"/>
      <c r="EB16" s="57"/>
      <c r="EC16" s="57"/>
      <c r="ED16" s="57"/>
      <c r="EE16" s="57"/>
      <c r="EF16" s="57"/>
      <c r="EG16" s="57"/>
      <c r="EH16" s="57"/>
      <c r="EI16" s="57"/>
      <c r="EJ16" s="57"/>
      <c r="EK16" s="57"/>
      <c r="EL16" s="57"/>
      <c r="EM16" s="57"/>
      <c r="EN16" s="57"/>
      <c r="EO16" s="57"/>
      <c r="EP16" s="57"/>
      <c r="EQ16" s="101"/>
      <c r="ER16" s="557"/>
    </row>
    <row r="17" spans="1:148" ht="15" customHeight="1" x14ac:dyDescent="0.25">
      <c r="A17" s="625"/>
      <c r="B17" s="1343" t="s">
        <v>1199</v>
      </c>
      <c r="C17" s="1348" t="str">
        <f>IF(ISBLANK(TB!C192), "", TB!C192)</f>
        <v/>
      </c>
      <c r="D17" s="1348" t="str">
        <f>IF(ISBLANK(TB!D192), "", TB!D192)</f>
        <v/>
      </c>
      <c r="E17" s="1348" t="str">
        <f>IF(ISBLANK(TB!E192), "", TB!E192)</f>
        <v/>
      </c>
      <c r="F17" s="1348" t="str">
        <f>IF(ISBLANK(TB!F192), "", TB!F192)</f>
        <v/>
      </c>
      <c r="G17" s="57"/>
      <c r="H17" s="57"/>
      <c r="I17" s="57"/>
      <c r="J17" s="57"/>
      <c r="K17" s="57"/>
      <c r="L17" s="57"/>
      <c r="M17" s="57"/>
      <c r="N17" s="57"/>
      <c r="O17" s="57"/>
      <c r="P17" s="57"/>
      <c r="Q17" s="57"/>
      <c r="R17" s="57"/>
      <c r="S17" s="57"/>
      <c r="T17" s="57"/>
      <c r="U17" s="57"/>
      <c r="V17" s="57"/>
      <c r="W17" s="57"/>
      <c r="X17" s="57"/>
      <c r="Y17" s="57"/>
      <c r="Z17" s="57"/>
      <c r="AA17" s="57"/>
      <c r="AB17" s="57"/>
      <c r="AC17" s="57"/>
      <c r="AD17" s="57"/>
      <c r="AE17" s="57"/>
      <c r="AF17" s="57"/>
      <c r="AG17" s="57"/>
      <c r="AH17" s="57"/>
      <c r="AI17" s="57"/>
      <c r="AJ17" s="57"/>
      <c r="AK17" s="57"/>
      <c r="AL17" s="57"/>
      <c r="AM17" s="57"/>
      <c r="AN17" s="57"/>
      <c r="AO17" s="57"/>
      <c r="AP17" s="57"/>
      <c r="AQ17" s="57"/>
      <c r="AR17" s="57"/>
      <c r="AS17" s="57"/>
      <c r="AT17" s="57"/>
      <c r="AU17" s="57"/>
      <c r="AV17" s="57"/>
      <c r="AW17" s="57"/>
      <c r="AX17" s="57"/>
      <c r="AY17" s="57"/>
      <c r="AZ17" s="57"/>
      <c r="BA17" s="57"/>
      <c r="BB17" s="57"/>
      <c r="BC17" s="57"/>
      <c r="BD17" s="57"/>
      <c r="BE17" s="57"/>
      <c r="BF17" s="57"/>
      <c r="BG17" s="57"/>
      <c r="BH17" s="57"/>
      <c r="BI17" s="57"/>
      <c r="BJ17" s="57"/>
      <c r="BK17" s="57"/>
      <c r="BL17" s="57"/>
      <c r="BM17" s="57"/>
      <c r="BN17" s="57"/>
      <c r="BO17" s="57"/>
      <c r="BP17" s="57"/>
      <c r="BQ17" s="57"/>
      <c r="BR17" s="57"/>
      <c r="BS17" s="57"/>
      <c r="BT17" s="57"/>
      <c r="BU17" s="57"/>
      <c r="BV17" s="57"/>
      <c r="BW17" s="57"/>
      <c r="BX17" s="57"/>
      <c r="BY17" s="57"/>
      <c r="BZ17" s="57"/>
      <c r="CA17" s="57"/>
      <c r="CB17" s="57"/>
      <c r="CC17" s="57"/>
      <c r="CD17" s="57"/>
      <c r="CE17" s="57"/>
      <c r="CF17" s="57"/>
      <c r="CG17" s="57"/>
      <c r="CH17" s="57"/>
      <c r="CI17" s="57"/>
      <c r="CJ17" s="57"/>
      <c r="CK17" s="57"/>
      <c r="CL17" s="57"/>
      <c r="CM17" s="57"/>
      <c r="CN17" s="57"/>
      <c r="CO17" s="57"/>
      <c r="CP17" s="57"/>
      <c r="CQ17" s="57"/>
      <c r="CR17" s="57"/>
      <c r="CS17" s="57"/>
      <c r="CT17" s="57"/>
      <c r="CU17" s="57"/>
      <c r="CV17" s="57"/>
      <c r="CW17" s="57"/>
      <c r="CX17" s="57"/>
      <c r="CY17" s="57"/>
      <c r="CZ17" s="57"/>
      <c r="DA17" s="57"/>
      <c r="DB17" s="57"/>
      <c r="DC17" s="57"/>
      <c r="DD17" s="57"/>
      <c r="DE17" s="57"/>
      <c r="DF17" s="57"/>
      <c r="DG17" s="57"/>
      <c r="DH17" s="57"/>
      <c r="DI17" s="57"/>
      <c r="DJ17" s="57"/>
      <c r="DK17" s="57"/>
      <c r="DL17" s="57"/>
      <c r="DM17" s="57"/>
      <c r="DN17" s="57"/>
      <c r="DO17" s="57"/>
      <c r="DP17" s="57"/>
      <c r="DQ17" s="57"/>
      <c r="DR17" s="57"/>
      <c r="DS17" s="57"/>
      <c r="DT17" s="57"/>
      <c r="DU17" s="57"/>
      <c r="DV17" s="101"/>
      <c r="DW17" s="57"/>
      <c r="DX17" s="57"/>
      <c r="DY17" s="57"/>
      <c r="DZ17" s="57"/>
      <c r="EA17" s="57"/>
      <c r="EB17" s="57"/>
      <c r="EC17" s="57"/>
      <c r="ED17" s="57"/>
      <c r="EE17" s="57"/>
      <c r="EF17" s="57"/>
      <c r="EG17" s="57"/>
      <c r="EH17" s="57"/>
      <c r="EI17" s="57"/>
      <c r="EJ17" s="57"/>
      <c r="EK17" s="57"/>
      <c r="EL17" s="57"/>
      <c r="EM17" s="57"/>
      <c r="EN17" s="57"/>
      <c r="EO17" s="57"/>
      <c r="EP17" s="57"/>
      <c r="EQ17" s="101"/>
      <c r="ER17" s="557"/>
    </row>
    <row r="18" spans="1:148" ht="15" customHeight="1" x14ac:dyDescent="0.25">
      <c r="A18" s="625"/>
      <c r="B18" s="1343" t="s">
        <v>1200</v>
      </c>
      <c r="C18" s="1348" t="str">
        <f>IF(ISBLANK(TB!C193), "", TB!C193)</f>
        <v/>
      </c>
      <c r="D18" s="1348" t="str">
        <f>IF(ISBLANK(TB!D193), "", TB!D193)</f>
        <v/>
      </c>
      <c r="E18" s="1348" t="str">
        <f>IF(ISBLANK(TB!E193), "", TB!E193)</f>
        <v/>
      </c>
      <c r="F18" s="1348" t="str">
        <f>IF(ISBLANK(TB!F193), "", TB!F193)</f>
        <v/>
      </c>
      <c r="G18" s="57"/>
      <c r="H18" s="57"/>
      <c r="I18" s="57"/>
      <c r="J18" s="57"/>
      <c r="K18" s="57"/>
      <c r="L18" s="57"/>
      <c r="M18" s="57"/>
      <c r="N18" s="57"/>
      <c r="O18" s="57"/>
      <c r="P18" s="57"/>
      <c r="Q18" s="57"/>
      <c r="R18" s="57"/>
      <c r="S18" s="57"/>
      <c r="T18" s="57"/>
      <c r="U18" s="57"/>
      <c r="V18" s="57"/>
      <c r="W18" s="57"/>
      <c r="X18" s="57"/>
      <c r="Y18" s="57"/>
      <c r="Z18" s="57"/>
      <c r="AA18" s="57"/>
      <c r="AB18" s="57"/>
      <c r="AC18" s="57"/>
      <c r="AD18" s="57"/>
      <c r="AE18" s="57"/>
      <c r="AF18" s="57"/>
      <c r="AG18" s="57"/>
      <c r="AH18" s="57"/>
      <c r="AI18" s="57"/>
      <c r="AJ18" s="57"/>
      <c r="AK18" s="57"/>
      <c r="AL18" s="57"/>
      <c r="AM18" s="57"/>
      <c r="AN18" s="57"/>
      <c r="AO18" s="57"/>
      <c r="AP18" s="57"/>
      <c r="AQ18" s="57"/>
      <c r="AR18" s="57"/>
      <c r="AS18" s="57"/>
      <c r="AT18" s="57"/>
      <c r="AU18" s="57"/>
      <c r="AV18" s="57"/>
      <c r="AW18" s="57"/>
      <c r="AX18" s="57"/>
      <c r="AY18" s="57"/>
      <c r="AZ18" s="57"/>
      <c r="BA18" s="57"/>
      <c r="BB18" s="57"/>
      <c r="BC18" s="57"/>
      <c r="BD18" s="57"/>
      <c r="BE18" s="57"/>
      <c r="BF18" s="57"/>
      <c r="BG18" s="57"/>
      <c r="BH18" s="57"/>
      <c r="BI18" s="57"/>
      <c r="BJ18" s="57"/>
      <c r="BK18" s="57"/>
      <c r="BL18" s="57"/>
      <c r="BM18" s="57"/>
      <c r="BN18" s="57"/>
      <c r="BO18" s="57"/>
      <c r="BP18" s="57"/>
      <c r="BQ18" s="57"/>
      <c r="BR18" s="57"/>
      <c r="BS18" s="57"/>
      <c r="BT18" s="57"/>
      <c r="BU18" s="57"/>
      <c r="BV18" s="57"/>
      <c r="BW18" s="57"/>
      <c r="BX18" s="57"/>
      <c r="BY18" s="57"/>
      <c r="BZ18" s="57"/>
      <c r="CA18" s="57"/>
      <c r="CB18" s="57"/>
      <c r="CC18" s="57"/>
      <c r="CD18" s="57"/>
      <c r="CE18" s="57"/>
      <c r="CF18" s="57"/>
      <c r="CG18" s="57"/>
      <c r="CH18" s="57"/>
      <c r="CI18" s="57"/>
      <c r="CJ18" s="57"/>
      <c r="CK18" s="57"/>
      <c r="CL18" s="57"/>
      <c r="CM18" s="57"/>
      <c r="CN18" s="57"/>
      <c r="CO18" s="57"/>
      <c r="CP18" s="57"/>
      <c r="CQ18" s="57"/>
      <c r="CR18" s="57"/>
      <c r="CS18" s="57"/>
      <c r="CT18" s="57"/>
      <c r="CU18" s="57"/>
      <c r="CV18" s="57"/>
      <c r="CW18" s="57"/>
      <c r="CX18" s="57"/>
      <c r="CY18" s="57"/>
      <c r="CZ18" s="57"/>
      <c r="DA18" s="57"/>
      <c r="DB18" s="57"/>
      <c r="DC18" s="57"/>
      <c r="DD18" s="57"/>
      <c r="DE18" s="57"/>
      <c r="DF18" s="57"/>
      <c r="DG18" s="57"/>
      <c r="DH18" s="57"/>
      <c r="DI18" s="57"/>
      <c r="DJ18" s="57"/>
      <c r="DK18" s="57"/>
      <c r="DL18" s="57"/>
      <c r="DM18" s="57"/>
      <c r="DN18" s="57"/>
      <c r="DO18" s="57"/>
      <c r="DP18" s="57"/>
      <c r="DQ18" s="57"/>
      <c r="DR18" s="57"/>
      <c r="DS18" s="57"/>
      <c r="DT18" s="57"/>
      <c r="DU18" s="57"/>
      <c r="DV18" s="101"/>
      <c r="DW18" s="57"/>
      <c r="DX18" s="57"/>
      <c r="DY18" s="57"/>
      <c r="DZ18" s="57"/>
      <c r="EA18" s="57"/>
      <c r="EB18" s="57"/>
      <c r="EC18" s="57"/>
      <c r="ED18" s="57"/>
      <c r="EE18" s="57"/>
      <c r="EF18" s="57"/>
      <c r="EG18" s="57"/>
      <c r="EH18" s="57"/>
      <c r="EI18" s="57"/>
      <c r="EJ18" s="57"/>
      <c r="EK18" s="57"/>
      <c r="EL18" s="57"/>
      <c r="EM18" s="57"/>
      <c r="EN18" s="57"/>
      <c r="EO18" s="57"/>
      <c r="EP18" s="57"/>
      <c r="EQ18" s="101"/>
      <c r="ER18" s="557"/>
    </row>
    <row r="19" spans="1:148" ht="15" customHeight="1" x14ac:dyDescent="0.25">
      <c r="A19" s="625"/>
      <c r="B19" s="1343" t="s">
        <v>1201</v>
      </c>
      <c r="C19" s="1348" t="str">
        <f>IF(ISBLANK(TB!C194), "", TB!C194)</f>
        <v/>
      </c>
      <c r="D19" s="1348" t="str">
        <f>IF(ISBLANK(TB!D194), "", TB!D194)</f>
        <v/>
      </c>
      <c r="E19" s="1348" t="str">
        <f>IF(ISBLANK(TB!E194), "", TB!E194)</f>
        <v/>
      </c>
      <c r="F19" s="1348" t="str">
        <f>IF(ISBLANK(TB!F194), "", TB!F194)</f>
        <v/>
      </c>
      <c r="G19" s="57"/>
      <c r="H19" s="57"/>
      <c r="I19" s="57"/>
      <c r="J19" s="57"/>
      <c r="K19" s="57"/>
      <c r="L19" s="57"/>
      <c r="M19" s="57"/>
      <c r="N19" s="57"/>
      <c r="O19" s="57"/>
      <c r="P19" s="57"/>
      <c r="Q19" s="57"/>
      <c r="R19" s="57"/>
      <c r="S19" s="57"/>
      <c r="T19" s="57"/>
      <c r="U19" s="57"/>
      <c r="V19" s="57"/>
      <c r="W19" s="57"/>
      <c r="X19" s="57"/>
      <c r="Y19" s="57"/>
      <c r="Z19" s="57"/>
      <c r="AA19" s="57"/>
      <c r="AB19" s="57"/>
      <c r="AC19" s="57"/>
      <c r="AD19" s="57"/>
      <c r="AE19" s="57"/>
      <c r="AF19" s="57"/>
      <c r="AG19" s="57"/>
      <c r="AH19" s="57"/>
      <c r="AI19" s="57"/>
      <c r="AJ19" s="57"/>
      <c r="AK19" s="57"/>
      <c r="AL19" s="57"/>
      <c r="AM19" s="57"/>
      <c r="AN19" s="57"/>
      <c r="AO19" s="57"/>
      <c r="AP19" s="57"/>
      <c r="AQ19" s="57"/>
      <c r="AR19" s="57"/>
      <c r="AS19" s="57"/>
      <c r="AT19" s="57"/>
      <c r="AU19" s="57"/>
      <c r="AV19" s="57"/>
      <c r="AW19" s="57"/>
      <c r="AX19" s="57"/>
      <c r="AY19" s="57"/>
      <c r="AZ19" s="57"/>
      <c r="BA19" s="57"/>
      <c r="BB19" s="57"/>
      <c r="BC19" s="57"/>
      <c r="BD19" s="57"/>
      <c r="BE19" s="57"/>
      <c r="BF19" s="57"/>
      <c r="BG19" s="57"/>
      <c r="BH19" s="57"/>
      <c r="BI19" s="57"/>
      <c r="BJ19" s="57"/>
      <c r="BK19" s="57"/>
      <c r="BL19" s="57"/>
      <c r="BM19" s="57"/>
      <c r="BN19" s="57"/>
      <c r="BO19" s="57"/>
      <c r="BP19" s="57"/>
      <c r="BQ19" s="57"/>
      <c r="BR19" s="57"/>
      <c r="BS19" s="57"/>
      <c r="BT19" s="57"/>
      <c r="BU19" s="57"/>
      <c r="BV19" s="57"/>
      <c r="BW19" s="57"/>
      <c r="BX19" s="57"/>
      <c r="BY19" s="57"/>
      <c r="BZ19" s="57"/>
      <c r="CA19" s="57"/>
      <c r="CB19" s="57"/>
      <c r="CC19" s="57"/>
      <c r="CD19" s="57"/>
      <c r="CE19" s="57"/>
      <c r="CF19" s="57"/>
      <c r="CG19" s="57"/>
      <c r="CH19" s="57"/>
      <c r="CI19" s="57"/>
      <c r="CJ19" s="57"/>
      <c r="CK19" s="57"/>
      <c r="CL19" s="57"/>
      <c r="CM19" s="57"/>
      <c r="CN19" s="57"/>
      <c r="CO19" s="57"/>
      <c r="CP19" s="57"/>
      <c r="CQ19" s="57"/>
      <c r="CR19" s="57"/>
      <c r="CS19" s="57"/>
      <c r="CT19" s="57"/>
      <c r="CU19" s="57"/>
      <c r="CV19" s="57"/>
      <c r="CW19" s="57"/>
      <c r="CX19" s="57"/>
      <c r="CY19" s="57"/>
      <c r="CZ19" s="57"/>
      <c r="DA19" s="57"/>
      <c r="DB19" s="57"/>
      <c r="DC19" s="57"/>
      <c r="DD19" s="57"/>
      <c r="DE19" s="57"/>
      <c r="DF19" s="57"/>
      <c r="DG19" s="57"/>
      <c r="DH19" s="57"/>
      <c r="DI19" s="57"/>
      <c r="DJ19" s="57"/>
      <c r="DK19" s="57"/>
      <c r="DL19" s="57"/>
      <c r="DM19" s="57"/>
      <c r="DN19" s="57"/>
      <c r="DO19" s="57"/>
      <c r="DP19" s="57"/>
      <c r="DQ19" s="57"/>
      <c r="DR19" s="57"/>
      <c r="DS19" s="57"/>
      <c r="DT19" s="57"/>
      <c r="DU19" s="57"/>
      <c r="DV19" s="101"/>
      <c r="DW19" s="57"/>
      <c r="DX19" s="57"/>
      <c r="DY19" s="57"/>
      <c r="DZ19" s="57"/>
      <c r="EA19" s="57"/>
      <c r="EB19" s="57"/>
      <c r="EC19" s="57"/>
      <c r="ED19" s="57"/>
      <c r="EE19" s="57"/>
      <c r="EF19" s="57"/>
      <c r="EG19" s="57"/>
      <c r="EH19" s="57"/>
      <c r="EI19" s="57"/>
      <c r="EJ19" s="57"/>
      <c r="EK19" s="57"/>
      <c r="EL19" s="57"/>
      <c r="EM19" s="57"/>
      <c r="EN19" s="57"/>
      <c r="EO19" s="57"/>
      <c r="EP19" s="57"/>
      <c r="EQ19" s="101"/>
      <c r="ER19" s="557"/>
    </row>
    <row r="20" spans="1:148" ht="15" customHeight="1" x14ac:dyDescent="0.25">
      <c r="A20" s="625"/>
      <c r="B20" s="1343" t="s">
        <v>1202</v>
      </c>
      <c r="C20" s="1348" t="str">
        <f>IF(ISBLANK(TB!C195), "", TB!C195)</f>
        <v/>
      </c>
      <c r="D20" s="1348" t="str">
        <f>IF(ISBLANK(TB!D195), "", TB!D195)</f>
        <v/>
      </c>
      <c r="E20" s="1348" t="str">
        <f>IF(ISBLANK(TB!E195), "", TB!E195)</f>
        <v/>
      </c>
      <c r="F20" s="1348" t="str">
        <f>IF(ISBLANK(TB!F195), "", TB!F195)</f>
        <v/>
      </c>
      <c r="G20" s="57"/>
      <c r="H20" s="57"/>
      <c r="I20" s="57"/>
      <c r="J20" s="57"/>
      <c r="K20" s="57"/>
      <c r="L20" s="57"/>
      <c r="M20" s="57"/>
      <c r="N20" s="57"/>
      <c r="O20" s="57"/>
      <c r="P20" s="57"/>
      <c r="Q20" s="57"/>
      <c r="R20" s="57"/>
      <c r="S20" s="57"/>
      <c r="T20" s="57"/>
      <c r="U20" s="57"/>
      <c r="V20" s="57"/>
      <c r="W20" s="57"/>
      <c r="X20" s="57"/>
      <c r="Y20" s="57"/>
      <c r="Z20" s="57"/>
      <c r="AA20" s="57"/>
      <c r="AB20" s="57"/>
      <c r="AC20" s="57"/>
      <c r="AD20" s="57"/>
      <c r="AE20" s="57"/>
      <c r="AF20" s="57"/>
      <c r="AG20" s="57"/>
      <c r="AH20" s="57"/>
      <c r="AI20" s="57"/>
      <c r="AJ20" s="57"/>
      <c r="AK20" s="57"/>
      <c r="AL20" s="57"/>
      <c r="AM20" s="57"/>
      <c r="AN20" s="57"/>
      <c r="AO20" s="57"/>
      <c r="AP20" s="57"/>
      <c r="AQ20" s="57"/>
      <c r="AR20" s="57"/>
      <c r="AS20" s="57"/>
      <c r="AT20" s="57"/>
      <c r="AU20" s="57"/>
      <c r="AV20" s="57"/>
      <c r="AW20" s="57"/>
      <c r="AX20" s="57"/>
      <c r="AY20" s="57"/>
      <c r="AZ20" s="57"/>
      <c r="BA20" s="57"/>
      <c r="BB20" s="57"/>
      <c r="BC20" s="57"/>
      <c r="BD20" s="57"/>
      <c r="BE20" s="57"/>
      <c r="BF20" s="57"/>
      <c r="BG20" s="57"/>
      <c r="BH20" s="57"/>
      <c r="BI20" s="57"/>
      <c r="BJ20" s="57"/>
      <c r="BK20" s="57"/>
      <c r="BL20" s="57"/>
      <c r="BM20" s="57"/>
      <c r="BN20" s="57"/>
      <c r="BO20" s="57"/>
      <c r="BP20" s="57"/>
      <c r="BQ20" s="57"/>
      <c r="BR20" s="57"/>
      <c r="BS20" s="57"/>
      <c r="BT20" s="57"/>
      <c r="BU20" s="57"/>
      <c r="BV20" s="57"/>
      <c r="BW20" s="57"/>
      <c r="BX20" s="57"/>
      <c r="BY20" s="57"/>
      <c r="BZ20" s="57"/>
      <c r="CA20" s="57"/>
      <c r="CB20" s="57"/>
      <c r="CC20" s="57"/>
      <c r="CD20" s="57"/>
      <c r="CE20" s="57"/>
      <c r="CF20" s="57"/>
      <c r="CG20" s="57"/>
      <c r="CH20" s="57"/>
      <c r="CI20" s="57"/>
      <c r="CJ20" s="57"/>
      <c r="CK20" s="57"/>
      <c r="CL20" s="57"/>
      <c r="CM20" s="57"/>
      <c r="CN20" s="57"/>
      <c r="CO20" s="57"/>
      <c r="CP20" s="57"/>
      <c r="CQ20" s="57"/>
      <c r="CR20" s="57"/>
      <c r="CS20" s="57"/>
      <c r="CT20" s="57"/>
      <c r="CU20" s="57"/>
      <c r="CV20" s="57"/>
      <c r="CW20" s="57"/>
      <c r="CX20" s="57"/>
      <c r="CY20" s="57"/>
      <c r="CZ20" s="57"/>
      <c r="DA20" s="57"/>
      <c r="DB20" s="57"/>
      <c r="DC20" s="57"/>
      <c r="DD20" s="57"/>
      <c r="DE20" s="57"/>
      <c r="DF20" s="57"/>
      <c r="DG20" s="57"/>
      <c r="DH20" s="57"/>
      <c r="DI20" s="57"/>
      <c r="DJ20" s="57"/>
      <c r="DK20" s="57"/>
      <c r="DL20" s="57"/>
      <c r="DM20" s="57"/>
      <c r="DN20" s="57"/>
      <c r="DO20" s="57"/>
      <c r="DP20" s="57"/>
      <c r="DQ20" s="57"/>
      <c r="DR20" s="57"/>
      <c r="DS20" s="57"/>
      <c r="DT20" s="57"/>
      <c r="DU20" s="57"/>
      <c r="DV20" s="101"/>
      <c r="DW20" s="57"/>
      <c r="DX20" s="57"/>
      <c r="DY20" s="57"/>
      <c r="DZ20" s="57"/>
      <c r="EA20" s="57"/>
      <c r="EB20" s="57"/>
      <c r="EC20" s="57"/>
      <c r="ED20" s="57"/>
      <c r="EE20" s="57"/>
      <c r="EF20" s="57"/>
      <c r="EG20" s="57"/>
      <c r="EH20" s="57"/>
      <c r="EI20" s="57"/>
      <c r="EJ20" s="57"/>
      <c r="EK20" s="57"/>
      <c r="EL20" s="57"/>
      <c r="EM20" s="57"/>
      <c r="EN20" s="57"/>
      <c r="EO20" s="57"/>
      <c r="EP20" s="57"/>
      <c r="EQ20" s="101"/>
      <c r="ER20" s="557"/>
    </row>
    <row r="21" spans="1:148" ht="15" customHeight="1" x14ac:dyDescent="0.25">
      <c r="A21" s="625"/>
      <c r="B21" s="1343" t="s">
        <v>1203</v>
      </c>
      <c r="C21" s="1348" t="str">
        <f>IF(ISBLANK(TB!C196), "", TB!C196)</f>
        <v/>
      </c>
      <c r="D21" s="1348" t="str">
        <f>IF(ISBLANK(TB!D196), "", TB!D196)</f>
        <v/>
      </c>
      <c r="E21" s="1348" t="str">
        <f>IF(ISBLANK(TB!E196), "", TB!E196)</f>
        <v/>
      </c>
      <c r="F21" s="1348" t="str">
        <f>IF(ISBLANK(TB!F196), "", TB!F196)</f>
        <v/>
      </c>
      <c r="G21" s="57"/>
      <c r="H21" s="57"/>
      <c r="I21" s="57"/>
      <c r="J21" s="57"/>
      <c r="K21" s="57"/>
      <c r="L21" s="57"/>
      <c r="M21" s="57"/>
      <c r="N21" s="57"/>
      <c r="O21" s="57"/>
      <c r="P21" s="57"/>
      <c r="Q21" s="57"/>
      <c r="R21" s="57"/>
      <c r="S21" s="57"/>
      <c r="T21" s="57"/>
      <c r="U21" s="57"/>
      <c r="V21" s="57"/>
      <c r="W21" s="57"/>
      <c r="X21" s="57"/>
      <c r="Y21" s="57"/>
      <c r="Z21" s="57"/>
      <c r="AA21" s="57"/>
      <c r="AB21" s="57"/>
      <c r="AC21" s="57"/>
      <c r="AD21" s="57"/>
      <c r="AE21" s="57"/>
      <c r="AF21" s="57"/>
      <c r="AG21" s="57"/>
      <c r="AH21" s="57"/>
      <c r="AI21" s="57"/>
      <c r="AJ21" s="57"/>
      <c r="AK21" s="57"/>
      <c r="AL21" s="57"/>
      <c r="AM21" s="57"/>
      <c r="AN21" s="57"/>
      <c r="AO21" s="57"/>
      <c r="AP21" s="57"/>
      <c r="AQ21" s="57"/>
      <c r="AR21" s="57"/>
      <c r="AS21" s="57"/>
      <c r="AT21" s="57"/>
      <c r="AU21" s="57"/>
      <c r="AV21" s="57"/>
      <c r="AW21" s="57"/>
      <c r="AX21" s="57"/>
      <c r="AY21" s="57"/>
      <c r="AZ21" s="57"/>
      <c r="BA21" s="57"/>
      <c r="BB21" s="57"/>
      <c r="BC21" s="57"/>
      <c r="BD21" s="57"/>
      <c r="BE21" s="57"/>
      <c r="BF21" s="57"/>
      <c r="BG21" s="57"/>
      <c r="BH21" s="57"/>
      <c r="BI21" s="57"/>
      <c r="BJ21" s="57"/>
      <c r="BK21" s="57"/>
      <c r="BL21" s="57"/>
      <c r="BM21" s="57"/>
      <c r="BN21" s="57"/>
      <c r="BO21" s="57"/>
      <c r="BP21" s="57"/>
      <c r="BQ21" s="57"/>
      <c r="BR21" s="57"/>
      <c r="BS21" s="57"/>
      <c r="BT21" s="57"/>
      <c r="BU21" s="57"/>
      <c r="BV21" s="57"/>
      <c r="BW21" s="57"/>
      <c r="BX21" s="57"/>
      <c r="BY21" s="57"/>
      <c r="BZ21" s="57"/>
      <c r="CA21" s="57"/>
      <c r="CB21" s="57"/>
      <c r="CC21" s="57"/>
      <c r="CD21" s="57"/>
      <c r="CE21" s="57"/>
      <c r="CF21" s="57"/>
      <c r="CG21" s="57"/>
      <c r="CH21" s="57"/>
      <c r="CI21" s="57"/>
      <c r="CJ21" s="57"/>
      <c r="CK21" s="57"/>
      <c r="CL21" s="57"/>
      <c r="CM21" s="57"/>
      <c r="CN21" s="57"/>
      <c r="CO21" s="57"/>
      <c r="CP21" s="57"/>
      <c r="CQ21" s="57"/>
      <c r="CR21" s="57"/>
      <c r="CS21" s="57"/>
      <c r="CT21" s="57"/>
      <c r="CU21" s="57"/>
      <c r="CV21" s="57"/>
      <c r="CW21" s="57"/>
      <c r="CX21" s="57"/>
      <c r="CY21" s="57"/>
      <c r="CZ21" s="57"/>
      <c r="DA21" s="57"/>
      <c r="DB21" s="57"/>
      <c r="DC21" s="57"/>
      <c r="DD21" s="57"/>
      <c r="DE21" s="57"/>
      <c r="DF21" s="57"/>
      <c r="DG21" s="57"/>
      <c r="DH21" s="57"/>
      <c r="DI21" s="57"/>
      <c r="DJ21" s="57"/>
      <c r="DK21" s="57"/>
      <c r="DL21" s="57"/>
      <c r="DM21" s="57"/>
      <c r="DN21" s="57"/>
      <c r="DO21" s="57"/>
      <c r="DP21" s="57"/>
      <c r="DQ21" s="57"/>
      <c r="DR21" s="57"/>
      <c r="DS21" s="57"/>
      <c r="DT21" s="57"/>
      <c r="DU21" s="57"/>
      <c r="DV21" s="101"/>
      <c r="DW21" s="57"/>
      <c r="DX21" s="57"/>
      <c r="DY21" s="57"/>
      <c r="DZ21" s="57"/>
      <c r="EA21" s="57"/>
      <c r="EB21" s="57"/>
      <c r="EC21" s="57"/>
      <c r="ED21" s="57"/>
      <c r="EE21" s="57"/>
      <c r="EF21" s="57"/>
      <c r="EG21" s="57"/>
      <c r="EH21" s="57"/>
      <c r="EI21" s="57"/>
      <c r="EJ21" s="57"/>
      <c r="EK21" s="57"/>
      <c r="EL21" s="57"/>
      <c r="EM21" s="57"/>
      <c r="EN21" s="57"/>
      <c r="EO21" s="57"/>
      <c r="EP21" s="57"/>
      <c r="EQ21" s="101"/>
      <c r="ER21" s="557"/>
    </row>
    <row r="22" spans="1:148" ht="15" customHeight="1" x14ac:dyDescent="0.25">
      <c r="A22" s="625"/>
      <c r="B22" s="1343" t="s">
        <v>1204</v>
      </c>
      <c r="C22" s="1348" t="str">
        <f>IF(ISBLANK(TB!C197), "", TB!C197)</f>
        <v/>
      </c>
      <c r="D22" s="1348" t="str">
        <f>IF(ISBLANK(TB!D197), "", TB!D197)</f>
        <v/>
      </c>
      <c r="E22" s="1348" t="str">
        <f>IF(ISBLANK(TB!E197), "", TB!E197)</f>
        <v/>
      </c>
      <c r="F22" s="1348" t="str">
        <f>IF(ISBLANK(TB!F197), "", TB!F197)</f>
        <v/>
      </c>
      <c r="G22" s="57"/>
      <c r="H22" s="57"/>
      <c r="I22" s="57"/>
      <c r="J22" s="57"/>
      <c r="K22" s="57"/>
      <c r="L22" s="57"/>
      <c r="M22" s="57"/>
      <c r="N22" s="57"/>
      <c r="O22" s="57"/>
      <c r="P22" s="57"/>
      <c r="Q22" s="57"/>
      <c r="R22" s="57"/>
      <c r="S22" s="57"/>
      <c r="T22" s="57"/>
      <c r="U22" s="57"/>
      <c r="V22" s="57"/>
      <c r="W22" s="57"/>
      <c r="X22" s="57"/>
      <c r="Y22" s="57"/>
      <c r="Z22" s="57"/>
      <c r="AA22" s="57"/>
      <c r="AB22" s="57"/>
      <c r="AC22" s="57"/>
      <c r="AD22" s="57"/>
      <c r="AE22" s="57"/>
      <c r="AF22" s="57"/>
      <c r="AG22" s="57"/>
      <c r="AH22" s="57"/>
      <c r="AI22" s="57"/>
      <c r="AJ22" s="57"/>
      <c r="AK22" s="57"/>
      <c r="AL22" s="57"/>
      <c r="AM22" s="57"/>
      <c r="AN22" s="57"/>
      <c r="AO22" s="57"/>
      <c r="AP22" s="57"/>
      <c r="AQ22" s="57"/>
      <c r="AR22" s="57"/>
      <c r="AS22" s="57"/>
      <c r="AT22" s="57"/>
      <c r="AU22" s="57"/>
      <c r="AV22" s="57"/>
      <c r="AW22" s="57"/>
      <c r="AX22" s="57"/>
      <c r="AY22" s="57"/>
      <c r="AZ22" s="57"/>
      <c r="BA22" s="57"/>
      <c r="BB22" s="57"/>
      <c r="BC22" s="57"/>
      <c r="BD22" s="57"/>
      <c r="BE22" s="57"/>
      <c r="BF22" s="57"/>
      <c r="BG22" s="57"/>
      <c r="BH22" s="57"/>
      <c r="BI22" s="57"/>
      <c r="BJ22" s="57"/>
      <c r="BK22" s="57"/>
      <c r="BL22" s="57"/>
      <c r="BM22" s="57"/>
      <c r="BN22" s="57"/>
      <c r="BO22" s="57"/>
      <c r="BP22" s="57"/>
      <c r="BQ22" s="57"/>
      <c r="BR22" s="57"/>
      <c r="BS22" s="57"/>
      <c r="BT22" s="57"/>
      <c r="BU22" s="57"/>
      <c r="BV22" s="57"/>
      <c r="BW22" s="57"/>
      <c r="BX22" s="57"/>
      <c r="BY22" s="57"/>
      <c r="BZ22" s="57"/>
      <c r="CA22" s="57"/>
      <c r="CB22" s="57"/>
      <c r="CC22" s="57"/>
      <c r="CD22" s="57"/>
      <c r="CE22" s="57"/>
      <c r="CF22" s="57"/>
      <c r="CG22" s="57"/>
      <c r="CH22" s="57"/>
      <c r="CI22" s="57"/>
      <c r="CJ22" s="57"/>
      <c r="CK22" s="57"/>
      <c r="CL22" s="57"/>
      <c r="CM22" s="57"/>
      <c r="CN22" s="57"/>
      <c r="CO22" s="57"/>
      <c r="CP22" s="57"/>
      <c r="CQ22" s="57"/>
      <c r="CR22" s="57"/>
      <c r="CS22" s="57"/>
      <c r="CT22" s="57"/>
      <c r="CU22" s="57"/>
      <c r="CV22" s="57"/>
      <c r="CW22" s="57"/>
      <c r="CX22" s="57"/>
      <c r="CY22" s="57"/>
      <c r="CZ22" s="57"/>
      <c r="DA22" s="57"/>
      <c r="DB22" s="57"/>
      <c r="DC22" s="57"/>
      <c r="DD22" s="57"/>
      <c r="DE22" s="57"/>
      <c r="DF22" s="57"/>
      <c r="DG22" s="57"/>
      <c r="DH22" s="57"/>
      <c r="DI22" s="57"/>
      <c r="DJ22" s="57"/>
      <c r="DK22" s="57"/>
      <c r="DL22" s="57"/>
      <c r="DM22" s="57"/>
      <c r="DN22" s="57"/>
      <c r="DO22" s="57"/>
      <c r="DP22" s="57"/>
      <c r="DQ22" s="57"/>
      <c r="DR22" s="57"/>
      <c r="DS22" s="57"/>
      <c r="DT22" s="57"/>
      <c r="DU22" s="57"/>
      <c r="DV22" s="101"/>
      <c r="DW22" s="57"/>
      <c r="DX22" s="57"/>
      <c r="DY22" s="57"/>
      <c r="DZ22" s="57"/>
      <c r="EA22" s="57"/>
      <c r="EB22" s="57"/>
      <c r="EC22" s="57"/>
      <c r="ED22" s="57"/>
      <c r="EE22" s="57"/>
      <c r="EF22" s="57"/>
      <c r="EG22" s="57"/>
      <c r="EH22" s="57"/>
      <c r="EI22" s="57"/>
      <c r="EJ22" s="57"/>
      <c r="EK22" s="57"/>
      <c r="EL22" s="57"/>
      <c r="EM22" s="57"/>
      <c r="EN22" s="57"/>
      <c r="EO22" s="57"/>
      <c r="EP22" s="57"/>
      <c r="EQ22" s="101"/>
      <c r="ER22" s="557"/>
    </row>
    <row r="23" spans="1:148" ht="15" customHeight="1" x14ac:dyDescent="0.25">
      <c r="A23" s="625"/>
      <c r="B23" s="1343" t="s">
        <v>1205</v>
      </c>
      <c r="C23" s="1348" t="str">
        <f>IF(ISBLANK(TB!C198), "", TB!C198)</f>
        <v/>
      </c>
      <c r="D23" s="1348" t="str">
        <f>IF(ISBLANK(TB!D198), "", TB!D198)</f>
        <v/>
      </c>
      <c r="E23" s="1348" t="str">
        <f>IF(ISBLANK(TB!E198), "", TB!E198)</f>
        <v/>
      </c>
      <c r="F23" s="1348" t="str">
        <f>IF(ISBLANK(TB!F198), "", TB!F198)</f>
        <v/>
      </c>
      <c r="G23" s="57"/>
      <c r="H23" s="57"/>
      <c r="I23" s="57"/>
      <c r="J23" s="57"/>
      <c r="K23" s="57"/>
      <c r="L23" s="57"/>
      <c r="M23" s="57"/>
      <c r="N23" s="57"/>
      <c r="O23" s="57"/>
      <c r="P23" s="57"/>
      <c r="Q23" s="57"/>
      <c r="R23" s="57"/>
      <c r="S23" s="57"/>
      <c r="T23" s="57"/>
      <c r="U23" s="57"/>
      <c r="V23" s="57"/>
      <c r="W23" s="57"/>
      <c r="X23" s="57"/>
      <c r="Y23" s="57"/>
      <c r="Z23" s="57"/>
      <c r="AA23" s="57"/>
      <c r="AB23" s="57"/>
      <c r="AC23" s="57"/>
      <c r="AD23" s="57"/>
      <c r="AE23" s="57"/>
      <c r="AF23" s="57"/>
      <c r="AG23" s="57"/>
      <c r="AH23" s="57"/>
      <c r="AI23" s="57"/>
      <c r="AJ23" s="57"/>
      <c r="AK23" s="57"/>
      <c r="AL23" s="57"/>
      <c r="AM23" s="57"/>
      <c r="AN23" s="57"/>
      <c r="AO23" s="57"/>
      <c r="AP23" s="57"/>
      <c r="AQ23" s="57"/>
      <c r="AR23" s="57"/>
      <c r="AS23" s="57"/>
      <c r="AT23" s="57"/>
      <c r="AU23" s="57"/>
      <c r="AV23" s="57"/>
      <c r="AW23" s="57"/>
      <c r="AX23" s="57"/>
      <c r="AY23" s="57"/>
      <c r="AZ23" s="57"/>
      <c r="BA23" s="57"/>
      <c r="BB23" s="57"/>
      <c r="BC23" s="57"/>
      <c r="BD23" s="57"/>
      <c r="BE23" s="57"/>
      <c r="BF23" s="57"/>
      <c r="BG23" s="57"/>
      <c r="BH23" s="57"/>
      <c r="BI23" s="57"/>
      <c r="BJ23" s="57"/>
      <c r="BK23" s="57"/>
      <c r="BL23" s="57"/>
      <c r="BM23" s="57"/>
      <c r="BN23" s="57"/>
      <c r="BO23" s="57"/>
      <c r="BP23" s="57"/>
      <c r="BQ23" s="57"/>
      <c r="BR23" s="57"/>
      <c r="BS23" s="57"/>
      <c r="BT23" s="57"/>
      <c r="BU23" s="57"/>
      <c r="BV23" s="57"/>
      <c r="BW23" s="57"/>
      <c r="BX23" s="57"/>
      <c r="BY23" s="57"/>
      <c r="BZ23" s="57"/>
      <c r="CA23" s="57"/>
      <c r="CB23" s="57"/>
      <c r="CC23" s="57"/>
      <c r="CD23" s="57"/>
      <c r="CE23" s="57"/>
      <c r="CF23" s="57"/>
      <c r="CG23" s="57"/>
      <c r="CH23" s="57"/>
      <c r="CI23" s="57"/>
      <c r="CJ23" s="57"/>
      <c r="CK23" s="57"/>
      <c r="CL23" s="57"/>
      <c r="CM23" s="57"/>
      <c r="CN23" s="57"/>
      <c r="CO23" s="57"/>
      <c r="CP23" s="57"/>
      <c r="CQ23" s="57"/>
      <c r="CR23" s="57"/>
      <c r="CS23" s="57"/>
      <c r="CT23" s="57"/>
      <c r="CU23" s="57"/>
      <c r="CV23" s="57"/>
      <c r="CW23" s="57"/>
      <c r="CX23" s="57"/>
      <c r="CY23" s="57"/>
      <c r="CZ23" s="57"/>
      <c r="DA23" s="57"/>
      <c r="DB23" s="57"/>
      <c r="DC23" s="57"/>
      <c r="DD23" s="57"/>
      <c r="DE23" s="57"/>
      <c r="DF23" s="57"/>
      <c r="DG23" s="57"/>
      <c r="DH23" s="57"/>
      <c r="DI23" s="57"/>
      <c r="DJ23" s="57"/>
      <c r="DK23" s="57"/>
      <c r="DL23" s="57"/>
      <c r="DM23" s="57"/>
      <c r="DN23" s="57"/>
      <c r="DO23" s="57"/>
      <c r="DP23" s="57"/>
      <c r="DQ23" s="57"/>
      <c r="DR23" s="57"/>
      <c r="DS23" s="57"/>
      <c r="DT23" s="57"/>
      <c r="DU23" s="57"/>
      <c r="DV23" s="101"/>
      <c r="DW23" s="57"/>
      <c r="DX23" s="57"/>
      <c r="DY23" s="57"/>
      <c r="DZ23" s="57"/>
      <c r="EA23" s="57"/>
      <c r="EB23" s="57"/>
      <c r="EC23" s="57"/>
      <c r="ED23" s="57"/>
      <c r="EE23" s="57"/>
      <c r="EF23" s="57"/>
      <c r="EG23" s="57"/>
      <c r="EH23" s="57"/>
      <c r="EI23" s="57"/>
      <c r="EJ23" s="57"/>
      <c r="EK23" s="57"/>
      <c r="EL23" s="57"/>
      <c r="EM23" s="57"/>
      <c r="EN23" s="57"/>
      <c r="EO23" s="57"/>
      <c r="EP23" s="57"/>
      <c r="EQ23" s="101"/>
      <c r="ER23" s="557"/>
    </row>
    <row r="24" spans="1:148" ht="15" customHeight="1" x14ac:dyDescent="0.25">
      <c r="A24" s="625"/>
      <c r="B24" s="1343" t="s">
        <v>1206</v>
      </c>
      <c r="C24" s="1348" t="str">
        <f>IF(ISBLANK(TB!C199), "", TB!C199)</f>
        <v/>
      </c>
      <c r="D24" s="1348" t="str">
        <f>IF(ISBLANK(TB!D199), "", TB!D199)</f>
        <v/>
      </c>
      <c r="E24" s="1348" t="str">
        <f>IF(ISBLANK(TB!E199), "", TB!E199)</f>
        <v/>
      </c>
      <c r="F24" s="1348" t="str">
        <f>IF(ISBLANK(TB!F199), "", TB!F199)</f>
        <v/>
      </c>
      <c r="G24" s="57"/>
      <c r="H24" s="57"/>
      <c r="I24" s="57"/>
      <c r="J24" s="57"/>
      <c r="K24" s="57"/>
      <c r="L24" s="57"/>
      <c r="M24" s="57"/>
      <c r="N24" s="57"/>
      <c r="O24" s="57"/>
      <c r="P24" s="57"/>
      <c r="Q24" s="57"/>
      <c r="R24" s="57"/>
      <c r="S24" s="57"/>
      <c r="T24" s="57"/>
      <c r="U24" s="57"/>
      <c r="V24" s="57"/>
      <c r="W24" s="57"/>
      <c r="X24" s="57"/>
      <c r="Y24" s="57"/>
      <c r="Z24" s="57"/>
      <c r="AA24" s="57"/>
      <c r="AB24" s="57"/>
      <c r="AC24" s="57"/>
      <c r="AD24" s="57"/>
      <c r="AE24" s="57"/>
      <c r="AF24" s="57"/>
      <c r="AG24" s="57"/>
      <c r="AH24" s="57"/>
      <c r="AI24" s="57"/>
      <c r="AJ24" s="57"/>
      <c r="AK24" s="57"/>
      <c r="AL24" s="57"/>
      <c r="AM24" s="57"/>
      <c r="AN24" s="57"/>
      <c r="AO24" s="57"/>
      <c r="AP24" s="57"/>
      <c r="AQ24" s="57"/>
      <c r="AR24" s="57"/>
      <c r="AS24" s="57"/>
      <c r="AT24" s="57"/>
      <c r="AU24" s="57"/>
      <c r="AV24" s="57"/>
      <c r="AW24" s="57"/>
      <c r="AX24" s="57"/>
      <c r="AY24" s="57"/>
      <c r="AZ24" s="57"/>
      <c r="BA24" s="57"/>
      <c r="BB24" s="57"/>
      <c r="BC24" s="57"/>
      <c r="BD24" s="57"/>
      <c r="BE24" s="57"/>
      <c r="BF24" s="57"/>
      <c r="BG24" s="57"/>
      <c r="BH24" s="57"/>
      <c r="BI24" s="57"/>
      <c r="BJ24" s="57"/>
      <c r="BK24" s="57"/>
      <c r="BL24" s="57"/>
      <c r="BM24" s="57"/>
      <c r="BN24" s="57"/>
      <c r="BO24" s="57"/>
      <c r="BP24" s="57"/>
      <c r="BQ24" s="57"/>
      <c r="BR24" s="57"/>
      <c r="BS24" s="57"/>
      <c r="BT24" s="57"/>
      <c r="BU24" s="57"/>
      <c r="BV24" s="57"/>
      <c r="BW24" s="57"/>
      <c r="BX24" s="57"/>
      <c r="BY24" s="57"/>
      <c r="BZ24" s="57"/>
      <c r="CA24" s="57"/>
      <c r="CB24" s="57"/>
      <c r="CC24" s="57"/>
      <c r="CD24" s="57"/>
      <c r="CE24" s="57"/>
      <c r="CF24" s="57"/>
      <c r="CG24" s="57"/>
      <c r="CH24" s="57"/>
      <c r="CI24" s="57"/>
      <c r="CJ24" s="57"/>
      <c r="CK24" s="57"/>
      <c r="CL24" s="57"/>
      <c r="CM24" s="57"/>
      <c r="CN24" s="57"/>
      <c r="CO24" s="57"/>
      <c r="CP24" s="57"/>
      <c r="CQ24" s="57"/>
      <c r="CR24" s="57"/>
      <c r="CS24" s="57"/>
      <c r="CT24" s="57"/>
      <c r="CU24" s="57"/>
      <c r="CV24" s="57"/>
      <c r="CW24" s="57"/>
      <c r="CX24" s="57"/>
      <c r="CY24" s="57"/>
      <c r="CZ24" s="57"/>
      <c r="DA24" s="57"/>
      <c r="DB24" s="57"/>
      <c r="DC24" s="57"/>
      <c r="DD24" s="57"/>
      <c r="DE24" s="57"/>
      <c r="DF24" s="57"/>
      <c r="DG24" s="57"/>
      <c r="DH24" s="57"/>
      <c r="DI24" s="57"/>
      <c r="DJ24" s="57"/>
      <c r="DK24" s="57"/>
      <c r="DL24" s="57"/>
      <c r="DM24" s="57"/>
      <c r="DN24" s="57"/>
      <c r="DO24" s="57"/>
      <c r="DP24" s="57"/>
      <c r="DQ24" s="57"/>
      <c r="DR24" s="57"/>
      <c r="DS24" s="57"/>
      <c r="DT24" s="57"/>
      <c r="DU24" s="57"/>
      <c r="DV24" s="101"/>
      <c r="DW24" s="57"/>
      <c r="DX24" s="57"/>
      <c r="DY24" s="57"/>
      <c r="DZ24" s="57"/>
      <c r="EA24" s="57"/>
      <c r="EB24" s="57"/>
      <c r="EC24" s="57"/>
      <c r="ED24" s="57"/>
      <c r="EE24" s="57"/>
      <c r="EF24" s="57"/>
      <c r="EG24" s="57"/>
      <c r="EH24" s="57"/>
      <c r="EI24" s="57"/>
      <c r="EJ24" s="57"/>
      <c r="EK24" s="57"/>
      <c r="EL24" s="57"/>
      <c r="EM24" s="57"/>
      <c r="EN24" s="57"/>
      <c r="EO24" s="57"/>
      <c r="EP24" s="57"/>
      <c r="EQ24" s="101"/>
      <c r="ER24" s="557"/>
    </row>
    <row r="25" spans="1:148" ht="15" customHeight="1" x14ac:dyDescent="0.25">
      <c r="A25" s="625"/>
      <c r="B25" s="1343" t="s">
        <v>1207</v>
      </c>
      <c r="C25" s="1348" t="str">
        <f>IF(ISBLANK(TB!C200), "", TB!C200)</f>
        <v/>
      </c>
      <c r="D25" s="1348" t="str">
        <f>IF(ISBLANK(TB!D200), "", TB!D200)</f>
        <v/>
      </c>
      <c r="E25" s="1348" t="str">
        <f>IF(ISBLANK(TB!E200), "", TB!E200)</f>
        <v/>
      </c>
      <c r="F25" s="1348" t="str">
        <f>IF(ISBLANK(TB!F200), "", TB!F200)</f>
        <v/>
      </c>
      <c r="G25" s="57"/>
      <c r="H25" s="57"/>
      <c r="I25" s="57"/>
      <c r="J25" s="57"/>
      <c r="K25" s="57"/>
      <c r="L25" s="57"/>
      <c r="M25" s="57"/>
      <c r="N25" s="57"/>
      <c r="O25" s="57"/>
      <c r="P25" s="57"/>
      <c r="Q25" s="57"/>
      <c r="R25" s="57"/>
      <c r="S25" s="57"/>
      <c r="T25" s="57"/>
      <c r="U25" s="57"/>
      <c r="V25" s="57"/>
      <c r="W25" s="57"/>
      <c r="X25" s="57"/>
      <c r="Y25" s="57"/>
      <c r="Z25" s="57"/>
      <c r="AA25" s="57"/>
      <c r="AB25" s="57"/>
      <c r="AC25" s="57"/>
      <c r="AD25" s="57"/>
      <c r="AE25" s="57"/>
      <c r="AF25" s="57"/>
      <c r="AG25" s="57"/>
      <c r="AH25" s="57"/>
      <c r="AI25" s="57"/>
      <c r="AJ25" s="57"/>
      <c r="AK25" s="57"/>
      <c r="AL25" s="57"/>
      <c r="AM25" s="57"/>
      <c r="AN25" s="57"/>
      <c r="AO25" s="57"/>
      <c r="AP25" s="57"/>
      <c r="AQ25" s="57"/>
      <c r="AR25" s="57"/>
      <c r="AS25" s="57"/>
      <c r="AT25" s="57"/>
      <c r="AU25" s="57"/>
      <c r="AV25" s="57"/>
      <c r="AW25" s="57"/>
      <c r="AX25" s="57"/>
      <c r="AY25" s="57"/>
      <c r="AZ25" s="57"/>
      <c r="BA25" s="57"/>
      <c r="BB25" s="57"/>
      <c r="BC25" s="57"/>
      <c r="BD25" s="57"/>
      <c r="BE25" s="57"/>
      <c r="BF25" s="57"/>
      <c r="BG25" s="57"/>
      <c r="BH25" s="57"/>
      <c r="BI25" s="57"/>
      <c r="BJ25" s="57"/>
      <c r="BK25" s="57"/>
      <c r="BL25" s="57"/>
      <c r="BM25" s="57"/>
      <c r="BN25" s="57"/>
      <c r="BO25" s="57"/>
      <c r="BP25" s="57"/>
      <c r="BQ25" s="57"/>
      <c r="BR25" s="57"/>
      <c r="BS25" s="57"/>
      <c r="BT25" s="57"/>
      <c r="BU25" s="57"/>
      <c r="BV25" s="57"/>
      <c r="BW25" s="57"/>
      <c r="BX25" s="57"/>
      <c r="BY25" s="57"/>
      <c r="BZ25" s="57"/>
      <c r="CA25" s="57"/>
      <c r="CB25" s="57"/>
      <c r="CC25" s="57"/>
      <c r="CD25" s="57"/>
      <c r="CE25" s="57"/>
      <c r="CF25" s="57"/>
      <c r="CG25" s="57"/>
      <c r="CH25" s="57"/>
      <c r="CI25" s="57"/>
      <c r="CJ25" s="57"/>
      <c r="CK25" s="57"/>
      <c r="CL25" s="57"/>
      <c r="CM25" s="57"/>
      <c r="CN25" s="57"/>
      <c r="CO25" s="57"/>
      <c r="CP25" s="57"/>
      <c r="CQ25" s="57"/>
      <c r="CR25" s="57"/>
      <c r="CS25" s="57"/>
      <c r="CT25" s="57"/>
      <c r="CU25" s="57"/>
      <c r="CV25" s="57"/>
      <c r="CW25" s="57"/>
      <c r="CX25" s="57"/>
      <c r="CY25" s="57"/>
      <c r="CZ25" s="57"/>
      <c r="DA25" s="57"/>
      <c r="DB25" s="57"/>
      <c r="DC25" s="57"/>
      <c r="DD25" s="57"/>
      <c r="DE25" s="57"/>
      <c r="DF25" s="57"/>
      <c r="DG25" s="57"/>
      <c r="DH25" s="57"/>
      <c r="DI25" s="57"/>
      <c r="DJ25" s="57"/>
      <c r="DK25" s="57"/>
      <c r="DL25" s="57"/>
      <c r="DM25" s="57"/>
      <c r="DN25" s="57"/>
      <c r="DO25" s="57"/>
      <c r="DP25" s="57"/>
      <c r="DQ25" s="57"/>
      <c r="DR25" s="57"/>
      <c r="DS25" s="57"/>
      <c r="DT25" s="57"/>
      <c r="DU25" s="57"/>
      <c r="DV25" s="101"/>
      <c r="DW25" s="57"/>
      <c r="DX25" s="57"/>
      <c r="DY25" s="57"/>
      <c r="DZ25" s="57"/>
      <c r="EA25" s="57"/>
      <c r="EB25" s="57"/>
      <c r="EC25" s="57"/>
      <c r="ED25" s="57"/>
      <c r="EE25" s="57"/>
      <c r="EF25" s="57"/>
      <c r="EG25" s="57"/>
      <c r="EH25" s="57"/>
      <c r="EI25" s="57"/>
      <c r="EJ25" s="57"/>
      <c r="EK25" s="57"/>
      <c r="EL25" s="57"/>
      <c r="EM25" s="57"/>
      <c r="EN25" s="57"/>
      <c r="EO25" s="57"/>
      <c r="EP25" s="57"/>
      <c r="EQ25" s="101"/>
      <c r="ER25" s="557"/>
    </row>
    <row r="26" spans="1:148" ht="15" customHeight="1" x14ac:dyDescent="0.25">
      <c r="A26" s="625"/>
      <c r="B26" s="1343" t="s">
        <v>1208</v>
      </c>
      <c r="C26" s="1348" t="str">
        <f>IF(ISBLANK(TB!C201), "", TB!C201)</f>
        <v/>
      </c>
      <c r="D26" s="1348" t="str">
        <f>IF(ISBLANK(TB!D201), "", TB!D201)</f>
        <v/>
      </c>
      <c r="E26" s="1348" t="str">
        <f>IF(ISBLANK(TB!E201), "", TB!E201)</f>
        <v/>
      </c>
      <c r="F26" s="1348" t="str">
        <f>IF(ISBLANK(TB!F201), "", TB!F201)</f>
        <v/>
      </c>
      <c r="G26" s="57"/>
      <c r="H26" s="57"/>
      <c r="I26" s="57"/>
      <c r="J26" s="57"/>
      <c r="K26" s="57"/>
      <c r="L26" s="57"/>
      <c r="M26" s="57"/>
      <c r="N26" s="57"/>
      <c r="O26" s="57"/>
      <c r="P26" s="57"/>
      <c r="Q26" s="57"/>
      <c r="R26" s="57"/>
      <c r="S26" s="57"/>
      <c r="T26" s="57"/>
      <c r="U26" s="57"/>
      <c r="V26" s="57"/>
      <c r="W26" s="57"/>
      <c r="X26" s="57"/>
      <c r="Y26" s="57"/>
      <c r="Z26" s="57"/>
      <c r="AA26" s="57"/>
      <c r="AB26" s="57"/>
      <c r="AC26" s="57"/>
      <c r="AD26" s="57"/>
      <c r="AE26" s="57"/>
      <c r="AF26" s="57"/>
      <c r="AG26" s="57"/>
      <c r="AH26" s="57"/>
      <c r="AI26" s="57"/>
      <c r="AJ26" s="57"/>
      <c r="AK26" s="57"/>
      <c r="AL26" s="57"/>
      <c r="AM26" s="57"/>
      <c r="AN26" s="57"/>
      <c r="AO26" s="57"/>
      <c r="AP26" s="57"/>
      <c r="AQ26" s="57"/>
      <c r="AR26" s="57"/>
      <c r="AS26" s="57"/>
      <c r="AT26" s="57"/>
      <c r="AU26" s="57"/>
      <c r="AV26" s="57"/>
      <c r="AW26" s="57"/>
      <c r="AX26" s="57"/>
      <c r="AY26" s="57"/>
      <c r="AZ26" s="57"/>
      <c r="BA26" s="57"/>
      <c r="BB26" s="57"/>
      <c r="BC26" s="57"/>
      <c r="BD26" s="57"/>
      <c r="BE26" s="57"/>
      <c r="BF26" s="57"/>
      <c r="BG26" s="57"/>
      <c r="BH26" s="57"/>
      <c r="BI26" s="57"/>
      <c r="BJ26" s="57"/>
      <c r="BK26" s="57"/>
      <c r="BL26" s="57"/>
      <c r="BM26" s="57"/>
      <c r="BN26" s="57"/>
      <c r="BO26" s="57"/>
      <c r="BP26" s="57"/>
      <c r="BQ26" s="57"/>
      <c r="BR26" s="57"/>
      <c r="BS26" s="57"/>
      <c r="BT26" s="57"/>
      <c r="BU26" s="57"/>
      <c r="BV26" s="57"/>
      <c r="BW26" s="57"/>
      <c r="BX26" s="57"/>
      <c r="BY26" s="57"/>
      <c r="BZ26" s="57"/>
      <c r="CA26" s="57"/>
      <c r="CB26" s="57"/>
      <c r="CC26" s="57"/>
      <c r="CD26" s="57"/>
      <c r="CE26" s="57"/>
      <c r="CF26" s="57"/>
      <c r="CG26" s="57"/>
      <c r="CH26" s="57"/>
      <c r="CI26" s="57"/>
      <c r="CJ26" s="57"/>
      <c r="CK26" s="57"/>
      <c r="CL26" s="57"/>
      <c r="CM26" s="57"/>
      <c r="CN26" s="57"/>
      <c r="CO26" s="57"/>
      <c r="CP26" s="57"/>
      <c r="CQ26" s="57"/>
      <c r="CR26" s="57"/>
      <c r="CS26" s="57"/>
      <c r="CT26" s="57"/>
      <c r="CU26" s="57"/>
      <c r="CV26" s="57"/>
      <c r="CW26" s="57"/>
      <c r="CX26" s="57"/>
      <c r="CY26" s="57"/>
      <c r="CZ26" s="57"/>
      <c r="DA26" s="57"/>
      <c r="DB26" s="57"/>
      <c r="DC26" s="57"/>
      <c r="DD26" s="57"/>
      <c r="DE26" s="57"/>
      <c r="DF26" s="57"/>
      <c r="DG26" s="57"/>
      <c r="DH26" s="57"/>
      <c r="DI26" s="57"/>
      <c r="DJ26" s="57"/>
      <c r="DK26" s="57"/>
      <c r="DL26" s="57"/>
      <c r="DM26" s="57"/>
      <c r="DN26" s="57"/>
      <c r="DO26" s="57"/>
      <c r="DP26" s="57"/>
      <c r="DQ26" s="57"/>
      <c r="DR26" s="57"/>
      <c r="DS26" s="57"/>
      <c r="DT26" s="57"/>
      <c r="DU26" s="57"/>
      <c r="DV26" s="101"/>
      <c r="DW26" s="57"/>
      <c r="DX26" s="57"/>
      <c r="DY26" s="57"/>
      <c r="DZ26" s="57"/>
      <c r="EA26" s="57"/>
      <c r="EB26" s="57"/>
      <c r="EC26" s="57"/>
      <c r="ED26" s="57"/>
      <c r="EE26" s="57"/>
      <c r="EF26" s="57"/>
      <c r="EG26" s="57"/>
      <c r="EH26" s="57"/>
      <c r="EI26" s="57"/>
      <c r="EJ26" s="57"/>
      <c r="EK26" s="57"/>
      <c r="EL26" s="57"/>
      <c r="EM26" s="57"/>
      <c r="EN26" s="57"/>
      <c r="EO26" s="57"/>
      <c r="EP26" s="57"/>
      <c r="EQ26" s="101"/>
      <c r="ER26" s="557"/>
    </row>
    <row r="27" spans="1:148" ht="15" customHeight="1" x14ac:dyDescent="0.25">
      <c r="A27" s="625"/>
      <c r="B27" s="1343" t="s">
        <v>1209</v>
      </c>
      <c r="C27" s="1348" t="str">
        <f>IF(ISBLANK(TB!C202), "", TB!C202)</f>
        <v/>
      </c>
      <c r="D27" s="1348" t="str">
        <f>IF(ISBLANK(TB!D202), "", TB!D202)</f>
        <v/>
      </c>
      <c r="E27" s="1348" t="str">
        <f>IF(ISBLANK(TB!E202), "", TB!E202)</f>
        <v/>
      </c>
      <c r="F27" s="1348" t="str">
        <f>IF(ISBLANK(TB!F202), "", TB!F202)</f>
        <v/>
      </c>
      <c r="G27" s="57"/>
      <c r="H27" s="57"/>
      <c r="I27" s="57"/>
      <c r="J27" s="57"/>
      <c r="K27" s="57"/>
      <c r="L27" s="57"/>
      <c r="M27" s="57"/>
      <c r="N27" s="57"/>
      <c r="O27" s="57"/>
      <c r="P27" s="57"/>
      <c r="Q27" s="57"/>
      <c r="R27" s="57"/>
      <c r="S27" s="57"/>
      <c r="T27" s="57"/>
      <c r="U27" s="57"/>
      <c r="V27" s="57"/>
      <c r="W27" s="57"/>
      <c r="X27" s="57"/>
      <c r="Y27" s="57"/>
      <c r="Z27" s="57"/>
      <c r="AA27" s="57"/>
      <c r="AB27" s="57"/>
      <c r="AC27" s="57"/>
      <c r="AD27" s="57"/>
      <c r="AE27" s="57"/>
      <c r="AF27" s="57"/>
      <c r="AG27" s="57"/>
      <c r="AH27" s="57"/>
      <c r="AI27" s="57"/>
      <c r="AJ27" s="57"/>
      <c r="AK27" s="57"/>
      <c r="AL27" s="57"/>
      <c r="AM27" s="57"/>
      <c r="AN27" s="57"/>
      <c r="AO27" s="57"/>
      <c r="AP27" s="57"/>
      <c r="AQ27" s="57"/>
      <c r="AR27" s="57"/>
      <c r="AS27" s="57"/>
      <c r="AT27" s="57"/>
      <c r="AU27" s="57"/>
      <c r="AV27" s="57"/>
      <c r="AW27" s="57"/>
      <c r="AX27" s="57"/>
      <c r="AY27" s="57"/>
      <c r="AZ27" s="57"/>
      <c r="BA27" s="57"/>
      <c r="BB27" s="57"/>
      <c r="BC27" s="57"/>
      <c r="BD27" s="57"/>
      <c r="BE27" s="57"/>
      <c r="BF27" s="57"/>
      <c r="BG27" s="57"/>
      <c r="BH27" s="57"/>
      <c r="BI27" s="57"/>
      <c r="BJ27" s="57"/>
      <c r="BK27" s="57"/>
      <c r="BL27" s="57"/>
      <c r="BM27" s="57"/>
      <c r="BN27" s="57"/>
      <c r="BO27" s="57"/>
      <c r="BP27" s="57"/>
      <c r="BQ27" s="57"/>
      <c r="BR27" s="57"/>
      <c r="BS27" s="57"/>
      <c r="BT27" s="57"/>
      <c r="BU27" s="57"/>
      <c r="BV27" s="57"/>
      <c r="BW27" s="57"/>
      <c r="BX27" s="57"/>
      <c r="BY27" s="57"/>
      <c r="BZ27" s="57"/>
      <c r="CA27" s="57"/>
      <c r="CB27" s="57"/>
      <c r="CC27" s="57"/>
      <c r="CD27" s="57"/>
      <c r="CE27" s="57"/>
      <c r="CF27" s="57"/>
      <c r="CG27" s="57"/>
      <c r="CH27" s="57"/>
      <c r="CI27" s="57"/>
      <c r="CJ27" s="57"/>
      <c r="CK27" s="57"/>
      <c r="CL27" s="57"/>
      <c r="CM27" s="57"/>
      <c r="CN27" s="57"/>
      <c r="CO27" s="57"/>
      <c r="CP27" s="57"/>
      <c r="CQ27" s="57"/>
      <c r="CR27" s="57"/>
      <c r="CS27" s="57"/>
      <c r="CT27" s="57"/>
      <c r="CU27" s="57"/>
      <c r="CV27" s="57"/>
      <c r="CW27" s="57"/>
      <c r="CX27" s="57"/>
      <c r="CY27" s="57"/>
      <c r="CZ27" s="57"/>
      <c r="DA27" s="57"/>
      <c r="DB27" s="57"/>
      <c r="DC27" s="57"/>
      <c r="DD27" s="57"/>
      <c r="DE27" s="57"/>
      <c r="DF27" s="57"/>
      <c r="DG27" s="57"/>
      <c r="DH27" s="57"/>
      <c r="DI27" s="57"/>
      <c r="DJ27" s="57"/>
      <c r="DK27" s="57"/>
      <c r="DL27" s="57"/>
      <c r="DM27" s="57"/>
      <c r="DN27" s="57"/>
      <c r="DO27" s="57"/>
      <c r="DP27" s="57"/>
      <c r="DQ27" s="57"/>
      <c r="DR27" s="57"/>
      <c r="DS27" s="57"/>
      <c r="DT27" s="57"/>
      <c r="DU27" s="57"/>
      <c r="DV27" s="101"/>
      <c r="DW27" s="57"/>
      <c r="DX27" s="57"/>
      <c r="DY27" s="57"/>
      <c r="DZ27" s="57"/>
      <c r="EA27" s="57"/>
      <c r="EB27" s="57"/>
      <c r="EC27" s="57"/>
      <c r="ED27" s="57"/>
      <c r="EE27" s="57"/>
      <c r="EF27" s="57"/>
      <c r="EG27" s="57"/>
      <c r="EH27" s="57"/>
      <c r="EI27" s="57"/>
      <c r="EJ27" s="57"/>
      <c r="EK27" s="57"/>
      <c r="EL27" s="57"/>
      <c r="EM27" s="57"/>
      <c r="EN27" s="57"/>
      <c r="EO27" s="57"/>
      <c r="EP27" s="57"/>
      <c r="EQ27" s="101"/>
      <c r="ER27" s="557"/>
    </row>
    <row r="28" spans="1:148" ht="15" customHeight="1" x14ac:dyDescent="0.25">
      <c r="A28" s="625"/>
      <c r="B28" s="1343" t="s">
        <v>1210</v>
      </c>
      <c r="C28" s="1348" t="str">
        <f>IF(ISBLANK(TB!C203), "", TB!C203)</f>
        <v/>
      </c>
      <c r="D28" s="1348" t="str">
        <f>IF(ISBLANK(TB!D203), "", TB!D203)</f>
        <v/>
      </c>
      <c r="E28" s="1348" t="str">
        <f>IF(ISBLANK(TB!E203), "", TB!E203)</f>
        <v/>
      </c>
      <c r="F28" s="1348" t="str">
        <f>IF(ISBLANK(TB!F203), "", TB!F203)</f>
        <v/>
      </c>
      <c r="G28" s="57"/>
      <c r="H28" s="57"/>
      <c r="I28" s="57"/>
      <c r="J28" s="57"/>
      <c r="K28" s="57"/>
      <c r="L28" s="57"/>
      <c r="M28" s="57"/>
      <c r="N28" s="57"/>
      <c r="O28" s="57"/>
      <c r="P28" s="57"/>
      <c r="Q28" s="57"/>
      <c r="R28" s="57"/>
      <c r="S28" s="57"/>
      <c r="T28" s="57"/>
      <c r="U28" s="57"/>
      <c r="V28" s="57"/>
      <c r="W28" s="57"/>
      <c r="X28" s="57"/>
      <c r="Y28" s="57"/>
      <c r="Z28" s="57"/>
      <c r="AA28" s="57"/>
      <c r="AB28" s="57"/>
      <c r="AC28" s="57"/>
      <c r="AD28" s="57"/>
      <c r="AE28" s="57"/>
      <c r="AF28" s="57"/>
      <c r="AG28" s="57"/>
      <c r="AH28" s="57"/>
      <c r="AI28" s="57"/>
      <c r="AJ28" s="57"/>
      <c r="AK28" s="57"/>
      <c r="AL28" s="57"/>
      <c r="AM28" s="57"/>
      <c r="AN28" s="57"/>
      <c r="AO28" s="57"/>
      <c r="AP28" s="57"/>
      <c r="AQ28" s="57"/>
      <c r="AR28" s="57"/>
      <c r="AS28" s="57"/>
      <c r="AT28" s="57"/>
      <c r="AU28" s="57"/>
      <c r="AV28" s="57"/>
      <c r="AW28" s="57"/>
      <c r="AX28" s="57"/>
      <c r="AY28" s="57"/>
      <c r="AZ28" s="57"/>
      <c r="BA28" s="57"/>
      <c r="BB28" s="57"/>
      <c r="BC28" s="57"/>
      <c r="BD28" s="57"/>
      <c r="BE28" s="57"/>
      <c r="BF28" s="57"/>
      <c r="BG28" s="57"/>
      <c r="BH28" s="57"/>
      <c r="BI28" s="57"/>
      <c r="BJ28" s="57"/>
      <c r="BK28" s="57"/>
      <c r="BL28" s="57"/>
      <c r="BM28" s="57"/>
      <c r="BN28" s="57"/>
      <c r="BO28" s="57"/>
      <c r="BP28" s="57"/>
      <c r="BQ28" s="57"/>
      <c r="BR28" s="57"/>
      <c r="BS28" s="57"/>
      <c r="BT28" s="57"/>
      <c r="BU28" s="57"/>
      <c r="BV28" s="57"/>
      <c r="BW28" s="57"/>
      <c r="BX28" s="57"/>
      <c r="BY28" s="57"/>
      <c r="BZ28" s="57"/>
      <c r="CA28" s="57"/>
      <c r="CB28" s="57"/>
      <c r="CC28" s="57"/>
      <c r="CD28" s="57"/>
      <c r="CE28" s="57"/>
      <c r="CF28" s="57"/>
      <c r="CG28" s="57"/>
      <c r="CH28" s="57"/>
      <c r="CI28" s="57"/>
      <c r="CJ28" s="57"/>
      <c r="CK28" s="57"/>
      <c r="CL28" s="57"/>
      <c r="CM28" s="57"/>
      <c r="CN28" s="57"/>
      <c r="CO28" s="57"/>
      <c r="CP28" s="57"/>
      <c r="CQ28" s="57"/>
      <c r="CR28" s="57"/>
      <c r="CS28" s="57"/>
      <c r="CT28" s="57"/>
      <c r="CU28" s="57"/>
      <c r="CV28" s="57"/>
      <c r="CW28" s="57"/>
      <c r="CX28" s="57"/>
      <c r="CY28" s="57"/>
      <c r="CZ28" s="57"/>
      <c r="DA28" s="57"/>
      <c r="DB28" s="57"/>
      <c r="DC28" s="57"/>
      <c r="DD28" s="57"/>
      <c r="DE28" s="57"/>
      <c r="DF28" s="57"/>
      <c r="DG28" s="57"/>
      <c r="DH28" s="57"/>
      <c r="DI28" s="57"/>
      <c r="DJ28" s="57"/>
      <c r="DK28" s="57"/>
      <c r="DL28" s="57"/>
      <c r="DM28" s="57"/>
      <c r="DN28" s="57"/>
      <c r="DO28" s="57"/>
      <c r="DP28" s="57"/>
      <c r="DQ28" s="57"/>
      <c r="DR28" s="57"/>
      <c r="DS28" s="57"/>
      <c r="DT28" s="57"/>
      <c r="DU28" s="57"/>
      <c r="DV28" s="101"/>
      <c r="DW28" s="57"/>
      <c r="DX28" s="57"/>
      <c r="DY28" s="57"/>
      <c r="DZ28" s="57"/>
      <c r="EA28" s="57"/>
      <c r="EB28" s="57"/>
      <c r="EC28" s="57"/>
      <c r="ED28" s="57"/>
      <c r="EE28" s="57"/>
      <c r="EF28" s="57"/>
      <c r="EG28" s="57"/>
      <c r="EH28" s="57"/>
      <c r="EI28" s="57"/>
      <c r="EJ28" s="57"/>
      <c r="EK28" s="57"/>
      <c r="EL28" s="57"/>
      <c r="EM28" s="57"/>
      <c r="EN28" s="57"/>
      <c r="EO28" s="57"/>
      <c r="EP28" s="57"/>
      <c r="EQ28" s="101"/>
      <c r="ER28" s="557"/>
    </row>
    <row r="29" spans="1:148" ht="15" customHeight="1" x14ac:dyDescent="0.25">
      <c r="A29" s="625"/>
      <c r="B29" s="1343" t="s">
        <v>1211</v>
      </c>
      <c r="C29" s="1348" t="str">
        <f>IF(ISBLANK(TB!C204), "", TB!C204)</f>
        <v/>
      </c>
      <c r="D29" s="1348" t="str">
        <f>IF(ISBLANK(TB!D204), "", TB!D204)</f>
        <v/>
      </c>
      <c r="E29" s="1348" t="str">
        <f>IF(ISBLANK(TB!E204), "", TB!E204)</f>
        <v/>
      </c>
      <c r="F29" s="1348" t="str">
        <f>IF(ISBLANK(TB!F204), "", TB!F204)</f>
        <v/>
      </c>
      <c r="G29" s="57"/>
      <c r="H29" s="57"/>
      <c r="I29" s="57"/>
      <c r="J29" s="57"/>
      <c r="K29" s="57"/>
      <c r="L29" s="57"/>
      <c r="M29" s="57"/>
      <c r="N29" s="57"/>
      <c r="O29" s="57"/>
      <c r="P29" s="57"/>
      <c r="Q29" s="57"/>
      <c r="R29" s="57"/>
      <c r="S29" s="57"/>
      <c r="T29" s="57"/>
      <c r="U29" s="57"/>
      <c r="V29" s="57"/>
      <c r="W29" s="57"/>
      <c r="X29" s="57"/>
      <c r="Y29" s="57"/>
      <c r="Z29" s="57"/>
      <c r="AA29" s="57"/>
      <c r="AB29" s="57"/>
      <c r="AC29" s="57"/>
      <c r="AD29" s="57"/>
      <c r="AE29" s="57"/>
      <c r="AF29" s="57"/>
      <c r="AG29" s="57"/>
      <c r="AH29" s="57"/>
      <c r="AI29" s="57"/>
      <c r="AJ29" s="57"/>
      <c r="AK29" s="57"/>
      <c r="AL29" s="57"/>
      <c r="AM29" s="57"/>
      <c r="AN29" s="57"/>
      <c r="AO29" s="57"/>
      <c r="AP29" s="57"/>
      <c r="AQ29" s="57"/>
      <c r="AR29" s="57"/>
      <c r="AS29" s="57"/>
      <c r="AT29" s="57"/>
      <c r="AU29" s="57"/>
      <c r="AV29" s="57"/>
      <c r="AW29" s="57"/>
      <c r="AX29" s="57"/>
      <c r="AY29" s="57"/>
      <c r="AZ29" s="57"/>
      <c r="BA29" s="57"/>
      <c r="BB29" s="57"/>
      <c r="BC29" s="57"/>
      <c r="BD29" s="57"/>
      <c r="BE29" s="57"/>
      <c r="BF29" s="57"/>
      <c r="BG29" s="57"/>
      <c r="BH29" s="57"/>
      <c r="BI29" s="57"/>
      <c r="BJ29" s="57"/>
      <c r="BK29" s="57"/>
      <c r="BL29" s="57"/>
      <c r="BM29" s="57"/>
      <c r="BN29" s="57"/>
      <c r="BO29" s="57"/>
      <c r="BP29" s="57"/>
      <c r="BQ29" s="57"/>
      <c r="BR29" s="57"/>
      <c r="BS29" s="57"/>
      <c r="BT29" s="57"/>
      <c r="BU29" s="57"/>
      <c r="BV29" s="57"/>
      <c r="BW29" s="57"/>
      <c r="BX29" s="57"/>
      <c r="BY29" s="57"/>
      <c r="BZ29" s="57"/>
      <c r="CA29" s="57"/>
      <c r="CB29" s="57"/>
      <c r="CC29" s="57"/>
      <c r="CD29" s="57"/>
      <c r="CE29" s="57"/>
      <c r="CF29" s="57"/>
      <c r="CG29" s="57"/>
      <c r="CH29" s="57"/>
      <c r="CI29" s="57"/>
      <c r="CJ29" s="57"/>
      <c r="CK29" s="57"/>
      <c r="CL29" s="57"/>
      <c r="CM29" s="57"/>
      <c r="CN29" s="57"/>
      <c r="CO29" s="57"/>
      <c r="CP29" s="57"/>
      <c r="CQ29" s="57"/>
      <c r="CR29" s="57"/>
      <c r="CS29" s="57"/>
      <c r="CT29" s="57"/>
      <c r="CU29" s="57"/>
      <c r="CV29" s="57"/>
      <c r="CW29" s="57"/>
      <c r="CX29" s="57"/>
      <c r="CY29" s="57"/>
      <c r="CZ29" s="57"/>
      <c r="DA29" s="57"/>
      <c r="DB29" s="57"/>
      <c r="DC29" s="57"/>
      <c r="DD29" s="57"/>
      <c r="DE29" s="57"/>
      <c r="DF29" s="57"/>
      <c r="DG29" s="57"/>
      <c r="DH29" s="57"/>
      <c r="DI29" s="57"/>
      <c r="DJ29" s="57"/>
      <c r="DK29" s="57"/>
      <c r="DL29" s="57"/>
      <c r="DM29" s="57"/>
      <c r="DN29" s="57"/>
      <c r="DO29" s="57"/>
      <c r="DP29" s="57"/>
      <c r="DQ29" s="57"/>
      <c r="DR29" s="57"/>
      <c r="DS29" s="57"/>
      <c r="DT29" s="57"/>
      <c r="DU29" s="57"/>
      <c r="DV29" s="101"/>
      <c r="DW29" s="57"/>
      <c r="DX29" s="57"/>
      <c r="DY29" s="57"/>
      <c r="DZ29" s="57"/>
      <c r="EA29" s="57"/>
      <c r="EB29" s="57"/>
      <c r="EC29" s="57"/>
      <c r="ED29" s="57"/>
      <c r="EE29" s="57"/>
      <c r="EF29" s="57"/>
      <c r="EG29" s="57"/>
      <c r="EH29" s="57"/>
      <c r="EI29" s="57"/>
      <c r="EJ29" s="57"/>
      <c r="EK29" s="57"/>
      <c r="EL29" s="57"/>
      <c r="EM29" s="57"/>
      <c r="EN29" s="57"/>
      <c r="EO29" s="57"/>
      <c r="EP29" s="57"/>
      <c r="EQ29" s="101"/>
      <c r="ER29" s="557"/>
    </row>
    <row r="30" spans="1:148" ht="15" customHeight="1" x14ac:dyDescent="0.25">
      <c r="A30" s="625"/>
      <c r="B30" s="1343" t="s">
        <v>1212</v>
      </c>
      <c r="C30" s="1348" t="str">
        <f>IF(ISBLANK(TB!C205), "", TB!C205)</f>
        <v/>
      </c>
      <c r="D30" s="1348" t="str">
        <f>IF(ISBLANK(TB!D205), "", TB!D205)</f>
        <v/>
      </c>
      <c r="E30" s="1348" t="str">
        <f>IF(ISBLANK(TB!E205), "", TB!E205)</f>
        <v/>
      </c>
      <c r="F30" s="1348" t="str">
        <f>IF(ISBLANK(TB!F205), "", TB!F205)</f>
        <v/>
      </c>
      <c r="G30" s="57"/>
      <c r="H30" s="57"/>
      <c r="I30" s="57"/>
      <c r="J30" s="57"/>
      <c r="K30" s="57"/>
      <c r="L30" s="57"/>
      <c r="M30" s="57"/>
      <c r="N30" s="57"/>
      <c r="O30" s="57"/>
      <c r="P30" s="57"/>
      <c r="Q30" s="57"/>
      <c r="R30" s="57"/>
      <c r="S30" s="57"/>
      <c r="T30" s="57"/>
      <c r="U30" s="57"/>
      <c r="V30" s="57"/>
      <c r="W30" s="57"/>
      <c r="X30" s="57"/>
      <c r="Y30" s="57"/>
      <c r="Z30" s="57"/>
      <c r="AA30" s="57"/>
      <c r="AB30" s="57"/>
      <c r="AC30" s="57"/>
      <c r="AD30" s="57"/>
      <c r="AE30" s="57"/>
      <c r="AF30" s="57"/>
      <c r="AG30" s="57"/>
      <c r="AH30" s="57"/>
      <c r="AI30" s="57"/>
      <c r="AJ30" s="57"/>
      <c r="AK30" s="57"/>
      <c r="AL30" s="57"/>
      <c r="AM30" s="57"/>
      <c r="AN30" s="57"/>
      <c r="AO30" s="57"/>
      <c r="AP30" s="57"/>
      <c r="AQ30" s="57"/>
      <c r="AR30" s="57"/>
      <c r="AS30" s="57"/>
      <c r="AT30" s="57"/>
      <c r="AU30" s="57"/>
      <c r="AV30" s="57"/>
      <c r="AW30" s="57"/>
      <c r="AX30" s="57"/>
      <c r="AY30" s="57"/>
      <c r="AZ30" s="57"/>
      <c r="BA30" s="57"/>
      <c r="BB30" s="57"/>
      <c r="BC30" s="57"/>
      <c r="BD30" s="57"/>
      <c r="BE30" s="57"/>
      <c r="BF30" s="57"/>
      <c r="BG30" s="57"/>
      <c r="BH30" s="57"/>
      <c r="BI30" s="57"/>
      <c r="BJ30" s="57"/>
      <c r="BK30" s="57"/>
      <c r="BL30" s="57"/>
      <c r="BM30" s="57"/>
      <c r="BN30" s="57"/>
      <c r="BO30" s="57"/>
      <c r="BP30" s="57"/>
      <c r="BQ30" s="57"/>
      <c r="BR30" s="57"/>
      <c r="BS30" s="57"/>
      <c r="BT30" s="57"/>
      <c r="BU30" s="57"/>
      <c r="BV30" s="57"/>
      <c r="BW30" s="57"/>
      <c r="BX30" s="57"/>
      <c r="BY30" s="57"/>
      <c r="BZ30" s="57"/>
      <c r="CA30" s="57"/>
      <c r="CB30" s="57"/>
      <c r="CC30" s="57"/>
      <c r="CD30" s="57"/>
      <c r="CE30" s="57"/>
      <c r="CF30" s="57"/>
      <c r="CG30" s="57"/>
      <c r="CH30" s="57"/>
      <c r="CI30" s="57"/>
      <c r="CJ30" s="57"/>
      <c r="CK30" s="57"/>
      <c r="CL30" s="57"/>
      <c r="CM30" s="57"/>
      <c r="CN30" s="57"/>
      <c r="CO30" s="57"/>
      <c r="CP30" s="57"/>
      <c r="CQ30" s="57"/>
      <c r="CR30" s="57"/>
      <c r="CS30" s="57"/>
      <c r="CT30" s="57"/>
      <c r="CU30" s="57"/>
      <c r="CV30" s="57"/>
      <c r="CW30" s="57"/>
      <c r="CX30" s="57"/>
      <c r="CY30" s="57"/>
      <c r="CZ30" s="57"/>
      <c r="DA30" s="57"/>
      <c r="DB30" s="57"/>
      <c r="DC30" s="57"/>
      <c r="DD30" s="57"/>
      <c r="DE30" s="57"/>
      <c r="DF30" s="57"/>
      <c r="DG30" s="57"/>
      <c r="DH30" s="57"/>
      <c r="DI30" s="57"/>
      <c r="DJ30" s="57"/>
      <c r="DK30" s="57"/>
      <c r="DL30" s="57"/>
      <c r="DM30" s="57"/>
      <c r="DN30" s="57"/>
      <c r="DO30" s="57"/>
      <c r="DP30" s="57"/>
      <c r="DQ30" s="57"/>
      <c r="DR30" s="57"/>
      <c r="DS30" s="57"/>
      <c r="DT30" s="57"/>
      <c r="DU30" s="57"/>
      <c r="DV30" s="101"/>
      <c r="DW30" s="57"/>
      <c r="DX30" s="57"/>
      <c r="DY30" s="57"/>
      <c r="DZ30" s="57"/>
      <c r="EA30" s="57"/>
      <c r="EB30" s="57"/>
      <c r="EC30" s="57"/>
      <c r="ED30" s="57"/>
      <c r="EE30" s="57"/>
      <c r="EF30" s="57"/>
      <c r="EG30" s="57"/>
      <c r="EH30" s="57"/>
      <c r="EI30" s="57"/>
      <c r="EJ30" s="57"/>
      <c r="EK30" s="57"/>
      <c r="EL30" s="57"/>
      <c r="EM30" s="57"/>
      <c r="EN30" s="57"/>
      <c r="EO30" s="57"/>
      <c r="EP30" s="57"/>
      <c r="EQ30" s="101"/>
      <c r="ER30" s="557"/>
    </row>
    <row r="31" spans="1:148" ht="15" customHeight="1" x14ac:dyDescent="0.25">
      <c r="A31" s="625"/>
      <c r="B31" s="1343" t="s">
        <v>1213</v>
      </c>
      <c r="C31" s="1348" t="str">
        <f>IF(ISBLANK(TB!C206), "", TB!C206)</f>
        <v/>
      </c>
      <c r="D31" s="1348" t="str">
        <f>IF(ISBLANK(TB!D206), "", TB!D206)</f>
        <v/>
      </c>
      <c r="E31" s="1348" t="str">
        <f>IF(ISBLANK(TB!E206), "", TB!E206)</f>
        <v/>
      </c>
      <c r="F31" s="1348" t="str">
        <f>IF(ISBLANK(TB!F206), "", TB!F206)</f>
        <v/>
      </c>
      <c r="G31" s="57"/>
      <c r="H31" s="57"/>
      <c r="I31" s="57"/>
      <c r="J31" s="57"/>
      <c r="K31" s="57"/>
      <c r="L31" s="57"/>
      <c r="M31" s="57"/>
      <c r="N31" s="57"/>
      <c r="O31" s="57"/>
      <c r="P31" s="57"/>
      <c r="Q31" s="57"/>
      <c r="R31" s="57"/>
      <c r="S31" s="57"/>
      <c r="T31" s="57"/>
      <c r="U31" s="57"/>
      <c r="V31" s="57"/>
      <c r="W31" s="57"/>
      <c r="X31" s="57"/>
      <c r="Y31" s="57"/>
      <c r="Z31" s="57"/>
      <c r="AA31" s="57"/>
      <c r="AB31" s="57"/>
      <c r="AC31" s="57"/>
      <c r="AD31" s="57"/>
      <c r="AE31" s="57"/>
      <c r="AF31" s="57"/>
      <c r="AG31" s="57"/>
      <c r="AH31" s="57"/>
      <c r="AI31" s="57"/>
      <c r="AJ31" s="57"/>
      <c r="AK31" s="57"/>
      <c r="AL31" s="57"/>
      <c r="AM31" s="57"/>
      <c r="AN31" s="57"/>
      <c r="AO31" s="57"/>
      <c r="AP31" s="57"/>
      <c r="AQ31" s="57"/>
      <c r="AR31" s="57"/>
      <c r="AS31" s="57"/>
      <c r="AT31" s="57"/>
      <c r="AU31" s="57"/>
      <c r="AV31" s="57"/>
      <c r="AW31" s="57"/>
      <c r="AX31" s="57"/>
      <c r="AY31" s="57"/>
      <c r="AZ31" s="57"/>
      <c r="BA31" s="57"/>
      <c r="BB31" s="57"/>
      <c r="BC31" s="57"/>
      <c r="BD31" s="57"/>
      <c r="BE31" s="57"/>
      <c r="BF31" s="57"/>
      <c r="BG31" s="57"/>
      <c r="BH31" s="57"/>
      <c r="BI31" s="57"/>
      <c r="BJ31" s="57"/>
      <c r="BK31" s="57"/>
      <c r="BL31" s="57"/>
      <c r="BM31" s="57"/>
      <c r="BN31" s="57"/>
      <c r="BO31" s="57"/>
      <c r="BP31" s="57"/>
      <c r="BQ31" s="57"/>
      <c r="BR31" s="57"/>
      <c r="BS31" s="57"/>
      <c r="BT31" s="57"/>
      <c r="BU31" s="57"/>
      <c r="BV31" s="57"/>
      <c r="BW31" s="57"/>
      <c r="BX31" s="57"/>
      <c r="BY31" s="57"/>
      <c r="BZ31" s="57"/>
      <c r="CA31" s="57"/>
      <c r="CB31" s="57"/>
      <c r="CC31" s="57"/>
      <c r="CD31" s="57"/>
      <c r="CE31" s="57"/>
      <c r="CF31" s="57"/>
      <c r="CG31" s="57"/>
      <c r="CH31" s="57"/>
      <c r="CI31" s="57"/>
      <c r="CJ31" s="57"/>
      <c r="CK31" s="57"/>
      <c r="CL31" s="57"/>
      <c r="CM31" s="57"/>
      <c r="CN31" s="57"/>
      <c r="CO31" s="57"/>
      <c r="CP31" s="57"/>
      <c r="CQ31" s="57"/>
      <c r="CR31" s="57"/>
      <c r="CS31" s="57"/>
      <c r="CT31" s="57"/>
      <c r="CU31" s="57"/>
      <c r="CV31" s="57"/>
      <c r="CW31" s="57"/>
      <c r="CX31" s="57"/>
      <c r="CY31" s="57"/>
      <c r="CZ31" s="57"/>
      <c r="DA31" s="57"/>
      <c r="DB31" s="57"/>
      <c r="DC31" s="57"/>
      <c r="DD31" s="57"/>
      <c r="DE31" s="57"/>
      <c r="DF31" s="57"/>
      <c r="DG31" s="57"/>
      <c r="DH31" s="57"/>
      <c r="DI31" s="57"/>
      <c r="DJ31" s="57"/>
      <c r="DK31" s="57"/>
      <c r="DL31" s="57"/>
      <c r="DM31" s="57"/>
      <c r="DN31" s="57"/>
      <c r="DO31" s="57"/>
      <c r="DP31" s="57"/>
      <c r="DQ31" s="57"/>
      <c r="DR31" s="57"/>
      <c r="DS31" s="57"/>
      <c r="DT31" s="57"/>
      <c r="DU31" s="57"/>
      <c r="DV31" s="101"/>
      <c r="DW31" s="57"/>
      <c r="DX31" s="57"/>
      <c r="DY31" s="57"/>
      <c r="DZ31" s="57"/>
      <c r="EA31" s="57"/>
      <c r="EB31" s="57"/>
      <c r="EC31" s="57"/>
      <c r="ED31" s="57"/>
      <c r="EE31" s="57"/>
      <c r="EF31" s="57"/>
      <c r="EG31" s="57"/>
      <c r="EH31" s="57"/>
      <c r="EI31" s="57"/>
      <c r="EJ31" s="57"/>
      <c r="EK31" s="57"/>
      <c r="EL31" s="57"/>
      <c r="EM31" s="57"/>
      <c r="EN31" s="57"/>
      <c r="EO31" s="57"/>
      <c r="EP31" s="57"/>
      <c r="EQ31" s="101"/>
      <c r="ER31" s="557"/>
    </row>
    <row r="32" spans="1:148" ht="15" customHeight="1" x14ac:dyDescent="0.25">
      <c r="A32" s="625"/>
      <c r="B32" s="1343" t="s">
        <v>1214</v>
      </c>
      <c r="C32" s="1348" t="str">
        <f>IF(ISBLANK(TB!C207), "", TB!C207)</f>
        <v/>
      </c>
      <c r="D32" s="1348" t="str">
        <f>IF(ISBLANK(TB!D207), "", TB!D207)</f>
        <v/>
      </c>
      <c r="E32" s="1348" t="str">
        <f>IF(ISBLANK(TB!E207), "", TB!E207)</f>
        <v/>
      </c>
      <c r="F32" s="1348" t="str">
        <f>IF(ISBLANK(TB!F207), "", TB!F207)</f>
        <v/>
      </c>
      <c r="G32" s="57"/>
      <c r="H32" s="57"/>
      <c r="I32" s="57"/>
      <c r="J32" s="57"/>
      <c r="K32" s="57"/>
      <c r="L32" s="57"/>
      <c r="M32" s="57"/>
      <c r="N32" s="57"/>
      <c r="O32" s="57"/>
      <c r="P32" s="57"/>
      <c r="Q32" s="57"/>
      <c r="R32" s="57"/>
      <c r="S32" s="57"/>
      <c r="T32" s="57"/>
      <c r="U32" s="57"/>
      <c r="V32" s="57"/>
      <c r="W32" s="57"/>
      <c r="X32" s="57"/>
      <c r="Y32" s="57"/>
      <c r="Z32" s="57"/>
      <c r="AA32" s="57"/>
      <c r="AB32" s="57"/>
      <c r="AC32" s="57"/>
      <c r="AD32" s="57"/>
      <c r="AE32" s="57"/>
      <c r="AF32" s="57"/>
      <c r="AG32" s="57"/>
      <c r="AH32" s="57"/>
      <c r="AI32" s="57"/>
      <c r="AJ32" s="57"/>
      <c r="AK32" s="57"/>
      <c r="AL32" s="57"/>
      <c r="AM32" s="57"/>
      <c r="AN32" s="57"/>
      <c r="AO32" s="57"/>
      <c r="AP32" s="57"/>
      <c r="AQ32" s="57"/>
      <c r="AR32" s="57"/>
      <c r="AS32" s="57"/>
      <c r="AT32" s="57"/>
      <c r="AU32" s="57"/>
      <c r="AV32" s="57"/>
      <c r="AW32" s="57"/>
      <c r="AX32" s="57"/>
      <c r="AY32" s="57"/>
      <c r="AZ32" s="57"/>
      <c r="BA32" s="57"/>
      <c r="BB32" s="57"/>
      <c r="BC32" s="57"/>
      <c r="BD32" s="57"/>
      <c r="BE32" s="57"/>
      <c r="BF32" s="57"/>
      <c r="BG32" s="57"/>
      <c r="BH32" s="57"/>
      <c r="BI32" s="57"/>
      <c r="BJ32" s="57"/>
      <c r="BK32" s="57"/>
      <c r="BL32" s="57"/>
      <c r="BM32" s="57"/>
      <c r="BN32" s="57"/>
      <c r="BO32" s="57"/>
      <c r="BP32" s="57"/>
      <c r="BQ32" s="57"/>
      <c r="BR32" s="57"/>
      <c r="BS32" s="57"/>
      <c r="BT32" s="57"/>
      <c r="BU32" s="57"/>
      <c r="BV32" s="57"/>
      <c r="BW32" s="57"/>
      <c r="BX32" s="57"/>
      <c r="BY32" s="57"/>
      <c r="BZ32" s="57"/>
      <c r="CA32" s="57"/>
      <c r="CB32" s="57"/>
      <c r="CC32" s="57"/>
      <c r="CD32" s="57"/>
      <c r="CE32" s="57"/>
      <c r="CF32" s="57"/>
      <c r="CG32" s="57"/>
      <c r="CH32" s="57"/>
      <c r="CI32" s="57"/>
      <c r="CJ32" s="57"/>
      <c r="CK32" s="57"/>
      <c r="CL32" s="57"/>
      <c r="CM32" s="57"/>
      <c r="CN32" s="57"/>
      <c r="CO32" s="57"/>
      <c r="CP32" s="57"/>
      <c r="CQ32" s="57"/>
      <c r="CR32" s="57"/>
      <c r="CS32" s="57"/>
      <c r="CT32" s="57"/>
      <c r="CU32" s="57"/>
      <c r="CV32" s="57"/>
      <c r="CW32" s="57"/>
      <c r="CX32" s="57"/>
      <c r="CY32" s="57"/>
      <c r="CZ32" s="57"/>
      <c r="DA32" s="57"/>
      <c r="DB32" s="57"/>
      <c r="DC32" s="57"/>
      <c r="DD32" s="57"/>
      <c r="DE32" s="57"/>
      <c r="DF32" s="57"/>
      <c r="DG32" s="57"/>
      <c r="DH32" s="57"/>
      <c r="DI32" s="57"/>
      <c r="DJ32" s="57"/>
      <c r="DK32" s="57"/>
      <c r="DL32" s="57"/>
      <c r="DM32" s="57"/>
      <c r="DN32" s="57"/>
      <c r="DO32" s="57"/>
      <c r="DP32" s="57"/>
      <c r="DQ32" s="57"/>
      <c r="DR32" s="57"/>
      <c r="DS32" s="57"/>
      <c r="DT32" s="57"/>
      <c r="DU32" s="57"/>
      <c r="DV32" s="101"/>
      <c r="DW32" s="57"/>
      <c r="DX32" s="57"/>
      <c r="DY32" s="57"/>
      <c r="DZ32" s="57"/>
      <c r="EA32" s="57"/>
      <c r="EB32" s="57"/>
      <c r="EC32" s="57"/>
      <c r="ED32" s="57"/>
      <c r="EE32" s="57"/>
      <c r="EF32" s="57"/>
      <c r="EG32" s="57"/>
      <c r="EH32" s="57"/>
      <c r="EI32" s="57"/>
      <c r="EJ32" s="57"/>
      <c r="EK32" s="57"/>
      <c r="EL32" s="57"/>
      <c r="EM32" s="57"/>
      <c r="EN32" s="57"/>
      <c r="EO32" s="57"/>
      <c r="EP32" s="57"/>
      <c r="EQ32" s="101"/>
      <c r="ER32" s="557"/>
    </row>
    <row r="33" spans="1:148" ht="15" customHeight="1" x14ac:dyDescent="0.25">
      <c r="A33" s="625"/>
      <c r="B33" s="1343" t="s">
        <v>1215</v>
      </c>
      <c r="C33" s="1348" t="str">
        <f>IF(ISBLANK(TB!C208), "", TB!C208)</f>
        <v/>
      </c>
      <c r="D33" s="1348" t="str">
        <f>IF(ISBLANK(TB!D208), "", TB!D208)</f>
        <v/>
      </c>
      <c r="E33" s="1348" t="str">
        <f>IF(ISBLANK(TB!E208), "", TB!E208)</f>
        <v/>
      </c>
      <c r="F33" s="1348" t="str">
        <f>IF(ISBLANK(TB!F208), "", TB!F208)</f>
        <v/>
      </c>
      <c r="G33" s="57"/>
      <c r="H33" s="57"/>
      <c r="I33" s="57"/>
      <c r="J33" s="57"/>
      <c r="K33" s="57"/>
      <c r="L33" s="57"/>
      <c r="M33" s="57"/>
      <c r="N33" s="57"/>
      <c r="O33" s="57"/>
      <c r="P33" s="57"/>
      <c r="Q33" s="57"/>
      <c r="R33" s="57"/>
      <c r="S33" s="57"/>
      <c r="T33" s="57"/>
      <c r="U33" s="57"/>
      <c r="V33" s="57"/>
      <c r="W33" s="57"/>
      <c r="X33" s="57"/>
      <c r="Y33" s="57"/>
      <c r="Z33" s="57"/>
      <c r="AA33" s="57"/>
      <c r="AB33" s="57"/>
      <c r="AC33" s="57"/>
      <c r="AD33" s="57"/>
      <c r="AE33" s="57"/>
      <c r="AF33" s="57"/>
      <c r="AG33" s="57"/>
      <c r="AH33" s="57"/>
      <c r="AI33" s="57"/>
      <c r="AJ33" s="57"/>
      <c r="AK33" s="57"/>
      <c r="AL33" s="57"/>
      <c r="AM33" s="57"/>
      <c r="AN33" s="57"/>
      <c r="AO33" s="57"/>
      <c r="AP33" s="57"/>
      <c r="AQ33" s="57"/>
      <c r="AR33" s="57"/>
      <c r="AS33" s="57"/>
      <c r="AT33" s="57"/>
      <c r="AU33" s="57"/>
      <c r="AV33" s="57"/>
      <c r="AW33" s="57"/>
      <c r="AX33" s="57"/>
      <c r="AY33" s="57"/>
      <c r="AZ33" s="57"/>
      <c r="BA33" s="57"/>
      <c r="BB33" s="57"/>
      <c r="BC33" s="57"/>
      <c r="BD33" s="57"/>
      <c r="BE33" s="57"/>
      <c r="BF33" s="57"/>
      <c r="BG33" s="57"/>
      <c r="BH33" s="57"/>
      <c r="BI33" s="57"/>
      <c r="BJ33" s="57"/>
      <c r="BK33" s="57"/>
      <c r="BL33" s="57"/>
      <c r="BM33" s="57"/>
      <c r="BN33" s="57"/>
      <c r="BO33" s="57"/>
      <c r="BP33" s="57"/>
      <c r="BQ33" s="57"/>
      <c r="BR33" s="57"/>
      <c r="BS33" s="57"/>
      <c r="BT33" s="57"/>
      <c r="BU33" s="57"/>
      <c r="BV33" s="57"/>
      <c r="BW33" s="57"/>
      <c r="BX33" s="57"/>
      <c r="BY33" s="57"/>
      <c r="BZ33" s="57"/>
      <c r="CA33" s="57"/>
      <c r="CB33" s="57"/>
      <c r="CC33" s="57"/>
      <c r="CD33" s="57"/>
      <c r="CE33" s="57"/>
      <c r="CF33" s="57"/>
      <c r="CG33" s="57"/>
      <c r="CH33" s="57"/>
      <c r="CI33" s="57"/>
      <c r="CJ33" s="57"/>
      <c r="CK33" s="57"/>
      <c r="CL33" s="57"/>
      <c r="CM33" s="57"/>
      <c r="CN33" s="57"/>
      <c r="CO33" s="57"/>
      <c r="CP33" s="57"/>
      <c r="CQ33" s="57"/>
      <c r="CR33" s="57"/>
      <c r="CS33" s="57"/>
      <c r="CT33" s="57"/>
      <c r="CU33" s="57"/>
      <c r="CV33" s="57"/>
      <c r="CW33" s="57"/>
      <c r="CX33" s="57"/>
      <c r="CY33" s="57"/>
      <c r="CZ33" s="57"/>
      <c r="DA33" s="57"/>
      <c r="DB33" s="57"/>
      <c r="DC33" s="57"/>
      <c r="DD33" s="57"/>
      <c r="DE33" s="57"/>
      <c r="DF33" s="57"/>
      <c r="DG33" s="57"/>
      <c r="DH33" s="57"/>
      <c r="DI33" s="57"/>
      <c r="DJ33" s="57"/>
      <c r="DK33" s="57"/>
      <c r="DL33" s="57"/>
      <c r="DM33" s="57"/>
      <c r="DN33" s="57"/>
      <c r="DO33" s="57"/>
      <c r="DP33" s="57"/>
      <c r="DQ33" s="57"/>
      <c r="DR33" s="57"/>
      <c r="DS33" s="57"/>
      <c r="DT33" s="57"/>
      <c r="DU33" s="57"/>
      <c r="DV33" s="101"/>
      <c r="DW33" s="57"/>
      <c r="DX33" s="57"/>
      <c r="DY33" s="57"/>
      <c r="DZ33" s="57"/>
      <c r="EA33" s="57"/>
      <c r="EB33" s="57"/>
      <c r="EC33" s="57"/>
      <c r="ED33" s="57"/>
      <c r="EE33" s="57"/>
      <c r="EF33" s="57"/>
      <c r="EG33" s="57"/>
      <c r="EH33" s="57"/>
      <c r="EI33" s="57"/>
      <c r="EJ33" s="57"/>
      <c r="EK33" s="57"/>
      <c r="EL33" s="57"/>
      <c r="EM33" s="57"/>
      <c r="EN33" s="57"/>
      <c r="EO33" s="57"/>
      <c r="EP33" s="57"/>
      <c r="EQ33" s="101"/>
      <c r="ER33" s="557"/>
    </row>
    <row r="34" spans="1:148" ht="15" customHeight="1" x14ac:dyDescent="0.25">
      <c r="A34" s="625"/>
      <c r="B34" s="1343" t="s">
        <v>1216</v>
      </c>
      <c r="C34" s="1348" t="str">
        <f>IF(ISBLANK(TB!C209), "", TB!C209)</f>
        <v/>
      </c>
      <c r="D34" s="1348" t="str">
        <f>IF(ISBLANK(TB!D209), "", TB!D209)</f>
        <v/>
      </c>
      <c r="E34" s="1348" t="str">
        <f>IF(ISBLANK(TB!E209), "", TB!E209)</f>
        <v/>
      </c>
      <c r="F34" s="1348" t="str">
        <f>IF(ISBLANK(TB!F209), "", TB!F209)</f>
        <v/>
      </c>
      <c r="G34" s="57"/>
      <c r="H34" s="57"/>
      <c r="I34" s="57"/>
      <c r="J34" s="57"/>
      <c r="K34" s="57"/>
      <c r="L34" s="57"/>
      <c r="M34" s="57"/>
      <c r="N34" s="57"/>
      <c r="O34" s="57"/>
      <c r="P34" s="57"/>
      <c r="Q34" s="57"/>
      <c r="R34" s="57"/>
      <c r="S34" s="57"/>
      <c r="T34" s="57"/>
      <c r="U34" s="57"/>
      <c r="V34" s="57"/>
      <c r="W34" s="57"/>
      <c r="X34" s="57"/>
      <c r="Y34" s="57"/>
      <c r="Z34" s="57"/>
      <c r="AA34" s="57"/>
      <c r="AB34" s="57"/>
      <c r="AC34" s="57"/>
      <c r="AD34" s="57"/>
      <c r="AE34" s="57"/>
      <c r="AF34" s="57"/>
      <c r="AG34" s="57"/>
      <c r="AH34" s="57"/>
      <c r="AI34" s="57"/>
      <c r="AJ34" s="57"/>
      <c r="AK34" s="57"/>
      <c r="AL34" s="57"/>
      <c r="AM34" s="57"/>
      <c r="AN34" s="57"/>
      <c r="AO34" s="57"/>
      <c r="AP34" s="57"/>
      <c r="AQ34" s="57"/>
      <c r="AR34" s="57"/>
      <c r="AS34" s="57"/>
      <c r="AT34" s="57"/>
      <c r="AU34" s="57"/>
      <c r="AV34" s="57"/>
      <c r="AW34" s="57"/>
      <c r="AX34" s="57"/>
      <c r="AY34" s="57"/>
      <c r="AZ34" s="57"/>
      <c r="BA34" s="57"/>
      <c r="BB34" s="57"/>
      <c r="BC34" s="57"/>
      <c r="BD34" s="57"/>
      <c r="BE34" s="57"/>
      <c r="BF34" s="57"/>
      <c r="BG34" s="57"/>
      <c r="BH34" s="57"/>
      <c r="BI34" s="57"/>
      <c r="BJ34" s="57"/>
      <c r="BK34" s="57"/>
      <c r="BL34" s="57"/>
      <c r="BM34" s="57"/>
      <c r="BN34" s="57"/>
      <c r="BO34" s="57"/>
      <c r="BP34" s="57"/>
      <c r="BQ34" s="57"/>
      <c r="BR34" s="57"/>
      <c r="BS34" s="57"/>
      <c r="BT34" s="57"/>
      <c r="BU34" s="57"/>
      <c r="BV34" s="57"/>
      <c r="BW34" s="57"/>
      <c r="BX34" s="57"/>
      <c r="BY34" s="57"/>
      <c r="BZ34" s="57"/>
      <c r="CA34" s="57"/>
      <c r="CB34" s="57"/>
      <c r="CC34" s="57"/>
      <c r="CD34" s="57"/>
      <c r="CE34" s="57"/>
      <c r="CF34" s="57"/>
      <c r="CG34" s="57"/>
      <c r="CH34" s="57"/>
      <c r="CI34" s="57"/>
      <c r="CJ34" s="57"/>
      <c r="CK34" s="57"/>
      <c r="CL34" s="57"/>
      <c r="CM34" s="57"/>
      <c r="CN34" s="57"/>
      <c r="CO34" s="57"/>
      <c r="CP34" s="57"/>
      <c r="CQ34" s="57"/>
      <c r="CR34" s="57"/>
      <c r="CS34" s="57"/>
      <c r="CT34" s="57"/>
      <c r="CU34" s="57"/>
      <c r="CV34" s="57"/>
      <c r="CW34" s="57"/>
      <c r="CX34" s="57"/>
      <c r="CY34" s="57"/>
      <c r="CZ34" s="57"/>
      <c r="DA34" s="57"/>
      <c r="DB34" s="57"/>
      <c r="DC34" s="57"/>
      <c r="DD34" s="57"/>
      <c r="DE34" s="57"/>
      <c r="DF34" s="57"/>
      <c r="DG34" s="57"/>
      <c r="DH34" s="57"/>
      <c r="DI34" s="57"/>
      <c r="DJ34" s="57"/>
      <c r="DK34" s="57"/>
      <c r="DL34" s="57"/>
      <c r="DM34" s="57"/>
      <c r="DN34" s="57"/>
      <c r="DO34" s="57"/>
      <c r="DP34" s="57"/>
      <c r="DQ34" s="57"/>
      <c r="DR34" s="57"/>
      <c r="DS34" s="57"/>
      <c r="DT34" s="57"/>
      <c r="DU34" s="57"/>
      <c r="DV34" s="101"/>
      <c r="DW34" s="57"/>
      <c r="DX34" s="57"/>
      <c r="DY34" s="57"/>
      <c r="DZ34" s="57"/>
      <c r="EA34" s="57"/>
      <c r="EB34" s="57"/>
      <c r="EC34" s="57"/>
      <c r="ED34" s="57"/>
      <c r="EE34" s="57"/>
      <c r="EF34" s="57"/>
      <c r="EG34" s="57"/>
      <c r="EH34" s="57"/>
      <c r="EI34" s="57"/>
      <c r="EJ34" s="57"/>
      <c r="EK34" s="57"/>
      <c r="EL34" s="57"/>
      <c r="EM34" s="57"/>
      <c r="EN34" s="57"/>
      <c r="EO34" s="57"/>
      <c r="EP34" s="57"/>
      <c r="EQ34" s="101"/>
      <c r="ER34" s="557"/>
    </row>
    <row r="35" spans="1:148" ht="15" customHeight="1" x14ac:dyDescent="0.25">
      <c r="A35" s="625"/>
      <c r="B35" s="1343" t="s">
        <v>1217</v>
      </c>
      <c r="C35" s="1348" t="str">
        <f>IF(ISBLANK(TB!C210), "", TB!C210)</f>
        <v/>
      </c>
      <c r="D35" s="1348" t="str">
        <f>IF(ISBLANK(TB!D210), "", TB!D210)</f>
        <v/>
      </c>
      <c r="E35" s="1348" t="str">
        <f>IF(ISBLANK(TB!E210), "", TB!E210)</f>
        <v/>
      </c>
      <c r="F35" s="1348" t="str">
        <f>IF(ISBLANK(TB!F210), "", TB!F210)</f>
        <v/>
      </c>
      <c r="G35" s="57"/>
      <c r="H35" s="57"/>
      <c r="I35" s="57"/>
      <c r="J35" s="57"/>
      <c r="K35" s="57"/>
      <c r="L35" s="57"/>
      <c r="M35" s="57"/>
      <c r="N35" s="57"/>
      <c r="O35" s="57"/>
      <c r="P35" s="57"/>
      <c r="Q35" s="57"/>
      <c r="R35" s="57"/>
      <c r="S35" s="57"/>
      <c r="T35" s="57"/>
      <c r="U35" s="57"/>
      <c r="V35" s="57"/>
      <c r="W35" s="57"/>
      <c r="X35" s="57"/>
      <c r="Y35" s="57"/>
      <c r="Z35" s="57"/>
      <c r="AA35" s="57"/>
      <c r="AB35" s="57"/>
      <c r="AC35" s="57"/>
      <c r="AD35" s="57"/>
      <c r="AE35" s="57"/>
      <c r="AF35" s="57"/>
      <c r="AG35" s="57"/>
      <c r="AH35" s="57"/>
      <c r="AI35" s="57"/>
      <c r="AJ35" s="57"/>
      <c r="AK35" s="57"/>
      <c r="AL35" s="57"/>
      <c r="AM35" s="57"/>
      <c r="AN35" s="57"/>
      <c r="AO35" s="57"/>
      <c r="AP35" s="57"/>
      <c r="AQ35" s="57"/>
      <c r="AR35" s="57"/>
      <c r="AS35" s="57"/>
      <c r="AT35" s="57"/>
      <c r="AU35" s="57"/>
      <c r="AV35" s="57"/>
      <c r="AW35" s="57"/>
      <c r="AX35" s="57"/>
      <c r="AY35" s="57"/>
      <c r="AZ35" s="57"/>
      <c r="BA35" s="57"/>
      <c r="BB35" s="57"/>
      <c r="BC35" s="57"/>
      <c r="BD35" s="57"/>
      <c r="BE35" s="57"/>
      <c r="BF35" s="57"/>
      <c r="BG35" s="57"/>
      <c r="BH35" s="57"/>
      <c r="BI35" s="57"/>
      <c r="BJ35" s="57"/>
      <c r="BK35" s="57"/>
      <c r="BL35" s="57"/>
      <c r="BM35" s="57"/>
      <c r="BN35" s="57"/>
      <c r="BO35" s="57"/>
      <c r="BP35" s="57"/>
      <c r="BQ35" s="57"/>
      <c r="BR35" s="57"/>
      <c r="BS35" s="57"/>
      <c r="BT35" s="57"/>
      <c r="BU35" s="57"/>
      <c r="BV35" s="57"/>
      <c r="BW35" s="57"/>
      <c r="BX35" s="57"/>
      <c r="BY35" s="57"/>
      <c r="BZ35" s="57"/>
      <c r="CA35" s="57"/>
      <c r="CB35" s="57"/>
      <c r="CC35" s="57"/>
      <c r="CD35" s="57"/>
      <c r="CE35" s="57"/>
      <c r="CF35" s="57"/>
      <c r="CG35" s="57"/>
      <c r="CH35" s="57"/>
      <c r="CI35" s="57"/>
      <c r="CJ35" s="57"/>
      <c r="CK35" s="57"/>
      <c r="CL35" s="57"/>
      <c r="CM35" s="57"/>
      <c r="CN35" s="57"/>
      <c r="CO35" s="57"/>
      <c r="CP35" s="57"/>
      <c r="CQ35" s="57"/>
      <c r="CR35" s="57"/>
      <c r="CS35" s="57"/>
      <c r="CT35" s="57"/>
      <c r="CU35" s="57"/>
      <c r="CV35" s="57"/>
      <c r="CW35" s="57"/>
      <c r="CX35" s="57"/>
      <c r="CY35" s="57"/>
      <c r="CZ35" s="57"/>
      <c r="DA35" s="57"/>
      <c r="DB35" s="57"/>
      <c r="DC35" s="57"/>
      <c r="DD35" s="57"/>
      <c r="DE35" s="57"/>
      <c r="DF35" s="57"/>
      <c r="DG35" s="57"/>
      <c r="DH35" s="57"/>
      <c r="DI35" s="57"/>
      <c r="DJ35" s="57"/>
      <c r="DK35" s="57"/>
      <c r="DL35" s="57"/>
      <c r="DM35" s="57"/>
      <c r="DN35" s="57"/>
      <c r="DO35" s="57"/>
      <c r="DP35" s="57"/>
      <c r="DQ35" s="57"/>
      <c r="DR35" s="57"/>
      <c r="DS35" s="57"/>
      <c r="DT35" s="57"/>
      <c r="DU35" s="57"/>
      <c r="DV35" s="101"/>
      <c r="DW35" s="57"/>
      <c r="DX35" s="57"/>
      <c r="DY35" s="57"/>
      <c r="DZ35" s="57"/>
      <c r="EA35" s="57"/>
      <c r="EB35" s="57"/>
      <c r="EC35" s="57"/>
      <c r="ED35" s="57"/>
      <c r="EE35" s="57"/>
      <c r="EF35" s="57"/>
      <c r="EG35" s="57"/>
      <c r="EH35" s="57"/>
      <c r="EI35" s="57"/>
      <c r="EJ35" s="57"/>
      <c r="EK35" s="57"/>
      <c r="EL35" s="57"/>
      <c r="EM35" s="57"/>
      <c r="EN35" s="57"/>
      <c r="EO35" s="57"/>
      <c r="EP35" s="57"/>
      <c r="EQ35" s="101"/>
      <c r="ER35" s="557"/>
    </row>
    <row r="36" spans="1:148" ht="15" customHeight="1" x14ac:dyDescent="0.25">
      <c r="A36" s="625"/>
      <c r="B36" s="1343" t="s">
        <v>1218</v>
      </c>
      <c r="C36" s="1348" t="str">
        <f>IF(ISBLANK(TB!C211), "", TB!C211)</f>
        <v/>
      </c>
      <c r="D36" s="1348" t="str">
        <f>IF(ISBLANK(TB!D211), "", TB!D211)</f>
        <v/>
      </c>
      <c r="E36" s="1348" t="str">
        <f>IF(ISBLANK(TB!E211), "", TB!E211)</f>
        <v/>
      </c>
      <c r="F36" s="1348" t="str">
        <f>IF(ISBLANK(TB!F211), "", TB!F211)</f>
        <v/>
      </c>
      <c r="G36" s="57"/>
      <c r="H36" s="57"/>
      <c r="I36" s="57"/>
      <c r="J36" s="57"/>
      <c r="K36" s="57"/>
      <c r="L36" s="57"/>
      <c r="M36" s="57"/>
      <c r="N36" s="57"/>
      <c r="O36" s="57"/>
      <c r="P36" s="57"/>
      <c r="Q36" s="57"/>
      <c r="R36" s="57"/>
      <c r="S36" s="57"/>
      <c r="T36" s="57"/>
      <c r="U36" s="57"/>
      <c r="V36" s="57"/>
      <c r="W36" s="57"/>
      <c r="X36" s="57"/>
      <c r="Y36" s="57"/>
      <c r="Z36" s="57"/>
      <c r="AA36" s="57"/>
      <c r="AB36" s="57"/>
      <c r="AC36" s="57"/>
      <c r="AD36" s="57"/>
      <c r="AE36" s="57"/>
      <c r="AF36" s="57"/>
      <c r="AG36" s="57"/>
      <c r="AH36" s="57"/>
      <c r="AI36" s="57"/>
      <c r="AJ36" s="57"/>
      <c r="AK36" s="57"/>
      <c r="AL36" s="57"/>
      <c r="AM36" s="57"/>
      <c r="AN36" s="57"/>
      <c r="AO36" s="57"/>
      <c r="AP36" s="57"/>
      <c r="AQ36" s="57"/>
      <c r="AR36" s="57"/>
      <c r="AS36" s="57"/>
      <c r="AT36" s="57"/>
      <c r="AU36" s="57"/>
      <c r="AV36" s="57"/>
      <c r="AW36" s="57"/>
      <c r="AX36" s="57"/>
      <c r="AY36" s="57"/>
      <c r="AZ36" s="57"/>
      <c r="BA36" s="57"/>
      <c r="BB36" s="57"/>
      <c r="BC36" s="57"/>
      <c r="BD36" s="57"/>
      <c r="BE36" s="57"/>
      <c r="BF36" s="57"/>
      <c r="BG36" s="57"/>
      <c r="BH36" s="57"/>
      <c r="BI36" s="57"/>
      <c r="BJ36" s="57"/>
      <c r="BK36" s="57"/>
      <c r="BL36" s="57"/>
      <c r="BM36" s="57"/>
      <c r="BN36" s="57"/>
      <c r="BO36" s="57"/>
      <c r="BP36" s="57"/>
      <c r="BQ36" s="57"/>
      <c r="BR36" s="57"/>
      <c r="BS36" s="57"/>
      <c r="BT36" s="57"/>
      <c r="BU36" s="57"/>
      <c r="BV36" s="57"/>
      <c r="BW36" s="57"/>
      <c r="BX36" s="57"/>
      <c r="BY36" s="57"/>
      <c r="BZ36" s="57"/>
      <c r="CA36" s="57"/>
      <c r="CB36" s="57"/>
      <c r="CC36" s="57"/>
      <c r="CD36" s="57"/>
      <c r="CE36" s="57"/>
      <c r="CF36" s="57"/>
      <c r="CG36" s="57"/>
      <c r="CH36" s="57"/>
      <c r="CI36" s="57"/>
      <c r="CJ36" s="57"/>
      <c r="CK36" s="57"/>
      <c r="CL36" s="57"/>
      <c r="CM36" s="57"/>
      <c r="CN36" s="57"/>
      <c r="CO36" s="57"/>
      <c r="CP36" s="57"/>
      <c r="CQ36" s="57"/>
      <c r="CR36" s="57"/>
      <c r="CS36" s="57"/>
      <c r="CT36" s="57"/>
      <c r="CU36" s="57"/>
      <c r="CV36" s="57"/>
      <c r="CW36" s="57"/>
      <c r="CX36" s="57"/>
      <c r="CY36" s="57"/>
      <c r="CZ36" s="57"/>
      <c r="DA36" s="57"/>
      <c r="DB36" s="57"/>
      <c r="DC36" s="57"/>
      <c r="DD36" s="57"/>
      <c r="DE36" s="57"/>
      <c r="DF36" s="57"/>
      <c r="DG36" s="57"/>
      <c r="DH36" s="57"/>
      <c r="DI36" s="57"/>
      <c r="DJ36" s="57"/>
      <c r="DK36" s="57"/>
      <c r="DL36" s="57"/>
      <c r="DM36" s="57"/>
      <c r="DN36" s="57"/>
      <c r="DO36" s="57"/>
      <c r="DP36" s="57"/>
      <c r="DQ36" s="57"/>
      <c r="DR36" s="57"/>
      <c r="DS36" s="57"/>
      <c r="DT36" s="57"/>
      <c r="DU36" s="57"/>
      <c r="DV36" s="101"/>
      <c r="DW36" s="57"/>
      <c r="DX36" s="57"/>
      <c r="DY36" s="57"/>
      <c r="DZ36" s="57"/>
      <c r="EA36" s="57"/>
      <c r="EB36" s="57"/>
      <c r="EC36" s="57"/>
      <c r="ED36" s="57"/>
      <c r="EE36" s="57"/>
      <c r="EF36" s="57"/>
      <c r="EG36" s="57"/>
      <c r="EH36" s="57"/>
      <c r="EI36" s="57"/>
      <c r="EJ36" s="57"/>
      <c r="EK36" s="57"/>
      <c r="EL36" s="57"/>
      <c r="EM36" s="57"/>
      <c r="EN36" s="57"/>
      <c r="EO36" s="57"/>
      <c r="EP36" s="57"/>
      <c r="EQ36" s="101"/>
      <c r="ER36" s="557"/>
    </row>
    <row r="37" spans="1:148" ht="15" customHeight="1" x14ac:dyDescent="0.25">
      <c r="A37" s="625"/>
      <c r="B37" s="1343" t="s">
        <v>1219</v>
      </c>
      <c r="C37" s="1348" t="str">
        <f>IF(ISBLANK(TB!C212), "", TB!C212)</f>
        <v/>
      </c>
      <c r="D37" s="1348" t="str">
        <f>IF(ISBLANK(TB!D212), "", TB!D212)</f>
        <v/>
      </c>
      <c r="E37" s="1348" t="str">
        <f>IF(ISBLANK(TB!E212), "", TB!E212)</f>
        <v/>
      </c>
      <c r="F37" s="1348" t="str">
        <f>IF(ISBLANK(TB!F212), "", TB!F212)</f>
        <v/>
      </c>
      <c r="G37" s="57"/>
      <c r="H37" s="57"/>
      <c r="I37" s="57"/>
      <c r="J37" s="57"/>
      <c r="K37" s="57"/>
      <c r="L37" s="57"/>
      <c r="M37" s="57"/>
      <c r="N37" s="57"/>
      <c r="O37" s="57"/>
      <c r="P37" s="57"/>
      <c r="Q37" s="57"/>
      <c r="R37" s="57"/>
      <c r="S37" s="57"/>
      <c r="T37" s="57"/>
      <c r="U37" s="57"/>
      <c r="V37" s="57"/>
      <c r="W37" s="57"/>
      <c r="X37" s="57"/>
      <c r="Y37" s="57"/>
      <c r="Z37" s="57"/>
      <c r="AA37" s="57"/>
      <c r="AB37" s="57"/>
      <c r="AC37" s="57"/>
      <c r="AD37" s="57"/>
      <c r="AE37" s="57"/>
      <c r="AF37" s="57"/>
      <c r="AG37" s="57"/>
      <c r="AH37" s="57"/>
      <c r="AI37" s="57"/>
      <c r="AJ37" s="57"/>
      <c r="AK37" s="57"/>
      <c r="AL37" s="57"/>
      <c r="AM37" s="57"/>
      <c r="AN37" s="57"/>
      <c r="AO37" s="57"/>
      <c r="AP37" s="57"/>
      <c r="AQ37" s="57"/>
      <c r="AR37" s="57"/>
      <c r="AS37" s="57"/>
      <c r="AT37" s="57"/>
      <c r="AU37" s="57"/>
      <c r="AV37" s="57"/>
      <c r="AW37" s="57"/>
      <c r="AX37" s="57"/>
      <c r="AY37" s="57"/>
      <c r="AZ37" s="57"/>
      <c r="BA37" s="57"/>
      <c r="BB37" s="57"/>
      <c r="BC37" s="57"/>
      <c r="BD37" s="57"/>
      <c r="BE37" s="57"/>
      <c r="BF37" s="57"/>
      <c r="BG37" s="57"/>
      <c r="BH37" s="57"/>
      <c r="BI37" s="57"/>
      <c r="BJ37" s="57"/>
      <c r="BK37" s="57"/>
      <c r="BL37" s="57"/>
      <c r="BM37" s="57"/>
      <c r="BN37" s="57"/>
      <c r="BO37" s="57"/>
      <c r="BP37" s="57"/>
      <c r="BQ37" s="57"/>
      <c r="BR37" s="57"/>
      <c r="BS37" s="57"/>
      <c r="BT37" s="57"/>
      <c r="BU37" s="57"/>
      <c r="BV37" s="57"/>
      <c r="BW37" s="57"/>
      <c r="BX37" s="57"/>
      <c r="BY37" s="57"/>
      <c r="BZ37" s="57"/>
      <c r="CA37" s="57"/>
      <c r="CB37" s="57"/>
      <c r="CC37" s="57"/>
      <c r="CD37" s="57"/>
      <c r="CE37" s="57"/>
      <c r="CF37" s="57"/>
      <c r="CG37" s="57"/>
      <c r="CH37" s="57"/>
      <c r="CI37" s="57"/>
      <c r="CJ37" s="57"/>
      <c r="CK37" s="57"/>
      <c r="CL37" s="57"/>
      <c r="CM37" s="57"/>
      <c r="CN37" s="57"/>
      <c r="CO37" s="57"/>
      <c r="CP37" s="57"/>
      <c r="CQ37" s="57"/>
      <c r="CR37" s="57"/>
      <c r="CS37" s="57"/>
      <c r="CT37" s="57"/>
      <c r="CU37" s="57"/>
      <c r="CV37" s="57"/>
      <c r="CW37" s="57"/>
      <c r="CX37" s="57"/>
      <c r="CY37" s="57"/>
      <c r="CZ37" s="57"/>
      <c r="DA37" s="57"/>
      <c r="DB37" s="57"/>
      <c r="DC37" s="57"/>
      <c r="DD37" s="57"/>
      <c r="DE37" s="57"/>
      <c r="DF37" s="57"/>
      <c r="DG37" s="57"/>
      <c r="DH37" s="57"/>
      <c r="DI37" s="57"/>
      <c r="DJ37" s="57"/>
      <c r="DK37" s="57"/>
      <c r="DL37" s="57"/>
      <c r="DM37" s="57"/>
      <c r="DN37" s="57"/>
      <c r="DO37" s="57"/>
      <c r="DP37" s="57"/>
      <c r="DQ37" s="57"/>
      <c r="DR37" s="57"/>
      <c r="DS37" s="57"/>
      <c r="DT37" s="57"/>
      <c r="DU37" s="57"/>
      <c r="DV37" s="101"/>
      <c r="DW37" s="57"/>
      <c r="DX37" s="57"/>
      <c r="DY37" s="57"/>
      <c r="DZ37" s="57"/>
      <c r="EA37" s="57"/>
      <c r="EB37" s="57"/>
      <c r="EC37" s="57"/>
      <c r="ED37" s="57"/>
      <c r="EE37" s="57"/>
      <c r="EF37" s="57"/>
      <c r="EG37" s="57"/>
      <c r="EH37" s="57"/>
      <c r="EI37" s="57"/>
      <c r="EJ37" s="57"/>
      <c r="EK37" s="57"/>
      <c r="EL37" s="57"/>
      <c r="EM37" s="57"/>
      <c r="EN37" s="57"/>
      <c r="EO37" s="57"/>
      <c r="EP37" s="57"/>
      <c r="EQ37" s="101"/>
      <c r="ER37" s="557"/>
    </row>
    <row r="38" spans="1:148" ht="15" customHeight="1" x14ac:dyDescent="0.25">
      <c r="A38" s="625"/>
      <c r="B38" s="1343" t="s">
        <v>1220</v>
      </c>
      <c r="C38" s="1348" t="str">
        <f>IF(ISBLANK(TB!C213), "", TB!C213)</f>
        <v/>
      </c>
      <c r="D38" s="1348" t="str">
        <f>IF(ISBLANK(TB!D213), "", TB!D213)</f>
        <v/>
      </c>
      <c r="E38" s="1348" t="str">
        <f>IF(ISBLANK(TB!E213), "", TB!E213)</f>
        <v/>
      </c>
      <c r="F38" s="1348" t="str">
        <f>IF(ISBLANK(TB!F213), "", TB!F213)</f>
        <v/>
      </c>
      <c r="G38" s="57"/>
      <c r="H38" s="57"/>
      <c r="I38" s="57"/>
      <c r="J38" s="57"/>
      <c r="K38" s="57"/>
      <c r="L38" s="57"/>
      <c r="M38" s="57"/>
      <c r="N38" s="57"/>
      <c r="O38" s="57"/>
      <c r="P38" s="57"/>
      <c r="Q38" s="57"/>
      <c r="R38" s="57"/>
      <c r="S38" s="57"/>
      <c r="T38" s="57"/>
      <c r="U38" s="57"/>
      <c r="V38" s="57"/>
      <c r="W38" s="57"/>
      <c r="X38" s="57"/>
      <c r="Y38" s="57"/>
      <c r="Z38" s="57"/>
      <c r="AA38" s="57"/>
      <c r="AB38" s="57"/>
      <c r="AC38" s="57"/>
      <c r="AD38" s="57"/>
      <c r="AE38" s="57"/>
      <c r="AF38" s="57"/>
      <c r="AG38" s="57"/>
      <c r="AH38" s="57"/>
      <c r="AI38" s="57"/>
      <c r="AJ38" s="57"/>
      <c r="AK38" s="57"/>
      <c r="AL38" s="57"/>
      <c r="AM38" s="57"/>
      <c r="AN38" s="57"/>
      <c r="AO38" s="57"/>
      <c r="AP38" s="57"/>
      <c r="AQ38" s="57"/>
      <c r="AR38" s="57"/>
      <c r="AS38" s="57"/>
      <c r="AT38" s="57"/>
      <c r="AU38" s="57"/>
      <c r="AV38" s="57"/>
      <c r="AW38" s="57"/>
      <c r="AX38" s="57"/>
      <c r="AY38" s="57"/>
      <c r="AZ38" s="57"/>
      <c r="BA38" s="57"/>
      <c r="BB38" s="57"/>
      <c r="BC38" s="57"/>
      <c r="BD38" s="57"/>
      <c r="BE38" s="57"/>
      <c r="BF38" s="57"/>
      <c r="BG38" s="57"/>
      <c r="BH38" s="57"/>
      <c r="BI38" s="57"/>
      <c r="BJ38" s="57"/>
      <c r="BK38" s="57"/>
      <c r="BL38" s="57"/>
      <c r="BM38" s="57"/>
      <c r="BN38" s="57"/>
      <c r="BO38" s="57"/>
      <c r="BP38" s="57"/>
      <c r="BQ38" s="57"/>
      <c r="BR38" s="57"/>
      <c r="BS38" s="57"/>
      <c r="BT38" s="57"/>
      <c r="BU38" s="57"/>
      <c r="BV38" s="57"/>
      <c r="BW38" s="57"/>
      <c r="BX38" s="57"/>
      <c r="BY38" s="57"/>
      <c r="BZ38" s="57"/>
      <c r="CA38" s="57"/>
      <c r="CB38" s="57"/>
      <c r="CC38" s="57"/>
      <c r="CD38" s="57"/>
      <c r="CE38" s="57"/>
      <c r="CF38" s="57"/>
      <c r="CG38" s="57"/>
      <c r="CH38" s="57"/>
      <c r="CI38" s="57"/>
      <c r="CJ38" s="57"/>
      <c r="CK38" s="57"/>
      <c r="CL38" s="57"/>
      <c r="CM38" s="57"/>
      <c r="CN38" s="57"/>
      <c r="CO38" s="57"/>
      <c r="CP38" s="57"/>
      <c r="CQ38" s="57"/>
      <c r="CR38" s="57"/>
      <c r="CS38" s="57"/>
      <c r="CT38" s="57"/>
      <c r="CU38" s="57"/>
      <c r="CV38" s="57"/>
      <c r="CW38" s="57"/>
      <c r="CX38" s="57"/>
      <c r="CY38" s="57"/>
      <c r="CZ38" s="57"/>
      <c r="DA38" s="57"/>
      <c r="DB38" s="57"/>
      <c r="DC38" s="57"/>
      <c r="DD38" s="57"/>
      <c r="DE38" s="57"/>
      <c r="DF38" s="57"/>
      <c r="DG38" s="57"/>
      <c r="DH38" s="57"/>
      <c r="DI38" s="57"/>
      <c r="DJ38" s="57"/>
      <c r="DK38" s="57"/>
      <c r="DL38" s="57"/>
      <c r="DM38" s="57"/>
      <c r="DN38" s="57"/>
      <c r="DO38" s="57"/>
      <c r="DP38" s="57"/>
      <c r="DQ38" s="57"/>
      <c r="DR38" s="57"/>
      <c r="DS38" s="57"/>
      <c r="DT38" s="57"/>
      <c r="DU38" s="57"/>
      <c r="DV38" s="101"/>
      <c r="DW38" s="57"/>
      <c r="DX38" s="57"/>
      <c r="DY38" s="57"/>
      <c r="DZ38" s="57"/>
      <c r="EA38" s="57"/>
      <c r="EB38" s="57"/>
      <c r="EC38" s="57"/>
      <c r="ED38" s="57"/>
      <c r="EE38" s="57"/>
      <c r="EF38" s="57"/>
      <c r="EG38" s="57"/>
      <c r="EH38" s="57"/>
      <c r="EI38" s="57"/>
      <c r="EJ38" s="57"/>
      <c r="EK38" s="57"/>
      <c r="EL38" s="57"/>
      <c r="EM38" s="57"/>
      <c r="EN38" s="57"/>
      <c r="EO38" s="57"/>
      <c r="EP38" s="57"/>
      <c r="EQ38" s="101"/>
      <c r="ER38" s="557"/>
    </row>
    <row r="39" spans="1:148" ht="15" customHeight="1" x14ac:dyDescent="0.25">
      <c r="A39" s="625"/>
      <c r="B39" s="1343" t="s">
        <v>1221</v>
      </c>
      <c r="C39" s="1348" t="str">
        <f>IF(ISBLANK(TB!C214), "", TB!C214)</f>
        <v/>
      </c>
      <c r="D39" s="1348" t="str">
        <f>IF(ISBLANK(TB!D214), "", TB!D214)</f>
        <v/>
      </c>
      <c r="E39" s="1348" t="str">
        <f>IF(ISBLANK(TB!E214), "", TB!E214)</f>
        <v/>
      </c>
      <c r="F39" s="1348" t="str">
        <f>IF(ISBLANK(TB!F214), "", TB!F214)</f>
        <v/>
      </c>
      <c r="G39" s="57"/>
      <c r="H39" s="57"/>
      <c r="I39" s="57"/>
      <c r="J39" s="57"/>
      <c r="K39" s="57"/>
      <c r="L39" s="57"/>
      <c r="M39" s="57"/>
      <c r="N39" s="57"/>
      <c r="O39" s="57"/>
      <c r="P39" s="57"/>
      <c r="Q39" s="57"/>
      <c r="R39" s="57"/>
      <c r="S39" s="57"/>
      <c r="T39" s="57"/>
      <c r="U39" s="57"/>
      <c r="V39" s="57"/>
      <c r="W39" s="57"/>
      <c r="X39" s="57"/>
      <c r="Y39" s="57"/>
      <c r="Z39" s="57"/>
      <c r="AA39" s="57"/>
      <c r="AB39" s="57"/>
      <c r="AC39" s="57"/>
      <c r="AD39" s="57"/>
      <c r="AE39" s="57"/>
      <c r="AF39" s="57"/>
      <c r="AG39" s="57"/>
      <c r="AH39" s="57"/>
      <c r="AI39" s="57"/>
      <c r="AJ39" s="57"/>
      <c r="AK39" s="57"/>
      <c r="AL39" s="57"/>
      <c r="AM39" s="57"/>
      <c r="AN39" s="57"/>
      <c r="AO39" s="57"/>
      <c r="AP39" s="57"/>
      <c r="AQ39" s="57"/>
      <c r="AR39" s="57"/>
      <c r="AS39" s="57"/>
      <c r="AT39" s="57"/>
      <c r="AU39" s="57"/>
      <c r="AV39" s="57"/>
      <c r="AW39" s="57"/>
      <c r="AX39" s="57"/>
      <c r="AY39" s="57"/>
      <c r="AZ39" s="57"/>
      <c r="BA39" s="57"/>
      <c r="BB39" s="57"/>
      <c r="BC39" s="57"/>
      <c r="BD39" s="57"/>
      <c r="BE39" s="57"/>
      <c r="BF39" s="57"/>
      <c r="BG39" s="57"/>
      <c r="BH39" s="57"/>
      <c r="BI39" s="57"/>
      <c r="BJ39" s="57"/>
      <c r="BK39" s="57"/>
      <c r="BL39" s="57"/>
      <c r="BM39" s="57"/>
      <c r="BN39" s="57"/>
      <c r="BO39" s="57"/>
      <c r="BP39" s="57"/>
      <c r="BQ39" s="57"/>
      <c r="BR39" s="57"/>
      <c r="BS39" s="57"/>
      <c r="BT39" s="57"/>
      <c r="BU39" s="57"/>
      <c r="BV39" s="57"/>
      <c r="BW39" s="57"/>
      <c r="BX39" s="57"/>
      <c r="BY39" s="57"/>
      <c r="BZ39" s="57"/>
      <c r="CA39" s="57"/>
      <c r="CB39" s="57"/>
      <c r="CC39" s="57"/>
      <c r="CD39" s="57"/>
      <c r="CE39" s="57"/>
      <c r="CF39" s="57"/>
      <c r="CG39" s="57"/>
      <c r="CH39" s="57"/>
      <c r="CI39" s="57"/>
      <c r="CJ39" s="57"/>
      <c r="CK39" s="57"/>
      <c r="CL39" s="57"/>
      <c r="CM39" s="57"/>
      <c r="CN39" s="57"/>
      <c r="CO39" s="57"/>
      <c r="CP39" s="57"/>
      <c r="CQ39" s="57"/>
      <c r="CR39" s="57"/>
      <c r="CS39" s="57"/>
      <c r="CT39" s="57"/>
      <c r="CU39" s="57"/>
      <c r="CV39" s="57"/>
      <c r="CW39" s="57"/>
      <c r="CX39" s="57"/>
      <c r="CY39" s="57"/>
      <c r="CZ39" s="57"/>
      <c r="DA39" s="57"/>
      <c r="DB39" s="57"/>
      <c r="DC39" s="57"/>
      <c r="DD39" s="57"/>
      <c r="DE39" s="57"/>
      <c r="DF39" s="57"/>
      <c r="DG39" s="57"/>
      <c r="DH39" s="57"/>
      <c r="DI39" s="57"/>
      <c r="DJ39" s="57"/>
      <c r="DK39" s="57"/>
      <c r="DL39" s="57"/>
      <c r="DM39" s="57"/>
      <c r="DN39" s="57"/>
      <c r="DO39" s="57"/>
      <c r="DP39" s="57"/>
      <c r="DQ39" s="57"/>
      <c r="DR39" s="57"/>
      <c r="DS39" s="57"/>
      <c r="DT39" s="57"/>
      <c r="DU39" s="57"/>
      <c r="DV39" s="101"/>
      <c r="DW39" s="57"/>
      <c r="DX39" s="57"/>
      <c r="DY39" s="57"/>
      <c r="DZ39" s="57"/>
      <c r="EA39" s="57"/>
      <c r="EB39" s="57"/>
      <c r="EC39" s="57"/>
      <c r="ED39" s="57"/>
      <c r="EE39" s="57"/>
      <c r="EF39" s="57"/>
      <c r="EG39" s="57"/>
      <c r="EH39" s="57"/>
      <c r="EI39" s="57"/>
      <c r="EJ39" s="57"/>
      <c r="EK39" s="57"/>
      <c r="EL39" s="57"/>
      <c r="EM39" s="57"/>
      <c r="EN39" s="57"/>
      <c r="EO39" s="57"/>
      <c r="EP39" s="57"/>
      <c r="EQ39" s="101"/>
      <c r="ER39" s="557"/>
    </row>
    <row r="40" spans="1:148" ht="15" customHeight="1" x14ac:dyDescent="0.25">
      <c r="A40" s="625"/>
      <c r="B40" s="1343" t="s">
        <v>1222</v>
      </c>
      <c r="C40" s="1348" t="str">
        <f>IF(ISBLANK(TB!C215), "", TB!C215)</f>
        <v/>
      </c>
      <c r="D40" s="1348" t="str">
        <f>IF(ISBLANK(TB!D215), "", TB!D215)</f>
        <v/>
      </c>
      <c r="E40" s="1348" t="str">
        <f>IF(ISBLANK(TB!E215), "", TB!E215)</f>
        <v/>
      </c>
      <c r="F40" s="1348" t="str">
        <f>IF(ISBLANK(TB!F215), "", TB!F215)</f>
        <v/>
      </c>
      <c r="G40" s="57"/>
      <c r="H40" s="57"/>
      <c r="I40" s="57"/>
      <c r="J40" s="57"/>
      <c r="K40" s="57"/>
      <c r="L40" s="57"/>
      <c r="M40" s="57"/>
      <c r="N40" s="57"/>
      <c r="O40" s="57"/>
      <c r="P40" s="57"/>
      <c r="Q40" s="57"/>
      <c r="R40" s="57"/>
      <c r="S40" s="57"/>
      <c r="T40" s="57"/>
      <c r="U40" s="57"/>
      <c r="V40" s="57"/>
      <c r="W40" s="57"/>
      <c r="X40" s="57"/>
      <c r="Y40" s="57"/>
      <c r="Z40" s="57"/>
      <c r="AA40" s="57"/>
      <c r="AB40" s="57"/>
      <c r="AC40" s="57"/>
      <c r="AD40" s="57"/>
      <c r="AE40" s="57"/>
      <c r="AF40" s="57"/>
      <c r="AG40" s="57"/>
      <c r="AH40" s="57"/>
      <c r="AI40" s="57"/>
      <c r="AJ40" s="57"/>
      <c r="AK40" s="57"/>
      <c r="AL40" s="57"/>
      <c r="AM40" s="57"/>
      <c r="AN40" s="57"/>
      <c r="AO40" s="57"/>
      <c r="AP40" s="57"/>
      <c r="AQ40" s="57"/>
      <c r="AR40" s="57"/>
      <c r="AS40" s="57"/>
      <c r="AT40" s="57"/>
      <c r="AU40" s="57"/>
      <c r="AV40" s="57"/>
      <c r="AW40" s="57"/>
      <c r="AX40" s="57"/>
      <c r="AY40" s="57"/>
      <c r="AZ40" s="57"/>
      <c r="BA40" s="57"/>
      <c r="BB40" s="57"/>
      <c r="BC40" s="57"/>
      <c r="BD40" s="57"/>
      <c r="BE40" s="57"/>
      <c r="BF40" s="57"/>
      <c r="BG40" s="57"/>
      <c r="BH40" s="57"/>
      <c r="BI40" s="57"/>
      <c r="BJ40" s="57"/>
      <c r="BK40" s="57"/>
      <c r="BL40" s="57"/>
      <c r="BM40" s="57"/>
      <c r="BN40" s="57"/>
      <c r="BO40" s="57"/>
      <c r="BP40" s="57"/>
      <c r="BQ40" s="57"/>
      <c r="BR40" s="57"/>
      <c r="BS40" s="57"/>
      <c r="BT40" s="57"/>
      <c r="BU40" s="57"/>
      <c r="BV40" s="57"/>
      <c r="BW40" s="57"/>
      <c r="BX40" s="57"/>
      <c r="BY40" s="57"/>
      <c r="BZ40" s="57"/>
      <c r="CA40" s="57"/>
      <c r="CB40" s="57"/>
      <c r="CC40" s="57"/>
      <c r="CD40" s="57"/>
      <c r="CE40" s="57"/>
      <c r="CF40" s="57"/>
      <c r="CG40" s="57"/>
      <c r="CH40" s="57"/>
      <c r="CI40" s="57"/>
      <c r="CJ40" s="57"/>
      <c r="CK40" s="57"/>
      <c r="CL40" s="57"/>
      <c r="CM40" s="57"/>
      <c r="CN40" s="57"/>
      <c r="CO40" s="57"/>
      <c r="CP40" s="57"/>
      <c r="CQ40" s="57"/>
      <c r="CR40" s="57"/>
      <c r="CS40" s="57"/>
      <c r="CT40" s="57"/>
      <c r="CU40" s="57"/>
      <c r="CV40" s="57"/>
      <c r="CW40" s="57"/>
      <c r="CX40" s="57"/>
      <c r="CY40" s="57"/>
      <c r="CZ40" s="57"/>
      <c r="DA40" s="57"/>
      <c r="DB40" s="57"/>
      <c r="DC40" s="57"/>
      <c r="DD40" s="57"/>
      <c r="DE40" s="57"/>
      <c r="DF40" s="57"/>
      <c r="DG40" s="57"/>
      <c r="DH40" s="57"/>
      <c r="DI40" s="57"/>
      <c r="DJ40" s="57"/>
      <c r="DK40" s="57"/>
      <c r="DL40" s="57"/>
      <c r="DM40" s="57"/>
      <c r="DN40" s="57"/>
      <c r="DO40" s="57"/>
      <c r="DP40" s="57"/>
      <c r="DQ40" s="57"/>
      <c r="DR40" s="57"/>
      <c r="DS40" s="57"/>
      <c r="DT40" s="57"/>
      <c r="DU40" s="57"/>
      <c r="DV40" s="101"/>
      <c r="DW40" s="57"/>
      <c r="DX40" s="57"/>
      <c r="DY40" s="57"/>
      <c r="DZ40" s="57"/>
      <c r="EA40" s="57"/>
      <c r="EB40" s="57"/>
      <c r="EC40" s="57"/>
      <c r="ED40" s="57"/>
      <c r="EE40" s="57"/>
      <c r="EF40" s="57"/>
      <c r="EG40" s="57"/>
      <c r="EH40" s="57"/>
      <c r="EI40" s="57"/>
      <c r="EJ40" s="57"/>
      <c r="EK40" s="57"/>
      <c r="EL40" s="57"/>
      <c r="EM40" s="57"/>
      <c r="EN40" s="57"/>
      <c r="EO40" s="57"/>
      <c r="EP40" s="57"/>
      <c r="EQ40" s="101"/>
      <c r="ER40" s="557"/>
    </row>
    <row r="41" spans="1:148" ht="15" customHeight="1" x14ac:dyDescent="0.25">
      <c r="A41" s="625"/>
      <c r="B41" s="1343" t="s">
        <v>1223</v>
      </c>
      <c r="C41" s="1348" t="str">
        <f>IF(ISBLANK(TB!C216), "", TB!C216)</f>
        <v/>
      </c>
      <c r="D41" s="1348" t="str">
        <f>IF(ISBLANK(TB!D216), "", TB!D216)</f>
        <v/>
      </c>
      <c r="E41" s="1348" t="str">
        <f>IF(ISBLANK(TB!E216), "", TB!E216)</f>
        <v/>
      </c>
      <c r="F41" s="1348" t="str">
        <f>IF(ISBLANK(TB!F216), "", TB!F216)</f>
        <v/>
      </c>
      <c r="G41" s="57"/>
      <c r="H41" s="57"/>
      <c r="I41" s="57"/>
      <c r="J41" s="57"/>
      <c r="K41" s="57"/>
      <c r="L41" s="57"/>
      <c r="M41" s="57"/>
      <c r="N41" s="57"/>
      <c r="O41" s="57"/>
      <c r="P41" s="57"/>
      <c r="Q41" s="57"/>
      <c r="R41" s="57"/>
      <c r="S41" s="57"/>
      <c r="T41" s="57"/>
      <c r="U41" s="57"/>
      <c r="V41" s="57"/>
      <c r="W41" s="57"/>
      <c r="X41" s="57"/>
      <c r="Y41" s="57"/>
      <c r="Z41" s="57"/>
      <c r="AA41" s="57"/>
      <c r="AB41" s="57"/>
      <c r="AC41" s="57"/>
      <c r="AD41" s="57"/>
      <c r="AE41" s="57"/>
      <c r="AF41" s="57"/>
      <c r="AG41" s="57"/>
      <c r="AH41" s="57"/>
      <c r="AI41" s="57"/>
      <c r="AJ41" s="57"/>
      <c r="AK41" s="57"/>
      <c r="AL41" s="57"/>
      <c r="AM41" s="57"/>
      <c r="AN41" s="57"/>
      <c r="AO41" s="57"/>
      <c r="AP41" s="57"/>
      <c r="AQ41" s="57"/>
      <c r="AR41" s="57"/>
      <c r="AS41" s="57"/>
      <c r="AT41" s="57"/>
      <c r="AU41" s="57"/>
      <c r="AV41" s="57"/>
      <c r="AW41" s="57"/>
      <c r="AX41" s="57"/>
      <c r="AY41" s="57"/>
      <c r="AZ41" s="57"/>
      <c r="BA41" s="57"/>
      <c r="BB41" s="57"/>
      <c r="BC41" s="57"/>
      <c r="BD41" s="57"/>
      <c r="BE41" s="57"/>
      <c r="BF41" s="57"/>
      <c r="BG41" s="57"/>
      <c r="BH41" s="57"/>
      <c r="BI41" s="57"/>
      <c r="BJ41" s="57"/>
      <c r="BK41" s="57"/>
      <c r="BL41" s="57"/>
      <c r="BM41" s="57"/>
      <c r="BN41" s="57"/>
      <c r="BO41" s="57"/>
      <c r="BP41" s="57"/>
      <c r="BQ41" s="57"/>
      <c r="BR41" s="57"/>
      <c r="BS41" s="57"/>
      <c r="BT41" s="57"/>
      <c r="BU41" s="57"/>
      <c r="BV41" s="57"/>
      <c r="BW41" s="57"/>
      <c r="BX41" s="57"/>
      <c r="BY41" s="57"/>
      <c r="BZ41" s="57"/>
      <c r="CA41" s="57"/>
      <c r="CB41" s="57"/>
      <c r="CC41" s="57"/>
      <c r="CD41" s="57"/>
      <c r="CE41" s="57"/>
      <c r="CF41" s="57"/>
      <c r="CG41" s="57"/>
      <c r="CH41" s="57"/>
      <c r="CI41" s="57"/>
      <c r="CJ41" s="57"/>
      <c r="CK41" s="57"/>
      <c r="CL41" s="57"/>
      <c r="CM41" s="57"/>
      <c r="CN41" s="57"/>
      <c r="CO41" s="57"/>
      <c r="CP41" s="57"/>
      <c r="CQ41" s="57"/>
      <c r="CR41" s="57"/>
      <c r="CS41" s="57"/>
      <c r="CT41" s="57"/>
      <c r="CU41" s="57"/>
      <c r="CV41" s="57"/>
      <c r="CW41" s="57"/>
      <c r="CX41" s="57"/>
      <c r="CY41" s="57"/>
      <c r="CZ41" s="57"/>
      <c r="DA41" s="57"/>
      <c r="DB41" s="57"/>
      <c r="DC41" s="57"/>
      <c r="DD41" s="57"/>
      <c r="DE41" s="57"/>
      <c r="DF41" s="57"/>
      <c r="DG41" s="57"/>
      <c r="DH41" s="57"/>
      <c r="DI41" s="57"/>
      <c r="DJ41" s="57"/>
      <c r="DK41" s="57"/>
      <c r="DL41" s="57"/>
      <c r="DM41" s="57"/>
      <c r="DN41" s="57"/>
      <c r="DO41" s="57"/>
      <c r="DP41" s="57"/>
      <c r="DQ41" s="57"/>
      <c r="DR41" s="57"/>
      <c r="DS41" s="57"/>
      <c r="DT41" s="57"/>
      <c r="DU41" s="57"/>
      <c r="DV41" s="101"/>
      <c r="DW41" s="57"/>
      <c r="DX41" s="57"/>
      <c r="DY41" s="57"/>
      <c r="DZ41" s="57"/>
      <c r="EA41" s="57"/>
      <c r="EB41" s="57"/>
      <c r="EC41" s="57"/>
      <c r="ED41" s="57"/>
      <c r="EE41" s="57"/>
      <c r="EF41" s="57"/>
      <c r="EG41" s="57"/>
      <c r="EH41" s="57"/>
      <c r="EI41" s="57"/>
      <c r="EJ41" s="57"/>
      <c r="EK41" s="57"/>
      <c r="EL41" s="57"/>
      <c r="EM41" s="57"/>
      <c r="EN41" s="57"/>
      <c r="EO41" s="57"/>
      <c r="EP41" s="57"/>
      <c r="EQ41" s="101"/>
      <c r="ER41" s="557"/>
    </row>
    <row r="42" spans="1:148" ht="15" customHeight="1" x14ac:dyDescent="0.25">
      <c r="A42" s="625"/>
      <c r="B42" s="1343" t="s">
        <v>1224</v>
      </c>
      <c r="C42" s="1348" t="str">
        <f>IF(ISBLANK(TB!C217), "", TB!C217)</f>
        <v/>
      </c>
      <c r="D42" s="1348" t="str">
        <f>IF(ISBLANK(TB!D217), "", TB!D217)</f>
        <v/>
      </c>
      <c r="E42" s="1348" t="str">
        <f>IF(ISBLANK(TB!E217), "", TB!E217)</f>
        <v/>
      </c>
      <c r="F42" s="1348" t="str">
        <f>IF(ISBLANK(TB!F217), "", TB!F217)</f>
        <v/>
      </c>
      <c r="G42" s="57"/>
      <c r="H42" s="57"/>
      <c r="I42" s="57"/>
      <c r="J42" s="57"/>
      <c r="K42" s="57"/>
      <c r="L42" s="57"/>
      <c r="M42" s="57"/>
      <c r="N42" s="57"/>
      <c r="O42" s="57"/>
      <c r="P42" s="57"/>
      <c r="Q42" s="57"/>
      <c r="R42" s="57"/>
      <c r="S42" s="57"/>
      <c r="T42" s="57"/>
      <c r="U42" s="57"/>
      <c r="V42" s="57"/>
      <c r="W42" s="57"/>
      <c r="X42" s="57"/>
      <c r="Y42" s="57"/>
      <c r="Z42" s="57"/>
      <c r="AA42" s="57"/>
      <c r="AB42" s="57"/>
      <c r="AC42" s="57"/>
      <c r="AD42" s="57"/>
      <c r="AE42" s="57"/>
      <c r="AF42" s="57"/>
      <c r="AG42" s="57"/>
      <c r="AH42" s="57"/>
      <c r="AI42" s="57"/>
      <c r="AJ42" s="57"/>
      <c r="AK42" s="57"/>
      <c r="AL42" s="57"/>
      <c r="AM42" s="57"/>
      <c r="AN42" s="57"/>
      <c r="AO42" s="57"/>
      <c r="AP42" s="57"/>
      <c r="AQ42" s="57"/>
      <c r="AR42" s="57"/>
      <c r="AS42" s="57"/>
      <c r="AT42" s="57"/>
      <c r="AU42" s="57"/>
      <c r="AV42" s="57"/>
      <c r="AW42" s="57"/>
      <c r="AX42" s="57"/>
      <c r="AY42" s="57"/>
      <c r="AZ42" s="57"/>
      <c r="BA42" s="57"/>
      <c r="BB42" s="57"/>
      <c r="BC42" s="57"/>
      <c r="BD42" s="57"/>
      <c r="BE42" s="57"/>
      <c r="BF42" s="57"/>
      <c r="BG42" s="57"/>
      <c r="BH42" s="57"/>
      <c r="BI42" s="57"/>
      <c r="BJ42" s="57"/>
      <c r="BK42" s="57"/>
      <c r="BL42" s="57"/>
      <c r="BM42" s="57"/>
      <c r="BN42" s="57"/>
      <c r="BO42" s="57"/>
      <c r="BP42" s="57"/>
      <c r="BQ42" s="57"/>
      <c r="BR42" s="57"/>
      <c r="BS42" s="57"/>
      <c r="BT42" s="57"/>
      <c r="BU42" s="57"/>
      <c r="BV42" s="57"/>
      <c r="BW42" s="57"/>
      <c r="BX42" s="57"/>
      <c r="BY42" s="57"/>
      <c r="BZ42" s="57"/>
      <c r="CA42" s="57"/>
      <c r="CB42" s="57"/>
      <c r="CC42" s="57"/>
      <c r="CD42" s="57"/>
      <c r="CE42" s="57"/>
      <c r="CF42" s="57"/>
      <c r="CG42" s="57"/>
      <c r="CH42" s="57"/>
      <c r="CI42" s="57"/>
      <c r="CJ42" s="57"/>
      <c r="CK42" s="57"/>
      <c r="CL42" s="57"/>
      <c r="CM42" s="57"/>
      <c r="CN42" s="57"/>
      <c r="CO42" s="57"/>
      <c r="CP42" s="57"/>
      <c r="CQ42" s="57"/>
      <c r="CR42" s="57"/>
      <c r="CS42" s="57"/>
      <c r="CT42" s="57"/>
      <c r="CU42" s="57"/>
      <c r="CV42" s="57"/>
      <c r="CW42" s="57"/>
      <c r="CX42" s="57"/>
      <c r="CY42" s="57"/>
      <c r="CZ42" s="57"/>
      <c r="DA42" s="57"/>
      <c r="DB42" s="57"/>
      <c r="DC42" s="57"/>
      <c r="DD42" s="57"/>
      <c r="DE42" s="57"/>
      <c r="DF42" s="57"/>
      <c r="DG42" s="57"/>
      <c r="DH42" s="57"/>
      <c r="DI42" s="57"/>
      <c r="DJ42" s="57"/>
      <c r="DK42" s="57"/>
      <c r="DL42" s="57"/>
      <c r="DM42" s="57"/>
      <c r="DN42" s="57"/>
      <c r="DO42" s="57"/>
      <c r="DP42" s="57"/>
      <c r="DQ42" s="57"/>
      <c r="DR42" s="57"/>
      <c r="DS42" s="57"/>
      <c r="DT42" s="57"/>
      <c r="DU42" s="57"/>
      <c r="DV42" s="101"/>
      <c r="DW42" s="57"/>
      <c r="DX42" s="57"/>
      <c r="DY42" s="57"/>
      <c r="DZ42" s="57"/>
      <c r="EA42" s="57"/>
      <c r="EB42" s="57"/>
      <c r="EC42" s="57"/>
      <c r="ED42" s="57"/>
      <c r="EE42" s="57"/>
      <c r="EF42" s="57"/>
      <c r="EG42" s="57"/>
      <c r="EH42" s="57"/>
      <c r="EI42" s="57"/>
      <c r="EJ42" s="57"/>
      <c r="EK42" s="57"/>
      <c r="EL42" s="57"/>
      <c r="EM42" s="57"/>
      <c r="EN42" s="57"/>
      <c r="EO42" s="57"/>
      <c r="EP42" s="57"/>
      <c r="EQ42" s="101"/>
      <c r="ER42" s="557"/>
    </row>
    <row r="43" spans="1:148" ht="15" customHeight="1" x14ac:dyDescent="0.25">
      <c r="A43" s="625"/>
      <c r="B43" s="1343" t="s">
        <v>1225</v>
      </c>
      <c r="C43" s="1348" t="str">
        <f>IF(ISBLANK(TB!C218), "", TB!C218)</f>
        <v/>
      </c>
      <c r="D43" s="1348" t="str">
        <f>IF(ISBLANK(TB!D218), "", TB!D218)</f>
        <v/>
      </c>
      <c r="E43" s="1348" t="str">
        <f>IF(ISBLANK(TB!E218), "", TB!E218)</f>
        <v/>
      </c>
      <c r="F43" s="1348" t="str">
        <f>IF(ISBLANK(TB!F218), "", TB!F218)</f>
        <v/>
      </c>
      <c r="G43" s="57"/>
      <c r="H43" s="57"/>
      <c r="I43" s="57"/>
      <c r="J43" s="57"/>
      <c r="K43" s="57"/>
      <c r="L43" s="57"/>
      <c r="M43" s="57"/>
      <c r="N43" s="57"/>
      <c r="O43" s="57"/>
      <c r="P43" s="57"/>
      <c r="Q43" s="57"/>
      <c r="R43" s="57"/>
      <c r="S43" s="57"/>
      <c r="T43" s="57"/>
      <c r="U43" s="57"/>
      <c r="V43" s="57"/>
      <c r="W43" s="57"/>
      <c r="X43" s="57"/>
      <c r="Y43" s="57"/>
      <c r="Z43" s="57"/>
      <c r="AA43" s="57"/>
      <c r="AB43" s="57"/>
      <c r="AC43" s="57"/>
      <c r="AD43" s="57"/>
      <c r="AE43" s="57"/>
      <c r="AF43" s="57"/>
      <c r="AG43" s="57"/>
      <c r="AH43" s="57"/>
      <c r="AI43" s="57"/>
      <c r="AJ43" s="57"/>
      <c r="AK43" s="57"/>
      <c r="AL43" s="57"/>
      <c r="AM43" s="57"/>
      <c r="AN43" s="57"/>
      <c r="AO43" s="57"/>
      <c r="AP43" s="57"/>
      <c r="AQ43" s="57"/>
      <c r="AR43" s="57"/>
      <c r="AS43" s="57"/>
      <c r="AT43" s="57"/>
      <c r="AU43" s="57"/>
      <c r="AV43" s="57"/>
      <c r="AW43" s="57"/>
      <c r="AX43" s="57"/>
      <c r="AY43" s="57"/>
      <c r="AZ43" s="57"/>
      <c r="BA43" s="57"/>
      <c r="BB43" s="57"/>
      <c r="BC43" s="57"/>
      <c r="BD43" s="57"/>
      <c r="BE43" s="57"/>
      <c r="BF43" s="57"/>
      <c r="BG43" s="57"/>
      <c r="BH43" s="57"/>
      <c r="BI43" s="57"/>
      <c r="BJ43" s="57"/>
      <c r="BK43" s="57"/>
      <c r="BL43" s="57"/>
      <c r="BM43" s="57"/>
      <c r="BN43" s="57"/>
      <c r="BO43" s="57"/>
      <c r="BP43" s="57"/>
      <c r="BQ43" s="57"/>
      <c r="BR43" s="57"/>
      <c r="BS43" s="57"/>
      <c r="BT43" s="57"/>
      <c r="BU43" s="57"/>
      <c r="BV43" s="57"/>
      <c r="BW43" s="57"/>
      <c r="BX43" s="57"/>
      <c r="BY43" s="57"/>
      <c r="BZ43" s="57"/>
      <c r="CA43" s="57"/>
      <c r="CB43" s="57"/>
      <c r="CC43" s="57"/>
      <c r="CD43" s="57"/>
      <c r="CE43" s="57"/>
      <c r="CF43" s="57"/>
      <c r="CG43" s="57"/>
      <c r="CH43" s="57"/>
      <c r="CI43" s="57"/>
      <c r="CJ43" s="57"/>
      <c r="CK43" s="57"/>
      <c r="CL43" s="57"/>
      <c r="CM43" s="57"/>
      <c r="CN43" s="57"/>
      <c r="CO43" s="57"/>
      <c r="CP43" s="57"/>
      <c r="CQ43" s="57"/>
      <c r="CR43" s="57"/>
      <c r="CS43" s="57"/>
      <c r="CT43" s="57"/>
      <c r="CU43" s="57"/>
      <c r="CV43" s="57"/>
      <c r="CW43" s="57"/>
      <c r="CX43" s="57"/>
      <c r="CY43" s="57"/>
      <c r="CZ43" s="57"/>
      <c r="DA43" s="57"/>
      <c r="DB43" s="57"/>
      <c r="DC43" s="57"/>
      <c r="DD43" s="57"/>
      <c r="DE43" s="57"/>
      <c r="DF43" s="57"/>
      <c r="DG43" s="57"/>
      <c r="DH43" s="57"/>
      <c r="DI43" s="57"/>
      <c r="DJ43" s="57"/>
      <c r="DK43" s="57"/>
      <c r="DL43" s="57"/>
      <c r="DM43" s="57"/>
      <c r="DN43" s="57"/>
      <c r="DO43" s="57"/>
      <c r="DP43" s="57"/>
      <c r="DQ43" s="57"/>
      <c r="DR43" s="57"/>
      <c r="DS43" s="57"/>
      <c r="DT43" s="57"/>
      <c r="DU43" s="57"/>
      <c r="DV43" s="101"/>
      <c r="DW43" s="57"/>
      <c r="DX43" s="57"/>
      <c r="DY43" s="57"/>
      <c r="DZ43" s="57"/>
      <c r="EA43" s="57"/>
      <c r="EB43" s="57"/>
      <c r="EC43" s="57"/>
      <c r="ED43" s="57"/>
      <c r="EE43" s="57"/>
      <c r="EF43" s="57"/>
      <c r="EG43" s="57"/>
      <c r="EH43" s="57"/>
      <c r="EI43" s="57"/>
      <c r="EJ43" s="57"/>
      <c r="EK43" s="57"/>
      <c r="EL43" s="57"/>
      <c r="EM43" s="57"/>
      <c r="EN43" s="57"/>
      <c r="EO43" s="57"/>
      <c r="EP43" s="57"/>
      <c r="EQ43" s="101"/>
      <c r="ER43" s="557"/>
    </row>
    <row r="44" spans="1:148" ht="15" customHeight="1" x14ac:dyDescent="0.25">
      <c r="A44" s="625"/>
      <c r="B44" s="1343" t="s">
        <v>1226</v>
      </c>
      <c r="C44" s="1348" t="str">
        <f>IF(ISBLANK(TB!C219), "", TB!C219)</f>
        <v/>
      </c>
      <c r="D44" s="1348" t="str">
        <f>IF(ISBLANK(TB!D219), "", TB!D219)</f>
        <v/>
      </c>
      <c r="E44" s="1348" t="str">
        <f>IF(ISBLANK(TB!E219), "", TB!E219)</f>
        <v/>
      </c>
      <c r="F44" s="1348" t="str">
        <f>IF(ISBLANK(TB!F219), "", TB!F219)</f>
        <v/>
      </c>
      <c r="G44" s="57"/>
      <c r="H44" s="57"/>
      <c r="I44" s="57"/>
      <c r="J44" s="57"/>
      <c r="K44" s="57"/>
      <c r="L44" s="57"/>
      <c r="M44" s="57"/>
      <c r="N44" s="57"/>
      <c r="O44" s="57"/>
      <c r="P44" s="57"/>
      <c r="Q44" s="57"/>
      <c r="R44" s="57"/>
      <c r="S44" s="57"/>
      <c r="T44" s="57"/>
      <c r="U44" s="57"/>
      <c r="V44" s="57"/>
      <c r="W44" s="57"/>
      <c r="X44" s="57"/>
      <c r="Y44" s="57"/>
      <c r="Z44" s="57"/>
      <c r="AA44" s="57"/>
      <c r="AB44" s="57"/>
      <c r="AC44" s="57"/>
      <c r="AD44" s="57"/>
      <c r="AE44" s="57"/>
      <c r="AF44" s="57"/>
      <c r="AG44" s="57"/>
      <c r="AH44" s="57"/>
      <c r="AI44" s="57"/>
      <c r="AJ44" s="57"/>
      <c r="AK44" s="57"/>
      <c r="AL44" s="57"/>
      <c r="AM44" s="57"/>
      <c r="AN44" s="57"/>
      <c r="AO44" s="57"/>
      <c r="AP44" s="57"/>
      <c r="AQ44" s="57"/>
      <c r="AR44" s="57"/>
      <c r="AS44" s="57"/>
      <c r="AT44" s="57"/>
      <c r="AU44" s="57"/>
      <c r="AV44" s="57"/>
      <c r="AW44" s="57"/>
      <c r="AX44" s="57"/>
      <c r="AY44" s="57"/>
      <c r="AZ44" s="57"/>
      <c r="BA44" s="57"/>
      <c r="BB44" s="57"/>
      <c r="BC44" s="57"/>
      <c r="BD44" s="57"/>
      <c r="BE44" s="57"/>
      <c r="BF44" s="57"/>
      <c r="BG44" s="57"/>
      <c r="BH44" s="57"/>
      <c r="BI44" s="57"/>
      <c r="BJ44" s="57"/>
      <c r="BK44" s="57"/>
      <c r="BL44" s="57"/>
      <c r="BM44" s="57"/>
      <c r="BN44" s="57"/>
      <c r="BO44" s="57"/>
      <c r="BP44" s="57"/>
      <c r="BQ44" s="57"/>
      <c r="BR44" s="57"/>
      <c r="BS44" s="57"/>
      <c r="BT44" s="57"/>
      <c r="BU44" s="57"/>
      <c r="BV44" s="57"/>
      <c r="BW44" s="57"/>
      <c r="BX44" s="57"/>
      <c r="BY44" s="57"/>
      <c r="BZ44" s="57"/>
      <c r="CA44" s="57"/>
      <c r="CB44" s="57"/>
      <c r="CC44" s="57"/>
      <c r="CD44" s="57"/>
      <c r="CE44" s="57"/>
      <c r="CF44" s="57"/>
      <c r="CG44" s="57"/>
      <c r="CH44" s="57"/>
      <c r="CI44" s="57"/>
      <c r="CJ44" s="57"/>
      <c r="CK44" s="57"/>
      <c r="CL44" s="57"/>
      <c r="CM44" s="57"/>
      <c r="CN44" s="57"/>
      <c r="CO44" s="57"/>
      <c r="CP44" s="57"/>
      <c r="CQ44" s="57"/>
      <c r="CR44" s="57"/>
      <c r="CS44" s="57"/>
      <c r="CT44" s="57"/>
      <c r="CU44" s="57"/>
      <c r="CV44" s="57"/>
      <c r="CW44" s="57"/>
      <c r="CX44" s="57"/>
      <c r="CY44" s="57"/>
      <c r="CZ44" s="57"/>
      <c r="DA44" s="57"/>
      <c r="DB44" s="57"/>
      <c r="DC44" s="57"/>
      <c r="DD44" s="57"/>
      <c r="DE44" s="57"/>
      <c r="DF44" s="57"/>
      <c r="DG44" s="57"/>
      <c r="DH44" s="57"/>
      <c r="DI44" s="57"/>
      <c r="DJ44" s="57"/>
      <c r="DK44" s="57"/>
      <c r="DL44" s="57"/>
      <c r="DM44" s="57"/>
      <c r="DN44" s="57"/>
      <c r="DO44" s="57"/>
      <c r="DP44" s="57"/>
      <c r="DQ44" s="57"/>
      <c r="DR44" s="57"/>
      <c r="DS44" s="57"/>
      <c r="DT44" s="57"/>
      <c r="DU44" s="57"/>
      <c r="DV44" s="101"/>
      <c r="DW44" s="57"/>
      <c r="DX44" s="57"/>
      <c r="DY44" s="57"/>
      <c r="DZ44" s="57"/>
      <c r="EA44" s="57"/>
      <c r="EB44" s="57"/>
      <c r="EC44" s="57"/>
      <c r="ED44" s="57"/>
      <c r="EE44" s="57"/>
      <c r="EF44" s="57"/>
      <c r="EG44" s="57"/>
      <c r="EH44" s="57"/>
      <c r="EI44" s="57"/>
      <c r="EJ44" s="57"/>
      <c r="EK44" s="57"/>
      <c r="EL44" s="57"/>
      <c r="EM44" s="57"/>
      <c r="EN44" s="57"/>
      <c r="EO44" s="57"/>
      <c r="EP44" s="57"/>
      <c r="EQ44" s="101"/>
      <c r="ER44" s="557"/>
    </row>
    <row r="45" spans="1:148" ht="15" customHeight="1" x14ac:dyDescent="0.25">
      <c r="A45" s="625"/>
      <c r="B45" s="1343" t="s">
        <v>1227</v>
      </c>
      <c r="C45" s="1348" t="str">
        <f>IF(ISBLANK(TB!C220), "", TB!C220)</f>
        <v/>
      </c>
      <c r="D45" s="1348" t="str">
        <f>IF(ISBLANK(TB!D220), "", TB!D220)</f>
        <v/>
      </c>
      <c r="E45" s="1348" t="str">
        <f>IF(ISBLANK(TB!E220), "", TB!E220)</f>
        <v/>
      </c>
      <c r="F45" s="1348" t="str">
        <f>IF(ISBLANK(TB!F220), "", TB!F220)</f>
        <v/>
      </c>
      <c r="G45" s="57"/>
      <c r="H45" s="57"/>
      <c r="I45" s="57"/>
      <c r="J45" s="57"/>
      <c r="K45" s="57"/>
      <c r="L45" s="57"/>
      <c r="M45" s="57"/>
      <c r="N45" s="57"/>
      <c r="O45" s="57"/>
      <c r="P45" s="57"/>
      <c r="Q45" s="57"/>
      <c r="R45" s="57"/>
      <c r="S45" s="57"/>
      <c r="T45" s="57"/>
      <c r="U45" s="57"/>
      <c r="V45" s="57"/>
      <c r="W45" s="57"/>
      <c r="X45" s="57"/>
      <c r="Y45" s="57"/>
      <c r="Z45" s="57"/>
      <c r="AA45" s="57"/>
      <c r="AB45" s="57"/>
      <c r="AC45" s="57"/>
      <c r="AD45" s="57"/>
      <c r="AE45" s="57"/>
      <c r="AF45" s="57"/>
      <c r="AG45" s="57"/>
      <c r="AH45" s="57"/>
      <c r="AI45" s="57"/>
      <c r="AJ45" s="57"/>
      <c r="AK45" s="57"/>
      <c r="AL45" s="57"/>
      <c r="AM45" s="57"/>
      <c r="AN45" s="57"/>
      <c r="AO45" s="57"/>
      <c r="AP45" s="57"/>
      <c r="AQ45" s="57"/>
      <c r="AR45" s="57"/>
      <c r="AS45" s="57"/>
      <c r="AT45" s="57"/>
      <c r="AU45" s="57"/>
      <c r="AV45" s="57"/>
      <c r="AW45" s="57"/>
      <c r="AX45" s="57"/>
      <c r="AY45" s="57"/>
      <c r="AZ45" s="57"/>
      <c r="BA45" s="57"/>
      <c r="BB45" s="57"/>
      <c r="BC45" s="57"/>
      <c r="BD45" s="57"/>
      <c r="BE45" s="57"/>
      <c r="BF45" s="57"/>
      <c r="BG45" s="57"/>
      <c r="BH45" s="57"/>
      <c r="BI45" s="57"/>
      <c r="BJ45" s="57"/>
      <c r="BK45" s="57"/>
      <c r="BL45" s="57"/>
      <c r="BM45" s="57"/>
      <c r="BN45" s="57"/>
      <c r="BO45" s="57"/>
      <c r="BP45" s="57"/>
      <c r="BQ45" s="57"/>
      <c r="BR45" s="57"/>
      <c r="BS45" s="57"/>
      <c r="BT45" s="57"/>
      <c r="BU45" s="57"/>
      <c r="BV45" s="57"/>
      <c r="BW45" s="57"/>
      <c r="BX45" s="57"/>
      <c r="BY45" s="57"/>
      <c r="BZ45" s="57"/>
      <c r="CA45" s="57"/>
      <c r="CB45" s="57"/>
      <c r="CC45" s="57"/>
      <c r="CD45" s="57"/>
      <c r="CE45" s="57"/>
      <c r="CF45" s="57"/>
      <c r="CG45" s="57"/>
      <c r="CH45" s="57"/>
      <c r="CI45" s="57"/>
      <c r="CJ45" s="57"/>
      <c r="CK45" s="57"/>
      <c r="CL45" s="57"/>
      <c r="CM45" s="57"/>
      <c r="CN45" s="57"/>
      <c r="CO45" s="57"/>
      <c r="CP45" s="57"/>
      <c r="CQ45" s="57"/>
      <c r="CR45" s="57"/>
      <c r="CS45" s="57"/>
      <c r="CT45" s="57"/>
      <c r="CU45" s="57"/>
      <c r="CV45" s="57"/>
      <c r="CW45" s="57"/>
      <c r="CX45" s="57"/>
      <c r="CY45" s="57"/>
      <c r="CZ45" s="57"/>
      <c r="DA45" s="57"/>
      <c r="DB45" s="57"/>
      <c r="DC45" s="57"/>
      <c r="DD45" s="57"/>
      <c r="DE45" s="57"/>
      <c r="DF45" s="57"/>
      <c r="DG45" s="57"/>
      <c r="DH45" s="57"/>
      <c r="DI45" s="57"/>
      <c r="DJ45" s="57"/>
      <c r="DK45" s="57"/>
      <c r="DL45" s="57"/>
      <c r="DM45" s="57"/>
      <c r="DN45" s="57"/>
      <c r="DO45" s="57"/>
      <c r="DP45" s="57"/>
      <c r="DQ45" s="57"/>
      <c r="DR45" s="57"/>
      <c r="DS45" s="57"/>
      <c r="DT45" s="57"/>
      <c r="DU45" s="57"/>
      <c r="DV45" s="101"/>
      <c r="DW45" s="57"/>
      <c r="DX45" s="57"/>
      <c r="DY45" s="57"/>
      <c r="DZ45" s="57"/>
      <c r="EA45" s="57"/>
      <c r="EB45" s="57"/>
      <c r="EC45" s="57"/>
      <c r="ED45" s="57"/>
      <c r="EE45" s="57"/>
      <c r="EF45" s="57"/>
      <c r="EG45" s="57"/>
      <c r="EH45" s="57"/>
      <c r="EI45" s="57"/>
      <c r="EJ45" s="57"/>
      <c r="EK45" s="57"/>
      <c r="EL45" s="57"/>
      <c r="EM45" s="57"/>
      <c r="EN45" s="57"/>
      <c r="EO45" s="57"/>
      <c r="EP45" s="57"/>
      <c r="EQ45" s="101"/>
      <c r="ER45" s="557"/>
    </row>
    <row r="46" spans="1:148" ht="15" customHeight="1" x14ac:dyDescent="0.25">
      <c r="A46" s="625"/>
      <c r="B46" s="1343" t="s">
        <v>1228</v>
      </c>
      <c r="C46" s="1348" t="str">
        <f>IF(ISBLANK(TB!C221), "", TB!C221)</f>
        <v/>
      </c>
      <c r="D46" s="1348" t="str">
        <f>IF(ISBLANK(TB!D221), "", TB!D221)</f>
        <v/>
      </c>
      <c r="E46" s="1348" t="str">
        <f>IF(ISBLANK(TB!E221), "", TB!E221)</f>
        <v/>
      </c>
      <c r="F46" s="1348" t="str">
        <f>IF(ISBLANK(TB!F221), "", TB!F221)</f>
        <v/>
      </c>
      <c r="G46" s="57"/>
      <c r="H46" s="57"/>
      <c r="I46" s="57"/>
      <c r="J46" s="57"/>
      <c r="K46" s="57"/>
      <c r="L46" s="57"/>
      <c r="M46" s="57"/>
      <c r="N46" s="57"/>
      <c r="O46" s="57"/>
      <c r="P46" s="57"/>
      <c r="Q46" s="57"/>
      <c r="R46" s="57"/>
      <c r="S46" s="57"/>
      <c r="T46" s="57"/>
      <c r="U46" s="57"/>
      <c r="V46" s="57"/>
      <c r="W46" s="57"/>
      <c r="X46" s="57"/>
      <c r="Y46" s="57"/>
      <c r="Z46" s="57"/>
      <c r="AA46" s="57"/>
      <c r="AB46" s="57"/>
      <c r="AC46" s="57"/>
      <c r="AD46" s="57"/>
      <c r="AE46" s="57"/>
      <c r="AF46" s="57"/>
      <c r="AG46" s="57"/>
      <c r="AH46" s="57"/>
      <c r="AI46" s="57"/>
      <c r="AJ46" s="57"/>
      <c r="AK46" s="57"/>
      <c r="AL46" s="57"/>
      <c r="AM46" s="57"/>
      <c r="AN46" s="57"/>
      <c r="AO46" s="57"/>
      <c r="AP46" s="57"/>
      <c r="AQ46" s="57"/>
      <c r="AR46" s="57"/>
      <c r="AS46" s="57"/>
      <c r="AT46" s="57"/>
      <c r="AU46" s="57"/>
      <c r="AV46" s="57"/>
      <c r="AW46" s="57"/>
      <c r="AX46" s="57"/>
      <c r="AY46" s="57"/>
      <c r="AZ46" s="57"/>
      <c r="BA46" s="57"/>
      <c r="BB46" s="57"/>
      <c r="BC46" s="57"/>
      <c r="BD46" s="57"/>
      <c r="BE46" s="57"/>
      <c r="BF46" s="57"/>
      <c r="BG46" s="57"/>
      <c r="BH46" s="57"/>
      <c r="BI46" s="57"/>
      <c r="BJ46" s="57"/>
      <c r="BK46" s="57"/>
      <c r="BL46" s="57"/>
      <c r="BM46" s="57"/>
      <c r="BN46" s="57"/>
      <c r="BO46" s="57"/>
      <c r="BP46" s="57"/>
      <c r="BQ46" s="57"/>
      <c r="BR46" s="57"/>
      <c r="BS46" s="57"/>
      <c r="BT46" s="57"/>
      <c r="BU46" s="57"/>
      <c r="BV46" s="57"/>
      <c r="BW46" s="57"/>
      <c r="BX46" s="57"/>
      <c r="BY46" s="57"/>
      <c r="BZ46" s="57"/>
      <c r="CA46" s="57"/>
      <c r="CB46" s="57"/>
      <c r="CC46" s="57"/>
      <c r="CD46" s="57"/>
      <c r="CE46" s="57"/>
      <c r="CF46" s="57"/>
      <c r="CG46" s="57"/>
      <c r="CH46" s="57"/>
      <c r="CI46" s="57"/>
      <c r="CJ46" s="57"/>
      <c r="CK46" s="57"/>
      <c r="CL46" s="57"/>
      <c r="CM46" s="57"/>
      <c r="CN46" s="57"/>
      <c r="CO46" s="57"/>
      <c r="CP46" s="57"/>
      <c r="CQ46" s="57"/>
      <c r="CR46" s="57"/>
      <c r="CS46" s="57"/>
      <c r="CT46" s="57"/>
      <c r="CU46" s="57"/>
      <c r="CV46" s="57"/>
      <c r="CW46" s="57"/>
      <c r="CX46" s="57"/>
      <c r="CY46" s="57"/>
      <c r="CZ46" s="57"/>
      <c r="DA46" s="57"/>
      <c r="DB46" s="57"/>
      <c r="DC46" s="57"/>
      <c r="DD46" s="57"/>
      <c r="DE46" s="57"/>
      <c r="DF46" s="57"/>
      <c r="DG46" s="57"/>
      <c r="DH46" s="57"/>
      <c r="DI46" s="57"/>
      <c r="DJ46" s="57"/>
      <c r="DK46" s="57"/>
      <c r="DL46" s="57"/>
      <c r="DM46" s="57"/>
      <c r="DN46" s="57"/>
      <c r="DO46" s="57"/>
      <c r="DP46" s="57"/>
      <c r="DQ46" s="57"/>
      <c r="DR46" s="57"/>
      <c r="DS46" s="57"/>
      <c r="DT46" s="57"/>
      <c r="DU46" s="57"/>
      <c r="DV46" s="101"/>
      <c r="DW46" s="57"/>
      <c r="DX46" s="57"/>
      <c r="DY46" s="57"/>
      <c r="DZ46" s="57"/>
      <c r="EA46" s="57"/>
      <c r="EB46" s="57"/>
      <c r="EC46" s="57"/>
      <c r="ED46" s="57"/>
      <c r="EE46" s="57"/>
      <c r="EF46" s="57"/>
      <c r="EG46" s="57"/>
      <c r="EH46" s="57"/>
      <c r="EI46" s="57"/>
      <c r="EJ46" s="57"/>
      <c r="EK46" s="57"/>
      <c r="EL46" s="57"/>
      <c r="EM46" s="57"/>
      <c r="EN46" s="57"/>
      <c r="EO46" s="57"/>
      <c r="EP46" s="57"/>
      <c r="EQ46" s="101"/>
      <c r="ER46" s="557"/>
    </row>
    <row r="47" spans="1:148" ht="15" customHeight="1" x14ac:dyDescent="0.25">
      <c r="A47" s="625"/>
      <c r="B47" s="1343" t="s">
        <v>1229</v>
      </c>
      <c r="C47" s="1348" t="str">
        <f>IF(ISBLANK(TB!C222), "", TB!C222)</f>
        <v/>
      </c>
      <c r="D47" s="1348" t="str">
        <f>IF(ISBLANK(TB!D222), "", TB!D222)</f>
        <v/>
      </c>
      <c r="E47" s="1348" t="str">
        <f>IF(ISBLANK(TB!E222), "", TB!E222)</f>
        <v/>
      </c>
      <c r="F47" s="1348" t="str">
        <f>IF(ISBLANK(TB!F222), "", TB!F222)</f>
        <v/>
      </c>
      <c r="G47" s="57"/>
      <c r="H47" s="57"/>
      <c r="I47" s="57"/>
      <c r="J47" s="57"/>
      <c r="K47" s="57"/>
      <c r="L47" s="57"/>
      <c r="M47" s="57"/>
      <c r="N47" s="57"/>
      <c r="O47" s="57"/>
      <c r="P47" s="57"/>
      <c r="Q47" s="57"/>
      <c r="R47" s="57"/>
      <c r="S47" s="57"/>
      <c r="T47" s="57"/>
      <c r="U47" s="57"/>
      <c r="V47" s="57"/>
      <c r="W47" s="57"/>
      <c r="X47" s="57"/>
      <c r="Y47" s="57"/>
      <c r="Z47" s="57"/>
      <c r="AA47" s="57"/>
      <c r="AB47" s="57"/>
      <c r="AC47" s="57"/>
      <c r="AD47" s="57"/>
      <c r="AE47" s="57"/>
      <c r="AF47" s="57"/>
      <c r="AG47" s="57"/>
      <c r="AH47" s="57"/>
      <c r="AI47" s="57"/>
      <c r="AJ47" s="57"/>
      <c r="AK47" s="57"/>
      <c r="AL47" s="57"/>
      <c r="AM47" s="57"/>
      <c r="AN47" s="57"/>
      <c r="AO47" s="57"/>
      <c r="AP47" s="57"/>
      <c r="AQ47" s="57"/>
      <c r="AR47" s="57"/>
      <c r="AS47" s="57"/>
      <c r="AT47" s="57"/>
      <c r="AU47" s="57"/>
      <c r="AV47" s="57"/>
      <c r="AW47" s="57"/>
      <c r="AX47" s="57"/>
      <c r="AY47" s="57"/>
      <c r="AZ47" s="57"/>
      <c r="BA47" s="57"/>
      <c r="BB47" s="57"/>
      <c r="BC47" s="57"/>
      <c r="BD47" s="57"/>
      <c r="BE47" s="57"/>
      <c r="BF47" s="57"/>
      <c r="BG47" s="57"/>
      <c r="BH47" s="57"/>
      <c r="BI47" s="57"/>
      <c r="BJ47" s="57"/>
      <c r="BK47" s="57"/>
      <c r="BL47" s="57"/>
      <c r="BM47" s="57"/>
      <c r="BN47" s="57"/>
      <c r="BO47" s="57"/>
      <c r="BP47" s="57"/>
      <c r="BQ47" s="57"/>
      <c r="BR47" s="57"/>
      <c r="BS47" s="57"/>
      <c r="BT47" s="57"/>
      <c r="BU47" s="57"/>
      <c r="BV47" s="57"/>
      <c r="BW47" s="57"/>
      <c r="BX47" s="57"/>
      <c r="BY47" s="57"/>
      <c r="BZ47" s="57"/>
      <c r="CA47" s="57"/>
      <c r="CB47" s="57"/>
      <c r="CC47" s="57"/>
      <c r="CD47" s="57"/>
      <c r="CE47" s="57"/>
      <c r="CF47" s="57"/>
      <c r="CG47" s="57"/>
      <c r="CH47" s="57"/>
      <c r="CI47" s="57"/>
      <c r="CJ47" s="57"/>
      <c r="CK47" s="57"/>
      <c r="CL47" s="57"/>
      <c r="CM47" s="57"/>
      <c r="CN47" s="57"/>
      <c r="CO47" s="57"/>
      <c r="CP47" s="57"/>
      <c r="CQ47" s="57"/>
      <c r="CR47" s="57"/>
      <c r="CS47" s="57"/>
      <c r="CT47" s="57"/>
      <c r="CU47" s="57"/>
      <c r="CV47" s="57"/>
      <c r="CW47" s="57"/>
      <c r="CX47" s="57"/>
      <c r="CY47" s="57"/>
      <c r="CZ47" s="57"/>
      <c r="DA47" s="57"/>
      <c r="DB47" s="57"/>
      <c r="DC47" s="57"/>
      <c r="DD47" s="57"/>
      <c r="DE47" s="57"/>
      <c r="DF47" s="57"/>
      <c r="DG47" s="57"/>
      <c r="DH47" s="57"/>
      <c r="DI47" s="57"/>
      <c r="DJ47" s="57"/>
      <c r="DK47" s="57"/>
      <c r="DL47" s="57"/>
      <c r="DM47" s="57"/>
      <c r="DN47" s="57"/>
      <c r="DO47" s="57"/>
      <c r="DP47" s="57"/>
      <c r="DQ47" s="57"/>
      <c r="DR47" s="57"/>
      <c r="DS47" s="57"/>
      <c r="DT47" s="57"/>
      <c r="DU47" s="57"/>
      <c r="DV47" s="101"/>
      <c r="DW47" s="57"/>
      <c r="DX47" s="57"/>
      <c r="DY47" s="57"/>
      <c r="DZ47" s="57"/>
      <c r="EA47" s="57"/>
      <c r="EB47" s="57"/>
      <c r="EC47" s="57"/>
      <c r="ED47" s="57"/>
      <c r="EE47" s="57"/>
      <c r="EF47" s="57"/>
      <c r="EG47" s="57"/>
      <c r="EH47" s="57"/>
      <c r="EI47" s="57"/>
      <c r="EJ47" s="57"/>
      <c r="EK47" s="57"/>
      <c r="EL47" s="57"/>
      <c r="EM47" s="57"/>
      <c r="EN47" s="57"/>
      <c r="EO47" s="57"/>
      <c r="EP47" s="57"/>
      <c r="EQ47" s="101"/>
      <c r="ER47" s="557"/>
    </row>
    <row r="48" spans="1:148" ht="15" customHeight="1" x14ac:dyDescent="0.25">
      <c r="A48" s="625"/>
      <c r="B48" s="1343" t="s">
        <v>1230</v>
      </c>
      <c r="C48" s="1348" t="str">
        <f>IF(ISBLANK(TB!C223), "", TB!C223)</f>
        <v/>
      </c>
      <c r="D48" s="1348" t="str">
        <f>IF(ISBLANK(TB!D223), "", TB!D223)</f>
        <v/>
      </c>
      <c r="E48" s="1348" t="str">
        <f>IF(ISBLANK(TB!E223), "", TB!E223)</f>
        <v/>
      </c>
      <c r="F48" s="1348" t="str">
        <f>IF(ISBLANK(TB!F223), "", TB!F223)</f>
        <v/>
      </c>
      <c r="G48" s="57"/>
      <c r="H48" s="57"/>
      <c r="I48" s="57"/>
      <c r="J48" s="57"/>
      <c r="K48" s="57"/>
      <c r="L48" s="57"/>
      <c r="M48" s="57"/>
      <c r="N48" s="57"/>
      <c r="O48" s="57"/>
      <c r="P48" s="57"/>
      <c r="Q48" s="57"/>
      <c r="R48" s="57"/>
      <c r="S48" s="57"/>
      <c r="T48" s="57"/>
      <c r="U48" s="57"/>
      <c r="V48" s="57"/>
      <c r="W48" s="57"/>
      <c r="X48" s="57"/>
      <c r="Y48" s="57"/>
      <c r="Z48" s="57"/>
      <c r="AA48" s="57"/>
      <c r="AB48" s="57"/>
      <c r="AC48" s="57"/>
      <c r="AD48" s="57"/>
      <c r="AE48" s="57"/>
      <c r="AF48" s="57"/>
      <c r="AG48" s="57"/>
      <c r="AH48" s="57"/>
      <c r="AI48" s="57"/>
      <c r="AJ48" s="57"/>
      <c r="AK48" s="57"/>
      <c r="AL48" s="57"/>
      <c r="AM48" s="57"/>
      <c r="AN48" s="57"/>
      <c r="AO48" s="57"/>
      <c r="AP48" s="57"/>
      <c r="AQ48" s="57"/>
      <c r="AR48" s="57"/>
      <c r="AS48" s="57"/>
      <c r="AT48" s="57"/>
      <c r="AU48" s="57"/>
      <c r="AV48" s="57"/>
      <c r="AW48" s="57"/>
      <c r="AX48" s="57"/>
      <c r="AY48" s="57"/>
      <c r="AZ48" s="57"/>
      <c r="BA48" s="57"/>
      <c r="BB48" s="57"/>
      <c r="BC48" s="57"/>
      <c r="BD48" s="57"/>
      <c r="BE48" s="57"/>
      <c r="BF48" s="57"/>
      <c r="BG48" s="57"/>
      <c r="BH48" s="57"/>
      <c r="BI48" s="57"/>
      <c r="BJ48" s="57"/>
      <c r="BK48" s="57"/>
      <c r="BL48" s="57"/>
      <c r="BM48" s="57"/>
      <c r="BN48" s="57"/>
      <c r="BO48" s="57"/>
      <c r="BP48" s="57"/>
      <c r="BQ48" s="57"/>
      <c r="BR48" s="57"/>
      <c r="BS48" s="57"/>
      <c r="BT48" s="57"/>
      <c r="BU48" s="57"/>
      <c r="BV48" s="57"/>
      <c r="BW48" s="57"/>
      <c r="BX48" s="57"/>
      <c r="BY48" s="57"/>
      <c r="BZ48" s="57"/>
      <c r="CA48" s="57"/>
      <c r="CB48" s="57"/>
      <c r="CC48" s="57"/>
      <c r="CD48" s="57"/>
      <c r="CE48" s="57"/>
      <c r="CF48" s="57"/>
      <c r="CG48" s="57"/>
      <c r="CH48" s="57"/>
      <c r="CI48" s="57"/>
      <c r="CJ48" s="57"/>
      <c r="CK48" s="57"/>
      <c r="CL48" s="57"/>
      <c r="CM48" s="57"/>
      <c r="CN48" s="57"/>
      <c r="CO48" s="57"/>
      <c r="CP48" s="57"/>
      <c r="CQ48" s="57"/>
      <c r="CR48" s="57"/>
      <c r="CS48" s="57"/>
      <c r="CT48" s="57"/>
      <c r="CU48" s="57"/>
      <c r="CV48" s="57"/>
      <c r="CW48" s="57"/>
      <c r="CX48" s="57"/>
      <c r="CY48" s="57"/>
      <c r="CZ48" s="57"/>
      <c r="DA48" s="57"/>
      <c r="DB48" s="57"/>
      <c r="DC48" s="57"/>
      <c r="DD48" s="57"/>
      <c r="DE48" s="57"/>
      <c r="DF48" s="57"/>
      <c r="DG48" s="57"/>
      <c r="DH48" s="57"/>
      <c r="DI48" s="57"/>
      <c r="DJ48" s="57"/>
      <c r="DK48" s="57"/>
      <c r="DL48" s="57"/>
      <c r="DM48" s="57"/>
      <c r="DN48" s="57"/>
      <c r="DO48" s="57"/>
      <c r="DP48" s="57"/>
      <c r="DQ48" s="57"/>
      <c r="DR48" s="57"/>
      <c r="DS48" s="57"/>
      <c r="DT48" s="57"/>
      <c r="DU48" s="57"/>
      <c r="DV48" s="101"/>
      <c r="DW48" s="57"/>
      <c r="DX48" s="57"/>
      <c r="DY48" s="57"/>
      <c r="DZ48" s="57"/>
      <c r="EA48" s="57"/>
      <c r="EB48" s="57"/>
      <c r="EC48" s="57"/>
      <c r="ED48" s="57"/>
      <c r="EE48" s="57"/>
      <c r="EF48" s="57"/>
      <c r="EG48" s="57"/>
      <c r="EH48" s="57"/>
      <c r="EI48" s="57"/>
      <c r="EJ48" s="57"/>
      <c r="EK48" s="57"/>
      <c r="EL48" s="57"/>
      <c r="EM48" s="57"/>
      <c r="EN48" s="57"/>
      <c r="EO48" s="57"/>
      <c r="EP48" s="57"/>
      <c r="EQ48" s="101"/>
      <c r="ER48" s="557"/>
    </row>
    <row r="49" spans="1:148" ht="15" customHeight="1" x14ac:dyDescent="0.25">
      <c r="A49" s="625"/>
      <c r="B49" s="1343" t="s">
        <v>1231</v>
      </c>
      <c r="C49" s="1348" t="str">
        <f>IF(ISBLANK(TB!C224), "", TB!C224)</f>
        <v/>
      </c>
      <c r="D49" s="1348" t="str">
        <f>IF(ISBLANK(TB!D224), "", TB!D224)</f>
        <v/>
      </c>
      <c r="E49" s="1348" t="str">
        <f>IF(ISBLANK(TB!E224), "", TB!E224)</f>
        <v/>
      </c>
      <c r="F49" s="1348" t="str">
        <f>IF(ISBLANK(TB!F224), "", TB!F224)</f>
        <v/>
      </c>
      <c r="G49" s="57"/>
      <c r="H49" s="57"/>
      <c r="I49" s="57"/>
      <c r="J49" s="57"/>
      <c r="K49" s="57"/>
      <c r="L49" s="57"/>
      <c r="M49" s="57"/>
      <c r="N49" s="57"/>
      <c r="O49" s="57"/>
      <c r="P49" s="57"/>
      <c r="Q49" s="57"/>
      <c r="R49" s="57"/>
      <c r="S49" s="57"/>
      <c r="T49" s="57"/>
      <c r="U49" s="57"/>
      <c r="V49" s="57"/>
      <c r="W49" s="57"/>
      <c r="X49" s="57"/>
      <c r="Y49" s="57"/>
      <c r="Z49" s="57"/>
      <c r="AA49" s="57"/>
      <c r="AB49" s="57"/>
      <c r="AC49" s="57"/>
      <c r="AD49" s="57"/>
      <c r="AE49" s="57"/>
      <c r="AF49" s="57"/>
      <c r="AG49" s="57"/>
      <c r="AH49" s="57"/>
      <c r="AI49" s="57"/>
      <c r="AJ49" s="57"/>
      <c r="AK49" s="57"/>
      <c r="AL49" s="57"/>
      <c r="AM49" s="57"/>
      <c r="AN49" s="57"/>
      <c r="AO49" s="57"/>
      <c r="AP49" s="57"/>
      <c r="AQ49" s="57"/>
      <c r="AR49" s="57"/>
      <c r="AS49" s="57"/>
      <c r="AT49" s="57"/>
      <c r="AU49" s="57"/>
      <c r="AV49" s="57"/>
      <c r="AW49" s="57"/>
      <c r="AX49" s="57"/>
      <c r="AY49" s="57"/>
      <c r="AZ49" s="57"/>
      <c r="BA49" s="57"/>
      <c r="BB49" s="57"/>
      <c r="BC49" s="57"/>
      <c r="BD49" s="57"/>
      <c r="BE49" s="57"/>
      <c r="BF49" s="57"/>
      <c r="BG49" s="57"/>
      <c r="BH49" s="57"/>
      <c r="BI49" s="57"/>
      <c r="BJ49" s="57"/>
      <c r="BK49" s="57"/>
      <c r="BL49" s="57"/>
      <c r="BM49" s="57"/>
      <c r="BN49" s="57"/>
      <c r="BO49" s="57"/>
      <c r="BP49" s="57"/>
      <c r="BQ49" s="57"/>
      <c r="BR49" s="57"/>
      <c r="BS49" s="57"/>
      <c r="BT49" s="57"/>
      <c r="BU49" s="57"/>
      <c r="BV49" s="57"/>
      <c r="BW49" s="57"/>
      <c r="BX49" s="57"/>
      <c r="BY49" s="57"/>
      <c r="BZ49" s="57"/>
      <c r="CA49" s="57"/>
      <c r="CB49" s="57"/>
      <c r="CC49" s="57"/>
      <c r="CD49" s="57"/>
      <c r="CE49" s="57"/>
      <c r="CF49" s="57"/>
      <c r="CG49" s="57"/>
      <c r="CH49" s="57"/>
      <c r="CI49" s="57"/>
      <c r="CJ49" s="57"/>
      <c r="CK49" s="57"/>
      <c r="CL49" s="57"/>
      <c r="CM49" s="57"/>
      <c r="CN49" s="57"/>
      <c r="CO49" s="57"/>
      <c r="CP49" s="57"/>
      <c r="CQ49" s="57"/>
      <c r="CR49" s="57"/>
      <c r="CS49" s="57"/>
      <c r="CT49" s="57"/>
      <c r="CU49" s="57"/>
      <c r="CV49" s="57"/>
      <c r="CW49" s="57"/>
      <c r="CX49" s="57"/>
      <c r="CY49" s="57"/>
      <c r="CZ49" s="57"/>
      <c r="DA49" s="57"/>
      <c r="DB49" s="57"/>
      <c r="DC49" s="57"/>
      <c r="DD49" s="57"/>
      <c r="DE49" s="57"/>
      <c r="DF49" s="57"/>
      <c r="DG49" s="57"/>
      <c r="DH49" s="57"/>
      <c r="DI49" s="57"/>
      <c r="DJ49" s="57"/>
      <c r="DK49" s="57"/>
      <c r="DL49" s="57"/>
      <c r="DM49" s="57"/>
      <c r="DN49" s="57"/>
      <c r="DO49" s="57"/>
      <c r="DP49" s="57"/>
      <c r="DQ49" s="57"/>
      <c r="DR49" s="57"/>
      <c r="DS49" s="57"/>
      <c r="DT49" s="57"/>
      <c r="DU49" s="57"/>
      <c r="DV49" s="101"/>
      <c r="DW49" s="57"/>
      <c r="DX49" s="57"/>
      <c r="DY49" s="57"/>
      <c r="DZ49" s="57"/>
      <c r="EA49" s="57"/>
      <c r="EB49" s="57"/>
      <c r="EC49" s="57"/>
      <c r="ED49" s="57"/>
      <c r="EE49" s="57"/>
      <c r="EF49" s="57"/>
      <c r="EG49" s="57"/>
      <c r="EH49" s="57"/>
      <c r="EI49" s="57"/>
      <c r="EJ49" s="57"/>
      <c r="EK49" s="57"/>
      <c r="EL49" s="57"/>
      <c r="EM49" s="57"/>
      <c r="EN49" s="57"/>
      <c r="EO49" s="57"/>
      <c r="EP49" s="57"/>
      <c r="EQ49" s="101"/>
      <c r="ER49" s="557"/>
    </row>
    <row r="50" spans="1:148" ht="15" customHeight="1" x14ac:dyDescent="0.25">
      <c r="A50" s="625"/>
      <c r="B50" s="1343" t="s">
        <v>1232</v>
      </c>
      <c r="C50" s="1348" t="str">
        <f>IF(ISBLANK(TB!C225), "", TB!C225)</f>
        <v/>
      </c>
      <c r="D50" s="1348" t="str">
        <f>IF(ISBLANK(TB!D225), "", TB!D225)</f>
        <v/>
      </c>
      <c r="E50" s="1348" t="str">
        <f>IF(ISBLANK(TB!E225), "", TB!E225)</f>
        <v/>
      </c>
      <c r="F50" s="1348" t="str">
        <f>IF(ISBLANK(TB!F225), "", TB!F225)</f>
        <v/>
      </c>
      <c r="G50" s="57"/>
      <c r="H50" s="57"/>
      <c r="I50" s="57"/>
      <c r="J50" s="57"/>
      <c r="K50" s="57"/>
      <c r="L50" s="57"/>
      <c r="M50" s="57"/>
      <c r="N50" s="57"/>
      <c r="O50" s="57"/>
      <c r="P50" s="57"/>
      <c r="Q50" s="57"/>
      <c r="R50" s="57"/>
      <c r="S50" s="57"/>
      <c r="T50" s="57"/>
      <c r="U50" s="57"/>
      <c r="V50" s="57"/>
      <c r="W50" s="57"/>
      <c r="X50" s="57"/>
      <c r="Y50" s="57"/>
      <c r="Z50" s="57"/>
      <c r="AA50" s="57"/>
      <c r="AB50" s="57"/>
      <c r="AC50" s="57"/>
      <c r="AD50" s="57"/>
      <c r="AE50" s="57"/>
      <c r="AF50" s="57"/>
      <c r="AG50" s="57"/>
      <c r="AH50" s="57"/>
      <c r="AI50" s="57"/>
      <c r="AJ50" s="57"/>
      <c r="AK50" s="57"/>
      <c r="AL50" s="57"/>
      <c r="AM50" s="57"/>
      <c r="AN50" s="57"/>
      <c r="AO50" s="57"/>
      <c r="AP50" s="57"/>
      <c r="AQ50" s="57"/>
      <c r="AR50" s="57"/>
      <c r="AS50" s="57"/>
      <c r="AT50" s="57"/>
      <c r="AU50" s="57"/>
      <c r="AV50" s="57"/>
      <c r="AW50" s="57"/>
      <c r="AX50" s="57"/>
      <c r="AY50" s="57"/>
      <c r="AZ50" s="57"/>
      <c r="BA50" s="57"/>
      <c r="BB50" s="57"/>
      <c r="BC50" s="57"/>
      <c r="BD50" s="57"/>
      <c r="BE50" s="57"/>
      <c r="BF50" s="57"/>
      <c r="BG50" s="57"/>
      <c r="BH50" s="57"/>
      <c r="BI50" s="57"/>
      <c r="BJ50" s="57"/>
      <c r="BK50" s="57"/>
      <c r="BL50" s="57"/>
      <c r="BM50" s="57"/>
      <c r="BN50" s="57"/>
      <c r="BO50" s="57"/>
      <c r="BP50" s="57"/>
      <c r="BQ50" s="57"/>
      <c r="BR50" s="57"/>
      <c r="BS50" s="57"/>
      <c r="BT50" s="57"/>
      <c r="BU50" s="57"/>
      <c r="BV50" s="57"/>
      <c r="BW50" s="57"/>
      <c r="BX50" s="57"/>
      <c r="BY50" s="57"/>
      <c r="BZ50" s="57"/>
      <c r="CA50" s="57"/>
      <c r="CB50" s="57"/>
      <c r="CC50" s="57"/>
      <c r="CD50" s="57"/>
      <c r="CE50" s="57"/>
      <c r="CF50" s="57"/>
      <c r="CG50" s="57"/>
      <c r="CH50" s="57"/>
      <c r="CI50" s="57"/>
      <c r="CJ50" s="57"/>
      <c r="CK50" s="57"/>
      <c r="CL50" s="57"/>
      <c r="CM50" s="57"/>
      <c r="CN50" s="57"/>
      <c r="CO50" s="57"/>
      <c r="CP50" s="57"/>
      <c r="CQ50" s="57"/>
      <c r="CR50" s="57"/>
      <c r="CS50" s="57"/>
      <c r="CT50" s="57"/>
      <c r="CU50" s="57"/>
      <c r="CV50" s="57"/>
      <c r="CW50" s="57"/>
      <c r="CX50" s="57"/>
      <c r="CY50" s="57"/>
      <c r="CZ50" s="57"/>
      <c r="DA50" s="57"/>
      <c r="DB50" s="57"/>
      <c r="DC50" s="57"/>
      <c r="DD50" s="57"/>
      <c r="DE50" s="57"/>
      <c r="DF50" s="57"/>
      <c r="DG50" s="57"/>
      <c r="DH50" s="57"/>
      <c r="DI50" s="57"/>
      <c r="DJ50" s="57"/>
      <c r="DK50" s="57"/>
      <c r="DL50" s="57"/>
      <c r="DM50" s="57"/>
      <c r="DN50" s="57"/>
      <c r="DO50" s="57"/>
      <c r="DP50" s="57"/>
      <c r="DQ50" s="57"/>
      <c r="DR50" s="57"/>
      <c r="DS50" s="57"/>
      <c r="DT50" s="57"/>
      <c r="DU50" s="57"/>
      <c r="DV50" s="101"/>
      <c r="DW50" s="57"/>
      <c r="DX50" s="57"/>
      <c r="DY50" s="57"/>
      <c r="DZ50" s="57"/>
      <c r="EA50" s="57"/>
      <c r="EB50" s="57"/>
      <c r="EC50" s="57"/>
      <c r="ED50" s="57"/>
      <c r="EE50" s="57"/>
      <c r="EF50" s="57"/>
      <c r="EG50" s="57"/>
      <c r="EH50" s="57"/>
      <c r="EI50" s="57"/>
      <c r="EJ50" s="57"/>
      <c r="EK50" s="57"/>
      <c r="EL50" s="57"/>
      <c r="EM50" s="57"/>
      <c r="EN50" s="57"/>
      <c r="EO50" s="57"/>
      <c r="EP50" s="57"/>
      <c r="EQ50" s="101"/>
      <c r="ER50" s="557"/>
    </row>
    <row r="51" spans="1:148" ht="15" customHeight="1" x14ac:dyDescent="0.25">
      <c r="A51" s="625"/>
      <c r="B51" s="1343" t="s">
        <v>1233</v>
      </c>
      <c r="C51" s="1348" t="str">
        <f>IF(ISBLANK(TB!C226), "", TB!C226)</f>
        <v/>
      </c>
      <c r="D51" s="1348" t="str">
        <f>IF(ISBLANK(TB!D226), "", TB!D226)</f>
        <v/>
      </c>
      <c r="E51" s="1348" t="str">
        <f>IF(ISBLANK(TB!E226), "", TB!E226)</f>
        <v/>
      </c>
      <c r="F51" s="1348" t="str">
        <f>IF(ISBLANK(TB!F226), "", TB!F226)</f>
        <v/>
      </c>
      <c r="G51" s="57"/>
      <c r="H51" s="57"/>
      <c r="I51" s="57"/>
      <c r="J51" s="57"/>
      <c r="K51" s="57"/>
      <c r="L51" s="57"/>
      <c r="M51" s="57"/>
      <c r="N51" s="57"/>
      <c r="O51" s="57"/>
      <c r="P51" s="57"/>
      <c r="Q51" s="57"/>
      <c r="R51" s="57"/>
      <c r="S51" s="57"/>
      <c r="T51" s="57"/>
      <c r="U51" s="57"/>
      <c r="V51" s="57"/>
      <c r="W51" s="57"/>
      <c r="X51" s="57"/>
      <c r="Y51" s="57"/>
      <c r="Z51" s="57"/>
      <c r="AA51" s="57"/>
      <c r="AB51" s="57"/>
      <c r="AC51" s="57"/>
      <c r="AD51" s="57"/>
      <c r="AE51" s="57"/>
      <c r="AF51" s="57"/>
      <c r="AG51" s="57"/>
      <c r="AH51" s="57"/>
      <c r="AI51" s="57"/>
      <c r="AJ51" s="57"/>
      <c r="AK51" s="57"/>
      <c r="AL51" s="57"/>
      <c r="AM51" s="57"/>
      <c r="AN51" s="57"/>
      <c r="AO51" s="57"/>
      <c r="AP51" s="57"/>
      <c r="AQ51" s="57"/>
      <c r="AR51" s="57"/>
      <c r="AS51" s="57"/>
      <c r="AT51" s="57"/>
      <c r="AU51" s="57"/>
      <c r="AV51" s="57"/>
      <c r="AW51" s="57"/>
      <c r="AX51" s="57"/>
      <c r="AY51" s="57"/>
      <c r="AZ51" s="57"/>
      <c r="BA51" s="57"/>
      <c r="BB51" s="57"/>
      <c r="BC51" s="57"/>
      <c r="BD51" s="57"/>
      <c r="BE51" s="57"/>
      <c r="BF51" s="57"/>
      <c r="BG51" s="57"/>
      <c r="BH51" s="57"/>
      <c r="BI51" s="57"/>
      <c r="BJ51" s="57"/>
      <c r="BK51" s="57"/>
      <c r="BL51" s="57"/>
      <c r="BM51" s="57"/>
      <c r="BN51" s="57"/>
      <c r="BO51" s="57"/>
      <c r="BP51" s="57"/>
      <c r="BQ51" s="57"/>
      <c r="BR51" s="57"/>
      <c r="BS51" s="57"/>
      <c r="BT51" s="57"/>
      <c r="BU51" s="57"/>
      <c r="BV51" s="57"/>
      <c r="BW51" s="57"/>
      <c r="BX51" s="57"/>
      <c r="BY51" s="57"/>
      <c r="BZ51" s="57"/>
      <c r="CA51" s="57"/>
      <c r="CB51" s="57"/>
      <c r="CC51" s="57"/>
      <c r="CD51" s="57"/>
      <c r="CE51" s="57"/>
      <c r="CF51" s="57"/>
      <c r="CG51" s="57"/>
      <c r="CH51" s="57"/>
      <c r="CI51" s="57"/>
      <c r="CJ51" s="57"/>
      <c r="CK51" s="57"/>
      <c r="CL51" s="57"/>
      <c r="CM51" s="57"/>
      <c r="CN51" s="57"/>
      <c r="CO51" s="57"/>
      <c r="CP51" s="57"/>
      <c r="CQ51" s="57"/>
      <c r="CR51" s="57"/>
      <c r="CS51" s="57"/>
      <c r="CT51" s="57"/>
      <c r="CU51" s="57"/>
      <c r="CV51" s="57"/>
      <c r="CW51" s="57"/>
      <c r="CX51" s="57"/>
      <c r="CY51" s="57"/>
      <c r="CZ51" s="57"/>
      <c r="DA51" s="57"/>
      <c r="DB51" s="57"/>
      <c r="DC51" s="57"/>
      <c r="DD51" s="57"/>
      <c r="DE51" s="57"/>
      <c r="DF51" s="57"/>
      <c r="DG51" s="57"/>
      <c r="DH51" s="57"/>
      <c r="DI51" s="57"/>
      <c r="DJ51" s="57"/>
      <c r="DK51" s="57"/>
      <c r="DL51" s="57"/>
      <c r="DM51" s="57"/>
      <c r="DN51" s="57"/>
      <c r="DO51" s="57"/>
      <c r="DP51" s="57"/>
      <c r="DQ51" s="57"/>
      <c r="DR51" s="57"/>
      <c r="DS51" s="57"/>
      <c r="DT51" s="57"/>
      <c r="DU51" s="57"/>
      <c r="DV51" s="101"/>
      <c r="DW51" s="57"/>
      <c r="DX51" s="57"/>
      <c r="DY51" s="57"/>
      <c r="DZ51" s="57"/>
      <c r="EA51" s="57"/>
      <c r="EB51" s="57"/>
      <c r="EC51" s="57"/>
      <c r="ED51" s="57"/>
      <c r="EE51" s="57"/>
      <c r="EF51" s="57"/>
      <c r="EG51" s="57"/>
      <c r="EH51" s="57"/>
      <c r="EI51" s="57"/>
      <c r="EJ51" s="57"/>
      <c r="EK51" s="57"/>
      <c r="EL51" s="57"/>
      <c r="EM51" s="57"/>
      <c r="EN51" s="57"/>
      <c r="EO51" s="57"/>
      <c r="EP51" s="57"/>
      <c r="EQ51" s="101"/>
      <c r="ER51" s="557"/>
    </row>
    <row r="52" spans="1:148" ht="15" customHeight="1" x14ac:dyDescent="0.25">
      <c r="A52" s="625"/>
      <c r="B52" s="1343" t="s">
        <v>1234</v>
      </c>
      <c r="C52" s="1348" t="str">
        <f>IF(ISBLANK(TB!C227), "", TB!C227)</f>
        <v/>
      </c>
      <c r="D52" s="1348" t="str">
        <f>IF(ISBLANK(TB!D227), "", TB!D227)</f>
        <v/>
      </c>
      <c r="E52" s="1348" t="str">
        <f>IF(ISBLANK(TB!E227), "", TB!E227)</f>
        <v/>
      </c>
      <c r="F52" s="1348" t="str">
        <f>IF(ISBLANK(TB!F227), "", TB!F227)</f>
        <v/>
      </c>
      <c r="G52" s="57"/>
      <c r="H52" s="57"/>
      <c r="I52" s="57"/>
      <c r="J52" s="57"/>
      <c r="K52" s="57"/>
      <c r="L52" s="57"/>
      <c r="M52" s="57"/>
      <c r="N52" s="57"/>
      <c r="O52" s="57"/>
      <c r="P52" s="57"/>
      <c r="Q52" s="57"/>
      <c r="R52" s="57"/>
      <c r="S52" s="57"/>
      <c r="T52" s="57"/>
      <c r="U52" s="57"/>
      <c r="V52" s="57"/>
      <c r="W52" s="57"/>
      <c r="X52" s="57"/>
      <c r="Y52" s="57"/>
      <c r="Z52" s="57"/>
      <c r="AA52" s="57"/>
      <c r="AB52" s="57"/>
      <c r="AC52" s="57"/>
      <c r="AD52" s="57"/>
      <c r="AE52" s="57"/>
      <c r="AF52" s="57"/>
      <c r="AG52" s="57"/>
      <c r="AH52" s="57"/>
      <c r="AI52" s="57"/>
      <c r="AJ52" s="57"/>
      <c r="AK52" s="57"/>
      <c r="AL52" s="57"/>
      <c r="AM52" s="57"/>
      <c r="AN52" s="57"/>
      <c r="AO52" s="57"/>
      <c r="AP52" s="57"/>
      <c r="AQ52" s="57"/>
      <c r="AR52" s="57"/>
      <c r="AS52" s="57"/>
      <c r="AT52" s="57"/>
      <c r="AU52" s="57"/>
      <c r="AV52" s="57"/>
      <c r="AW52" s="57"/>
      <c r="AX52" s="57"/>
      <c r="AY52" s="57"/>
      <c r="AZ52" s="57"/>
      <c r="BA52" s="57"/>
      <c r="BB52" s="57"/>
      <c r="BC52" s="57"/>
      <c r="BD52" s="57"/>
      <c r="BE52" s="57"/>
      <c r="BF52" s="57"/>
      <c r="BG52" s="57"/>
      <c r="BH52" s="57"/>
      <c r="BI52" s="57"/>
      <c r="BJ52" s="57"/>
      <c r="BK52" s="57"/>
      <c r="BL52" s="57"/>
      <c r="BM52" s="57"/>
      <c r="BN52" s="57"/>
      <c r="BO52" s="57"/>
      <c r="BP52" s="57"/>
      <c r="BQ52" s="57"/>
      <c r="BR52" s="57"/>
      <c r="BS52" s="57"/>
      <c r="BT52" s="57"/>
      <c r="BU52" s="57"/>
      <c r="BV52" s="57"/>
      <c r="BW52" s="57"/>
      <c r="BX52" s="57"/>
      <c r="BY52" s="57"/>
      <c r="BZ52" s="57"/>
      <c r="CA52" s="57"/>
      <c r="CB52" s="57"/>
      <c r="CC52" s="57"/>
      <c r="CD52" s="57"/>
      <c r="CE52" s="57"/>
      <c r="CF52" s="57"/>
      <c r="CG52" s="57"/>
      <c r="CH52" s="57"/>
      <c r="CI52" s="57"/>
      <c r="CJ52" s="57"/>
      <c r="CK52" s="57"/>
      <c r="CL52" s="57"/>
      <c r="CM52" s="57"/>
      <c r="CN52" s="57"/>
      <c r="CO52" s="57"/>
      <c r="CP52" s="57"/>
      <c r="CQ52" s="57"/>
      <c r="CR52" s="57"/>
      <c r="CS52" s="57"/>
      <c r="CT52" s="57"/>
      <c r="CU52" s="57"/>
      <c r="CV52" s="57"/>
      <c r="CW52" s="57"/>
      <c r="CX52" s="57"/>
      <c r="CY52" s="57"/>
      <c r="CZ52" s="57"/>
      <c r="DA52" s="57"/>
      <c r="DB52" s="57"/>
      <c r="DC52" s="57"/>
      <c r="DD52" s="57"/>
      <c r="DE52" s="57"/>
      <c r="DF52" s="57"/>
      <c r="DG52" s="57"/>
      <c r="DH52" s="57"/>
      <c r="DI52" s="57"/>
      <c r="DJ52" s="57"/>
      <c r="DK52" s="57"/>
      <c r="DL52" s="57"/>
      <c r="DM52" s="57"/>
      <c r="DN52" s="57"/>
      <c r="DO52" s="57"/>
      <c r="DP52" s="57"/>
      <c r="DQ52" s="57"/>
      <c r="DR52" s="57"/>
      <c r="DS52" s="57"/>
      <c r="DT52" s="57"/>
      <c r="DU52" s="57"/>
      <c r="DV52" s="101"/>
      <c r="DW52" s="57"/>
      <c r="DX52" s="57"/>
      <c r="DY52" s="57"/>
      <c r="DZ52" s="57"/>
      <c r="EA52" s="57"/>
      <c r="EB52" s="57"/>
      <c r="EC52" s="57"/>
      <c r="ED52" s="57"/>
      <c r="EE52" s="57"/>
      <c r="EF52" s="57"/>
      <c r="EG52" s="57"/>
      <c r="EH52" s="57"/>
      <c r="EI52" s="57"/>
      <c r="EJ52" s="57"/>
      <c r="EK52" s="57"/>
      <c r="EL52" s="57"/>
      <c r="EM52" s="57"/>
      <c r="EN52" s="57"/>
      <c r="EO52" s="57"/>
      <c r="EP52" s="57"/>
      <c r="EQ52" s="101"/>
      <c r="ER52" s="557"/>
    </row>
    <row r="53" spans="1:148" ht="15" customHeight="1" x14ac:dyDescent="0.25">
      <c r="A53" s="625"/>
      <c r="B53" s="1343" t="s">
        <v>1235</v>
      </c>
      <c r="C53" s="1348" t="str">
        <f>IF(ISBLANK(TB!C228), "", TB!C228)</f>
        <v/>
      </c>
      <c r="D53" s="1348" t="str">
        <f>IF(ISBLANK(TB!D228), "", TB!D228)</f>
        <v/>
      </c>
      <c r="E53" s="1348" t="str">
        <f>IF(ISBLANK(TB!E228), "", TB!E228)</f>
        <v/>
      </c>
      <c r="F53" s="1348" t="str">
        <f>IF(ISBLANK(TB!F228), "", TB!F228)</f>
        <v/>
      </c>
      <c r="G53" s="57"/>
      <c r="H53" s="57"/>
      <c r="I53" s="57"/>
      <c r="J53" s="57"/>
      <c r="K53" s="57"/>
      <c r="L53" s="57"/>
      <c r="M53" s="57"/>
      <c r="N53" s="57"/>
      <c r="O53" s="57"/>
      <c r="P53" s="57"/>
      <c r="Q53" s="57"/>
      <c r="R53" s="57"/>
      <c r="S53" s="57"/>
      <c r="T53" s="57"/>
      <c r="U53" s="57"/>
      <c r="V53" s="57"/>
      <c r="W53" s="57"/>
      <c r="X53" s="57"/>
      <c r="Y53" s="57"/>
      <c r="Z53" s="57"/>
      <c r="AA53" s="57"/>
      <c r="AB53" s="57"/>
      <c r="AC53" s="57"/>
      <c r="AD53" s="57"/>
      <c r="AE53" s="57"/>
      <c r="AF53" s="57"/>
      <c r="AG53" s="57"/>
      <c r="AH53" s="57"/>
      <c r="AI53" s="57"/>
      <c r="AJ53" s="57"/>
      <c r="AK53" s="57"/>
      <c r="AL53" s="57"/>
      <c r="AM53" s="57"/>
      <c r="AN53" s="57"/>
      <c r="AO53" s="57"/>
      <c r="AP53" s="57"/>
      <c r="AQ53" s="57"/>
      <c r="AR53" s="57"/>
      <c r="AS53" s="57"/>
      <c r="AT53" s="57"/>
      <c r="AU53" s="57"/>
      <c r="AV53" s="57"/>
      <c r="AW53" s="57"/>
      <c r="AX53" s="57"/>
      <c r="AY53" s="57"/>
      <c r="AZ53" s="57"/>
      <c r="BA53" s="57"/>
      <c r="BB53" s="57"/>
      <c r="BC53" s="57"/>
      <c r="BD53" s="57"/>
      <c r="BE53" s="57"/>
      <c r="BF53" s="57"/>
      <c r="BG53" s="57"/>
      <c r="BH53" s="57"/>
      <c r="BI53" s="57"/>
      <c r="BJ53" s="57"/>
      <c r="BK53" s="57"/>
      <c r="BL53" s="57"/>
      <c r="BM53" s="57"/>
      <c r="BN53" s="57"/>
      <c r="BO53" s="57"/>
      <c r="BP53" s="57"/>
      <c r="BQ53" s="57"/>
      <c r="BR53" s="57"/>
      <c r="BS53" s="57"/>
      <c r="BT53" s="57"/>
      <c r="BU53" s="57"/>
      <c r="BV53" s="57"/>
      <c r="BW53" s="57"/>
      <c r="BX53" s="57"/>
      <c r="BY53" s="57"/>
      <c r="BZ53" s="57"/>
      <c r="CA53" s="57"/>
      <c r="CB53" s="57"/>
      <c r="CC53" s="57"/>
      <c r="CD53" s="57"/>
      <c r="CE53" s="57"/>
      <c r="CF53" s="57"/>
      <c r="CG53" s="57"/>
      <c r="CH53" s="57"/>
      <c r="CI53" s="57"/>
      <c r="CJ53" s="57"/>
      <c r="CK53" s="57"/>
      <c r="CL53" s="57"/>
      <c r="CM53" s="57"/>
      <c r="CN53" s="57"/>
      <c r="CO53" s="57"/>
      <c r="CP53" s="57"/>
      <c r="CQ53" s="57"/>
      <c r="CR53" s="57"/>
      <c r="CS53" s="57"/>
      <c r="CT53" s="57"/>
      <c r="CU53" s="57"/>
      <c r="CV53" s="57"/>
      <c r="CW53" s="57"/>
      <c r="CX53" s="57"/>
      <c r="CY53" s="57"/>
      <c r="CZ53" s="57"/>
      <c r="DA53" s="57"/>
      <c r="DB53" s="57"/>
      <c r="DC53" s="57"/>
      <c r="DD53" s="57"/>
      <c r="DE53" s="57"/>
      <c r="DF53" s="57"/>
      <c r="DG53" s="57"/>
      <c r="DH53" s="57"/>
      <c r="DI53" s="57"/>
      <c r="DJ53" s="57"/>
      <c r="DK53" s="57"/>
      <c r="DL53" s="57"/>
      <c r="DM53" s="57"/>
      <c r="DN53" s="57"/>
      <c r="DO53" s="57"/>
      <c r="DP53" s="57"/>
      <c r="DQ53" s="57"/>
      <c r="DR53" s="57"/>
      <c r="DS53" s="57"/>
      <c r="DT53" s="57"/>
      <c r="DU53" s="57"/>
      <c r="DV53" s="101"/>
      <c r="DW53" s="57"/>
      <c r="DX53" s="57"/>
      <c r="DY53" s="57"/>
      <c r="DZ53" s="57"/>
      <c r="EA53" s="57"/>
      <c r="EB53" s="57"/>
      <c r="EC53" s="57"/>
      <c r="ED53" s="57"/>
      <c r="EE53" s="57"/>
      <c r="EF53" s="57"/>
      <c r="EG53" s="57"/>
      <c r="EH53" s="57"/>
      <c r="EI53" s="57"/>
      <c r="EJ53" s="57"/>
      <c r="EK53" s="57"/>
      <c r="EL53" s="57"/>
      <c r="EM53" s="57"/>
      <c r="EN53" s="57"/>
      <c r="EO53" s="57"/>
      <c r="EP53" s="57"/>
      <c r="EQ53" s="101"/>
      <c r="ER53" s="557"/>
    </row>
    <row r="54" spans="1:148" ht="15" customHeight="1" x14ac:dyDescent="0.25">
      <c r="A54" s="625"/>
      <c r="B54" s="1343" t="s">
        <v>1236</v>
      </c>
      <c r="C54" s="1348" t="str">
        <f>IF(ISBLANK(TB!C229), "", TB!C229)</f>
        <v/>
      </c>
      <c r="D54" s="1348" t="str">
        <f>IF(ISBLANK(TB!D229), "", TB!D229)</f>
        <v/>
      </c>
      <c r="E54" s="1348" t="str">
        <f>IF(ISBLANK(TB!E229), "", TB!E229)</f>
        <v/>
      </c>
      <c r="F54" s="1348" t="str">
        <f>IF(ISBLANK(TB!F229), "", TB!F229)</f>
        <v/>
      </c>
      <c r="G54" s="57"/>
      <c r="H54" s="57"/>
      <c r="I54" s="57"/>
      <c r="J54" s="57"/>
      <c r="K54" s="57"/>
      <c r="L54" s="57"/>
      <c r="M54" s="57"/>
      <c r="N54" s="57"/>
      <c r="O54" s="57"/>
      <c r="P54" s="57"/>
      <c r="Q54" s="57"/>
      <c r="R54" s="57"/>
      <c r="S54" s="57"/>
      <c r="T54" s="57"/>
      <c r="U54" s="57"/>
      <c r="V54" s="57"/>
      <c r="W54" s="57"/>
      <c r="X54" s="57"/>
      <c r="Y54" s="57"/>
      <c r="Z54" s="57"/>
      <c r="AA54" s="57"/>
      <c r="AB54" s="57"/>
      <c r="AC54" s="57"/>
      <c r="AD54" s="57"/>
      <c r="AE54" s="57"/>
      <c r="AF54" s="57"/>
      <c r="AG54" s="57"/>
      <c r="AH54" s="57"/>
      <c r="AI54" s="57"/>
      <c r="AJ54" s="57"/>
      <c r="AK54" s="57"/>
      <c r="AL54" s="57"/>
      <c r="AM54" s="57"/>
      <c r="AN54" s="57"/>
      <c r="AO54" s="57"/>
      <c r="AP54" s="57"/>
      <c r="AQ54" s="57"/>
      <c r="AR54" s="57"/>
      <c r="AS54" s="57"/>
      <c r="AT54" s="57"/>
      <c r="AU54" s="57"/>
      <c r="AV54" s="57"/>
      <c r="AW54" s="57"/>
      <c r="AX54" s="57"/>
      <c r="AY54" s="57"/>
      <c r="AZ54" s="57"/>
      <c r="BA54" s="57"/>
      <c r="BB54" s="57"/>
      <c r="BC54" s="57"/>
      <c r="BD54" s="57"/>
      <c r="BE54" s="57"/>
      <c r="BF54" s="57"/>
      <c r="BG54" s="57"/>
      <c r="BH54" s="57"/>
      <c r="BI54" s="57"/>
      <c r="BJ54" s="57"/>
      <c r="BK54" s="57"/>
      <c r="BL54" s="57"/>
      <c r="BM54" s="57"/>
      <c r="BN54" s="57"/>
      <c r="BO54" s="57"/>
      <c r="BP54" s="57"/>
      <c r="BQ54" s="57"/>
      <c r="BR54" s="57"/>
      <c r="BS54" s="57"/>
      <c r="BT54" s="57"/>
      <c r="BU54" s="57"/>
      <c r="BV54" s="57"/>
      <c r="BW54" s="57"/>
      <c r="BX54" s="57"/>
      <c r="BY54" s="57"/>
      <c r="BZ54" s="57"/>
      <c r="CA54" s="57"/>
      <c r="CB54" s="57"/>
      <c r="CC54" s="57"/>
      <c r="CD54" s="57"/>
      <c r="CE54" s="57"/>
      <c r="CF54" s="57"/>
      <c r="CG54" s="57"/>
      <c r="CH54" s="57"/>
      <c r="CI54" s="57"/>
      <c r="CJ54" s="57"/>
      <c r="CK54" s="57"/>
      <c r="CL54" s="57"/>
      <c r="CM54" s="57"/>
      <c r="CN54" s="57"/>
      <c r="CO54" s="57"/>
      <c r="CP54" s="57"/>
      <c r="CQ54" s="57"/>
      <c r="CR54" s="57"/>
      <c r="CS54" s="57"/>
      <c r="CT54" s="57"/>
      <c r="CU54" s="57"/>
      <c r="CV54" s="57"/>
      <c r="CW54" s="57"/>
      <c r="CX54" s="57"/>
      <c r="CY54" s="57"/>
      <c r="CZ54" s="57"/>
      <c r="DA54" s="57"/>
      <c r="DB54" s="57"/>
      <c r="DC54" s="57"/>
      <c r="DD54" s="57"/>
      <c r="DE54" s="57"/>
      <c r="DF54" s="57"/>
      <c r="DG54" s="57"/>
      <c r="DH54" s="57"/>
      <c r="DI54" s="57"/>
      <c r="DJ54" s="57"/>
      <c r="DK54" s="57"/>
      <c r="DL54" s="57"/>
      <c r="DM54" s="57"/>
      <c r="DN54" s="57"/>
      <c r="DO54" s="57"/>
      <c r="DP54" s="57"/>
      <c r="DQ54" s="57"/>
      <c r="DR54" s="57"/>
      <c r="DS54" s="57"/>
      <c r="DT54" s="57"/>
      <c r="DU54" s="57"/>
      <c r="DV54" s="101"/>
      <c r="DW54" s="57"/>
      <c r="DX54" s="57"/>
      <c r="DY54" s="57"/>
      <c r="DZ54" s="57"/>
      <c r="EA54" s="57"/>
      <c r="EB54" s="57"/>
      <c r="EC54" s="57"/>
      <c r="ED54" s="57"/>
      <c r="EE54" s="57"/>
      <c r="EF54" s="57"/>
      <c r="EG54" s="57"/>
      <c r="EH54" s="57"/>
      <c r="EI54" s="57"/>
      <c r="EJ54" s="57"/>
      <c r="EK54" s="57"/>
      <c r="EL54" s="57"/>
      <c r="EM54" s="57"/>
      <c r="EN54" s="57"/>
      <c r="EO54" s="57"/>
      <c r="EP54" s="57"/>
      <c r="EQ54" s="101"/>
      <c r="ER54" s="557"/>
    </row>
    <row r="55" spans="1:148" ht="15" customHeight="1" x14ac:dyDescent="0.25">
      <c r="A55" s="625"/>
      <c r="B55" s="1343" t="s">
        <v>1237</v>
      </c>
      <c r="C55" s="1348" t="str">
        <f>IF(ISBLANK(TB!C230), "", TB!C230)</f>
        <v/>
      </c>
      <c r="D55" s="1348" t="str">
        <f>IF(ISBLANK(TB!D230), "", TB!D230)</f>
        <v/>
      </c>
      <c r="E55" s="1348" t="str">
        <f>IF(ISBLANK(TB!E230), "", TB!E230)</f>
        <v/>
      </c>
      <c r="F55" s="1348" t="str">
        <f>IF(ISBLANK(TB!F230), "", TB!F230)</f>
        <v/>
      </c>
      <c r="G55" s="57"/>
      <c r="H55" s="57"/>
      <c r="I55" s="57"/>
      <c r="J55" s="57"/>
      <c r="K55" s="57"/>
      <c r="L55" s="57"/>
      <c r="M55" s="57"/>
      <c r="N55" s="57"/>
      <c r="O55" s="57"/>
      <c r="P55" s="57"/>
      <c r="Q55" s="57"/>
      <c r="R55" s="57"/>
      <c r="S55" s="57"/>
      <c r="T55" s="57"/>
      <c r="U55" s="57"/>
      <c r="V55" s="57"/>
      <c r="W55" s="57"/>
      <c r="X55" s="57"/>
      <c r="Y55" s="57"/>
      <c r="Z55" s="57"/>
      <c r="AA55" s="57"/>
      <c r="AB55" s="57"/>
      <c r="AC55" s="57"/>
      <c r="AD55" s="57"/>
      <c r="AE55" s="57"/>
      <c r="AF55" s="57"/>
      <c r="AG55" s="57"/>
      <c r="AH55" s="57"/>
      <c r="AI55" s="57"/>
      <c r="AJ55" s="57"/>
      <c r="AK55" s="57"/>
      <c r="AL55" s="57"/>
      <c r="AM55" s="57"/>
      <c r="AN55" s="57"/>
      <c r="AO55" s="57"/>
      <c r="AP55" s="57"/>
      <c r="AQ55" s="57"/>
      <c r="AR55" s="57"/>
      <c r="AS55" s="57"/>
      <c r="AT55" s="57"/>
      <c r="AU55" s="57"/>
      <c r="AV55" s="57"/>
      <c r="AW55" s="57"/>
      <c r="AX55" s="57"/>
      <c r="AY55" s="57"/>
      <c r="AZ55" s="57"/>
      <c r="BA55" s="57"/>
      <c r="BB55" s="57"/>
      <c r="BC55" s="57"/>
      <c r="BD55" s="57"/>
      <c r="BE55" s="57"/>
      <c r="BF55" s="57"/>
      <c r="BG55" s="57"/>
      <c r="BH55" s="57"/>
      <c r="BI55" s="57"/>
      <c r="BJ55" s="57"/>
      <c r="BK55" s="57"/>
      <c r="BL55" s="57"/>
      <c r="BM55" s="57"/>
      <c r="BN55" s="57"/>
      <c r="BO55" s="57"/>
      <c r="BP55" s="57"/>
      <c r="BQ55" s="57"/>
      <c r="BR55" s="57"/>
      <c r="BS55" s="57"/>
      <c r="BT55" s="57"/>
      <c r="BU55" s="57"/>
      <c r="BV55" s="57"/>
      <c r="BW55" s="57"/>
      <c r="BX55" s="57"/>
      <c r="BY55" s="57"/>
      <c r="BZ55" s="57"/>
      <c r="CA55" s="57"/>
      <c r="CB55" s="57"/>
      <c r="CC55" s="57"/>
      <c r="CD55" s="57"/>
      <c r="CE55" s="57"/>
      <c r="CF55" s="57"/>
      <c r="CG55" s="57"/>
      <c r="CH55" s="57"/>
      <c r="CI55" s="57"/>
      <c r="CJ55" s="57"/>
      <c r="CK55" s="57"/>
      <c r="CL55" s="57"/>
      <c r="CM55" s="57"/>
      <c r="CN55" s="57"/>
      <c r="CO55" s="57"/>
      <c r="CP55" s="57"/>
      <c r="CQ55" s="57"/>
      <c r="CR55" s="57"/>
      <c r="CS55" s="57"/>
      <c r="CT55" s="57"/>
      <c r="CU55" s="57"/>
      <c r="CV55" s="57"/>
      <c r="CW55" s="57"/>
      <c r="CX55" s="57"/>
      <c r="CY55" s="57"/>
      <c r="CZ55" s="57"/>
      <c r="DA55" s="57"/>
      <c r="DB55" s="57"/>
      <c r="DC55" s="57"/>
      <c r="DD55" s="57"/>
      <c r="DE55" s="57"/>
      <c r="DF55" s="57"/>
      <c r="DG55" s="57"/>
      <c r="DH55" s="57"/>
      <c r="DI55" s="57"/>
      <c r="DJ55" s="57"/>
      <c r="DK55" s="57"/>
      <c r="DL55" s="57"/>
      <c r="DM55" s="57"/>
      <c r="DN55" s="57"/>
      <c r="DO55" s="57"/>
      <c r="DP55" s="57"/>
      <c r="DQ55" s="57"/>
      <c r="DR55" s="57"/>
      <c r="DS55" s="57"/>
      <c r="DT55" s="57"/>
      <c r="DU55" s="57"/>
      <c r="DV55" s="101"/>
      <c r="DW55" s="57"/>
      <c r="DX55" s="57"/>
      <c r="DY55" s="57"/>
      <c r="DZ55" s="57"/>
      <c r="EA55" s="57"/>
      <c r="EB55" s="57"/>
      <c r="EC55" s="57"/>
      <c r="ED55" s="57"/>
      <c r="EE55" s="57"/>
      <c r="EF55" s="57"/>
      <c r="EG55" s="57"/>
      <c r="EH55" s="57"/>
      <c r="EI55" s="57"/>
      <c r="EJ55" s="57"/>
      <c r="EK55" s="57"/>
      <c r="EL55" s="57"/>
      <c r="EM55" s="57"/>
      <c r="EN55" s="57"/>
      <c r="EO55" s="57"/>
      <c r="EP55" s="57"/>
      <c r="EQ55" s="101"/>
      <c r="ER55" s="557"/>
    </row>
    <row r="56" spans="1:148" ht="15" customHeight="1" x14ac:dyDescent="0.25">
      <c r="A56" s="625"/>
      <c r="B56" s="1343" t="s">
        <v>1238</v>
      </c>
      <c r="C56" s="1348" t="str">
        <f>IF(ISBLANK(TB!C231), "", TB!C231)</f>
        <v/>
      </c>
      <c r="D56" s="1348" t="str">
        <f>IF(ISBLANK(TB!D231), "", TB!D231)</f>
        <v/>
      </c>
      <c r="E56" s="1348" t="str">
        <f>IF(ISBLANK(TB!E231), "", TB!E231)</f>
        <v/>
      </c>
      <c r="F56" s="1348" t="str">
        <f>IF(ISBLANK(TB!F231), "", TB!F231)</f>
        <v/>
      </c>
      <c r="G56" s="57"/>
      <c r="H56" s="57"/>
      <c r="I56" s="57"/>
      <c r="J56" s="57"/>
      <c r="K56" s="57"/>
      <c r="L56" s="57"/>
      <c r="M56" s="57"/>
      <c r="N56" s="57"/>
      <c r="O56" s="57"/>
      <c r="P56" s="57"/>
      <c r="Q56" s="57"/>
      <c r="R56" s="57"/>
      <c r="S56" s="57"/>
      <c r="T56" s="57"/>
      <c r="U56" s="57"/>
      <c r="V56" s="57"/>
      <c r="W56" s="57"/>
      <c r="X56" s="57"/>
      <c r="Y56" s="57"/>
      <c r="Z56" s="57"/>
      <c r="AA56" s="57"/>
      <c r="AB56" s="57"/>
      <c r="AC56" s="57"/>
      <c r="AD56" s="57"/>
      <c r="AE56" s="57"/>
      <c r="AF56" s="57"/>
      <c r="AG56" s="57"/>
      <c r="AH56" s="57"/>
      <c r="AI56" s="57"/>
      <c r="AJ56" s="57"/>
      <c r="AK56" s="57"/>
      <c r="AL56" s="57"/>
      <c r="AM56" s="57"/>
      <c r="AN56" s="57"/>
      <c r="AO56" s="57"/>
      <c r="AP56" s="57"/>
      <c r="AQ56" s="57"/>
      <c r="AR56" s="57"/>
      <c r="AS56" s="57"/>
      <c r="AT56" s="57"/>
      <c r="AU56" s="57"/>
      <c r="AV56" s="57"/>
      <c r="AW56" s="57"/>
      <c r="AX56" s="57"/>
      <c r="AY56" s="57"/>
      <c r="AZ56" s="57"/>
      <c r="BA56" s="57"/>
      <c r="BB56" s="57"/>
      <c r="BC56" s="57"/>
      <c r="BD56" s="57"/>
      <c r="BE56" s="57"/>
      <c r="BF56" s="57"/>
      <c r="BG56" s="57"/>
      <c r="BH56" s="57"/>
      <c r="BI56" s="57"/>
      <c r="BJ56" s="57"/>
      <c r="BK56" s="57"/>
      <c r="BL56" s="57"/>
      <c r="BM56" s="57"/>
      <c r="BN56" s="57"/>
      <c r="BO56" s="57"/>
      <c r="BP56" s="57"/>
      <c r="BQ56" s="57"/>
      <c r="BR56" s="57"/>
      <c r="BS56" s="57"/>
      <c r="BT56" s="57"/>
      <c r="BU56" s="57"/>
      <c r="BV56" s="57"/>
      <c r="BW56" s="57"/>
      <c r="BX56" s="57"/>
      <c r="BY56" s="57"/>
      <c r="BZ56" s="57"/>
      <c r="CA56" s="57"/>
      <c r="CB56" s="57"/>
      <c r="CC56" s="57"/>
      <c r="CD56" s="57"/>
      <c r="CE56" s="57"/>
      <c r="CF56" s="57"/>
      <c r="CG56" s="57"/>
      <c r="CH56" s="57"/>
      <c r="CI56" s="57"/>
      <c r="CJ56" s="57"/>
      <c r="CK56" s="57"/>
      <c r="CL56" s="57"/>
      <c r="CM56" s="57"/>
      <c r="CN56" s="57"/>
      <c r="CO56" s="57"/>
      <c r="CP56" s="57"/>
      <c r="CQ56" s="57"/>
      <c r="CR56" s="57"/>
      <c r="CS56" s="57"/>
      <c r="CT56" s="57"/>
      <c r="CU56" s="57"/>
      <c r="CV56" s="57"/>
      <c r="CW56" s="57"/>
      <c r="CX56" s="57"/>
      <c r="CY56" s="57"/>
      <c r="CZ56" s="57"/>
      <c r="DA56" s="57"/>
      <c r="DB56" s="57"/>
      <c r="DC56" s="57"/>
      <c r="DD56" s="57"/>
      <c r="DE56" s="57"/>
      <c r="DF56" s="57"/>
      <c r="DG56" s="57"/>
      <c r="DH56" s="57"/>
      <c r="DI56" s="57"/>
      <c r="DJ56" s="57"/>
      <c r="DK56" s="57"/>
      <c r="DL56" s="57"/>
      <c r="DM56" s="57"/>
      <c r="DN56" s="57"/>
      <c r="DO56" s="57"/>
      <c r="DP56" s="57"/>
      <c r="DQ56" s="57"/>
      <c r="DR56" s="57"/>
      <c r="DS56" s="57"/>
      <c r="DT56" s="57"/>
      <c r="DU56" s="57"/>
      <c r="DV56" s="101"/>
      <c r="DW56" s="57"/>
      <c r="DX56" s="57"/>
      <c r="DY56" s="57"/>
      <c r="DZ56" s="57"/>
      <c r="EA56" s="57"/>
      <c r="EB56" s="57"/>
      <c r="EC56" s="57"/>
      <c r="ED56" s="57"/>
      <c r="EE56" s="57"/>
      <c r="EF56" s="57"/>
      <c r="EG56" s="57"/>
      <c r="EH56" s="57"/>
      <c r="EI56" s="57"/>
      <c r="EJ56" s="57"/>
      <c r="EK56" s="57"/>
      <c r="EL56" s="57"/>
      <c r="EM56" s="57"/>
      <c r="EN56" s="57"/>
      <c r="EO56" s="57"/>
      <c r="EP56" s="57"/>
      <c r="EQ56" s="101"/>
      <c r="ER56" s="557"/>
    </row>
    <row r="57" spans="1:148" ht="15" customHeight="1" x14ac:dyDescent="0.25">
      <c r="A57" s="625"/>
      <c r="B57" s="1343" t="s">
        <v>1239</v>
      </c>
      <c r="C57" s="1348" t="str">
        <f>IF(ISBLANK(TB!C232), "", TB!C232)</f>
        <v/>
      </c>
      <c r="D57" s="1348" t="str">
        <f>IF(ISBLANK(TB!D232), "", TB!D232)</f>
        <v/>
      </c>
      <c r="E57" s="1348" t="str">
        <f>IF(ISBLANK(TB!E232), "", TB!E232)</f>
        <v/>
      </c>
      <c r="F57" s="1348" t="str">
        <f>IF(ISBLANK(TB!F232), "", TB!F232)</f>
        <v/>
      </c>
      <c r="G57" s="57"/>
      <c r="H57" s="57"/>
      <c r="I57" s="57"/>
      <c r="J57" s="57"/>
      <c r="K57" s="57"/>
      <c r="L57" s="57"/>
      <c r="M57" s="57"/>
      <c r="N57" s="57"/>
      <c r="O57" s="57"/>
      <c r="P57" s="57"/>
      <c r="Q57" s="57"/>
      <c r="R57" s="57"/>
      <c r="S57" s="57"/>
      <c r="T57" s="57"/>
      <c r="U57" s="57"/>
      <c r="V57" s="57"/>
      <c r="W57" s="57"/>
      <c r="X57" s="57"/>
      <c r="Y57" s="57"/>
      <c r="Z57" s="57"/>
      <c r="AA57" s="57"/>
      <c r="AB57" s="57"/>
      <c r="AC57" s="57"/>
      <c r="AD57" s="57"/>
      <c r="AE57" s="57"/>
      <c r="AF57" s="57"/>
      <c r="AG57" s="57"/>
      <c r="AH57" s="57"/>
      <c r="AI57" s="57"/>
      <c r="AJ57" s="57"/>
      <c r="AK57" s="57"/>
      <c r="AL57" s="57"/>
      <c r="AM57" s="57"/>
      <c r="AN57" s="57"/>
      <c r="AO57" s="57"/>
      <c r="AP57" s="57"/>
      <c r="AQ57" s="57"/>
      <c r="AR57" s="57"/>
      <c r="AS57" s="57"/>
      <c r="AT57" s="57"/>
      <c r="AU57" s="57"/>
      <c r="AV57" s="57"/>
      <c r="AW57" s="57"/>
      <c r="AX57" s="57"/>
      <c r="AY57" s="57"/>
      <c r="AZ57" s="57"/>
      <c r="BA57" s="57"/>
      <c r="BB57" s="57"/>
      <c r="BC57" s="57"/>
      <c r="BD57" s="57"/>
      <c r="BE57" s="57"/>
      <c r="BF57" s="57"/>
      <c r="BG57" s="57"/>
      <c r="BH57" s="57"/>
      <c r="BI57" s="57"/>
      <c r="BJ57" s="57"/>
      <c r="BK57" s="57"/>
      <c r="BL57" s="57"/>
      <c r="BM57" s="57"/>
      <c r="BN57" s="57"/>
      <c r="BO57" s="57"/>
      <c r="BP57" s="57"/>
      <c r="BQ57" s="57"/>
      <c r="BR57" s="57"/>
      <c r="BS57" s="57"/>
      <c r="BT57" s="57"/>
      <c r="BU57" s="57"/>
      <c r="BV57" s="57"/>
      <c r="BW57" s="57"/>
      <c r="BX57" s="57"/>
      <c r="BY57" s="57"/>
      <c r="BZ57" s="57"/>
      <c r="CA57" s="57"/>
      <c r="CB57" s="57"/>
      <c r="CC57" s="57"/>
      <c r="CD57" s="57"/>
      <c r="CE57" s="57"/>
      <c r="CF57" s="57"/>
      <c r="CG57" s="57"/>
      <c r="CH57" s="57"/>
      <c r="CI57" s="57"/>
      <c r="CJ57" s="57"/>
      <c r="CK57" s="57"/>
      <c r="CL57" s="57"/>
      <c r="CM57" s="57"/>
      <c r="CN57" s="57"/>
      <c r="CO57" s="57"/>
      <c r="CP57" s="57"/>
      <c r="CQ57" s="57"/>
      <c r="CR57" s="57"/>
      <c r="CS57" s="57"/>
      <c r="CT57" s="57"/>
      <c r="CU57" s="57"/>
      <c r="CV57" s="57"/>
      <c r="CW57" s="57"/>
      <c r="CX57" s="57"/>
      <c r="CY57" s="57"/>
      <c r="CZ57" s="57"/>
      <c r="DA57" s="57"/>
      <c r="DB57" s="57"/>
      <c r="DC57" s="57"/>
      <c r="DD57" s="57"/>
      <c r="DE57" s="57"/>
      <c r="DF57" s="57"/>
      <c r="DG57" s="57"/>
      <c r="DH57" s="57"/>
      <c r="DI57" s="57"/>
      <c r="DJ57" s="57"/>
      <c r="DK57" s="57"/>
      <c r="DL57" s="57"/>
      <c r="DM57" s="57"/>
      <c r="DN57" s="57"/>
      <c r="DO57" s="57"/>
      <c r="DP57" s="57"/>
      <c r="DQ57" s="57"/>
      <c r="DR57" s="57"/>
      <c r="DS57" s="57"/>
      <c r="DT57" s="57"/>
      <c r="DU57" s="57"/>
      <c r="DV57" s="101"/>
      <c r="DW57" s="57"/>
      <c r="DX57" s="57"/>
      <c r="DY57" s="57"/>
      <c r="DZ57" s="57"/>
      <c r="EA57" s="57"/>
      <c r="EB57" s="57"/>
      <c r="EC57" s="57"/>
      <c r="ED57" s="57"/>
      <c r="EE57" s="57"/>
      <c r="EF57" s="57"/>
      <c r="EG57" s="57"/>
      <c r="EH57" s="57"/>
      <c r="EI57" s="57"/>
      <c r="EJ57" s="57"/>
      <c r="EK57" s="57"/>
      <c r="EL57" s="57"/>
      <c r="EM57" s="57"/>
      <c r="EN57" s="57"/>
      <c r="EO57" s="57"/>
      <c r="EP57" s="57"/>
      <c r="EQ57" s="101"/>
      <c r="ER57" s="557"/>
    </row>
    <row r="58" spans="1:148" ht="15" customHeight="1" x14ac:dyDescent="0.25">
      <c r="A58" s="625"/>
      <c r="B58" s="1343" t="s">
        <v>1240</v>
      </c>
      <c r="C58" s="1348" t="str">
        <f>IF(ISBLANK(TB!C233), "", TB!C233)</f>
        <v/>
      </c>
      <c r="D58" s="1348" t="str">
        <f>IF(ISBLANK(TB!D233), "", TB!D233)</f>
        <v/>
      </c>
      <c r="E58" s="1348" t="str">
        <f>IF(ISBLANK(TB!E233), "", TB!E233)</f>
        <v/>
      </c>
      <c r="F58" s="1348" t="str">
        <f>IF(ISBLANK(TB!F233), "", TB!F233)</f>
        <v/>
      </c>
      <c r="G58" s="57"/>
      <c r="H58" s="57"/>
      <c r="I58" s="57"/>
      <c r="J58" s="57"/>
      <c r="K58" s="57"/>
      <c r="L58" s="57"/>
      <c r="M58" s="57"/>
      <c r="N58" s="57"/>
      <c r="O58" s="57"/>
      <c r="P58" s="57"/>
      <c r="Q58" s="57"/>
      <c r="R58" s="57"/>
      <c r="S58" s="57"/>
      <c r="T58" s="57"/>
      <c r="U58" s="57"/>
      <c r="V58" s="57"/>
      <c r="W58" s="57"/>
      <c r="X58" s="57"/>
      <c r="Y58" s="57"/>
      <c r="Z58" s="57"/>
      <c r="AA58" s="57"/>
      <c r="AB58" s="57"/>
      <c r="AC58" s="57"/>
      <c r="AD58" s="57"/>
      <c r="AE58" s="57"/>
      <c r="AF58" s="57"/>
      <c r="AG58" s="57"/>
      <c r="AH58" s="57"/>
      <c r="AI58" s="57"/>
      <c r="AJ58" s="57"/>
      <c r="AK58" s="57"/>
      <c r="AL58" s="57"/>
      <c r="AM58" s="57"/>
      <c r="AN58" s="57"/>
      <c r="AO58" s="57"/>
      <c r="AP58" s="57"/>
      <c r="AQ58" s="57"/>
      <c r="AR58" s="57"/>
      <c r="AS58" s="57"/>
      <c r="AT58" s="57"/>
      <c r="AU58" s="57"/>
      <c r="AV58" s="57"/>
      <c r="AW58" s="57"/>
      <c r="AX58" s="57"/>
      <c r="AY58" s="57"/>
      <c r="AZ58" s="57"/>
      <c r="BA58" s="57"/>
      <c r="BB58" s="57"/>
      <c r="BC58" s="57"/>
      <c r="BD58" s="57"/>
      <c r="BE58" s="57"/>
      <c r="BF58" s="57"/>
      <c r="BG58" s="57"/>
      <c r="BH58" s="57"/>
      <c r="BI58" s="57"/>
      <c r="BJ58" s="57"/>
      <c r="BK58" s="57"/>
      <c r="BL58" s="57"/>
      <c r="BM58" s="57"/>
      <c r="BN58" s="57"/>
      <c r="BO58" s="57"/>
      <c r="BP58" s="57"/>
      <c r="BQ58" s="57"/>
      <c r="BR58" s="57"/>
      <c r="BS58" s="57"/>
      <c r="BT58" s="57"/>
      <c r="BU58" s="57"/>
      <c r="BV58" s="57"/>
      <c r="BW58" s="57"/>
      <c r="BX58" s="57"/>
      <c r="BY58" s="57"/>
      <c r="BZ58" s="57"/>
      <c r="CA58" s="57"/>
      <c r="CB58" s="57"/>
      <c r="CC58" s="57"/>
      <c r="CD58" s="57"/>
      <c r="CE58" s="57"/>
      <c r="CF58" s="57"/>
      <c r="CG58" s="57"/>
      <c r="CH58" s="57"/>
      <c r="CI58" s="57"/>
      <c r="CJ58" s="57"/>
      <c r="CK58" s="57"/>
      <c r="CL58" s="57"/>
      <c r="CM58" s="57"/>
      <c r="CN58" s="57"/>
      <c r="CO58" s="57"/>
      <c r="CP58" s="57"/>
      <c r="CQ58" s="57"/>
      <c r="CR58" s="57"/>
      <c r="CS58" s="57"/>
      <c r="CT58" s="57"/>
      <c r="CU58" s="57"/>
      <c r="CV58" s="57"/>
      <c r="CW58" s="57"/>
      <c r="CX58" s="57"/>
      <c r="CY58" s="57"/>
      <c r="CZ58" s="57"/>
      <c r="DA58" s="57"/>
      <c r="DB58" s="57"/>
      <c r="DC58" s="57"/>
      <c r="DD58" s="57"/>
      <c r="DE58" s="57"/>
      <c r="DF58" s="57"/>
      <c r="DG58" s="57"/>
      <c r="DH58" s="57"/>
      <c r="DI58" s="57"/>
      <c r="DJ58" s="57"/>
      <c r="DK58" s="57"/>
      <c r="DL58" s="57"/>
      <c r="DM58" s="57"/>
      <c r="DN58" s="57"/>
      <c r="DO58" s="57"/>
      <c r="DP58" s="57"/>
      <c r="DQ58" s="57"/>
      <c r="DR58" s="57"/>
      <c r="DS58" s="57"/>
      <c r="DT58" s="57"/>
      <c r="DU58" s="57"/>
      <c r="DV58" s="101"/>
      <c r="DW58" s="57"/>
      <c r="DX58" s="57"/>
      <c r="DY58" s="57"/>
      <c r="DZ58" s="57"/>
      <c r="EA58" s="57"/>
      <c r="EB58" s="57"/>
      <c r="EC58" s="57"/>
      <c r="ED58" s="57"/>
      <c r="EE58" s="57"/>
      <c r="EF58" s="57"/>
      <c r="EG58" s="57"/>
      <c r="EH58" s="57"/>
      <c r="EI58" s="57"/>
      <c r="EJ58" s="57"/>
      <c r="EK58" s="57"/>
      <c r="EL58" s="57"/>
      <c r="EM58" s="57"/>
      <c r="EN58" s="57"/>
      <c r="EO58" s="57"/>
      <c r="EP58" s="57"/>
      <c r="EQ58" s="101"/>
      <c r="ER58" s="557"/>
    </row>
    <row r="59" spans="1:148" ht="15" customHeight="1" x14ac:dyDescent="0.25">
      <c r="A59" s="625"/>
      <c r="B59" s="1343" t="s">
        <v>1241</v>
      </c>
      <c r="C59" s="1348" t="str">
        <f>IF(ISBLANK(TB!C234), "", TB!C234)</f>
        <v/>
      </c>
      <c r="D59" s="1348" t="str">
        <f>IF(ISBLANK(TB!D234), "", TB!D234)</f>
        <v/>
      </c>
      <c r="E59" s="1348" t="str">
        <f>IF(ISBLANK(TB!E234), "", TB!E234)</f>
        <v/>
      </c>
      <c r="F59" s="1348" t="str">
        <f>IF(ISBLANK(TB!F234), "", TB!F234)</f>
        <v/>
      </c>
      <c r="G59" s="57"/>
      <c r="H59" s="57"/>
      <c r="I59" s="57"/>
      <c r="J59" s="57"/>
      <c r="K59" s="57"/>
      <c r="L59" s="57"/>
      <c r="M59" s="57"/>
      <c r="N59" s="57"/>
      <c r="O59" s="57"/>
      <c r="P59" s="57"/>
      <c r="Q59" s="57"/>
      <c r="R59" s="57"/>
      <c r="S59" s="57"/>
      <c r="T59" s="57"/>
      <c r="U59" s="57"/>
      <c r="V59" s="57"/>
      <c r="W59" s="57"/>
      <c r="X59" s="57"/>
      <c r="Y59" s="57"/>
      <c r="Z59" s="57"/>
      <c r="AA59" s="57"/>
      <c r="AB59" s="57"/>
      <c r="AC59" s="57"/>
      <c r="AD59" s="57"/>
      <c r="AE59" s="57"/>
      <c r="AF59" s="57"/>
      <c r="AG59" s="57"/>
      <c r="AH59" s="57"/>
      <c r="AI59" s="57"/>
      <c r="AJ59" s="57"/>
      <c r="AK59" s="57"/>
      <c r="AL59" s="57"/>
      <c r="AM59" s="57"/>
      <c r="AN59" s="57"/>
      <c r="AO59" s="57"/>
      <c r="AP59" s="57"/>
      <c r="AQ59" s="57"/>
      <c r="AR59" s="57"/>
      <c r="AS59" s="57"/>
      <c r="AT59" s="57"/>
      <c r="AU59" s="57"/>
      <c r="AV59" s="57"/>
      <c r="AW59" s="57"/>
      <c r="AX59" s="57"/>
      <c r="AY59" s="57"/>
      <c r="AZ59" s="57"/>
      <c r="BA59" s="57"/>
      <c r="BB59" s="57"/>
      <c r="BC59" s="57"/>
      <c r="BD59" s="57"/>
      <c r="BE59" s="57"/>
      <c r="BF59" s="57"/>
      <c r="BG59" s="57"/>
      <c r="BH59" s="57"/>
      <c r="BI59" s="57"/>
      <c r="BJ59" s="57"/>
      <c r="BK59" s="57"/>
      <c r="BL59" s="57"/>
      <c r="BM59" s="57"/>
      <c r="BN59" s="57"/>
      <c r="BO59" s="57"/>
      <c r="BP59" s="57"/>
      <c r="BQ59" s="57"/>
      <c r="BR59" s="57"/>
      <c r="BS59" s="57"/>
      <c r="BT59" s="57"/>
      <c r="BU59" s="57"/>
      <c r="BV59" s="57"/>
      <c r="BW59" s="57"/>
      <c r="BX59" s="57"/>
      <c r="BY59" s="57"/>
      <c r="BZ59" s="57"/>
      <c r="CA59" s="57"/>
      <c r="CB59" s="57"/>
      <c r="CC59" s="57"/>
      <c r="CD59" s="57"/>
      <c r="CE59" s="57"/>
      <c r="CF59" s="57"/>
      <c r="CG59" s="57"/>
      <c r="CH59" s="57"/>
      <c r="CI59" s="57"/>
      <c r="CJ59" s="57"/>
      <c r="CK59" s="57"/>
      <c r="CL59" s="57"/>
      <c r="CM59" s="57"/>
      <c r="CN59" s="57"/>
      <c r="CO59" s="57"/>
      <c r="CP59" s="57"/>
      <c r="CQ59" s="57"/>
      <c r="CR59" s="57"/>
      <c r="CS59" s="57"/>
      <c r="CT59" s="57"/>
      <c r="CU59" s="57"/>
      <c r="CV59" s="57"/>
      <c r="CW59" s="57"/>
      <c r="CX59" s="57"/>
      <c r="CY59" s="57"/>
      <c r="CZ59" s="57"/>
      <c r="DA59" s="57"/>
      <c r="DB59" s="57"/>
      <c r="DC59" s="57"/>
      <c r="DD59" s="57"/>
      <c r="DE59" s="57"/>
      <c r="DF59" s="57"/>
      <c r="DG59" s="57"/>
      <c r="DH59" s="57"/>
      <c r="DI59" s="57"/>
      <c r="DJ59" s="57"/>
      <c r="DK59" s="57"/>
      <c r="DL59" s="57"/>
      <c r="DM59" s="57"/>
      <c r="DN59" s="57"/>
      <c r="DO59" s="57"/>
      <c r="DP59" s="57"/>
      <c r="DQ59" s="57"/>
      <c r="DR59" s="57"/>
      <c r="DS59" s="57"/>
      <c r="DT59" s="57"/>
      <c r="DU59" s="57"/>
      <c r="DV59" s="101"/>
      <c r="DW59" s="57"/>
      <c r="DX59" s="57"/>
      <c r="DY59" s="57"/>
      <c r="DZ59" s="57"/>
      <c r="EA59" s="57"/>
      <c r="EB59" s="57"/>
      <c r="EC59" s="57"/>
      <c r="ED59" s="57"/>
      <c r="EE59" s="57"/>
      <c r="EF59" s="57"/>
      <c r="EG59" s="57"/>
      <c r="EH59" s="57"/>
      <c r="EI59" s="57"/>
      <c r="EJ59" s="57"/>
      <c r="EK59" s="57"/>
      <c r="EL59" s="57"/>
      <c r="EM59" s="57"/>
      <c r="EN59" s="57"/>
      <c r="EO59" s="57"/>
      <c r="EP59" s="57"/>
      <c r="EQ59" s="101"/>
      <c r="ER59" s="557"/>
    </row>
    <row r="60" spans="1:148" ht="15" customHeight="1" x14ac:dyDescent="0.25">
      <c r="A60" s="625"/>
      <c r="B60" s="1343" t="s">
        <v>1242</v>
      </c>
      <c r="C60" s="1348" t="str">
        <f>IF(ISBLANK(TB!C235), "", TB!C235)</f>
        <v/>
      </c>
      <c r="D60" s="1348" t="str">
        <f>IF(ISBLANK(TB!D235), "", TB!D235)</f>
        <v/>
      </c>
      <c r="E60" s="1348" t="str">
        <f>IF(ISBLANK(TB!E235), "", TB!E235)</f>
        <v/>
      </c>
      <c r="F60" s="1348" t="str">
        <f>IF(ISBLANK(TB!F235), "", TB!F235)</f>
        <v/>
      </c>
      <c r="G60" s="57"/>
      <c r="H60" s="57"/>
      <c r="I60" s="57"/>
      <c r="J60" s="57"/>
      <c r="K60" s="57"/>
      <c r="L60" s="57"/>
      <c r="M60" s="57"/>
      <c r="N60" s="57"/>
      <c r="O60" s="57"/>
      <c r="P60" s="57"/>
      <c r="Q60" s="57"/>
      <c r="R60" s="57"/>
      <c r="S60" s="57"/>
      <c r="T60" s="57"/>
      <c r="U60" s="57"/>
      <c r="V60" s="57"/>
      <c r="W60" s="57"/>
      <c r="X60" s="57"/>
      <c r="Y60" s="57"/>
      <c r="Z60" s="57"/>
      <c r="AA60" s="57"/>
      <c r="AB60" s="57"/>
      <c r="AC60" s="57"/>
      <c r="AD60" s="57"/>
      <c r="AE60" s="57"/>
      <c r="AF60" s="57"/>
      <c r="AG60" s="57"/>
      <c r="AH60" s="57"/>
      <c r="AI60" s="57"/>
      <c r="AJ60" s="57"/>
      <c r="AK60" s="57"/>
      <c r="AL60" s="57"/>
      <c r="AM60" s="57"/>
      <c r="AN60" s="57"/>
      <c r="AO60" s="57"/>
      <c r="AP60" s="57"/>
      <c r="AQ60" s="57"/>
      <c r="AR60" s="57"/>
      <c r="AS60" s="57"/>
      <c r="AT60" s="57"/>
      <c r="AU60" s="57"/>
      <c r="AV60" s="57"/>
      <c r="AW60" s="57"/>
      <c r="AX60" s="57"/>
      <c r="AY60" s="57"/>
      <c r="AZ60" s="57"/>
      <c r="BA60" s="57"/>
      <c r="BB60" s="57"/>
      <c r="BC60" s="57"/>
      <c r="BD60" s="57"/>
      <c r="BE60" s="57"/>
      <c r="BF60" s="57"/>
      <c r="BG60" s="57"/>
      <c r="BH60" s="57"/>
      <c r="BI60" s="57"/>
      <c r="BJ60" s="57"/>
      <c r="BK60" s="57"/>
      <c r="BL60" s="57"/>
      <c r="BM60" s="57"/>
      <c r="BN60" s="57"/>
      <c r="BO60" s="57"/>
      <c r="BP60" s="57"/>
      <c r="BQ60" s="57"/>
      <c r="BR60" s="57"/>
      <c r="BS60" s="57"/>
      <c r="BT60" s="57"/>
      <c r="BU60" s="57"/>
      <c r="BV60" s="57"/>
      <c r="BW60" s="57"/>
      <c r="BX60" s="57"/>
      <c r="BY60" s="57"/>
      <c r="BZ60" s="57"/>
      <c r="CA60" s="57"/>
      <c r="CB60" s="57"/>
      <c r="CC60" s="57"/>
      <c r="CD60" s="57"/>
      <c r="CE60" s="57"/>
      <c r="CF60" s="57"/>
      <c r="CG60" s="57"/>
      <c r="CH60" s="57"/>
      <c r="CI60" s="57"/>
      <c r="CJ60" s="57"/>
      <c r="CK60" s="57"/>
      <c r="CL60" s="57"/>
      <c r="CM60" s="57"/>
      <c r="CN60" s="57"/>
      <c r="CO60" s="57"/>
      <c r="CP60" s="57"/>
      <c r="CQ60" s="57"/>
      <c r="CR60" s="57"/>
      <c r="CS60" s="57"/>
      <c r="CT60" s="57"/>
      <c r="CU60" s="57"/>
      <c r="CV60" s="57"/>
      <c r="CW60" s="57"/>
      <c r="CX60" s="57"/>
      <c r="CY60" s="57"/>
      <c r="CZ60" s="57"/>
      <c r="DA60" s="57"/>
      <c r="DB60" s="57"/>
      <c r="DC60" s="57"/>
      <c r="DD60" s="57"/>
      <c r="DE60" s="57"/>
      <c r="DF60" s="57"/>
      <c r="DG60" s="57"/>
      <c r="DH60" s="57"/>
      <c r="DI60" s="57"/>
      <c r="DJ60" s="57"/>
      <c r="DK60" s="57"/>
      <c r="DL60" s="57"/>
      <c r="DM60" s="57"/>
      <c r="DN60" s="57"/>
      <c r="DO60" s="57"/>
      <c r="DP60" s="57"/>
      <c r="DQ60" s="57"/>
      <c r="DR60" s="57"/>
      <c r="DS60" s="57"/>
      <c r="DT60" s="57"/>
      <c r="DU60" s="57"/>
      <c r="DV60" s="101"/>
      <c r="DW60" s="57"/>
      <c r="DX60" s="57"/>
      <c r="DY60" s="57"/>
      <c r="DZ60" s="57"/>
      <c r="EA60" s="57"/>
      <c r="EB60" s="57"/>
      <c r="EC60" s="57"/>
      <c r="ED60" s="57"/>
      <c r="EE60" s="57"/>
      <c r="EF60" s="57"/>
      <c r="EG60" s="57"/>
      <c r="EH60" s="57"/>
      <c r="EI60" s="57"/>
      <c r="EJ60" s="57"/>
      <c r="EK60" s="57"/>
      <c r="EL60" s="57"/>
      <c r="EM60" s="57"/>
      <c r="EN60" s="57"/>
      <c r="EO60" s="57"/>
      <c r="EP60" s="57"/>
      <c r="EQ60" s="101"/>
      <c r="ER60" s="557"/>
    </row>
    <row r="61" spans="1:148" ht="15" customHeight="1" x14ac:dyDescent="0.25">
      <c r="A61" s="625"/>
      <c r="B61" s="1343" t="s">
        <v>1243</v>
      </c>
      <c r="C61" s="1348" t="str">
        <f>IF(ISBLANK(TB!C236), "", TB!C236)</f>
        <v/>
      </c>
      <c r="D61" s="1348" t="str">
        <f>IF(ISBLANK(TB!D236), "", TB!D236)</f>
        <v/>
      </c>
      <c r="E61" s="1348" t="str">
        <f>IF(ISBLANK(TB!E236), "", TB!E236)</f>
        <v/>
      </c>
      <c r="F61" s="1348" t="str">
        <f>IF(ISBLANK(TB!F236), "", TB!F236)</f>
        <v/>
      </c>
      <c r="G61" s="57"/>
      <c r="H61" s="57"/>
      <c r="I61" s="57"/>
      <c r="J61" s="57"/>
      <c r="K61" s="57"/>
      <c r="L61" s="57"/>
      <c r="M61" s="57"/>
      <c r="N61" s="57"/>
      <c r="O61" s="57"/>
      <c r="P61" s="57"/>
      <c r="Q61" s="57"/>
      <c r="R61" s="57"/>
      <c r="S61" s="57"/>
      <c r="T61" s="57"/>
      <c r="U61" s="57"/>
      <c r="V61" s="57"/>
      <c r="W61" s="57"/>
      <c r="X61" s="57"/>
      <c r="Y61" s="57"/>
      <c r="Z61" s="57"/>
      <c r="AA61" s="57"/>
      <c r="AB61" s="57"/>
      <c r="AC61" s="57"/>
      <c r="AD61" s="57"/>
      <c r="AE61" s="57"/>
      <c r="AF61" s="57"/>
      <c r="AG61" s="57"/>
      <c r="AH61" s="57"/>
      <c r="AI61" s="57"/>
      <c r="AJ61" s="57"/>
      <c r="AK61" s="57"/>
      <c r="AL61" s="57"/>
      <c r="AM61" s="57"/>
      <c r="AN61" s="57"/>
      <c r="AO61" s="57"/>
      <c r="AP61" s="57"/>
      <c r="AQ61" s="57"/>
      <c r="AR61" s="57"/>
      <c r="AS61" s="57"/>
      <c r="AT61" s="57"/>
      <c r="AU61" s="57"/>
      <c r="AV61" s="57"/>
      <c r="AW61" s="57"/>
      <c r="AX61" s="57"/>
      <c r="AY61" s="57"/>
      <c r="AZ61" s="57"/>
      <c r="BA61" s="57"/>
      <c r="BB61" s="57"/>
      <c r="BC61" s="57"/>
      <c r="BD61" s="57"/>
      <c r="BE61" s="57"/>
      <c r="BF61" s="57"/>
      <c r="BG61" s="57"/>
      <c r="BH61" s="57"/>
      <c r="BI61" s="57"/>
      <c r="BJ61" s="57"/>
      <c r="BK61" s="57"/>
      <c r="BL61" s="57"/>
      <c r="BM61" s="57"/>
      <c r="BN61" s="57"/>
      <c r="BO61" s="57"/>
      <c r="BP61" s="57"/>
      <c r="BQ61" s="57"/>
      <c r="BR61" s="57"/>
      <c r="BS61" s="57"/>
      <c r="BT61" s="57"/>
      <c r="BU61" s="57"/>
      <c r="BV61" s="57"/>
      <c r="BW61" s="57"/>
      <c r="BX61" s="57"/>
      <c r="BY61" s="57"/>
      <c r="BZ61" s="57"/>
      <c r="CA61" s="57"/>
      <c r="CB61" s="57"/>
      <c r="CC61" s="57"/>
      <c r="CD61" s="57"/>
      <c r="CE61" s="57"/>
      <c r="CF61" s="57"/>
      <c r="CG61" s="57"/>
      <c r="CH61" s="57"/>
      <c r="CI61" s="57"/>
      <c r="CJ61" s="57"/>
      <c r="CK61" s="57"/>
      <c r="CL61" s="57"/>
      <c r="CM61" s="57"/>
      <c r="CN61" s="57"/>
      <c r="CO61" s="57"/>
      <c r="CP61" s="57"/>
      <c r="CQ61" s="57"/>
      <c r="CR61" s="57"/>
      <c r="CS61" s="57"/>
      <c r="CT61" s="57"/>
      <c r="CU61" s="57"/>
      <c r="CV61" s="57"/>
      <c r="CW61" s="57"/>
      <c r="CX61" s="57"/>
      <c r="CY61" s="57"/>
      <c r="CZ61" s="57"/>
      <c r="DA61" s="57"/>
      <c r="DB61" s="57"/>
      <c r="DC61" s="57"/>
      <c r="DD61" s="57"/>
      <c r="DE61" s="57"/>
      <c r="DF61" s="57"/>
      <c r="DG61" s="57"/>
      <c r="DH61" s="57"/>
      <c r="DI61" s="57"/>
      <c r="DJ61" s="57"/>
      <c r="DK61" s="57"/>
      <c r="DL61" s="57"/>
      <c r="DM61" s="57"/>
      <c r="DN61" s="57"/>
      <c r="DO61" s="57"/>
      <c r="DP61" s="57"/>
      <c r="DQ61" s="57"/>
      <c r="DR61" s="57"/>
      <c r="DS61" s="57"/>
      <c r="DT61" s="57"/>
      <c r="DU61" s="57"/>
      <c r="DV61" s="101"/>
      <c r="DW61" s="57"/>
      <c r="DX61" s="57"/>
      <c r="DY61" s="57"/>
      <c r="DZ61" s="57"/>
      <c r="EA61" s="57"/>
      <c r="EB61" s="57"/>
      <c r="EC61" s="57"/>
      <c r="ED61" s="57"/>
      <c r="EE61" s="57"/>
      <c r="EF61" s="57"/>
      <c r="EG61" s="57"/>
      <c r="EH61" s="57"/>
      <c r="EI61" s="57"/>
      <c r="EJ61" s="57"/>
      <c r="EK61" s="57"/>
      <c r="EL61" s="57"/>
      <c r="EM61" s="57"/>
      <c r="EN61" s="57"/>
      <c r="EO61" s="57"/>
      <c r="EP61" s="57"/>
      <c r="EQ61" s="101"/>
      <c r="ER61" s="557"/>
    </row>
    <row r="62" spans="1:148" ht="15" customHeight="1" x14ac:dyDescent="0.25">
      <c r="A62" s="625"/>
      <c r="B62" s="1343" t="s">
        <v>1244</v>
      </c>
      <c r="C62" s="1348" t="str">
        <f>IF(ISBLANK(TB!C237), "", TB!C237)</f>
        <v/>
      </c>
      <c r="D62" s="1348" t="str">
        <f>IF(ISBLANK(TB!D237), "", TB!D237)</f>
        <v/>
      </c>
      <c r="E62" s="1348" t="str">
        <f>IF(ISBLANK(TB!E237), "", TB!E237)</f>
        <v/>
      </c>
      <c r="F62" s="1348" t="str">
        <f>IF(ISBLANK(TB!F237), "", TB!F237)</f>
        <v/>
      </c>
      <c r="G62" s="57"/>
      <c r="H62" s="57"/>
      <c r="I62" s="57"/>
      <c r="J62" s="57"/>
      <c r="K62" s="57"/>
      <c r="L62" s="57"/>
      <c r="M62" s="57"/>
      <c r="N62" s="57"/>
      <c r="O62" s="57"/>
      <c r="P62" s="57"/>
      <c r="Q62" s="57"/>
      <c r="R62" s="57"/>
      <c r="S62" s="57"/>
      <c r="T62" s="57"/>
      <c r="U62" s="57"/>
      <c r="V62" s="57"/>
      <c r="W62" s="57"/>
      <c r="X62" s="57"/>
      <c r="Y62" s="57"/>
      <c r="Z62" s="57"/>
      <c r="AA62" s="57"/>
      <c r="AB62" s="57"/>
      <c r="AC62" s="57"/>
      <c r="AD62" s="57"/>
      <c r="AE62" s="57"/>
      <c r="AF62" s="57"/>
      <c r="AG62" s="57"/>
      <c r="AH62" s="57"/>
      <c r="AI62" s="57"/>
      <c r="AJ62" s="57"/>
      <c r="AK62" s="57"/>
      <c r="AL62" s="57"/>
      <c r="AM62" s="57"/>
      <c r="AN62" s="57"/>
      <c r="AO62" s="57"/>
      <c r="AP62" s="57"/>
      <c r="AQ62" s="57"/>
      <c r="AR62" s="57"/>
      <c r="AS62" s="57"/>
      <c r="AT62" s="57"/>
      <c r="AU62" s="57"/>
      <c r="AV62" s="57"/>
      <c r="AW62" s="57"/>
      <c r="AX62" s="57"/>
      <c r="AY62" s="57"/>
      <c r="AZ62" s="57"/>
      <c r="BA62" s="57"/>
      <c r="BB62" s="57"/>
      <c r="BC62" s="57"/>
      <c r="BD62" s="57"/>
      <c r="BE62" s="57"/>
      <c r="BF62" s="57"/>
      <c r="BG62" s="57"/>
      <c r="BH62" s="57"/>
      <c r="BI62" s="57"/>
      <c r="BJ62" s="57"/>
      <c r="BK62" s="57"/>
      <c r="BL62" s="57"/>
      <c r="BM62" s="57"/>
      <c r="BN62" s="57"/>
      <c r="BO62" s="57"/>
      <c r="BP62" s="57"/>
      <c r="BQ62" s="57"/>
      <c r="BR62" s="57"/>
      <c r="BS62" s="57"/>
      <c r="BT62" s="57"/>
      <c r="BU62" s="57"/>
      <c r="BV62" s="57"/>
      <c r="BW62" s="57"/>
      <c r="BX62" s="57"/>
      <c r="BY62" s="57"/>
      <c r="BZ62" s="57"/>
      <c r="CA62" s="57"/>
      <c r="CB62" s="57"/>
      <c r="CC62" s="57"/>
      <c r="CD62" s="57"/>
      <c r="CE62" s="57"/>
      <c r="CF62" s="57"/>
      <c r="CG62" s="57"/>
      <c r="CH62" s="57"/>
      <c r="CI62" s="57"/>
      <c r="CJ62" s="57"/>
      <c r="CK62" s="57"/>
      <c r="CL62" s="57"/>
      <c r="CM62" s="57"/>
      <c r="CN62" s="57"/>
      <c r="CO62" s="57"/>
      <c r="CP62" s="57"/>
      <c r="CQ62" s="57"/>
      <c r="CR62" s="57"/>
      <c r="CS62" s="57"/>
      <c r="CT62" s="57"/>
      <c r="CU62" s="57"/>
      <c r="CV62" s="57"/>
      <c r="CW62" s="57"/>
      <c r="CX62" s="57"/>
      <c r="CY62" s="57"/>
      <c r="CZ62" s="57"/>
      <c r="DA62" s="57"/>
      <c r="DB62" s="57"/>
      <c r="DC62" s="57"/>
      <c r="DD62" s="57"/>
      <c r="DE62" s="57"/>
      <c r="DF62" s="57"/>
      <c r="DG62" s="57"/>
      <c r="DH62" s="57"/>
      <c r="DI62" s="57"/>
      <c r="DJ62" s="57"/>
      <c r="DK62" s="57"/>
      <c r="DL62" s="57"/>
      <c r="DM62" s="57"/>
      <c r="DN62" s="57"/>
      <c r="DO62" s="57"/>
      <c r="DP62" s="57"/>
      <c r="DQ62" s="57"/>
      <c r="DR62" s="57"/>
      <c r="DS62" s="57"/>
      <c r="DT62" s="57"/>
      <c r="DU62" s="57"/>
      <c r="DV62" s="101"/>
      <c r="DW62" s="57"/>
      <c r="DX62" s="57"/>
      <c r="DY62" s="57"/>
      <c r="DZ62" s="57"/>
      <c r="EA62" s="57"/>
      <c r="EB62" s="57"/>
      <c r="EC62" s="57"/>
      <c r="ED62" s="57"/>
      <c r="EE62" s="57"/>
      <c r="EF62" s="57"/>
      <c r="EG62" s="57"/>
      <c r="EH62" s="57"/>
      <c r="EI62" s="57"/>
      <c r="EJ62" s="57"/>
      <c r="EK62" s="57"/>
      <c r="EL62" s="57"/>
      <c r="EM62" s="57"/>
      <c r="EN62" s="57"/>
      <c r="EO62" s="57"/>
      <c r="EP62" s="57"/>
      <c r="EQ62" s="101"/>
      <c r="ER62" s="557"/>
    </row>
    <row r="63" spans="1:148" ht="15" customHeight="1" x14ac:dyDescent="0.25">
      <c r="A63" s="625"/>
      <c r="B63" s="1343" t="s">
        <v>1245</v>
      </c>
      <c r="C63" s="1348" t="str">
        <f>IF(ISBLANK(TB!C238), "", TB!C238)</f>
        <v/>
      </c>
      <c r="D63" s="1348" t="str">
        <f>IF(ISBLANK(TB!D238), "", TB!D238)</f>
        <v/>
      </c>
      <c r="E63" s="1348" t="str">
        <f>IF(ISBLANK(TB!E238), "", TB!E238)</f>
        <v/>
      </c>
      <c r="F63" s="1348" t="str">
        <f>IF(ISBLANK(TB!F238), "", TB!F238)</f>
        <v/>
      </c>
      <c r="G63" s="57"/>
      <c r="H63" s="57"/>
      <c r="I63" s="57"/>
      <c r="J63" s="57"/>
      <c r="K63" s="57"/>
      <c r="L63" s="57"/>
      <c r="M63" s="57"/>
      <c r="N63" s="57"/>
      <c r="O63" s="57"/>
      <c r="P63" s="57"/>
      <c r="Q63" s="57"/>
      <c r="R63" s="57"/>
      <c r="S63" s="57"/>
      <c r="T63" s="57"/>
      <c r="U63" s="57"/>
      <c r="V63" s="57"/>
      <c r="W63" s="57"/>
      <c r="X63" s="57"/>
      <c r="Y63" s="57"/>
      <c r="Z63" s="57"/>
      <c r="AA63" s="57"/>
      <c r="AB63" s="57"/>
      <c r="AC63" s="57"/>
      <c r="AD63" s="57"/>
      <c r="AE63" s="57"/>
      <c r="AF63" s="57"/>
      <c r="AG63" s="57"/>
      <c r="AH63" s="57"/>
      <c r="AI63" s="57"/>
      <c r="AJ63" s="57"/>
      <c r="AK63" s="57"/>
      <c r="AL63" s="57"/>
      <c r="AM63" s="57"/>
      <c r="AN63" s="57"/>
      <c r="AO63" s="57"/>
      <c r="AP63" s="57"/>
      <c r="AQ63" s="57"/>
      <c r="AR63" s="57"/>
      <c r="AS63" s="57"/>
      <c r="AT63" s="57"/>
      <c r="AU63" s="57"/>
      <c r="AV63" s="57"/>
      <c r="AW63" s="57"/>
      <c r="AX63" s="57"/>
      <c r="AY63" s="57"/>
      <c r="AZ63" s="57"/>
      <c r="BA63" s="57"/>
      <c r="BB63" s="57"/>
      <c r="BC63" s="57"/>
      <c r="BD63" s="57"/>
      <c r="BE63" s="57"/>
      <c r="BF63" s="57"/>
      <c r="BG63" s="57"/>
      <c r="BH63" s="57"/>
      <c r="BI63" s="57"/>
      <c r="BJ63" s="57"/>
      <c r="BK63" s="57"/>
      <c r="BL63" s="57"/>
      <c r="BM63" s="57"/>
      <c r="BN63" s="57"/>
      <c r="BO63" s="57"/>
      <c r="BP63" s="57"/>
      <c r="BQ63" s="57"/>
      <c r="BR63" s="57"/>
      <c r="BS63" s="57"/>
      <c r="BT63" s="57"/>
      <c r="BU63" s="57"/>
      <c r="BV63" s="57"/>
      <c r="BW63" s="57"/>
      <c r="BX63" s="57"/>
      <c r="BY63" s="57"/>
      <c r="BZ63" s="57"/>
      <c r="CA63" s="57"/>
      <c r="CB63" s="57"/>
      <c r="CC63" s="57"/>
      <c r="CD63" s="57"/>
      <c r="CE63" s="57"/>
      <c r="CF63" s="57"/>
      <c r="CG63" s="57"/>
      <c r="CH63" s="57"/>
      <c r="CI63" s="57"/>
      <c r="CJ63" s="57"/>
      <c r="CK63" s="57"/>
      <c r="CL63" s="57"/>
      <c r="CM63" s="57"/>
      <c r="CN63" s="57"/>
      <c r="CO63" s="57"/>
      <c r="CP63" s="57"/>
      <c r="CQ63" s="57"/>
      <c r="CR63" s="57"/>
      <c r="CS63" s="57"/>
      <c r="CT63" s="57"/>
      <c r="CU63" s="57"/>
      <c r="CV63" s="57"/>
      <c r="CW63" s="57"/>
      <c r="CX63" s="57"/>
      <c r="CY63" s="57"/>
      <c r="CZ63" s="57"/>
      <c r="DA63" s="57"/>
      <c r="DB63" s="57"/>
      <c r="DC63" s="57"/>
      <c r="DD63" s="57"/>
      <c r="DE63" s="57"/>
      <c r="DF63" s="57"/>
      <c r="DG63" s="57"/>
      <c r="DH63" s="57"/>
      <c r="DI63" s="57"/>
      <c r="DJ63" s="57"/>
      <c r="DK63" s="57"/>
      <c r="DL63" s="57"/>
      <c r="DM63" s="57"/>
      <c r="DN63" s="57"/>
      <c r="DO63" s="57"/>
      <c r="DP63" s="57"/>
      <c r="DQ63" s="57"/>
      <c r="DR63" s="57"/>
      <c r="DS63" s="57"/>
      <c r="DT63" s="57"/>
      <c r="DU63" s="57"/>
      <c r="DV63" s="101"/>
      <c r="DW63" s="57"/>
      <c r="DX63" s="57"/>
      <c r="DY63" s="57"/>
      <c r="DZ63" s="57"/>
      <c r="EA63" s="57"/>
      <c r="EB63" s="57"/>
      <c r="EC63" s="57"/>
      <c r="ED63" s="57"/>
      <c r="EE63" s="57"/>
      <c r="EF63" s="57"/>
      <c r="EG63" s="57"/>
      <c r="EH63" s="57"/>
      <c r="EI63" s="57"/>
      <c r="EJ63" s="57"/>
      <c r="EK63" s="57"/>
      <c r="EL63" s="57"/>
      <c r="EM63" s="57"/>
      <c r="EN63" s="57"/>
      <c r="EO63" s="57"/>
      <c r="EP63" s="57"/>
      <c r="EQ63" s="101"/>
      <c r="ER63" s="557"/>
    </row>
    <row r="64" spans="1:148" ht="15" customHeight="1" x14ac:dyDescent="0.25">
      <c r="A64" s="625"/>
      <c r="B64" s="1343" t="s">
        <v>1246</v>
      </c>
      <c r="C64" s="1348" t="str">
        <f>IF(ISBLANK(TB!C239), "", TB!C239)</f>
        <v/>
      </c>
      <c r="D64" s="1348" t="str">
        <f>IF(ISBLANK(TB!D239), "", TB!D239)</f>
        <v/>
      </c>
      <c r="E64" s="1348" t="str">
        <f>IF(ISBLANK(TB!E239), "", TB!E239)</f>
        <v/>
      </c>
      <c r="F64" s="1348" t="str">
        <f>IF(ISBLANK(TB!F239), "", TB!F239)</f>
        <v/>
      </c>
      <c r="G64" s="57"/>
      <c r="H64" s="57"/>
      <c r="I64" s="57"/>
      <c r="J64" s="57"/>
      <c r="K64" s="57"/>
      <c r="L64" s="57"/>
      <c r="M64" s="57"/>
      <c r="N64" s="57"/>
      <c r="O64" s="57"/>
      <c r="P64" s="57"/>
      <c r="Q64" s="57"/>
      <c r="R64" s="57"/>
      <c r="S64" s="57"/>
      <c r="T64" s="57"/>
      <c r="U64" s="57"/>
      <c r="V64" s="57"/>
      <c r="W64" s="57"/>
      <c r="X64" s="57"/>
      <c r="Y64" s="57"/>
      <c r="Z64" s="57"/>
      <c r="AA64" s="57"/>
      <c r="AB64" s="57"/>
      <c r="AC64" s="57"/>
      <c r="AD64" s="57"/>
      <c r="AE64" s="57"/>
      <c r="AF64" s="57"/>
      <c r="AG64" s="57"/>
      <c r="AH64" s="57"/>
      <c r="AI64" s="57"/>
      <c r="AJ64" s="57"/>
      <c r="AK64" s="57"/>
      <c r="AL64" s="57"/>
      <c r="AM64" s="57"/>
      <c r="AN64" s="57"/>
      <c r="AO64" s="57"/>
      <c r="AP64" s="57"/>
      <c r="AQ64" s="57"/>
      <c r="AR64" s="57"/>
      <c r="AS64" s="57"/>
      <c r="AT64" s="57"/>
      <c r="AU64" s="57"/>
      <c r="AV64" s="57"/>
      <c r="AW64" s="57"/>
      <c r="AX64" s="57"/>
      <c r="AY64" s="57"/>
      <c r="AZ64" s="57"/>
      <c r="BA64" s="57"/>
      <c r="BB64" s="57"/>
      <c r="BC64" s="57"/>
      <c r="BD64" s="57"/>
      <c r="BE64" s="57"/>
      <c r="BF64" s="57"/>
      <c r="BG64" s="57"/>
      <c r="BH64" s="57"/>
      <c r="BI64" s="57"/>
      <c r="BJ64" s="57"/>
      <c r="BK64" s="57"/>
      <c r="BL64" s="57"/>
      <c r="BM64" s="57"/>
      <c r="BN64" s="57"/>
      <c r="BO64" s="57"/>
      <c r="BP64" s="57"/>
      <c r="BQ64" s="57"/>
      <c r="BR64" s="57"/>
      <c r="BS64" s="57"/>
      <c r="BT64" s="57"/>
      <c r="BU64" s="57"/>
      <c r="BV64" s="57"/>
      <c r="BW64" s="57"/>
      <c r="BX64" s="57"/>
      <c r="BY64" s="57"/>
      <c r="BZ64" s="57"/>
      <c r="CA64" s="57"/>
      <c r="CB64" s="57"/>
      <c r="CC64" s="57"/>
      <c r="CD64" s="57"/>
      <c r="CE64" s="57"/>
      <c r="CF64" s="57"/>
      <c r="CG64" s="57"/>
      <c r="CH64" s="57"/>
      <c r="CI64" s="57"/>
      <c r="CJ64" s="57"/>
      <c r="CK64" s="57"/>
      <c r="CL64" s="57"/>
      <c r="CM64" s="57"/>
      <c r="CN64" s="57"/>
      <c r="CO64" s="57"/>
      <c r="CP64" s="57"/>
      <c r="CQ64" s="57"/>
      <c r="CR64" s="57"/>
      <c r="CS64" s="57"/>
      <c r="CT64" s="57"/>
      <c r="CU64" s="57"/>
      <c r="CV64" s="57"/>
      <c r="CW64" s="57"/>
      <c r="CX64" s="57"/>
      <c r="CY64" s="57"/>
      <c r="CZ64" s="57"/>
      <c r="DA64" s="57"/>
      <c r="DB64" s="57"/>
      <c r="DC64" s="57"/>
      <c r="DD64" s="57"/>
      <c r="DE64" s="57"/>
      <c r="DF64" s="57"/>
      <c r="DG64" s="57"/>
      <c r="DH64" s="57"/>
      <c r="DI64" s="57"/>
      <c r="DJ64" s="57"/>
      <c r="DK64" s="57"/>
      <c r="DL64" s="57"/>
      <c r="DM64" s="57"/>
      <c r="DN64" s="57"/>
      <c r="DO64" s="57"/>
      <c r="DP64" s="57"/>
      <c r="DQ64" s="57"/>
      <c r="DR64" s="57"/>
      <c r="DS64" s="57"/>
      <c r="DT64" s="57"/>
      <c r="DU64" s="57"/>
      <c r="DV64" s="101"/>
      <c r="DW64" s="57"/>
      <c r="DX64" s="57"/>
      <c r="DY64" s="57"/>
      <c r="DZ64" s="57"/>
      <c r="EA64" s="57"/>
      <c r="EB64" s="57"/>
      <c r="EC64" s="57"/>
      <c r="ED64" s="57"/>
      <c r="EE64" s="57"/>
      <c r="EF64" s="57"/>
      <c r="EG64" s="57"/>
      <c r="EH64" s="57"/>
      <c r="EI64" s="57"/>
      <c r="EJ64" s="57"/>
      <c r="EK64" s="57"/>
      <c r="EL64" s="57"/>
      <c r="EM64" s="57"/>
      <c r="EN64" s="57"/>
      <c r="EO64" s="57"/>
      <c r="EP64" s="57"/>
      <c r="EQ64" s="101"/>
      <c r="ER64" s="557"/>
    </row>
    <row r="65" spans="1:148" ht="15" customHeight="1" x14ac:dyDescent="0.25">
      <c r="A65" s="625"/>
      <c r="B65" s="1343" t="s">
        <v>1247</v>
      </c>
      <c r="C65" s="1348" t="str">
        <f>IF(ISBLANK(TB!C240), "", TB!C240)</f>
        <v/>
      </c>
      <c r="D65" s="1348" t="str">
        <f>IF(ISBLANK(TB!D240), "", TB!D240)</f>
        <v/>
      </c>
      <c r="E65" s="1348" t="str">
        <f>IF(ISBLANK(TB!E240), "", TB!E240)</f>
        <v/>
      </c>
      <c r="F65" s="1348" t="str">
        <f>IF(ISBLANK(TB!F240), "", TB!F240)</f>
        <v/>
      </c>
      <c r="G65" s="57"/>
      <c r="H65" s="57"/>
      <c r="I65" s="57"/>
      <c r="J65" s="57"/>
      <c r="K65" s="57"/>
      <c r="L65" s="57"/>
      <c r="M65" s="57"/>
      <c r="N65" s="57"/>
      <c r="O65" s="57"/>
      <c r="P65" s="57"/>
      <c r="Q65" s="57"/>
      <c r="R65" s="57"/>
      <c r="S65" s="57"/>
      <c r="T65" s="57"/>
      <c r="U65" s="57"/>
      <c r="V65" s="57"/>
      <c r="W65" s="57"/>
      <c r="X65" s="57"/>
      <c r="Y65" s="57"/>
      <c r="Z65" s="57"/>
      <c r="AA65" s="57"/>
      <c r="AB65" s="57"/>
      <c r="AC65" s="57"/>
      <c r="AD65" s="57"/>
      <c r="AE65" s="57"/>
      <c r="AF65" s="57"/>
      <c r="AG65" s="57"/>
      <c r="AH65" s="57"/>
      <c r="AI65" s="57"/>
      <c r="AJ65" s="57"/>
      <c r="AK65" s="57"/>
      <c r="AL65" s="57"/>
      <c r="AM65" s="57"/>
      <c r="AN65" s="57"/>
      <c r="AO65" s="57"/>
      <c r="AP65" s="57"/>
      <c r="AQ65" s="57"/>
      <c r="AR65" s="57"/>
      <c r="AS65" s="57"/>
      <c r="AT65" s="57"/>
      <c r="AU65" s="57"/>
      <c r="AV65" s="57"/>
      <c r="AW65" s="57"/>
      <c r="AX65" s="57"/>
      <c r="AY65" s="57"/>
      <c r="AZ65" s="57"/>
      <c r="BA65" s="57"/>
      <c r="BB65" s="57"/>
      <c r="BC65" s="57"/>
      <c r="BD65" s="57"/>
      <c r="BE65" s="57"/>
      <c r="BF65" s="57"/>
      <c r="BG65" s="57"/>
      <c r="BH65" s="57"/>
      <c r="BI65" s="57"/>
      <c r="BJ65" s="57"/>
      <c r="BK65" s="57"/>
      <c r="BL65" s="57"/>
      <c r="BM65" s="57"/>
      <c r="BN65" s="57"/>
      <c r="BO65" s="57"/>
      <c r="BP65" s="57"/>
      <c r="BQ65" s="57"/>
      <c r="BR65" s="57"/>
      <c r="BS65" s="57"/>
      <c r="BT65" s="57"/>
      <c r="BU65" s="57"/>
      <c r="BV65" s="57"/>
      <c r="BW65" s="57"/>
      <c r="BX65" s="57"/>
      <c r="BY65" s="57"/>
      <c r="BZ65" s="57"/>
      <c r="CA65" s="57"/>
      <c r="CB65" s="57"/>
      <c r="CC65" s="57"/>
      <c r="CD65" s="57"/>
      <c r="CE65" s="57"/>
      <c r="CF65" s="57"/>
      <c r="CG65" s="57"/>
      <c r="CH65" s="57"/>
      <c r="CI65" s="57"/>
      <c r="CJ65" s="57"/>
      <c r="CK65" s="57"/>
      <c r="CL65" s="57"/>
      <c r="CM65" s="57"/>
      <c r="CN65" s="57"/>
      <c r="CO65" s="57"/>
      <c r="CP65" s="57"/>
      <c r="CQ65" s="57"/>
      <c r="CR65" s="57"/>
      <c r="CS65" s="57"/>
      <c r="CT65" s="57"/>
      <c r="CU65" s="57"/>
      <c r="CV65" s="57"/>
      <c r="CW65" s="57"/>
      <c r="CX65" s="57"/>
      <c r="CY65" s="57"/>
      <c r="CZ65" s="57"/>
      <c r="DA65" s="57"/>
      <c r="DB65" s="57"/>
      <c r="DC65" s="57"/>
      <c r="DD65" s="57"/>
      <c r="DE65" s="57"/>
      <c r="DF65" s="57"/>
      <c r="DG65" s="57"/>
      <c r="DH65" s="57"/>
      <c r="DI65" s="57"/>
      <c r="DJ65" s="57"/>
      <c r="DK65" s="57"/>
      <c r="DL65" s="57"/>
      <c r="DM65" s="57"/>
      <c r="DN65" s="57"/>
      <c r="DO65" s="57"/>
      <c r="DP65" s="57"/>
      <c r="DQ65" s="57"/>
      <c r="DR65" s="57"/>
      <c r="DS65" s="57"/>
      <c r="DT65" s="57"/>
      <c r="DU65" s="57"/>
      <c r="DV65" s="101"/>
      <c r="DW65" s="57"/>
      <c r="DX65" s="57"/>
      <c r="DY65" s="57"/>
      <c r="DZ65" s="57"/>
      <c r="EA65" s="57"/>
      <c r="EB65" s="57"/>
      <c r="EC65" s="57"/>
      <c r="ED65" s="57"/>
      <c r="EE65" s="57"/>
      <c r="EF65" s="57"/>
      <c r="EG65" s="57"/>
      <c r="EH65" s="57"/>
      <c r="EI65" s="57"/>
      <c r="EJ65" s="57"/>
      <c r="EK65" s="57"/>
      <c r="EL65" s="57"/>
      <c r="EM65" s="57"/>
      <c r="EN65" s="57"/>
      <c r="EO65" s="57"/>
      <c r="EP65" s="57"/>
      <c r="EQ65" s="101"/>
      <c r="ER65" s="557"/>
    </row>
    <row r="66" spans="1:148" ht="15" customHeight="1" x14ac:dyDescent="0.25">
      <c r="A66" s="625"/>
      <c r="B66" s="1343" t="s">
        <v>1248</v>
      </c>
      <c r="C66" s="1348" t="str">
        <f>IF(ISBLANK(TB!C241), "", TB!C241)</f>
        <v/>
      </c>
      <c r="D66" s="1348" t="str">
        <f>IF(ISBLANK(TB!D241), "", TB!D241)</f>
        <v/>
      </c>
      <c r="E66" s="1348" t="str">
        <f>IF(ISBLANK(TB!E241), "", TB!E241)</f>
        <v/>
      </c>
      <c r="F66" s="1348" t="str">
        <f>IF(ISBLANK(TB!F241), "", TB!F241)</f>
        <v/>
      </c>
      <c r="G66" s="57"/>
      <c r="H66" s="57"/>
      <c r="I66" s="57"/>
      <c r="J66" s="57"/>
      <c r="K66" s="57"/>
      <c r="L66" s="57"/>
      <c r="M66" s="57"/>
      <c r="N66" s="57"/>
      <c r="O66" s="57"/>
      <c r="P66" s="57"/>
      <c r="Q66" s="57"/>
      <c r="R66" s="57"/>
      <c r="S66" s="57"/>
      <c r="T66" s="57"/>
      <c r="U66" s="57"/>
      <c r="V66" s="57"/>
      <c r="W66" s="57"/>
      <c r="X66" s="57"/>
      <c r="Y66" s="57"/>
      <c r="Z66" s="57"/>
      <c r="AA66" s="57"/>
      <c r="AB66" s="57"/>
      <c r="AC66" s="57"/>
      <c r="AD66" s="57"/>
      <c r="AE66" s="57"/>
      <c r="AF66" s="57"/>
      <c r="AG66" s="57"/>
      <c r="AH66" s="57"/>
      <c r="AI66" s="57"/>
      <c r="AJ66" s="57"/>
      <c r="AK66" s="57"/>
      <c r="AL66" s="57"/>
      <c r="AM66" s="57"/>
      <c r="AN66" s="57"/>
      <c r="AO66" s="57"/>
      <c r="AP66" s="57"/>
      <c r="AQ66" s="57"/>
      <c r="AR66" s="57"/>
      <c r="AS66" s="57"/>
      <c r="AT66" s="57"/>
      <c r="AU66" s="57"/>
      <c r="AV66" s="57"/>
      <c r="AW66" s="57"/>
      <c r="AX66" s="57"/>
      <c r="AY66" s="57"/>
      <c r="AZ66" s="57"/>
      <c r="BA66" s="57"/>
      <c r="BB66" s="57"/>
      <c r="BC66" s="57"/>
      <c r="BD66" s="57"/>
      <c r="BE66" s="57"/>
      <c r="BF66" s="57"/>
      <c r="BG66" s="57"/>
      <c r="BH66" s="57"/>
      <c r="BI66" s="57"/>
      <c r="BJ66" s="57"/>
      <c r="BK66" s="57"/>
      <c r="BL66" s="57"/>
      <c r="BM66" s="57"/>
      <c r="BN66" s="57"/>
      <c r="BO66" s="57"/>
      <c r="BP66" s="57"/>
      <c r="BQ66" s="57"/>
      <c r="BR66" s="57"/>
      <c r="BS66" s="57"/>
      <c r="BT66" s="57"/>
      <c r="BU66" s="57"/>
      <c r="BV66" s="57"/>
      <c r="BW66" s="57"/>
      <c r="BX66" s="57"/>
      <c r="BY66" s="57"/>
      <c r="BZ66" s="57"/>
      <c r="CA66" s="57"/>
      <c r="CB66" s="57"/>
      <c r="CC66" s="57"/>
      <c r="CD66" s="57"/>
      <c r="CE66" s="57"/>
      <c r="CF66" s="57"/>
      <c r="CG66" s="57"/>
      <c r="CH66" s="57"/>
      <c r="CI66" s="57"/>
      <c r="CJ66" s="57"/>
      <c r="CK66" s="57"/>
      <c r="CL66" s="57"/>
      <c r="CM66" s="57"/>
      <c r="CN66" s="57"/>
      <c r="CO66" s="57"/>
      <c r="CP66" s="57"/>
      <c r="CQ66" s="57"/>
      <c r="CR66" s="57"/>
      <c r="CS66" s="57"/>
      <c r="CT66" s="57"/>
      <c r="CU66" s="57"/>
      <c r="CV66" s="57"/>
      <c r="CW66" s="57"/>
      <c r="CX66" s="57"/>
      <c r="CY66" s="57"/>
      <c r="CZ66" s="57"/>
      <c r="DA66" s="57"/>
      <c r="DB66" s="57"/>
      <c r="DC66" s="57"/>
      <c r="DD66" s="57"/>
      <c r="DE66" s="57"/>
      <c r="DF66" s="57"/>
      <c r="DG66" s="57"/>
      <c r="DH66" s="57"/>
      <c r="DI66" s="57"/>
      <c r="DJ66" s="57"/>
      <c r="DK66" s="57"/>
      <c r="DL66" s="57"/>
      <c r="DM66" s="57"/>
      <c r="DN66" s="57"/>
      <c r="DO66" s="57"/>
      <c r="DP66" s="57"/>
      <c r="DQ66" s="57"/>
      <c r="DR66" s="57"/>
      <c r="DS66" s="57"/>
      <c r="DT66" s="57"/>
      <c r="DU66" s="57"/>
      <c r="DV66" s="101"/>
      <c r="DW66" s="57"/>
      <c r="DX66" s="57"/>
      <c r="DY66" s="57"/>
      <c r="DZ66" s="57"/>
      <c r="EA66" s="57"/>
      <c r="EB66" s="57"/>
      <c r="EC66" s="57"/>
      <c r="ED66" s="57"/>
      <c r="EE66" s="57"/>
      <c r="EF66" s="57"/>
      <c r="EG66" s="57"/>
      <c r="EH66" s="57"/>
      <c r="EI66" s="57"/>
      <c r="EJ66" s="57"/>
      <c r="EK66" s="57"/>
      <c r="EL66" s="57"/>
      <c r="EM66" s="57"/>
      <c r="EN66" s="57"/>
      <c r="EO66" s="57"/>
      <c r="EP66" s="57"/>
      <c r="EQ66" s="101"/>
      <c r="ER66" s="557"/>
    </row>
    <row r="67" spans="1:148" ht="15" customHeight="1" x14ac:dyDescent="0.25">
      <c r="A67" s="625"/>
      <c r="B67" s="1343" t="s">
        <v>1249</v>
      </c>
      <c r="C67" s="1348" t="str">
        <f>IF(ISBLANK(TB!C242), "", TB!C242)</f>
        <v/>
      </c>
      <c r="D67" s="1348" t="str">
        <f>IF(ISBLANK(TB!D242), "", TB!D242)</f>
        <v/>
      </c>
      <c r="E67" s="1348" t="str">
        <f>IF(ISBLANK(TB!E242), "", TB!E242)</f>
        <v/>
      </c>
      <c r="F67" s="1348" t="str">
        <f>IF(ISBLANK(TB!F242), "", TB!F242)</f>
        <v/>
      </c>
      <c r="G67" s="57"/>
      <c r="H67" s="57"/>
      <c r="I67" s="57"/>
      <c r="J67" s="57"/>
      <c r="K67" s="57"/>
      <c r="L67" s="57"/>
      <c r="M67" s="57"/>
      <c r="N67" s="57"/>
      <c r="O67" s="57"/>
      <c r="P67" s="57"/>
      <c r="Q67" s="57"/>
      <c r="R67" s="57"/>
      <c r="S67" s="57"/>
      <c r="T67" s="57"/>
      <c r="U67" s="57"/>
      <c r="V67" s="57"/>
      <c r="W67" s="57"/>
      <c r="X67" s="57"/>
      <c r="Y67" s="57"/>
      <c r="Z67" s="57"/>
      <c r="AA67" s="57"/>
      <c r="AB67" s="57"/>
      <c r="AC67" s="57"/>
      <c r="AD67" s="57"/>
      <c r="AE67" s="57"/>
      <c r="AF67" s="57"/>
      <c r="AG67" s="57"/>
      <c r="AH67" s="57"/>
      <c r="AI67" s="57"/>
      <c r="AJ67" s="57"/>
      <c r="AK67" s="57"/>
      <c r="AL67" s="57"/>
      <c r="AM67" s="57"/>
      <c r="AN67" s="57"/>
      <c r="AO67" s="57"/>
      <c r="AP67" s="57"/>
      <c r="AQ67" s="57"/>
      <c r="AR67" s="57"/>
      <c r="AS67" s="57"/>
      <c r="AT67" s="57"/>
      <c r="AU67" s="57"/>
      <c r="AV67" s="57"/>
      <c r="AW67" s="57"/>
      <c r="AX67" s="57"/>
      <c r="AY67" s="57"/>
      <c r="AZ67" s="57"/>
      <c r="BA67" s="57"/>
      <c r="BB67" s="57"/>
      <c r="BC67" s="57"/>
      <c r="BD67" s="57"/>
      <c r="BE67" s="57"/>
      <c r="BF67" s="57"/>
      <c r="BG67" s="57"/>
      <c r="BH67" s="57"/>
      <c r="BI67" s="57"/>
      <c r="BJ67" s="57"/>
      <c r="BK67" s="57"/>
      <c r="BL67" s="57"/>
      <c r="BM67" s="57"/>
      <c r="BN67" s="57"/>
      <c r="BO67" s="57"/>
      <c r="BP67" s="57"/>
      <c r="BQ67" s="57"/>
      <c r="BR67" s="57"/>
      <c r="BS67" s="57"/>
      <c r="BT67" s="57"/>
      <c r="BU67" s="57"/>
      <c r="BV67" s="57"/>
      <c r="BW67" s="57"/>
      <c r="BX67" s="57"/>
      <c r="BY67" s="57"/>
      <c r="BZ67" s="57"/>
      <c r="CA67" s="57"/>
      <c r="CB67" s="57"/>
      <c r="CC67" s="57"/>
      <c r="CD67" s="57"/>
      <c r="CE67" s="57"/>
      <c r="CF67" s="57"/>
      <c r="CG67" s="57"/>
      <c r="CH67" s="57"/>
      <c r="CI67" s="57"/>
      <c r="CJ67" s="57"/>
      <c r="CK67" s="57"/>
      <c r="CL67" s="57"/>
      <c r="CM67" s="57"/>
      <c r="CN67" s="57"/>
      <c r="CO67" s="57"/>
      <c r="CP67" s="57"/>
      <c r="CQ67" s="57"/>
      <c r="CR67" s="57"/>
      <c r="CS67" s="57"/>
      <c r="CT67" s="57"/>
      <c r="CU67" s="57"/>
      <c r="CV67" s="57"/>
      <c r="CW67" s="57"/>
      <c r="CX67" s="57"/>
      <c r="CY67" s="57"/>
      <c r="CZ67" s="57"/>
      <c r="DA67" s="57"/>
      <c r="DB67" s="57"/>
      <c r="DC67" s="57"/>
      <c r="DD67" s="57"/>
      <c r="DE67" s="57"/>
      <c r="DF67" s="57"/>
      <c r="DG67" s="57"/>
      <c r="DH67" s="57"/>
      <c r="DI67" s="57"/>
      <c r="DJ67" s="57"/>
      <c r="DK67" s="57"/>
      <c r="DL67" s="57"/>
      <c r="DM67" s="57"/>
      <c r="DN67" s="57"/>
      <c r="DO67" s="57"/>
      <c r="DP67" s="57"/>
      <c r="DQ67" s="57"/>
      <c r="DR67" s="57"/>
      <c r="DS67" s="57"/>
      <c r="DT67" s="57"/>
      <c r="DU67" s="57"/>
      <c r="DV67" s="101"/>
      <c r="DW67" s="57"/>
      <c r="DX67" s="57"/>
      <c r="DY67" s="57"/>
      <c r="DZ67" s="57"/>
      <c r="EA67" s="57"/>
      <c r="EB67" s="57"/>
      <c r="EC67" s="57"/>
      <c r="ED67" s="57"/>
      <c r="EE67" s="57"/>
      <c r="EF67" s="57"/>
      <c r="EG67" s="57"/>
      <c r="EH67" s="57"/>
      <c r="EI67" s="57"/>
      <c r="EJ67" s="57"/>
      <c r="EK67" s="57"/>
      <c r="EL67" s="57"/>
      <c r="EM67" s="57"/>
      <c r="EN67" s="57"/>
      <c r="EO67" s="57"/>
      <c r="EP67" s="57"/>
      <c r="EQ67" s="101"/>
      <c r="ER67" s="557"/>
    </row>
    <row r="68" spans="1:148" ht="15" customHeight="1" x14ac:dyDescent="0.25">
      <c r="A68" s="625"/>
      <c r="B68" s="1343" t="s">
        <v>1250</v>
      </c>
      <c r="C68" s="1348" t="str">
        <f>IF(ISBLANK(TB!C243), "", TB!C243)</f>
        <v/>
      </c>
      <c r="D68" s="1348" t="str">
        <f>IF(ISBLANK(TB!D243), "", TB!D243)</f>
        <v/>
      </c>
      <c r="E68" s="1348" t="str">
        <f>IF(ISBLANK(TB!E243), "", TB!E243)</f>
        <v/>
      </c>
      <c r="F68" s="1348" t="str">
        <f>IF(ISBLANK(TB!F243), "", TB!F243)</f>
        <v/>
      </c>
      <c r="G68" s="57"/>
      <c r="H68" s="57"/>
      <c r="I68" s="57"/>
      <c r="J68" s="57"/>
      <c r="K68" s="57"/>
      <c r="L68" s="57"/>
      <c r="M68" s="57"/>
      <c r="N68" s="57"/>
      <c r="O68" s="57"/>
      <c r="P68" s="57"/>
      <c r="Q68" s="57"/>
      <c r="R68" s="57"/>
      <c r="S68" s="57"/>
      <c r="T68" s="57"/>
      <c r="U68" s="57"/>
      <c r="V68" s="57"/>
      <c r="W68" s="57"/>
      <c r="X68" s="57"/>
      <c r="Y68" s="57"/>
      <c r="Z68" s="57"/>
      <c r="AA68" s="57"/>
      <c r="AB68" s="57"/>
      <c r="AC68" s="57"/>
      <c r="AD68" s="57"/>
      <c r="AE68" s="57"/>
      <c r="AF68" s="57"/>
      <c r="AG68" s="57"/>
      <c r="AH68" s="57"/>
      <c r="AI68" s="57"/>
      <c r="AJ68" s="57"/>
      <c r="AK68" s="57"/>
      <c r="AL68" s="57"/>
      <c r="AM68" s="57"/>
      <c r="AN68" s="57"/>
      <c r="AO68" s="57"/>
      <c r="AP68" s="57"/>
      <c r="AQ68" s="57"/>
      <c r="AR68" s="57"/>
      <c r="AS68" s="57"/>
      <c r="AT68" s="57"/>
      <c r="AU68" s="57"/>
      <c r="AV68" s="57"/>
      <c r="AW68" s="57"/>
      <c r="AX68" s="57"/>
      <c r="AY68" s="57"/>
      <c r="AZ68" s="57"/>
      <c r="BA68" s="57"/>
      <c r="BB68" s="57"/>
      <c r="BC68" s="57"/>
      <c r="BD68" s="57"/>
      <c r="BE68" s="57"/>
      <c r="BF68" s="57"/>
      <c r="BG68" s="57"/>
      <c r="BH68" s="57"/>
      <c r="BI68" s="57"/>
      <c r="BJ68" s="57"/>
      <c r="BK68" s="57"/>
      <c r="BL68" s="57"/>
      <c r="BM68" s="57"/>
      <c r="BN68" s="57"/>
      <c r="BO68" s="57"/>
      <c r="BP68" s="57"/>
      <c r="BQ68" s="57"/>
      <c r="BR68" s="57"/>
      <c r="BS68" s="57"/>
      <c r="BT68" s="57"/>
      <c r="BU68" s="57"/>
      <c r="BV68" s="57"/>
      <c r="BW68" s="57"/>
      <c r="BX68" s="57"/>
      <c r="BY68" s="57"/>
      <c r="BZ68" s="57"/>
      <c r="CA68" s="57"/>
      <c r="CB68" s="57"/>
      <c r="CC68" s="57"/>
      <c r="CD68" s="57"/>
      <c r="CE68" s="57"/>
      <c r="CF68" s="57"/>
      <c r="CG68" s="57"/>
      <c r="CH68" s="57"/>
      <c r="CI68" s="57"/>
      <c r="CJ68" s="57"/>
      <c r="CK68" s="57"/>
      <c r="CL68" s="57"/>
      <c r="CM68" s="57"/>
      <c r="CN68" s="57"/>
      <c r="CO68" s="57"/>
      <c r="CP68" s="57"/>
      <c r="CQ68" s="57"/>
      <c r="CR68" s="57"/>
      <c r="CS68" s="57"/>
      <c r="CT68" s="57"/>
      <c r="CU68" s="57"/>
      <c r="CV68" s="57"/>
      <c r="CW68" s="57"/>
      <c r="CX68" s="57"/>
      <c r="CY68" s="57"/>
      <c r="CZ68" s="57"/>
      <c r="DA68" s="57"/>
      <c r="DB68" s="57"/>
      <c r="DC68" s="57"/>
      <c r="DD68" s="57"/>
      <c r="DE68" s="57"/>
      <c r="DF68" s="57"/>
      <c r="DG68" s="57"/>
      <c r="DH68" s="57"/>
      <c r="DI68" s="57"/>
      <c r="DJ68" s="57"/>
      <c r="DK68" s="57"/>
      <c r="DL68" s="57"/>
      <c r="DM68" s="57"/>
      <c r="DN68" s="57"/>
      <c r="DO68" s="57"/>
      <c r="DP68" s="57"/>
      <c r="DQ68" s="57"/>
      <c r="DR68" s="57"/>
      <c r="DS68" s="57"/>
      <c r="DT68" s="57"/>
      <c r="DU68" s="57"/>
      <c r="DV68" s="101"/>
      <c r="DW68" s="57"/>
      <c r="DX68" s="57"/>
      <c r="DY68" s="57"/>
      <c r="DZ68" s="57"/>
      <c r="EA68" s="57"/>
      <c r="EB68" s="57"/>
      <c r="EC68" s="57"/>
      <c r="ED68" s="57"/>
      <c r="EE68" s="57"/>
      <c r="EF68" s="57"/>
      <c r="EG68" s="57"/>
      <c r="EH68" s="57"/>
      <c r="EI68" s="57"/>
      <c r="EJ68" s="57"/>
      <c r="EK68" s="57"/>
      <c r="EL68" s="57"/>
      <c r="EM68" s="57"/>
      <c r="EN68" s="57"/>
      <c r="EO68" s="57"/>
      <c r="EP68" s="57"/>
      <c r="EQ68" s="101"/>
      <c r="ER68" s="557"/>
    </row>
    <row r="69" spans="1:148" ht="15" customHeight="1" x14ac:dyDescent="0.25">
      <c r="A69" s="625"/>
      <c r="B69" s="1343" t="s">
        <v>1251</v>
      </c>
      <c r="C69" s="1348" t="str">
        <f>IF(ISBLANK(TB!C244), "", TB!C244)</f>
        <v/>
      </c>
      <c r="D69" s="1348" t="str">
        <f>IF(ISBLANK(TB!D244), "", TB!D244)</f>
        <v/>
      </c>
      <c r="E69" s="1348" t="str">
        <f>IF(ISBLANK(TB!E244), "", TB!E244)</f>
        <v/>
      </c>
      <c r="F69" s="1348" t="str">
        <f>IF(ISBLANK(TB!F244), "", TB!F244)</f>
        <v/>
      </c>
      <c r="G69" s="57"/>
      <c r="H69" s="57"/>
      <c r="I69" s="57"/>
      <c r="J69" s="57"/>
      <c r="K69" s="57"/>
      <c r="L69" s="57"/>
      <c r="M69" s="57"/>
      <c r="N69" s="57"/>
      <c r="O69" s="57"/>
      <c r="P69" s="57"/>
      <c r="Q69" s="57"/>
      <c r="R69" s="57"/>
      <c r="S69" s="57"/>
      <c r="T69" s="57"/>
      <c r="U69" s="57"/>
      <c r="V69" s="57"/>
      <c r="W69" s="57"/>
      <c r="X69" s="57"/>
      <c r="Y69" s="57"/>
      <c r="Z69" s="57"/>
      <c r="AA69" s="57"/>
      <c r="AB69" s="57"/>
      <c r="AC69" s="57"/>
      <c r="AD69" s="57"/>
      <c r="AE69" s="57"/>
      <c r="AF69" s="57"/>
      <c r="AG69" s="57"/>
      <c r="AH69" s="57"/>
      <c r="AI69" s="57"/>
      <c r="AJ69" s="57"/>
      <c r="AK69" s="57"/>
      <c r="AL69" s="57"/>
      <c r="AM69" s="57"/>
      <c r="AN69" s="57"/>
      <c r="AO69" s="57"/>
      <c r="AP69" s="57"/>
      <c r="AQ69" s="57"/>
      <c r="AR69" s="57"/>
      <c r="AS69" s="57"/>
      <c r="AT69" s="57"/>
      <c r="AU69" s="57"/>
      <c r="AV69" s="57"/>
      <c r="AW69" s="57"/>
      <c r="AX69" s="57"/>
      <c r="AY69" s="57"/>
      <c r="AZ69" s="57"/>
      <c r="BA69" s="57"/>
      <c r="BB69" s="57"/>
      <c r="BC69" s="57"/>
      <c r="BD69" s="57"/>
      <c r="BE69" s="57"/>
      <c r="BF69" s="57"/>
      <c r="BG69" s="57"/>
      <c r="BH69" s="57"/>
      <c r="BI69" s="57"/>
      <c r="BJ69" s="57"/>
      <c r="BK69" s="57"/>
      <c r="BL69" s="57"/>
      <c r="BM69" s="57"/>
      <c r="BN69" s="57"/>
      <c r="BO69" s="57"/>
      <c r="BP69" s="57"/>
      <c r="BQ69" s="57"/>
      <c r="BR69" s="57"/>
      <c r="BS69" s="57"/>
      <c r="BT69" s="57"/>
      <c r="BU69" s="57"/>
      <c r="BV69" s="57"/>
      <c r="BW69" s="57"/>
      <c r="BX69" s="57"/>
      <c r="BY69" s="57"/>
      <c r="BZ69" s="57"/>
      <c r="CA69" s="57"/>
      <c r="CB69" s="57"/>
      <c r="CC69" s="57"/>
      <c r="CD69" s="57"/>
      <c r="CE69" s="57"/>
      <c r="CF69" s="57"/>
      <c r="CG69" s="57"/>
      <c r="CH69" s="57"/>
      <c r="CI69" s="57"/>
      <c r="CJ69" s="57"/>
      <c r="CK69" s="57"/>
      <c r="CL69" s="57"/>
      <c r="CM69" s="57"/>
      <c r="CN69" s="57"/>
      <c r="CO69" s="57"/>
      <c r="CP69" s="57"/>
      <c r="CQ69" s="57"/>
      <c r="CR69" s="57"/>
      <c r="CS69" s="57"/>
      <c r="CT69" s="57"/>
      <c r="CU69" s="57"/>
      <c r="CV69" s="57"/>
      <c r="CW69" s="57"/>
      <c r="CX69" s="57"/>
      <c r="CY69" s="57"/>
      <c r="CZ69" s="57"/>
      <c r="DA69" s="57"/>
      <c r="DB69" s="57"/>
      <c r="DC69" s="57"/>
      <c r="DD69" s="57"/>
      <c r="DE69" s="57"/>
      <c r="DF69" s="57"/>
      <c r="DG69" s="57"/>
      <c r="DH69" s="57"/>
      <c r="DI69" s="57"/>
      <c r="DJ69" s="57"/>
      <c r="DK69" s="57"/>
      <c r="DL69" s="57"/>
      <c r="DM69" s="57"/>
      <c r="DN69" s="57"/>
      <c r="DO69" s="57"/>
      <c r="DP69" s="57"/>
      <c r="DQ69" s="57"/>
      <c r="DR69" s="57"/>
      <c r="DS69" s="57"/>
      <c r="DT69" s="57"/>
      <c r="DU69" s="57"/>
      <c r="DV69" s="101"/>
      <c r="DW69" s="57"/>
      <c r="DX69" s="57"/>
      <c r="DY69" s="57"/>
      <c r="DZ69" s="57"/>
      <c r="EA69" s="57"/>
      <c r="EB69" s="57"/>
      <c r="EC69" s="57"/>
      <c r="ED69" s="57"/>
      <c r="EE69" s="57"/>
      <c r="EF69" s="57"/>
      <c r="EG69" s="57"/>
      <c r="EH69" s="57"/>
      <c r="EI69" s="57"/>
      <c r="EJ69" s="57"/>
      <c r="EK69" s="57"/>
      <c r="EL69" s="57"/>
      <c r="EM69" s="57"/>
      <c r="EN69" s="57"/>
      <c r="EO69" s="57"/>
      <c r="EP69" s="57"/>
      <c r="EQ69" s="101"/>
      <c r="ER69" s="557"/>
    </row>
    <row r="70" spans="1:148" ht="15" customHeight="1" x14ac:dyDescent="0.25">
      <c r="A70" s="625"/>
      <c r="B70" s="1343" t="s">
        <v>1252</v>
      </c>
      <c r="C70" s="1348" t="str">
        <f>IF(ISBLANK(TB!C245), "", TB!C245)</f>
        <v/>
      </c>
      <c r="D70" s="1348" t="str">
        <f>IF(ISBLANK(TB!D245), "", TB!D245)</f>
        <v/>
      </c>
      <c r="E70" s="1348" t="str">
        <f>IF(ISBLANK(TB!E245), "", TB!E245)</f>
        <v/>
      </c>
      <c r="F70" s="1348" t="str">
        <f>IF(ISBLANK(TB!F245), "", TB!F245)</f>
        <v/>
      </c>
      <c r="G70" s="57"/>
      <c r="H70" s="57"/>
      <c r="I70" s="57"/>
      <c r="J70" s="57"/>
      <c r="K70" s="57"/>
      <c r="L70" s="57"/>
      <c r="M70" s="57"/>
      <c r="N70" s="57"/>
      <c r="O70" s="57"/>
      <c r="P70" s="57"/>
      <c r="Q70" s="57"/>
      <c r="R70" s="57"/>
      <c r="S70" s="57"/>
      <c r="T70" s="57"/>
      <c r="U70" s="57"/>
      <c r="V70" s="57"/>
      <c r="W70" s="57"/>
      <c r="X70" s="57"/>
      <c r="Y70" s="57"/>
      <c r="Z70" s="57"/>
      <c r="AA70" s="57"/>
      <c r="AB70" s="57"/>
      <c r="AC70" s="57"/>
      <c r="AD70" s="57"/>
      <c r="AE70" s="57"/>
      <c r="AF70" s="57"/>
      <c r="AG70" s="57"/>
      <c r="AH70" s="57"/>
      <c r="AI70" s="57"/>
      <c r="AJ70" s="57"/>
      <c r="AK70" s="57"/>
      <c r="AL70" s="57"/>
      <c r="AM70" s="57"/>
      <c r="AN70" s="57"/>
      <c r="AO70" s="57"/>
      <c r="AP70" s="57"/>
      <c r="AQ70" s="57"/>
      <c r="AR70" s="57"/>
      <c r="AS70" s="57"/>
      <c r="AT70" s="57"/>
      <c r="AU70" s="57"/>
      <c r="AV70" s="57"/>
      <c r="AW70" s="57"/>
      <c r="AX70" s="57"/>
      <c r="AY70" s="57"/>
      <c r="AZ70" s="57"/>
      <c r="BA70" s="57"/>
      <c r="BB70" s="57"/>
      <c r="BC70" s="57"/>
      <c r="BD70" s="57"/>
      <c r="BE70" s="57"/>
      <c r="BF70" s="57"/>
      <c r="BG70" s="57"/>
      <c r="BH70" s="57"/>
      <c r="BI70" s="57"/>
      <c r="BJ70" s="57"/>
      <c r="BK70" s="57"/>
      <c r="BL70" s="57"/>
      <c r="BM70" s="57"/>
      <c r="BN70" s="57"/>
      <c r="BO70" s="57"/>
      <c r="BP70" s="57"/>
      <c r="BQ70" s="57"/>
      <c r="BR70" s="57"/>
      <c r="BS70" s="57"/>
      <c r="BT70" s="57"/>
      <c r="BU70" s="57"/>
      <c r="BV70" s="57"/>
      <c r="BW70" s="57"/>
      <c r="BX70" s="57"/>
      <c r="BY70" s="57"/>
      <c r="BZ70" s="57"/>
      <c r="CA70" s="57"/>
      <c r="CB70" s="57"/>
      <c r="CC70" s="57"/>
      <c r="CD70" s="57"/>
      <c r="CE70" s="57"/>
      <c r="CF70" s="57"/>
      <c r="CG70" s="57"/>
      <c r="CH70" s="57"/>
      <c r="CI70" s="57"/>
      <c r="CJ70" s="57"/>
      <c r="CK70" s="57"/>
      <c r="CL70" s="57"/>
      <c r="CM70" s="57"/>
      <c r="CN70" s="57"/>
      <c r="CO70" s="57"/>
      <c r="CP70" s="57"/>
      <c r="CQ70" s="57"/>
      <c r="CR70" s="57"/>
      <c r="CS70" s="57"/>
      <c r="CT70" s="57"/>
      <c r="CU70" s="57"/>
      <c r="CV70" s="57"/>
      <c r="CW70" s="57"/>
      <c r="CX70" s="57"/>
      <c r="CY70" s="57"/>
      <c r="CZ70" s="57"/>
      <c r="DA70" s="57"/>
      <c r="DB70" s="57"/>
      <c r="DC70" s="57"/>
      <c r="DD70" s="57"/>
      <c r="DE70" s="57"/>
      <c r="DF70" s="57"/>
      <c r="DG70" s="57"/>
      <c r="DH70" s="57"/>
      <c r="DI70" s="57"/>
      <c r="DJ70" s="57"/>
      <c r="DK70" s="57"/>
      <c r="DL70" s="57"/>
      <c r="DM70" s="57"/>
      <c r="DN70" s="57"/>
      <c r="DO70" s="57"/>
      <c r="DP70" s="57"/>
      <c r="DQ70" s="57"/>
      <c r="DR70" s="57"/>
      <c r="DS70" s="57"/>
      <c r="DT70" s="57"/>
      <c r="DU70" s="57"/>
      <c r="DV70" s="101"/>
      <c r="DW70" s="57"/>
      <c r="DX70" s="57"/>
      <c r="DY70" s="57"/>
      <c r="DZ70" s="57"/>
      <c r="EA70" s="57"/>
      <c r="EB70" s="57"/>
      <c r="EC70" s="57"/>
      <c r="ED70" s="57"/>
      <c r="EE70" s="57"/>
      <c r="EF70" s="57"/>
      <c r="EG70" s="57"/>
      <c r="EH70" s="57"/>
      <c r="EI70" s="57"/>
      <c r="EJ70" s="57"/>
      <c r="EK70" s="57"/>
      <c r="EL70" s="57"/>
      <c r="EM70" s="57"/>
      <c r="EN70" s="57"/>
      <c r="EO70" s="57"/>
      <c r="EP70" s="57"/>
      <c r="EQ70" s="101"/>
      <c r="ER70" s="557"/>
    </row>
    <row r="71" spans="1:148" ht="15" customHeight="1" x14ac:dyDescent="0.25">
      <c r="A71" s="625"/>
      <c r="B71" s="1343" t="s">
        <v>1253</v>
      </c>
      <c r="C71" s="1348" t="str">
        <f>IF(ISBLANK(TB!C246), "", TB!C246)</f>
        <v/>
      </c>
      <c r="D71" s="1348" t="str">
        <f>IF(ISBLANK(TB!D246), "", TB!D246)</f>
        <v/>
      </c>
      <c r="E71" s="1348" t="str">
        <f>IF(ISBLANK(TB!E246), "", TB!E246)</f>
        <v/>
      </c>
      <c r="F71" s="1348" t="str">
        <f>IF(ISBLANK(TB!F246), "", TB!F246)</f>
        <v/>
      </c>
      <c r="G71" s="57"/>
      <c r="H71" s="57"/>
      <c r="I71" s="57"/>
      <c r="J71" s="57"/>
      <c r="K71" s="57"/>
      <c r="L71" s="57"/>
      <c r="M71" s="57"/>
      <c r="N71" s="57"/>
      <c r="O71" s="57"/>
      <c r="P71" s="57"/>
      <c r="Q71" s="57"/>
      <c r="R71" s="57"/>
      <c r="S71" s="57"/>
      <c r="T71" s="57"/>
      <c r="U71" s="57"/>
      <c r="V71" s="57"/>
      <c r="W71" s="57"/>
      <c r="X71" s="57"/>
      <c r="Y71" s="57"/>
      <c r="Z71" s="57"/>
      <c r="AA71" s="57"/>
      <c r="AB71" s="57"/>
      <c r="AC71" s="57"/>
      <c r="AD71" s="57"/>
      <c r="AE71" s="57"/>
      <c r="AF71" s="57"/>
      <c r="AG71" s="57"/>
      <c r="AH71" s="57"/>
      <c r="AI71" s="57"/>
      <c r="AJ71" s="57"/>
      <c r="AK71" s="57"/>
      <c r="AL71" s="57"/>
      <c r="AM71" s="57"/>
      <c r="AN71" s="57"/>
      <c r="AO71" s="57"/>
      <c r="AP71" s="57"/>
      <c r="AQ71" s="57"/>
      <c r="AR71" s="57"/>
      <c r="AS71" s="57"/>
      <c r="AT71" s="57"/>
      <c r="AU71" s="57"/>
      <c r="AV71" s="57"/>
      <c r="AW71" s="57"/>
      <c r="AX71" s="57"/>
      <c r="AY71" s="57"/>
      <c r="AZ71" s="57"/>
      <c r="BA71" s="57"/>
      <c r="BB71" s="57"/>
      <c r="BC71" s="57"/>
      <c r="BD71" s="57"/>
      <c r="BE71" s="57"/>
      <c r="BF71" s="57"/>
      <c r="BG71" s="57"/>
      <c r="BH71" s="57"/>
      <c r="BI71" s="57"/>
      <c r="BJ71" s="57"/>
      <c r="BK71" s="57"/>
      <c r="BL71" s="57"/>
      <c r="BM71" s="57"/>
      <c r="BN71" s="57"/>
      <c r="BO71" s="57"/>
      <c r="BP71" s="57"/>
      <c r="BQ71" s="57"/>
      <c r="BR71" s="57"/>
      <c r="BS71" s="57"/>
      <c r="BT71" s="57"/>
      <c r="BU71" s="57"/>
      <c r="BV71" s="57"/>
      <c r="BW71" s="57"/>
      <c r="BX71" s="57"/>
      <c r="BY71" s="57"/>
      <c r="BZ71" s="57"/>
      <c r="CA71" s="57"/>
      <c r="CB71" s="57"/>
      <c r="CC71" s="57"/>
      <c r="CD71" s="57"/>
      <c r="CE71" s="57"/>
      <c r="CF71" s="57"/>
      <c r="CG71" s="57"/>
      <c r="CH71" s="57"/>
      <c r="CI71" s="57"/>
      <c r="CJ71" s="57"/>
      <c r="CK71" s="57"/>
      <c r="CL71" s="57"/>
      <c r="CM71" s="57"/>
      <c r="CN71" s="57"/>
      <c r="CO71" s="57"/>
      <c r="CP71" s="57"/>
      <c r="CQ71" s="57"/>
      <c r="CR71" s="57"/>
      <c r="CS71" s="57"/>
      <c r="CT71" s="57"/>
      <c r="CU71" s="57"/>
      <c r="CV71" s="57"/>
      <c r="CW71" s="57"/>
      <c r="CX71" s="57"/>
      <c r="CY71" s="57"/>
      <c r="CZ71" s="57"/>
      <c r="DA71" s="57"/>
      <c r="DB71" s="57"/>
      <c r="DC71" s="57"/>
      <c r="DD71" s="57"/>
      <c r="DE71" s="57"/>
      <c r="DF71" s="57"/>
      <c r="DG71" s="57"/>
      <c r="DH71" s="57"/>
      <c r="DI71" s="57"/>
      <c r="DJ71" s="57"/>
      <c r="DK71" s="57"/>
      <c r="DL71" s="57"/>
      <c r="DM71" s="57"/>
      <c r="DN71" s="57"/>
      <c r="DO71" s="57"/>
      <c r="DP71" s="57"/>
      <c r="DQ71" s="57"/>
      <c r="DR71" s="57"/>
      <c r="DS71" s="57"/>
      <c r="DT71" s="57"/>
      <c r="DU71" s="57"/>
      <c r="DV71" s="101"/>
      <c r="DW71" s="57"/>
      <c r="DX71" s="57"/>
      <c r="DY71" s="57"/>
      <c r="DZ71" s="57"/>
      <c r="EA71" s="57"/>
      <c r="EB71" s="57"/>
      <c r="EC71" s="57"/>
      <c r="ED71" s="57"/>
      <c r="EE71" s="57"/>
      <c r="EF71" s="57"/>
      <c r="EG71" s="57"/>
      <c r="EH71" s="57"/>
      <c r="EI71" s="57"/>
      <c r="EJ71" s="57"/>
      <c r="EK71" s="57"/>
      <c r="EL71" s="57"/>
      <c r="EM71" s="57"/>
      <c r="EN71" s="57"/>
      <c r="EO71" s="57"/>
      <c r="EP71" s="57"/>
      <c r="EQ71" s="101"/>
      <c r="ER71" s="557"/>
    </row>
    <row r="72" spans="1:148" ht="15" customHeight="1" x14ac:dyDescent="0.25">
      <c r="A72" s="625"/>
      <c r="B72" s="1343" t="s">
        <v>1254</v>
      </c>
      <c r="C72" s="1348" t="str">
        <f>IF(ISBLANK(TB!C247), "", TB!C247)</f>
        <v/>
      </c>
      <c r="D72" s="1348" t="str">
        <f>IF(ISBLANK(TB!D247), "", TB!D247)</f>
        <v/>
      </c>
      <c r="E72" s="1348" t="str">
        <f>IF(ISBLANK(TB!E247), "", TB!E247)</f>
        <v/>
      </c>
      <c r="F72" s="1348" t="str">
        <f>IF(ISBLANK(TB!F247), "", TB!F247)</f>
        <v/>
      </c>
      <c r="G72" s="57"/>
      <c r="H72" s="57"/>
      <c r="I72" s="57"/>
      <c r="J72" s="57"/>
      <c r="K72" s="57"/>
      <c r="L72" s="57"/>
      <c r="M72" s="57"/>
      <c r="N72" s="57"/>
      <c r="O72" s="57"/>
      <c r="P72" s="57"/>
      <c r="Q72" s="57"/>
      <c r="R72" s="57"/>
      <c r="S72" s="57"/>
      <c r="T72" s="57"/>
      <c r="U72" s="57"/>
      <c r="V72" s="57"/>
      <c r="W72" s="57"/>
      <c r="X72" s="57"/>
      <c r="Y72" s="57"/>
      <c r="Z72" s="57"/>
      <c r="AA72" s="57"/>
      <c r="AB72" s="57"/>
      <c r="AC72" s="57"/>
      <c r="AD72" s="57"/>
      <c r="AE72" s="57"/>
      <c r="AF72" s="57"/>
      <c r="AG72" s="57"/>
      <c r="AH72" s="57"/>
      <c r="AI72" s="57"/>
      <c r="AJ72" s="57"/>
      <c r="AK72" s="57"/>
      <c r="AL72" s="57"/>
      <c r="AM72" s="57"/>
      <c r="AN72" s="57"/>
      <c r="AO72" s="57"/>
      <c r="AP72" s="57"/>
      <c r="AQ72" s="57"/>
      <c r="AR72" s="57"/>
      <c r="AS72" s="57"/>
      <c r="AT72" s="57"/>
      <c r="AU72" s="57"/>
      <c r="AV72" s="57"/>
      <c r="AW72" s="57"/>
      <c r="AX72" s="57"/>
      <c r="AY72" s="57"/>
      <c r="AZ72" s="57"/>
      <c r="BA72" s="57"/>
      <c r="BB72" s="57"/>
      <c r="BC72" s="57"/>
      <c r="BD72" s="57"/>
      <c r="BE72" s="57"/>
      <c r="BF72" s="57"/>
      <c r="BG72" s="57"/>
      <c r="BH72" s="57"/>
      <c r="BI72" s="57"/>
      <c r="BJ72" s="57"/>
      <c r="BK72" s="57"/>
      <c r="BL72" s="57"/>
      <c r="BM72" s="57"/>
      <c r="BN72" s="57"/>
      <c r="BO72" s="57"/>
      <c r="BP72" s="57"/>
      <c r="BQ72" s="57"/>
      <c r="BR72" s="57"/>
      <c r="BS72" s="57"/>
      <c r="BT72" s="57"/>
      <c r="BU72" s="57"/>
      <c r="BV72" s="57"/>
      <c r="BW72" s="57"/>
      <c r="BX72" s="57"/>
      <c r="BY72" s="57"/>
      <c r="BZ72" s="57"/>
      <c r="CA72" s="57"/>
      <c r="CB72" s="57"/>
      <c r="CC72" s="57"/>
      <c r="CD72" s="57"/>
      <c r="CE72" s="57"/>
      <c r="CF72" s="57"/>
      <c r="CG72" s="57"/>
      <c r="CH72" s="57"/>
      <c r="CI72" s="57"/>
      <c r="CJ72" s="57"/>
      <c r="CK72" s="57"/>
      <c r="CL72" s="57"/>
      <c r="CM72" s="57"/>
      <c r="CN72" s="57"/>
      <c r="CO72" s="57"/>
      <c r="CP72" s="57"/>
      <c r="CQ72" s="57"/>
      <c r="CR72" s="57"/>
      <c r="CS72" s="57"/>
      <c r="CT72" s="57"/>
      <c r="CU72" s="57"/>
      <c r="CV72" s="57"/>
      <c r="CW72" s="57"/>
      <c r="CX72" s="57"/>
      <c r="CY72" s="57"/>
      <c r="CZ72" s="57"/>
      <c r="DA72" s="57"/>
      <c r="DB72" s="57"/>
      <c r="DC72" s="57"/>
      <c r="DD72" s="57"/>
      <c r="DE72" s="57"/>
      <c r="DF72" s="57"/>
      <c r="DG72" s="57"/>
      <c r="DH72" s="57"/>
      <c r="DI72" s="57"/>
      <c r="DJ72" s="57"/>
      <c r="DK72" s="57"/>
      <c r="DL72" s="57"/>
      <c r="DM72" s="57"/>
      <c r="DN72" s="57"/>
      <c r="DO72" s="57"/>
      <c r="DP72" s="57"/>
      <c r="DQ72" s="57"/>
      <c r="DR72" s="57"/>
      <c r="DS72" s="57"/>
      <c r="DT72" s="57"/>
      <c r="DU72" s="57"/>
      <c r="DV72" s="101"/>
      <c r="DW72" s="57"/>
      <c r="DX72" s="57"/>
      <c r="DY72" s="57"/>
      <c r="DZ72" s="57"/>
      <c r="EA72" s="57"/>
      <c r="EB72" s="57"/>
      <c r="EC72" s="57"/>
      <c r="ED72" s="57"/>
      <c r="EE72" s="57"/>
      <c r="EF72" s="57"/>
      <c r="EG72" s="57"/>
      <c r="EH72" s="57"/>
      <c r="EI72" s="57"/>
      <c r="EJ72" s="57"/>
      <c r="EK72" s="57"/>
      <c r="EL72" s="57"/>
      <c r="EM72" s="57"/>
      <c r="EN72" s="57"/>
      <c r="EO72" s="57"/>
      <c r="EP72" s="57"/>
      <c r="EQ72" s="101"/>
      <c r="ER72" s="557"/>
    </row>
    <row r="73" spans="1:148" ht="15" customHeight="1" x14ac:dyDescent="0.25">
      <c r="A73" s="625"/>
      <c r="B73" s="1343" t="s">
        <v>1255</v>
      </c>
      <c r="C73" s="1348" t="str">
        <f>IF(ISBLANK(TB!C248), "", TB!C248)</f>
        <v/>
      </c>
      <c r="D73" s="1348" t="str">
        <f>IF(ISBLANK(TB!D248), "", TB!D248)</f>
        <v/>
      </c>
      <c r="E73" s="1348" t="str">
        <f>IF(ISBLANK(TB!E248), "", TB!E248)</f>
        <v/>
      </c>
      <c r="F73" s="1348" t="str">
        <f>IF(ISBLANK(TB!F248), "", TB!F248)</f>
        <v/>
      </c>
      <c r="G73" s="57"/>
      <c r="H73" s="57"/>
      <c r="I73" s="57"/>
      <c r="J73" s="57"/>
      <c r="K73" s="57"/>
      <c r="L73" s="57"/>
      <c r="M73" s="57"/>
      <c r="N73" s="57"/>
      <c r="O73" s="57"/>
      <c r="P73" s="57"/>
      <c r="Q73" s="57"/>
      <c r="R73" s="57"/>
      <c r="S73" s="57"/>
      <c r="T73" s="57"/>
      <c r="U73" s="57"/>
      <c r="V73" s="57"/>
      <c r="W73" s="57"/>
      <c r="X73" s="57"/>
      <c r="Y73" s="57"/>
      <c r="Z73" s="57"/>
      <c r="AA73" s="57"/>
      <c r="AB73" s="57"/>
      <c r="AC73" s="57"/>
      <c r="AD73" s="57"/>
      <c r="AE73" s="57"/>
      <c r="AF73" s="57"/>
      <c r="AG73" s="57"/>
      <c r="AH73" s="57"/>
      <c r="AI73" s="57"/>
      <c r="AJ73" s="57"/>
      <c r="AK73" s="57"/>
      <c r="AL73" s="57"/>
      <c r="AM73" s="57"/>
      <c r="AN73" s="57"/>
      <c r="AO73" s="57"/>
      <c r="AP73" s="57"/>
      <c r="AQ73" s="57"/>
      <c r="AR73" s="57"/>
      <c r="AS73" s="57"/>
      <c r="AT73" s="57"/>
      <c r="AU73" s="57"/>
      <c r="AV73" s="57"/>
      <c r="AW73" s="57"/>
      <c r="AX73" s="57"/>
      <c r="AY73" s="57"/>
      <c r="AZ73" s="57"/>
      <c r="BA73" s="57"/>
      <c r="BB73" s="57"/>
      <c r="BC73" s="57"/>
      <c r="BD73" s="57"/>
      <c r="BE73" s="57"/>
      <c r="BF73" s="57"/>
      <c r="BG73" s="57"/>
      <c r="BH73" s="57"/>
      <c r="BI73" s="57"/>
      <c r="BJ73" s="57"/>
      <c r="BK73" s="57"/>
      <c r="BL73" s="57"/>
      <c r="BM73" s="57"/>
      <c r="BN73" s="57"/>
      <c r="BO73" s="57"/>
      <c r="BP73" s="57"/>
      <c r="BQ73" s="57"/>
      <c r="BR73" s="57"/>
      <c r="BS73" s="57"/>
      <c r="BT73" s="57"/>
      <c r="BU73" s="57"/>
      <c r="BV73" s="57"/>
      <c r="BW73" s="57"/>
      <c r="BX73" s="57"/>
      <c r="BY73" s="57"/>
      <c r="BZ73" s="57"/>
      <c r="CA73" s="57"/>
      <c r="CB73" s="57"/>
      <c r="CC73" s="57"/>
      <c r="CD73" s="57"/>
      <c r="CE73" s="57"/>
      <c r="CF73" s="57"/>
      <c r="CG73" s="57"/>
      <c r="CH73" s="57"/>
      <c r="CI73" s="57"/>
      <c r="CJ73" s="57"/>
      <c r="CK73" s="57"/>
      <c r="CL73" s="57"/>
      <c r="CM73" s="57"/>
      <c r="CN73" s="57"/>
      <c r="CO73" s="57"/>
      <c r="CP73" s="57"/>
      <c r="CQ73" s="57"/>
      <c r="CR73" s="57"/>
      <c r="CS73" s="57"/>
      <c r="CT73" s="57"/>
      <c r="CU73" s="57"/>
      <c r="CV73" s="57"/>
      <c r="CW73" s="57"/>
      <c r="CX73" s="57"/>
      <c r="CY73" s="57"/>
      <c r="CZ73" s="57"/>
      <c r="DA73" s="57"/>
      <c r="DB73" s="57"/>
      <c r="DC73" s="57"/>
      <c r="DD73" s="57"/>
      <c r="DE73" s="57"/>
      <c r="DF73" s="57"/>
      <c r="DG73" s="57"/>
      <c r="DH73" s="57"/>
      <c r="DI73" s="57"/>
      <c r="DJ73" s="57"/>
      <c r="DK73" s="57"/>
      <c r="DL73" s="57"/>
      <c r="DM73" s="57"/>
      <c r="DN73" s="57"/>
      <c r="DO73" s="57"/>
      <c r="DP73" s="57"/>
      <c r="DQ73" s="57"/>
      <c r="DR73" s="57"/>
      <c r="DS73" s="57"/>
      <c r="DT73" s="57"/>
      <c r="DU73" s="57"/>
      <c r="DV73" s="101"/>
      <c r="DW73" s="57"/>
      <c r="DX73" s="57"/>
      <c r="DY73" s="57"/>
      <c r="DZ73" s="57"/>
      <c r="EA73" s="57"/>
      <c r="EB73" s="57"/>
      <c r="EC73" s="57"/>
      <c r="ED73" s="57"/>
      <c r="EE73" s="57"/>
      <c r="EF73" s="57"/>
      <c r="EG73" s="57"/>
      <c r="EH73" s="57"/>
      <c r="EI73" s="57"/>
      <c r="EJ73" s="57"/>
      <c r="EK73" s="57"/>
      <c r="EL73" s="57"/>
      <c r="EM73" s="57"/>
      <c r="EN73" s="57"/>
      <c r="EO73" s="57"/>
      <c r="EP73" s="57"/>
      <c r="EQ73" s="101"/>
      <c r="ER73" s="557"/>
    </row>
    <row r="74" spans="1:148" ht="15" customHeight="1" x14ac:dyDescent="0.25">
      <c r="A74" s="625"/>
      <c r="B74" s="1343" t="s">
        <v>1256</v>
      </c>
      <c r="C74" s="1348" t="str">
        <f>IF(ISBLANK(TB!C249), "", TB!C249)</f>
        <v/>
      </c>
      <c r="D74" s="1348" t="str">
        <f>IF(ISBLANK(TB!D249), "", TB!D249)</f>
        <v/>
      </c>
      <c r="E74" s="1348" t="str">
        <f>IF(ISBLANK(TB!E249), "", TB!E249)</f>
        <v/>
      </c>
      <c r="F74" s="1348" t="str">
        <f>IF(ISBLANK(TB!F249), "", TB!F249)</f>
        <v/>
      </c>
      <c r="G74" s="57"/>
      <c r="H74" s="57"/>
      <c r="I74" s="57"/>
      <c r="J74" s="57"/>
      <c r="K74" s="57"/>
      <c r="L74" s="57"/>
      <c r="M74" s="57"/>
      <c r="N74" s="57"/>
      <c r="O74" s="57"/>
      <c r="P74" s="57"/>
      <c r="Q74" s="57"/>
      <c r="R74" s="57"/>
      <c r="S74" s="57"/>
      <c r="T74" s="57"/>
      <c r="U74" s="57"/>
      <c r="V74" s="57"/>
      <c r="W74" s="57"/>
      <c r="X74" s="57"/>
      <c r="Y74" s="57"/>
      <c r="Z74" s="57"/>
      <c r="AA74" s="57"/>
      <c r="AB74" s="57"/>
      <c r="AC74" s="57"/>
      <c r="AD74" s="57"/>
      <c r="AE74" s="57"/>
      <c r="AF74" s="57"/>
      <c r="AG74" s="57"/>
      <c r="AH74" s="57"/>
      <c r="AI74" s="57"/>
      <c r="AJ74" s="57"/>
      <c r="AK74" s="57"/>
      <c r="AL74" s="57"/>
      <c r="AM74" s="57"/>
      <c r="AN74" s="57"/>
      <c r="AO74" s="57"/>
      <c r="AP74" s="57"/>
      <c r="AQ74" s="57"/>
      <c r="AR74" s="57"/>
      <c r="AS74" s="57"/>
      <c r="AT74" s="57"/>
      <c r="AU74" s="57"/>
      <c r="AV74" s="57"/>
      <c r="AW74" s="57"/>
      <c r="AX74" s="57"/>
      <c r="AY74" s="57"/>
      <c r="AZ74" s="57"/>
      <c r="BA74" s="57"/>
      <c r="BB74" s="57"/>
      <c r="BC74" s="57"/>
      <c r="BD74" s="57"/>
      <c r="BE74" s="57"/>
      <c r="BF74" s="57"/>
      <c r="BG74" s="57"/>
      <c r="BH74" s="57"/>
      <c r="BI74" s="57"/>
      <c r="BJ74" s="57"/>
      <c r="BK74" s="57"/>
      <c r="BL74" s="57"/>
      <c r="BM74" s="57"/>
      <c r="BN74" s="57"/>
      <c r="BO74" s="57"/>
      <c r="BP74" s="57"/>
      <c r="BQ74" s="57"/>
      <c r="BR74" s="57"/>
      <c r="BS74" s="57"/>
      <c r="BT74" s="57"/>
      <c r="BU74" s="57"/>
      <c r="BV74" s="57"/>
      <c r="BW74" s="57"/>
      <c r="BX74" s="57"/>
      <c r="BY74" s="57"/>
      <c r="BZ74" s="57"/>
      <c r="CA74" s="57"/>
      <c r="CB74" s="57"/>
      <c r="CC74" s="57"/>
      <c r="CD74" s="57"/>
      <c r="CE74" s="57"/>
      <c r="CF74" s="57"/>
      <c r="CG74" s="57"/>
      <c r="CH74" s="57"/>
      <c r="CI74" s="57"/>
      <c r="CJ74" s="57"/>
      <c r="CK74" s="57"/>
      <c r="CL74" s="57"/>
      <c r="CM74" s="57"/>
      <c r="CN74" s="57"/>
      <c r="CO74" s="57"/>
      <c r="CP74" s="57"/>
      <c r="CQ74" s="57"/>
      <c r="CR74" s="57"/>
      <c r="CS74" s="57"/>
      <c r="CT74" s="57"/>
      <c r="CU74" s="57"/>
      <c r="CV74" s="57"/>
      <c r="CW74" s="57"/>
      <c r="CX74" s="57"/>
      <c r="CY74" s="57"/>
      <c r="CZ74" s="57"/>
      <c r="DA74" s="57"/>
      <c r="DB74" s="57"/>
      <c r="DC74" s="57"/>
      <c r="DD74" s="57"/>
      <c r="DE74" s="57"/>
      <c r="DF74" s="57"/>
      <c r="DG74" s="57"/>
      <c r="DH74" s="57"/>
      <c r="DI74" s="57"/>
      <c r="DJ74" s="57"/>
      <c r="DK74" s="57"/>
      <c r="DL74" s="57"/>
      <c r="DM74" s="57"/>
      <c r="DN74" s="57"/>
      <c r="DO74" s="57"/>
      <c r="DP74" s="57"/>
      <c r="DQ74" s="57"/>
      <c r="DR74" s="57"/>
      <c r="DS74" s="57"/>
      <c r="DT74" s="57"/>
      <c r="DU74" s="57"/>
      <c r="DV74" s="101"/>
      <c r="DW74" s="57"/>
      <c r="DX74" s="57"/>
      <c r="DY74" s="57"/>
      <c r="DZ74" s="57"/>
      <c r="EA74" s="57"/>
      <c r="EB74" s="57"/>
      <c r="EC74" s="57"/>
      <c r="ED74" s="57"/>
      <c r="EE74" s="57"/>
      <c r="EF74" s="57"/>
      <c r="EG74" s="57"/>
      <c r="EH74" s="57"/>
      <c r="EI74" s="57"/>
      <c r="EJ74" s="57"/>
      <c r="EK74" s="57"/>
      <c r="EL74" s="57"/>
      <c r="EM74" s="57"/>
      <c r="EN74" s="57"/>
      <c r="EO74" s="57"/>
      <c r="EP74" s="57"/>
      <c r="EQ74" s="101"/>
      <c r="ER74" s="557"/>
    </row>
    <row r="75" spans="1:148" ht="15" customHeight="1" x14ac:dyDescent="0.25">
      <c r="A75" s="625"/>
      <c r="B75" s="1343" t="s">
        <v>1257</v>
      </c>
      <c r="C75" s="1348" t="str">
        <f>IF(ISBLANK(TB!C250), "", TB!C250)</f>
        <v/>
      </c>
      <c r="D75" s="1348" t="str">
        <f>IF(ISBLANK(TB!D250), "", TB!D250)</f>
        <v/>
      </c>
      <c r="E75" s="1348" t="str">
        <f>IF(ISBLANK(TB!E250), "", TB!E250)</f>
        <v/>
      </c>
      <c r="F75" s="1348" t="str">
        <f>IF(ISBLANK(TB!F250), "", TB!F250)</f>
        <v/>
      </c>
      <c r="G75" s="57"/>
      <c r="H75" s="57"/>
      <c r="I75" s="57"/>
      <c r="J75" s="57"/>
      <c r="K75" s="57"/>
      <c r="L75" s="57"/>
      <c r="M75" s="57"/>
      <c r="N75" s="57"/>
      <c r="O75" s="57"/>
      <c r="P75" s="57"/>
      <c r="Q75" s="57"/>
      <c r="R75" s="57"/>
      <c r="S75" s="57"/>
      <c r="T75" s="57"/>
      <c r="U75" s="57"/>
      <c r="V75" s="57"/>
      <c r="W75" s="57"/>
      <c r="X75" s="57"/>
      <c r="Y75" s="57"/>
      <c r="Z75" s="57"/>
      <c r="AA75" s="57"/>
      <c r="AB75" s="57"/>
      <c r="AC75" s="57"/>
      <c r="AD75" s="57"/>
      <c r="AE75" s="57"/>
      <c r="AF75" s="57"/>
      <c r="AG75" s="57"/>
      <c r="AH75" s="57"/>
      <c r="AI75" s="57"/>
      <c r="AJ75" s="57"/>
      <c r="AK75" s="57"/>
      <c r="AL75" s="57"/>
      <c r="AM75" s="57"/>
      <c r="AN75" s="57"/>
      <c r="AO75" s="57"/>
      <c r="AP75" s="57"/>
      <c r="AQ75" s="57"/>
      <c r="AR75" s="57"/>
      <c r="AS75" s="57"/>
      <c r="AT75" s="57"/>
      <c r="AU75" s="57"/>
      <c r="AV75" s="57"/>
      <c r="AW75" s="57"/>
      <c r="AX75" s="57"/>
      <c r="AY75" s="57"/>
      <c r="AZ75" s="57"/>
      <c r="BA75" s="57"/>
      <c r="BB75" s="57"/>
      <c r="BC75" s="57"/>
      <c r="BD75" s="57"/>
      <c r="BE75" s="57"/>
      <c r="BF75" s="57"/>
      <c r="BG75" s="57"/>
      <c r="BH75" s="57"/>
      <c r="BI75" s="57"/>
      <c r="BJ75" s="57"/>
      <c r="BK75" s="57"/>
      <c r="BL75" s="57"/>
      <c r="BM75" s="57"/>
      <c r="BN75" s="57"/>
      <c r="BO75" s="57"/>
      <c r="BP75" s="57"/>
      <c r="BQ75" s="57"/>
      <c r="BR75" s="57"/>
      <c r="BS75" s="57"/>
      <c r="BT75" s="57"/>
      <c r="BU75" s="57"/>
      <c r="BV75" s="57"/>
      <c r="BW75" s="57"/>
      <c r="BX75" s="57"/>
      <c r="BY75" s="57"/>
      <c r="BZ75" s="57"/>
      <c r="CA75" s="57"/>
      <c r="CB75" s="57"/>
      <c r="CC75" s="57"/>
      <c r="CD75" s="57"/>
      <c r="CE75" s="57"/>
      <c r="CF75" s="57"/>
      <c r="CG75" s="57"/>
      <c r="CH75" s="57"/>
      <c r="CI75" s="57"/>
      <c r="CJ75" s="57"/>
      <c r="CK75" s="57"/>
      <c r="CL75" s="57"/>
      <c r="CM75" s="57"/>
      <c r="CN75" s="57"/>
      <c r="CO75" s="57"/>
      <c r="CP75" s="57"/>
      <c r="CQ75" s="57"/>
      <c r="CR75" s="57"/>
      <c r="CS75" s="57"/>
      <c r="CT75" s="57"/>
      <c r="CU75" s="57"/>
      <c r="CV75" s="57"/>
      <c r="CW75" s="57"/>
      <c r="CX75" s="57"/>
      <c r="CY75" s="57"/>
      <c r="CZ75" s="57"/>
      <c r="DA75" s="57"/>
      <c r="DB75" s="57"/>
      <c r="DC75" s="57"/>
      <c r="DD75" s="57"/>
      <c r="DE75" s="57"/>
      <c r="DF75" s="57"/>
      <c r="DG75" s="57"/>
      <c r="DH75" s="57"/>
      <c r="DI75" s="57"/>
      <c r="DJ75" s="57"/>
      <c r="DK75" s="57"/>
      <c r="DL75" s="57"/>
      <c r="DM75" s="57"/>
      <c r="DN75" s="57"/>
      <c r="DO75" s="57"/>
      <c r="DP75" s="57"/>
      <c r="DQ75" s="57"/>
      <c r="DR75" s="57"/>
      <c r="DS75" s="57"/>
      <c r="DT75" s="57"/>
      <c r="DU75" s="57"/>
      <c r="DV75" s="101"/>
      <c r="DW75" s="57"/>
      <c r="DX75" s="57"/>
      <c r="DY75" s="57"/>
      <c r="DZ75" s="57"/>
      <c r="EA75" s="57"/>
      <c r="EB75" s="57"/>
      <c r="EC75" s="57"/>
      <c r="ED75" s="57"/>
      <c r="EE75" s="57"/>
      <c r="EF75" s="57"/>
      <c r="EG75" s="57"/>
      <c r="EH75" s="57"/>
      <c r="EI75" s="57"/>
      <c r="EJ75" s="57"/>
      <c r="EK75" s="57"/>
      <c r="EL75" s="57"/>
      <c r="EM75" s="57"/>
      <c r="EN75" s="57"/>
      <c r="EO75" s="57"/>
      <c r="EP75" s="57"/>
      <c r="EQ75" s="101"/>
      <c r="ER75" s="557"/>
    </row>
    <row r="76" spans="1:148" ht="15" customHeight="1" x14ac:dyDescent="0.25">
      <c r="A76" s="625"/>
      <c r="B76" s="1343" t="s">
        <v>1258</v>
      </c>
      <c r="C76" s="1348" t="str">
        <f>IF(ISBLANK(TB!C251), "", TB!C251)</f>
        <v/>
      </c>
      <c r="D76" s="1348" t="str">
        <f>IF(ISBLANK(TB!D251), "", TB!D251)</f>
        <v/>
      </c>
      <c r="E76" s="1348" t="str">
        <f>IF(ISBLANK(TB!E251), "", TB!E251)</f>
        <v/>
      </c>
      <c r="F76" s="1348" t="str">
        <f>IF(ISBLANK(TB!F251), "", TB!F251)</f>
        <v/>
      </c>
      <c r="G76" s="57"/>
      <c r="H76" s="57"/>
      <c r="I76" s="57"/>
      <c r="J76" s="57"/>
      <c r="K76" s="57"/>
      <c r="L76" s="57"/>
      <c r="M76" s="57"/>
      <c r="N76" s="57"/>
      <c r="O76" s="57"/>
      <c r="P76" s="57"/>
      <c r="Q76" s="57"/>
      <c r="R76" s="57"/>
      <c r="S76" s="57"/>
      <c r="T76" s="57"/>
      <c r="U76" s="57"/>
      <c r="V76" s="57"/>
      <c r="W76" s="57"/>
      <c r="X76" s="57"/>
      <c r="Y76" s="57"/>
      <c r="Z76" s="57"/>
      <c r="AA76" s="57"/>
      <c r="AB76" s="57"/>
      <c r="AC76" s="57"/>
      <c r="AD76" s="57"/>
      <c r="AE76" s="57"/>
      <c r="AF76" s="57"/>
      <c r="AG76" s="57"/>
      <c r="AH76" s="57"/>
      <c r="AI76" s="57"/>
      <c r="AJ76" s="57"/>
      <c r="AK76" s="57"/>
      <c r="AL76" s="57"/>
      <c r="AM76" s="57"/>
      <c r="AN76" s="57"/>
      <c r="AO76" s="57"/>
      <c r="AP76" s="57"/>
      <c r="AQ76" s="57"/>
      <c r="AR76" s="57"/>
      <c r="AS76" s="57"/>
      <c r="AT76" s="57"/>
      <c r="AU76" s="57"/>
      <c r="AV76" s="57"/>
      <c r="AW76" s="57"/>
      <c r="AX76" s="57"/>
      <c r="AY76" s="57"/>
      <c r="AZ76" s="57"/>
      <c r="BA76" s="57"/>
      <c r="BB76" s="57"/>
      <c r="BC76" s="57"/>
      <c r="BD76" s="57"/>
      <c r="BE76" s="57"/>
      <c r="BF76" s="57"/>
      <c r="BG76" s="57"/>
      <c r="BH76" s="57"/>
      <c r="BI76" s="57"/>
      <c r="BJ76" s="57"/>
      <c r="BK76" s="57"/>
      <c r="BL76" s="57"/>
      <c r="BM76" s="57"/>
      <c r="BN76" s="57"/>
      <c r="BO76" s="57"/>
      <c r="BP76" s="57"/>
      <c r="BQ76" s="57"/>
      <c r="BR76" s="57"/>
      <c r="BS76" s="57"/>
      <c r="BT76" s="57"/>
      <c r="BU76" s="57"/>
      <c r="BV76" s="57"/>
      <c r="BW76" s="57"/>
      <c r="BX76" s="57"/>
      <c r="BY76" s="57"/>
      <c r="BZ76" s="57"/>
      <c r="CA76" s="57"/>
      <c r="CB76" s="57"/>
      <c r="CC76" s="57"/>
      <c r="CD76" s="57"/>
      <c r="CE76" s="57"/>
      <c r="CF76" s="57"/>
      <c r="CG76" s="57"/>
      <c r="CH76" s="57"/>
      <c r="CI76" s="57"/>
      <c r="CJ76" s="57"/>
      <c r="CK76" s="57"/>
      <c r="CL76" s="57"/>
      <c r="CM76" s="57"/>
      <c r="CN76" s="57"/>
      <c r="CO76" s="57"/>
      <c r="CP76" s="57"/>
      <c r="CQ76" s="57"/>
      <c r="CR76" s="57"/>
      <c r="CS76" s="57"/>
      <c r="CT76" s="57"/>
      <c r="CU76" s="57"/>
      <c r="CV76" s="57"/>
      <c r="CW76" s="57"/>
      <c r="CX76" s="57"/>
      <c r="CY76" s="57"/>
      <c r="CZ76" s="57"/>
      <c r="DA76" s="57"/>
      <c r="DB76" s="57"/>
      <c r="DC76" s="57"/>
      <c r="DD76" s="57"/>
      <c r="DE76" s="57"/>
      <c r="DF76" s="57"/>
      <c r="DG76" s="57"/>
      <c r="DH76" s="57"/>
      <c r="DI76" s="57"/>
      <c r="DJ76" s="57"/>
      <c r="DK76" s="57"/>
      <c r="DL76" s="57"/>
      <c r="DM76" s="57"/>
      <c r="DN76" s="57"/>
      <c r="DO76" s="57"/>
      <c r="DP76" s="57"/>
      <c r="DQ76" s="57"/>
      <c r="DR76" s="57"/>
      <c r="DS76" s="57"/>
      <c r="DT76" s="57"/>
      <c r="DU76" s="57"/>
      <c r="DV76" s="101"/>
      <c r="DW76" s="57"/>
      <c r="DX76" s="57"/>
      <c r="DY76" s="57"/>
      <c r="DZ76" s="57"/>
      <c r="EA76" s="57"/>
      <c r="EB76" s="57"/>
      <c r="EC76" s="57"/>
      <c r="ED76" s="57"/>
      <c r="EE76" s="57"/>
      <c r="EF76" s="57"/>
      <c r="EG76" s="57"/>
      <c r="EH76" s="57"/>
      <c r="EI76" s="57"/>
      <c r="EJ76" s="57"/>
      <c r="EK76" s="57"/>
      <c r="EL76" s="57"/>
      <c r="EM76" s="57"/>
      <c r="EN76" s="57"/>
      <c r="EO76" s="57"/>
      <c r="EP76" s="57"/>
      <c r="EQ76" s="101"/>
      <c r="ER76" s="557"/>
    </row>
    <row r="77" spans="1:148" ht="15" customHeight="1" x14ac:dyDescent="0.25">
      <c r="A77" s="625"/>
      <c r="B77" s="1343" t="s">
        <v>1259</v>
      </c>
      <c r="C77" s="1348" t="str">
        <f>IF(ISBLANK(TB!C252), "", TB!C252)</f>
        <v/>
      </c>
      <c r="D77" s="1348" t="str">
        <f>IF(ISBLANK(TB!D252), "", TB!D252)</f>
        <v/>
      </c>
      <c r="E77" s="1348" t="str">
        <f>IF(ISBLANK(TB!E252), "", TB!E252)</f>
        <v/>
      </c>
      <c r="F77" s="1348" t="str">
        <f>IF(ISBLANK(TB!F252), "", TB!F252)</f>
        <v/>
      </c>
      <c r="G77" s="57"/>
      <c r="H77" s="57"/>
      <c r="I77" s="57"/>
      <c r="J77" s="57"/>
      <c r="K77" s="57"/>
      <c r="L77" s="57"/>
      <c r="M77" s="57"/>
      <c r="N77" s="57"/>
      <c r="O77" s="57"/>
      <c r="P77" s="57"/>
      <c r="Q77" s="57"/>
      <c r="R77" s="57"/>
      <c r="S77" s="57"/>
      <c r="T77" s="57"/>
      <c r="U77" s="57"/>
      <c r="V77" s="57"/>
      <c r="W77" s="57"/>
      <c r="X77" s="57"/>
      <c r="Y77" s="57"/>
      <c r="Z77" s="57"/>
      <c r="AA77" s="57"/>
      <c r="AB77" s="57"/>
      <c r="AC77" s="57"/>
      <c r="AD77" s="57"/>
      <c r="AE77" s="57"/>
      <c r="AF77" s="57"/>
      <c r="AG77" s="57"/>
      <c r="AH77" s="57"/>
      <c r="AI77" s="57"/>
      <c r="AJ77" s="57"/>
      <c r="AK77" s="57"/>
      <c r="AL77" s="57"/>
      <c r="AM77" s="57"/>
      <c r="AN77" s="57"/>
      <c r="AO77" s="57"/>
      <c r="AP77" s="57"/>
      <c r="AQ77" s="57"/>
      <c r="AR77" s="57"/>
      <c r="AS77" s="57"/>
      <c r="AT77" s="57"/>
      <c r="AU77" s="57"/>
      <c r="AV77" s="57"/>
      <c r="AW77" s="57"/>
      <c r="AX77" s="57"/>
      <c r="AY77" s="57"/>
      <c r="AZ77" s="57"/>
      <c r="BA77" s="57"/>
      <c r="BB77" s="57"/>
      <c r="BC77" s="57"/>
      <c r="BD77" s="57"/>
      <c r="BE77" s="57"/>
      <c r="BF77" s="57"/>
      <c r="BG77" s="57"/>
      <c r="BH77" s="57"/>
      <c r="BI77" s="57"/>
      <c r="BJ77" s="57"/>
      <c r="BK77" s="57"/>
      <c r="BL77" s="57"/>
      <c r="BM77" s="57"/>
      <c r="BN77" s="57"/>
      <c r="BO77" s="57"/>
      <c r="BP77" s="57"/>
      <c r="BQ77" s="57"/>
      <c r="BR77" s="57"/>
      <c r="BS77" s="57"/>
      <c r="BT77" s="57"/>
      <c r="BU77" s="57"/>
      <c r="BV77" s="57"/>
      <c r="BW77" s="57"/>
      <c r="BX77" s="57"/>
      <c r="BY77" s="57"/>
      <c r="BZ77" s="57"/>
      <c r="CA77" s="57"/>
      <c r="CB77" s="57"/>
      <c r="CC77" s="57"/>
      <c r="CD77" s="57"/>
      <c r="CE77" s="57"/>
      <c r="CF77" s="57"/>
      <c r="CG77" s="57"/>
      <c r="CH77" s="57"/>
      <c r="CI77" s="57"/>
      <c r="CJ77" s="57"/>
      <c r="CK77" s="57"/>
      <c r="CL77" s="57"/>
      <c r="CM77" s="57"/>
      <c r="CN77" s="57"/>
      <c r="CO77" s="57"/>
      <c r="CP77" s="57"/>
      <c r="CQ77" s="57"/>
      <c r="CR77" s="57"/>
      <c r="CS77" s="57"/>
      <c r="CT77" s="57"/>
      <c r="CU77" s="57"/>
      <c r="CV77" s="57"/>
      <c r="CW77" s="57"/>
      <c r="CX77" s="57"/>
      <c r="CY77" s="57"/>
      <c r="CZ77" s="57"/>
      <c r="DA77" s="57"/>
      <c r="DB77" s="57"/>
      <c r="DC77" s="57"/>
      <c r="DD77" s="57"/>
      <c r="DE77" s="57"/>
      <c r="DF77" s="57"/>
      <c r="DG77" s="57"/>
      <c r="DH77" s="57"/>
      <c r="DI77" s="57"/>
      <c r="DJ77" s="57"/>
      <c r="DK77" s="57"/>
      <c r="DL77" s="57"/>
      <c r="DM77" s="57"/>
      <c r="DN77" s="57"/>
      <c r="DO77" s="57"/>
      <c r="DP77" s="57"/>
      <c r="DQ77" s="57"/>
      <c r="DR77" s="57"/>
      <c r="DS77" s="57"/>
      <c r="DT77" s="57"/>
      <c r="DU77" s="57"/>
      <c r="DV77" s="101"/>
      <c r="DW77" s="57"/>
      <c r="DX77" s="57"/>
      <c r="DY77" s="57"/>
      <c r="DZ77" s="57"/>
      <c r="EA77" s="57"/>
      <c r="EB77" s="57"/>
      <c r="EC77" s="57"/>
      <c r="ED77" s="57"/>
      <c r="EE77" s="57"/>
      <c r="EF77" s="57"/>
      <c r="EG77" s="57"/>
      <c r="EH77" s="57"/>
      <c r="EI77" s="57"/>
      <c r="EJ77" s="57"/>
      <c r="EK77" s="57"/>
      <c r="EL77" s="57"/>
      <c r="EM77" s="57"/>
      <c r="EN77" s="57"/>
      <c r="EO77" s="57"/>
      <c r="EP77" s="57"/>
      <c r="EQ77" s="101"/>
      <c r="ER77" s="557"/>
    </row>
    <row r="78" spans="1:148" ht="15" customHeight="1" x14ac:dyDescent="0.25">
      <c r="A78" s="625"/>
      <c r="B78" s="1343" t="s">
        <v>1260</v>
      </c>
      <c r="C78" s="1348" t="str">
        <f>IF(ISBLANK(TB!C253), "", TB!C253)</f>
        <v/>
      </c>
      <c r="D78" s="1348" t="str">
        <f>IF(ISBLANK(TB!D253), "", TB!D253)</f>
        <v/>
      </c>
      <c r="E78" s="1348" t="str">
        <f>IF(ISBLANK(TB!E253), "", TB!E253)</f>
        <v/>
      </c>
      <c r="F78" s="1348" t="str">
        <f>IF(ISBLANK(TB!F253), "", TB!F253)</f>
        <v/>
      </c>
      <c r="G78" s="57"/>
      <c r="H78" s="57"/>
      <c r="I78" s="57"/>
      <c r="J78" s="57"/>
      <c r="K78" s="57"/>
      <c r="L78" s="57"/>
      <c r="M78" s="57"/>
      <c r="N78" s="57"/>
      <c r="O78" s="57"/>
      <c r="P78" s="57"/>
      <c r="Q78" s="57"/>
      <c r="R78" s="57"/>
      <c r="S78" s="57"/>
      <c r="T78" s="57"/>
      <c r="U78" s="57"/>
      <c r="V78" s="57"/>
      <c r="W78" s="57"/>
      <c r="X78" s="57"/>
      <c r="Y78" s="57"/>
      <c r="Z78" s="57"/>
      <c r="AA78" s="57"/>
      <c r="AB78" s="57"/>
      <c r="AC78" s="57"/>
      <c r="AD78" s="57"/>
      <c r="AE78" s="57"/>
      <c r="AF78" s="57"/>
      <c r="AG78" s="57"/>
      <c r="AH78" s="57"/>
      <c r="AI78" s="57"/>
      <c r="AJ78" s="57"/>
      <c r="AK78" s="57"/>
      <c r="AL78" s="57"/>
      <c r="AM78" s="57"/>
      <c r="AN78" s="57"/>
      <c r="AO78" s="57"/>
      <c r="AP78" s="57"/>
      <c r="AQ78" s="57"/>
      <c r="AR78" s="57"/>
      <c r="AS78" s="57"/>
      <c r="AT78" s="57"/>
      <c r="AU78" s="57"/>
      <c r="AV78" s="57"/>
      <c r="AW78" s="57"/>
      <c r="AX78" s="57"/>
      <c r="AY78" s="57"/>
      <c r="AZ78" s="57"/>
      <c r="BA78" s="57"/>
      <c r="BB78" s="57"/>
      <c r="BC78" s="57"/>
      <c r="BD78" s="57"/>
      <c r="BE78" s="57"/>
      <c r="BF78" s="57"/>
      <c r="BG78" s="57"/>
      <c r="BH78" s="57"/>
      <c r="BI78" s="57"/>
      <c r="BJ78" s="57"/>
      <c r="BK78" s="57"/>
      <c r="BL78" s="57"/>
      <c r="BM78" s="57"/>
      <c r="BN78" s="57"/>
      <c r="BO78" s="57"/>
      <c r="BP78" s="57"/>
      <c r="BQ78" s="57"/>
      <c r="BR78" s="57"/>
      <c r="BS78" s="57"/>
      <c r="BT78" s="57"/>
      <c r="BU78" s="57"/>
      <c r="BV78" s="57"/>
      <c r="BW78" s="57"/>
      <c r="BX78" s="57"/>
      <c r="BY78" s="57"/>
      <c r="BZ78" s="57"/>
      <c r="CA78" s="57"/>
      <c r="CB78" s="57"/>
      <c r="CC78" s="57"/>
      <c r="CD78" s="57"/>
      <c r="CE78" s="57"/>
      <c r="CF78" s="57"/>
      <c r="CG78" s="57"/>
      <c r="CH78" s="57"/>
      <c r="CI78" s="57"/>
      <c r="CJ78" s="57"/>
      <c r="CK78" s="57"/>
      <c r="CL78" s="57"/>
      <c r="CM78" s="57"/>
      <c r="CN78" s="57"/>
      <c r="CO78" s="57"/>
      <c r="CP78" s="57"/>
      <c r="CQ78" s="57"/>
      <c r="CR78" s="57"/>
      <c r="CS78" s="57"/>
      <c r="CT78" s="57"/>
      <c r="CU78" s="57"/>
      <c r="CV78" s="57"/>
      <c r="CW78" s="57"/>
      <c r="CX78" s="57"/>
      <c r="CY78" s="57"/>
      <c r="CZ78" s="57"/>
      <c r="DA78" s="57"/>
      <c r="DB78" s="57"/>
      <c r="DC78" s="57"/>
      <c r="DD78" s="57"/>
      <c r="DE78" s="57"/>
      <c r="DF78" s="57"/>
      <c r="DG78" s="57"/>
      <c r="DH78" s="57"/>
      <c r="DI78" s="57"/>
      <c r="DJ78" s="57"/>
      <c r="DK78" s="57"/>
      <c r="DL78" s="57"/>
      <c r="DM78" s="57"/>
      <c r="DN78" s="57"/>
      <c r="DO78" s="57"/>
      <c r="DP78" s="57"/>
      <c r="DQ78" s="57"/>
      <c r="DR78" s="57"/>
      <c r="DS78" s="57"/>
      <c r="DT78" s="57"/>
      <c r="DU78" s="57"/>
      <c r="DV78" s="101"/>
      <c r="DW78" s="57"/>
      <c r="DX78" s="57"/>
      <c r="DY78" s="57"/>
      <c r="DZ78" s="57"/>
      <c r="EA78" s="57"/>
      <c r="EB78" s="57"/>
      <c r="EC78" s="57"/>
      <c r="ED78" s="57"/>
      <c r="EE78" s="57"/>
      <c r="EF78" s="57"/>
      <c r="EG78" s="57"/>
      <c r="EH78" s="57"/>
      <c r="EI78" s="57"/>
      <c r="EJ78" s="57"/>
      <c r="EK78" s="57"/>
      <c r="EL78" s="57"/>
      <c r="EM78" s="57"/>
      <c r="EN78" s="57"/>
      <c r="EO78" s="57"/>
      <c r="EP78" s="57"/>
      <c r="EQ78" s="101"/>
      <c r="ER78" s="557"/>
    </row>
    <row r="79" spans="1:148" ht="15" customHeight="1" x14ac:dyDescent="0.25">
      <c r="A79" s="625"/>
      <c r="B79" s="1343" t="s">
        <v>1261</v>
      </c>
      <c r="C79" s="1348" t="str">
        <f>IF(ISBLANK(TB!C254), "", TB!C254)</f>
        <v/>
      </c>
      <c r="D79" s="1348" t="str">
        <f>IF(ISBLANK(TB!D254), "", TB!D254)</f>
        <v/>
      </c>
      <c r="E79" s="1348" t="str">
        <f>IF(ISBLANK(TB!E254), "", TB!E254)</f>
        <v/>
      </c>
      <c r="F79" s="1348" t="str">
        <f>IF(ISBLANK(TB!F254), "", TB!F254)</f>
        <v/>
      </c>
      <c r="G79" s="57"/>
      <c r="H79" s="57"/>
      <c r="I79" s="57"/>
      <c r="J79" s="57"/>
      <c r="K79" s="57"/>
      <c r="L79" s="57"/>
      <c r="M79" s="57"/>
      <c r="N79" s="57"/>
      <c r="O79" s="57"/>
      <c r="P79" s="57"/>
      <c r="Q79" s="57"/>
      <c r="R79" s="57"/>
      <c r="S79" s="57"/>
      <c r="T79" s="57"/>
      <c r="U79" s="57"/>
      <c r="V79" s="57"/>
      <c r="W79" s="57"/>
      <c r="X79" s="57"/>
      <c r="Y79" s="57"/>
      <c r="Z79" s="57"/>
      <c r="AA79" s="57"/>
      <c r="AB79" s="57"/>
      <c r="AC79" s="57"/>
      <c r="AD79" s="57"/>
      <c r="AE79" s="57"/>
      <c r="AF79" s="57"/>
      <c r="AG79" s="57"/>
      <c r="AH79" s="57"/>
      <c r="AI79" s="57"/>
      <c r="AJ79" s="57"/>
      <c r="AK79" s="57"/>
      <c r="AL79" s="57"/>
      <c r="AM79" s="57"/>
      <c r="AN79" s="57"/>
      <c r="AO79" s="57"/>
      <c r="AP79" s="57"/>
      <c r="AQ79" s="57"/>
      <c r="AR79" s="57"/>
      <c r="AS79" s="57"/>
      <c r="AT79" s="57"/>
      <c r="AU79" s="57"/>
      <c r="AV79" s="57"/>
      <c r="AW79" s="57"/>
      <c r="AX79" s="57"/>
      <c r="AY79" s="57"/>
      <c r="AZ79" s="57"/>
      <c r="BA79" s="57"/>
      <c r="BB79" s="57"/>
      <c r="BC79" s="57"/>
      <c r="BD79" s="57"/>
      <c r="BE79" s="57"/>
      <c r="BF79" s="57"/>
      <c r="BG79" s="57"/>
      <c r="BH79" s="57"/>
      <c r="BI79" s="57"/>
      <c r="BJ79" s="57"/>
      <c r="BK79" s="57"/>
      <c r="BL79" s="57"/>
      <c r="BM79" s="57"/>
      <c r="BN79" s="57"/>
      <c r="BO79" s="57"/>
      <c r="BP79" s="57"/>
      <c r="BQ79" s="57"/>
      <c r="BR79" s="57"/>
      <c r="BS79" s="57"/>
      <c r="BT79" s="57"/>
      <c r="BU79" s="57"/>
      <c r="BV79" s="57"/>
      <c r="BW79" s="57"/>
      <c r="BX79" s="57"/>
      <c r="BY79" s="57"/>
      <c r="BZ79" s="57"/>
      <c r="CA79" s="57"/>
      <c r="CB79" s="57"/>
      <c r="CC79" s="57"/>
      <c r="CD79" s="57"/>
      <c r="CE79" s="57"/>
      <c r="CF79" s="57"/>
      <c r="CG79" s="57"/>
      <c r="CH79" s="57"/>
      <c r="CI79" s="57"/>
      <c r="CJ79" s="57"/>
      <c r="CK79" s="57"/>
      <c r="CL79" s="57"/>
      <c r="CM79" s="57"/>
      <c r="CN79" s="57"/>
      <c r="CO79" s="57"/>
      <c r="CP79" s="57"/>
      <c r="CQ79" s="57"/>
      <c r="CR79" s="57"/>
      <c r="CS79" s="57"/>
      <c r="CT79" s="57"/>
      <c r="CU79" s="57"/>
      <c r="CV79" s="57"/>
      <c r="CW79" s="57"/>
      <c r="CX79" s="57"/>
      <c r="CY79" s="57"/>
      <c r="CZ79" s="57"/>
      <c r="DA79" s="57"/>
      <c r="DB79" s="57"/>
      <c r="DC79" s="57"/>
      <c r="DD79" s="57"/>
      <c r="DE79" s="57"/>
      <c r="DF79" s="57"/>
      <c r="DG79" s="57"/>
      <c r="DH79" s="57"/>
      <c r="DI79" s="57"/>
      <c r="DJ79" s="57"/>
      <c r="DK79" s="57"/>
      <c r="DL79" s="57"/>
      <c r="DM79" s="57"/>
      <c r="DN79" s="57"/>
      <c r="DO79" s="57"/>
      <c r="DP79" s="57"/>
      <c r="DQ79" s="57"/>
      <c r="DR79" s="57"/>
      <c r="DS79" s="57"/>
      <c r="DT79" s="57"/>
      <c r="DU79" s="57"/>
      <c r="DV79" s="101"/>
      <c r="DW79" s="57"/>
      <c r="DX79" s="57"/>
      <c r="DY79" s="57"/>
      <c r="DZ79" s="57"/>
      <c r="EA79" s="57"/>
      <c r="EB79" s="57"/>
      <c r="EC79" s="57"/>
      <c r="ED79" s="57"/>
      <c r="EE79" s="57"/>
      <c r="EF79" s="57"/>
      <c r="EG79" s="57"/>
      <c r="EH79" s="57"/>
      <c r="EI79" s="57"/>
      <c r="EJ79" s="57"/>
      <c r="EK79" s="57"/>
      <c r="EL79" s="57"/>
      <c r="EM79" s="57"/>
      <c r="EN79" s="57"/>
      <c r="EO79" s="57"/>
      <c r="EP79" s="57"/>
      <c r="EQ79" s="101"/>
      <c r="ER79" s="557"/>
    </row>
    <row r="80" spans="1:148" ht="15" customHeight="1" x14ac:dyDescent="0.25">
      <c r="A80" s="625"/>
      <c r="B80" s="1343" t="s">
        <v>1262</v>
      </c>
      <c r="C80" s="1348" t="str">
        <f>IF(ISBLANK(TB!C255), "", TB!C255)</f>
        <v/>
      </c>
      <c r="D80" s="1348" t="str">
        <f>IF(ISBLANK(TB!D255), "", TB!D255)</f>
        <v/>
      </c>
      <c r="E80" s="1348" t="str">
        <f>IF(ISBLANK(TB!E255), "", TB!E255)</f>
        <v/>
      </c>
      <c r="F80" s="1348" t="str">
        <f>IF(ISBLANK(TB!F255), "", TB!F255)</f>
        <v/>
      </c>
      <c r="G80" s="57"/>
      <c r="H80" s="57"/>
      <c r="I80" s="57"/>
      <c r="J80" s="57"/>
      <c r="K80" s="57"/>
      <c r="L80" s="57"/>
      <c r="M80" s="57"/>
      <c r="N80" s="57"/>
      <c r="O80" s="57"/>
      <c r="P80" s="57"/>
      <c r="Q80" s="57"/>
      <c r="R80" s="57"/>
      <c r="S80" s="57"/>
      <c r="T80" s="57"/>
      <c r="U80" s="57"/>
      <c r="V80" s="57"/>
      <c r="W80" s="57"/>
      <c r="X80" s="57"/>
      <c r="Y80" s="57"/>
      <c r="Z80" s="57"/>
      <c r="AA80" s="57"/>
      <c r="AB80" s="57"/>
      <c r="AC80" s="57"/>
      <c r="AD80" s="57"/>
      <c r="AE80" s="57"/>
      <c r="AF80" s="57"/>
      <c r="AG80" s="57"/>
      <c r="AH80" s="57"/>
      <c r="AI80" s="57"/>
      <c r="AJ80" s="57"/>
      <c r="AK80" s="57"/>
      <c r="AL80" s="57"/>
      <c r="AM80" s="57"/>
      <c r="AN80" s="57"/>
      <c r="AO80" s="57"/>
      <c r="AP80" s="57"/>
      <c r="AQ80" s="57"/>
      <c r="AR80" s="57"/>
      <c r="AS80" s="57"/>
      <c r="AT80" s="57"/>
      <c r="AU80" s="57"/>
      <c r="AV80" s="57"/>
      <c r="AW80" s="57"/>
      <c r="AX80" s="57"/>
      <c r="AY80" s="57"/>
      <c r="AZ80" s="57"/>
      <c r="BA80" s="57"/>
      <c r="BB80" s="57"/>
      <c r="BC80" s="57"/>
      <c r="BD80" s="57"/>
      <c r="BE80" s="57"/>
      <c r="BF80" s="57"/>
      <c r="BG80" s="57"/>
      <c r="BH80" s="57"/>
      <c r="BI80" s="57"/>
      <c r="BJ80" s="57"/>
      <c r="BK80" s="57"/>
      <c r="BL80" s="57"/>
      <c r="BM80" s="57"/>
      <c r="BN80" s="57"/>
      <c r="BO80" s="57"/>
      <c r="BP80" s="57"/>
      <c r="BQ80" s="57"/>
      <c r="BR80" s="57"/>
      <c r="BS80" s="57"/>
      <c r="BT80" s="57"/>
      <c r="BU80" s="57"/>
      <c r="BV80" s="57"/>
      <c r="BW80" s="57"/>
      <c r="BX80" s="57"/>
      <c r="BY80" s="57"/>
      <c r="BZ80" s="57"/>
      <c r="CA80" s="57"/>
      <c r="CB80" s="57"/>
      <c r="CC80" s="57"/>
      <c r="CD80" s="57"/>
      <c r="CE80" s="57"/>
      <c r="CF80" s="57"/>
      <c r="CG80" s="57"/>
      <c r="CH80" s="57"/>
      <c r="CI80" s="57"/>
      <c r="CJ80" s="57"/>
      <c r="CK80" s="57"/>
      <c r="CL80" s="57"/>
      <c r="CM80" s="57"/>
      <c r="CN80" s="57"/>
      <c r="CO80" s="57"/>
      <c r="CP80" s="57"/>
      <c r="CQ80" s="57"/>
      <c r="CR80" s="57"/>
      <c r="CS80" s="57"/>
      <c r="CT80" s="57"/>
      <c r="CU80" s="57"/>
      <c r="CV80" s="57"/>
      <c r="CW80" s="57"/>
      <c r="CX80" s="57"/>
      <c r="CY80" s="57"/>
      <c r="CZ80" s="57"/>
      <c r="DA80" s="57"/>
      <c r="DB80" s="57"/>
      <c r="DC80" s="57"/>
      <c r="DD80" s="57"/>
      <c r="DE80" s="57"/>
      <c r="DF80" s="57"/>
      <c r="DG80" s="57"/>
      <c r="DH80" s="57"/>
      <c r="DI80" s="57"/>
      <c r="DJ80" s="57"/>
      <c r="DK80" s="57"/>
      <c r="DL80" s="57"/>
      <c r="DM80" s="57"/>
      <c r="DN80" s="57"/>
      <c r="DO80" s="57"/>
      <c r="DP80" s="57"/>
      <c r="DQ80" s="57"/>
      <c r="DR80" s="57"/>
      <c r="DS80" s="57"/>
      <c r="DT80" s="57"/>
      <c r="DU80" s="57"/>
      <c r="DV80" s="101"/>
      <c r="DW80" s="57"/>
      <c r="DX80" s="57"/>
      <c r="DY80" s="57"/>
      <c r="DZ80" s="57"/>
      <c r="EA80" s="57"/>
      <c r="EB80" s="57"/>
      <c r="EC80" s="57"/>
      <c r="ED80" s="57"/>
      <c r="EE80" s="57"/>
      <c r="EF80" s="57"/>
      <c r="EG80" s="57"/>
      <c r="EH80" s="57"/>
      <c r="EI80" s="57"/>
      <c r="EJ80" s="57"/>
      <c r="EK80" s="57"/>
      <c r="EL80" s="57"/>
      <c r="EM80" s="57"/>
      <c r="EN80" s="57"/>
      <c r="EO80" s="57"/>
      <c r="EP80" s="57"/>
      <c r="EQ80" s="101"/>
      <c r="ER80" s="557"/>
    </row>
    <row r="81" spans="1:148" ht="15" customHeight="1" x14ac:dyDescent="0.25">
      <c r="A81" s="625"/>
      <c r="B81" s="1343" t="s">
        <v>1263</v>
      </c>
      <c r="C81" s="1348" t="str">
        <f>IF(ISBLANK(TB!C256), "", TB!C256)</f>
        <v/>
      </c>
      <c r="D81" s="1348" t="str">
        <f>IF(ISBLANK(TB!D256), "", TB!D256)</f>
        <v/>
      </c>
      <c r="E81" s="1348" t="str">
        <f>IF(ISBLANK(TB!E256), "", TB!E256)</f>
        <v/>
      </c>
      <c r="F81" s="1348" t="str">
        <f>IF(ISBLANK(TB!F256), "", TB!F256)</f>
        <v/>
      </c>
      <c r="G81" s="57"/>
      <c r="H81" s="57"/>
      <c r="I81" s="57"/>
      <c r="J81" s="57"/>
      <c r="K81" s="57"/>
      <c r="L81" s="57"/>
      <c r="M81" s="57"/>
      <c r="N81" s="57"/>
      <c r="O81" s="57"/>
      <c r="P81" s="57"/>
      <c r="Q81" s="57"/>
      <c r="R81" s="57"/>
      <c r="S81" s="57"/>
      <c r="T81" s="57"/>
      <c r="U81" s="57"/>
      <c r="V81" s="57"/>
      <c r="W81" s="57"/>
      <c r="X81" s="57"/>
      <c r="Y81" s="57"/>
      <c r="Z81" s="57"/>
      <c r="AA81" s="57"/>
      <c r="AB81" s="57"/>
      <c r="AC81" s="57"/>
      <c r="AD81" s="57"/>
      <c r="AE81" s="57"/>
      <c r="AF81" s="57"/>
      <c r="AG81" s="57"/>
      <c r="AH81" s="57"/>
      <c r="AI81" s="57"/>
      <c r="AJ81" s="57"/>
      <c r="AK81" s="57"/>
      <c r="AL81" s="57"/>
      <c r="AM81" s="57"/>
      <c r="AN81" s="57"/>
      <c r="AO81" s="57"/>
      <c r="AP81" s="57"/>
      <c r="AQ81" s="57"/>
      <c r="AR81" s="57"/>
      <c r="AS81" s="57"/>
      <c r="AT81" s="57"/>
      <c r="AU81" s="57"/>
      <c r="AV81" s="57"/>
      <c r="AW81" s="57"/>
      <c r="AX81" s="57"/>
      <c r="AY81" s="57"/>
      <c r="AZ81" s="57"/>
      <c r="BA81" s="57"/>
      <c r="BB81" s="57"/>
      <c r="BC81" s="57"/>
      <c r="BD81" s="57"/>
      <c r="BE81" s="57"/>
      <c r="BF81" s="57"/>
      <c r="BG81" s="57"/>
      <c r="BH81" s="57"/>
      <c r="BI81" s="57"/>
      <c r="BJ81" s="57"/>
      <c r="BK81" s="57"/>
      <c r="BL81" s="57"/>
      <c r="BM81" s="57"/>
      <c r="BN81" s="57"/>
      <c r="BO81" s="57"/>
      <c r="BP81" s="57"/>
      <c r="BQ81" s="57"/>
      <c r="BR81" s="57"/>
      <c r="BS81" s="57"/>
      <c r="BT81" s="57"/>
      <c r="BU81" s="57"/>
      <c r="BV81" s="57"/>
      <c r="BW81" s="57"/>
      <c r="BX81" s="57"/>
      <c r="BY81" s="57"/>
      <c r="BZ81" s="57"/>
      <c r="CA81" s="57"/>
      <c r="CB81" s="57"/>
      <c r="CC81" s="57"/>
      <c r="CD81" s="57"/>
      <c r="CE81" s="57"/>
      <c r="CF81" s="57"/>
      <c r="CG81" s="57"/>
      <c r="CH81" s="57"/>
      <c r="CI81" s="57"/>
      <c r="CJ81" s="57"/>
      <c r="CK81" s="57"/>
      <c r="CL81" s="57"/>
      <c r="CM81" s="57"/>
      <c r="CN81" s="57"/>
      <c r="CO81" s="57"/>
      <c r="CP81" s="57"/>
      <c r="CQ81" s="57"/>
      <c r="CR81" s="57"/>
      <c r="CS81" s="57"/>
      <c r="CT81" s="57"/>
      <c r="CU81" s="57"/>
      <c r="CV81" s="57"/>
      <c r="CW81" s="57"/>
      <c r="CX81" s="57"/>
      <c r="CY81" s="57"/>
      <c r="CZ81" s="57"/>
      <c r="DA81" s="57"/>
      <c r="DB81" s="57"/>
      <c r="DC81" s="57"/>
      <c r="DD81" s="57"/>
      <c r="DE81" s="57"/>
      <c r="DF81" s="57"/>
      <c r="DG81" s="57"/>
      <c r="DH81" s="57"/>
      <c r="DI81" s="57"/>
      <c r="DJ81" s="57"/>
      <c r="DK81" s="57"/>
      <c r="DL81" s="57"/>
      <c r="DM81" s="57"/>
      <c r="DN81" s="57"/>
      <c r="DO81" s="57"/>
      <c r="DP81" s="57"/>
      <c r="DQ81" s="57"/>
      <c r="DR81" s="57"/>
      <c r="DS81" s="57"/>
      <c r="DT81" s="57"/>
      <c r="DU81" s="57"/>
      <c r="DV81" s="101"/>
      <c r="DW81" s="57"/>
      <c r="DX81" s="57"/>
      <c r="DY81" s="57"/>
      <c r="DZ81" s="57"/>
      <c r="EA81" s="57"/>
      <c r="EB81" s="57"/>
      <c r="EC81" s="57"/>
      <c r="ED81" s="57"/>
      <c r="EE81" s="57"/>
      <c r="EF81" s="57"/>
      <c r="EG81" s="57"/>
      <c r="EH81" s="57"/>
      <c r="EI81" s="57"/>
      <c r="EJ81" s="57"/>
      <c r="EK81" s="57"/>
      <c r="EL81" s="57"/>
      <c r="EM81" s="57"/>
      <c r="EN81" s="57"/>
      <c r="EO81" s="57"/>
      <c r="EP81" s="57"/>
      <c r="EQ81" s="101"/>
      <c r="ER81" s="557"/>
    </row>
    <row r="82" spans="1:148" ht="15" customHeight="1" x14ac:dyDescent="0.25">
      <c r="A82" s="625"/>
      <c r="B82" s="1343" t="s">
        <v>1264</v>
      </c>
      <c r="C82" s="1348" t="str">
        <f>IF(ISBLANK(TB!C257), "", TB!C257)</f>
        <v/>
      </c>
      <c r="D82" s="1348" t="str">
        <f>IF(ISBLANK(TB!D257), "", TB!D257)</f>
        <v/>
      </c>
      <c r="E82" s="1348" t="str">
        <f>IF(ISBLANK(TB!E257), "", TB!E257)</f>
        <v/>
      </c>
      <c r="F82" s="1348" t="str">
        <f>IF(ISBLANK(TB!F257), "", TB!F257)</f>
        <v/>
      </c>
      <c r="G82" s="57"/>
      <c r="H82" s="57"/>
      <c r="I82" s="57"/>
      <c r="J82" s="57"/>
      <c r="K82" s="57"/>
      <c r="L82" s="57"/>
      <c r="M82" s="57"/>
      <c r="N82" s="57"/>
      <c r="O82" s="57"/>
      <c r="P82" s="57"/>
      <c r="Q82" s="57"/>
      <c r="R82" s="57"/>
      <c r="S82" s="57"/>
      <c r="T82" s="57"/>
      <c r="U82" s="57"/>
      <c r="V82" s="57"/>
      <c r="W82" s="57"/>
      <c r="X82" s="57"/>
      <c r="Y82" s="57"/>
      <c r="Z82" s="57"/>
      <c r="AA82" s="57"/>
      <c r="AB82" s="57"/>
      <c r="AC82" s="57"/>
      <c r="AD82" s="57"/>
      <c r="AE82" s="57"/>
      <c r="AF82" s="57"/>
      <c r="AG82" s="57"/>
      <c r="AH82" s="57"/>
      <c r="AI82" s="57"/>
      <c r="AJ82" s="57"/>
      <c r="AK82" s="57"/>
      <c r="AL82" s="57"/>
      <c r="AM82" s="57"/>
      <c r="AN82" s="57"/>
      <c r="AO82" s="57"/>
      <c r="AP82" s="57"/>
      <c r="AQ82" s="57"/>
      <c r="AR82" s="57"/>
      <c r="AS82" s="57"/>
      <c r="AT82" s="57"/>
      <c r="AU82" s="57"/>
      <c r="AV82" s="57"/>
      <c r="AW82" s="57"/>
      <c r="AX82" s="57"/>
      <c r="AY82" s="57"/>
      <c r="AZ82" s="57"/>
      <c r="BA82" s="57"/>
      <c r="BB82" s="57"/>
      <c r="BC82" s="57"/>
      <c r="BD82" s="57"/>
      <c r="BE82" s="57"/>
      <c r="BF82" s="57"/>
      <c r="BG82" s="57"/>
      <c r="BH82" s="57"/>
      <c r="BI82" s="57"/>
      <c r="BJ82" s="57"/>
      <c r="BK82" s="57"/>
      <c r="BL82" s="57"/>
      <c r="BM82" s="57"/>
      <c r="BN82" s="57"/>
      <c r="BO82" s="57"/>
      <c r="BP82" s="57"/>
      <c r="BQ82" s="57"/>
      <c r="BR82" s="57"/>
      <c r="BS82" s="57"/>
      <c r="BT82" s="57"/>
      <c r="BU82" s="57"/>
      <c r="BV82" s="57"/>
      <c r="BW82" s="57"/>
      <c r="BX82" s="57"/>
      <c r="BY82" s="57"/>
      <c r="BZ82" s="57"/>
      <c r="CA82" s="57"/>
      <c r="CB82" s="57"/>
      <c r="CC82" s="57"/>
      <c r="CD82" s="57"/>
      <c r="CE82" s="57"/>
      <c r="CF82" s="57"/>
      <c r="CG82" s="57"/>
      <c r="CH82" s="57"/>
      <c r="CI82" s="57"/>
      <c r="CJ82" s="57"/>
      <c r="CK82" s="57"/>
      <c r="CL82" s="57"/>
      <c r="CM82" s="57"/>
      <c r="CN82" s="57"/>
      <c r="CO82" s="57"/>
      <c r="CP82" s="57"/>
      <c r="CQ82" s="57"/>
      <c r="CR82" s="57"/>
      <c r="CS82" s="57"/>
      <c r="CT82" s="57"/>
      <c r="CU82" s="57"/>
      <c r="CV82" s="57"/>
      <c r="CW82" s="57"/>
      <c r="CX82" s="57"/>
      <c r="CY82" s="57"/>
      <c r="CZ82" s="57"/>
      <c r="DA82" s="57"/>
      <c r="DB82" s="57"/>
      <c r="DC82" s="57"/>
      <c r="DD82" s="57"/>
      <c r="DE82" s="57"/>
      <c r="DF82" s="57"/>
      <c r="DG82" s="57"/>
      <c r="DH82" s="57"/>
      <c r="DI82" s="57"/>
      <c r="DJ82" s="57"/>
      <c r="DK82" s="57"/>
      <c r="DL82" s="57"/>
      <c r="DM82" s="57"/>
      <c r="DN82" s="57"/>
      <c r="DO82" s="57"/>
      <c r="DP82" s="57"/>
      <c r="DQ82" s="57"/>
      <c r="DR82" s="57"/>
      <c r="DS82" s="57"/>
      <c r="DT82" s="57"/>
      <c r="DU82" s="57"/>
      <c r="DV82" s="101"/>
      <c r="DW82" s="57"/>
      <c r="DX82" s="57"/>
      <c r="DY82" s="57"/>
      <c r="DZ82" s="57"/>
      <c r="EA82" s="57"/>
      <c r="EB82" s="57"/>
      <c r="EC82" s="57"/>
      <c r="ED82" s="57"/>
      <c r="EE82" s="57"/>
      <c r="EF82" s="57"/>
      <c r="EG82" s="57"/>
      <c r="EH82" s="57"/>
      <c r="EI82" s="57"/>
      <c r="EJ82" s="57"/>
      <c r="EK82" s="57"/>
      <c r="EL82" s="57"/>
      <c r="EM82" s="57"/>
      <c r="EN82" s="57"/>
      <c r="EO82" s="57"/>
      <c r="EP82" s="57"/>
      <c r="EQ82" s="101"/>
      <c r="ER82" s="557"/>
    </row>
    <row r="83" spans="1:148" ht="15" customHeight="1" x14ac:dyDescent="0.25">
      <c r="A83" s="625"/>
      <c r="B83" s="1343" t="s">
        <v>1265</v>
      </c>
      <c r="C83" s="1348" t="str">
        <f>IF(ISBLANK(TB!C258), "", TB!C258)</f>
        <v/>
      </c>
      <c r="D83" s="1348" t="str">
        <f>IF(ISBLANK(TB!D258), "", TB!D258)</f>
        <v/>
      </c>
      <c r="E83" s="1348" t="str">
        <f>IF(ISBLANK(TB!E258), "", TB!E258)</f>
        <v/>
      </c>
      <c r="F83" s="1348" t="str">
        <f>IF(ISBLANK(TB!F258), "", TB!F258)</f>
        <v/>
      </c>
      <c r="G83" s="57"/>
      <c r="H83" s="57"/>
      <c r="I83" s="57"/>
      <c r="J83" s="57"/>
      <c r="K83" s="57"/>
      <c r="L83" s="57"/>
      <c r="M83" s="57"/>
      <c r="N83" s="57"/>
      <c r="O83" s="57"/>
      <c r="P83" s="57"/>
      <c r="Q83" s="57"/>
      <c r="R83" s="57"/>
      <c r="S83" s="57"/>
      <c r="T83" s="57"/>
      <c r="U83" s="57"/>
      <c r="V83" s="57"/>
      <c r="W83" s="57"/>
      <c r="X83" s="57"/>
      <c r="Y83" s="57"/>
      <c r="Z83" s="57"/>
      <c r="AA83" s="57"/>
      <c r="AB83" s="57"/>
      <c r="AC83" s="57"/>
      <c r="AD83" s="57"/>
      <c r="AE83" s="57"/>
      <c r="AF83" s="57"/>
      <c r="AG83" s="57"/>
      <c r="AH83" s="57"/>
      <c r="AI83" s="57"/>
      <c r="AJ83" s="57"/>
      <c r="AK83" s="57"/>
      <c r="AL83" s="57"/>
      <c r="AM83" s="57"/>
      <c r="AN83" s="57"/>
      <c r="AO83" s="57"/>
      <c r="AP83" s="57"/>
      <c r="AQ83" s="57"/>
      <c r="AR83" s="57"/>
      <c r="AS83" s="57"/>
      <c r="AT83" s="57"/>
      <c r="AU83" s="57"/>
      <c r="AV83" s="57"/>
      <c r="AW83" s="57"/>
      <c r="AX83" s="57"/>
      <c r="AY83" s="57"/>
      <c r="AZ83" s="57"/>
      <c r="BA83" s="57"/>
      <c r="BB83" s="57"/>
      <c r="BC83" s="57"/>
      <c r="BD83" s="57"/>
      <c r="BE83" s="57"/>
      <c r="BF83" s="57"/>
      <c r="BG83" s="57"/>
      <c r="BH83" s="57"/>
      <c r="BI83" s="57"/>
      <c r="BJ83" s="57"/>
      <c r="BK83" s="57"/>
      <c r="BL83" s="57"/>
      <c r="BM83" s="57"/>
      <c r="BN83" s="57"/>
      <c r="BO83" s="57"/>
      <c r="BP83" s="57"/>
      <c r="BQ83" s="57"/>
      <c r="BR83" s="57"/>
      <c r="BS83" s="57"/>
      <c r="BT83" s="57"/>
      <c r="BU83" s="57"/>
      <c r="BV83" s="57"/>
      <c r="BW83" s="57"/>
      <c r="BX83" s="57"/>
      <c r="BY83" s="57"/>
      <c r="BZ83" s="57"/>
      <c r="CA83" s="57"/>
      <c r="CB83" s="57"/>
      <c r="CC83" s="57"/>
      <c r="CD83" s="57"/>
      <c r="CE83" s="57"/>
      <c r="CF83" s="57"/>
      <c r="CG83" s="57"/>
      <c r="CH83" s="57"/>
      <c r="CI83" s="57"/>
      <c r="CJ83" s="57"/>
      <c r="CK83" s="57"/>
      <c r="CL83" s="57"/>
      <c r="CM83" s="57"/>
      <c r="CN83" s="57"/>
      <c r="CO83" s="57"/>
      <c r="CP83" s="57"/>
      <c r="CQ83" s="57"/>
      <c r="CR83" s="57"/>
      <c r="CS83" s="57"/>
      <c r="CT83" s="57"/>
      <c r="CU83" s="57"/>
      <c r="CV83" s="57"/>
      <c r="CW83" s="57"/>
      <c r="CX83" s="57"/>
      <c r="CY83" s="57"/>
      <c r="CZ83" s="57"/>
      <c r="DA83" s="57"/>
      <c r="DB83" s="57"/>
      <c r="DC83" s="57"/>
      <c r="DD83" s="57"/>
      <c r="DE83" s="57"/>
      <c r="DF83" s="57"/>
      <c r="DG83" s="57"/>
      <c r="DH83" s="57"/>
      <c r="DI83" s="57"/>
      <c r="DJ83" s="57"/>
      <c r="DK83" s="57"/>
      <c r="DL83" s="57"/>
      <c r="DM83" s="57"/>
      <c r="DN83" s="57"/>
      <c r="DO83" s="57"/>
      <c r="DP83" s="57"/>
      <c r="DQ83" s="57"/>
      <c r="DR83" s="57"/>
      <c r="DS83" s="57"/>
      <c r="DT83" s="57"/>
      <c r="DU83" s="57"/>
      <c r="DV83" s="101"/>
      <c r="DW83" s="57"/>
      <c r="DX83" s="57"/>
      <c r="DY83" s="57"/>
      <c r="DZ83" s="57"/>
      <c r="EA83" s="57"/>
      <c r="EB83" s="57"/>
      <c r="EC83" s="57"/>
      <c r="ED83" s="57"/>
      <c r="EE83" s="57"/>
      <c r="EF83" s="57"/>
      <c r="EG83" s="57"/>
      <c r="EH83" s="57"/>
      <c r="EI83" s="57"/>
      <c r="EJ83" s="57"/>
      <c r="EK83" s="57"/>
      <c r="EL83" s="57"/>
      <c r="EM83" s="57"/>
      <c r="EN83" s="57"/>
      <c r="EO83" s="57"/>
      <c r="EP83" s="57"/>
      <c r="EQ83" s="101"/>
      <c r="ER83" s="557"/>
    </row>
    <row r="84" spans="1:148" ht="15" customHeight="1" x14ac:dyDescent="0.25">
      <c r="A84" s="625"/>
      <c r="B84" s="1343" t="s">
        <v>1266</v>
      </c>
      <c r="C84" s="1348" t="str">
        <f>IF(ISBLANK(TB!C259), "", TB!C259)</f>
        <v/>
      </c>
      <c r="D84" s="1348" t="str">
        <f>IF(ISBLANK(TB!D259), "", TB!D259)</f>
        <v/>
      </c>
      <c r="E84" s="1348" t="str">
        <f>IF(ISBLANK(TB!E259), "", TB!E259)</f>
        <v/>
      </c>
      <c r="F84" s="1348" t="str">
        <f>IF(ISBLANK(TB!F259), "", TB!F259)</f>
        <v/>
      </c>
      <c r="G84" s="57"/>
      <c r="H84" s="57"/>
      <c r="I84" s="57"/>
      <c r="J84" s="57"/>
      <c r="K84" s="57"/>
      <c r="L84" s="57"/>
      <c r="M84" s="57"/>
      <c r="N84" s="57"/>
      <c r="O84" s="57"/>
      <c r="P84" s="57"/>
      <c r="Q84" s="57"/>
      <c r="R84" s="57"/>
      <c r="S84" s="57"/>
      <c r="T84" s="57"/>
      <c r="U84" s="57"/>
      <c r="V84" s="57"/>
      <c r="W84" s="57"/>
      <c r="X84" s="57"/>
      <c r="Y84" s="57"/>
      <c r="Z84" s="57"/>
      <c r="AA84" s="57"/>
      <c r="AB84" s="57"/>
      <c r="AC84" s="57"/>
      <c r="AD84" s="57"/>
      <c r="AE84" s="57"/>
      <c r="AF84" s="57"/>
      <c r="AG84" s="57"/>
      <c r="AH84" s="57"/>
      <c r="AI84" s="57"/>
      <c r="AJ84" s="57"/>
      <c r="AK84" s="57"/>
      <c r="AL84" s="57"/>
      <c r="AM84" s="57"/>
      <c r="AN84" s="57"/>
      <c r="AO84" s="57"/>
      <c r="AP84" s="57"/>
      <c r="AQ84" s="57"/>
      <c r="AR84" s="57"/>
      <c r="AS84" s="57"/>
      <c r="AT84" s="57"/>
      <c r="AU84" s="57"/>
      <c r="AV84" s="57"/>
      <c r="AW84" s="57"/>
      <c r="AX84" s="57"/>
      <c r="AY84" s="57"/>
      <c r="AZ84" s="57"/>
      <c r="BA84" s="57"/>
      <c r="BB84" s="57"/>
      <c r="BC84" s="57"/>
      <c r="BD84" s="57"/>
      <c r="BE84" s="57"/>
      <c r="BF84" s="57"/>
      <c r="BG84" s="57"/>
      <c r="BH84" s="57"/>
      <c r="BI84" s="57"/>
      <c r="BJ84" s="57"/>
      <c r="BK84" s="57"/>
      <c r="BL84" s="57"/>
      <c r="BM84" s="57"/>
      <c r="BN84" s="57"/>
      <c r="BO84" s="57"/>
      <c r="BP84" s="57"/>
      <c r="BQ84" s="57"/>
      <c r="BR84" s="57"/>
      <c r="BS84" s="57"/>
      <c r="BT84" s="57"/>
      <c r="BU84" s="57"/>
      <c r="BV84" s="57"/>
      <c r="BW84" s="57"/>
      <c r="BX84" s="57"/>
      <c r="BY84" s="57"/>
      <c r="BZ84" s="57"/>
      <c r="CA84" s="57"/>
      <c r="CB84" s="57"/>
      <c r="CC84" s="57"/>
      <c r="CD84" s="57"/>
      <c r="CE84" s="57"/>
      <c r="CF84" s="57"/>
      <c r="CG84" s="57"/>
      <c r="CH84" s="57"/>
      <c r="CI84" s="57"/>
      <c r="CJ84" s="57"/>
      <c r="CK84" s="57"/>
      <c r="CL84" s="57"/>
      <c r="CM84" s="57"/>
      <c r="CN84" s="57"/>
      <c r="CO84" s="57"/>
      <c r="CP84" s="57"/>
      <c r="CQ84" s="57"/>
      <c r="CR84" s="57"/>
      <c r="CS84" s="57"/>
      <c r="CT84" s="57"/>
      <c r="CU84" s="57"/>
      <c r="CV84" s="57"/>
      <c r="CW84" s="57"/>
      <c r="CX84" s="57"/>
      <c r="CY84" s="57"/>
      <c r="CZ84" s="57"/>
      <c r="DA84" s="57"/>
      <c r="DB84" s="57"/>
      <c r="DC84" s="57"/>
      <c r="DD84" s="57"/>
      <c r="DE84" s="57"/>
      <c r="DF84" s="57"/>
      <c r="DG84" s="57"/>
      <c r="DH84" s="57"/>
      <c r="DI84" s="57"/>
      <c r="DJ84" s="57"/>
      <c r="DK84" s="57"/>
      <c r="DL84" s="57"/>
      <c r="DM84" s="57"/>
      <c r="DN84" s="57"/>
      <c r="DO84" s="57"/>
      <c r="DP84" s="57"/>
      <c r="DQ84" s="57"/>
      <c r="DR84" s="57"/>
      <c r="DS84" s="57"/>
      <c r="DT84" s="57"/>
      <c r="DU84" s="57"/>
      <c r="DV84" s="101"/>
      <c r="DW84" s="57"/>
      <c r="DX84" s="57"/>
      <c r="DY84" s="57"/>
      <c r="DZ84" s="57"/>
      <c r="EA84" s="57"/>
      <c r="EB84" s="57"/>
      <c r="EC84" s="57"/>
      <c r="ED84" s="57"/>
      <c r="EE84" s="57"/>
      <c r="EF84" s="57"/>
      <c r="EG84" s="57"/>
      <c r="EH84" s="57"/>
      <c r="EI84" s="57"/>
      <c r="EJ84" s="57"/>
      <c r="EK84" s="57"/>
      <c r="EL84" s="57"/>
      <c r="EM84" s="57"/>
      <c r="EN84" s="57"/>
      <c r="EO84" s="57"/>
      <c r="EP84" s="57"/>
      <c r="EQ84" s="101"/>
      <c r="ER84" s="557"/>
    </row>
    <row r="85" spans="1:148" ht="15" customHeight="1" x14ac:dyDescent="0.25">
      <c r="A85" s="625"/>
      <c r="B85" s="1343" t="s">
        <v>1267</v>
      </c>
      <c r="C85" s="1348" t="str">
        <f>IF(ISBLANK(TB!C260), "", TB!C260)</f>
        <v/>
      </c>
      <c r="D85" s="1348" t="str">
        <f>IF(ISBLANK(TB!D260), "", TB!D260)</f>
        <v/>
      </c>
      <c r="E85" s="1348" t="str">
        <f>IF(ISBLANK(TB!E260), "", TB!E260)</f>
        <v/>
      </c>
      <c r="F85" s="1348" t="str">
        <f>IF(ISBLANK(TB!F260), "", TB!F260)</f>
        <v/>
      </c>
      <c r="G85" s="57"/>
      <c r="H85" s="57"/>
      <c r="I85" s="57"/>
      <c r="J85" s="57"/>
      <c r="K85" s="57"/>
      <c r="L85" s="57"/>
      <c r="M85" s="57"/>
      <c r="N85" s="57"/>
      <c r="O85" s="57"/>
      <c r="P85" s="57"/>
      <c r="Q85" s="57"/>
      <c r="R85" s="57"/>
      <c r="S85" s="57"/>
      <c r="T85" s="57"/>
      <c r="U85" s="57"/>
      <c r="V85" s="57"/>
      <c r="W85" s="57"/>
      <c r="X85" s="57"/>
      <c r="Y85" s="57"/>
      <c r="Z85" s="57"/>
      <c r="AA85" s="57"/>
      <c r="AB85" s="57"/>
      <c r="AC85" s="57"/>
      <c r="AD85" s="57"/>
      <c r="AE85" s="57"/>
      <c r="AF85" s="57"/>
      <c r="AG85" s="57"/>
      <c r="AH85" s="57"/>
      <c r="AI85" s="57"/>
      <c r="AJ85" s="57"/>
      <c r="AK85" s="57"/>
      <c r="AL85" s="57"/>
      <c r="AM85" s="57"/>
      <c r="AN85" s="57"/>
      <c r="AO85" s="57"/>
      <c r="AP85" s="57"/>
      <c r="AQ85" s="57"/>
      <c r="AR85" s="57"/>
      <c r="AS85" s="57"/>
      <c r="AT85" s="57"/>
      <c r="AU85" s="57"/>
      <c r="AV85" s="57"/>
      <c r="AW85" s="57"/>
      <c r="AX85" s="57"/>
      <c r="AY85" s="57"/>
      <c r="AZ85" s="57"/>
      <c r="BA85" s="57"/>
      <c r="BB85" s="57"/>
      <c r="BC85" s="57"/>
      <c r="BD85" s="57"/>
      <c r="BE85" s="57"/>
      <c r="BF85" s="57"/>
      <c r="BG85" s="57"/>
      <c r="BH85" s="57"/>
      <c r="BI85" s="57"/>
      <c r="BJ85" s="57"/>
      <c r="BK85" s="57"/>
      <c r="BL85" s="57"/>
      <c r="BM85" s="57"/>
      <c r="BN85" s="57"/>
      <c r="BO85" s="57"/>
      <c r="BP85" s="57"/>
      <c r="BQ85" s="57"/>
      <c r="BR85" s="57"/>
      <c r="BS85" s="57"/>
      <c r="BT85" s="57"/>
      <c r="BU85" s="57"/>
      <c r="BV85" s="57"/>
      <c r="BW85" s="57"/>
      <c r="BX85" s="57"/>
      <c r="BY85" s="57"/>
      <c r="BZ85" s="57"/>
      <c r="CA85" s="57"/>
      <c r="CB85" s="57"/>
      <c r="CC85" s="57"/>
      <c r="CD85" s="57"/>
      <c r="CE85" s="57"/>
      <c r="CF85" s="57"/>
      <c r="CG85" s="57"/>
      <c r="CH85" s="57"/>
      <c r="CI85" s="57"/>
      <c r="CJ85" s="57"/>
      <c r="CK85" s="57"/>
      <c r="CL85" s="57"/>
      <c r="CM85" s="57"/>
      <c r="CN85" s="57"/>
      <c r="CO85" s="57"/>
      <c r="CP85" s="57"/>
      <c r="CQ85" s="57"/>
      <c r="CR85" s="57"/>
      <c r="CS85" s="57"/>
      <c r="CT85" s="57"/>
      <c r="CU85" s="57"/>
      <c r="CV85" s="57"/>
      <c r="CW85" s="57"/>
      <c r="CX85" s="57"/>
      <c r="CY85" s="57"/>
      <c r="CZ85" s="57"/>
      <c r="DA85" s="57"/>
      <c r="DB85" s="57"/>
      <c r="DC85" s="57"/>
      <c r="DD85" s="57"/>
      <c r="DE85" s="57"/>
      <c r="DF85" s="57"/>
      <c r="DG85" s="57"/>
      <c r="DH85" s="57"/>
      <c r="DI85" s="57"/>
      <c r="DJ85" s="57"/>
      <c r="DK85" s="57"/>
      <c r="DL85" s="57"/>
      <c r="DM85" s="57"/>
      <c r="DN85" s="57"/>
      <c r="DO85" s="57"/>
      <c r="DP85" s="57"/>
      <c r="DQ85" s="57"/>
      <c r="DR85" s="57"/>
      <c r="DS85" s="57"/>
      <c r="DT85" s="57"/>
      <c r="DU85" s="57"/>
      <c r="DV85" s="101"/>
      <c r="DW85" s="57"/>
      <c r="DX85" s="57"/>
      <c r="DY85" s="57"/>
      <c r="DZ85" s="57"/>
      <c r="EA85" s="57"/>
      <c r="EB85" s="57"/>
      <c r="EC85" s="57"/>
      <c r="ED85" s="57"/>
      <c r="EE85" s="57"/>
      <c r="EF85" s="57"/>
      <c r="EG85" s="57"/>
      <c r="EH85" s="57"/>
      <c r="EI85" s="57"/>
      <c r="EJ85" s="57"/>
      <c r="EK85" s="57"/>
      <c r="EL85" s="57"/>
      <c r="EM85" s="57"/>
      <c r="EN85" s="57"/>
      <c r="EO85" s="57"/>
      <c r="EP85" s="57"/>
      <c r="EQ85" s="101"/>
      <c r="ER85" s="557"/>
    </row>
    <row r="86" spans="1:148" ht="15" customHeight="1" x14ac:dyDescent="0.25">
      <c r="A86" s="625"/>
      <c r="B86" s="1343" t="s">
        <v>1268</v>
      </c>
      <c r="C86" s="1348" t="str">
        <f>IF(ISBLANK(TB!C261), "", TB!C261)</f>
        <v/>
      </c>
      <c r="D86" s="1348" t="str">
        <f>IF(ISBLANK(TB!D261), "", TB!D261)</f>
        <v/>
      </c>
      <c r="E86" s="1348" t="str">
        <f>IF(ISBLANK(TB!E261), "", TB!E261)</f>
        <v/>
      </c>
      <c r="F86" s="1348" t="str">
        <f>IF(ISBLANK(TB!F261), "", TB!F261)</f>
        <v/>
      </c>
      <c r="G86" s="57"/>
      <c r="H86" s="57"/>
      <c r="I86" s="57"/>
      <c r="J86" s="57"/>
      <c r="K86" s="57"/>
      <c r="L86" s="57"/>
      <c r="M86" s="57"/>
      <c r="N86" s="57"/>
      <c r="O86" s="57"/>
      <c r="P86" s="57"/>
      <c r="Q86" s="57"/>
      <c r="R86" s="57"/>
      <c r="S86" s="57"/>
      <c r="T86" s="57"/>
      <c r="U86" s="57"/>
      <c r="V86" s="57"/>
      <c r="W86" s="57"/>
      <c r="X86" s="57"/>
      <c r="Y86" s="57"/>
      <c r="Z86" s="57"/>
      <c r="AA86" s="57"/>
      <c r="AB86" s="57"/>
      <c r="AC86" s="57"/>
      <c r="AD86" s="57"/>
      <c r="AE86" s="57"/>
      <c r="AF86" s="57"/>
      <c r="AG86" s="57"/>
      <c r="AH86" s="57"/>
      <c r="AI86" s="57"/>
      <c r="AJ86" s="57"/>
      <c r="AK86" s="57"/>
      <c r="AL86" s="57"/>
      <c r="AM86" s="57"/>
      <c r="AN86" s="57"/>
      <c r="AO86" s="57"/>
      <c r="AP86" s="57"/>
      <c r="AQ86" s="57"/>
      <c r="AR86" s="57"/>
      <c r="AS86" s="57"/>
      <c r="AT86" s="57"/>
      <c r="AU86" s="57"/>
      <c r="AV86" s="57"/>
      <c r="AW86" s="57"/>
      <c r="AX86" s="57"/>
      <c r="AY86" s="57"/>
      <c r="AZ86" s="57"/>
      <c r="BA86" s="57"/>
      <c r="BB86" s="57"/>
      <c r="BC86" s="57"/>
      <c r="BD86" s="57"/>
      <c r="BE86" s="57"/>
      <c r="BF86" s="57"/>
      <c r="BG86" s="57"/>
      <c r="BH86" s="57"/>
      <c r="BI86" s="57"/>
      <c r="BJ86" s="57"/>
      <c r="BK86" s="57"/>
      <c r="BL86" s="57"/>
      <c r="BM86" s="57"/>
      <c r="BN86" s="57"/>
      <c r="BO86" s="57"/>
      <c r="BP86" s="57"/>
      <c r="BQ86" s="57"/>
      <c r="BR86" s="57"/>
      <c r="BS86" s="57"/>
      <c r="BT86" s="57"/>
      <c r="BU86" s="57"/>
      <c r="BV86" s="57"/>
      <c r="BW86" s="57"/>
      <c r="BX86" s="57"/>
      <c r="BY86" s="57"/>
      <c r="BZ86" s="57"/>
      <c r="CA86" s="57"/>
      <c r="CB86" s="57"/>
      <c r="CC86" s="57"/>
      <c r="CD86" s="57"/>
      <c r="CE86" s="57"/>
      <c r="CF86" s="57"/>
      <c r="CG86" s="57"/>
      <c r="CH86" s="57"/>
      <c r="CI86" s="57"/>
      <c r="CJ86" s="57"/>
      <c r="CK86" s="57"/>
      <c r="CL86" s="57"/>
      <c r="CM86" s="57"/>
      <c r="CN86" s="57"/>
      <c r="CO86" s="57"/>
      <c r="CP86" s="57"/>
      <c r="CQ86" s="57"/>
      <c r="CR86" s="57"/>
      <c r="CS86" s="57"/>
      <c r="CT86" s="57"/>
      <c r="CU86" s="57"/>
      <c r="CV86" s="57"/>
      <c r="CW86" s="57"/>
      <c r="CX86" s="57"/>
      <c r="CY86" s="57"/>
      <c r="CZ86" s="57"/>
      <c r="DA86" s="57"/>
      <c r="DB86" s="57"/>
      <c r="DC86" s="57"/>
      <c r="DD86" s="57"/>
      <c r="DE86" s="57"/>
      <c r="DF86" s="57"/>
      <c r="DG86" s="57"/>
      <c r="DH86" s="57"/>
      <c r="DI86" s="57"/>
      <c r="DJ86" s="57"/>
      <c r="DK86" s="57"/>
      <c r="DL86" s="57"/>
      <c r="DM86" s="57"/>
      <c r="DN86" s="57"/>
      <c r="DO86" s="57"/>
      <c r="DP86" s="57"/>
      <c r="DQ86" s="57"/>
      <c r="DR86" s="57"/>
      <c r="DS86" s="57"/>
      <c r="DT86" s="57"/>
      <c r="DU86" s="57"/>
      <c r="DV86" s="101"/>
      <c r="DW86" s="57"/>
      <c r="DX86" s="57"/>
      <c r="DY86" s="57"/>
      <c r="DZ86" s="57"/>
      <c r="EA86" s="57"/>
      <c r="EB86" s="57"/>
      <c r="EC86" s="57"/>
      <c r="ED86" s="57"/>
      <c r="EE86" s="57"/>
      <c r="EF86" s="57"/>
      <c r="EG86" s="57"/>
      <c r="EH86" s="57"/>
      <c r="EI86" s="57"/>
      <c r="EJ86" s="57"/>
      <c r="EK86" s="57"/>
      <c r="EL86" s="57"/>
      <c r="EM86" s="57"/>
      <c r="EN86" s="57"/>
      <c r="EO86" s="57"/>
      <c r="EP86" s="57"/>
      <c r="EQ86" s="101"/>
      <c r="ER86" s="557"/>
    </row>
    <row r="87" spans="1:148" ht="15" customHeight="1" x14ac:dyDescent="0.25">
      <c r="A87" s="625"/>
      <c r="B87" s="1343" t="s">
        <v>1269</v>
      </c>
      <c r="C87" s="1348" t="str">
        <f>IF(ISBLANK(TB!C262), "", TB!C262)</f>
        <v/>
      </c>
      <c r="D87" s="1348" t="str">
        <f>IF(ISBLANK(TB!D262), "", TB!D262)</f>
        <v/>
      </c>
      <c r="E87" s="1348" t="str">
        <f>IF(ISBLANK(TB!E262), "", TB!E262)</f>
        <v/>
      </c>
      <c r="F87" s="1348" t="str">
        <f>IF(ISBLANK(TB!F262), "", TB!F262)</f>
        <v/>
      </c>
      <c r="G87" s="57"/>
      <c r="H87" s="57"/>
      <c r="I87" s="57"/>
      <c r="J87" s="57"/>
      <c r="K87" s="57"/>
      <c r="L87" s="57"/>
      <c r="M87" s="57"/>
      <c r="N87" s="57"/>
      <c r="O87" s="57"/>
      <c r="P87" s="57"/>
      <c r="Q87" s="57"/>
      <c r="R87" s="57"/>
      <c r="S87" s="57"/>
      <c r="T87" s="57"/>
      <c r="U87" s="57"/>
      <c r="V87" s="57"/>
      <c r="W87" s="57"/>
      <c r="X87" s="57"/>
      <c r="Y87" s="57"/>
      <c r="Z87" s="57"/>
      <c r="AA87" s="57"/>
      <c r="AB87" s="57"/>
      <c r="AC87" s="57"/>
      <c r="AD87" s="57"/>
      <c r="AE87" s="57"/>
      <c r="AF87" s="57"/>
      <c r="AG87" s="57"/>
      <c r="AH87" s="57"/>
      <c r="AI87" s="57"/>
      <c r="AJ87" s="57"/>
      <c r="AK87" s="57"/>
      <c r="AL87" s="57"/>
      <c r="AM87" s="57"/>
      <c r="AN87" s="57"/>
      <c r="AO87" s="57"/>
      <c r="AP87" s="57"/>
      <c r="AQ87" s="57"/>
      <c r="AR87" s="57"/>
      <c r="AS87" s="57"/>
      <c r="AT87" s="57"/>
      <c r="AU87" s="57"/>
      <c r="AV87" s="57"/>
      <c r="AW87" s="57"/>
      <c r="AX87" s="57"/>
      <c r="AY87" s="57"/>
      <c r="AZ87" s="57"/>
      <c r="BA87" s="57"/>
      <c r="BB87" s="57"/>
      <c r="BC87" s="57"/>
      <c r="BD87" s="57"/>
      <c r="BE87" s="57"/>
      <c r="BF87" s="57"/>
      <c r="BG87" s="57"/>
      <c r="BH87" s="57"/>
      <c r="BI87" s="57"/>
      <c r="BJ87" s="57"/>
      <c r="BK87" s="57"/>
      <c r="BL87" s="57"/>
      <c r="BM87" s="57"/>
      <c r="BN87" s="57"/>
      <c r="BO87" s="57"/>
      <c r="BP87" s="57"/>
      <c r="BQ87" s="57"/>
      <c r="BR87" s="57"/>
      <c r="BS87" s="57"/>
      <c r="BT87" s="57"/>
      <c r="BU87" s="57"/>
      <c r="BV87" s="57"/>
      <c r="BW87" s="57"/>
      <c r="BX87" s="57"/>
      <c r="BY87" s="57"/>
      <c r="BZ87" s="57"/>
      <c r="CA87" s="57"/>
      <c r="CB87" s="57"/>
      <c r="CC87" s="57"/>
      <c r="CD87" s="57"/>
      <c r="CE87" s="57"/>
      <c r="CF87" s="57"/>
      <c r="CG87" s="57"/>
      <c r="CH87" s="57"/>
      <c r="CI87" s="57"/>
      <c r="CJ87" s="57"/>
      <c r="CK87" s="57"/>
      <c r="CL87" s="57"/>
      <c r="CM87" s="57"/>
      <c r="CN87" s="57"/>
      <c r="CO87" s="57"/>
      <c r="CP87" s="57"/>
      <c r="CQ87" s="57"/>
      <c r="CR87" s="57"/>
      <c r="CS87" s="57"/>
      <c r="CT87" s="57"/>
      <c r="CU87" s="57"/>
      <c r="CV87" s="57"/>
      <c r="CW87" s="57"/>
      <c r="CX87" s="57"/>
      <c r="CY87" s="57"/>
      <c r="CZ87" s="57"/>
      <c r="DA87" s="57"/>
      <c r="DB87" s="57"/>
      <c r="DC87" s="57"/>
      <c r="DD87" s="57"/>
      <c r="DE87" s="57"/>
      <c r="DF87" s="57"/>
      <c r="DG87" s="57"/>
      <c r="DH87" s="57"/>
      <c r="DI87" s="57"/>
      <c r="DJ87" s="57"/>
      <c r="DK87" s="57"/>
      <c r="DL87" s="57"/>
      <c r="DM87" s="57"/>
      <c r="DN87" s="57"/>
      <c r="DO87" s="57"/>
      <c r="DP87" s="57"/>
      <c r="DQ87" s="57"/>
      <c r="DR87" s="57"/>
      <c r="DS87" s="57"/>
      <c r="DT87" s="57"/>
      <c r="DU87" s="57"/>
      <c r="DV87" s="101"/>
      <c r="DW87" s="57"/>
      <c r="DX87" s="57"/>
      <c r="DY87" s="57"/>
      <c r="DZ87" s="57"/>
      <c r="EA87" s="57"/>
      <c r="EB87" s="57"/>
      <c r="EC87" s="57"/>
      <c r="ED87" s="57"/>
      <c r="EE87" s="57"/>
      <c r="EF87" s="57"/>
      <c r="EG87" s="57"/>
      <c r="EH87" s="57"/>
      <c r="EI87" s="57"/>
      <c r="EJ87" s="57"/>
      <c r="EK87" s="57"/>
      <c r="EL87" s="57"/>
      <c r="EM87" s="57"/>
      <c r="EN87" s="57"/>
      <c r="EO87" s="57"/>
      <c r="EP87" s="57"/>
      <c r="EQ87" s="101"/>
      <c r="ER87" s="557"/>
    </row>
    <row r="88" spans="1:148" ht="15" customHeight="1" x14ac:dyDescent="0.25">
      <c r="A88" s="625"/>
      <c r="B88" s="1343" t="s">
        <v>1270</v>
      </c>
      <c r="C88" s="1348" t="str">
        <f>IF(ISBLANK(TB!C263), "", TB!C263)</f>
        <v/>
      </c>
      <c r="D88" s="1348" t="str">
        <f>IF(ISBLANK(TB!D263), "", TB!D263)</f>
        <v/>
      </c>
      <c r="E88" s="1348" t="str">
        <f>IF(ISBLANK(TB!E263), "", TB!E263)</f>
        <v/>
      </c>
      <c r="F88" s="1348" t="str">
        <f>IF(ISBLANK(TB!F263), "", TB!F263)</f>
        <v/>
      </c>
      <c r="G88" s="57"/>
      <c r="H88" s="57"/>
      <c r="I88" s="57"/>
      <c r="J88" s="57"/>
      <c r="K88" s="57"/>
      <c r="L88" s="57"/>
      <c r="M88" s="57"/>
      <c r="N88" s="57"/>
      <c r="O88" s="57"/>
      <c r="P88" s="57"/>
      <c r="Q88" s="57"/>
      <c r="R88" s="57"/>
      <c r="S88" s="57"/>
      <c r="T88" s="57"/>
      <c r="U88" s="57"/>
      <c r="V88" s="57"/>
      <c r="W88" s="57"/>
      <c r="X88" s="57"/>
      <c r="Y88" s="57"/>
      <c r="Z88" s="57"/>
      <c r="AA88" s="57"/>
      <c r="AB88" s="57"/>
      <c r="AC88" s="57"/>
      <c r="AD88" s="57"/>
      <c r="AE88" s="57"/>
      <c r="AF88" s="57"/>
      <c r="AG88" s="57"/>
      <c r="AH88" s="57"/>
      <c r="AI88" s="57"/>
      <c r="AJ88" s="57"/>
      <c r="AK88" s="57"/>
      <c r="AL88" s="57"/>
      <c r="AM88" s="57"/>
      <c r="AN88" s="57"/>
      <c r="AO88" s="57"/>
      <c r="AP88" s="57"/>
      <c r="AQ88" s="57"/>
      <c r="AR88" s="57"/>
      <c r="AS88" s="57"/>
      <c r="AT88" s="57"/>
      <c r="AU88" s="57"/>
      <c r="AV88" s="57"/>
      <c r="AW88" s="57"/>
      <c r="AX88" s="57"/>
      <c r="AY88" s="57"/>
      <c r="AZ88" s="57"/>
      <c r="BA88" s="57"/>
      <c r="BB88" s="57"/>
      <c r="BC88" s="57"/>
      <c r="BD88" s="57"/>
      <c r="BE88" s="57"/>
      <c r="BF88" s="57"/>
      <c r="BG88" s="57"/>
      <c r="BH88" s="57"/>
      <c r="BI88" s="57"/>
      <c r="BJ88" s="57"/>
      <c r="BK88" s="57"/>
      <c r="BL88" s="57"/>
      <c r="BM88" s="57"/>
      <c r="BN88" s="57"/>
      <c r="BO88" s="57"/>
      <c r="BP88" s="57"/>
      <c r="BQ88" s="57"/>
      <c r="BR88" s="57"/>
      <c r="BS88" s="57"/>
      <c r="BT88" s="57"/>
      <c r="BU88" s="57"/>
      <c r="BV88" s="57"/>
      <c r="BW88" s="57"/>
      <c r="BX88" s="57"/>
      <c r="BY88" s="57"/>
      <c r="BZ88" s="57"/>
      <c r="CA88" s="57"/>
      <c r="CB88" s="57"/>
      <c r="CC88" s="57"/>
      <c r="CD88" s="57"/>
      <c r="CE88" s="57"/>
      <c r="CF88" s="57"/>
      <c r="CG88" s="57"/>
      <c r="CH88" s="57"/>
      <c r="CI88" s="57"/>
      <c r="CJ88" s="57"/>
      <c r="CK88" s="57"/>
      <c r="CL88" s="57"/>
      <c r="CM88" s="57"/>
      <c r="CN88" s="57"/>
      <c r="CO88" s="57"/>
      <c r="CP88" s="57"/>
      <c r="CQ88" s="57"/>
      <c r="CR88" s="57"/>
      <c r="CS88" s="57"/>
      <c r="CT88" s="57"/>
      <c r="CU88" s="57"/>
      <c r="CV88" s="57"/>
      <c r="CW88" s="57"/>
      <c r="CX88" s="57"/>
      <c r="CY88" s="57"/>
      <c r="CZ88" s="57"/>
      <c r="DA88" s="57"/>
      <c r="DB88" s="57"/>
      <c r="DC88" s="57"/>
      <c r="DD88" s="57"/>
      <c r="DE88" s="57"/>
      <c r="DF88" s="57"/>
      <c r="DG88" s="57"/>
      <c r="DH88" s="57"/>
      <c r="DI88" s="57"/>
      <c r="DJ88" s="57"/>
      <c r="DK88" s="57"/>
      <c r="DL88" s="57"/>
      <c r="DM88" s="57"/>
      <c r="DN88" s="57"/>
      <c r="DO88" s="57"/>
      <c r="DP88" s="57"/>
      <c r="DQ88" s="57"/>
      <c r="DR88" s="57"/>
      <c r="DS88" s="57"/>
      <c r="DT88" s="57"/>
      <c r="DU88" s="57"/>
      <c r="DV88" s="101"/>
      <c r="DW88" s="57"/>
      <c r="DX88" s="57"/>
      <c r="DY88" s="57"/>
      <c r="DZ88" s="57"/>
      <c r="EA88" s="57"/>
      <c r="EB88" s="57"/>
      <c r="EC88" s="57"/>
      <c r="ED88" s="57"/>
      <c r="EE88" s="57"/>
      <c r="EF88" s="57"/>
      <c r="EG88" s="57"/>
      <c r="EH88" s="57"/>
      <c r="EI88" s="57"/>
      <c r="EJ88" s="57"/>
      <c r="EK88" s="57"/>
      <c r="EL88" s="57"/>
      <c r="EM88" s="57"/>
      <c r="EN88" s="57"/>
      <c r="EO88" s="57"/>
      <c r="EP88" s="57"/>
      <c r="EQ88" s="101"/>
      <c r="ER88" s="557"/>
    </row>
    <row r="89" spans="1:148" ht="15" customHeight="1" x14ac:dyDescent="0.25">
      <c r="A89" s="625"/>
      <c r="B89" s="1343" t="s">
        <v>1271</v>
      </c>
      <c r="C89" s="1348" t="str">
        <f>IF(ISBLANK(TB!C264), "", TB!C264)</f>
        <v/>
      </c>
      <c r="D89" s="1348" t="str">
        <f>IF(ISBLANK(TB!D264), "", TB!D264)</f>
        <v/>
      </c>
      <c r="E89" s="1348" t="str">
        <f>IF(ISBLANK(TB!E264), "", TB!E264)</f>
        <v/>
      </c>
      <c r="F89" s="1348" t="str">
        <f>IF(ISBLANK(TB!F264), "", TB!F264)</f>
        <v/>
      </c>
      <c r="G89" s="57"/>
      <c r="H89" s="57"/>
      <c r="I89" s="57"/>
      <c r="J89" s="57"/>
      <c r="K89" s="57"/>
      <c r="L89" s="57"/>
      <c r="M89" s="57"/>
      <c r="N89" s="57"/>
      <c r="O89" s="57"/>
      <c r="P89" s="57"/>
      <c r="Q89" s="57"/>
      <c r="R89" s="57"/>
      <c r="S89" s="57"/>
      <c r="T89" s="57"/>
      <c r="U89" s="57"/>
      <c r="V89" s="57"/>
      <c r="W89" s="57"/>
      <c r="X89" s="57"/>
      <c r="Y89" s="57"/>
      <c r="Z89" s="57"/>
      <c r="AA89" s="57"/>
      <c r="AB89" s="57"/>
      <c r="AC89" s="57"/>
      <c r="AD89" s="57"/>
      <c r="AE89" s="57"/>
      <c r="AF89" s="57"/>
      <c r="AG89" s="57"/>
      <c r="AH89" s="57"/>
      <c r="AI89" s="57"/>
      <c r="AJ89" s="57"/>
      <c r="AK89" s="57"/>
      <c r="AL89" s="57"/>
      <c r="AM89" s="57"/>
      <c r="AN89" s="57"/>
      <c r="AO89" s="57"/>
      <c r="AP89" s="57"/>
      <c r="AQ89" s="57"/>
      <c r="AR89" s="57"/>
      <c r="AS89" s="57"/>
      <c r="AT89" s="57"/>
      <c r="AU89" s="57"/>
      <c r="AV89" s="57"/>
      <c r="AW89" s="57"/>
      <c r="AX89" s="57"/>
      <c r="AY89" s="57"/>
      <c r="AZ89" s="57"/>
      <c r="BA89" s="57"/>
      <c r="BB89" s="57"/>
      <c r="BC89" s="57"/>
      <c r="BD89" s="57"/>
      <c r="BE89" s="57"/>
      <c r="BF89" s="57"/>
      <c r="BG89" s="57"/>
      <c r="BH89" s="57"/>
      <c r="BI89" s="57"/>
      <c r="BJ89" s="57"/>
      <c r="BK89" s="57"/>
      <c r="BL89" s="57"/>
      <c r="BM89" s="57"/>
      <c r="BN89" s="57"/>
      <c r="BO89" s="57"/>
      <c r="BP89" s="57"/>
      <c r="BQ89" s="57"/>
      <c r="BR89" s="57"/>
      <c r="BS89" s="57"/>
      <c r="BT89" s="57"/>
      <c r="BU89" s="57"/>
      <c r="BV89" s="57"/>
      <c r="BW89" s="57"/>
      <c r="BX89" s="57"/>
      <c r="BY89" s="57"/>
      <c r="BZ89" s="57"/>
      <c r="CA89" s="57"/>
      <c r="CB89" s="57"/>
      <c r="CC89" s="57"/>
      <c r="CD89" s="57"/>
      <c r="CE89" s="57"/>
      <c r="CF89" s="57"/>
      <c r="CG89" s="57"/>
      <c r="CH89" s="57"/>
      <c r="CI89" s="57"/>
      <c r="CJ89" s="57"/>
      <c r="CK89" s="57"/>
      <c r="CL89" s="57"/>
      <c r="CM89" s="57"/>
      <c r="CN89" s="57"/>
      <c r="CO89" s="57"/>
      <c r="CP89" s="57"/>
      <c r="CQ89" s="57"/>
      <c r="CR89" s="57"/>
      <c r="CS89" s="57"/>
      <c r="CT89" s="57"/>
      <c r="CU89" s="57"/>
      <c r="CV89" s="57"/>
      <c r="CW89" s="57"/>
      <c r="CX89" s="57"/>
      <c r="CY89" s="57"/>
      <c r="CZ89" s="57"/>
      <c r="DA89" s="57"/>
      <c r="DB89" s="57"/>
      <c r="DC89" s="57"/>
      <c r="DD89" s="57"/>
      <c r="DE89" s="57"/>
      <c r="DF89" s="57"/>
      <c r="DG89" s="57"/>
      <c r="DH89" s="57"/>
      <c r="DI89" s="57"/>
      <c r="DJ89" s="57"/>
      <c r="DK89" s="57"/>
      <c r="DL89" s="57"/>
      <c r="DM89" s="57"/>
      <c r="DN89" s="57"/>
      <c r="DO89" s="57"/>
      <c r="DP89" s="57"/>
      <c r="DQ89" s="57"/>
      <c r="DR89" s="57"/>
      <c r="DS89" s="57"/>
      <c r="DT89" s="57"/>
      <c r="DU89" s="57"/>
      <c r="DV89" s="101"/>
      <c r="DW89" s="57"/>
      <c r="DX89" s="57"/>
      <c r="DY89" s="57"/>
      <c r="DZ89" s="57"/>
      <c r="EA89" s="57"/>
      <c r="EB89" s="57"/>
      <c r="EC89" s="57"/>
      <c r="ED89" s="57"/>
      <c r="EE89" s="57"/>
      <c r="EF89" s="57"/>
      <c r="EG89" s="57"/>
      <c r="EH89" s="57"/>
      <c r="EI89" s="57"/>
      <c r="EJ89" s="57"/>
      <c r="EK89" s="57"/>
      <c r="EL89" s="57"/>
      <c r="EM89" s="57"/>
      <c r="EN89" s="57"/>
      <c r="EO89" s="57"/>
      <c r="EP89" s="57"/>
      <c r="EQ89" s="101"/>
      <c r="ER89" s="557"/>
    </row>
    <row r="90" spans="1:148" ht="15" customHeight="1" x14ac:dyDescent="0.25">
      <c r="A90" s="625"/>
      <c r="B90" s="1343" t="s">
        <v>1272</v>
      </c>
      <c r="C90" s="1348" t="str">
        <f>IF(ISBLANK(TB!C265), "", TB!C265)</f>
        <v/>
      </c>
      <c r="D90" s="1348" t="str">
        <f>IF(ISBLANK(TB!D265), "", TB!D265)</f>
        <v/>
      </c>
      <c r="E90" s="1348" t="str">
        <f>IF(ISBLANK(TB!E265), "", TB!E265)</f>
        <v/>
      </c>
      <c r="F90" s="1348" t="str">
        <f>IF(ISBLANK(TB!F265), "", TB!F265)</f>
        <v/>
      </c>
      <c r="G90" s="57"/>
      <c r="H90" s="57"/>
      <c r="I90" s="57"/>
      <c r="J90" s="57"/>
      <c r="K90" s="57"/>
      <c r="L90" s="57"/>
      <c r="M90" s="57"/>
      <c r="N90" s="57"/>
      <c r="O90" s="57"/>
      <c r="P90" s="57"/>
      <c r="Q90" s="57"/>
      <c r="R90" s="57"/>
      <c r="S90" s="57"/>
      <c r="T90" s="57"/>
      <c r="U90" s="57"/>
      <c r="V90" s="57"/>
      <c r="W90" s="57"/>
      <c r="X90" s="57"/>
      <c r="Y90" s="57"/>
      <c r="Z90" s="57"/>
      <c r="AA90" s="57"/>
      <c r="AB90" s="57"/>
      <c r="AC90" s="57"/>
      <c r="AD90" s="57"/>
      <c r="AE90" s="57"/>
      <c r="AF90" s="57"/>
      <c r="AG90" s="57"/>
      <c r="AH90" s="57"/>
      <c r="AI90" s="57"/>
      <c r="AJ90" s="57"/>
      <c r="AK90" s="57"/>
      <c r="AL90" s="57"/>
      <c r="AM90" s="57"/>
      <c r="AN90" s="57"/>
      <c r="AO90" s="57"/>
      <c r="AP90" s="57"/>
      <c r="AQ90" s="57"/>
      <c r="AR90" s="57"/>
      <c r="AS90" s="57"/>
      <c r="AT90" s="57"/>
      <c r="AU90" s="57"/>
      <c r="AV90" s="57"/>
      <c r="AW90" s="57"/>
      <c r="AX90" s="57"/>
      <c r="AY90" s="57"/>
      <c r="AZ90" s="57"/>
      <c r="BA90" s="57"/>
      <c r="BB90" s="57"/>
      <c r="BC90" s="57"/>
      <c r="BD90" s="57"/>
      <c r="BE90" s="57"/>
      <c r="BF90" s="57"/>
      <c r="BG90" s="57"/>
      <c r="BH90" s="57"/>
      <c r="BI90" s="57"/>
      <c r="BJ90" s="57"/>
      <c r="BK90" s="57"/>
      <c r="BL90" s="57"/>
      <c r="BM90" s="57"/>
      <c r="BN90" s="57"/>
      <c r="BO90" s="57"/>
      <c r="BP90" s="57"/>
      <c r="BQ90" s="57"/>
      <c r="BR90" s="57"/>
      <c r="BS90" s="57"/>
      <c r="BT90" s="57"/>
      <c r="BU90" s="57"/>
      <c r="BV90" s="57"/>
      <c r="BW90" s="57"/>
      <c r="BX90" s="57"/>
      <c r="BY90" s="57"/>
      <c r="BZ90" s="57"/>
      <c r="CA90" s="57"/>
      <c r="CB90" s="57"/>
      <c r="CC90" s="57"/>
      <c r="CD90" s="57"/>
      <c r="CE90" s="57"/>
      <c r="CF90" s="57"/>
      <c r="CG90" s="57"/>
      <c r="CH90" s="57"/>
      <c r="CI90" s="57"/>
      <c r="CJ90" s="57"/>
      <c r="CK90" s="57"/>
      <c r="CL90" s="57"/>
      <c r="CM90" s="57"/>
      <c r="CN90" s="57"/>
      <c r="CO90" s="57"/>
      <c r="CP90" s="57"/>
      <c r="CQ90" s="57"/>
      <c r="CR90" s="57"/>
      <c r="CS90" s="57"/>
      <c r="CT90" s="57"/>
      <c r="CU90" s="57"/>
      <c r="CV90" s="57"/>
      <c r="CW90" s="57"/>
      <c r="CX90" s="57"/>
      <c r="CY90" s="57"/>
      <c r="CZ90" s="57"/>
      <c r="DA90" s="57"/>
      <c r="DB90" s="57"/>
      <c r="DC90" s="57"/>
      <c r="DD90" s="57"/>
      <c r="DE90" s="57"/>
      <c r="DF90" s="57"/>
      <c r="DG90" s="57"/>
      <c r="DH90" s="57"/>
      <c r="DI90" s="57"/>
      <c r="DJ90" s="57"/>
      <c r="DK90" s="57"/>
      <c r="DL90" s="57"/>
      <c r="DM90" s="57"/>
      <c r="DN90" s="57"/>
      <c r="DO90" s="57"/>
      <c r="DP90" s="57"/>
      <c r="DQ90" s="57"/>
      <c r="DR90" s="57"/>
      <c r="DS90" s="57"/>
      <c r="DT90" s="57"/>
      <c r="DU90" s="57"/>
      <c r="DV90" s="101"/>
      <c r="DW90" s="57"/>
      <c r="DX90" s="57"/>
      <c r="DY90" s="57"/>
      <c r="DZ90" s="57"/>
      <c r="EA90" s="57"/>
      <c r="EB90" s="57"/>
      <c r="EC90" s="57"/>
      <c r="ED90" s="57"/>
      <c r="EE90" s="57"/>
      <c r="EF90" s="57"/>
      <c r="EG90" s="57"/>
      <c r="EH90" s="57"/>
      <c r="EI90" s="57"/>
      <c r="EJ90" s="57"/>
      <c r="EK90" s="57"/>
      <c r="EL90" s="57"/>
      <c r="EM90" s="57"/>
      <c r="EN90" s="57"/>
      <c r="EO90" s="57"/>
      <c r="EP90" s="57"/>
      <c r="EQ90" s="101"/>
      <c r="ER90" s="557"/>
    </row>
    <row r="91" spans="1:148" ht="15" customHeight="1" x14ac:dyDescent="0.25">
      <c r="A91" s="625"/>
      <c r="B91" s="1343" t="s">
        <v>1273</v>
      </c>
      <c r="C91" s="1348" t="str">
        <f>IF(ISBLANK(TB!C266), "", TB!C266)</f>
        <v/>
      </c>
      <c r="D91" s="1348" t="str">
        <f>IF(ISBLANK(TB!D266), "", TB!D266)</f>
        <v/>
      </c>
      <c r="E91" s="1348" t="str">
        <f>IF(ISBLANK(TB!E266), "", TB!E266)</f>
        <v/>
      </c>
      <c r="F91" s="1348" t="str">
        <f>IF(ISBLANK(TB!F266), "", TB!F266)</f>
        <v/>
      </c>
      <c r="G91" s="57"/>
      <c r="H91" s="57"/>
      <c r="I91" s="57"/>
      <c r="J91" s="57"/>
      <c r="K91" s="57"/>
      <c r="L91" s="57"/>
      <c r="M91" s="57"/>
      <c r="N91" s="57"/>
      <c r="O91" s="57"/>
      <c r="P91" s="57"/>
      <c r="Q91" s="57"/>
      <c r="R91" s="57"/>
      <c r="S91" s="57"/>
      <c r="T91" s="57"/>
      <c r="U91" s="57"/>
      <c r="V91" s="57"/>
      <c r="W91" s="57"/>
      <c r="X91" s="57"/>
      <c r="Y91" s="57"/>
      <c r="Z91" s="57"/>
      <c r="AA91" s="57"/>
      <c r="AB91" s="57"/>
      <c r="AC91" s="57"/>
      <c r="AD91" s="57"/>
      <c r="AE91" s="57"/>
      <c r="AF91" s="57"/>
      <c r="AG91" s="57"/>
      <c r="AH91" s="57"/>
      <c r="AI91" s="57"/>
      <c r="AJ91" s="57"/>
      <c r="AK91" s="57"/>
      <c r="AL91" s="57"/>
      <c r="AM91" s="57"/>
      <c r="AN91" s="57"/>
      <c r="AO91" s="57"/>
      <c r="AP91" s="57"/>
      <c r="AQ91" s="57"/>
      <c r="AR91" s="57"/>
      <c r="AS91" s="57"/>
      <c r="AT91" s="57"/>
      <c r="AU91" s="57"/>
      <c r="AV91" s="57"/>
      <c r="AW91" s="57"/>
      <c r="AX91" s="57"/>
      <c r="AY91" s="57"/>
      <c r="AZ91" s="57"/>
      <c r="BA91" s="57"/>
      <c r="BB91" s="57"/>
      <c r="BC91" s="57"/>
      <c r="BD91" s="57"/>
      <c r="BE91" s="57"/>
      <c r="BF91" s="57"/>
      <c r="BG91" s="57"/>
      <c r="BH91" s="57"/>
      <c r="BI91" s="57"/>
      <c r="BJ91" s="57"/>
      <c r="BK91" s="57"/>
      <c r="BL91" s="57"/>
      <c r="BM91" s="57"/>
      <c r="BN91" s="57"/>
      <c r="BO91" s="57"/>
      <c r="BP91" s="57"/>
      <c r="BQ91" s="57"/>
      <c r="BR91" s="57"/>
      <c r="BS91" s="57"/>
      <c r="BT91" s="57"/>
      <c r="BU91" s="57"/>
      <c r="BV91" s="57"/>
      <c r="BW91" s="57"/>
      <c r="BX91" s="57"/>
      <c r="BY91" s="57"/>
      <c r="BZ91" s="57"/>
      <c r="CA91" s="57"/>
      <c r="CB91" s="57"/>
      <c r="CC91" s="57"/>
      <c r="CD91" s="57"/>
      <c r="CE91" s="57"/>
      <c r="CF91" s="57"/>
      <c r="CG91" s="57"/>
      <c r="CH91" s="57"/>
      <c r="CI91" s="57"/>
      <c r="CJ91" s="57"/>
      <c r="CK91" s="57"/>
      <c r="CL91" s="57"/>
      <c r="CM91" s="57"/>
      <c r="CN91" s="57"/>
      <c r="CO91" s="57"/>
      <c r="CP91" s="57"/>
      <c r="CQ91" s="57"/>
      <c r="CR91" s="57"/>
      <c r="CS91" s="57"/>
      <c r="CT91" s="57"/>
      <c r="CU91" s="57"/>
      <c r="CV91" s="57"/>
      <c r="CW91" s="57"/>
      <c r="CX91" s="57"/>
      <c r="CY91" s="57"/>
      <c r="CZ91" s="57"/>
      <c r="DA91" s="57"/>
      <c r="DB91" s="57"/>
      <c r="DC91" s="57"/>
      <c r="DD91" s="57"/>
      <c r="DE91" s="57"/>
      <c r="DF91" s="57"/>
      <c r="DG91" s="57"/>
      <c r="DH91" s="57"/>
      <c r="DI91" s="57"/>
      <c r="DJ91" s="57"/>
      <c r="DK91" s="57"/>
      <c r="DL91" s="57"/>
      <c r="DM91" s="57"/>
      <c r="DN91" s="57"/>
      <c r="DO91" s="57"/>
      <c r="DP91" s="57"/>
      <c r="DQ91" s="57"/>
      <c r="DR91" s="57"/>
      <c r="DS91" s="57"/>
      <c r="DT91" s="57"/>
      <c r="DU91" s="57"/>
      <c r="DV91" s="101"/>
      <c r="DW91" s="57"/>
      <c r="DX91" s="57"/>
      <c r="DY91" s="57"/>
      <c r="DZ91" s="57"/>
      <c r="EA91" s="57"/>
      <c r="EB91" s="57"/>
      <c r="EC91" s="57"/>
      <c r="ED91" s="57"/>
      <c r="EE91" s="57"/>
      <c r="EF91" s="57"/>
      <c r="EG91" s="57"/>
      <c r="EH91" s="57"/>
      <c r="EI91" s="57"/>
      <c r="EJ91" s="57"/>
      <c r="EK91" s="57"/>
      <c r="EL91" s="57"/>
      <c r="EM91" s="57"/>
      <c r="EN91" s="57"/>
      <c r="EO91" s="57"/>
      <c r="EP91" s="57"/>
      <c r="EQ91" s="101"/>
      <c r="ER91" s="557"/>
    </row>
    <row r="92" spans="1:148" ht="15" customHeight="1" x14ac:dyDescent="0.25">
      <c r="A92" s="625"/>
      <c r="B92" s="1343" t="s">
        <v>1274</v>
      </c>
      <c r="C92" s="1348" t="str">
        <f>IF(ISBLANK(TB!C267), "", TB!C267)</f>
        <v/>
      </c>
      <c r="D92" s="1348" t="str">
        <f>IF(ISBLANK(TB!D267), "", TB!D267)</f>
        <v/>
      </c>
      <c r="E92" s="1348" t="str">
        <f>IF(ISBLANK(TB!E267), "", TB!E267)</f>
        <v/>
      </c>
      <c r="F92" s="1348" t="str">
        <f>IF(ISBLANK(TB!F267), "", TB!F267)</f>
        <v/>
      </c>
      <c r="G92" s="57"/>
      <c r="H92" s="57"/>
      <c r="I92" s="57"/>
      <c r="J92" s="57"/>
      <c r="K92" s="57"/>
      <c r="L92" s="57"/>
      <c r="M92" s="57"/>
      <c r="N92" s="57"/>
      <c r="O92" s="57"/>
      <c r="P92" s="57"/>
      <c r="Q92" s="57"/>
      <c r="R92" s="57"/>
      <c r="S92" s="57"/>
      <c r="T92" s="57"/>
      <c r="U92" s="57"/>
      <c r="V92" s="57"/>
      <c r="W92" s="57"/>
      <c r="X92" s="57"/>
      <c r="Y92" s="57"/>
      <c r="Z92" s="57"/>
      <c r="AA92" s="57"/>
      <c r="AB92" s="57"/>
      <c r="AC92" s="57"/>
      <c r="AD92" s="57"/>
      <c r="AE92" s="57"/>
      <c r="AF92" s="57"/>
      <c r="AG92" s="57"/>
      <c r="AH92" s="57"/>
      <c r="AI92" s="57"/>
      <c r="AJ92" s="57"/>
      <c r="AK92" s="57"/>
      <c r="AL92" s="57"/>
      <c r="AM92" s="57"/>
      <c r="AN92" s="57"/>
      <c r="AO92" s="57"/>
      <c r="AP92" s="57"/>
      <c r="AQ92" s="57"/>
      <c r="AR92" s="57"/>
      <c r="AS92" s="57"/>
      <c r="AT92" s="57"/>
      <c r="AU92" s="57"/>
      <c r="AV92" s="57"/>
      <c r="AW92" s="57"/>
      <c r="AX92" s="57"/>
      <c r="AY92" s="57"/>
      <c r="AZ92" s="57"/>
      <c r="BA92" s="57"/>
      <c r="BB92" s="57"/>
      <c r="BC92" s="57"/>
      <c r="BD92" s="57"/>
      <c r="BE92" s="57"/>
      <c r="BF92" s="57"/>
      <c r="BG92" s="57"/>
      <c r="BH92" s="57"/>
      <c r="BI92" s="57"/>
      <c r="BJ92" s="57"/>
      <c r="BK92" s="57"/>
      <c r="BL92" s="57"/>
      <c r="BM92" s="57"/>
      <c r="BN92" s="57"/>
      <c r="BO92" s="57"/>
      <c r="BP92" s="57"/>
      <c r="BQ92" s="57"/>
      <c r="BR92" s="57"/>
      <c r="BS92" s="57"/>
      <c r="BT92" s="57"/>
      <c r="BU92" s="57"/>
      <c r="BV92" s="57"/>
      <c r="BW92" s="57"/>
      <c r="BX92" s="57"/>
      <c r="BY92" s="57"/>
      <c r="BZ92" s="57"/>
      <c r="CA92" s="57"/>
      <c r="CB92" s="57"/>
      <c r="CC92" s="57"/>
      <c r="CD92" s="57"/>
      <c r="CE92" s="57"/>
      <c r="CF92" s="57"/>
      <c r="CG92" s="57"/>
      <c r="CH92" s="57"/>
      <c r="CI92" s="57"/>
      <c r="CJ92" s="57"/>
      <c r="CK92" s="57"/>
      <c r="CL92" s="57"/>
      <c r="CM92" s="57"/>
      <c r="CN92" s="57"/>
      <c r="CO92" s="57"/>
      <c r="CP92" s="57"/>
      <c r="CQ92" s="57"/>
      <c r="CR92" s="57"/>
      <c r="CS92" s="57"/>
      <c r="CT92" s="57"/>
      <c r="CU92" s="57"/>
      <c r="CV92" s="57"/>
      <c r="CW92" s="57"/>
      <c r="CX92" s="57"/>
      <c r="CY92" s="57"/>
      <c r="CZ92" s="57"/>
      <c r="DA92" s="57"/>
      <c r="DB92" s="57"/>
      <c r="DC92" s="57"/>
      <c r="DD92" s="57"/>
      <c r="DE92" s="57"/>
      <c r="DF92" s="57"/>
      <c r="DG92" s="57"/>
      <c r="DH92" s="57"/>
      <c r="DI92" s="57"/>
      <c r="DJ92" s="57"/>
      <c r="DK92" s="57"/>
      <c r="DL92" s="57"/>
      <c r="DM92" s="57"/>
      <c r="DN92" s="57"/>
      <c r="DO92" s="57"/>
      <c r="DP92" s="57"/>
      <c r="DQ92" s="57"/>
      <c r="DR92" s="57"/>
      <c r="DS92" s="57"/>
      <c r="DT92" s="57"/>
      <c r="DU92" s="57"/>
      <c r="DV92" s="101"/>
      <c r="DW92" s="57"/>
      <c r="DX92" s="57"/>
      <c r="DY92" s="57"/>
      <c r="DZ92" s="57"/>
      <c r="EA92" s="57"/>
      <c r="EB92" s="57"/>
      <c r="EC92" s="57"/>
      <c r="ED92" s="57"/>
      <c r="EE92" s="57"/>
      <c r="EF92" s="57"/>
      <c r="EG92" s="57"/>
      <c r="EH92" s="57"/>
      <c r="EI92" s="57"/>
      <c r="EJ92" s="57"/>
      <c r="EK92" s="57"/>
      <c r="EL92" s="57"/>
      <c r="EM92" s="57"/>
      <c r="EN92" s="57"/>
      <c r="EO92" s="57"/>
      <c r="EP92" s="57"/>
      <c r="EQ92" s="101"/>
      <c r="ER92" s="557"/>
    </row>
    <row r="93" spans="1:148" ht="15" customHeight="1" x14ac:dyDescent="0.25">
      <c r="A93" s="625"/>
      <c r="B93" s="1343" t="s">
        <v>1275</v>
      </c>
      <c r="C93" s="1348" t="str">
        <f>IF(ISBLANK(TB!C268), "", TB!C268)</f>
        <v/>
      </c>
      <c r="D93" s="1348" t="str">
        <f>IF(ISBLANK(TB!D268), "", TB!D268)</f>
        <v/>
      </c>
      <c r="E93" s="1348" t="str">
        <f>IF(ISBLANK(TB!E268), "", TB!E268)</f>
        <v/>
      </c>
      <c r="F93" s="1348" t="str">
        <f>IF(ISBLANK(TB!F268), "", TB!F268)</f>
        <v/>
      </c>
      <c r="G93" s="57"/>
      <c r="H93" s="57"/>
      <c r="I93" s="57"/>
      <c r="J93" s="57"/>
      <c r="K93" s="57"/>
      <c r="L93" s="57"/>
      <c r="M93" s="57"/>
      <c r="N93" s="57"/>
      <c r="O93" s="57"/>
      <c r="P93" s="57"/>
      <c r="Q93" s="57"/>
      <c r="R93" s="57"/>
      <c r="S93" s="57"/>
      <c r="T93" s="57"/>
      <c r="U93" s="57"/>
      <c r="V93" s="57"/>
      <c r="W93" s="57"/>
      <c r="X93" s="57"/>
      <c r="Y93" s="57"/>
      <c r="Z93" s="57"/>
      <c r="AA93" s="57"/>
      <c r="AB93" s="57"/>
      <c r="AC93" s="57"/>
      <c r="AD93" s="57"/>
      <c r="AE93" s="57"/>
      <c r="AF93" s="57"/>
      <c r="AG93" s="57"/>
      <c r="AH93" s="57"/>
      <c r="AI93" s="57"/>
      <c r="AJ93" s="57"/>
      <c r="AK93" s="57"/>
      <c r="AL93" s="57"/>
      <c r="AM93" s="57"/>
      <c r="AN93" s="57"/>
      <c r="AO93" s="57"/>
      <c r="AP93" s="57"/>
      <c r="AQ93" s="57"/>
      <c r="AR93" s="57"/>
      <c r="AS93" s="57"/>
      <c r="AT93" s="57"/>
      <c r="AU93" s="57"/>
      <c r="AV93" s="57"/>
      <c r="AW93" s="57"/>
      <c r="AX93" s="57"/>
      <c r="AY93" s="57"/>
      <c r="AZ93" s="57"/>
      <c r="BA93" s="57"/>
      <c r="BB93" s="57"/>
      <c r="BC93" s="57"/>
      <c r="BD93" s="57"/>
      <c r="BE93" s="57"/>
      <c r="BF93" s="57"/>
      <c r="BG93" s="57"/>
      <c r="BH93" s="57"/>
      <c r="BI93" s="57"/>
      <c r="BJ93" s="57"/>
      <c r="BK93" s="57"/>
      <c r="BL93" s="57"/>
      <c r="BM93" s="57"/>
      <c r="BN93" s="57"/>
      <c r="BO93" s="57"/>
      <c r="BP93" s="57"/>
      <c r="BQ93" s="57"/>
      <c r="BR93" s="57"/>
      <c r="BS93" s="57"/>
      <c r="BT93" s="57"/>
      <c r="BU93" s="57"/>
      <c r="BV93" s="57"/>
      <c r="BW93" s="57"/>
      <c r="BX93" s="57"/>
      <c r="BY93" s="57"/>
      <c r="BZ93" s="57"/>
      <c r="CA93" s="57"/>
      <c r="CB93" s="57"/>
      <c r="CC93" s="57"/>
      <c r="CD93" s="57"/>
      <c r="CE93" s="57"/>
      <c r="CF93" s="57"/>
      <c r="CG93" s="57"/>
      <c r="CH93" s="57"/>
      <c r="CI93" s="57"/>
      <c r="CJ93" s="57"/>
      <c r="CK93" s="57"/>
      <c r="CL93" s="57"/>
      <c r="CM93" s="57"/>
      <c r="CN93" s="57"/>
      <c r="CO93" s="57"/>
      <c r="CP93" s="57"/>
      <c r="CQ93" s="57"/>
      <c r="CR93" s="57"/>
      <c r="CS93" s="57"/>
      <c r="CT93" s="57"/>
      <c r="CU93" s="57"/>
      <c r="CV93" s="57"/>
      <c r="CW93" s="57"/>
      <c r="CX93" s="57"/>
      <c r="CY93" s="57"/>
      <c r="CZ93" s="57"/>
      <c r="DA93" s="57"/>
      <c r="DB93" s="57"/>
      <c r="DC93" s="57"/>
      <c r="DD93" s="57"/>
      <c r="DE93" s="57"/>
      <c r="DF93" s="57"/>
      <c r="DG93" s="57"/>
      <c r="DH93" s="57"/>
      <c r="DI93" s="57"/>
      <c r="DJ93" s="57"/>
      <c r="DK93" s="57"/>
      <c r="DL93" s="57"/>
      <c r="DM93" s="57"/>
      <c r="DN93" s="57"/>
      <c r="DO93" s="57"/>
      <c r="DP93" s="57"/>
      <c r="DQ93" s="57"/>
      <c r="DR93" s="57"/>
      <c r="DS93" s="57"/>
      <c r="DT93" s="57"/>
      <c r="DU93" s="57"/>
      <c r="DV93" s="101"/>
      <c r="DW93" s="57"/>
      <c r="DX93" s="57"/>
      <c r="DY93" s="57"/>
      <c r="DZ93" s="57"/>
      <c r="EA93" s="57"/>
      <c r="EB93" s="57"/>
      <c r="EC93" s="57"/>
      <c r="ED93" s="57"/>
      <c r="EE93" s="57"/>
      <c r="EF93" s="57"/>
      <c r="EG93" s="57"/>
      <c r="EH93" s="57"/>
      <c r="EI93" s="57"/>
      <c r="EJ93" s="57"/>
      <c r="EK93" s="57"/>
      <c r="EL93" s="57"/>
      <c r="EM93" s="57"/>
      <c r="EN93" s="57"/>
      <c r="EO93" s="57"/>
      <c r="EP93" s="57"/>
      <c r="EQ93" s="101"/>
      <c r="ER93" s="557"/>
    </row>
    <row r="94" spans="1:148" ht="15" customHeight="1" x14ac:dyDescent="0.25">
      <c r="A94" s="625"/>
      <c r="B94" s="1343" t="s">
        <v>1276</v>
      </c>
      <c r="C94" s="1348" t="str">
        <f>IF(ISBLANK(TB!C269), "", TB!C269)</f>
        <v/>
      </c>
      <c r="D94" s="1348" t="str">
        <f>IF(ISBLANK(TB!D269), "", TB!D269)</f>
        <v/>
      </c>
      <c r="E94" s="1348" t="str">
        <f>IF(ISBLANK(TB!E269), "", TB!E269)</f>
        <v/>
      </c>
      <c r="F94" s="1348" t="str">
        <f>IF(ISBLANK(TB!F269), "", TB!F269)</f>
        <v/>
      </c>
      <c r="G94" s="57"/>
      <c r="H94" s="57"/>
      <c r="I94" s="57"/>
      <c r="J94" s="57"/>
      <c r="K94" s="57"/>
      <c r="L94" s="57"/>
      <c r="M94" s="57"/>
      <c r="N94" s="57"/>
      <c r="O94" s="57"/>
      <c r="P94" s="57"/>
      <c r="Q94" s="57"/>
      <c r="R94" s="57"/>
      <c r="S94" s="57"/>
      <c r="T94" s="57"/>
      <c r="U94" s="57"/>
      <c r="V94" s="57"/>
      <c r="W94" s="57"/>
      <c r="X94" s="57"/>
      <c r="Y94" s="57"/>
      <c r="Z94" s="57"/>
      <c r="AA94" s="57"/>
      <c r="AB94" s="57"/>
      <c r="AC94" s="57"/>
      <c r="AD94" s="57"/>
      <c r="AE94" s="57"/>
      <c r="AF94" s="57"/>
      <c r="AG94" s="57"/>
      <c r="AH94" s="57"/>
      <c r="AI94" s="57"/>
      <c r="AJ94" s="57"/>
      <c r="AK94" s="57"/>
      <c r="AL94" s="57"/>
      <c r="AM94" s="57"/>
      <c r="AN94" s="57"/>
      <c r="AO94" s="57"/>
      <c r="AP94" s="57"/>
      <c r="AQ94" s="57"/>
      <c r="AR94" s="57"/>
      <c r="AS94" s="57"/>
      <c r="AT94" s="57"/>
      <c r="AU94" s="57"/>
      <c r="AV94" s="57"/>
      <c r="AW94" s="57"/>
      <c r="AX94" s="57"/>
      <c r="AY94" s="57"/>
      <c r="AZ94" s="57"/>
      <c r="BA94" s="57"/>
      <c r="BB94" s="57"/>
      <c r="BC94" s="57"/>
      <c r="BD94" s="57"/>
      <c r="BE94" s="57"/>
      <c r="BF94" s="57"/>
      <c r="BG94" s="57"/>
      <c r="BH94" s="57"/>
      <c r="BI94" s="57"/>
      <c r="BJ94" s="57"/>
      <c r="BK94" s="57"/>
      <c r="BL94" s="57"/>
      <c r="BM94" s="57"/>
      <c r="BN94" s="57"/>
      <c r="BO94" s="57"/>
      <c r="BP94" s="57"/>
      <c r="BQ94" s="57"/>
      <c r="BR94" s="57"/>
      <c r="BS94" s="57"/>
      <c r="BT94" s="57"/>
      <c r="BU94" s="57"/>
      <c r="BV94" s="57"/>
      <c r="BW94" s="57"/>
      <c r="BX94" s="57"/>
      <c r="BY94" s="57"/>
      <c r="BZ94" s="57"/>
      <c r="CA94" s="57"/>
      <c r="CB94" s="57"/>
      <c r="CC94" s="57"/>
      <c r="CD94" s="57"/>
      <c r="CE94" s="57"/>
      <c r="CF94" s="57"/>
      <c r="CG94" s="57"/>
      <c r="CH94" s="57"/>
      <c r="CI94" s="57"/>
      <c r="CJ94" s="57"/>
      <c r="CK94" s="57"/>
      <c r="CL94" s="57"/>
      <c r="CM94" s="57"/>
      <c r="CN94" s="57"/>
      <c r="CO94" s="57"/>
      <c r="CP94" s="57"/>
      <c r="CQ94" s="57"/>
      <c r="CR94" s="57"/>
      <c r="CS94" s="57"/>
      <c r="CT94" s="57"/>
      <c r="CU94" s="57"/>
      <c r="CV94" s="57"/>
      <c r="CW94" s="57"/>
      <c r="CX94" s="57"/>
      <c r="CY94" s="57"/>
      <c r="CZ94" s="57"/>
      <c r="DA94" s="57"/>
      <c r="DB94" s="57"/>
      <c r="DC94" s="57"/>
      <c r="DD94" s="57"/>
      <c r="DE94" s="57"/>
      <c r="DF94" s="57"/>
      <c r="DG94" s="57"/>
      <c r="DH94" s="57"/>
      <c r="DI94" s="57"/>
      <c r="DJ94" s="57"/>
      <c r="DK94" s="57"/>
      <c r="DL94" s="57"/>
      <c r="DM94" s="57"/>
      <c r="DN94" s="57"/>
      <c r="DO94" s="57"/>
      <c r="DP94" s="57"/>
      <c r="DQ94" s="57"/>
      <c r="DR94" s="57"/>
      <c r="DS94" s="57"/>
      <c r="DT94" s="57"/>
      <c r="DU94" s="57"/>
      <c r="DV94" s="101"/>
      <c r="DW94" s="57"/>
      <c r="DX94" s="57"/>
      <c r="DY94" s="57"/>
      <c r="DZ94" s="57"/>
      <c r="EA94" s="57"/>
      <c r="EB94" s="57"/>
      <c r="EC94" s="57"/>
      <c r="ED94" s="57"/>
      <c r="EE94" s="57"/>
      <c r="EF94" s="57"/>
      <c r="EG94" s="57"/>
      <c r="EH94" s="57"/>
      <c r="EI94" s="57"/>
      <c r="EJ94" s="57"/>
      <c r="EK94" s="57"/>
      <c r="EL94" s="57"/>
      <c r="EM94" s="57"/>
      <c r="EN94" s="57"/>
      <c r="EO94" s="57"/>
      <c r="EP94" s="57"/>
      <c r="EQ94" s="101"/>
      <c r="ER94" s="557"/>
    </row>
    <row r="95" spans="1:148" ht="15" customHeight="1" x14ac:dyDescent="0.25">
      <c r="A95" s="625"/>
      <c r="B95" s="1343" t="s">
        <v>1277</v>
      </c>
      <c r="C95" s="1348" t="str">
        <f>IF(ISBLANK(TB!C270), "", TB!C270)</f>
        <v/>
      </c>
      <c r="D95" s="1348" t="str">
        <f>IF(ISBLANK(TB!D270), "", TB!D270)</f>
        <v/>
      </c>
      <c r="E95" s="1348" t="str">
        <f>IF(ISBLANK(TB!E270), "", TB!E270)</f>
        <v/>
      </c>
      <c r="F95" s="1348" t="str">
        <f>IF(ISBLANK(TB!F270), "", TB!F270)</f>
        <v/>
      </c>
      <c r="G95" s="57"/>
      <c r="H95" s="57"/>
      <c r="I95" s="57"/>
      <c r="J95" s="57"/>
      <c r="K95" s="57"/>
      <c r="L95" s="57"/>
      <c r="M95" s="57"/>
      <c r="N95" s="57"/>
      <c r="O95" s="57"/>
      <c r="P95" s="57"/>
      <c r="Q95" s="57"/>
      <c r="R95" s="57"/>
      <c r="S95" s="57"/>
      <c r="T95" s="57"/>
      <c r="U95" s="57"/>
      <c r="V95" s="57"/>
      <c r="W95" s="57"/>
      <c r="X95" s="57"/>
      <c r="Y95" s="57"/>
      <c r="Z95" s="57"/>
      <c r="AA95" s="57"/>
      <c r="AB95" s="57"/>
      <c r="AC95" s="57"/>
      <c r="AD95" s="57"/>
      <c r="AE95" s="57"/>
      <c r="AF95" s="57"/>
      <c r="AG95" s="57"/>
      <c r="AH95" s="57"/>
      <c r="AI95" s="57"/>
      <c r="AJ95" s="57"/>
      <c r="AK95" s="57"/>
      <c r="AL95" s="57"/>
      <c r="AM95" s="57"/>
      <c r="AN95" s="57"/>
      <c r="AO95" s="57"/>
      <c r="AP95" s="57"/>
      <c r="AQ95" s="57"/>
      <c r="AR95" s="57"/>
      <c r="AS95" s="57"/>
      <c r="AT95" s="57"/>
      <c r="AU95" s="57"/>
      <c r="AV95" s="57"/>
      <c r="AW95" s="57"/>
      <c r="AX95" s="57"/>
      <c r="AY95" s="57"/>
      <c r="AZ95" s="57"/>
      <c r="BA95" s="57"/>
      <c r="BB95" s="57"/>
      <c r="BC95" s="57"/>
      <c r="BD95" s="57"/>
      <c r="BE95" s="57"/>
      <c r="BF95" s="57"/>
      <c r="BG95" s="57"/>
      <c r="BH95" s="57"/>
      <c r="BI95" s="57"/>
      <c r="BJ95" s="57"/>
      <c r="BK95" s="57"/>
      <c r="BL95" s="57"/>
      <c r="BM95" s="57"/>
      <c r="BN95" s="57"/>
      <c r="BO95" s="57"/>
      <c r="BP95" s="57"/>
      <c r="BQ95" s="57"/>
      <c r="BR95" s="57"/>
      <c r="BS95" s="57"/>
      <c r="BT95" s="57"/>
      <c r="BU95" s="57"/>
      <c r="BV95" s="57"/>
      <c r="BW95" s="57"/>
      <c r="BX95" s="57"/>
      <c r="BY95" s="57"/>
      <c r="BZ95" s="57"/>
      <c r="CA95" s="57"/>
      <c r="CB95" s="57"/>
      <c r="CC95" s="57"/>
      <c r="CD95" s="57"/>
      <c r="CE95" s="57"/>
      <c r="CF95" s="57"/>
      <c r="CG95" s="57"/>
      <c r="CH95" s="57"/>
      <c r="CI95" s="57"/>
      <c r="CJ95" s="57"/>
      <c r="CK95" s="57"/>
      <c r="CL95" s="57"/>
      <c r="CM95" s="57"/>
      <c r="CN95" s="57"/>
      <c r="CO95" s="57"/>
      <c r="CP95" s="57"/>
      <c r="CQ95" s="57"/>
      <c r="CR95" s="57"/>
      <c r="CS95" s="57"/>
      <c r="CT95" s="57"/>
      <c r="CU95" s="57"/>
      <c r="CV95" s="57"/>
      <c r="CW95" s="57"/>
      <c r="CX95" s="57"/>
      <c r="CY95" s="57"/>
      <c r="CZ95" s="57"/>
      <c r="DA95" s="57"/>
      <c r="DB95" s="57"/>
      <c r="DC95" s="57"/>
      <c r="DD95" s="57"/>
      <c r="DE95" s="57"/>
      <c r="DF95" s="57"/>
      <c r="DG95" s="57"/>
      <c r="DH95" s="57"/>
      <c r="DI95" s="57"/>
      <c r="DJ95" s="57"/>
      <c r="DK95" s="57"/>
      <c r="DL95" s="57"/>
      <c r="DM95" s="57"/>
      <c r="DN95" s="57"/>
      <c r="DO95" s="57"/>
      <c r="DP95" s="57"/>
      <c r="DQ95" s="57"/>
      <c r="DR95" s="57"/>
      <c r="DS95" s="57"/>
      <c r="DT95" s="57"/>
      <c r="DU95" s="57"/>
      <c r="DV95" s="101"/>
      <c r="DW95" s="57"/>
      <c r="DX95" s="57"/>
      <c r="DY95" s="57"/>
      <c r="DZ95" s="57"/>
      <c r="EA95" s="57"/>
      <c r="EB95" s="57"/>
      <c r="EC95" s="57"/>
      <c r="ED95" s="57"/>
      <c r="EE95" s="57"/>
      <c r="EF95" s="57"/>
      <c r="EG95" s="57"/>
      <c r="EH95" s="57"/>
      <c r="EI95" s="57"/>
      <c r="EJ95" s="57"/>
      <c r="EK95" s="57"/>
      <c r="EL95" s="57"/>
      <c r="EM95" s="57"/>
      <c r="EN95" s="57"/>
      <c r="EO95" s="57"/>
      <c r="EP95" s="57"/>
      <c r="EQ95" s="101"/>
      <c r="ER95" s="557"/>
    </row>
    <row r="96" spans="1:148" ht="15" customHeight="1" x14ac:dyDescent="0.25">
      <c r="A96" s="625"/>
      <c r="B96" s="1343" t="s">
        <v>1278</v>
      </c>
      <c r="C96" s="1348" t="str">
        <f>IF(ISBLANK(TB!C271), "", TB!C271)</f>
        <v/>
      </c>
      <c r="D96" s="1348" t="str">
        <f>IF(ISBLANK(TB!D271), "", TB!D271)</f>
        <v/>
      </c>
      <c r="E96" s="1348" t="str">
        <f>IF(ISBLANK(TB!E271), "", TB!E271)</f>
        <v/>
      </c>
      <c r="F96" s="1348" t="str">
        <f>IF(ISBLANK(TB!F271), "", TB!F271)</f>
        <v/>
      </c>
      <c r="G96" s="57"/>
      <c r="H96" s="57"/>
      <c r="I96" s="57"/>
      <c r="J96" s="57"/>
      <c r="K96" s="57"/>
      <c r="L96" s="57"/>
      <c r="M96" s="57"/>
      <c r="N96" s="57"/>
      <c r="O96" s="57"/>
      <c r="P96" s="57"/>
      <c r="Q96" s="57"/>
      <c r="R96" s="57"/>
      <c r="S96" s="57"/>
      <c r="T96" s="57"/>
      <c r="U96" s="57"/>
      <c r="V96" s="57"/>
      <c r="W96" s="57"/>
      <c r="X96" s="57"/>
      <c r="Y96" s="57"/>
      <c r="Z96" s="57"/>
      <c r="AA96" s="57"/>
      <c r="AB96" s="57"/>
      <c r="AC96" s="57"/>
      <c r="AD96" s="57"/>
      <c r="AE96" s="57"/>
      <c r="AF96" s="57"/>
      <c r="AG96" s="57"/>
      <c r="AH96" s="57"/>
      <c r="AI96" s="57"/>
      <c r="AJ96" s="57"/>
      <c r="AK96" s="57"/>
      <c r="AL96" s="57"/>
      <c r="AM96" s="57"/>
      <c r="AN96" s="57"/>
      <c r="AO96" s="57"/>
      <c r="AP96" s="57"/>
      <c r="AQ96" s="57"/>
      <c r="AR96" s="57"/>
      <c r="AS96" s="57"/>
      <c r="AT96" s="57"/>
      <c r="AU96" s="57"/>
      <c r="AV96" s="57"/>
      <c r="AW96" s="57"/>
      <c r="AX96" s="57"/>
      <c r="AY96" s="57"/>
      <c r="AZ96" s="57"/>
      <c r="BA96" s="57"/>
      <c r="BB96" s="57"/>
      <c r="BC96" s="57"/>
      <c r="BD96" s="57"/>
      <c r="BE96" s="57"/>
      <c r="BF96" s="57"/>
      <c r="BG96" s="57"/>
      <c r="BH96" s="57"/>
      <c r="BI96" s="57"/>
      <c r="BJ96" s="57"/>
      <c r="BK96" s="57"/>
      <c r="BL96" s="57"/>
      <c r="BM96" s="57"/>
      <c r="BN96" s="57"/>
      <c r="BO96" s="57"/>
      <c r="BP96" s="57"/>
      <c r="BQ96" s="57"/>
      <c r="BR96" s="57"/>
      <c r="BS96" s="57"/>
      <c r="BT96" s="57"/>
      <c r="BU96" s="57"/>
      <c r="BV96" s="57"/>
      <c r="BW96" s="57"/>
      <c r="BX96" s="57"/>
      <c r="BY96" s="57"/>
      <c r="BZ96" s="57"/>
      <c r="CA96" s="57"/>
      <c r="CB96" s="57"/>
      <c r="CC96" s="57"/>
      <c r="CD96" s="57"/>
      <c r="CE96" s="57"/>
      <c r="CF96" s="57"/>
      <c r="CG96" s="57"/>
      <c r="CH96" s="57"/>
      <c r="CI96" s="57"/>
      <c r="CJ96" s="57"/>
      <c r="CK96" s="57"/>
      <c r="CL96" s="57"/>
      <c r="CM96" s="57"/>
      <c r="CN96" s="57"/>
      <c r="CO96" s="57"/>
      <c r="CP96" s="57"/>
      <c r="CQ96" s="57"/>
      <c r="CR96" s="57"/>
      <c r="CS96" s="57"/>
      <c r="CT96" s="57"/>
      <c r="CU96" s="57"/>
      <c r="CV96" s="57"/>
      <c r="CW96" s="57"/>
      <c r="CX96" s="57"/>
      <c r="CY96" s="57"/>
      <c r="CZ96" s="57"/>
      <c r="DA96" s="57"/>
      <c r="DB96" s="57"/>
      <c r="DC96" s="57"/>
      <c r="DD96" s="57"/>
      <c r="DE96" s="57"/>
      <c r="DF96" s="57"/>
      <c r="DG96" s="57"/>
      <c r="DH96" s="57"/>
      <c r="DI96" s="57"/>
      <c r="DJ96" s="57"/>
      <c r="DK96" s="57"/>
      <c r="DL96" s="57"/>
      <c r="DM96" s="57"/>
      <c r="DN96" s="57"/>
      <c r="DO96" s="57"/>
      <c r="DP96" s="57"/>
      <c r="DQ96" s="57"/>
      <c r="DR96" s="57"/>
      <c r="DS96" s="57"/>
      <c r="DT96" s="57"/>
      <c r="DU96" s="57"/>
      <c r="DV96" s="101"/>
      <c r="DW96" s="57"/>
      <c r="DX96" s="57"/>
      <c r="DY96" s="57"/>
      <c r="DZ96" s="57"/>
      <c r="EA96" s="57"/>
      <c r="EB96" s="57"/>
      <c r="EC96" s="57"/>
      <c r="ED96" s="57"/>
      <c r="EE96" s="57"/>
      <c r="EF96" s="57"/>
      <c r="EG96" s="57"/>
      <c r="EH96" s="57"/>
      <c r="EI96" s="57"/>
      <c r="EJ96" s="57"/>
      <c r="EK96" s="57"/>
      <c r="EL96" s="57"/>
      <c r="EM96" s="57"/>
      <c r="EN96" s="57"/>
      <c r="EO96" s="57"/>
      <c r="EP96" s="57"/>
      <c r="EQ96" s="101"/>
      <c r="ER96" s="557"/>
    </row>
    <row r="97" spans="1:148" ht="15" customHeight="1" x14ac:dyDescent="0.25">
      <c r="A97" s="625"/>
      <c r="B97" s="1343" t="s">
        <v>1279</v>
      </c>
      <c r="C97" s="1348" t="str">
        <f>IF(ISBLANK(TB!C272), "", TB!C272)</f>
        <v/>
      </c>
      <c r="D97" s="1348" t="str">
        <f>IF(ISBLANK(TB!D272), "", TB!D272)</f>
        <v/>
      </c>
      <c r="E97" s="1348" t="str">
        <f>IF(ISBLANK(TB!E272), "", TB!E272)</f>
        <v/>
      </c>
      <c r="F97" s="1348" t="str">
        <f>IF(ISBLANK(TB!F272), "", TB!F272)</f>
        <v/>
      </c>
      <c r="G97" s="57"/>
      <c r="H97" s="57"/>
      <c r="I97" s="57"/>
      <c r="J97" s="57"/>
      <c r="K97" s="57"/>
      <c r="L97" s="57"/>
      <c r="M97" s="57"/>
      <c r="N97" s="57"/>
      <c r="O97" s="57"/>
      <c r="P97" s="57"/>
      <c r="Q97" s="57"/>
      <c r="R97" s="57"/>
      <c r="S97" s="57"/>
      <c r="T97" s="57"/>
      <c r="U97" s="57"/>
      <c r="V97" s="57"/>
      <c r="W97" s="57"/>
      <c r="X97" s="57"/>
      <c r="Y97" s="57"/>
      <c r="Z97" s="57"/>
      <c r="AA97" s="57"/>
      <c r="AB97" s="57"/>
      <c r="AC97" s="57"/>
      <c r="AD97" s="57"/>
      <c r="AE97" s="57"/>
      <c r="AF97" s="57"/>
      <c r="AG97" s="57"/>
      <c r="AH97" s="57"/>
      <c r="AI97" s="57"/>
      <c r="AJ97" s="57"/>
      <c r="AK97" s="57"/>
      <c r="AL97" s="57"/>
      <c r="AM97" s="57"/>
      <c r="AN97" s="57"/>
      <c r="AO97" s="57"/>
      <c r="AP97" s="57"/>
      <c r="AQ97" s="57"/>
      <c r="AR97" s="57"/>
      <c r="AS97" s="57"/>
      <c r="AT97" s="57"/>
      <c r="AU97" s="57"/>
      <c r="AV97" s="57"/>
      <c r="AW97" s="57"/>
      <c r="AX97" s="57"/>
      <c r="AY97" s="57"/>
      <c r="AZ97" s="57"/>
      <c r="BA97" s="57"/>
      <c r="BB97" s="57"/>
      <c r="BC97" s="57"/>
      <c r="BD97" s="57"/>
      <c r="BE97" s="57"/>
      <c r="BF97" s="57"/>
      <c r="BG97" s="57"/>
      <c r="BH97" s="57"/>
      <c r="BI97" s="57"/>
      <c r="BJ97" s="57"/>
      <c r="BK97" s="57"/>
      <c r="BL97" s="57"/>
      <c r="BM97" s="57"/>
      <c r="BN97" s="57"/>
      <c r="BO97" s="57"/>
      <c r="BP97" s="57"/>
      <c r="BQ97" s="57"/>
      <c r="BR97" s="57"/>
      <c r="BS97" s="57"/>
      <c r="BT97" s="57"/>
      <c r="BU97" s="57"/>
      <c r="BV97" s="57"/>
      <c r="BW97" s="57"/>
      <c r="BX97" s="57"/>
      <c r="BY97" s="57"/>
      <c r="BZ97" s="57"/>
      <c r="CA97" s="57"/>
      <c r="CB97" s="57"/>
      <c r="CC97" s="57"/>
      <c r="CD97" s="57"/>
      <c r="CE97" s="57"/>
      <c r="CF97" s="57"/>
      <c r="CG97" s="57"/>
      <c r="CH97" s="57"/>
      <c r="CI97" s="57"/>
      <c r="CJ97" s="57"/>
      <c r="CK97" s="57"/>
      <c r="CL97" s="57"/>
      <c r="CM97" s="57"/>
      <c r="CN97" s="57"/>
      <c r="CO97" s="57"/>
      <c r="CP97" s="57"/>
      <c r="CQ97" s="57"/>
      <c r="CR97" s="57"/>
      <c r="CS97" s="57"/>
      <c r="CT97" s="57"/>
      <c r="CU97" s="57"/>
      <c r="CV97" s="57"/>
      <c r="CW97" s="57"/>
      <c r="CX97" s="57"/>
      <c r="CY97" s="57"/>
      <c r="CZ97" s="57"/>
      <c r="DA97" s="57"/>
      <c r="DB97" s="57"/>
      <c r="DC97" s="57"/>
      <c r="DD97" s="57"/>
      <c r="DE97" s="57"/>
      <c r="DF97" s="57"/>
      <c r="DG97" s="57"/>
      <c r="DH97" s="57"/>
      <c r="DI97" s="57"/>
      <c r="DJ97" s="57"/>
      <c r="DK97" s="57"/>
      <c r="DL97" s="57"/>
      <c r="DM97" s="57"/>
      <c r="DN97" s="57"/>
      <c r="DO97" s="57"/>
      <c r="DP97" s="57"/>
      <c r="DQ97" s="57"/>
      <c r="DR97" s="57"/>
      <c r="DS97" s="57"/>
      <c r="DT97" s="57"/>
      <c r="DU97" s="57"/>
      <c r="DV97" s="101"/>
      <c r="DW97" s="57"/>
      <c r="DX97" s="57"/>
      <c r="DY97" s="57"/>
      <c r="DZ97" s="57"/>
      <c r="EA97" s="57"/>
      <c r="EB97" s="57"/>
      <c r="EC97" s="57"/>
      <c r="ED97" s="57"/>
      <c r="EE97" s="57"/>
      <c r="EF97" s="57"/>
      <c r="EG97" s="57"/>
      <c r="EH97" s="57"/>
      <c r="EI97" s="57"/>
      <c r="EJ97" s="57"/>
      <c r="EK97" s="57"/>
      <c r="EL97" s="57"/>
      <c r="EM97" s="57"/>
      <c r="EN97" s="57"/>
      <c r="EO97" s="57"/>
      <c r="EP97" s="57"/>
      <c r="EQ97" s="101"/>
      <c r="ER97" s="557"/>
    </row>
    <row r="98" spans="1:148" ht="15" customHeight="1" x14ac:dyDescent="0.25">
      <c r="A98" s="625"/>
      <c r="B98" s="1343" t="s">
        <v>1280</v>
      </c>
      <c r="C98" s="1348" t="str">
        <f>IF(ISBLANK(TB!C273), "", TB!C273)</f>
        <v/>
      </c>
      <c r="D98" s="1348" t="str">
        <f>IF(ISBLANK(TB!D273), "", TB!D273)</f>
        <v/>
      </c>
      <c r="E98" s="1348" t="str">
        <f>IF(ISBLANK(TB!E273), "", TB!E273)</f>
        <v/>
      </c>
      <c r="F98" s="1348" t="str">
        <f>IF(ISBLANK(TB!F273), "", TB!F273)</f>
        <v/>
      </c>
      <c r="G98" s="57"/>
      <c r="H98" s="57"/>
      <c r="I98" s="57"/>
      <c r="J98" s="57"/>
      <c r="K98" s="57"/>
      <c r="L98" s="57"/>
      <c r="M98" s="57"/>
      <c r="N98" s="57"/>
      <c r="O98" s="57"/>
      <c r="P98" s="57"/>
      <c r="Q98" s="57"/>
      <c r="R98" s="57"/>
      <c r="S98" s="57"/>
      <c r="T98" s="57"/>
      <c r="U98" s="57"/>
      <c r="V98" s="57"/>
      <c r="W98" s="57"/>
      <c r="X98" s="57"/>
      <c r="Y98" s="57"/>
      <c r="Z98" s="57"/>
      <c r="AA98" s="57"/>
      <c r="AB98" s="57"/>
      <c r="AC98" s="57"/>
      <c r="AD98" s="57"/>
      <c r="AE98" s="57"/>
      <c r="AF98" s="57"/>
      <c r="AG98" s="57"/>
      <c r="AH98" s="57"/>
      <c r="AI98" s="57"/>
      <c r="AJ98" s="57"/>
      <c r="AK98" s="57"/>
      <c r="AL98" s="57"/>
      <c r="AM98" s="57"/>
      <c r="AN98" s="57"/>
      <c r="AO98" s="57"/>
      <c r="AP98" s="57"/>
      <c r="AQ98" s="57"/>
      <c r="AR98" s="57"/>
      <c r="AS98" s="57"/>
      <c r="AT98" s="57"/>
      <c r="AU98" s="57"/>
      <c r="AV98" s="57"/>
      <c r="AW98" s="57"/>
      <c r="AX98" s="57"/>
      <c r="AY98" s="57"/>
      <c r="AZ98" s="57"/>
      <c r="BA98" s="57"/>
      <c r="BB98" s="57"/>
      <c r="BC98" s="57"/>
      <c r="BD98" s="57"/>
      <c r="BE98" s="57"/>
      <c r="BF98" s="57"/>
      <c r="BG98" s="57"/>
      <c r="BH98" s="57"/>
      <c r="BI98" s="57"/>
      <c r="BJ98" s="57"/>
      <c r="BK98" s="57"/>
      <c r="BL98" s="57"/>
      <c r="BM98" s="57"/>
      <c r="BN98" s="57"/>
      <c r="BO98" s="57"/>
      <c r="BP98" s="57"/>
      <c r="BQ98" s="57"/>
      <c r="BR98" s="57"/>
      <c r="BS98" s="57"/>
      <c r="BT98" s="57"/>
      <c r="BU98" s="57"/>
      <c r="BV98" s="57"/>
      <c r="BW98" s="57"/>
      <c r="BX98" s="57"/>
      <c r="BY98" s="57"/>
      <c r="BZ98" s="57"/>
      <c r="CA98" s="57"/>
      <c r="CB98" s="57"/>
      <c r="CC98" s="57"/>
      <c r="CD98" s="57"/>
      <c r="CE98" s="57"/>
      <c r="CF98" s="57"/>
      <c r="CG98" s="57"/>
      <c r="CH98" s="57"/>
      <c r="CI98" s="57"/>
      <c r="CJ98" s="57"/>
      <c r="CK98" s="57"/>
      <c r="CL98" s="57"/>
      <c r="CM98" s="57"/>
      <c r="CN98" s="57"/>
      <c r="CO98" s="57"/>
      <c r="CP98" s="57"/>
      <c r="CQ98" s="57"/>
      <c r="CR98" s="57"/>
      <c r="CS98" s="57"/>
      <c r="CT98" s="57"/>
      <c r="CU98" s="57"/>
      <c r="CV98" s="57"/>
      <c r="CW98" s="57"/>
      <c r="CX98" s="57"/>
      <c r="CY98" s="57"/>
      <c r="CZ98" s="57"/>
      <c r="DA98" s="57"/>
      <c r="DB98" s="57"/>
      <c r="DC98" s="57"/>
      <c r="DD98" s="57"/>
      <c r="DE98" s="57"/>
      <c r="DF98" s="57"/>
      <c r="DG98" s="57"/>
      <c r="DH98" s="57"/>
      <c r="DI98" s="57"/>
      <c r="DJ98" s="57"/>
      <c r="DK98" s="57"/>
      <c r="DL98" s="57"/>
      <c r="DM98" s="57"/>
      <c r="DN98" s="57"/>
      <c r="DO98" s="57"/>
      <c r="DP98" s="57"/>
      <c r="DQ98" s="57"/>
      <c r="DR98" s="57"/>
      <c r="DS98" s="57"/>
      <c r="DT98" s="57"/>
      <c r="DU98" s="57"/>
      <c r="DV98" s="101"/>
      <c r="DW98" s="57"/>
      <c r="DX98" s="57"/>
      <c r="DY98" s="57"/>
      <c r="DZ98" s="57"/>
      <c r="EA98" s="57"/>
      <c r="EB98" s="57"/>
      <c r="EC98" s="57"/>
      <c r="ED98" s="57"/>
      <c r="EE98" s="57"/>
      <c r="EF98" s="57"/>
      <c r="EG98" s="57"/>
      <c r="EH98" s="57"/>
      <c r="EI98" s="57"/>
      <c r="EJ98" s="57"/>
      <c r="EK98" s="57"/>
      <c r="EL98" s="57"/>
      <c r="EM98" s="57"/>
      <c r="EN98" s="57"/>
      <c r="EO98" s="57"/>
      <c r="EP98" s="57"/>
      <c r="EQ98" s="101"/>
      <c r="ER98" s="557"/>
    </row>
    <row r="99" spans="1:148" ht="15" customHeight="1" x14ac:dyDescent="0.25">
      <c r="A99" s="625"/>
      <c r="B99" s="1343" t="s">
        <v>1281</v>
      </c>
      <c r="C99" s="1348" t="str">
        <f>IF(ISBLANK(TB!C274), "", TB!C274)</f>
        <v/>
      </c>
      <c r="D99" s="1348" t="str">
        <f>IF(ISBLANK(TB!D274), "", TB!D274)</f>
        <v/>
      </c>
      <c r="E99" s="1348" t="str">
        <f>IF(ISBLANK(TB!E274), "", TB!E274)</f>
        <v/>
      </c>
      <c r="F99" s="1348" t="str">
        <f>IF(ISBLANK(TB!F274), "", TB!F274)</f>
        <v/>
      </c>
      <c r="G99" s="57"/>
      <c r="H99" s="57"/>
      <c r="I99" s="57"/>
      <c r="J99" s="57"/>
      <c r="K99" s="57"/>
      <c r="L99" s="57"/>
      <c r="M99" s="57"/>
      <c r="N99" s="57"/>
      <c r="O99" s="57"/>
      <c r="P99" s="57"/>
      <c r="Q99" s="57"/>
      <c r="R99" s="57"/>
      <c r="S99" s="57"/>
      <c r="T99" s="57"/>
      <c r="U99" s="57"/>
      <c r="V99" s="57"/>
      <c r="W99" s="57"/>
      <c r="X99" s="57"/>
      <c r="Y99" s="57"/>
      <c r="Z99" s="57"/>
      <c r="AA99" s="57"/>
      <c r="AB99" s="57"/>
      <c r="AC99" s="57"/>
      <c r="AD99" s="57"/>
      <c r="AE99" s="57"/>
      <c r="AF99" s="57"/>
      <c r="AG99" s="57"/>
      <c r="AH99" s="57"/>
      <c r="AI99" s="57"/>
      <c r="AJ99" s="57"/>
      <c r="AK99" s="57"/>
      <c r="AL99" s="57"/>
      <c r="AM99" s="57"/>
      <c r="AN99" s="57"/>
      <c r="AO99" s="57"/>
      <c r="AP99" s="57"/>
      <c r="AQ99" s="57"/>
      <c r="AR99" s="57"/>
      <c r="AS99" s="57"/>
      <c r="AT99" s="57"/>
      <c r="AU99" s="57"/>
      <c r="AV99" s="57"/>
      <c r="AW99" s="57"/>
      <c r="AX99" s="57"/>
      <c r="AY99" s="57"/>
      <c r="AZ99" s="57"/>
      <c r="BA99" s="57"/>
      <c r="BB99" s="57"/>
      <c r="BC99" s="57"/>
      <c r="BD99" s="57"/>
      <c r="BE99" s="57"/>
      <c r="BF99" s="57"/>
      <c r="BG99" s="57"/>
      <c r="BH99" s="57"/>
      <c r="BI99" s="57"/>
      <c r="BJ99" s="57"/>
      <c r="BK99" s="57"/>
      <c r="BL99" s="57"/>
      <c r="BM99" s="57"/>
      <c r="BN99" s="57"/>
      <c r="BO99" s="57"/>
      <c r="BP99" s="57"/>
      <c r="BQ99" s="57"/>
      <c r="BR99" s="57"/>
      <c r="BS99" s="57"/>
      <c r="BT99" s="57"/>
      <c r="BU99" s="57"/>
      <c r="BV99" s="57"/>
      <c r="BW99" s="57"/>
      <c r="BX99" s="57"/>
      <c r="BY99" s="57"/>
      <c r="BZ99" s="57"/>
      <c r="CA99" s="57"/>
      <c r="CB99" s="57"/>
      <c r="CC99" s="57"/>
      <c r="CD99" s="57"/>
      <c r="CE99" s="57"/>
      <c r="CF99" s="57"/>
      <c r="CG99" s="57"/>
      <c r="CH99" s="57"/>
      <c r="CI99" s="57"/>
      <c r="CJ99" s="57"/>
      <c r="CK99" s="57"/>
      <c r="CL99" s="57"/>
      <c r="CM99" s="57"/>
      <c r="CN99" s="57"/>
      <c r="CO99" s="57"/>
      <c r="CP99" s="57"/>
      <c r="CQ99" s="57"/>
      <c r="CR99" s="57"/>
      <c r="CS99" s="57"/>
      <c r="CT99" s="57"/>
      <c r="CU99" s="57"/>
      <c r="CV99" s="57"/>
      <c r="CW99" s="57"/>
      <c r="CX99" s="57"/>
      <c r="CY99" s="57"/>
      <c r="CZ99" s="57"/>
      <c r="DA99" s="57"/>
      <c r="DB99" s="57"/>
      <c r="DC99" s="57"/>
      <c r="DD99" s="57"/>
      <c r="DE99" s="57"/>
      <c r="DF99" s="57"/>
      <c r="DG99" s="57"/>
      <c r="DH99" s="57"/>
      <c r="DI99" s="57"/>
      <c r="DJ99" s="57"/>
      <c r="DK99" s="57"/>
      <c r="DL99" s="57"/>
      <c r="DM99" s="57"/>
      <c r="DN99" s="57"/>
      <c r="DO99" s="57"/>
      <c r="DP99" s="57"/>
      <c r="DQ99" s="57"/>
      <c r="DR99" s="57"/>
      <c r="DS99" s="57"/>
      <c r="DT99" s="57"/>
      <c r="DU99" s="57"/>
      <c r="DV99" s="101"/>
      <c r="DW99" s="57"/>
      <c r="DX99" s="57"/>
      <c r="DY99" s="57"/>
      <c r="DZ99" s="57"/>
      <c r="EA99" s="57"/>
      <c r="EB99" s="57"/>
      <c r="EC99" s="57"/>
      <c r="ED99" s="57"/>
      <c r="EE99" s="57"/>
      <c r="EF99" s="57"/>
      <c r="EG99" s="57"/>
      <c r="EH99" s="57"/>
      <c r="EI99" s="57"/>
      <c r="EJ99" s="57"/>
      <c r="EK99" s="57"/>
      <c r="EL99" s="57"/>
      <c r="EM99" s="57"/>
      <c r="EN99" s="57"/>
      <c r="EO99" s="57"/>
      <c r="EP99" s="57"/>
      <c r="EQ99" s="101"/>
      <c r="ER99" s="557"/>
    </row>
    <row r="100" spans="1:148" ht="15" customHeight="1" x14ac:dyDescent="0.25">
      <c r="A100" s="625"/>
      <c r="B100" s="1343" t="s">
        <v>1282</v>
      </c>
      <c r="C100" s="1348" t="str">
        <f>IF(ISBLANK(TB!C275), "", TB!C275)</f>
        <v/>
      </c>
      <c r="D100" s="1348" t="str">
        <f>IF(ISBLANK(TB!D275), "", TB!D275)</f>
        <v/>
      </c>
      <c r="E100" s="1348" t="str">
        <f>IF(ISBLANK(TB!E275), "", TB!E275)</f>
        <v/>
      </c>
      <c r="F100" s="1348" t="str">
        <f>IF(ISBLANK(TB!F275), "", TB!F275)</f>
        <v/>
      </c>
      <c r="G100" s="57"/>
      <c r="H100" s="57"/>
      <c r="I100" s="57"/>
      <c r="J100" s="57"/>
      <c r="K100" s="57"/>
      <c r="L100" s="57"/>
      <c r="M100" s="57"/>
      <c r="N100" s="57"/>
      <c r="O100" s="57"/>
      <c r="P100" s="57"/>
      <c r="Q100" s="57"/>
      <c r="R100" s="57"/>
      <c r="S100" s="57"/>
      <c r="T100" s="57"/>
      <c r="U100" s="57"/>
      <c r="V100" s="57"/>
      <c r="W100" s="57"/>
      <c r="X100" s="57"/>
      <c r="Y100" s="57"/>
      <c r="Z100" s="57"/>
      <c r="AA100" s="57"/>
      <c r="AB100" s="57"/>
      <c r="AC100" s="57"/>
      <c r="AD100" s="57"/>
      <c r="AE100" s="57"/>
      <c r="AF100" s="57"/>
      <c r="AG100" s="57"/>
      <c r="AH100" s="57"/>
      <c r="AI100" s="57"/>
      <c r="AJ100" s="57"/>
      <c r="AK100" s="57"/>
      <c r="AL100" s="57"/>
      <c r="AM100" s="57"/>
      <c r="AN100" s="57"/>
      <c r="AO100" s="57"/>
      <c r="AP100" s="57"/>
      <c r="AQ100" s="57"/>
      <c r="AR100" s="57"/>
      <c r="AS100" s="57"/>
      <c r="AT100" s="57"/>
      <c r="AU100" s="57"/>
      <c r="AV100" s="57"/>
      <c r="AW100" s="57"/>
      <c r="AX100" s="57"/>
      <c r="AY100" s="57"/>
      <c r="AZ100" s="57"/>
      <c r="BA100" s="57"/>
      <c r="BB100" s="57"/>
      <c r="BC100" s="57"/>
      <c r="BD100" s="57"/>
      <c r="BE100" s="57"/>
      <c r="BF100" s="57"/>
      <c r="BG100" s="57"/>
      <c r="BH100" s="57"/>
      <c r="BI100" s="57"/>
      <c r="BJ100" s="57"/>
      <c r="BK100" s="57"/>
      <c r="BL100" s="57"/>
      <c r="BM100" s="57"/>
      <c r="BN100" s="57"/>
      <c r="BO100" s="57"/>
      <c r="BP100" s="57"/>
      <c r="BQ100" s="57"/>
      <c r="BR100" s="57"/>
      <c r="BS100" s="57"/>
      <c r="BT100" s="57"/>
      <c r="BU100" s="57"/>
      <c r="BV100" s="57"/>
      <c r="BW100" s="57"/>
      <c r="BX100" s="57"/>
      <c r="BY100" s="57"/>
      <c r="BZ100" s="57"/>
      <c r="CA100" s="57"/>
      <c r="CB100" s="57"/>
      <c r="CC100" s="57"/>
      <c r="CD100" s="57"/>
      <c r="CE100" s="57"/>
      <c r="CF100" s="57"/>
      <c r="CG100" s="57"/>
      <c r="CH100" s="57"/>
      <c r="CI100" s="57"/>
      <c r="CJ100" s="57"/>
      <c r="CK100" s="57"/>
      <c r="CL100" s="57"/>
      <c r="CM100" s="57"/>
      <c r="CN100" s="57"/>
      <c r="CO100" s="57"/>
      <c r="CP100" s="57"/>
      <c r="CQ100" s="57"/>
      <c r="CR100" s="57"/>
      <c r="CS100" s="57"/>
      <c r="CT100" s="57"/>
      <c r="CU100" s="57"/>
      <c r="CV100" s="57"/>
      <c r="CW100" s="57"/>
      <c r="CX100" s="57"/>
      <c r="CY100" s="57"/>
      <c r="CZ100" s="57"/>
      <c r="DA100" s="57"/>
      <c r="DB100" s="57"/>
      <c r="DC100" s="57"/>
      <c r="DD100" s="57"/>
      <c r="DE100" s="57"/>
      <c r="DF100" s="57"/>
      <c r="DG100" s="57"/>
      <c r="DH100" s="57"/>
      <c r="DI100" s="57"/>
      <c r="DJ100" s="57"/>
      <c r="DK100" s="57"/>
      <c r="DL100" s="57"/>
      <c r="DM100" s="57"/>
      <c r="DN100" s="57"/>
      <c r="DO100" s="57"/>
      <c r="DP100" s="57"/>
      <c r="DQ100" s="57"/>
      <c r="DR100" s="57"/>
      <c r="DS100" s="57"/>
      <c r="DT100" s="57"/>
      <c r="DU100" s="57"/>
      <c r="DV100" s="101"/>
      <c r="DW100" s="57"/>
      <c r="DX100" s="57"/>
      <c r="DY100" s="57"/>
      <c r="DZ100" s="57"/>
      <c r="EA100" s="57"/>
      <c r="EB100" s="57"/>
      <c r="EC100" s="57"/>
      <c r="ED100" s="57"/>
      <c r="EE100" s="57"/>
      <c r="EF100" s="57"/>
      <c r="EG100" s="57"/>
      <c r="EH100" s="57"/>
      <c r="EI100" s="57"/>
      <c r="EJ100" s="57"/>
      <c r="EK100" s="57"/>
      <c r="EL100" s="57"/>
      <c r="EM100" s="57"/>
      <c r="EN100" s="57"/>
      <c r="EO100" s="57"/>
      <c r="EP100" s="57"/>
      <c r="EQ100" s="101"/>
      <c r="ER100" s="557"/>
    </row>
    <row r="101" spans="1:148" ht="15" customHeight="1" x14ac:dyDescent="0.25">
      <c r="A101" s="625"/>
      <c r="B101" s="1343" t="s">
        <v>1283</v>
      </c>
      <c r="C101" s="1348" t="str">
        <f>IF(ISBLANK(TB!C276), "", TB!C276)</f>
        <v/>
      </c>
      <c r="D101" s="1348" t="str">
        <f>IF(ISBLANK(TB!D276), "", TB!D276)</f>
        <v/>
      </c>
      <c r="E101" s="1348" t="str">
        <f>IF(ISBLANK(TB!E276), "", TB!E276)</f>
        <v/>
      </c>
      <c r="F101" s="1348" t="str">
        <f>IF(ISBLANK(TB!F276), "", TB!F276)</f>
        <v/>
      </c>
      <c r="G101" s="57"/>
      <c r="H101" s="57"/>
      <c r="I101" s="57"/>
      <c r="J101" s="57"/>
      <c r="K101" s="57"/>
      <c r="L101" s="57"/>
      <c r="M101" s="57"/>
      <c r="N101" s="57"/>
      <c r="O101" s="57"/>
      <c r="P101" s="57"/>
      <c r="Q101" s="57"/>
      <c r="R101" s="57"/>
      <c r="S101" s="57"/>
      <c r="T101" s="57"/>
      <c r="U101" s="57"/>
      <c r="V101" s="57"/>
      <c r="W101" s="57"/>
      <c r="X101" s="57"/>
      <c r="Y101" s="57"/>
      <c r="Z101" s="57"/>
      <c r="AA101" s="57"/>
      <c r="AB101" s="57"/>
      <c r="AC101" s="57"/>
      <c r="AD101" s="57"/>
      <c r="AE101" s="57"/>
      <c r="AF101" s="57"/>
      <c r="AG101" s="57"/>
      <c r="AH101" s="57"/>
      <c r="AI101" s="57"/>
      <c r="AJ101" s="57"/>
      <c r="AK101" s="57"/>
      <c r="AL101" s="57"/>
      <c r="AM101" s="57"/>
      <c r="AN101" s="57"/>
      <c r="AO101" s="57"/>
      <c r="AP101" s="57"/>
      <c r="AQ101" s="57"/>
      <c r="AR101" s="57"/>
      <c r="AS101" s="57"/>
      <c r="AT101" s="57"/>
      <c r="AU101" s="57"/>
      <c r="AV101" s="57"/>
      <c r="AW101" s="57"/>
      <c r="AX101" s="57"/>
      <c r="AY101" s="57"/>
      <c r="AZ101" s="57"/>
      <c r="BA101" s="57"/>
      <c r="BB101" s="57"/>
      <c r="BC101" s="57"/>
      <c r="BD101" s="57"/>
      <c r="BE101" s="57"/>
      <c r="BF101" s="57"/>
      <c r="BG101" s="57"/>
      <c r="BH101" s="57"/>
      <c r="BI101" s="57"/>
      <c r="BJ101" s="57"/>
      <c r="BK101" s="57"/>
      <c r="BL101" s="57"/>
      <c r="BM101" s="57"/>
      <c r="BN101" s="57"/>
      <c r="BO101" s="57"/>
      <c r="BP101" s="57"/>
      <c r="BQ101" s="57"/>
      <c r="BR101" s="57"/>
      <c r="BS101" s="57"/>
      <c r="BT101" s="57"/>
      <c r="BU101" s="57"/>
      <c r="BV101" s="57"/>
      <c r="BW101" s="57"/>
      <c r="BX101" s="57"/>
      <c r="BY101" s="57"/>
      <c r="BZ101" s="57"/>
      <c r="CA101" s="57"/>
      <c r="CB101" s="57"/>
      <c r="CC101" s="57"/>
      <c r="CD101" s="57"/>
      <c r="CE101" s="57"/>
      <c r="CF101" s="57"/>
      <c r="CG101" s="57"/>
      <c r="CH101" s="57"/>
      <c r="CI101" s="57"/>
      <c r="CJ101" s="57"/>
      <c r="CK101" s="57"/>
      <c r="CL101" s="57"/>
      <c r="CM101" s="57"/>
      <c r="CN101" s="57"/>
      <c r="CO101" s="57"/>
      <c r="CP101" s="57"/>
      <c r="CQ101" s="57"/>
      <c r="CR101" s="57"/>
      <c r="CS101" s="57"/>
      <c r="CT101" s="57"/>
      <c r="CU101" s="57"/>
      <c r="CV101" s="57"/>
      <c r="CW101" s="57"/>
      <c r="CX101" s="57"/>
      <c r="CY101" s="57"/>
      <c r="CZ101" s="57"/>
      <c r="DA101" s="57"/>
      <c r="DB101" s="57"/>
      <c r="DC101" s="57"/>
      <c r="DD101" s="57"/>
      <c r="DE101" s="57"/>
      <c r="DF101" s="57"/>
      <c r="DG101" s="57"/>
      <c r="DH101" s="57"/>
      <c r="DI101" s="57"/>
      <c r="DJ101" s="57"/>
      <c r="DK101" s="57"/>
      <c r="DL101" s="57"/>
      <c r="DM101" s="57"/>
      <c r="DN101" s="57"/>
      <c r="DO101" s="57"/>
      <c r="DP101" s="57"/>
      <c r="DQ101" s="57"/>
      <c r="DR101" s="57"/>
      <c r="DS101" s="57"/>
      <c r="DT101" s="57"/>
      <c r="DU101" s="57"/>
      <c r="DV101" s="101"/>
      <c r="DW101" s="57"/>
      <c r="DX101" s="57"/>
      <c r="DY101" s="57"/>
      <c r="DZ101" s="57"/>
      <c r="EA101" s="57"/>
      <c r="EB101" s="57"/>
      <c r="EC101" s="57"/>
      <c r="ED101" s="57"/>
      <c r="EE101" s="57"/>
      <c r="EF101" s="57"/>
      <c r="EG101" s="57"/>
      <c r="EH101" s="57"/>
      <c r="EI101" s="57"/>
      <c r="EJ101" s="57"/>
      <c r="EK101" s="57"/>
      <c r="EL101" s="57"/>
      <c r="EM101" s="57"/>
      <c r="EN101" s="57"/>
      <c r="EO101" s="57"/>
      <c r="EP101" s="57"/>
      <c r="EQ101" s="101"/>
      <c r="ER101" s="557"/>
    </row>
    <row r="102" spans="1:148" ht="15" customHeight="1" x14ac:dyDescent="0.25">
      <c r="A102" s="625"/>
      <c r="B102" s="1343" t="s">
        <v>1284</v>
      </c>
      <c r="C102" s="1348" t="str">
        <f>IF(ISBLANK(TB!C277), "", TB!C277)</f>
        <v/>
      </c>
      <c r="D102" s="1348" t="str">
        <f>IF(ISBLANK(TB!D277), "", TB!D277)</f>
        <v/>
      </c>
      <c r="E102" s="1348" t="str">
        <f>IF(ISBLANK(TB!E277), "", TB!E277)</f>
        <v/>
      </c>
      <c r="F102" s="1348" t="str">
        <f>IF(ISBLANK(TB!F277), "", TB!F277)</f>
        <v/>
      </c>
      <c r="G102" s="57"/>
      <c r="H102" s="57"/>
      <c r="I102" s="57"/>
      <c r="J102" s="57"/>
      <c r="K102" s="57"/>
      <c r="L102" s="57"/>
      <c r="M102" s="57"/>
      <c r="N102" s="57"/>
      <c r="O102" s="57"/>
      <c r="P102" s="57"/>
      <c r="Q102" s="57"/>
      <c r="R102" s="57"/>
      <c r="S102" s="57"/>
      <c r="T102" s="57"/>
      <c r="U102" s="57"/>
      <c r="V102" s="57"/>
      <c r="W102" s="57"/>
      <c r="X102" s="57"/>
      <c r="Y102" s="57"/>
      <c r="Z102" s="57"/>
      <c r="AA102" s="57"/>
      <c r="AB102" s="57"/>
      <c r="AC102" s="57"/>
      <c r="AD102" s="57"/>
      <c r="AE102" s="57"/>
      <c r="AF102" s="57"/>
      <c r="AG102" s="57"/>
      <c r="AH102" s="57"/>
      <c r="AI102" s="57"/>
      <c r="AJ102" s="57"/>
      <c r="AK102" s="57"/>
      <c r="AL102" s="57"/>
      <c r="AM102" s="57"/>
      <c r="AN102" s="57"/>
      <c r="AO102" s="57"/>
      <c r="AP102" s="57"/>
      <c r="AQ102" s="57"/>
      <c r="AR102" s="57"/>
      <c r="AS102" s="57"/>
      <c r="AT102" s="57"/>
      <c r="AU102" s="57"/>
      <c r="AV102" s="57"/>
      <c r="AW102" s="57"/>
      <c r="AX102" s="57"/>
      <c r="AY102" s="57"/>
      <c r="AZ102" s="57"/>
      <c r="BA102" s="57"/>
      <c r="BB102" s="57"/>
      <c r="BC102" s="57"/>
      <c r="BD102" s="57"/>
      <c r="BE102" s="57"/>
      <c r="BF102" s="57"/>
      <c r="BG102" s="57"/>
      <c r="BH102" s="57"/>
      <c r="BI102" s="57"/>
      <c r="BJ102" s="57"/>
      <c r="BK102" s="57"/>
      <c r="BL102" s="57"/>
      <c r="BM102" s="57"/>
      <c r="BN102" s="57"/>
      <c r="BO102" s="57"/>
      <c r="BP102" s="57"/>
      <c r="BQ102" s="57"/>
      <c r="BR102" s="57"/>
      <c r="BS102" s="57"/>
      <c r="BT102" s="57"/>
      <c r="BU102" s="57"/>
      <c r="BV102" s="57"/>
      <c r="BW102" s="57"/>
      <c r="BX102" s="57"/>
      <c r="BY102" s="57"/>
      <c r="BZ102" s="57"/>
      <c r="CA102" s="57"/>
      <c r="CB102" s="57"/>
      <c r="CC102" s="57"/>
      <c r="CD102" s="57"/>
      <c r="CE102" s="57"/>
      <c r="CF102" s="57"/>
      <c r="CG102" s="57"/>
      <c r="CH102" s="57"/>
      <c r="CI102" s="57"/>
      <c r="CJ102" s="57"/>
      <c r="CK102" s="57"/>
      <c r="CL102" s="57"/>
      <c r="CM102" s="57"/>
      <c r="CN102" s="57"/>
      <c r="CO102" s="57"/>
      <c r="CP102" s="57"/>
      <c r="CQ102" s="57"/>
      <c r="CR102" s="57"/>
      <c r="CS102" s="57"/>
      <c r="CT102" s="57"/>
      <c r="CU102" s="57"/>
      <c r="CV102" s="57"/>
      <c r="CW102" s="57"/>
      <c r="CX102" s="57"/>
      <c r="CY102" s="57"/>
      <c r="CZ102" s="57"/>
      <c r="DA102" s="57"/>
      <c r="DB102" s="57"/>
      <c r="DC102" s="57"/>
      <c r="DD102" s="57"/>
      <c r="DE102" s="57"/>
      <c r="DF102" s="57"/>
      <c r="DG102" s="57"/>
      <c r="DH102" s="57"/>
      <c r="DI102" s="57"/>
      <c r="DJ102" s="57"/>
      <c r="DK102" s="57"/>
      <c r="DL102" s="57"/>
      <c r="DM102" s="57"/>
      <c r="DN102" s="57"/>
      <c r="DO102" s="57"/>
      <c r="DP102" s="57"/>
      <c r="DQ102" s="57"/>
      <c r="DR102" s="57"/>
      <c r="DS102" s="57"/>
      <c r="DT102" s="57"/>
      <c r="DU102" s="57"/>
      <c r="DV102" s="101"/>
      <c r="DW102" s="57"/>
      <c r="DX102" s="57"/>
      <c r="DY102" s="57"/>
      <c r="DZ102" s="57"/>
      <c r="EA102" s="57"/>
      <c r="EB102" s="57"/>
      <c r="EC102" s="57"/>
      <c r="ED102" s="57"/>
      <c r="EE102" s="57"/>
      <c r="EF102" s="57"/>
      <c r="EG102" s="57"/>
      <c r="EH102" s="57"/>
      <c r="EI102" s="57"/>
      <c r="EJ102" s="57"/>
      <c r="EK102" s="57"/>
      <c r="EL102" s="57"/>
      <c r="EM102" s="57"/>
      <c r="EN102" s="57"/>
      <c r="EO102" s="57"/>
      <c r="EP102" s="57"/>
      <c r="EQ102" s="101"/>
      <c r="ER102" s="557"/>
    </row>
    <row r="103" spans="1:148" ht="15" customHeight="1" x14ac:dyDescent="0.25">
      <c r="A103" s="625"/>
      <c r="B103" s="1343" t="s">
        <v>1285</v>
      </c>
      <c r="C103" s="1348" t="str">
        <f>IF(ISBLANK(TB!C278), "", TB!C278)</f>
        <v/>
      </c>
      <c r="D103" s="1348" t="str">
        <f>IF(ISBLANK(TB!D278), "", TB!D278)</f>
        <v/>
      </c>
      <c r="E103" s="1348" t="str">
        <f>IF(ISBLANK(TB!E278), "", TB!E278)</f>
        <v/>
      </c>
      <c r="F103" s="1348" t="str">
        <f>IF(ISBLANK(TB!F278), "", TB!F278)</f>
        <v/>
      </c>
      <c r="G103" s="57"/>
      <c r="H103" s="57"/>
      <c r="I103" s="57"/>
      <c r="J103" s="57"/>
      <c r="K103" s="57"/>
      <c r="L103" s="57"/>
      <c r="M103" s="57"/>
      <c r="N103" s="57"/>
      <c r="O103" s="57"/>
      <c r="P103" s="57"/>
      <c r="Q103" s="57"/>
      <c r="R103" s="57"/>
      <c r="S103" s="57"/>
      <c r="T103" s="57"/>
      <c r="U103" s="57"/>
      <c r="V103" s="57"/>
      <c r="W103" s="57"/>
      <c r="X103" s="57"/>
      <c r="Y103" s="57"/>
      <c r="Z103" s="57"/>
      <c r="AA103" s="57"/>
      <c r="AB103" s="57"/>
      <c r="AC103" s="57"/>
      <c r="AD103" s="57"/>
      <c r="AE103" s="57"/>
      <c r="AF103" s="57"/>
      <c r="AG103" s="57"/>
      <c r="AH103" s="57"/>
      <c r="AI103" s="57"/>
      <c r="AJ103" s="57"/>
      <c r="AK103" s="57"/>
      <c r="AL103" s="57"/>
      <c r="AM103" s="57"/>
      <c r="AN103" s="57"/>
      <c r="AO103" s="57"/>
      <c r="AP103" s="57"/>
      <c r="AQ103" s="57"/>
      <c r="AR103" s="57"/>
      <c r="AS103" s="57"/>
      <c r="AT103" s="57"/>
      <c r="AU103" s="57"/>
      <c r="AV103" s="57"/>
      <c r="AW103" s="57"/>
      <c r="AX103" s="57"/>
      <c r="AY103" s="57"/>
      <c r="AZ103" s="57"/>
      <c r="BA103" s="57"/>
      <c r="BB103" s="57"/>
      <c r="BC103" s="57"/>
      <c r="BD103" s="57"/>
      <c r="BE103" s="57"/>
      <c r="BF103" s="57"/>
      <c r="BG103" s="57"/>
      <c r="BH103" s="57"/>
      <c r="BI103" s="57"/>
      <c r="BJ103" s="57"/>
      <c r="BK103" s="57"/>
      <c r="BL103" s="57"/>
      <c r="BM103" s="57"/>
      <c r="BN103" s="57"/>
      <c r="BO103" s="57"/>
      <c r="BP103" s="57"/>
      <c r="BQ103" s="57"/>
      <c r="BR103" s="57"/>
      <c r="BS103" s="57"/>
      <c r="BT103" s="57"/>
      <c r="BU103" s="57"/>
      <c r="BV103" s="57"/>
      <c r="BW103" s="57"/>
      <c r="BX103" s="57"/>
      <c r="BY103" s="57"/>
      <c r="BZ103" s="57"/>
      <c r="CA103" s="57"/>
      <c r="CB103" s="57"/>
      <c r="CC103" s="57"/>
      <c r="CD103" s="57"/>
      <c r="CE103" s="57"/>
      <c r="CF103" s="57"/>
      <c r="CG103" s="57"/>
      <c r="CH103" s="57"/>
      <c r="CI103" s="57"/>
      <c r="CJ103" s="57"/>
      <c r="CK103" s="57"/>
      <c r="CL103" s="57"/>
      <c r="CM103" s="57"/>
      <c r="CN103" s="57"/>
      <c r="CO103" s="57"/>
      <c r="CP103" s="57"/>
      <c r="CQ103" s="57"/>
      <c r="CR103" s="57"/>
      <c r="CS103" s="57"/>
      <c r="CT103" s="57"/>
      <c r="CU103" s="57"/>
      <c r="CV103" s="57"/>
      <c r="CW103" s="57"/>
      <c r="CX103" s="57"/>
      <c r="CY103" s="57"/>
      <c r="CZ103" s="57"/>
      <c r="DA103" s="57"/>
      <c r="DB103" s="57"/>
      <c r="DC103" s="57"/>
      <c r="DD103" s="57"/>
      <c r="DE103" s="57"/>
      <c r="DF103" s="57"/>
      <c r="DG103" s="57"/>
      <c r="DH103" s="57"/>
      <c r="DI103" s="57"/>
      <c r="DJ103" s="57"/>
      <c r="DK103" s="57"/>
      <c r="DL103" s="57"/>
      <c r="DM103" s="57"/>
      <c r="DN103" s="57"/>
      <c r="DO103" s="57"/>
      <c r="DP103" s="57"/>
      <c r="DQ103" s="57"/>
      <c r="DR103" s="57"/>
      <c r="DS103" s="57"/>
      <c r="DT103" s="57"/>
      <c r="DU103" s="57"/>
      <c r="DV103" s="101"/>
      <c r="DW103" s="57"/>
      <c r="DX103" s="57"/>
      <c r="DY103" s="57"/>
      <c r="DZ103" s="57"/>
      <c r="EA103" s="57"/>
      <c r="EB103" s="57"/>
      <c r="EC103" s="57"/>
      <c r="ED103" s="57"/>
      <c r="EE103" s="57"/>
      <c r="EF103" s="57"/>
      <c r="EG103" s="57"/>
      <c r="EH103" s="57"/>
      <c r="EI103" s="57"/>
      <c r="EJ103" s="57"/>
      <c r="EK103" s="57"/>
      <c r="EL103" s="57"/>
      <c r="EM103" s="57"/>
      <c r="EN103" s="57"/>
      <c r="EO103" s="57"/>
      <c r="EP103" s="57"/>
      <c r="EQ103" s="101"/>
      <c r="ER103" s="557"/>
    </row>
    <row r="104" spans="1:148" ht="15" customHeight="1" x14ac:dyDescent="0.25">
      <c r="A104" s="625"/>
      <c r="B104" s="1343" t="s">
        <v>1286</v>
      </c>
      <c r="C104" s="1348" t="str">
        <f>IF(ISBLANK(TB!C279), "", TB!C279)</f>
        <v/>
      </c>
      <c r="D104" s="1348" t="str">
        <f>IF(ISBLANK(TB!D279), "", TB!D279)</f>
        <v/>
      </c>
      <c r="E104" s="1348" t="str">
        <f>IF(ISBLANK(TB!E279), "", TB!E279)</f>
        <v/>
      </c>
      <c r="F104" s="1348" t="str">
        <f>IF(ISBLANK(TB!F279), "", TB!F279)</f>
        <v/>
      </c>
      <c r="G104" s="57"/>
      <c r="H104" s="57"/>
      <c r="I104" s="57"/>
      <c r="J104" s="57"/>
      <c r="K104" s="57"/>
      <c r="L104" s="57"/>
      <c r="M104" s="57"/>
      <c r="N104" s="57"/>
      <c r="O104" s="57"/>
      <c r="P104" s="57"/>
      <c r="Q104" s="57"/>
      <c r="R104" s="57"/>
      <c r="S104" s="57"/>
      <c r="T104" s="57"/>
      <c r="U104" s="57"/>
      <c r="V104" s="57"/>
      <c r="W104" s="57"/>
      <c r="X104" s="57"/>
      <c r="Y104" s="57"/>
      <c r="Z104" s="57"/>
      <c r="AA104" s="57"/>
      <c r="AB104" s="57"/>
      <c r="AC104" s="57"/>
      <c r="AD104" s="57"/>
      <c r="AE104" s="57"/>
      <c r="AF104" s="57"/>
      <c r="AG104" s="57"/>
      <c r="AH104" s="57"/>
      <c r="AI104" s="57"/>
      <c r="AJ104" s="57"/>
      <c r="AK104" s="57"/>
      <c r="AL104" s="57"/>
      <c r="AM104" s="57"/>
      <c r="AN104" s="57"/>
      <c r="AO104" s="57"/>
      <c r="AP104" s="57"/>
      <c r="AQ104" s="57"/>
      <c r="AR104" s="57"/>
      <c r="AS104" s="57"/>
      <c r="AT104" s="57"/>
      <c r="AU104" s="57"/>
      <c r="AV104" s="57"/>
      <c r="AW104" s="57"/>
      <c r="AX104" s="57"/>
      <c r="AY104" s="57"/>
      <c r="AZ104" s="57"/>
      <c r="BA104" s="57"/>
      <c r="BB104" s="57"/>
      <c r="BC104" s="57"/>
      <c r="BD104" s="57"/>
      <c r="BE104" s="57"/>
      <c r="BF104" s="57"/>
      <c r="BG104" s="57"/>
      <c r="BH104" s="57"/>
      <c r="BI104" s="57"/>
      <c r="BJ104" s="57"/>
      <c r="BK104" s="57"/>
      <c r="BL104" s="57"/>
      <c r="BM104" s="57"/>
      <c r="BN104" s="57"/>
      <c r="BO104" s="57"/>
      <c r="BP104" s="57"/>
      <c r="BQ104" s="57"/>
      <c r="BR104" s="57"/>
      <c r="BS104" s="57"/>
      <c r="BT104" s="57"/>
      <c r="BU104" s="57"/>
      <c r="BV104" s="57"/>
      <c r="BW104" s="57"/>
      <c r="BX104" s="57"/>
      <c r="BY104" s="57"/>
      <c r="BZ104" s="57"/>
      <c r="CA104" s="57"/>
      <c r="CB104" s="57"/>
      <c r="CC104" s="57"/>
      <c r="CD104" s="57"/>
      <c r="CE104" s="57"/>
      <c r="CF104" s="57"/>
      <c r="CG104" s="57"/>
      <c r="CH104" s="57"/>
      <c r="CI104" s="57"/>
      <c r="CJ104" s="57"/>
      <c r="CK104" s="57"/>
      <c r="CL104" s="57"/>
      <c r="CM104" s="57"/>
      <c r="CN104" s="57"/>
      <c r="CO104" s="57"/>
      <c r="CP104" s="57"/>
      <c r="CQ104" s="57"/>
      <c r="CR104" s="57"/>
      <c r="CS104" s="57"/>
      <c r="CT104" s="57"/>
      <c r="CU104" s="57"/>
      <c r="CV104" s="57"/>
      <c r="CW104" s="57"/>
      <c r="CX104" s="57"/>
      <c r="CY104" s="57"/>
      <c r="CZ104" s="57"/>
      <c r="DA104" s="57"/>
      <c r="DB104" s="57"/>
      <c r="DC104" s="57"/>
      <c r="DD104" s="57"/>
      <c r="DE104" s="57"/>
      <c r="DF104" s="57"/>
      <c r="DG104" s="57"/>
      <c r="DH104" s="57"/>
      <c r="DI104" s="57"/>
      <c r="DJ104" s="57"/>
      <c r="DK104" s="57"/>
      <c r="DL104" s="57"/>
      <c r="DM104" s="57"/>
      <c r="DN104" s="57"/>
      <c r="DO104" s="57"/>
      <c r="DP104" s="57"/>
      <c r="DQ104" s="57"/>
      <c r="DR104" s="57"/>
      <c r="DS104" s="57"/>
      <c r="DT104" s="57"/>
      <c r="DU104" s="57"/>
      <c r="DV104" s="101"/>
      <c r="DW104" s="57"/>
      <c r="DX104" s="57"/>
      <c r="DY104" s="57"/>
      <c r="DZ104" s="57"/>
      <c r="EA104" s="57"/>
      <c r="EB104" s="57"/>
      <c r="EC104" s="57"/>
      <c r="ED104" s="57"/>
      <c r="EE104" s="57"/>
      <c r="EF104" s="57"/>
      <c r="EG104" s="57"/>
      <c r="EH104" s="57"/>
      <c r="EI104" s="57"/>
      <c r="EJ104" s="57"/>
      <c r="EK104" s="57"/>
      <c r="EL104" s="57"/>
      <c r="EM104" s="57"/>
      <c r="EN104" s="57"/>
      <c r="EO104" s="57"/>
      <c r="EP104" s="57"/>
      <c r="EQ104" s="101"/>
      <c r="ER104" s="557"/>
    </row>
    <row r="105" spans="1:148" ht="15" customHeight="1" x14ac:dyDescent="0.25">
      <c r="A105" s="625"/>
      <c r="B105" s="1343" t="s">
        <v>1287</v>
      </c>
      <c r="C105" s="1348" t="str">
        <f>IF(ISBLANK(TB!C280), "", TB!C280)</f>
        <v/>
      </c>
      <c r="D105" s="1348" t="str">
        <f>IF(ISBLANK(TB!D280), "", TB!D280)</f>
        <v/>
      </c>
      <c r="E105" s="1348" t="str">
        <f>IF(ISBLANK(TB!E280), "", TB!E280)</f>
        <v/>
      </c>
      <c r="F105" s="1348" t="str">
        <f>IF(ISBLANK(TB!F280), "", TB!F280)</f>
        <v/>
      </c>
      <c r="G105" s="57"/>
      <c r="H105" s="57"/>
      <c r="I105" s="57"/>
      <c r="J105" s="57"/>
      <c r="K105" s="57"/>
      <c r="L105" s="57"/>
      <c r="M105" s="57"/>
      <c r="N105" s="57"/>
      <c r="O105" s="57"/>
      <c r="P105" s="57"/>
      <c r="Q105" s="57"/>
      <c r="R105" s="57"/>
      <c r="S105" s="57"/>
      <c r="T105" s="57"/>
      <c r="U105" s="57"/>
      <c r="V105" s="57"/>
      <c r="W105" s="57"/>
      <c r="X105" s="57"/>
      <c r="Y105" s="57"/>
      <c r="Z105" s="57"/>
      <c r="AA105" s="57"/>
      <c r="AB105" s="57"/>
      <c r="AC105" s="57"/>
      <c r="AD105" s="57"/>
      <c r="AE105" s="57"/>
      <c r="AF105" s="57"/>
      <c r="AG105" s="57"/>
      <c r="AH105" s="57"/>
      <c r="AI105" s="57"/>
      <c r="AJ105" s="57"/>
      <c r="AK105" s="57"/>
      <c r="AL105" s="57"/>
      <c r="AM105" s="57"/>
      <c r="AN105" s="57"/>
      <c r="AO105" s="57"/>
      <c r="AP105" s="57"/>
      <c r="AQ105" s="57"/>
      <c r="AR105" s="57"/>
      <c r="AS105" s="57"/>
      <c r="AT105" s="57"/>
      <c r="AU105" s="57"/>
      <c r="AV105" s="57"/>
      <c r="AW105" s="57"/>
      <c r="AX105" s="57"/>
      <c r="AY105" s="57"/>
      <c r="AZ105" s="57"/>
      <c r="BA105" s="57"/>
      <c r="BB105" s="57"/>
      <c r="BC105" s="57"/>
      <c r="BD105" s="57"/>
      <c r="BE105" s="57"/>
      <c r="BF105" s="57"/>
      <c r="BG105" s="57"/>
      <c r="BH105" s="57"/>
      <c r="BI105" s="57"/>
      <c r="BJ105" s="57"/>
      <c r="BK105" s="57"/>
      <c r="BL105" s="57"/>
      <c r="BM105" s="57"/>
      <c r="BN105" s="57"/>
      <c r="BO105" s="57"/>
      <c r="BP105" s="57"/>
      <c r="BQ105" s="57"/>
      <c r="BR105" s="57"/>
      <c r="BS105" s="57"/>
      <c r="BT105" s="57"/>
      <c r="BU105" s="57"/>
      <c r="BV105" s="57"/>
      <c r="BW105" s="57"/>
      <c r="BX105" s="57"/>
      <c r="BY105" s="57"/>
      <c r="BZ105" s="57"/>
      <c r="CA105" s="57"/>
      <c r="CB105" s="57"/>
      <c r="CC105" s="57"/>
      <c r="CD105" s="57"/>
      <c r="CE105" s="57"/>
      <c r="CF105" s="57"/>
      <c r="CG105" s="57"/>
      <c r="CH105" s="57"/>
      <c r="CI105" s="57"/>
      <c r="CJ105" s="57"/>
      <c r="CK105" s="57"/>
      <c r="CL105" s="57"/>
      <c r="CM105" s="57"/>
      <c r="CN105" s="57"/>
      <c r="CO105" s="57"/>
      <c r="CP105" s="57"/>
      <c r="CQ105" s="57"/>
      <c r="CR105" s="57"/>
      <c r="CS105" s="57"/>
      <c r="CT105" s="57"/>
      <c r="CU105" s="57"/>
      <c r="CV105" s="57"/>
      <c r="CW105" s="57"/>
      <c r="CX105" s="57"/>
      <c r="CY105" s="57"/>
      <c r="CZ105" s="57"/>
      <c r="DA105" s="57"/>
      <c r="DB105" s="57"/>
      <c r="DC105" s="57"/>
      <c r="DD105" s="57"/>
      <c r="DE105" s="57"/>
      <c r="DF105" s="57"/>
      <c r="DG105" s="57"/>
      <c r="DH105" s="57"/>
      <c r="DI105" s="57"/>
      <c r="DJ105" s="57"/>
      <c r="DK105" s="57"/>
      <c r="DL105" s="57"/>
      <c r="DM105" s="57"/>
      <c r="DN105" s="57"/>
      <c r="DO105" s="57"/>
      <c r="DP105" s="57"/>
      <c r="DQ105" s="57"/>
      <c r="DR105" s="57"/>
      <c r="DS105" s="57"/>
      <c r="DT105" s="57"/>
      <c r="DU105" s="57"/>
      <c r="DV105" s="101"/>
      <c r="DW105" s="57"/>
      <c r="DX105" s="57"/>
      <c r="DY105" s="57"/>
      <c r="DZ105" s="57"/>
      <c r="EA105" s="57"/>
      <c r="EB105" s="57"/>
      <c r="EC105" s="57"/>
      <c r="ED105" s="57"/>
      <c r="EE105" s="57"/>
      <c r="EF105" s="57"/>
      <c r="EG105" s="57"/>
      <c r="EH105" s="57"/>
      <c r="EI105" s="57"/>
      <c r="EJ105" s="57"/>
      <c r="EK105" s="57"/>
      <c r="EL105" s="57"/>
      <c r="EM105" s="57"/>
      <c r="EN105" s="57"/>
      <c r="EO105" s="57"/>
      <c r="EP105" s="57"/>
      <c r="EQ105" s="101"/>
      <c r="ER105" s="557"/>
    </row>
    <row r="106" spans="1:148" ht="15" customHeight="1" x14ac:dyDescent="0.25">
      <c r="A106" s="625"/>
      <c r="B106" s="1343" t="s">
        <v>1288</v>
      </c>
      <c r="C106" s="1348" t="str">
        <f>IF(ISBLANK(TB!C281), "", TB!C281)</f>
        <v/>
      </c>
      <c r="D106" s="1348" t="str">
        <f>IF(ISBLANK(TB!D281), "", TB!D281)</f>
        <v/>
      </c>
      <c r="E106" s="1348" t="str">
        <f>IF(ISBLANK(TB!E281), "", TB!E281)</f>
        <v/>
      </c>
      <c r="F106" s="1348" t="str">
        <f>IF(ISBLANK(TB!F281), "", TB!F281)</f>
        <v/>
      </c>
      <c r="G106" s="57"/>
      <c r="H106" s="57"/>
      <c r="I106" s="57"/>
      <c r="J106" s="57"/>
      <c r="K106" s="57"/>
      <c r="L106" s="57"/>
      <c r="M106" s="57"/>
      <c r="N106" s="57"/>
      <c r="O106" s="57"/>
      <c r="P106" s="57"/>
      <c r="Q106" s="57"/>
      <c r="R106" s="57"/>
      <c r="S106" s="57"/>
      <c r="T106" s="57"/>
      <c r="U106" s="57"/>
      <c r="V106" s="57"/>
      <c r="W106" s="57"/>
      <c r="X106" s="57"/>
      <c r="Y106" s="57"/>
      <c r="Z106" s="57"/>
      <c r="AA106" s="57"/>
      <c r="AB106" s="57"/>
      <c r="AC106" s="57"/>
      <c r="AD106" s="57"/>
      <c r="AE106" s="57"/>
      <c r="AF106" s="57"/>
      <c r="AG106" s="57"/>
      <c r="AH106" s="57"/>
      <c r="AI106" s="57"/>
      <c r="AJ106" s="57"/>
      <c r="AK106" s="57"/>
      <c r="AL106" s="57"/>
      <c r="AM106" s="57"/>
      <c r="AN106" s="57"/>
      <c r="AO106" s="57"/>
      <c r="AP106" s="57"/>
      <c r="AQ106" s="57"/>
      <c r="AR106" s="57"/>
      <c r="AS106" s="57"/>
      <c r="AT106" s="57"/>
      <c r="AU106" s="57"/>
      <c r="AV106" s="57"/>
      <c r="AW106" s="57"/>
      <c r="AX106" s="57"/>
      <c r="AY106" s="57"/>
      <c r="AZ106" s="57"/>
      <c r="BA106" s="57"/>
      <c r="BB106" s="57"/>
      <c r="BC106" s="57"/>
      <c r="BD106" s="57"/>
      <c r="BE106" s="57"/>
      <c r="BF106" s="57"/>
      <c r="BG106" s="57"/>
      <c r="BH106" s="57"/>
      <c r="BI106" s="57"/>
      <c r="BJ106" s="57"/>
      <c r="BK106" s="57"/>
      <c r="BL106" s="57"/>
      <c r="BM106" s="57"/>
      <c r="BN106" s="57"/>
      <c r="BO106" s="57"/>
      <c r="BP106" s="57"/>
      <c r="BQ106" s="57"/>
      <c r="BR106" s="57"/>
      <c r="BS106" s="57"/>
      <c r="BT106" s="57"/>
      <c r="BU106" s="57"/>
      <c r="BV106" s="57"/>
      <c r="BW106" s="57"/>
      <c r="BX106" s="57"/>
      <c r="BY106" s="57"/>
      <c r="BZ106" s="57"/>
      <c r="CA106" s="57"/>
      <c r="CB106" s="57"/>
      <c r="CC106" s="57"/>
      <c r="CD106" s="57"/>
      <c r="CE106" s="57"/>
      <c r="CF106" s="57"/>
      <c r="CG106" s="57"/>
      <c r="CH106" s="57"/>
      <c r="CI106" s="57"/>
      <c r="CJ106" s="57"/>
      <c r="CK106" s="57"/>
      <c r="CL106" s="57"/>
      <c r="CM106" s="57"/>
      <c r="CN106" s="57"/>
      <c r="CO106" s="57"/>
      <c r="CP106" s="57"/>
      <c r="CQ106" s="57"/>
      <c r="CR106" s="57"/>
      <c r="CS106" s="57"/>
      <c r="CT106" s="57"/>
      <c r="CU106" s="57"/>
      <c r="CV106" s="57"/>
      <c r="CW106" s="57"/>
      <c r="CX106" s="57"/>
      <c r="CY106" s="57"/>
      <c r="CZ106" s="57"/>
      <c r="DA106" s="57"/>
      <c r="DB106" s="57"/>
      <c r="DC106" s="57"/>
      <c r="DD106" s="57"/>
      <c r="DE106" s="57"/>
      <c r="DF106" s="57"/>
      <c r="DG106" s="57"/>
      <c r="DH106" s="57"/>
      <c r="DI106" s="57"/>
      <c r="DJ106" s="57"/>
      <c r="DK106" s="57"/>
      <c r="DL106" s="57"/>
      <c r="DM106" s="57"/>
      <c r="DN106" s="57"/>
      <c r="DO106" s="57"/>
      <c r="DP106" s="57"/>
      <c r="DQ106" s="57"/>
      <c r="DR106" s="57"/>
      <c r="DS106" s="57"/>
      <c r="DT106" s="57"/>
      <c r="DU106" s="57"/>
      <c r="DV106" s="101"/>
      <c r="DW106" s="57"/>
      <c r="DX106" s="57"/>
      <c r="DY106" s="57"/>
      <c r="DZ106" s="57"/>
      <c r="EA106" s="57"/>
      <c r="EB106" s="57"/>
      <c r="EC106" s="57"/>
      <c r="ED106" s="57"/>
      <c r="EE106" s="57"/>
      <c r="EF106" s="57"/>
      <c r="EG106" s="57"/>
      <c r="EH106" s="57"/>
      <c r="EI106" s="57"/>
      <c r="EJ106" s="57"/>
      <c r="EK106" s="57"/>
      <c r="EL106" s="57"/>
      <c r="EM106" s="57"/>
      <c r="EN106" s="57"/>
      <c r="EO106" s="57"/>
      <c r="EP106" s="57"/>
      <c r="EQ106" s="101"/>
      <c r="ER106" s="557"/>
    </row>
    <row r="107" spans="1:148" ht="15" customHeight="1" x14ac:dyDescent="0.25">
      <c r="A107" s="625"/>
      <c r="B107" s="1343" t="s">
        <v>1289</v>
      </c>
      <c r="C107" s="1348" t="str">
        <f>IF(ISBLANK(TB!C282), "", TB!C282)</f>
        <v/>
      </c>
      <c r="D107" s="1348" t="str">
        <f>IF(ISBLANK(TB!D282), "", TB!D282)</f>
        <v/>
      </c>
      <c r="E107" s="1348" t="str">
        <f>IF(ISBLANK(TB!E282), "", TB!E282)</f>
        <v/>
      </c>
      <c r="F107" s="1348" t="str">
        <f>IF(ISBLANK(TB!F282), "", TB!F282)</f>
        <v/>
      </c>
      <c r="G107" s="57"/>
      <c r="H107" s="57"/>
      <c r="I107" s="57"/>
      <c r="J107" s="57"/>
      <c r="K107" s="57"/>
      <c r="L107" s="57"/>
      <c r="M107" s="57"/>
      <c r="N107" s="57"/>
      <c r="O107" s="57"/>
      <c r="P107" s="57"/>
      <c r="Q107" s="57"/>
      <c r="R107" s="57"/>
      <c r="S107" s="57"/>
      <c r="T107" s="57"/>
      <c r="U107" s="57"/>
      <c r="V107" s="57"/>
      <c r="W107" s="57"/>
      <c r="X107" s="57"/>
      <c r="Y107" s="57"/>
      <c r="Z107" s="57"/>
      <c r="AA107" s="57"/>
      <c r="AB107" s="57"/>
      <c r="AC107" s="57"/>
      <c r="AD107" s="57"/>
      <c r="AE107" s="57"/>
      <c r="AF107" s="57"/>
      <c r="AG107" s="57"/>
      <c r="AH107" s="57"/>
      <c r="AI107" s="57"/>
      <c r="AJ107" s="57"/>
      <c r="AK107" s="57"/>
      <c r="AL107" s="57"/>
      <c r="AM107" s="57"/>
      <c r="AN107" s="57"/>
      <c r="AO107" s="57"/>
      <c r="AP107" s="57"/>
      <c r="AQ107" s="57"/>
      <c r="AR107" s="57"/>
      <c r="AS107" s="57"/>
      <c r="AT107" s="57"/>
      <c r="AU107" s="57"/>
      <c r="AV107" s="57"/>
      <c r="AW107" s="57"/>
      <c r="AX107" s="57"/>
      <c r="AY107" s="57"/>
      <c r="AZ107" s="57"/>
      <c r="BA107" s="57"/>
      <c r="BB107" s="57"/>
      <c r="BC107" s="57"/>
      <c r="BD107" s="57"/>
      <c r="BE107" s="57"/>
      <c r="BF107" s="57"/>
      <c r="BG107" s="57"/>
      <c r="BH107" s="57"/>
      <c r="BI107" s="57"/>
      <c r="BJ107" s="57"/>
      <c r="BK107" s="57"/>
      <c r="BL107" s="57"/>
      <c r="BM107" s="57"/>
      <c r="BN107" s="57"/>
      <c r="BO107" s="57"/>
      <c r="BP107" s="57"/>
      <c r="BQ107" s="57"/>
      <c r="BR107" s="57"/>
      <c r="BS107" s="57"/>
      <c r="BT107" s="57"/>
      <c r="BU107" s="57"/>
      <c r="BV107" s="57"/>
      <c r="BW107" s="57"/>
      <c r="BX107" s="57"/>
      <c r="BY107" s="57"/>
      <c r="BZ107" s="57"/>
      <c r="CA107" s="57"/>
      <c r="CB107" s="57"/>
      <c r="CC107" s="57"/>
      <c r="CD107" s="57"/>
      <c r="CE107" s="57"/>
      <c r="CF107" s="57"/>
      <c r="CG107" s="57"/>
      <c r="CH107" s="57"/>
      <c r="CI107" s="57"/>
      <c r="CJ107" s="57"/>
      <c r="CK107" s="57"/>
      <c r="CL107" s="57"/>
      <c r="CM107" s="57"/>
      <c r="CN107" s="57"/>
      <c r="CO107" s="57"/>
      <c r="CP107" s="57"/>
      <c r="CQ107" s="57"/>
      <c r="CR107" s="57"/>
      <c r="CS107" s="57"/>
      <c r="CT107" s="57"/>
      <c r="CU107" s="57"/>
      <c r="CV107" s="57"/>
      <c r="CW107" s="57"/>
      <c r="CX107" s="57"/>
      <c r="CY107" s="57"/>
      <c r="CZ107" s="57"/>
      <c r="DA107" s="57"/>
      <c r="DB107" s="57"/>
      <c r="DC107" s="57"/>
      <c r="DD107" s="57"/>
      <c r="DE107" s="57"/>
      <c r="DF107" s="57"/>
      <c r="DG107" s="57"/>
      <c r="DH107" s="57"/>
      <c r="DI107" s="57"/>
      <c r="DJ107" s="57"/>
      <c r="DK107" s="57"/>
      <c r="DL107" s="57"/>
      <c r="DM107" s="57"/>
      <c r="DN107" s="57"/>
      <c r="DO107" s="57"/>
      <c r="DP107" s="57"/>
      <c r="DQ107" s="57"/>
      <c r="DR107" s="57"/>
      <c r="DS107" s="57"/>
      <c r="DT107" s="57"/>
      <c r="DU107" s="57"/>
      <c r="DV107" s="101"/>
      <c r="DW107" s="57"/>
      <c r="DX107" s="57"/>
      <c r="DY107" s="57"/>
      <c r="DZ107" s="57"/>
      <c r="EA107" s="57"/>
      <c r="EB107" s="57"/>
      <c r="EC107" s="57"/>
      <c r="ED107" s="57"/>
      <c r="EE107" s="57"/>
      <c r="EF107" s="57"/>
      <c r="EG107" s="57"/>
      <c r="EH107" s="57"/>
      <c r="EI107" s="57"/>
      <c r="EJ107" s="57"/>
      <c r="EK107" s="57"/>
      <c r="EL107" s="57"/>
      <c r="EM107" s="57"/>
      <c r="EN107" s="57"/>
      <c r="EO107" s="57"/>
      <c r="EP107" s="57"/>
      <c r="EQ107" s="101"/>
      <c r="ER107" s="557"/>
    </row>
    <row r="108" spans="1:148" ht="15" customHeight="1" x14ac:dyDescent="0.25">
      <c r="A108" s="625"/>
      <c r="B108" s="1343" t="s">
        <v>1290</v>
      </c>
      <c r="C108" s="1348" t="str">
        <f>IF(ISBLANK(TB!C283), "", TB!C283)</f>
        <v/>
      </c>
      <c r="D108" s="1348" t="str">
        <f>IF(ISBLANK(TB!D283), "", TB!D283)</f>
        <v/>
      </c>
      <c r="E108" s="1348" t="str">
        <f>IF(ISBLANK(TB!E283), "", TB!E283)</f>
        <v/>
      </c>
      <c r="F108" s="1348" t="str">
        <f>IF(ISBLANK(TB!F283), "", TB!F283)</f>
        <v/>
      </c>
      <c r="G108" s="57"/>
      <c r="H108" s="57"/>
      <c r="I108" s="57"/>
      <c r="J108" s="57"/>
      <c r="K108" s="57"/>
      <c r="L108" s="57"/>
      <c r="M108" s="57"/>
      <c r="N108" s="57"/>
      <c r="O108" s="57"/>
      <c r="P108" s="57"/>
      <c r="Q108" s="57"/>
      <c r="R108" s="57"/>
      <c r="S108" s="57"/>
      <c r="T108" s="57"/>
      <c r="U108" s="57"/>
      <c r="V108" s="57"/>
      <c r="W108" s="57"/>
      <c r="X108" s="57"/>
      <c r="Y108" s="57"/>
      <c r="Z108" s="57"/>
      <c r="AA108" s="57"/>
      <c r="AB108" s="57"/>
      <c r="AC108" s="57"/>
      <c r="AD108" s="57"/>
      <c r="AE108" s="57"/>
      <c r="AF108" s="57"/>
      <c r="AG108" s="57"/>
      <c r="AH108" s="57"/>
      <c r="AI108" s="57"/>
      <c r="AJ108" s="57"/>
      <c r="AK108" s="57"/>
      <c r="AL108" s="57"/>
      <c r="AM108" s="57"/>
      <c r="AN108" s="57"/>
      <c r="AO108" s="57"/>
      <c r="AP108" s="57"/>
      <c r="AQ108" s="57"/>
      <c r="AR108" s="57"/>
      <c r="AS108" s="57"/>
      <c r="AT108" s="57"/>
      <c r="AU108" s="57"/>
      <c r="AV108" s="57"/>
      <c r="AW108" s="57"/>
      <c r="AX108" s="57"/>
      <c r="AY108" s="57"/>
      <c r="AZ108" s="57"/>
      <c r="BA108" s="57"/>
      <c r="BB108" s="57"/>
      <c r="BC108" s="57"/>
      <c r="BD108" s="57"/>
      <c r="BE108" s="57"/>
      <c r="BF108" s="57"/>
      <c r="BG108" s="57"/>
      <c r="BH108" s="57"/>
      <c r="BI108" s="57"/>
      <c r="BJ108" s="57"/>
      <c r="BK108" s="57"/>
      <c r="BL108" s="57"/>
      <c r="BM108" s="57"/>
      <c r="BN108" s="57"/>
      <c r="BO108" s="57"/>
      <c r="BP108" s="57"/>
      <c r="BQ108" s="57"/>
      <c r="BR108" s="57"/>
      <c r="BS108" s="57"/>
      <c r="BT108" s="57"/>
      <c r="BU108" s="57"/>
      <c r="BV108" s="57"/>
      <c r="BW108" s="57"/>
      <c r="BX108" s="57"/>
      <c r="BY108" s="57"/>
      <c r="BZ108" s="57"/>
      <c r="CA108" s="57"/>
      <c r="CB108" s="57"/>
      <c r="CC108" s="57"/>
      <c r="CD108" s="57"/>
      <c r="CE108" s="57"/>
      <c r="CF108" s="57"/>
      <c r="CG108" s="57"/>
      <c r="CH108" s="57"/>
      <c r="CI108" s="57"/>
      <c r="CJ108" s="57"/>
      <c r="CK108" s="57"/>
      <c r="CL108" s="57"/>
      <c r="CM108" s="57"/>
      <c r="CN108" s="57"/>
      <c r="CO108" s="57"/>
      <c r="CP108" s="57"/>
      <c r="CQ108" s="57"/>
      <c r="CR108" s="57"/>
      <c r="CS108" s="57"/>
      <c r="CT108" s="57"/>
      <c r="CU108" s="57"/>
      <c r="CV108" s="57"/>
      <c r="CW108" s="57"/>
      <c r="CX108" s="57"/>
      <c r="CY108" s="57"/>
      <c r="CZ108" s="57"/>
      <c r="DA108" s="57"/>
      <c r="DB108" s="57"/>
      <c r="DC108" s="57"/>
      <c r="DD108" s="57"/>
      <c r="DE108" s="57"/>
      <c r="DF108" s="57"/>
      <c r="DG108" s="57"/>
      <c r="DH108" s="57"/>
      <c r="DI108" s="57"/>
      <c r="DJ108" s="57"/>
      <c r="DK108" s="57"/>
      <c r="DL108" s="57"/>
      <c r="DM108" s="57"/>
      <c r="DN108" s="57"/>
      <c r="DO108" s="57"/>
      <c r="DP108" s="57"/>
      <c r="DQ108" s="57"/>
      <c r="DR108" s="57"/>
      <c r="DS108" s="57"/>
      <c r="DT108" s="57"/>
      <c r="DU108" s="57"/>
      <c r="DV108" s="101"/>
      <c r="DW108" s="57"/>
      <c r="DX108" s="57"/>
      <c r="DY108" s="57"/>
      <c r="DZ108" s="57"/>
      <c r="EA108" s="57"/>
      <c r="EB108" s="57"/>
      <c r="EC108" s="57"/>
      <c r="ED108" s="57"/>
      <c r="EE108" s="57"/>
      <c r="EF108" s="57"/>
      <c r="EG108" s="57"/>
      <c r="EH108" s="57"/>
      <c r="EI108" s="57"/>
      <c r="EJ108" s="57"/>
      <c r="EK108" s="57"/>
      <c r="EL108" s="57"/>
      <c r="EM108" s="57"/>
      <c r="EN108" s="57"/>
      <c r="EO108" s="57"/>
      <c r="EP108" s="57"/>
      <c r="EQ108" s="101"/>
      <c r="ER108" s="557"/>
    </row>
    <row r="109" spans="1:148" ht="15" customHeight="1" x14ac:dyDescent="0.25">
      <c r="A109" s="625"/>
      <c r="B109" s="1343" t="s">
        <v>1291</v>
      </c>
      <c r="C109" s="1348" t="str">
        <f>IF(ISBLANK(TB!C284), "", TB!C284)</f>
        <v/>
      </c>
      <c r="D109" s="1348" t="str">
        <f>IF(ISBLANK(TB!D284), "", TB!D284)</f>
        <v/>
      </c>
      <c r="E109" s="1348" t="str">
        <f>IF(ISBLANK(TB!E284), "", TB!E284)</f>
        <v/>
      </c>
      <c r="F109" s="1348" t="str">
        <f>IF(ISBLANK(TB!F284), "", TB!F284)</f>
        <v/>
      </c>
      <c r="G109" s="57"/>
      <c r="H109" s="57"/>
      <c r="I109" s="57"/>
      <c r="J109" s="57"/>
      <c r="K109" s="57"/>
      <c r="L109" s="57"/>
      <c r="M109" s="57"/>
      <c r="N109" s="57"/>
      <c r="O109" s="57"/>
      <c r="P109" s="57"/>
      <c r="Q109" s="57"/>
      <c r="R109" s="57"/>
      <c r="S109" s="57"/>
      <c r="T109" s="57"/>
      <c r="U109" s="57"/>
      <c r="V109" s="57"/>
      <c r="W109" s="57"/>
      <c r="X109" s="57"/>
      <c r="Y109" s="57"/>
      <c r="Z109" s="57"/>
      <c r="AA109" s="57"/>
      <c r="AB109" s="57"/>
      <c r="AC109" s="57"/>
      <c r="AD109" s="57"/>
      <c r="AE109" s="57"/>
      <c r="AF109" s="57"/>
      <c r="AG109" s="57"/>
      <c r="AH109" s="57"/>
      <c r="AI109" s="57"/>
      <c r="AJ109" s="57"/>
      <c r="AK109" s="57"/>
      <c r="AL109" s="57"/>
      <c r="AM109" s="57"/>
      <c r="AN109" s="57"/>
      <c r="AO109" s="57"/>
      <c r="AP109" s="57"/>
      <c r="AQ109" s="57"/>
      <c r="AR109" s="57"/>
      <c r="AS109" s="57"/>
      <c r="AT109" s="57"/>
      <c r="AU109" s="57"/>
      <c r="AV109" s="57"/>
      <c r="AW109" s="57"/>
      <c r="AX109" s="57"/>
      <c r="AY109" s="57"/>
      <c r="AZ109" s="57"/>
      <c r="BA109" s="57"/>
      <c r="BB109" s="57"/>
      <c r="BC109" s="57"/>
      <c r="BD109" s="57"/>
      <c r="BE109" s="57"/>
      <c r="BF109" s="57"/>
      <c r="BG109" s="57"/>
      <c r="BH109" s="57"/>
      <c r="BI109" s="57"/>
      <c r="BJ109" s="57"/>
      <c r="BK109" s="57"/>
      <c r="BL109" s="57"/>
      <c r="BM109" s="57"/>
      <c r="BN109" s="57"/>
      <c r="BO109" s="57"/>
      <c r="BP109" s="57"/>
      <c r="BQ109" s="57"/>
      <c r="BR109" s="57"/>
      <c r="BS109" s="57"/>
      <c r="BT109" s="57"/>
      <c r="BU109" s="57"/>
      <c r="BV109" s="57"/>
      <c r="BW109" s="57"/>
      <c r="BX109" s="57"/>
      <c r="BY109" s="57"/>
      <c r="BZ109" s="57"/>
      <c r="CA109" s="57"/>
      <c r="CB109" s="57"/>
      <c r="CC109" s="57"/>
      <c r="CD109" s="57"/>
      <c r="CE109" s="57"/>
      <c r="CF109" s="57"/>
      <c r="CG109" s="57"/>
      <c r="CH109" s="57"/>
      <c r="CI109" s="57"/>
      <c r="CJ109" s="57"/>
      <c r="CK109" s="57"/>
      <c r="CL109" s="57"/>
      <c r="CM109" s="57"/>
      <c r="CN109" s="57"/>
      <c r="CO109" s="57"/>
      <c r="CP109" s="57"/>
      <c r="CQ109" s="57"/>
      <c r="CR109" s="57"/>
      <c r="CS109" s="57"/>
      <c r="CT109" s="57"/>
      <c r="CU109" s="57"/>
      <c r="CV109" s="57"/>
      <c r="CW109" s="57"/>
      <c r="CX109" s="57"/>
      <c r="CY109" s="57"/>
      <c r="CZ109" s="57"/>
      <c r="DA109" s="57"/>
      <c r="DB109" s="57"/>
      <c r="DC109" s="57"/>
      <c r="DD109" s="57"/>
      <c r="DE109" s="57"/>
      <c r="DF109" s="57"/>
      <c r="DG109" s="57"/>
      <c r="DH109" s="57"/>
      <c r="DI109" s="57"/>
      <c r="DJ109" s="57"/>
      <c r="DK109" s="57"/>
      <c r="DL109" s="57"/>
      <c r="DM109" s="57"/>
      <c r="DN109" s="57"/>
      <c r="DO109" s="57"/>
      <c r="DP109" s="57"/>
      <c r="DQ109" s="57"/>
      <c r="DR109" s="57"/>
      <c r="DS109" s="57"/>
      <c r="DT109" s="57"/>
      <c r="DU109" s="57"/>
      <c r="DV109" s="101"/>
      <c r="DW109" s="57"/>
      <c r="DX109" s="57"/>
      <c r="DY109" s="57"/>
      <c r="DZ109" s="57"/>
      <c r="EA109" s="57"/>
      <c r="EB109" s="57"/>
      <c r="EC109" s="57"/>
      <c r="ED109" s="57"/>
      <c r="EE109" s="57"/>
      <c r="EF109" s="57"/>
      <c r="EG109" s="57"/>
      <c r="EH109" s="57"/>
      <c r="EI109" s="57"/>
      <c r="EJ109" s="57"/>
      <c r="EK109" s="57"/>
      <c r="EL109" s="57"/>
      <c r="EM109" s="57"/>
      <c r="EN109" s="57"/>
      <c r="EO109" s="57"/>
      <c r="EP109" s="57"/>
      <c r="EQ109" s="101"/>
      <c r="ER109" s="557"/>
    </row>
    <row r="110" spans="1:148" ht="15" customHeight="1" x14ac:dyDescent="0.25">
      <c r="A110" s="625"/>
      <c r="B110" s="1343" t="s">
        <v>1292</v>
      </c>
      <c r="C110" s="1348" t="str">
        <f>IF(ISBLANK(TB!C285), "", TB!C285)</f>
        <v/>
      </c>
      <c r="D110" s="1348" t="str">
        <f>IF(ISBLANK(TB!D285), "", TB!D285)</f>
        <v/>
      </c>
      <c r="E110" s="1348" t="str">
        <f>IF(ISBLANK(TB!E285), "", TB!E285)</f>
        <v/>
      </c>
      <c r="F110" s="1348" t="str">
        <f>IF(ISBLANK(TB!F285), "", TB!F285)</f>
        <v/>
      </c>
      <c r="G110" s="57"/>
      <c r="H110" s="57"/>
      <c r="I110" s="57"/>
      <c r="J110" s="57"/>
      <c r="K110" s="57"/>
      <c r="L110" s="57"/>
      <c r="M110" s="57"/>
      <c r="N110" s="57"/>
      <c r="O110" s="57"/>
      <c r="P110" s="57"/>
      <c r="Q110" s="57"/>
      <c r="R110" s="57"/>
      <c r="S110" s="57"/>
      <c r="T110" s="57"/>
      <c r="U110" s="57"/>
      <c r="V110" s="57"/>
      <c r="W110" s="57"/>
      <c r="X110" s="57"/>
      <c r="Y110" s="57"/>
      <c r="Z110" s="57"/>
      <c r="AA110" s="57"/>
      <c r="AB110" s="57"/>
      <c r="AC110" s="57"/>
      <c r="AD110" s="57"/>
      <c r="AE110" s="57"/>
      <c r="AF110" s="57"/>
      <c r="AG110" s="57"/>
      <c r="AH110" s="57"/>
      <c r="AI110" s="57"/>
      <c r="AJ110" s="57"/>
      <c r="AK110" s="57"/>
      <c r="AL110" s="57"/>
      <c r="AM110" s="57"/>
      <c r="AN110" s="57"/>
      <c r="AO110" s="57"/>
      <c r="AP110" s="57"/>
      <c r="AQ110" s="57"/>
      <c r="AR110" s="57"/>
      <c r="AS110" s="57"/>
      <c r="AT110" s="57"/>
      <c r="AU110" s="57"/>
      <c r="AV110" s="57"/>
      <c r="AW110" s="57"/>
      <c r="AX110" s="57"/>
      <c r="AY110" s="57"/>
      <c r="AZ110" s="57"/>
      <c r="BA110" s="57"/>
      <c r="BB110" s="57"/>
      <c r="BC110" s="57"/>
      <c r="BD110" s="57"/>
      <c r="BE110" s="57"/>
      <c r="BF110" s="57"/>
      <c r="BG110" s="57"/>
      <c r="BH110" s="57"/>
      <c r="BI110" s="57"/>
      <c r="BJ110" s="57"/>
      <c r="BK110" s="57"/>
      <c r="BL110" s="57"/>
      <c r="BM110" s="57"/>
      <c r="BN110" s="57"/>
      <c r="BO110" s="57"/>
      <c r="BP110" s="57"/>
      <c r="BQ110" s="57"/>
      <c r="BR110" s="57"/>
      <c r="BS110" s="57"/>
      <c r="BT110" s="57"/>
      <c r="BU110" s="57"/>
      <c r="BV110" s="57"/>
      <c r="BW110" s="57"/>
      <c r="BX110" s="57"/>
      <c r="BY110" s="57"/>
      <c r="BZ110" s="57"/>
      <c r="CA110" s="57"/>
      <c r="CB110" s="57"/>
      <c r="CC110" s="57"/>
      <c r="CD110" s="57"/>
      <c r="CE110" s="57"/>
      <c r="CF110" s="57"/>
      <c r="CG110" s="57"/>
      <c r="CH110" s="57"/>
      <c r="CI110" s="57"/>
      <c r="CJ110" s="57"/>
      <c r="CK110" s="57"/>
      <c r="CL110" s="57"/>
      <c r="CM110" s="57"/>
      <c r="CN110" s="57"/>
      <c r="CO110" s="57"/>
      <c r="CP110" s="57"/>
      <c r="CQ110" s="57"/>
      <c r="CR110" s="57"/>
      <c r="CS110" s="57"/>
      <c r="CT110" s="57"/>
      <c r="CU110" s="57"/>
      <c r="CV110" s="57"/>
      <c r="CW110" s="57"/>
      <c r="CX110" s="57"/>
      <c r="CY110" s="57"/>
      <c r="CZ110" s="57"/>
      <c r="DA110" s="57"/>
      <c r="DB110" s="57"/>
      <c r="DC110" s="57"/>
      <c r="DD110" s="57"/>
      <c r="DE110" s="57"/>
      <c r="DF110" s="57"/>
      <c r="DG110" s="57"/>
      <c r="DH110" s="57"/>
      <c r="DI110" s="57"/>
      <c r="DJ110" s="57"/>
      <c r="DK110" s="57"/>
      <c r="DL110" s="57"/>
      <c r="DM110" s="57"/>
      <c r="DN110" s="57"/>
      <c r="DO110" s="57"/>
      <c r="DP110" s="57"/>
      <c r="DQ110" s="57"/>
      <c r="DR110" s="57"/>
      <c r="DS110" s="57"/>
      <c r="DT110" s="57"/>
      <c r="DU110" s="57"/>
      <c r="DV110" s="101"/>
      <c r="DW110" s="57"/>
      <c r="DX110" s="57"/>
      <c r="DY110" s="57"/>
      <c r="DZ110" s="57"/>
      <c r="EA110" s="57"/>
      <c r="EB110" s="57"/>
      <c r="EC110" s="57"/>
      <c r="ED110" s="57"/>
      <c r="EE110" s="57"/>
      <c r="EF110" s="57"/>
      <c r="EG110" s="57"/>
      <c r="EH110" s="57"/>
      <c r="EI110" s="57"/>
      <c r="EJ110" s="57"/>
      <c r="EK110" s="57"/>
      <c r="EL110" s="57"/>
      <c r="EM110" s="57"/>
      <c r="EN110" s="57"/>
      <c r="EO110" s="57"/>
      <c r="EP110" s="57"/>
      <c r="EQ110" s="101"/>
      <c r="ER110" s="557"/>
    </row>
    <row r="111" spans="1:148" ht="15" customHeight="1" x14ac:dyDescent="0.25">
      <c r="A111" s="625"/>
      <c r="B111" s="1344" t="s">
        <v>1293</v>
      </c>
      <c r="C111" s="1351" t="str">
        <f>IF(ISBLANK(TB!C286), "", TB!C286)</f>
        <v/>
      </c>
      <c r="D111" s="1351" t="str">
        <f>IF(ISBLANK(TB!D286), "", TB!D286)</f>
        <v/>
      </c>
      <c r="E111" s="1351" t="str">
        <f>IF(ISBLANK(TB!E286), "", TB!E286)</f>
        <v/>
      </c>
      <c r="F111" s="1351" t="str">
        <f>IF(ISBLANK(TB!F286), "", TB!F286)</f>
        <v/>
      </c>
      <c r="G111" s="68"/>
      <c r="H111" s="68"/>
      <c r="I111" s="68"/>
      <c r="J111" s="68"/>
      <c r="K111" s="68"/>
      <c r="L111" s="68"/>
      <c r="M111" s="68"/>
      <c r="N111" s="68"/>
      <c r="O111" s="68"/>
      <c r="P111" s="68"/>
      <c r="Q111" s="68"/>
      <c r="R111" s="68"/>
      <c r="S111" s="68"/>
      <c r="T111" s="68"/>
      <c r="U111" s="68"/>
      <c r="V111" s="68"/>
      <c r="W111" s="68"/>
      <c r="X111" s="68"/>
      <c r="Y111" s="68"/>
      <c r="Z111" s="68"/>
      <c r="AA111" s="68"/>
      <c r="AB111" s="68"/>
      <c r="AC111" s="68"/>
      <c r="AD111" s="68"/>
      <c r="AE111" s="68"/>
      <c r="AF111" s="68"/>
      <c r="AG111" s="68"/>
      <c r="AH111" s="68"/>
      <c r="AI111" s="68"/>
      <c r="AJ111" s="68"/>
      <c r="AK111" s="68"/>
      <c r="AL111" s="68"/>
      <c r="AM111" s="68"/>
      <c r="AN111" s="68"/>
      <c r="AO111" s="68"/>
      <c r="AP111" s="68"/>
      <c r="AQ111" s="68"/>
      <c r="AR111" s="68"/>
      <c r="AS111" s="68"/>
      <c r="AT111" s="68"/>
      <c r="AU111" s="68"/>
      <c r="AV111" s="68"/>
      <c r="AW111" s="68"/>
      <c r="AX111" s="68"/>
      <c r="AY111" s="68"/>
      <c r="AZ111" s="68"/>
      <c r="BA111" s="68"/>
      <c r="BB111" s="68"/>
      <c r="BC111" s="68"/>
      <c r="BD111" s="68"/>
      <c r="BE111" s="68"/>
      <c r="BF111" s="68"/>
      <c r="BG111" s="68"/>
      <c r="BH111" s="68"/>
      <c r="BI111" s="68"/>
      <c r="BJ111" s="68"/>
      <c r="BK111" s="68"/>
      <c r="BL111" s="68"/>
      <c r="BM111" s="68"/>
      <c r="BN111" s="68"/>
      <c r="BO111" s="68"/>
      <c r="BP111" s="68"/>
      <c r="BQ111" s="68"/>
      <c r="BR111" s="68"/>
      <c r="BS111" s="68"/>
      <c r="BT111" s="68"/>
      <c r="BU111" s="68"/>
      <c r="BV111" s="68"/>
      <c r="BW111" s="68"/>
      <c r="BX111" s="68"/>
      <c r="BY111" s="68"/>
      <c r="BZ111" s="68"/>
      <c r="CA111" s="68"/>
      <c r="CB111" s="68"/>
      <c r="CC111" s="68"/>
      <c r="CD111" s="68"/>
      <c r="CE111" s="68"/>
      <c r="CF111" s="68"/>
      <c r="CG111" s="68"/>
      <c r="CH111" s="68"/>
      <c r="CI111" s="68"/>
      <c r="CJ111" s="68"/>
      <c r="CK111" s="68"/>
      <c r="CL111" s="68"/>
      <c r="CM111" s="68"/>
      <c r="CN111" s="68"/>
      <c r="CO111" s="68"/>
      <c r="CP111" s="68"/>
      <c r="CQ111" s="68"/>
      <c r="CR111" s="68"/>
      <c r="CS111" s="68"/>
      <c r="CT111" s="68"/>
      <c r="CU111" s="68"/>
      <c r="CV111" s="68"/>
      <c r="CW111" s="68"/>
      <c r="CX111" s="68"/>
      <c r="CY111" s="68"/>
      <c r="CZ111" s="68"/>
      <c r="DA111" s="68"/>
      <c r="DB111" s="68"/>
      <c r="DC111" s="68"/>
      <c r="DD111" s="68"/>
      <c r="DE111" s="68"/>
      <c r="DF111" s="68"/>
      <c r="DG111" s="68"/>
      <c r="DH111" s="68"/>
      <c r="DI111" s="68"/>
      <c r="DJ111" s="68"/>
      <c r="DK111" s="68"/>
      <c r="DL111" s="68"/>
      <c r="DM111" s="68"/>
      <c r="DN111" s="68"/>
      <c r="DO111" s="68"/>
      <c r="DP111" s="68"/>
      <c r="DQ111" s="68"/>
      <c r="DR111" s="68"/>
      <c r="DS111" s="68"/>
      <c r="DT111" s="68"/>
      <c r="DU111" s="68"/>
      <c r="DV111" s="391"/>
      <c r="DW111" s="68"/>
      <c r="DX111" s="68"/>
      <c r="DY111" s="68"/>
      <c r="DZ111" s="68"/>
      <c r="EA111" s="68"/>
      <c r="EB111" s="68"/>
      <c r="EC111" s="68"/>
      <c r="ED111" s="68"/>
      <c r="EE111" s="68"/>
      <c r="EF111" s="68"/>
      <c r="EG111" s="68"/>
      <c r="EH111" s="68"/>
      <c r="EI111" s="68"/>
      <c r="EJ111" s="68"/>
      <c r="EK111" s="68"/>
      <c r="EL111" s="68"/>
      <c r="EM111" s="68"/>
      <c r="EN111" s="68"/>
      <c r="EO111" s="68"/>
      <c r="EP111" s="68"/>
      <c r="EQ111" s="391"/>
      <c r="ER111" s="557"/>
    </row>
    <row r="112" spans="1:148" ht="15" customHeight="1" x14ac:dyDescent="0.25">
      <c r="A112" s="625"/>
      <c r="B112" s="1345" t="s">
        <v>1294</v>
      </c>
      <c r="C112" s="1346"/>
      <c r="D112" s="1346"/>
      <c r="E112" s="1285"/>
      <c r="F112" s="1285"/>
      <c r="G112" s="1189"/>
      <c r="H112" s="1189"/>
      <c r="I112" s="1189"/>
      <c r="J112" s="1189"/>
      <c r="K112" s="1189"/>
      <c r="L112" s="1189"/>
      <c r="M112" s="1189"/>
      <c r="N112" s="1189"/>
      <c r="O112" s="1189"/>
      <c r="P112" s="1189"/>
      <c r="Q112" s="1189"/>
      <c r="R112" s="1189"/>
      <c r="S112" s="1189"/>
      <c r="T112" s="1189"/>
      <c r="U112" s="1189"/>
      <c r="V112" s="1189"/>
      <c r="W112" s="1189"/>
      <c r="X112" s="1189"/>
      <c r="Y112" s="1189"/>
      <c r="Z112" s="1189"/>
      <c r="AA112" s="1189"/>
      <c r="AB112" s="1189"/>
      <c r="AC112" s="1189"/>
      <c r="AD112" s="1189"/>
      <c r="AE112" s="1189"/>
      <c r="AF112" s="1189"/>
      <c r="AG112" s="1189"/>
      <c r="AH112" s="1189"/>
      <c r="AI112" s="1189"/>
      <c r="AJ112" s="1189"/>
      <c r="AK112" s="1189"/>
      <c r="AL112" s="1189"/>
      <c r="AM112" s="1189"/>
      <c r="AN112" s="1189"/>
      <c r="AO112" s="1189"/>
      <c r="AP112" s="1189"/>
      <c r="AQ112" s="1189"/>
      <c r="AR112" s="1189"/>
      <c r="AS112" s="1189"/>
      <c r="AT112" s="1189"/>
      <c r="AU112" s="1189"/>
      <c r="AV112" s="1189"/>
      <c r="AW112" s="1189"/>
      <c r="AX112" s="1189"/>
      <c r="AY112" s="1189"/>
      <c r="AZ112" s="1189"/>
      <c r="BA112" s="1189"/>
      <c r="BB112" s="1189"/>
      <c r="BC112" s="1189"/>
      <c r="BD112" s="1189"/>
      <c r="BE112" s="1189"/>
      <c r="BF112" s="1189"/>
      <c r="BG112" s="1189"/>
      <c r="BH112" s="1189"/>
      <c r="BI112" s="1189"/>
      <c r="BJ112" s="1189"/>
      <c r="BK112" s="1189"/>
      <c r="BL112" s="1189"/>
      <c r="BM112" s="1189"/>
      <c r="BN112" s="1189"/>
      <c r="BO112" s="1189"/>
      <c r="BP112" s="1189"/>
      <c r="BQ112" s="1189"/>
      <c r="BR112" s="1189"/>
      <c r="BS112" s="1189"/>
      <c r="BT112" s="1189"/>
      <c r="BU112" s="1189"/>
      <c r="BV112" s="1189"/>
      <c r="BW112" s="1189"/>
      <c r="BX112" s="1189"/>
      <c r="BY112" s="1189"/>
      <c r="BZ112" s="1189"/>
      <c r="CA112" s="1189"/>
      <c r="CB112" s="1189"/>
      <c r="CC112" s="1189"/>
      <c r="CD112" s="1189"/>
      <c r="CE112" s="1189"/>
      <c r="CF112" s="1189"/>
      <c r="CG112" s="1189"/>
      <c r="CH112" s="1189"/>
      <c r="CI112" s="1189"/>
      <c r="CJ112" s="1189"/>
      <c r="CK112" s="1189"/>
      <c r="CL112" s="1189"/>
      <c r="CM112" s="1189"/>
      <c r="CN112" s="1189"/>
      <c r="CO112" s="1189"/>
      <c r="CP112" s="1189"/>
      <c r="CQ112" s="1189"/>
      <c r="CR112" s="1189"/>
      <c r="CS112" s="1189"/>
      <c r="CT112" s="1189"/>
      <c r="CU112" s="1189"/>
      <c r="CV112" s="1189"/>
      <c r="CW112" s="1189"/>
      <c r="CX112" s="1189"/>
      <c r="CY112" s="1189"/>
      <c r="CZ112" s="1189"/>
      <c r="DA112" s="1189"/>
      <c r="DB112" s="1189"/>
      <c r="DC112" s="1189"/>
      <c r="DD112" s="1189"/>
      <c r="DE112" s="1189"/>
      <c r="DF112" s="1189"/>
      <c r="DG112" s="1189"/>
      <c r="DH112" s="1189"/>
      <c r="DI112" s="1189"/>
      <c r="DJ112" s="1189"/>
      <c r="DK112" s="1189"/>
      <c r="DL112" s="1189"/>
      <c r="DM112" s="1189"/>
      <c r="DN112" s="1189"/>
      <c r="DO112" s="1189"/>
      <c r="DP112" s="1189"/>
      <c r="DQ112" s="1189"/>
      <c r="DR112" s="1189"/>
      <c r="DS112" s="1189"/>
      <c r="DT112" s="1189"/>
      <c r="DU112" s="1189"/>
      <c r="DV112" s="1304"/>
      <c r="DW112" s="1189"/>
      <c r="DX112" s="1189"/>
      <c r="DY112" s="1189"/>
      <c r="DZ112" s="1189"/>
      <c r="EA112" s="1189"/>
      <c r="EB112" s="1189"/>
      <c r="EC112" s="1189"/>
      <c r="ED112" s="1189"/>
      <c r="EE112" s="1189"/>
      <c r="EF112" s="1189"/>
      <c r="EG112" s="1189"/>
      <c r="EH112" s="1189"/>
      <c r="EI112" s="1189"/>
      <c r="EJ112" s="1189"/>
      <c r="EK112" s="1189"/>
      <c r="EL112" s="1189"/>
      <c r="EM112" s="1189"/>
      <c r="EN112" s="1189"/>
      <c r="EO112" s="1189"/>
      <c r="EP112" s="1189"/>
      <c r="EQ112" s="1304"/>
      <c r="ER112" s="557"/>
    </row>
    <row r="113" spans="1:148" s="564" customFormat="1" ht="60" customHeight="1" x14ac:dyDescent="0.25">
      <c r="A113" s="1269" t="s">
        <v>1328</v>
      </c>
      <c r="B113" s="554"/>
      <c r="C113" s="554"/>
      <c r="D113" s="747"/>
      <c r="E113" s="747"/>
      <c r="F113" s="747"/>
      <c r="ER113" s="398"/>
    </row>
    <row r="114" spans="1:148" ht="45" customHeight="1" x14ac:dyDescent="0.25">
      <c r="A114" s="625"/>
      <c r="B114" s="1357" t="s">
        <v>1193</v>
      </c>
      <c r="C114" s="1337" t="s">
        <v>1374</v>
      </c>
      <c r="D114" s="601" t="s">
        <v>1323</v>
      </c>
      <c r="E114" s="1337" t="s">
        <v>1324</v>
      </c>
      <c r="F114" s="1337" t="s">
        <v>1375</v>
      </c>
      <c r="G114" s="1337" t="s">
        <v>1191</v>
      </c>
      <c r="H114" s="1337" t="str">
        <f t="shared" ref="H114:BS114" si="6">"T+" &amp; (COLUMN(H114)-COLUMN($G114))</f>
        <v>T+1</v>
      </c>
      <c r="I114" s="1337" t="str">
        <f t="shared" si="6"/>
        <v>T+2</v>
      </c>
      <c r="J114" s="1337" t="str">
        <f t="shared" si="6"/>
        <v>T+3</v>
      </c>
      <c r="K114" s="1337" t="str">
        <f t="shared" si="6"/>
        <v>T+4</v>
      </c>
      <c r="L114" s="1337" t="str">
        <f t="shared" si="6"/>
        <v>T+5</v>
      </c>
      <c r="M114" s="1337" t="str">
        <f t="shared" si="6"/>
        <v>T+6</v>
      </c>
      <c r="N114" s="1337" t="str">
        <f t="shared" si="6"/>
        <v>T+7</v>
      </c>
      <c r="O114" s="1337" t="str">
        <f t="shared" si="6"/>
        <v>T+8</v>
      </c>
      <c r="P114" s="1337" t="str">
        <f t="shared" si="6"/>
        <v>T+9</v>
      </c>
      <c r="Q114" s="1337" t="str">
        <f t="shared" si="6"/>
        <v>T+10</v>
      </c>
      <c r="R114" s="1337" t="str">
        <f t="shared" si="6"/>
        <v>T+11</v>
      </c>
      <c r="S114" s="1337" t="str">
        <f t="shared" si="6"/>
        <v>T+12</v>
      </c>
      <c r="T114" s="1337" t="str">
        <f t="shared" si="6"/>
        <v>T+13</v>
      </c>
      <c r="U114" s="1337" t="str">
        <f t="shared" si="6"/>
        <v>T+14</v>
      </c>
      <c r="V114" s="1337" t="str">
        <f t="shared" si="6"/>
        <v>T+15</v>
      </c>
      <c r="W114" s="1337" t="str">
        <f t="shared" si="6"/>
        <v>T+16</v>
      </c>
      <c r="X114" s="1337" t="str">
        <f t="shared" si="6"/>
        <v>T+17</v>
      </c>
      <c r="Y114" s="1337" t="str">
        <f t="shared" si="6"/>
        <v>T+18</v>
      </c>
      <c r="Z114" s="1337" t="str">
        <f t="shared" si="6"/>
        <v>T+19</v>
      </c>
      <c r="AA114" s="1337" t="str">
        <f t="shared" si="6"/>
        <v>T+20</v>
      </c>
      <c r="AB114" s="1337" t="str">
        <f t="shared" si="6"/>
        <v>T+21</v>
      </c>
      <c r="AC114" s="1337" t="str">
        <f t="shared" si="6"/>
        <v>T+22</v>
      </c>
      <c r="AD114" s="1337" t="str">
        <f t="shared" si="6"/>
        <v>T+23</v>
      </c>
      <c r="AE114" s="1337" t="str">
        <f t="shared" si="6"/>
        <v>T+24</v>
      </c>
      <c r="AF114" s="1337" t="str">
        <f t="shared" si="6"/>
        <v>T+25</v>
      </c>
      <c r="AG114" s="1337" t="str">
        <f t="shared" si="6"/>
        <v>T+26</v>
      </c>
      <c r="AH114" s="1337" t="str">
        <f t="shared" si="6"/>
        <v>T+27</v>
      </c>
      <c r="AI114" s="1337" t="str">
        <f t="shared" si="6"/>
        <v>T+28</v>
      </c>
      <c r="AJ114" s="1337" t="str">
        <f t="shared" si="6"/>
        <v>T+29</v>
      </c>
      <c r="AK114" s="1337" t="str">
        <f t="shared" si="6"/>
        <v>T+30</v>
      </c>
      <c r="AL114" s="1337" t="str">
        <f t="shared" si="6"/>
        <v>T+31</v>
      </c>
      <c r="AM114" s="1337" t="str">
        <f t="shared" si="6"/>
        <v>T+32</v>
      </c>
      <c r="AN114" s="1337" t="str">
        <f t="shared" si="6"/>
        <v>T+33</v>
      </c>
      <c r="AO114" s="1337" t="str">
        <f t="shared" si="6"/>
        <v>T+34</v>
      </c>
      <c r="AP114" s="1337" t="str">
        <f t="shared" si="6"/>
        <v>T+35</v>
      </c>
      <c r="AQ114" s="1337" t="str">
        <f t="shared" si="6"/>
        <v>T+36</v>
      </c>
      <c r="AR114" s="1337" t="str">
        <f t="shared" si="6"/>
        <v>T+37</v>
      </c>
      <c r="AS114" s="1337" t="str">
        <f t="shared" si="6"/>
        <v>T+38</v>
      </c>
      <c r="AT114" s="1337" t="str">
        <f t="shared" si="6"/>
        <v>T+39</v>
      </c>
      <c r="AU114" s="1337" t="str">
        <f t="shared" si="6"/>
        <v>T+40</v>
      </c>
      <c r="AV114" s="1337" t="str">
        <f t="shared" si="6"/>
        <v>T+41</v>
      </c>
      <c r="AW114" s="1337" t="str">
        <f t="shared" si="6"/>
        <v>T+42</v>
      </c>
      <c r="AX114" s="1337" t="str">
        <f t="shared" si="6"/>
        <v>T+43</v>
      </c>
      <c r="AY114" s="1337" t="str">
        <f t="shared" si="6"/>
        <v>T+44</v>
      </c>
      <c r="AZ114" s="1337" t="str">
        <f t="shared" si="6"/>
        <v>T+45</v>
      </c>
      <c r="BA114" s="1337" t="str">
        <f t="shared" si="6"/>
        <v>T+46</v>
      </c>
      <c r="BB114" s="1337" t="str">
        <f t="shared" si="6"/>
        <v>T+47</v>
      </c>
      <c r="BC114" s="1337" t="str">
        <f t="shared" si="6"/>
        <v>T+48</v>
      </c>
      <c r="BD114" s="1337" t="str">
        <f t="shared" si="6"/>
        <v>T+49</v>
      </c>
      <c r="BE114" s="1337" t="str">
        <f t="shared" si="6"/>
        <v>T+50</v>
      </c>
      <c r="BF114" s="1337" t="str">
        <f t="shared" si="6"/>
        <v>T+51</v>
      </c>
      <c r="BG114" s="1337" t="str">
        <f t="shared" si="6"/>
        <v>T+52</v>
      </c>
      <c r="BH114" s="1337" t="str">
        <f t="shared" si="6"/>
        <v>T+53</v>
      </c>
      <c r="BI114" s="1337" t="str">
        <f t="shared" si="6"/>
        <v>T+54</v>
      </c>
      <c r="BJ114" s="1337" t="str">
        <f t="shared" si="6"/>
        <v>T+55</v>
      </c>
      <c r="BK114" s="1337" t="str">
        <f t="shared" si="6"/>
        <v>T+56</v>
      </c>
      <c r="BL114" s="1337" t="str">
        <f t="shared" si="6"/>
        <v>T+57</v>
      </c>
      <c r="BM114" s="1337" t="str">
        <f t="shared" si="6"/>
        <v>T+58</v>
      </c>
      <c r="BN114" s="1337" t="str">
        <f t="shared" si="6"/>
        <v>T+59</v>
      </c>
      <c r="BO114" s="1337" t="str">
        <f t="shared" si="6"/>
        <v>T+60</v>
      </c>
      <c r="BP114" s="1337" t="str">
        <f t="shared" si="6"/>
        <v>T+61</v>
      </c>
      <c r="BQ114" s="1337" t="str">
        <f t="shared" si="6"/>
        <v>T+62</v>
      </c>
      <c r="BR114" s="1337" t="str">
        <f t="shared" si="6"/>
        <v>T+63</v>
      </c>
      <c r="BS114" s="1337" t="str">
        <f t="shared" si="6"/>
        <v>T+64</v>
      </c>
      <c r="BT114" s="1337" t="str">
        <f t="shared" ref="BT114:EE114" si="7">"T+" &amp; (COLUMN(BT114)-COLUMN($G114))</f>
        <v>T+65</v>
      </c>
      <c r="BU114" s="1337" t="str">
        <f t="shared" si="7"/>
        <v>T+66</v>
      </c>
      <c r="BV114" s="1337" t="str">
        <f t="shared" si="7"/>
        <v>T+67</v>
      </c>
      <c r="BW114" s="1337" t="str">
        <f t="shared" si="7"/>
        <v>T+68</v>
      </c>
      <c r="BX114" s="1337" t="str">
        <f t="shared" si="7"/>
        <v>T+69</v>
      </c>
      <c r="BY114" s="1337" t="str">
        <f t="shared" si="7"/>
        <v>T+70</v>
      </c>
      <c r="BZ114" s="1337" t="str">
        <f t="shared" si="7"/>
        <v>T+71</v>
      </c>
      <c r="CA114" s="1337" t="str">
        <f t="shared" si="7"/>
        <v>T+72</v>
      </c>
      <c r="CB114" s="1337" t="str">
        <f t="shared" si="7"/>
        <v>T+73</v>
      </c>
      <c r="CC114" s="1337" t="str">
        <f t="shared" si="7"/>
        <v>T+74</v>
      </c>
      <c r="CD114" s="1337" t="str">
        <f t="shared" si="7"/>
        <v>T+75</v>
      </c>
      <c r="CE114" s="1337" t="str">
        <f t="shared" si="7"/>
        <v>T+76</v>
      </c>
      <c r="CF114" s="1337" t="str">
        <f t="shared" si="7"/>
        <v>T+77</v>
      </c>
      <c r="CG114" s="1337" t="str">
        <f t="shared" si="7"/>
        <v>T+78</v>
      </c>
      <c r="CH114" s="1337" t="str">
        <f t="shared" si="7"/>
        <v>T+79</v>
      </c>
      <c r="CI114" s="1337" t="str">
        <f t="shared" si="7"/>
        <v>T+80</v>
      </c>
      <c r="CJ114" s="1337" t="str">
        <f t="shared" si="7"/>
        <v>T+81</v>
      </c>
      <c r="CK114" s="1337" t="str">
        <f t="shared" si="7"/>
        <v>T+82</v>
      </c>
      <c r="CL114" s="1337" t="str">
        <f t="shared" si="7"/>
        <v>T+83</v>
      </c>
      <c r="CM114" s="1337" t="str">
        <f t="shared" si="7"/>
        <v>T+84</v>
      </c>
      <c r="CN114" s="1337" t="str">
        <f t="shared" si="7"/>
        <v>T+85</v>
      </c>
      <c r="CO114" s="1337" t="str">
        <f t="shared" si="7"/>
        <v>T+86</v>
      </c>
      <c r="CP114" s="1337" t="str">
        <f t="shared" si="7"/>
        <v>T+87</v>
      </c>
      <c r="CQ114" s="1337" t="str">
        <f t="shared" si="7"/>
        <v>T+88</v>
      </c>
      <c r="CR114" s="1337" t="str">
        <f t="shared" si="7"/>
        <v>T+89</v>
      </c>
      <c r="CS114" s="1337" t="str">
        <f t="shared" si="7"/>
        <v>T+90</v>
      </c>
      <c r="CT114" s="1337" t="str">
        <f t="shared" si="7"/>
        <v>T+91</v>
      </c>
      <c r="CU114" s="1337" t="str">
        <f t="shared" si="7"/>
        <v>T+92</v>
      </c>
      <c r="CV114" s="1337" t="str">
        <f t="shared" si="7"/>
        <v>T+93</v>
      </c>
      <c r="CW114" s="1337" t="str">
        <f t="shared" si="7"/>
        <v>T+94</v>
      </c>
      <c r="CX114" s="1337" t="str">
        <f t="shared" si="7"/>
        <v>T+95</v>
      </c>
      <c r="CY114" s="1337" t="str">
        <f t="shared" si="7"/>
        <v>T+96</v>
      </c>
      <c r="CZ114" s="1337" t="str">
        <f t="shared" si="7"/>
        <v>T+97</v>
      </c>
      <c r="DA114" s="1337" t="str">
        <f t="shared" si="7"/>
        <v>T+98</v>
      </c>
      <c r="DB114" s="1337" t="str">
        <f t="shared" si="7"/>
        <v>T+99</v>
      </c>
      <c r="DC114" s="1337" t="str">
        <f t="shared" si="7"/>
        <v>T+100</v>
      </c>
      <c r="DD114" s="1337" t="str">
        <f t="shared" si="7"/>
        <v>T+101</v>
      </c>
      <c r="DE114" s="1337" t="str">
        <f t="shared" si="7"/>
        <v>T+102</v>
      </c>
      <c r="DF114" s="1337" t="str">
        <f t="shared" si="7"/>
        <v>T+103</v>
      </c>
      <c r="DG114" s="1337" t="str">
        <f t="shared" si="7"/>
        <v>T+104</v>
      </c>
      <c r="DH114" s="1337" t="str">
        <f t="shared" si="7"/>
        <v>T+105</v>
      </c>
      <c r="DI114" s="1337" t="str">
        <f t="shared" si="7"/>
        <v>T+106</v>
      </c>
      <c r="DJ114" s="1337" t="str">
        <f t="shared" si="7"/>
        <v>T+107</v>
      </c>
      <c r="DK114" s="1337" t="str">
        <f t="shared" si="7"/>
        <v>T+108</v>
      </c>
      <c r="DL114" s="1337" t="str">
        <f t="shared" si="7"/>
        <v>T+109</v>
      </c>
      <c r="DM114" s="1337" t="str">
        <f t="shared" si="7"/>
        <v>T+110</v>
      </c>
      <c r="DN114" s="1337" t="str">
        <f t="shared" si="7"/>
        <v>T+111</v>
      </c>
      <c r="DO114" s="1337" t="str">
        <f t="shared" si="7"/>
        <v>T+112</v>
      </c>
      <c r="DP114" s="1337" t="str">
        <f t="shared" si="7"/>
        <v>T+113</v>
      </c>
      <c r="DQ114" s="1337" t="str">
        <f t="shared" si="7"/>
        <v>T+114</v>
      </c>
      <c r="DR114" s="1337" t="str">
        <f t="shared" si="7"/>
        <v>T+115</v>
      </c>
      <c r="DS114" s="1337" t="str">
        <f t="shared" si="7"/>
        <v>T+116</v>
      </c>
      <c r="DT114" s="1337" t="str">
        <f t="shared" si="7"/>
        <v>T+117</v>
      </c>
      <c r="DU114" s="1337" t="str">
        <f t="shared" si="7"/>
        <v>T+118</v>
      </c>
      <c r="DV114" s="1337" t="str">
        <f t="shared" si="7"/>
        <v>T+119</v>
      </c>
      <c r="DW114" s="1337" t="str">
        <f t="shared" si="7"/>
        <v>T+120</v>
      </c>
      <c r="DX114" s="1337" t="str">
        <f t="shared" si="7"/>
        <v>T+121</v>
      </c>
      <c r="DY114" s="1337" t="str">
        <f t="shared" si="7"/>
        <v>T+122</v>
      </c>
      <c r="DZ114" s="1337" t="str">
        <f t="shared" si="7"/>
        <v>T+123</v>
      </c>
      <c r="EA114" s="1337" t="str">
        <f t="shared" si="7"/>
        <v>T+124</v>
      </c>
      <c r="EB114" s="1337" t="str">
        <f t="shared" si="7"/>
        <v>T+125</v>
      </c>
      <c r="EC114" s="1337" t="str">
        <f t="shared" si="7"/>
        <v>T+126</v>
      </c>
      <c r="ED114" s="1337" t="str">
        <f t="shared" si="7"/>
        <v>T+127</v>
      </c>
      <c r="EE114" s="1337" t="str">
        <f t="shared" si="7"/>
        <v>T+128</v>
      </c>
      <c r="EF114" s="1337" t="str">
        <f t="shared" ref="EF114:EQ114" si="8">"T+" &amp; (COLUMN(EF114)-COLUMN($G114))</f>
        <v>T+129</v>
      </c>
      <c r="EG114" s="1337" t="str">
        <f t="shared" si="8"/>
        <v>T+130</v>
      </c>
      <c r="EH114" s="1337" t="str">
        <f t="shared" si="8"/>
        <v>T+131</v>
      </c>
      <c r="EI114" s="1337" t="str">
        <f t="shared" si="8"/>
        <v>T+132</v>
      </c>
      <c r="EJ114" s="1337" t="str">
        <f t="shared" si="8"/>
        <v>T+133</v>
      </c>
      <c r="EK114" s="1337" t="str">
        <f t="shared" si="8"/>
        <v>T+134</v>
      </c>
      <c r="EL114" s="1337" t="str">
        <f t="shared" si="8"/>
        <v>T+135</v>
      </c>
      <c r="EM114" s="1337" t="str">
        <f t="shared" si="8"/>
        <v>T+136</v>
      </c>
      <c r="EN114" s="1337" t="str">
        <f t="shared" si="8"/>
        <v>T+137</v>
      </c>
      <c r="EO114" s="1337" t="str">
        <f t="shared" si="8"/>
        <v>T+138</v>
      </c>
      <c r="EP114" s="1337" t="str">
        <f t="shared" si="8"/>
        <v>T+139</v>
      </c>
      <c r="EQ114" s="1337" t="str">
        <f t="shared" si="8"/>
        <v>T+140</v>
      </c>
      <c r="ER114" s="557"/>
    </row>
    <row r="115" spans="1:148" ht="15" customHeight="1" x14ac:dyDescent="0.25">
      <c r="A115" s="625"/>
      <c r="B115" s="1342" t="str">
        <f t="shared" ref="B115:B146" si="9">B12</f>
        <v>Desk 1</v>
      </c>
      <c r="C115" s="1347" t="str">
        <f>IF(ISBLANK(TB!C187), "", TB!C187)</f>
        <v/>
      </c>
      <c r="D115" s="1347" t="str">
        <f>IF(ISBLANK(TB!D187), "", TB!D187)</f>
        <v/>
      </c>
      <c r="E115" s="1347" t="str">
        <f>IF(ISBLANK(TB!E187), "", TB!E187)</f>
        <v/>
      </c>
      <c r="F115" s="1347" t="str">
        <f>IF(ISBLANK(TB!F187), "", TB!F187)</f>
        <v/>
      </c>
      <c r="G115" s="57"/>
      <c r="H115" s="57"/>
      <c r="I115" s="57"/>
      <c r="J115" s="57"/>
      <c r="K115" s="57"/>
      <c r="L115" s="57"/>
      <c r="M115" s="57"/>
      <c r="N115" s="57"/>
      <c r="O115" s="57"/>
      <c r="P115" s="57"/>
      <c r="Q115" s="57"/>
      <c r="R115" s="57"/>
      <c r="S115" s="57"/>
      <c r="T115" s="57"/>
      <c r="U115" s="57"/>
      <c r="V115" s="57"/>
      <c r="W115" s="57"/>
      <c r="X115" s="57"/>
      <c r="Y115" s="57"/>
      <c r="Z115" s="57"/>
      <c r="AA115" s="57"/>
      <c r="AB115" s="57"/>
      <c r="AC115" s="57"/>
      <c r="AD115" s="57"/>
      <c r="AE115" s="57"/>
      <c r="AF115" s="57"/>
      <c r="AG115" s="57"/>
      <c r="AH115" s="57"/>
      <c r="AI115" s="57"/>
      <c r="AJ115" s="57"/>
      <c r="AK115" s="57"/>
      <c r="AL115" s="57"/>
      <c r="AM115" s="57"/>
      <c r="AN115" s="57"/>
      <c r="AO115" s="57"/>
      <c r="AP115" s="57"/>
      <c r="AQ115" s="57"/>
      <c r="AR115" s="57"/>
      <c r="AS115" s="57"/>
      <c r="AT115" s="57"/>
      <c r="AU115" s="57"/>
      <c r="AV115" s="57"/>
      <c r="AW115" s="57"/>
      <c r="AX115" s="57"/>
      <c r="AY115" s="57"/>
      <c r="AZ115" s="57"/>
      <c r="BA115" s="57"/>
      <c r="BB115" s="57"/>
      <c r="BC115" s="57"/>
      <c r="BD115" s="57"/>
      <c r="BE115" s="57"/>
      <c r="BF115" s="57"/>
      <c r="BG115" s="57"/>
      <c r="BH115" s="57"/>
      <c r="BI115" s="57"/>
      <c r="BJ115" s="57"/>
      <c r="BK115" s="57"/>
      <c r="BL115" s="57"/>
      <c r="BM115" s="57"/>
      <c r="BN115" s="57"/>
      <c r="BO115" s="57"/>
      <c r="BP115" s="57"/>
      <c r="BQ115" s="57"/>
      <c r="BR115" s="57"/>
      <c r="BS115" s="57"/>
      <c r="BT115" s="57"/>
      <c r="BU115" s="57"/>
      <c r="BV115" s="57"/>
      <c r="BW115" s="57"/>
      <c r="BX115" s="57"/>
      <c r="BY115" s="57"/>
      <c r="BZ115" s="57"/>
      <c r="CA115" s="57"/>
      <c r="CB115" s="57"/>
      <c r="CC115" s="57"/>
      <c r="CD115" s="57"/>
      <c r="CE115" s="57"/>
      <c r="CF115" s="57"/>
      <c r="CG115" s="57"/>
      <c r="CH115" s="57"/>
      <c r="CI115" s="57"/>
      <c r="CJ115" s="57"/>
      <c r="CK115" s="57"/>
      <c r="CL115" s="57"/>
      <c r="CM115" s="57"/>
      <c r="CN115" s="57"/>
      <c r="CO115" s="57"/>
      <c r="CP115" s="57"/>
      <c r="CQ115" s="57"/>
      <c r="CR115" s="57"/>
      <c r="CS115" s="57"/>
      <c r="CT115" s="57"/>
      <c r="CU115" s="57"/>
      <c r="CV115" s="57"/>
      <c r="CW115" s="57"/>
      <c r="CX115" s="57"/>
      <c r="CY115" s="57"/>
      <c r="CZ115" s="57"/>
      <c r="DA115" s="57"/>
      <c r="DB115" s="57"/>
      <c r="DC115" s="57"/>
      <c r="DD115" s="57"/>
      <c r="DE115" s="57"/>
      <c r="DF115" s="57"/>
      <c r="DG115" s="57"/>
      <c r="DH115" s="57"/>
      <c r="DI115" s="57"/>
      <c r="DJ115" s="57"/>
      <c r="DK115" s="57"/>
      <c r="DL115" s="57"/>
      <c r="DM115" s="57"/>
      <c r="DN115" s="57"/>
      <c r="DO115" s="57"/>
      <c r="DP115" s="57"/>
      <c r="DQ115" s="57"/>
      <c r="DR115" s="57"/>
      <c r="DS115" s="57"/>
      <c r="DT115" s="57"/>
      <c r="DU115" s="57"/>
      <c r="DV115" s="101"/>
      <c r="DW115" s="57"/>
      <c r="DX115" s="57"/>
      <c r="DY115" s="57"/>
      <c r="DZ115" s="57"/>
      <c r="EA115" s="57"/>
      <c r="EB115" s="57"/>
      <c r="EC115" s="57"/>
      <c r="ED115" s="57"/>
      <c r="EE115" s="57"/>
      <c r="EF115" s="57"/>
      <c r="EG115" s="57"/>
      <c r="EH115" s="57"/>
      <c r="EI115" s="57"/>
      <c r="EJ115" s="57"/>
      <c r="EK115" s="57"/>
      <c r="EL115" s="57"/>
      <c r="EM115" s="57"/>
      <c r="EN115" s="57"/>
      <c r="EO115" s="57"/>
      <c r="EP115" s="57"/>
      <c r="EQ115" s="101"/>
      <c r="ER115" s="557"/>
    </row>
    <row r="116" spans="1:148" ht="15" customHeight="1" x14ac:dyDescent="0.25">
      <c r="A116" s="625"/>
      <c r="B116" s="1343" t="str">
        <f t="shared" si="9"/>
        <v>Desk 2</v>
      </c>
      <c r="C116" s="1348" t="str">
        <f>IF(ISBLANK(TB!C188), "", TB!C188)</f>
        <v/>
      </c>
      <c r="D116" s="1348" t="str">
        <f>IF(ISBLANK(TB!D188), "", TB!D188)</f>
        <v/>
      </c>
      <c r="E116" s="1348" t="str">
        <f>IF(ISBLANK(TB!E188), "", TB!E188)</f>
        <v/>
      </c>
      <c r="F116" s="1348" t="str">
        <f>IF(ISBLANK(TB!F188), "", TB!F188)</f>
        <v/>
      </c>
      <c r="G116" s="57"/>
      <c r="H116" s="57"/>
      <c r="I116" s="57"/>
      <c r="J116" s="57"/>
      <c r="K116" s="57"/>
      <c r="L116" s="57"/>
      <c r="M116" s="57"/>
      <c r="N116" s="57"/>
      <c r="O116" s="57"/>
      <c r="P116" s="57"/>
      <c r="Q116" s="57"/>
      <c r="R116" s="57"/>
      <c r="S116" s="57"/>
      <c r="T116" s="57"/>
      <c r="U116" s="57"/>
      <c r="V116" s="57"/>
      <c r="W116" s="57"/>
      <c r="X116" s="57"/>
      <c r="Y116" s="57"/>
      <c r="Z116" s="57"/>
      <c r="AA116" s="57"/>
      <c r="AB116" s="57"/>
      <c r="AC116" s="57"/>
      <c r="AD116" s="57"/>
      <c r="AE116" s="57"/>
      <c r="AF116" s="57"/>
      <c r="AG116" s="57"/>
      <c r="AH116" s="57"/>
      <c r="AI116" s="57"/>
      <c r="AJ116" s="57"/>
      <c r="AK116" s="57"/>
      <c r="AL116" s="57"/>
      <c r="AM116" s="57"/>
      <c r="AN116" s="57"/>
      <c r="AO116" s="57"/>
      <c r="AP116" s="57"/>
      <c r="AQ116" s="57"/>
      <c r="AR116" s="57"/>
      <c r="AS116" s="57"/>
      <c r="AT116" s="57"/>
      <c r="AU116" s="57"/>
      <c r="AV116" s="57"/>
      <c r="AW116" s="57"/>
      <c r="AX116" s="57"/>
      <c r="AY116" s="57"/>
      <c r="AZ116" s="57"/>
      <c r="BA116" s="57"/>
      <c r="BB116" s="57"/>
      <c r="BC116" s="57"/>
      <c r="BD116" s="57"/>
      <c r="BE116" s="57"/>
      <c r="BF116" s="57"/>
      <c r="BG116" s="57"/>
      <c r="BH116" s="57"/>
      <c r="BI116" s="57"/>
      <c r="BJ116" s="57"/>
      <c r="BK116" s="57"/>
      <c r="BL116" s="57"/>
      <c r="BM116" s="57"/>
      <c r="BN116" s="57"/>
      <c r="BO116" s="57"/>
      <c r="BP116" s="57"/>
      <c r="BQ116" s="57"/>
      <c r="BR116" s="57"/>
      <c r="BS116" s="57"/>
      <c r="BT116" s="57"/>
      <c r="BU116" s="57"/>
      <c r="BV116" s="57"/>
      <c r="BW116" s="57"/>
      <c r="BX116" s="57"/>
      <c r="BY116" s="57"/>
      <c r="BZ116" s="57"/>
      <c r="CA116" s="57"/>
      <c r="CB116" s="57"/>
      <c r="CC116" s="57"/>
      <c r="CD116" s="57"/>
      <c r="CE116" s="57"/>
      <c r="CF116" s="57"/>
      <c r="CG116" s="57"/>
      <c r="CH116" s="57"/>
      <c r="CI116" s="57"/>
      <c r="CJ116" s="57"/>
      <c r="CK116" s="57"/>
      <c r="CL116" s="57"/>
      <c r="CM116" s="57"/>
      <c r="CN116" s="57"/>
      <c r="CO116" s="57"/>
      <c r="CP116" s="57"/>
      <c r="CQ116" s="57"/>
      <c r="CR116" s="57"/>
      <c r="CS116" s="57"/>
      <c r="CT116" s="57"/>
      <c r="CU116" s="57"/>
      <c r="CV116" s="57"/>
      <c r="CW116" s="57"/>
      <c r="CX116" s="57"/>
      <c r="CY116" s="57"/>
      <c r="CZ116" s="57"/>
      <c r="DA116" s="57"/>
      <c r="DB116" s="57"/>
      <c r="DC116" s="57"/>
      <c r="DD116" s="57"/>
      <c r="DE116" s="57"/>
      <c r="DF116" s="57"/>
      <c r="DG116" s="57"/>
      <c r="DH116" s="57"/>
      <c r="DI116" s="57"/>
      <c r="DJ116" s="57"/>
      <c r="DK116" s="57"/>
      <c r="DL116" s="57"/>
      <c r="DM116" s="57"/>
      <c r="DN116" s="57"/>
      <c r="DO116" s="57"/>
      <c r="DP116" s="57"/>
      <c r="DQ116" s="57"/>
      <c r="DR116" s="57"/>
      <c r="DS116" s="57"/>
      <c r="DT116" s="57"/>
      <c r="DU116" s="57"/>
      <c r="DV116" s="101"/>
      <c r="DW116" s="57"/>
      <c r="DX116" s="57"/>
      <c r="DY116" s="57"/>
      <c r="DZ116" s="57"/>
      <c r="EA116" s="57"/>
      <c r="EB116" s="57"/>
      <c r="EC116" s="57"/>
      <c r="ED116" s="57"/>
      <c r="EE116" s="57"/>
      <c r="EF116" s="57"/>
      <c r="EG116" s="57"/>
      <c r="EH116" s="57"/>
      <c r="EI116" s="57"/>
      <c r="EJ116" s="57"/>
      <c r="EK116" s="57"/>
      <c r="EL116" s="57"/>
      <c r="EM116" s="57"/>
      <c r="EN116" s="57"/>
      <c r="EO116" s="57"/>
      <c r="EP116" s="57"/>
      <c r="EQ116" s="101"/>
      <c r="ER116" s="557"/>
    </row>
    <row r="117" spans="1:148" ht="15" customHeight="1" x14ac:dyDescent="0.25">
      <c r="A117" s="625"/>
      <c r="B117" s="1343" t="str">
        <f t="shared" si="9"/>
        <v>Desk 3</v>
      </c>
      <c r="C117" s="1348" t="str">
        <f>IF(ISBLANK(TB!C189), "", TB!C189)</f>
        <v/>
      </c>
      <c r="D117" s="1348" t="str">
        <f>IF(ISBLANK(TB!D189), "", TB!D189)</f>
        <v/>
      </c>
      <c r="E117" s="1348" t="str">
        <f>IF(ISBLANK(TB!E189), "", TB!E189)</f>
        <v/>
      </c>
      <c r="F117" s="1348" t="str">
        <f>IF(ISBLANK(TB!F189), "", TB!F189)</f>
        <v/>
      </c>
      <c r="G117" s="57"/>
      <c r="H117" s="57"/>
      <c r="I117" s="57"/>
      <c r="J117" s="57"/>
      <c r="K117" s="57"/>
      <c r="L117" s="57"/>
      <c r="M117" s="57"/>
      <c r="N117" s="57"/>
      <c r="O117" s="57"/>
      <c r="P117" s="57"/>
      <c r="Q117" s="57"/>
      <c r="R117" s="57"/>
      <c r="S117" s="57"/>
      <c r="T117" s="57"/>
      <c r="U117" s="57"/>
      <c r="V117" s="57"/>
      <c r="W117" s="57"/>
      <c r="X117" s="57"/>
      <c r="Y117" s="57"/>
      <c r="Z117" s="57"/>
      <c r="AA117" s="57"/>
      <c r="AB117" s="57"/>
      <c r="AC117" s="57"/>
      <c r="AD117" s="57"/>
      <c r="AE117" s="57"/>
      <c r="AF117" s="57"/>
      <c r="AG117" s="57"/>
      <c r="AH117" s="57"/>
      <c r="AI117" s="57"/>
      <c r="AJ117" s="57"/>
      <c r="AK117" s="57"/>
      <c r="AL117" s="57"/>
      <c r="AM117" s="57"/>
      <c r="AN117" s="57"/>
      <c r="AO117" s="57"/>
      <c r="AP117" s="57"/>
      <c r="AQ117" s="57"/>
      <c r="AR117" s="57"/>
      <c r="AS117" s="57"/>
      <c r="AT117" s="57"/>
      <c r="AU117" s="57"/>
      <c r="AV117" s="57"/>
      <c r="AW117" s="57"/>
      <c r="AX117" s="57"/>
      <c r="AY117" s="57"/>
      <c r="AZ117" s="57"/>
      <c r="BA117" s="57"/>
      <c r="BB117" s="57"/>
      <c r="BC117" s="57"/>
      <c r="BD117" s="57"/>
      <c r="BE117" s="57"/>
      <c r="BF117" s="57"/>
      <c r="BG117" s="57"/>
      <c r="BH117" s="57"/>
      <c r="BI117" s="57"/>
      <c r="BJ117" s="57"/>
      <c r="BK117" s="57"/>
      <c r="BL117" s="57"/>
      <c r="BM117" s="57"/>
      <c r="BN117" s="57"/>
      <c r="BO117" s="57"/>
      <c r="BP117" s="57"/>
      <c r="BQ117" s="57"/>
      <c r="BR117" s="57"/>
      <c r="BS117" s="57"/>
      <c r="BT117" s="57"/>
      <c r="BU117" s="57"/>
      <c r="BV117" s="57"/>
      <c r="BW117" s="57"/>
      <c r="BX117" s="57"/>
      <c r="BY117" s="57"/>
      <c r="BZ117" s="57"/>
      <c r="CA117" s="57"/>
      <c r="CB117" s="57"/>
      <c r="CC117" s="57"/>
      <c r="CD117" s="57"/>
      <c r="CE117" s="57"/>
      <c r="CF117" s="57"/>
      <c r="CG117" s="57"/>
      <c r="CH117" s="57"/>
      <c r="CI117" s="57"/>
      <c r="CJ117" s="57"/>
      <c r="CK117" s="57"/>
      <c r="CL117" s="57"/>
      <c r="CM117" s="57"/>
      <c r="CN117" s="57"/>
      <c r="CO117" s="57"/>
      <c r="CP117" s="57"/>
      <c r="CQ117" s="57"/>
      <c r="CR117" s="57"/>
      <c r="CS117" s="57"/>
      <c r="CT117" s="57"/>
      <c r="CU117" s="57"/>
      <c r="CV117" s="57"/>
      <c r="CW117" s="57"/>
      <c r="CX117" s="57"/>
      <c r="CY117" s="57"/>
      <c r="CZ117" s="57"/>
      <c r="DA117" s="57"/>
      <c r="DB117" s="57"/>
      <c r="DC117" s="57"/>
      <c r="DD117" s="57"/>
      <c r="DE117" s="57"/>
      <c r="DF117" s="57"/>
      <c r="DG117" s="57"/>
      <c r="DH117" s="57"/>
      <c r="DI117" s="57"/>
      <c r="DJ117" s="57"/>
      <c r="DK117" s="57"/>
      <c r="DL117" s="57"/>
      <c r="DM117" s="57"/>
      <c r="DN117" s="57"/>
      <c r="DO117" s="57"/>
      <c r="DP117" s="57"/>
      <c r="DQ117" s="57"/>
      <c r="DR117" s="57"/>
      <c r="DS117" s="57"/>
      <c r="DT117" s="57"/>
      <c r="DU117" s="57"/>
      <c r="DV117" s="101"/>
      <c r="DW117" s="57"/>
      <c r="DX117" s="57"/>
      <c r="DY117" s="57"/>
      <c r="DZ117" s="57"/>
      <c r="EA117" s="57"/>
      <c r="EB117" s="57"/>
      <c r="EC117" s="57"/>
      <c r="ED117" s="57"/>
      <c r="EE117" s="57"/>
      <c r="EF117" s="57"/>
      <c r="EG117" s="57"/>
      <c r="EH117" s="57"/>
      <c r="EI117" s="57"/>
      <c r="EJ117" s="57"/>
      <c r="EK117" s="57"/>
      <c r="EL117" s="57"/>
      <c r="EM117" s="57"/>
      <c r="EN117" s="57"/>
      <c r="EO117" s="57"/>
      <c r="EP117" s="57"/>
      <c r="EQ117" s="101"/>
      <c r="ER117" s="557"/>
    </row>
    <row r="118" spans="1:148" ht="15" customHeight="1" x14ac:dyDescent="0.25">
      <c r="A118" s="625"/>
      <c r="B118" s="1343" t="str">
        <f t="shared" si="9"/>
        <v>Desk 4</v>
      </c>
      <c r="C118" s="1348" t="str">
        <f>IF(ISBLANK(TB!C190), "", TB!C190)</f>
        <v/>
      </c>
      <c r="D118" s="1348" t="str">
        <f>IF(ISBLANK(TB!D190), "", TB!D190)</f>
        <v/>
      </c>
      <c r="E118" s="1348" t="str">
        <f>IF(ISBLANK(TB!E190), "", TB!E190)</f>
        <v/>
      </c>
      <c r="F118" s="1348" t="str">
        <f>IF(ISBLANK(TB!F190), "", TB!F190)</f>
        <v/>
      </c>
      <c r="G118" s="57"/>
      <c r="H118" s="57"/>
      <c r="I118" s="57"/>
      <c r="J118" s="57"/>
      <c r="K118" s="57"/>
      <c r="L118" s="57"/>
      <c r="M118" s="57"/>
      <c r="N118" s="57"/>
      <c r="O118" s="57"/>
      <c r="P118" s="57"/>
      <c r="Q118" s="57"/>
      <c r="R118" s="57"/>
      <c r="S118" s="57"/>
      <c r="T118" s="57"/>
      <c r="U118" s="57"/>
      <c r="V118" s="57"/>
      <c r="W118" s="57"/>
      <c r="X118" s="57"/>
      <c r="Y118" s="57"/>
      <c r="Z118" s="57"/>
      <c r="AA118" s="57"/>
      <c r="AB118" s="57"/>
      <c r="AC118" s="57"/>
      <c r="AD118" s="57"/>
      <c r="AE118" s="57"/>
      <c r="AF118" s="57"/>
      <c r="AG118" s="57"/>
      <c r="AH118" s="57"/>
      <c r="AI118" s="57"/>
      <c r="AJ118" s="57"/>
      <c r="AK118" s="57"/>
      <c r="AL118" s="57"/>
      <c r="AM118" s="57"/>
      <c r="AN118" s="57"/>
      <c r="AO118" s="57"/>
      <c r="AP118" s="57"/>
      <c r="AQ118" s="57"/>
      <c r="AR118" s="57"/>
      <c r="AS118" s="57"/>
      <c r="AT118" s="57"/>
      <c r="AU118" s="57"/>
      <c r="AV118" s="57"/>
      <c r="AW118" s="57"/>
      <c r="AX118" s="57"/>
      <c r="AY118" s="57"/>
      <c r="AZ118" s="57"/>
      <c r="BA118" s="57"/>
      <c r="BB118" s="57"/>
      <c r="BC118" s="57"/>
      <c r="BD118" s="57"/>
      <c r="BE118" s="57"/>
      <c r="BF118" s="57"/>
      <c r="BG118" s="57"/>
      <c r="BH118" s="57"/>
      <c r="BI118" s="57"/>
      <c r="BJ118" s="57"/>
      <c r="BK118" s="57"/>
      <c r="BL118" s="57"/>
      <c r="BM118" s="57"/>
      <c r="BN118" s="57"/>
      <c r="BO118" s="57"/>
      <c r="BP118" s="57"/>
      <c r="BQ118" s="57"/>
      <c r="BR118" s="57"/>
      <c r="BS118" s="57"/>
      <c r="BT118" s="57"/>
      <c r="BU118" s="57"/>
      <c r="BV118" s="57"/>
      <c r="BW118" s="57"/>
      <c r="BX118" s="57"/>
      <c r="BY118" s="57"/>
      <c r="BZ118" s="57"/>
      <c r="CA118" s="57"/>
      <c r="CB118" s="57"/>
      <c r="CC118" s="57"/>
      <c r="CD118" s="57"/>
      <c r="CE118" s="57"/>
      <c r="CF118" s="57"/>
      <c r="CG118" s="57"/>
      <c r="CH118" s="57"/>
      <c r="CI118" s="57"/>
      <c r="CJ118" s="57"/>
      <c r="CK118" s="57"/>
      <c r="CL118" s="57"/>
      <c r="CM118" s="57"/>
      <c r="CN118" s="57"/>
      <c r="CO118" s="57"/>
      <c r="CP118" s="57"/>
      <c r="CQ118" s="57"/>
      <c r="CR118" s="57"/>
      <c r="CS118" s="57"/>
      <c r="CT118" s="57"/>
      <c r="CU118" s="57"/>
      <c r="CV118" s="57"/>
      <c r="CW118" s="57"/>
      <c r="CX118" s="57"/>
      <c r="CY118" s="57"/>
      <c r="CZ118" s="57"/>
      <c r="DA118" s="57"/>
      <c r="DB118" s="57"/>
      <c r="DC118" s="57"/>
      <c r="DD118" s="57"/>
      <c r="DE118" s="57"/>
      <c r="DF118" s="57"/>
      <c r="DG118" s="57"/>
      <c r="DH118" s="57"/>
      <c r="DI118" s="57"/>
      <c r="DJ118" s="57"/>
      <c r="DK118" s="57"/>
      <c r="DL118" s="57"/>
      <c r="DM118" s="57"/>
      <c r="DN118" s="57"/>
      <c r="DO118" s="57"/>
      <c r="DP118" s="57"/>
      <c r="DQ118" s="57"/>
      <c r="DR118" s="57"/>
      <c r="DS118" s="57"/>
      <c r="DT118" s="57"/>
      <c r="DU118" s="57"/>
      <c r="DV118" s="101"/>
      <c r="DW118" s="57"/>
      <c r="DX118" s="57"/>
      <c r="DY118" s="57"/>
      <c r="DZ118" s="57"/>
      <c r="EA118" s="57"/>
      <c r="EB118" s="57"/>
      <c r="EC118" s="57"/>
      <c r="ED118" s="57"/>
      <c r="EE118" s="57"/>
      <c r="EF118" s="57"/>
      <c r="EG118" s="57"/>
      <c r="EH118" s="57"/>
      <c r="EI118" s="57"/>
      <c r="EJ118" s="57"/>
      <c r="EK118" s="57"/>
      <c r="EL118" s="57"/>
      <c r="EM118" s="57"/>
      <c r="EN118" s="57"/>
      <c r="EO118" s="57"/>
      <c r="EP118" s="57"/>
      <c r="EQ118" s="101"/>
      <c r="ER118" s="557"/>
    </row>
    <row r="119" spans="1:148" ht="15" customHeight="1" x14ac:dyDescent="0.25">
      <c r="A119" s="625"/>
      <c r="B119" s="1343" t="str">
        <f t="shared" si="9"/>
        <v>Desk 5</v>
      </c>
      <c r="C119" s="1348" t="str">
        <f>IF(ISBLANK(TB!C191), "", TB!C191)</f>
        <v/>
      </c>
      <c r="D119" s="1348" t="str">
        <f>IF(ISBLANK(TB!D191), "", TB!D191)</f>
        <v/>
      </c>
      <c r="E119" s="1348" t="str">
        <f>IF(ISBLANK(TB!E191), "", TB!E191)</f>
        <v/>
      </c>
      <c r="F119" s="1348" t="str">
        <f>IF(ISBLANK(TB!F191), "", TB!F191)</f>
        <v/>
      </c>
      <c r="G119" s="57"/>
      <c r="H119" s="57"/>
      <c r="I119" s="57"/>
      <c r="J119" s="57"/>
      <c r="K119" s="57"/>
      <c r="L119" s="57"/>
      <c r="M119" s="57"/>
      <c r="N119" s="57"/>
      <c r="O119" s="57"/>
      <c r="P119" s="57"/>
      <c r="Q119" s="57"/>
      <c r="R119" s="57"/>
      <c r="S119" s="57"/>
      <c r="T119" s="57"/>
      <c r="U119" s="57"/>
      <c r="V119" s="57"/>
      <c r="W119" s="57"/>
      <c r="X119" s="57"/>
      <c r="Y119" s="57"/>
      <c r="Z119" s="57"/>
      <c r="AA119" s="57"/>
      <c r="AB119" s="57"/>
      <c r="AC119" s="57"/>
      <c r="AD119" s="57"/>
      <c r="AE119" s="57"/>
      <c r="AF119" s="57"/>
      <c r="AG119" s="57"/>
      <c r="AH119" s="57"/>
      <c r="AI119" s="57"/>
      <c r="AJ119" s="57"/>
      <c r="AK119" s="57"/>
      <c r="AL119" s="57"/>
      <c r="AM119" s="57"/>
      <c r="AN119" s="57"/>
      <c r="AO119" s="57"/>
      <c r="AP119" s="57"/>
      <c r="AQ119" s="57"/>
      <c r="AR119" s="57"/>
      <c r="AS119" s="57"/>
      <c r="AT119" s="57"/>
      <c r="AU119" s="57"/>
      <c r="AV119" s="57"/>
      <c r="AW119" s="57"/>
      <c r="AX119" s="57"/>
      <c r="AY119" s="57"/>
      <c r="AZ119" s="57"/>
      <c r="BA119" s="57"/>
      <c r="BB119" s="57"/>
      <c r="BC119" s="57"/>
      <c r="BD119" s="57"/>
      <c r="BE119" s="57"/>
      <c r="BF119" s="57"/>
      <c r="BG119" s="57"/>
      <c r="BH119" s="57"/>
      <c r="BI119" s="57"/>
      <c r="BJ119" s="57"/>
      <c r="BK119" s="57"/>
      <c r="BL119" s="57"/>
      <c r="BM119" s="57"/>
      <c r="BN119" s="57"/>
      <c r="BO119" s="57"/>
      <c r="BP119" s="57"/>
      <c r="BQ119" s="57"/>
      <c r="BR119" s="57"/>
      <c r="BS119" s="57"/>
      <c r="BT119" s="57"/>
      <c r="BU119" s="57"/>
      <c r="BV119" s="57"/>
      <c r="BW119" s="57"/>
      <c r="BX119" s="57"/>
      <c r="BY119" s="57"/>
      <c r="BZ119" s="57"/>
      <c r="CA119" s="57"/>
      <c r="CB119" s="57"/>
      <c r="CC119" s="57"/>
      <c r="CD119" s="57"/>
      <c r="CE119" s="57"/>
      <c r="CF119" s="57"/>
      <c r="CG119" s="57"/>
      <c r="CH119" s="57"/>
      <c r="CI119" s="57"/>
      <c r="CJ119" s="57"/>
      <c r="CK119" s="57"/>
      <c r="CL119" s="57"/>
      <c r="CM119" s="57"/>
      <c r="CN119" s="57"/>
      <c r="CO119" s="57"/>
      <c r="CP119" s="57"/>
      <c r="CQ119" s="57"/>
      <c r="CR119" s="57"/>
      <c r="CS119" s="57"/>
      <c r="CT119" s="57"/>
      <c r="CU119" s="57"/>
      <c r="CV119" s="57"/>
      <c r="CW119" s="57"/>
      <c r="CX119" s="57"/>
      <c r="CY119" s="57"/>
      <c r="CZ119" s="57"/>
      <c r="DA119" s="57"/>
      <c r="DB119" s="57"/>
      <c r="DC119" s="57"/>
      <c r="DD119" s="57"/>
      <c r="DE119" s="57"/>
      <c r="DF119" s="57"/>
      <c r="DG119" s="57"/>
      <c r="DH119" s="57"/>
      <c r="DI119" s="57"/>
      <c r="DJ119" s="57"/>
      <c r="DK119" s="57"/>
      <c r="DL119" s="57"/>
      <c r="DM119" s="57"/>
      <c r="DN119" s="57"/>
      <c r="DO119" s="57"/>
      <c r="DP119" s="57"/>
      <c r="DQ119" s="57"/>
      <c r="DR119" s="57"/>
      <c r="DS119" s="57"/>
      <c r="DT119" s="57"/>
      <c r="DU119" s="57"/>
      <c r="DV119" s="101"/>
      <c r="DW119" s="57"/>
      <c r="DX119" s="57"/>
      <c r="DY119" s="57"/>
      <c r="DZ119" s="57"/>
      <c r="EA119" s="57"/>
      <c r="EB119" s="57"/>
      <c r="EC119" s="57"/>
      <c r="ED119" s="57"/>
      <c r="EE119" s="57"/>
      <c r="EF119" s="57"/>
      <c r="EG119" s="57"/>
      <c r="EH119" s="57"/>
      <c r="EI119" s="57"/>
      <c r="EJ119" s="57"/>
      <c r="EK119" s="57"/>
      <c r="EL119" s="57"/>
      <c r="EM119" s="57"/>
      <c r="EN119" s="57"/>
      <c r="EO119" s="57"/>
      <c r="EP119" s="57"/>
      <c r="EQ119" s="101"/>
      <c r="ER119" s="557"/>
    </row>
    <row r="120" spans="1:148" ht="15" customHeight="1" x14ac:dyDescent="0.25">
      <c r="A120" s="625"/>
      <c r="B120" s="1343" t="str">
        <f t="shared" si="9"/>
        <v>Desk 6</v>
      </c>
      <c r="C120" s="1348" t="str">
        <f>IF(ISBLANK(TB!C192), "", TB!C192)</f>
        <v/>
      </c>
      <c r="D120" s="1348" t="str">
        <f>IF(ISBLANK(TB!D192), "", TB!D192)</f>
        <v/>
      </c>
      <c r="E120" s="1348" t="str">
        <f>IF(ISBLANK(TB!E192), "", TB!E192)</f>
        <v/>
      </c>
      <c r="F120" s="1348" t="str">
        <f>IF(ISBLANK(TB!F192), "", TB!F192)</f>
        <v/>
      </c>
      <c r="G120" s="57"/>
      <c r="H120" s="57"/>
      <c r="I120" s="57"/>
      <c r="J120" s="57"/>
      <c r="K120" s="57"/>
      <c r="L120" s="57"/>
      <c r="M120" s="57"/>
      <c r="N120" s="57"/>
      <c r="O120" s="57"/>
      <c r="P120" s="57"/>
      <c r="Q120" s="57"/>
      <c r="R120" s="57"/>
      <c r="S120" s="57"/>
      <c r="T120" s="57"/>
      <c r="U120" s="57"/>
      <c r="V120" s="57"/>
      <c r="W120" s="57"/>
      <c r="X120" s="57"/>
      <c r="Y120" s="57"/>
      <c r="Z120" s="57"/>
      <c r="AA120" s="57"/>
      <c r="AB120" s="57"/>
      <c r="AC120" s="57"/>
      <c r="AD120" s="57"/>
      <c r="AE120" s="57"/>
      <c r="AF120" s="57"/>
      <c r="AG120" s="57"/>
      <c r="AH120" s="57"/>
      <c r="AI120" s="57"/>
      <c r="AJ120" s="57"/>
      <c r="AK120" s="57"/>
      <c r="AL120" s="57"/>
      <c r="AM120" s="57"/>
      <c r="AN120" s="57"/>
      <c r="AO120" s="57"/>
      <c r="AP120" s="57"/>
      <c r="AQ120" s="57"/>
      <c r="AR120" s="57"/>
      <c r="AS120" s="57"/>
      <c r="AT120" s="57"/>
      <c r="AU120" s="57"/>
      <c r="AV120" s="57"/>
      <c r="AW120" s="57"/>
      <c r="AX120" s="57"/>
      <c r="AY120" s="57"/>
      <c r="AZ120" s="57"/>
      <c r="BA120" s="57"/>
      <c r="BB120" s="57"/>
      <c r="BC120" s="57"/>
      <c r="BD120" s="57"/>
      <c r="BE120" s="57"/>
      <c r="BF120" s="57"/>
      <c r="BG120" s="57"/>
      <c r="BH120" s="57"/>
      <c r="BI120" s="57"/>
      <c r="BJ120" s="57"/>
      <c r="BK120" s="57"/>
      <c r="BL120" s="57"/>
      <c r="BM120" s="57"/>
      <c r="BN120" s="57"/>
      <c r="BO120" s="57"/>
      <c r="BP120" s="57"/>
      <c r="BQ120" s="57"/>
      <c r="BR120" s="57"/>
      <c r="BS120" s="57"/>
      <c r="BT120" s="57"/>
      <c r="BU120" s="57"/>
      <c r="BV120" s="57"/>
      <c r="BW120" s="57"/>
      <c r="BX120" s="57"/>
      <c r="BY120" s="57"/>
      <c r="BZ120" s="57"/>
      <c r="CA120" s="57"/>
      <c r="CB120" s="57"/>
      <c r="CC120" s="57"/>
      <c r="CD120" s="57"/>
      <c r="CE120" s="57"/>
      <c r="CF120" s="57"/>
      <c r="CG120" s="57"/>
      <c r="CH120" s="57"/>
      <c r="CI120" s="57"/>
      <c r="CJ120" s="57"/>
      <c r="CK120" s="57"/>
      <c r="CL120" s="57"/>
      <c r="CM120" s="57"/>
      <c r="CN120" s="57"/>
      <c r="CO120" s="57"/>
      <c r="CP120" s="57"/>
      <c r="CQ120" s="57"/>
      <c r="CR120" s="57"/>
      <c r="CS120" s="57"/>
      <c r="CT120" s="57"/>
      <c r="CU120" s="57"/>
      <c r="CV120" s="57"/>
      <c r="CW120" s="57"/>
      <c r="CX120" s="57"/>
      <c r="CY120" s="57"/>
      <c r="CZ120" s="57"/>
      <c r="DA120" s="57"/>
      <c r="DB120" s="57"/>
      <c r="DC120" s="57"/>
      <c r="DD120" s="57"/>
      <c r="DE120" s="57"/>
      <c r="DF120" s="57"/>
      <c r="DG120" s="57"/>
      <c r="DH120" s="57"/>
      <c r="DI120" s="57"/>
      <c r="DJ120" s="57"/>
      <c r="DK120" s="57"/>
      <c r="DL120" s="57"/>
      <c r="DM120" s="57"/>
      <c r="DN120" s="57"/>
      <c r="DO120" s="57"/>
      <c r="DP120" s="57"/>
      <c r="DQ120" s="57"/>
      <c r="DR120" s="57"/>
      <c r="DS120" s="57"/>
      <c r="DT120" s="57"/>
      <c r="DU120" s="57"/>
      <c r="DV120" s="101"/>
      <c r="DW120" s="57"/>
      <c r="DX120" s="57"/>
      <c r="DY120" s="57"/>
      <c r="DZ120" s="57"/>
      <c r="EA120" s="57"/>
      <c r="EB120" s="57"/>
      <c r="EC120" s="57"/>
      <c r="ED120" s="57"/>
      <c r="EE120" s="57"/>
      <c r="EF120" s="57"/>
      <c r="EG120" s="57"/>
      <c r="EH120" s="57"/>
      <c r="EI120" s="57"/>
      <c r="EJ120" s="57"/>
      <c r="EK120" s="57"/>
      <c r="EL120" s="57"/>
      <c r="EM120" s="57"/>
      <c r="EN120" s="57"/>
      <c r="EO120" s="57"/>
      <c r="EP120" s="57"/>
      <c r="EQ120" s="101"/>
      <c r="ER120" s="557"/>
    </row>
    <row r="121" spans="1:148" ht="15" customHeight="1" x14ac:dyDescent="0.25">
      <c r="A121" s="625"/>
      <c r="B121" s="1343" t="str">
        <f t="shared" si="9"/>
        <v>Desk 7</v>
      </c>
      <c r="C121" s="1348" t="str">
        <f>IF(ISBLANK(TB!C193), "", TB!C193)</f>
        <v/>
      </c>
      <c r="D121" s="1348" t="str">
        <f>IF(ISBLANK(TB!D193), "", TB!D193)</f>
        <v/>
      </c>
      <c r="E121" s="1348" t="str">
        <f>IF(ISBLANK(TB!E193), "", TB!E193)</f>
        <v/>
      </c>
      <c r="F121" s="1348" t="str">
        <f>IF(ISBLANK(TB!F193), "", TB!F193)</f>
        <v/>
      </c>
      <c r="G121" s="57"/>
      <c r="H121" s="57"/>
      <c r="I121" s="57"/>
      <c r="J121" s="57"/>
      <c r="K121" s="57"/>
      <c r="L121" s="57"/>
      <c r="M121" s="57"/>
      <c r="N121" s="57"/>
      <c r="O121" s="57"/>
      <c r="P121" s="57"/>
      <c r="Q121" s="57"/>
      <c r="R121" s="57"/>
      <c r="S121" s="57"/>
      <c r="T121" s="57"/>
      <c r="U121" s="57"/>
      <c r="V121" s="57"/>
      <c r="W121" s="57"/>
      <c r="X121" s="57"/>
      <c r="Y121" s="57"/>
      <c r="Z121" s="57"/>
      <c r="AA121" s="57"/>
      <c r="AB121" s="57"/>
      <c r="AC121" s="57"/>
      <c r="AD121" s="57"/>
      <c r="AE121" s="57"/>
      <c r="AF121" s="57"/>
      <c r="AG121" s="57"/>
      <c r="AH121" s="57"/>
      <c r="AI121" s="57"/>
      <c r="AJ121" s="57"/>
      <c r="AK121" s="57"/>
      <c r="AL121" s="57"/>
      <c r="AM121" s="57"/>
      <c r="AN121" s="57"/>
      <c r="AO121" s="57"/>
      <c r="AP121" s="57"/>
      <c r="AQ121" s="57"/>
      <c r="AR121" s="57"/>
      <c r="AS121" s="57"/>
      <c r="AT121" s="57"/>
      <c r="AU121" s="57"/>
      <c r="AV121" s="57"/>
      <c r="AW121" s="57"/>
      <c r="AX121" s="57"/>
      <c r="AY121" s="57"/>
      <c r="AZ121" s="57"/>
      <c r="BA121" s="57"/>
      <c r="BB121" s="57"/>
      <c r="BC121" s="57"/>
      <c r="BD121" s="57"/>
      <c r="BE121" s="57"/>
      <c r="BF121" s="57"/>
      <c r="BG121" s="57"/>
      <c r="BH121" s="57"/>
      <c r="BI121" s="57"/>
      <c r="BJ121" s="57"/>
      <c r="BK121" s="57"/>
      <c r="BL121" s="57"/>
      <c r="BM121" s="57"/>
      <c r="BN121" s="57"/>
      <c r="BO121" s="57"/>
      <c r="BP121" s="57"/>
      <c r="BQ121" s="57"/>
      <c r="BR121" s="57"/>
      <c r="BS121" s="57"/>
      <c r="BT121" s="57"/>
      <c r="BU121" s="57"/>
      <c r="BV121" s="57"/>
      <c r="BW121" s="57"/>
      <c r="BX121" s="57"/>
      <c r="BY121" s="57"/>
      <c r="BZ121" s="57"/>
      <c r="CA121" s="57"/>
      <c r="CB121" s="57"/>
      <c r="CC121" s="57"/>
      <c r="CD121" s="57"/>
      <c r="CE121" s="57"/>
      <c r="CF121" s="57"/>
      <c r="CG121" s="57"/>
      <c r="CH121" s="57"/>
      <c r="CI121" s="57"/>
      <c r="CJ121" s="57"/>
      <c r="CK121" s="57"/>
      <c r="CL121" s="57"/>
      <c r="CM121" s="57"/>
      <c r="CN121" s="57"/>
      <c r="CO121" s="57"/>
      <c r="CP121" s="57"/>
      <c r="CQ121" s="57"/>
      <c r="CR121" s="57"/>
      <c r="CS121" s="57"/>
      <c r="CT121" s="57"/>
      <c r="CU121" s="57"/>
      <c r="CV121" s="57"/>
      <c r="CW121" s="57"/>
      <c r="CX121" s="57"/>
      <c r="CY121" s="57"/>
      <c r="CZ121" s="57"/>
      <c r="DA121" s="57"/>
      <c r="DB121" s="57"/>
      <c r="DC121" s="57"/>
      <c r="DD121" s="57"/>
      <c r="DE121" s="57"/>
      <c r="DF121" s="57"/>
      <c r="DG121" s="57"/>
      <c r="DH121" s="57"/>
      <c r="DI121" s="57"/>
      <c r="DJ121" s="57"/>
      <c r="DK121" s="57"/>
      <c r="DL121" s="57"/>
      <c r="DM121" s="57"/>
      <c r="DN121" s="57"/>
      <c r="DO121" s="57"/>
      <c r="DP121" s="57"/>
      <c r="DQ121" s="57"/>
      <c r="DR121" s="57"/>
      <c r="DS121" s="57"/>
      <c r="DT121" s="57"/>
      <c r="DU121" s="57"/>
      <c r="DV121" s="101"/>
      <c r="DW121" s="57"/>
      <c r="DX121" s="57"/>
      <c r="DY121" s="57"/>
      <c r="DZ121" s="57"/>
      <c r="EA121" s="57"/>
      <c r="EB121" s="57"/>
      <c r="EC121" s="57"/>
      <c r="ED121" s="57"/>
      <c r="EE121" s="57"/>
      <c r="EF121" s="57"/>
      <c r="EG121" s="57"/>
      <c r="EH121" s="57"/>
      <c r="EI121" s="57"/>
      <c r="EJ121" s="57"/>
      <c r="EK121" s="57"/>
      <c r="EL121" s="57"/>
      <c r="EM121" s="57"/>
      <c r="EN121" s="57"/>
      <c r="EO121" s="57"/>
      <c r="EP121" s="57"/>
      <c r="EQ121" s="101"/>
      <c r="ER121" s="557"/>
    </row>
    <row r="122" spans="1:148" ht="15" customHeight="1" x14ac:dyDescent="0.25">
      <c r="A122" s="625"/>
      <c r="B122" s="1343" t="str">
        <f t="shared" si="9"/>
        <v>Desk 8</v>
      </c>
      <c r="C122" s="1348" t="str">
        <f>IF(ISBLANK(TB!C194), "", TB!C194)</f>
        <v/>
      </c>
      <c r="D122" s="1348" t="str">
        <f>IF(ISBLANK(TB!D194), "", TB!D194)</f>
        <v/>
      </c>
      <c r="E122" s="1348" t="str">
        <f>IF(ISBLANK(TB!E194), "", TB!E194)</f>
        <v/>
      </c>
      <c r="F122" s="1348" t="str">
        <f>IF(ISBLANK(TB!F194), "", TB!F194)</f>
        <v/>
      </c>
      <c r="G122" s="57"/>
      <c r="H122" s="57"/>
      <c r="I122" s="57"/>
      <c r="J122" s="57"/>
      <c r="K122" s="57"/>
      <c r="L122" s="57"/>
      <c r="M122" s="57"/>
      <c r="N122" s="57"/>
      <c r="O122" s="57"/>
      <c r="P122" s="57"/>
      <c r="Q122" s="57"/>
      <c r="R122" s="57"/>
      <c r="S122" s="57"/>
      <c r="T122" s="57"/>
      <c r="U122" s="57"/>
      <c r="V122" s="57"/>
      <c r="W122" s="57"/>
      <c r="X122" s="57"/>
      <c r="Y122" s="57"/>
      <c r="Z122" s="57"/>
      <c r="AA122" s="57"/>
      <c r="AB122" s="57"/>
      <c r="AC122" s="57"/>
      <c r="AD122" s="57"/>
      <c r="AE122" s="57"/>
      <c r="AF122" s="57"/>
      <c r="AG122" s="57"/>
      <c r="AH122" s="57"/>
      <c r="AI122" s="57"/>
      <c r="AJ122" s="57"/>
      <c r="AK122" s="57"/>
      <c r="AL122" s="57"/>
      <c r="AM122" s="57"/>
      <c r="AN122" s="57"/>
      <c r="AO122" s="57"/>
      <c r="AP122" s="57"/>
      <c r="AQ122" s="57"/>
      <c r="AR122" s="57"/>
      <c r="AS122" s="57"/>
      <c r="AT122" s="57"/>
      <c r="AU122" s="57"/>
      <c r="AV122" s="57"/>
      <c r="AW122" s="57"/>
      <c r="AX122" s="57"/>
      <c r="AY122" s="57"/>
      <c r="AZ122" s="57"/>
      <c r="BA122" s="57"/>
      <c r="BB122" s="57"/>
      <c r="BC122" s="57"/>
      <c r="BD122" s="57"/>
      <c r="BE122" s="57"/>
      <c r="BF122" s="57"/>
      <c r="BG122" s="57"/>
      <c r="BH122" s="57"/>
      <c r="BI122" s="57"/>
      <c r="BJ122" s="57"/>
      <c r="BK122" s="57"/>
      <c r="BL122" s="57"/>
      <c r="BM122" s="57"/>
      <c r="BN122" s="57"/>
      <c r="BO122" s="57"/>
      <c r="BP122" s="57"/>
      <c r="BQ122" s="57"/>
      <c r="BR122" s="57"/>
      <c r="BS122" s="57"/>
      <c r="BT122" s="57"/>
      <c r="BU122" s="57"/>
      <c r="BV122" s="57"/>
      <c r="BW122" s="57"/>
      <c r="BX122" s="57"/>
      <c r="BY122" s="57"/>
      <c r="BZ122" s="57"/>
      <c r="CA122" s="57"/>
      <c r="CB122" s="57"/>
      <c r="CC122" s="57"/>
      <c r="CD122" s="57"/>
      <c r="CE122" s="57"/>
      <c r="CF122" s="57"/>
      <c r="CG122" s="57"/>
      <c r="CH122" s="57"/>
      <c r="CI122" s="57"/>
      <c r="CJ122" s="57"/>
      <c r="CK122" s="57"/>
      <c r="CL122" s="57"/>
      <c r="CM122" s="57"/>
      <c r="CN122" s="57"/>
      <c r="CO122" s="57"/>
      <c r="CP122" s="57"/>
      <c r="CQ122" s="57"/>
      <c r="CR122" s="57"/>
      <c r="CS122" s="57"/>
      <c r="CT122" s="57"/>
      <c r="CU122" s="57"/>
      <c r="CV122" s="57"/>
      <c r="CW122" s="57"/>
      <c r="CX122" s="57"/>
      <c r="CY122" s="57"/>
      <c r="CZ122" s="57"/>
      <c r="DA122" s="57"/>
      <c r="DB122" s="57"/>
      <c r="DC122" s="57"/>
      <c r="DD122" s="57"/>
      <c r="DE122" s="57"/>
      <c r="DF122" s="57"/>
      <c r="DG122" s="57"/>
      <c r="DH122" s="57"/>
      <c r="DI122" s="57"/>
      <c r="DJ122" s="57"/>
      <c r="DK122" s="57"/>
      <c r="DL122" s="57"/>
      <c r="DM122" s="57"/>
      <c r="DN122" s="57"/>
      <c r="DO122" s="57"/>
      <c r="DP122" s="57"/>
      <c r="DQ122" s="57"/>
      <c r="DR122" s="57"/>
      <c r="DS122" s="57"/>
      <c r="DT122" s="57"/>
      <c r="DU122" s="57"/>
      <c r="DV122" s="101"/>
      <c r="DW122" s="57"/>
      <c r="DX122" s="57"/>
      <c r="DY122" s="57"/>
      <c r="DZ122" s="57"/>
      <c r="EA122" s="57"/>
      <c r="EB122" s="57"/>
      <c r="EC122" s="57"/>
      <c r="ED122" s="57"/>
      <c r="EE122" s="57"/>
      <c r="EF122" s="57"/>
      <c r="EG122" s="57"/>
      <c r="EH122" s="57"/>
      <c r="EI122" s="57"/>
      <c r="EJ122" s="57"/>
      <c r="EK122" s="57"/>
      <c r="EL122" s="57"/>
      <c r="EM122" s="57"/>
      <c r="EN122" s="57"/>
      <c r="EO122" s="57"/>
      <c r="EP122" s="57"/>
      <c r="EQ122" s="101"/>
      <c r="ER122" s="557"/>
    </row>
    <row r="123" spans="1:148" ht="15" customHeight="1" x14ac:dyDescent="0.25">
      <c r="A123" s="625"/>
      <c r="B123" s="1343" t="str">
        <f t="shared" si="9"/>
        <v>Desk 9</v>
      </c>
      <c r="C123" s="1348" t="str">
        <f>IF(ISBLANK(TB!C195), "", TB!C195)</f>
        <v/>
      </c>
      <c r="D123" s="1348" t="str">
        <f>IF(ISBLANK(TB!D195), "", TB!D195)</f>
        <v/>
      </c>
      <c r="E123" s="1348" t="str">
        <f>IF(ISBLANK(TB!E195), "", TB!E195)</f>
        <v/>
      </c>
      <c r="F123" s="1348" t="str">
        <f>IF(ISBLANK(TB!F195), "", TB!F195)</f>
        <v/>
      </c>
      <c r="G123" s="57"/>
      <c r="H123" s="57"/>
      <c r="I123" s="57"/>
      <c r="J123" s="57"/>
      <c r="K123" s="57"/>
      <c r="L123" s="57"/>
      <c r="M123" s="57"/>
      <c r="N123" s="57"/>
      <c r="O123" s="57"/>
      <c r="P123" s="57"/>
      <c r="Q123" s="57"/>
      <c r="R123" s="57"/>
      <c r="S123" s="57"/>
      <c r="T123" s="57"/>
      <c r="U123" s="57"/>
      <c r="V123" s="57"/>
      <c r="W123" s="57"/>
      <c r="X123" s="57"/>
      <c r="Y123" s="57"/>
      <c r="Z123" s="57"/>
      <c r="AA123" s="57"/>
      <c r="AB123" s="57"/>
      <c r="AC123" s="57"/>
      <c r="AD123" s="57"/>
      <c r="AE123" s="57"/>
      <c r="AF123" s="57"/>
      <c r="AG123" s="57"/>
      <c r="AH123" s="57"/>
      <c r="AI123" s="57"/>
      <c r="AJ123" s="57"/>
      <c r="AK123" s="57"/>
      <c r="AL123" s="57"/>
      <c r="AM123" s="57"/>
      <c r="AN123" s="57"/>
      <c r="AO123" s="57"/>
      <c r="AP123" s="57"/>
      <c r="AQ123" s="57"/>
      <c r="AR123" s="57"/>
      <c r="AS123" s="57"/>
      <c r="AT123" s="57"/>
      <c r="AU123" s="57"/>
      <c r="AV123" s="57"/>
      <c r="AW123" s="57"/>
      <c r="AX123" s="57"/>
      <c r="AY123" s="57"/>
      <c r="AZ123" s="57"/>
      <c r="BA123" s="57"/>
      <c r="BB123" s="57"/>
      <c r="BC123" s="57"/>
      <c r="BD123" s="57"/>
      <c r="BE123" s="57"/>
      <c r="BF123" s="57"/>
      <c r="BG123" s="57"/>
      <c r="BH123" s="57"/>
      <c r="BI123" s="57"/>
      <c r="BJ123" s="57"/>
      <c r="BK123" s="57"/>
      <c r="BL123" s="57"/>
      <c r="BM123" s="57"/>
      <c r="BN123" s="57"/>
      <c r="BO123" s="57"/>
      <c r="BP123" s="57"/>
      <c r="BQ123" s="57"/>
      <c r="BR123" s="57"/>
      <c r="BS123" s="57"/>
      <c r="BT123" s="57"/>
      <c r="BU123" s="57"/>
      <c r="BV123" s="57"/>
      <c r="BW123" s="57"/>
      <c r="BX123" s="57"/>
      <c r="BY123" s="57"/>
      <c r="BZ123" s="57"/>
      <c r="CA123" s="57"/>
      <c r="CB123" s="57"/>
      <c r="CC123" s="57"/>
      <c r="CD123" s="57"/>
      <c r="CE123" s="57"/>
      <c r="CF123" s="57"/>
      <c r="CG123" s="57"/>
      <c r="CH123" s="57"/>
      <c r="CI123" s="57"/>
      <c r="CJ123" s="57"/>
      <c r="CK123" s="57"/>
      <c r="CL123" s="57"/>
      <c r="CM123" s="57"/>
      <c r="CN123" s="57"/>
      <c r="CO123" s="57"/>
      <c r="CP123" s="57"/>
      <c r="CQ123" s="57"/>
      <c r="CR123" s="57"/>
      <c r="CS123" s="57"/>
      <c r="CT123" s="57"/>
      <c r="CU123" s="57"/>
      <c r="CV123" s="57"/>
      <c r="CW123" s="57"/>
      <c r="CX123" s="57"/>
      <c r="CY123" s="57"/>
      <c r="CZ123" s="57"/>
      <c r="DA123" s="57"/>
      <c r="DB123" s="57"/>
      <c r="DC123" s="57"/>
      <c r="DD123" s="57"/>
      <c r="DE123" s="57"/>
      <c r="DF123" s="57"/>
      <c r="DG123" s="57"/>
      <c r="DH123" s="57"/>
      <c r="DI123" s="57"/>
      <c r="DJ123" s="57"/>
      <c r="DK123" s="57"/>
      <c r="DL123" s="57"/>
      <c r="DM123" s="57"/>
      <c r="DN123" s="57"/>
      <c r="DO123" s="57"/>
      <c r="DP123" s="57"/>
      <c r="DQ123" s="57"/>
      <c r="DR123" s="57"/>
      <c r="DS123" s="57"/>
      <c r="DT123" s="57"/>
      <c r="DU123" s="57"/>
      <c r="DV123" s="101"/>
      <c r="DW123" s="57"/>
      <c r="DX123" s="57"/>
      <c r="DY123" s="57"/>
      <c r="DZ123" s="57"/>
      <c r="EA123" s="57"/>
      <c r="EB123" s="57"/>
      <c r="EC123" s="57"/>
      <c r="ED123" s="57"/>
      <c r="EE123" s="57"/>
      <c r="EF123" s="57"/>
      <c r="EG123" s="57"/>
      <c r="EH123" s="57"/>
      <c r="EI123" s="57"/>
      <c r="EJ123" s="57"/>
      <c r="EK123" s="57"/>
      <c r="EL123" s="57"/>
      <c r="EM123" s="57"/>
      <c r="EN123" s="57"/>
      <c r="EO123" s="57"/>
      <c r="EP123" s="57"/>
      <c r="EQ123" s="101"/>
      <c r="ER123" s="557"/>
    </row>
    <row r="124" spans="1:148" ht="15" customHeight="1" x14ac:dyDescent="0.25">
      <c r="A124" s="625"/>
      <c r="B124" s="1343" t="str">
        <f t="shared" si="9"/>
        <v>Desk 10</v>
      </c>
      <c r="C124" s="1348" t="str">
        <f>IF(ISBLANK(TB!C196), "", TB!C196)</f>
        <v/>
      </c>
      <c r="D124" s="1348" t="str">
        <f>IF(ISBLANK(TB!D196), "", TB!D196)</f>
        <v/>
      </c>
      <c r="E124" s="1348" t="str">
        <f>IF(ISBLANK(TB!E196), "", TB!E196)</f>
        <v/>
      </c>
      <c r="F124" s="1348" t="str">
        <f>IF(ISBLANK(TB!F196), "", TB!F196)</f>
        <v/>
      </c>
      <c r="G124" s="57"/>
      <c r="H124" s="57"/>
      <c r="I124" s="57"/>
      <c r="J124" s="57"/>
      <c r="K124" s="57"/>
      <c r="L124" s="57"/>
      <c r="M124" s="57"/>
      <c r="N124" s="57"/>
      <c r="O124" s="57"/>
      <c r="P124" s="57"/>
      <c r="Q124" s="57"/>
      <c r="R124" s="57"/>
      <c r="S124" s="57"/>
      <c r="T124" s="57"/>
      <c r="U124" s="57"/>
      <c r="V124" s="57"/>
      <c r="W124" s="57"/>
      <c r="X124" s="57"/>
      <c r="Y124" s="57"/>
      <c r="Z124" s="57"/>
      <c r="AA124" s="57"/>
      <c r="AB124" s="57"/>
      <c r="AC124" s="57"/>
      <c r="AD124" s="57"/>
      <c r="AE124" s="57"/>
      <c r="AF124" s="57"/>
      <c r="AG124" s="57"/>
      <c r="AH124" s="57"/>
      <c r="AI124" s="57"/>
      <c r="AJ124" s="57"/>
      <c r="AK124" s="57"/>
      <c r="AL124" s="57"/>
      <c r="AM124" s="57"/>
      <c r="AN124" s="57"/>
      <c r="AO124" s="57"/>
      <c r="AP124" s="57"/>
      <c r="AQ124" s="57"/>
      <c r="AR124" s="57"/>
      <c r="AS124" s="57"/>
      <c r="AT124" s="57"/>
      <c r="AU124" s="57"/>
      <c r="AV124" s="57"/>
      <c r="AW124" s="57"/>
      <c r="AX124" s="57"/>
      <c r="AY124" s="57"/>
      <c r="AZ124" s="57"/>
      <c r="BA124" s="57"/>
      <c r="BB124" s="57"/>
      <c r="BC124" s="57"/>
      <c r="BD124" s="57"/>
      <c r="BE124" s="57"/>
      <c r="BF124" s="57"/>
      <c r="BG124" s="57"/>
      <c r="BH124" s="57"/>
      <c r="BI124" s="57"/>
      <c r="BJ124" s="57"/>
      <c r="BK124" s="57"/>
      <c r="BL124" s="57"/>
      <c r="BM124" s="57"/>
      <c r="BN124" s="57"/>
      <c r="BO124" s="57"/>
      <c r="BP124" s="57"/>
      <c r="BQ124" s="57"/>
      <c r="BR124" s="57"/>
      <c r="BS124" s="57"/>
      <c r="BT124" s="57"/>
      <c r="BU124" s="57"/>
      <c r="BV124" s="57"/>
      <c r="BW124" s="57"/>
      <c r="BX124" s="57"/>
      <c r="BY124" s="57"/>
      <c r="BZ124" s="57"/>
      <c r="CA124" s="57"/>
      <c r="CB124" s="57"/>
      <c r="CC124" s="57"/>
      <c r="CD124" s="57"/>
      <c r="CE124" s="57"/>
      <c r="CF124" s="57"/>
      <c r="CG124" s="57"/>
      <c r="CH124" s="57"/>
      <c r="CI124" s="57"/>
      <c r="CJ124" s="57"/>
      <c r="CK124" s="57"/>
      <c r="CL124" s="57"/>
      <c r="CM124" s="57"/>
      <c r="CN124" s="57"/>
      <c r="CO124" s="57"/>
      <c r="CP124" s="57"/>
      <c r="CQ124" s="57"/>
      <c r="CR124" s="57"/>
      <c r="CS124" s="57"/>
      <c r="CT124" s="57"/>
      <c r="CU124" s="57"/>
      <c r="CV124" s="57"/>
      <c r="CW124" s="57"/>
      <c r="CX124" s="57"/>
      <c r="CY124" s="57"/>
      <c r="CZ124" s="57"/>
      <c r="DA124" s="57"/>
      <c r="DB124" s="57"/>
      <c r="DC124" s="57"/>
      <c r="DD124" s="57"/>
      <c r="DE124" s="57"/>
      <c r="DF124" s="57"/>
      <c r="DG124" s="57"/>
      <c r="DH124" s="57"/>
      <c r="DI124" s="57"/>
      <c r="DJ124" s="57"/>
      <c r="DK124" s="57"/>
      <c r="DL124" s="57"/>
      <c r="DM124" s="57"/>
      <c r="DN124" s="57"/>
      <c r="DO124" s="57"/>
      <c r="DP124" s="57"/>
      <c r="DQ124" s="57"/>
      <c r="DR124" s="57"/>
      <c r="DS124" s="57"/>
      <c r="DT124" s="57"/>
      <c r="DU124" s="57"/>
      <c r="DV124" s="101"/>
      <c r="DW124" s="57"/>
      <c r="DX124" s="57"/>
      <c r="DY124" s="57"/>
      <c r="DZ124" s="57"/>
      <c r="EA124" s="57"/>
      <c r="EB124" s="57"/>
      <c r="EC124" s="57"/>
      <c r="ED124" s="57"/>
      <c r="EE124" s="57"/>
      <c r="EF124" s="57"/>
      <c r="EG124" s="57"/>
      <c r="EH124" s="57"/>
      <c r="EI124" s="57"/>
      <c r="EJ124" s="57"/>
      <c r="EK124" s="57"/>
      <c r="EL124" s="57"/>
      <c r="EM124" s="57"/>
      <c r="EN124" s="57"/>
      <c r="EO124" s="57"/>
      <c r="EP124" s="57"/>
      <c r="EQ124" s="101"/>
      <c r="ER124" s="557"/>
    </row>
    <row r="125" spans="1:148" ht="15" customHeight="1" x14ac:dyDescent="0.25">
      <c r="A125" s="625"/>
      <c r="B125" s="1343" t="str">
        <f t="shared" si="9"/>
        <v>Desk 11</v>
      </c>
      <c r="C125" s="1348" t="str">
        <f>IF(ISBLANK(TB!C197), "", TB!C197)</f>
        <v/>
      </c>
      <c r="D125" s="1348" t="str">
        <f>IF(ISBLANK(TB!D197), "", TB!D197)</f>
        <v/>
      </c>
      <c r="E125" s="1348" t="str">
        <f>IF(ISBLANK(TB!E197), "", TB!E197)</f>
        <v/>
      </c>
      <c r="F125" s="1348" t="str">
        <f>IF(ISBLANK(TB!F197), "", TB!F197)</f>
        <v/>
      </c>
      <c r="G125" s="57"/>
      <c r="H125" s="57"/>
      <c r="I125" s="57"/>
      <c r="J125" s="57"/>
      <c r="K125" s="57"/>
      <c r="L125" s="57"/>
      <c r="M125" s="57"/>
      <c r="N125" s="57"/>
      <c r="O125" s="57"/>
      <c r="P125" s="57"/>
      <c r="Q125" s="57"/>
      <c r="R125" s="57"/>
      <c r="S125" s="57"/>
      <c r="T125" s="57"/>
      <c r="U125" s="57"/>
      <c r="V125" s="57"/>
      <c r="W125" s="57"/>
      <c r="X125" s="57"/>
      <c r="Y125" s="57"/>
      <c r="Z125" s="57"/>
      <c r="AA125" s="57"/>
      <c r="AB125" s="57"/>
      <c r="AC125" s="57"/>
      <c r="AD125" s="57"/>
      <c r="AE125" s="57"/>
      <c r="AF125" s="57"/>
      <c r="AG125" s="57"/>
      <c r="AH125" s="57"/>
      <c r="AI125" s="57"/>
      <c r="AJ125" s="57"/>
      <c r="AK125" s="57"/>
      <c r="AL125" s="57"/>
      <c r="AM125" s="57"/>
      <c r="AN125" s="57"/>
      <c r="AO125" s="57"/>
      <c r="AP125" s="57"/>
      <c r="AQ125" s="57"/>
      <c r="AR125" s="57"/>
      <c r="AS125" s="57"/>
      <c r="AT125" s="57"/>
      <c r="AU125" s="57"/>
      <c r="AV125" s="57"/>
      <c r="AW125" s="57"/>
      <c r="AX125" s="57"/>
      <c r="AY125" s="57"/>
      <c r="AZ125" s="57"/>
      <c r="BA125" s="57"/>
      <c r="BB125" s="57"/>
      <c r="BC125" s="57"/>
      <c r="BD125" s="57"/>
      <c r="BE125" s="57"/>
      <c r="BF125" s="57"/>
      <c r="BG125" s="57"/>
      <c r="BH125" s="57"/>
      <c r="BI125" s="57"/>
      <c r="BJ125" s="57"/>
      <c r="BK125" s="57"/>
      <c r="BL125" s="57"/>
      <c r="BM125" s="57"/>
      <c r="BN125" s="57"/>
      <c r="BO125" s="57"/>
      <c r="BP125" s="57"/>
      <c r="BQ125" s="57"/>
      <c r="BR125" s="57"/>
      <c r="BS125" s="57"/>
      <c r="BT125" s="57"/>
      <c r="BU125" s="57"/>
      <c r="BV125" s="57"/>
      <c r="BW125" s="57"/>
      <c r="BX125" s="57"/>
      <c r="BY125" s="57"/>
      <c r="BZ125" s="57"/>
      <c r="CA125" s="57"/>
      <c r="CB125" s="57"/>
      <c r="CC125" s="57"/>
      <c r="CD125" s="57"/>
      <c r="CE125" s="57"/>
      <c r="CF125" s="57"/>
      <c r="CG125" s="57"/>
      <c r="CH125" s="57"/>
      <c r="CI125" s="57"/>
      <c r="CJ125" s="57"/>
      <c r="CK125" s="57"/>
      <c r="CL125" s="57"/>
      <c r="CM125" s="57"/>
      <c r="CN125" s="57"/>
      <c r="CO125" s="57"/>
      <c r="CP125" s="57"/>
      <c r="CQ125" s="57"/>
      <c r="CR125" s="57"/>
      <c r="CS125" s="57"/>
      <c r="CT125" s="57"/>
      <c r="CU125" s="57"/>
      <c r="CV125" s="57"/>
      <c r="CW125" s="57"/>
      <c r="CX125" s="57"/>
      <c r="CY125" s="57"/>
      <c r="CZ125" s="57"/>
      <c r="DA125" s="57"/>
      <c r="DB125" s="57"/>
      <c r="DC125" s="57"/>
      <c r="DD125" s="57"/>
      <c r="DE125" s="57"/>
      <c r="DF125" s="57"/>
      <c r="DG125" s="57"/>
      <c r="DH125" s="57"/>
      <c r="DI125" s="57"/>
      <c r="DJ125" s="57"/>
      <c r="DK125" s="57"/>
      <c r="DL125" s="57"/>
      <c r="DM125" s="57"/>
      <c r="DN125" s="57"/>
      <c r="DO125" s="57"/>
      <c r="DP125" s="57"/>
      <c r="DQ125" s="57"/>
      <c r="DR125" s="57"/>
      <c r="DS125" s="57"/>
      <c r="DT125" s="57"/>
      <c r="DU125" s="57"/>
      <c r="DV125" s="101"/>
      <c r="DW125" s="57"/>
      <c r="DX125" s="57"/>
      <c r="DY125" s="57"/>
      <c r="DZ125" s="57"/>
      <c r="EA125" s="57"/>
      <c r="EB125" s="57"/>
      <c r="EC125" s="57"/>
      <c r="ED125" s="57"/>
      <c r="EE125" s="57"/>
      <c r="EF125" s="57"/>
      <c r="EG125" s="57"/>
      <c r="EH125" s="57"/>
      <c r="EI125" s="57"/>
      <c r="EJ125" s="57"/>
      <c r="EK125" s="57"/>
      <c r="EL125" s="57"/>
      <c r="EM125" s="57"/>
      <c r="EN125" s="57"/>
      <c r="EO125" s="57"/>
      <c r="EP125" s="57"/>
      <c r="EQ125" s="101"/>
      <c r="ER125" s="557"/>
    </row>
    <row r="126" spans="1:148" ht="15" customHeight="1" x14ac:dyDescent="0.25">
      <c r="A126" s="625"/>
      <c r="B126" s="1343" t="str">
        <f t="shared" si="9"/>
        <v>Desk 12</v>
      </c>
      <c r="C126" s="1348" t="str">
        <f>IF(ISBLANK(TB!C198), "", TB!C198)</f>
        <v/>
      </c>
      <c r="D126" s="1348" t="str">
        <f>IF(ISBLANK(TB!D198), "", TB!D198)</f>
        <v/>
      </c>
      <c r="E126" s="1348" t="str">
        <f>IF(ISBLANK(TB!E198), "", TB!E198)</f>
        <v/>
      </c>
      <c r="F126" s="1348" t="str">
        <f>IF(ISBLANK(TB!F198), "", TB!F198)</f>
        <v/>
      </c>
      <c r="G126" s="57"/>
      <c r="H126" s="57"/>
      <c r="I126" s="57"/>
      <c r="J126" s="57"/>
      <c r="K126" s="57"/>
      <c r="L126" s="57"/>
      <c r="M126" s="57"/>
      <c r="N126" s="57"/>
      <c r="O126" s="57"/>
      <c r="P126" s="57"/>
      <c r="Q126" s="57"/>
      <c r="R126" s="57"/>
      <c r="S126" s="57"/>
      <c r="T126" s="57"/>
      <c r="U126" s="57"/>
      <c r="V126" s="57"/>
      <c r="W126" s="57"/>
      <c r="X126" s="57"/>
      <c r="Y126" s="57"/>
      <c r="Z126" s="57"/>
      <c r="AA126" s="57"/>
      <c r="AB126" s="57"/>
      <c r="AC126" s="57"/>
      <c r="AD126" s="57"/>
      <c r="AE126" s="57"/>
      <c r="AF126" s="57"/>
      <c r="AG126" s="57"/>
      <c r="AH126" s="57"/>
      <c r="AI126" s="57"/>
      <c r="AJ126" s="57"/>
      <c r="AK126" s="57"/>
      <c r="AL126" s="57"/>
      <c r="AM126" s="57"/>
      <c r="AN126" s="57"/>
      <c r="AO126" s="57"/>
      <c r="AP126" s="57"/>
      <c r="AQ126" s="57"/>
      <c r="AR126" s="57"/>
      <c r="AS126" s="57"/>
      <c r="AT126" s="57"/>
      <c r="AU126" s="57"/>
      <c r="AV126" s="57"/>
      <c r="AW126" s="57"/>
      <c r="AX126" s="57"/>
      <c r="AY126" s="57"/>
      <c r="AZ126" s="57"/>
      <c r="BA126" s="57"/>
      <c r="BB126" s="57"/>
      <c r="BC126" s="57"/>
      <c r="BD126" s="57"/>
      <c r="BE126" s="57"/>
      <c r="BF126" s="57"/>
      <c r="BG126" s="57"/>
      <c r="BH126" s="57"/>
      <c r="BI126" s="57"/>
      <c r="BJ126" s="57"/>
      <c r="BK126" s="57"/>
      <c r="BL126" s="57"/>
      <c r="BM126" s="57"/>
      <c r="BN126" s="57"/>
      <c r="BO126" s="57"/>
      <c r="BP126" s="57"/>
      <c r="BQ126" s="57"/>
      <c r="BR126" s="57"/>
      <c r="BS126" s="57"/>
      <c r="BT126" s="57"/>
      <c r="BU126" s="57"/>
      <c r="BV126" s="57"/>
      <c r="BW126" s="57"/>
      <c r="BX126" s="57"/>
      <c r="BY126" s="57"/>
      <c r="BZ126" s="57"/>
      <c r="CA126" s="57"/>
      <c r="CB126" s="57"/>
      <c r="CC126" s="57"/>
      <c r="CD126" s="57"/>
      <c r="CE126" s="57"/>
      <c r="CF126" s="57"/>
      <c r="CG126" s="57"/>
      <c r="CH126" s="57"/>
      <c r="CI126" s="57"/>
      <c r="CJ126" s="57"/>
      <c r="CK126" s="57"/>
      <c r="CL126" s="57"/>
      <c r="CM126" s="57"/>
      <c r="CN126" s="57"/>
      <c r="CO126" s="57"/>
      <c r="CP126" s="57"/>
      <c r="CQ126" s="57"/>
      <c r="CR126" s="57"/>
      <c r="CS126" s="57"/>
      <c r="CT126" s="57"/>
      <c r="CU126" s="57"/>
      <c r="CV126" s="57"/>
      <c r="CW126" s="57"/>
      <c r="CX126" s="57"/>
      <c r="CY126" s="57"/>
      <c r="CZ126" s="57"/>
      <c r="DA126" s="57"/>
      <c r="DB126" s="57"/>
      <c r="DC126" s="57"/>
      <c r="DD126" s="57"/>
      <c r="DE126" s="57"/>
      <c r="DF126" s="57"/>
      <c r="DG126" s="57"/>
      <c r="DH126" s="57"/>
      <c r="DI126" s="57"/>
      <c r="DJ126" s="57"/>
      <c r="DK126" s="57"/>
      <c r="DL126" s="57"/>
      <c r="DM126" s="57"/>
      <c r="DN126" s="57"/>
      <c r="DO126" s="57"/>
      <c r="DP126" s="57"/>
      <c r="DQ126" s="57"/>
      <c r="DR126" s="57"/>
      <c r="DS126" s="57"/>
      <c r="DT126" s="57"/>
      <c r="DU126" s="57"/>
      <c r="DV126" s="101"/>
      <c r="DW126" s="57"/>
      <c r="DX126" s="57"/>
      <c r="DY126" s="57"/>
      <c r="DZ126" s="57"/>
      <c r="EA126" s="57"/>
      <c r="EB126" s="57"/>
      <c r="EC126" s="57"/>
      <c r="ED126" s="57"/>
      <c r="EE126" s="57"/>
      <c r="EF126" s="57"/>
      <c r="EG126" s="57"/>
      <c r="EH126" s="57"/>
      <c r="EI126" s="57"/>
      <c r="EJ126" s="57"/>
      <c r="EK126" s="57"/>
      <c r="EL126" s="57"/>
      <c r="EM126" s="57"/>
      <c r="EN126" s="57"/>
      <c r="EO126" s="57"/>
      <c r="EP126" s="57"/>
      <c r="EQ126" s="101"/>
      <c r="ER126" s="557"/>
    </row>
    <row r="127" spans="1:148" ht="15" customHeight="1" x14ac:dyDescent="0.25">
      <c r="A127" s="625"/>
      <c r="B127" s="1343" t="str">
        <f t="shared" si="9"/>
        <v>Desk 13</v>
      </c>
      <c r="C127" s="1348" t="str">
        <f>IF(ISBLANK(TB!C199), "", TB!C199)</f>
        <v/>
      </c>
      <c r="D127" s="1348" t="str">
        <f>IF(ISBLANK(TB!D199), "", TB!D199)</f>
        <v/>
      </c>
      <c r="E127" s="1348" t="str">
        <f>IF(ISBLANK(TB!E199), "", TB!E199)</f>
        <v/>
      </c>
      <c r="F127" s="1348" t="str">
        <f>IF(ISBLANK(TB!F199), "", TB!F199)</f>
        <v/>
      </c>
      <c r="G127" s="57"/>
      <c r="H127" s="57"/>
      <c r="I127" s="57"/>
      <c r="J127" s="57"/>
      <c r="K127" s="57"/>
      <c r="L127" s="57"/>
      <c r="M127" s="57"/>
      <c r="N127" s="57"/>
      <c r="O127" s="57"/>
      <c r="P127" s="57"/>
      <c r="Q127" s="57"/>
      <c r="R127" s="57"/>
      <c r="S127" s="57"/>
      <c r="T127" s="57"/>
      <c r="U127" s="57"/>
      <c r="V127" s="57"/>
      <c r="W127" s="57"/>
      <c r="X127" s="57"/>
      <c r="Y127" s="57"/>
      <c r="Z127" s="57"/>
      <c r="AA127" s="57"/>
      <c r="AB127" s="57"/>
      <c r="AC127" s="57"/>
      <c r="AD127" s="57"/>
      <c r="AE127" s="57"/>
      <c r="AF127" s="57"/>
      <c r="AG127" s="57"/>
      <c r="AH127" s="57"/>
      <c r="AI127" s="57"/>
      <c r="AJ127" s="57"/>
      <c r="AK127" s="57"/>
      <c r="AL127" s="57"/>
      <c r="AM127" s="57"/>
      <c r="AN127" s="57"/>
      <c r="AO127" s="57"/>
      <c r="AP127" s="57"/>
      <c r="AQ127" s="57"/>
      <c r="AR127" s="57"/>
      <c r="AS127" s="57"/>
      <c r="AT127" s="57"/>
      <c r="AU127" s="57"/>
      <c r="AV127" s="57"/>
      <c r="AW127" s="57"/>
      <c r="AX127" s="57"/>
      <c r="AY127" s="57"/>
      <c r="AZ127" s="57"/>
      <c r="BA127" s="57"/>
      <c r="BB127" s="57"/>
      <c r="BC127" s="57"/>
      <c r="BD127" s="57"/>
      <c r="BE127" s="57"/>
      <c r="BF127" s="57"/>
      <c r="BG127" s="57"/>
      <c r="BH127" s="57"/>
      <c r="BI127" s="57"/>
      <c r="BJ127" s="57"/>
      <c r="BK127" s="57"/>
      <c r="BL127" s="57"/>
      <c r="BM127" s="57"/>
      <c r="BN127" s="57"/>
      <c r="BO127" s="57"/>
      <c r="BP127" s="57"/>
      <c r="BQ127" s="57"/>
      <c r="BR127" s="57"/>
      <c r="BS127" s="57"/>
      <c r="BT127" s="57"/>
      <c r="BU127" s="57"/>
      <c r="BV127" s="57"/>
      <c r="BW127" s="57"/>
      <c r="BX127" s="57"/>
      <c r="BY127" s="57"/>
      <c r="BZ127" s="57"/>
      <c r="CA127" s="57"/>
      <c r="CB127" s="57"/>
      <c r="CC127" s="57"/>
      <c r="CD127" s="57"/>
      <c r="CE127" s="57"/>
      <c r="CF127" s="57"/>
      <c r="CG127" s="57"/>
      <c r="CH127" s="57"/>
      <c r="CI127" s="57"/>
      <c r="CJ127" s="57"/>
      <c r="CK127" s="57"/>
      <c r="CL127" s="57"/>
      <c r="CM127" s="57"/>
      <c r="CN127" s="57"/>
      <c r="CO127" s="57"/>
      <c r="CP127" s="57"/>
      <c r="CQ127" s="57"/>
      <c r="CR127" s="57"/>
      <c r="CS127" s="57"/>
      <c r="CT127" s="57"/>
      <c r="CU127" s="57"/>
      <c r="CV127" s="57"/>
      <c r="CW127" s="57"/>
      <c r="CX127" s="57"/>
      <c r="CY127" s="57"/>
      <c r="CZ127" s="57"/>
      <c r="DA127" s="57"/>
      <c r="DB127" s="57"/>
      <c r="DC127" s="57"/>
      <c r="DD127" s="57"/>
      <c r="DE127" s="57"/>
      <c r="DF127" s="57"/>
      <c r="DG127" s="57"/>
      <c r="DH127" s="57"/>
      <c r="DI127" s="57"/>
      <c r="DJ127" s="57"/>
      <c r="DK127" s="57"/>
      <c r="DL127" s="57"/>
      <c r="DM127" s="57"/>
      <c r="DN127" s="57"/>
      <c r="DO127" s="57"/>
      <c r="DP127" s="57"/>
      <c r="DQ127" s="57"/>
      <c r="DR127" s="57"/>
      <c r="DS127" s="57"/>
      <c r="DT127" s="57"/>
      <c r="DU127" s="57"/>
      <c r="DV127" s="101"/>
      <c r="DW127" s="57"/>
      <c r="DX127" s="57"/>
      <c r="DY127" s="57"/>
      <c r="DZ127" s="57"/>
      <c r="EA127" s="57"/>
      <c r="EB127" s="57"/>
      <c r="EC127" s="57"/>
      <c r="ED127" s="57"/>
      <c r="EE127" s="57"/>
      <c r="EF127" s="57"/>
      <c r="EG127" s="57"/>
      <c r="EH127" s="57"/>
      <c r="EI127" s="57"/>
      <c r="EJ127" s="57"/>
      <c r="EK127" s="57"/>
      <c r="EL127" s="57"/>
      <c r="EM127" s="57"/>
      <c r="EN127" s="57"/>
      <c r="EO127" s="57"/>
      <c r="EP127" s="57"/>
      <c r="EQ127" s="101"/>
      <c r="ER127" s="557"/>
    </row>
    <row r="128" spans="1:148" ht="15" customHeight="1" x14ac:dyDescent="0.25">
      <c r="A128" s="625"/>
      <c r="B128" s="1343" t="str">
        <f t="shared" si="9"/>
        <v>Desk 14</v>
      </c>
      <c r="C128" s="1348" t="str">
        <f>IF(ISBLANK(TB!C200), "", TB!C200)</f>
        <v/>
      </c>
      <c r="D128" s="1348" t="str">
        <f>IF(ISBLANK(TB!D200), "", TB!D200)</f>
        <v/>
      </c>
      <c r="E128" s="1348" t="str">
        <f>IF(ISBLANK(TB!E200), "", TB!E200)</f>
        <v/>
      </c>
      <c r="F128" s="1348" t="str">
        <f>IF(ISBLANK(TB!F200), "", TB!F200)</f>
        <v/>
      </c>
      <c r="G128" s="57"/>
      <c r="H128" s="57"/>
      <c r="I128" s="57"/>
      <c r="J128" s="57"/>
      <c r="K128" s="57"/>
      <c r="L128" s="57"/>
      <c r="M128" s="57"/>
      <c r="N128" s="57"/>
      <c r="O128" s="57"/>
      <c r="P128" s="57"/>
      <c r="Q128" s="57"/>
      <c r="R128" s="57"/>
      <c r="S128" s="57"/>
      <c r="T128" s="57"/>
      <c r="U128" s="57"/>
      <c r="V128" s="57"/>
      <c r="W128" s="57"/>
      <c r="X128" s="57"/>
      <c r="Y128" s="57"/>
      <c r="Z128" s="57"/>
      <c r="AA128" s="57"/>
      <c r="AB128" s="57"/>
      <c r="AC128" s="57"/>
      <c r="AD128" s="57"/>
      <c r="AE128" s="57"/>
      <c r="AF128" s="57"/>
      <c r="AG128" s="57"/>
      <c r="AH128" s="57"/>
      <c r="AI128" s="57"/>
      <c r="AJ128" s="57"/>
      <c r="AK128" s="57"/>
      <c r="AL128" s="57"/>
      <c r="AM128" s="57"/>
      <c r="AN128" s="57"/>
      <c r="AO128" s="57"/>
      <c r="AP128" s="57"/>
      <c r="AQ128" s="57"/>
      <c r="AR128" s="57"/>
      <c r="AS128" s="57"/>
      <c r="AT128" s="57"/>
      <c r="AU128" s="57"/>
      <c r="AV128" s="57"/>
      <c r="AW128" s="57"/>
      <c r="AX128" s="57"/>
      <c r="AY128" s="57"/>
      <c r="AZ128" s="57"/>
      <c r="BA128" s="57"/>
      <c r="BB128" s="57"/>
      <c r="BC128" s="57"/>
      <c r="BD128" s="57"/>
      <c r="BE128" s="57"/>
      <c r="BF128" s="57"/>
      <c r="BG128" s="57"/>
      <c r="BH128" s="57"/>
      <c r="BI128" s="57"/>
      <c r="BJ128" s="57"/>
      <c r="BK128" s="57"/>
      <c r="BL128" s="57"/>
      <c r="BM128" s="57"/>
      <c r="BN128" s="57"/>
      <c r="BO128" s="57"/>
      <c r="BP128" s="57"/>
      <c r="BQ128" s="57"/>
      <c r="BR128" s="57"/>
      <c r="BS128" s="57"/>
      <c r="BT128" s="57"/>
      <c r="BU128" s="57"/>
      <c r="BV128" s="57"/>
      <c r="BW128" s="57"/>
      <c r="BX128" s="57"/>
      <c r="BY128" s="57"/>
      <c r="BZ128" s="57"/>
      <c r="CA128" s="57"/>
      <c r="CB128" s="57"/>
      <c r="CC128" s="57"/>
      <c r="CD128" s="57"/>
      <c r="CE128" s="57"/>
      <c r="CF128" s="57"/>
      <c r="CG128" s="57"/>
      <c r="CH128" s="57"/>
      <c r="CI128" s="57"/>
      <c r="CJ128" s="57"/>
      <c r="CK128" s="57"/>
      <c r="CL128" s="57"/>
      <c r="CM128" s="57"/>
      <c r="CN128" s="57"/>
      <c r="CO128" s="57"/>
      <c r="CP128" s="57"/>
      <c r="CQ128" s="57"/>
      <c r="CR128" s="57"/>
      <c r="CS128" s="57"/>
      <c r="CT128" s="57"/>
      <c r="CU128" s="57"/>
      <c r="CV128" s="57"/>
      <c r="CW128" s="57"/>
      <c r="CX128" s="57"/>
      <c r="CY128" s="57"/>
      <c r="CZ128" s="57"/>
      <c r="DA128" s="57"/>
      <c r="DB128" s="57"/>
      <c r="DC128" s="57"/>
      <c r="DD128" s="57"/>
      <c r="DE128" s="57"/>
      <c r="DF128" s="57"/>
      <c r="DG128" s="57"/>
      <c r="DH128" s="57"/>
      <c r="DI128" s="57"/>
      <c r="DJ128" s="57"/>
      <c r="DK128" s="57"/>
      <c r="DL128" s="57"/>
      <c r="DM128" s="57"/>
      <c r="DN128" s="57"/>
      <c r="DO128" s="57"/>
      <c r="DP128" s="57"/>
      <c r="DQ128" s="57"/>
      <c r="DR128" s="57"/>
      <c r="DS128" s="57"/>
      <c r="DT128" s="57"/>
      <c r="DU128" s="57"/>
      <c r="DV128" s="101"/>
      <c r="DW128" s="57"/>
      <c r="DX128" s="57"/>
      <c r="DY128" s="57"/>
      <c r="DZ128" s="57"/>
      <c r="EA128" s="57"/>
      <c r="EB128" s="57"/>
      <c r="EC128" s="57"/>
      <c r="ED128" s="57"/>
      <c r="EE128" s="57"/>
      <c r="EF128" s="57"/>
      <c r="EG128" s="57"/>
      <c r="EH128" s="57"/>
      <c r="EI128" s="57"/>
      <c r="EJ128" s="57"/>
      <c r="EK128" s="57"/>
      <c r="EL128" s="57"/>
      <c r="EM128" s="57"/>
      <c r="EN128" s="57"/>
      <c r="EO128" s="57"/>
      <c r="EP128" s="57"/>
      <c r="EQ128" s="101"/>
      <c r="ER128" s="557"/>
    </row>
    <row r="129" spans="1:148" ht="15" customHeight="1" x14ac:dyDescent="0.25">
      <c r="A129" s="625"/>
      <c r="B129" s="1343" t="str">
        <f t="shared" si="9"/>
        <v>Desk 15</v>
      </c>
      <c r="C129" s="1348" t="str">
        <f>IF(ISBLANK(TB!C201), "", TB!C201)</f>
        <v/>
      </c>
      <c r="D129" s="1348" t="str">
        <f>IF(ISBLANK(TB!D201), "", TB!D201)</f>
        <v/>
      </c>
      <c r="E129" s="1348" t="str">
        <f>IF(ISBLANK(TB!E201), "", TB!E201)</f>
        <v/>
      </c>
      <c r="F129" s="1348" t="str">
        <f>IF(ISBLANK(TB!F201), "", TB!F201)</f>
        <v/>
      </c>
      <c r="G129" s="57"/>
      <c r="H129" s="57"/>
      <c r="I129" s="57"/>
      <c r="J129" s="57"/>
      <c r="K129" s="57"/>
      <c r="L129" s="57"/>
      <c r="M129" s="57"/>
      <c r="N129" s="57"/>
      <c r="O129" s="57"/>
      <c r="P129" s="57"/>
      <c r="Q129" s="57"/>
      <c r="R129" s="57"/>
      <c r="S129" s="57"/>
      <c r="T129" s="57"/>
      <c r="U129" s="57"/>
      <c r="V129" s="57"/>
      <c r="W129" s="57"/>
      <c r="X129" s="57"/>
      <c r="Y129" s="57"/>
      <c r="Z129" s="57"/>
      <c r="AA129" s="57"/>
      <c r="AB129" s="57"/>
      <c r="AC129" s="57"/>
      <c r="AD129" s="57"/>
      <c r="AE129" s="57"/>
      <c r="AF129" s="57"/>
      <c r="AG129" s="57"/>
      <c r="AH129" s="57"/>
      <c r="AI129" s="57"/>
      <c r="AJ129" s="57"/>
      <c r="AK129" s="57"/>
      <c r="AL129" s="57"/>
      <c r="AM129" s="57"/>
      <c r="AN129" s="57"/>
      <c r="AO129" s="57"/>
      <c r="AP129" s="57"/>
      <c r="AQ129" s="57"/>
      <c r="AR129" s="57"/>
      <c r="AS129" s="57"/>
      <c r="AT129" s="57"/>
      <c r="AU129" s="57"/>
      <c r="AV129" s="57"/>
      <c r="AW129" s="57"/>
      <c r="AX129" s="57"/>
      <c r="AY129" s="57"/>
      <c r="AZ129" s="57"/>
      <c r="BA129" s="57"/>
      <c r="BB129" s="57"/>
      <c r="BC129" s="57"/>
      <c r="BD129" s="57"/>
      <c r="BE129" s="57"/>
      <c r="BF129" s="57"/>
      <c r="BG129" s="57"/>
      <c r="BH129" s="57"/>
      <c r="BI129" s="57"/>
      <c r="BJ129" s="57"/>
      <c r="BK129" s="57"/>
      <c r="BL129" s="57"/>
      <c r="BM129" s="57"/>
      <c r="BN129" s="57"/>
      <c r="BO129" s="57"/>
      <c r="BP129" s="57"/>
      <c r="BQ129" s="57"/>
      <c r="BR129" s="57"/>
      <c r="BS129" s="57"/>
      <c r="BT129" s="57"/>
      <c r="BU129" s="57"/>
      <c r="BV129" s="57"/>
      <c r="BW129" s="57"/>
      <c r="BX129" s="57"/>
      <c r="BY129" s="57"/>
      <c r="BZ129" s="57"/>
      <c r="CA129" s="57"/>
      <c r="CB129" s="57"/>
      <c r="CC129" s="57"/>
      <c r="CD129" s="57"/>
      <c r="CE129" s="57"/>
      <c r="CF129" s="57"/>
      <c r="CG129" s="57"/>
      <c r="CH129" s="57"/>
      <c r="CI129" s="57"/>
      <c r="CJ129" s="57"/>
      <c r="CK129" s="57"/>
      <c r="CL129" s="57"/>
      <c r="CM129" s="57"/>
      <c r="CN129" s="57"/>
      <c r="CO129" s="57"/>
      <c r="CP129" s="57"/>
      <c r="CQ129" s="57"/>
      <c r="CR129" s="57"/>
      <c r="CS129" s="57"/>
      <c r="CT129" s="57"/>
      <c r="CU129" s="57"/>
      <c r="CV129" s="57"/>
      <c r="CW129" s="57"/>
      <c r="CX129" s="57"/>
      <c r="CY129" s="57"/>
      <c r="CZ129" s="57"/>
      <c r="DA129" s="57"/>
      <c r="DB129" s="57"/>
      <c r="DC129" s="57"/>
      <c r="DD129" s="57"/>
      <c r="DE129" s="57"/>
      <c r="DF129" s="57"/>
      <c r="DG129" s="57"/>
      <c r="DH129" s="57"/>
      <c r="DI129" s="57"/>
      <c r="DJ129" s="57"/>
      <c r="DK129" s="57"/>
      <c r="DL129" s="57"/>
      <c r="DM129" s="57"/>
      <c r="DN129" s="57"/>
      <c r="DO129" s="57"/>
      <c r="DP129" s="57"/>
      <c r="DQ129" s="57"/>
      <c r="DR129" s="57"/>
      <c r="DS129" s="57"/>
      <c r="DT129" s="57"/>
      <c r="DU129" s="57"/>
      <c r="DV129" s="101"/>
      <c r="DW129" s="57"/>
      <c r="DX129" s="57"/>
      <c r="DY129" s="57"/>
      <c r="DZ129" s="57"/>
      <c r="EA129" s="57"/>
      <c r="EB129" s="57"/>
      <c r="EC129" s="57"/>
      <c r="ED129" s="57"/>
      <c r="EE129" s="57"/>
      <c r="EF129" s="57"/>
      <c r="EG129" s="57"/>
      <c r="EH129" s="57"/>
      <c r="EI129" s="57"/>
      <c r="EJ129" s="57"/>
      <c r="EK129" s="57"/>
      <c r="EL129" s="57"/>
      <c r="EM129" s="57"/>
      <c r="EN129" s="57"/>
      <c r="EO129" s="57"/>
      <c r="EP129" s="57"/>
      <c r="EQ129" s="101"/>
      <c r="ER129" s="557"/>
    </row>
    <row r="130" spans="1:148" ht="15" customHeight="1" x14ac:dyDescent="0.25">
      <c r="A130" s="625"/>
      <c r="B130" s="1343" t="str">
        <f t="shared" si="9"/>
        <v>Desk 16</v>
      </c>
      <c r="C130" s="1348" t="str">
        <f>IF(ISBLANK(TB!C202), "", TB!C202)</f>
        <v/>
      </c>
      <c r="D130" s="1348" t="str">
        <f>IF(ISBLANK(TB!D202), "", TB!D202)</f>
        <v/>
      </c>
      <c r="E130" s="1348" t="str">
        <f>IF(ISBLANK(TB!E202), "", TB!E202)</f>
        <v/>
      </c>
      <c r="F130" s="1348" t="str">
        <f>IF(ISBLANK(TB!F202), "", TB!F202)</f>
        <v/>
      </c>
      <c r="G130" s="57"/>
      <c r="H130" s="57"/>
      <c r="I130" s="57"/>
      <c r="J130" s="57"/>
      <c r="K130" s="57"/>
      <c r="L130" s="57"/>
      <c r="M130" s="57"/>
      <c r="N130" s="57"/>
      <c r="O130" s="57"/>
      <c r="P130" s="57"/>
      <c r="Q130" s="57"/>
      <c r="R130" s="57"/>
      <c r="S130" s="57"/>
      <c r="T130" s="57"/>
      <c r="U130" s="57"/>
      <c r="V130" s="57"/>
      <c r="W130" s="57"/>
      <c r="X130" s="57"/>
      <c r="Y130" s="57"/>
      <c r="Z130" s="57"/>
      <c r="AA130" s="57"/>
      <c r="AB130" s="57"/>
      <c r="AC130" s="57"/>
      <c r="AD130" s="57"/>
      <c r="AE130" s="57"/>
      <c r="AF130" s="57"/>
      <c r="AG130" s="57"/>
      <c r="AH130" s="57"/>
      <c r="AI130" s="57"/>
      <c r="AJ130" s="57"/>
      <c r="AK130" s="57"/>
      <c r="AL130" s="57"/>
      <c r="AM130" s="57"/>
      <c r="AN130" s="57"/>
      <c r="AO130" s="57"/>
      <c r="AP130" s="57"/>
      <c r="AQ130" s="57"/>
      <c r="AR130" s="57"/>
      <c r="AS130" s="57"/>
      <c r="AT130" s="57"/>
      <c r="AU130" s="57"/>
      <c r="AV130" s="57"/>
      <c r="AW130" s="57"/>
      <c r="AX130" s="57"/>
      <c r="AY130" s="57"/>
      <c r="AZ130" s="57"/>
      <c r="BA130" s="57"/>
      <c r="BB130" s="57"/>
      <c r="BC130" s="57"/>
      <c r="BD130" s="57"/>
      <c r="BE130" s="57"/>
      <c r="BF130" s="57"/>
      <c r="BG130" s="57"/>
      <c r="BH130" s="57"/>
      <c r="BI130" s="57"/>
      <c r="BJ130" s="57"/>
      <c r="BK130" s="57"/>
      <c r="BL130" s="57"/>
      <c r="BM130" s="57"/>
      <c r="BN130" s="57"/>
      <c r="BO130" s="57"/>
      <c r="BP130" s="57"/>
      <c r="BQ130" s="57"/>
      <c r="BR130" s="57"/>
      <c r="BS130" s="57"/>
      <c r="BT130" s="57"/>
      <c r="BU130" s="57"/>
      <c r="BV130" s="57"/>
      <c r="BW130" s="57"/>
      <c r="BX130" s="57"/>
      <c r="BY130" s="57"/>
      <c r="BZ130" s="57"/>
      <c r="CA130" s="57"/>
      <c r="CB130" s="57"/>
      <c r="CC130" s="57"/>
      <c r="CD130" s="57"/>
      <c r="CE130" s="57"/>
      <c r="CF130" s="57"/>
      <c r="CG130" s="57"/>
      <c r="CH130" s="57"/>
      <c r="CI130" s="57"/>
      <c r="CJ130" s="57"/>
      <c r="CK130" s="57"/>
      <c r="CL130" s="57"/>
      <c r="CM130" s="57"/>
      <c r="CN130" s="57"/>
      <c r="CO130" s="57"/>
      <c r="CP130" s="57"/>
      <c r="CQ130" s="57"/>
      <c r="CR130" s="57"/>
      <c r="CS130" s="57"/>
      <c r="CT130" s="57"/>
      <c r="CU130" s="57"/>
      <c r="CV130" s="57"/>
      <c r="CW130" s="57"/>
      <c r="CX130" s="57"/>
      <c r="CY130" s="57"/>
      <c r="CZ130" s="57"/>
      <c r="DA130" s="57"/>
      <c r="DB130" s="57"/>
      <c r="DC130" s="57"/>
      <c r="DD130" s="57"/>
      <c r="DE130" s="57"/>
      <c r="DF130" s="57"/>
      <c r="DG130" s="57"/>
      <c r="DH130" s="57"/>
      <c r="DI130" s="57"/>
      <c r="DJ130" s="57"/>
      <c r="DK130" s="57"/>
      <c r="DL130" s="57"/>
      <c r="DM130" s="57"/>
      <c r="DN130" s="57"/>
      <c r="DO130" s="57"/>
      <c r="DP130" s="57"/>
      <c r="DQ130" s="57"/>
      <c r="DR130" s="57"/>
      <c r="DS130" s="57"/>
      <c r="DT130" s="57"/>
      <c r="DU130" s="57"/>
      <c r="DV130" s="101"/>
      <c r="DW130" s="57"/>
      <c r="DX130" s="57"/>
      <c r="DY130" s="57"/>
      <c r="DZ130" s="57"/>
      <c r="EA130" s="57"/>
      <c r="EB130" s="57"/>
      <c r="EC130" s="57"/>
      <c r="ED130" s="57"/>
      <c r="EE130" s="57"/>
      <c r="EF130" s="57"/>
      <c r="EG130" s="57"/>
      <c r="EH130" s="57"/>
      <c r="EI130" s="57"/>
      <c r="EJ130" s="57"/>
      <c r="EK130" s="57"/>
      <c r="EL130" s="57"/>
      <c r="EM130" s="57"/>
      <c r="EN130" s="57"/>
      <c r="EO130" s="57"/>
      <c r="EP130" s="57"/>
      <c r="EQ130" s="101"/>
      <c r="ER130" s="557"/>
    </row>
    <row r="131" spans="1:148" ht="15" customHeight="1" x14ac:dyDescent="0.25">
      <c r="A131" s="625"/>
      <c r="B131" s="1343" t="str">
        <f t="shared" si="9"/>
        <v>Desk 17</v>
      </c>
      <c r="C131" s="1348" t="str">
        <f>IF(ISBLANK(TB!C203), "", TB!C203)</f>
        <v/>
      </c>
      <c r="D131" s="1348" t="str">
        <f>IF(ISBLANK(TB!D203), "", TB!D203)</f>
        <v/>
      </c>
      <c r="E131" s="1348" t="str">
        <f>IF(ISBLANK(TB!E203), "", TB!E203)</f>
        <v/>
      </c>
      <c r="F131" s="1348" t="str">
        <f>IF(ISBLANK(TB!F203), "", TB!F203)</f>
        <v/>
      </c>
      <c r="G131" s="57"/>
      <c r="H131" s="57"/>
      <c r="I131" s="57"/>
      <c r="J131" s="57"/>
      <c r="K131" s="57"/>
      <c r="L131" s="57"/>
      <c r="M131" s="57"/>
      <c r="N131" s="57"/>
      <c r="O131" s="57"/>
      <c r="P131" s="57"/>
      <c r="Q131" s="57"/>
      <c r="R131" s="57"/>
      <c r="S131" s="57"/>
      <c r="T131" s="57"/>
      <c r="U131" s="57"/>
      <c r="V131" s="57"/>
      <c r="W131" s="57"/>
      <c r="X131" s="57"/>
      <c r="Y131" s="57"/>
      <c r="Z131" s="57"/>
      <c r="AA131" s="57"/>
      <c r="AB131" s="57"/>
      <c r="AC131" s="57"/>
      <c r="AD131" s="57"/>
      <c r="AE131" s="57"/>
      <c r="AF131" s="57"/>
      <c r="AG131" s="57"/>
      <c r="AH131" s="57"/>
      <c r="AI131" s="57"/>
      <c r="AJ131" s="57"/>
      <c r="AK131" s="57"/>
      <c r="AL131" s="57"/>
      <c r="AM131" s="57"/>
      <c r="AN131" s="57"/>
      <c r="AO131" s="57"/>
      <c r="AP131" s="57"/>
      <c r="AQ131" s="57"/>
      <c r="AR131" s="57"/>
      <c r="AS131" s="57"/>
      <c r="AT131" s="57"/>
      <c r="AU131" s="57"/>
      <c r="AV131" s="57"/>
      <c r="AW131" s="57"/>
      <c r="AX131" s="57"/>
      <c r="AY131" s="57"/>
      <c r="AZ131" s="57"/>
      <c r="BA131" s="57"/>
      <c r="BB131" s="57"/>
      <c r="BC131" s="57"/>
      <c r="BD131" s="57"/>
      <c r="BE131" s="57"/>
      <c r="BF131" s="57"/>
      <c r="BG131" s="57"/>
      <c r="BH131" s="57"/>
      <c r="BI131" s="57"/>
      <c r="BJ131" s="57"/>
      <c r="BK131" s="57"/>
      <c r="BL131" s="57"/>
      <c r="BM131" s="57"/>
      <c r="BN131" s="57"/>
      <c r="BO131" s="57"/>
      <c r="BP131" s="57"/>
      <c r="BQ131" s="57"/>
      <c r="BR131" s="57"/>
      <c r="BS131" s="57"/>
      <c r="BT131" s="57"/>
      <c r="BU131" s="57"/>
      <c r="BV131" s="57"/>
      <c r="BW131" s="57"/>
      <c r="BX131" s="57"/>
      <c r="BY131" s="57"/>
      <c r="BZ131" s="57"/>
      <c r="CA131" s="57"/>
      <c r="CB131" s="57"/>
      <c r="CC131" s="57"/>
      <c r="CD131" s="57"/>
      <c r="CE131" s="57"/>
      <c r="CF131" s="57"/>
      <c r="CG131" s="57"/>
      <c r="CH131" s="57"/>
      <c r="CI131" s="57"/>
      <c r="CJ131" s="57"/>
      <c r="CK131" s="57"/>
      <c r="CL131" s="57"/>
      <c r="CM131" s="57"/>
      <c r="CN131" s="57"/>
      <c r="CO131" s="57"/>
      <c r="CP131" s="57"/>
      <c r="CQ131" s="57"/>
      <c r="CR131" s="57"/>
      <c r="CS131" s="57"/>
      <c r="CT131" s="57"/>
      <c r="CU131" s="57"/>
      <c r="CV131" s="57"/>
      <c r="CW131" s="57"/>
      <c r="CX131" s="57"/>
      <c r="CY131" s="57"/>
      <c r="CZ131" s="57"/>
      <c r="DA131" s="57"/>
      <c r="DB131" s="57"/>
      <c r="DC131" s="57"/>
      <c r="DD131" s="57"/>
      <c r="DE131" s="57"/>
      <c r="DF131" s="57"/>
      <c r="DG131" s="57"/>
      <c r="DH131" s="57"/>
      <c r="DI131" s="57"/>
      <c r="DJ131" s="57"/>
      <c r="DK131" s="57"/>
      <c r="DL131" s="57"/>
      <c r="DM131" s="57"/>
      <c r="DN131" s="57"/>
      <c r="DO131" s="57"/>
      <c r="DP131" s="57"/>
      <c r="DQ131" s="57"/>
      <c r="DR131" s="57"/>
      <c r="DS131" s="57"/>
      <c r="DT131" s="57"/>
      <c r="DU131" s="57"/>
      <c r="DV131" s="101"/>
      <c r="DW131" s="57"/>
      <c r="DX131" s="57"/>
      <c r="DY131" s="57"/>
      <c r="DZ131" s="57"/>
      <c r="EA131" s="57"/>
      <c r="EB131" s="57"/>
      <c r="EC131" s="57"/>
      <c r="ED131" s="57"/>
      <c r="EE131" s="57"/>
      <c r="EF131" s="57"/>
      <c r="EG131" s="57"/>
      <c r="EH131" s="57"/>
      <c r="EI131" s="57"/>
      <c r="EJ131" s="57"/>
      <c r="EK131" s="57"/>
      <c r="EL131" s="57"/>
      <c r="EM131" s="57"/>
      <c r="EN131" s="57"/>
      <c r="EO131" s="57"/>
      <c r="EP131" s="57"/>
      <c r="EQ131" s="101"/>
      <c r="ER131" s="557"/>
    </row>
    <row r="132" spans="1:148" ht="15" customHeight="1" x14ac:dyDescent="0.25">
      <c r="A132" s="625"/>
      <c r="B132" s="1343" t="str">
        <f t="shared" si="9"/>
        <v>Desk 18</v>
      </c>
      <c r="C132" s="1348" t="str">
        <f>IF(ISBLANK(TB!C204), "", TB!C204)</f>
        <v/>
      </c>
      <c r="D132" s="1348" t="str">
        <f>IF(ISBLANK(TB!D204), "", TB!D204)</f>
        <v/>
      </c>
      <c r="E132" s="1348" t="str">
        <f>IF(ISBLANK(TB!E204), "", TB!E204)</f>
        <v/>
      </c>
      <c r="F132" s="1348" t="str">
        <f>IF(ISBLANK(TB!F204), "", TB!F204)</f>
        <v/>
      </c>
      <c r="G132" s="57"/>
      <c r="H132" s="57"/>
      <c r="I132" s="57"/>
      <c r="J132" s="57"/>
      <c r="K132" s="57"/>
      <c r="L132" s="57"/>
      <c r="M132" s="57"/>
      <c r="N132" s="57"/>
      <c r="O132" s="57"/>
      <c r="P132" s="57"/>
      <c r="Q132" s="57"/>
      <c r="R132" s="57"/>
      <c r="S132" s="57"/>
      <c r="T132" s="57"/>
      <c r="U132" s="57"/>
      <c r="V132" s="57"/>
      <c r="W132" s="57"/>
      <c r="X132" s="57"/>
      <c r="Y132" s="57"/>
      <c r="Z132" s="57"/>
      <c r="AA132" s="57"/>
      <c r="AB132" s="57"/>
      <c r="AC132" s="57"/>
      <c r="AD132" s="57"/>
      <c r="AE132" s="57"/>
      <c r="AF132" s="57"/>
      <c r="AG132" s="57"/>
      <c r="AH132" s="57"/>
      <c r="AI132" s="57"/>
      <c r="AJ132" s="57"/>
      <c r="AK132" s="57"/>
      <c r="AL132" s="57"/>
      <c r="AM132" s="57"/>
      <c r="AN132" s="57"/>
      <c r="AO132" s="57"/>
      <c r="AP132" s="57"/>
      <c r="AQ132" s="57"/>
      <c r="AR132" s="57"/>
      <c r="AS132" s="57"/>
      <c r="AT132" s="57"/>
      <c r="AU132" s="57"/>
      <c r="AV132" s="57"/>
      <c r="AW132" s="57"/>
      <c r="AX132" s="57"/>
      <c r="AY132" s="57"/>
      <c r="AZ132" s="57"/>
      <c r="BA132" s="57"/>
      <c r="BB132" s="57"/>
      <c r="BC132" s="57"/>
      <c r="BD132" s="57"/>
      <c r="BE132" s="57"/>
      <c r="BF132" s="57"/>
      <c r="BG132" s="57"/>
      <c r="BH132" s="57"/>
      <c r="BI132" s="57"/>
      <c r="BJ132" s="57"/>
      <c r="BK132" s="57"/>
      <c r="BL132" s="57"/>
      <c r="BM132" s="57"/>
      <c r="BN132" s="57"/>
      <c r="BO132" s="57"/>
      <c r="BP132" s="57"/>
      <c r="BQ132" s="57"/>
      <c r="BR132" s="57"/>
      <c r="BS132" s="57"/>
      <c r="BT132" s="57"/>
      <c r="BU132" s="57"/>
      <c r="BV132" s="57"/>
      <c r="BW132" s="57"/>
      <c r="BX132" s="57"/>
      <c r="BY132" s="57"/>
      <c r="BZ132" s="57"/>
      <c r="CA132" s="57"/>
      <c r="CB132" s="57"/>
      <c r="CC132" s="57"/>
      <c r="CD132" s="57"/>
      <c r="CE132" s="57"/>
      <c r="CF132" s="57"/>
      <c r="CG132" s="57"/>
      <c r="CH132" s="57"/>
      <c r="CI132" s="57"/>
      <c r="CJ132" s="57"/>
      <c r="CK132" s="57"/>
      <c r="CL132" s="57"/>
      <c r="CM132" s="57"/>
      <c r="CN132" s="57"/>
      <c r="CO132" s="57"/>
      <c r="CP132" s="57"/>
      <c r="CQ132" s="57"/>
      <c r="CR132" s="57"/>
      <c r="CS132" s="57"/>
      <c r="CT132" s="57"/>
      <c r="CU132" s="57"/>
      <c r="CV132" s="57"/>
      <c r="CW132" s="57"/>
      <c r="CX132" s="57"/>
      <c r="CY132" s="57"/>
      <c r="CZ132" s="57"/>
      <c r="DA132" s="57"/>
      <c r="DB132" s="57"/>
      <c r="DC132" s="57"/>
      <c r="DD132" s="57"/>
      <c r="DE132" s="57"/>
      <c r="DF132" s="57"/>
      <c r="DG132" s="57"/>
      <c r="DH132" s="57"/>
      <c r="DI132" s="57"/>
      <c r="DJ132" s="57"/>
      <c r="DK132" s="57"/>
      <c r="DL132" s="57"/>
      <c r="DM132" s="57"/>
      <c r="DN132" s="57"/>
      <c r="DO132" s="57"/>
      <c r="DP132" s="57"/>
      <c r="DQ132" s="57"/>
      <c r="DR132" s="57"/>
      <c r="DS132" s="57"/>
      <c r="DT132" s="57"/>
      <c r="DU132" s="57"/>
      <c r="DV132" s="101"/>
      <c r="DW132" s="57"/>
      <c r="DX132" s="57"/>
      <c r="DY132" s="57"/>
      <c r="DZ132" s="57"/>
      <c r="EA132" s="57"/>
      <c r="EB132" s="57"/>
      <c r="EC132" s="57"/>
      <c r="ED132" s="57"/>
      <c r="EE132" s="57"/>
      <c r="EF132" s="57"/>
      <c r="EG132" s="57"/>
      <c r="EH132" s="57"/>
      <c r="EI132" s="57"/>
      <c r="EJ132" s="57"/>
      <c r="EK132" s="57"/>
      <c r="EL132" s="57"/>
      <c r="EM132" s="57"/>
      <c r="EN132" s="57"/>
      <c r="EO132" s="57"/>
      <c r="EP132" s="57"/>
      <c r="EQ132" s="101"/>
      <c r="ER132" s="557"/>
    </row>
    <row r="133" spans="1:148" ht="15" customHeight="1" x14ac:dyDescent="0.25">
      <c r="A133" s="625"/>
      <c r="B133" s="1343" t="str">
        <f t="shared" si="9"/>
        <v>Desk 19</v>
      </c>
      <c r="C133" s="1348" t="str">
        <f>IF(ISBLANK(TB!C205), "", TB!C205)</f>
        <v/>
      </c>
      <c r="D133" s="1348" t="str">
        <f>IF(ISBLANK(TB!D205), "", TB!D205)</f>
        <v/>
      </c>
      <c r="E133" s="1348" t="str">
        <f>IF(ISBLANK(TB!E205), "", TB!E205)</f>
        <v/>
      </c>
      <c r="F133" s="1348" t="str">
        <f>IF(ISBLANK(TB!F205), "", TB!F205)</f>
        <v/>
      </c>
      <c r="G133" s="57"/>
      <c r="H133" s="57"/>
      <c r="I133" s="57"/>
      <c r="J133" s="57"/>
      <c r="K133" s="57"/>
      <c r="L133" s="57"/>
      <c r="M133" s="57"/>
      <c r="N133" s="57"/>
      <c r="O133" s="57"/>
      <c r="P133" s="57"/>
      <c r="Q133" s="57"/>
      <c r="R133" s="57"/>
      <c r="S133" s="57"/>
      <c r="T133" s="57"/>
      <c r="U133" s="57"/>
      <c r="V133" s="57"/>
      <c r="W133" s="57"/>
      <c r="X133" s="57"/>
      <c r="Y133" s="57"/>
      <c r="Z133" s="57"/>
      <c r="AA133" s="57"/>
      <c r="AB133" s="57"/>
      <c r="AC133" s="57"/>
      <c r="AD133" s="57"/>
      <c r="AE133" s="57"/>
      <c r="AF133" s="57"/>
      <c r="AG133" s="57"/>
      <c r="AH133" s="57"/>
      <c r="AI133" s="57"/>
      <c r="AJ133" s="57"/>
      <c r="AK133" s="57"/>
      <c r="AL133" s="57"/>
      <c r="AM133" s="57"/>
      <c r="AN133" s="57"/>
      <c r="AO133" s="57"/>
      <c r="AP133" s="57"/>
      <c r="AQ133" s="57"/>
      <c r="AR133" s="57"/>
      <c r="AS133" s="57"/>
      <c r="AT133" s="57"/>
      <c r="AU133" s="57"/>
      <c r="AV133" s="57"/>
      <c r="AW133" s="57"/>
      <c r="AX133" s="57"/>
      <c r="AY133" s="57"/>
      <c r="AZ133" s="57"/>
      <c r="BA133" s="57"/>
      <c r="BB133" s="57"/>
      <c r="BC133" s="57"/>
      <c r="BD133" s="57"/>
      <c r="BE133" s="57"/>
      <c r="BF133" s="57"/>
      <c r="BG133" s="57"/>
      <c r="BH133" s="57"/>
      <c r="BI133" s="57"/>
      <c r="BJ133" s="57"/>
      <c r="BK133" s="57"/>
      <c r="BL133" s="57"/>
      <c r="BM133" s="57"/>
      <c r="BN133" s="57"/>
      <c r="BO133" s="57"/>
      <c r="BP133" s="57"/>
      <c r="BQ133" s="57"/>
      <c r="BR133" s="57"/>
      <c r="BS133" s="57"/>
      <c r="BT133" s="57"/>
      <c r="BU133" s="57"/>
      <c r="BV133" s="57"/>
      <c r="BW133" s="57"/>
      <c r="BX133" s="57"/>
      <c r="BY133" s="57"/>
      <c r="BZ133" s="57"/>
      <c r="CA133" s="57"/>
      <c r="CB133" s="57"/>
      <c r="CC133" s="57"/>
      <c r="CD133" s="57"/>
      <c r="CE133" s="57"/>
      <c r="CF133" s="57"/>
      <c r="CG133" s="57"/>
      <c r="CH133" s="57"/>
      <c r="CI133" s="57"/>
      <c r="CJ133" s="57"/>
      <c r="CK133" s="57"/>
      <c r="CL133" s="57"/>
      <c r="CM133" s="57"/>
      <c r="CN133" s="57"/>
      <c r="CO133" s="57"/>
      <c r="CP133" s="57"/>
      <c r="CQ133" s="57"/>
      <c r="CR133" s="57"/>
      <c r="CS133" s="57"/>
      <c r="CT133" s="57"/>
      <c r="CU133" s="57"/>
      <c r="CV133" s="57"/>
      <c r="CW133" s="57"/>
      <c r="CX133" s="57"/>
      <c r="CY133" s="57"/>
      <c r="CZ133" s="57"/>
      <c r="DA133" s="57"/>
      <c r="DB133" s="57"/>
      <c r="DC133" s="57"/>
      <c r="DD133" s="57"/>
      <c r="DE133" s="57"/>
      <c r="DF133" s="57"/>
      <c r="DG133" s="57"/>
      <c r="DH133" s="57"/>
      <c r="DI133" s="57"/>
      <c r="DJ133" s="57"/>
      <c r="DK133" s="57"/>
      <c r="DL133" s="57"/>
      <c r="DM133" s="57"/>
      <c r="DN133" s="57"/>
      <c r="DO133" s="57"/>
      <c r="DP133" s="57"/>
      <c r="DQ133" s="57"/>
      <c r="DR133" s="57"/>
      <c r="DS133" s="57"/>
      <c r="DT133" s="57"/>
      <c r="DU133" s="57"/>
      <c r="DV133" s="101"/>
      <c r="DW133" s="57"/>
      <c r="DX133" s="57"/>
      <c r="DY133" s="57"/>
      <c r="DZ133" s="57"/>
      <c r="EA133" s="57"/>
      <c r="EB133" s="57"/>
      <c r="EC133" s="57"/>
      <c r="ED133" s="57"/>
      <c r="EE133" s="57"/>
      <c r="EF133" s="57"/>
      <c r="EG133" s="57"/>
      <c r="EH133" s="57"/>
      <c r="EI133" s="57"/>
      <c r="EJ133" s="57"/>
      <c r="EK133" s="57"/>
      <c r="EL133" s="57"/>
      <c r="EM133" s="57"/>
      <c r="EN133" s="57"/>
      <c r="EO133" s="57"/>
      <c r="EP133" s="57"/>
      <c r="EQ133" s="101"/>
      <c r="ER133" s="557"/>
    </row>
    <row r="134" spans="1:148" ht="15" customHeight="1" x14ac:dyDescent="0.25">
      <c r="A134" s="625"/>
      <c r="B134" s="1343" t="str">
        <f t="shared" si="9"/>
        <v>Desk 20</v>
      </c>
      <c r="C134" s="1348" t="str">
        <f>IF(ISBLANK(TB!C206), "", TB!C206)</f>
        <v/>
      </c>
      <c r="D134" s="1348" t="str">
        <f>IF(ISBLANK(TB!D206), "", TB!D206)</f>
        <v/>
      </c>
      <c r="E134" s="1348" t="str">
        <f>IF(ISBLANK(TB!E206), "", TB!E206)</f>
        <v/>
      </c>
      <c r="F134" s="1348" t="str">
        <f>IF(ISBLANK(TB!F206), "", TB!F206)</f>
        <v/>
      </c>
      <c r="G134" s="57"/>
      <c r="H134" s="57"/>
      <c r="I134" s="57"/>
      <c r="J134" s="57"/>
      <c r="K134" s="57"/>
      <c r="L134" s="57"/>
      <c r="M134" s="57"/>
      <c r="N134" s="57"/>
      <c r="O134" s="57"/>
      <c r="P134" s="57"/>
      <c r="Q134" s="57"/>
      <c r="R134" s="57"/>
      <c r="S134" s="57"/>
      <c r="T134" s="57"/>
      <c r="U134" s="57"/>
      <c r="V134" s="57"/>
      <c r="W134" s="57"/>
      <c r="X134" s="57"/>
      <c r="Y134" s="57"/>
      <c r="Z134" s="57"/>
      <c r="AA134" s="57"/>
      <c r="AB134" s="57"/>
      <c r="AC134" s="57"/>
      <c r="AD134" s="57"/>
      <c r="AE134" s="57"/>
      <c r="AF134" s="57"/>
      <c r="AG134" s="57"/>
      <c r="AH134" s="57"/>
      <c r="AI134" s="57"/>
      <c r="AJ134" s="57"/>
      <c r="AK134" s="57"/>
      <c r="AL134" s="57"/>
      <c r="AM134" s="57"/>
      <c r="AN134" s="57"/>
      <c r="AO134" s="57"/>
      <c r="AP134" s="57"/>
      <c r="AQ134" s="57"/>
      <c r="AR134" s="57"/>
      <c r="AS134" s="57"/>
      <c r="AT134" s="57"/>
      <c r="AU134" s="57"/>
      <c r="AV134" s="57"/>
      <c r="AW134" s="57"/>
      <c r="AX134" s="57"/>
      <c r="AY134" s="57"/>
      <c r="AZ134" s="57"/>
      <c r="BA134" s="57"/>
      <c r="BB134" s="57"/>
      <c r="BC134" s="57"/>
      <c r="BD134" s="57"/>
      <c r="BE134" s="57"/>
      <c r="BF134" s="57"/>
      <c r="BG134" s="57"/>
      <c r="BH134" s="57"/>
      <c r="BI134" s="57"/>
      <c r="BJ134" s="57"/>
      <c r="BK134" s="57"/>
      <c r="BL134" s="57"/>
      <c r="BM134" s="57"/>
      <c r="BN134" s="57"/>
      <c r="BO134" s="57"/>
      <c r="BP134" s="57"/>
      <c r="BQ134" s="57"/>
      <c r="BR134" s="57"/>
      <c r="BS134" s="57"/>
      <c r="BT134" s="57"/>
      <c r="BU134" s="57"/>
      <c r="BV134" s="57"/>
      <c r="BW134" s="57"/>
      <c r="BX134" s="57"/>
      <c r="BY134" s="57"/>
      <c r="BZ134" s="57"/>
      <c r="CA134" s="57"/>
      <c r="CB134" s="57"/>
      <c r="CC134" s="57"/>
      <c r="CD134" s="57"/>
      <c r="CE134" s="57"/>
      <c r="CF134" s="57"/>
      <c r="CG134" s="57"/>
      <c r="CH134" s="57"/>
      <c r="CI134" s="57"/>
      <c r="CJ134" s="57"/>
      <c r="CK134" s="57"/>
      <c r="CL134" s="57"/>
      <c r="CM134" s="57"/>
      <c r="CN134" s="57"/>
      <c r="CO134" s="57"/>
      <c r="CP134" s="57"/>
      <c r="CQ134" s="57"/>
      <c r="CR134" s="57"/>
      <c r="CS134" s="57"/>
      <c r="CT134" s="57"/>
      <c r="CU134" s="57"/>
      <c r="CV134" s="57"/>
      <c r="CW134" s="57"/>
      <c r="CX134" s="57"/>
      <c r="CY134" s="57"/>
      <c r="CZ134" s="57"/>
      <c r="DA134" s="57"/>
      <c r="DB134" s="57"/>
      <c r="DC134" s="57"/>
      <c r="DD134" s="57"/>
      <c r="DE134" s="57"/>
      <c r="DF134" s="57"/>
      <c r="DG134" s="57"/>
      <c r="DH134" s="57"/>
      <c r="DI134" s="57"/>
      <c r="DJ134" s="57"/>
      <c r="DK134" s="57"/>
      <c r="DL134" s="57"/>
      <c r="DM134" s="57"/>
      <c r="DN134" s="57"/>
      <c r="DO134" s="57"/>
      <c r="DP134" s="57"/>
      <c r="DQ134" s="57"/>
      <c r="DR134" s="57"/>
      <c r="DS134" s="57"/>
      <c r="DT134" s="57"/>
      <c r="DU134" s="57"/>
      <c r="DV134" s="101"/>
      <c r="DW134" s="57"/>
      <c r="DX134" s="57"/>
      <c r="DY134" s="57"/>
      <c r="DZ134" s="57"/>
      <c r="EA134" s="57"/>
      <c r="EB134" s="57"/>
      <c r="EC134" s="57"/>
      <c r="ED134" s="57"/>
      <c r="EE134" s="57"/>
      <c r="EF134" s="57"/>
      <c r="EG134" s="57"/>
      <c r="EH134" s="57"/>
      <c r="EI134" s="57"/>
      <c r="EJ134" s="57"/>
      <c r="EK134" s="57"/>
      <c r="EL134" s="57"/>
      <c r="EM134" s="57"/>
      <c r="EN134" s="57"/>
      <c r="EO134" s="57"/>
      <c r="EP134" s="57"/>
      <c r="EQ134" s="101"/>
      <c r="ER134" s="557"/>
    </row>
    <row r="135" spans="1:148" ht="15" customHeight="1" x14ac:dyDescent="0.25">
      <c r="A135" s="625"/>
      <c r="B135" s="1343" t="str">
        <f t="shared" si="9"/>
        <v>Desk 21</v>
      </c>
      <c r="C135" s="1348" t="str">
        <f>IF(ISBLANK(TB!C207), "", TB!C207)</f>
        <v/>
      </c>
      <c r="D135" s="1348" t="str">
        <f>IF(ISBLANK(TB!D207), "", TB!D207)</f>
        <v/>
      </c>
      <c r="E135" s="1348" t="str">
        <f>IF(ISBLANK(TB!E207), "", TB!E207)</f>
        <v/>
      </c>
      <c r="F135" s="1348" t="str">
        <f>IF(ISBLANK(TB!F207), "", TB!F207)</f>
        <v/>
      </c>
      <c r="G135" s="57"/>
      <c r="H135" s="57"/>
      <c r="I135" s="57"/>
      <c r="J135" s="57"/>
      <c r="K135" s="57"/>
      <c r="L135" s="57"/>
      <c r="M135" s="57"/>
      <c r="N135" s="57"/>
      <c r="O135" s="57"/>
      <c r="P135" s="57"/>
      <c r="Q135" s="57"/>
      <c r="R135" s="57"/>
      <c r="S135" s="57"/>
      <c r="T135" s="57"/>
      <c r="U135" s="57"/>
      <c r="V135" s="57"/>
      <c r="W135" s="57"/>
      <c r="X135" s="57"/>
      <c r="Y135" s="57"/>
      <c r="Z135" s="57"/>
      <c r="AA135" s="57"/>
      <c r="AB135" s="57"/>
      <c r="AC135" s="57"/>
      <c r="AD135" s="57"/>
      <c r="AE135" s="57"/>
      <c r="AF135" s="57"/>
      <c r="AG135" s="57"/>
      <c r="AH135" s="57"/>
      <c r="AI135" s="57"/>
      <c r="AJ135" s="57"/>
      <c r="AK135" s="57"/>
      <c r="AL135" s="57"/>
      <c r="AM135" s="57"/>
      <c r="AN135" s="57"/>
      <c r="AO135" s="57"/>
      <c r="AP135" s="57"/>
      <c r="AQ135" s="57"/>
      <c r="AR135" s="57"/>
      <c r="AS135" s="57"/>
      <c r="AT135" s="57"/>
      <c r="AU135" s="57"/>
      <c r="AV135" s="57"/>
      <c r="AW135" s="57"/>
      <c r="AX135" s="57"/>
      <c r="AY135" s="57"/>
      <c r="AZ135" s="57"/>
      <c r="BA135" s="57"/>
      <c r="BB135" s="57"/>
      <c r="BC135" s="57"/>
      <c r="BD135" s="57"/>
      <c r="BE135" s="57"/>
      <c r="BF135" s="57"/>
      <c r="BG135" s="57"/>
      <c r="BH135" s="57"/>
      <c r="BI135" s="57"/>
      <c r="BJ135" s="57"/>
      <c r="BK135" s="57"/>
      <c r="BL135" s="57"/>
      <c r="BM135" s="57"/>
      <c r="BN135" s="57"/>
      <c r="BO135" s="57"/>
      <c r="BP135" s="57"/>
      <c r="BQ135" s="57"/>
      <c r="BR135" s="57"/>
      <c r="BS135" s="57"/>
      <c r="BT135" s="57"/>
      <c r="BU135" s="57"/>
      <c r="BV135" s="57"/>
      <c r="BW135" s="57"/>
      <c r="BX135" s="57"/>
      <c r="BY135" s="57"/>
      <c r="BZ135" s="57"/>
      <c r="CA135" s="57"/>
      <c r="CB135" s="57"/>
      <c r="CC135" s="57"/>
      <c r="CD135" s="57"/>
      <c r="CE135" s="57"/>
      <c r="CF135" s="57"/>
      <c r="CG135" s="57"/>
      <c r="CH135" s="57"/>
      <c r="CI135" s="57"/>
      <c r="CJ135" s="57"/>
      <c r="CK135" s="57"/>
      <c r="CL135" s="57"/>
      <c r="CM135" s="57"/>
      <c r="CN135" s="57"/>
      <c r="CO135" s="57"/>
      <c r="CP135" s="57"/>
      <c r="CQ135" s="57"/>
      <c r="CR135" s="57"/>
      <c r="CS135" s="57"/>
      <c r="CT135" s="57"/>
      <c r="CU135" s="57"/>
      <c r="CV135" s="57"/>
      <c r="CW135" s="57"/>
      <c r="CX135" s="57"/>
      <c r="CY135" s="57"/>
      <c r="CZ135" s="57"/>
      <c r="DA135" s="57"/>
      <c r="DB135" s="57"/>
      <c r="DC135" s="57"/>
      <c r="DD135" s="57"/>
      <c r="DE135" s="57"/>
      <c r="DF135" s="57"/>
      <c r="DG135" s="57"/>
      <c r="DH135" s="57"/>
      <c r="DI135" s="57"/>
      <c r="DJ135" s="57"/>
      <c r="DK135" s="57"/>
      <c r="DL135" s="57"/>
      <c r="DM135" s="57"/>
      <c r="DN135" s="57"/>
      <c r="DO135" s="57"/>
      <c r="DP135" s="57"/>
      <c r="DQ135" s="57"/>
      <c r="DR135" s="57"/>
      <c r="DS135" s="57"/>
      <c r="DT135" s="57"/>
      <c r="DU135" s="57"/>
      <c r="DV135" s="101"/>
      <c r="DW135" s="57"/>
      <c r="DX135" s="57"/>
      <c r="DY135" s="57"/>
      <c r="DZ135" s="57"/>
      <c r="EA135" s="57"/>
      <c r="EB135" s="57"/>
      <c r="EC135" s="57"/>
      <c r="ED135" s="57"/>
      <c r="EE135" s="57"/>
      <c r="EF135" s="57"/>
      <c r="EG135" s="57"/>
      <c r="EH135" s="57"/>
      <c r="EI135" s="57"/>
      <c r="EJ135" s="57"/>
      <c r="EK135" s="57"/>
      <c r="EL135" s="57"/>
      <c r="EM135" s="57"/>
      <c r="EN135" s="57"/>
      <c r="EO135" s="57"/>
      <c r="EP135" s="57"/>
      <c r="EQ135" s="101"/>
      <c r="ER135" s="557"/>
    </row>
    <row r="136" spans="1:148" ht="15" customHeight="1" x14ac:dyDescent="0.25">
      <c r="A136" s="625"/>
      <c r="B136" s="1343" t="str">
        <f t="shared" si="9"/>
        <v>Desk 22</v>
      </c>
      <c r="C136" s="1348" t="str">
        <f>IF(ISBLANK(TB!C208), "", TB!C208)</f>
        <v/>
      </c>
      <c r="D136" s="1348" t="str">
        <f>IF(ISBLANK(TB!D208), "", TB!D208)</f>
        <v/>
      </c>
      <c r="E136" s="1348" t="str">
        <f>IF(ISBLANK(TB!E208), "", TB!E208)</f>
        <v/>
      </c>
      <c r="F136" s="1348" t="str">
        <f>IF(ISBLANK(TB!F208), "", TB!F208)</f>
        <v/>
      </c>
      <c r="G136" s="57"/>
      <c r="H136" s="57"/>
      <c r="I136" s="57"/>
      <c r="J136" s="57"/>
      <c r="K136" s="57"/>
      <c r="L136" s="57"/>
      <c r="M136" s="57"/>
      <c r="N136" s="57"/>
      <c r="O136" s="57"/>
      <c r="P136" s="57"/>
      <c r="Q136" s="57"/>
      <c r="R136" s="57"/>
      <c r="S136" s="57"/>
      <c r="T136" s="57"/>
      <c r="U136" s="57"/>
      <c r="V136" s="57"/>
      <c r="W136" s="57"/>
      <c r="X136" s="57"/>
      <c r="Y136" s="57"/>
      <c r="Z136" s="57"/>
      <c r="AA136" s="57"/>
      <c r="AB136" s="57"/>
      <c r="AC136" s="57"/>
      <c r="AD136" s="57"/>
      <c r="AE136" s="57"/>
      <c r="AF136" s="57"/>
      <c r="AG136" s="57"/>
      <c r="AH136" s="57"/>
      <c r="AI136" s="57"/>
      <c r="AJ136" s="57"/>
      <c r="AK136" s="57"/>
      <c r="AL136" s="57"/>
      <c r="AM136" s="57"/>
      <c r="AN136" s="57"/>
      <c r="AO136" s="57"/>
      <c r="AP136" s="57"/>
      <c r="AQ136" s="57"/>
      <c r="AR136" s="57"/>
      <c r="AS136" s="57"/>
      <c r="AT136" s="57"/>
      <c r="AU136" s="57"/>
      <c r="AV136" s="57"/>
      <c r="AW136" s="57"/>
      <c r="AX136" s="57"/>
      <c r="AY136" s="57"/>
      <c r="AZ136" s="57"/>
      <c r="BA136" s="57"/>
      <c r="BB136" s="57"/>
      <c r="BC136" s="57"/>
      <c r="BD136" s="57"/>
      <c r="BE136" s="57"/>
      <c r="BF136" s="57"/>
      <c r="BG136" s="57"/>
      <c r="BH136" s="57"/>
      <c r="BI136" s="57"/>
      <c r="BJ136" s="57"/>
      <c r="BK136" s="57"/>
      <c r="BL136" s="57"/>
      <c r="BM136" s="57"/>
      <c r="BN136" s="57"/>
      <c r="BO136" s="57"/>
      <c r="BP136" s="57"/>
      <c r="BQ136" s="57"/>
      <c r="BR136" s="57"/>
      <c r="BS136" s="57"/>
      <c r="BT136" s="57"/>
      <c r="BU136" s="57"/>
      <c r="BV136" s="57"/>
      <c r="BW136" s="57"/>
      <c r="BX136" s="57"/>
      <c r="BY136" s="57"/>
      <c r="BZ136" s="57"/>
      <c r="CA136" s="57"/>
      <c r="CB136" s="57"/>
      <c r="CC136" s="57"/>
      <c r="CD136" s="57"/>
      <c r="CE136" s="57"/>
      <c r="CF136" s="57"/>
      <c r="CG136" s="57"/>
      <c r="CH136" s="57"/>
      <c r="CI136" s="57"/>
      <c r="CJ136" s="57"/>
      <c r="CK136" s="57"/>
      <c r="CL136" s="57"/>
      <c r="CM136" s="57"/>
      <c r="CN136" s="57"/>
      <c r="CO136" s="57"/>
      <c r="CP136" s="57"/>
      <c r="CQ136" s="57"/>
      <c r="CR136" s="57"/>
      <c r="CS136" s="57"/>
      <c r="CT136" s="57"/>
      <c r="CU136" s="57"/>
      <c r="CV136" s="57"/>
      <c r="CW136" s="57"/>
      <c r="CX136" s="57"/>
      <c r="CY136" s="57"/>
      <c r="CZ136" s="57"/>
      <c r="DA136" s="57"/>
      <c r="DB136" s="57"/>
      <c r="DC136" s="57"/>
      <c r="DD136" s="57"/>
      <c r="DE136" s="57"/>
      <c r="DF136" s="57"/>
      <c r="DG136" s="57"/>
      <c r="DH136" s="57"/>
      <c r="DI136" s="57"/>
      <c r="DJ136" s="57"/>
      <c r="DK136" s="57"/>
      <c r="DL136" s="57"/>
      <c r="DM136" s="57"/>
      <c r="DN136" s="57"/>
      <c r="DO136" s="57"/>
      <c r="DP136" s="57"/>
      <c r="DQ136" s="57"/>
      <c r="DR136" s="57"/>
      <c r="DS136" s="57"/>
      <c r="DT136" s="57"/>
      <c r="DU136" s="57"/>
      <c r="DV136" s="101"/>
      <c r="DW136" s="57"/>
      <c r="DX136" s="57"/>
      <c r="DY136" s="57"/>
      <c r="DZ136" s="57"/>
      <c r="EA136" s="57"/>
      <c r="EB136" s="57"/>
      <c r="EC136" s="57"/>
      <c r="ED136" s="57"/>
      <c r="EE136" s="57"/>
      <c r="EF136" s="57"/>
      <c r="EG136" s="57"/>
      <c r="EH136" s="57"/>
      <c r="EI136" s="57"/>
      <c r="EJ136" s="57"/>
      <c r="EK136" s="57"/>
      <c r="EL136" s="57"/>
      <c r="EM136" s="57"/>
      <c r="EN136" s="57"/>
      <c r="EO136" s="57"/>
      <c r="EP136" s="57"/>
      <c r="EQ136" s="101"/>
      <c r="ER136" s="557"/>
    </row>
    <row r="137" spans="1:148" ht="15" customHeight="1" x14ac:dyDescent="0.25">
      <c r="A137" s="625"/>
      <c r="B137" s="1343" t="str">
        <f t="shared" si="9"/>
        <v>Desk 23</v>
      </c>
      <c r="C137" s="1348" t="str">
        <f>IF(ISBLANK(TB!C209), "", TB!C209)</f>
        <v/>
      </c>
      <c r="D137" s="1348" t="str">
        <f>IF(ISBLANK(TB!D209), "", TB!D209)</f>
        <v/>
      </c>
      <c r="E137" s="1348" t="str">
        <f>IF(ISBLANK(TB!E209), "", TB!E209)</f>
        <v/>
      </c>
      <c r="F137" s="1348" t="str">
        <f>IF(ISBLANK(TB!F209), "", TB!F209)</f>
        <v/>
      </c>
      <c r="G137" s="57"/>
      <c r="H137" s="57"/>
      <c r="I137" s="57"/>
      <c r="J137" s="57"/>
      <c r="K137" s="57"/>
      <c r="L137" s="57"/>
      <c r="M137" s="57"/>
      <c r="N137" s="57"/>
      <c r="O137" s="57"/>
      <c r="P137" s="57"/>
      <c r="Q137" s="57"/>
      <c r="R137" s="57"/>
      <c r="S137" s="57"/>
      <c r="T137" s="57"/>
      <c r="U137" s="57"/>
      <c r="V137" s="57"/>
      <c r="W137" s="57"/>
      <c r="X137" s="57"/>
      <c r="Y137" s="57"/>
      <c r="Z137" s="57"/>
      <c r="AA137" s="57"/>
      <c r="AB137" s="57"/>
      <c r="AC137" s="57"/>
      <c r="AD137" s="57"/>
      <c r="AE137" s="57"/>
      <c r="AF137" s="57"/>
      <c r="AG137" s="57"/>
      <c r="AH137" s="57"/>
      <c r="AI137" s="57"/>
      <c r="AJ137" s="57"/>
      <c r="AK137" s="57"/>
      <c r="AL137" s="57"/>
      <c r="AM137" s="57"/>
      <c r="AN137" s="57"/>
      <c r="AO137" s="57"/>
      <c r="AP137" s="57"/>
      <c r="AQ137" s="57"/>
      <c r="AR137" s="57"/>
      <c r="AS137" s="57"/>
      <c r="AT137" s="57"/>
      <c r="AU137" s="57"/>
      <c r="AV137" s="57"/>
      <c r="AW137" s="57"/>
      <c r="AX137" s="57"/>
      <c r="AY137" s="57"/>
      <c r="AZ137" s="57"/>
      <c r="BA137" s="57"/>
      <c r="BB137" s="57"/>
      <c r="BC137" s="57"/>
      <c r="BD137" s="57"/>
      <c r="BE137" s="57"/>
      <c r="BF137" s="57"/>
      <c r="BG137" s="57"/>
      <c r="BH137" s="57"/>
      <c r="BI137" s="57"/>
      <c r="BJ137" s="57"/>
      <c r="BK137" s="57"/>
      <c r="BL137" s="57"/>
      <c r="BM137" s="57"/>
      <c r="BN137" s="57"/>
      <c r="BO137" s="57"/>
      <c r="BP137" s="57"/>
      <c r="BQ137" s="57"/>
      <c r="BR137" s="57"/>
      <c r="BS137" s="57"/>
      <c r="BT137" s="57"/>
      <c r="BU137" s="57"/>
      <c r="BV137" s="57"/>
      <c r="BW137" s="57"/>
      <c r="BX137" s="57"/>
      <c r="BY137" s="57"/>
      <c r="BZ137" s="57"/>
      <c r="CA137" s="57"/>
      <c r="CB137" s="57"/>
      <c r="CC137" s="57"/>
      <c r="CD137" s="57"/>
      <c r="CE137" s="57"/>
      <c r="CF137" s="57"/>
      <c r="CG137" s="57"/>
      <c r="CH137" s="57"/>
      <c r="CI137" s="57"/>
      <c r="CJ137" s="57"/>
      <c r="CK137" s="57"/>
      <c r="CL137" s="57"/>
      <c r="CM137" s="57"/>
      <c r="CN137" s="57"/>
      <c r="CO137" s="57"/>
      <c r="CP137" s="57"/>
      <c r="CQ137" s="57"/>
      <c r="CR137" s="57"/>
      <c r="CS137" s="57"/>
      <c r="CT137" s="57"/>
      <c r="CU137" s="57"/>
      <c r="CV137" s="57"/>
      <c r="CW137" s="57"/>
      <c r="CX137" s="57"/>
      <c r="CY137" s="57"/>
      <c r="CZ137" s="57"/>
      <c r="DA137" s="57"/>
      <c r="DB137" s="57"/>
      <c r="DC137" s="57"/>
      <c r="DD137" s="57"/>
      <c r="DE137" s="57"/>
      <c r="DF137" s="57"/>
      <c r="DG137" s="57"/>
      <c r="DH137" s="57"/>
      <c r="DI137" s="57"/>
      <c r="DJ137" s="57"/>
      <c r="DK137" s="57"/>
      <c r="DL137" s="57"/>
      <c r="DM137" s="57"/>
      <c r="DN137" s="57"/>
      <c r="DO137" s="57"/>
      <c r="DP137" s="57"/>
      <c r="DQ137" s="57"/>
      <c r="DR137" s="57"/>
      <c r="DS137" s="57"/>
      <c r="DT137" s="57"/>
      <c r="DU137" s="57"/>
      <c r="DV137" s="101"/>
      <c r="DW137" s="57"/>
      <c r="DX137" s="57"/>
      <c r="DY137" s="57"/>
      <c r="DZ137" s="57"/>
      <c r="EA137" s="57"/>
      <c r="EB137" s="57"/>
      <c r="EC137" s="57"/>
      <c r="ED137" s="57"/>
      <c r="EE137" s="57"/>
      <c r="EF137" s="57"/>
      <c r="EG137" s="57"/>
      <c r="EH137" s="57"/>
      <c r="EI137" s="57"/>
      <c r="EJ137" s="57"/>
      <c r="EK137" s="57"/>
      <c r="EL137" s="57"/>
      <c r="EM137" s="57"/>
      <c r="EN137" s="57"/>
      <c r="EO137" s="57"/>
      <c r="EP137" s="57"/>
      <c r="EQ137" s="101"/>
      <c r="ER137" s="557"/>
    </row>
    <row r="138" spans="1:148" ht="15" customHeight="1" x14ac:dyDescent="0.25">
      <c r="A138" s="625"/>
      <c r="B138" s="1343" t="str">
        <f t="shared" si="9"/>
        <v>Desk 24</v>
      </c>
      <c r="C138" s="1348" t="str">
        <f>IF(ISBLANK(TB!C210), "", TB!C210)</f>
        <v/>
      </c>
      <c r="D138" s="1348" t="str">
        <f>IF(ISBLANK(TB!D210), "", TB!D210)</f>
        <v/>
      </c>
      <c r="E138" s="1348" t="str">
        <f>IF(ISBLANK(TB!E210), "", TB!E210)</f>
        <v/>
      </c>
      <c r="F138" s="1348" t="str">
        <f>IF(ISBLANK(TB!F210), "", TB!F210)</f>
        <v/>
      </c>
      <c r="G138" s="57"/>
      <c r="H138" s="57"/>
      <c r="I138" s="57"/>
      <c r="J138" s="57"/>
      <c r="K138" s="57"/>
      <c r="L138" s="57"/>
      <c r="M138" s="57"/>
      <c r="N138" s="57"/>
      <c r="O138" s="57"/>
      <c r="P138" s="57"/>
      <c r="Q138" s="57"/>
      <c r="R138" s="57"/>
      <c r="S138" s="57"/>
      <c r="T138" s="57"/>
      <c r="U138" s="57"/>
      <c r="V138" s="57"/>
      <c r="W138" s="57"/>
      <c r="X138" s="57"/>
      <c r="Y138" s="57"/>
      <c r="Z138" s="57"/>
      <c r="AA138" s="57"/>
      <c r="AB138" s="57"/>
      <c r="AC138" s="57"/>
      <c r="AD138" s="57"/>
      <c r="AE138" s="57"/>
      <c r="AF138" s="57"/>
      <c r="AG138" s="57"/>
      <c r="AH138" s="57"/>
      <c r="AI138" s="57"/>
      <c r="AJ138" s="57"/>
      <c r="AK138" s="57"/>
      <c r="AL138" s="57"/>
      <c r="AM138" s="57"/>
      <c r="AN138" s="57"/>
      <c r="AO138" s="57"/>
      <c r="AP138" s="57"/>
      <c r="AQ138" s="57"/>
      <c r="AR138" s="57"/>
      <c r="AS138" s="57"/>
      <c r="AT138" s="57"/>
      <c r="AU138" s="57"/>
      <c r="AV138" s="57"/>
      <c r="AW138" s="57"/>
      <c r="AX138" s="57"/>
      <c r="AY138" s="57"/>
      <c r="AZ138" s="57"/>
      <c r="BA138" s="57"/>
      <c r="BB138" s="57"/>
      <c r="BC138" s="57"/>
      <c r="BD138" s="57"/>
      <c r="BE138" s="57"/>
      <c r="BF138" s="57"/>
      <c r="BG138" s="57"/>
      <c r="BH138" s="57"/>
      <c r="BI138" s="57"/>
      <c r="BJ138" s="57"/>
      <c r="BK138" s="57"/>
      <c r="BL138" s="57"/>
      <c r="BM138" s="57"/>
      <c r="BN138" s="57"/>
      <c r="BO138" s="57"/>
      <c r="BP138" s="57"/>
      <c r="BQ138" s="57"/>
      <c r="BR138" s="57"/>
      <c r="BS138" s="57"/>
      <c r="BT138" s="57"/>
      <c r="BU138" s="57"/>
      <c r="BV138" s="57"/>
      <c r="BW138" s="57"/>
      <c r="BX138" s="57"/>
      <c r="BY138" s="57"/>
      <c r="BZ138" s="57"/>
      <c r="CA138" s="57"/>
      <c r="CB138" s="57"/>
      <c r="CC138" s="57"/>
      <c r="CD138" s="57"/>
      <c r="CE138" s="57"/>
      <c r="CF138" s="57"/>
      <c r="CG138" s="57"/>
      <c r="CH138" s="57"/>
      <c r="CI138" s="57"/>
      <c r="CJ138" s="57"/>
      <c r="CK138" s="57"/>
      <c r="CL138" s="57"/>
      <c r="CM138" s="57"/>
      <c r="CN138" s="57"/>
      <c r="CO138" s="57"/>
      <c r="CP138" s="57"/>
      <c r="CQ138" s="57"/>
      <c r="CR138" s="57"/>
      <c r="CS138" s="57"/>
      <c r="CT138" s="57"/>
      <c r="CU138" s="57"/>
      <c r="CV138" s="57"/>
      <c r="CW138" s="57"/>
      <c r="CX138" s="57"/>
      <c r="CY138" s="57"/>
      <c r="CZ138" s="57"/>
      <c r="DA138" s="57"/>
      <c r="DB138" s="57"/>
      <c r="DC138" s="57"/>
      <c r="DD138" s="57"/>
      <c r="DE138" s="57"/>
      <c r="DF138" s="57"/>
      <c r="DG138" s="57"/>
      <c r="DH138" s="57"/>
      <c r="DI138" s="57"/>
      <c r="DJ138" s="57"/>
      <c r="DK138" s="57"/>
      <c r="DL138" s="57"/>
      <c r="DM138" s="57"/>
      <c r="DN138" s="57"/>
      <c r="DO138" s="57"/>
      <c r="DP138" s="57"/>
      <c r="DQ138" s="57"/>
      <c r="DR138" s="57"/>
      <c r="DS138" s="57"/>
      <c r="DT138" s="57"/>
      <c r="DU138" s="57"/>
      <c r="DV138" s="101"/>
      <c r="DW138" s="57"/>
      <c r="DX138" s="57"/>
      <c r="DY138" s="57"/>
      <c r="DZ138" s="57"/>
      <c r="EA138" s="57"/>
      <c r="EB138" s="57"/>
      <c r="EC138" s="57"/>
      <c r="ED138" s="57"/>
      <c r="EE138" s="57"/>
      <c r="EF138" s="57"/>
      <c r="EG138" s="57"/>
      <c r="EH138" s="57"/>
      <c r="EI138" s="57"/>
      <c r="EJ138" s="57"/>
      <c r="EK138" s="57"/>
      <c r="EL138" s="57"/>
      <c r="EM138" s="57"/>
      <c r="EN138" s="57"/>
      <c r="EO138" s="57"/>
      <c r="EP138" s="57"/>
      <c r="EQ138" s="101"/>
      <c r="ER138" s="557"/>
    </row>
    <row r="139" spans="1:148" ht="15" customHeight="1" x14ac:dyDescent="0.25">
      <c r="A139" s="625"/>
      <c r="B139" s="1343" t="str">
        <f t="shared" si="9"/>
        <v>Desk 25</v>
      </c>
      <c r="C139" s="1348" t="str">
        <f>IF(ISBLANK(TB!C211), "", TB!C211)</f>
        <v/>
      </c>
      <c r="D139" s="1348" t="str">
        <f>IF(ISBLANK(TB!D211), "", TB!D211)</f>
        <v/>
      </c>
      <c r="E139" s="1348" t="str">
        <f>IF(ISBLANK(TB!E211), "", TB!E211)</f>
        <v/>
      </c>
      <c r="F139" s="1348" t="str">
        <f>IF(ISBLANK(TB!F211), "", TB!F211)</f>
        <v/>
      </c>
      <c r="G139" s="57"/>
      <c r="H139" s="57"/>
      <c r="I139" s="57"/>
      <c r="J139" s="57"/>
      <c r="K139" s="57"/>
      <c r="L139" s="57"/>
      <c r="M139" s="57"/>
      <c r="N139" s="57"/>
      <c r="O139" s="57"/>
      <c r="P139" s="57"/>
      <c r="Q139" s="57"/>
      <c r="R139" s="57"/>
      <c r="S139" s="57"/>
      <c r="T139" s="57"/>
      <c r="U139" s="57"/>
      <c r="V139" s="57"/>
      <c r="W139" s="57"/>
      <c r="X139" s="57"/>
      <c r="Y139" s="57"/>
      <c r="Z139" s="57"/>
      <c r="AA139" s="57"/>
      <c r="AB139" s="57"/>
      <c r="AC139" s="57"/>
      <c r="AD139" s="57"/>
      <c r="AE139" s="57"/>
      <c r="AF139" s="57"/>
      <c r="AG139" s="57"/>
      <c r="AH139" s="57"/>
      <c r="AI139" s="57"/>
      <c r="AJ139" s="57"/>
      <c r="AK139" s="57"/>
      <c r="AL139" s="57"/>
      <c r="AM139" s="57"/>
      <c r="AN139" s="57"/>
      <c r="AO139" s="57"/>
      <c r="AP139" s="57"/>
      <c r="AQ139" s="57"/>
      <c r="AR139" s="57"/>
      <c r="AS139" s="57"/>
      <c r="AT139" s="57"/>
      <c r="AU139" s="57"/>
      <c r="AV139" s="57"/>
      <c r="AW139" s="57"/>
      <c r="AX139" s="57"/>
      <c r="AY139" s="57"/>
      <c r="AZ139" s="57"/>
      <c r="BA139" s="57"/>
      <c r="BB139" s="57"/>
      <c r="BC139" s="57"/>
      <c r="BD139" s="57"/>
      <c r="BE139" s="57"/>
      <c r="BF139" s="57"/>
      <c r="BG139" s="57"/>
      <c r="BH139" s="57"/>
      <c r="BI139" s="57"/>
      <c r="BJ139" s="57"/>
      <c r="BK139" s="57"/>
      <c r="BL139" s="57"/>
      <c r="BM139" s="57"/>
      <c r="BN139" s="57"/>
      <c r="BO139" s="57"/>
      <c r="BP139" s="57"/>
      <c r="BQ139" s="57"/>
      <c r="BR139" s="57"/>
      <c r="BS139" s="57"/>
      <c r="BT139" s="57"/>
      <c r="BU139" s="57"/>
      <c r="BV139" s="57"/>
      <c r="BW139" s="57"/>
      <c r="BX139" s="57"/>
      <c r="BY139" s="57"/>
      <c r="BZ139" s="57"/>
      <c r="CA139" s="57"/>
      <c r="CB139" s="57"/>
      <c r="CC139" s="57"/>
      <c r="CD139" s="57"/>
      <c r="CE139" s="57"/>
      <c r="CF139" s="57"/>
      <c r="CG139" s="57"/>
      <c r="CH139" s="57"/>
      <c r="CI139" s="57"/>
      <c r="CJ139" s="57"/>
      <c r="CK139" s="57"/>
      <c r="CL139" s="57"/>
      <c r="CM139" s="57"/>
      <c r="CN139" s="57"/>
      <c r="CO139" s="57"/>
      <c r="CP139" s="57"/>
      <c r="CQ139" s="57"/>
      <c r="CR139" s="57"/>
      <c r="CS139" s="57"/>
      <c r="CT139" s="57"/>
      <c r="CU139" s="57"/>
      <c r="CV139" s="57"/>
      <c r="CW139" s="57"/>
      <c r="CX139" s="57"/>
      <c r="CY139" s="57"/>
      <c r="CZ139" s="57"/>
      <c r="DA139" s="57"/>
      <c r="DB139" s="57"/>
      <c r="DC139" s="57"/>
      <c r="DD139" s="57"/>
      <c r="DE139" s="57"/>
      <c r="DF139" s="57"/>
      <c r="DG139" s="57"/>
      <c r="DH139" s="57"/>
      <c r="DI139" s="57"/>
      <c r="DJ139" s="57"/>
      <c r="DK139" s="57"/>
      <c r="DL139" s="57"/>
      <c r="DM139" s="57"/>
      <c r="DN139" s="57"/>
      <c r="DO139" s="57"/>
      <c r="DP139" s="57"/>
      <c r="DQ139" s="57"/>
      <c r="DR139" s="57"/>
      <c r="DS139" s="57"/>
      <c r="DT139" s="57"/>
      <c r="DU139" s="57"/>
      <c r="DV139" s="101"/>
      <c r="DW139" s="57"/>
      <c r="DX139" s="57"/>
      <c r="DY139" s="57"/>
      <c r="DZ139" s="57"/>
      <c r="EA139" s="57"/>
      <c r="EB139" s="57"/>
      <c r="EC139" s="57"/>
      <c r="ED139" s="57"/>
      <c r="EE139" s="57"/>
      <c r="EF139" s="57"/>
      <c r="EG139" s="57"/>
      <c r="EH139" s="57"/>
      <c r="EI139" s="57"/>
      <c r="EJ139" s="57"/>
      <c r="EK139" s="57"/>
      <c r="EL139" s="57"/>
      <c r="EM139" s="57"/>
      <c r="EN139" s="57"/>
      <c r="EO139" s="57"/>
      <c r="EP139" s="57"/>
      <c r="EQ139" s="101"/>
      <c r="ER139" s="557"/>
    </row>
    <row r="140" spans="1:148" ht="15" customHeight="1" x14ac:dyDescent="0.25">
      <c r="A140" s="625"/>
      <c r="B140" s="1343" t="str">
        <f t="shared" si="9"/>
        <v>Desk 26</v>
      </c>
      <c r="C140" s="1348" t="str">
        <f>IF(ISBLANK(TB!C212), "", TB!C212)</f>
        <v/>
      </c>
      <c r="D140" s="1348" t="str">
        <f>IF(ISBLANK(TB!D212), "", TB!D212)</f>
        <v/>
      </c>
      <c r="E140" s="1348" t="str">
        <f>IF(ISBLANK(TB!E212), "", TB!E212)</f>
        <v/>
      </c>
      <c r="F140" s="1348" t="str">
        <f>IF(ISBLANK(TB!F212), "", TB!F212)</f>
        <v/>
      </c>
      <c r="G140" s="57"/>
      <c r="H140" s="57"/>
      <c r="I140" s="57"/>
      <c r="J140" s="57"/>
      <c r="K140" s="57"/>
      <c r="L140" s="57"/>
      <c r="M140" s="57"/>
      <c r="N140" s="57"/>
      <c r="O140" s="57"/>
      <c r="P140" s="57"/>
      <c r="Q140" s="57"/>
      <c r="R140" s="57"/>
      <c r="S140" s="57"/>
      <c r="T140" s="57"/>
      <c r="U140" s="57"/>
      <c r="V140" s="57"/>
      <c r="W140" s="57"/>
      <c r="X140" s="57"/>
      <c r="Y140" s="57"/>
      <c r="Z140" s="57"/>
      <c r="AA140" s="57"/>
      <c r="AB140" s="57"/>
      <c r="AC140" s="57"/>
      <c r="AD140" s="57"/>
      <c r="AE140" s="57"/>
      <c r="AF140" s="57"/>
      <c r="AG140" s="57"/>
      <c r="AH140" s="57"/>
      <c r="AI140" s="57"/>
      <c r="AJ140" s="57"/>
      <c r="AK140" s="57"/>
      <c r="AL140" s="57"/>
      <c r="AM140" s="57"/>
      <c r="AN140" s="57"/>
      <c r="AO140" s="57"/>
      <c r="AP140" s="57"/>
      <c r="AQ140" s="57"/>
      <c r="AR140" s="57"/>
      <c r="AS140" s="57"/>
      <c r="AT140" s="57"/>
      <c r="AU140" s="57"/>
      <c r="AV140" s="57"/>
      <c r="AW140" s="57"/>
      <c r="AX140" s="57"/>
      <c r="AY140" s="57"/>
      <c r="AZ140" s="57"/>
      <c r="BA140" s="57"/>
      <c r="BB140" s="57"/>
      <c r="BC140" s="57"/>
      <c r="BD140" s="57"/>
      <c r="BE140" s="57"/>
      <c r="BF140" s="57"/>
      <c r="BG140" s="57"/>
      <c r="BH140" s="57"/>
      <c r="BI140" s="57"/>
      <c r="BJ140" s="57"/>
      <c r="BK140" s="57"/>
      <c r="BL140" s="57"/>
      <c r="BM140" s="57"/>
      <c r="BN140" s="57"/>
      <c r="BO140" s="57"/>
      <c r="BP140" s="57"/>
      <c r="BQ140" s="57"/>
      <c r="BR140" s="57"/>
      <c r="BS140" s="57"/>
      <c r="BT140" s="57"/>
      <c r="BU140" s="57"/>
      <c r="BV140" s="57"/>
      <c r="BW140" s="57"/>
      <c r="BX140" s="57"/>
      <c r="BY140" s="57"/>
      <c r="BZ140" s="57"/>
      <c r="CA140" s="57"/>
      <c r="CB140" s="57"/>
      <c r="CC140" s="57"/>
      <c r="CD140" s="57"/>
      <c r="CE140" s="57"/>
      <c r="CF140" s="57"/>
      <c r="CG140" s="57"/>
      <c r="CH140" s="57"/>
      <c r="CI140" s="57"/>
      <c r="CJ140" s="57"/>
      <c r="CK140" s="57"/>
      <c r="CL140" s="57"/>
      <c r="CM140" s="57"/>
      <c r="CN140" s="57"/>
      <c r="CO140" s="57"/>
      <c r="CP140" s="57"/>
      <c r="CQ140" s="57"/>
      <c r="CR140" s="57"/>
      <c r="CS140" s="57"/>
      <c r="CT140" s="57"/>
      <c r="CU140" s="57"/>
      <c r="CV140" s="57"/>
      <c r="CW140" s="57"/>
      <c r="CX140" s="57"/>
      <c r="CY140" s="57"/>
      <c r="CZ140" s="57"/>
      <c r="DA140" s="57"/>
      <c r="DB140" s="57"/>
      <c r="DC140" s="57"/>
      <c r="DD140" s="57"/>
      <c r="DE140" s="57"/>
      <c r="DF140" s="57"/>
      <c r="DG140" s="57"/>
      <c r="DH140" s="57"/>
      <c r="DI140" s="57"/>
      <c r="DJ140" s="57"/>
      <c r="DK140" s="57"/>
      <c r="DL140" s="57"/>
      <c r="DM140" s="57"/>
      <c r="DN140" s="57"/>
      <c r="DO140" s="57"/>
      <c r="DP140" s="57"/>
      <c r="DQ140" s="57"/>
      <c r="DR140" s="57"/>
      <c r="DS140" s="57"/>
      <c r="DT140" s="57"/>
      <c r="DU140" s="57"/>
      <c r="DV140" s="101"/>
      <c r="DW140" s="57"/>
      <c r="DX140" s="57"/>
      <c r="DY140" s="57"/>
      <c r="DZ140" s="57"/>
      <c r="EA140" s="57"/>
      <c r="EB140" s="57"/>
      <c r="EC140" s="57"/>
      <c r="ED140" s="57"/>
      <c r="EE140" s="57"/>
      <c r="EF140" s="57"/>
      <c r="EG140" s="57"/>
      <c r="EH140" s="57"/>
      <c r="EI140" s="57"/>
      <c r="EJ140" s="57"/>
      <c r="EK140" s="57"/>
      <c r="EL140" s="57"/>
      <c r="EM140" s="57"/>
      <c r="EN140" s="57"/>
      <c r="EO140" s="57"/>
      <c r="EP140" s="57"/>
      <c r="EQ140" s="101"/>
      <c r="ER140" s="557"/>
    </row>
    <row r="141" spans="1:148" ht="15" customHeight="1" x14ac:dyDescent="0.25">
      <c r="A141" s="625"/>
      <c r="B141" s="1343" t="str">
        <f t="shared" si="9"/>
        <v>Desk 27</v>
      </c>
      <c r="C141" s="1348" t="str">
        <f>IF(ISBLANK(TB!C213), "", TB!C213)</f>
        <v/>
      </c>
      <c r="D141" s="1348" t="str">
        <f>IF(ISBLANK(TB!D213), "", TB!D213)</f>
        <v/>
      </c>
      <c r="E141" s="1348" t="str">
        <f>IF(ISBLANK(TB!E213), "", TB!E213)</f>
        <v/>
      </c>
      <c r="F141" s="1348" t="str">
        <f>IF(ISBLANK(TB!F213), "", TB!F213)</f>
        <v/>
      </c>
      <c r="G141" s="57"/>
      <c r="H141" s="57"/>
      <c r="I141" s="57"/>
      <c r="J141" s="57"/>
      <c r="K141" s="57"/>
      <c r="L141" s="57"/>
      <c r="M141" s="57"/>
      <c r="N141" s="57"/>
      <c r="O141" s="57"/>
      <c r="P141" s="57"/>
      <c r="Q141" s="57"/>
      <c r="R141" s="57"/>
      <c r="S141" s="57"/>
      <c r="T141" s="57"/>
      <c r="U141" s="57"/>
      <c r="V141" s="57"/>
      <c r="W141" s="57"/>
      <c r="X141" s="57"/>
      <c r="Y141" s="57"/>
      <c r="Z141" s="57"/>
      <c r="AA141" s="57"/>
      <c r="AB141" s="57"/>
      <c r="AC141" s="57"/>
      <c r="AD141" s="57"/>
      <c r="AE141" s="57"/>
      <c r="AF141" s="57"/>
      <c r="AG141" s="57"/>
      <c r="AH141" s="57"/>
      <c r="AI141" s="57"/>
      <c r="AJ141" s="57"/>
      <c r="AK141" s="57"/>
      <c r="AL141" s="57"/>
      <c r="AM141" s="57"/>
      <c r="AN141" s="57"/>
      <c r="AO141" s="57"/>
      <c r="AP141" s="57"/>
      <c r="AQ141" s="57"/>
      <c r="AR141" s="57"/>
      <c r="AS141" s="57"/>
      <c r="AT141" s="57"/>
      <c r="AU141" s="57"/>
      <c r="AV141" s="57"/>
      <c r="AW141" s="57"/>
      <c r="AX141" s="57"/>
      <c r="AY141" s="57"/>
      <c r="AZ141" s="57"/>
      <c r="BA141" s="57"/>
      <c r="BB141" s="57"/>
      <c r="BC141" s="57"/>
      <c r="BD141" s="57"/>
      <c r="BE141" s="57"/>
      <c r="BF141" s="57"/>
      <c r="BG141" s="57"/>
      <c r="BH141" s="57"/>
      <c r="BI141" s="57"/>
      <c r="BJ141" s="57"/>
      <c r="BK141" s="57"/>
      <c r="BL141" s="57"/>
      <c r="BM141" s="57"/>
      <c r="BN141" s="57"/>
      <c r="BO141" s="57"/>
      <c r="BP141" s="57"/>
      <c r="BQ141" s="57"/>
      <c r="BR141" s="57"/>
      <c r="BS141" s="57"/>
      <c r="BT141" s="57"/>
      <c r="BU141" s="57"/>
      <c r="BV141" s="57"/>
      <c r="BW141" s="57"/>
      <c r="BX141" s="57"/>
      <c r="BY141" s="57"/>
      <c r="BZ141" s="57"/>
      <c r="CA141" s="57"/>
      <c r="CB141" s="57"/>
      <c r="CC141" s="57"/>
      <c r="CD141" s="57"/>
      <c r="CE141" s="57"/>
      <c r="CF141" s="57"/>
      <c r="CG141" s="57"/>
      <c r="CH141" s="57"/>
      <c r="CI141" s="57"/>
      <c r="CJ141" s="57"/>
      <c r="CK141" s="57"/>
      <c r="CL141" s="57"/>
      <c r="CM141" s="57"/>
      <c r="CN141" s="57"/>
      <c r="CO141" s="57"/>
      <c r="CP141" s="57"/>
      <c r="CQ141" s="57"/>
      <c r="CR141" s="57"/>
      <c r="CS141" s="57"/>
      <c r="CT141" s="57"/>
      <c r="CU141" s="57"/>
      <c r="CV141" s="57"/>
      <c r="CW141" s="57"/>
      <c r="CX141" s="57"/>
      <c r="CY141" s="57"/>
      <c r="CZ141" s="57"/>
      <c r="DA141" s="57"/>
      <c r="DB141" s="57"/>
      <c r="DC141" s="57"/>
      <c r="DD141" s="57"/>
      <c r="DE141" s="57"/>
      <c r="DF141" s="57"/>
      <c r="DG141" s="57"/>
      <c r="DH141" s="57"/>
      <c r="DI141" s="57"/>
      <c r="DJ141" s="57"/>
      <c r="DK141" s="57"/>
      <c r="DL141" s="57"/>
      <c r="DM141" s="57"/>
      <c r="DN141" s="57"/>
      <c r="DO141" s="57"/>
      <c r="DP141" s="57"/>
      <c r="DQ141" s="57"/>
      <c r="DR141" s="57"/>
      <c r="DS141" s="57"/>
      <c r="DT141" s="57"/>
      <c r="DU141" s="57"/>
      <c r="DV141" s="101"/>
      <c r="DW141" s="57"/>
      <c r="DX141" s="57"/>
      <c r="DY141" s="57"/>
      <c r="DZ141" s="57"/>
      <c r="EA141" s="57"/>
      <c r="EB141" s="57"/>
      <c r="EC141" s="57"/>
      <c r="ED141" s="57"/>
      <c r="EE141" s="57"/>
      <c r="EF141" s="57"/>
      <c r="EG141" s="57"/>
      <c r="EH141" s="57"/>
      <c r="EI141" s="57"/>
      <c r="EJ141" s="57"/>
      <c r="EK141" s="57"/>
      <c r="EL141" s="57"/>
      <c r="EM141" s="57"/>
      <c r="EN141" s="57"/>
      <c r="EO141" s="57"/>
      <c r="EP141" s="57"/>
      <c r="EQ141" s="101"/>
      <c r="ER141" s="557"/>
    </row>
    <row r="142" spans="1:148" ht="15" customHeight="1" x14ac:dyDescent="0.25">
      <c r="A142" s="625"/>
      <c r="B142" s="1343" t="str">
        <f t="shared" si="9"/>
        <v>Desk 28</v>
      </c>
      <c r="C142" s="1348" t="str">
        <f>IF(ISBLANK(TB!C214), "", TB!C214)</f>
        <v/>
      </c>
      <c r="D142" s="1348" t="str">
        <f>IF(ISBLANK(TB!D214), "", TB!D214)</f>
        <v/>
      </c>
      <c r="E142" s="1348" t="str">
        <f>IF(ISBLANK(TB!E214), "", TB!E214)</f>
        <v/>
      </c>
      <c r="F142" s="1348" t="str">
        <f>IF(ISBLANK(TB!F214), "", TB!F214)</f>
        <v/>
      </c>
      <c r="G142" s="57"/>
      <c r="H142" s="57"/>
      <c r="I142" s="57"/>
      <c r="J142" s="57"/>
      <c r="K142" s="57"/>
      <c r="L142" s="57"/>
      <c r="M142" s="57"/>
      <c r="N142" s="57"/>
      <c r="O142" s="57"/>
      <c r="P142" s="57"/>
      <c r="Q142" s="57"/>
      <c r="R142" s="57"/>
      <c r="S142" s="57"/>
      <c r="T142" s="57"/>
      <c r="U142" s="57"/>
      <c r="V142" s="57"/>
      <c r="W142" s="57"/>
      <c r="X142" s="57"/>
      <c r="Y142" s="57"/>
      <c r="Z142" s="57"/>
      <c r="AA142" s="57"/>
      <c r="AB142" s="57"/>
      <c r="AC142" s="57"/>
      <c r="AD142" s="57"/>
      <c r="AE142" s="57"/>
      <c r="AF142" s="57"/>
      <c r="AG142" s="57"/>
      <c r="AH142" s="57"/>
      <c r="AI142" s="57"/>
      <c r="AJ142" s="57"/>
      <c r="AK142" s="57"/>
      <c r="AL142" s="57"/>
      <c r="AM142" s="57"/>
      <c r="AN142" s="57"/>
      <c r="AO142" s="57"/>
      <c r="AP142" s="57"/>
      <c r="AQ142" s="57"/>
      <c r="AR142" s="57"/>
      <c r="AS142" s="57"/>
      <c r="AT142" s="57"/>
      <c r="AU142" s="57"/>
      <c r="AV142" s="57"/>
      <c r="AW142" s="57"/>
      <c r="AX142" s="57"/>
      <c r="AY142" s="57"/>
      <c r="AZ142" s="57"/>
      <c r="BA142" s="57"/>
      <c r="BB142" s="57"/>
      <c r="BC142" s="57"/>
      <c r="BD142" s="57"/>
      <c r="BE142" s="57"/>
      <c r="BF142" s="57"/>
      <c r="BG142" s="57"/>
      <c r="BH142" s="57"/>
      <c r="BI142" s="57"/>
      <c r="BJ142" s="57"/>
      <c r="BK142" s="57"/>
      <c r="BL142" s="57"/>
      <c r="BM142" s="57"/>
      <c r="BN142" s="57"/>
      <c r="BO142" s="57"/>
      <c r="BP142" s="57"/>
      <c r="BQ142" s="57"/>
      <c r="BR142" s="57"/>
      <c r="BS142" s="57"/>
      <c r="BT142" s="57"/>
      <c r="BU142" s="57"/>
      <c r="BV142" s="57"/>
      <c r="BW142" s="57"/>
      <c r="BX142" s="57"/>
      <c r="BY142" s="57"/>
      <c r="BZ142" s="57"/>
      <c r="CA142" s="57"/>
      <c r="CB142" s="57"/>
      <c r="CC142" s="57"/>
      <c r="CD142" s="57"/>
      <c r="CE142" s="57"/>
      <c r="CF142" s="57"/>
      <c r="CG142" s="57"/>
      <c r="CH142" s="57"/>
      <c r="CI142" s="57"/>
      <c r="CJ142" s="57"/>
      <c r="CK142" s="57"/>
      <c r="CL142" s="57"/>
      <c r="CM142" s="57"/>
      <c r="CN142" s="57"/>
      <c r="CO142" s="57"/>
      <c r="CP142" s="57"/>
      <c r="CQ142" s="57"/>
      <c r="CR142" s="57"/>
      <c r="CS142" s="57"/>
      <c r="CT142" s="57"/>
      <c r="CU142" s="57"/>
      <c r="CV142" s="57"/>
      <c r="CW142" s="57"/>
      <c r="CX142" s="57"/>
      <c r="CY142" s="57"/>
      <c r="CZ142" s="57"/>
      <c r="DA142" s="57"/>
      <c r="DB142" s="57"/>
      <c r="DC142" s="57"/>
      <c r="DD142" s="57"/>
      <c r="DE142" s="57"/>
      <c r="DF142" s="57"/>
      <c r="DG142" s="57"/>
      <c r="DH142" s="57"/>
      <c r="DI142" s="57"/>
      <c r="DJ142" s="57"/>
      <c r="DK142" s="57"/>
      <c r="DL142" s="57"/>
      <c r="DM142" s="57"/>
      <c r="DN142" s="57"/>
      <c r="DO142" s="57"/>
      <c r="DP142" s="57"/>
      <c r="DQ142" s="57"/>
      <c r="DR142" s="57"/>
      <c r="DS142" s="57"/>
      <c r="DT142" s="57"/>
      <c r="DU142" s="57"/>
      <c r="DV142" s="101"/>
      <c r="DW142" s="57"/>
      <c r="DX142" s="57"/>
      <c r="DY142" s="57"/>
      <c r="DZ142" s="57"/>
      <c r="EA142" s="57"/>
      <c r="EB142" s="57"/>
      <c r="EC142" s="57"/>
      <c r="ED142" s="57"/>
      <c r="EE142" s="57"/>
      <c r="EF142" s="57"/>
      <c r="EG142" s="57"/>
      <c r="EH142" s="57"/>
      <c r="EI142" s="57"/>
      <c r="EJ142" s="57"/>
      <c r="EK142" s="57"/>
      <c r="EL142" s="57"/>
      <c r="EM142" s="57"/>
      <c r="EN142" s="57"/>
      <c r="EO142" s="57"/>
      <c r="EP142" s="57"/>
      <c r="EQ142" s="101"/>
      <c r="ER142" s="557"/>
    </row>
    <row r="143" spans="1:148" ht="15" customHeight="1" x14ac:dyDescent="0.25">
      <c r="A143" s="625"/>
      <c r="B143" s="1343" t="str">
        <f t="shared" si="9"/>
        <v>Desk 29</v>
      </c>
      <c r="C143" s="1348" t="str">
        <f>IF(ISBLANK(TB!C215), "", TB!C215)</f>
        <v/>
      </c>
      <c r="D143" s="1348" t="str">
        <f>IF(ISBLANK(TB!D215), "", TB!D215)</f>
        <v/>
      </c>
      <c r="E143" s="1348" t="str">
        <f>IF(ISBLANK(TB!E215), "", TB!E215)</f>
        <v/>
      </c>
      <c r="F143" s="1348" t="str">
        <f>IF(ISBLANK(TB!F215), "", TB!F215)</f>
        <v/>
      </c>
      <c r="G143" s="57"/>
      <c r="H143" s="57"/>
      <c r="I143" s="57"/>
      <c r="J143" s="57"/>
      <c r="K143" s="57"/>
      <c r="L143" s="57"/>
      <c r="M143" s="57"/>
      <c r="N143" s="57"/>
      <c r="O143" s="57"/>
      <c r="P143" s="57"/>
      <c r="Q143" s="57"/>
      <c r="R143" s="57"/>
      <c r="S143" s="57"/>
      <c r="T143" s="57"/>
      <c r="U143" s="57"/>
      <c r="V143" s="57"/>
      <c r="W143" s="57"/>
      <c r="X143" s="57"/>
      <c r="Y143" s="57"/>
      <c r="Z143" s="57"/>
      <c r="AA143" s="57"/>
      <c r="AB143" s="57"/>
      <c r="AC143" s="57"/>
      <c r="AD143" s="57"/>
      <c r="AE143" s="57"/>
      <c r="AF143" s="57"/>
      <c r="AG143" s="57"/>
      <c r="AH143" s="57"/>
      <c r="AI143" s="57"/>
      <c r="AJ143" s="57"/>
      <c r="AK143" s="57"/>
      <c r="AL143" s="57"/>
      <c r="AM143" s="57"/>
      <c r="AN143" s="57"/>
      <c r="AO143" s="57"/>
      <c r="AP143" s="57"/>
      <c r="AQ143" s="57"/>
      <c r="AR143" s="57"/>
      <c r="AS143" s="57"/>
      <c r="AT143" s="57"/>
      <c r="AU143" s="57"/>
      <c r="AV143" s="57"/>
      <c r="AW143" s="57"/>
      <c r="AX143" s="57"/>
      <c r="AY143" s="57"/>
      <c r="AZ143" s="57"/>
      <c r="BA143" s="57"/>
      <c r="BB143" s="57"/>
      <c r="BC143" s="57"/>
      <c r="BD143" s="57"/>
      <c r="BE143" s="57"/>
      <c r="BF143" s="57"/>
      <c r="BG143" s="57"/>
      <c r="BH143" s="57"/>
      <c r="BI143" s="57"/>
      <c r="BJ143" s="57"/>
      <c r="BK143" s="57"/>
      <c r="BL143" s="57"/>
      <c r="BM143" s="57"/>
      <c r="BN143" s="57"/>
      <c r="BO143" s="57"/>
      <c r="BP143" s="57"/>
      <c r="BQ143" s="57"/>
      <c r="BR143" s="57"/>
      <c r="BS143" s="57"/>
      <c r="BT143" s="57"/>
      <c r="BU143" s="57"/>
      <c r="BV143" s="57"/>
      <c r="BW143" s="57"/>
      <c r="BX143" s="57"/>
      <c r="BY143" s="57"/>
      <c r="BZ143" s="57"/>
      <c r="CA143" s="57"/>
      <c r="CB143" s="57"/>
      <c r="CC143" s="57"/>
      <c r="CD143" s="57"/>
      <c r="CE143" s="57"/>
      <c r="CF143" s="57"/>
      <c r="CG143" s="57"/>
      <c r="CH143" s="57"/>
      <c r="CI143" s="57"/>
      <c r="CJ143" s="57"/>
      <c r="CK143" s="57"/>
      <c r="CL143" s="57"/>
      <c r="CM143" s="57"/>
      <c r="CN143" s="57"/>
      <c r="CO143" s="57"/>
      <c r="CP143" s="57"/>
      <c r="CQ143" s="57"/>
      <c r="CR143" s="57"/>
      <c r="CS143" s="57"/>
      <c r="CT143" s="57"/>
      <c r="CU143" s="57"/>
      <c r="CV143" s="57"/>
      <c r="CW143" s="57"/>
      <c r="CX143" s="57"/>
      <c r="CY143" s="57"/>
      <c r="CZ143" s="57"/>
      <c r="DA143" s="57"/>
      <c r="DB143" s="57"/>
      <c r="DC143" s="57"/>
      <c r="DD143" s="57"/>
      <c r="DE143" s="57"/>
      <c r="DF143" s="57"/>
      <c r="DG143" s="57"/>
      <c r="DH143" s="57"/>
      <c r="DI143" s="57"/>
      <c r="DJ143" s="57"/>
      <c r="DK143" s="57"/>
      <c r="DL143" s="57"/>
      <c r="DM143" s="57"/>
      <c r="DN143" s="57"/>
      <c r="DO143" s="57"/>
      <c r="DP143" s="57"/>
      <c r="DQ143" s="57"/>
      <c r="DR143" s="57"/>
      <c r="DS143" s="57"/>
      <c r="DT143" s="57"/>
      <c r="DU143" s="57"/>
      <c r="DV143" s="101"/>
      <c r="DW143" s="57"/>
      <c r="DX143" s="57"/>
      <c r="DY143" s="57"/>
      <c r="DZ143" s="57"/>
      <c r="EA143" s="57"/>
      <c r="EB143" s="57"/>
      <c r="EC143" s="57"/>
      <c r="ED143" s="57"/>
      <c r="EE143" s="57"/>
      <c r="EF143" s="57"/>
      <c r="EG143" s="57"/>
      <c r="EH143" s="57"/>
      <c r="EI143" s="57"/>
      <c r="EJ143" s="57"/>
      <c r="EK143" s="57"/>
      <c r="EL143" s="57"/>
      <c r="EM143" s="57"/>
      <c r="EN143" s="57"/>
      <c r="EO143" s="57"/>
      <c r="EP143" s="57"/>
      <c r="EQ143" s="101"/>
      <c r="ER143" s="557"/>
    </row>
    <row r="144" spans="1:148" ht="15" customHeight="1" x14ac:dyDescent="0.25">
      <c r="A144" s="625"/>
      <c r="B144" s="1343" t="str">
        <f t="shared" si="9"/>
        <v>Desk 30</v>
      </c>
      <c r="C144" s="1348" t="str">
        <f>IF(ISBLANK(TB!C216), "", TB!C216)</f>
        <v/>
      </c>
      <c r="D144" s="1348" t="str">
        <f>IF(ISBLANK(TB!D216), "", TB!D216)</f>
        <v/>
      </c>
      <c r="E144" s="1348" t="str">
        <f>IF(ISBLANK(TB!E216), "", TB!E216)</f>
        <v/>
      </c>
      <c r="F144" s="1348" t="str">
        <f>IF(ISBLANK(TB!F216), "", TB!F216)</f>
        <v/>
      </c>
      <c r="G144" s="57"/>
      <c r="H144" s="57"/>
      <c r="I144" s="57"/>
      <c r="J144" s="57"/>
      <c r="K144" s="57"/>
      <c r="L144" s="57"/>
      <c r="M144" s="57"/>
      <c r="N144" s="57"/>
      <c r="O144" s="57"/>
      <c r="P144" s="57"/>
      <c r="Q144" s="57"/>
      <c r="R144" s="57"/>
      <c r="S144" s="57"/>
      <c r="T144" s="57"/>
      <c r="U144" s="57"/>
      <c r="V144" s="57"/>
      <c r="W144" s="57"/>
      <c r="X144" s="57"/>
      <c r="Y144" s="57"/>
      <c r="Z144" s="57"/>
      <c r="AA144" s="57"/>
      <c r="AB144" s="57"/>
      <c r="AC144" s="57"/>
      <c r="AD144" s="57"/>
      <c r="AE144" s="57"/>
      <c r="AF144" s="57"/>
      <c r="AG144" s="57"/>
      <c r="AH144" s="57"/>
      <c r="AI144" s="57"/>
      <c r="AJ144" s="57"/>
      <c r="AK144" s="57"/>
      <c r="AL144" s="57"/>
      <c r="AM144" s="57"/>
      <c r="AN144" s="57"/>
      <c r="AO144" s="57"/>
      <c r="AP144" s="57"/>
      <c r="AQ144" s="57"/>
      <c r="AR144" s="57"/>
      <c r="AS144" s="57"/>
      <c r="AT144" s="57"/>
      <c r="AU144" s="57"/>
      <c r="AV144" s="57"/>
      <c r="AW144" s="57"/>
      <c r="AX144" s="57"/>
      <c r="AY144" s="57"/>
      <c r="AZ144" s="57"/>
      <c r="BA144" s="57"/>
      <c r="BB144" s="57"/>
      <c r="BC144" s="57"/>
      <c r="BD144" s="57"/>
      <c r="BE144" s="57"/>
      <c r="BF144" s="57"/>
      <c r="BG144" s="57"/>
      <c r="BH144" s="57"/>
      <c r="BI144" s="57"/>
      <c r="BJ144" s="57"/>
      <c r="BK144" s="57"/>
      <c r="BL144" s="57"/>
      <c r="BM144" s="57"/>
      <c r="BN144" s="57"/>
      <c r="BO144" s="57"/>
      <c r="BP144" s="57"/>
      <c r="BQ144" s="57"/>
      <c r="BR144" s="57"/>
      <c r="BS144" s="57"/>
      <c r="BT144" s="57"/>
      <c r="BU144" s="57"/>
      <c r="BV144" s="57"/>
      <c r="BW144" s="57"/>
      <c r="BX144" s="57"/>
      <c r="BY144" s="57"/>
      <c r="BZ144" s="57"/>
      <c r="CA144" s="57"/>
      <c r="CB144" s="57"/>
      <c r="CC144" s="57"/>
      <c r="CD144" s="57"/>
      <c r="CE144" s="57"/>
      <c r="CF144" s="57"/>
      <c r="CG144" s="57"/>
      <c r="CH144" s="57"/>
      <c r="CI144" s="57"/>
      <c r="CJ144" s="57"/>
      <c r="CK144" s="57"/>
      <c r="CL144" s="57"/>
      <c r="CM144" s="57"/>
      <c r="CN144" s="57"/>
      <c r="CO144" s="57"/>
      <c r="CP144" s="57"/>
      <c r="CQ144" s="57"/>
      <c r="CR144" s="57"/>
      <c r="CS144" s="57"/>
      <c r="CT144" s="57"/>
      <c r="CU144" s="57"/>
      <c r="CV144" s="57"/>
      <c r="CW144" s="57"/>
      <c r="CX144" s="57"/>
      <c r="CY144" s="57"/>
      <c r="CZ144" s="57"/>
      <c r="DA144" s="57"/>
      <c r="DB144" s="57"/>
      <c r="DC144" s="57"/>
      <c r="DD144" s="57"/>
      <c r="DE144" s="57"/>
      <c r="DF144" s="57"/>
      <c r="DG144" s="57"/>
      <c r="DH144" s="57"/>
      <c r="DI144" s="57"/>
      <c r="DJ144" s="57"/>
      <c r="DK144" s="57"/>
      <c r="DL144" s="57"/>
      <c r="DM144" s="57"/>
      <c r="DN144" s="57"/>
      <c r="DO144" s="57"/>
      <c r="DP144" s="57"/>
      <c r="DQ144" s="57"/>
      <c r="DR144" s="57"/>
      <c r="DS144" s="57"/>
      <c r="DT144" s="57"/>
      <c r="DU144" s="57"/>
      <c r="DV144" s="101"/>
      <c r="DW144" s="57"/>
      <c r="DX144" s="57"/>
      <c r="DY144" s="57"/>
      <c r="DZ144" s="57"/>
      <c r="EA144" s="57"/>
      <c r="EB144" s="57"/>
      <c r="EC144" s="57"/>
      <c r="ED144" s="57"/>
      <c r="EE144" s="57"/>
      <c r="EF144" s="57"/>
      <c r="EG144" s="57"/>
      <c r="EH144" s="57"/>
      <c r="EI144" s="57"/>
      <c r="EJ144" s="57"/>
      <c r="EK144" s="57"/>
      <c r="EL144" s="57"/>
      <c r="EM144" s="57"/>
      <c r="EN144" s="57"/>
      <c r="EO144" s="57"/>
      <c r="EP144" s="57"/>
      <c r="EQ144" s="101"/>
      <c r="ER144" s="557"/>
    </row>
    <row r="145" spans="1:148" ht="15" customHeight="1" x14ac:dyDescent="0.25">
      <c r="A145" s="625"/>
      <c r="B145" s="1343" t="str">
        <f t="shared" si="9"/>
        <v>Desk 31</v>
      </c>
      <c r="C145" s="1348" t="str">
        <f>IF(ISBLANK(TB!C217), "", TB!C217)</f>
        <v/>
      </c>
      <c r="D145" s="1348" t="str">
        <f>IF(ISBLANK(TB!D217), "", TB!D217)</f>
        <v/>
      </c>
      <c r="E145" s="1348" t="str">
        <f>IF(ISBLANK(TB!E217), "", TB!E217)</f>
        <v/>
      </c>
      <c r="F145" s="1348" t="str">
        <f>IF(ISBLANK(TB!F217), "", TB!F217)</f>
        <v/>
      </c>
      <c r="G145" s="57"/>
      <c r="H145" s="57"/>
      <c r="I145" s="57"/>
      <c r="J145" s="57"/>
      <c r="K145" s="57"/>
      <c r="L145" s="57"/>
      <c r="M145" s="57"/>
      <c r="N145" s="57"/>
      <c r="O145" s="57"/>
      <c r="P145" s="57"/>
      <c r="Q145" s="57"/>
      <c r="R145" s="57"/>
      <c r="S145" s="57"/>
      <c r="T145" s="57"/>
      <c r="U145" s="57"/>
      <c r="V145" s="57"/>
      <c r="W145" s="57"/>
      <c r="X145" s="57"/>
      <c r="Y145" s="57"/>
      <c r="Z145" s="57"/>
      <c r="AA145" s="57"/>
      <c r="AB145" s="57"/>
      <c r="AC145" s="57"/>
      <c r="AD145" s="57"/>
      <c r="AE145" s="57"/>
      <c r="AF145" s="57"/>
      <c r="AG145" s="57"/>
      <c r="AH145" s="57"/>
      <c r="AI145" s="57"/>
      <c r="AJ145" s="57"/>
      <c r="AK145" s="57"/>
      <c r="AL145" s="57"/>
      <c r="AM145" s="57"/>
      <c r="AN145" s="57"/>
      <c r="AO145" s="57"/>
      <c r="AP145" s="57"/>
      <c r="AQ145" s="57"/>
      <c r="AR145" s="57"/>
      <c r="AS145" s="57"/>
      <c r="AT145" s="57"/>
      <c r="AU145" s="57"/>
      <c r="AV145" s="57"/>
      <c r="AW145" s="57"/>
      <c r="AX145" s="57"/>
      <c r="AY145" s="57"/>
      <c r="AZ145" s="57"/>
      <c r="BA145" s="57"/>
      <c r="BB145" s="57"/>
      <c r="BC145" s="57"/>
      <c r="BD145" s="57"/>
      <c r="BE145" s="57"/>
      <c r="BF145" s="57"/>
      <c r="BG145" s="57"/>
      <c r="BH145" s="57"/>
      <c r="BI145" s="57"/>
      <c r="BJ145" s="57"/>
      <c r="BK145" s="57"/>
      <c r="BL145" s="57"/>
      <c r="BM145" s="57"/>
      <c r="BN145" s="57"/>
      <c r="BO145" s="57"/>
      <c r="BP145" s="57"/>
      <c r="BQ145" s="57"/>
      <c r="BR145" s="57"/>
      <c r="BS145" s="57"/>
      <c r="BT145" s="57"/>
      <c r="BU145" s="57"/>
      <c r="BV145" s="57"/>
      <c r="BW145" s="57"/>
      <c r="BX145" s="57"/>
      <c r="BY145" s="57"/>
      <c r="BZ145" s="57"/>
      <c r="CA145" s="57"/>
      <c r="CB145" s="57"/>
      <c r="CC145" s="57"/>
      <c r="CD145" s="57"/>
      <c r="CE145" s="57"/>
      <c r="CF145" s="57"/>
      <c r="CG145" s="57"/>
      <c r="CH145" s="57"/>
      <c r="CI145" s="57"/>
      <c r="CJ145" s="57"/>
      <c r="CK145" s="57"/>
      <c r="CL145" s="57"/>
      <c r="CM145" s="57"/>
      <c r="CN145" s="57"/>
      <c r="CO145" s="57"/>
      <c r="CP145" s="57"/>
      <c r="CQ145" s="57"/>
      <c r="CR145" s="57"/>
      <c r="CS145" s="57"/>
      <c r="CT145" s="57"/>
      <c r="CU145" s="57"/>
      <c r="CV145" s="57"/>
      <c r="CW145" s="57"/>
      <c r="CX145" s="57"/>
      <c r="CY145" s="57"/>
      <c r="CZ145" s="57"/>
      <c r="DA145" s="57"/>
      <c r="DB145" s="57"/>
      <c r="DC145" s="57"/>
      <c r="DD145" s="57"/>
      <c r="DE145" s="57"/>
      <c r="DF145" s="57"/>
      <c r="DG145" s="57"/>
      <c r="DH145" s="57"/>
      <c r="DI145" s="57"/>
      <c r="DJ145" s="57"/>
      <c r="DK145" s="57"/>
      <c r="DL145" s="57"/>
      <c r="DM145" s="57"/>
      <c r="DN145" s="57"/>
      <c r="DO145" s="57"/>
      <c r="DP145" s="57"/>
      <c r="DQ145" s="57"/>
      <c r="DR145" s="57"/>
      <c r="DS145" s="57"/>
      <c r="DT145" s="57"/>
      <c r="DU145" s="57"/>
      <c r="DV145" s="101"/>
      <c r="DW145" s="57"/>
      <c r="DX145" s="57"/>
      <c r="DY145" s="57"/>
      <c r="DZ145" s="57"/>
      <c r="EA145" s="57"/>
      <c r="EB145" s="57"/>
      <c r="EC145" s="57"/>
      <c r="ED145" s="57"/>
      <c r="EE145" s="57"/>
      <c r="EF145" s="57"/>
      <c r="EG145" s="57"/>
      <c r="EH145" s="57"/>
      <c r="EI145" s="57"/>
      <c r="EJ145" s="57"/>
      <c r="EK145" s="57"/>
      <c r="EL145" s="57"/>
      <c r="EM145" s="57"/>
      <c r="EN145" s="57"/>
      <c r="EO145" s="57"/>
      <c r="EP145" s="57"/>
      <c r="EQ145" s="101"/>
      <c r="ER145" s="557"/>
    </row>
    <row r="146" spans="1:148" ht="15" customHeight="1" x14ac:dyDescent="0.25">
      <c r="A146" s="625"/>
      <c r="B146" s="1343" t="str">
        <f t="shared" si="9"/>
        <v>Desk 32</v>
      </c>
      <c r="C146" s="1348" t="str">
        <f>IF(ISBLANK(TB!C218), "", TB!C218)</f>
        <v/>
      </c>
      <c r="D146" s="1348" t="str">
        <f>IF(ISBLANK(TB!D218), "", TB!D218)</f>
        <v/>
      </c>
      <c r="E146" s="1348" t="str">
        <f>IF(ISBLANK(TB!E218), "", TB!E218)</f>
        <v/>
      </c>
      <c r="F146" s="1348" t="str">
        <f>IF(ISBLANK(TB!F218), "", TB!F218)</f>
        <v/>
      </c>
      <c r="G146" s="57"/>
      <c r="H146" s="57"/>
      <c r="I146" s="57"/>
      <c r="J146" s="57"/>
      <c r="K146" s="57"/>
      <c r="L146" s="57"/>
      <c r="M146" s="57"/>
      <c r="N146" s="57"/>
      <c r="O146" s="57"/>
      <c r="P146" s="57"/>
      <c r="Q146" s="57"/>
      <c r="R146" s="57"/>
      <c r="S146" s="57"/>
      <c r="T146" s="57"/>
      <c r="U146" s="57"/>
      <c r="V146" s="57"/>
      <c r="W146" s="57"/>
      <c r="X146" s="57"/>
      <c r="Y146" s="57"/>
      <c r="Z146" s="57"/>
      <c r="AA146" s="57"/>
      <c r="AB146" s="57"/>
      <c r="AC146" s="57"/>
      <c r="AD146" s="57"/>
      <c r="AE146" s="57"/>
      <c r="AF146" s="57"/>
      <c r="AG146" s="57"/>
      <c r="AH146" s="57"/>
      <c r="AI146" s="57"/>
      <c r="AJ146" s="57"/>
      <c r="AK146" s="57"/>
      <c r="AL146" s="57"/>
      <c r="AM146" s="57"/>
      <c r="AN146" s="57"/>
      <c r="AO146" s="57"/>
      <c r="AP146" s="57"/>
      <c r="AQ146" s="57"/>
      <c r="AR146" s="57"/>
      <c r="AS146" s="57"/>
      <c r="AT146" s="57"/>
      <c r="AU146" s="57"/>
      <c r="AV146" s="57"/>
      <c r="AW146" s="57"/>
      <c r="AX146" s="57"/>
      <c r="AY146" s="57"/>
      <c r="AZ146" s="57"/>
      <c r="BA146" s="57"/>
      <c r="BB146" s="57"/>
      <c r="BC146" s="57"/>
      <c r="BD146" s="57"/>
      <c r="BE146" s="57"/>
      <c r="BF146" s="57"/>
      <c r="BG146" s="57"/>
      <c r="BH146" s="57"/>
      <c r="BI146" s="57"/>
      <c r="BJ146" s="57"/>
      <c r="BK146" s="57"/>
      <c r="BL146" s="57"/>
      <c r="BM146" s="57"/>
      <c r="BN146" s="57"/>
      <c r="BO146" s="57"/>
      <c r="BP146" s="57"/>
      <c r="BQ146" s="57"/>
      <c r="BR146" s="57"/>
      <c r="BS146" s="57"/>
      <c r="BT146" s="57"/>
      <c r="BU146" s="57"/>
      <c r="BV146" s="57"/>
      <c r="BW146" s="57"/>
      <c r="BX146" s="57"/>
      <c r="BY146" s="57"/>
      <c r="BZ146" s="57"/>
      <c r="CA146" s="57"/>
      <c r="CB146" s="57"/>
      <c r="CC146" s="57"/>
      <c r="CD146" s="57"/>
      <c r="CE146" s="57"/>
      <c r="CF146" s="57"/>
      <c r="CG146" s="57"/>
      <c r="CH146" s="57"/>
      <c r="CI146" s="57"/>
      <c r="CJ146" s="57"/>
      <c r="CK146" s="57"/>
      <c r="CL146" s="57"/>
      <c r="CM146" s="57"/>
      <c r="CN146" s="57"/>
      <c r="CO146" s="57"/>
      <c r="CP146" s="57"/>
      <c r="CQ146" s="57"/>
      <c r="CR146" s="57"/>
      <c r="CS146" s="57"/>
      <c r="CT146" s="57"/>
      <c r="CU146" s="57"/>
      <c r="CV146" s="57"/>
      <c r="CW146" s="57"/>
      <c r="CX146" s="57"/>
      <c r="CY146" s="57"/>
      <c r="CZ146" s="57"/>
      <c r="DA146" s="57"/>
      <c r="DB146" s="57"/>
      <c r="DC146" s="57"/>
      <c r="DD146" s="57"/>
      <c r="DE146" s="57"/>
      <c r="DF146" s="57"/>
      <c r="DG146" s="57"/>
      <c r="DH146" s="57"/>
      <c r="DI146" s="57"/>
      <c r="DJ146" s="57"/>
      <c r="DK146" s="57"/>
      <c r="DL146" s="57"/>
      <c r="DM146" s="57"/>
      <c r="DN146" s="57"/>
      <c r="DO146" s="57"/>
      <c r="DP146" s="57"/>
      <c r="DQ146" s="57"/>
      <c r="DR146" s="57"/>
      <c r="DS146" s="57"/>
      <c r="DT146" s="57"/>
      <c r="DU146" s="57"/>
      <c r="DV146" s="101"/>
      <c r="DW146" s="57"/>
      <c r="DX146" s="57"/>
      <c r="DY146" s="57"/>
      <c r="DZ146" s="57"/>
      <c r="EA146" s="57"/>
      <c r="EB146" s="57"/>
      <c r="EC146" s="57"/>
      <c r="ED146" s="57"/>
      <c r="EE146" s="57"/>
      <c r="EF146" s="57"/>
      <c r="EG146" s="57"/>
      <c r="EH146" s="57"/>
      <c r="EI146" s="57"/>
      <c r="EJ146" s="57"/>
      <c r="EK146" s="57"/>
      <c r="EL146" s="57"/>
      <c r="EM146" s="57"/>
      <c r="EN146" s="57"/>
      <c r="EO146" s="57"/>
      <c r="EP146" s="57"/>
      <c r="EQ146" s="101"/>
      <c r="ER146" s="557"/>
    </row>
    <row r="147" spans="1:148" ht="15" customHeight="1" x14ac:dyDescent="0.25">
      <c r="A147" s="625"/>
      <c r="B147" s="1343" t="str">
        <f t="shared" ref="B147:B178" si="10">B44</f>
        <v>Desk 33</v>
      </c>
      <c r="C147" s="1348" t="str">
        <f>IF(ISBLANK(TB!C219), "", TB!C219)</f>
        <v/>
      </c>
      <c r="D147" s="1348" t="str">
        <f>IF(ISBLANK(TB!D219), "", TB!D219)</f>
        <v/>
      </c>
      <c r="E147" s="1348" t="str">
        <f>IF(ISBLANK(TB!E219), "", TB!E219)</f>
        <v/>
      </c>
      <c r="F147" s="1348" t="str">
        <f>IF(ISBLANK(TB!F219), "", TB!F219)</f>
        <v/>
      </c>
      <c r="G147" s="57"/>
      <c r="H147" s="57"/>
      <c r="I147" s="57"/>
      <c r="J147" s="57"/>
      <c r="K147" s="57"/>
      <c r="L147" s="57"/>
      <c r="M147" s="57"/>
      <c r="N147" s="57"/>
      <c r="O147" s="57"/>
      <c r="P147" s="57"/>
      <c r="Q147" s="57"/>
      <c r="R147" s="57"/>
      <c r="S147" s="57"/>
      <c r="T147" s="57"/>
      <c r="U147" s="57"/>
      <c r="V147" s="57"/>
      <c r="W147" s="57"/>
      <c r="X147" s="57"/>
      <c r="Y147" s="57"/>
      <c r="Z147" s="57"/>
      <c r="AA147" s="57"/>
      <c r="AB147" s="57"/>
      <c r="AC147" s="57"/>
      <c r="AD147" s="57"/>
      <c r="AE147" s="57"/>
      <c r="AF147" s="57"/>
      <c r="AG147" s="57"/>
      <c r="AH147" s="57"/>
      <c r="AI147" s="57"/>
      <c r="AJ147" s="57"/>
      <c r="AK147" s="57"/>
      <c r="AL147" s="57"/>
      <c r="AM147" s="57"/>
      <c r="AN147" s="57"/>
      <c r="AO147" s="57"/>
      <c r="AP147" s="57"/>
      <c r="AQ147" s="57"/>
      <c r="AR147" s="57"/>
      <c r="AS147" s="57"/>
      <c r="AT147" s="57"/>
      <c r="AU147" s="57"/>
      <c r="AV147" s="57"/>
      <c r="AW147" s="57"/>
      <c r="AX147" s="57"/>
      <c r="AY147" s="57"/>
      <c r="AZ147" s="57"/>
      <c r="BA147" s="57"/>
      <c r="BB147" s="57"/>
      <c r="BC147" s="57"/>
      <c r="BD147" s="57"/>
      <c r="BE147" s="57"/>
      <c r="BF147" s="57"/>
      <c r="BG147" s="57"/>
      <c r="BH147" s="57"/>
      <c r="BI147" s="57"/>
      <c r="BJ147" s="57"/>
      <c r="BK147" s="57"/>
      <c r="BL147" s="57"/>
      <c r="BM147" s="57"/>
      <c r="BN147" s="57"/>
      <c r="BO147" s="57"/>
      <c r="BP147" s="57"/>
      <c r="BQ147" s="57"/>
      <c r="BR147" s="57"/>
      <c r="BS147" s="57"/>
      <c r="BT147" s="57"/>
      <c r="BU147" s="57"/>
      <c r="BV147" s="57"/>
      <c r="BW147" s="57"/>
      <c r="BX147" s="57"/>
      <c r="BY147" s="57"/>
      <c r="BZ147" s="57"/>
      <c r="CA147" s="57"/>
      <c r="CB147" s="57"/>
      <c r="CC147" s="57"/>
      <c r="CD147" s="57"/>
      <c r="CE147" s="57"/>
      <c r="CF147" s="57"/>
      <c r="CG147" s="57"/>
      <c r="CH147" s="57"/>
      <c r="CI147" s="57"/>
      <c r="CJ147" s="57"/>
      <c r="CK147" s="57"/>
      <c r="CL147" s="57"/>
      <c r="CM147" s="57"/>
      <c r="CN147" s="57"/>
      <c r="CO147" s="57"/>
      <c r="CP147" s="57"/>
      <c r="CQ147" s="57"/>
      <c r="CR147" s="57"/>
      <c r="CS147" s="57"/>
      <c r="CT147" s="57"/>
      <c r="CU147" s="57"/>
      <c r="CV147" s="57"/>
      <c r="CW147" s="57"/>
      <c r="CX147" s="57"/>
      <c r="CY147" s="57"/>
      <c r="CZ147" s="57"/>
      <c r="DA147" s="57"/>
      <c r="DB147" s="57"/>
      <c r="DC147" s="57"/>
      <c r="DD147" s="57"/>
      <c r="DE147" s="57"/>
      <c r="DF147" s="57"/>
      <c r="DG147" s="57"/>
      <c r="DH147" s="57"/>
      <c r="DI147" s="57"/>
      <c r="DJ147" s="57"/>
      <c r="DK147" s="57"/>
      <c r="DL147" s="57"/>
      <c r="DM147" s="57"/>
      <c r="DN147" s="57"/>
      <c r="DO147" s="57"/>
      <c r="DP147" s="57"/>
      <c r="DQ147" s="57"/>
      <c r="DR147" s="57"/>
      <c r="DS147" s="57"/>
      <c r="DT147" s="57"/>
      <c r="DU147" s="57"/>
      <c r="DV147" s="101"/>
      <c r="DW147" s="57"/>
      <c r="DX147" s="57"/>
      <c r="DY147" s="57"/>
      <c r="DZ147" s="57"/>
      <c r="EA147" s="57"/>
      <c r="EB147" s="57"/>
      <c r="EC147" s="57"/>
      <c r="ED147" s="57"/>
      <c r="EE147" s="57"/>
      <c r="EF147" s="57"/>
      <c r="EG147" s="57"/>
      <c r="EH147" s="57"/>
      <c r="EI147" s="57"/>
      <c r="EJ147" s="57"/>
      <c r="EK147" s="57"/>
      <c r="EL147" s="57"/>
      <c r="EM147" s="57"/>
      <c r="EN147" s="57"/>
      <c r="EO147" s="57"/>
      <c r="EP147" s="57"/>
      <c r="EQ147" s="101"/>
      <c r="ER147" s="557"/>
    </row>
    <row r="148" spans="1:148" ht="15" customHeight="1" x14ac:dyDescent="0.25">
      <c r="A148" s="625"/>
      <c r="B148" s="1343" t="str">
        <f t="shared" si="10"/>
        <v>Desk 34</v>
      </c>
      <c r="C148" s="1348" t="str">
        <f>IF(ISBLANK(TB!C220), "", TB!C220)</f>
        <v/>
      </c>
      <c r="D148" s="1348" t="str">
        <f>IF(ISBLANK(TB!D220), "", TB!D220)</f>
        <v/>
      </c>
      <c r="E148" s="1348" t="str">
        <f>IF(ISBLANK(TB!E220), "", TB!E220)</f>
        <v/>
      </c>
      <c r="F148" s="1348" t="str">
        <f>IF(ISBLANK(TB!F220), "", TB!F220)</f>
        <v/>
      </c>
      <c r="G148" s="57"/>
      <c r="H148" s="57"/>
      <c r="I148" s="57"/>
      <c r="J148" s="57"/>
      <c r="K148" s="57"/>
      <c r="L148" s="57"/>
      <c r="M148" s="57"/>
      <c r="N148" s="57"/>
      <c r="O148" s="57"/>
      <c r="P148" s="57"/>
      <c r="Q148" s="57"/>
      <c r="R148" s="57"/>
      <c r="S148" s="57"/>
      <c r="T148" s="57"/>
      <c r="U148" s="57"/>
      <c r="V148" s="57"/>
      <c r="W148" s="57"/>
      <c r="X148" s="57"/>
      <c r="Y148" s="57"/>
      <c r="Z148" s="57"/>
      <c r="AA148" s="57"/>
      <c r="AB148" s="57"/>
      <c r="AC148" s="57"/>
      <c r="AD148" s="57"/>
      <c r="AE148" s="57"/>
      <c r="AF148" s="57"/>
      <c r="AG148" s="57"/>
      <c r="AH148" s="57"/>
      <c r="AI148" s="57"/>
      <c r="AJ148" s="57"/>
      <c r="AK148" s="57"/>
      <c r="AL148" s="57"/>
      <c r="AM148" s="57"/>
      <c r="AN148" s="57"/>
      <c r="AO148" s="57"/>
      <c r="AP148" s="57"/>
      <c r="AQ148" s="57"/>
      <c r="AR148" s="57"/>
      <c r="AS148" s="57"/>
      <c r="AT148" s="57"/>
      <c r="AU148" s="57"/>
      <c r="AV148" s="57"/>
      <c r="AW148" s="57"/>
      <c r="AX148" s="57"/>
      <c r="AY148" s="57"/>
      <c r="AZ148" s="57"/>
      <c r="BA148" s="57"/>
      <c r="BB148" s="57"/>
      <c r="BC148" s="57"/>
      <c r="BD148" s="57"/>
      <c r="BE148" s="57"/>
      <c r="BF148" s="57"/>
      <c r="BG148" s="57"/>
      <c r="BH148" s="57"/>
      <c r="BI148" s="57"/>
      <c r="BJ148" s="57"/>
      <c r="BK148" s="57"/>
      <c r="BL148" s="57"/>
      <c r="BM148" s="57"/>
      <c r="BN148" s="57"/>
      <c r="BO148" s="57"/>
      <c r="BP148" s="57"/>
      <c r="BQ148" s="57"/>
      <c r="BR148" s="57"/>
      <c r="BS148" s="57"/>
      <c r="BT148" s="57"/>
      <c r="BU148" s="57"/>
      <c r="BV148" s="57"/>
      <c r="BW148" s="57"/>
      <c r="BX148" s="57"/>
      <c r="BY148" s="57"/>
      <c r="BZ148" s="57"/>
      <c r="CA148" s="57"/>
      <c r="CB148" s="57"/>
      <c r="CC148" s="57"/>
      <c r="CD148" s="57"/>
      <c r="CE148" s="57"/>
      <c r="CF148" s="57"/>
      <c r="CG148" s="57"/>
      <c r="CH148" s="57"/>
      <c r="CI148" s="57"/>
      <c r="CJ148" s="57"/>
      <c r="CK148" s="57"/>
      <c r="CL148" s="57"/>
      <c r="CM148" s="57"/>
      <c r="CN148" s="57"/>
      <c r="CO148" s="57"/>
      <c r="CP148" s="57"/>
      <c r="CQ148" s="57"/>
      <c r="CR148" s="57"/>
      <c r="CS148" s="57"/>
      <c r="CT148" s="57"/>
      <c r="CU148" s="57"/>
      <c r="CV148" s="57"/>
      <c r="CW148" s="57"/>
      <c r="CX148" s="57"/>
      <c r="CY148" s="57"/>
      <c r="CZ148" s="57"/>
      <c r="DA148" s="57"/>
      <c r="DB148" s="57"/>
      <c r="DC148" s="57"/>
      <c r="DD148" s="57"/>
      <c r="DE148" s="57"/>
      <c r="DF148" s="57"/>
      <c r="DG148" s="57"/>
      <c r="DH148" s="57"/>
      <c r="DI148" s="57"/>
      <c r="DJ148" s="57"/>
      <c r="DK148" s="57"/>
      <c r="DL148" s="57"/>
      <c r="DM148" s="57"/>
      <c r="DN148" s="57"/>
      <c r="DO148" s="57"/>
      <c r="DP148" s="57"/>
      <c r="DQ148" s="57"/>
      <c r="DR148" s="57"/>
      <c r="DS148" s="57"/>
      <c r="DT148" s="57"/>
      <c r="DU148" s="57"/>
      <c r="DV148" s="101"/>
      <c r="DW148" s="57"/>
      <c r="DX148" s="57"/>
      <c r="DY148" s="57"/>
      <c r="DZ148" s="57"/>
      <c r="EA148" s="57"/>
      <c r="EB148" s="57"/>
      <c r="EC148" s="57"/>
      <c r="ED148" s="57"/>
      <c r="EE148" s="57"/>
      <c r="EF148" s="57"/>
      <c r="EG148" s="57"/>
      <c r="EH148" s="57"/>
      <c r="EI148" s="57"/>
      <c r="EJ148" s="57"/>
      <c r="EK148" s="57"/>
      <c r="EL148" s="57"/>
      <c r="EM148" s="57"/>
      <c r="EN148" s="57"/>
      <c r="EO148" s="57"/>
      <c r="EP148" s="57"/>
      <c r="EQ148" s="101"/>
      <c r="ER148" s="557"/>
    </row>
    <row r="149" spans="1:148" ht="15" customHeight="1" x14ac:dyDescent="0.25">
      <c r="A149" s="625"/>
      <c r="B149" s="1343" t="str">
        <f t="shared" si="10"/>
        <v>Desk 35</v>
      </c>
      <c r="C149" s="1348" t="str">
        <f>IF(ISBLANK(TB!C221), "", TB!C221)</f>
        <v/>
      </c>
      <c r="D149" s="1348" t="str">
        <f>IF(ISBLANK(TB!D221), "", TB!D221)</f>
        <v/>
      </c>
      <c r="E149" s="1348" t="str">
        <f>IF(ISBLANK(TB!E221), "", TB!E221)</f>
        <v/>
      </c>
      <c r="F149" s="1348" t="str">
        <f>IF(ISBLANK(TB!F221), "", TB!F221)</f>
        <v/>
      </c>
      <c r="G149" s="57"/>
      <c r="H149" s="57"/>
      <c r="I149" s="57"/>
      <c r="J149" s="57"/>
      <c r="K149" s="57"/>
      <c r="L149" s="57"/>
      <c r="M149" s="57"/>
      <c r="N149" s="57"/>
      <c r="O149" s="57"/>
      <c r="P149" s="57"/>
      <c r="Q149" s="57"/>
      <c r="R149" s="57"/>
      <c r="S149" s="57"/>
      <c r="T149" s="57"/>
      <c r="U149" s="57"/>
      <c r="V149" s="57"/>
      <c r="W149" s="57"/>
      <c r="X149" s="57"/>
      <c r="Y149" s="57"/>
      <c r="Z149" s="57"/>
      <c r="AA149" s="57"/>
      <c r="AB149" s="57"/>
      <c r="AC149" s="57"/>
      <c r="AD149" s="57"/>
      <c r="AE149" s="57"/>
      <c r="AF149" s="57"/>
      <c r="AG149" s="57"/>
      <c r="AH149" s="57"/>
      <c r="AI149" s="57"/>
      <c r="AJ149" s="57"/>
      <c r="AK149" s="57"/>
      <c r="AL149" s="57"/>
      <c r="AM149" s="57"/>
      <c r="AN149" s="57"/>
      <c r="AO149" s="57"/>
      <c r="AP149" s="57"/>
      <c r="AQ149" s="57"/>
      <c r="AR149" s="57"/>
      <c r="AS149" s="57"/>
      <c r="AT149" s="57"/>
      <c r="AU149" s="57"/>
      <c r="AV149" s="57"/>
      <c r="AW149" s="57"/>
      <c r="AX149" s="57"/>
      <c r="AY149" s="57"/>
      <c r="AZ149" s="57"/>
      <c r="BA149" s="57"/>
      <c r="BB149" s="57"/>
      <c r="BC149" s="57"/>
      <c r="BD149" s="57"/>
      <c r="BE149" s="57"/>
      <c r="BF149" s="57"/>
      <c r="BG149" s="57"/>
      <c r="BH149" s="57"/>
      <c r="BI149" s="57"/>
      <c r="BJ149" s="57"/>
      <c r="BK149" s="57"/>
      <c r="BL149" s="57"/>
      <c r="BM149" s="57"/>
      <c r="BN149" s="57"/>
      <c r="BO149" s="57"/>
      <c r="BP149" s="57"/>
      <c r="BQ149" s="57"/>
      <c r="BR149" s="57"/>
      <c r="BS149" s="57"/>
      <c r="BT149" s="57"/>
      <c r="BU149" s="57"/>
      <c r="BV149" s="57"/>
      <c r="BW149" s="57"/>
      <c r="BX149" s="57"/>
      <c r="BY149" s="57"/>
      <c r="BZ149" s="57"/>
      <c r="CA149" s="57"/>
      <c r="CB149" s="57"/>
      <c r="CC149" s="57"/>
      <c r="CD149" s="57"/>
      <c r="CE149" s="57"/>
      <c r="CF149" s="57"/>
      <c r="CG149" s="57"/>
      <c r="CH149" s="57"/>
      <c r="CI149" s="57"/>
      <c r="CJ149" s="57"/>
      <c r="CK149" s="57"/>
      <c r="CL149" s="57"/>
      <c r="CM149" s="57"/>
      <c r="CN149" s="57"/>
      <c r="CO149" s="57"/>
      <c r="CP149" s="57"/>
      <c r="CQ149" s="57"/>
      <c r="CR149" s="57"/>
      <c r="CS149" s="57"/>
      <c r="CT149" s="57"/>
      <c r="CU149" s="57"/>
      <c r="CV149" s="57"/>
      <c r="CW149" s="57"/>
      <c r="CX149" s="57"/>
      <c r="CY149" s="57"/>
      <c r="CZ149" s="57"/>
      <c r="DA149" s="57"/>
      <c r="DB149" s="57"/>
      <c r="DC149" s="57"/>
      <c r="DD149" s="57"/>
      <c r="DE149" s="57"/>
      <c r="DF149" s="57"/>
      <c r="DG149" s="57"/>
      <c r="DH149" s="57"/>
      <c r="DI149" s="57"/>
      <c r="DJ149" s="57"/>
      <c r="DK149" s="57"/>
      <c r="DL149" s="57"/>
      <c r="DM149" s="57"/>
      <c r="DN149" s="57"/>
      <c r="DO149" s="57"/>
      <c r="DP149" s="57"/>
      <c r="DQ149" s="57"/>
      <c r="DR149" s="57"/>
      <c r="DS149" s="57"/>
      <c r="DT149" s="57"/>
      <c r="DU149" s="57"/>
      <c r="DV149" s="101"/>
      <c r="DW149" s="57"/>
      <c r="DX149" s="57"/>
      <c r="DY149" s="57"/>
      <c r="DZ149" s="57"/>
      <c r="EA149" s="57"/>
      <c r="EB149" s="57"/>
      <c r="EC149" s="57"/>
      <c r="ED149" s="57"/>
      <c r="EE149" s="57"/>
      <c r="EF149" s="57"/>
      <c r="EG149" s="57"/>
      <c r="EH149" s="57"/>
      <c r="EI149" s="57"/>
      <c r="EJ149" s="57"/>
      <c r="EK149" s="57"/>
      <c r="EL149" s="57"/>
      <c r="EM149" s="57"/>
      <c r="EN149" s="57"/>
      <c r="EO149" s="57"/>
      <c r="EP149" s="57"/>
      <c r="EQ149" s="101"/>
      <c r="ER149" s="557"/>
    </row>
    <row r="150" spans="1:148" ht="15" customHeight="1" x14ac:dyDescent="0.25">
      <c r="A150" s="625"/>
      <c r="B150" s="1343" t="str">
        <f t="shared" si="10"/>
        <v>Desk 36</v>
      </c>
      <c r="C150" s="1348" t="str">
        <f>IF(ISBLANK(TB!C222), "", TB!C222)</f>
        <v/>
      </c>
      <c r="D150" s="1348" t="str">
        <f>IF(ISBLANK(TB!D222), "", TB!D222)</f>
        <v/>
      </c>
      <c r="E150" s="1348" t="str">
        <f>IF(ISBLANK(TB!E222), "", TB!E222)</f>
        <v/>
      </c>
      <c r="F150" s="1348" t="str">
        <f>IF(ISBLANK(TB!F222), "", TB!F222)</f>
        <v/>
      </c>
      <c r="G150" s="57"/>
      <c r="H150" s="57"/>
      <c r="I150" s="57"/>
      <c r="J150" s="57"/>
      <c r="K150" s="57"/>
      <c r="L150" s="57"/>
      <c r="M150" s="57"/>
      <c r="N150" s="57"/>
      <c r="O150" s="57"/>
      <c r="P150" s="57"/>
      <c r="Q150" s="57"/>
      <c r="R150" s="57"/>
      <c r="S150" s="57"/>
      <c r="T150" s="57"/>
      <c r="U150" s="57"/>
      <c r="V150" s="57"/>
      <c r="W150" s="57"/>
      <c r="X150" s="57"/>
      <c r="Y150" s="57"/>
      <c r="Z150" s="57"/>
      <c r="AA150" s="57"/>
      <c r="AB150" s="57"/>
      <c r="AC150" s="57"/>
      <c r="AD150" s="57"/>
      <c r="AE150" s="57"/>
      <c r="AF150" s="57"/>
      <c r="AG150" s="57"/>
      <c r="AH150" s="57"/>
      <c r="AI150" s="57"/>
      <c r="AJ150" s="57"/>
      <c r="AK150" s="57"/>
      <c r="AL150" s="57"/>
      <c r="AM150" s="57"/>
      <c r="AN150" s="57"/>
      <c r="AO150" s="57"/>
      <c r="AP150" s="57"/>
      <c r="AQ150" s="57"/>
      <c r="AR150" s="57"/>
      <c r="AS150" s="57"/>
      <c r="AT150" s="57"/>
      <c r="AU150" s="57"/>
      <c r="AV150" s="57"/>
      <c r="AW150" s="57"/>
      <c r="AX150" s="57"/>
      <c r="AY150" s="57"/>
      <c r="AZ150" s="57"/>
      <c r="BA150" s="57"/>
      <c r="BB150" s="57"/>
      <c r="BC150" s="57"/>
      <c r="BD150" s="57"/>
      <c r="BE150" s="57"/>
      <c r="BF150" s="57"/>
      <c r="BG150" s="57"/>
      <c r="BH150" s="57"/>
      <c r="BI150" s="57"/>
      <c r="BJ150" s="57"/>
      <c r="BK150" s="57"/>
      <c r="BL150" s="57"/>
      <c r="BM150" s="57"/>
      <c r="BN150" s="57"/>
      <c r="BO150" s="57"/>
      <c r="BP150" s="57"/>
      <c r="BQ150" s="57"/>
      <c r="BR150" s="57"/>
      <c r="BS150" s="57"/>
      <c r="BT150" s="57"/>
      <c r="BU150" s="57"/>
      <c r="BV150" s="57"/>
      <c r="BW150" s="57"/>
      <c r="BX150" s="57"/>
      <c r="BY150" s="57"/>
      <c r="BZ150" s="57"/>
      <c r="CA150" s="57"/>
      <c r="CB150" s="57"/>
      <c r="CC150" s="57"/>
      <c r="CD150" s="57"/>
      <c r="CE150" s="57"/>
      <c r="CF150" s="57"/>
      <c r="CG150" s="57"/>
      <c r="CH150" s="57"/>
      <c r="CI150" s="57"/>
      <c r="CJ150" s="57"/>
      <c r="CK150" s="57"/>
      <c r="CL150" s="57"/>
      <c r="CM150" s="57"/>
      <c r="CN150" s="57"/>
      <c r="CO150" s="57"/>
      <c r="CP150" s="57"/>
      <c r="CQ150" s="57"/>
      <c r="CR150" s="57"/>
      <c r="CS150" s="57"/>
      <c r="CT150" s="57"/>
      <c r="CU150" s="57"/>
      <c r="CV150" s="57"/>
      <c r="CW150" s="57"/>
      <c r="CX150" s="57"/>
      <c r="CY150" s="57"/>
      <c r="CZ150" s="57"/>
      <c r="DA150" s="57"/>
      <c r="DB150" s="57"/>
      <c r="DC150" s="57"/>
      <c r="DD150" s="57"/>
      <c r="DE150" s="57"/>
      <c r="DF150" s="57"/>
      <c r="DG150" s="57"/>
      <c r="DH150" s="57"/>
      <c r="DI150" s="57"/>
      <c r="DJ150" s="57"/>
      <c r="DK150" s="57"/>
      <c r="DL150" s="57"/>
      <c r="DM150" s="57"/>
      <c r="DN150" s="57"/>
      <c r="DO150" s="57"/>
      <c r="DP150" s="57"/>
      <c r="DQ150" s="57"/>
      <c r="DR150" s="57"/>
      <c r="DS150" s="57"/>
      <c r="DT150" s="57"/>
      <c r="DU150" s="57"/>
      <c r="DV150" s="101"/>
      <c r="DW150" s="57"/>
      <c r="DX150" s="57"/>
      <c r="DY150" s="57"/>
      <c r="DZ150" s="57"/>
      <c r="EA150" s="57"/>
      <c r="EB150" s="57"/>
      <c r="EC150" s="57"/>
      <c r="ED150" s="57"/>
      <c r="EE150" s="57"/>
      <c r="EF150" s="57"/>
      <c r="EG150" s="57"/>
      <c r="EH150" s="57"/>
      <c r="EI150" s="57"/>
      <c r="EJ150" s="57"/>
      <c r="EK150" s="57"/>
      <c r="EL150" s="57"/>
      <c r="EM150" s="57"/>
      <c r="EN150" s="57"/>
      <c r="EO150" s="57"/>
      <c r="EP150" s="57"/>
      <c r="EQ150" s="101"/>
      <c r="ER150" s="557"/>
    </row>
    <row r="151" spans="1:148" ht="15" customHeight="1" x14ac:dyDescent="0.25">
      <c r="A151" s="625"/>
      <c r="B151" s="1343" t="str">
        <f t="shared" si="10"/>
        <v>Desk 37</v>
      </c>
      <c r="C151" s="1348" t="str">
        <f>IF(ISBLANK(TB!C223), "", TB!C223)</f>
        <v/>
      </c>
      <c r="D151" s="1348" t="str">
        <f>IF(ISBLANK(TB!D223), "", TB!D223)</f>
        <v/>
      </c>
      <c r="E151" s="1348" t="str">
        <f>IF(ISBLANK(TB!E223), "", TB!E223)</f>
        <v/>
      </c>
      <c r="F151" s="1348" t="str">
        <f>IF(ISBLANK(TB!F223), "", TB!F223)</f>
        <v/>
      </c>
      <c r="G151" s="57"/>
      <c r="H151" s="57"/>
      <c r="I151" s="57"/>
      <c r="J151" s="57"/>
      <c r="K151" s="57"/>
      <c r="L151" s="57"/>
      <c r="M151" s="57"/>
      <c r="N151" s="57"/>
      <c r="O151" s="57"/>
      <c r="P151" s="57"/>
      <c r="Q151" s="57"/>
      <c r="R151" s="57"/>
      <c r="S151" s="57"/>
      <c r="T151" s="57"/>
      <c r="U151" s="57"/>
      <c r="V151" s="57"/>
      <c r="W151" s="57"/>
      <c r="X151" s="57"/>
      <c r="Y151" s="57"/>
      <c r="Z151" s="57"/>
      <c r="AA151" s="57"/>
      <c r="AB151" s="57"/>
      <c r="AC151" s="57"/>
      <c r="AD151" s="57"/>
      <c r="AE151" s="57"/>
      <c r="AF151" s="57"/>
      <c r="AG151" s="57"/>
      <c r="AH151" s="57"/>
      <c r="AI151" s="57"/>
      <c r="AJ151" s="57"/>
      <c r="AK151" s="57"/>
      <c r="AL151" s="57"/>
      <c r="AM151" s="57"/>
      <c r="AN151" s="57"/>
      <c r="AO151" s="57"/>
      <c r="AP151" s="57"/>
      <c r="AQ151" s="57"/>
      <c r="AR151" s="57"/>
      <c r="AS151" s="57"/>
      <c r="AT151" s="57"/>
      <c r="AU151" s="57"/>
      <c r="AV151" s="57"/>
      <c r="AW151" s="57"/>
      <c r="AX151" s="57"/>
      <c r="AY151" s="57"/>
      <c r="AZ151" s="57"/>
      <c r="BA151" s="57"/>
      <c r="BB151" s="57"/>
      <c r="BC151" s="57"/>
      <c r="BD151" s="57"/>
      <c r="BE151" s="57"/>
      <c r="BF151" s="57"/>
      <c r="BG151" s="57"/>
      <c r="BH151" s="57"/>
      <c r="BI151" s="57"/>
      <c r="BJ151" s="57"/>
      <c r="BK151" s="57"/>
      <c r="BL151" s="57"/>
      <c r="BM151" s="57"/>
      <c r="BN151" s="57"/>
      <c r="BO151" s="57"/>
      <c r="BP151" s="57"/>
      <c r="BQ151" s="57"/>
      <c r="BR151" s="57"/>
      <c r="BS151" s="57"/>
      <c r="BT151" s="57"/>
      <c r="BU151" s="57"/>
      <c r="BV151" s="57"/>
      <c r="BW151" s="57"/>
      <c r="BX151" s="57"/>
      <c r="BY151" s="57"/>
      <c r="BZ151" s="57"/>
      <c r="CA151" s="57"/>
      <c r="CB151" s="57"/>
      <c r="CC151" s="57"/>
      <c r="CD151" s="57"/>
      <c r="CE151" s="57"/>
      <c r="CF151" s="57"/>
      <c r="CG151" s="57"/>
      <c r="CH151" s="57"/>
      <c r="CI151" s="57"/>
      <c r="CJ151" s="57"/>
      <c r="CK151" s="57"/>
      <c r="CL151" s="57"/>
      <c r="CM151" s="57"/>
      <c r="CN151" s="57"/>
      <c r="CO151" s="57"/>
      <c r="CP151" s="57"/>
      <c r="CQ151" s="57"/>
      <c r="CR151" s="57"/>
      <c r="CS151" s="57"/>
      <c r="CT151" s="57"/>
      <c r="CU151" s="57"/>
      <c r="CV151" s="57"/>
      <c r="CW151" s="57"/>
      <c r="CX151" s="57"/>
      <c r="CY151" s="57"/>
      <c r="CZ151" s="57"/>
      <c r="DA151" s="57"/>
      <c r="DB151" s="57"/>
      <c r="DC151" s="57"/>
      <c r="DD151" s="57"/>
      <c r="DE151" s="57"/>
      <c r="DF151" s="57"/>
      <c r="DG151" s="57"/>
      <c r="DH151" s="57"/>
      <c r="DI151" s="57"/>
      <c r="DJ151" s="57"/>
      <c r="DK151" s="57"/>
      <c r="DL151" s="57"/>
      <c r="DM151" s="57"/>
      <c r="DN151" s="57"/>
      <c r="DO151" s="57"/>
      <c r="DP151" s="57"/>
      <c r="DQ151" s="57"/>
      <c r="DR151" s="57"/>
      <c r="DS151" s="57"/>
      <c r="DT151" s="57"/>
      <c r="DU151" s="57"/>
      <c r="DV151" s="101"/>
      <c r="DW151" s="57"/>
      <c r="DX151" s="57"/>
      <c r="DY151" s="57"/>
      <c r="DZ151" s="57"/>
      <c r="EA151" s="57"/>
      <c r="EB151" s="57"/>
      <c r="EC151" s="57"/>
      <c r="ED151" s="57"/>
      <c r="EE151" s="57"/>
      <c r="EF151" s="57"/>
      <c r="EG151" s="57"/>
      <c r="EH151" s="57"/>
      <c r="EI151" s="57"/>
      <c r="EJ151" s="57"/>
      <c r="EK151" s="57"/>
      <c r="EL151" s="57"/>
      <c r="EM151" s="57"/>
      <c r="EN151" s="57"/>
      <c r="EO151" s="57"/>
      <c r="EP151" s="57"/>
      <c r="EQ151" s="101"/>
      <c r="ER151" s="557"/>
    </row>
    <row r="152" spans="1:148" ht="15" customHeight="1" x14ac:dyDescent="0.25">
      <c r="A152" s="625"/>
      <c r="B152" s="1343" t="str">
        <f t="shared" si="10"/>
        <v>Desk 38</v>
      </c>
      <c r="C152" s="1348" t="str">
        <f>IF(ISBLANK(TB!C224), "", TB!C224)</f>
        <v/>
      </c>
      <c r="D152" s="1348" t="str">
        <f>IF(ISBLANK(TB!D224), "", TB!D224)</f>
        <v/>
      </c>
      <c r="E152" s="1348" t="str">
        <f>IF(ISBLANK(TB!E224), "", TB!E224)</f>
        <v/>
      </c>
      <c r="F152" s="1348" t="str">
        <f>IF(ISBLANK(TB!F224), "", TB!F224)</f>
        <v/>
      </c>
      <c r="G152" s="57"/>
      <c r="H152" s="57"/>
      <c r="I152" s="57"/>
      <c r="J152" s="57"/>
      <c r="K152" s="57"/>
      <c r="L152" s="57"/>
      <c r="M152" s="57"/>
      <c r="N152" s="57"/>
      <c r="O152" s="57"/>
      <c r="P152" s="57"/>
      <c r="Q152" s="57"/>
      <c r="R152" s="57"/>
      <c r="S152" s="57"/>
      <c r="T152" s="57"/>
      <c r="U152" s="57"/>
      <c r="V152" s="57"/>
      <c r="W152" s="57"/>
      <c r="X152" s="57"/>
      <c r="Y152" s="57"/>
      <c r="Z152" s="57"/>
      <c r="AA152" s="57"/>
      <c r="AB152" s="57"/>
      <c r="AC152" s="57"/>
      <c r="AD152" s="57"/>
      <c r="AE152" s="57"/>
      <c r="AF152" s="57"/>
      <c r="AG152" s="57"/>
      <c r="AH152" s="57"/>
      <c r="AI152" s="57"/>
      <c r="AJ152" s="57"/>
      <c r="AK152" s="57"/>
      <c r="AL152" s="57"/>
      <c r="AM152" s="57"/>
      <c r="AN152" s="57"/>
      <c r="AO152" s="57"/>
      <c r="AP152" s="57"/>
      <c r="AQ152" s="57"/>
      <c r="AR152" s="57"/>
      <c r="AS152" s="57"/>
      <c r="AT152" s="57"/>
      <c r="AU152" s="57"/>
      <c r="AV152" s="57"/>
      <c r="AW152" s="57"/>
      <c r="AX152" s="57"/>
      <c r="AY152" s="57"/>
      <c r="AZ152" s="57"/>
      <c r="BA152" s="57"/>
      <c r="BB152" s="57"/>
      <c r="BC152" s="57"/>
      <c r="BD152" s="57"/>
      <c r="BE152" s="57"/>
      <c r="BF152" s="57"/>
      <c r="BG152" s="57"/>
      <c r="BH152" s="57"/>
      <c r="BI152" s="57"/>
      <c r="BJ152" s="57"/>
      <c r="BK152" s="57"/>
      <c r="BL152" s="57"/>
      <c r="BM152" s="57"/>
      <c r="BN152" s="57"/>
      <c r="BO152" s="57"/>
      <c r="BP152" s="57"/>
      <c r="BQ152" s="57"/>
      <c r="BR152" s="57"/>
      <c r="BS152" s="57"/>
      <c r="BT152" s="57"/>
      <c r="BU152" s="57"/>
      <c r="BV152" s="57"/>
      <c r="BW152" s="57"/>
      <c r="BX152" s="57"/>
      <c r="BY152" s="57"/>
      <c r="BZ152" s="57"/>
      <c r="CA152" s="57"/>
      <c r="CB152" s="57"/>
      <c r="CC152" s="57"/>
      <c r="CD152" s="57"/>
      <c r="CE152" s="57"/>
      <c r="CF152" s="57"/>
      <c r="CG152" s="57"/>
      <c r="CH152" s="57"/>
      <c r="CI152" s="57"/>
      <c r="CJ152" s="57"/>
      <c r="CK152" s="57"/>
      <c r="CL152" s="57"/>
      <c r="CM152" s="57"/>
      <c r="CN152" s="57"/>
      <c r="CO152" s="57"/>
      <c r="CP152" s="57"/>
      <c r="CQ152" s="57"/>
      <c r="CR152" s="57"/>
      <c r="CS152" s="57"/>
      <c r="CT152" s="57"/>
      <c r="CU152" s="57"/>
      <c r="CV152" s="57"/>
      <c r="CW152" s="57"/>
      <c r="CX152" s="57"/>
      <c r="CY152" s="57"/>
      <c r="CZ152" s="57"/>
      <c r="DA152" s="57"/>
      <c r="DB152" s="57"/>
      <c r="DC152" s="57"/>
      <c r="DD152" s="57"/>
      <c r="DE152" s="57"/>
      <c r="DF152" s="57"/>
      <c r="DG152" s="57"/>
      <c r="DH152" s="57"/>
      <c r="DI152" s="57"/>
      <c r="DJ152" s="57"/>
      <c r="DK152" s="57"/>
      <c r="DL152" s="57"/>
      <c r="DM152" s="57"/>
      <c r="DN152" s="57"/>
      <c r="DO152" s="57"/>
      <c r="DP152" s="57"/>
      <c r="DQ152" s="57"/>
      <c r="DR152" s="57"/>
      <c r="DS152" s="57"/>
      <c r="DT152" s="57"/>
      <c r="DU152" s="57"/>
      <c r="DV152" s="101"/>
      <c r="DW152" s="57"/>
      <c r="DX152" s="57"/>
      <c r="DY152" s="57"/>
      <c r="DZ152" s="57"/>
      <c r="EA152" s="57"/>
      <c r="EB152" s="57"/>
      <c r="EC152" s="57"/>
      <c r="ED152" s="57"/>
      <c r="EE152" s="57"/>
      <c r="EF152" s="57"/>
      <c r="EG152" s="57"/>
      <c r="EH152" s="57"/>
      <c r="EI152" s="57"/>
      <c r="EJ152" s="57"/>
      <c r="EK152" s="57"/>
      <c r="EL152" s="57"/>
      <c r="EM152" s="57"/>
      <c r="EN152" s="57"/>
      <c r="EO152" s="57"/>
      <c r="EP152" s="57"/>
      <c r="EQ152" s="101"/>
      <c r="ER152" s="557"/>
    </row>
    <row r="153" spans="1:148" ht="15" customHeight="1" x14ac:dyDescent="0.25">
      <c r="A153" s="625"/>
      <c r="B153" s="1343" t="str">
        <f t="shared" si="10"/>
        <v>Desk 39</v>
      </c>
      <c r="C153" s="1348" t="str">
        <f>IF(ISBLANK(TB!C225), "", TB!C225)</f>
        <v/>
      </c>
      <c r="D153" s="1348" t="str">
        <f>IF(ISBLANK(TB!D225), "", TB!D225)</f>
        <v/>
      </c>
      <c r="E153" s="1348" t="str">
        <f>IF(ISBLANK(TB!E225), "", TB!E225)</f>
        <v/>
      </c>
      <c r="F153" s="1348" t="str">
        <f>IF(ISBLANK(TB!F225), "", TB!F225)</f>
        <v/>
      </c>
      <c r="G153" s="57"/>
      <c r="H153" s="57"/>
      <c r="I153" s="57"/>
      <c r="J153" s="57"/>
      <c r="K153" s="57"/>
      <c r="L153" s="57"/>
      <c r="M153" s="57"/>
      <c r="N153" s="57"/>
      <c r="O153" s="57"/>
      <c r="P153" s="57"/>
      <c r="Q153" s="57"/>
      <c r="R153" s="57"/>
      <c r="S153" s="57"/>
      <c r="T153" s="57"/>
      <c r="U153" s="57"/>
      <c r="V153" s="57"/>
      <c r="W153" s="57"/>
      <c r="X153" s="57"/>
      <c r="Y153" s="57"/>
      <c r="Z153" s="57"/>
      <c r="AA153" s="57"/>
      <c r="AB153" s="57"/>
      <c r="AC153" s="57"/>
      <c r="AD153" s="57"/>
      <c r="AE153" s="57"/>
      <c r="AF153" s="57"/>
      <c r="AG153" s="57"/>
      <c r="AH153" s="57"/>
      <c r="AI153" s="57"/>
      <c r="AJ153" s="57"/>
      <c r="AK153" s="57"/>
      <c r="AL153" s="57"/>
      <c r="AM153" s="57"/>
      <c r="AN153" s="57"/>
      <c r="AO153" s="57"/>
      <c r="AP153" s="57"/>
      <c r="AQ153" s="57"/>
      <c r="AR153" s="57"/>
      <c r="AS153" s="57"/>
      <c r="AT153" s="57"/>
      <c r="AU153" s="57"/>
      <c r="AV153" s="57"/>
      <c r="AW153" s="57"/>
      <c r="AX153" s="57"/>
      <c r="AY153" s="57"/>
      <c r="AZ153" s="57"/>
      <c r="BA153" s="57"/>
      <c r="BB153" s="57"/>
      <c r="BC153" s="57"/>
      <c r="BD153" s="57"/>
      <c r="BE153" s="57"/>
      <c r="BF153" s="57"/>
      <c r="BG153" s="57"/>
      <c r="BH153" s="57"/>
      <c r="BI153" s="57"/>
      <c r="BJ153" s="57"/>
      <c r="BK153" s="57"/>
      <c r="BL153" s="57"/>
      <c r="BM153" s="57"/>
      <c r="BN153" s="57"/>
      <c r="BO153" s="57"/>
      <c r="BP153" s="57"/>
      <c r="BQ153" s="57"/>
      <c r="BR153" s="57"/>
      <c r="BS153" s="57"/>
      <c r="BT153" s="57"/>
      <c r="BU153" s="57"/>
      <c r="BV153" s="57"/>
      <c r="BW153" s="57"/>
      <c r="BX153" s="57"/>
      <c r="BY153" s="57"/>
      <c r="BZ153" s="57"/>
      <c r="CA153" s="57"/>
      <c r="CB153" s="57"/>
      <c r="CC153" s="57"/>
      <c r="CD153" s="57"/>
      <c r="CE153" s="57"/>
      <c r="CF153" s="57"/>
      <c r="CG153" s="57"/>
      <c r="CH153" s="57"/>
      <c r="CI153" s="57"/>
      <c r="CJ153" s="57"/>
      <c r="CK153" s="57"/>
      <c r="CL153" s="57"/>
      <c r="CM153" s="57"/>
      <c r="CN153" s="57"/>
      <c r="CO153" s="57"/>
      <c r="CP153" s="57"/>
      <c r="CQ153" s="57"/>
      <c r="CR153" s="57"/>
      <c r="CS153" s="57"/>
      <c r="CT153" s="57"/>
      <c r="CU153" s="57"/>
      <c r="CV153" s="57"/>
      <c r="CW153" s="57"/>
      <c r="CX153" s="57"/>
      <c r="CY153" s="57"/>
      <c r="CZ153" s="57"/>
      <c r="DA153" s="57"/>
      <c r="DB153" s="57"/>
      <c r="DC153" s="57"/>
      <c r="DD153" s="57"/>
      <c r="DE153" s="57"/>
      <c r="DF153" s="57"/>
      <c r="DG153" s="57"/>
      <c r="DH153" s="57"/>
      <c r="DI153" s="57"/>
      <c r="DJ153" s="57"/>
      <c r="DK153" s="57"/>
      <c r="DL153" s="57"/>
      <c r="DM153" s="57"/>
      <c r="DN153" s="57"/>
      <c r="DO153" s="57"/>
      <c r="DP153" s="57"/>
      <c r="DQ153" s="57"/>
      <c r="DR153" s="57"/>
      <c r="DS153" s="57"/>
      <c r="DT153" s="57"/>
      <c r="DU153" s="57"/>
      <c r="DV153" s="101"/>
      <c r="DW153" s="57"/>
      <c r="DX153" s="57"/>
      <c r="DY153" s="57"/>
      <c r="DZ153" s="57"/>
      <c r="EA153" s="57"/>
      <c r="EB153" s="57"/>
      <c r="EC153" s="57"/>
      <c r="ED153" s="57"/>
      <c r="EE153" s="57"/>
      <c r="EF153" s="57"/>
      <c r="EG153" s="57"/>
      <c r="EH153" s="57"/>
      <c r="EI153" s="57"/>
      <c r="EJ153" s="57"/>
      <c r="EK153" s="57"/>
      <c r="EL153" s="57"/>
      <c r="EM153" s="57"/>
      <c r="EN153" s="57"/>
      <c r="EO153" s="57"/>
      <c r="EP153" s="57"/>
      <c r="EQ153" s="101"/>
      <c r="ER153" s="557"/>
    </row>
    <row r="154" spans="1:148" ht="15" customHeight="1" x14ac:dyDescent="0.25">
      <c r="A154" s="625"/>
      <c r="B154" s="1343" t="str">
        <f t="shared" si="10"/>
        <v>Desk 40</v>
      </c>
      <c r="C154" s="1348" t="str">
        <f>IF(ISBLANK(TB!C226), "", TB!C226)</f>
        <v/>
      </c>
      <c r="D154" s="1348" t="str">
        <f>IF(ISBLANK(TB!D226), "", TB!D226)</f>
        <v/>
      </c>
      <c r="E154" s="1348" t="str">
        <f>IF(ISBLANK(TB!E226), "", TB!E226)</f>
        <v/>
      </c>
      <c r="F154" s="1348" t="str">
        <f>IF(ISBLANK(TB!F226), "", TB!F226)</f>
        <v/>
      </c>
      <c r="G154" s="57"/>
      <c r="H154" s="57"/>
      <c r="I154" s="57"/>
      <c r="J154" s="57"/>
      <c r="K154" s="57"/>
      <c r="L154" s="57"/>
      <c r="M154" s="57"/>
      <c r="N154" s="57"/>
      <c r="O154" s="57"/>
      <c r="P154" s="57"/>
      <c r="Q154" s="57"/>
      <c r="R154" s="57"/>
      <c r="S154" s="57"/>
      <c r="T154" s="57"/>
      <c r="U154" s="57"/>
      <c r="V154" s="57"/>
      <c r="W154" s="57"/>
      <c r="X154" s="57"/>
      <c r="Y154" s="57"/>
      <c r="Z154" s="57"/>
      <c r="AA154" s="57"/>
      <c r="AB154" s="57"/>
      <c r="AC154" s="57"/>
      <c r="AD154" s="57"/>
      <c r="AE154" s="57"/>
      <c r="AF154" s="57"/>
      <c r="AG154" s="57"/>
      <c r="AH154" s="57"/>
      <c r="AI154" s="57"/>
      <c r="AJ154" s="57"/>
      <c r="AK154" s="57"/>
      <c r="AL154" s="57"/>
      <c r="AM154" s="57"/>
      <c r="AN154" s="57"/>
      <c r="AO154" s="57"/>
      <c r="AP154" s="57"/>
      <c r="AQ154" s="57"/>
      <c r="AR154" s="57"/>
      <c r="AS154" s="57"/>
      <c r="AT154" s="57"/>
      <c r="AU154" s="57"/>
      <c r="AV154" s="57"/>
      <c r="AW154" s="57"/>
      <c r="AX154" s="57"/>
      <c r="AY154" s="57"/>
      <c r="AZ154" s="57"/>
      <c r="BA154" s="57"/>
      <c r="BB154" s="57"/>
      <c r="BC154" s="57"/>
      <c r="BD154" s="57"/>
      <c r="BE154" s="57"/>
      <c r="BF154" s="57"/>
      <c r="BG154" s="57"/>
      <c r="BH154" s="57"/>
      <c r="BI154" s="57"/>
      <c r="BJ154" s="57"/>
      <c r="BK154" s="57"/>
      <c r="BL154" s="57"/>
      <c r="BM154" s="57"/>
      <c r="BN154" s="57"/>
      <c r="BO154" s="57"/>
      <c r="BP154" s="57"/>
      <c r="BQ154" s="57"/>
      <c r="BR154" s="57"/>
      <c r="BS154" s="57"/>
      <c r="BT154" s="57"/>
      <c r="BU154" s="57"/>
      <c r="BV154" s="57"/>
      <c r="BW154" s="57"/>
      <c r="BX154" s="57"/>
      <c r="BY154" s="57"/>
      <c r="BZ154" s="57"/>
      <c r="CA154" s="57"/>
      <c r="CB154" s="57"/>
      <c r="CC154" s="57"/>
      <c r="CD154" s="57"/>
      <c r="CE154" s="57"/>
      <c r="CF154" s="57"/>
      <c r="CG154" s="57"/>
      <c r="CH154" s="57"/>
      <c r="CI154" s="57"/>
      <c r="CJ154" s="57"/>
      <c r="CK154" s="57"/>
      <c r="CL154" s="57"/>
      <c r="CM154" s="57"/>
      <c r="CN154" s="57"/>
      <c r="CO154" s="57"/>
      <c r="CP154" s="57"/>
      <c r="CQ154" s="57"/>
      <c r="CR154" s="57"/>
      <c r="CS154" s="57"/>
      <c r="CT154" s="57"/>
      <c r="CU154" s="57"/>
      <c r="CV154" s="57"/>
      <c r="CW154" s="57"/>
      <c r="CX154" s="57"/>
      <c r="CY154" s="57"/>
      <c r="CZ154" s="57"/>
      <c r="DA154" s="57"/>
      <c r="DB154" s="57"/>
      <c r="DC154" s="57"/>
      <c r="DD154" s="57"/>
      <c r="DE154" s="57"/>
      <c r="DF154" s="57"/>
      <c r="DG154" s="57"/>
      <c r="DH154" s="57"/>
      <c r="DI154" s="57"/>
      <c r="DJ154" s="57"/>
      <c r="DK154" s="57"/>
      <c r="DL154" s="57"/>
      <c r="DM154" s="57"/>
      <c r="DN154" s="57"/>
      <c r="DO154" s="57"/>
      <c r="DP154" s="57"/>
      <c r="DQ154" s="57"/>
      <c r="DR154" s="57"/>
      <c r="DS154" s="57"/>
      <c r="DT154" s="57"/>
      <c r="DU154" s="57"/>
      <c r="DV154" s="101"/>
      <c r="DW154" s="57"/>
      <c r="DX154" s="57"/>
      <c r="DY154" s="57"/>
      <c r="DZ154" s="57"/>
      <c r="EA154" s="57"/>
      <c r="EB154" s="57"/>
      <c r="EC154" s="57"/>
      <c r="ED154" s="57"/>
      <c r="EE154" s="57"/>
      <c r="EF154" s="57"/>
      <c r="EG154" s="57"/>
      <c r="EH154" s="57"/>
      <c r="EI154" s="57"/>
      <c r="EJ154" s="57"/>
      <c r="EK154" s="57"/>
      <c r="EL154" s="57"/>
      <c r="EM154" s="57"/>
      <c r="EN154" s="57"/>
      <c r="EO154" s="57"/>
      <c r="EP154" s="57"/>
      <c r="EQ154" s="101"/>
      <c r="ER154" s="557"/>
    </row>
    <row r="155" spans="1:148" ht="15" customHeight="1" x14ac:dyDescent="0.25">
      <c r="A155" s="625"/>
      <c r="B155" s="1343" t="str">
        <f t="shared" si="10"/>
        <v>Desk 41</v>
      </c>
      <c r="C155" s="1348" t="str">
        <f>IF(ISBLANK(TB!C227), "", TB!C227)</f>
        <v/>
      </c>
      <c r="D155" s="1348" t="str">
        <f>IF(ISBLANK(TB!D227), "", TB!D227)</f>
        <v/>
      </c>
      <c r="E155" s="1348" t="str">
        <f>IF(ISBLANK(TB!E227), "", TB!E227)</f>
        <v/>
      </c>
      <c r="F155" s="1348" t="str">
        <f>IF(ISBLANK(TB!F227), "", TB!F227)</f>
        <v/>
      </c>
      <c r="G155" s="57"/>
      <c r="H155" s="57"/>
      <c r="I155" s="57"/>
      <c r="J155" s="57"/>
      <c r="K155" s="57"/>
      <c r="L155" s="57"/>
      <c r="M155" s="57"/>
      <c r="N155" s="57"/>
      <c r="O155" s="57"/>
      <c r="P155" s="57"/>
      <c r="Q155" s="57"/>
      <c r="R155" s="57"/>
      <c r="S155" s="57"/>
      <c r="T155" s="57"/>
      <c r="U155" s="57"/>
      <c r="V155" s="57"/>
      <c r="W155" s="57"/>
      <c r="X155" s="57"/>
      <c r="Y155" s="57"/>
      <c r="Z155" s="57"/>
      <c r="AA155" s="57"/>
      <c r="AB155" s="57"/>
      <c r="AC155" s="57"/>
      <c r="AD155" s="57"/>
      <c r="AE155" s="57"/>
      <c r="AF155" s="57"/>
      <c r="AG155" s="57"/>
      <c r="AH155" s="57"/>
      <c r="AI155" s="57"/>
      <c r="AJ155" s="57"/>
      <c r="AK155" s="57"/>
      <c r="AL155" s="57"/>
      <c r="AM155" s="57"/>
      <c r="AN155" s="57"/>
      <c r="AO155" s="57"/>
      <c r="AP155" s="57"/>
      <c r="AQ155" s="57"/>
      <c r="AR155" s="57"/>
      <c r="AS155" s="57"/>
      <c r="AT155" s="57"/>
      <c r="AU155" s="57"/>
      <c r="AV155" s="57"/>
      <c r="AW155" s="57"/>
      <c r="AX155" s="57"/>
      <c r="AY155" s="57"/>
      <c r="AZ155" s="57"/>
      <c r="BA155" s="57"/>
      <c r="BB155" s="57"/>
      <c r="BC155" s="57"/>
      <c r="BD155" s="57"/>
      <c r="BE155" s="57"/>
      <c r="BF155" s="57"/>
      <c r="BG155" s="57"/>
      <c r="BH155" s="57"/>
      <c r="BI155" s="57"/>
      <c r="BJ155" s="57"/>
      <c r="BK155" s="57"/>
      <c r="BL155" s="57"/>
      <c r="BM155" s="57"/>
      <c r="BN155" s="57"/>
      <c r="BO155" s="57"/>
      <c r="BP155" s="57"/>
      <c r="BQ155" s="57"/>
      <c r="BR155" s="57"/>
      <c r="BS155" s="57"/>
      <c r="BT155" s="57"/>
      <c r="BU155" s="57"/>
      <c r="BV155" s="57"/>
      <c r="BW155" s="57"/>
      <c r="BX155" s="57"/>
      <c r="BY155" s="57"/>
      <c r="BZ155" s="57"/>
      <c r="CA155" s="57"/>
      <c r="CB155" s="57"/>
      <c r="CC155" s="57"/>
      <c r="CD155" s="57"/>
      <c r="CE155" s="57"/>
      <c r="CF155" s="57"/>
      <c r="CG155" s="57"/>
      <c r="CH155" s="57"/>
      <c r="CI155" s="57"/>
      <c r="CJ155" s="57"/>
      <c r="CK155" s="57"/>
      <c r="CL155" s="57"/>
      <c r="CM155" s="57"/>
      <c r="CN155" s="57"/>
      <c r="CO155" s="57"/>
      <c r="CP155" s="57"/>
      <c r="CQ155" s="57"/>
      <c r="CR155" s="57"/>
      <c r="CS155" s="57"/>
      <c r="CT155" s="57"/>
      <c r="CU155" s="57"/>
      <c r="CV155" s="57"/>
      <c r="CW155" s="57"/>
      <c r="CX155" s="57"/>
      <c r="CY155" s="57"/>
      <c r="CZ155" s="57"/>
      <c r="DA155" s="57"/>
      <c r="DB155" s="57"/>
      <c r="DC155" s="57"/>
      <c r="DD155" s="57"/>
      <c r="DE155" s="57"/>
      <c r="DF155" s="57"/>
      <c r="DG155" s="57"/>
      <c r="DH155" s="57"/>
      <c r="DI155" s="57"/>
      <c r="DJ155" s="57"/>
      <c r="DK155" s="57"/>
      <c r="DL155" s="57"/>
      <c r="DM155" s="57"/>
      <c r="DN155" s="57"/>
      <c r="DO155" s="57"/>
      <c r="DP155" s="57"/>
      <c r="DQ155" s="57"/>
      <c r="DR155" s="57"/>
      <c r="DS155" s="57"/>
      <c r="DT155" s="57"/>
      <c r="DU155" s="57"/>
      <c r="DV155" s="101"/>
      <c r="DW155" s="57"/>
      <c r="DX155" s="57"/>
      <c r="DY155" s="57"/>
      <c r="DZ155" s="57"/>
      <c r="EA155" s="57"/>
      <c r="EB155" s="57"/>
      <c r="EC155" s="57"/>
      <c r="ED155" s="57"/>
      <c r="EE155" s="57"/>
      <c r="EF155" s="57"/>
      <c r="EG155" s="57"/>
      <c r="EH155" s="57"/>
      <c r="EI155" s="57"/>
      <c r="EJ155" s="57"/>
      <c r="EK155" s="57"/>
      <c r="EL155" s="57"/>
      <c r="EM155" s="57"/>
      <c r="EN155" s="57"/>
      <c r="EO155" s="57"/>
      <c r="EP155" s="57"/>
      <c r="EQ155" s="101"/>
      <c r="ER155" s="557"/>
    </row>
    <row r="156" spans="1:148" ht="15" customHeight="1" x14ac:dyDescent="0.25">
      <c r="A156" s="625"/>
      <c r="B156" s="1343" t="str">
        <f t="shared" si="10"/>
        <v>Desk 42</v>
      </c>
      <c r="C156" s="1348" t="str">
        <f>IF(ISBLANK(TB!C228), "", TB!C228)</f>
        <v/>
      </c>
      <c r="D156" s="1348" t="str">
        <f>IF(ISBLANK(TB!D228), "", TB!D228)</f>
        <v/>
      </c>
      <c r="E156" s="1348" t="str">
        <f>IF(ISBLANK(TB!E228), "", TB!E228)</f>
        <v/>
      </c>
      <c r="F156" s="1348" t="str">
        <f>IF(ISBLANK(TB!F228), "", TB!F228)</f>
        <v/>
      </c>
      <c r="G156" s="57"/>
      <c r="H156" s="57"/>
      <c r="I156" s="57"/>
      <c r="J156" s="57"/>
      <c r="K156" s="57"/>
      <c r="L156" s="57"/>
      <c r="M156" s="57"/>
      <c r="N156" s="57"/>
      <c r="O156" s="57"/>
      <c r="P156" s="57"/>
      <c r="Q156" s="57"/>
      <c r="R156" s="57"/>
      <c r="S156" s="57"/>
      <c r="T156" s="57"/>
      <c r="U156" s="57"/>
      <c r="V156" s="57"/>
      <c r="W156" s="57"/>
      <c r="X156" s="57"/>
      <c r="Y156" s="57"/>
      <c r="Z156" s="57"/>
      <c r="AA156" s="57"/>
      <c r="AB156" s="57"/>
      <c r="AC156" s="57"/>
      <c r="AD156" s="57"/>
      <c r="AE156" s="57"/>
      <c r="AF156" s="57"/>
      <c r="AG156" s="57"/>
      <c r="AH156" s="57"/>
      <c r="AI156" s="57"/>
      <c r="AJ156" s="57"/>
      <c r="AK156" s="57"/>
      <c r="AL156" s="57"/>
      <c r="AM156" s="57"/>
      <c r="AN156" s="57"/>
      <c r="AO156" s="57"/>
      <c r="AP156" s="57"/>
      <c r="AQ156" s="57"/>
      <c r="AR156" s="57"/>
      <c r="AS156" s="57"/>
      <c r="AT156" s="57"/>
      <c r="AU156" s="57"/>
      <c r="AV156" s="57"/>
      <c r="AW156" s="57"/>
      <c r="AX156" s="57"/>
      <c r="AY156" s="57"/>
      <c r="AZ156" s="57"/>
      <c r="BA156" s="57"/>
      <c r="BB156" s="57"/>
      <c r="BC156" s="57"/>
      <c r="BD156" s="57"/>
      <c r="BE156" s="57"/>
      <c r="BF156" s="57"/>
      <c r="BG156" s="57"/>
      <c r="BH156" s="57"/>
      <c r="BI156" s="57"/>
      <c r="BJ156" s="57"/>
      <c r="BK156" s="57"/>
      <c r="BL156" s="57"/>
      <c r="BM156" s="57"/>
      <c r="BN156" s="57"/>
      <c r="BO156" s="57"/>
      <c r="BP156" s="57"/>
      <c r="BQ156" s="57"/>
      <c r="BR156" s="57"/>
      <c r="BS156" s="57"/>
      <c r="BT156" s="57"/>
      <c r="BU156" s="57"/>
      <c r="BV156" s="57"/>
      <c r="BW156" s="57"/>
      <c r="BX156" s="57"/>
      <c r="BY156" s="57"/>
      <c r="BZ156" s="57"/>
      <c r="CA156" s="57"/>
      <c r="CB156" s="57"/>
      <c r="CC156" s="57"/>
      <c r="CD156" s="57"/>
      <c r="CE156" s="57"/>
      <c r="CF156" s="57"/>
      <c r="CG156" s="57"/>
      <c r="CH156" s="57"/>
      <c r="CI156" s="57"/>
      <c r="CJ156" s="57"/>
      <c r="CK156" s="57"/>
      <c r="CL156" s="57"/>
      <c r="CM156" s="57"/>
      <c r="CN156" s="57"/>
      <c r="CO156" s="57"/>
      <c r="CP156" s="57"/>
      <c r="CQ156" s="57"/>
      <c r="CR156" s="57"/>
      <c r="CS156" s="57"/>
      <c r="CT156" s="57"/>
      <c r="CU156" s="57"/>
      <c r="CV156" s="57"/>
      <c r="CW156" s="57"/>
      <c r="CX156" s="57"/>
      <c r="CY156" s="57"/>
      <c r="CZ156" s="57"/>
      <c r="DA156" s="57"/>
      <c r="DB156" s="57"/>
      <c r="DC156" s="57"/>
      <c r="DD156" s="57"/>
      <c r="DE156" s="57"/>
      <c r="DF156" s="57"/>
      <c r="DG156" s="57"/>
      <c r="DH156" s="57"/>
      <c r="DI156" s="57"/>
      <c r="DJ156" s="57"/>
      <c r="DK156" s="57"/>
      <c r="DL156" s="57"/>
      <c r="DM156" s="57"/>
      <c r="DN156" s="57"/>
      <c r="DO156" s="57"/>
      <c r="DP156" s="57"/>
      <c r="DQ156" s="57"/>
      <c r="DR156" s="57"/>
      <c r="DS156" s="57"/>
      <c r="DT156" s="57"/>
      <c r="DU156" s="57"/>
      <c r="DV156" s="101"/>
      <c r="DW156" s="57"/>
      <c r="DX156" s="57"/>
      <c r="DY156" s="57"/>
      <c r="DZ156" s="57"/>
      <c r="EA156" s="57"/>
      <c r="EB156" s="57"/>
      <c r="EC156" s="57"/>
      <c r="ED156" s="57"/>
      <c r="EE156" s="57"/>
      <c r="EF156" s="57"/>
      <c r="EG156" s="57"/>
      <c r="EH156" s="57"/>
      <c r="EI156" s="57"/>
      <c r="EJ156" s="57"/>
      <c r="EK156" s="57"/>
      <c r="EL156" s="57"/>
      <c r="EM156" s="57"/>
      <c r="EN156" s="57"/>
      <c r="EO156" s="57"/>
      <c r="EP156" s="57"/>
      <c r="EQ156" s="101"/>
      <c r="ER156" s="557"/>
    </row>
    <row r="157" spans="1:148" ht="15" customHeight="1" x14ac:dyDescent="0.25">
      <c r="A157" s="625"/>
      <c r="B157" s="1343" t="str">
        <f t="shared" si="10"/>
        <v>Desk 43</v>
      </c>
      <c r="C157" s="1348" t="str">
        <f>IF(ISBLANK(TB!C229), "", TB!C229)</f>
        <v/>
      </c>
      <c r="D157" s="1348" t="str">
        <f>IF(ISBLANK(TB!D229), "", TB!D229)</f>
        <v/>
      </c>
      <c r="E157" s="1348" t="str">
        <f>IF(ISBLANK(TB!E229), "", TB!E229)</f>
        <v/>
      </c>
      <c r="F157" s="1348" t="str">
        <f>IF(ISBLANK(TB!F229), "", TB!F229)</f>
        <v/>
      </c>
      <c r="G157" s="57"/>
      <c r="H157" s="57"/>
      <c r="I157" s="57"/>
      <c r="J157" s="57"/>
      <c r="K157" s="57"/>
      <c r="L157" s="57"/>
      <c r="M157" s="57"/>
      <c r="N157" s="57"/>
      <c r="O157" s="57"/>
      <c r="P157" s="57"/>
      <c r="Q157" s="57"/>
      <c r="R157" s="57"/>
      <c r="S157" s="57"/>
      <c r="T157" s="57"/>
      <c r="U157" s="57"/>
      <c r="V157" s="57"/>
      <c r="W157" s="57"/>
      <c r="X157" s="57"/>
      <c r="Y157" s="57"/>
      <c r="Z157" s="57"/>
      <c r="AA157" s="57"/>
      <c r="AB157" s="57"/>
      <c r="AC157" s="57"/>
      <c r="AD157" s="57"/>
      <c r="AE157" s="57"/>
      <c r="AF157" s="57"/>
      <c r="AG157" s="57"/>
      <c r="AH157" s="57"/>
      <c r="AI157" s="57"/>
      <c r="AJ157" s="57"/>
      <c r="AK157" s="57"/>
      <c r="AL157" s="57"/>
      <c r="AM157" s="57"/>
      <c r="AN157" s="57"/>
      <c r="AO157" s="57"/>
      <c r="AP157" s="57"/>
      <c r="AQ157" s="57"/>
      <c r="AR157" s="57"/>
      <c r="AS157" s="57"/>
      <c r="AT157" s="57"/>
      <c r="AU157" s="57"/>
      <c r="AV157" s="57"/>
      <c r="AW157" s="57"/>
      <c r="AX157" s="57"/>
      <c r="AY157" s="57"/>
      <c r="AZ157" s="57"/>
      <c r="BA157" s="57"/>
      <c r="BB157" s="57"/>
      <c r="BC157" s="57"/>
      <c r="BD157" s="57"/>
      <c r="BE157" s="57"/>
      <c r="BF157" s="57"/>
      <c r="BG157" s="57"/>
      <c r="BH157" s="57"/>
      <c r="BI157" s="57"/>
      <c r="BJ157" s="57"/>
      <c r="BK157" s="57"/>
      <c r="BL157" s="57"/>
      <c r="BM157" s="57"/>
      <c r="BN157" s="57"/>
      <c r="BO157" s="57"/>
      <c r="BP157" s="57"/>
      <c r="BQ157" s="57"/>
      <c r="BR157" s="57"/>
      <c r="BS157" s="57"/>
      <c r="BT157" s="57"/>
      <c r="BU157" s="57"/>
      <c r="BV157" s="57"/>
      <c r="BW157" s="57"/>
      <c r="BX157" s="57"/>
      <c r="BY157" s="57"/>
      <c r="BZ157" s="57"/>
      <c r="CA157" s="57"/>
      <c r="CB157" s="57"/>
      <c r="CC157" s="57"/>
      <c r="CD157" s="57"/>
      <c r="CE157" s="57"/>
      <c r="CF157" s="57"/>
      <c r="CG157" s="57"/>
      <c r="CH157" s="57"/>
      <c r="CI157" s="57"/>
      <c r="CJ157" s="57"/>
      <c r="CK157" s="57"/>
      <c r="CL157" s="57"/>
      <c r="CM157" s="57"/>
      <c r="CN157" s="57"/>
      <c r="CO157" s="57"/>
      <c r="CP157" s="57"/>
      <c r="CQ157" s="57"/>
      <c r="CR157" s="57"/>
      <c r="CS157" s="57"/>
      <c r="CT157" s="57"/>
      <c r="CU157" s="57"/>
      <c r="CV157" s="57"/>
      <c r="CW157" s="57"/>
      <c r="CX157" s="57"/>
      <c r="CY157" s="57"/>
      <c r="CZ157" s="57"/>
      <c r="DA157" s="57"/>
      <c r="DB157" s="57"/>
      <c r="DC157" s="57"/>
      <c r="DD157" s="57"/>
      <c r="DE157" s="57"/>
      <c r="DF157" s="57"/>
      <c r="DG157" s="57"/>
      <c r="DH157" s="57"/>
      <c r="DI157" s="57"/>
      <c r="DJ157" s="57"/>
      <c r="DK157" s="57"/>
      <c r="DL157" s="57"/>
      <c r="DM157" s="57"/>
      <c r="DN157" s="57"/>
      <c r="DO157" s="57"/>
      <c r="DP157" s="57"/>
      <c r="DQ157" s="57"/>
      <c r="DR157" s="57"/>
      <c r="DS157" s="57"/>
      <c r="DT157" s="57"/>
      <c r="DU157" s="57"/>
      <c r="DV157" s="101"/>
      <c r="DW157" s="57"/>
      <c r="DX157" s="57"/>
      <c r="DY157" s="57"/>
      <c r="DZ157" s="57"/>
      <c r="EA157" s="57"/>
      <c r="EB157" s="57"/>
      <c r="EC157" s="57"/>
      <c r="ED157" s="57"/>
      <c r="EE157" s="57"/>
      <c r="EF157" s="57"/>
      <c r="EG157" s="57"/>
      <c r="EH157" s="57"/>
      <c r="EI157" s="57"/>
      <c r="EJ157" s="57"/>
      <c r="EK157" s="57"/>
      <c r="EL157" s="57"/>
      <c r="EM157" s="57"/>
      <c r="EN157" s="57"/>
      <c r="EO157" s="57"/>
      <c r="EP157" s="57"/>
      <c r="EQ157" s="101"/>
      <c r="ER157" s="557"/>
    </row>
    <row r="158" spans="1:148" ht="15" customHeight="1" x14ac:dyDescent="0.25">
      <c r="A158" s="625"/>
      <c r="B158" s="1343" t="str">
        <f t="shared" si="10"/>
        <v>Desk 44</v>
      </c>
      <c r="C158" s="1348" t="str">
        <f>IF(ISBLANK(TB!C230), "", TB!C230)</f>
        <v/>
      </c>
      <c r="D158" s="1348" t="str">
        <f>IF(ISBLANK(TB!D230), "", TB!D230)</f>
        <v/>
      </c>
      <c r="E158" s="1348" t="str">
        <f>IF(ISBLANK(TB!E230), "", TB!E230)</f>
        <v/>
      </c>
      <c r="F158" s="1348" t="str">
        <f>IF(ISBLANK(TB!F230), "", TB!F230)</f>
        <v/>
      </c>
      <c r="G158" s="57"/>
      <c r="H158" s="57"/>
      <c r="I158" s="57"/>
      <c r="J158" s="57"/>
      <c r="K158" s="57"/>
      <c r="L158" s="57"/>
      <c r="M158" s="57"/>
      <c r="N158" s="57"/>
      <c r="O158" s="57"/>
      <c r="P158" s="57"/>
      <c r="Q158" s="57"/>
      <c r="R158" s="57"/>
      <c r="S158" s="57"/>
      <c r="T158" s="57"/>
      <c r="U158" s="57"/>
      <c r="V158" s="57"/>
      <c r="W158" s="57"/>
      <c r="X158" s="57"/>
      <c r="Y158" s="57"/>
      <c r="Z158" s="57"/>
      <c r="AA158" s="57"/>
      <c r="AB158" s="57"/>
      <c r="AC158" s="57"/>
      <c r="AD158" s="57"/>
      <c r="AE158" s="57"/>
      <c r="AF158" s="57"/>
      <c r="AG158" s="57"/>
      <c r="AH158" s="57"/>
      <c r="AI158" s="57"/>
      <c r="AJ158" s="57"/>
      <c r="AK158" s="57"/>
      <c r="AL158" s="57"/>
      <c r="AM158" s="57"/>
      <c r="AN158" s="57"/>
      <c r="AO158" s="57"/>
      <c r="AP158" s="57"/>
      <c r="AQ158" s="57"/>
      <c r="AR158" s="57"/>
      <c r="AS158" s="57"/>
      <c r="AT158" s="57"/>
      <c r="AU158" s="57"/>
      <c r="AV158" s="57"/>
      <c r="AW158" s="57"/>
      <c r="AX158" s="57"/>
      <c r="AY158" s="57"/>
      <c r="AZ158" s="57"/>
      <c r="BA158" s="57"/>
      <c r="BB158" s="57"/>
      <c r="BC158" s="57"/>
      <c r="BD158" s="57"/>
      <c r="BE158" s="57"/>
      <c r="BF158" s="57"/>
      <c r="BG158" s="57"/>
      <c r="BH158" s="57"/>
      <c r="BI158" s="57"/>
      <c r="BJ158" s="57"/>
      <c r="BK158" s="57"/>
      <c r="BL158" s="57"/>
      <c r="BM158" s="57"/>
      <c r="BN158" s="57"/>
      <c r="BO158" s="57"/>
      <c r="BP158" s="57"/>
      <c r="BQ158" s="57"/>
      <c r="BR158" s="57"/>
      <c r="BS158" s="57"/>
      <c r="BT158" s="57"/>
      <c r="BU158" s="57"/>
      <c r="BV158" s="57"/>
      <c r="BW158" s="57"/>
      <c r="BX158" s="57"/>
      <c r="BY158" s="57"/>
      <c r="BZ158" s="57"/>
      <c r="CA158" s="57"/>
      <c r="CB158" s="57"/>
      <c r="CC158" s="57"/>
      <c r="CD158" s="57"/>
      <c r="CE158" s="57"/>
      <c r="CF158" s="57"/>
      <c r="CG158" s="57"/>
      <c r="CH158" s="57"/>
      <c r="CI158" s="57"/>
      <c r="CJ158" s="57"/>
      <c r="CK158" s="57"/>
      <c r="CL158" s="57"/>
      <c r="CM158" s="57"/>
      <c r="CN158" s="57"/>
      <c r="CO158" s="57"/>
      <c r="CP158" s="57"/>
      <c r="CQ158" s="57"/>
      <c r="CR158" s="57"/>
      <c r="CS158" s="57"/>
      <c r="CT158" s="57"/>
      <c r="CU158" s="57"/>
      <c r="CV158" s="57"/>
      <c r="CW158" s="57"/>
      <c r="CX158" s="57"/>
      <c r="CY158" s="57"/>
      <c r="CZ158" s="57"/>
      <c r="DA158" s="57"/>
      <c r="DB158" s="57"/>
      <c r="DC158" s="57"/>
      <c r="DD158" s="57"/>
      <c r="DE158" s="57"/>
      <c r="DF158" s="57"/>
      <c r="DG158" s="57"/>
      <c r="DH158" s="57"/>
      <c r="DI158" s="57"/>
      <c r="DJ158" s="57"/>
      <c r="DK158" s="57"/>
      <c r="DL158" s="57"/>
      <c r="DM158" s="57"/>
      <c r="DN158" s="57"/>
      <c r="DO158" s="57"/>
      <c r="DP158" s="57"/>
      <c r="DQ158" s="57"/>
      <c r="DR158" s="57"/>
      <c r="DS158" s="57"/>
      <c r="DT158" s="57"/>
      <c r="DU158" s="57"/>
      <c r="DV158" s="101"/>
      <c r="DW158" s="57"/>
      <c r="DX158" s="57"/>
      <c r="DY158" s="57"/>
      <c r="DZ158" s="57"/>
      <c r="EA158" s="57"/>
      <c r="EB158" s="57"/>
      <c r="EC158" s="57"/>
      <c r="ED158" s="57"/>
      <c r="EE158" s="57"/>
      <c r="EF158" s="57"/>
      <c r="EG158" s="57"/>
      <c r="EH158" s="57"/>
      <c r="EI158" s="57"/>
      <c r="EJ158" s="57"/>
      <c r="EK158" s="57"/>
      <c r="EL158" s="57"/>
      <c r="EM158" s="57"/>
      <c r="EN158" s="57"/>
      <c r="EO158" s="57"/>
      <c r="EP158" s="57"/>
      <c r="EQ158" s="101"/>
      <c r="ER158" s="557"/>
    </row>
    <row r="159" spans="1:148" ht="15" customHeight="1" x14ac:dyDescent="0.25">
      <c r="A159" s="625"/>
      <c r="B159" s="1343" t="str">
        <f t="shared" si="10"/>
        <v>Desk 45</v>
      </c>
      <c r="C159" s="1348" t="str">
        <f>IF(ISBLANK(TB!C231), "", TB!C231)</f>
        <v/>
      </c>
      <c r="D159" s="1348" t="str">
        <f>IF(ISBLANK(TB!D231), "", TB!D231)</f>
        <v/>
      </c>
      <c r="E159" s="1348" t="str">
        <f>IF(ISBLANK(TB!E231), "", TB!E231)</f>
        <v/>
      </c>
      <c r="F159" s="1348" t="str">
        <f>IF(ISBLANK(TB!F231), "", TB!F231)</f>
        <v/>
      </c>
      <c r="G159" s="57"/>
      <c r="H159" s="57"/>
      <c r="I159" s="57"/>
      <c r="J159" s="57"/>
      <c r="K159" s="57"/>
      <c r="L159" s="57"/>
      <c r="M159" s="57"/>
      <c r="N159" s="57"/>
      <c r="O159" s="57"/>
      <c r="P159" s="57"/>
      <c r="Q159" s="57"/>
      <c r="R159" s="57"/>
      <c r="S159" s="57"/>
      <c r="T159" s="57"/>
      <c r="U159" s="57"/>
      <c r="V159" s="57"/>
      <c r="W159" s="57"/>
      <c r="X159" s="57"/>
      <c r="Y159" s="57"/>
      <c r="Z159" s="57"/>
      <c r="AA159" s="57"/>
      <c r="AB159" s="57"/>
      <c r="AC159" s="57"/>
      <c r="AD159" s="57"/>
      <c r="AE159" s="57"/>
      <c r="AF159" s="57"/>
      <c r="AG159" s="57"/>
      <c r="AH159" s="57"/>
      <c r="AI159" s="57"/>
      <c r="AJ159" s="57"/>
      <c r="AK159" s="57"/>
      <c r="AL159" s="57"/>
      <c r="AM159" s="57"/>
      <c r="AN159" s="57"/>
      <c r="AO159" s="57"/>
      <c r="AP159" s="57"/>
      <c r="AQ159" s="57"/>
      <c r="AR159" s="57"/>
      <c r="AS159" s="57"/>
      <c r="AT159" s="57"/>
      <c r="AU159" s="57"/>
      <c r="AV159" s="57"/>
      <c r="AW159" s="57"/>
      <c r="AX159" s="57"/>
      <c r="AY159" s="57"/>
      <c r="AZ159" s="57"/>
      <c r="BA159" s="57"/>
      <c r="BB159" s="57"/>
      <c r="BC159" s="57"/>
      <c r="BD159" s="57"/>
      <c r="BE159" s="57"/>
      <c r="BF159" s="57"/>
      <c r="BG159" s="57"/>
      <c r="BH159" s="57"/>
      <c r="BI159" s="57"/>
      <c r="BJ159" s="57"/>
      <c r="BK159" s="57"/>
      <c r="BL159" s="57"/>
      <c r="BM159" s="57"/>
      <c r="BN159" s="57"/>
      <c r="BO159" s="57"/>
      <c r="BP159" s="57"/>
      <c r="BQ159" s="57"/>
      <c r="BR159" s="57"/>
      <c r="BS159" s="57"/>
      <c r="BT159" s="57"/>
      <c r="BU159" s="57"/>
      <c r="BV159" s="57"/>
      <c r="BW159" s="57"/>
      <c r="BX159" s="57"/>
      <c r="BY159" s="57"/>
      <c r="BZ159" s="57"/>
      <c r="CA159" s="57"/>
      <c r="CB159" s="57"/>
      <c r="CC159" s="57"/>
      <c r="CD159" s="57"/>
      <c r="CE159" s="57"/>
      <c r="CF159" s="57"/>
      <c r="CG159" s="57"/>
      <c r="CH159" s="57"/>
      <c r="CI159" s="57"/>
      <c r="CJ159" s="57"/>
      <c r="CK159" s="57"/>
      <c r="CL159" s="57"/>
      <c r="CM159" s="57"/>
      <c r="CN159" s="57"/>
      <c r="CO159" s="57"/>
      <c r="CP159" s="57"/>
      <c r="CQ159" s="57"/>
      <c r="CR159" s="57"/>
      <c r="CS159" s="57"/>
      <c r="CT159" s="57"/>
      <c r="CU159" s="57"/>
      <c r="CV159" s="57"/>
      <c r="CW159" s="57"/>
      <c r="CX159" s="57"/>
      <c r="CY159" s="57"/>
      <c r="CZ159" s="57"/>
      <c r="DA159" s="57"/>
      <c r="DB159" s="57"/>
      <c r="DC159" s="57"/>
      <c r="DD159" s="57"/>
      <c r="DE159" s="57"/>
      <c r="DF159" s="57"/>
      <c r="DG159" s="57"/>
      <c r="DH159" s="57"/>
      <c r="DI159" s="57"/>
      <c r="DJ159" s="57"/>
      <c r="DK159" s="57"/>
      <c r="DL159" s="57"/>
      <c r="DM159" s="57"/>
      <c r="DN159" s="57"/>
      <c r="DO159" s="57"/>
      <c r="DP159" s="57"/>
      <c r="DQ159" s="57"/>
      <c r="DR159" s="57"/>
      <c r="DS159" s="57"/>
      <c r="DT159" s="57"/>
      <c r="DU159" s="57"/>
      <c r="DV159" s="101"/>
      <c r="DW159" s="57"/>
      <c r="DX159" s="57"/>
      <c r="DY159" s="57"/>
      <c r="DZ159" s="57"/>
      <c r="EA159" s="57"/>
      <c r="EB159" s="57"/>
      <c r="EC159" s="57"/>
      <c r="ED159" s="57"/>
      <c r="EE159" s="57"/>
      <c r="EF159" s="57"/>
      <c r="EG159" s="57"/>
      <c r="EH159" s="57"/>
      <c r="EI159" s="57"/>
      <c r="EJ159" s="57"/>
      <c r="EK159" s="57"/>
      <c r="EL159" s="57"/>
      <c r="EM159" s="57"/>
      <c r="EN159" s="57"/>
      <c r="EO159" s="57"/>
      <c r="EP159" s="57"/>
      <c r="EQ159" s="101"/>
      <c r="ER159" s="557"/>
    </row>
    <row r="160" spans="1:148" ht="15" customHeight="1" x14ac:dyDescent="0.25">
      <c r="A160" s="625"/>
      <c r="B160" s="1343" t="str">
        <f t="shared" si="10"/>
        <v>Desk 46</v>
      </c>
      <c r="C160" s="1348" t="str">
        <f>IF(ISBLANK(TB!C232), "", TB!C232)</f>
        <v/>
      </c>
      <c r="D160" s="1348" t="str">
        <f>IF(ISBLANK(TB!D232), "", TB!D232)</f>
        <v/>
      </c>
      <c r="E160" s="1348" t="str">
        <f>IF(ISBLANK(TB!E232), "", TB!E232)</f>
        <v/>
      </c>
      <c r="F160" s="1348" t="str">
        <f>IF(ISBLANK(TB!F232), "", TB!F232)</f>
        <v/>
      </c>
      <c r="G160" s="57"/>
      <c r="H160" s="57"/>
      <c r="I160" s="57"/>
      <c r="J160" s="57"/>
      <c r="K160" s="57"/>
      <c r="L160" s="57"/>
      <c r="M160" s="57"/>
      <c r="N160" s="57"/>
      <c r="O160" s="57"/>
      <c r="P160" s="57"/>
      <c r="Q160" s="57"/>
      <c r="R160" s="57"/>
      <c r="S160" s="57"/>
      <c r="T160" s="57"/>
      <c r="U160" s="57"/>
      <c r="V160" s="57"/>
      <c r="W160" s="57"/>
      <c r="X160" s="57"/>
      <c r="Y160" s="57"/>
      <c r="Z160" s="57"/>
      <c r="AA160" s="57"/>
      <c r="AB160" s="57"/>
      <c r="AC160" s="57"/>
      <c r="AD160" s="57"/>
      <c r="AE160" s="57"/>
      <c r="AF160" s="57"/>
      <c r="AG160" s="57"/>
      <c r="AH160" s="57"/>
      <c r="AI160" s="57"/>
      <c r="AJ160" s="57"/>
      <c r="AK160" s="57"/>
      <c r="AL160" s="57"/>
      <c r="AM160" s="57"/>
      <c r="AN160" s="57"/>
      <c r="AO160" s="57"/>
      <c r="AP160" s="57"/>
      <c r="AQ160" s="57"/>
      <c r="AR160" s="57"/>
      <c r="AS160" s="57"/>
      <c r="AT160" s="57"/>
      <c r="AU160" s="57"/>
      <c r="AV160" s="57"/>
      <c r="AW160" s="57"/>
      <c r="AX160" s="57"/>
      <c r="AY160" s="57"/>
      <c r="AZ160" s="57"/>
      <c r="BA160" s="57"/>
      <c r="BB160" s="57"/>
      <c r="BC160" s="57"/>
      <c r="BD160" s="57"/>
      <c r="BE160" s="57"/>
      <c r="BF160" s="57"/>
      <c r="BG160" s="57"/>
      <c r="BH160" s="57"/>
      <c r="BI160" s="57"/>
      <c r="BJ160" s="57"/>
      <c r="BK160" s="57"/>
      <c r="BL160" s="57"/>
      <c r="BM160" s="57"/>
      <c r="BN160" s="57"/>
      <c r="BO160" s="57"/>
      <c r="BP160" s="57"/>
      <c r="BQ160" s="57"/>
      <c r="BR160" s="57"/>
      <c r="BS160" s="57"/>
      <c r="BT160" s="57"/>
      <c r="BU160" s="57"/>
      <c r="BV160" s="57"/>
      <c r="BW160" s="57"/>
      <c r="BX160" s="57"/>
      <c r="BY160" s="57"/>
      <c r="BZ160" s="57"/>
      <c r="CA160" s="57"/>
      <c r="CB160" s="57"/>
      <c r="CC160" s="57"/>
      <c r="CD160" s="57"/>
      <c r="CE160" s="57"/>
      <c r="CF160" s="57"/>
      <c r="CG160" s="57"/>
      <c r="CH160" s="57"/>
      <c r="CI160" s="57"/>
      <c r="CJ160" s="57"/>
      <c r="CK160" s="57"/>
      <c r="CL160" s="57"/>
      <c r="CM160" s="57"/>
      <c r="CN160" s="57"/>
      <c r="CO160" s="57"/>
      <c r="CP160" s="57"/>
      <c r="CQ160" s="57"/>
      <c r="CR160" s="57"/>
      <c r="CS160" s="57"/>
      <c r="CT160" s="57"/>
      <c r="CU160" s="57"/>
      <c r="CV160" s="57"/>
      <c r="CW160" s="57"/>
      <c r="CX160" s="57"/>
      <c r="CY160" s="57"/>
      <c r="CZ160" s="57"/>
      <c r="DA160" s="57"/>
      <c r="DB160" s="57"/>
      <c r="DC160" s="57"/>
      <c r="DD160" s="57"/>
      <c r="DE160" s="57"/>
      <c r="DF160" s="57"/>
      <c r="DG160" s="57"/>
      <c r="DH160" s="57"/>
      <c r="DI160" s="57"/>
      <c r="DJ160" s="57"/>
      <c r="DK160" s="57"/>
      <c r="DL160" s="57"/>
      <c r="DM160" s="57"/>
      <c r="DN160" s="57"/>
      <c r="DO160" s="57"/>
      <c r="DP160" s="57"/>
      <c r="DQ160" s="57"/>
      <c r="DR160" s="57"/>
      <c r="DS160" s="57"/>
      <c r="DT160" s="57"/>
      <c r="DU160" s="57"/>
      <c r="DV160" s="101"/>
      <c r="DW160" s="57"/>
      <c r="DX160" s="57"/>
      <c r="DY160" s="57"/>
      <c r="DZ160" s="57"/>
      <c r="EA160" s="57"/>
      <c r="EB160" s="57"/>
      <c r="EC160" s="57"/>
      <c r="ED160" s="57"/>
      <c r="EE160" s="57"/>
      <c r="EF160" s="57"/>
      <c r="EG160" s="57"/>
      <c r="EH160" s="57"/>
      <c r="EI160" s="57"/>
      <c r="EJ160" s="57"/>
      <c r="EK160" s="57"/>
      <c r="EL160" s="57"/>
      <c r="EM160" s="57"/>
      <c r="EN160" s="57"/>
      <c r="EO160" s="57"/>
      <c r="EP160" s="57"/>
      <c r="EQ160" s="101"/>
      <c r="ER160" s="557"/>
    </row>
    <row r="161" spans="1:148" ht="15" customHeight="1" x14ac:dyDescent="0.25">
      <c r="A161" s="625"/>
      <c r="B161" s="1343" t="str">
        <f t="shared" si="10"/>
        <v>Desk 47</v>
      </c>
      <c r="C161" s="1348" t="str">
        <f>IF(ISBLANK(TB!C233), "", TB!C233)</f>
        <v/>
      </c>
      <c r="D161" s="1348" t="str">
        <f>IF(ISBLANK(TB!D233), "", TB!D233)</f>
        <v/>
      </c>
      <c r="E161" s="1348" t="str">
        <f>IF(ISBLANK(TB!E233), "", TB!E233)</f>
        <v/>
      </c>
      <c r="F161" s="1348" t="str">
        <f>IF(ISBLANK(TB!F233), "", TB!F233)</f>
        <v/>
      </c>
      <c r="G161" s="57"/>
      <c r="H161" s="57"/>
      <c r="I161" s="57"/>
      <c r="J161" s="57"/>
      <c r="K161" s="57"/>
      <c r="L161" s="57"/>
      <c r="M161" s="57"/>
      <c r="N161" s="57"/>
      <c r="O161" s="57"/>
      <c r="P161" s="57"/>
      <c r="Q161" s="57"/>
      <c r="R161" s="57"/>
      <c r="S161" s="57"/>
      <c r="T161" s="57"/>
      <c r="U161" s="57"/>
      <c r="V161" s="57"/>
      <c r="W161" s="57"/>
      <c r="X161" s="57"/>
      <c r="Y161" s="57"/>
      <c r="Z161" s="57"/>
      <c r="AA161" s="57"/>
      <c r="AB161" s="57"/>
      <c r="AC161" s="57"/>
      <c r="AD161" s="57"/>
      <c r="AE161" s="57"/>
      <c r="AF161" s="57"/>
      <c r="AG161" s="57"/>
      <c r="AH161" s="57"/>
      <c r="AI161" s="57"/>
      <c r="AJ161" s="57"/>
      <c r="AK161" s="57"/>
      <c r="AL161" s="57"/>
      <c r="AM161" s="57"/>
      <c r="AN161" s="57"/>
      <c r="AO161" s="57"/>
      <c r="AP161" s="57"/>
      <c r="AQ161" s="57"/>
      <c r="AR161" s="57"/>
      <c r="AS161" s="57"/>
      <c r="AT161" s="57"/>
      <c r="AU161" s="57"/>
      <c r="AV161" s="57"/>
      <c r="AW161" s="57"/>
      <c r="AX161" s="57"/>
      <c r="AY161" s="57"/>
      <c r="AZ161" s="57"/>
      <c r="BA161" s="57"/>
      <c r="BB161" s="57"/>
      <c r="BC161" s="57"/>
      <c r="BD161" s="57"/>
      <c r="BE161" s="57"/>
      <c r="BF161" s="57"/>
      <c r="BG161" s="57"/>
      <c r="BH161" s="57"/>
      <c r="BI161" s="57"/>
      <c r="BJ161" s="57"/>
      <c r="BK161" s="57"/>
      <c r="BL161" s="57"/>
      <c r="BM161" s="57"/>
      <c r="BN161" s="57"/>
      <c r="BO161" s="57"/>
      <c r="BP161" s="57"/>
      <c r="BQ161" s="57"/>
      <c r="BR161" s="57"/>
      <c r="BS161" s="57"/>
      <c r="BT161" s="57"/>
      <c r="BU161" s="57"/>
      <c r="BV161" s="57"/>
      <c r="BW161" s="57"/>
      <c r="BX161" s="57"/>
      <c r="BY161" s="57"/>
      <c r="BZ161" s="57"/>
      <c r="CA161" s="57"/>
      <c r="CB161" s="57"/>
      <c r="CC161" s="57"/>
      <c r="CD161" s="57"/>
      <c r="CE161" s="57"/>
      <c r="CF161" s="57"/>
      <c r="CG161" s="57"/>
      <c r="CH161" s="57"/>
      <c r="CI161" s="57"/>
      <c r="CJ161" s="57"/>
      <c r="CK161" s="57"/>
      <c r="CL161" s="57"/>
      <c r="CM161" s="57"/>
      <c r="CN161" s="57"/>
      <c r="CO161" s="57"/>
      <c r="CP161" s="57"/>
      <c r="CQ161" s="57"/>
      <c r="CR161" s="57"/>
      <c r="CS161" s="57"/>
      <c r="CT161" s="57"/>
      <c r="CU161" s="57"/>
      <c r="CV161" s="57"/>
      <c r="CW161" s="57"/>
      <c r="CX161" s="57"/>
      <c r="CY161" s="57"/>
      <c r="CZ161" s="57"/>
      <c r="DA161" s="57"/>
      <c r="DB161" s="57"/>
      <c r="DC161" s="57"/>
      <c r="DD161" s="57"/>
      <c r="DE161" s="57"/>
      <c r="DF161" s="57"/>
      <c r="DG161" s="57"/>
      <c r="DH161" s="57"/>
      <c r="DI161" s="57"/>
      <c r="DJ161" s="57"/>
      <c r="DK161" s="57"/>
      <c r="DL161" s="57"/>
      <c r="DM161" s="57"/>
      <c r="DN161" s="57"/>
      <c r="DO161" s="57"/>
      <c r="DP161" s="57"/>
      <c r="DQ161" s="57"/>
      <c r="DR161" s="57"/>
      <c r="DS161" s="57"/>
      <c r="DT161" s="57"/>
      <c r="DU161" s="57"/>
      <c r="DV161" s="101"/>
      <c r="DW161" s="57"/>
      <c r="DX161" s="57"/>
      <c r="DY161" s="57"/>
      <c r="DZ161" s="57"/>
      <c r="EA161" s="57"/>
      <c r="EB161" s="57"/>
      <c r="EC161" s="57"/>
      <c r="ED161" s="57"/>
      <c r="EE161" s="57"/>
      <c r="EF161" s="57"/>
      <c r="EG161" s="57"/>
      <c r="EH161" s="57"/>
      <c r="EI161" s="57"/>
      <c r="EJ161" s="57"/>
      <c r="EK161" s="57"/>
      <c r="EL161" s="57"/>
      <c r="EM161" s="57"/>
      <c r="EN161" s="57"/>
      <c r="EO161" s="57"/>
      <c r="EP161" s="57"/>
      <c r="EQ161" s="101"/>
      <c r="ER161" s="557"/>
    </row>
    <row r="162" spans="1:148" ht="15" customHeight="1" x14ac:dyDescent="0.25">
      <c r="A162" s="625"/>
      <c r="B162" s="1343" t="str">
        <f t="shared" si="10"/>
        <v>Desk 48</v>
      </c>
      <c r="C162" s="1348" t="str">
        <f>IF(ISBLANK(TB!C234), "", TB!C234)</f>
        <v/>
      </c>
      <c r="D162" s="1348" t="str">
        <f>IF(ISBLANK(TB!D234), "", TB!D234)</f>
        <v/>
      </c>
      <c r="E162" s="1348" t="str">
        <f>IF(ISBLANK(TB!E234), "", TB!E234)</f>
        <v/>
      </c>
      <c r="F162" s="1348" t="str">
        <f>IF(ISBLANK(TB!F234), "", TB!F234)</f>
        <v/>
      </c>
      <c r="G162" s="57"/>
      <c r="H162" s="57"/>
      <c r="I162" s="57"/>
      <c r="J162" s="57"/>
      <c r="K162" s="57"/>
      <c r="L162" s="57"/>
      <c r="M162" s="57"/>
      <c r="N162" s="57"/>
      <c r="O162" s="57"/>
      <c r="P162" s="57"/>
      <c r="Q162" s="57"/>
      <c r="R162" s="57"/>
      <c r="S162" s="57"/>
      <c r="T162" s="57"/>
      <c r="U162" s="57"/>
      <c r="V162" s="57"/>
      <c r="W162" s="57"/>
      <c r="X162" s="57"/>
      <c r="Y162" s="57"/>
      <c r="Z162" s="57"/>
      <c r="AA162" s="57"/>
      <c r="AB162" s="57"/>
      <c r="AC162" s="57"/>
      <c r="AD162" s="57"/>
      <c r="AE162" s="57"/>
      <c r="AF162" s="57"/>
      <c r="AG162" s="57"/>
      <c r="AH162" s="57"/>
      <c r="AI162" s="57"/>
      <c r="AJ162" s="57"/>
      <c r="AK162" s="57"/>
      <c r="AL162" s="57"/>
      <c r="AM162" s="57"/>
      <c r="AN162" s="57"/>
      <c r="AO162" s="57"/>
      <c r="AP162" s="57"/>
      <c r="AQ162" s="57"/>
      <c r="AR162" s="57"/>
      <c r="AS162" s="57"/>
      <c r="AT162" s="57"/>
      <c r="AU162" s="57"/>
      <c r="AV162" s="57"/>
      <c r="AW162" s="57"/>
      <c r="AX162" s="57"/>
      <c r="AY162" s="57"/>
      <c r="AZ162" s="57"/>
      <c r="BA162" s="57"/>
      <c r="BB162" s="57"/>
      <c r="BC162" s="57"/>
      <c r="BD162" s="57"/>
      <c r="BE162" s="57"/>
      <c r="BF162" s="57"/>
      <c r="BG162" s="57"/>
      <c r="BH162" s="57"/>
      <c r="BI162" s="57"/>
      <c r="BJ162" s="57"/>
      <c r="BK162" s="57"/>
      <c r="BL162" s="57"/>
      <c r="BM162" s="57"/>
      <c r="BN162" s="57"/>
      <c r="BO162" s="57"/>
      <c r="BP162" s="57"/>
      <c r="BQ162" s="57"/>
      <c r="BR162" s="57"/>
      <c r="BS162" s="57"/>
      <c r="BT162" s="57"/>
      <c r="BU162" s="57"/>
      <c r="BV162" s="57"/>
      <c r="BW162" s="57"/>
      <c r="BX162" s="57"/>
      <c r="BY162" s="57"/>
      <c r="BZ162" s="57"/>
      <c r="CA162" s="57"/>
      <c r="CB162" s="57"/>
      <c r="CC162" s="57"/>
      <c r="CD162" s="57"/>
      <c r="CE162" s="57"/>
      <c r="CF162" s="57"/>
      <c r="CG162" s="57"/>
      <c r="CH162" s="57"/>
      <c r="CI162" s="57"/>
      <c r="CJ162" s="57"/>
      <c r="CK162" s="57"/>
      <c r="CL162" s="57"/>
      <c r="CM162" s="57"/>
      <c r="CN162" s="57"/>
      <c r="CO162" s="57"/>
      <c r="CP162" s="57"/>
      <c r="CQ162" s="57"/>
      <c r="CR162" s="57"/>
      <c r="CS162" s="57"/>
      <c r="CT162" s="57"/>
      <c r="CU162" s="57"/>
      <c r="CV162" s="57"/>
      <c r="CW162" s="57"/>
      <c r="CX162" s="57"/>
      <c r="CY162" s="57"/>
      <c r="CZ162" s="57"/>
      <c r="DA162" s="57"/>
      <c r="DB162" s="57"/>
      <c r="DC162" s="57"/>
      <c r="DD162" s="57"/>
      <c r="DE162" s="57"/>
      <c r="DF162" s="57"/>
      <c r="DG162" s="57"/>
      <c r="DH162" s="57"/>
      <c r="DI162" s="57"/>
      <c r="DJ162" s="57"/>
      <c r="DK162" s="57"/>
      <c r="DL162" s="57"/>
      <c r="DM162" s="57"/>
      <c r="DN162" s="57"/>
      <c r="DO162" s="57"/>
      <c r="DP162" s="57"/>
      <c r="DQ162" s="57"/>
      <c r="DR162" s="57"/>
      <c r="DS162" s="57"/>
      <c r="DT162" s="57"/>
      <c r="DU162" s="57"/>
      <c r="DV162" s="101"/>
      <c r="DW162" s="57"/>
      <c r="DX162" s="57"/>
      <c r="DY162" s="57"/>
      <c r="DZ162" s="57"/>
      <c r="EA162" s="57"/>
      <c r="EB162" s="57"/>
      <c r="EC162" s="57"/>
      <c r="ED162" s="57"/>
      <c r="EE162" s="57"/>
      <c r="EF162" s="57"/>
      <c r="EG162" s="57"/>
      <c r="EH162" s="57"/>
      <c r="EI162" s="57"/>
      <c r="EJ162" s="57"/>
      <c r="EK162" s="57"/>
      <c r="EL162" s="57"/>
      <c r="EM162" s="57"/>
      <c r="EN162" s="57"/>
      <c r="EO162" s="57"/>
      <c r="EP162" s="57"/>
      <c r="EQ162" s="101"/>
      <c r="ER162" s="557"/>
    </row>
    <row r="163" spans="1:148" ht="15" customHeight="1" x14ac:dyDescent="0.25">
      <c r="A163" s="625"/>
      <c r="B163" s="1343" t="str">
        <f t="shared" si="10"/>
        <v>Desk 49</v>
      </c>
      <c r="C163" s="1348" t="str">
        <f>IF(ISBLANK(TB!C235), "", TB!C235)</f>
        <v/>
      </c>
      <c r="D163" s="1348" t="str">
        <f>IF(ISBLANK(TB!D235), "", TB!D235)</f>
        <v/>
      </c>
      <c r="E163" s="1348" t="str">
        <f>IF(ISBLANK(TB!E235), "", TB!E235)</f>
        <v/>
      </c>
      <c r="F163" s="1348" t="str">
        <f>IF(ISBLANK(TB!F235), "", TB!F235)</f>
        <v/>
      </c>
      <c r="G163" s="57"/>
      <c r="H163" s="57"/>
      <c r="I163" s="57"/>
      <c r="J163" s="57"/>
      <c r="K163" s="57"/>
      <c r="L163" s="57"/>
      <c r="M163" s="57"/>
      <c r="N163" s="57"/>
      <c r="O163" s="57"/>
      <c r="P163" s="57"/>
      <c r="Q163" s="57"/>
      <c r="R163" s="57"/>
      <c r="S163" s="57"/>
      <c r="T163" s="57"/>
      <c r="U163" s="57"/>
      <c r="V163" s="57"/>
      <c r="W163" s="57"/>
      <c r="X163" s="57"/>
      <c r="Y163" s="57"/>
      <c r="Z163" s="57"/>
      <c r="AA163" s="57"/>
      <c r="AB163" s="57"/>
      <c r="AC163" s="57"/>
      <c r="AD163" s="57"/>
      <c r="AE163" s="57"/>
      <c r="AF163" s="57"/>
      <c r="AG163" s="57"/>
      <c r="AH163" s="57"/>
      <c r="AI163" s="57"/>
      <c r="AJ163" s="57"/>
      <c r="AK163" s="57"/>
      <c r="AL163" s="57"/>
      <c r="AM163" s="57"/>
      <c r="AN163" s="57"/>
      <c r="AO163" s="57"/>
      <c r="AP163" s="57"/>
      <c r="AQ163" s="57"/>
      <c r="AR163" s="57"/>
      <c r="AS163" s="57"/>
      <c r="AT163" s="57"/>
      <c r="AU163" s="57"/>
      <c r="AV163" s="57"/>
      <c r="AW163" s="57"/>
      <c r="AX163" s="57"/>
      <c r="AY163" s="57"/>
      <c r="AZ163" s="57"/>
      <c r="BA163" s="57"/>
      <c r="BB163" s="57"/>
      <c r="BC163" s="57"/>
      <c r="BD163" s="57"/>
      <c r="BE163" s="57"/>
      <c r="BF163" s="57"/>
      <c r="BG163" s="57"/>
      <c r="BH163" s="57"/>
      <c r="BI163" s="57"/>
      <c r="BJ163" s="57"/>
      <c r="BK163" s="57"/>
      <c r="BL163" s="57"/>
      <c r="BM163" s="57"/>
      <c r="BN163" s="57"/>
      <c r="BO163" s="57"/>
      <c r="BP163" s="57"/>
      <c r="BQ163" s="57"/>
      <c r="BR163" s="57"/>
      <c r="BS163" s="57"/>
      <c r="BT163" s="57"/>
      <c r="BU163" s="57"/>
      <c r="BV163" s="57"/>
      <c r="BW163" s="57"/>
      <c r="BX163" s="57"/>
      <c r="BY163" s="57"/>
      <c r="BZ163" s="57"/>
      <c r="CA163" s="57"/>
      <c r="CB163" s="57"/>
      <c r="CC163" s="57"/>
      <c r="CD163" s="57"/>
      <c r="CE163" s="57"/>
      <c r="CF163" s="57"/>
      <c r="CG163" s="57"/>
      <c r="CH163" s="57"/>
      <c r="CI163" s="57"/>
      <c r="CJ163" s="57"/>
      <c r="CK163" s="57"/>
      <c r="CL163" s="57"/>
      <c r="CM163" s="57"/>
      <c r="CN163" s="57"/>
      <c r="CO163" s="57"/>
      <c r="CP163" s="57"/>
      <c r="CQ163" s="57"/>
      <c r="CR163" s="57"/>
      <c r="CS163" s="57"/>
      <c r="CT163" s="57"/>
      <c r="CU163" s="57"/>
      <c r="CV163" s="57"/>
      <c r="CW163" s="57"/>
      <c r="CX163" s="57"/>
      <c r="CY163" s="57"/>
      <c r="CZ163" s="57"/>
      <c r="DA163" s="57"/>
      <c r="DB163" s="57"/>
      <c r="DC163" s="57"/>
      <c r="DD163" s="57"/>
      <c r="DE163" s="57"/>
      <c r="DF163" s="57"/>
      <c r="DG163" s="57"/>
      <c r="DH163" s="57"/>
      <c r="DI163" s="57"/>
      <c r="DJ163" s="57"/>
      <c r="DK163" s="57"/>
      <c r="DL163" s="57"/>
      <c r="DM163" s="57"/>
      <c r="DN163" s="57"/>
      <c r="DO163" s="57"/>
      <c r="DP163" s="57"/>
      <c r="DQ163" s="57"/>
      <c r="DR163" s="57"/>
      <c r="DS163" s="57"/>
      <c r="DT163" s="57"/>
      <c r="DU163" s="57"/>
      <c r="DV163" s="101"/>
      <c r="DW163" s="57"/>
      <c r="DX163" s="57"/>
      <c r="DY163" s="57"/>
      <c r="DZ163" s="57"/>
      <c r="EA163" s="57"/>
      <c r="EB163" s="57"/>
      <c r="EC163" s="57"/>
      <c r="ED163" s="57"/>
      <c r="EE163" s="57"/>
      <c r="EF163" s="57"/>
      <c r="EG163" s="57"/>
      <c r="EH163" s="57"/>
      <c r="EI163" s="57"/>
      <c r="EJ163" s="57"/>
      <c r="EK163" s="57"/>
      <c r="EL163" s="57"/>
      <c r="EM163" s="57"/>
      <c r="EN163" s="57"/>
      <c r="EO163" s="57"/>
      <c r="EP163" s="57"/>
      <c r="EQ163" s="101"/>
      <c r="ER163" s="557"/>
    </row>
    <row r="164" spans="1:148" ht="15" customHeight="1" x14ac:dyDescent="0.25">
      <c r="A164" s="625"/>
      <c r="B164" s="1343" t="str">
        <f t="shared" si="10"/>
        <v>Desk 50</v>
      </c>
      <c r="C164" s="1348" t="str">
        <f>IF(ISBLANK(TB!C236), "", TB!C236)</f>
        <v/>
      </c>
      <c r="D164" s="1348" t="str">
        <f>IF(ISBLANK(TB!D236), "", TB!D236)</f>
        <v/>
      </c>
      <c r="E164" s="1348" t="str">
        <f>IF(ISBLANK(TB!E236), "", TB!E236)</f>
        <v/>
      </c>
      <c r="F164" s="1348" t="str">
        <f>IF(ISBLANK(TB!F236), "", TB!F236)</f>
        <v/>
      </c>
      <c r="G164" s="57"/>
      <c r="H164" s="57"/>
      <c r="I164" s="57"/>
      <c r="J164" s="57"/>
      <c r="K164" s="57"/>
      <c r="L164" s="57"/>
      <c r="M164" s="57"/>
      <c r="N164" s="57"/>
      <c r="O164" s="57"/>
      <c r="P164" s="57"/>
      <c r="Q164" s="57"/>
      <c r="R164" s="57"/>
      <c r="S164" s="57"/>
      <c r="T164" s="57"/>
      <c r="U164" s="57"/>
      <c r="V164" s="57"/>
      <c r="W164" s="57"/>
      <c r="X164" s="57"/>
      <c r="Y164" s="57"/>
      <c r="Z164" s="57"/>
      <c r="AA164" s="57"/>
      <c r="AB164" s="57"/>
      <c r="AC164" s="57"/>
      <c r="AD164" s="57"/>
      <c r="AE164" s="57"/>
      <c r="AF164" s="57"/>
      <c r="AG164" s="57"/>
      <c r="AH164" s="57"/>
      <c r="AI164" s="57"/>
      <c r="AJ164" s="57"/>
      <c r="AK164" s="57"/>
      <c r="AL164" s="57"/>
      <c r="AM164" s="57"/>
      <c r="AN164" s="57"/>
      <c r="AO164" s="57"/>
      <c r="AP164" s="57"/>
      <c r="AQ164" s="57"/>
      <c r="AR164" s="57"/>
      <c r="AS164" s="57"/>
      <c r="AT164" s="57"/>
      <c r="AU164" s="57"/>
      <c r="AV164" s="57"/>
      <c r="AW164" s="57"/>
      <c r="AX164" s="57"/>
      <c r="AY164" s="57"/>
      <c r="AZ164" s="57"/>
      <c r="BA164" s="57"/>
      <c r="BB164" s="57"/>
      <c r="BC164" s="57"/>
      <c r="BD164" s="57"/>
      <c r="BE164" s="57"/>
      <c r="BF164" s="57"/>
      <c r="BG164" s="57"/>
      <c r="BH164" s="57"/>
      <c r="BI164" s="57"/>
      <c r="BJ164" s="57"/>
      <c r="BK164" s="57"/>
      <c r="BL164" s="57"/>
      <c r="BM164" s="57"/>
      <c r="BN164" s="57"/>
      <c r="BO164" s="57"/>
      <c r="BP164" s="57"/>
      <c r="BQ164" s="57"/>
      <c r="BR164" s="57"/>
      <c r="BS164" s="57"/>
      <c r="BT164" s="57"/>
      <c r="BU164" s="57"/>
      <c r="BV164" s="57"/>
      <c r="BW164" s="57"/>
      <c r="BX164" s="57"/>
      <c r="BY164" s="57"/>
      <c r="BZ164" s="57"/>
      <c r="CA164" s="57"/>
      <c r="CB164" s="57"/>
      <c r="CC164" s="57"/>
      <c r="CD164" s="57"/>
      <c r="CE164" s="57"/>
      <c r="CF164" s="57"/>
      <c r="CG164" s="57"/>
      <c r="CH164" s="57"/>
      <c r="CI164" s="57"/>
      <c r="CJ164" s="57"/>
      <c r="CK164" s="57"/>
      <c r="CL164" s="57"/>
      <c r="CM164" s="57"/>
      <c r="CN164" s="57"/>
      <c r="CO164" s="57"/>
      <c r="CP164" s="57"/>
      <c r="CQ164" s="57"/>
      <c r="CR164" s="57"/>
      <c r="CS164" s="57"/>
      <c r="CT164" s="57"/>
      <c r="CU164" s="57"/>
      <c r="CV164" s="57"/>
      <c r="CW164" s="57"/>
      <c r="CX164" s="57"/>
      <c r="CY164" s="57"/>
      <c r="CZ164" s="57"/>
      <c r="DA164" s="57"/>
      <c r="DB164" s="57"/>
      <c r="DC164" s="57"/>
      <c r="DD164" s="57"/>
      <c r="DE164" s="57"/>
      <c r="DF164" s="57"/>
      <c r="DG164" s="57"/>
      <c r="DH164" s="57"/>
      <c r="DI164" s="57"/>
      <c r="DJ164" s="57"/>
      <c r="DK164" s="57"/>
      <c r="DL164" s="57"/>
      <c r="DM164" s="57"/>
      <c r="DN164" s="57"/>
      <c r="DO164" s="57"/>
      <c r="DP164" s="57"/>
      <c r="DQ164" s="57"/>
      <c r="DR164" s="57"/>
      <c r="DS164" s="57"/>
      <c r="DT164" s="57"/>
      <c r="DU164" s="57"/>
      <c r="DV164" s="101"/>
      <c r="DW164" s="57"/>
      <c r="DX164" s="57"/>
      <c r="DY164" s="57"/>
      <c r="DZ164" s="57"/>
      <c r="EA164" s="57"/>
      <c r="EB164" s="57"/>
      <c r="EC164" s="57"/>
      <c r="ED164" s="57"/>
      <c r="EE164" s="57"/>
      <c r="EF164" s="57"/>
      <c r="EG164" s="57"/>
      <c r="EH164" s="57"/>
      <c r="EI164" s="57"/>
      <c r="EJ164" s="57"/>
      <c r="EK164" s="57"/>
      <c r="EL164" s="57"/>
      <c r="EM164" s="57"/>
      <c r="EN164" s="57"/>
      <c r="EO164" s="57"/>
      <c r="EP164" s="57"/>
      <c r="EQ164" s="101"/>
      <c r="ER164" s="557"/>
    </row>
    <row r="165" spans="1:148" ht="15" customHeight="1" x14ac:dyDescent="0.25">
      <c r="A165" s="625"/>
      <c r="B165" s="1343" t="str">
        <f t="shared" si="10"/>
        <v>Desk 51</v>
      </c>
      <c r="C165" s="1348" t="str">
        <f>IF(ISBLANK(TB!C237), "", TB!C237)</f>
        <v/>
      </c>
      <c r="D165" s="1348" t="str">
        <f>IF(ISBLANK(TB!D237), "", TB!D237)</f>
        <v/>
      </c>
      <c r="E165" s="1348" t="str">
        <f>IF(ISBLANK(TB!E237), "", TB!E237)</f>
        <v/>
      </c>
      <c r="F165" s="1348" t="str">
        <f>IF(ISBLANK(TB!F237), "", TB!F237)</f>
        <v/>
      </c>
      <c r="G165" s="57"/>
      <c r="H165" s="57"/>
      <c r="I165" s="57"/>
      <c r="J165" s="57"/>
      <c r="K165" s="57"/>
      <c r="L165" s="57"/>
      <c r="M165" s="57"/>
      <c r="N165" s="57"/>
      <c r="O165" s="57"/>
      <c r="P165" s="57"/>
      <c r="Q165" s="57"/>
      <c r="R165" s="57"/>
      <c r="S165" s="57"/>
      <c r="T165" s="57"/>
      <c r="U165" s="57"/>
      <c r="V165" s="57"/>
      <c r="W165" s="57"/>
      <c r="X165" s="57"/>
      <c r="Y165" s="57"/>
      <c r="Z165" s="57"/>
      <c r="AA165" s="57"/>
      <c r="AB165" s="57"/>
      <c r="AC165" s="57"/>
      <c r="AD165" s="57"/>
      <c r="AE165" s="57"/>
      <c r="AF165" s="57"/>
      <c r="AG165" s="57"/>
      <c r="AH165" s="57"/>
      <c r="AI165" s="57"/>
      <c r="AJ165" s="57"/>
      <c r="AK165" s="57"/>
      <c r="AL165" s="57"/>
      <c r="AM165" s="57"/>
      <c r="AN165" s="57"/>
      <c r="AO165" s="57"/>
      <c r="AP165" s="57"/>
      <c r="AQ165" s="57"/>
      <c r="AR165" s="57"/>
      <c r="AS165" s="57"/>
      <c r="AT165" s="57"/>
      <c r="AU165" s="57"/>
      <c r="AV165" s="57"/>
      <c r="AW165" s="57"/>
      <c r="AX165" s="57"/>
      <c r="AY165" s="57"/>
      <c r="AZ165" s="57"/>
      <c r="BA165" s="57"/>
      <c r="BB165" s="57"/>
      <c r="BC165" s="57"/>
      <c r="BD165" s="57"/>
      <c r="BE165" s="57"/>
      <c r="BF165" s="57"/>
      <c r="BG165" s="57"/>
      <c r="BH165" s="57"/>
      <c r="BI165" s="57"/>
      <c r="BJ165" s="57"/>
      <c r="BK165" s="57"/>
      <c r="BL165" s="57"/>
      <c r="BM165" s="57"/>
      <c r="BN165" s="57"/>
      <c r="BO165" s="57"/>
      <c r="BP165" s="57"/>
      <c r="BQ165" s="57"/>
      <c r="BR165" s="57"/>
      <c r="BS165" s="57"/>
      <c r="BT165" s="57"/>
      <c r="BU165" s="57"/>
      <c r="BV165" s="57"/>
      <c r="BW165" s="57"/>
      <c r="BX165" s="57"/>
      <c r="BY165" s="57"/>
      <c r="BZ165" s="57"/>
      <c r="CA165" s="57"/>
      <c r="CB165" s="57"/>
      <c r="CC165" s="57"/>
      <c r="CD165" s="57"/>
      <c r="CE165" s="57"/>
      <c r="CF165" s="57"/>
      <c r="CG165" s="57"/>
      <c r="CH165" s="57"/>
      <c r="CI165" s="57"/>
      <c r="CJ165" s="57"/>
      <c r="CK165" s="57"/>
      <c r="CL165" s="57"/>
      <c r="CM165" s="57"/>
      <c r="CN165" s="57"/>
      <c r="CO165" s="57"/>
      <c r="CP165" s="57"/>
      <c r="CQ165" s="57"/>
      <c r="CR165" s="57"/>
      <c r="CS165" s="57"/>
      <c r="CT165" s="57"/>
      <c r="CU165" s="57"/>
      <c r="CV165" s="57"/>
      <c r="CW165" s="57"/>
      <c r="CX165" s="57"/>
      <c r="CY165" s="57"/>
      <c r="CZ165" s="57"/>
      <c r="DA165" s="57"/>
      <c r="DB165" s="57"/>
      <c r="DC165" s="57"/>
      <c r="DD165" s="57"/>
      <c r="DE165" s="57"/>
      <c r="DF165" s="57"/>
      <c r="DG165" s="57"/>
      <c r="DH165" s="57"/>
      <c r="DI165" s="57"/>
      <c r="DJ165" s="57"/>
      <c r="DK165" s="57"/>
      <c r="DL165" s="57"/>
      <c r="DM165" s="57"/>
      <c r="DN165" s="57"/>
      <c r="DO165" s="57"/>
      <c r="DP165" s="57"/>
      <c r="DQ165" s="57"/>
      <c r="DR165" s="57"/>
      <c r="DS165" s="57"/>
      <c r="DT165" s="57"/>
      <c r="DU165" s="57"/>
      <c r="DV165" s="101"/>
      <c r="DW165" s="57"/>
      <c r="DX165" s="57"/>
      <c r="DY165" s="57"/>
      <c r="DZ165" s="57"/>
      <c r="EA165" s="57"/>
      <c r="EB165" s="57"/>
      <c r="EC165" s="57"/>
      <c r="ED165" s="57"/>
      <c r="EE165" s="57"/>
      <c r="EF165" s="57"/>
      <c r="EG165" s="57"/>
      <c r="EH165" s="57"/>
      <c r="EI165" s="57"/>
      <c r="EJ165" s="57"/>
      <c r="EK165" s="57"/>
      <c r="EL165" s="57"/>
      <c r="EM165" s="57"/>
      <c r="EN165" s="57"/>
      <c r="EO165" s="57"/>
      <c r="EP165" s="57"/>
      <c r="EQ165" s="101"/>
      <c r="ER165" s="557"/>
    </row>
    <row r="166" spans="1:148" ht="15" customHeight="1" x14ac:dyDescent="0.25">
      <c r="A166" s="625"/>
      <c r="B166" s="1343" t="str">
        <f t="shared" si="10"/>
        <v>Desk 52</v>
      </c>
      <c r="C166" s="1348" t="str">
        <f>IF(ISBLANK(TB!C238), "", TB!C238)</f>
        <v/>
      </c>
      <c r="D166" s="1348" t="str">
        <f>IF(ISBLANK(TB!D238), "", TB!D238)</f>
        <v/>
      </c>
      <c r="E166" s="1348" t="str">
        <f>IF(ISBLANK(TB!E238), "", TB!E238)</f>
        <v/>
      </c>
      <c r="F166" s="1348" t="str">
        <f>IF(ISBLANK(TB!F238), "", TB!F238)</f>
        <v/>
      </c>
      <c r="G166" s="57"/>
      <c r="H166" s="57"/>
      <c r="I166" s="57"/>
      <c r="J166" s="57"/>
      <c r="K166" s="57"/>
      <c r="L166" s="57"/>
      <c r="M166" s="57"/>
      <c r="N166" s="57"/>
      <c r="O166" s="57"/>
      <c r="P166" s="57"/>
      <c r="Q166" s="57"/>
      <c r="R166" s="57"/>
      <c r="S166" s="57"/>
      <c r="T166" s="57"/>
      <c r="U166" s="57"/>
      <c r="V166" s="57"/>
      <c r="W166" s="57"/>
      <c r="X166" s="57"/>
      <c r="Y166" s="57"/>
      <c r="Z166" s="57"/>
      <c r="AA166" s="57"/>
      <c r="AB166" s="57"/>
      <c r="AC166" s="57"/>
      <c r="AD166" s="57"/>
      <c r="AE166" s="57"/>
      <c r="AF166" s="57"/>
      <c r="AG166" s="57"/>
      <c r="AH166" s="57"/>
      <c r="AI166" s="57"/>
      <c r="AJ166" s="57"/>
      <c r="AK166" s="57"/>
      <c r="AL166" s="57"/>
      <c r="AM166" s="57"/>
      <c r="AN166" s="57"/>
      <c r="AO166" s="57"/>
      <c r="AP166" s="57"/>
      <c r="AQ166" s="57"/>
      <c r="AR166" s="57"/>
      <c r="AS166" s="57"/>
      <c r="AT166" s="57"/>
      <c r="AU166" s="57"/>
      <c r="AV166" s="57"/>
      <c r="AW166" s="57"/>
      <c r="AX166" s="57"/>
      <c r="AY166" s="57"/>
      <c r="AZ166" s="57"/>
      <c r="BA166" s="57"/>
      <c r="BB166" s="57"/>
      <c r="BC166" s="57"/>
      <c r="BD166" s="57"/>
      <c r="BE166" s="57"/>
      <c r="BF166" s="57"/>
      <c r="BG166" s="57"/>
      <c r="BH166" s="57"/>
      <c r="BI166" s="57"/>
      <c r="BJ166" s="57"/>
      <c r="BK166" s="57"/>
      <c r="BL166" s="57"/>
      <c r="BM166" s="57"/>
      <c r="BN166" s="57"/>
      <c r="BO166" s="57"/>
      <c r="BP166" s="57"/>
      <c r="BQ166" s="57"/>
      <c r="BR166" s="57"/>
      <c r="BS166" s="57"/>
      <c r="BT166" s="57"/>
      <c r="BU166" s="57"/>
      <c r="BV166" s="57"/>
      <c r="BW166" s="57"/>
      <c r="BX166" s="57"/>
      <c r="BY166" s="57"/>
      <c r="BZ166" s="57"/>
      <c r="CA166" s="57"/>
      <c r="CB166" s="57"/>
      <c r="CC166" s="57"/>
      <c r="CD166" s="57"/>
      <c r="CE166" s="57"/>
      <c r="CF166" s="57"/>
      <c r="CG166" s="57"/>
      <c r="CH166" s="57"/>
      <c r="CI166" s="57"/>
      <c r="CJ166" s="57"/>
      <c r="CK166" s="57"/>
      <c r="CL166" s="57"/>
      <c r="CM166" s="57"/>
      <c r="CN166" s="57"/>
      <c r="CO166" s="57"/>
      <c r="CP166" s="57"/>
      <c r="CQ166" s="57"/>
      <c r="CR166" s="57"/>
      <c r="CS166" s="57"/>
      <c r="CT166" s="57"/>
      <c r="CU166" s="57"/>
      <c r="CV166" s="57"/>
      <c r="CW166" s="57"/>
      <c r="CX166" s="57"/>
      <c r="CY166" s="57"/>
      <c r="CZ166" s="57"/>
      <c r="DA166" s="57"/>
      <c r="DB166" s="57"/>
      <c r="DC166" s="57"/>
      <c r="DD166" s="57"/>
      <c r="DE166" s="57"/>
      <c r="DF166" s="57"/>
      <c r="DG166" s="57"/>
      <c r="DH166" s="57"/>
      <c r="DI166" s="57"/>
      <c r="DJ166" s="57"/>
      <c r="DK166" s="57"/>
      <c r="DL166" s="57"/>
      <c r="DM166" s="57"/>
      <c r="DN166" s="57"/>
      <c r="DO166" s="57"/>
      <c r="DP166" s="57"/>
      <c r="DQ166" s="57"/>
      <c r="DR166" s="57"/>
      <c r="DS166" s="57"/>
      <c r="DT166" s="57"/>
      <c r="DU166" s="57"/>
      <c r="DV166" s="101"/>
      <c r="DW166" s="57"/>
      <c r="DX166" s="57"/>
      <c r="DY166" s="57"/>
      <c r="DZ166" s="57"/>
      <c r="EA166" s="57"/>
      <c r="EB166" s="57"/>
      <c r="EC166" s="57"/>
      <c r="ED166" s="57"/>
      <c r="EE166" s="57"/>
      <c r="EF166" s="57"/>
      <c r="EG166" s="57"/>
      <c r="EH166" s="57"/>
      <c r="EI166" s="57"/>
      <c r="EJ166" s="57"/>
      <c r="EK166" s="57"/>
      <c r="EL166" s="57"/>
      <c r="EM166" s="57"/>
      <c r="EN166" s="57"/>
      <c r="EO166" s="57"/>
      <c r="EP166" s="57"/>
      <c r="EQ166" s="101"/>
      <c r="ER166" s="557"/>
    </row>
    <row r="167" spans="1:148" ht="15" customHeight="1" x14ac:dyDescent="0.25">
      <c r="A167" s="625"/>
      <c r="B167" s="1343" t="str">
        <f t="shared" si="10"/>
        <v>Desk 53</v>
      </c>
      <c r="C167" s="1348" t="str">
        <f>IF(ISBLANK(TB!C239), "", TB!C239)</f>
        <v/>
      </c>
      <c r="D167" s="1348" t="str">
        <f>IF(ISBLANK(TB!D239), "", TB!D239)</f>
        <v/>
      </c>
      <c r="E167" s="1348" t="str">
        <f>IF(ISBLANK(TB!E239), "", TB!E239)</f>
        <v/>
      </c>
      <c r="F167" s="1348" t="str">
        <f>IF(ISBLANK(TB!F239), "", TB!F239)</f>
        <v/>
      </c>
      <c r="G167" s="57"/>
      <c r="H167" s="57"/>
      <c r="I167" s="57"/>
      <c r="J167" s="57"/>
      <c r="K167" s="57"/>
      <c r="L167" s="57"/>
      <c r="M167" s="57"/>
      <c r="N167" s="57"/>
      <c r="O167" s="57"/>
      <c r="P167" s="57"/>
      <c r="Q167" s="57"/>
      <c r="R167" s="57"/>
      <c r="S167" s="57"/>
      <c r="T167" s="57"/>
      <c r="U167" s="57"/>
      <c r="V167" s="57"/>
      <c r="W167" s="57"/>
      <c r="X167" s="57"/>
      <c r="Y167" s="57"/>
      <c r="Z167" s="57"/>
      <c r="AA167" s="57"/>
      <c r="AB167" s="57"/>
      <c r="AC167" s="57"/>
      <c r="AD167" s="57"/>
      <c r="AE167" s="57"/>
      <c r="AF167" s="57"/>
      <c r="AG167" s="57"/>
      <c r="AH167" s="57"/>
      <c r="AI167" s="57"/>
      <c r="AJ167" s="57"/>
      <c r="AK167" s="57"/>
      <c r="AL167" s="57"/>
      <c r="AM167" s="57"/>
      <c r="AN167" s="57"/>
      <c r="AO167" s="57"/>
      <c r="AP167" s="57"/>
      <c r="AQ167" s="57"/>
      <c r="AR167" s="57"/>
      <c r="AS167" s="57"/>
      <c r="AT167" s="57"/>
      <c r="AU167" s="57"/>
      <c r="AV167" s="57"/>
      <c r="AW167" s="57"/>
      <c r="AX167" s="57"/>
      <c r="AY167" s="57"/>
      <c r="AZ167" s="57"/>
      <c r="BA167" s="57"/>
      <c r="BB167" s="57"/>
      <c r="BC167" s="57"/>
      <c r="BD167" s="57"/>
      <c r="BE167" s="57"/>
      <c r="BF167" s="57"/>
      <c r="BG167" s="57"/>
      <c r="BH167" s="57"/>
      <c r="BI167" s="57"/>
      <c r="BJ167" s="57"/>
      <c r="BK167" s="57"/>
      <c r="BL167" s="57"/>
      <c r="BM167" s="57"/>
      <c r="BN167" s="57"/>
      <c r="BO167" s="57"/>
      <c r="BP167" s="57"/>
      <c r="BQ167" s="57"/>
      <c r="BR167" s="57"/>
      <c r="BS167" s="57"/>
      <c r="BT167" s="57"/>
      <c r="BU167" s="57"/>
      <c r="BV167" s="57"/>
      <c r="BW167" s="57"/>
      <c r="BX167" s="57"/>
      <c r="BY167" s="57"/>
      <c r="BZ167" s="57"/>
      <c r="CA167" s="57"/>
      <c r="CB167" s="57"/>
      <c r="CC167" s="57"/>
      <c r="CD167" s="57"/>
      <c r="CE167" s="57"/>
      <c r="CF167" s="57"/>
      <c r="CG167" s="57"/>
      <c r="CH167" s="57"/>
      <c r="CI167" s="57"/>
      <c r="CJ167" s="57"/>
      <c r="CK167" s="57"/>
      <c r="CL167" s="57"/>
      <c r="CM167" s="57"/>
      <c r="CN167" s="57"/>
      <c r="CO167" s="57"/>
      <c r="CP167" s="57"/>
      <c r="CQ167" s="57"/>
      <c r="CR167" s="57"/>
      <c r="CS167" s="57"/>
      <c r="CT167" s="57"/>
      <c r="CU167" s="57"/>
      <c r="CV167" s="57"/>
      <c r="CW167" s="57"/>
      <c r="CX167" s="57"/>
      <c r="CY167" s="57"/>
      <c r="CZ167" s="57"/>
      <c r="DA167" s="57"/>
      <c r="DB167" s="57"/>
      <c r="DC167" s="57"/>
      <c r="DD167" s="57"/>
      <c r="DE167" s="57"/>
      <c r="DF167" s="57"/>
      <c r="DG167" s="57"/>
      <c r="DH167" s="57"/>
      <c r="DI167" s="57"/>
      <c r="DJ167" s="57"/>
      <c r="DK167" s="57"/>
      <c r="DL167" s="57"/>
      <c r="DM167" s="57"/>
      <c r="DN167" s="57"/>
      <c r="DO167" s="57"/>
      <c r="DP167" s="57"/>
      <c r="DQ167" s="57"/>
      <c r="DR167" s="57"/>
      <c r="DS167" s="57"/>
      <c r="DT167" s="57"/>
      <c r="DU167" s="57"/>
      <c r="DV167" s="101"/>
      <c r="DW167" s="57"/>
      <c r="DX167" s="57"/>
      <c r="DY167" s="57"/>
      <c r="DZ167" s="57"/>
      <c r="EA167" s="57"/>
      <c r="EB167" s="57"/>
      <c r="EC167" s="57"/>
      <c r="ED167" s="57"/>
      <c r="EE167" s="57"/>
      <c r="EF167" s="57"/>
      <c r="EG167" s="57"/>
      <c r="EH167" s="57"/>
      <c r="EI167" s="57"/>
      <c r="EJ167" s="57"/>
      <c r="EK167" s="57"/>
      <c r="EL167" s="57"/>
      <c r="EM167" s="57"/>
      <c r="EN167" s="57"/>
      <c r="EO167" s="57"/>
      <c r="EP167" s="57"/>
      <c r="EQ167" s="101"/>
      <c r="ER167" s="557"/>
    </row>
    <row r="168" spans="1:148" ht="15" customHeight="1" x14ac:dyDescent="0.25">
      <c r="A168" s="625"/>
      <c r="B168" s="1343" t="str">
        <f t="shared" si="10"/>
        <v>Desk 54</v>
      </c>
      <c r="C168" s="1348" t="str">
        <f>IF(ISBLANK(TB!C240), "", TB!C240)</f>
        <v/>
      </c>
      <c r="D168" s="1348" t="str">
        <f>IF(ISBLANK(TB!D240), "", TB!D240)</f>
        <v/>
      </c>
      <c r="E168" s="1348" t="str">
        <f>IF(ISBLANK(TB!E240), "", TB!E240)</f>
        <v/>
      </c>
      <c r="F168" s="1348" t="str">
        <f>IF(ISBLANK(TB!F240), "", TB!F240)</f>
        <v/>
      </c>
      <c r="G168" s="57"/>
      <c r="H168" s="57"/>
      <c r="I168" s="57"/>
      <c r="J168" s="57"/>
      <c r="K168" s="57"/>
      <c r="L168" s="57"/>
      <c r="M168" s="57"/>
      <c r="N168" s="57"/>
      <c r="O168" s="57"/>
      <c r="P168" s="57"/>
      <c r="Q168" s="57"/>
      <c r="R168" s="57"/>
      <c r="S168" s="57"/>
      <c r="T168" s="57"/>
      <c r="U168" s="57"/>
      <c r="V168" s="57"/>
      <c r="W168" s="57"/>
      <c r="X168" s="57"/>
      <c r="Y168" s="57"/>
      <c r="Z168" s="57"/>
      <c r="AA168" s="57"/>
      <c r="AB168" s="57"/>
      <c r="AC168" s="57"/>
      <c r="AD168" s="57"/>
      <c r="AE168" s="57"/>
      <c r="AF168" s="57"/>
      <c r="AG168" s="57"/>
      <c r="AH168" s="57"/>
      <c r="AI168" s="57"/>
      <c r="AJ168" s="57"/>
      <c r="AK168" s="57"/>
      <c r="AL168" s="57"/>
      <c r="AM168" s="57"/>
      <c r="AN168" s="57"/>
      <c r="AO168" s="57"/>
      <c r="AP168" s="57"/>
      <c r="AQ168" s="57"/>
      <c r="AR168" s="57"/>
      <c r="AS168" s="57"/>
      <c r="AT168" s="57"/>
      <c r="AU168" s="57"/>
      <c r="AV168" s="57"/>
      <c r="AW168" s="57"/>
      <c r="AX168" s="57"/>
      <c r="AY168" s="57"/>
      <c r="AZ168" s="57"/>
      <c r="BA168" s="57"/>
      <c r="BB168" s="57"/>
      <c r="BC168" s="57"/>
      <c r="BD168" s="57"/>
      <c r="BE168" s="57"/>
      <c r="BF168" s="57"/>
      <c r="BG168" s="57"/>
      <c r="BH168" s="57"/>
      <c r="BI168" s="57"/>
      <c r="BJ168" s="57"/>
      <c r="BK168" s="57"/>
      <c r="BL168" s="57"/>
      <c r="BM168" s="57"/>
      <c r="BN168" s="57"/>
      <c r="BO168" s="57"/>
      <c r="BP168" s="57"/>
      <c r="BQ168" s="57"/>
      <c r="BR168" s="57"/>
      <c r="BS168" s="57"/>
      <c r="BT168" s="57"/>
      <c r="BU168" s="57"/>
      <c r="BV168" s="57"/>
      <c r="BW168" s="57"/>
      <c r="BX168" s="57"/>
      <c r="BY168" s="57"/>
      <c r="BZ168" s="57"/>
      <c r="CA168" s="57"/>
      <c r="CB168" s="57"/>
      <c r="CC168" s="57"/>
      <c r="CD168" s="57"/>
      <c r="CE168" s="57"/>
      <c r="CF168" s="57"/>
      <c r="CG168" s="57"/>
      <c r="CH168" s="57"/>
      <c r="CI168" s="57"/>
      <c r="CJ168" s="57"/>
      <c r="CK168" s="57"/>
      <c r="CL168" s="57"/>
      <c r="CM168" s="57"/>
      <c r="CN168" s="57"/>
      <c r="CO168" s="57"/>
      <c r="CP168" s="57"/>
      <c r="CQ168" s="57"/>
      <c r="CR168" s="57"/>
      <c r="CS168" s="57"/>
      <c r="CT168" s="57"/>
      <c r="CU168" s="57"/>
      <c r="CV168" s="57"/>
      <c r="CW168" s="57"/>
      <c r="CX168" s="57"/>
      <c r="CY168" s="57"/>
      <c r="CZ168" s="57"/>
      <c r="DA168" s="57"/>
      <c r="DB168" s="57"/>
      <c r="DC168" s="57"/>
      <c r="DD168" s="57"/>
      <c r="DE168" s="57"/>
      <c r="DF168" s="57"/>
      <c r="DG168" s="57"/>
      <c r="DH168" s="57"/>
      <c r="DI168" s="57"/>
      <c r="DJ168" s="57"/>
      <c r="DK168" s="57"/>
      <c r="DL168" s="57"/>
      <c r="DM168" s="57"/>
      <c r="DN168" s="57"/>
      <c r="DO168" s="57"/>
      <c r="DP168" s="57"/>
      <c r="DQ168" s="57"/>
      <c r="DR168" s="57"/>
      <c r="DS168" s="57"/>
      <c r="DT168" s="57"/>
      <c r="DU168" s="57"/>
      <c r="DV168" s="101"/>
      <c r="DW168" s="57"/>
      <c r="DX168" s="57"/>
      <c r="DY168" s="57"/>
      <c r="DZ168" s="57"/>
      <c r="EA168" s="57"/>
      <c r="EB168" s="57"/>
      <c r="EC168" s="57"/>
      <c r="ED168" s="57"/>
      <c r="EE168" s="57"/>
      <c r="EF168" s="57"/>
      <c r="EG168" s="57"/>
      <c r="EH168" s="57"/>
      <c r="EI168" s="57"/>
      <c r="EJ168" s="57"/>
      <c r="EK168" s="57"/>
      <c r="EL168" s="57"/>
      <c r="EM168" s="57"/>
      <c r="EN168" s="57"/>
      <c r="EO168" s="57"/>
      <c r="EP168" s="57"/>
      <c r="EQ168" s="101"/>
      <c r="ER168" s="557"/>
    </row>
    <row r="169" spans="1:148" ht="15" customHeight="1" x14ac:dyDescent="0.25">
      <c r="A169" s="625"/>
      <c r="B169" s="1343" t="str">
        <f t="shared" si="10"/>
        <v>Desk 55</v>
      </c>
      <c r="C169" s="1348" t="str">
        <f>IF(ISBLANK(TB!C241), "", TB!C241)</f>
        <v/>
      </c>
      <c r="D169" s="1348" t="str">
        <f>IF(ISBLANK(TB!D241), "", TB!D241)</f>
        <v/>
      </c>
      <c r="E169" s="1348" t="str">
        <f>IF(ISBLANK(TB!E241), "", TB!E241)</f>
        <v/>
      </c>
      <c r="F169" s="1348" t="str">
        <f>IF(ISBLANK(TB!F241), "", TB!F241)</f>
        <v/>
      </c>
      <c r="G169" s="57"/>
      <c r="H169" s="57"/>
      <c r="I169" s="57"/>
      <c r="J169" s="57"/>
      <c r="K169" s="57"/>
      <c r="L169" s="57"/>
      <c r="M169" s="57"/>
      <c r="N169" s="57"/>
      <c r="O169" s="57"/>
      <c r="P169" s="57"/>
      <c r="Q169" s="57"/>
      <c r="R169" s="57"/>
      <c r="S169" s="57"/>
      <c r="T169" s="57"/>
      <c r="U169" s="57"/>
      <c r="V169" s="57"/>
      <c r="W169" s="57"/>
      <c r="X169" s="57"/>
      <c r="Y169" s="57"/>
      <c r="Z169" s="57"/>
      <c r="AA169" s="57"/>
      <c r="AB169" s="57"/>
      <c r="AC169" s="57"/>
      <c r="AD169" s="57"/>
      <c r="AE169" s="57"/>
      <c r="AF169" s="57"/>
      <c r="AG169" s="57"/>
      <c r="AH169" s="57"/>
      <c r="AI169" s="57"/>
      <c r="AJ169" s="57"/>
      <c r="AK169" s="57"/>
      <c r="AL169" s="57"/>
      <c r="AM169" s="57"/>
      <c r="AN169" s="57"/>
      <c r="AO169" s="57"/>
      <c r="AP169" s="57"/>
      <c r="AQ169" s="57"/>
      <c r="AR169" s="57"/>
      <c r="AS169" s="57"/>
      <c r="AT169" s="57"/>
      <c r="AU169" s="57"/>
      <c r="AV169" s="57"/>
      <c r="AW169" s="57"/>
      <c r="AX169" s="57"/>
      <c r="AY169" s="57"/>
      <c r="AZ169" s="57"/>
      <c r="BA169" s="57"/>
      <c r="BB169" s="57"/>
      <c r="BC169" s="57"/>
      <c r="BD169" s="57"/>
      <c r="BE169" s="57"/>
      <c r="BF169" s="57"/>
      <c r="BG169" s="57"/>
      <c r="BH169" s="57"/>
      <c r="BI169" s="57"/>
      <c r="BJ169" s="57"/>
      <c r="BK169" s="57"/>
      <c r="BL169" s="57"/>
      <c r="BM169" s="57"/>
      <c r="BN169" s="57"/>
      <c r="BO169" s="57"/>
      <c r="BP169" s="57"/>
      <c r="BQ169" s="57"/>
      <c r="BR169" s="57"/>
      <c r="BS169" s="57"/>
      <c r="BT169" s="57"/>
      <c r="BU169" s="57"/>
      <c r="BV169" s="57"/>
      <c r="BW169" s="57"/>
      <c r="BX169" s="57"/>
      <c r="BY169" s="57"/>
      <c r="BZ169" s="57"/>
      <c r="CA169" s="57"/>
      <c r="CB169" s="57"/>
      <c r="CC169" s="57"/>
      <c r="CD169" s="57"/>
      <c r="CE169" s="57"/>
      <c r="CF169" s="57"/>
      <c r="CG169" s="57"/>
      <c r="CH169" s="57"/>
      <c r="CI169" s="57"/>
      <c r="CJ169" s="57"/>
      <c r="CK169" s="57"/>
      <c r="CL169" s="57"/>
      <c r="CM169" s="57"/>
      <c r="CN169" s="57"/>
      <c r="CO169" s="57"/>
      <c r="CP169" s="57"/>
      <c r="CQ169" s="57"/>
      <c r="CR169" s="57"/>
      <c r="CS169" s="57"/>
      <c r="CT169" s="57"/>
      <c r="CU169" s="57"/>
      <c r="CV169" s="57"/>
      <c r="CW169" s="57"/>
      <c r="CX169" s="57"/>
      <c r="CY169" s="57"/>
      <c r="CZ169" s="57"/>
      <c r="DA169" s="57"/>
      <c r="DB169" s="57"/>
      <c r="DC169" s="57"/>
      <c r="DD169" s="57"/>
      <c r="DE169" s="57"/>
      <c r="DF169" s="57"/>
      <c r="DG169" s="57"/>
      <c r="DH169" s="57"/>
      <c r="DI169" s="57"/>
      <c r="DJ169" s="57"/>
      <c r="DK169" s="57"/>
      <c r="DL169" s="57"/>
      <c r="DM169" s="57"/>
      <c r="DN169" s="57"/>
      <c r="DO169" s="57"/>
      <c r="DP169" s="57"/>
      <c r="DQ169" s="57"/>
      <c r="DR169" s="57"/>
      <c r="DS169" s="57"/>
      <c r="DT169" s="57"/>
      <c r="DU169" s="57"/>
      <c r="DV169" s="101"/>
      <c r="DW169" s="57"/>
      <c r="DX169" s="57"/>
      <c r="DY169" s="57"/>
      <c r="DZ169" s="57"/>
      <c r="EA169" s="57"/>
      <c r="EB169" s="57"/>
      <c r="EC169" s="57"/>
      <c r="ED169" s="57"/>
      <c r="EE169" s="57"/>
      <c r="EF169" s="57"/>
      <c r="EG169" s="57"/>
      <c r="EH169" s="57"/>
      <c r="EI169" s="57"/>
      <c r="EJ169" s="57"/>
      <c r="EK169" s="57"/>
      <c r="EL169" s="57"/>
      <c r="EM169" s="57"/>
      <c r="EN169" s="57"/>
      <c r="EO169" s="57"/>
      <c r="EP169" s="57"/>
      <c r="EQ169" s="101"/>
      <c r="ER169" s="557"/>
    </row>
    <row r="170" spans="1:148" ht="15" customHeight="1" x14ac:dyDescent="0.25">
      <c r="A170" s="625"/>
      <c r="B170" s="1343" t="str">
        <f t="shared" si="10"/>
        <v>Desk 56</v>
      </c>
      <c r="C170" s="1348" t="str">
        <f>IF(ISBLANK(TB!C242), "", TB!C242)</f>
        <v/>
      </c>
      <c r="D170" s="1348" t="str">
        <f>IF(ISBLANK(TB!D242), "", TB!D242)</f>
        <v/>
      </c>
      <c r="E170" s="1348" t="str">
        <f>IF(ISBLANK(TB!E242), "", TB!E242)</f>
        <v/>
      </c>
      <c r="F170" s="1348" t="str">
        <f>IF(ISBLANK(TB!F242), "", TB!F242)</f>
        <v/>
      </c>
      <c r="G170" s="57"/>
      <c r="H170" s="57"/>
      <c r="I170" s="57"/>
      <c r="J170" s="57"/>
      <c r="K170" s="57"/>
      <c r="L170" s="57"/>
      <c r="M170" s="57"/>
      <c r="N170" s="57"/>
      <c r="O170" s="57"/>
      <c r="P170" s="57"/>
      <c r="Q170" s="57"/>
      <c r="R170" s="57"/>
      <c r="S170" s="57"/>
      <c r="T170" s="57"/>
      <c r="U170" s="57"/>
      <c r="V170" s="57"/>
      <c r="W170" s="57"/>
      <c r="X170" s="57"/>
      <c r="Y170" s="57"/>
      <c r="Z170" s="57"/>
      <c r="AA170" s="57"/>
      <c r="AB170" s="57"/>
      <c r="AC170" s="57"/>
      <c r="AD170" s="57"/>
      <c r="AE170" s="57"/>
      <c r="AF170" s="57"/>
      <c r="AG170" s="57"/>
      <c r="AH170" s="57"/>
      <c r="AI170" s="57"/>
      <c r="AJ170" s="57"/>
      <c r="AK170" s="57"/>
      <c r="AL170" s="57"/>
      <c r="AM170" s="57"/>
      <c r="AN170" s="57"/>
      <c r="AO170" s="57"/>
      <c r="AP170" s="57"/>
      <c r="AQ170" s="57"/>
      <c r="AR170" s="57"/>
      <c r="AS170" s="57"/>
      <c r="AT170" s="57"/>
      <c r="AU170" s="57"/>
      <c r="AV170" s="57"/>
      <c r="AW170" s="57"/>
      <c r="AX170" s="57"/>
      <c r="AY170" s="57"/>
      <c r="AZ170" s="57"/>
      <c r="BA170" s="57"/>
      <c r="BB170" s="57"/>
      <c r="BC170" s="57"/>
      <c r="BD170" s="57"/>
      <c r="BE170" s="57"/>
      <c r="BF170" s="57"/>
      <c r="BG170" s="57"/>
      <c r="BH170" s="57"/>
      <c r="BI170" s="57"/>
      <c r="BJ170" s="57"/>
      <c r="BK170" s="57"/>
      <c r="BL170" s="57"/>
      <c r="BM170" s="57"/>
      <c r="BN170" s="57"/>
      <c r="BO170" s="57"/>
      <c r="BP170" s="57"/>
      <c r="BQ170" s="57"/>
      <c r="BR170" s="57"/>
      <c r="BS170" s="57"/>
      <c r="BT170" s="57"/>
      <c r="BU170" s="57"/>
      <c r="BV170" s="57"/>
      <c r="BW170" s="57"/>
      <c r="BX170" s="57"/>
      <c r="BY170" s="57"/>
      <c r="BZ170" s="57"/>
      <c r="CA170" s="57"/>
      <c r="CB170" s="57"/>
      <c r="CC170" s="57"/>
      <c r="CD170" s="57"/>
      <c r="CE170" s="57"/>
      <c r="CF170" s="57"/>
      <c r="CG170" s="57"/>
      <c r="CH170" s="57"/>
      <c r="CI170" s="57"/>
      <c r="CJ170" s="57"/>
      <c r="CK170" s="57"/>
      <c r="CL170" s="57"/>
      <c r="CM170" s="57"/>
      <c r="CN170" s="57"/>
      <c r="CO170" s="57"/>
      <c r="CP170" s="57"/>
      <c r="CQ170" s="57"/>
      <c r="CR170" s="57"/>
      <c r="CS170" s="57"/>
      <c r="CT170" s="57"/>
      <c r="CU170" s="57"/>
      <c r="CV170" s="57"/>
      <c r="CW170" s="57"/>
      <c r="CX170" s="57"/>
      <c r="CY170" s="57"/>
      <c r="CZ170" s="57"/>
      <c r="DA170" s="57"/>
      <c r="DB170" s="57"/>
      <c r="DC170" s="57"/>
      <c r="DD170" s="57"/>
      <c r="DE170" s="57"/>
      <c r="DF170" s="57"/>
      <c r="DG170" s="57"/>
      <c r="DH170" s="57"/>
      <c r="DI170" s="57"/>
      <c r="DJ170" s="57"/>
      <c r="DK170" s="57"/>
      <c r="DL170" s="57"/>
      <c r="DM170" s="57"/>
      <c r="DN170" s="57"/>
      <c r="DO170" s="57"/>
      <c r="DP170" s="57"/>
      <c r="DQ170" s="57"/>
      <c r="DR170" s="57"/>
      <c r="DS170" s="57"/>
      <c r="DT170" s="57"/>
      <c r="DU170" s="57"/>
      <c r="DV170" s="101"/>
      <c r="DW170" s="57"/>
      <c r="DX170" s="57"/>
      <c r="DY170" s="57"/>
      <c r="DZ170" s="57"/>
      <c r="EA170" s="57"/>
      <c r="EB170" s="57"/>
      <c r="EC170" s="57"/>
      <c r="ED170" s="57"/>
      <c r="EE170" s="57"/>
      <c r="EF170" s="57"/>
      <c r="EG170" s="57"/>
      <c r="EH170" s="57"/>
      <c r="EI170" s="57"/>
      <c r="EJ170" s="57"/>
      <c r="EK170" s="57"/>
      <c r="EL170" s="57"/>
      <c r="EM170" s="57"/>
      <c r="EN170" s="57"/>
      <c r="EO170" s="57"/>
      <c r="EP170" s="57"/>
      <c r="EQ170" s="101"/>
      <c r="ER170" s="557"/>
    </row>
    <row r="171" spans="1:148" ht="15" customHeight="1" x14ac:dyDescent="0.25">
      <c r="A171" s="625"/>
      <c r="B171" s="1343" t="str">
        <f t="shared" si="10"/>
        <v>Desk 57</v>
      </c>
      <c r="C171" s="1348" t="str">
        <f>IF(ISBLANK(TB!C243), "", TB!C243)</f>
        <v/>
      </c>
      <c r="D171" s="1348" t="str">
        <f>IF(ISBLANK(TB!D243), "", TB!D243)</f>
        <v/>
      </c>
      <c r="E171" s="1348" t="str">
        <f>IF(ISBLANK(TB!E243), "", TB!E243)</f>
        <v/>
      </c>
      <c r="F171" s="1348" t="str">
        <f>IF(ISBLANK(TB!F243), "", TB!F243)</f>
        <v/>
      </c>
      <c r="G171" s="57"/>
      <c r="H171" s="57"/>
      <c r="I171" s="57"/>
      <c r="J171" s="57"/>
      <c r="K171" s="57"/>
      <c r="L171" s="57"/>
      <c r="M171" s="57"/>
      <c r="N171" s="57"/>
      <c r="O171" s="57"/>
      <c r="P171" s="57"/>
      <c r="Q171" s="57"/>
      <c r="R171" s="57"/>
      <c r="S171" s="57"/>
      <c r="T171" s="57"/>
      <c r="U171" s="57"/>
      <c r="V171" s="57"/>
      <c r="W171" s="57"/>
      <c r="X171" s="57"/>
      <c r="Y171" s="57"/>
      <c r="Z171" s="57"/>
      <c r="AA171" s="57"/>
      <c r="AB171" s="57"/>
      <c r="AC171" s="57"/>
      <c r="AD171" s="57"/>
      <c r="AE171" s="57"/>
      <c r="AF171" s="57"/>
      <c r="AG171" s="57"/>
      <c r="AH171" s="57"/>
      <c r="AI171" s="57"/>
      <c r="AJ171" s="57"/>
      <c r="AK171" s="57"/>
      <c r="AL171" s="57"/>
      <c r="AM171" s="57"/>
      <c r="AN171" s="57"/>
      <c r="AO171" s="57"/>
      <c r="AP171" s="57"/>
      <c r="AQ171" s="57"/>
      <c r="AR171" s="57"/>
      <c r="AS171" s="57"/>
      <c r="AT171" s="57"/>
      <c r="AU171" s="57"/>
      <c r="AV171" s="57"/>
      <c r="AW171" s="57"/>
      <c r="AX171" s="57"/>
      <c r="AY171" s="57"/>
      <c r="AZ171" s="57"/>
      <c r="BA171" s="57"/>
      <c r="BB171" s="57"/>
      <c r="BC171" s="57"/>
      <c r="BD171" s="57"/>
      <c r="BE171" s="57"/>
      <c r="BF171" s="57"/>
      <c r="BG171" s="57"/>
      <c r="BH171" s="57"/>
      <c r="BI171" s="57"/>
      <c r="BJ171" s="57"/>
      <c r="BK171" s="57"/>
      <c r="BL171" s="57"/>
      <c r="BM171" s="57"/>
      <c r="BN171" s="57"/>
      <c r="BO171" s="57"/>
      <c r="BP171" s="57"/>
      <c r="BQ171" s="57"/>
      <c r="BR171" s="57"/>
      <c r="BS171" s="57"/>
      <c r="BT171" s="57"/>
      <c r="BU171" s="57"/>
      <c r="BV171" s="57"/>
      <c r="BW171" s="57"/>
      <c r="BX171" s="57"/>
      <c r="BY171" s="57"/>
      <c r="BZ171" s="57"/>
      <c r="CA171" s="57"/>
      <c r="CB171" s="57"/>
      <c r="CC171" s="57"/>
      <c r="CD171" s="57"/>
      <c r="CE171" s="57"/>
      <c r="CF171" s="57"/>
      <c r="CG171" s="57"/>
      <c r="CH171" s="57"/>
      <c r="CI171" s="57"/>
      <c r="CJ171" s="57"/>
      <c r="CK171" s="57"/>
      <c r="CL171" s="57"/>
      <c r="CM171" s="57"/>
      <c r="CN171" s="57"/>
      <c r="CO171" s="57"/>
      <c r="CP171" s="57"/>
      <c r="CQ171" s="57"/>
      <c r="CR171" s="57"/>
      <c r="CS171" s="57"/>
      <c r="CT171" s="57"/>
      <c r="CU171" s="57"/>
      <c r="CV171" s="57"/>
      <c r="CW171" s="57"/>
      <c r="CX171" s="57"/>
      <c r="CY171" s="57"/>
      <c r="CZ171" s="57"/>
      <c r="DA171" s="57"/>
      <c r="DB171" s="57"/>
      <c r="DC171" s="57"/>
      <c r="DD171" s="57"/>
      <c r="DE171" s="57"/>
      <c r="DF171" s="57"/>
      <c r="DG171" s="57"/>
      <c r="DH171" s="57"/>
      <c r="DI171" s="57"/>
      <c r="DJ171" s="57"/>
      <c r="DK171" s="57"/>
      <c r="DL171" s="57"/>
      <c r="DM171" s="57"/>
      <c r="DN171" s="57"/>
      <c r="DO171" s="57"/>
      <c r="DP171" s="57"/>
      <c r="DQ171" s="57"/>
      <c r="DR171" s="57"/>
      <c r="DS171" s="57"/>
      <c r="DT171" s="57"/>
      <c r="DU171" s="57"/>
      <c r="DV171" s="101"/>
      <c r="DW171" s="57"/>
      <c r="DX171" s="57"/>
      <c r="DY171" s="57"/>
      <c r="DZ171" s="57"/>
      <c r="EA171" s="57"/>
      <c r="EB171" s="57"/>
      <c r="EC171" s="57"/>
      <c r="ED171" s="57"/>
      <c r="EE171" s="57"/>
      <c r="EF171" s="57"/>
      <c r="EG171" s="57"/>
      <c r="EH171" s="57"/>
      <c r="EI171" s="57"/>
      <c r="EJ171" s="57"/>
      <c r="EK171" s="57"/>
      <c r="EL171" s="57"/>
      <c r="EM171" s="57"/>
      <c r="EN171" s="57"/>
      <c r="EO171" s="57"/>
      <c r="EP171" s="57"/>
      <c r="EQ171" s="101"/>
      <c r="ER171" s="557"/>
    </row>
    <row r="172" spans="1:148" ht="15" customHeight="1" x14ac:dyDescent="0.25">
      <c r="A172" s="625"/>
      <c r="B172" s="1343" t="str">
        <f t="shared" si="10"/>
        <v>Desk 58</v>
      </c>
      <c r="C172" s="1348" t="str">
        <f>IF(ISBLANK(TB!C244), "", TB!C244)</f>
        <v/>
      </c>
      <c r="D172" s="1348" t="str">
        <f>IF(ISBLANK(TB!D244), "", TB!D244)</f>
        <v/>
      </c>
      <c r="E172" s="1348" t="str">
        <f>IF(ISBLANK(TB!E244), "", TB!E244)</f>
        <v/>
      </c>
      <c r="F172" s="1348" t="str">
        <f>IF(ISBLANK(TB!F244), "", TB!F244)</f>
        <v/>
      </c>
      <c r="G172" s="57"/>
      <c r="H172" s="57"/>
      <c r="I172" s="57"/>
      <c r="J172" s="57"/>
      <c r="K172" s="57"/>
      <c r="L172" s="57"/>
      <c r="M172" s="57"/>
      <c r="N172" s="57"/>
      <c r="O172" s="57"/>
      <c r="P172" s="57"/>
      <c r="Q172" s="57"/>
      <c r="R172" s="57"/>
      <c r="S172" s="57"/>
      <c r="T172" s="57"/>
      <c r="U172" s="57"/>
      <c r="V172" s="57"/>
      <c r="W172" s="57"/>
      <c r="X172" s="57"/>
      <c r="Y172" s="57"/>
      <c r="Z172" s="57"/>
      <c r="AA172" s="57"/>
      <c r="AB172" s="57"/>
      <c r="AC172" s="57"/>
      <c r="AD172" s="57"/>
      <c r="AE172" s="57"/>
      <c r="AF172" s="57"/>
      <c r="AG172" s="57"/>
      <c r="AH172" s="57"/>
      <c r="AI172" s="57"/>
      <c r="AJ172" s="57"/>
      <c r="AK172" s="57"/>
      <c r="AL172" s="57"/>
      <c r="AM172" s="57"/>
      <c r="AN172" s="57"/>
      <c r="AO172" s="57"/>
      <c r="AP172" s="57"/>
      <c r="AQ172" s="57"/>
      <c r="AR172" s="57"/>
      <c r="AS172" s="57"/>
      <c r="AT172" s="57"/>
      <c r="AU172" s="57"/>
      <c r="AV172" s="57"/>
      <c r="AW172" s="57"/>
      <c r="AX172" s="57"/>
      <c r="AY172" s="57"/>
      <c r="AZ172" s="57"/>
      <c r="BA172" s="57"/>
      <c r="BB172" s="57"/>
      <c r="BC172" s="57"/>
      <c r="BD172" s="57"/>
      <c r="BE172" s="57"/>
      <c r="BF172" s="57"/>
      <c r="BG172" s="57"/>
      <c r="BH172" s="57"/>
      <c r="BI172" s="57"/>
      <c r="BJ172" s="57"/>
      <c r="BK172" s="57"/>
      <c r="BL172" s="57"/>
      <c r="BM172" s="57"/>
      <c r="BN172" s="57"/>
      <c r="BO172" s="57"/>
      <c r="BP172" s="57"/>
      <c r="BQ172" s="57"/>
      <c r="BR172" s="57"/>
      <c r="BS172" s="57"/>
      <c r="BT172" s="57"/>
      <c r="BU172" s="57"/>
      <c r="BV172" s="57"/>
      <c r="BW172" s="57"/>
      <c r="BX172" s="57"/>
      <c r="BY172" s="57"/>
      <c r="BZ172" s="57"/>
      <c r="CA172" s="57"/>
      <c r="CB172" s="57"/>
      <c r="CC172" s="57"/>
      <c r="CD172" s="57"/>
      <c r="CE172" s="57"/>
      <c r="CF172" s="57"/>
      <c r="CG172" s="57"/>
      <c r="CH172" s="57"/>
      <c r="CI172" s="57"/>
      <c r="CJ172" s="57"/>
      <c r="CK172" s="57"/>
      <c r="CL172" s="57"/>
      <c r="CM172" s="57"/>
      <c r="CN172" s="57"/>
      <c r="CO172" s="57"/>
      <c r="CP172" s="57"/>
      <c r="CQ172" s="57"/>
      <c r="CR172" s="57"/>
      <c r="CS172" s="57"/>
      <c r="CT172" s="57"/>
      <c r="CU172" s="57"/>
      <c r="CV172" s="57"/>
      <c r="CW172" s="57"/>
      <c r="CX172" s="57"/>
      <c r="CY172" s="57"/>
      <c r="CZ172" s="57"/>
      <c r="DA172" s="57"/>
      <c r="DB172" s="57"/>
      <c r="DC172" s="57"/>
      <c r="DD172" s="57"/>
      <c r="DE172" s="57"/>
      <c r="DF172" s="57"/>
      <c r="DG172" s="57"/>
      <c r="DH172" s="57"/>
      <c r="DI172" s="57"/>
      <c r="DJ172" s="57"/>
      <c r="DK172" s="57"/>
      <c r="DL172" s="57"/>
      <c r="DM172" s="57"/>
      <c r="DN172" s="57"/>
      <c r="DO172" s="57"/>
      <c r="DP172" s="57"/>
      <c r="DQ172" s="57"/>
      <c r="DR172" s="57"/>
      <c r="DS172" s="57"/>
      <c r="DT172" s="57"/>
      <c r="DU172" s="57"/>
      <c r="DV172" s="101"/>
      <c r="DW172" s="57"/>
      <c r="DX172" s="57"/>
      <c r="DY172" s="57"/>
      <c r="DZ172" s="57"/>
      <c r="EA172" s="57"/>
      <c r="EB172" s="57"/>
      <c r="EC172" s="57"/>
      <c r="ED172" s="57"/>
      <c r="EE172" s="57"/>
      <c r="EF172" s="57"/>
      <c r="EG172" s="57"/>
      <c r="EH172" s="57"/>
      <c r="EI172" s="57"/>
      <c r="EJ172" s="57"/>
      <c r="EK172" s="57"/>
      <c r="EL172" s="57"/>
      <c r="EM172" s="57"/>
      <c r="EN172" s="57"/>
      <c r="EO172" s="57"/>
      <c r="EP172" s="57"/>
      <c r="EQ172" s="101"/>
      <c r="ER172" s="557"/>
    </row>
    <row r="173" spans="1:148" ht="15" customHeight="1" x14ac:dyDescent="0.25">
      <c r="A173" s="625"/>
      <c r="B173" s="1343" t="str">
        <f t="shared" si="10"/>
        <v>Desk 59</v>
      </c>
      <c r="C173" s="1348" t="str">
        <f>IF(ISBLANK(TB!C245), "", TB!C245)</f>
        <v/>
      </c>
      <c r="D173" s="1348" t="str">
        <f>IF(ISBLANK(TB!D245), "", TB!D245)</f>
        <v/>
      </c>
      <c r="E173" s="1348" t="str">
        <f>IF(ISBLANK(TB!E245), "", TB!E245)</f>
        <v/>
      </c>
      <c r="F173" s="1348" t="str">
        <f>IF(ISBLANK(TB!F245), "", TB!F245)</f>
        <v/>
      </c>
      <c r="G173" s="57"/>
      <c r="H173" s="57"/>
      <c r="I173" s="57"/>
      <c r="J173" s="57"/>
      <c r="K173" s="57"/>
      <c r="L173" s="57"/>
      <c r="M173" s="57"/>
      <c r="N173" s="57"/>
      <c r="O173" s="57"/>
      <c r="P173" s="57"/>
      <c r="Q173" s="57"/>
      <c r="R173" s="57"/>
      <c r="S173" s="57"/>
      <c r="T173" s="57"/>
      <c r="U173" s="57"/>
      <c r="V173" s="57"/>
      <c r="W173" s="57"/>
      <c r="X173" s="57"/>
      <c r="Y173" s="57"/>
      <c r="Z173" s="57"/>
      <c r="AA173" s="57"/>
      <c r="AB173" s="57"/>
      <c r="AC173" s="57"/>
      <c r="AD173" s="57"/>
      <c r="AE173" s="57"/>
      <c r="AF173" s="57"/>
      <c r="AG173" s="57"/>
      <c r="AH173" s="57"/>
      <c r="AI173" s="57"/>
      <c r="AJ173" s="57"/>
      <c r="AK173" s="57"/>
      <c r="AL173" s="57"/>
      <c r="AM173" s="57"/>
      <c r="AN173" s="57"/>
      <c r="AO173" s="57"/>
      <c r="AP173" s="57"/>
      <c r="AQ173" s="57"/>
      <c r="AR173" s="57"/>
      <c r="AS173" s="57"/>
      <c r="AT173" s="57"/>
      <c r="AU173" s="57"/>
      <c r="AV173" s="57"/>
      <c r="AW173" s="57"/>
      <c r="AX173" s="57"/>
      <c r="AY173" s="57"/>
      <c r="AZ173" s="57"/>
      <c r="BA173" s="57"/>
      <c r="BB173" s="57"/>
      <c r="BC173" s="57"/>
      <c r="BD173" s="57"/>
      <c r="BE173" s="57"/>
      <c r="BF173" s="57"/>
      <c r="BG173" s="57"/>
      <c r="BH173" s="57"/>
      <c r="BI173" s="57"/>
      <c r="BJ173" s="57"/>
      <c r="BK173" s="57"/>
      <c r="BL173" s="57"/>
      <c r="BM173" s="57"/>
      <c r="BN173" s="57"/>
      <c r="BO173" s="57"/>
      <c r="BP173" s="57"/>
      <c r="BQ173" s="57"/>
      <c r="BR173" s="57"/>
      <c r="BS173" s="57"/>
      <c r="BT173" s="57"/>
      <c r="BU173" s="57"/>
      <c r="BV173" s="57"/>
      <c r="BW173" s="57"/>
      <c r="BX173" s="57"/>
      <c r="BY173" s="57"/>
      <c r="BZ173" s="57"/>
      <c r="CA173" s="57"/>
      <c r="CB173" s="57"/>
      <c r="CC173" s="57"/>
      <c r="CD173" s="57"/>
      <c r="CE173" s="57"/>
      <c r="CF173" s="57"/>
      <c r="CG173" s="57"/>
      <c r="CH173" s="57"/>
      <c r="CI173" s="57"/>
      <c r="CJ173" s="57"/>
      <c r="CK173" s="57"/>
      <c r="CL173" s="57"/>
      <c r="CM173" s="57"/>
      <c r="CN173" s="57"/>
      <c r="CO173" s="57"/>
      <c r="CP173" s="57"/>
      <c r="CQ173" s="57"/>
      <c r="CR173" s="57"/>
      <c r="CS173" s="57"/>
      <c r="CT173" s="57"/>
      <c r="CU173" s="57"/>
      <c r="CV173" s="57"/>
      <c r="CW173" s="57"/>
      <c r="CX173" s="57"/>
      <c r="CY173" s="57"/>
      <c r="CZ173" s="57"/>
      <c r="DA173" s="57"/>
      <c r="DB173" s="57"/>
      <c r="DC173" s="57"/>
      <c r="DD173" s="57"/>
      <c r="DE173" s="57"/>
      <c r="DF173" s="57"/>
      <c r="DG173" s="57"/>
      <c r="DH173" s="57"/>
      <c r="DI173" s="57"/>
      <c r="DJ173" s="57"/>
      <c r="DK173" s="57"/>
      <c r="DL173" s="57"/>
      <c r="DM173" s="57"/>
      <c r="DN173" s="57"/>
      <c r="DO173" s="57"/>
      <c r="DP173" s="57"/>
      <c r="DQ173" s="57"/>
      <c r="DR173" s="57"/>
      <c r="DS173" s="57"/>
      <c r="DT173" s="57"/>
      <c r="DU173" s="57"/>
      <c r="DV173" s="101"/>
      <c r="DW173" s="57"/>
      <c r="DX173" s="57"/>
      <c r="DY173" s="57"/>
      <c r="DZ173" s="57"/>
      <c r="EA173" s="57"/>
      <c r="EB173" s="57"/>
      <c r="EC173" s="57"/>
      <c r="ED173" s="57"/>
      <c r="EE173" s="57"/>
      <c r="EF173" s="57"/>
      <c r="EG173" s="57"/>
      <c r="EH173" s="57"/>
      <c r="EI173" s="57"/>
      <c r="EJ173" s="57"/>
      <c r="EK173" s="57"/>
      <c r="EL173" s="57"/>
      <c r="EM173" s="57"/>
      <c r="EN173" s="57"/>
      <c r="EO173" s="57"/>
      <c r="EP173" s="57"/>
      <c r="EQ173" s="101"/>
      <c r="ER173" s="557"/>
    </row>
    <row r="174" spans="1:148" ht="15" customHeight="1" x14ac:dyDescent="0.25">
      <c r="A174" s="625"/>
      <c r="B174" s="1343" t="str">
        <f t="shared" si="10"/>
        <v>Desk 60</v>
      </c>
      <c r="C174" s="1348" t="str">
        <f>IF(ISBLANK(TB!C246), "", TB!C246)</f>
        <v/>
      </c>
      <c r="D174" s="1348" t="str">
        <f>IF(ISBLANK(TB!D246), "", TB!D246)</f>
        <v/>
      </c>
      <c r="E174" s="1348" t="str">
        <f>IF(ISBLANK(TB!E246), "", TB!E246)</f>
        <v/>
      </c>
      <c r="F174" s="1348" t="str">
        <f>IF(ISBLANK(TB!F246), "", TB!F246)</f>
        <v/>
      </c>
      <c r="G174" s="57"/>
      <c r="H174" s="57"/>
      <c r="I174" s="57"/>
      <c r="J174" s="57"/>
      <c r="K174" s="57"/>
      <c r="L174" s="57"/>
      <c r="M174" s="57"/>
      <c r="N174" s="57"/>
      <c r="O174" s="57"/>
      <c r="P174" s="57"/>
      <c r="Q174" s="57"/>
      <c r="R174" s="57"/>
      <c r="S174" s="57"/>
      <c r="T174" s="57"/>
      <c r="U174" s="57"/>
      <c r="V174" s="57"/>
      <c r="W174" s="57"/>
      <c r="X174" s="57"/>
      <c r="Y174" s="57"/>
      <c r="Z174" s="57"/>
      <c r="AA174" s="57"/>
      <c r="AB174" s="57"/>
      <c r="AC174" s="57"/>
      <c r="AD174" s="57"/>
      <c r="AE174" s="57"/>
      <c r="AF174" s="57"/>
      <c r="AG174" s="57"/>
      <c r="AH174" s="57"/>
      <c r="AI174" s="57"/>
      <c r="AJ174" s="57"/>
      <c r="AK174" s="57"/>
      <c r="AL174" s="57"/>
      <c r="AM174" s="57"/>
      <c r="AN174" s="57"/>
      <c r="AO174" s="57"/>
      <c r="AP174" s="57"/>
      <c r="AQ174" s="57"/>
      <c r="AR174" s="57"/>
      <c r="AS174" s="57"/>
      <c r="AT174" s="57"/>
      <c r="AU174" s="57"/>
      <c r="AV174" s="57"/>
      <c r="AW174" s="57"/>
      <c r="AX174" s="57"/>
      <c r="AY174" s="57"/>
      <c r="AZ174" s="57"/>
      <c r="BA174" s="57"/>
      <c r="BB174" s="57"/>
      <c r="BC174" s="57"/>
      <c r="BD174" s="57"/>
      <c r="BE174" s="57"/>
      <c r="BF174" s="57"/>
      <c r="BG174" s="57"/>
      <c r="BH174" s="57"/>
      <c r="BI174" s="57"/>
      <c r="BJ174" s="57"/>
      <c r="BK174" s="57"/>
      <c r="BL174" s="57"/>
      <c r="BM174" s="57"/>
      <c r="BN174" s="57"/>
      <c r="BO174" s="57"/>
      <c r="BP174" s="57"/>
      <c r="BQ174" s="57"/>
      <c r="BR174" s="57"/>
      <c r="BS174" s="57"/>
      <c r="BT174" s="57"/>
      <c r="BU174" s="57"/>
      <c r="BV174" s="57"/>
      <c r="BW174" s="57"/>
      <c r="BX174" s="57"/>
      <c r="BY174" s="57"/>
      <c r="BZ174" s="57"/>
      <c r="CA174" s="57"/>
      <c r="CB174" s="57"/>
      <c r="CC174" s="57"/>
      <c r="CD174" s="57"/>
      <c r="CE174" s="57"/>
      <c r="CF174" s="57"/>
      <c r="CG174" s="57"/>
      <c r="CH174" s="57"/>
      <c r="CI174" s="57"/>
      <c r="CJ174" s="57"/>
      <c r="CK174" s="57"/>
      <c r="CL174" s="57"/>
      <c r="CM174" s="57"/>
      <c r="CN174" s="57"/>
      <c r="CO174" s="57"/>
      <c r="CP174" s="57"/>
      <c r="CQ174" s="57"/>
      <c r="CR174" s="57"/>
      <c r="CS174" s="57"/>
      <c r="CT174" s="57"/>
      <c r="CU174" s="57"/>
      <c r="CV174" s="57"/>
      <c r="CW174" s="57"/>
      <c r="CX174" s="57"/>
      <c r="CY174" s="57"/>
      <c r="CZ174" s="57"/>
      <c r="DA174" s="57"/>
      <c r="DB174" s="57"/>
      <c r="DC174" s="57"/>
      <c r="DD174" s="57"/>
      <c r="DE174" s="57"/>
      <c r="DF174" s="57"/>
      <c r="DG174" s="57"/>
      <c r="DH174" s="57"/>
      <c r="DI174" s="57"/>
      <c r="DJ174" s="57"/>
      <c r="DK174" s="57"/>
      <c r="DL174" s="57"/>
      <c r="DM174" s="57"/>
      <c r="DN174" s="57"/>
      <c r="DO174" s="57"/>
      <c r="DP174" s="57"/>
      <c r="DQ174" s="57"/>
      <c r="DR174" s="57"/>
      <c r="DS174" s="57"/>
      <c r="DT174" s="57"/>
      <c r="DU174" s="57"/>
      <c r="DV174" s="101"/>
      <c r="DW174" s="57"/>
      <c r="DX174" s="57"/>
      <c r="DY174" s="57"/>
      <c r="DZ174" s="57"/>
      <c r="EA174" s="57"/>
      <c r="EB174" s="57"/>
      <c r="EC174" s="57"/>
      <c r="ED174" s="57"/>
      <c r="EE174" s="57"/>
      <c r="EF174" s="57"/>
      <c r="EG174" s="57"/>
      <c r="EH174" s="57"/>
      <c r="EI174" s="57"/>
      <c r="EJ174" s="57"/>
      <c r="EK174" s="57"/>
      <c r="EL174" s="57"/>
      <c r="EM174" s="57"/>
      <c r="EN174" s="57"/>
      <c r="EO174" s="57"/>
      <c r="EP174" s="57"/>
      <c r="EQ174" s="101"/>
      <c r="ER174" s="557"/>
    </row>
    <row r="175" spans="1:148" ht="15" customHeight="1" x14ac:dyDescent="0.25">
      <c r="A175" s="625"/>
      <c r="B175" s="1343" t="str">
        <f t="shared" si="10"/>
        <v>Desk 61</v>
      </c>
      <c r="C175" s="1348" t="str">
        <f>IF(ISBLANK(TB!C247), "", TB!C247)</f>
        <v/>
      </c>
      <c r="D175" s="1348" t="str">
        <f>IF(ISBLANK(TB!D247), "", TB!D247)</f>
        <v/>
      </c>
      <c r="E175" s="1348" t="str">
        <f>IF(ISBLANK(TB!E247), "", TB!E247)</f>
        <v/>
      </c>
      <c r="F175" s="1348" t="str">
        <f>IF(ISBLANK(TB!F247), "", TB!F247)</f>
        <v/>
      </c>
      <c r="G175" s="57"/>
      <c r="H175" s="57"/>
      <c r="I175" s="57"/>
      <c r="J175" s="57"/>
      <c r="K175" s="57"/>
      <c r="L175" s="57"/>
      <c r="M175" s="57"/>
      <c r="N175" s="57"/>
      <c r="O175" s="57"/>
      <c r="P175" s="57"/>
      <c r="Q175" s="57"/>
      <c r="R175" s="57"/>
      <c r="S175" s="57"/>
      <c r="T175" s="57"/>
      <c r="U175" s="57"/>
      <c r="V175" s="57"/>
      <c r="W175" s="57"/>
      <c r="X175" s="57"/>
      <c r="Y175" s="57"/>
      <c r="Z175" s="57"/>
      <c r="AA175" s="57"/>
      <c r="AB175" s="57"/>
      <c r="AC175" s="57"/>
      <c r="AD175" s="57"/>
      <c r="AE175" s="57"/>
      <c r="AF175" s="57"/>
      <c r="AG175" s="57"/>
      <c r="AH175" s="57"/>
      <c r="AI175" s="57"/>
      <c r="AJ175" s="57"/>
      <c r="AK175" s="57"/>
      <c r="AL175" s="57"/>
      <c r="AM175" s="57"/>
      <c r="AN175" s="57"/>
      <c r="AO175" s="57"/>
      <c r="AP175" s="57"/>
      <c r="AQ175" s="57"/>
      <c r="AR175" s="57"/>
      <c r="AS175" s="57"/>
      <c r="AT175" s="57"/>
      <c r="AU175" s="57"/>
      <c r="AV175" s="57"/>
      <c r="AW175" s="57"/>
      <c r="AX175" s="57"/>
      <c r="AY175" s="57"/>
      <c r="AZ175" s="57"/>
      <c r="BA175" s="57"/>
      <c r="BB175" s="57"/>
      <c r="BC175" s="57"/>
      <c r="BD175" s="57"/>
      <c r="BE175" s="57"/>
      <c r="BF175" s="57"/>
      <c r="BG175" s="57"/>
      <c r="BH175" s="57"/>
      <c r="BI175" s="57"/>
      <c r="BJ175" s="57"/>
      <c r="BK175" s="57"/>
      <c r="BL175" s="57"/>
      <c r="BM175" s="57"/>
      <c r="BN175" s="57"/>
      <c r="BO175" s="57"/>
      <c r="BP175" s="57"/>
      <c r="BQ175" s="57"/>
      <c r="BR175" s="57"/>
      <c r="BS175" s="57"/>
      <c r="BT175" s="57"/>
      <c r="BU175" s="57"/>
      <c r="BV175" s="57"/>
      <c r="BW175" s="57"/>
      <c r="BX175" s="57"/>
      <c r="BY175" s="57"/>
      <c r="BZ175" s="57"/>
      <c r="CA175" s="57"/>
      <c r="CB175" s="57"/>
      <c r="CC175" s="57"/>
      <c r="CD175" s="57"/>
      <c r="CE175" s="57"/>
      <c r="CF175" s="57"/>
      <c r="CG175" s="57"/>
      <c r="CH175" s="57"/>
      <c r="CI175" s="57"/>
      <c r="CJ175" s="57"/>
      <c r="CK175" s="57"/>
      <c r="CL175" s="57"/>
      <c r="CM175" s="57"/>
      <c r="CN175" s="57"/>
      <c r="CO175" s="57"/>
      <c r="CP175" s="57"/>
      <c r="CQ175" s="57"/>
      <c r="CR175" s="57"/>
      <c r="CS175" s="57"/>
      <c r="CT175" s="57"/>
      <c r="CU175" s="57"/>
      <c r="CV175" s="57"/>
      <c r="CW175" s="57"/>
      <c r="CX175" s="57"/>
      <c r="CY175" s="57"/>
      <c r="CZ175" s="57"/>
      <c r="DA175" s="57"/>
      <c r="DB175" s="57"/>
      <c r="DC175" s="57"/>
      <c r="DD175" s="57"/>
      <c r="DE175" s="57"/>
      <c r="DF175" s="57"/>
      <c r="DG175" s="57"/>
      <c r="DH175" s="57"/>
      <c r="DI175" s="57"/>
      <c r="DJ175" s="57"/>
      <c r="DK175" s="57"/>
      <c r="DL175" s="57"/>
      <c r="DM175" s="57"/>
      <c r="DN175" s="57"/>
      <c r="DO175" s="57"/>
      <c r="DP175" s="57"/>
      <c r="DQ175" s="57"/>
      <c r="DR175" s="57"/>
      <c r="DS175" s="57"/>
      <c r="DT175" s="57"/>
      <c r="DU175" s="57"/>
      <c r="DV175" s="101"/>
      <c r="DW175" s="57"/>
      <c r="DX175" s="57"/>
      <c r="DY175" s="57"/>
      <c r="DZ175" s="57"/>
      <c r="EA175" s="57"/>
      <c r="EB175" s="57"/>
      <c r="EC175" s="57"/>
      <c r="ED175" s="57"/>
      <c r="EE175" s="57"/>
      <c r="EF175" s="57"/>
      <c r="EG175" s="57"/>
      <c r="EH175" s="57"/>
      <c r="EI175" s="57"/>
      <c r="EJ175" s="57"/>
      <c r="EK175" s="57"/>
      <c r="EL175" s="57"/>
      <c r="EM175" s="57"/>
      <c r="EN175" s="57"/>
      <c r="EO175" s="57"/>
      <c r="EP175" s="57"/>
      <c r="EQ175" s="101"/>
      <c r="ER175" s="557"/>
    </row>
    <row r="176" spans="1:148" ht="15" customHeight="1" x14ac:dyDescent="0.25">
      <c r="A176" s="625"/>
      <c r="B176" s="1343" t="str">
        <f t="shared" si="10"/>
        <v>Desk 62</v>
      </c>
      <c r="C176" s="1348" t="str">
        <f>IF(ISBLANK(TB!C248), "", TB!C248)</f>
        <v/>
      </c>
      <c r="D176" s="1348" t="str">
        <f>IF(ISBLANK(TB!D248), "", TB!D248)</f>
        <v/>
      </c>
      <c r="E176" s="1348" t="str">
        <f>IF(ISBLANK(TB!E248), "", TB!E248)</f>
        <v/>
      </c>
      <c r="F176" s="1348" t="str">
        <f>IF(ISBLANK(TB!F248), "", TB!F248)</f>
        <v/>
      </c>
      <c r="G176" s="57"/>
      <c r="H176" s="57"/>
      <c r="I176" s="57"/>
      <c r="J176" s="57"/>
      <c r="K176" s="57"/>
      <c r="L176" s="57"/>
      <c r="M176" s="57"/>
      <c r="N176" s="57"/>
      <c r="O176" s="57"/>
      <c r="P176" s="57"/>
      <c r="Q176" s="57"/>
      <c r="R176" s="57"/>
      <c r="S176" s="57"/>
      <c r="T176" s="57"/>
      <c r="U176" s="57"/>
      <c r="V176" s="57"/>
      <c r="W176" s="57"/>
      <c r="X176" s="57"/>
      <c r="Y176" s="57"/>
      <c r="Z176" s="57"/>
      <c r="AA176" s="57"/>
      <c r="AB176" s="57"/>
      <c r="AC176" s="57"/>
      <c r="AD176" s="57"/>
      <c r="AE176" s="57"/>
      <c r="AF176" s="57"/>
      <c r="AG176" s="57"/>
      <c r="AH176" s="57"/>
      <c r="AI176" s="57"/>
      <c r="AJ176" s="57"/>
      <c r="AK176" s="57"/>
      <c r="AL176" s="57"/>
      <c r="AM176" s="57"/>
      <c r="AN176" s="57"/>
      <c r="AO176" s="57"/>
      <c r="AP176" s="57"/>
      <c r="AQ176" s="57"/>
      <c r="AR176" s="57"/>
      <c r="AS176" s="57"/>
      <c r="AT176" s="57"/>
      <c r="AU176" s="57"/>
      <c r="AV176" s="57"/>
      <c r="AW176" s="57"/>
      <c r="AX176" s="57"/>
      <c r="AY176" s="57"/>
      <c r="AZ176" s="57"/>
      <c r="BA176" s="57"/>
      <c r="BB176" s="57"/>
      <c r="BC176" s="57"/>
      <c r="BD176" s="57"/>
      <c r="BE176" s="57"/>
      <c r="BF176" s="57"/>
      <c r="BG176" s="57"/>
      <c r="BH176" s="57"/>
      <c r="BI176" s="57"/>
      <c r="BJ176" s="57"/>
      <c r="BK176" s="57"/>
      <c r="BL176" s="57"/>
      <c r="BM176" s="57"/>
      <c r="BN176" s="57"/>
      <c r="BO176" s="57"/>
      <c r="BP176" s="57"/>
      <c r="BQ176" s="57"/>
      <c r="BR176" s="57"/>
      <c r="BS176" s="57"/>
      <c r="BT176" s="57"/>
      <c r="BU176" s="57"/>
      <c r="BV176" s="57"/>
      <c r="BW176" s="57"/>
      <c r="BX176" s="57"/>
      <c r="BY176" s="57"/>
      <c r="BZ176" s="57"/>
      <c r="CA176" s="57"/>
      <c r="CB176" s="57"/>
      <c r="CC176" s="57"/>
      <c r="CD176" s="57"/>
      <c r="CE176" s="57"/>
      <c r="CF176" s="57"/>
      <c r="CG176" s="57"/>
      <c r="CH176" s="57"/>
      <c r="CI176" s="57"/>
      <c r="CJ176" s="57"/>
      <c r="CK176" s="57"/>
      <c r="CL176" s="57"/>
      <c r="CM176" s="57"/>
      <c r="CN176" s="57"/>
      <c r="CO176" s="57"/>
      <c r="CP176" s="57"/>
      <c r="CQ176" s="57"/>
      <c r="CR176" s="57"/>
      <c r="CS176" s="57"/>
      <c r="CT176" s="57"/>
      <c r="CU176" s="57"/>
      <c r="CV176" s="57"/>
      <c r="CW176" s="57"/>
      <c r="CX176" s="57"/>
      <c r="CY176" s="57"/>
      <c r="CZ176" s="57"/>
      <c r="DA176" s="57"/>
      <c r="DB176" s="57"/>
      <c r="DC176" s="57"/>
      <c r="DD176" s="57"/>
      <c r="DE176" s="57"/>
      <c r="DF176" s="57"/>
      <c r="DG176" s="57"/>
      <c r="DH176" s="57"/>
      <c r="DI176" s="57"/>
      <c r="DJ176" s="57"/>
      <c r="DK176" s="57"/>
      <c r="DL176" s="57"/>
      <c r="DM176" s="57"/>
      <c r="DN176" s="57"/>
      <c r="DO176" s="57"/>
      <c r="DP176" s="57"/>
      <c r="DQ176" s="57"/>
      <c r="DR176" s="57"/>
      <c r="DS176" s="57"/>
      <c r="DT176" s="57"/>
      <c r="DU176" s="57"/>
      <c r="DV176" s="101"/>
      <c r="DW176" s="57"/>
      <c r="DX176" s="57"/>
      <c r="DY176" s="57"/>
      <c r="DZ176" s="57"/>
      <c r="EA176" s="57"/>
      <c r="EB176" s="57"/>
      <c r="EC176" s="57"/>
      <c r="ED176" s="57"/>
      <c r="EE176" s="57"/>
      <c r="EF176" s="57"/>
      <c r="EG176" s="57"/>
      <c r="EH176" s="57"/>
      <c r="EI176" s="57"/>
      <c r="EJ176" s="57"/>
      <c r="EK176" s="57"/>
      <c r="EL176" s="57"/>
      <c r="EM176" s="57"/>
      <c r="EN176" s="57"/>
      <c r="EO176" s="57"/>
      <c r="EP176" s="57"/>
      <c r="EQ176" s="101"/>
      <c r="ER176" s="557"/>
    </row>
    <row r="177" spans="1:148" ht="15" customHeight="1" x14ac:dyDescent="0.25">
      <c r="A177" s="625"/>
      <c r="B177" s="1343" t="str">
        <f t="shared" si="10"/>
        <v>Desk 63</v>
      </c>
      <c r="C177" s="1348" t="str">
        <f>IF(ISBLANK(TB!C249), "", TB!C249)</f>
        <v/>
      </c>
      <c r="D177" s="1348" t="str">
        <f>IF(ISBLANK(TB!D249), "", TB!D249)</f>
        <v/>
      </c>
      <c r="E177" s="1348" t="str">
        <f>IF(ISBLANK(TB!E249), "", TB!E249)</f>
        <v/>
      </c>
      <c r="F177" s="1348" t="str">
        <f>IF(ISBLANK(TB!F249), "", TB!F249)</f>
        <v/>
      </c>
      <c r="G177" s="57"/>
      <c r="H177" s="57"/>
      <c r="I177" s="57"/>
      <c r="J177" s="57"/>
      <c r="K177" s="57"/>
      <c r="L177" s="57"/>
      <c r="M177" s="57"/>
      <c r="N177" s="57"/>
      <c r="O177" s="57"/>
      <c r="P177" s="57"/>
      <c r="Q177" s="57"/>
      <c r="R177" s="57"/>
      <c r="S177" s="57"/>
      <c r="T177" s="57"/>
      <c r="U177" s="57"/>
      <c r="V177" s="57"/>
      <c r="W177" s="57"/>
      <c r="X177" s="57"/>
      <c r="Y177" s="57"/>
      <c r="Z177" s="57"/>
      <c r="AA177" s="57"/>
      <c r="AB177" s="57"/>
      <c r="AC177" s="57"/>
      <c r="AD177" s="57"/>
      <c r="AE177" s="57"/>
      <c r="AF177" s="57"/>
      <c r="AG177" s="57"/>
      <c r="AH177" s="57"/>
      <c r="AI177" s="57"/>
      <c r="AJ177" s="57"/>
      <c r="AK177" s="57"/>
      <c r="AL177" s="57"/>
      <c r="AM177" s="57"/>
      <c r="AN177" s="57"/>
      <c r="AO177" s="57"/>
      <c r="AP177" s="57"/>
      <c r="AQ177" s="57"/>
      <c r="AR177" s="57"/>
      <c r="AS177" s="57"/>
      <c r="AT177" s="57"/>
      <c r="AU177" s="57"/>
      <c r="AV177" s="57"/>
      <c r="AW177" s="57"/>
      <c r="AX177" s="57"/>
      <c r="AY177" s="57"/>
      <c r="AZ177" s="57"/>
      <c r="BA177" s="57"/>
      <c r="BB177" s="57"/>
      <c r="BC177" s="57"/>
      <c r="BD177" s="57"/>
      <c r="BE177" s="57"/>
      <c r="BF177" s="57"/>
      <c r="BG177" s="57"/>
      <c r="BH177" s="57"/>
      <c r="BI177" s="57"/>
      <c r="BJ177" s="57"/>
      <c r="BK177" s="57"/>
      <c r="BL177" s="57"/>
      <c r="BM177" s="57"/>
      <c r="BN177" s="57"/>
      <c r="BO177" s="57"/>
      <c r="BP177" s="57"/>
      <c r="BQ177" s="57"/>
      <c r="BR177" s="57"/>
      <c r="BS177" s="57"/>
      <c r="BT177" s="57"/>
      <c r="BU177" s="57"/>
      <c r="BV177" s="57"/>
      <c r="BW177" s="57"/>
      <c r="BX177" s="57"/>
      <c r="BY177" s="57"/>
      <c r="BZ177" s="57"/>
      <c r="CA177" s="57"/>
      <c r="CB177" s="57"/>
      <c r="CC177" s="57"/>
      <c r="CD177" s="57"/>
      <c r="CE177" s="57"/>
      <c r="CF177" s="57"/>
      <c r="CG177" s="57"/>
      <c r="CH177" s="57"/>
      <c r="CI177" s="57"/>
      <c r="CJ177" s="57"/>
      <c r="CK177" s="57"/>
      <c r="CL177" s="57"/>
      <c r="CM177" s="57"/>
      <c r="CN177" s="57"/>
      <c r="CO177" s="57"/>
      <c r="CP177" s="57"/>
      <c r="CQ177" s="57"/>
      <c r="CR177" s="57"/>
      <c r="CS177" s="57"/>
      <c r="CT177" s="57"/>
      <c r="CU177" s="57"/>
      <c r="CV177" s="57"/>
      <c r="CW177" s="57"/>
      <c r="CX177" s="57"/>
      <c r="CY177" s="57"/>
      <c r="CZ177" s="57"/>
      <c r="DA177" s="57"/>
      <c r="DB177" s="57"/>
      <c r="DC177" s="57"/>
      <c r="DD177" s="57"/>
      <c r="DE177" s="57"/>
      <c r="DF177" s="57"/>
      <c r="DG177" s="57"/>
      <c r="DH177" s="57"/>
      <c r="DI177" s="57"/>
      <c r="DJ177" s="57"/>
      <c r="DK177" s="57"/>
      <c r="DL177" s="57"/>
      <c r="DM177" s="57"/>
      <c r="DN177" s="57"/>
      <c r="DO177" s="57"/>
      <c r="DP177" s="57"/>
      <c r="DQ177" s="57"/>
      <c r="DR177" s="57"/>
      <c r="DS177" s="57"/>
      <c r="DT177" s="57"/>
      <c r="DU177" s="57"/>
      <c r="DV177" s="101"/>
      <c r="DW177" s="57"/>
      <c r="DX177" s="57"/>
      <c r="DY177" s="57"/>
      <c r="DZ177" s="57"/>
      <c r="EA177" s="57"/>
      <c r="EB177" s="57"/>
      <c r="EC177" s="57"/>
      <c r="ED177" s="57"/>
      <c r="EE177" s="57"/>
      <c r="EF177" s="57"/>
      <c r="EG177" s="57"/>
      <c r="EH177" s="57"/>
      <c r="EI177" s="57"/>
      <c r="EJ177" s="57"/>
      <c r="EK177" s="57"/>
      <c r="EL177" s="57"/>
      <c r="EM177" s="57"/>
      <c r="EN177" s="57"/>
      <c r="EO177" s="57"/>
      <c r="EP177" s="57"/>
      <c r="EQ177" s="101"/>
      <c r="ER177" s="557"/>
    </row>
    <row r="178" spans="1:148" ht="15" customHeight="1" x14ac:dyDescent="0.25">
      <c r="A178" s="625"/>
      <c r="B178" s="1343" t="str">
        <f t="shared" si="10"/>
        <v>Desk 64</v>
      </c>
      <c r="C178" s="1348" t="str">
        <f>IF(ISBLANK(TB!C250), "", TB!C250)</f>
        <v/>
      </c>
      <c r="D178" s="1348" t="str">
        <f>IF(ISBLANK(TB!D250), "", TB!D250)</f>
        <v/>
      </c>
      <c r="E178" s="1348" t="str">
        <f>IF(ISBLANK(TB!E250), "", TB!E250)</f>
        <v/>
      </c>
      <c r="F178" s="1348" t="str">
        <f>IF(ISBLANK(TB!F250), "", TB!F250)</f>
        <v/>
      </c>
      <c r="G178" s="57"/>
      <c r="H178" s="57"/>
      <c r="I178" s="57"/>
      <c r="J178" s="57"/>
      <c r="K178" s="57"/>
      <c r="L178" s="57"/>
      <c r="M178" s="57"/>
      <c r="N178" s="57"/>
      <c r="O178" s="57"/>
      <c r="P178" s="57"/>
      <c r="Q178" s="57"/>
      <c r="R178" s="57"/>
      <c r="S178" s="57"/>
      <c r="T178" s="57"/>
      <c r="U178" s="57"/>
      <c r="V178" s="57"/>
      <c r="W178" s="57"/>
      <c r="X178" s="57"/>
      <c r="Y178" s="57"/>
      <c r="Z178" s="57"/>
      <c r="AA178" s="57"/>
      <c r="AB178" s="57"/>
      <c r="AC178" s="57"/>
      <c r="AD178" s="57"/>
      <c r="AE178" s="57"/>
      <c r="AF178" s="57"/>
      <c r="AG178" s="57"/>
      <c r="AH178" s="57"/>
      <c r="AI178" s="57"/>
      <c r="AJ178" s="57"/>
      <c r="AK178" s="57"/>
      <c r="AL178" s="57"/>
      <c r="AM178" s="57"/>
      <c r="AN178" s="57"/>
      <c r="AO178" s="57"/>
      <c r="AP178" s="57"/>
      <c r="AQ178" s="57"/>
      <c r="AR178" s="57"/>
      <c r="AS178" s="57"/>
      <c r="AT178" s="57"/>
      <c r="AU178" s="57"/>
      <c r="AV178" s="57"/>
      <c r="AW178" s="57"/>
      <c r="AX178" s="57"/>
      <c r="AY178" s="57"/>
      <c r="AZ178" s="57"/>
      <c r="BA178" s="57"/>
      <c r="BB178" s="57"/>
      <c r="BC178" s="57"/>
      <c r="BD178" s="57"/>
      <c r="BE178" s="57"/>
      <c r="BF178" s="57"/>
      <c r="BG178" s="57"/>
      <c r="BH178" s="57"/>
      <c r="BI178" s="57"/>
      <c r="BJ178" s="57"/>
      <c r="BK178" s="57"/>
      <c r="BL178" s="57"/>
      <c r="BM178" s="57"/>
      <c r="BN178" s="57"/>
      <c r="BO178" s="57"/>
      <c r="BP178" s="57"/>
      <c r="BQ178" s="57"/>
      <c r="BR178" s="57"/>
      <c r="BS178" s="57"/>
      <c r="BT178" s="57"/>
      <c r="BU178" s="57"/>
      <c r="BV178" s="57"/>
      <c r="BW178" s="57"/>
      <c r="BX178" s="57"/>
      <c r="BY178" s="57"/>
      <c r="BZ178" s="57"/>
      <c r="CA178" s="57"/>
      <c r="CB178" s="57"/>
      <c r="CC178" s="57"/>
      <c r="CD178" s="57"/>
      <c r="CE178" s="57"/>
      <c r="CF178" s="57"/>
      <c r="CG178" s="57"/>
      <c r="CH178" s="57"/>
      <c r="CI178" s="57"/>
      <c r="CJ178" s="57"/>
      <c r="CK178" s="57"/>
      <c r="CL178" s="57"/>
      <c r="CM178" s="57"/>
      <c r="CN178" s="57"/>
      <c r="CO178" s="57"/>
      <c r="CP178" s="57"/>
      <c r="CQ178" s="57"/>
      <c r="CR178" s="57"/>
      <c r="CS178" s="57"/>
      <c r="CT178" s="57"/>
      <c r="CU178" s="57"/>
      <c r="CV178" s="57"/>
      <c r="CW178" s="57"/>
      <c r="CX178" s="57"/>
      <c r="CY178" s="57"/>
      <c r="CZ178" s="57"/>
      <c r="DA178" s="57"/>
      <c r="DB178" s="57"/>
      <c r="DC178" s="57"/>
      <c r="DD178" s="57"/>
      <c r="DE178" s="57"/>
      <c r="DF178" s="57"/>
      <c r="DG178" s="57"/>
      <c r="DH178" s="57"/>
      <c r="DI178" s="57"/>
      <c r="DJ178" s="57"/>
      <c r="DK178" s="57"/>
      <c r="DL178" s="57"/>
      <c r="DM178" s="57"/>
      <c r="DN178" s="57"/>
      <c r="DO178" s="57"/>
      <c r="DP178" s="57"/>
      <c r="DQ178" s="57"/>
      <c r="DR178" s="57"/>
      <c r="DS178" s="57"/>
      <c r="DT178" s="57"/>
      <c r="DU178" s="57"/>
      <c r="DV178" s="101"/>
      <c r="DW178" s="57"/>
      <c r="DX178" s="57"/>
      <c r="DY178" s="57"/>
      <c r="DZ178" s="57"/>
      <c r="EA178" s="57"/>
      <c r="EB178" s="57"/>
      <c r="EC178" s="57"/>
      <c r="ED178" s="57"/>
      <c r="EE178" s="57"/>
      <c r="EF178" s="57"/>
      <c r="EG178" s="57"/>
      <c r="EH178" s="57"/>
      <c r="EI178" s="57"/>
      <c r="EJ178" s="57"/>
      <c r="EK178" s="57"/>
      <c r="EL178" s="57"/>
      <c r="EM178" s="57"/>
      <c r="EN178" s="57"/>
      <c r="EO178" s="57"/>
      <c r="EP178" s="57"/>
      <c r="EQ178" s="101"/>
      <c r="ER178" s="557"/>
    </row>
    <row r="179" spans="1:148" ht="15" customHeight="1" x14ac:dyDescent="0.25">
      <c r="A179" s="625"/>
      <c r="B179" s="1343" t="str">
        <f t="shared" ref="B179:B210" si="11">B76</f>
        <v>Desk 65</v>
      </c>
      <c r="C179" s="1348" t="str">
        <f>IF(ISBLANK(TB!C251), "", TB!C251)</f>
        <v/>
      </c>
      <c r="D179" s="1348" t="str">
        <f>IF(ISBLANK(TB!D251), "", TB!D251)</f>
        <v/>
      </c>
      <c r="E179" s="1348" t="str">
        <f>IF(ISBLANK(TB!E251), "", TB!E251)</f>
        <v/>
      </c>
      <c r="F179" s="1348" t="str">
        <f>IF(ISBLANK(TB!F251), "", TB!F251)</f>
        <v/>
      </c>
      <c r="G179" s="57"/>
      <c r="H179" s="57"/>
      <c r="I179" s="57"/>
      <c r="J179" s="57"/>
      <c r="K179" s="57"/>
      <c r="L179" s="57"/>
      <c r="M179" s="57"/>
      <c r="N179" s="57"/>
      <c r="O179" s="57"/>
      <c r="P179" s="57"/>
      <c r="Q179" s="57"/>
      <c r="R179" s="57"/>
      <c r="S179" s="57"/>
      <c r="T179" s="57"/>
      <c r="U179" s="57"/>
      <c r="V179" s="57"/>
      <c r="W179" s="57"/>
      <c r="X179" s="57"/>
      <c r="Y179" s="57"/>
      <c r="Z179" s="57"/>
      <c r="AA179" s="57"/>
      <c r="AB179" s="57"/>
      <c r="AC179" s="57"/>
      <c r="AD179" s="57"/>
      <c r="AE179" s="57"/>
      <c r="AF179" s="57"/>
      <c r="AG179" s="57"/>
      <c r="AH179" s="57"/>
      <c r="AI179" s="57"/>
      <c r="AJ179" s="57"/>
      <c r="AK179" s="57"/>
      <c r="AL179" s="57"/>
      <c r="AM179" s="57"/>
      <c r="AN179" s="57"/>
      <c r="AO179" s="57"/>
      <c r="AP179" s="57"/>
      <c r="AQ179" s="57"/>
      <c r="AR179" s="57"/>
      <c r="AS179" s="57"/>
      <c r="AT179" s="57"/>
      <c r="AU179" s="57"/>
      <c r="AV179" s="57"/>
      <c r="AW179" s="57"/>
      <c r="AX179" s="57"/>
      <c r="AY179" s="57"/>
      <c r="AZ179" s="57"/>
      <c r="BA179" s="57"/>
      <c r="BB179" s="57"/>
      <c r="BC179" s="57"/>
      <c r="BD179" s="57"/>
      <c r="BE179" s="57"/>
      <c r="BF179" s="57"/>
      <c r="BG179" s="57"/>
      <c r="BH179" s="57"/>
      <c r="BI179" s="57"/>
      <c r="BJ179" s="57"/>
      <c r="BK179" s="57"/>
      <c r="BL179" s="57"/>
      <c r="BM179" s="57"/>
      <c r="BN179" s="57"/>
      <c r="BO179" s="57"/>
      <c r="BP179" s="57"/>
      <c r="BQ179" s="57"/>
      <c r="BR179" s="57"/>
      <c r="BS179" s="57"/>
      <c r="BT179" s="57"/>
      <c r="BU179" s="57"/>
      <c r="BV179" s="57"/>
      <c r="BW179" s="57"/>
      <c r="BX179" s="57"/>
      <c r="BY179" s="57"/>
      <c r="BZ179" s="57"/>
      <c r="CA179" s="57"/>
      <c r="CB179" s="57"/>
      <c r="CC179" s="57"/>
      <c r="CD179" s="57"/>
      <c r="CE179" s="57"/>
      <c r="CF179" s="57"/>
      <c r="CG179" s="57"/>
      <c r="CH179" s="57"/>
      <c r="CI179" s="57"/>
      <c r="CJ179" s="57"/>
      <c r="CK179" s="57"/>
      <c r="CL179" s="57"/>
      <c r="CM179" s="57"/>
      <c r="CN179" s="57"/>
      <c r="CO179" s="57"/>
      <c r="CP179" s="57"/>
      <c r="CQ179" s="57"/>
      <c r="CR179" s="57"/>
      <c r="CS179" s="57"/>
      <c r="CT179" s="57"/>
      <c r="CU179" s="57"/>
      <c r="CV179" s="57"/>
      <c r="CW179" s="57"/>
      <c r="CX179" s="57"/>
      <c r="CY179" s="57"/>
      <c r="CZ179" s="57"/>
      <c r="DA179" s="57"/>
      <c r="DB179" s="57"/>
      <c r="DC179" s="57"/>
      <c r="DD179" s="57"/>
      <c r="DE179" s="57"/>
      <c r="DF179" s="57"/>
      <c r="DG179" s="57"/>
      <c r="DH179" s="57"/>
      <c r="DI179" s="57"/>
      <c r="DJ179" s="57"/>
      <c r="DK179" s="57"/>
      <c r="DL179" s="57"/>
      <c r="DM179" s="57"/>
      <c r="DN179" s="57"/>
      <c r="DO179" s="57"/>
      <c r="DP179" s="57"/>
      <c r="DQ179" s="57"/>
      <c r="DR179" s="57"/>
      <c r="DS179" s="57"/>
      <c r="DT179" s="57"/>
      <c r="DU179" s="57"/>
      <c r="DV179" s="101"/>
      <c r="DW179" s="57"/>
      <c r="DX179" s="57"/>
      <c r="DY179" s="57"/>
      <c r="DZ179" s="57"/>
      <c r="EA179" s="57"/>
      <c r="EB179" s="57"/>
      <c r="EC179" s="57"/>
      <c r="ED179" s="57"/>
      <c r="EE179" s="57"/>
      <c r="EF179" s="57"/>
      <c r="EG179" s="57"/>
      <c r="EH179" s="57"/>
      <c r="EI179" s="57"/>
      <c r="EJ179" s="57"/>
      <c r="EK179" s="57"/>
      <c r="EL179" s="57"/>
      <c r="EM179" s="57"/>
      <c r="EN179" s="57"/>
      <c r="EO179" s="57"/>
      <c r="EP179" s="57"/>
      <c r="EQ179" s="101"/>
      <c r="ER179" s="557"/>
    </row>
    <row r="180" spans="1:148" ht="15" customHeight="1" x14ac:dyDescent="0.25">
      <c r="A180" s="625"/>
      <c r="B180" s="1343" t="str">
        <f t="shared" si="11"/>
        <v>Desk 66</v>
      </c>
      <c r="C180" s="1348" t="str">
        <f>IF(ISBLANK(TB!C252), "", TB!C252)</f>
        <v/>
      </c>
      <c r="D180" s="1348" t="str">
        <f>IF(ISBLANK(TB!D252), "", TB!D252)</f>
        <v/>
      </c>
      <c r="E180" s="1348" t="str">
        <f>IF(ISBLANK(TB!E252), "", TB!E252)</f>
        <v/>
      </c>
      <c r="F180" s="1348" t="str">
        <f>IF(ISBLANK(TB!F252), "", TB!F252)</f>
        <v/>
      </c>
      <c r="G180" s="57"/>
      <c r="H180" s="57"/>
      <c r="I180" s="57"/>
      <c r="J180" s="57"/>
      <c r="K180" s="57"/>
      <c r="L180" s="57"/>
      <c r="M180" s="57"/>
      <c r="N180" s="57"/>
      <c r="O180" s="57"/>
      <c r="P180" s="57"/>
      <c r="Q180" s="57"/>
      <c r="R180" s="57"/>
      <c r="S180" s="57"/>
      <c r="T180" s="57"/>
      <c r="U180" s="57"/>
      <c r="V180" s="57"/>
      <c r="W180" s="57"/>
      <c r="X180" s="57"/>
      <c r="Y180" s="57"/>
      <c r="Z180" s="57"/>
      <c r="AA180" s="57"/>
      <c r="AB180" s="57"/>
      <c r="AC180" s="57"/>
      <c r="AD180" s="57"/>
      <c r="AE180" s="57"/>
      <c r="AF180" s="57"/>
      <c r="AG180" s="57"/>
      <c r="AH180" s="57"/>
      <c r="AI180" s="57"/>
      <c r="AJ180" s="57"/>
      <c r="AK180" s="57"/>
      <c r="AL180" s="57"/>
      <c r="AM180" s="57"/>
      <c r="AN180" s="57"/>
      <c r="AO180" s="57"/>
      <c r="AP180" s="57"/>
      <c r="AQ180" s="57"/>
      <c r="AR180" s="57"/>
      <c r="AS180" s="57"/>
      <c r="AT180" s="57"/>
      <c r="AU180" s="57"/>
      <c r="AV180" s="57"/>
      <c r="AW180" s="57"/>
      <c r="AX180" s="57"/>
      <c r="AY180" s="57"/>
      <c r="AZ180" s="57"/>
      <c r="BA180" s="57"/>
      <c r="BB180" s="57"/>
      <c r="BC180" s="57"/>
      <c r="BD180" s="57"/>
      <c r="BE180" s="57"/>
      <c r="BF180" s="57"/>
      <c r="BG180" s="57"/>
      <c r="BH180" s="57"/>
      <c r="BI180" s="57"/>
      <c r="BJ180" s="57"/>
      <c r="BK180" s="57"/>
      <c r="BL180" s="57"/>
      <c r="BM180" s="57"/>
      <c r="BN180" s="57"/>
      <c r="BO180" s="57"/>
      <c r="BP180" s="57"/>
      <c r="BQ180" s="57"/>
      <c r="BR180" s="57"/>
      <c r="BS180" s="57"/>
      <c r="BT180" s="57"/>
      <c r="BU180" s="57"/>
      <c r="BV180" s="57"/>
      <c r="BW180" s="57"/>
      <c r="BX180" s="57"/>
      <c r="BY180" s="57"/>
      <c r="BZ180" s="57"/>
      <c r="CA180" s="57"/>
      <c r="CB180" s="57"/>
      <c r="CC180" s="57"/>
      <c r="CD180" s="57"/>
      <c r="CE180" s="57"/>
      <c r="CF180" s="57"/>
      <c r="CG180" s="57"/>
      <c r="CH180" s="57"/>
      <c r="CI180" s="57"/>
      <c r="CJ180" s="57"/>
      <c r="CK180" s="57"/>
      <c r="CL180" s="57"/>
      <c r="CM180" s="57"/>
      <c r="CN180" s="57"/>
      <c r="CO180" s="57"/>
      <c r="CP180" s="57"/>
      <c r="CQ180" s="57"/>
      <c r="CR180" s="57"/>
      <c r="CS180" s="57"/>
      <c r="CT180" s="57"/>
      <c r="CU180" s="57"/>
      <c r="CV180" s="57"/>
      <c r="CW180" s="57"/>
      <c r="CX180" s="57"/>
      <c r="CY180" s="57"/>
      <c r="CZ180" s="57"/>
      <c r="DA180" s="57"/>
      <c r="DB180" s="57"/>
      <c r="DC180" s="57"/>
      <c r="DD180" s="57"/>
      <c r="DE180" s="57"/>
      <c r="DF180" s="57"/>
      <c r="DG180" s="57"/>
      <c r="DH180" s="57"/>
      <c r="DI180" s="57"/>
      <c r="DJ180" s="57"/>
      <c r="DK180" s="57"/>
      <c r="DL180" s="57"/>
      <c r="DM180" s="57"/>
      <c r="DN180" s="57"/>
      <c r="DO180" s="57"/>
      <c r="DP180" s="57"/>
      <c r="DQ180" s="57"/>
      <c r="DR180" s="57"/>
      <c r="DS180" s="57"/>
      <c r="DT180" s="57"/>
      <c r="DU180" s="57"/>
      <c r="DV180" s="101"/>
      <c r="DW180" s="57"/>
      <c r="DX180" s="57"/>
      <c r="DY180" s="57"/>
      <c r="DZ180" s="57"/>
      <c r="EA180" s="57"/>
      <c r="EB180" s="57"/>
      <c r="EC180" s="57"/>
      <c r="ED180" s="57"/>
      <c r="EE180" s="57"/>
      <c r="EF180" s="57"/>
      <c r="EG180" s="57"/>
      <c r="EH180" s="57"/>
      <c r="EI180" s="57"/>
      <c r="EJ180" s="57"/>
      <c r="EK180" s="57"/>
      <c r="EL180" s="57"/>
      <c r="EM180" s="57"/>
      <c r="EN180" s="57"/>
      <c r="EO180" s="57"/>
      <c r="EP180" s="57"/>
      <c r="EQ180" s="101"/>
      <c r="ER180" s="557"/>
    </row>
    <row r="181" spans="1:148" ht="15" customHeight="1" x14ac:dyDescent="0.25">
      <c r="A181" s="625"/>
      <c r="B181" s="1343" t="str">
        <f t="shared" si="11"/>
        <v>Desk 67</v>
      </c>
      <c r="C181" s="1348" t="str">
        <f>IF(ISBLANK(TB!C253), "", TB!C253)</f>
        <v/>
      </c>
      <c r="D181" s="1348" t="str">
        <f>IF(ISBLANK(TB!D253), "", TB!D253)</f>
        <v/>
      </c>
      <c r="E181" s="1348" t="str">
        <f>IF(ISBLANK(TB!E253), "", TB!E253)</f>
        <v/>
      </c>
      <c r="F181" s="1348" t="str">
        <f>IF(ISBLANK(TB!F253), "", TB!F253)</f>
        <v/>
      </c>
      <c r="G181" s="57"/>
      <c r="H181" s="57"/>
      <c r="I181" s="57"/>
      <c r="J181" s="57"/>
      <c r="K181" s="57"/>
      <c r="L181" s="57"/>
      <c r="M181" s="57"/>
      <c r="N181" s="57"/>
      <c r="O181" s="57"/>
      <c r="P181" s="57"/>
      <c r="Q181" s="57"/>
      <c r="R181" s="57"/>
      <c r="S181" s="57"/>
      <c r="T181" s="57"/>
      <c r="U181" s="57"/>
      <c r="V181" s="57"/>
      <c r="W181" s="57"/>
      <c r="X181" s="57"/>
      <c r="Y181" s="57"/>
      <c r="Z181" s="57"/>
      <c r="AA181" s="57"/>
      <c r="AB181" s="57"/>
      <c r="AC181" s="57"/>
      <c r="AD181" s="57"/>
      <c r="AE181" s="57"/>
      <c r="AF181" s="57"/>
      <c r="AG181" s="57"/>
      <c r="AH181" s="57"/>
      <c r="AI181" s="57"/>
      <c r="AJ181" s="57"/>
      <c r="AK181" s="57"/>
      <c r="AL181" s="57"/>
      <c r="AM181" s="57"/>
      <c r="AN181" s="57"/>
      <c r="AO181" s="57"/>
      <c r="AP181" s="57"/>
      <c r="AQ181" s="57"/>
      <c r="AR181" s="57"/>
      <c r="AS181" s="57"/>
      <c r="AT181" s="57"/>
      <c r="AU181" s="57"/>
      <c r="AV181" s="57"/>
      <c r="AW181" s="57"/>
      <c r="AX181" s="57"/>
      <c r="AY181" s="57"/>
      <c r="AZ181" s="57"/>
      <c r="BA181" s="57"/>
      <c r="BB181" s="57"/>
      <c r="BC181" s="57"/>
      <c r="BD181" s="57"/>
      <c r="BE181" s="57"/>
      <c r="BF181" s="57"/>
      <c r="BG181" s="57"/>
      <c r="BH181" s="57"/>
      <c r="BI181" s="57"/>
      <c r="BJ181" s="57"/>
      <c r="BK181" s="57"/>
      <c r="BL181" s="57"/>
      <c r="BM181" s="57"/>
      <c r="BN181" s="57"/>
      <c r="BO181" s="57"/>
      <c r="BP181" s="57"/>
      <c r="BQ181" s="57"/>
      <c r="BR181" s="57"/>
      <c r="BS181" s="57"/>
      <c r="BT181" s="57"/>
      <c r="BU181" s="57"/>
      <c r="BV181" s="57"/>
      <c r="BW181" s="57"/>
      <c r="BX181" s="57"/>
      <c r="BY181" s="57"/>
      <c r="BZ181" s="57"/>
      <c r="CA181" s="57"/>
      <c r="CB181" s="57"/>
      <c r="CC181" s="57"/>
      <c r="CD181" s="57"/>
      <c r="CE181" s="57"/>
      <c r="CF181" s="57"/>
      <c r="CG181" s="57"/>
      <c r="CH181" s="57"/>
      <c r="CI181" s="57"/>
      <c r="CJ181" s="57"/>
      <c r="CK181" s="57"/>
      <c r="CL181" s="57"/>
      <c r="CM181" s="57"/>
      <c r="CN181" s="57"/>
      <c r="CO181" s="57"/>
      <c r="CP181" s="57"/>
      <c r="CQ181" s="57"/>
      <c r="CR181" s="57"/>
      <c r="CS181" s="57"/>
      <c r="CT181" s="57"/>
      <c r="CU181" s="57"/>
      <c r="CV181" s="57"/>
      <c r="CW181" s="57"/>
      <c r="CX181" s="57"/>
      <c r="CY181" s="57"/>
      <c r="CZ181" s="57"/>
      <c r="DA181" s="57"/>
      <c r="DB181" s="57"/>
      <c r="DC181" s="57"/>
      <c r="DD181" s="57"/>
      <c r="DE181" s="57"/>
      <c r="DF181" s="57"/>
      <c r="DG181" s="57"/>
      <c r="DH181" s="57"/>
      <c r="DI181" s="57"/>
      <c r="DJ181" s="57"/>
      <c r="DK181" s="57"/>
      <c r="DL181" s="57"/>
      <c r="DM181" s="57"/>
      <c r="DN181" s="57"/>
      <c r="DO181" s="57"/>
      <c r="DP181" s="57"/>
      <c r="DQ181" s="57"/>
      <c r="DR181" s="57"/>
      <c r="DS181" s="57"/>
      <c r="DT181" s="57"/>
      <c r="DU181" s="57"/>
      <c r="DV181" s="101"/>
      <c r="DW181" s="57"/>
      <c r="DX181" s="57"/>
      <c r="DY181" s="57"/>
      <c r="DZ181" s="57"/>
      <c r="EA181" s="57"/>
      <c r="EB181" s="57"/>
      <c r="EC181" s="57"/>
      <c r="ED181" s="57"/>
      <c r="EE181" s="57"/>
      <c r="EF181" s="57"/>
      <c r="EG181" s="57"/>
      <c r="EH181" s="57"/>
      <c r="EI181" s="57"/>
      <c r="EJ181" s="57"/>
      <c r="EK181" s="57"/>
      <c r="EL181" s="57"/>
      <c r="EM181" s="57"/>
      <c r="EN181" s="57"/>
      <c r="EO181" s="57"/>
      <c r="EP181" s="57"/>
      <c r="EQ181" s="101"/>
      <c r="ER181" s="557"/>
    </row>
    <row r="182" spans="1:148" ht="15" customHeight="1" x14ac:dyDescent="0.25">
      <c r="A182" s="625"/>
      <c r="B182" s="1343" t="str">
        <f t="shared" si="11"/>
        <v>Desk 68</v>
      </c>
      <c r="C182" s="1348" t="str">
        <f>IF(ISBLANK(TB!C254), "", TB!C254)</f>
        <v/>
      </c>
      <c r="D182" s="1348" t="str">
        <f>IF(ISBLANK(TB!D254), "", TB!D254)</f>
        <v/>
      </c>
      <c r="E182" s="1348" t="str">
        <f>IF(ISBLANK(TB!E254), "", TB!E254)</f>
        <v/>
      </c>
      <c r="F182" s="1348" t="str">
        <f>IF(ISBLANK(TB!F254), "", TB!F254)</f>
        <v/>
      </c>
      <c r="G182" s="57"/>
      <c r="H182" s="57"/>
      <c r="I182" s="57"/>
      <c r="J182" s="57"/>
      <c r="K182" s="57"/>
      <c r="L182" s="57"/>
      <c r="M182" s="57"/>
      <c r="N182" s="57"/>
      <c r="O182" s="57"/>
      <c r="P182" s="57"/>
      <c r="Q182" s="57"/>
      <c r="R182" s="57"/>
      <c r="S182" s="57"/>
      <c r="T182" s="57"/>
      <c r="U182" s="57"/>
      <c r="V182" s="57"/>
      <c r="W182" s="57"/>
      <c r="X182" s="57"/>
      <c r="Y182" s="57"/>
      <c r="Z182" s="57"/>
      <c r="AA182" s="57"/>
      <c r="AB182" s="57"/>
      <c r="AC182" s="57"/>
      <c r="AD182" s="57"/>
      <c r="AE182" s="57"/>
      <c r="AF182" s="57"/>
      <c r="AG182" s="57"/>
      <c r="AH182" s="57"/>
      <c r="AI182" s="57"/>
      <c r="AJ182" s="57"/>
      <c r="AK182" s="57"/>
      <c r="AL182" s="57"/>
      <c r="AM182" s="57"/>
      <c r="AN182" s="57"/>
      <c r="AO182" s="57"/>
      <c r="AP182" s="57"/>
      <c r="AQ182" s="57"/>
      <c r="AR182" s="57"/>
      <c r="AS182" s="57"/>
      <c r="AT182" s="57"/>
      <c r="AU182" s="57"/>
      <c r="AV182" s="57"/>
      <c r="AW182" s="57"/>
      <c r="AX182" s="57"/>
      <c r="AY182" s="57"/>
      <c r="AZ182" s="57"/>
      <c r="BA182" s="57"/>
      <c r="BB182" s="57"/>
      <c r="BC182" s="57"/>
      <c r="BD182" s="57"/>
      <c r="BE182" s="57"/>
      <c r="BF182" s="57"/>
      <c r="BG182" s="57"/>
      <c r="BH182" s="57"/>
      <c r="BI182" s="57"/>
      <c r="BJ182" s="57"/>
      <c r="BK182" s="57"/>
      <c r="BL182" s="57"/>
      <c r="BM182" s="57"/>
      <c r="BN182" s="57"/>
      <c r="BO182" s="57"/>
      <c r="BP182" s="57"/>
      <c r="BQ182" s="57"/>
      <c r="BR182" s="57"/>
      <c r="BS182" s="57"/>
      <c r="BT182" s="57"/>
      <c r="BU182" s="57"/>
      <c r="BV182" s="57"/>
      <c r="BW182" s="57"/>
      <c r="BX182" s="57"/>
      <c r="BY182" s="57"/>
      <c r="BZ182" s="57"/>
      <c r="CA182" s="57"/>
      <c r="CB182" s="57"/>
      <c r="CC182" s="57"/>
      <c r="CD182" s="57"/>
      <c r="CE182" s="57"/>
      <c r="CF182" s="57"/>
      <c r="CG182" s="57"/>
      <c r="CH182" s="57"/>
      <c r="CI182" s="57"/>
      <c r="CJ182" s="57"/>
      <c r="CK182" s="57"/>
      <c r="CL182" s="57"/>
      <c r="CM182" s="57"/>
      <c r="CN182" s="57"/>
      <c r="CO182" s="57"/>
      <c r="CP182" s="57"/>
      <c r="CQ182" s="57"/>
      <c r="CR182" s="57"/>
      <c r="CS182" s="57"/>
      <c r="CT182" s="57"/>
      <c r="CU182" s="57"/>
      <c r="CV182" s="57"/>
      <c r="CW182" s="57"/>
      <c r="CX182" s="57"/>
      <c r="CY182" s="57"/>
      <c r="CZ182" s="57"/>
      <c r="DA182" s="57"/>
      <c r="DB182" s="57"/>
      <c r="DC182" s="57"/>
      <c r="DD182" s="57"/>
      <c r="DE182" s="57"/>
      <c r="DF182" s="57"/>
      <c r="DG182" s="57"/>
      <c r="DH182" s="57"/>
      <c r="DI182" s="57"/>
      <c r="DJ182" s="57"/>
      <c r="DK182" s="57"/>
      <c r="DL182" s="57"/>
      <c r="DM182" s="57"/>
      <c r="DN182" s="57"/>
      <c r="DO182" s="57"/>
      <c r="DP182" s="57"/>
      <c r="DQ182" s="57"/>
      <c r="DR182" s="57"/>
      <c r="DS182" s="57"/>
      <c r="DT182" s="57"/>
      <c r="DU182" s="57"/>
      <c r="DV182" s="101"/>
      <c r="DW182" s="57"/>
      <c r="DX182" s="57"/>
      <c r="DY182" s="57"/>
      <c r="DZ182" s="57"/>
      <c r="EA182" s="57"/>
      <c r="EB182" s="57"/>
      <c r="EC182" s="57"/>
      <c r="ED182" s="57"/>
      <c r="EE182" s="57"/>
      <c r="EF182" s="57"/>
      <c r="EG182" s="57"/>
      <c r="EH182" s="57"/>
      <c r="EI182" s="57"/>
      <c r="EJ182" s="57"/>
      <c r="EK182" s="57"/>
      <c r="EL182" s="57"/>
      <c r="EM182" s="57"/>
      <c r="EN182" s="57"/>
      <c r="EO182" s="57"/>
      <c r="EP182" s="57"/>
      <c r="EQ182" s="101"/>
      <c r="ER182" s="557"/>
    </row>
    <row r="183" spans="1:148" ht="15" customHeight="1" x14ac:dyDescent="0.25">
      <c r="A183" s="625"/>
      <c r="B183" s="1343" t="str">
        <f t="shared" si="11"/>
        <v>Desk 69</v>
      </c>
      <c r="C183" s="1348" t="str">
        <f>IF(ISBLANK(TB!C255), "", TB!C255)</f>
        <v/>
      </c>
      <c r="D183" s="1348" t="str">
        <f>IF(ISBLANK(TB!D255), "", TB!D255)</f>
        <v/>
      </c>
      <c r="E183" s="1348" t="str">
        <f>IF(ISBLANK(TB!E255), "", TB!E255)</f>
        <v/>
      </c>
      <c r="F183" s="1348" t="str">
        <f>IF(ISBLANK(TB!F255), "", TB!F255)</f>
        <v/>
      </c>
      <c r="G183" s="57"/>
      <c r="H183" s="57"/>
      <c r="I183" s="57"/>
      <c r="J183" s="57"/>
      <c r="K183" s="57"/>
      <c r="L183" s="57"/>
      <c r="M183" s="57"/>
      <c r="N183" s="57"/>
      <c r="O183" s="57"/>
      <c r="P183" s="57"/>
      <c r="Q183" s="57"/>
      <c r="R183" s="57"/>
      <c r="S183" s="57"/>
      <c r="T183" s="57"/>
      <c r="U183" s="57"/>
      <c r="V183" s="57"/>
      <c r="W183" s="57"/>
      <c r="X183" s="57"/>
      <c r="Y183" s="57"/>
      <c r="Z183" s="57"/>
      <c r="AA183" s="57"/>
      <c r="AB183" s="57"/>
      <c r="AC183" s="57"/>
      <c r="AD183" s="57"/>
      <c r="AE183" s="57"/>
      <c r="AF183" s="57"/>
      <c r="AG183" s="57"/>
      <c r="AH183" s="57"/>
      <c r="AI183" s="57"/>
      <c r="AJ183" s="57"/>
      <c r="AK183" s="57"/>
      <c r="AL183" s="57"/>
      <c r="AM183" s="57"/>
      <c r="AN183" s="57"/>
      <c r="AO183" s="57"/>
      <c r="AP183" s="57"/>
      <c r="AQ183" s="57"/>
      <c r="AR183" s="57"/>
      <c r="AS183" s="57"/>
      <c r="AT183" s="57"/>
      <c r="AU183" s="57"/>
      <c r="AV183" s="57"/>
      <c r="AW183" s="57"/>
      <c r="AX183" s="57"/>
      <c r="AY183" s="57"/>
      <c r="AZ183" s="57"/>
      <c r="BA183" s="57"/>
      <c r="BB183" s="57"/>
      <c r="BC183" s="57"/>
      <c r="BD183" s="57"/>
      <c r="BE183" s="57"/>
      <c r="BF183" s="57"/>
      <c r="BG183" s="57"/>
      <c r="BH183" s="57"/>
      <c r="BI183" s="57"/>
      <c r="BJ183" s="57"/>
      <c r="BK183" s="57"/>
      <c r="BL183" s="57"/>
      <c r="BM183" s="57"/>
      <c r="BN183" s="57"/>
      <c r="BO183" s="57"/>
      <c r="BP183" s="57"/>
      <c r="BQ183" s="57"/>
      <c r="BR183" s="57"/>
      <c r="BS183" s="57"/>
      <c r="BT183" s="57"/>
      <c r="BU183" s="57"/>
      <c r="BV183" s="57"/>
      <c r="BW183" s="57"/>
      <c r="BX183" s="57"/>
      <c r="BY183" s="57"/>
      <c r="BZ183" s="57"/>
      <c r="CA183" s="57"/>
      <c r="CB183" s="57"/>
      <c r="CC183" s="57"/>
      <c r="CD183" s="57"/>
      <c r="CE183" s="57"/>
      <c r="CF183" s="57"/>
      <c r="CG183" s="57"/>
      <c r="CH183" s="57"/>
      <c r="CI183" s="57"/>
      <c r="CJ183" s="57"/>
      <c r="CK183" s="57"/>
      <c r="CL183" s="57"/>
      <c r="CM183" s="57"/>
      <c r="CN183" s="57"/>
      <c r="CO183" s="57"/>
      <c r="CP183" s="57"/>
      <c r="CQ183" s="57"/>
      <c r="CR183" s="57"/>
      <c r="CS183" s="57"/>
      <c r="CT183" s="57"/>
      <c r="CU183" s="57"/>
      <c r="CV183" s="57"/>
      <c r="CW183" s="57"/>
      <c r="CX183" s="57"/>
      <c r="CY183" s="57"/>
      <c r="CZ183" s="57"/>
      <c r="DA183" s="57"/>
      <c r="DB183" s="57"/>
      <c r="DC183" s="57"/>
      <c r="DD183" s="57"/>
      <c r="DE183" s="57"/>
      <c r="DF183" s="57"/>
      <c r="DG183" s="57"/>
      <c r="DH183" s="57"/>
      <c r="DI183" s="57"/>
      <c r="DJ183" s="57"/>
      <c r="DK183" s="57"/>
      <c r="DL183" s="57"/>
      <c r="DM183" s="57"/>
      <c r="DN183" s="57"/>
      <c r="DO183" s="57"/>
      <c r="DP183" s="57"/>
      <c r="DQ183" s="57"/>
      <c r="DR183" s="57"/>
      <c r="DS183" s="57"/>
      <c r="DT183" s="57"/>
      <c r="DU183" s="57"/>
      <c r="DV183" s="101"/>
      <c r="DW183" s="57"/>
      <c r="DX183" s="57"/>
      <c r="DY183" s="57"/>
      <c r="DZ183" s="57"/>
      <c r="EA183" s="57"/>
      <c r="EB183" s="57"/>
      <c r="EC183" s="57"/>
      <c r="ED183" s="57"/>
      <c r="EE183" s="57"/>
      <c r="EF183" s="57"/>
      <c r="EG183" s="57"/>
      <c r="EH183" s="57"/>
      <c r="EI183" s="57"/>
      <c r="EJ183" s="57"/>
      <c r="EK183" s="57"/>
      <c r="EL183" s="57"/>
      <c r="EM183" s="57"/>
      <c r="EN183" s="57"/>
      <c r="EO183" s="57"/>
      <c r="EP183" s="57"/>
      <c r="EQ183" s="101"/>
      <c r="ER183" s="557"/>
    </row>
    <row r="184" spans="1:148" ht="15" customHeight="1" x14ac:dyDescent="0.25">
      <c r="A184" s="625"/>
      <c r="B184" s="1343" t="str">
        <f t="shared" si="11"/>
        <v>Desk 70</v>
      </c>
      <c r="C184" s="1348" t="str">
        <f>IF(ISBLANK(TB!C256), "", TB!C256)</f>
        <v/>
      </c>
      <c r="D184" s="1348" t="str">
        <f>IF(ISBLANK(TB!D256), "", TB!D256)</f>
        <v/>
      </c>
      <c r="E184" s="1348" t="str">
        <f>IF(ISBLANK(TB!E256), "", TB!E256)</f>
        <v/>
      </c>
      <c r="F184" s="1348" t="str">
        <f>IF(ISBLANK(TB!F256), "", TB!F256)</f>
        <v/>
      </c>
      <c r="G184" s="57"/>
      <c r="H184" s="57"/>
      <c r="I184" s="57"/>
      <c r="J184" s="57"/>
      <c r="K184" s="57"/>
      <c r="L184" s="57"/>
      <c r="M184" s="57"/>
      <c r="N184" s="57"/>
      <c r="O184" s="57"/>
      <c r="P184" s="57"/>
      <c r="Q184" s="57"/>
      <c r="R184" s="57"/>
      <c r="S184" s="57"/>
      <c r="T184" s="57"/>
      <c r="U184" s="57"/>
      <c r="V184" s="57"/>
      <c r="W184" s="57"/>
      <c r="X184" s="57"/>
      <c r="Y184" s="57"/>
      <c r="Z184" s="57"/>
      <c r="AA184" s="57"/>
      <c r="AB184" s="57"/>
      <c r="AC184" s="57"/>
      <c r="AD184" s="57"/>
      <c r="AE184" s="57"/>
      <c r="AF184" s="57"/>
      <c r="AG184" s="57"/>
      <c r="AH184" s="57"/>
      <c r="AI184" s="57"/>
      <c r="AJ184" s="57"/>
      <c r="AK184" s="57"/>
      <c r="AL184" s="57"/>
      <c r="AM184" s="57"/>
      <c r="AN184" s="57"/>
      <c r="AO184" s="57"/>
      <c r="AP184" s="57"/>
      <c r="AQ184" s="57"/>
      <c r="AR184" s="57"/>
      <c r="AS184" s="57"/>
      <c r="AT184" s="57"/>
      <c r="AU184" s="57"/>
      <c r="AV184" s="57"/>
      <c r="AW184" s="57"/>
      <c r="AX184" s="57"/>
      <c r="AY184" s="57"/>
      <c r="AZ184" s="57"/>
      <c r="BA184" s="57"/>
      <c r="BB184" s="57"/>
      <c r="BC184" s="57"/>
      <c r="BD184" s="57"/>
      <c r="BE184" s="57"/>
      <c r="BF184" s="57"/>
      <c r="BG184" s="57"/>
      <c r="BH184" s="57"/>
      <c r="BI184" s="57"/>
      <c r="BJ184" s="57"/>
      <c r="BK184" s="57"/>
      <c r="BL184" s="57"/>
      <c r="BM184" s="57"/>
      <c r="BN184" s="57"/>
      <c r="BO184" s="57"/>
      <c r="BP184" s="57"/>
      <c r="BQ184" s="57"/>
      <c r="BR184" s="57"/>
      <c r="BS184" s="57"/>
      <c r="BT184" s="57"/>
      <c r="BU184" s="57"/>
      <c r="BV184" s="57"/>
      <c r="BW184" s="57"/>
      <c r="BX184" s="57"/>
      <c r="BY184" s="57"/>
      <c r="BZ184" s="57"/>
      <c r="CA184" s="57"/>
      <c r="CB184" s="57"/>
      <c r="CC184" s="57"/>
      <c r="CD184" s="57"/>
      <c r="CE184" s="57"/>
      <c r="CF184" s="57"/>
      <c r="CG184" s="57"/>
      <c r="CH184" s="57"/>
      <c r="CI184" s="57"/>
      <c r="CJ184" s="57"/>
      <c r="CK184" s="57"/>
      <c r="CL184" s="57"/>
      <c r="CM184" s="57"/>
      <c r="CN184" s="57"/>
      <c r="CO184" s="57"/>
      <c r="CP184" s="57"/>
      <c r="CQ184" s="57"/>
      <c r="CR184" s="57"/>
      <c r="CS184" s="57"/>
      <c r="CT184" s="57"/>
      <c r="CU184" s="57"/>
      <c r="CV184" s="57"/>
      <c r="CW184" s="57"/>
      <c r="CX184" s="57"/>
      <c r="CY184" s="57"/>
      <c r="CZ184" s="57"/>
      <c r="DA184" s="57"/>
      <c r="DB184" s="57"/>
      <c r="DC184" s="57"/>
      <c r="DD184" s="57"/>
      <c r="DE184" s="57"/>
      <c r="DF184" s="57"/>
      <c r="DG184" s="57"/>
      <c r="DH184" s="57"/>
      <c r="DI184" s="57"/>
      <c r="DJ184" s="57"/>
      <c r="DK184" s="57"/>
      <c r="DL184" s="57"/>
      <c r="DM184" s="57"/>
      <c r="DN184" s="57"/>
      <c r="DO184" s="57"/>
      <c r="DP184" s="57"/>
      <c r="DQ184" s="57"/>
      <c r="DR184" s="57"/>
      <c r="DS184" s="57"/>
      <c r="DT184" s="57"/>
      <c r="DU184" s="57"/>
      <c r="DV184" s="101"/>
      <c r="DW184" s="57"/>
      <c r="DX184" s="57"/>
      <c r="DY184" s="57"/>
      <c r="DZ184" s="57"/>
      <c r="EA184" s="57"/>
      <c r="EB184" s="57"/>
      <c r="EC184" s="57"/>
      <c r="ED184" s="57"/>
      <c r="EE184" s="57"/>
      <c r="EF184" s="57"/>
      <c r="EG184" s="57"/>
      <c r="EH184" s="57"/>
      <c r="EI184" s="57"/>
      <c r="EJ184" s="57"/>
      <c r="EK184" s="57"/>
      <c r="EL184" s="57"/>
      <c r="EM184" s="57"/>
      <c r="EN184" s="57"/>
      <c r="EO184" s="57"/>
      <c r="EP184" s="57"/>
      <c r="EQ184" s="101"/>
      <c r="ER184" s="557"/>
    </row>
    <row r="185" spans="1:148" ht="15" customHeight="1" x14ac:dyDescent="0.25">
      <c r="A185" s="625"/>
      <c r="B185" s="1343" t="str">
        <f t="shared" si="11"/>
        <v>Desk 71</v>
      </c>
      <c r="C185" s="1348" t="str">
        <f>IF(ISBLANK(TB!C257), "", TB!C257)</f>
        <v/>
      </c>
      <c r="D185" s="1348" t="str">
        <f>IF(ISBLANK(TB!D257), "", TB!D257)</f>
        <v/>
      </c>
      <c r="E185" s="1348" t="str">
        <f>IF(ISBLANK(TB!E257), "", TB!E257)</f>
        <v/>
      </c>
      <c r="F185" s="1348" t="str">
        <f>IF(ISBLANK(TB!F257), "", TB!F257)</f>
        <v/>
      </c>
      <c r="G185" s="57"/>
      <c r="H185" s="57"/>
      <c r="I185" s="57"/>
      <c r="J185" s="57"/>
      <c r="K185" s="57"/>
      <c r="L185" s="57"/>
      <c r="M185" s="57"/>
      <c r="N185" s="57"/>
      <c r="O185" s="57"/>
      <c r="P185" s="57"/>
      <c r="Q185" s="57"/>
      <c r="R185" s="57"/>
      <c r="S185" s="57"/>
      <c r="T185" s="57"/>
      <c r="U185" s="57"/>
      <c r="V185" s="57"/>
      <c r="W185" s="57"/>
      <c r="X185" s="57"/>
      <c r="Y185" s="57"/>
      <c r="Z185" s="57"/>
      <c r="AA185" s="57"/>
      <c r="AB185" s="57"/>
      <c r="AC185" s="57"/>
      <c r="AD185" s="57"/>
      <c r="AE185" s="57"/>
      <c r="AF185" s="57"/>
      <c r="AG185" s="57"/>
      <c r="AH185" s="57"/>
      <c r="AI185" s="57"/>
      <c r="AJ185" s="57"/>
      <c r="AK185" s="57"/>
      <c r="AL185" s="57"/>
      <c r="AM185" s="57"/>
      <c r="AN185" s="57"/>
      <c r="AO185" s="57"/>
      <c r="AP185" s="57"/>
      <c r="AQ185" s="57"/>
      <c r="AR185" s="57"/>
      <c r="AS185" s="57"/>
      <c r="AT185" s="57"/>
      <c r="AU185" s="57"/>
      <c r="AV185" s="57"/>
      <c r="AW185" s="57"/>
      <c r="AX185" s="57"/>
      <c r="AY185" s="57"/>
      <c r="AZ185" s="57"/>
      <c r="BA185" s="57"/>
      <c r="BB185" s="57"/>
      <c r="BC185" s="57"/>
      <c r="BD185" s="57"/>
      <c r="BE185" s="57"/>
      <c r="BF185" s="57"/>
      <c r="BG185" s="57"/>
      <c r="BH185" s="57"/>
      <c r="BI185" s="57"/>
      <c r="BJ185" s="57"/>
      <c r="BK185" s="57"/>
      <c r="BL185" s="57"/>
      <c r="BM185" s="57"/>
      <c r="BN185" s="57"/>
      <c r="BO185" s="57"/>
      <c r="BP185" s="57"/>
      <c r="BQ185" s="57"/>
      <c r="BR185" s="57"/>
      <c r="BS185" s="57"/>
      <c r="BT185" s="57"/>
      <c r="BU185" s="57"/>
      <c r="BV185" s="57"/>
      <c r="BW185" s="57"/>
      <c r="BX185" s="57"/>
      <c r="BY185" s="57"/>
      <c r="BZ185" s="57"/>
      <c r="CA185" s="57"/>
      <c r="CB185" s="57"/>
      <c r="CC185" s="57"/>
      <c r="CD185" s="57"/>
      <c r="CE185" s="57"/>
      <c r="CF185" s="57"/>
      <c r="CG185" s="57"/>
      <c r="CH185" s="57"/>
      <c r="CI185" s="57"/>
      <c r="CJ185" s="57"/>
      <c r="CK185" s="57"/>
      <c r="CL185" s="57"/>
      <c r="CM185" s="57"/>
      <c r="CN185" s="57"/>
      <c r="CO185" s="57"/>
      <c r="CP185" s="57"/>
      <c r="CQ185" s="57"/>
      <c r="CR185" s="57"/>
      <c r="CS185" s="57"/>
      <c r="CT185" s="57"/>
      <c r="CU185" s="57"/>
      <c r="CV185" s="57"/>
      <c r="CW185" s="57"/>
      <c r="CX185" s="57"/>
      <c r="CY185" s="57"/>
      <c r="CZ185" s="57"/>
      <c r="DA185" s="57"/>
      <c r="DB185" s="57"/>
      <c r="DC185" s="57"/>
      <c r="DD185" s="57"/>
      <c r="DE185" s="57"/>
      <c r="DF185" s="57"/>
      <c r="DG185" s="57"/>
      <c r="DH185" s="57"/>
      <c r="DI185" s="57"/>
      <c r="DJ185" s="57"/>
      <c r="DK185" s="57"/>
      <c r="DL185" s="57"/>
      <c r="DM185" s="57"/>
      <c r="DN185" s="57"/>
      <c r="DO185" s="57"/>
      <c r="DP185" s="57"/>
      <c r="DQ185" s="57"/>
      <c r="DR185" s="57"/>
      <c r="DS185" s="57"/>
      <c r="DT185" s="57"/>
      <c r="DU185" s="57"/>
      <c r="DV185" s="101"/>
      <c r="DW185" s="57"/>
      <c r="DX185" s="57"/>
      <c r="DY185" s="57"/>
      <c r="DZ185" s="57"/>
      <c r="EA185" s="57"/>
      <c r="EB185" s="57"/>
      <c r="EC185" s="57"/>
      <c r="ED185" s="57"/>
      <c r="EE185" s="57"/>
      <c r="EF185" s="57"/>
      <c r="EG185" s="57"/>
      <c r="EH185" s="57"/>
      <c r="EI185" s="57"/>
      <c r="EJ185" s="57"/>
      <c r="EK185" s="57"/>
      <c r="EL185" s="57"/>
      <c r="EM185" s="57"/>
      <c r="EN185" s="57"/>
      <c r="EO185" s="57"/>
      <c r="EP185" s="57"/>
      <c r="EQ185" s="101"/>
      <c r="ER185" s="557"/>
    </row>
    <row r="186" spans="1:148" ht="15" customHeight="1" x14ac:dyDescent="0.25">
      <c r="A186" s="625"/>
      <c r="B186" s="1343" t="str">
        <f t="shared" si="11"/>
        <v>Desk 72</v>
      </c>
      <c r="C186" s="1348" t="str">
        <f>IF(ISBLANK(TB!C258), "", TB!C258)</f>
        <v/>
      </c>
      <c r="D186" s="1348" t="str">
        <f>IF(ISBLANK(TB!D258), "", TB!D258)</f>
        <v/>
      </c>
      <c r="E186" s="1348" t="str">
        <f>IF(ISBLANK(TB!E258), "", TB!E258)</f>
        <v/>
      </c>
      <c r="F186" s="1348" t="str">
        <f>IF(ISBLANK(TB!F258), "", TB!F258)</f>
        <v/>
      </c>
      <c r="G186" s="57"/>
      <c r="H186" s="57"/>
      <c r="I186" s="57"/>
      <c r="J186" s="57"/>
      <c r="K186" s="57"/>
      <c r="L186" s="57"/>
      <c r="M186" s="57"/>
      <c r="N186" s="57"/>
      <c r="O186" s="57"/>
      <c r="P186" s="57"/>
      <c r="Q186" s="57"/>
      <c r="R186" s="57"/>
      <c r="S186" s="57"/>
      <c r="T186" s="57"/>
      <c r="U186" s="57"/>
      <c r="V186" s="57"/>
      <c r="W186" s="57"/>
      <c r="X186" s="57"/>
      <c r="Y186" s="57"/>
      <c r="Z186" s="57"/>
      <c r="AA186" s="57"/>
      <c r="AB186" s="57"/>
      <c r="AC186" s="57"/>
      <c r="AD186" s="57"/>
      <c r="AE186" s="57"/>
      <c r="AF186" s="57"/>
      <c r="AG186" s="57"/>
      <c r="AH186" s="57"/>
      <c r="AI186" s="57"/>
      <c r="AJ186" s="57"/>
      <c r="AK186" s="57"/>
      <c r="AL186" s="57"/>
      <c r="AM186" s="57"/>
      <c r="AN186" s="57"/>
      <c r="AO186" s="57"/>
      <c r="AP186" s="57"/>
      <c r="AQ186" s="57"/>
      <c r="AR186" s="57"/>
      <c r="AS186" s="57"/>
      <c r="AT186" s="57"/>
      <c r="AU186" s="57"/>
      <c r="AV186" s="57"/>
      <c r="AW186" s="57"/>
      <c r="AX186" s="57"/>
      <c r="AY186" s="57"/>
      <c r="AZ186" s="57"/>
      <c r="BA186" s="57"/>
      <c r="BB186" s="57"/>
      <c r="BC186" s="57"/>
      <c r="BD186" s="57"/>
      <c r="BE186" s="57"/>
      <c r="BF186" s="57"/>
      <c r="BG186" s="57"/>
      <c r="BH186" s="57"/>
      <c r="BI186" s="57"/>
      <c r="BJ186" s="57"/>
      <c r="BK186" s="57"/>
      <c r="BL186" s="57"/>
      <c r="BM186" s="57"/>
      <c r="BN186" s="57"/>
      <c r="BO186" s="57"/>
      <c r="BP186" s="57"/>
      <c r="BQ186" s="57"/>
      <c r="BR186" s="57"/>
      <c r="BS186" s="57"/>
      <c r="BT186" s="57"/>
      <c r="BU186" s="57"/>
      <c r="BV186" s="57"/>
      <c r="BW186" s="57"/>
      <c r="BX186" s="57"/>
      <c r="BY186" s="57"/>
      <c r="BZ186" s="57"/>
      <c r="CA186" s="57"/>
      <c r="CB186" s="57"/>
      <c r="CC186" s="57"/>
      <c r="CD186" s="57"/>
      <c r="CE186" s="57"/>
      <c r="CF186" s="57"/>
      <c r="CG186" s="57"/>
      <c r="CH186" s="57"/>
      <c r="CI186" s="57"/>
      <c r="CJ186" s="57"/>
      <c r="CK186" s="57"/>
      <c r="CL186" s="57"/>
      <c r="CM186" s="57"/>
      <c r="CN186" s="57"/>
      <c r="CO186" s="57"/>
      <c r="CP186" s="57"/>
      <c r="CQ186" s="57"/>
      <c r="CR186" s="57"/>
      <c r="CS186" s="57"/>
      <c r="CT186" s="57"/>
      <c r="CU186" s="57"/>
      <c r="CV186" s="57"/>
      <c r="CW186" s="57"/>
      <c r="CX186" s="57"/>
      <c r="CY186" s="57"/>
      <c r="CZ186" s="57"/>
      <c r="DA186" s="57"/>
      <c r="DB186" s="57"/>
      <c r="DC186" s="57"/>
      <c r="DD186" s="57"/>
      <c r="DE186" s="57"/>
      <c r="DF186" s="57"/>
      <c r="DG186" s="57"/>
      <c r="DH186" s="57"/>
      <c r="DI186" s="57"/>
      <c r="DJ186" s="57"/>
      <c r="DK186" s="57"/>
      <c r="DL186" s="57"/>
      <c r="DM186" s="57"/>
      <c r="DN186" s="57"/>
      <c r="DO186" s="57"/>
      <c r="DP186" s="57"/>
      <c r="DQ186" s="57"/>
      <c r="DR186" s="57"/>
      <c r="DS186" s="57"/>
      <c r="DT186" s="57"/>
      <c r="DU186" s="57"/>
      <c r="DV186" s="101"/>
      <c r="DW186" s="57"/>
      <c r="DX186" s="57"/>
      <c r="DY186" s="57"/>
      <c r="DZ186" s="57"/>
      <c r="EA186" s="57"/>
      <c r="EB186" s="57"/>
      <c r="EC186" s="57"/>
      <c r="ED186" s="57"/>
      <c r="EE186" s="57"/>
      <c r="EF186" s="57"/>
      <c r="EG186" s="57"/>
      <c r="EH186" s="57"/>
      <c r="EI186" s="57"/>
      <c r="EJ186" s="57"/>
      <c r="EK186" s="57"/>
      <c r="EL186" s="57"/>
      <c r="EM186" s="57"/>
      <c r="EN186" s="57"/>
      <c r="EO186" s="57"/>
      <c r="EP186" s="57"/>
      <c r="EQ186" s="101"/>
      <c r="ER186" s="557"/>
    </row>
    <row r="187" spans="1:148" ht="15" customHeight="1" x14ac:dyDescent="0.25">
      <c r="A187" s="625"/>
      <c r="B187" s="1343" t="str">
        <f t="shared" si="11"/>
        <v>Desk 73</v>
      </c>
      <c r="C187" s="1348" t="str">
        <f>IF(ISBLANK(TB!C259), "", TB!C259)</f>
        <v/>
      </c>
      <c r="D187" s="1348" t="str">
        <f>IF(ISBLANK(TB!D259), "", TB!D259)</f>
        <v/>
      </c>
      <c r="E187" s="1348" t="str">
        <f>IF(ISBLANK(TB!E259), "", TB!E259)</f>
        <v/>
      </c>
      <c r="F187" s="1348" t="str">
        <f>IF(ISBLANK(TB!F259), "", TB!F259)</f>
        <v/>
      </c>
      <c r="G187" s="57"/>
      <c r="H187" s="57"/>
      <c r="I187" s="57"/>
      <c r="J187" s="57"/>
      <c r="K187" s="57"/>
      <c r="L187" s="57"/>
      <c r="M187" s="57"/>
      <c r="N187" s="57"/>
      <c r="O187" s="57"/>
      <c r="P187" s="57"/>
      <c r="Q187" s="57"/>
      <c r="R187" s="57"/>
      <c r="S187" s="57"/>
      <c r="T187" s="57"/>
      <c r="U187" s="57"/>
      <c r="V187" s="57"/>
      <c r="W187" s="57"/>
      <c r="X187" s="57"/>
      <c r="Y187" s="57"/>
      <c r="Z187" s="57"/>
      <c r="AA187" s="57"/>
      <c r="AB187" s="57"/>
      <c r="AC187" s="57"/>
      <c r="AD187" s="57"/>
      <c r="AE187" s="57"/>
      <c r="AF187" s="57"/>
      <c r="AG187" s="57"/>
      <c r="AH187" s="57"/>
      <c r="AI187" s="57"/>
      <c r="AJ187" s="57"/>
      <c r="AK187" s="57"/>
      <c r="AL187" s="57"/>
      <c r="AM187" s="57"/>
      <c r="AN187" s="57"/>
      <c r="AO187" s="57"/>
      <c r="AP187" s="57"/>
      <c r="AQ187" s="57"/>
      <c r="AR187" s="57"/>
      <c r="AS187" s="57"/>
      <c r="AT187" s="57"/>
      <c r="AU187" s="57"/>
      <c r="AV187" s="57"/>
      <c r="AW187" s="57"/>
      <c r="AX187" s="57"/>
      <c r="AY187" s="57"/>
      <c r="AZ187" s="57"/>
      <c r="BA187" s="57"/>
      <c r="BB187" s="57"/>
      <c r="BC187" s="57"/>
      <c r="BD187" s="57"/>
      <c r="BE187" s="57"/>
      <c r="BF187" s="57"/>
      <c r="BG187" s="57"/>
      <c r="BH187" s="57"/>
      <c r="BI187" s="57"/>
      <c r="BJ187" s="57"/>
      <c r="BK187" s="57"/>
      <c r="BL187" s="57"/>
      <c r="BM187" s="57"/>
      <c r="BN187" s="57"/>
      <c r="BO187" s="57"/>
      <c r="BP187" s="57"/>
      <c r="BQ187" s="57"/>
      <c r="BR187" s="57"/>
      <c r="BS187" s="57"/>
      <c r="BT187" s="57"/>
      <c r="BU187" s="57"/>
      <c r="BV187" s="57"/>
      <c r="BW187" s="57"/>
      <c r="BX187" s="57"/>
      <c r="BY187" s="57"/>
      <c r="BZ187" s="57"/>
      <c r="CA187" s="57"/>
      <c r="CB187" s="57"/>
      <c r="CC187" s="57"/>
      <c r="CD187" s="57"/>
      <c r="CE187" s="57"/>
      <c r="CF187" s="57"/>
      <c r="CG187" s="57"/>
      <c r="CH187" s="57"/>
      <c r="CI187" s="57"/>
      <c r="CJ187" s="57"/>
      <c r="CK187" s="57"/>
      <c r="CL187" s="57"/>
      <c r="CM187" s="57"/>
      <c r="CN187" s="57"/>
      <c r="CO187" s="57"/>
      <c r="CP187" s="57"/>
      <c r="CQ187" s="57"/>
      <c r="CR187" s="57"/>
      <c r="CS187" s="57"/>
      <c r="CT187" s="57"/>
      <c r="CU187" s="57"/>
      <c r="CV187" s="57"/>
      <c r="CW187" s="57"/>
      <c r="CX187" s="57"/>
      <c r="CY187" s="57"/>
      <c r="CZ187" s="57"/>
      <c r="DA187" s="57"/>
      <c r="DB187" s="57"/>
      <c r="DC187" s="57"/>
      <c r="DD187" s="57"/>
      <c r="DE187" s="57"/>
      <c r="DF187" s="57"/>
      <c r="DG187" s="57"/>
      <c r="DH187" s="57"/>
      <c r="DI187" s="57"/>
      <c r="DJ187" s="57"/>
      <c r="DK187" s="57"/>
      <c r="DL187" s="57"/>
      <c r="DM187" s="57"/>
      <c r="DN187" s="57"/>
      <c r="DO187" s="57"/>
      <c r="DP187" s="57"/>
      <c r="DQ187" s="57"/>
      <c r="DR187" s="57"/>
      <c r="DS187" s="57"/>
      <c r="DT187" s="57"/>
      <c r="DU187" s="57"/>
      <c r="DV187" s="101"/>
      <c r="DW187" s="57"/>
      <c r="DX187" s="57"/>
      <c r="DY187" s="57"/>
      <c r="DZ187" s="57"/>
      <c r="EA187" s="57"/>
      <c r="EB187" s="57"/>
      <c r="EC187" s="57"/>
      <c r="ED187" s="57"/>
      <c r="EE187" s="57"/>
      <c r="EF187" s="57"/>
      <c r="EG187" s="57"/>
      <c r="EH187" s="57"/>
      <c r="EI187" s="57"/>
      <c r="EJ187" s="57"/>
      <c r="EK187" s="57"/>
      <c r="EL187" s="57"/>
      <c r="EM187" s="57"/>
      <c r="EN187" s="57"/>
      <c r="EO187" s="57"/>
      <c r="EP187" s="57"/>
      <c r="EQ187" s="101"/>
      <c r="ER187" s="557"/>
    </row>
    <row r="188" spans="1:148" ht="15" customHeight="1" x14ac:dyDescent="0.25">
      <c r="A188" s="625"/>
      <c r="B188" s="1343" t="str">
        <f t="shared" si="11"/>
        <v>Desk 74</v>
      </c>
      <c r="C188" s="1348" t="str">
        <f>IF(ISBLANK(TB!C260), "", TB!C260)</f>
        <v/>
      </c>
      <c r="D188" s="1348" t="str">
        <f>IF(ISBLANK(TB!D260), "", TB!D260)</f>
        <v/>
      </c>
      <c r="E188" s="1348" t="str">
        <f>IF(ISBLANK(TB!E260), "", TB!E260)</f>
        <v/>
      </c>
      <c r="F188" s="1348" t="str">
        <f>IF(ISBLANK(TB!F260), "", TB!F260)</f>
        <v/>
      </c>
      <c r="G188" s="57"/>
      <c r="H188" s="57"/>
      <c r="I188" s="57"/>
      <c r="J188" s="57"/>
      <c r="K188" s="57"/>
      <c r="L188" s="57"/>
      <c r="M188" s="57"/>
      <c r="N188" s="57"/>
      <c r="O188" s="57"/>
      <c r="P188" s="57"/>
      <c r="Q188" s="57"/>
      <c r="R188" s="57"/>
      <c r="S188" s="57"/>
      <c r="T188" s="57"/>
      <c r="U188" s="57"/>
      <c r="V188" s="57"/>
      <c r="W188" s="57"/>
      <c r="X188" s="57"/>
      <c r="Y188" s="57"/>
      <c r="Z188" s="57"/>
      <c r="AA188" s="57"/>
      <c r="AB188" s="57"/>
      <c r="AC188" s="57"/>
      <c r="AD188" s="57"/>
      <c r="AE188" s="57"/>
      <c r="AF188" s="57"/>
      <c r="AG188" s="57"/>
      <c r="AH188" s="57"/>
      <c r="AI188" s="57"/>
      <c r="AJ188" s="57"/>
      <c r="AK188" s="57"/>
      <c r="AL188" s="57"/>
      <c r="AM188" s="57"/>
      <c r="AN188" s="57"/>
      <c r="AO188" s="57"/>
      <c r="AP188" s="57"/>
      <c r="AQ188" s="57"/>
      <c r="AR188" s="57"/>
      <c r="AS188" s="57"/>
      <c r="AT188" s="57"/>
      <c r="AU188" s="57"/>
      <c r="AV188" s="57"/>
      <c r="AW188" s="57"/>
      <c r="AX188" s="57"/>
      <c r="AY188" s="57"/>
      <c r="AZ188" s="57"/>
      <c r="BA188" s="57"/>
      <c r="BB188" s="57"/>
      <c r="BC188" s="57"/>
      <c r="BD188" s="57"/>
      <c r="BE188" s="57"/>
      <c r="BF188" s="57"/>
      <c r="BG188" s="57"/>
      <c r="BH188" s="57"/>
      <c r="BI188" s="57"/>
      <c r="BJ188" s="57"/>
      <c r="BK188" s="57"/>
      <c r="BL188" s="57"/>
      <c r="BM188" s="57"/>
      <c r="BN188" s="57"/>
      <c r="BO188" s="57"/>
      <c r="BP188" s="57"/>
      <c r="BQ188" s="57"/>
      <c r="BR188" s="57"/>
      <c r="BS188" s="57"/>
      <c r="BT188" s="57"/>
      <c r="BU188" s="57"/>
      <c r="BV188" s="57"/>
      <c r="BW188" s="57"/>
      <c r="BX188" s="57"/>
      <c r="BY188" s="57"/>
      <c r="BZ188" s="57"/>
      <c r="CA188" s="57"/>
      <c r="CB188" s="57"/>
      <c r="CC188" s="57"/>
      <c r="CD188" s="57"/>
      <c r="CE188" s="57"/>
      <c r="CF188" s="57"/>
      <c r="CG188" s="57"/>
      <c r="CH188" s="57"/>
      <c r="CI188" s="57"/>
      <c r="CJ188" s="57"/>
      <c r="CK188" s="57"/>
      <c r="CL188" s="57"/>
      <c r="CM188" s="57"/>
      <c r="CN188" s="57"/>
      <c r="CO188" s="57"/>
      <c r="CP188" s="57"/>
      <c r="CQ188" s="57"/>
      <c r="CR188" s="57"/>
      <c r="CS188" s="57"/>
      <c r="CT188" s="57"/>
      <c r="CU188" s="57"/>
      <c r="CV188" s="57"/>
      <c r="CW188" s="57"/>
      <c r="CX188" s="57"/>
      <c r="CY188" s="57"/>
      <c r="CZ188" s="57"/>
      <c r="DA188" s="57"/>
      <c r="DB188" s="57"/>
      <c r="DC188" s="57"/>
      <c r="DD188" s="57"/>
      <c r="DE188" s="57"/>
      <c r="DF188" s="57"/>
      <c r="DG188" s="57"/>
      <c r="DH188" s="57"/>
      <c r="DI188" s="57"/>
      <c r="DJ188" s="57"/>
      <c r="DK188" s="57"/>
      <c r="DL188" s="57"/>
      <c r="DM188" s="57"/>
      <c r="DN188" s="57"/>
      <c r="DO188" s="57"/>
      <c r="DP188" s="57"/>
      <c r="DQ188" s="57"/>
      <c r="DR188" s="57"/>
      <c r="DS188" s="57"/>
      <c r="DT188" s="57"/>
      <c r="DU188" s="57"/>
      <c r="DV188" s="101"/>
      <c r="DW188" s="57"/>
      <c r="DX188" s="57"/>
      <c r="DY188" s="57"/>
      <c r="DZ188" s="57"/>
      <c r="EA188" s="57"/>
      <c r="EB188" s="57"/>
      <c r="EC188" s="57"/>
      <c r="ED188" s="57"/>
      <c r="EE188" s="57"/>
      <c r="EF188" s="57"/>
      <c r="EG188" s="57"/>
      <c r="EH188" s="57"/>
      <c r="EI188" s="57"/>
      <c r="EJ188" s="57"/>
      <c r="EK188" s="57"/>
      <c r="EL188" s="57"/>
      <c r="EM188" s="57"/>
      <c r="EN188" s="57"/>
      <c r="EO188" s="57"/>
      <c r="EP188" s="57"/>
      <c r="EQ188" s="101"/>
      <c r="ER188" s="557"/>
    </row>
    <row r="189" spans="1:148" ht="15" customHeight="1" x14ac:dyDescent="0.25">
      <c r="A189" s="625"/>
      <c r="B189" s="1343" t="str">
        <f t="shared" si="11"/>
        <v>Desk 75</v>
      </c>
      <c r="C189" s="1348" t="str">
        <f>IF(ISBLANK(TB!C261), "", TB!C261)</f>
        <v/>
      </c>
      <c r="D189" s="1348" t="str">
        <f>IF(ISBLANK(TB!D261), "", TB!D261)</f>
        <v/>
      </c>
      <c r="E189" s="1348" t="str">
        <f>IF(ISBLANK(TB!E261), "", TB!E261)</f>
        <v/>
      </c>
      <c r="F189" s="1348" t="str">
        <f>IF(ISBLANK(TB!F261), "", TB!F261)</f>
        <v/>
      </c>
      <c r="G189" s="57"/>
      <c r="H189" s="57"/>
      <c r="I189" s="57"/>
      <c r="J189" s="57"/>
      <c r="K189" s="57"/>
      <c r="L189" s="57"/>
      <c r="M189" s="57"/>
      <c r="N189" s="57"/>
      <c r="O189" s="57"/>
      <c r="P189" s="57"/>
      <c r="Q189" s="57"/>
      <c r="R189" s="57"/>
      <c r="S189" s="57"/>
      <c r="T189" s="57"/>
      <c r="U189" s="57"/>
      <c r="V189" s="57"/>
      <c r="W189" s="57"/>
      <c r="X189" s="57"/>
      <c r="Y189" s="57"/>
      <c r="Z189" s="57"/>
      <c r="AA189" s="57"/>
      <c r="AB189" s="57"/>
      <c r="AC189" s="57"/>
      <c r="AD189" s="57"/>
      <c r="AE189" s="57"/>
      <c r="AF189" s="57"/>
      <c r="AG189" s="57"/>
      <c r="AH189" s="57"/>
      <c r="AI189" s="57"/>
      <c r="AJ189" s="57"/>
      <c r="AK189" s="57"/>
      <c r="AL189" s="57"/>
      <c r="AM189" s="57"/>
      <c r="AN189" s="57"/>
      <c r="AO189" s="57"/>
      <c r="AP189" s="57"/>
      <c r="AQ189" s="57"/>
      <c r="AR189" s="57"/>
      <c r="AS189" s="57"/>
      <c r="AT189" s="57"/>
      <c r="AU189" s="57"/>
      <c r="AV189" s="57"/>
      <c r="AW189" s="57"/>
      <c r="AX189" s="57"/>
      <c r="AY189" s="57"/>
      <c r="AZ189" s="57"/>
      <c r="BA189" s="57"/>
      <c r="BB189" s="57"/>
      <c r="BC189" s="57"/>
      <c r="BD189" s="57"/>
      <c r="BE189" s="57"/>
      <c r="BF189" s="57"/>
      <c r="BG189" s="57"/>
      <c r="BH189" s="57"/>
      <c r="BI189" s="57"/>
      <c r="BJ189" s="57"/>
      <c r="BK189" s="57"/>
      <c r="BL189" s="57"/>
      <c r="BM189" s="57"/>
      <c r="BN189" s="57"/>
      <c r="BO189" s="57"/>
      <c r="BP189" s="57"/>
      <c r="BQ189" s="57"/>
      <c r="BR189" s="57"/>
      <c r="BS189" s="57"/>
      <c r="BT189" s="57"/>
      <c r="BU189" s="57"/>
      <c r="BV189" s="57"/>
      <c r="BW189" s="57"/>
      <c r="BX189" s="57"/>
      <c r="BY189" s="57"/>
      <c r="BZ189" s="57"/>
      <c r="CA189" s="57"/>
      <c r="CB189" s="57"/>
      <c r="CC189" s="57"/>
      <c r="CD189" s="57"/>
      <c r="CE189" s="57"/>
      <c r="CF189" s="57"/>
      <c r="CG189" s="57"/>
      <c r="CH189" s="57"/>
      <c r="CI189" s="57"/>
      <c r="CJ189" s="57"/>
      <c r="CK189" s="57"/>
      <c r="CL189" s="57"/>
      <c r="CM189" s="57"/>
      <c r="CN189" s="57"/>
      <c r="CO189" s="57"/>
      <c r="CP189" s="57"/>
      <c r="CQ189" s="57"/>
      <c r="CR189" s="57"/>
      <c r="CS189" s="57"/>
      <c r="CT189" s="57"/>
      <c r="CU189" s="57"/>
      <c r="CV189" s="57"/>
      <c r="CW189" s="57"/>
      <c r="CX189" s="57"/>
      <c r="CY189" s="57"/>
      <c r="CZ189" s="57"/>
      <c r="DA189" s="57"/>
      <c r="DB189" s="57"/>
      <c r="DC189" s="57"/>
      <c r="DD189" s="57"/>
      <c r="DE189" s="57"/>
      <c r="DF189" s="57"/>
      <c r="DG189" s="57"/>
      <c r="DH189" s="57"/>
      <c r="DI189" s="57"/>
      <c r="DJ189" s="57"/>
      <c r="DK189" s="57"/>
      <c r="DL189" s="57"/>
      <c r="DM189" s="57"/>
      <c r="DN189" s="57"/>
      <c r="DO189" s="57"/>
      <c r="DP189" s="57"/>
      <c r="DQ189" s="57"/>
      <c r="DR189" s="57"/>
      <c r="DS189" s="57"/>
      <c r="DT189" s="57"/>
      <c r="DU189" s="57"/>
      <c r="DV189" s="101"/>
      <c r="DW189" s="57"/>
      <c r="DX189" s="57"/>
      <c r="DY189" s="57"/>
      <c r="DZ189" s="57"/>
      <c r="EA189" s="57"/>
      <c r="EB189" s="57"/>
      <c r="EC189" s="57"/>
      <c r="ED189" s="57"/>
      <c r="EE189" s="57"/>
      <c r="EF189" s="57"/>
      <c r="EG189" s="57"/>
      <c r="EH189" s="57"/>
      <c r="EI189" s="57"/>
      <c r="EJ189" s="57"/>
      <c r="EK189" s="57"/>
      <c r="EL189" s="57"/>
      <c r="EM189" s="57"/>
      <c r="EN189" s="57"/>
      <c r="EO189" s="57"/>
      <c r="EP189" s="57"/>
      <c r="EQ189" s="101"/>
      <c r="ER189" s="557"/>
    </row>
    <row r="190" spans="1:148" ht="15" customHeight="1" x14ac:dyDescent="0.25">
      <c r="A190" s="625"/>
      <c r="B190" s="1343" t="str">
        <f t="shared" si="11"/>
        <v>Desk 76</v>
      </c>
      <c r="C190" s="1348" t="str">
        <f>IF(ISBLANK(TB!C262), "", TB!C262)</f>
        <v/>
      </c>
      <c r="D190" s="1348" t="str">
        <f>IF(ISBLANK(TB!D262), "", TB!D262)</f>
        <v/>
      </c>
      <c r="E190" s="1348" t="str">
        <f>IF(ISBLANK(TB!E262), "", TB!E262)</f>
        <v/>
      </c>
      <c r="F190" s="1348" t="str">
        <f>IF(ISBLANK(TB!F262), "", TB!F262)</f>
        <v/>
      </c>
      <c r="G190" s="57"/>
      <c r="H190" s="57"/>
      <c r="I190" s="57"/>
      <c r="J190" s="57"/>
      <c r="K190" s="57"/>
      <c r="L190" s="57"/>
      <c r="M190" s="57"/>
      <c r="N190" s="57"/>
      <c r="O190" s="57"/>
      <c r="P190" s="57"/>
      <c r="Q190" s="57"/>
      <c r="R190" s="57"/>
      <c r="S190" s="57"/>
      <c r="T190" s="57"/>
      <c r="U190" s="57"/>
      <c r="V190" s="57"/>
      <c r="W190" s="57"/>
      <c r="X190" s="57"/>
      <c r="Y190" s="57"/>
      <c r="Z190" s="57"/>
      <c r="AA190" s="57"/>
      <c r="AB190" s="57"/>
      <c r="AC190" s="57"/>
      <c r="AD190" s="57"/>
      <c r="AE190" s="57"/>
      <c r="AF190" s="57"/>
      <c r="AG190" s="57"/>
      <c r="AH190" s="57"/>
      <c r="AI190" s="57"/>
      <c r="AJ190" s="57"/>
      <c r="AK190" s="57"/>
      <c r="AL190" s="57"/>
      <c r="AM190" s="57"/>
      <c r="AN190" s="57"/>
      <c r="AO190" s="57"/>
      <c r="AP190" s="57"/>
      <c r="AQ190" s="57"/>
      <c r="AR190" s="57"/>
      <c r="AS190" s="57"/>
      <c r="AT190" s="57"/>
      <c r="AU190" s="57"/>
      <c r="AV190" s="57"/>
      <c r="AW190" s="57"/>
      <c r="AX190" s="57"/>
      <c r="AY190" s="57"/>
      <c r="AZ190" s="57"/>
      <c r="BA190" s="57"/>
      <c r="BB190" s="57"/>
      <c r="BC190" s="57"/>
      <c r="BD190" s="57"/>
      <c r="BE190" s="57"/>
      <c r="BF190" s="57"/>
      <c r="BG190" s="57"/>
      <c r="BH190" s="57"/>
      <c r="BI190" s="57"/>
      <c r="BJ190" s="57"/>
      <c r="BK190" s="57"/>
      <c r="BL190" s="57"/>
      <c r="BM190" s="57"/>
      <c r="BN190" s="57"/>
      <c r="BO190" s="57"/>
      <c r="BP190" s="57"/>
      <c r="BQ190" s="57"/>
      <c r="BR190" s="57"/>
      <c r="BS190" s="57"/>
      <c r="BT190" s="57"/>
      <c r="BU190" s="57"/>
      <c r="BV190" s="57"/>
      <c r="BW190" s="57"/>
      <c r="BX190" s="57"/>
      <c r="BY190" s="57"/>
      <c r="BZ190" s="57"/>
      <c r="CA190" s="57"/>
      <c r="CB190" s="57"/>
      <c r="CC190" s="57"/>
      <c r="CD190" s="57"/>
      <c r="CE190" s="57"/>
      <c r="CF190" s="57"/>
      <c r="CG190" s="57"/>
      <c r="CH190" s="57"/>
      <c r="CI190" s="57"/>
      <c r="CJ190" s="57"/>
      <c r="CK190" s="57"/>
      <c r="CL190" s="57"/>
      <c r="CM190" s="57"/>
      <c r="CN190" s="57"/>
      <c r="CO190" s="57"/>
      <c r="CP190" s="57"/>
      <c r="CQ190" s="57"/>
      <c r="CR190" s="57"/>
      <c r="CS190" s="57"/>
      <c r="CT190" s="57"/>
      <c r="CU190" s="57"/>
      <c r="CV190" s="57"/>
      <c r="CW190" s="57"/>
      <c r="CX190" s="57"/>
      <c r="CY190" s="57"/>
      <c r="CZ190" s="57"/>
      <c r="DA190" s="57"/>
      <c r="DB190" s="57"/>
      <c r="DC190" s="57"/>
      <c r="DD190" s="57"/>
      <c r="DE190" s="57"/>
      <c r="DF190" s="57"/>
      <c r="DG190" s="57"/>
      <c r="DH190" s="57"/>
      <c r="DI190" s="57"/>
      <c r="DJ190" s="57"/>
      <c r="DK190" s="57"/>
      <c r="DL190" s="57"/>
      <c r="DM190" s="57"/>
      <c r="DN190" s="57"/>
      <c r="DO190" s="57"/>
      <c r="DP190" s="57"/>
      <c r="DQ190" s="57"/>
      <c r="DR190" s="57"/>
      <c r="DS190" s="57"/>
      <c r="DT190" s="57"/>
      <c r="DU190" s="57"/>
      <c r="DV190" s="101"/>
      <c r="DW190" s="57"/>
      <c r="DX190" s="57"/>
      <c r="DY190" s="57"/>
      <c r="DZ190" s="57"/>
      <c r="EA190" s="57"/>
      <c r="EB190" s="57"/>
      <c r="EC190" s="57"/>
      <c r="ED190" s="57"/>
      <c r="EE190" s="57"/>
      <c r="EF190" s="57"/>
      <c r="EG190" s="57"/>
      <c r="EH190" s="57"/>
      <c r="EI190" s="57"/>
      <c r="EJ190" s="57"/>
      <c r="EK190" s="57"/>
      <c r="EL190" s="57"/>
      <c r="EM190" s="57"/>
      <c r="EN190" s="57"/>
      <c r="EO190" s="57"/>
      <c r="EP190" s="57"/>
      <c r="EQ190" s="101"/>
      <c r="ER190" s="557"/>
    </row>
    <row r="191" spans="1:148" ht="15" customHeight="1" x14ac:dyDescent="0.25">
      <c r="A191" s="625"/>
      <c r="B191" s="1343" t="str">
        <f t="shared" si="11"/>
        <v>Desk 77</v>
      </c>
      <c r="C191" s="1348" t="str">
        <f>IF(ISBLANK(TB!C263), "", TB!C263)</f>
        <v/>
      </c>
      <c r="D191" s="1348" t="str">
        <f>IF(ISBLANK(TB!D263), "", TB!D263)</f>
        <v/>
      </c>
      <c r="E191" s="1348" t="str">
        <f>IF(ISBLANK(TB!E263), "", TB!E263)</f>
        <v/>
      </c>
      <c r="F191" s="1348" t="str">
        <f>IF(ISBLANK(TB!F263), "", TB!F263)</f>
        <v/>
      </c>
      <c r="G191" s="57"/>
      <c r="H191" s="57"/>
      <c r="I191" s="57"/>
      <c r="J191" s="57"/>
      <c r="K191" s="57"/>
      <c r="L191" s="57"/>
      <c r="M191" s="57"/>
      <c r="N191" s="57"/>
      <c r="O191" s="57"/>
      <c r="P191" s="57"/>
      <c r="Q191" s="57"/>
      <c r="R191" s="57"/>
      <c r="S191" s="57"/>
      <c r="T191" s="57"/>
      <c r="U191" s="57"/>
      <c r="V191" s="57"/>
      <c r="W191" s="57"/>
      <c r="X191" s="57"/>
      <c r="Y191" s="57"/>
      <c r="Z191" s="57"/>
      <c r="AA191" s="57"/>
      <c r="AB191" s="57"/>
      <c r="AC191" s="57"/>
      <c r="AD191" s="57"/>
      <c r="AE191" s="57"/>
      <c r="AF191" s="57"/>
      <c r="AG191" s="57"/>
      <c r="AH191" s="57"/>
      <c r="AI191" s="57"/>
      <c r="AJ191" s="57"/>
      <c r="AK191" s="57"/>
      <c r="AL191" s="57"/>
      <c r="AM191" s="57"/>
      <c r="AN191" s="57"/>
      <c r="AO191" s="57"/>
      <c r="AP191" s="57"/>
      <c r="AQ191" s="57"/>
      <c r="AR191" s="57"/>
      <c r="AS191" s="57"/>
      <c r="AT191" s="57"/>
      <c r="AU191" s="57"/>
      <c r="AV191" s="57"/>
      <c r="AW191" s="57"/>
      <c r="AX191" s="57"/>
      <c r="AY191" s="57"/>
      <c r="AZ191" s="57"/>
      <c r="BA191" s="57"/>
      <c r="BB191" s="57"/>
      <c r="BC191" s="57"/>
      <c r="BD191" s="57"/>
      <c r="BE191" s="57"/>
      <c r="BF191" s="57"/>
      <c r="BG191" s="57"/>
      <c r="BH191" s="57"/>
      <c r="BI191" s="57"/>
      <c r="BJ191" s="57"/>
      <c r="BK191" s="57"/>
      <c r="BL191" s="57"/>
      <c r="BM191" s="57"/>
      <c r="BN191" s="57"/>
      <c r="BO191" s="57"/>
      <c r="BP191" s="57"/>
      <c r="BQ191" s="57"/>
      <c r="BR191" s="57"/>
      <c r="BS191" s="57"/>
      <c r="BT191" s="57"/>
      <c r="BU191" s="57"/>
      <c r="BV191" s="57"/>
      <c r="BW191" s="57"/>
      <c r="BX191" s="57"/>
      <c r="BY191" s="57"/>
      <c r="BZ191" s="57"/>
      <c r="CA191" s="57"/>
      <c r="CB191" s="57"/>
      <c r="CC191" s="57"/>
      <c r="CD191" s="57"/>
      <c r="CE191" s="57"/>
      <c r="CF191" s="57"/>
      <c r="CG191" s="57"/>
      <c r="CH191" s="57"/>
      <c r="CI191" s="57"/>
      <c r="CJ191" s="57"/>
      <c r="CK191" s="57"/>
      <c r="CL191" s="57"/>
      <c r="CM191" s="57"/>
      <c r="CN191" s="57"/>
      <c r="CO191" s="57"/>
      <c r="CP191" s="57"/>
      <c r="CQ191" s="57"/>
      <c r="CR191" s="57"/>
      <c r="CS191" s="57"/>
      <c r="CT191" s="57"/>
      <c r="CU191" s="57"/>
      <c r="CV191" s="57"/>
      <c r="CW191" s="57"/>
      <c r="CX191" s="57"/>
      <c r="CY191" s="57"/>
      <c r="CZ191" s="57"/>
      <c r="DA191" s="57"/>
      <c r="DB191" s="57"/>
      <c r="DC191" s="57"/>
      <c r="DD191" s="57"/>
      <c r="DE191" s="57"/>
      <c r="DF191" s="57"/>
      <c r="DG191" s="57"/>
      <c r="DH191" s="57"/>
      <c r="DI191" s="57"/>
      <c r="DJ191" s="57"/>
      <c r="DK191" s="57"/>
      <c r="DL191" s="57"/>
      <c r="DM191" s="57"/>
      <c r="DN191" s="57"/>
      <c r="DO191" s="57"/>
      <c r="DP191" s="57"/>
      <c r="DQ191" s="57"/>
      <c r="DR191" s="57"/>
      <c r="DS191" s="57"/>
      <c r="DT191" s="57"/>
      <c r="DU191" s="57"/>
      <c r="DV191" s="101"/>
      <c r="DW191" s="57"/>
      <c r="DX191" s="57"/>
      <c r="DY191" s="57"/>
      <c r="DZ191" s="57"/>
      <c r="EA191" s="57"/>
      <c r="EB191" s="57"/>
      <c r="EC191" s="57"/>
      <c r="ED191" s="57"/>
      <c r="EE191" s="57"/>
      <c r="EF191" s="57"/>
      <c r="EG191" s="57"/>
      <c r="EH191" s="57"/>
      <c r="EI191" s="57"/>
      <c r="EJ191" s="57"/>
      <c r="EK191" s="57"/>
      <c r="EL191" s="57"/>
      <c r="EM191" s="57"/>
      <c r="EN191" s="57"/>
      <c r="EO191" s="57"/>
      <c r="EP191" s="57"/>
      <c r="EQ191" s="101"/>
      <c r="ER191" s="557"/>
    </row>
    <row r="192" spans="1:148" ht="15" customHeight="1" x14ac:dyDescent="0.25">
      <c r="A192" s="625"/>
      <c r="B192" s="1343" t="str">
        <f t="shared" si="11"/>
        <v>Desk 78</v>
      </c>
      <c r="C192" s="1348" t="str">
        <f>IF(ISBLANK(TB!C264), "", TB!C264)</f>
        <v/>
      </c>
      <c r="D192" s="1348" t="str">
        <f>IF(ISBLANK(TB!D264), "", TB!D264)</f>
        <v/>
      </c>
      <c r="E192" s="1348" t="str">
        <f>IF(ISBLANK(TB!E264), "", TB!E264)</f>
        <v/>
      </c>
      <c r="F192" s="1348" t="str">
        <f>IF(ISBLANK(TB!F264), "", TB!F264)</f>
        <v/>
      </c>
      <c r="G192" s="57"/>
      <c r="H192" s="57"/>
      <c r="I192" s="57"/>
      <c r="J192" s="57"/>
      <c r="K192" s="57"/>
      <c r="L192" s="57"/>
      <c r="M192" s="57"/>
      <c r="N192" s="57"/>
      <c r="O192" s="57"/>
      <c r="P192" s="57"/>
      <c r="Q192" s="57"/>
      <c r="R192" s="57"/>
      <c r="S192" s="57"/>
      <c r="T192" s="57"/>
      <c r="U192" s="57"/>
      <c r="V192" s="57"/>
      <c r="W192" s="57"/>
      <c r="X192" s="57"/>
      <c r="Y192" s="57"/>
      <c r="Z192" s="57"/>
      <c r="AA192" s="57"/>
      <c r="AB192" s="57"/>
      <c r="AC192" s="57"/>
      <c r="AD192" s="57"/>
      <c r="AE192" s="57"/>
      <c r="AF192" s="57"/>
      <c r="AG192" s="57"/>
      <c r="AH192" s="57"/>
      <c r="AI192" s="57"/>
      <c r="AJ192" s="57"/>
      <c r="AK192" s="57"/>
      <c r="AL192" s="57"/>
      <c r="AM192" s="57"/>
      <c r="AN192" s="57"/>
      <c r="AO192" s="57"/>
      <c r="AP192" s="57"/>
      <c r="AQ192" s="57"/>
      <c r="AR192" s="57"/>
      <c r="AS192" s="57"/>
      <c r="AT192" s="57"/>
      <c r="AU192" s="57"/>
      <c r="AV192" s="57"/>
      <c r="AW192" s="57"/>
      <c r="AX192" s="57"/>
      <c r="AY192" s="57"/>
      <c r="AZ192" s="57"/>
      <c r="BA192" s="57"/>
      <c r="BB192" s="57"/>
      <c r="BC192" s="57"/>
      <c r="BD192" s="57"/>
      <c r="BE192" s="57"/>
      <c r="BF192" s="57"/>
      <c r="BG192" s="57"/>
      <c r="BH192" s="57"/>
      <c r="BI192" s="57"/>
      <c r="BJ192" s="57"/>
      <c r="BK192" s="57"/>
      <c r="BL192" s="57"/>
      <c r="BM192" s="57"/>
      <c r="BN192" s="57"/>
      <c r="BO192" s="57"/>
      <c r="BP192" s="57"/>
      <c r="BQ192" s="57"/>
      <c r="BR192" s="57"/>
      <c r="BS192" s="57"/>
      <c r="BT192" s="57"/>
      <c r="BU192" s="57"/>
      <c r="BV192" s="57"/>
      <c r="BW192" s="57"/>
      <c r="BX192" s="57"/>
      <c r="BY192" s="57"/>
      <c r="BZ192" s="57"/>
      <c r="CA192" s="57"/>
      <c r="CB192" s="57"/>
      <c r="CC192" s="57"/>
      <c r="CD192" s="57"/>
      <c r="CE192" s="57"/>
      <c r="CF192" s="57"/>
      <c r="CG192" s="57"/>
      <c r="CH192" s="57"/>
      <c r="CI192" s="57"/>
      <c r="CJ192" s="57"/>
      <c r="CK192" s="57"/>
      <c r="CL192" s="57"/>
      <c r="CM192" s="57"/>
      <c r="CN192" s="57"/>
      <c r="CO192" s="57"/>
      <c r="CP192" s="57"/>
      <c r="CQ192" s="57"/>
      <c r="CR192" s="57"/>
      <c r="CS192" s="57"/>
      <c r="CT192" s="57"/>
      <c r="CU192" s="57"/>
      <c r="CV192" s="57"/>
      <c r="CW192" s="57"/>
      <c r="CX192" s="57"/>
      <c r="CY192" s="57"/>
      <c r="CZ192" s="57"/>
      <c r="DA192" s="57"/>
      <c r="DB192" s="57"/>
      <c r="DC192" s="57"/>
      <c r="DD192" s="57"/>
      <c r="DE192" s="57"/>
      <c r="DF192" s="57"/>
      <c r="DG192" s="57"/>
      <c r="DH192" s="57"/>
      <c r="DI192" s="57"/>
      <c r="DJ192" s="57"/>
      <c r="DK192" s="57"/>
      <c r="DL192" s="57"/>
      <c r="DM192" s="57"/>
      <c r="DN192" s="57"/>
      <c r="DO192" s="57"/>
      <c r="DP192" s="57"/>
      <c r="DQ192" s="57"/>
      <c r="DR192" s="57"/>
      <c r="DS192" s="57"/>
      <c r="DT192" s="57"/>
      <c r="DU192" s="57"/>
      <c r="DV192" s="101"/>
      <c r="DW192" s="57"/>
      <c r="DX192" s="57"/>
      <c r="DY192" s="57"/>
      <c r="DZ192" s="57"/>
      <c r="EA192" s="57"/>
      <c r="EB192" s="57"/>
      <c r="EC192" s="57"/>
      <c r="ED192" s="57"/>
      <c r="EE192" s="57"/>
      <c r="EF192" s="57"/>
      <c r="EG192" s="57"/>
      <c r="EH192" s="57"/>
      <c r="EI192" s="57"/>
      <c r="EJ192" s="57"/>
      <c r="EK192" s="57"/>
      <c r="EL192" s="57"/>
      <c r="EM192" s="57"/>
      <c r="EN192" s="57"/>
      <c r="EO192" s="57"/>
      <c r="EP192" s="57"/>
      <c r="EQ192" s="101"/>
      <c r="ER192" s="557"/>
    </row>
    <row r="193" spans="1:148" ht="15" customHeight="1" x14ac:dyDescent="0.25">
      <c r="A193" s="625"/>
      <c r="B193" s="1343" t="str">
        <f t="shared" si="11"/>
        <v>Desk 79</v>
      </c>
      <c r="C193" s="1348" t="str">
        <f>IF(ISBLANK(TB!C265), "", TB!C265)</f>
        <v/>
      </c>
      <c r="D193" s="1348" t="str">
        <f>IF(ISBLANK(TB!D265), "", TB!D265)</f>
        <v/>
      </c>
      <c r="E193" s="1348" t="str">
        <f>IF(ISBLANK(TB!E265), "", TB!E265)</f>
        <v/>
      </c>
      <c r="F193" s="1348" t="str">
        <f>IF(ISBLANK(TB!F265), "", TB!F265)</f>
        <v/>
      </c>
      <c r="G193" s="57"/>
      <c r="H193" s="57"/>
      <c r="I193" s="57"/>
      <c r="J193" s="57"/>
      <c r="K193" s="57"/>
      <c r="L193" s="57"/>
      <c r="M193" s="57"/>
      <c r="N193" s="57"/>
      <c r="O193" s="57"/>
      <c r="P193" s="57"/>
      <c r="Q193" s="57"/>
      <c r="R193" s="57"/>
      <c r="S193" s="57"/>
      <c r="T193" s="57"/>
      <c r="U193" s="57"/>
      <c r="V193" s="57"/>
      <c r="W193" s="57"/>
      <c r="X193" s="57"/>
      <c r="Y193" s="57"/>
      <c r="Z193" s="57"/>
      <c r="AA193" s="57"/>
      <c r="AB193" s="57"/>
      <c r="AC193" s="57"/>
      <c r="AD193" s="57"/>
      <c r="AE193" s="57"/>
      <c r="AF193" s="57"/>
      <c r="AG193" s="57"/>
      <c r="AH193" s="57"/>
      <c r="AI193" s="57"/>
      <c r="AJ193" s="57"/>
      <c r="AK193" s="57"/>
      <c r="AL193" s="57"/>
      <c r="AM193" s="57"/>
      <c r="AN193" s="57"/>
      <c r="AO193" s="57"/>
      <c r="AP193" s="57"/>
      <c r="AQ193" s="57"/>
      <c r="AR193" s="57"/>
      <c r="AS193" s="57"/>
      <c r="AT193" s="57"/>
      <c r="AU193" s="57"/>
      <c r="AV193" s="57"/>
      <c r="AW193" s="57"/>
      <c r="AX193" s="57"/>
      <c r="AY193" s="57"/>
      <c r="AZ193" s="57"/>
      <c r="BA193" s="57"/>
      <c r="BB193" s="57"/>
      <c r="BC193" s="57"/>
      <c r="BD193" s="57"/>
      <c r="BE193" s="57"/>
      <c r="BF193" s="57"/>
      <c r="BG193" s="57"/>
      <c r="BH193" s="57"/>
      <c r="BI193" s="57"/>
      <c r="BJ193" s="57"/>
      <c r="BK193" s="57"/>
      <c r="BL193" s="57"/>
      <c r="BM193" s="57"/>
      <c r="BN193" s="57"/>
      <c r="BO193" s="57"/>
      <c r="BP193" s="57"/>
      <c r="BQ193" s="57"/>
      <c r="BR193" s="57"/>
      <c r="BS193" s="57"/>
      <c r="BT193" s="57"/>
      <c r="BU193" s="57"/>
      <c r="BV193" s="57"/>
      <c r="BW193" s="57"/>
      <c r="BX193" s="57"/>
      <c r="BY193" s="57"/>
      <c r="BZ193" s="57"/>
      <c r="CA193" s="57"/>
      <c r="CB193" s="57"/>
      <c r="CC193" s="57"/>
      <c r="CD193" s="57"/>
      <c r="CE193" s="57"/>
      <c r="CF193" s="57"/>
      <c r="CG193" s="57"/>
      <c r="CH193" s="57"/>
      <c r="CI193" s="57"/>
      <c r="CJ193" s="57"/>
      <c r="CK193" s="57"/>
      <c r="CL193" s="57"/>
      <c r="CM193" s="57"/>
      <c r="CN193" s="57"/>
      <c r="CO193" s="57"/>
      <c r="CP193" s="57"/>
      <c r="CQ193" s="57"/>
      <c r="CR193" s="57"/>
      <c r="CS193" s="57"/>
      <c r="CT193" s="57"/>
      <c r="CU193" s="57"/>
      <c r="CV193" s="57"/>
      <c r="CW193" s="57"/>
      <c r="CX193" s="57"/>
      <c r="CY193" s="57"/>
      <c r="CZ193" s="57"/>
      <c r="DA193" s="57"/>
      <c r="DB193" s="57"/>
      <c r="DC193" s="57"/>
      <c r="DD193" s="57"/>
      <c r="DE193" s="57"/>
      <c r="DF193" s="57"/>
      <c r="DG193" s="57"/>
      <c r="DH193" s="57"/>
      <c r="DI193" s="57"/>
      <c r="DJ193" s="57"/>
      <c r="DK193" s="57"/>
      <c r="DL193" s="57"/>
      <c r="DM193" s="57"/>
      <c r="DN193" s="57"/>
      <c r="DO193" s="57"/>
      <c r="DP193" s="57"/>
      <c r="DQ193" s="57"/>
      <c r="DR193" s="57"/>
      <c r="DS193" s="57"/>
      <c r="DT193" s="57"/>
      <c r="DU193" s="57"/>
      <c r="DV193" s="101"/>
      <c r="DW193" s="57"/>
      <c r="DX193" s="57"/>
      <c r="DY193" s="57"/>
      <c r="DZ193" s="57"/>
      <c r="EA193" s="57"/>
      <c r="EB193" s="57"/>
      <c r="EC193" s="57"/>
      <c r="ED193" s="57"/>
      <c r="EE193" s="57"/>
      <c r="EF193" s="57"/>
      <c r="EG193" s="57"/>
      <c r="EH193" s="57"/>
      <c r="EI193" s="57"/>
      <c r="EJ193" s="57"/>
      <c r="EK193" s="57"/>
      <c r="EL193" s="57"/>
      <c r="EM193" s="57"/>
      <c r="EN193" s="57"/>
      <c r="EO193" s="57"/>
      <c r="EP193" s="57"/>
      <c r="EQ193" s="101"/>
      <c r="ER193" s="557"/>
    </row>
    <row r="194" spans="1:148" ht="15" customHeight="1" x14ac:dyDescent="0.25">
      <c r="A194" s="625"/>
      <c r="B194" s="1343" t="str">
        <f t="shared" si="11"/>
        <v>Desk 80</v>
      </c>
      <c r="C194" s="1348" t="str">
        <f>IF(ISBLANK(TB!C266), "", TB!C266)</f>
        <v/>
      </c>
      <c r="D194" s="1348" t="str">
        <f>IF(ISBLANK(TB!D266), "", TB!D266)</f>
        <v/>
      </c>
      <c r="E194" s="1348" t="str">
        <f>IF(ISBLANK(TB!E266), "", TB!E266)</f>
        <v/>
      </c>
      <c r="F194" s="1348" t="str">
        <f>IF(ISBLANK(TB!F266), "", TB!F266)</f>
        <v/>
      </c>
      <c r="G194" s="57"/>
      <c r="H194" s="57"/>
      <c r="I194" s="57"/>
      <c r="J194" s="57"/>
      <c r="K194" s="57"/>
      <c r="L194" s="57"/>
      <c r="M194" s="57"/>
      <c r="N194" s="57"/>
      <c r="O194" s="57"/>
      <c r="P194" s="57"/>
      <c r="Q194" s="57"/>
      <c r="R194" s="57"/>
      <c r="S194" s="57"/>
      <c r="T194" s="57"/>
      <c r="U194" s="57"/>
      <c r="V194" s="57"/>
      <c r="W194" s="57"/>
      <c r="X194" s="57"/>
      <c r="Y194" s="57"/>
      <c r="Z194" s="57"/>
      <c r="AA194" s="57"/>
      <c r="AB194" s="57"/>
      <c r="AC194" s="57"/>
      <c r="AD194" s="57"/>
      <c r="AE194" s="57"/>
      <c r="AF194" s="57"/>
      <c r="AG194" s="57"/>
      <c r="AH194" s="57"/>
      <c r="AI194" s="57"/>
      <c r="AJ194" s="57"/>
      <c r="AK194" s="57"/>
      <c r="AL194" s="57"/>
      <c r="AM194" s="57"/>
      <c r="AN194" s="57"/>
      <c r="AO194" s="57"/>
      <c r="AP194" s="57"/>
      <c r="AQ194" s="57"/>
      <c r="AR194" s="57"/>
      <c r="AS194" s="57"/>
      <c r="AT194" s="57"/>
      <c r="AU194" s="57"/>
      <c r="AV194" s="57"/>
      <c r="AW194" s="57"/>
      <c r="AX194" s="57"/>
      <c r="AY194" s="57"/>
      <c r="AZ194" s="57"/>
      <c r="BA194" s="57"/>
      <c r="BB194" s="57"/>
      <c r="BC194" s="57"/>
      <c r="BD194" s="57"/>
      <c r="BE194" s="57"/>
      <c r="BF194" s="57"/>
      <c r="BG194" s="57"/>
      <c r="BH194" s="57"/>
      <c r="BI194" s="57"/>
      <c r="BJ194" s="57"/>
      <c r="BK194" s="57"/>
      <c r="BL194" s="57"/>
      <c r="BM194" s="57"/>
      <c r="BN194" s="57"/>
      <c r="BO194" s="57"/>
      <c r="BP194" s="57"/>
      <c r="BQ194" s="57"/>
      <c r="BR194" s="57"/>
      <c r="BS194" s="57"/>
      <c r="BT194" s="57"/>
      <c r="BU194" s="57"/>
      <c r="BV194" s="57"/>
      <c r="BW194" s="57"/>
      <c r="BX194" s="57"/>
      <c r="BY194" s="57"/>
      <c r="BZ194" s="57"/>
      <c r="CA194" s="57"/>
      <c r="CB194" s="57"/>
      <c r="CC194" s="57"/>
      <c r="CD194" s="57"/>
      <c r="CE194" s="57"/>
      <c r="CF194" s="57"/>
      <c r="CG194" s="57"/>
      <c r="CH194" s="57"/>
      <c r="CI194" s="57"/>
      <c r="CJ194" s="57"/>
      <c r="CK194" s="57"/>
      <c r="CL194" s="57"/>
      <c r="CM194" s="57"/>
      <c r="CN194" s="57"/>
      <c r="CO194" s="57"/>
      <c r="CP194" s="57"/>
      <c r="CQ194" s="57"/>
      <c r="CR194" s="57"/>
      <c r="CS194" s="57"/>
      <c r="CT194" s="57"/>
      <c r="CU194" s="57"/>
      <c r="CV194" s="57"/>
      <c r="CW194" s="57"/>
      <c r="CX194" s="57"/>
      <c r="CY194" s="57"/>
      <c r="CZ194" s="57"/>
      <c r="DA194" s="57"/>
      <c r="DB194" s="57"/>
      <c r="DC194" s="57"/>
      <c r="DD194" s="57"/>
      <c r="DE194" s="57"/>
      <c r="DF194" s="57"/>
      <c r="DG194" s="57"/>
      <c r="DH194" s="57"/>
      <c r="DI194" s="57"/>
      <c r="DJ194" s="57"/>
      <c r="DK194" s="57"/>
      <c r="DL194" s="57"/>
      <c r="DM194" s="57"/>
      <c r="DN194" s="57"/>
      <c r="DO194" s="57"/>
      <c r="DP194" s="57"/>
      <c r="DQ194" s="57"/>
      <c r="DR194" s="57"/>
      <c r="DS194" s="57"/>
      <c r="DT194" s="57"/>
      <c r="DU194" s="57"/>
      <c r="DV194" s="101"/>
      <c r="DW194" s="57"/>
      <c r="DX194" s="57"/>
      <c r="DY194" s="57"/>
      <c r="DZ194" s="57"/>
      <c r="EA194" s="57"/>
      <c r="EB194" s="57"/>
      <c r="EC194" s="57"/>
      <c r="ED194" s="57"/>
      <c r="EE194" s="57"/>
      <c r="EF194" s="57"/>
      <c r="EG194" s="57"/>
      <c r="EH194" s="57"/>
      <c r="EI194" s="57"/>
      <c r="EJ194" s="57"/>
      <c r="EK194" s="57"/>
      <c r="EL194" s="57"/>
      <c r="EM194" s="57"/>
      <c r="EN194" s="57"/>
      <c r="EO194" s="57"/>
      <c r="EP194" s="57"/>
      <c r="EQ194" s="101"/>
      <c r="ER194" s="557"/>
    </row>
    <row r="195" spans="1:148" ht="15" customHeight="1" x14ac:dyDescent="0.25">
      <c r="A195" s="625"/>
      <c r="B195" s="1343" t="str">
        <f t="shared" si="11"/>
        <v>Desk 81</v>
      </c>
      <c r="C195" s="1348" t="str">
        <f>IF(ISBLANK(TB!C267), "", TB!C267)</f>
        <v/>
      </c>
      <c r="D195" s="1348" t="str">
        <f>IF(ISBLANK(TB!D267), "", TB!D267)</f>
        <v/>
      </c>
      <c r="E195" s="1348" t="str">
        <f>IF(ISBLANK(TB!E267), "", TB!E267)</f>
        <v/>
      </c>
      <c r="F195" s="1348" t="str">
        <f>IF(ISBLANK(TB!F267), "", TB!F267)</f>
        <v/>
      </c>
      <c r="G195" s="57"/>
      <c r="H195" s="57"/>
      <c r="I195" s="57"/>
      <c r="J195" s="57"/>
      <c r="K195" s="57"/>
      <c r="L195" s="57"/>
      <c r="M195" s="57"/>
      <c r="N195" s="57"/>
      <c r="O195" s="57"/>
      <c r="P195" s="57"/>
      <c r="Q195" s="57"/>
      <c r="R195" s="57"/>
      <c r="S195" s="57"/>
      <c r="T195" s="57"/>
      <c r="U195" s="57"/>
      <c r="V195" s="57"/>
      <c r="W195" s="57"/>
      <c r="X195" s="57"/>
      <c r="Y195" s="57"/>
      <c r="Z195" s="57"/>
      <c r="AA195" s="57"/>
      <c r="AB195" s="57"/>
      <c r="AC195" s="57"/>
      <c r="AD195" s="57"/>
      <c r="AE195" s="57"/>
      <c r="AF195" s="57"/>
      <c r="AG195" s="57"/>
      <c r="AH195" s="57"/>
      <c r="AI195" s="57"/>
      <c r="AJ195" s="57"/>
      <c r="AK195" s="57"/>
      <c r="AL195" s="57"/>
      <c r="AM195" s="57"/>
      <c r="AN195" s="57"/>
      <c r="AO195" s="57"/>
      <c r="AP195" s="57"/>
      <c r="AQ195" s="57"/>
      <c r="AR195" s="57"/>
      <c r="AS195" s="57"/>
      <c r="AT195" s="57"/>
      <c r="AU195" s="57"/>
      <c r="AV195" s="57"/>
      <c r="AW195" s="57"/>
      <c r="AX195" s="57"/>
      <c r="AY195" s="57"/>
      <c r="AZ195" s="57"/>
      <c r="BA195" s="57"/>
      <c r="BB195" s="57"/>
      <c r="BC195" s="57"/>
      <c r="BD195" s="57"/>
      <c r="BE195" s="57"/>
      <c r="BF195" s="57"/>
      <c r="BG195" s="57"/>
      <c r="BH195" s="57"/>
      <c r="BI195" s="57"/>
      <c r="BJ195" s="57"/>
      <c r="BK195" s="57"/>
      <c r="BL195" s="57"/>
      <c r="BM195" s="57"/>
      <c r="BN195" s="57"/>
      <c r="BO195" s="57"/>
      <c r="BP195" s="57"/>
      <c r="BQ195" s="57"/>
      <c r="BR195" s="57"/>
      <c r="BS195" s="57"/>
      <c r="BT195" s="57"/>
      <c r="BU195" s="57"/>
      <c r="BV195" s="57"/>
      <c r="BW195" s="57"/>
      <c r="BX195" s="57"/>
      <c r="BY195" s="57"/>
      <c r="BZ195" s="57"/>
      <c r="CA195" s="57"/>
      <c r="CB195" s="57"/>
      <c r="CC195" s="57"/>
      <c r="CD195" s="57"/>
      <c r="CE195" s="57"/>
      <c r="CF195" s="57"/>
      <c r="CG195" s="57"/>
      <c r="CH195" s="57"/>
      <c r="CI195" s="57"/>
      <c r="CJ195" s="57"/>
      <c r="CK195" s="57"/>
      <c r="CL195" s="57"/>
      <c r="CM195" s="57"/>
      <c r="CN195" s="57"/>
      <c r="CO195" s="57"/>
      <c r="CP195" s="57"/>
      <c r="CQ195" s="57"/>
      <c r="CR195" s="57"/>
      <c r="CS195" s="57"/>
      <c r="CT195" s="57"/>
      <c r="CU195" s="57"/>
      <c r="CV195" s="57"/>
      <c r="CW195" s="57"/>
      <c r="CX195" s="57"/>
      <c r="CY195" s="57"/>
      <c r="CZ195" s="57"/>
      <c r="DA195" s="57"/>
      <c r="DB195" s="57"/>
      <c r="DC195" s="57"/>
      <c r="DD195" s="57"/>
      <c r="DE195" s="57"/>
      <c r="DF195" s="57"/>
      <c r="DG195" s="57"/>
      <c r="DH195" s="57"/>
      <c r="DI195" s="57"/>
      <c r="DJ195" s="57"/>
      <c r="DK195" s="57"/>
      <c r="DL195" s="57"/>
      <c r="DM195" s="57"/>
      <c r="DN195" s="57"/>
      <c r="DO195" s="57"/>
      <c r="DP195" s="57"/>
      <c r="DQ195" s="57"/>
      <c r="DR195" s="57"/>
      <c r="DS195" s="57"/>
      <c r="DT195" s="57"/>
      <c r="DU195" s="57"/>
      <c r="DV195" s="101"/>
      <c r="DW195" s="57"/>
      <c r="DX195" s="57"/>
      <c r="DY195" s="57"/>
      <c r="DZ195" s="57"/>
      <c r="EA195" s="57"/>
      <c r="EB195" s="57"/>
      <c r="EC195" s="57"/>
      <c r="ED195" s="57"/>
      <c r="EE195" s="57"/>
      <c r="EF195" s="57"/>
      <c r="EG195" s="57"/>
      <c r="EH195" s="57"/>
      <c r="EI195" s="57"/>
      <c r="EJ195" s="57"/>
      <c r="EK195" s="57"/>
      <c r="EL195" s="57"/>
      <c r="EM195" s="57"/>
      <c r="EN195" s="57"/>
      <c r="EO195" s="57"/>
      <c r="EP195" s="57"/>
      <c r="EQ195" s="101"/>
      <c r="ER195" s="557"/>
    </row>
    <row r="196" spans="1:148" ht="15" customHeight="1" x14ac:dyDescent="0.25">
      <c r="A196" s="625"/>
      <c r="B196" s="1343" t="str">
        <f t="shared" si="11"/>
        <v>Desk 82</v>
      </c>
      <c r="C196" s="1348" t="str">
        <f>IF(ISBLANK(TB!C268), "", TB!C268)</f>
        <v/>
      </c>
      <c r="D196" s="1348" t="str">
        <f>IF(ISBLANK(TB!D268), "", TB!D268)</f>
        <v/>
      </c>
      <c r="E196" s="1348" t="str">
        <f>IF(ISBLANK(TB!E268), "", TB!E268)</f>
        <v/>
      </c>
      <c r="F196" s="1348" t="str">
        <f>IF(ISBLANK(TB!F268), "", TB!F268)</f>
        <v/>
      </c>
      <c r="G196" s="57"/>
      <c r="H196" s="57"/>
      <c r="I196" s="57"/>
      <c r="J196" s="57"/>
      <c r="K196" s="57"/>
      <c r="L196" s="57"/>
      <c r="M196" s="57"/>
      <c r="N196" s="57"/>
      <c r="O196" s="57"/>
      <c r="P196" s="57"/>
      <c r="Q196" s="57"/>
      <c r="R196" s="57"/>
      <c r="S196" s="57"/>
      <c r="T196" s="57"/>
      <c r="U196" s="57"/>
      <c r="V196" s="57"/>
      <c r="W196" s="57"/>
      <c r="X196" s="57"/>
      <c r="Y196" s="57"/>
      <c r="Z196" s="57"/>
      <c r="AA196" s="57"/>
      <c r="AB196" s="57"/>
      <c r="AC196" s="57"/>
      <c r="AD196" s="57"/>
      <c r="AE196" s="57"/>
      <c r="AF196" s="57"/>
      <c r="AG196" s="57"/>
      <c r="AH196" s="57"/>
      <c r="AI196" s="57"/>
      <c r="AJ196" s="57"/>
      <c r="AK196" s="57"/>
      <c r="AL196" s="57"/>
      <c r="AM196" s="57"/>
      <c r="AN196" s="57"/>
      <c r="AO196" s="57"/>
      <c r="AP196" s="57"/>
      <c r="AQ196" s="57"/>
      <c r="AR196" s="57"/>
      <c r="AS196" s="57"/>
      <c r="AT196" s="57"/>
      <c r="AU196" s="57"/>
      <c r="AV196" s="57"/>
      <c r="AW196" s="57"/>
      <c r="AX196" s="57"/>
      <c r="AY196" s="57"/>
      <c r="AZ196" s="57"/>
      <c r="BA196" s="57"/>
      <c r="BB196" s="57"/>
      <c r="BC196" s="57"/>
      <c r="BD196" s="57"/>
      <c r="BE196" s="57"/>
      <c r="BF196" s="57"/>
      <c r="BG196" s="57"/>
      <c r="BH196" s="57"/>
      <c r="BI196" s="57"/>
      <c r="BJ196" s="57"/>
      <c r="BK196" s="57"/>
      <c r="BL196" s="57"/>
      <c r="BM196" s="57"/>
      <c r="BN196" s="57"/>
      <c r="BO196" s="57"/>
      <c r="BP196" s="57"/>
      <c r="BQ196" s="57"/>
      <c r="BR196" s="57"/>
      <c r="BS196" s="57"/>
      <c r="BT196" s="57"/>
      <c r="BU196" s="57"/>
      <c r="BV196" s="57"/>
      <c r="BW196" s="57"/>
      <c r="BX196" s="57"/>
      <c r="BY196" s="57"/>
      <c r="BZ196" s="57"/>
      <c r="CA196" s="57"/>
      <c r="CB196" s="57"/>
      <c r="CC196" s="57"/>
      <c r="CD196" s="57"/>
      <c r="CE196" s="57"/>
      <c r="CF196" s="57"/>
      <c r="CG196" s="57"/>
      <c r="CH196" s="57"/>
      <c r="CI196" s="57"/>
      <c r="CJ196" s="57"/>
      <c r="CK196" s="57"/>
      <c r="CL196" s="57"/>
      <c r="CM196" s="57"/>
      <c r="CN196" s="57"/>
      <c r="CO196" s="57"/>
      <c r="CP196" s="57"/>
      <c r="CQ196" s="57"/>
      <c r="CR196" s="57"/>
      <c r="CS196" s="57"/>
      <c r="CT196" s="57"/>
      <c r="CU196" s="57"/>
      <c r="CV196" s="57"/>
      <c r="CW196" s="57"/>
      <c r="CX196" s="57"/>
      <c r="CY196" s="57"/>
      <c r="CZ196" s="57"/>
      <c r="DA196" s="57"/>
      <c r="DB196" s="57"/>
      <c r="DC196" s="57"/>
      <c r="DD196" s="57"/>
      <c r="DE196" s="57"/>
      <c r="DF196" s="57"/>
      <c r="DG196" s="57"/>
      <c r="DH196" s="57"/>
      <c r="DI196" s="57"/>
      <c r="DJ196" s="57"/>
      <c r="DK196" s="57"/>
      <c r="DL196" s="57"/>
      <c r="DM196" s="57"/>
      <c r="DN196" s="57"/>
      <c r="DO196" s="57"/>
      <c r="DP196" s="57"/>
      <c r="DQ196" s="57"/>
      <c r="DR196" s="57"/>
      <c r="DS196" s="57"/>
      <c r="DT196" s="57"/>
      <c r="DU196" s="57"/>
      <c r="DV196" s="101"/>
      <c r="DW196" s="57"/>
      <c r="DX196" s="57"/>
      <c r="DY196" s="57"/>
      <c r="DZ196" s="57"/>
      <c r="EA196" s="57"/>
      <c r="EB196" s="57"/>
      <c r="EC196" s="57"/>
      <c r="ED196" s="57"/>
      <c r="EE196" s="57"/>
      <c r="EF196" s="57"/>
      <c r="EG196" s="57"/>
      <c r="EH196" s="57"/>
      <c r="EI196" s="57"/>
      <c r="EJ196" s="57"/>
      <c r="EK196" s="57"/>
      <c r="EL196" s="57"/>
      <c r="EM196" s="57"/>
      <c r="EN196" s="57"/>
      <c r="EO196" s="57"/>
      <c r="EP196" s="57"/>
      <c r="EQ196" s="101"/>
      <c r="ER196" s="557"/>
    </row>
    <row r="197" spans="1:148" ht="15" customHeight="1" x14ac:dyDescent="0.25">
      <c r="A197" s="625"/>
      <c r="B197" s="1343" t="str">
        <f t="shared" si="11"/>
        <v>Desk 83</v>
      </c>
      <c r="C197" s="1348" t="str">
        <f>IF(ISBLANK(TB!C269), "", TB!C269)</f>
        <v/>
      </c>
      <c r="D197" s="1348" t="str">
        <f>IF(ISBLANK(TB!D269), "", TB!D269)</f>
        <v/>
      </c>
      <c r="E197" s="1348" t="str">
        <f>IF(ISBLANK(TB!E269), "", TB!E269)</f>
        <v/>
      </c>
      <c r="F197" s="1348" t="str">
        <f>IF(ISBLANK(TB!F269), "", TB!F269)</f>
        <v/>
      </c>
      <c r="G197" s="57"/>
      <c r="H197" s="57"/>
      <c r="I197" s="57"/>
      <c r="J197" s="57"/>
      <c r="K197" s="57"/>
      <c r="L197" s="57"/>
      <c r="M197" s="57"/>
      <c r="N197" s="57"/>
      <c r="O197" s="57"/>
      <c r="P197" s="57"/>
      <c r="Q197" s="57"/>
      <c r="R197" s="57"/>
      <c r="S197" s="57"/>
      <c r="T197" s="57"/>
      <c r="U197" s="57"/>
      <c r="V197" s="57"/>
      <c r="W197" s="57"/>
      <c r="X197" s="57"/>
      <c r="Y197" s="57"/>
      <c r="Z197" s="57"/>
      <c r="AA197" s="57"/>
      <c r="AB197" s="57"/>
      <c r="AC197" s="57"/>
      <c r="AD197" s="57"/>
      <c r="AE197" s="57"/>
      <c r="AF197" s="57"/>
      <c r="AG197" s="57"/>
      <c r="AH197" s="57"/>
      <c r="AI197" s="57"/>
      <c r="AJ197" s="57"/>
      <c r="AK197" s="57"/>
      <c r="AL197" s="57"/>
      <c r="AM197" s="57"/>
      <c r="AN197" s="57"/>
      <c r="AO197" s="57"/>
      <c r="AP197" s="57"/>
      <c r="AQ197" s="57"/>
      <c r="AR197" s="57"/>
      <c r="AS197" s="57"/>
      <c r="AT197" s="57"/>
      <c r="AU197" s="57"/>
      <c r="AV197" s="57"/>
      <c r="AW197" s="57"/>
      <c r="AX197" s="57"/>
      <c r="AY197" s="57"/>
      <c r="AZ197" s="57"/>
      <c r="BA197" s="57"/>
      <c r="BB197" s="57"/>
      <c r="BC197" s="57"/>
      <c r="BD197" s="57"/>
      <c r="BE197" s="57"/>
      <c r="BF197" s="57"/>
      <c r="BG197" s="57"/>
      <c r="BH197" s="57"/>
      <c r="BI197" s="57"/>
      <c r="BJ197" s="57"/>
      <c r="BK197" s="57"/>
      <c r="BL197" s="57"/>
      <c r="BM197" s="57"/>
      <c r="BN197" s="57"/>
      <c r="BO197" s="57"/>
      <c r="BP197" s="57"/>
      <c r="BQ197" s="57"/>
      <c r="BR197" s="57"/>
      <c r="BS197" s="57"/>
      <c r="BT197" s="57"/>
      <c r="BU197" s="57"/>
      <c r="BV197" s="57"/>
      <c r="BW197" s="57"/>
      <c r="BX197" s="57"/>
      <c r="BY197" s="57"/>
      <c r="BZ197" s="57"/>
      <c r="CA197" s="57"/>
      <c r="CB197" s="57"/>
      <c r="CC197" s="57"/>
      <c r="CD197" s="57"/>
      <c r="CE197" s="57"/>
      <c r="CF197" s="57"/>
      <c r="CG197" s="57"/>
      <c r="CH197" s="57"/>
      <c r="CI197" s="57"/>
      <c r="CJ197" s="57"/>
      <c r="CK197" s="57"/>
      <c r="CL197" s="57"/>
      <c r="CM197" s="57"/>
      <c r="CN197" s="57"/>
      <c r="CO197" s="57"/>
      <c r="CP197" s="57"/>
      <c r="CQ197" s="57"/>
      <c r="CR197" s="57"/>
      <c r="CS197" s="57"/>
      <c r="CT197" s="57"/>
      <c r="CU197" s="57"/>
      <c r="CV197" s="57"/>
      <c r="CW197" s="57"/>
      <c r="CX197" s="57"/>
      <c r="CY197" s="57"/>
      <c r="CZ197" s="57"/>
      <c r="DA197" s="57"/>
      <c r="DB197" s="57"/>
      <c r="DC197" s="57"/>
      <c r="DD197" s="57"/>
      <c r="DE197" s="57"/>
      <c r="DF197" s="57"/>
      <c r="DG197" s="57"/>
      <c r="DH197" s="57"/>
      <c r="DI197" s="57"/>
      <c r="DJ197" s="57"/>
      <c r="DK197" s="57"/>
      <c r="DL197" s="57"/>
      <c r="DM197" s="57"/>
      <c r="DN197" s="57"/>
      <c r="DO197" s="57"/>
      <c r="DP197" s="57"/>
      <c r="DQ197" s="57"/>
      <c r="DR197" s="57"/>
      <c r="DS197" s="57"/>
      <c r="DT197" s="57"/>
      <c r="DU197" s="57"/>
      <c r="DV197" s="101"/>
      <c r="DW197" s="57"/>
      <c r="DX197" s="57"/>
      <c r="DY197" s="57"/>
      <c r="DZ197" s="57"/>
      <c r="EA197" s="57"/>
      <c r="EB197" s="57"/>
      <c r="EC197" s="57"/>
      <c r="ED197" s="57"/>
      <c r="EE197" s="57"/>
      <c r="EF197" s="57"/>
      <c r="EG197" s="57"/>
      <c r="EH197" s="57"/>
      <c r="EI197" s="57"/>
      <c r="EJ197" s="57"/>
      <c r="EK197" s="57"/>
      <c r="EL197" s="57"/>
      <c r="EM197" s="57"/>
      <c r="EN197" s="57"/>
      <c r="EO197" s="57"/>
      <c r="EP197" s="57"/>
      <c r="EQ197" s="101"/>
      <c r="ER197" s="557"/>
    </row>
    <row r="198" spans="1:148" ht="15" customHeight="1" x14ac:dyDescent="0.25">
      <c r="A198" s="625"/>
      <c r="B198" s="1343" t="str">
        <f t="shared" si="11"/>
        <v>Desk 84</v>
      </c>
      <c r="C198" s="1348" t="str">
        <f>IF(ISBLANK(TB!C270), "", TB!C270)</f>
        <v/>
      </c>
      <c r="D198" s="1348" t="str">
        <f>IF(ISBLANK(TB!D270), "", TB!D270)</f>
        <v/>
      </c>
      <c r="E198" s="1348" t="str">
        <f>IF(ISBLANK(TB!E270), "", TB!E270)</f>
        <v/>
      </c>
      <c r="F198" s="1348" t="str">
        <f>IF(ISBLANK(TB!F270), "", TB!F270)</f>
        <v/>
      </c>
      <c r="G198" s="57"/>
      <c r="H198" s="57"/>
      <c r="I198" s="57"/>
      <c r="J198" s="57"/>
      <c r="K198" s="57"/>
      <c r="L198" s="57"/>
      <c r="M198" s="57"/>
      <c r="N198" s="57"/>
      <c r="O198" s="57"/>
      <c r="P198" s="57"/>
      <c r="Q198" s="57"/>
      <c r="R198" s="57"/>
      <c r="S198" s="57"/>
      <c r="T198" s="57"/>
      <c r="U198" s="57"/>
      <c r="V198" s="57"/>
      <c r="W198" s="57"/>
      <c r="X198" s="57"/>
      <c r="Y198" s="57"/>
      <c r="Z198" s="57"/>
      <c r="AA198" s="57"/>
      <c r="AB198" s="57"/>
      <c r="AC198" s="57"/>
      <c r="AD198" s="57"/>
      <c r="AE198" s="57"/>
      <c r="AF198" s="57"/>
      <c r="AG198" s="57"/>
      <c r="AH198" s="57"/>
      <c r="AI198" s="57"/>
      <c r="AJ198" s="57"/>
      <c r="AK198" s="57"/>
      <c r="AL198" s="57"/>
      <c r="AM198" s="57"/>
      <c r="AN198" s="57"/>
      <c r="AO198" s="57"/>
      <c r="AP198" s="57"/>
      <c r="AQ198" s="57"/>
      <c r="AR198" s="57"/>
      <c r="AS198" s="57"/>
      <c r="AT198" s="57"/>
      <c r="AU198" s="57"/>
      <c r="AV198" s="57"/>
      <c r="AW198" s="57"/>
      <c r="AX198" s="57"/>
      <c r="AY198" s="57"/>
      <c r="AZ198" s="57"/>
      <c r="BA198" s="57"/>
      <c r="BB198" s="57"/>
      <c r="BC198" s="57"/>
      <c r="BD198" s="57"/>
      <c r="BE198" s="57"/>
      <c r="BF198" s="57"/>
      <c r="BG198" s="57"/>
      <c r="BH198" s="57"/>
      <c r="BI198" s="57"/>
      <c r="BJ198" s="57"/>
      <c r="BK198" s="57"/>
      <c r="BL198" s="57"/>
      <c r="BM198" s="57"/>
      <c r="BN198" s="57"/>
      <c r="BO198" s="57"/>
      <c r="BP198" s="57"/>
      <c r="BQ198" s="57"/>
      <c r="BR198" s="57"/>
      <c r="BS198" s="57"/>
      <c r="BT198" s="57"/>
      <c r="BU198" s="57"/>
      <c r="BV198" s="57"/>
      <c r="BW198" s="57"/>
      <c r="BX198" s="57"/>
      <c r="BY198" s="57"/>
      <c r="BZ198" s="57"/>
      <c r="CA198" s="57"/>
      <c r="CB198" s="57"/>
      <c r="CC198" s="57"/>
      <c r="CD198" s="57"/>
      <c r="CE198" s="57"/>
      <c r="CF198" s="57"/>
      <c r="CG198" s="57"/>
      <c r="CH198" s="57"/>
      <c r="CI198" s="57"/>
      <c r="CJ198" s="57"/>
      <c r="CK198" s="57"/>
      <c r="CL198" s="57"/>
      <c r="CM198" s="57"/>
      <c r="CN198" s="57"/>
      <c r="CO198" s="57"/>
      <c r="CP198" s="57"/>
      <c r="CQ198" s="57"/>
      <c r="CR198" s="57"/>
      <c r="CS198" s="57"/>
      <c r="CT198" s="57"/>
      <c r="CU198" s="57"/>
      <c r="CV198" s="57"/>
      <c r="CW198" s="57"/>
      <c r="CX198" s="57"/>
      <c r="CY198" s="57"/>
      <c r="CZ198" s="57"/>
      <c r="DA198" s="57"/>
      <c r="DB198" s="57"/>
      <c r="DC198" s="57"/>
      <c r="DD198" s="57"/>
      <c r="DE198" s="57"/>
      <c r="DF198" s="57"/>
      <c r="DG198" s="57"/>
      <c r="DH198" s="57"/>
      <c r="DI198" s="57"/>
      <c r="DJ198" s="57"/>
      <c r="DK198" s="57"/>
      <c r="DL198" s="57"/>
      <c r="DM198" s="57"/>
      <c r="DN198" s="57"/>
      <c r="DO198" s="57"/>
      <c r="DP198" s="57"/>
      <c r="DQ198" s="57"/>
      <c r="DR198" s="57"/>
      <c r="DS198" s="57"/>
      <c r="DT198" s="57"/>
      <c r="DU198" s="57"/>
      <c r="DV198" s="101"/>
      <c r="DW198" s="57"/>
      <c r="DX198" s="57"/>
      <c r="DY198" s="57"/>
      <c r="DZ198" s="57"/>
      <c r="EA198" s="57"/>
      <c r="EB198" s="57"/>
      <c r="EC198" s="57"/>
      <c r="ED198" s="57"/>
      <c r="EE198" s="57"/>
      <c r="EF198" s="57"/>
      <c r="EG198" s="57"/>
      <c r="EH198" s="57"/>
      <c r="EI198" s="57"/>
      <c r="EJ198" s="57"/>
      <c r="EK198" s="57"/>
      <c r="EL198" s="57"/>
      <c r="EM198" s="57"/>
      <c r="EN198" s="57"/>
      <c r="EO198" s="57"/>
      <c r="EP198" s="57"/>
      <c r="EQ198" s="101"/>
      <c r="ER198" s="557"/>
    </row>
    <row r="199" spans="1:148" ht="15" customHeight="1" x14ac:dyDescent="0.25">
      <c r="A199" s="625"/>
      <c r="B199" s="1343" t="str">
        <f t="shared" si="11"/>
        <v>Desk 85</v>
      </c>
      <c r="C199" s="1348" t="str">
        <f>IF(ISBLANK(TB!C271), "", TB!C271)</f>
        <v/>
      </c>
      <c r="D199" s="1348" t="str">
        <f>IF(ISBLANK(TB!D271), "", TB!D271)</f>
        <v/>
      </c>
      <c r="E199" s="1348" t="str">
        <f>IF(ISBLANK(TB!E271), "", TB!E271)</f>
        <v/>
      </c>
      <c r="F199" s="1348" t="str">
        <f>IF(ISBLANK(TB!F271), "", TB!F271)</f>
        <v/>
      </c>
      <c r="G199" s="57"/>
      <c r="H199" s="57"/>
      <c r="I199" s="57"/>
      <c r="J199" s="57"/>
      <c r="K199" s="57"/>
      <c r="L199" s="57"/>
      <c r="M199" s="57"/>
      <c r="N199" s="57"/>
      <c r="O199" s="57"/>
      <c r="P199" s="57"/>
      <c r="Q199" s="57"/>
      <c r="R199" s="57"/>
      <c r="S199" s="57"/>
      <c r="T199" s="57"/>
      <c r="U199" s="57"/>
      <c r="V199" s="57"/>
      <c r="W199" s="57"/>
      <c r="X199" s="57"/>
      <c r="Y199" s="57"/>
      <c r="Z199" s="57"/>
      <c r="AA199" s="57"/>
      <c r="AB199" s="57"/>
      <c r="AC199" s="57"/>
      <c r="AD199" s="57"/>
      <c r="AE199" s="57"/>
      <c r="AF199" s="57"/>
      <c r="AG199" s="57"/>
      <c r="AH199" s="57"/>
      <c r="AI199" s="57"/>
      <c r="AJ199" s="57"/>
      <c r="AK199" s="57"/>
      <c r="AL199" s="57"/>
      <c r="AM199" s="57"/>
      <c r="AN199" s="57"/>
      <c r="AO199" s="57"/>
      <c r="AP199" s="57"/>
      <c r="AQ199" s="57"/>
      <c r="AR199" s="57"/>
      <c r="AS199" s="57"/>
      <c r="AT199" s="57"/>
      <c r="AU199" s="57"/>
      <c r="AV199" s="57"/>
      <c r="AW199" s="57"/>
      <c r="AX199" s="57"/>
      <c r="AY199" s="57"/>
      <c r="AZ199" s="57"/>
      <c r="BA199" s="57"/>
      <c r="BB199" s="57"/>
      <c r="BC199" s="57"/>
      <c r="BD199" s="57"/>
      <c r="BE199" s="57"/>
      <c r="BF199" s="57"/>
      <c r="BG199" s="57"/>
      <c r="BH199" s="57"/>
      <c r="BI199" s="57"/>
      <c r="BJ199" s="57"/>
      <c r="BK199" s="57"/>
      <c r="BL199" s="57"/>
      <c r="BM199" s="57"/>
      <c r="BN199" s="57"/>
      <c r="BO199" s="57"/>
      <c r="BP199" s="57"/>
      <c r="BQ199" s="57"/>
      <c r="BR199" s="57"/>
      <c r="BS199" s="57"/>
      <c r="BT199" s="57"/>
      <c r="BU199" s="57"/>
      <c r="BV199" s="57"/>
      <c r="BW199" s="57"/>
      <c r="BX199" s="57"/>
      <c r="BY199" s="57"/>
      <c r="BZ199" s="57"/>
      <c r="CA199" s="57"/>
      <c r="CB199" s="57"/>
      <c r="CC199" s="57"/>
      <c r="CD199" s="57"/>
      <c r="CE199" s="57"/>
      <c r="CF199" s="57"/>
      <c r="CG199" s="57"/>
      <c r="CH199" s="57"/>
      <c r="CI199" s="57"/>
      <c r="CJ199" s="57"/>
      <c r="CK199" s="57"/>
      <c r="CL199" s="57"/>
      <c r="CM199" s="57"/>
      <c r="CN199" s="57"/>
      <c r="CO199" s="57"/>
      <c r="CP199" s="57"/>
      <c r="CQ199" s="57"/>
      <c r="CR199" s="57"/>
      <c r="CS199" s="57"/>
      <c r="CT199" s="57"/>
      <c r="CU199" s="57"/>
      <c r="CV199" s="57"/>
      <c r="CW199" s="57"/>
      <c r="CX199" s="57"/>
      <c r="CY199" s="57"/>
      <c r="CZ199" s="57"/>
      <c r="DA199" s="57"/>
      <c r="DB199" s="57"/>
      <c r="DC199" s="57"/>
      <c r="DD199" s="57"/>
      <c r="DE199" s="57"/>
      <c r="DF199" s="57"/>
      <c r="DG199" s="57"/>
      <c r="DH199" s="57"/>
      <c r="DI199" s="57"/>
      <c r="DJ199" s="57"/>
      <c r="DK199" s="57"/>
      <c r="DL199" s="57"/>
      <c r="DM199" s="57"/>
      <c r="DN199" s="57"/>
      <c r="DO199" s="57"/>
      <c r="DP199" s="57"/>
      <c r="DQ199" s="57"/>
      <c r="DR199" s="57"/>
      <c r="DS199" s="57"/>
      <c r="DT199" s="57"/>
      <c r="DU199" s="57"/>
      <c r="DV199" s="101"/>
      <c r="DW199" s="57"/>
      <c r="DX199" s="57"/>
      <c r="DY199" s="57"/>
      <c r="DZ199" s="57"/>
      <c r="EA199" s="57"/>
      <c r="EB199" s="57"/>
      <c r="EC199" s="57"/>
      <c r="ED199" s="57"/>
      <c r="EE199" s="57"/>
      <c r="EF199" s="57"/>
      <c r="EG199" s="57"/>
      <c r="EH199" s="57"/>
      <c r="EI199" s="57"/>
      <c r="EJ199" s="57"/>
      <c r="EK199" s="57"/>
      <c r="EL199" s="57"/>
      <c r="EM199" s="57"/>
      <c r="EN199" s="57"/>
      <c r="EO199" s="57"/>
      <c r="EP199" s="57"/>
      <c r="EQ199" s="101"/>
      <c r="ER199" s="557"/>
    </row>
    <row r="200" spans="1:148" ht="15" customHeight="1" x14ac:dyDescent="0.25">
      <c r="A200" s="625"/>
      <c r="B200" s="1343" t="str">
        <f t="shared" si="11"/>
        <v>Desk 86</v>
      </c>
      <c r="C200" s="1348" t="str">
        <f>IF(ISBLANK(TB!C272), "", TB!C272)</f>
        <v/>
      </c>
      <c r="D200" s="1348" t="str">
        <f>IF(ISBLANK(TB!D272), "", TB!D272)</f>
        <v/>
      </c>
      <c r="E200" s="1348" t="str">
        <f>IF(ISBLANK(TB!E272), "", TB!E272)</f>
        <v/>
      </c>
      <c r="F200" s="1348" t="str">
        <f>IF(ISBLANK(TB!F272), "", TB!F272)</f>
        <v/>
      </c>
      <c r="G200" s="57"/>
      <c r="H200" s="57"/>
      <c r="I200" s="57"/>
      <c r="J200" s="57"/>
      <c r="K200" s="57"/>
      <c r="L200" s="57"/>
      <c r="M200" s="57"/>
      <c r="N200" s="57"/>
      <c r="O200" s="57"/>
      <c r="P200" s="57"/>
      <c r="Q200" s="57"/>
      <c r="R200" s="57"/>
      <c r="S200" s="57"/>
      <c r="T200" s="57"/>
      <c r="U200" s="57"/>
      <c r="V200" s="57"/>
      <c r="W200" s="57"/>
      <c r="X200" s="57"/>
      <c r="Y200" s="57"/>
      <c r="Z200" s="57"/>
      <c r="AA200" s="57"/>
      <c r="AB200" s="57"/>
      <c r="AC200" s="57"/>
      <c r="AD200" s="57"/>
      <c r="AE200" s="57"/>
      <c r="AF200" s="57"/>
      <c r="AG200" s="57"/>
      <c r="AH200" s="57"/>
      <c r="AI200" s="57"/>
      <c r="AJ200" s="57"/>
      <c r="AK200" s="57"/>
      <c r="AL200" s="57"/>
      <c r="AM200" s="57"/>
      <c r="AN200" s="57"/>
      <c r="AO200" s="57"/>
      <c r="AP200" s="57"/>
      <c r="AQ200" s="57"/>
      <c r="AR200" s="57"/>
      <c r="AS200" s="57"/>
      <c r="AT200" s="57"/>
      <c r="AU200" s="57"/>
      <c r="AV200" s="57"/>
      <c r="AW200" s="57"/>
      <c r="AX200" s="57"/>
      <c r="AY200" s="57"/>
      <c r="AZ200" s="57"/>
      <c r="BA200" s="57"/>
      <c r="BB200" s="57"/>
      <c r="BC200" s="57"/>
      <c r="BD200" s="57"/>
      <c r="BE200" s="57"/>
      <c r="BF200" s="57"/>
      <c r="BG200" s="57"/>
      <c r="BH200" s="57"/>
      <c r="BI200" s="57"/>
      <c r="BJ200" s="57"/>
      <c r="BK200" s="57"/>
      <c r="BL200" s="57"/>
      <c r="BM200" s="57"/>
      <c r="BN200" s="57"/>
      <c r="BO200" s="57"/>
      <c r="BP200" s="57"/>
      <c r="BQ200" s="57"/>
      <c r="BR200" s="57"/>
      <c r="BS200" s="57"/>
      <c r="BT200" s="57"/>
      <c r="BU200" s="57"/>
      <c r="BV200" s="57"/>
      <c r="BW200" s="57"/>
      <c r="BX200" s="57"/>
      <c r="BY200" s="57"/>
      <c r="BZ200" s="57"/>
      <c r="CA200" s="57"/>
      <c r="CB200" s="57"/>
      <c r="CC200" s="57"/>
      <c r="CD200" s="57"/>
      <c r="CE200" s="57"/>
      <c r="CF200" s="57"/>
      <c r="CG200" s="57"/>
      <c r="CH200" s="57"/>
      <c r="CI200" s="57"/>
      <c r="CJ200" s="57"/>
      <c r="CK200" s="57"/>
      <c r="CL200" s="57"/>
      <c r="CM200" s="57"/>
      <c r="CN200" s="57"/>
      <c r="CO200" s="57"/>
      <c r="CP200" s="57"/>
      <c r="CQ200" s="57"/>
      <c r="CR200" s="57"/>
      <c r="CS200" s="57"/>
      <c r="CT200" s="57"/>
      <c r="CU200" s="57"/>
      <c r="CV200" s="57"/>
      <c r="CW200" s="57"/>
      <c r="CX200" s="57"/>
      <c r="CY200" s="57"/>
      <c r="CZ200" s="57"/>
      <c r="DA200" s="57"/>
      <c r="DB200" s="57"/>
      <c r="DC200" s="57"/>
      <c r="DD200" s="57"/>
      <c r="DE200" s="57"/>
      <c r="DF200" s="57"/>
      <c r="DG200" s="57"/>
      <c r="DH200" s="57"/>
      <c r="DI200" s="57"/>
      <c r="DJ200" s="57"/>
      <c r="DK200" s="57"/>
      <c r="DL200" s="57"/>
      <c r="DM200" s="57"/>
      <c r="DN200" s="57"/>
      <c r="DO200" s="57"/>
      <c r="DP200" s="57"/>
      <c r="DQ200" s="57"/>
      <c r="DR200" s="57"/>
      <c r="DS200" s="57"/>
      <c r="DT200" s="57"/>
      <c r="DU200" s="57"/>
      <c r="DV200" s="101"/>
      <c r="DW200" s="57"/>
      <c r="DX200" s="57"/>
      <c r="DY200" s="57"/>
      <c r="DZ200" s="57"/>
      <c r="EA200" s="57"/>
      <c r="EB200" s="57"/>
      <c r="EC200" s="57"/>
      <c r="ED200" s="57"/>
      <c r="EE200" s="57"/>
      <c r="EF200" s="57"/>
      <c r="EG200" s="57"/>
      <c r="EH200" s="57"/>
      <c r="EI200" s="57"/>
      <c r="EJ200" s="57"/>
      <c r="EK200" s="57"/>
      <c r="EL200" s="57"/>
      <c r="EM200" s="57"/>
      <c r="EN200" s="57"/>
      <c r="EO200" s="57"/>
      <c r="EP200" s="57"/>
      <c r="EQ200" s="101"/>
      <c r="ER200" s="557"/>
    </row>
    <row r="201" spans="1:148" ht="15" customHeight="1" x14ac:dyDescent="0.25">
      <c r="A201" s="625"/>
      <c r="B201" s="1343" t="str">
        <f t="shared" si="11"/>
        <v>Desk 87</v>
      </c>
      <c r="C201" s="1348" t="str">
        <f>IF(ISBLANK(TB!C273), "", TB!C273)</f>
        <v/>
      </c>
      <c r="D201" s="1348" t="str">
        <f>IF(ISBLANK(TB!D273), "", TB!D273)</f>
        <v/>
      </c>
      <c r="E201" s="1348" t="str">
        <f>IF(ISBLANK(TB!E273), "", TB!E273)</f>
        <v/>
      </c>
      <c r="F201" s="1348" t="str">
        <f>IF(ISBLANK(TB!F273), "", TB!F273)</f>
        <v/>
      </c>
      <c r="G201" s="57"/>
      <c r="H201" s="57"/>
      <c r="I201" s="57"/>
      <c r="J201" s="57"/>
      <c r="K201" s="57"/>
      <c r="L201" s="57"/>
      <c r="M201" s="57"/>
      <c r="N201" s="57"/>
      <c r="O201" s="57"/>
      <c r="P201" s="57"/>
      <c r="Q201" s="57"/>
      <c r="R201" s="57"/>
      <c r="S201" s="57"/>
      <c r="T201" s="57"/>
      <c r="U201" s="57"/>
      <c r="V201" s="57"/>
      <c r="W201" s="57"/>
      <c r="X201" s="57"/>
      <c r="Y201" s="57"/>
      <c r="Z201" s="57"/>
      <c r="AA201" s="57"/>
      <c r="AB201" s="57"/>
      <c r="AC201" s="57"/>
      <c r="AD201" s="57"/>
      <c r="AE201" s="57"/>
      <c r="AF201" s="57"/>
      <c r="AG201" s="57"/>
      <c r="AH201" s="57"/>
      <c r="AI201" s="57"/>
      <c r="AJ201" s="57"/>
      <c r="AK201" s="57"/>
      <c r="AL201" s="57"/>
      <c r="AM201" s="57"/>
      <c r="AN201" s="57"/>
      <c r="AO201" s="57"/>
      <c r="AP201" s="57"/>
      <c r="AQ201" s="57"/>
      <c r="AR201" s="57"/>
      <c r="AS201" s="57"/>
      <c r="AT201" s="57"/>
      <c r="AU201" s="57"/>
      <c r="AV201" s="57"/>
      <c r="AW201" s="57"/>
      <c r="AX201" s="57"/>
      <c r="AY201" s="57"/>
      <c r="AZ201" s="57"/>
      <c r="BA201" s="57"/>
      <c r="BB201" s="57"/>
      <c r="BC201" s="57"/>
      <c r="BD201" s="57"/>
      <c r="BE201" s="57"/>
      <c r="BF201" s="57"/>
      <c r="BG201" s="57"/>
      <c r="BH201" s="57"/>
      <c r="BI201" s="57"/>
      <c r="BJ201" s="57"/>
      <c r="BK201" s="57"/>
      <c r="BL201" s="57"/>
      <c r="BM201" s="57"/>
      <c r="BN201" s="57"/>
      <c r="BO201" s="57"/>
      <c r="BP201" s="57"/>
      <c r="BQ201" s="57"/>
      <c r="BR201" s="57"/>
      <c r="BS201" s="57"/>
      <c r="BT201" s="57"/>
      <c r="BU201" s="57"/>
      <c r="BV201" s="57"/>
      <c r="BW201" s="57"/>
      <c r="BX201" s="57"/>
      <c r="BY201" s="57"/>
      <c r="BZ201" s="57"/>
      <c r="CA201" s="57"/>
      <c r="CB201" s="57"/>
      <c r="CC201" s="57"/>
      <c r="CD201" s="57"/>
      <c r="CE201" s="57"/>
      <c r="CF201" s="57"/>
      <c r="CG201" s="57"/>
      <c r="CH201" s="57"/>
      <c r="CI201" s="57"/>
      <c r="CJ201" s="57"/>
      <c r="CK201" s="57"/>
      <c r="CL201" s="57"/>
      <c r="CM201" s="57"/>
      <c r="CN201" s="57"/>
      <c r="CO201" s="57"/>
      <c r="CP201" s="57"/>
      <c r="CQ201" s="57"/>
      <c r="CR201" s="57"/>
      <c r="CS201" s="57"/>
      <c r="CT201" s="57"/>
      <c r="CU201" s="57"/>
      <c r="CV201" s="57"/>
      <c r="CW201" s="57"/>
      <c r="CX201" s="57"/>
      <c r="CY201" s="57"/>
      <c r="CZ201" s="57"/>
      <c r="DA201" s="57"/>
      <c r="DB201" s="57"/>
      <c r="DC201" s="57"/>
      <c r="DD201" s="57"/>
      <c r="DE201" s="57"/>
      <c r="DF201" s="57"/>
      <c r="DG201" s="57"/>
      <c r="DH201" s="57"/>
      <c r="DI201" s="57"/>
      <c r="DJ201" s="57"/>
      <c r="DK201" s="57"/>
      <c r="DL201" s="57"/>
      <c r="DM201" s="57"/>
      <c r="DN201" s="57"/>
      <c r="DO201" s="57"/>
      <c r="DP201" s="57"/>
      <c r="DQ201" s="57"/>
      <c r="DR201" s="57"/>
      <c r="DS201" s="57"/>
      <c r="DT201" s="57"/>
      <c r="DU201" s="57"/>
      <c r="DV201" s="101"/>
      <c r="DW201" s="57"/>
      <c r="DX201" s="57"/>
      <c r="DY201" s="57"/>
      <c r="DZ201" s="57"/>
      <c r="EA201" s="57"/>
      <c r="EB201" s="57"/>
      <c r="EC201" s="57"/>
      <c r="ED201" s="57"/>
      <c r="EE201" s="57"/>
      <c r="EF201" s="57"/>
      <c r="EG201" s="57"/>
      <c r="EH201" s="57"/>
      <c r="EI201" s="57"/>
      <c r="EJ201" s="57"/>
      <c r="EK201" s="57"/>
      <c r="EL201" s="57"/>
      <c r="EM201" s="57"/>
      <c r="EN201" s="57"/>
      <c r="EO201" s="57"/>
      <c r="EP201" s="57"/>
      <c r="EQ201" s="101"/>
      <c r="ER201" s="557"/>
    </row>
    <row r="202" spans="1:148" ht="15" customHeight="1" x14ac:dyDescent="0.25">
      <c r="A202" s="625"/>
      <c r="B202" s="1343" t="str">
        <f t="shared" si="11"/>
        <v>Desk 88</v>
      </c>
      <c r="C202" s="1348" t="str">
        <f>IF(ISBLANK(TB!C274), "", TB!C274)</f>
        <v/>
      </c>
      <c r="D202" s="1348" t="str">
        <f>IF(ISBLANK(TB!D274), "", TB!D274)</f>
        <v/>
      </c>
      <c r="E202" s="1348" t="str">
        <f>IF(ISBLANK(TB!E274), "", TB!E274)</f>
        <v/>
      </c>
      <c r="F202" s="1348" t="str">
        <f>IF(ISBLANK(TB!F274), "", TB!F274)</f>
        <v/>
      </c>
      <c r="G202" s="57"/>
      <c r="H202" s="57"/>
      <c r="I202" s="57"/>
      <c r="J202" s="57"/>
      <c r="K202" s="57"/>
      <c r="L202" s="57"/>
      <c r="M202" s="57"/>
      <c r="N202" s="57"/>
      <c r="O202" s="57"/>
      <c r="P202" s="57"/>
      <c r="Q202" s="57"/>
      <c r="R202" s="57"/>
      <c r="S202" s="57"/>
      <c r="T202" s="57"/>
      <c r="U202" s="57"/>
      <c r="V202" s="57"/>
      <c r="W202" s="57"/>
      <c r="X202" s="57"/>
      <c r="Y202" s="57"/>
      <c r="Z202" s="57"/>
      <c r="AA202" s="57"/>
      <c r="AB202" s="57"/>
      <c r="AC202" s="57"/>
      <c r="AD202" s="57"/>
      <c r="AE202" s="57"/>
      <c r="AF202" s="57"/>
      <c r="AG202" s="57"/>
      <c r="AH202" s="57"/>
      <c r="AI202" s="57"/>
      <c r="AJ202" s="57"/>
      <c r="AK202" s="57"/>
      <c r="AL202" s="57"/>
      <c r="AM202" s="57"/>
      <c r="AN202" s="57"/>
      <c r="AO202" s="57"/>
      <c r="AP202" s="57"/>
      <c r="AQ202" s="57"/>
      <c r="AR202" s="57"/>
      <c r="AS202" s="57"/>
      <c r="AT202" s="57"/>
      <c r="AU202" s="57"/>
      <c r="AV202" s="57"/>
      <c r="AW202" s="57"/>
      <c r="AX202" s="57"/>
      <c r="AY202" s="57"/>
      <c r="AZ202" s="57"/>
      <c r="BA202" s="57"/>
      <c r="BB202" s="57"/>
      <c r="BC202" s="57"/>
      <c r="BD202" s="57"/>
      <c r="BE202" s="57"/>
      <c r="BF202" s="57"/>
      <c r="BG202" s="57"/>
      <c r="BH202" s="57"/>
      <c r="BI202" s="57"/>
      <c r="BJ202" s="57"/>
      <c r="BK202" s="57"/>
      <c r="BL202" s="57"/>
      <c r="BM202" s="57"/>
      <c r="BN202" s="57"/>
      <c r="BO202" s="57"/>
      <c r="BP202" s="57"/>
      <c r="BQ202" s="57"/>
      <c r="BR202" s="57"/>
      <c r="BS202" s="57"/>
      <c r="BT202" s="57"/>
      <c r="BU202" s="57"/>
      <c r="BV202" s="57"/>
      <c r="BW202" s="57"/>
      <c r="BX202" s="57"/>
      <c r="BY202" s="57"/>
      <c r="BZ202" s="57"/>
      <c r="CA202" s="57"/>
      <c r="CB202" s="57"/>
      <c r="CC202" s="57"/>
      <c r="CD202" s="57"/>
      <c r="CE202" s="57"/>
      <c r="CF202" s="57"/>
      <c r="CG202" s="57"/>
      <c r="CH202" s="57"/>
      <c r="CI202" s="57"/>
      <c r="CJ202" s="57"/>
      <c r="CK202" s="57"/>
      <c r="CL202" s="57"/>
      <c r="CM202" s="57"/>
      <c r="CN202" s="57"/>
      <c r="CO202" s="57"/>
      <c r="CP202" s="57"/>
      <c r="CQ202" s="57"/>
      <c r="CR202" s="57"/>
      <c r="CS202" s="57"/>
      <c r="CT202" s="57"/>
      <c r="CU202" s="57"/>
      <c r="CV202" s="57"/>
      <c r="CW202" s="57"/>
      <c r="CX202" s="57"/>
      <c r="CY202" s="57"/>
      <c r="CZ202" s="57"/>
      <c r="DA202" s="57"/>
      <c r="DB202" s="57"/>
      <c r="DC202" s="57"/>
      <c r="DD202" s="57"/>
      <c r="DE202" s="57"/>
      <c r="DF202" s="57"/>
      <c r="DG202" s="57"/>
      <c r="DH202" s="57"/>
      <c r="DI202" s="57"/>
      <c r="DJ202" s="57"/>
      <c r="DK202" s="57"/>
      <c r="DL202" s="57"/>
      <c r="DM202" s="57"/>
      <c r="DN202" s="57"/>
      <c r="DO202" s="57"/>
      <c r="DP202" s="57"/>
      <c r="DQ202" s="57"/>
      <c r="DR202" s="57"/>
      <c r="DS202" s="57"/>
      <c r="DT202" s="57"/>
      <c r="DU202" s="57"/>
      <c r="DV202" s="101"/>
      <c r="DW202" s="57"/>
      <c r="DX202" s="57"/>
      <c r="DY202" s="57"/>
      <c r="DZ202" s="57"/>
      <c r="EA202" s="57"/>
      <c r="EB202" s="57"/>
      <c r="EC202" s="57"/>
      <c r="ED202" s="57"/>
      <c r="EE202" s="57"/>
      <c r="EF202" s="57"/>
      <c r="EG202" s="57"/>
      <c r="EH202" s="57"/>
      <c r="EI202" s="57"/>
      <c r="EJ202" s="57"/>
      <c r="EK202" s="57"/>
      <c r="EL202" s="57"/>
      <c r="EM202" s="57"/>
      <c r="EN202" s="57"/>
      <c r="EO202" s="57"/>
      <c r="EP202" s="57"/>
      <c r="EQ202" s="101"/>
      <c r="ER202" s="557"/>
    </row>
    <row r="203" spans="1:148" ht="15" customHeight="1" x14ac:dyDescent="0.25">
      <c r="A203" s="625"/>
      <c r="B203" s="1343" t="str">
        <f t="shared" si="11"/>
        <v>Desk 89</v>
      </c>
      <c r="C203" s="1348" t="str">
        <f>IF(ISBLANK(TB!C275), "", TB!C275)</f>
        <v/>
      </c>
      <c r="D203" s="1348" t="str">
        <f>IF(ISBLANK(TB!D275), "", TB!D275)</f>
        <v/>
      </c>
      <c r="E203" s="1348" t="str">
        <f>IF(ISBLANK(TB!E275), "", TB!E275)</f>
        <v/>
      </c>
      <c r="F203" s="1348" t="str">
        <f>IF(ISBLANK(TB!F275), "", TB!F275)</f>
        <v/>
      </c>
      <c r="G203" s="57"/>
      <c r="H203" s="57"/>
      <c r="I203" s="57"/>
      <c r="J203" s="57"/>
      <c r="K203" s="57"/>
      <c r="L203" s="57"/>
      <c r="M203" s="57"/>
      <c r="N203" s="57"/>
      <c r="O203" s="57"/>
      <c r="P203" s="57"/>
      <c r="Q203" s="57"/>
      <c r="R203" s="57"/>
      <c r="S203" s="57"/>
      <c r="T203" s="57"/>
      <c r="U203" s="57"/>
      <c r="V203" s="57"/>
      <c r="W203" s="57"/>
      <c r="X203" s="57"/>
      <c r="Y203" s="57"/>
      <c r="Z203" s="57"/>
      <c r="AA203" s="57"/>
      <c r="AB203" s="57"/>
      <c r="AC203" s="57"/>
      <c r="AD203" s="57"/>
      <c r="AE203" s="57"/>
      <c r="AF203" s="57"/>
      <c r="AG203" s="57"/>
      <c r="AH203" s="57"/>
      <c r="AI203" s="57"/>
      <c r="AJ203" s="57"/>
      <c r="AK203" s="57"/>
      <c r="AL203" s="57"/>
      <c r="AM203" s="57"/>
      <c r="AN203" s="57"/>
      <c r="AO203" s="57"/>
      <c r="AP203" s="57"/>
      <c r="AQ203" s="57"/>
      <c r="AR203" s="57"/>
      <c r="AS203" s="57"/>
      <c r="AT203" s="57"/>
      <c r="AU203" s="57"/>
      <c r="AV203" s="57"/>
      <c r="AW203" s="57"/>
      <c r="AX203" s="57"/>
      <c r="AY203" s="57"/>
      <c r="AZ203" s="57"/>
      <c r="BA203" s="57"/>
      <c r="BB203" s="57"/>
      <c r="BC203" s="57"/>
      <c r="BD203" s="57"/>
      <c r="BE203" s="57"/>
      <c r="BF203" s="57"/>
      <c r="BG203" s="57"/>
      <c r="BH203" s="57"/>
      <c r="BI203" s="57"/>
      <c r="BJ203" s="57"/>
      <c r="BK203" s="57"/>
      <c r="BL203" s="57"/>
      <c r="BM203" s="57"/>
      <c r="BN203" s="57"/>
      <c r="BO203" s="57"/>
      <c r="BP203" s="57"/>
      <c r="BQ203" s="57"/>
      <c r="BR203" s="57"/>
      <c r="BS203" s="57"/>
      <c r="BT203" s="57"/>
      <c r="BU203" s="57"/>
      <c r="BV203" s="57"/>
      <c r="BW203" s="57"/>
      <c r="BX203" s="57"/>
      <c r="BY203" s="57"/>
      <c r="BZ203" s="57"/>
      <c r="CA203" s="57"/>
      <c r="CB203" s="57"/>
      <c r="CC203" s="57"/>
      <c r="CD203" s="57"/>
      <c r="CE203" s="57"/>
      <c r="CF203" s="57"/>
      <c r="CG203" s="57"/>
      <c r="CH203" s="57"/>
      <c r="CI203" s="57"/>
      <c r="CJ203" s="57"/>
      <c r="CK203" s="57"/>
      <c r="CL203" s="57"/>
      <c r="CM203" s="57"/>
      <c r="CN203" s="57"/>
      <c r="CO203" s="57"/>
      <c r="CP203" s="57"/>
      <c r="CQ203" s="57"/>
      <c r="CR203" s="57"/>
      <c r="CS203" s="57"/>
      <c r="CT203" s="57"/>
      <c r="CU203" s="57"/>
      <c r="CV203" s="57"/>
      <c r="CW203" s="57"/>
      <c r="CX203" s="57"/>
      <c r="CY203" s="57"/>
      <c r="CZ203" s="57"/>
      <c r="DA203" s="57"/>
      <c r="DB203" s="57"/>
      <c r="DC203" s="57"/>
      <c r="DD203" s="57"/>
      <c r="DE203" s="57"/>
      <c r="DF203" s="57"/>
      <c r="DG203" s="57"/>
      <c r="DH203" s="57"/>
      <c r="DI203" s="57"/>
      <c r="DJ203" s="57"/>
      <c r="DK203" s="57"/>
      <c r="DL203" s="57"/>
      <c r="DM203" s="57"/>
      <c r="DN203" s="57"/>
      <c r="DO203" s="57"/>
      <c r="DP203" s="57"/>
      <c r="DQ203" s="57"/>
      <c r="DR203" s="57"/>
      <c r="DS203" s="57"/>
      <c r="DT203" s="57"/>
      <c r="DU203" s="57"/>
      <c r="DV203" s="101"/>
      <c r="DW203" s="57"/>
      <c r="DX203" s="57"/>
      <c r="DY203" s="57"/>
      <c r="DZ203" s="57"/>
      <c r="EA203" s="57"/>
      <c r="EB203" s="57"/>
      <c r="EC203" s="57"/>
      <c r="ED203" s="57"/>
      <c r="EE203" s="57"/>
      <c r="EF203" s="57"/>
      <c r="EG203" s="57"/>
      <c r="EH203" s="57"/>
      <c r="EI203" s="57"/>
      <c r="EJ203" s="57"/>
      <c r="EK203" s="57"/>
      <c r="EL203" s="57"/>
      <c r="EM203" s="57"/>
      <c r="EN203" s="57"/>
      <c r="EO203" s="57"/>
      <c r="EP203" s="57"/>
      <c r="EQ203" s="101"/>
      <c r="ER203" s="557"/>
    </row>
    <row r="204" spans="1:148" ht="15" customHeight="1" x14ac:dyDescent="0.25">
      <c r="A204" s="625"/>
      <c r="B204" s="1343" t="str">
        <f t="shared" si="11"/>
        <v>Desk 90</v>
      </c>
      <c r="C204" s="1348" t="str">
        <f>IF(ISBLANK(TB!C276), "", TB!C276)</f>
        <v/>
      </c>
      <c r="D204" s="1348" t="str">
        <f>IF(ISBLANK(TB!D276), "", TB!D276)</f>
        <v/>
      </c>
      <c r="E204" s="1348" t="str">
        <f>IF(ISBLANK(TB!E276), "", TB!E276)</f>
        <v/>
      </c>
      <c r="F204" s="1348" t="str">
        <f>IF(ISBLANK(TB!F276), "", TB!F276)</f>
        <v/>
      </c>
      <c r="G204" s="57"/>
      <c r="H204" s="57"/>
      <c r="I204" s="57"/>
      <c r="J204" s="57"/>
      <c r="K204" s="57"/>
      <c r="L204" s="57"/>
      <c r="M204" s="57"/>
      <c r="N204" s="57"/>
      <c r="O204" s="57"/>
      <c r="P204" s="57"/>
      <c r="Q204" s="57"/>
      <c r="R204" s="57"/>
      <c r="S204" s="57"/>
      <c r="T204" s="57"/>
      <c r="U204" s="57"/>
      <c r="V204" s="57"/>
      <c r="W204" s="57"/>
      <c r="X204" s="57"/>
      <c r="Y204" s="57"/>
      <c r="Z204" s="57"/>
      <c r="AA204" s="57"/>
      <c r="AB204" s="57"/>
      <c r="AC204" s="57"/>
      <c r="AD204" s="57"/>
      <c r="AE204" s="57"/>
      <c r="AF204" s="57"/>
      <c r="AG204" s="57"/>
      <c r="AH204" s="57"/>
      <c r="AI204" s="57"/>
      <c r="AJ204" s="57"/>
      <c r="AK204" s="57"/>
      <c r="AL204" s="57"/>
      <c r="AM204" s="57"/>
      <c r="AN204" s="57"/>
      <c r="AO204" s="57"/>
      <c r="AP204" s="57"/>
      <c r="AQ204" s="57"/>
      <c r="AR204" s="57"/>
      <c r="AS204" s="57"/>
      <c r="AT204" s="57"/>
      <c r="AU204" s="57"/>
      <c r="AV204" s="57"/>
      <c r="AW204" s="57"/>
      <c r="AX204" s="57"/>
      <c r="AY204" s="57"/>
      <c r="AZ204" s="57"/>
      <c r="BA204" s="57"/>
      <c r="BB204" s="57"/>
      <c r="BC204" s="57"/>
      <c r="BD204" s="57"/>
      <c r="BE204" s="57"/>
      <c r="BF204" s="57"/>
      <c r="BG204" s="57"/>
      <c r="BH204" s="57"/>
      <c r="BI204" s="57"/>
      <c r="BJ204" s="57"/>
      <c r="BK204" s="57"/>
      <c r="BL204" s="57"/>
      <c r="BM204" s="57"/>
      <c r="BN204" s="57"/>
      <c r="BO204" s="57"/>
      <c r="BP204" s="57"/>
      <c r="BQ204" s="57"/>
      <c r="BR204" s="57"/>
      <c r="BS204" s="57"/>
      <c r="BT204" s="57"/>
      <c r="BU204" s="57"/>
      <c r="BV204" s="57"/>
      <c r="BW204" s="57"/>
      <c r="BX204" s="57"/>
      <c r="BY204" s="57"/>
      <c r="BZ204" s="57"/>
      <c r="CA204" s="57"/>
      <c r="CB204" s="57"/>
      <c r="CC204" s="57"/>
      <c r="CD204" s="57"/>
      <c r="CE204" s="57"/>
      <c r="CF204" s="57"/>
      <c r="CG204" s="57"/>
      <c r="CH204" s="57"/>
      <c r="CI204" s="57"/>
      <c r="CJ204" s="57"/>
      <c r="CK204" s="57"/>
      <c r="CL204" s="57"/>
      <c r="CM204" s="57"/>
      <c r="CN204" s="57"/>
      <c r="CO204" s="57"/>
      <c r="CP204" s="57"/>
      <c r="CQ204" s="57"/>
      <c r="CR204" s="57"/>
      <c r="CS204" s="57"/>
      <c r="CT204" s="57"/>
      <c r="CU204" s="57"/>
      <c r="CV204" s="57"/>
      <c r="CW204" s="57"/>
      <c r="CX204" s="57"/>
      <c r="CY204" s="57"/>
      <c r="CZ204" s="57"/>
      <c r="DA204" s="57"/>
      <c r="DB204" s="57"/>
      <c r="DC204" s="57"/>
      <c r="DD204" s="57"/>
      <c r="DE204" s="57"/>
      <c r="DF204" s="57"/>
      <c r="DG204" s="57"/>
      <c r="DH204" s="57"/>
      <c r="DI204" s="57"/>
      <c r="DJ204" s="57"/>
      <c r="DK204" s="57"/>
      <c r="DL204" s="57"/>
      <c r="DM204" s="57"/>
      <c r="DN204" s="57"/>
      <c r="DO204" s="57"/>
      <c r="DP204" s="57"/>
      <c r="DQ204" s="57"/>
      <c r="DR204" s="57"/>
      <c r="DS204" s="57"/>
      <c r="DT204" s="57"/>
      <c r="DU204" s="57"/>
      <c r="DV204" s="101"/>
      <c r="DW204" s="57"/>
      <c r="DX204" s="57"/>
      <c r="DY204" s="57"/>
      <c r="DZ204" s="57"/>
      <c r="EA204" s="57"/>
      <c r="EB204" s="57"/>
      <c r="EC204" s="57"/>
      <c r="ED204" s="57"/>
      <c r="EE204" s="57"/>
      <c r="EF204" s="57"/>
      <c r="EG204" s="57"/>
      <c r="EH204" s="57"/>
      <c r="EI204" s="57"/>
      <c r="EJ204" s="57"/>
      <c r="EK204" s="57"/>
      <c r="EL204" s="57"/>
      <c r="EM204" s="57"/>
      <c r="EN204" s="57"/>
      <c r="EO204" s="57"/>
      <c r="EP204" s="57"/>
      <c r="EQ204" s="101"/>
      <c r="ER204" s="557"/>
    </row>
    <row r="205" spans="1:148" ht="15" customHeight="1" x14ac:dyDescent="0.25">
      <c r="A205" s="625"/>
      <c r="B205" s="1343" t="str">
        <f t="shared" si="11"/>
        <v>Desk 91</v>
      </c>
      <c r="C205" s="1348" t="str">
        <f>IF(ISBLANK(TB!C277), "", TB!C277)</f>
        <v/>
      </c>
      <c r="D205" s="1348" t="str">
        <f>IF(ISBLANK(TB!D277), "", TB!D277)</f>
        <v/>
      </c>
      <c r="E205" s="1348" t="str">
        <f>IF(ISBLANK(TB!E277), "", TB!E277)</f>
        <v/>
      </c>
      <c r="F205" s="1348" t="str">
        <f>IF(ISBLANK(TB!F277), "", TB!F277)</f>
        <v/>
      </c>
      <c r="G205" s="57"/>
      <c r="H205" s="57"/>
      <c r="I205" s="57"/>
      <c r="J205" s="57"/>
      <c r="K205" s="57"/>
      <c r="L205" s="57"/>
      <c r="M205" s="57"/>
      <c r="N205" s="57"/>
      <c r="O205" s="57"/>
      <c r="P205" s="57"/>
      <c r="Q205" s="57"/>
      <c r="R205" s="57"/>
      <c r="S205" s="57"/>
      <c r="T205" s="57"/>
      <c r="U205" s="57"/>
      <c r="V205" s="57"/>
      <c r="W205" s="57"/>
      <c r="X205" s="57"/>
      <c r="Y205" s="57"/>
      <c r="Z205" s="57"/>
      <c r="AA205" s="57"/>
      <c r="AB205" s="57"/>
      <c r="AC205" s="57"/>
      <c r="AD205" s="57"/>
      <c r="AE205" s="57"/>
      <c r="AF205" s="57"/>
      <c r="AG205" s="57"/>
      <c r="AH205" s="57"/>
      <c r="AI205" s="57"/>
      <c r="AJ205" s="57"/>
      <c r="AK205" s="57"/>
      <c r="AL205" s="57"/>
      <c r="AM205" s="57"/>
      <c r="AN205" s="57"/>
      <c r="AO205" s="57"/>
      <c r="AP205" s="57"/>
      <c r="AQ205" s="57"/>
      <c r="AR205" s="57"/>
      <c r="AS205" s="57"/>
      <c r="AT205" s="57"/>
      <c r="AU205" s="57"/>
      <c r="AV205" s="57"/>
      <c r="AW205" s="57"/>
      <c r="AX205" s="57"/>
      <c r="AY205" s="57"/>
      <c r="AZ205" s="57"/>
      <c r="BA205" s="57"/>
      <c r="BB205" s="57"/>
      <c r="BC205" s="57"/>
      <c r="BD205" s="57"/>
      <c r="BE205" s="57"/>
      <c r="BF205" s="57"/>
      <c r="BG205" s="57"/>
      <c r="BH205" s="57"/>
      <c r="BI205" s="57"/>
      <c r="BJ205" s="57"/>
      <c r="BK205" s="57"/>
      <c r="BL205" s="57"/>
      <c r="BM205" s="57"/>
      <c r="BN205" s="57"/>
      <c r="BO205" s="57"/>
      <c r="BP205" s="57"/>
      <c r="BQ205" s="57"/>
      <c r="BR205" s="57"/>
      <c r="BS205" s="57"/>
      <c r="BT205" s="57"/>
      <c r="BU205" s="57"/>
      <c r="BV205" s="57"/>
      <c r="BW205" s="57"/>
      <c r="BX205" s="57"/>
      <c r="BY205" s="57"/>
      <c r="BZ205" s="57"/>
      <c r="CA205" s="57"/>
      <c r="CB205" s="57"/>
      <c r="CC205" s="57"/>
      <c r="CD205" s="57"/>
      <c r="CE205" s="57"/>
      <c r="CF205" s="57"/>
      <c r="CG205" s="57"/>
      <c r="CH205" s="57"/>
      <c r="CI205" s="57"/>
      <c r="CJ205" s="57"/>
      <c r="CK205" s="57"/>
      <c r="CL205" s="57"/>
      <c r="CM205" s="57"/>
      <c r="CN205" s="57"/>
      <c r="CO205" s="57"/>
      <c r="CP205" s="57"/>
      <c r="CQ205" s="57"/>
      <c r="CR205" s="57"/>
      <c r="CS205" s="57"/>
      <c r="CT205" s="57"/>
      <c r="CU205" s="57"/>
      <c r="CV205" s="57"/>
      <c r="CW205" s="57"/>
      <c r="CX205" s="57"/>
      <c r="CY205" s="57"/>
      <c r="CZ205" s="57"/>
      <c r="DA205" s="57"/>
      <c r="DB205" s="57"/>
      <c r="DC205" s="57"/>
      <c r="DD205" s="57"/>
      <c r="DE205" s="57"/>
      <c r="DF205" s="57"/>
      <c r="DG205" s="57"/>
      <c r="DH205" s="57"/>
      <c r="DI205" s="57"/>
      <c r="DJ205" s="57"/>
      <c r="DK205" s="57"/>
      <c r="DL205" s="57"/>
      <c r="DM205" s="57"/>
      <c r="DN205" s="57"/>
      <c r="DO205" s="57"/>
      <c r="DP205" s="57"/>
      <c r="DQ205" s="57"/>
      <c r="DR205" s="57"/>
      <c r="DS205" s="57"/>
      <c r="DT205" s="57"/>
      <c r="DU205" s="57"/>
      <c r="DV205" s="101"/>
      <c r="DW205" s="57"/>
      <c r="DX205" s="57"/>
      <c r="DY205" s="57"/>
      <c r="DZ205" s="57"/>
      <c r="EA205" s="57"/>
      <c r="EB205" s="57"/>
      <c r="EC205" s="57"/>
      <c r="ED205" s="57"/>
      <c r="EE205" s="57"/>
      <c r="EF205" s="57"/>
      <c r="EG205" s="57"/>
      <c r="EH205" s="57"/>
      <c r="EI205" s="57"/>
      <c r="EJ205" s="57"/>
      <c r="EK205" s="57"/>
      <c r="EL205" s="57"/>
      <c r="EM205" s="57"/>
      <c r="EN205" s="57"/>
      <c r="EO205" s="57"/>
      <c r="EP205" s="57"/>
      <c r="EQ205" s="101"/>
      <c r="ER205" s="557"/>
    </row>
    <row r="206" spans="1:148" ht="15" customHeight="1" x14ac:dyDescent="0.25">
      <c r="A206" s="625"/>
      <c r="B206" s="1343" t="str">
        <f t="shared" si="11"/>
        <v>Desk 92</v>
      </c>
      <c r="C206" s="1348" t="str">
        <f>IF(ISBLANK(TB!C278), "", TB!C278)</f>
        <v/>
      </c>
      <c r="D206" s="1348" t="str">
        <f>IF(ISBLANK(TB!D278), "", TB!D278)</f>
        <v/>
      </c>
      <c r="E206" s="1348" t="str">
        <f>IF(ISBLANK(TB!E278), "", TB!E278)</f>
        <v/>
      </c>
      <c r="F206" s="1348" t="str">
        <f>IF(ISBLANK(TB!F278), "", TB!F278)</f>
        <v/>
      </c>
      <c r="G206" s="57"/>
      <c r="H206" s="57"/>
      <c r="I206" s="57"/>
      <c r="J206" s="57"/>
      <c r="K206" s="57"/>
      <c r="L206" s="57"/>
      <c r="M206" s="57"/>
      <c r="N206" s="57"/>
      <c r="O206" s="57"/>
      <c r="P206" s="57"/>
      <c r="Q206" s="57"/>
      <c r="R206" s="57"/>
      <c r="S206" s="57"/>
      <c r="T206" s="57"/>
      <c r="U206" s="57"/>
      <c r="V206" s="57"/>
      <c r="W206" s="57"/>
      <c r="X206" s="57"/>
      <c r="Y206" s="57"/>
      <c r="Z206" s="57"/>
      <c r="AA206" s="57"/>
      <c r="AB206" s="57"/>
      <c r="AC206" s="57"/>
      <c r="AD206" s="57"/>
      <c r="AE206" s="57"/>
      <c r="AF206" s="57"/>
      <c r="AG206" s="57"/>
      <c r="AH206" s="57"/>
      <c r="AI206" s="57"/>
      <c r="AJ206" s="57"/>
      <c r="AK206" s="57"/>
      <c r="AL206" s="57"/>
      <c r="AM206" s="57"/>
      <c r="AN206" s="57"/>
      <c r="AO206" s="57"/>
      <c r="AP206" s="57"/>
      <c r="AQ206" s="57"/>
      <c r="AR206" s="57"/>
      <c r="AS206" s="57"/>
      <c r="AT206" s="57"/>
      <c r="AU206" s="57"/>
      <c r="AV206" s="57"/>
      <c r="AW206" s="57"/>
      <c r="AX206" s="57"/>
      <c r="AY206" s="57"/>
      <c r="AZ206" s="57"/>
      <c r="BA206" s="57"/>
      <c r="BB206" s="57"/>
      <c r="BC206" s="57"/>
      <c r="BD206" s="57"/>
      <c r="BE206" s="57"/>
      <c r="BF206" s="57"/>
      <c r="BG206" s="57"/>
      <c r="BH206" s="57"/>
      <c r="BI206" s="57"/>
      <c r="BJ206" s="57"/>
      <c r="BK206" s="57"/>
      <c r="BL206" s="57"/>
      <c r="BM206" s="57"/>
      <c r="BN206" s="57"/>
      <c r="BO206" s="57"/>
      <c r="BP206" s="57"/>
      <c r="BQ206" s="57"/>
      <c r="BR206" s="57"/>
      <c r="BS206" s="57"/>
      <c r="BT206" s="57"/>
      <c r="BU206" s="57"/>
      <c r="BV206" s="57"/>
      <c r="BW206" s="57"/>
      <c r="BX206" s="57"/>
      <c r="BY206" s="57"/>
      <c r="BZ206" s="57"/>
      <c r="CA206" s="57"/>
      <c r="CB206" s="57"/>
      <c r="CC206" s="57"/>
      <c r="CD206" s="57"/>
      <c r="CE206" s="57"/>
      <c r="CF206" s="57"/>
      <c r="CG206" s="57"/>
      <c r="CH206" s="57"/>
      <c r="CI206" s="57"/>
      <c r="CJ206" s="57"/>
      <c r="CK206" s="57"/>
      <c r="CL206" s="57"/>
      <c r="CM206" s="57"/>
      <c r="CN206" s="57"/>
      <c r="CO206" s="57"/>
      <c r="CP206" s="57"/>
      <c r="CQ206" s="57"/>
      <c r="CR206" s="57"/>
      <c r="CS206" s="57"/>
      <c r="CT206" s="57"/>
      <c r="CU206" s="57"/>
      <c r="CV206" s="57"/>
      <c r="CW206" s="57"/>
      <c r="CX206" s="57"/>
      <c r="CY206" s="57"/>
      <c r="CZ206" s="57"/>
      <c r="DA206" s="57"/>
      <c r="DB206" s="57"/>
      <c r="DC206" s="57"/>
      <c r="DD206" s="57"/>
      <c r="DE206" s="57"/>
      <c r="DF206" s="57"/>
      <c r="DG206" s="57"/>
      <c r="DH206" s="57"/>
      <c r="DI206" s="57"/>
      <c r="DJ206" s="57"/>
      <c r="DK206" s="57"/>
      <c r="DL206" s="57"/>
      <c r="DM206" s="57"/>
      <c r="DN206" s="57"/>
      <c r="DO206" s="57"/>
      <c r="DP206" s="57"/>
      <c r="DQ206" s="57"/>
      <c r="DR206" s="57"/>
      <c r="DS206" s="57"/>
      <c r="DT206" s="57"/>
      <c r="DU206" s="57"/>
      <c r="DV206" s="101"/>
      <c r="DW206" s="57"/>
      <c r="DX206" s="57"/>
      <c r="DY206" s="57"/>
      <c r="DZ206" s="57"/>
      <c r="EA206" s="57"/>
      <c r="EB206" s="57"/>
      <c r="EC206" s="57"/>
      <c r="ED206" s="57"/>
      <c r="EE206" s="57"/>
      <c r="EF206" s="57"/>
      <c r="EG206" s="57"/>
      <c r="EH206" s="57"/>
      <c r="EI206" s="57"/>
      <c r="EJ206" s="57"/>
      <c r="EK206" s="57"/>
      <c r="EL206" s="57"/>
      <c r="EM206" s="57"/>
      <c r="EN206" s="57"/>
      <c r="EO206" s="57"/>
      <c r="EP206" s="57"/>
      <c r="EQ206" s="101"/>
      <c r="ER206" s="557"/>
    </row>
    <row r="207" spans="1:148" ht="15" customHeight="1" x14ac:dyDescent="0.25">
      <c r="A207" s="625"/>
      <c r="B207" s="1343" t="str">
        <f t="shared" si="11"/>
        <v>Desk 93</v>
      </c>
      <c r="C207" s="1348" t="str">
        <f>IF(ISBLANK(TB!C279), "", TB!C279)</f>
        <v/>
      </c>
      <c r="D207" s="1348" t="str">
        <f>IF(ISBLANK(TB!D279), "", TB!D279)</f>
        <v/>
      </c>
      <c r="E207" s="1348" t="str">
        <f>IF(ISBLANK(TB!E279), "", TB!E279)</f>
        <v/>
      </c>
      <c r="F207" s="1348" t="str">
        <f>IF(ISBLANK(TB!F279), "", TB!F279)</f>
        <v/>
      </c>
      <c r="G207" s="57"/>
      <c r="H207" s="57"/>
      <c r="I207" s="57"/>
      <c r="J207" s="57"/>
      <c r="K207" s="57"/>
      <c r="L207" s="57"/>
      <c r="M207" s="57"/>
      <c r="N207" s="57"/>
      <c r="O207" s="57"/>
      <c r="P207" s="57"/>
      <c r="Q207" s="57"/>
      <c r="R207" s="57"/>
      <c r="S207" s="57"/>
      <c r="T207" s="57"/>
      <c r="U207" s="57"/>
      <c r="V207" s="57"/>
      <c r="W207" s="57"/>
      <c r="X207" s="57"/>
      <c r="Y207" s="57"/>
      <c r="Z207" s="57"/>
      <c r="AA207" s="57"/>
      <c r="AB207" s="57"/>
      <c r="AC207" s="57"/>
      <c r="AD207" s="57"/>
      <c r="AE207" s="57"/>
      <c r="AF207" s="57"/>
      <c r="AG207" s="57"/>
      <c r="AH207" s="57"/>
      <c r="AI207" s="57"/>
      <c r="AJ207" s="57"/>
      <c r="AK207" s="57"/>
      <c r="AL207" s="57"/>
      <c r="AM207" s="57"/>
      <c r="AN207" s="57"/>
      <c r="AO207" s="57"/>
      <c r="AP207" s="57"/>
      <c r="AQ207" s="57"/>
      <c r="AR207" s="57"/>
      <c r="AS207" s="57"/>
      <c r="AT207" s="57"/>
      <c r="AU207" s="57"/>
      <c r="AV207" s="57"/>
      <c r="AW207" s="57"/>
      <c r="AX207" s="57"/>
      <c r="AY207" s="57"/>
      <c r="AZ207" s="57"/>
      <c r="BA207" s="57"/>
      <c r="BB207" s="57"/>
      <c r="BC207" s="57"/>
      <c r="BD207" s="57"/>
      <c r="BE207" s="57"/>
      <c r="BF207" s="57"/>
      <c r="BG207" s="57"/>
      <c r="BH207" s="57"/>
      <c r="BI207" s="57"/>
      <c r="BJ207" s="57"/>
      <c r="BK207" s="57"/>
      <c r="BL207" s="57"/>
      <c r="BM207" s="57"/>
      <c r="BN207" s="57"/>
      <c r="BO207" s="57"/>
      <c r="BP207" s="57"/>
      <c r="BQ207" s="57"/>
      <c r="BR207" s="57"/>
      <c r="BS207" s="57"/>
      <c r="BT207" s="57"/>
      <c r="BU207" s="57"/>
      <c r="BV207" s="57"/>
      <c r="BW207" s="57"/>
      <c r="BX207" s="57"/>
      <c r="BY207" s="57"/>
      <c r="BZ207" s="57"/>
      <c r="CA207" s="57"/>
      <c r="CB207" s="57"/>
      <c r="CC207" s="57"/>
      <c r="CD207" s="57"/>
      <c r="CE207" s="57"/>
      <c r="CF207" s="57"/>
      <c r="CG207" s="57"/>
      <c r="CH207" s="57"/>
      <c r="CI207" s="57"/>
      <c r="CJ207" s="57"/>
      <c r="CK207" s="57"/>
      <c r="CL207" s="57"/>
      <c r="CM207" s="57"/>
      <c r="CN207" s="57"/>
      <c r="CO207" s="57"/>
      <c r="CP207" s="57"/>
      <c r="CQ207" s="57"/>
      <c r="CR207" s="57"/>
      <c r="CS207" s="57"/>
      <c r="CT207" s="57"/>
      <c r="CU207" s="57"/>
      <c r="CV207" s="57"/>
      <c r="CW207" s="57"/>
      <c r="CX207" s="57"/>
      <c r="CY207" s="57"/>
      <c r="CZ207" s="57"/>
      <c r="DA207" s="57"/>
      <c r="DB207" s="57"/>
      <c r="DC207" s="57"/>
      <c r="DD207" s="57"/>
      <c r="DE207" s="57"/>
      <c r="DF207" s="57"/>
      <c r="DG207" s="57"/>
      <c r="DH207" s="57"/>
      <c r="DI207" s="57"/>
      <c r="DJ207" s="57"/>
      <c r="DK207" s="57"/>
      <c r="DL207" s="57"/>
      <c r="DM207" s="57"/>
      <c r="DN207" s="57"/>
      <c r="DO207" s="57"/>
      <c r="DP207" s="57"/>
      <c r="DQ207" s="57"/>
      <c r="DR207" s="57"/>
      <c r="DS207" s="57"/>
      <c r="DT207" s="57"/>
      <c r="DU207" s="57"/>
      <c r="DV207" s="101"/>
      <c r="DW207" s="57"/>
      <c r="DX207" s="57"/>
      <c r="DY207" s="57"/>
      <c r="DZ207" s="57"/>
      <c r="EA207" s="57"/>
      <c r="EB207" s="57"/>
      <c r="EC207" s="57"/>
      <c r="ED207" s="57"/>
      <c r="EE207" s="57"/>
      <c r="EF207" s="57"/>
      <c r="EG207" s="57"/>
      <c r="EH207" s="57"/>
      <c r="EI207" s="57"/>
      <c r="EJ207" s="57"/>
      <c r="EK207" s="57"/>
      <c r="EL207" s="57"/>
      <c r="EM207" s="57"/>
      <c r="EN207" s="57"/>
      <c r="EO207" s="57"/>
      <c r="EP207" s="57"/>
      <c r="EQ207" s="101"/>
      <c r="ER207" s="557"/>
    </row>
    <row r="208" spans="1:148" ht="15" customHeight="1" x14ac:dyDescent="0.25">
      <c r="A208" s="625"/>
      <c r="B208" s="1343" t="str">
        <f t="shared" si="11"/>
        <v>Desk 94</v>
      </c>
      <c r="C208" s="1348" t="str">
        <f>IF(ISBLANK(TB!C280), "", TB!C280)</f>
        <v/>
      </c>
      <c r="D208" s="1348" t="str">
        <f>IF(ISBLANK(TB!D280), "", TB!D280)</f>
        <v/>
      </c>
      <c r="E208" s="1348" t="str">
        <f>IF(ISBLANK(TB!E280), "", TB!E280)</f>
        <v/>
      </c>
      <c r="F208" s="1348" t="str">
        <f>IF(ISBLANK(TB!F280), "", TB!F280)</f>
        <v/>
      </c>
      <c r="G208" s="57"/>
      <c r="H208" s="57"/>
      <c r="I208" s="57"/>
      <c r="J208" s="57"/>
      <c r="K208" s="57"/>
      <c r="L208" s="57"/>
      <c r="M208" s="57"/>
      <c r="N208" s="57"/>
      <c r="O208" s="57"/>
      <c r="P208" s="57"/>
      <c r="Q208" s="57"/>
      <c r="R208" s="57"/>
      <c r="S208" s="57"/>
      <c r="T208" s="57"/>
      <c r="U208" s="57"/>
      <c r="V208" s="57"/>
      <c r="W208" s="57"/>
      <c r="X208" s="57"/>
      <c r="Y208" s="57"/>
      <c r="Z208" s="57"/>
      <c r="AA208" s="57"/>
      <c r="AB208" s="57"/>
      <c r="AC208" s="57"/>
      <c r="AD208" s="57"/>
      <c r="AE208" s="57"/>
      <c r="AF208" s="57"/>
      <c r="AG208" s="57"/>
      <c r="AH208" s="57"/>
      <c r="AI208" s="57"/>
      <c r="AJ208" s="57"/>
      <c r="AK208" s="57"/>
      <c r="AL208" s="57"/>
      <c r="AM208" s="57"/>
      <c r="AN208" s="57"/>
      <c r="AO208" s="57"/>
      <c r="AP208" s="57"/>
      <c r="AQ208" s="57"/>
      <c r="AR208" s="57"/>
      <c r="AS208" s="57"/>
      <c r="AT208" s="57"/>
      <c r="AU208" s="57"/>
      <c r="AV208" s="57"/>
      <c r="AW208" s="57"/>
      <c r="AX208" s="57"/>
      <c r="AY208" s="57"/>
      <c r="AZ208" s="57"/>
      <c r="BA208" s="57"/>
      <c r="BB208" s="57"/>
      <c r="BC208" s="57"/>
      <c r="BD208" s="57"/>
      <c r="BE208" s="57"/>
      <c r="BF208" s="57"/>
      <c r="BG208" s="57"/>
      <c r="BH208" s="57"/>
      <c r="BI208" s="57"/>
      <c r="BJ208" s="57"/>
      <c r="BK208" s="57"/>
      <c r="BL208" s="57"/>
      <c r="BM208" s="57"/>
      <c r="BN208" s="57"/>
      <c r="BO208" s="57"/>
      <c r="BP208" s="57"/>
      <c r="BQ208" s="57"/>
      <c r="BR208" s="57"/>
      <c r="BS208" s="57"/>
      <c r="BT208" s="57"/>
      <c r="BU208" s="57"/>
      <c r="BV208" s="57"/>
      <c r="BW208" s="57"/>
      <c r="BX208" s="57"/>
      <c r="BY208" s="57"/>
      <c r="BZ208" s="57"/>
      <c r="CA208" s="57"/>
      <c r="CB208" s="57"/>
      <c r="CC208" s="57"/>
      <c r="CD208" s="57"/>
      <c r="CE208" s="57"/>
      <c r="CF208" s="57"/>
      <c r="CG208" s="57"/>
      <c r="CH208" s="57"/>
      <c r="CI208" s="57"/>
      <c r="CJ208" s="57"/>
      <c r="CK208" s="57"/>
      <c r="CL208" s="57"/>
      <c r="CM208" s="57"/>
      <c r="CN208" s="57"/>
      <c r="CO208" s="57"/>
      <c r="CP208" s="57"/>
      <c r="CQ208" s="57"/>
      <c r="CR208" s="57"/>
      <c r="CS208" s="57"/>
      <c r="CT208" s="57"/>
      <c r="CU208" s="57"/>
      <c r="CV208" s="57"/>
      <c r="CW208" s="57"/>
      <c r="CX208" s="57"/>
      <c r="CY208" s="57"/>
      <c r="CZ208" s="57"/>
      <c r="DA208" s="57"/>
      <c r="DB208" s="57"/>
      <c r="DC208" s="57"/>
      <c r="DD208" s="57"/>
      <c r="DE208" s="57"/>
      <c r="DF208" s="57"/>
      <c r="DG208" s="57"/>
      <c r="DH208" s="57"/>
      <c r="DI208" s="57"/>
      <c r="DJ208" s="57"/>
      <c r="DK208" s="57"/>
      <c r="DL208" s="57"/>
      <c r="DM208" s="57"/>
      <c r="DN208" s="57"/>
      <c r="DO208" s="57"/>
      <c r="DP208" s="57"/>
      <c r="DQ208" s="57"/>
      <c r="DR208" s="57"/>
      <c r="DS208" s="57"/>
      <c r="DT208" s="57"/>
      <c r="DU208" s="57"/>
      <c r="DV208" s="101"/>
      <c r="DW208" s="57"/>
      <c r="DX208" s="57"/>
      <c r="DY208" s="57"/>
      <c r="DZ208" s="57"/>
      <c r="EA208" s="57"/>
      <c r="EB208" s="57"/>
      <c r="EC208" s="57"/>
      <c r="ED208" s="57"/>
      <c r="EE208" s="57"/>
      <c r="EF208" s="57"/>
      <c r="EG208" s="57"/>
      <c r="EH208" s="57"/>
      <c r="EI208" s="57"/>
      <c r="EJ208" s="57"/>
      <c r="EK208" s="57"/>
      <c r="EL208" s="57"/>
      <c r="EM208" s="57"/>
      <c r="EN208" s="57"/>
      <c r="EO208" s="57"/>
      <c r="EP208" s="57"/>
      <c r="EQ208" s="101"/>
      <c r="ER208" s="557"/>
    </row>
    <row r="209" spans="1:148" ht="15" customHeight="1" x14ac:dyDescent="0.25">
      <c r="A209" s="625"/>
      <c r="B209" s="1343" t="str">
        <f t="shared" si="11"/>
        <v>Desk 95</v>
      </c>
      <c r="C209" s="1348" t="str">
        <f>IF(ISBLANK(TB!C281), "", TB!C281)</f>
        <v/>
      </c>
      <c r="D209" s="1348" t="str">
        <f>IF(ISBLANK(TB!D281), "", TB!D281)</f>
        <v/>
      </c>
      <c r="E209" s="1348" t="str">
        <f>IF(ISBLANK(TB!E281), "", TB!E281)</f>
        <v/>
      </c>
      <c r="F209" s="1348" t="str">
        <f>IF(ISBLANK(TB!F281), "", TB!F281)</f>
        <v/>
      </c>
      <c r="G209" s="57"/>
      <c r="H209" s="57"/>
      <c r="I209" s="57"/>
      <c r="J209" s="57"/>
      <c r="K209" s="57"/>
      <c r="L209" s="57"/>
      <c r="M209" s="57"/>
      <c r="N209" s="57"/>
      <c r="O209" s="57"/>
      <c r="P209" s="57"/>
      <c r="Q209" s="57"/>
      <c r="R209" s="57"/>
      <c r="S209" s="57"/>
      <c r="T209" s="57"/>
      <c r="U209" s="57"/>
      <c r="V209" s="57"/>
      <c r="W209" s="57"/>
      <c r="X209" s="57"/>
      <c r="Y209" s="57"/>
      <c r="Z209" s="57"/>
      <c r="AA209" s="57"/>
      <c r="AB209" s="57"/>
      <c r="AC209" s="57"/>
      <c r="AD209" s="57"/>
      <c r="AE209" s="57"/>
      <c r="AF209" s="57"/>
      <c r="AG209" s="57"/>
      <c r="AH209" s="57"/>
      <c r="AI209" s="57"/>
      <c r="AJ209" s="57"/>
      <c r="AK209" s="57"/>
      <c r="AL209" s="57"/>
      <c r="AM209" s="57"/>
      <c r="AN209" s="57"/>
      <c r="AO209" s="57"/>
      <c r="AP209" s="57"/>
      <c r="AQ209" s="57"/>
      <c r="AR209" s="57"/>
      <c r="AS209" s="57"/>
      <c r="AT209" s="57"/>
      <c r="AU209" s="57"/>
      <c r="AV209" s="57"/>
      <c r="AW209" s="57"/>
      <c r="AX209" s="57"/>
      <c r="AY209" s="57"/>
      <c r="AZ209" s="57"/>
      <c r="BA209" s="57"/>
      <c r="BB209" s="57"/>
      <c r="BC209" s="57"/>
      <c r="BD209" s="57"/>
      <c r="BE209" s="57"/>
      <c r="BF209" s="57"/>
      <c r="BG209" s="57"/>
      <c r="BH209" s="57"/>
      <c r="BI209" s="57"/>
      <c r="BJ209" s="57"/>
      <c r="BK209" s="57"/>
      <c r="BL209" s="57"/>
      <c r="BM209" s="57"/>
      <c r="BN209" s="57"/>
      <c r="BO209" s="57"/>
      <c r="BP209" s="57"/>
      <c r="BQ209" s="57"/>
      <c r="BR209" s="57"/>
      <c r="BS209" s="57"/>
      <c r="BT209" s="57"/>
      <c r="BU209" s="57"/>
      <c r="BV209" s="57"/>
      <c r="BW209" s="57"/>
      <c r="BX209" s="57"/>
      <c r="BY209" s="57"/>
      <c r="BZ209" s="57"/>
      <c r="CA209" s="57"/>
      <c r="CB209" s="57"/>
      <c r="CC209" s="57"/>
      <c r="CD209" s="57"/>
      <c r="CE209" s="57"/>
      <c r="CF209" s="57"/>
      <c r="CG209" s="57"/>
      <c r="CH209" s="57"/>
      <c r="CI209" s="57"/>
      <c r="CJ209" s="57"/>
      <c r="CK209" s="57"/>
      <c r="CL209" s="57"/>
      <c r="CM209" s="57"/>
      <c r="CN209" s="57"/>
      <c r="CO209" s="57"/>
      <c r="CP209" s="57"/>
      <c r="CQ209" s="57"/>
      <c r="CR209" s="57"/>
      <c r="CS209" s="57"/>
      <c r="CT209" s="57"/>
      <c r="CU209" s="57"/>
      <c r="CV209" s="57"/>
      <c r="CW209" s="57"/>
      <c r="CX209" s="57"/>
      <c r="CY209" s="57"/>
      <c r="CZ209" s="57"/>
      <c r="DA209" s="57"/>
      <c r="DB209" s="57"/>
      <c r="DC209" s="57"/>
      <c r="DD209" s="57"/>
      <c r="DE209" s="57"/>
      <c r="DF209" s="57"/>
      <c r="DG209" s="57"/>
      <c r="DH209" s="57"/>
      <c r="DI209" s="57"/>
      <c r="DJ209" s="57"/>
      <c r="DK209" s="57"/>
      <c r="DL209" s="57"/>
      <c r="DM209" s="57"/>
      <c r="DN209" s="57"/>
      <c r="DO209" s="57"/>
      <c r="DP209" s="57"/>
      <c r="DQ209" s="57"/>
      <c r="DR209" s="57"/>
      <c r="DS209" s="57"/>
      <c r="DT209" s="57"/>
      <c r="DU209" s="57"/>
      <c r="DV209" s="101"/>
      <c r="DW209" s="57"/>
      <c r="DX209" s="57"/>
      <c r="DY209" s="57"/>
      <c r="DZ209" s="57"/>
      <c r="EA209" s="57"/>
      <c r="EB209" s="57"/>
      <c r="EC209" s="57"/>
      <c r="ED209" s="57"/>
      <c r="EE209" s="57"/>
      <c r="EF209" s="57"/>
      <c r="EG209" s="57"/>
      <c r="EH209" s="57"/>
      <c r="EI209" s="57"/>
      <c r="EJ209" s="57"/>
      <c r="EK209" s="57"/>
      <c r="EL209" s="57"/>
      <c r="EM209" s="57"/>
      <c r="EN209" s="57"/>
      <c r="EO209" s="57"/>
      <c r="EP209" s="57"/>
      <c r="EQ209" s="101"/>
      <c r="ER209" s="557"/>
    </row>
    <row r="210" spans="1:148" ht="15" customHeight="1" x14ac:dyDescent="0.25">
      <c r="A210" s="625"/>
      <c r="B210" s="1343" t="str">
        <f t="shared" si="11"/>
        <v>Desk 96</v>
      </c>
      <c r="C210" s="1348" t="str">
        <f>IF(ISBLANK(TB!C282), "", TB!C282)</f>
        <v/>
      </c>
      <c r="D210" s="1348" t="str">
        <f>IF(ISBLANK(TB!D282), "", TB!D282)</f>
        <v/>
      </c>
      <c r="E210" s="1348" t="str">
        <f>IF(ISBLANK(TB!E282), "", TB!E282)</f>
        <v/>
      </c>
      <c r="F210" s="1348" t="str">
        <f>IF(ISBLANK(TB!F282), "", TB!F282)</f>
        <v/>
      </c>
      <c r="G210" s="57"/>
      <c r="H210" s="57"/>
      <c r="I210" s="57"/>
      <c r="J210" s="57"/>
      <c r="K210" s="57"/>
      <c r="L210" s="57"/>
      <c r="M210" s="57"/>
      <c r="N210" s="57"/>
      <c r="O210" s="57"/>
      <c r="P210" s="57"/>
      <c r="Q210" s="57"/>
      <c r="R210" s="57"/>
      <c r="S210" s="57"/>
      <c r="T210" s="57"/>
      <c r="U210" s="57"/>
      <c r="V210" s="57"/>
      <c r="W210" s="57"/>
      <c r="X210" s="57"/>
      <c r="Y210" s="57"/>
      <c r="Z210" s="57"/>
      <c r="AA210" s="57"/>
      <c r="AB210" s="57"/>
      <c r="AC210" s="57"/>
      <c r="AD210" s="57"/>
      <c r="AE210" s="57"/>
      <c r="AF210" s="57"/>
      <c r="AG210" s="57"/>
      <c r="AH210" s="57"/>
      <c r="AI210" s="57"/>
      <c r="AJ210" s="57"/>
      <c r="AK210" s="57"/>
      <c r="AL210" s="57"/>
      <c r="AM210" s="57"/>
      <c r="AN210" s="57"/>
      <c r="AO210" s="57"/>
      <c r="AP210" s="57"/>
      <c r="AQ210" s="57"/>
      <c r="AR210" s="57"/>
      <c r="AS210" s="57"/>
      <c r="AT210" s="57"/>
      <c r="AU210" s="57"/>
      <c r="AV210" s="57"/>
      <c r="AW210" s="57"/>
      <c r="AX210" s="57"/>
      <c r="AY210" s="57"/>
      <c r="AZ210" s="57"/>
      <c r="BA210" s="57"/>
      <c r="BB210" s="57"/>
      <c r="BC210" s="57"/>
      <c r="BD210" s="57"/>
      <c r="BE210" s="57"/>
      <c r="BF210" s="57"/>
      <c r="BG210" s="57"/>
      <c r="BH210" s="57"/>
      <c r="BI210" s="57"/>
      <c r="BJ210" s="57"/>
      <c r="BK210" s="57"/>
      <c r="BL210" s="57"/>
      <c r="BM210" s="57"/>
      <c r="BN210" s="57"/>
      <c r="BO210" s="57"/>
      <c r="BP210" s="57"/>
      <c r="BQ210" s="57"/>
      <c r="BR210" s="57"/>
      <c r="BS210" s="57"/>
      <c r="BT210" s="57"/>
      <c r="BU210" s="57"/>
      <c r="BV210" s="57"/>
      <c r="BW210" s="57"/>
      <c r="BX210" s="57"/>
      <c r="BY210" s="57"/>
      <c r="BZ210" s="57"/>
      <c r="CA210" s="57"/>
      <c r="CB210" s="57"/>
      <c r="CC210" s="57"/>
      <c r="CD210" s="57"/>
      <c r="CE210" s="57"/>
      <c r="CF210" s="57"/>
      <c r="CG210" s="57"/>
      <c r="CH210" s="57"/>
      <c r="CI210" s="57"/>
      <c r="CJ210" s="57"/>
      <c r="CK210" s="57"/>
      <c r="CL210" s="57"/>
      <c r="CM210" s="57"/>
      <c r="CN210" s="57"/>
      <c r="CO210" s="57"/>
      <c r="CP210" s="57"/>
      <c r="CQ210" s="57"/>
      <c r="CR210" s="57"/>
      <c r="CS210" s="57"/>
      <c r="CT210" s="57"/>
      <c r="CU210" s="57"/>
      <c r="CV210" s="57"/>
      <c r="CW210" s="57"/>
      <c r="CX210" s="57"/>
      <c r="CY210" s="57"/>
      <c r="CZ210" s="57"/>
      <c r="DA210" s="57"/>
      <c r="DB210" s="57"/>
      <c r="DC210" s="57"/>
      <c r="DD210" s="57"/>
      <c r="DE210" s="57"/>
      <c r="DF210" s="57"/>
      <c r="DG210" s="57"/>
      <c r="DH210" s="57"/>
      <c r="DI210" s="57"/>
      <c r="DJ210" s="57"/>
      <c r="DK210" s="57"/>
      <c r="DL210" s="57"/>
      <c r="DM210" s="57"/>
      <c r="DN210" s="57"/>
      <c r="DO210" s="57"/>
      <c r="DP210" s="57"/>
      <c r="DQ210" s="57"/>
      <c r="DR210" s="57"/>
      <c r="DS210" s="57"/>
      <c r="DT210" s="57"/>
      <c r="DU210" s="57"/>
      <c r="DV210" s="101"/>
      <c r="DW210" s="57"/>
      <c r="DX210" s="57"/>
      <c r="DY210" s="57"/>
      <c r="DZ210" s="57"/>
      <c r="EA210" s="57"/>
      <c r="EB210" s="57"/>
      <c r="EC210" s="57"/>
      <c r="ED210" s="57"/>
      <c r="EE210" s="57"/>
      <c r="EF210" s="57"/>
      <c r="EG210" s="57"/>
      <c r="EH210" s="57"/>
      <c r="EI210" s="57"/>
      <c r="EJ210" s="57"/>
      <c r="EK210" s="57"/>
      <c r="EL210" s="57"/>
      <c r="EM210" s="57"/>
      <c r="EN210" s="57"/>
      <c r="EO210" s="57"/>
      <c r="EP210" s="57"/>
      <c r="EQ210" s="101"/>
      <c r="ER210" s="557"/>
    </row>
    <row r="211" spans="1:148" ht="15" customHeight="1" x14ac:dyDescent="0.25">
      <c r="A211" s="625"/>
      <c r="B211" s="1343" t="str">
        <f t="shared" ref="B211:B214" si="12">B108</f>
        <v>Desk 97</v>
      </c>
      <c r="C211" s="1348" t="str">
        <f>IF(ISBLANK(TB!C283), "", TB!C283)</f>
        <v/>
      </c>
      <c r="D211" s="1348" t="str">
        <f>IF(ISBLANK(TB!D283), "", TB!D283)</f>
        <v/>
      </c>
      <c r="E211" s="1348" t="str">
        <f>IF(ISBLANK(TB!E283), "", TB!E283)</f>
        <v/>
      </c>
      <c r="F211" s="1348" t="str">
        <f>IF(ISBLANK(TB!F283), "", TB!F283)</f>
        <v/>
      </c>
      <c r="G211" s="57"/>
      <c r="H211" s="57"/>
      <c r="I211" s="57"/>
      <c r="J211" s="57"/>
      <c r="K211" s="57"/>
      <c r="L211" s="57"/>
      <c r="M211" s="57"/>
      <c r="N211" s="57"/>
      <c r="O211" s="57"/>
      <c r="P211" s="57"/>
      <c r="Q211" s="57"/>
      <c r="R211" s="57"/>
      <c r="S211" s="57"/>
      <c r="T211" s="57"/>
      <c r="U211" s="57"/>
      <c r="V211" s="57"/>
      <c r="W211" s="57"/>
      <c r="X211" s="57"/>
      <c r="Y211" s="57"/>
      <c r="Z211" s="57"/>
      <c r="AA211" s="57"/>
      <c r="AB211" s="57"/>
      <c r="AC211" s="57"/>
      <c r="AD211" s="57"/>
      <c r="AE211" s="57"/>
      <c r="AF211" s="57"/>
      <c r="AG211" s="57"/>
      <c r="AH211" s="57"/>
      <c r="AI211" s="57"/>
      <c r="AJ211" s="57"/>
      <c r="AK211" s="57"/>
      <c r="AL211" s="57"/>
      <c r="AM211" s="57"/>
      <c r="AN211" s="57"/>
      <c r="AO211" s="57"/>
      <c r="AP211" s="57"/>
      <c r="AQ211" s="57"/>
      <c r="AR211" s="57"/>
      <c r="AS211" s="57"/>
      <c r="AT211" s="57"/>
      <c r="AU211" s="57"/>
      <c r="AV211" s="57"/>
      <c r="AW211" s="57"/>
      <c r="AX211" s="57"/>
      <c r="AY211" s="57"/>
      <c r="AZ211" s="57"/>
      <c r="BA211" s="57"/>
      <c r="BB211" s="57"/>
      <c r="BC211" s="57"/>
      <c r="BD211" s="57"/>
      <c r="BE211" s="57"/>
      <c r="BF211" s="57"/>
      <c r="BG211" s="57"/>
      <c r="BH211" s="57"/>
      <c r="BI211" s="57"/>
      <c r="BJ211" s="57"/>
      <c r="BK211" s="57"/>
      <c r="BL211" s="57"/>
      <c r="BM211" s="57"/>
      <c r="BN211" s="57"/>
      <c r="BO211" s="57"/>
      <c r="BP211" s="57"/>
      <c r="BQ211" s="57"/>
      <c r="BR211" s="57"/>
      <c r="BS211" s="57"/>
      <c r="BT211" s="57"/>
      <c r="BU211" s="57"/>
      <c r="BV211" s="57"/>
      <c r="BW211" s="57"/>
      <c r="BX211" s="57"/>
      <c r="BY211" s="57"/>
      <c r="BZ211" s="57"/>
      <c r="CA211" s="57"/>
      <c r="CB211" s="57"/>
      <c r="CC211" s="57"/>
      <c r="CD211" s="57"/>
      <c r="CE211" s="57"/>
      <c r="CF211" s="57"/>
      <c r="CG211" s="57"/>
      <c r="CH211" s="57"/>
      <c r="CI211" s="57"/>
      <c r="CJ211" s="57"/>
      <c r="CK211" s="57"/>
      <c r="CL211" s="57"/>
      <c r="CM211" s="57"/>
      <c r="CN211" s="57"/>
      <c r="CO211" s="57"/>
      <c r="CP211" s="57"/>
      <c r="CQ211" s="57"/>
      <c r="CR211" s="57"/>
      <c r="CS211" s="57"/>
      <c r="CT211" s="57"/>
      <c r="CU211" s="57"/>
      <c r="CV211" s="57"/>
      <c r="CW211" s="57"/>
      <c r="CX211" s="57"/>
      <c r="CY211" s="57"/>
      <c r="CZ211" s="57"/>
      <c r="DA211" s="57"/>
      <c r="DB211" s="57"/>
      <c r="DC211" s="57"/>
      <c r="DD211" s="57"/>
      <c r="DE211" s="57"/>
      <c r="DF211" s="57"/>
      <c r="DG211" s="57"/>
      <c r="DH211" s="57"/>
      <c r="DI211" s="57"/>
      <c r="DJ211" s="57"/>
      <c r="DK211" s="57"/>
      <c r="DL211" s="57"/>
      <c r="DM211" s="57"/>
      <c r="DN211" s="57"/>
      <c r="DO211" s="57"/>
      <c r="DP211" s="57"/>
      <c r="DQ211" s="57"/>
      <c r="DR211" s="57"/>
      <c r="DS211" s="57"/>
      <c r="DT211" s="57"/>
      <c r="DU211" s="57"/>
      <c r="DV211" s="101"/>
      <c r="DW211" s="57"/>
      <c r="DX211" s="57"/>
      <c r="DY211" s="57"/>
      <c r="DZ211" s="57"/>
      <c r="EA211" s="57"/>
      <c r="EB211" s="57"/>
      <c r="EC211" s="57"/>
      <c r="ED211" s="57"/>
      <c r="EE211" s="57"/>
      <c r="EF211" s="57"/>
      <c r="EG211" s="57"/>
      <c r="EH211" s="57"/>
      <c r="EI211" s="57"/>
      <c r="EJ211" s="57"/>
      <c r="EK211" s="57"/>
      <c r="EL211" s="57"/>
      <c r="EM211" s="57"/>
      <c r="EN211" s="57"/>
      <c r="EO211" s="57"/>
      <c r="EP211" s="57"/>
      <c r="EQ211" s="101"/>
      <c r="ER211" s="557"/>
    </row>
    <row r="212" spans="1:148" ht="15" customHeight="1" x14ac:dyDescent="0.25">
      <c r="A212" s="625"/>
      <c r="B212" s="1343" t="str">
        <f t="shared" si="12"/>
        <v>Desk 98</v>
      </c>
      <c r="C212" s="1348" t="str">
        <f>IF(ISBLANK(TB!C284), "", TB!C284)</f>
        <v/>
      </c>
      <c r="D212" s="1348" t="str">
        <f>IF(ISBLANK(TB!D284), "", TB!D284)</f>
        <v/>
      </c>
      <c r="E212" s="1348" t="str">
        <f>IF(ISBLANK(TB!E284), "", TB!E284)</f>
        <v/>
      </c>
      <c r="F212" s="1348" t="str">
        <f>IF(ISBLANK(TB!F284), "", TB!F284)</f>
        <v/>
      </c>
      <c r="G212" s="57"/>
      <c r="H212" s="57"/>
      <c r="I212" s="57"/>
      <c r="J212" s="57"/>
      <c r="K212" s="57"/>
      <c r="L212" s="57"/>
      <c r="M212" s="57"/>
      <c r="N212" s="57"/>
      <c r="O212" s="57"/>
      <c r="P212" s="57"/>
      <c r="Q212" s="57"/>
      <c r="R212" s="57"/>
      <c r="S212" s="57"/>
      <c r="T212" s="57"/>
      <c r="U212" s="57"/>
      <c r="V212" s="57"/>
      <c r="W212" s="57"/>
      <c r="X212" s="57"/>
      <c r="Y212" s="57"/>
      <c r="Z212" s="57"/>
      <c r="AA212" s="57"/>
      <c r="AB212" s="57"/>
      <c r="AC212" s="57"/>
      <c r="AD212" s="57"/>
      <c r="AE212" s="57"/>
      <c r="AF212" s="57"/>
      <c r="AG212" s="57"/>
      <c r="AH212" s="57"/>
      <c r="AI212" s="57"/>
      <c r="AJ212" s="57"/>
      <c r="AK212" s="57"/>
      <c r="AL212" s="57"/>
      <c r="AM212" s="57"/>
      <c r="AN212" s="57"/>
      <c r="AO212" s="57"/>
      <c r="AP212" s="57"/>
      <c r="AQ212" s="57"/>
      <c r="AR212" s="57"/>
      <c r="AS212" s="57"/>
      <c r="AT212" s="57"/>
      <c r="AU212" s="57"/>
      <c r="AV212" s="57"/>
      <c r="AW212" s="57"/>
      <c r="AX212" s="57"/>
      <c r="AY212" s="57"/>
      <c r="AZ212" s="57"/>
      <c r="BA212" s="57"/>
      <c r="BB212" s="57"/>
      <c r="BC212" s="57"/>
      <c r="BD212" s="57"/>
      <c r="BE212" s="57"/>
      <c r="BF212" s="57"/>
      <c r="BG212" s="57"/>
      <c r="BH212" s="57"/>
      <c r="BI212" s="57"/>
      <c r="BJ212" s="57"/>
      <c r="BK212" s="57"/>
      <c r="BL212" s="57"/>
      <c r="BM212" s="57"/>
      <c r="BN212" s="57"/>
      <c r="BO212" s="57"/>
      <c r="BP212" s="57"/>
      <c r="BQ212" s="57"/>
      <c r="BR212" s="57"/>
      <c r="BS212" s="57"/>
      <c r="BT212" s="57"/>
      <c r="BU212" s="57"/>
      <c r="BV212" s="57"/>
      <c r="BW212" s="57"/>
      <c r="BX212" s="57"/>
      <c r="BY212" s="57"/>
      <c r="BZ212" s="57"/>
      <c r="CA212" s="57"/>
      <c r="CB212" s="57"/>
      <c r="CC212" s="57"/>
      <c r="CD212" s="57"/>
      <c r="CE212" s="57"/>
      <c r="CF212" s="57"/>
      <c r="CG212" s="57"/>
      <c r="CH212" s="57"/>
      <c r="CI212" s="57"/>
      <c r="CJ212" s="57"/>
      <c r="CK212" s="57"/>
      <c r="CL212" s="57"/>
      <c r="CM212" s="57"/>
      <c r="CN212" s="57"/>
      <c r="CO212" s="57"/>
      <c r="CP212" s="57"/>
      <c r="CQ212" s="57"/>
      <c r="CR212" s="57"/>
      <c r="CS212" s="57"/>
      <c r="CT212" s="57"/>
      <c r="CU212" s="57"/>
      <c r="CV212" s="57"/>
      <c r="CW212" s="57"/>
      <c r="CX212" s="57"/>
      <c r="CY212" s="57"/>
      <c r="CZ212" s="57"/>
      <c r="DA212" s="57"/>
      <c r="DB212" s="57"/>
      <c r="DC212" s="57"/>
      <c r="DD212" s="57"/>
      <c r="DE212" s="57"/>
      <c r="DF212" s="57"/>
      <c r="DG212" s="57"/>
      <c r="DH212" s="57"/>
      <c r="DI212" s="57"/>
      <c r="DJ212" s="57"/>
      <c r="DK212" s="57"/>
      <c r="DL212" s="57"/>
      <c r="DM212" s="57"/>
      <c r="DN212" s="57"/>
      <c r="DO212" s="57"/>
      <c r="DP212" s="57"/>
      <c r="DQ212" s="57"/>
      <c r="DR212" s="57"/>
      <c r="DS212" s="57"/>
      <c r="DT212" s="57"/>
      <c r="DU212" s="57"/>
      <c r="DV212" s="101"/>
      <c r="DW212" s="57"/>
      <c r="DX212" s="57"/>
      <c r="DY212" s="57"/>
      <c r="DZ212" s="57"/>
      <c r="EA212" s="57"/>
      <c r="EB212" s="57"/>
      <c r="EC212" s="57"/>
      <c r="ED212" s="57"/>
      <c r="EE212" s="57"/>
      <c r="EF212" s="57"/>
      <c r="EG212" s="57"/>
      <c r="EH212" s="57"/>
      <c r="EI212" s="57"/>
      <c r="EJ212" s="57"/>
      <c r="EK212" s="57"/>
      <c r="EL212" s="57"/>
      <c r="EM212" s="57"/>
      <c r="EN212" s="57"/>
      <c r="EO212" s="57"/>
      <c r="EP212" s="57"/>
      <c r="EQ212" s="101"/>
      <c r="ER212" s="557"/>
    </row>
    <row r="213" spans="1:148" ht="15" customHeight="1" x14ac:dyDescent="0.25">
      <c r="A213" s="625"/>
      <c r="B213" s="1343" t="str">
        <f t="shared" si="12"/>
        <v>Desk 99</v>
      </c>
      <c r="C213" s="1348" t="str">
        <f>IF(ISBLANK(TB!C285), "", TB!C285)</f>
        <v/>
      </c>
      <c r="D213" s="1348" t="str">
        <f>IF(ISBLANK(TB!D285), "", TB!D285)</f>
        <v/>
      </c>
      <c r="E213" s="1348" t="str">
        <f>IF(ISBLANK(TB!E285), "", TB!E285)</f>
        <v/>
      </c>
      <c r="F213" s="1348" t="str">
        <f>IF(ISBLANK(TB!F285), "", TB!F285)</f>
        <v/>
      </c>
      <c r="G213" s="57"/>
      <c r="H213" s="57"/>
      <c r="I213" s="57"/>
      <c r="J213" s="57"/>
      <c r="K213" s="57"/>
      <c r="L213" s="57"/>
      <c r="M213" s="57"/>
      <c r="N213" s="57"/>
      <c r="O213" s="57"/>
      <c r="P213" s="57"/>
      <c r="Q213" s="57"/>
      <c r="R213" s="57"/>
      <c r="S213" s="57"/>
      <c r="T213" s="57"/>
      <c r="U213" s="57"/>
      <c r="V213" s="57"/>
      <c r="W213" s="57"/>
      <c r="X213" s="57"/>
      <c r="Y213" s="57"/>
      <c r="Z213" s="57"/>
      <c r="AA213" s="57"/>
      <c r="AB213" s="57"/>
      <c r="AC213" s="57"/>
      <c r="AD213" s="57"/>
      <c r="AE213" s="57"/>
      <c r="AF213" s="57"/>
      <c r="AG213" s="57"/>
      <c r="AH213" s="57"/>
      <c r="AI213" s="57"/>
      <c r="AJ213" s="57"/>
      <c r="AK213" s="57"/>
      <c r="AL213" s="57"/>
      <c r="AM213" s="57"/>
      <c r="AN213" s="57"/>
      <c r="AO213" s="57"/>
      <c r="AP213" s="57"/>
      <c r="AQ213" s="57"/>
      <c r="AR213" s="57"/>
      <c r="AS213" s="57"/>
      <c r="AT213" s="57"/>
      <c r="AU213" s="57"/>
      <c r="AV213" s="57"/>
      <c r="AW213" s="57"/>
      <c r="AX213" s="57"/>
      <c r="AY213" s="57"/>
      <c r="AZ213" s="57"/>
      <c r="BA213" s="57"/>
      <c r="BB213" s="57"/>
      <c r="BC213" s="57"/>
      <c r="BD213" s="57"/>
      <c r="BE213" s="57"/>
      <c r="BF213" s="57"/>
      <c r="BG213" s="57"/>
      <c r="BH213" s="57"/>
      <c r="BI213" s="57"/>
      <c r="BJ213" s="57"/>
      <c r="BK213" s="57"/>
      <c r="BL213" s="57"/>
      <c r="BM213" s="57"/>
      <c r="BN213" s="57"/>
      <c r="BO213" s="57"/>
      <c r="BP213" s="57"/>
      <c r="BQ213" s="57"/>
      <c r="BR213" s="57"/>
      <c r="BS213" s="57"/>
      <c r="BT213" s="57"/>
      <c r="BU213" s="57"/>
      <c r="BV213" s="57"/>
      <c r="BW213" s="57"/>
      <c r="BX213" s="57"/>
      <c r="BY213" s="57"/>
      <c r="BZ213" s="57"/>
      <c r="CA213" s="57"/>
      <c r="CB213" s="57"/>
      <c r="CC213" s="57"/>
      <c r="CD213" s="57"/>
      <c r="CE213" s="57"/>
      <c r="CF213" s="57"/>
      <c r="CG213" s="57"/>
      <c r="CH213" s="57"/>
      <c r="CI213" s="57"/>
      <c r="CJ213" s="57"/>
      <c r="CK213" s="57"/>
      <c r="CL213" s="57"/>
      <c r="CM213" s="57"/>
      <c r="CN213" s="57"/>
      <c r="CO213" s="57"/>
      <c r="CP213" s="57"/>
      <c r="CQ213" s="57"/>
      <c r="CR213" s="57"/>
      <c r="CS213" s="57"/>
      <c r="CT213" s="57"/>
      <c r="CU213" s="57"/>
      <c r="CV213" s="57"/>
      <c r="CW213" s="57"/>
      <c r="CX213" s="57"/>
      <c r="CY213" s="57"/>
      <c r="CZ213" s="57"/>
      <c r="DA213" s="57"/>
      <c r="DB213" s="57"/>
      <c r="DC213" s="57"/>
      <c r="DD213" s="57"/>
      <c r="DE213" s="57"/>
      <c r="DF213" s="57"/>
      <c r="DG213" s="57"/>
      <c r="DH213" s="57"/>
      <c r="DI213" s="57"/>
      <c r="DJ213" s="57"/>
      <c r="DK213" s="57"/>
      <c r="DL213" s="57"/>
      <c r="DM213" s="57"/>
      <c r="DN213" s="57"/>
      <c r="DO213" s="57"/>
      <c r="DP213" s="57"/>
      <c r="DQ213" s="57"/>
      <c r="DR213" s="57"/>
      <c r="DS213" s="57"/>
      <c r="DT213" s="57"/>
      <c r="DU213" s="57"/>
      <c r="DV213" s="101"/>
      <c r="DW213" s="57"/>
      <c r="DX213" s="57"/>
      <c r="DY213" s="57"/>
      <c r="DZ213" s="57"/>
      <c r="EA213" s="57"/>
      <c r="EB213" s="57"/>
      <c r="EC213" s="57"/>
      <c r="ED213" s="57"/>
      <c r="EE213" s="57"/>
      <c r="EF213" s="57"/>
      <c r="EG213" s="57"/>
      <c r="EH213" s="57"/>
      <c r="EI213" s="57"/>
      <c r="EJ213" s="57"/>
      <c r="EK213" s="57"/>
      <c r="EL213" s="57"/>
      <c r="EM213" s="57"/>
      <c r="EN213" s="57"/>
      <c r="EO213" s="57"/>
      <c r="EP213" s="57"/>
      <c r="EQ213" s="101"/>
      <c r="ER213" s="557"/>
    </row>
    <row r="214" spans="1:148" ht="15" customHeight="1" x14ac:dyDescent="0.25">
      <c r="A214" s="625"/>
      <c r="B214" s="1344" t="str">
        <f t="shared" si="12"/>
        <v>Desk 100</v>
      </c>
      <c r="C214" s="1349" t="str">
        <f>IF(ISBLANK(TB!C286), "", TB!C286)</f>
        <v/>
      </c>
      <c r="D214" s="1349" t="str">
        <f>IF(ISBLANK(TB!D286), "", TB!D286)</f>
        <v/>
      </c>
      <c r="E214" s="1349" t="str">
        <f>IF(ISBLANK(TB!E286), "", TB!E286)</f>
        <v/>
      </c>
      <c r="F214" s="1349" t="str">
        <f>IF(ISBLANK(TB!F286), "", TB!F286)</f>
        <v/>
      </c>
      <c r="G214" s="68"/>
      <c r="H214" s="68"/>
      <c r="I214" s="68"/>
      <c r="J214" s="68"/>
      <c r="K214" s="68"/>
      <c r="L214" s="68"/>
      <c r="M214" s="68"/>
      <c r="N214" s="68"/>
      <c r="O214" s="68"/>
      <c r="P214" s="68"/>
      <c r="Q214" s="68"/>
      <c r="R214" s="68"/>
      <c r="S214" s="68"/>
      <c r="T214" s="68"/>
      <c r="U214" s="68"/>
      <c r="V214" s="68"/>
      <c r="W214" s="68"/>
      <c r="X214" s="68"/>
      <c r="Y214" s="68"/>
      <c r="Z214" s="68"/>
      <c r="AA214" s="68"/>
      <c r="AB214" s="68"/>
      <c r="AC214" s="68"/>
      <c r="AD214" s="68"/>
      <c r="AE214" s="68"/>
      <c r="AF214" s="68"/>
      <c r="AG214" s="68"/>
      <c r="AH214" s="68"/>
      <c r="AI214" s="68"/>
      <c r="AJ214" s="68"/>
      <c r="AK214" s="68"/>
      <c r="AL214" s="68"/>
      <c r="AM214" s="68"/>
      <c r="AN214" s="68"/>
      <c r="AO214" s="68"/>
      <c r="AP214" s="68"/>
      <c r="AQ214" s="68"/>
      <c r="AR214" s="68"/>
      <c r="AS214" s="68"/>
      <c r="AT214" s="68"/>
      <c r="AU214" s="68"/>
      <c r="AV214" s="68"/>
      <c r="AW214" s="68"/>
      <c r="AX214" s="68"/>
      <c r="AY214" s="68"/>
      <c r="AZ214" s="68"/>
      <c r="BA214" s="68"/>
      <c r="BB214" s="68"/>
      <c r="BC214" s="68"/>
      <c r="BD214" s="68"/>
      <c r="BE214" s="68"/>
      <c r="BF214" s="68"/>
      <c r="BG214" s="68"/>
      <c r="BH214" s="68"/>
      <c r="BI214" s="68"/>
      <c r="BJ214" s="68"/>
      <c r="BK214" s="68"/>
      <c r="BL214" s="68"/>
      <c r="BM214" s="68"/>
      <c r="BN214" s="68"/>
      <c r="BO214" s="68"/>
      <c r="BP214" s="68"/>
      <c r="BQ214" s="68"/>
      <c r="BR214" s="68"/>
      <c r="BS214" s="68"/>
      <c r="BT214" s="68"/>
      <c r="BU214" s="68"/>
      <c r="BV214" s="68"/>
      <c r="BW214" s="68"/>
      <c r="BX214" s="68"/>
      <c r="BY214" s="68"/>
      <c r="BZ214" s="68"/>
      <c r="CA214" s="68"/>
      <c r="CB214" s="68"/>
      <c r="CC214" s="68"/>
      <c r="CD214" s="68"/>
      <c r="CE214" s="68"/>
      <c r="CF214" s="68"/>
      <c r="CG214" s="68"/>
      <c r="CH214" s="68"/>
      <c r="CI214" s="68"/>
      <c r="CJ214" s="68"/>
      <c r="CK214" s="68"/>
      <c r="CL214" s="68"/>
      <c r="CM214" s="68"/>
      <c r="CN214" s="68"/>
      <c r="CO214" s="68"/>
      <c r="CP214" s="68"/>
      <c r="CQ214" s="68"/>
      <c r="CR214" s="68"/>
      <c r="CS214" s="68"/>
      <c r="CT214" s="68"/>
      <c r="CU214" s="68"/>
      <c r="CV214" s="68"/>
      <c r="CW214" s="68"/>
      <c r="CX214" s="68"/>
      <c r="CY214" s="68"/>
      <c r="CZ214" s="68"/>
      <c r="DA214" s="68"/>
      <c r="DB214" s="68"/>
      <c r="DC214" s="68"/>
      <c r="DD214" s="68"/>
      <c r="DE214" s="68"/>
      <c r="DF214" s="68"/>
      <c r="DG214" s="68"/>
      <c r="DH214" s="68"/>
      <c r="DI214" s="68"/>
      <c r="DJ214" s="68"/>
      <c r="DK214" s="68"/>
      <c r="DL214" s="68"/>
      <c r="DM214" s="68"/>
      <c r="DN214" s="68"/>
      <c r="DO214" s="68"/>
      <c r="DP214" s="68"/>
      <c r="DQ214" s="68"/>
      <c r="DR214" s="68"/>
      <c r="DS214" s="68"/>
      <c r="DT214" s="68"/>
      <c r="DU214" s="68"/>
      <c r="DV214" s="391"/>
      <c r="DW214" s="68"/>
      <c r="DX214" s="68"/>
      <c r="DY214" s="68"/>
      <c r="DZ214" s="68"/>
      <c r="EA214" s="68"/>
      <c r="EB214" s="68"/>
      <c r="EC214" s="68"/>
      <c r="ED214" s="68"/>
      <c r="EE214" s="68"/>
      <c r="EF214" s="68"/>
      <c r="EG214" s="68"/>
      <c r="EH214" s="68"/>
      <c r="EI214" s="68"/>
      <c r="EJ214" s="68"/>
      <c r="EK214" s="68"/>
      <c r="EL214" s="68"/>
      <c r="EM214" s="68"/>
      <c r="EN214" s="68"/>
      <c r="EO214" s="68"/>
      <c r="EP214" s="68"/>
      <c r="EQ214" s="391"/>
      <c r="ER214" s="557"/>
    </row>
    <row r="215" spans="1:148" ht="15" customHeight="1" x14ac:dyDescent="0.25">
      <c r="A215" s="625"/>
      <c r="B215" s="1345" t="s">
        <v>1294</v>
      </c>
      <c r="C215" s="1346"/>
      <c r="D215" s="1346"/>
      <c r="E215" s="1346"/>
      <c r="F215" s="1346"/>
      <c r="G215" s="1189"/>
      <c r="H215" s="1189"/>
      <c r="I215" s="1189"/>
      <c r="J215" s="1189"/>
      <c r="K215" s="1189"/>
      <c r="L215" s="1189"/>
      <c r="M215" s="1189"/>
      <c r="N215" s="1189"/>
      <c r="O215" s="1189"/>
      <c r="P215" s="1189"/>
      <c r="Q215" s="1189"/>
      <c r="R215" s="1189"/>
      <c r="S215" s="1189"/>
      <c r="T215" s="1189"/>
      <c r="U215" s="1189"/>
      <c r="V215" s="1189"/>
      <c r="W215" s="1189"/>
      <c r="X215" s="1189"/>
      <c r="Y215" s="1189"/>
      <c r="Z215" s="1189"/>
      <c r="AA215" s="1189"/>
      <c r="AB215" s="1189"/>
      <c r="AC215" s="1189"/>
      <c r="AD215" s="1189"/>
      <c r="AE215" s="1189"/>
      <c r="AF215" s="1189"/>
      <c r="AG215" s="1189"/>
      <c r="AH215" s="1189"/>
      <c r="AI215" s="1189"/>
      <c r="AJ215" s="1189"/>
      <c r="AK215" s="1189"/>
      <c r="AL215" s="1189"/>
      <c r="AM215" s="1189"/>
      <c r="AN215" s="1189"/>
      <c r="AO215" s="1189"/>
      <c r="AP215" s="1189"/>
      <c r="AQ215" s="1189"/>
      <c r="AR215" s="1189"/>
      <c r="AS215" s="1189"/>
      <c r="AT215" s="1189"/>
      <c r="AU215" s="1189"/>
      <c r="AV215" s="1189"/>
      <c r="AW215" s="1189"/>
      <c r="AX215" s="1189"/>
      <c r="AY215" s="1189"/>
      <c r="AZ215" s="1189"/>
      <c r="BA215" s="1189"/>
      <c r="BB215" s="1189"/>
      <c r="BC215" s="1189"/>
      <c r="BD215" s="1189"/>
      <c r="BE215" s="1189"/>
      <c r="BF215" s="1189"/>
      <c r="BG215" s="1189"/>
      <c r="BH215" s="1189"/>
      <c r="BI215" s="1189"/>
      <c r="BJ215" s="1189"/>
      <c r="BK215" s="1189"/>
      <c r="BL215" s="1189"/>
      <c r="BM215" s="1189"/>
      <c r="BN215" s="1189"/>
      <c r="BO215" s="1189"/>
      <c r="BP215" s="1189"/>
      <c r="BQ215" s="1189"/>
      <c r="BR215" s="1189"/>
      <c r="BS215" s="1189"/>
      <c r="BT215" s="1189"/>
      <c r="BU215" s="1189"/>
      <c r="BV215" s="1189"/>
      <c r="BW215" s="1189"/>
      <c r="BX215" s="1189"/>
      <c r="BY215" s="1189"/>
      <c r="BZ215" s="1189"/>
      <c r="CA215" s="1189"/>
      <c r="CB215" s="1189"/>
      <c r="CC215" s="1189"/>
      <c r="CD215" s="1189"/>
      <c r="CE215" s="1189"/>
      <c r="CF215" s="1189"/>
      <c r="CG215" s="1189"/>
      <c r="CH215" s="1189"/>
      <c r="CI215" s="1189"/>
      <c r="CJ215" s="1189"/>
      <c r="CK215" s="1189"/>
      <c r="CL215" s="1189"/>
      <c r="CM215" s="1189"/>
      <c r="CN215" s="1189"/>
      <c r="CO215" s="1189"/>
      <c r="CP215" s="1189"/>
      <c r="CQ215" s="1189"/>
      <c r="CR215" s="1189"/>
      <c r="CS215" s="1189"/>
      <c r="CT215" s="1189"/>
      <c r="CU215" s="1189"/>
      <c r="CV215" s="1189"/>
      <c r="CW215" s="1189"/>
      <c r="CX215" s="1189"/>
      <c r="CY215" s="1189"/>
      <c r="CZ215" s="1189"/>
      <c r="DA215" s="1189"/>
      <c r="DB215" s="1189"/>
      <c r="DC215" s="1189"/>
      <c r="DD215" s="1189"/>
      <c r="DE215" s="1189"/>
      <c r="DF215" s="1189"/>
      <c r="DG215" s="1189"/>
      <c r="DH215" s="1189"/>
      <c r="DI215" s="1189"/>
      <c r="DJ215" s="1189"/>
      <c r="DK215" s="1189"/>
      <c r="DL215" s="1189"/>
      <c r="DM215" s="1189"/>
      <c r="DN215" s="1189"/>
      <c r="DO215" s="1189"/>
      <c r="DP215" s="1189"/>
      <c r="DQ215" s="1189"/>
      <c r="DR215" s="1189"/>
      <c r="DS215" s="1189"/>
      <c r="DT215" s="1189"/>
      <c r="DU215" s="1189"/>
      <c r="DV215" s="1304"/>
      <c r="DW215" s="1189"/>
      <c r="DX215" s="1189"/>
      <c r="DY215" s="1189"/>
      <c r="DZ215" s="1189"/>
      <c r="EA215" s="1189"/>
      <c r="EB215" s="1189"/>
      <c r="EC215" s="1189"/>
      <c r="ED215" s="1189"/>
      <c r="EE215" s="1189"/>
      <c r="EF215" s="1189"/>
      <c r="EG215" s="1189"/>
      <c r="EH215" s="1189"/>
      <c r="EI215" s="1189"/>
      <c r="EJ215" s="1189"/>
      <c r="EK215" s="1189"/>
      <c r="EL215" s="1189"/>
      <c r="EM215" s="1189"/>
      <c r="EN215" s="1189"/>
      <c r="EO215" s="1189"/>
      <c r="EP215" s="1189"/>
      <c r="EQ215" s="1304"/>
      <c r="ER215" s="557"/>
    </row>
    <row r="216" spans="1:148" s="564" customFormat="1" ht="60" customHeight="1" x14ac:dyDescent="0.25">
      <c r="A216" s="562" t="s">
        <v>1329</v>
      </c>
      <c r="B216" s="554"/>
      <c r="C216" s="554"/>
      <c r="D216" s="747"/>
      <c r="E216" s="747"/>
      <c r="F216" s="747"/>
      <c r="ER216" s="398"/>
    </row>
    <row r="217" spans="1:148" ht="45" customHeight="1" x14ac:dyDescent="0.25">
      <c r="A217" s="625"/>
      <c r="B217" s="1357" t="s">
        <v>1193</v>
      </c>
      <c r="C217" s="1337" t="s">
        <v>1374</v>
      </c>
      <c r="D217" s="601" t="s">
        <v>1323</v>
      </c>
      <c r="E217" s="1337" t="s">
        <v>1324</v>
      </c>
      <c r="F217" s="1337" t="s">
        <v>1375</v>
      </c>
      <c r="G217" s="1337" t="s">
        <v>1191</v>
      </c>
      <c r="H217" s="1337" t="str">
        <f t="shared" ref="H217:BS217" si="13">"T+" &amp; (COLUMN(H217)-COLUMN($G217))</f>
        <v>T+1</v>
      </c>
      <c r="I217" s="1337" t="str">
        <f t="shared" si="13"/>
        <v>T+2</v>
      </c>
      <c r="J217" s="1337" t="str">
        <f t="shared" si="13"/>
        <v>T+3</v>
      </c>
      <c r="K217" s="1337" t="str">
        <f t="shared" si="13"/>
        <v>T+4</v>
      </c>
      <c r="L217" s="1337" t="str">
        <f t="shared" si="13"/>
        <v>T+5</v>
      </c>
      <c r="M217" s="1337" t="str">
        <f t="shared" si="13"/>
        <v>T+6</v>
      </c>
      <c r="N217" s="1337" t="str">
        <f t="shared" si="13"/>
        <v>T+7</v>
      </c>
      <c r="O217" s="1337" t="str">
        <f t="shared" si="13"/>
        <v>T+8</v>
      </c>
      <c r="P217" s="1337" t="str">
        <f t="shared" si="13"/>
        <v>T+9</v>
      </c>
      <c r="Q217" s="1337" t="str">
        <f t="shared" si="13"/>
        <v>T+10</v>
      </c>
      <c r="R217" s="1337" t="str">
        <f t="shared" si="13"/>
        <v>T+11</v>
      </c>
      <c r="S217" s="1337" t="str">
        <f t="shared" si="13"/>
        <v>T+12</v>
      </c>
      <c r="T217" s="1337" t="str">
        <f t="shared" si="13"/>
        <v>T+13</v>
      </c>
      <c r="U217" s="1337" t="str">
        <f t="shared" si="13"/>
        <v>T+14</v>
      </c>
      <c r="V217" s="1337" t="str">
        <f t="shared" si="13"/>
        <v>T+15</v>
      </c>
      <c r="W217" s="1337" t="str">
        <f t="shared" si="13"/>
        <v>T+16</v>
      </c>
      <c r="X217" s="1337" t="str">
        <f t="shared" si="13"/>
        <v>T+17</v>
      </c>
      <c r="Y217" s="1337" t="str">
        <f t="shared" si="13"/>
        <v>T+18</v>
      </c>
      <c r="Z217" s="1337" t="str">
        <f t="shared" si="13"/>
        <v>T+19</v>
      </c>
      <c r="AA217" s="1337" t="str">
        <f t="shared" si="13"/>
        <v>T+20</v>
      </c>
      <c r="AB217" s="1337" t="str">
        <f t="shared" si="13"/>
        <v>T+21</v>
      </c>
      <c r="AC217" s="1337" t="str">
        <f t="shared" si="13"/>
        <v>T+22</v>
      </c>
      <c r="AD217" s="1337" t="str">
        <f t="shared" si="13"/>
        <v>T+23</v>
      </c>
      <c r="AE217" s="1337" t="str">
        <f t="shared" si="13"/>
        <v>T+24</v>
      </c>
      <c r="AF217" s="1337" t="str">
        <f t="shared" si="13"/>
        <v>T+25</v>
      </c>
      <c r="AG217" s="1337" t="str">
        <f t="shared" si="13"/>
        <v>T+26</v>
      </c>
      <c r="AH217" s="1337" t="str">
        <f t="shared" si="13"/>
        <v>T+27</v>
      </c>
      <c r="AI217" s="1337" t="str">
        <f t="shared" si="13"/>
        <v>T+28</v>
      </c>
      <c r="AJ217" s="1337" t="str">
        <f t="shared" si="13"/>
        <v>T+29</v>
      </c>
      <c r="AK217" s="1337" t="str">
        <f t="shared" si="13"/>
        <v>T+30</v>
      </c>
      <c r="AL217" s="1337" t="str">
        <f t="shared" si="13"/>
        <v>T+31</v>
      </c>
      <c r="AM217" s="1337" t="str">
        <f t="shared" si="13"/>
        <v>T+32</v>
      </c>
      <c r="AN217" s="1337" t="str">
        <f t="shared" si="13"/>
        <v>T+33</v>
      </c>
      <c r="AO217" s="1337" t="str">
        <f t="shared" si="13"/>
        <v>T+34</v>
      </c>
      <c r="AP217" s="1337" t="str">
        <f t="shared" si="13"/>
        <v>T+35</v>
      </c>
      <c r="AQ217" s="1337" t="str">
        <f t="shared" si="13"/>
        <v>T+36</v>
      </c>
      <c r="AR217" s="1337" t="str">
        <f t="shared" si="13"/>
        <v>T+37</v>
      </c>
      <c r="AS217" s="1337" t="str">
        <f t="shared" si="13"/>
        <v>T+38</v>
      </c>
      <c r="AT217" s="1337" t="str">
        <f t="shared" si="13"/>
        <v>T+39</v>
      </c>
      <c r="AU217" s="1337" t="str">
        <f t="shared" si="13"/>
        <v>T+40</v>
      </c>
      <c r="AV217" s="1337" t="str">
        <f t="shared" si="13"/>
        <v>T+41</v>
      </c>
      <c r="AW217" s="1337" t="str">
        <f t="shared" si="13"/>
        <v>T+42</v>
      </c>
      <c r="AX217" s="1337" t="str">
        <f t="shared" si="13"/>
        <v>T+43</v>
      </c>
      <c r="AY217" s="1337" t="str">
        <f t="shared" si="13"/>
        <v>T+44</v>
      </c>
      <c r="AZ217" s="1337" t="str">
        <f t="shared" si="13"/>
        <v>T+45</v>
      </c>
      <c r="BA217" s="1337" t="str">
        <f t="shared" si="13"/>
        <v>T+46</v>
      </c>
      <c r="BB217" s="1337" t="str">
        <f t="shared" si="13"/>
        <v>T+47</v>
      </c>
      <c r="BC217" s="1337" t="str">
        <f t="shared" si="13"/>
        <v>T+48</v>
      </c>
      <c r="BD217" s="1337" t="str">
        <f t="shared" si="13"/>
        <v>T+49</v>
      </c>
      <c r="BE217" s="1337" t="str">
        <f t="shared" si="13"/>
        <v>T+50</v>
      </c>
      <c r="BF217" s="1337" t="str">
        <f t="shared" si="13"/>
        <v>T+51</v>
      </c>
      <c r="BG217" s="1337" t="str">
        <f t="shared" si="13"/>
        <v>T+52</v>
      </c>
      <c r="BH217" s="1337" t="str">
        <f t="shared" si="13"/>
        <v>T+53</v>
      </c>
      <c r="BI217" s="1337" t="str">
        <f t="shared" si="13"/>
        <v>T+54</v>
      </c>
      <c r="BJ217" s="1337" t="str">
        <f t="shared" si="13"/>
        <v>T+55</v>
      </c>
      <c r="BK217" s="1337" t="str">
        <f t="shared" si="13"/>
        <v>T+56</v>
      </c>
      <c r="BL217" s="1337" t="str">
        <f t="shared" si="13"/>
        <v>T+57</v>
      </c>
      <c r="BM217" s="1337" t="str">
        <f t="shared" si="13"/>
        <v>T+58</v>
      </c>
      <c r="BN217" s="1337" t="str">
        <f t="shared" si="13"/>
        <v>T+59</v>
      </c>
      <c r="BO217" s="1337" t="str">
        <f t="shared" si="13"/>
        <v>T+60</v>
      </c>
      <c r="BP217" s="1337" t="str">
        <f t="shared" si="13"/>
        <v>T+61</v>
      </c>
      <c r="BQ217" s="1337" t="str">
        <f t="shared" si="13"/>
        <v>T+62</v>
      </c>
      <c r="BR217" s="1337" t="str">
        <f t="shared" si="13"/>
        <v>T+63</v>
      </c>
      <c r="BS217" s="1337" t="str">
        <f t="shared" si="13"/>
        <v>T+64</v>
      </c>
      <c r="BT217" s="1337" t="str">
        <f t="shared" ref="BT217:EE217" si="14">"T+" &amp; (COLUMN(BT217)-COLUMN($G217))</f>
        <v>T+65</v>
      </c>
      <c r="BU217" s="1337" t="str">
        <f t="shared" si="14"/>
        <v>T+66</v>
      </c>
      <c r="BV217" s="1337" t="str">
        <f t="shared" si="14"/>
        <v>T+67</v>
      </c>
      <c r="BW217" s="1337" t="str">
        <f t="shared" si="14"/>
        <v>T+68</v>
      </c>
      <c r="BX217" s="1337" t="str">
        <f t="shared" si="14"/>
        <v>T+69</v>
      </c>
      <c r="BY217" s="1337" t="str">
        <f t="shared" si="14"/>
        <v>T+70</v>
      </c>
      <c r="BZ217" s="1337" t="str">
        <f t="shared" si="14"/>
        <v>T+71</v>
      </c>
      <c r="CA217" s="1337" t="str">
        <f t="shared" si="14"/>
        <v>T+72</v>
      </c>
      <c r="CB217" s="1337" t="str">
        <f t="shared" si="14"/>
        <v>T+73</v>
      </c>
      <c r="CC217" s="1337" t="str">
        <f t="shared" si="14"/>
        <v>T+74</v>
      </c>
      <c r="CD217" s="1337" t="str">
        <f t="shared" si="14"/>
        <v>T+75</v>
      </c>
      <c r="CE217" s="1337" t="str">
        <f t="shared" si="14"/>
        <v>T+76</v>
      </c>
      <c r="CF217" s="1337" t="str">
        <f t="shared" si="14"/>
        <v>T+77</v>
      </c>
      <c r="CG217" s="1337" t="str">
        <f t="shared" si="14"/>
        <v>T+78</v>
      </c>
      <c r="CH217" s="1337" t="str">
        <f t="shared" si="14"/>
        <v>T+79</v>
      </c>
      <c r="CI217" s="1337" t="str">
        <f t="shared" si="14"/>
        <v>T+80</v>
      </c>
      <c r="CJ217" s="1337" t="str">
        <f t="shared" si="14"/>
        <v>T+81</v>
      </c>
      <c r="CK217" s="1337" t="str">
        <f t="shared" si="14"/>
        <v>T+82</v>
      </c>
      <c r="CL217" s="1337" t="str">
        <f t="shared" si="14"/>
        <v>T+83</v>
      </c>
      <c r="CM217" s="1337" t="str">
        <f t="shared" si="14"/>
        <v>T+84</v>
      </c>
      <c r="CN217" s="1337" t="str">
        <f t="shared" si="14"/>
        <v>T+85</v>
      </c>
      <c r="CO217" s="1337" t="str">
        <f t="shared" si="14"/>
        <v>T+86</v>
      </c>
      <c r="CP217" s="1337" t="str">
        <f t="shared" si="14"/>
        <v>T+87</v>
      </c>
      <c r="CQ217" s="1337" t="str">
        <f t="shared" si="14"/>
        <v>T+88</v>
      </c>
      <c r="CR217" s="1337" t="str">
        <f t="shared" si="14"/>
        <v>T+89</v>
      </c>
      <c r="CS217" s="1337" t="str">
        <f t="shared" si="14"/>
        <v>T+90</v>
      </c>
      <c r="CT217" s="1337" t="str">
        <f t="shared" si="14"/>
        <v>T+91</v>
      </c>
      <c r="CU217" s="1337" t="str">
        <f t="shared" si="14"/>
        <v>T+92</v>
      </c>
      <c r="CV217" s="1337" t="str">
        <f t="shared" si="14"/>
        <v>T+93</v>
      </c>
      <c r="CW217" s="1337" t="str">
        <f t="shared" si="14"/>
        <v>T+94</v>
      </c>
      <c r="CX217" s="1337" t="str">
        <f t="shared" si="14"/>
        <v>T+95</v>
      </c>
      <c r="CY217" s="1337" t="str">
        <f t="shared" si="14"/>
        <v>T+96</v>
      </c>
      <c r="CZ217" s="1337" t="str">
        <f t="shared" si="14"/>
        <v>T+97</v>
      </c>
      <c r="DA217" s="1337" t="str">
        <f t="shared" si="14"/>
        <v>T+98</v>
      </c>
      <c r="DB217" s="1337" t="str">
        <f t="shared" si="14"/>
        <v>T+99</v>
      </c>
      <c r="DC217" s="1337" t="str">
        <f t="shared" si="14"/>
        <v>T+100</v>
      </c>
      <c r="DD217" s="1337" t="str">
        <f t="shared" si="14"/>
        <v>T+101</v>
      </c>
      <c r="DE217" s="1337" t="str">
        <f t="shared" si="14"/>
        <v>T+102</v>
      </c>
      <c r="DF217" s="1337" t="str">
        <f t="shared" si="14"/>
        <v>T+103</v>
      </c>
      <c r="DG217" s="1337" t="str">
        <f t="shared" si="14"/>
        <v>T+104</v>
      </c>
      <c r="DH217" s="1337" t="str">
        <f t="shared" si="14"/>
        <v>T+105</v>
      </c>
      <c r="DI217" s="1337" t="str">
        <f t="shared" si="14"/>
        <v>T+106</v>
      </c>
      <c r="DJ217" s="1337" t="str">
        <f t="shared" si="14"/>
        <v>T+107</v>
      </c>
      <c r="DK217" s="1337" t="str">
        <f t="shared" si="14"/>
        <v>T+108</v>
      </c>
      <c r="DL217" s="1337" t="str">
        <f t="shared" si="14"/>
        <v>T+109</v>
      </c>
      <c r="DM217" s="1337" t="str">
        <f t="shared" si="14"/>
        <v>T+110</v>
      </c>
      <c r="DN217" s="1337" t="str">
        <f t="shared" si="14"/>
        <v>T+111</v>
      </c>
      <c r="DO217" s="1337" t="str">
        <f t="shared" si="14"/>
        <v>T+112</v>
      </c>
      <c r="DP217" s="1337" t="str">
        <f t="shared" si="14"/>
        <v>T+113</v>
      </c>
      <c r="DQ217" s="1337" t="str">
        <f t="shared" si="14"/>
        <v>T+114</v>
      </c>
      <c r="DR217" s="1337" t="str">
        <f t="shared" si="14"/>
        <v>T+115</v>
      </c>
      <c r="DS217" s="1337" t="str">
        <f t="shared" si="14"/>
        <v>T+116</v>
      </c>
      <c r="DT217" s="1337" t="str">
        <f t="shared" si="14"/>
        <v>T+117</v>
      </c>
      <c r="DU217" s="1337" t="str">
        <f t="shared" si="14"/>
        <v>T+118</v>
      </c>
      <c r="DV217" s="1337" t="str">
        <f t="shared" si="14"/>
        <v>T+119</v>
      </c>
      <c r="DW217" s="1337" t="str">
        <f t="shared" si="14"/>
        <v>T+120</v>
      </c>
      <c r="DX217" s="1337" t="str">
        <f t="shared" si="14"/>
        <v>T+121</v>
      </c>
      <c r="DY217" s="1337" t="str">
        <f t="shared" si="14"/>
        <v>T+122</v>
      </c>
      <c r="DZ217" s="1337" t="str">
        <f t="shared" si="14"/>
        <v>T+123</v>
      </c>
      <c r="EA217" s="1337" t="str">
        <f t="shared" si="14"/>
        <v>T+124</v>
      </c>
      <c r="EB217" s="1337" t="str">
        <f t="shared" si="14"/>
        <v>T+125</v>
      </c>
      <c r="EC217" s="1337" t="str">
        <f t="shared" si="14"/>
        <v>T+126</v>
      </c>
      <c r="ED217" s="1337" t="str">
        <f t="shared" si="14"/>
        <v>T+127</v>
      </c>
      <c r="EE217" s="1337" t="str">
        <f t="shared" si="14"/>
        <v>T+128</v>
      </c>
      <c r="EF217" s="1337" t="str">
        <f t="shared" ref="EF217:EQ217" si="15">"T+" &amp; (COLUMN(EF217)-COLUMN($G217))</f>
        <v>T+129</v>
      </c>
      <c r="EG217" s="1337" t="str">
        <f t="shared" si="15"/>
        <v>T+130</v>
      </c>
      <c r="EH217" s="1337" t="str">
        <f t="shared" si="15"/>
        <v>T+131</v>
      </c>
      <c r="EI217" s="1337" t="str">
        <f t="shared" si="15"/>
        <v>T+132</v>
      </c>
      <c r="EJ217" s="1337" t="str">
        <f t="shared" si="15"/>
        <v>T+133</v>
      </c>
      <c r="EK217" s="1337" t="str">
        <f t="shared" si="15"/>
        <v>T+134</v>
      </c>
      <c r="EL217" s="1337" t="str">
        <f t="shared" si="15"/>
        <v>T+135</v>
      </c>
      <c r="EM217" s="1337" t="str">
        <f t="shared" si="15"/>
        <v>T+136</v>
      </c>
      <c r="EN217" s="1337" t="str">
        <f t="shared" si="15"/>
        <v>T+137</v>
      </c>
      <c r="EO217" s="1337" t="str">
        <f t="shared" si="15"/>
        <v>T+138</v>
      </c>
      <c r="EP217" s="1337" t="str">
        <f t="shared" si="15"/>
        <v>T+139</v>
      </c>
      <c r="EQ217" s="1337" t="str">
        <f t="shared" si="15"/>
        <v>T+140</v>
      </c>
      <c r="ER217" s="557"/>
    </row>
    <row r="218" spans="1:148" ht="15" customHeight="1" x14ac:dyDescent="0.25">
      <c r="A218" s="625"/>
      <c r="B218" s="1342" t="str">
        <f t="shared" ref="B218:B249" si="16">B12</f>
        <v>Desk 1</v>
      </c>
      <c r="C218" s="1347" t="str">
        <f>IF(ISBLANK(TB!C187), "", TB!C187)</f>
        <v/>
      </c>
      <c r="D218" s="1347" t="str">
        <f>IF(ISBLANK(TB!D187), "", TB!D187)</f>
        <v/>
      </c>
      <c r="E218" s="1347" t="str">
        <f>IF(ISBLANK(TB!E187), "", TB!E187)</f>
        <v/>
      </c>
      <c r="F218" s="1347" t="str">
        <f>IF(ISBLANK(TB!F187), "", TB!F187)</f>
        <v/>
      </c>
      <c r="G218" s="45"/>
      <c r="H218" s="45"/>
      <c r="I218" s="45"/>
      <c r="J218" s="45"/>
      <c r="K218" s="45"/>
      <c r="L218" s="45"/>
      <c r="M218" s="45"/>
      <c r="N218" s="45"/>
      <c r="O218" s="45"/>
      <c r="P218" s="45"/>
      <c r="Q218" s="45"/>
      <c r="R218" s="45"/>
      <c r="S218" s="45"/>
      <c r="T218" s="45"/>
      <c r="U218" s="45"/>
      <c r="V218" s="45"/>
      <c r="W218" s="45"/>
      <c r="X218" s="45"/>
      <c r="Y218" s="45"/>
      <c r="Z218" s="45"/>
      <c r="AA218" s="45"/>
      <c r="AB218" s="45"/>
      <c r="AC218" s="45"/>
      <c r="AD218" s="45"/>
      <c r="AE218" s="45"/>
      <c r="AF218" s="45"/>
      <c r="AG218" s="45"/>
      <c r="AH218" s="45"/>
      <c r="AI218" s="45"/>
      <c r="AJ218" s="45"/>
      <c r="AK218" s="45"/>
      <c r="AL218" s="45"/>
      <c r="AM218" s="45"/>
      <c r="AN218" s="45"/>
      <c r="AO218" s="45"/>
      <c r="AP218" s="45"/>
      <c r="AQ218" s="45"/>
      <c r="AR218" s="45"/>
      <c r="AS218" s="45"/>
      <c r="AT218" s="45"/>
      <c r="AU218" s="45"/>
      <c r="AV218" s="45"/>
      <c r="AW218" s="45"/>
      <c r="AX218" s="45"/>
      <c r="AY218" s="45"/>
      <c r="AZ218" s="45"/>
      <c r="BA218" s="45"/>
      <c r="BB218" s="45"/>
      <c r="BC218" s="45"/>
      <c r="BD218" s="45"/>
      <c r="BE218" s="45"/>
      <c r="BF218" s="45"/>
      <c r="BG218" s="45"/>
      <c r="BH218" s="45"/>
      <c r="BI218" s="45"/>
      <c r="BJ218" s="45"/>
      <c r="BK218" s="45"/>
      <c r="BL218" s="45"/>
      <c r="BM218" s="45"/>
      <c r="BN218" s="45"/>
      <c r="BO218" s="45"/>
      <c r="BP218" s="45"/>
      <c r="BQ218" s="45"/>
      <c r="BR218" s="45"/>
      <c r="BS218" s="45"/>
      <c r="BT218" s="45"/>
      <c r="BU218" s="45"/>
      <c r="BV218" s="45"/>
      <c r="BW218" s="45"/>
      <c r="BX218" s="45"/>
      <c r="BY218" s="45"/>
      <c r="BZ218" s="45"/>
      <c r="CA218" s="45"/>
      <c r="CB218" s="45"/>
      <c r="CC218" s="45"/>
      <c r="CD218" s="45"/>
      <c r="CE218" s="45"/>
      <c r="CF218" s="45"/>
      <c r="CG218" s="45"/>
      <c r="CH218" s="45"/>
      <c r="CI218" s="45"/>
      <c r="CJ218" s="45"/>
      <c r="CK218" s="45"/>
      <c r="CL218" s="45"/>
      <c r="CM218" s="45"/>
      <c r="CN218" s="45"/>
      <c r="CO218" s="45"/>
      <c r="CP218" s="45"/>
      <c r="CQ218" s="45"/>
      <c r="CR218" s="45"/>
      <c r="CS218" s="45"/>
      <c r="CT218" s="45"/>
      <c r="CU218" s="45"/>
      <c r="CV218" s="45"/>
      <c r="CW218" s="45"/>
      <c r="CX218" s="45"/>
      <c r="CY218" s="45"/>
      <c r="CZ218" s="45"/>
      <c r="DA218" s="45"/>
      <c r="DB218" s="45"/>
      <c r="DC218" s="45"/>
      <c r="DD218" s="45"/>
      <c r="DE218" s="45"/>
      <c r="DF218" s="45"/>
      <c r="DG218" s="45"/>
      <c r="DH218" s="45"/>
      <c r="DI218" s="45"/>
      <c r="DJ218" s="45"/>
      <c r="DK218" s="45"/>
      <c r="DL218" s="45"/>
      <c r="DM218" s="45"/>
      <c r="DN218" s="45"/>
      <c r="DO218" s="45"/>
      <c r="DP218" s="45"/>
      <c r="DQ218" s="45"/>
      <c r="DR218" s="45"/>
      <c r="DS218" s="45"/>
      <c r="DT218" s="45"/>
      <c r="DU218" s="45"/>
      <c r="DV218" s="1123"/>
      <c r="DW218" s="45"/>
      <c r="DX218" s="45"/>
      <c r="DY218" s="45"/>
      <c r="DZ218" s="45"/>
      <c r="EA218" s="45"/>
      <c r="EB218" s="45"/>
      <c r="EC218" s="45"/>
      <c r="ED218" s="45"/>
      <c r="EE218" s="45"/>
      <c r="EF218" s="45"/>
      <c r="EG218" s="45"/>
      <c r="EH218" s="45"/>
      <c r="EI218" s="45"/>
      <c r="EJ218" s="45"/>
      <c r="EK218" s="45"/>
      <c r="EL218" s="45"/>
      <c r="EM218" s="45"/>
      <c r="EN218" s="45"/>
      <c r="EO218" s="45"/>
      <c r="EP218" s="45"/>
      <c r="EQ218" s="1123"/>
      <c r="ER218" s="557"/>
    </row>
    <row r="219" spans="1:148" ht="15" customHeight="1" x14ac:dyDescent="0.25">
      <c r="A219" s="625"/>
      <c r="B219" s="1343" t="str">
        <f t="shared" si="16"/>
        <v>Desk 2</v>
      </c>
      <c r="C219" s="1348" t="str">
        <f>IF(ISBLANK(TB!C188), "", TB!C188)</f>
        <v/>
      </c>
      <c r="D219" s="1348" t="str">
        <f>IF(ISBLANK(TB!D188), "", TB!D188)</f>
        <v/>
      </c>
      <c r="E219" s="1348" t="str">
        <f>IF(ISBLANK(TB!E188), "", TB!E188)</f>
        <v/>
      </c>
      <c r="F219" s="1348" t="str">
        <f>IF(ISBLANK(TB!F188), "", TB!F188)</f>
        <v/>
      </c>
      <c r="G219" s="45"/>
      <c r="H219" s="45"/>
      <c r="I219" s="45"/>
      <c r="J219" s="45"/>
      <c r="K219" s="45"/>
      <c r="L219" s="45"/>
      <c r="M219" s="45"/>
      <c r="N219" s="45"/>
      <c r="O219" s="45"/>
      <c r="P219" s="45"/>
      <c r="Q219" s="45"/>
      <c r="R219" s="45"/>
      <c r="S219" s="45"/>
      <c r="T219" s="45"/>
      <c r="U219" s="45"/>
      <c r="V219" s="45"/>
      <c r="W219" s="45"/>
      <c r="X219" s="45"/>
      <c r="Y219" s="45"/>
      <c r="Z219" s="45"/>
      <c r="AA219" s="45"/>
      <c r="AB219" s="45"/>
      <c r="AC219" s="45"/>
      <c r="AD219" s="45"/>
      <c r="AE219" s="45"/>
      <c r="AF219" s="45"/>
      <c r="AG219" s="45"/>
      <c r="AH219" s="45"/>
      <c r="AI219" s="45"/>
      <c r="AJ219" s="45"/>
      <c r="AK219" s="45"/>
      <c r="AL219" s="45"/>
      <c r="AM219" s="45"/>
      <c r="AN219" s="45"/>
      <c r="AO219" s="45"/>
      <c r="AP219" s="45"/>
      <c r="AQ219" s="45"/>
      <c r="AR219" s="45"/>
      <c r="AS219" s="45"/>
      <c r="AT219" s="45"/>
      <c r="AU219" s="45"/>
      <c r="AV219" s="45"/>
      <c r="AW219" s="45"/>
      <c r="AX219" s="45"/>
      <c r="AY219" s="45"/>
      <c r="AZ219" s="45"/>
      <c r="BA219" s="45"/>
      <c r="BB219" s="45"/>
      <c r="BC219" s="45"/>
      <c r="BD219" s="45"/>
      <c r="BE219" s="45"/>
      <c r="BF219" s="45"/>
      <c r="BG219" s="45"/>
      <c r="BH219" s="45"/>
      <c r="BI219" s="45"/>
      <c r="BJ219" s="45"/>
      <c r="BK219" s="45"/>
      <c r="BL219" s="45"/>
      <c r="BM219" s="45"/>
      <c r="BN219" s="45"/>
      <c r="BO219" s="45"/>
      <c r="BP219" s="45"/>
      <c r="BQ219" s="45"/>
      <c r="BR219" s="45"/>
      <c r="BS219" s="45"/>
      <c r="BT219" s="45"/>
      <c r="BU219" s="45"/>
      <c r="BV219" s="45"/>
      <c r="BW219" s="45"/>
      <c r="BX219" s="45"/>
      <c r="BY219" s="45"/>
      <c r="BZ219" s="45"/>
      <c r="CA219" s="45"/>
      <c r="CB219" s="45"/>
      <c r="CC219" s="45"/>
      <c r="CD219" s="45"/>
      <c r="CE219" s="45"/>
      <c r="CF219" s="45"/>
      <c r="CG219" s="45"/>
      <c r="CH219" s="45"/>
      <c r="CI219" s="45"/>
      <c r="CJ219" s="45"/>
      <c r="CK219" s="45"/>
      <c r="CL219" s="45"/>
      <c r="CM219" s="45"/>
      <c r="CN219" s="45"/>
      <c r="CO219" s="45"/>
      <c r="CP219" s="45"/>
      <c r="CQ219" s="45"/>
      <c r="CR219" s="45"/>
      <c r="CS219" s="45"/>
      <c r="CT219" s="45"/>
      <c r="CU219" s="45"/>
      <c r="CV219" s="45"/>
      <c r="CW219" s="45"/>
      <c r="CX219" s="45"/>
      <c r="CY219" s="45"/>
      <c r="CZ219" s="45"/>
      <c r="DA219" s="45"/>
      <c r="DB219" s="45"/>
      <c r="DC219" s="45"/>
      <c r="DD219" s="45"/>
      <c r="DE219" s="45"/>
      <c r="DF219" s="45"/>
      <c r="DG219" s="45"/>
      <c r="DH219" s="45"/>
      <c r="DI219" s="45"/>
      <c r="DJ219" s="45"/>
      <c r="DK219" s="45"/>
      <c r="DL219" s="45"/>
      <c r="DM219" s="45"/>
      <c r="DN219" s="45"/>
      <c r="DO219" s="45"/>
      <c r="DP219" s="45"/>
      <c r="DQ219" s="45"/>
      <c r="DR219" s="45"/>
      <c r="DS219" s="45"/>
      <c r="DT219" s="45"/>
      <c r="DU219" s="45"/>
      <c r="DV219" s="1123"/>
      <c r="DW219" s="45"/>
      <c r="DX219" s="45"/>
      <c r="DY219" s="45"/>
      <c r="DZ219" s="45"/>
      <c r="EA219" s="45"/>
      <c r="EB219" s="45"/>
      <c r="EC219" s="45"/>
      <c r="ED219" s="45"/>
      <c r="EE219" s="45"/>
      <c r="EF219" s="45"/>
      <c r="EG219" s="45"/>
      <c r="EH219" s="45"/>
      <c r="EI219" s="45"/>
      <c r="EJ219" s="45"/>
      <c r="EK219" s="45"/>
      <c r="EL219" s="45"/>
      <c r="EM219" s="45"/>
      <c r="EN219" s="45"/>
      <c r="EO219" s="45"/>
      <c r="EP219" s="45"/>
      <c r="EQ219" s="1123"/>
      <c r="ER219" s="557"/>
    </row>
    <row r="220" spans="1:148" ht="15" customHeight="1" x14ac:dyDescent="0.25">
      <c r="A220" s="625"/>
      <c r="B220" s="1343" t="str">
        <f t="shared" si="16"/>
        <v>Desk 3</v>
      </c>
      <c r="C220" s="1348" t="str">
        <f>IF(ISBLANK(TB!C189), "", TB!C189)</f>
        <v/>
      </c>
      <c r="D220" s="1348" t="str">
        <f>IF(ISBLANK(TB!D189), "", TB!D189)</f>
        <v/>
      </c>
      <c r="E220" s="1348" t="str">
        <f>IF(ISBLANK(TB!E189), "", TB!E189)</f>
        <v/>
      </c>
      <c r="F220" s="1348" t="str">
        <f>IF(ISBLANK(TB!F189), "", TB!F189)</f>
        <v/>
      </c>
      <c r="G220" s="45"/>
      <c r="H220" s="45"/>
      <c r="I220" s="45"/>
      <c r="J220" s="45"/>
      <c r="K220" s="45"/>
      <c r="L220" s="45"/>
      <c r="M220" s="45"/>
      <c r="N220" s="45"/>
      <c r="O220" s="45"/>
      <c r="P220" s="45"/>
      <c r="Q220" s="45"/>
      <c r="R220" s="45"/>
      <c r="S220" s="45"/>
      <c r="T220" s="45"/>
      <c r="U220" s="45"/>
      <c r="V220" s="45"/>
      <c r="W220" s="45"/>
      <c r="X220" s="45"/>
      <c r="Y220" s="45"/>
      <c r="Z220" s="45"/>
      <c r="AA220" s="45"/>
      <c r="AB220" s="45"/>
      <c r="AC220" s="45"/>
      <c r="AD220" s="45"/>
      <c r="AE220" s="45"/>
      <c r="AF220" s="45"/>
      <c r="AG220" s="45"/>
      <c r="AH220" s="45"/>
      <c r="AI220" s="45"/>
      <c r="AJ220" s="45"/>
      <c r="AK220" s="45"/>
      <c r="AL220" s="45"/>
      <c r="AM220" s="45"/>
      <c r="AN220" s="45"/>
      <c r="AO220" s="45"/>
      <c r="AP220" s="45"/>
      <c r="AQ220" s="45"/>
      <c r="AR220" s="45"/>
      <c r="AS220" s="45"/>
      <c r="AT220" s="45"/>
      <c r="AU220" s="45"/>
      <c r="AV220" s="45"/>
      <c r="AW220" s="45"/>
      <c r="AX220" s="45"/>
      <c r="AY220" s="45"/>
      <c r="AZ220" s="45"/>
      <c r="BA220" s="45"/>
      <c r="BB220" s="45"/>
      <c r="BC220" s="45"/>
      <c r="BD220" s="45"/>
      <c r="BE220" s="45"/>
      <c r="BF220" s="45"/>
      <c r="BG220" s="45"/>
      <c r="BH220" s="45"/>
      <c r="BI220" s="45"/>
      <c r="BJ220" s="45"/>
      <c r="BK220" s="45"/>
      <c r="BL220" s="45"/>
      <c r="BM220" s="45"/>
      <c r="BN220" s="45"/>
      <c r="BO220" s="45"/>
      <c r="BP220" s="45"/>
      <c r="BQ220" s="45"/>
      <c r="BR220" s="45"/>
      <c r="BS220" s="45"/>
      <c r="BT220" s="45"/>
      <c r="BU220" s="45"/>
      <c r="BV220" s="45"/>
      <c r="BW220" s="45"/>
      <c r="BX220" s="45"/>
      <c r="BY220" s="45"/>
      <c r="BZ220" s="45"/>
      <c r="CA220" s="45"/>
      <c r="CB220" s="45"/>
      <c r="CC220" s="45"/>
      <c r="CD220" s="45"/>
      <c r="CE220" s="45"/>
      <c r="CF220" s="45"/>
      <c r="CG220" s="45"/>
      <c r="CH220" s="45"/>
      <c r="CI220" s="45"/>
      <c r="CJ220" s="45"/>
      <c r="CK220" s="45"/>
      <c r="CL220" s="45"/>
      <c r="CM220" s="45"/>
      <c r="CN220" s="45"/>
      <c r="CO220" s="45"/>
      <c r="CP220" s="45"/>
      <c r="CQ220" s="45"/>
      <c r="CR220" s="45"/>
      <c r="CS220" s="45"/>
      <c r="CT220" s="45"/>
      <c r="CU220" s="45"/>
      <c r="CV220" s="45"/>
      <c r="CW220" s="45"/>
      <c r="CX220" s="45"/>
      <c r="CY220" s="45"/>
      <c r="CZ220" s="45"/>
      <c r="DA220" s="45"/>
      <c r="DB220" s="45"/>
      <c r="DC220" s="45"/>
      <c r="DD220" s="45"/>
      <c r="DE220" s="45"/>
      <c r="DF220" s="45"/>
      <c r="DG220" s="45"/>
      <c r="DH220" s="45"/>
      <c r="DI220" s="45"/>
      <c r="DJ220" s="45"/>
      <c r="DK220" s="45"/>
      <c r="DL220" s="45"/>
      <c r="DM220" s="45"/>
      <c r="DN220" s="45"/>
      <c r="DO220" s="45"/>
      <c r="DP220" s="45"/>
      <c r="DQ220" s="45"/>
      <c r="DR220" s="45"/>
      <c r="DS220" s="45"/>
      <c r="DT220" s="45"/>
      <c r="DU220" s="45"/>
      <c r="DV220" s="1123"/>
      <c r="DW220" s="45"/>
      <c r="DX220" s="45"/>
      <c r="DY220" s="45"/>
      <c r="DZ220" s="45"/>
      <c r="EA220" s="45"/>
      <c r="EB220" s="45"/>
      <c r="EC220" s="45"/>
      <c r="ED220" s="45"/>
      <c r="EE220" s="45"/>
      <c r="EF220" s="45"/>
      <c r="EG220" s="45"/>
      <c r="EH220" s="45"/>
      <c r="EI220" s="45"/>
      <c r="EJ220" s="45"/>
      <c r="EK220" s="45"/>
      <c r="EL220" s="45"/>
      <c r="EM220" s="45"/>
      <c r="EN220" s="45"/>
      <c r="EO220" s="45"/>
      <c r="EP220" s="45"/>
      <c r="EQ220" s="1123"/>
      <c r="ER220" s="557"/>
    </row>
    <row r="221" spans="1:148" ht="15" customHeight="1" x14ac:dyDescent="0.25">
      <c r="A221" s="625"/>
      <c r="B221" s="1343" t="str">
        <f t="shared" si="16"/>
        <v>Desk 4</v>
      </c>
      <c r="C221" s="1348" t="str">
        <f>IF(ISBLANK(TB!C190), "", TB!C190)</f>
        <v/>
      </c>
      <c r="D221" s="1348" t="str">
        <f>IF(ISBLANK(TB!D190), "", TB!D190)</f>
        <v/>
      </c>
      <c r="E221" s="1348" t="str">
        <f>IF(ISBLANK(TB!E190), "", TB!E190)</f>
        <v/>
      </c>
      <c r="F221" s="1348" t="str">
        <f>IF(ISBLANK(TB!F190), "", TB!F190)</f>
        <v/>
      </c>
      <c r="G221" s="45"/>
      <c r="H221" s="45"/>
      <c r="I221" s="45"/>
      <c r="J221" s="45"/>
      <c r="K221" s="45"/>
      <c r="L221" s="45"/>
      <c r="M221" s="45"/>
      <c r="N221" s="45"/>
      <c r="O221" s="45"/>
      <c r="P221" s="45"/>
      <c r="Q221" s="45"/>
      <c r="R221" s="45"/>
      <c r="S221" s="45"/>
      <c r="T221" s="45"/>
      <c r="U221" s="45"/>
      <c r="V221" s="45"/>
      <c r="W221" s="45"/>
      <c r="X221" s="45"/>
      <c r="Y221" s="45"/>
      <c r="Z221" s="45"/>
      <c r="AA221" s="45"/>
      <c r="AB221" s="45"/>
      <c r="AC221" s="45"/>
      <c r="AD221" s="45"/>
      <c r="AE221" s="45"/>
      <c r="AF221" s="45"/>
      <c r="AG221" s="45"/>
      <c r="AH221" s="45"/>
      <c r="AI221" s="45"/>
      <c r="AJ221" s="45"/>
      <c r="AK221" s="45"/>
      <c r="AL221" s="45"/>
      <c r="AM221" s="45"/>
      <c r="AN221" s="45"/>
      <c r="AO221" s="45"/>
      <c r="AP221" s="45"/>
      <c r="AQ221" s="45"/>
      <c r="AR221" s="45"/>
      <c r="AS221" s="45"/>
      <c r="AT221" s="45"/>
      <c r="AU221" s="45"/>
      <c r="AV221" s="45"/>
      <c r="AW221" s="45"/>
      <c r="AX221" s="45"/>
      <c r="AY221" s="45"/>
      <c r="AZ221" s="45"/>
      <c r="BA221" s="45"/>
      <c r="BB221" s="45"/>
      <c r="BC221" s="45"/>
      <c r="BD221" s="45"/>
      <c r="BE221" s="45"/>
      <c r="BF221" s="45"/>
      <c r="BG221" s="45"/>
      <c r="BH221" s="45"/>
      <c r="BI221" s="45"/>
      <c r="BJ221" s="45"/>
      <c r="BK221" s="45"/>
      <c r="BL221" s="45"/>
      <c r="BM221" s="45"/>
      <c r="BN221" s="45"/>
      <c r="BO221" s="45"/>
      <c r="BP221" s="45"/>
      <c r="BQ221" s="45"/>
      <c r="BR221" s="45"/>
      <c r="BS221" s="45"/>
      <c r="BT221" s="45"/>
      <c r="BU221" s="45"/>
      <c r="BV221" s="45"/>
      <c r="BW221" s="45"/>
      <c r="BX221" s="45"/>
      <c r="BY221" s="45"/>
      <c r="BZ221" s="45"/>
      <c r="CA221" s="45"/>
      <c r="CB221" s="45"/>
      <c r="CC221" s="45"/>
      <c r="CD221" s="45"/>
      <c r="CE221" s="45"/>
      <c r="CF221" s="45"/>
      <c r="CG221" s="45"/>
      <c r="CH221" s="45"/>
      <c r="CI221" s="45"/>
      <c r="CJ221" s="45"/>
      <c r="CK221" s="45"/>
      <c r="CL221" s="45"/>
      <c r="CM221" s="45"/>
      <c r="CN221" s="45"/>
      <c r="CO221" s="45"/>
      <c r="CP221" s="45"/>
      <c r="CQ221" s="45"/>
      <c r="CR221" s="45"/>
      <c r="CS221" s="45"/>
      <c r="CT221" s="45"/>
      <c r="CU221" s="45"/>
      <c r="CV221" s="45"/>
      <c r="CW221" s="45"/>
      <c r="CX221" s="45"/>
      <c r="CY221" s="45"/>
      <c r="CZ221" s="45"/>
      <c r="DA221" s="45"/>
      <c r="DB221" s="45"/>
      <c r="DC221" s="45"/>
      <c r="DD221" s="45"/>
      <c r="DE221" s="45"/>
      <c r="DF221" s="45"/>
      <c r="DG221" s="45"/>
      <c r="DH221" s="45"/>
      <c r="DI221" s="45"/>
      <c r="DJ221" s="45"/>
      <c r="DK221" s="45"/>
      <c r="DL221" s="45"/>
      <c r="DM221" s="45"/>
      <c r="DN221" s="45"/>
      <c r="DO221" s="45"/>
      <c r="DP221" s="45"/>
      <c r="DQ221" s="45"/>
      <c r="DR221" s="45"/>
      <c r="DS221" s="45"/>
      <c r="DT221" s="45"/>
      <c r="DU221" s="45"/>
      <c r="DV221" s="1123"/>
      <c r="DW221" s="45"/>
      <c r="DX221" s="45"/>
      <c r="DY221" s="45"/>
      <c r="DZ221" s="45"/>
      <c r="EA221" s="45"/>
      <c r="EB221" s="45"/>
      <c r="EC221" s="45"/>
      <c r="ED221" s="45"/>
      <c r="EE221" s="45"/>
      <c r="EF221" s="45"/>
      <c r="EG221" s="45"/>
      <c r="EH221" s="45"/>
      <c r="EI221" s="45"/>
      <c r="EJ221" s="45"/>
      <c r="EK221" s="45"/>
      <c r="EL221" s="45"/>
      <c r="EM221" s="45"/>
      <c r="EN221" s="45"/>
      <c r="EO221" s="45"/>
      <c r="EP221" s="45"/>
      <c r="EQ221" s="1123"/>
      <c r="ER221" s="557"/>
    </row>
    <row r="222" spans="1:148" ht="15" customHeight="1" x14ac:dyDescent="0.25">
      <c r="A222" s="625"/>
      <c r="B222" s="1343" t="str">
        <f t="shared" si="16"/>
        <v>Desk 5</v>
      </c>
      <c r="C222" s="1348" t="str">
        <f>IF(ISBLANK(TB!C191), "", TB!C191)</f>
        <v/>
      </c>
      <c r="D222" s="1348" t="str">
        <f>IF(ISBLANK(TB!D191), "", TB!D191)</f>
        <v/>
      </c>
      <c r="E222" s="1348" t="str">
        <f>IF(ISBLANK(TB!E191), "", TB!E191)</f>
        <v/>
      </c>
      <c r="F222" s="1348" t="str">
        <f>IF(ISBLANK(TB!F191), "", TB!F191)</f>
        <v/>
      </c>
      <c r="G222" s="45"/>
      <c r="H222" s="45"/>
      <c r="I222" s="45"/>
      <c r="J222" s="45"/>
      <c r="K222" s="45"/>
      <c r="L222" s="45"/>
      <c r="M222" s="45"/>
      <c r="N222" s="45"/>
      <c r="O222" s="45"/>
      <c r="P222" s="45"/>
      <c r="Q222" s="45"/>
      <c r="R222" s="45"/>
      <c r="S222" s="45"/>
      <c r="T222" s="45"/>
      <c r="U222" s="45"/>
      <c r="V222" s="45"/>
      <c r="W222" s="45"/>
      <c r="X222" s="45"/>
      <c r="Y222" s="45"/>
      <c r="Z222" s="45"/>
      <c r="AA222" s="45"/>
      <c r="AB222" s="45"/>
      <c r="AC222" s="45"/>
      <c r="AD222" s="45"/>
      <c r="AE222" s="45"/>
      <c r="AF222" s="45"/>
      <c r="AG222" s="45"/>
      <c r="AH222" s="45"/>
      <c r="AI222" s="45"/>
      <c r="AJ222" s="45"/>
      <c r="AK222" s="45"/>
      <c r="AL222" s="45"/>
      <c r="AM222" s="45"/>
      <c r="AN222" s="45"/>
      <c r="AO222" s="45"/>
      <c r="AP222" s="45"/>
      <c r="AQ222" s="45"/>
      <c r="AR222" s="45"/>
      <c r="AS222" s="45"/>
      <c r="AT222" s="45"/>
      <c r="AU222" s="45"/>
      <c r="AV222" s="45"/>
      <c r="AW222" s="45"/>
      <c r="AX222" s="45"/>
      <c r="AY222" s="45"/>
      <c r="AZ222" s="45"/>
      <c r="BA222" s="45"/>
      <c r="BB222" s="45"/>
      <c r="BC222" s="45"/>
      <c r="BD222" s="45"/>
      <c r="BE222" s="45"/>
      <c r="BF222" s="45"/>
      <c r="BG222" s="45"/>
      <c r="BH222" s="45"/>
      <c r="BI222" s="45"/>
      <c r="BJ222" s="45"/>
      <c r="BK222" s="45"/>
      <c r="BL222" s="45"/>
      <c r="BM222" s="45"/>
      <c r="BN222" s="45"/>
      <c r="BO222" s="45"/>
      <c r="BP222" s="45"/>
      <c r="BQ222" s="45"/>
      <c r="BR222" s="45"/>
      <c r="BS222" s="45"/>
      <c r="BT222" s="45"/>
      <c r="BU222" s="45"/>
      <c r="BV222" s="45"/>
      <c r="BW222" s="45"/>
      <c r="BX222" s="45"/>
      <c r="BY222" s="45"/>
      <c r="BZ222" s="45"/>
      <c r="CA222" s="45"/>
      <c r="CB222" s="45"/>
      <c r="CC222" s="45"/>
      <c r="CD222" s="45"/>
      <c r="CE222" s="45"/>
      <c r="CF222" s="45"/>
      <c r="CG222" s="45"/>
      <c r="CH222" s="45"/>
      <c r="CI222" s="45"/>
      <c r="CJ222" s="45"/>
      <c r="CK222" s="45"/>
      <c r="CL222" s="45"/>
      <c r="CM222" s="45"/>
      <c r="CN222" s="45"/>
      <c r="CO222" s="45"/>
      <c r="CP222" s="45"/>
      <c r="CQ222" s="45"/>
      <c r="CR222" s="45"/>
      <c r="CS222" s="45"/>
      <c r="CT222" s="45"/>
      <c r="CU222" s="45"/>
      <c r="CV222" s="45"/>
      <c r="CW222" s="45"/>
      <c r="CX222" s="45"/>
      <c r="CY222" s="45"/>
      <c r="CZ222" s="45"/>
      <c r="DA222" s="45"/>
      <c r="DB222" s="45"/>
      <c r="DC222" s="45"/>
      <c r="DD222" s="45"/>
      <c r="DE222" s="45"/>
      <c r="DF222" s="45"/>
      <c r="DG222" s="45"/>
      <c r="DH222" s="45"/>
      <c r="DI222" s="45"/>
      <c r="DJ222" s="45"/>
      <c r="DK222" s="45"/>
      <c r="DL222" s="45"/>
      <c r="DM222" s="45"/>
      <c r="DN222" s="45"/>
      <c r="DO222" s="45"/>
      <c r="DP222" s="45"/>
      <c r="DQ222" s="45"/>
      <c r="DR222" s="45"/>
      <c r="DS222" s="45"/>
      <c r="DT222" s="45"/>
      <c r="DU222" s="45"/>
      <c r="DV222" s="1123"/>
      <c r="DW222" s="45"/>
      <c r="DX222" s="45"/>
      <c r="DY222" s="45"/>
      <c r="DZ222" s="45"/>
      <c r="EA222" s="45"/>
      <c r="EB222" s="45"/>
      <c r="EC222" s="45"/>
      <c r="ED222" s="45"/>
      <c r="EE222" s="45"/>
      <c r="EF222" s="45"/>
      <c r="EG222" s="45"/>
      <c r="EH222" s="45"/>
      <c r="EI222" s="45"/>
      <c r="EJ222" s="45"/>
      <c r="EK222" s="45"/>
      <c r="EL222" s="45"/>
      <c r="EM222" s="45"/>
      <c r="EN222" s="45"/>
      <c r="EO222" s="45"/>
      <c r="EP222" s="45"/>
      <c r="EQ222" s="1123"/>
      <c r="ER222" s="557"/>
    </row>
    <row r="223" spans="1:148" ht="15" customHeight="1" x14ac:dyDescent="0.25">
      <c r="A223" s="625"/>
      <c r="B223" s="1343" t="str">
        <f t="shared" si="16"/>
        <v>Desk 6</v>
      </c>
      <c r="C223" s="1348" t="str">
        <f>IF(ISBLANK(TB!C192), "", TB!C192)</f>
        <v/>
      </c>
      <c r="D223" s="1348" t="str">
        <f>IF(ISBLANK(TB!D192), "", TB!D192)</f>
        <v/>
      </c>
      <c r="E223" s="1348" t="str">
        <f>IF(ISBLANK(TB!E192), "", TB!E192)</f>
        <v/>
      </c>
      <c r="F223" s="1348" t="str">
        <f>IF(ISBLANK(TB!F192), "", TB!F192)</f>
        <v/>
      </c>
      <c r="G223" s="45"/>
      <c r="H223" s="45"/>
      <c r="I223" s="45"/>
      <c r="J223" s="45"/>
      <c r="K223" s="45"/>
      <c r="L223" s="45"/>
      <c r="M223" s="45"/>
      <c r="N223" s="45"/>
      <c r="O223" s="45"/>
      <c r="P223" s="45"/>
      <c r="Q223" s="45"/>
      <c r="R223" s="45"/>
      <c r="S223" s="45"/>
      <c r="T223" s="45"/>
      <c r="U223" s="45"/>
      <c r="V223" s="45"/>
      <c r="W223" s="45"/>
      <c r="X223" s="45"/>
      <c r="Y223" s="45"/>
      <c r="Z223" s="45"/>
      <c r="AA223" s="45"/>
      <c r="AB223" s="45"/>
      <c r="AC223" s="45"/>
      <c r="AD223" s="45"/>
      <c r="AE223" s="45"/>
      <c r="AF223" s="45"/>
      <c r="AG223" s="45"/>
      <c r="AH223" s="45"/>
      <c r="AI223" s="45"/>
      <c r="AJ223" s="45"/>
      <c r="AK223" s="45"/>
      <c r="AL223" s="45"/>
      <c r="AM223" s="45"/>
      <c r="AN223" s="45"/>
      <c r="AO223" s="45"/>
      <c r="AP223" s="45"/>
      <c r="AQ223" s="45"/>
      <c r="AR223" s="45"/>
      <c r="AS223" s="45"/>
      <c r="AT223" s="45"/>
      <c r="AU223" s="45"/>
      <c r="AV223" s="45"/>
      <c r="AW223" s="45"/>
      <c r="AX223" s="45"/>
      <c r="AY223" s="45"/>
      <c r="AZ223" s="45"/>
      <c r="BA223" s="45"/>
      <c r="BB223" s="45"/>
      <c r="BC223" s="45"/>
      <c r="BD223" s="45"/>
      <c r="BE223" s="45"/>
      <c r="BF223" s="45"/>
      <c r="BG223" s="45"/>
      <c r="BH223" s="45"/>
      <c r="BI223" s="45"/>
      <c r="BJ223" s="45"/>
      <c r="BK223" s="45"/>
      <c r="BL223" s="45"/>
      <c r="BM223" s="45"/>
      <c r="BN223" s="45"/>
      <c r="BO223" s="45"/>
      <c r="BP223" s="45"/>
      <c r="BQ223" s="45"/>
      <c r="BR223" s="45"/>
      <c r="BS223" s="45"/>
      <c r="BT223" s="45"/>
      <c r="BU223" s="45"/>
      <c r="BV223" s="45"/>
      <c r="BW223" s="45"/>
      <c r="BX223" s="45"/>
      <c r="BY223" s="45"/>
      <c r="BZ223" s="45"/>
      <c r="CA223" s="45"/>
      <c r="CB223" s="45"/>
      <c r="CC223" s="45"/>
      <c r="CD223" s="45"/>
      <c r="CE223" s="45"/>
      <c r="CF223" s="45"/>
      <c r="CG223" s="45"/>
      <c r="CH223" s="45"/>
      <c r="CI223" s="45"/>
      <c r="CJ223" s="45"/>
      <c r="CK223" s="45"/>
      <c r="CL223" s="45"/>
      <c r="CM223" s="45"/>
      <c r="CN223" s="45"/>
      <c r="CO223" s="45"/>
      <c r="CP223" s="45"/>
      <c r="CQ223" s="45"/>
      <c r="CR223" s="45"/>
      <c r="CS223" s="45"/>
      <c r="CT223" s="45"/>
      <c r="CU223" s="45"/>
      <c r="CV223" s="45"/>
      <c r="CW223" s="45"/>
      <c r="CX223" s="45"/>
      <c r="CY223" s="45"/>
      <c r="CZ223" s="45"/>
      <c r="DA223" s="45"/>
      <c r="DB223" s="45"/>
      <c r="DC223" s="45"/>
      <c r="DD223" s="45"/>
      <c r="DE223" s="45"/>
      <c r="DF223" s="45"/>
      <c r="DG223" s="45"/>
      <c r="DH223" s="45"/>
      <c r="DI223" s="45"/>
      <c r="DJ223" s="45"/>
      <c r="DK223" s="45"/>
      <c r="DL223" s="45"/>
      <c r="DM223" s="45"/>
      <c r="DN223" s="45"/>
      <c r="DO223" s="45"/>
      <c r="DP223" s="45"/>
      <c r="DQ223" s="45"/>
      <c r="DR223" s="45"/>
      <c r="DS223" s="45"/>
      <c r="DT223" s="45"/>
      <c r="DU223" s="45"/>
      <c r="DV223" s="1123"/>
      <c r="DW223" s="45"/>
      <c r="DX223" s="45"/>
      <c r="DY223" s="45"/>
      <c r="DZ223" s="45"/>
      <c r="EA223" s="45"/>
      <c r="EB223" s="45"/>
      <c r="EC223" s="45"/>
      <c r="ED223" s="45"/>
      <c r="EE223" s="45"/>
      <c r="EF223" s="45"/>
      <c r="EG223" s="45"/>
      <c r="EH223" s="45"/>
      <c r="EI223" s="45"/>
      <c r="EJ223" s="45"/>
      <c r="EK223" s="45"/>
      <c r="EL223" s="45"/>
      <c r="EM223" s="45"/>
      <c r="EN223" s="45"/>
      <c r="EO223" s="45"/>
      <c r="EP223" s="45"/>
      <c r="EQ223" s="1123"/>
      <c r="ER223" s="557"/>
    </row>
    <row r="224" spans="1:148" ht="15" customHeight="1" x14ac:dyDescent="0.25">
      <c r="A224" s="625"/>
      <c r="B224" s="1343" t="str">
        <f t="shared" si="16"/>
        <v>Desk 7</v>
      </c>
      <c r="C224" s="1348" t="str">
        <f>IF(ISBLANK(TB!C193), "", TB!C193)</f>
        <v/>
      </c>
      <c r="D224" s="1348" t="str">
        <f>IF(ISBLANK(TB!D193), "", TB!D193)</f>
        <v/>
      </c>
      <c r="E224" s="1348" t="str">
        <f>IF(ISBLANK(TB!E193), "", TB!E193)</f>
        <v/>
      </c>
      <c r="F224" s="1348" t="str">
        <f>IF(ISBLANK(TB!F193), "", TB!F193)</f>
        <v/>
      </c>
      <c r="G224" s="45"/>
      <c r="H224" s="45"/>
      <c r="I224" s="45"/>
      <c r="J224" s="45"/>
      <c r="K224" s="45"/>
      <c r="L224" s="45"/>
      <c r="M224" s="45"/>
      <c r="N224" s="45"/>
      <c r="O224" s="45"/>
      <c r="P224" s="45"/>
      <c r="Q224" s="45"/>
      <c r="R224" s="45"/>
      <c r="S224" s="45"/>
      <c r="T224" s="45"/>
      <c r="U224" s="45"/>
      <c r="V224" s="45"/>
      <c r="W224" s="45"/>
      <c r="X224" s="45"/>
      <c r="Y224" s="45"/>
      <c r="Z224" s="45"/>
      <c r="AA224" s="45"/>
      <c r="AB224" s="45"/>
      <c r="AC224" s="45"/>
      <c r="AD224" s="45"/>
      <c r="AE224" s="45"/>
      <c r="AF224" s="45"/>
      <c r="AG224" s="45"/>
      <c r="AH224" s="45"/>
      <c r="AI224" s="45"/>
      <c r="AJ224" s="45"/>
      <c r="AK224" s="45"/>
      <c r="AL224" s="45"/>
      <c r="AM224" s="45"/>
      <c r="AN224" s="45"/>
      <c r="AO224" s="45"/>
      <c r="AP224" s="45"/>
      <c r="AQ224" s="45"/>
      <c r="AR224" s="45"/>
      <c r="AS224" s="45"/>
      <c r="AT224" s="45"/>
      <c r="AU224" s="45"/>
      <c r="AV224" s="45"/>
      <c r="AW224" s="45"/>
      <c r="AX224" s="45"/>
      <c r="AY224" s="45"/>
      <c r="AZ224" s="45"/>
      <c r="BA224" s="45"/>
      <c r="BB224" s="45"/>
      <c r="BC224" s="45"/>
      <c r="BD224" s="45"/>
      <c r="BE224" s="45"/>
      <c r="BF224" s="45"/>
      <c r="BG224" s="45"/>
      <c r="BH224" s="45"/>
      <c r="BI224" s="45"/>
      <c r="BJ224" s="45"/>
      <c r="BK224" s="45"/>
      <c r="BL224" s="45"/>
      <c r="BM224" s="45"/>
      <c r="BN224" s="45"/>
      <c r="BO224" s="45"/>
      <c r="BP224" s="45"/>
      <c r="BQ224" s="45"/>
      <c r="BR224" s="45"/>
      <c r="BS224" s="45"/>
      <c r="BT224" s="45"/>
      <c r="BU224" s="45"/>
      <c r="BV224" s="45"/>
      <c r="BW224" s="45"/>
      <c r="BX224" s="45"/>
      <c r="BY224" s="45"/>
      <c r="BZ224" s="45"/>
      <c r="CA224" s="45"/>
      <c r="CB224" s="45"/>
      <c r="CC224" s="45"/>
      <c r="CD224" s="45"/>
      <c r="CE224" s="45"/>
      <c r="CF224" s="45"/>
      <c r="CG224" s="45"/>
      <c r="CH224" s="45"/>
      <c r="CI224" s="45"/>
      <c r="CJ224" s="45"/>
      <c r="CK224" s="45"/>
      <c r="CL224" s="45"/>
      <c r="CM224" s="45"/>
      <c r="CN224" s="45"/>
      <c r="CO224" s="45"/>
      <c r="CP224" s="45"/>
      <c r="CQ224" s="45"/>
      <c r="CR224" s="45"/>
      <c r="CS224" s="45"/>
      <c r="CT224" s="45"/>
      <c r="CU224" s="45"/>
      <c r="CV224" s="45"/>
      <c r="CW224" s="45"/>
      <c r="CX224" s="45"/>
      <c r="CY224" s="45"/>
      <c r="CZ224" s="45"/>
      <c r="DA224" s="45"/>
      <c r="DB224" s="45"/>
      <c r="DC224" s="45"/>
      <c r="DD224" s="45"/>
      <c r="DE224" s="45"/>
      <c r="DF224" s="45"/>
      <c r="DG224" s="45"/>
      <c r="DH224" s="45"/>
      <c r="DI224" s="45"/>
      <c r="DJ224" s="45"/>
      <c r="DK224" s="45"/>
      <c r="DL224" s="45"/>
      <c r="DM224" s="45"/>
      <c r="DN224" s="45"/>
      <c r="DO224" s="45"/>
      <c r="DP224" s="45"/>
      <c r="DQ224" s="45"/>
      <c r="DR224" s="45"/>
      <c r="DS224" s="45"/>
      <c r="DT224" s="45"/>
      <c r="DU224" s="45"/>
      <c r="DV224" s="1123"/>
      <c r="DW224" s="45"/>
      <c r="DX224" s="45"/>
      <c r="DY224" s="45"/>
      <c r="DZ224" s="45"/>
      <c r="EA224" s="45"/>
      <c r="EB224" s="45"/>
      <c r="EC224" s="45"/>
      <c r="ED224" s="45"/>
      <c r="EE224" s="45"/>
      <c r="EF224" s="45"/>
      <c r="EG224" s="45"/>
      <c r="EH224" s="45"/>
      <c r="EI224" s="45"/>
      <c r="EJ224" s="45"/>
      <c r="EK224" s="45"/>
      <c r="EL224" s="45"/>
      <c r="EM224" s="45"/>
      <c r="EN224" s="45"/>
      <c r="EO224" s="45"/>
      <c r="EP224" s="45"/>
      <c r="EQ224" s="1123"/>
      <c r="ER224" s="557"/>
    </row>
    <row r="225" spans="1:148" ht="15" customHeight="1" x14ac:dyDescent="0.25">
      <c r="A225" s="625"/>
      <c r="B225" s="1343" t="str">
        <f t="shared" si="16"/>
        <v>Desk 8</v>
      </c>
      <c r="C225" s="1348" t="str">
        <f>IF(ISBLANK(TB!C194), "", TB!C194)</f>
        <v/>
      </c>
      <c r="D225" s="1348" t="str">
        <f>IF(ISBLANK(TB!D194), "", TB!D194)</f>
        <v/>
      </c>
      <c r="E225" s="1348" t="str">
        <f>IF(ISBLANK(TB!E194), "", TB!E194)</f>
        <v/>
      </c>
      <c r="F225" s="1348" t="str">
        <f>IF(ISBLANK(TB!F194), "", TB!F194)</f>
        <v/>
      </c>
      <c r="G225" s="45"/>
      <c r="H225" s="45"/>
      <c r="I225" s="45"/>
      <c r="J225" s="45"/>
      <c r="K225" s="45"/>
      <c r="L225" s="45"/>
      <c r="M225" s="45"/>
      <c r="N225" s="45"/>
      <c r="O225" s="45"/>
      <c r="P225" s="45"/>
      <c r="Q225" s="45"/>
      <c r="R225" s="45"/>
      <c r="S225" s="45"/>
      <c r="T225" s="45"/>
      <c r="U225" s="45"/>
      <c r="V225" s="45"/>
      <c r="W225" s="45"/>
      <c r="X225" s="45"/>
      <c r="Y225" s="45"/>
      <c r="Z225" s="45"/>
      <c r="AA225" s="45"/>
      <c r="AB225" s="45"/>
      <c r="AC225" s="45"/>
      <c r="AD225" s="45"/>
      <c r="AE225" s="45"/>
      <c r="AF225" s="45"/>
      <c r="AG225" s="45"/>
      <c r="AH225" s="45"/>
      <c r="AI225" s="45"/>
      <c r="AJ225" s="45"/>
      <c r="AK225" s="45"/>
      <c r="AL225" s="45"/>
      <c r="AM225" s="45"/>
      <c r="AN225" s="45"/>
      <c r="AO225" s="45"/>
      <c r="AP225" s="45"/>
      <c r="AQ225" s="45"/>
      <c r="AR225" s="45"/>
      <c r="AS225" s="45"/>
      <c r="AT225" s="45"/>
      <c r="AU225" s="45"/>
      <c r="AV225" s="45"/>
      <c r="AW225" s="45"/>
      <c r="AX225" s="45"/>
      <c r="AY225" s="45"/>
      <c r="AZ225" s="45"/>
      <c r="BA225" s="45"/>
      <c r="BB225" s="45"/>
      <c r="BC225" s="45"/>
      <c r="BD225" s="45"/>
      <c r="BE225" s="45"/>
      <c r="BF225" s="45"/>
      <c r="BG225" s="45"/>
      <c r="BH225" s="45"/>
      <c r="BI225" s="45"/>
      <c r="BJ225" s="45"/>
      <c r="BK225" s="45"/>
      <c r="BL225" s="45"/>
      <c r="BM225" s="45"/>
      <c r="BN225" s="45"/>
      <c r="BO225" s="45"/>
      <c r="BP225" s="45"/>
      <c r="BQ225" s="45"/>
      <c r="BR225" s="45"/>
      <c r="BS225" s="45"/>
      <c r="BT225" s="45"/>
      <c r="BU225" s="45"/>
      <c r="BV225" s="45"/>
      <c r="BW225" s="45"/>
      <c r="BX225" s="45"/>
      <c r="BY225" s="45"/>
      <c r="BZ225" s="45"/>
      <c r="CA225" s="45"/>
      <c r="CB225" s="45"/>
      <c r="CC225" s="45"/>
      <c r="CD225" s="45"/>
      <c r="CE225" s="45"/>
      <c r="CF225" s="45"/>
      <c r="CG225" s="45"/>
      <c r="CH225" s="45"/>
      <c r="CI225" s="45"/>
      <c r="CJ225" s="45"/>
      <c r="CK225" s="45"/>
      <c r="CL225" s="45"/>
      <c r="CM225" s="45"/>
      <c r="CN225" s="45"/>
      <c r="CO225" s="45"/>
      <c r="CP225" s="45"/>
      <c r="CQ225" s="45"/>
      <c r="CR225" s="45"/>
      <c r="CS225" s="45"/>
      <c r="CT225" s="45"/>
      <c r="CU225" s="45"/>
      <c r="CV225" s="45"/>
      <c r="CW225" s="45"/>
      <c r="CX225" s="45"/>
      <c r="CY225" s="45"/>
      <c r="CZ225" s="45"/>
      <c r="DA225" s="45"/>
      <c r="DB225" s="45"/>
      <c r="DC225" s="45"/>
      <c r="DD225" s="45"/>
      <c r="DE225" s="45"/>
      <c r="DF225" s="45"/>
      <c r="DG225" s="45"/>
      <c r="DH225" s="45"/>
      <c r="DI225" s="45"/>
      <c r="DJ225" s="45"/>
      <c r="DK225" s="45"/>
      <c r="DL225" s="45"/>
      <c r="DM225" s="45"/>
      <c r="DN225" s="45"/>
      <c r="DO225" s="45"/>
      <c r="DP225" s="45"/>
      <c r="DQ225" s="45"/>
      <c r="DR225" s="45"/>
      <c r="DS225" s="45"/>
      <c r="DT225" s="45"/>
      <c r="DU225" s="45"/>
      <c r="DV225" s="1123"/>
      <c r="DW225" s="45"/>
      <c r="DX225" s="45"/>
      <c r="DY225" s="45"/>
      <c r="DZ225" s="45"/>
      <c r="EA225" s="45"/>
      <c r="EB225" s="45"/>
      <c r="EC225" s="45"/>
      <c r="ED225" s="45"/>
      <c r="EE225" s="45"/>
      <c r="EF225" s="45"/>
      <c r="EG225" s="45"/>
      <c r="EH225" s="45"/>
      <c r="EI225" s="45"/>
      <c r="EJ225" s="45"/>
      <c r="EK225" s="45"/>
      <c r="EL225" s="45"/>
      <c r="EM225" s="45"/>
      <c r="EN225" s="45"/>
      <c r="EO225" s="45"/>
      <c r="EP225" s="45"/>
      <c r="EQ225" s="1123"/>
      <c r="ER225" s="557"/>
    </row>
    <row r="226" spans="1:148" ht="15" customHeight="1" x14ac:dyDescent="0.25">
      <c r="A226" s="625"/>
      <c r="B226" s="1343" t="str">
        <f t="shared" si="16"/>
        <v>Desk 9</v>
      </c>
      <c r="C226" s="1348" t="str">
        <f>IF(ISBLANK(TB!C195), "", TB!C195)</f>
        <v/>
      </c>
      <c r="D226" s="1348" t="str">
        <f>IF(ISBLANK(TB!D195), "", TB!D195)</f>
        <v/>
      </c>
      <c r="E226" s="1348" t="str">
        <f>IF(ISBLANK(TB!E195), "", TB!E195)</f>
        <v/>
      </c>
      <c r="F226" s="1348" t="str">
        <f>IF(ISBLANK(TB!F195), "", TB!F195)</f>
        <v/>
      </c>
      <c r="G226" s="45"/>
      <c r="H226" s="45"/>
      <c r="I226" s="45"/>
      <c r="J226" s="45"/>
      <c r="K226" s="45"/>
      <c r="L226" s="45"/>
      <c r="M226" s="45"/>
      <c r="N226" s="45"/>
      <c r="O226" s="45"/>
      <c r="P226" s="45"/>
      <c r="Q226" s="45"/>
      <c r="R226" s="45"/>
      <c r="S226" s="45"/>
      <c r="T226" s="45"/>
      <c r="U226" s="45"/>
      <c r="V226" s="45"/>
      <c r="W226" s="45"/>
      <c r="X226" s="45"/>
      <c r="Y226" s="45"/>
      <c r="Z226" s="45"/>
      <c r="AA226" s="45"/>
      <c r="AB226" s="45"/>
      <c r="AC226" s="45"/>
      <c r="AD226" s="45"/>
      <c r="AE226" s="45"/>
      <c r="AF226" s="45"/>
      <c r="AG226" s="45"/>
      <c r="AH226" s="45"/>
      <c r="AI226" s="45"/>
      <c r="AJ226" s="45"/>
      <c r="AK226" s="45"/>
      <c r="AL226" s="45"/>
      <c r="AM226" s="45"/>
      <c r="AN226" s="45"/>
      <c r="AO226" s="45"/>
      <c r="AP226" s="45"/>
      <c r="AQ226" s="45"/>
      <c r="AR226" s="45"/>
      <c r="AS226" s="45"/>
      <c r="AT226" s="45"/>
      <c r="AU226" s="45"/>
      <c r="AV226" s="45"/>
      <c r="AW226" s="45"/>
      <c r="AX226" s="45"/>
      <c r="AY226" s="45"/>
      <c r="AZ226" s="45"/>
      <c r="BA226" s="45"/>
      <c r="BB226" s="45"/>
      <c r="BC226" s="45"/>
      <c r="BD226" s="45"/>
      <c r="BE226" s="45"/>
      <c r="BF226" s="45"/>
      <c r="BG226" s="45"/>
      <c r="BH226" s="45"/>
      <c r="BI226" s="45"/>
      <c r="BJ226" s="45"/>
      <c r="BK226" s="45"/>
      <c r="BL226" s="45"/>
      <c r="BM226" s="45"/>
      <c r="BN226" s="45"/>
      <c r="BO226" s="45"/>
      <c r="BP226" s="45"/>
      <c r="BQ226" s="45"/>
      <c r="BR226" s="45"/>
      <c r="BS226" s="45"/>
      <c r="BT226" s="45"/>
      <c r="BU226" s="45"/>
      <c r="BV226" s="45"/>
      <c r="BW226" s="45"/>
      <c r="BX226" s="45"/>
      <c r="BY226" s="45"/>
      <c r="BZ226" s="45"/>
      <c r="CA226" s="45"/>
      <c r="CB226" s="45"/>
      <c r="CC226" s="45"/>
      <c r="CD226" s="45"/>
      <c r="CE226" s="45"/>
      <c r="CF226" s="45"/>
      <c r="CG226" s="45"/>
      <c r="CH226" s="45"/>
      <c r="CI226" s="45"/>
      <c r="CJ226" s="45"/>
      <c r="CK226" s="45"/>
      <c r="CL226" s="45"/>
      <c r="CM226" s="45"/>
      <c r="CN226" s="45"/>
      <c r="CO226" s="45"/>
      <c r="CP226" s="45"/>
      <c r="CQ226" s="45"/>
      <c r="CR226" s="45"/>
      <c r="CS226" s="45"/>
      <c r="CT226" s="45"/>
      <c r="CU226" s="45"/>
      <c r="CV226" s="45"/>
      <c r="CW226" s="45"/>
      <c r="CX226" s="45"/>
      <c r="CY226" s="45"/>
      <c r="CZ226" s="45"/>
      <c r="DA226" s="45"/>
      <c r="DB226" s="45"/>
      <c r="DC226" s="45"/>
      <c r="DD226" s="45"/>
      <c r="DE226" s="45"/>
      <c r="DF226" s="45"/>
      <c r="DG226" s="45"/>
      <c r="DH226" s="45"/>
      <c r="DI226" s="45"/>
      <c r="DJ226" s="45"/>
      <c r="DK226" s="45"/>
      <c r="DL226" s="45"/>
      <c r="DM226" s="45"/>
      <c r="DN226" s="45"/>
      <c r="DO226" s="45"/>
      <c r="DP226" s="45"/>
      <c r="DQ226" s="45"/>
      <c r="DR226" s="45"/>
      <c r="DS226" s="45"/>
      <c r="DT226" s="45"/>
      <c r="DU226" s="45"/>
      <c r="DV226" s="1123"/>
      <c r="DW226" s="45"/>
      <c r="DX226" s="45"/>
      <c r="DY226" s="45"/>
      <c r="DZ226" s="45"/>
      <c r="EA226" s="45"/>
      <c r="EB226" s="45"/>
      <c r="EC226" s="45"/>
      <c r="ED226" s="45"/>
      <c r="EE226" s="45"/>
      <c r="EF226" s="45"/>
      <c r="EG226" s="45"/>
      <c r="EH226" s="45"/>
      <c r="EI226" s="45"/>
      <c r="EJ226" s="45"/>
      <c r="EK226" s="45"/>
      <c r="EL226" s="45"/>
      <c r="EM226" s="45"/>
      <c r="EN226" s="45"/>
      <c r="EO226" s="45"/>
      <c r="EP226" s="45"/>
      <c r="EQ226" s="1123"/>
      <c r="ER226" s="557"/>
    </row>
    <row r="227" spans="1:148" ht="15" customHeight="1" x14ac:dyDescent="0.25">
      <c r="A227" s="625"/>
      <c r="B227" s="1343" t="str">
        <f t="shared" si="16"/>
        <v>Desk 10</v>
      </c>
      <c r="C227" s="1348" t="str">
        <f>IF(ISBLANK(TB!C196), "", TB!C196)</f>
        <v/>
      </c>
      <c r="D227" s="1348" t="str">
        <f>IF(ISBLANK(TB!D196), "", TB!D196)</f>
        <v/>
      </c>
      <c r="E227" s="1348" t="str">
        <f>IF(ISBLANK(TB!E196), "", TB!E196)</f>
        <v/>
      </c>
      <c r="F227" s="1348" t="str">
        <f>IF(ISBLANK(TB!F196), "", TB!F196)</f>
        <v/>
      </c>
      <c r="G227" s="45"/>
      <c r="H227" s="45"/>
      <c r="I227" s="45"/>
      <c r="J227" s="45"/>
      <c r="K227" s="45"/>
      <c r="L227" s="45"/>
      <c r="M227" s="45"/>
      <c r="N227" s="45"/>
      <c r="O227" s="45"/>
      <c r="P227" s="45"/>
      <c r="Q227" s="45"/>
      <c r="R227" s="45"/>
      <c r="S227" s="45"/>
      <c r="T227" s="45"/>
      <c r="U227" s="45"/>
      <c r="V227" s="45"/>
      <c r="W227" s="45"/>
      <c r="X227" s="45"/>
      <c r="Y227" s="45"/>
      <c r="Z227" s="45"/>
      <c r="AA227" s="45"/>
      <c r="AB227" s="45"/>
      <c r="AC227" s="45"/>
      <c r="AD227" s="45"/>
      <c r="AE227" s="45"/>
      <c r="AF227" s="45"/>
      <c r="AG227" s="45"/>
      <c r="AH227" s="45"/>
      <c r="AI227" s="45"/>
      <c r="AJ227" s="45"/>
      <c r="AK227" s="45"/>
      <c r="AL227" s="45"/>
      <c r="AM227" s="45"/>
      <c r="AN227" s="45"/>
      <c r="AO227" s="45"/>
      <c r="AP227" s="45"/>
      <c r="AQ227" s="45"/>
      <c r="AR227" s="45"/>
      <c r="AS227" s="45"/>
      <c r="AT227" s="45"/>
      <c r="AU227" s="45"/>
      <c r="AV227" s="45"/>
      <c r="AW227" s="45"/>
      <c r="AX227" s="45"/>
      <c r="AY227" s="45"/>
      <c r="AZ227" s="45"/>
      <c r="BA227" s="45"/>
      <c r="BB227" s="45"/>
      <c r="BC227" s="45"/>
      <c r="BD227" s="45"/>
      <c r="BE227" s="45"/>
      <c r="BF227" s="45"/>
      <c r="BG227" s="45"/>
      <c r="BH227" s="45"/>
      <c r="BI227" s="45"/>
      <c r="BJ227" s="45"/>
      <c r="BK227" s="45"/>
      <c r="BL227" s="45"/>
      <c r="BM227" s="45"/>
      <c r="BN227" s="45"/>
      <c r="BO227" s="45"/>
      <c r="BP227" s="45"/>
      <c r="BQ227" s="45"/>
      <c r="BR227" s="45"/>
      <c r="BS227" s="45"/>
      <c r="BT227" s="45"/>
      <c r="BU227" s="45"/>
      <c r="BV227" s="45"/>
      <c r="BW227" s="45"/>
      <c r="BX227" s="45"/>
      <c r="BY227" s="45"/>
      <c r="BZ227" s="45"/>
      <c r="CA227" s="45"/>
      <c r="CB227" s="45"/>
      <c r="CC227" s="45"/>
      <c r="CD227" s="45"/>
      <c r="CE227" s="45"/>
      <c r="CF227" s="45"/>
      <c r="CG227" s="45"/>
      <c r="CH227" s="45"/>
      <c r="CI227" s="45"/>
      <c r="CJ227" s="45"/>
      <c r="CK227" s="45"/>
      <c r="CL227" s="45"/>
      <c r="CM227" s="45"/>
      <c r="CN227" s="45"/>
      <c r="CO227" s="45"/>
      <c r="CP227" s="45"/>
      <c r="CQ227" s="45"/>
      <c r="CR227" s="45"/>
      <c r="CS227" s="45"/>
      <c r="CT227" s="45"/>
      <c r="CU227" s="45"/>
      <c r="CV227" s="45"/>
      <c r="CW227" s="45"/>
      <c r="CX227" s="45"/>
      <c r="CY227" s="45"/>
      <c r="CZ227" s="45"/>
      <c r="DA227" s="45"/>
      <c r="DB227" s="45"/>
      <c r="DC227" s="45"/>
      <c r="DD227" s="45"/>
      <c r="DE227" s="45"/>
      <c r="DF227" s="45"/>
      <c r="DG227" s="45"/>
      <c r="DH227" s="45"/>
      <c r="DI227" s="45"/>
      <c r="DJ227" s="45"/>
      <c r="DK227" s="45"/>
      <c r="DL227" s="45"/>
      <c r="DM227" s="45"/>
      <c r="DN227" s="45"/>
      <c r="DO227" s="45"/>
      <c r="DP227" s="45"/>
      <c r="DQ227" s="45"/>
      <c r="DR227" s="45"/>
      <c r="DS227" s="45"/>
      <c r="DT227" s="45"/>
      <c r="DU227" s="45"/>
      <c r="DV227" s="1123"/>
      <c r="DW227" s="45"/>
      <c r="DX227" s="45"/>
      <c r="DY227" s="45"/>
      <c r="DZ227" s="45"/>
      <c r="EA227" s="45"/>
      <c r="EB227" s="45"/>
      <c r="EC227" s="45"/>
      <c r="ED227" s="45"/>
      <c r="EE227" s="45"/>
      <c r="EF227" s="45"/>
      <c r="EG227" s="45"/>
      <c r="EH227" s="45"/>
      <c r="EI227" s="45"/>
      <c r="EJ227" s="45"/>
      <c r="EK227" s="45"/>
      <c r="EL227" s="45"/>
      <c r="EM227" s="45"/>
      <c r="EN227" s="45"/>
      <c r="EO227" s="45"/>
      <c r="EP227" s="45"/>
      <c r="EQ227" s="1123"/>
      <c r="ER227" s="557"/>
    </row>
    <row r="228" spans="1:148" ht="15" customHeight="1" x14ac:dyDescent="0.25">
      <c r="A228" s="625"/>
      <c r="B228" s="1343" t="str">
        <f t="shared" si="16"/>
        <v>Desk 11</v>
      </c>
      <c r="C228" s="1348" t="str">
        <f>IF(ISBLANK(TB!C197), "", TB!C197)</f>
        <v/>
      </c>
      <c r="D228" s="1348" t="str">
        <f>IF(ISBLANK(TB!D197), "", TB!D197)</f>
        <v/>
      </c>
      <c r="E228" s="1348" t="str">
        <f>IF(ISBLANK(TB!E197), "", TB!E197)</f>
        <v/>
      </c>
      <c r="F228" s="1348" t="str">
        <f>IF(ISBLANK(TB!F197), "", TB!F197)</f>
        <v/>
      </c>
      <c r="G228" s="45"/>
      <c r="H228" s="45"/>
      <c r="I228" s="45"/>
      <c r="J228" s="45"/>
      <c r="K228" s="45"/>
      <c r="L228" s="45"/>
      <c r="M228" s="45"/>
      <c r="N228" s="45"/>
      <c r="O228" s="45"/>
      <c r="P228" s="45"/>
      <c r="Q228" s="45"/>
      <c r="R228" s="45"/>
      <c r="S228" s="45"/>
      <c r="T228" s="45"/>
      <c r="U228" s="45"/>
      <c r="V228" s="45"/>
      <c r="W228" s="45"/>
      <c r="X228" s="45"/>
      <c r="Y228" s="45"/>
      <c r="Z228" s="45"/>
      <c r="AA228" s="45"/>
      <c r="AB228" s="45"/>
      <c r="AC228" s="45"/>
      <c r="AD228" s="45"/>
      <c r="AE228" s="45"/>
      <c r="AF228" s="45"/>
      <c r="AG228" s="45"/>
      <c r="AH228" s="45"/>
      <c r="AI228" s="45"/>
      <c r="AJ228" s="45"/>
      <c r="AK228" s="45"/>
      <c r="AL228" s="45"/>
      <c r="AM228" s="45"/>
      <c r="AN228" s="45"/>
      <c r="AO228" s="45"/>
      <c r="AP228" s="45"/>
      <c r="AQ228" s="45"/>
      <c r="AR228" s="45"/>
      <c r="AS228" s="45"/>
      <c r="AT228" s="45"/>
      <c r="AU228" s="45"/>
      <c r="AV228" s="45"/>
      <c r="AW228" s="45"/>
      <c r="AX228" s="45"/>
      <c r="AY228" s="45"/>
      <c r="AZ228" s="45"/>
      <c r="BA228" s="45"/>
      <c r="BB228" s="45"/>
      <c r="BC228" s="45"/>
      <c r="BD228" s="45"/>
      <c r="BE228" s="45"/>
      <c r="BF228" s="45"/>
      <c r="BG228" s="45"/>
      <c r="BH228" s="45"/>
      <c r="BI228" s="45"/>
      <c r="BJ228" s="45"/>
      <c r="BK228" s="45"/>
      <c r="BL228" s="45"/>
      <c r="BM228" s="45"/>
      <c r="BN228" s="45"/>
      <c r="BO228" s="45"/>
      <c r="BP228" s="45"/>
      <c r="BQ228" s="45"/>
      <c r="BR228" s="45"/>
      <c r="BS228" s="45"/>
      <c r="BT228" s="45"/>
      <c r="BU228" s="45"/>
      <c r="BV228" s="45"/>
      <c r="BW228" s="45"/>
      <c r="BX228" s="45"/>
      <c r="BY228" s="45"/>
      <c r="BZ228" s="45"/>
      <c r="CA228" s="45"/>
      <c r="CB228" s="45"/>
      <c r="CC228" s="45"/>
      <c r="CD228" s="45"/>
      <c r="CE228" s="45"/>
      <c r="CF228" s="45"/>
      <c r="CG228" s="45"/>
      <c r="CH228" s="45"/>
      <c r="CI228" s="45"/>
      <c r="CJ228" s="45"/>
      <c r="CK228" s="45"/>
      <c r="CL228" s="45"/>
      <c r="CM228" s="45"/>
      <c r="CN228" s="45"/>
      <c r="CO228" s="45"/>
      <c r="CP228" s="45"/>
      <c r="CQ228" s="45"/>
      <c r="CR228" s="45"/>
      <c r="CS228" s="45"/>
      <c r="CT228" s="45"/>
      <c r="CU228" s="45"/>
      <c r="CV228" s="45"/>
      <c r="CW228" s="45"/>
      <c r="CX228" s="45"/>
      <c r="CY228" s="45"/>
      <c r="CZ228" s="45"/>
      <c r="DA228" s="45"/>
      <c r="DB228" s="45"/>
      <c r="DC228" s="45"/>
      <c r="DD228" s="45"/>
      <c r="DE228" s="45"/>
      <c r="DF228" s="45"/>
      <c r="DG228" s="45"/>
      <c r="DH228" s="45"/>
      <c r="DI228" s="45"/>
      <c r="DJ228" s="45"/>
      <c r="DK228" s="45"/>
      <c r="DL228" s="45"/>
      <c r="DM228" s="45"/>
      <c r="DN228" s="45"/>
      <c r="DO228" s="45"/>
      <c r="DP228" s="45"/>
      <c r="DQ228" s="45"/>
      <c r="DR228" s="45"/>
      <c r="DS228" s="45"/>
      <c r="DT228" s="45"/>
      <c r="DU228" s="45"/>
      <c r="DV228" s="1123"/>
      <c r="DW228" s="45"/>
      <c r="DX228" s="45"/>
      <c r="DY228" s="45"/>
      <c r="DZ228" s="45"/>
      <c r="EA228" s="45"/>
      <c r="EB228" s="45"/>
      <c r="EC228" s="45"/>
      <c r="ED228" s="45"/>
      <c r="EE228" s="45"/>
      <c r="EF228" s="45"/>
      <c r="EG228" s="45"/>
      <c r="EH228" s="45"/>
      <c r="EI228" s="45"/>
      <c r="EJ228" s="45"/>
      <c r="EK228" s="45"/>
      <c r="EL228" s="45"/>
      <c r="EM228" s="45"/>
      <c r="EN228" s="45"/>
      <c r="EO228" s="45"/>
      <c r="EP228" s="45"/>
      <c r="EQ228" s="1123"/>
      <c r="ER228" s="557"/>
    </row>
    <row r="229" spans="1:148" ht="15" customHeight="1" x14ac:dyDescent="0.25">
      <c r="A229" s="625"/>
      <c r="B229" s="1343" t="str">
        <f t="shared" si="16"/>
        <v>Desk 12</v>
      </c>
      <c r="C229" s="1348" t="str">
        <f>IF(ISBLANK(TB!C198), "", TB!C198)</f>
        <v/>
      </c>
      <c r="D229" s="1348" t="str">
        <f>IF(ISBLANK(TB!D198), "", TB!D198)</f>
        <v/>
      </c>
      <c r="E229" s="1348" t="str">
        <f>IF(ISBLANK(TB!E198), "", TB!E198)</f>
        <v/>
      </c>
      <c r="F229" s="1348" t="str">
        <f>IF(ISBLANK(TB!F198), "", TB!F198)</f>
        <v/>
      </c>
      <c r="G229" s="45"/>
      <c r="H229" s="45"/>
      <c r="I229" s="45"/>
      <c r="J229" s="45"/>
      <c r="K229" s="45"/>
      <c r="L229" s="45"/>
      <c r="M229" s="45"/>
      <c r="N229" s="45"/>
      <c r="O229" s="45"/>
      <c r="P229" s="45"/>
      <c r="Q229" s="45"/>
      <c r="R229" s="45"/>
      <c r="S229" s="45"/>
      <c r="T229" s="45"/>
      <c r="U229" s="45"/>
      <c r="V229" s="45"/>
      <c r="W229" s="45"/>
      <c r="X229" s="45"/>
      <c r="Y229" s="45"/>
      <c r="Z229" s="45"/>
      <c r="AA229" s="45"/>
      <c r="AB229" s="45"/>
      <c r="AC229" s="45"/>
      <c r="AD229" s="45"/>
      <c r="AE229" s="45"/>
      <c r="AF229" s="45"/>
      <c r="AG229" s="45"/>
      <c r="AH229" s="45"/>
      <c r="AI229" s="45"/>
      <c r="AJ229" s="45"/>
      <c r="AK229" s="45"/>
      <c r="AL229" s="45"/>
      <c r="AM229" s="45"/>
      <c r="AN229" s="45"/>
      <c r="AO229" s="45"/>
      <c r="AP229" s="45"/>
      <c r="AQ229" s="45"/>
      <c r="AR229" s="45"/>
      <c r="AS229" s="45"/>
      <c r="AT229" s="45"/>
      <c r="AU229" s="45"/>
      <c r="AV229" s="45"/>
      <c r="AW229" s="45"/>
      <c r="AX229" s="45"/>
      <c r="AY229" s="45"/>
      <c r="AZ229" s="45"/>
      <c r="BA229" s="45"/>
      <c r="BB229" s="45"/>
      <c r="BC229" s="45"/>
      <c r="BD229" s="45"/>
      <c r="BE229" s="45"/>
      <c r="BF229" s="45"/>
      <c r="BG229" s="45"/>
      <c r="BH229" s="45"/>
      <c r="BI229" s="45"/>
      <c r="BJ229" s="45"/>
      <c r="BK229" s="45"/>
      <c r="BL229" s="45"/>
      <c r="BM229" s="45"/>
      <c r="BN229" s="45"/>
      <c r="BO229" s="45"/>
      <c r="BP229" s="45"/>
      <c r="BQ229" s="45"/>
      <c r="BR229" s="45"/>
      <c r="BS229" s="45"/>
      <c r="BT229" s="45"/>
      <c r="BU229" s="45"/>
      <c r="BV229" s="45"/>
      <c r="BW229" s="45"/>
      <c r="BX229" s="45"/>
      <c r="BY229" s="45"/>
      <c r="BZ229" s="45"/>
      <c r="CA229" s="45"/>
      <c r="CB229" s="45"/>
      <c r="CC229" s="45"/>
      <c r="CD229" s="45"/>
      <c r="CE229" s="45"/>
      <c r="CF229" s="45"/>
      <c r="CG229" s="45"/>
      <c r="CH229" s="45"/>
      <c r="CI229" s="45"/>
      <c r="CJ229" s="45"/>
      <c r="CK229" s="45"/>
      <c r="CL229" s="45"/>
      <c r="CM229" s="45"/>
      <c r="CN229" s="45"/>
      <c r="CO229" s="45"/>
      <c r="CP229" s="45"/>
      <c r="CQ229" s="45"/>
      <c r="CR229" s="45"/>
      <c r="CS229" s="45"/>
      <c r="CT229" s="45"/>
      <c r="CU229" s="45"/>
      <c r="CV229" s="45"/>
      <c r="CW229" s="45"/>
      <c r="CX229" s="45"/>
      <c r="CY229" s="45"/>
      <c r="CZ229" s="45"/>
      <c r="DA229" s="45"/>
      <c r="DB229" s="45"/>
      <c r="DC229" s="45"/>
      <c r="DD229" s="45"/>
      <c r="DE229" s="45"/>
      <c r="DF229" s="45"/>
      <c r="DG229" s="45"/>
      <c r="DH229" s="45"/>
      <c r="DI229" s="45"/>
      <c r="DJ229" s="45"/>
      <c r="DK229" s="45"/>
      <c r="DL229" s="45"/>
      <c r="DM229" s="45"/>
      <c r="DN229" s="45"/>
      <c r="DO229" s="45"/>
      <c r="DP229" s="45"/>
      <c r="DQ229" s="45"/>
      <c r="DR229" s="45"/>
      <c r="DS229" s="45"/>
      <c r="DT229" s="45"/>
      <c r="DU229" s="45"/>
      <c r="DV229" s="1123"/>
      <c r="DW229" s="45"/>
      <c r="DX229" s="45"/>
      <c r="DY229" s="45"/>
      <c r="DZ229" s="45"/>
      <c r="EA229" s="45"/>
      <c r="EB229" s="45"/>
      <c r="EC229" s="45"/>
      <c r="ED229" s="45"/>
      <c r="EE229" s="45"/>
      <c r="EF229" s="45"/>
      <c r="EG229" s="45"/>
      <c r="EH229" s="45"/>
      <c r="EI229" s="45"/>
      <c r="EJ229" s="45"/>
      <c r="EK229" s="45"/>
      <c r="EL229" s="45"/>
      <c r="EM229" s="45"/>
      <c r="EN229" s="45"/>
      <c r="EO229" s="45"/>
      <c r="EP229" s="45"/>
      <c r="EQ229" s="1123"/>
      <c r="ER229" s="557"/>
    </row>
    <row r="230" spans="1:148" ht="15" customHeight="1" x14ac:dyDescent="0.25">
      <c r="A230" s="625"/>
      <c r="B230" s="1343" t="str">
        <f t="shared" si="16"/>
        <v>Desk 13</v>
      </c>
      <c r="C230" s="1348" t="str">
        <f>IF(ISBLANK(TB!C199), "", TB!C199)</f>
        <v/>
      </c>
      <c r="D230" s="1348" t="str">
        <f>IF(ISBLANK(TB!D199), "", TB!D199)</f>
        <v/>
      </c>
      <c r="E230" s="1348" t="str">
        <f>IF(ISBLANK(TB!E199), "", TB!E199)</f>
        <v/>
      </c>
      <c r="F230" s="1348" t="str">
        <f>IF(ISBLANK(TB!F199), "", TB!F199)</f>
        <v/>
      </c>
      <c r="G230" s="45"/>
      <c r="H230" s="45"/>
      <c r="I230" s="45"/>
      <c r="J230" s="45"/>
      <c r="K230" s="45"/>
      <c r="L230" s="45"/>
      <c r="M230" s="45"/>
      <c r="N230" s="45"/>
      <c r="O230" s="45"/>
      <c r="P230" s="45"/>
      <c r="Q230" s="45"/>
      <c r="R230" s="45"/>
      <c r="S230" s="45"/>
      <c r="T230" s="45"/>
      <c r="U230" s="45"/>
      <c r="V230" s="45"/>
      <c r="W230" s="45"/>
      <c r="X230" s="45"/>
      <c r="Y230" s="45"/>
      <c r="Z230" s="45"/>
      <c r="AA230" s="45"/>
      <c r="AB230" s="45"/>
      <c r="AC230" s="45"/>
      <c r="AD230" s="45"/>
      <c r="AE230" s="45"/>
      <c r="AF230" s="45"/>
      <c r="AG230" s="45"/>
      <c r="AH230" s="45"/>
      <c r="AI230" s="45"/>
      <c r="AJ230" s="45"/>
      <c r="AK230" s="45"/>
      <c r="AL230" s="45"/>
      <c r="AM230" s="45"/>
      <c r="AN230" s="45"/>
      <c r="AO230" s="45"/>
      <c r="AP230" s="45"/>
      <c r="AQ230" s="45"/>
      <c r="AR230" s="45"/>
      <c r="AS230" s="45"/>
      <c r="AT230" s="45"/>
      <c r="AU230" s="45"/>
      <c r="AV230" s="45"/>
      <c r="AW230" s="45"/>
      <c r="AX230" s="45"/>
      <c r="AY230" s="45"/>
      <c r="AZ230" s="45"/>
      <c r="BA230" s="45"/>
      <c r="BB230" s="45"/>
      <c r="BC230" s="45"/>
      <c r="BD230" s="45"/>
      <c r="BE230" s="45"/>
      <c r="BF230" s="45"/>
      <c r="BG230" s="45"/>
      <c r="BH230" s="45"/>
      <c r="BI230" s="45"/>
      <c r="BJ230" s="45"/>
      <c r="BK230" s="45"/>
      <c r="BL230" s="45"/>
      <c r="BM230" s="45"/>
      <c r="BN230" s="45"/>
      <c r="BO230" s="45"/>
      <c r="BP230" s="45"/>
      <c r="BQ230" s="45"/>
      <c r="BR230" s="45"/>
      <c r="BS230" s="45"/>
      <c r="BT230" s="45"/>
      <c r="BU230" s="45"/>
      <c r="BV230" s="45"/>
      <c r="BW230" s="45"/>
      <c r="BX230" s="45"/>
      <c r="BY230" s="45"/>
      <c r="BZ230" s="45"/>
      <c r="CA230" s="45"/>
      <c r="CB230" s="45"/>
      <c r="CC230" s="45"/>
      <c r="CD230" s="45"/>
      <c r="CE230" s="45"/>
      <c r="CF230" s="45"/>
      <c r="CG230" s="45"/>
      <c r="CH230" s="45"/>
      <c r="CI230" s="45"/>
      <c r="CJ230" s="45"/>
      <c r="CK230" s="45"/>
      <c r="CL230" s="45"/>
      <c r="CM230" s="45"/>
      <c r="CN230" s="45"/>
      <c r="CO230" s="45"/>
      <c r="CP230" s="45"/>
      <c r="CQ230" s="45"/>
      <c r="CR230" s="45"/>
      <c r="CS230" s="45"/>
      <c r="CT230" s="45"/>
      <c r="CU230" s="45"/>
      <c r="CV230" s="45"/>
      <c r="CW230" s="45"/>
      <c r="CX230" s="45"/>
      <c r="CY230" s="45"/>
      <c r="CZ230" s="45"/>
      <c r="DA230" s="45"/>
      <c r="DB230" s="45"/>
      <c r="DC230" s="45"/>
      <c r="DD230" s="45"/>
      <c r="DE230" s="45"/>
      <c r="DF230" s="45"/>
      <c r="DG230" s="45"/>
      <c r="DH230" s="45"/>
      <c r="DI230" s="45"/>
      <c r="DJ230" s="45"/>
      <c r="DK230" s="45"/>
      <c r="DL230" s="45"/>
      <c r="DM230" s="45"/>
      <c r="DN230" s="45"/>
      <c r="DO230" s="45"/>
      <c r="DP230" s="45"/>
      <c r="DQ230" s="45"/>
      <c r="DR230" s="45"/>
      <c r="DS230" s="45"/>
      <c r="DT230" s="45"/>
      <c r="DU230" s="45"/>
      <c r="DV230" s="1123"/>
      <c r="DW230" s="45"/>
      <c r="DX230" s="45"/>
      <c r="DY230" s="45"/>
      <c r="DZ230" s="45"/>
      <c r="EA230" s="45"/>
      <c r="EB230" s="45"/>
      <c r="EC230" s="45"/>
      <c r="ED230" s="45"/>
      <c r="EE230" s="45"/>
      <c r="EF230" s="45"/>
      <c r="EG230" s="45"/>
      <c r="EH230" s="45"/>
      <c r="EI230" s="45"/>
      <c r="EJ230" s="45"/>
      <c r="EK230" s="45"/>
      <c r="EL230" s="45"/>
      <c r="EM230" s="45"/>
      <c r="EN230" s="45"/>
      <c r="EO230" s="45"/>
      <c r="EP230" s="45"/>
      <c r="EQ230" s="1123"/>
      <c r="ER230" s="557"/>
    </row>
    <row r="231" spans="1:148" ht="15" customHeight="1" x14ac:dyDescent="0.25">
      <c r="A231" s="625"/>
      <c r="B231" s="1343" t="str">
        <f t="shared" si="16"/>
        <v>Desk 14</v>
      </c>
      <c r="C231" s="1348" t="str">
        <f>IF(ISBLANK(TB!C200), "", TB!C200)</f>
        <v/>
      </c>
      <c r="D231" s="1348" t="str">
        <f>IF(ISBLANK(TB!D200), "", TB!D200)</f>
        <v/>
      </c>
      <c r="E231" s="1348" t="str">
        <f>IF(ISBLANK(TB!E200), "", TB!E200)</f>
        <v/>
      </c>
      <c r="F231" s="1348" t="str">
        <f>IF(ISBLANK(TB!F200), "", TB!F200)</f>
        <v/>
      </c>
      <c r="G231" s="45"/>
      <c r="H231" s="45"/>
      <c r="I231" s="45"/>
      <c r="J231" s="45"/>
      <c r="K231" s="45"/>
      <c r="L231" s="45"/>
      <c r="M231" s="45"/>
      <c r="N231" s="45"/>
      <c r="O231" s="45"/>
      <c r="P231" s="45"/>
      <c r="Q231" s="45"/>
      <c r="R231" s="45"/>
      <c r="S231" s="45"/>
      <c r="T231" s="45"/>
      <c r="U231" s="45"/>
      <c r="V231" s="45"/>
      <c r="W231" s="45"/>
      <c r="X231" s="45"/>
      <c r="Y231" s="45"/>
      <c r="Z231" s="45"/>
      <c r="AA231" s="45"/>
      <c r="AB231" s="45"/>
      <c r="AC231" s="45"/>
      <c r="AD231" s="45"/>
      <c r="AE231" s="45"/>
      <c r="AF231" s="45"/>
      <c r="AG231" s="45"/>
      <c r="AH231" s="45"/>
      <c r="AI231" s="45"/>
      <c r="AJ231" s="45"/>
      <c r="AK231" s="45"/>
      <c r="AL231" s="45"/>
      <c r="AM231" s="45"/>
      <c r="AN231" s="45"/>
      <c r="AO231" s="45"/>
      <c r="AP231" s="45"/>
      <c r="AQ231" s="45"/>
      <c r="AR231" s="45"/>
      <c r="AS231" s="45"/>
      <c r="AT231" s="45"/>
      <c r="AU231" s="45"/>
      <c r="AV231" s="45"/>
      <c r="AW231" s="45"/>
      <c r="AX231" s="45"/>
      <c r="AY231" s="45"/>
      <c r="AZ231" s="45"/>
      <c r="BA231" s="45"/>
      <c r="BB231" s="45"/>
      <c r="BC231" s="45"/>
      <c r="BD231" s="45"/>
      <c r="BE231" s="45"/>
      <c r="BF231" s="45"/>
      <c r="BG231" s="45"/>
      <c r="BH231" s="45"/>
      <c r="BI231" s="45"/>
      <c r="BJ231" s="45"/>
      <c r="BK231" s="45"/>
      <c r="BL231" s="45"/>
      <c r="BM231" s="45"/>
      <c r="BN231" s="45"/>
      <c r="BO231" s="45"/>
      <c r="BP231" s="45"/>
      <c r="BQ231" s="45"/>
      <c r="BR231" s="45"/>
      <c r="BS231" s="45"/>
      <c r="BT231" s="45"/>
      <c r="BU231" s="45"/>
      <c r="BV231" s="45"/>
      <c r="BW231" s="45"/>
      <c r="BX231" s="45"/>
      <c r="BY231" s="45"/>
      <c r="BZ231" s="45"/>
      <c r="CA231" s="45"/>
      <c r="CB231" s="45"/>
      <c r="CC231" s="45"/>
      <c r="CD231" s="45"/>
      <c r="CE231" s="45"/>
      <c r="CF231" s="45"/>
      <c r="CG231" s="45"/>
      <c r="CH231" s="45"/>
      <c r="CI231" s="45"/>
      <c r="CJ231" s="45"/>
      <c r="CK231" s="45"/>
      <c r="CL231" s="45"/>
      <c r="CM231" s="45"/>
      <c r="CN231" s="45"/>
      <c r="CO231" s="45"/>
      <c r="CP231" s="45"/>
      <c r="CQ231" s="45"/>
      <c r="CR231" s="45"/>
      <c r="CS231" s="45"/>
      <c r="CT231" s="45"/>
      <c r="CU231" s="45"/>
      <c r="CV231" s="45"/>
      <c r="CW231" s="45"/>
      <c r="CX231" s="45"/>
      <c r="CY231" s="45"/>
      <c r="CZ231" s="45"/>
      <c r="DA231" s="45"/>
      <c r="DB231" s="45"/>
      <c r="DC231" s="45"/>
      <c r="DD231" s="45"/>
      <c r="DE231" s="45"/>
      <c r="DF231" s="45"/>
      <c r="DG231" s="45"/>
      <c r="DH231" s="45"/>
      <c r="DI231" s="45"/>
      <c r="DJ231" s="45"/>
      <c r="DK231" s="45"/>
      <c r="DL231" s="45"/>
      <c r="DM231" s="45"/>
      <c r="DN231" s="45"/>
      <c r="DO231" s="45"/>
      <c r="DP231" s="45"/>
      <c r="DQ231" s="45"/>
      <c r="DR231" s="45"/>
      <c r="DS231" s="45"/>
      <c r="DT231" s="45"/>
      <c r="DU231" s="45"/>
      <c r="DV231" s="1123"/>
      <c r="DW231" s="45"/>
      <c r="DX231" s="45"/>
      <c r="DY231" s="45"/>
      <c r="DZ231" s="45"/>
      <c r="EA231" s="45"/>
      <c r="EB231" s="45"/>
      <c r="EC231" s="45"/>
      <c r="ED231" s="45"/>
      <c r="EE231" s="45"/>
      <c r="EF231" s="45"/>
      <c r="EG231" s="45"/>
      <c r="EH231" s="45"/>
      <c r="EI231" s="45"/>
      <c r="EJ231" s="45"/>
      <c r="EK231" s="45"/>
      <c r="EL231" s="45"/>
      <c r="EM231" s="45"/>
      <c r="EN231" s="45"/>
      <c r="EO231" s="45"/>
      <c r="EP231" s="45"/>
      <c r="EQ231" s="1123"/>
      <c r="ER231" s="557"/>
    </row>
    <row r="232" spans="1:148" ht="15" customHeight="1" x14ac:dyDescent="0.25">
      <c r="A232" s="625"/>
      <c r="B232" s="1343" t="str">
        <f t="shared" si="16"/>
        <v>Desk 15</v>
      </c>
      <c r="C232" s="1348" t="str">
        <f>IF(ISBLANK(TB!C201), "", TB!C201)</f>
        <v/>
      </c>
      <c r="D232" s="1348" t="str">
        <f>IF(ISBLANK(TB!D201), "", TB!D201)</f>
        <v/>
      </c>
      <c r="E232" s="1348" t="str">
        <f>IF(ISBLANK(TB!E201), "", TB!E201)</f>
        <v/>
      </c>
      <c r="F232" s="1348" t="str">
        <f>IF(ISBLANK(TB!F201), "", TB!F201)</f>
        <v/>
      </c>
      <c r="G232" s="45"/>
      <c r="H232" s="45"/>
      <c r="I232" s="45"/>
      <c r="J232" s="45"/>
      <c r="K232" s="45"/>
      <c r="L232" s="45"/>
      <c r="M232" s="45"/>
      <c r="N232" s="45"/>
      <c r="O232" s="45"/>
      <c r="P232" s="45"/>
      <c r="Q232" s="45"/>
      <c r="R232" s="45"/>
      <c r="S232" s="45"/>
      <c r="T232" s="45"/>
      <c r="U232" s="45"/>
      <c r="V232" s="45"/>
      <c r="W232" s="45"/>
      <c r="X232" s="45"/>
      <c r="Y232" s="45"/>
      <c r="Z232" s="45"/>
      <c r="AA232" s="45"/>
      <c r="AB232" s="45"/>
      <c r="AC232" s="45"/>
      <c r="AD232" s="45"/>
      <c r="AE232" s="45"/>
      <c r="AF232" s="45"/>
      <c r="AG232" s="45"/>
      <c r="AH232" s="45"/>
      <c r="AI232" s="45"/>
      <c r="AJ232" s="45"/>
      <c r="AK232" s="45"/>
      <c r="AL232" s="45"/>
      <c r="AM232" s="45"/>
      <c r="AN232" s="45"/>
      <c r="AO232" s="45"/>
      <c r="AP232" s="45"/>
      <c r="AQ232" s="45"/>
      <c r="AR232" s="45"/>
      <c r="AS232" s="45"/>
      <c r="AT232" s="45"/>
      <c r="AU232" s="45"/>
      <c r="AV232" s="45"/>
      <c r="AW232" s="45"/>
      <c r="AX232" s="45"/>
      <c r="AY232" s="45"/>
      <c r="AZ232" s="45"/>
      <c r="BA232" s="45"/>
      <c r="BB232" s="45"/>
      <c r="BC232" s="45"/>
      <c r="BD232" s="45"/>
      <c r="BE232" s="45"/>
      <c r="BF232" s="45"/>
      <c r="BG232" s="45"/>
      <c r="BH232" s="45"/>
      <c r="BI232" s="45"/>
      <c r="BJ232" s="45"/>
      <c r="BK232" s="45"/>
      <c r="BL232" s="45"/>
      <c r="BM232" s="45"/>
      <c r="BN232" s="45"/>
      <c r="BO232" s="45"/>
      <c r="BP232" s="45"/>
      <c r="BQ232" s="45"/>
      <c r="BR232" s="45"/>
      <c r="BS232" s="45"/>
      <c r="BT232" s="45"/>
      <c r="BU232" s="45"/>
      <c r="BV232" s="45"/>
      <c r="BW232" s="45"/>
      <c r="BX232" s="45"/>
      <c r="BY232" s="45"/>
      <c r="BZ232" s="45"/>
      <c r="CA232" s="45"/>
      <c r="CB232" s="45"/>
      <c r="CC232" s="45"/>
      <c r="CD232" s="45"/>
      <c r="CE232" s="45"/>
      <c r="CF232" s="45"/>
      <c r="CG232" s="45"/>
      <c r="CH232" s="45"/>
      <c r="CI232" s="45"/>
      <c r="CJ232" s="45"/>
      <c r="CK232" s="45"/>
      <c r="CL232" s="45"/>
      <c r="CM232" s="45"/>
      <c r="CN232" s="45"/>
      <c r="CO232" s="45"/>
      <c r="CP232" s="45"/>
      <c r="CQ232" s="45"/>
      <c r="CR232" s="45"/>
      <c r="CS232" s="45"/>
      <c r="CT232" s="45"/>
      <c r="CU232" s="45"/>
      <c r="CV232" s="45"/>
      <c r="CW232" s="45"/>
      <c r="CX232" s="45"/>
      <c r="CY232" s="45"/>
      <c r="CZ232" s="45"/>
      <c r="DA232" s="45"/>
      <c r="DB232" s="45"/>
      <c r="DC232" s="45"/>
      <c r="DD232" s="45"/>
      <c r="DE232" s="45"/>
      <c r="DF232" s="45"/>
      <c r="DG232" s="45"/>
      <c r="DH232" s="45"/>
      <c r="DI232" s="45"/>
      <c r="DJ232" s="45"/>
      <c r="DK232" s="45"/>
      <c r="DL232" s="45"/>
      <c r="DM232" s="45"/>
      <c r="DN232" s="45"/>
      <c r="DO232" s="45"/>
      <c r="DP232" s="45"/>
      <c r="DQ232" s="45"/>
      <c r="DR232" s="45"/>
      <c r="DS232" s="45"/>
      <c r="DT232" s="45"/>
      <c r="DU232" s="45"/>
      <c r="DV232" s="1123"/>
      <c r="DW232" s="45"/>
      <c r="DX232" s="45"/>
      <c r="DY232" s="45"/>
      <c r="DZ232" s="45"/>
      <c r="EA232" s="45"/>
      <c r="EB232" s="45"/>
      <c r="EC232" s="45"/>
      <c r="ED232" s="45"/>
      <c r="EE232" s="45"/>
      <c r="EF232" s="45"/>
      <c r="EG232" s="45"/>
      <c r="EH232" s="45"/>
      <c r="EI232" s="45"/>
      <c r="EJ232" s="45"/>
      <c r="EK232" s="45"/>
      <c r="EL232" s="45"/>
      <c r="EM232" s="45"/>
      <c r="EN232" s="45"/>
      <c r="EO232" s="45"/>
      <c r="EP232" s="45"/>
      <c r="EQ232" s="1123"/>
      <c r="ER232" s="557"/>
    </row>
    <row r="233" spans="1:148" ht="15" customHeight="1" x14ac:dyDescent="0.25">
      <c r="A233" s="625"/>
      <c r="B233" s="1343" t="str">
        <f t="shared" si="16"/>
        <v>Desk 16</v>
      </c>
      <c r="C233" s="1348" t="str">
        <f>IF(ISBLANK(TB!C202), "", TB!C202)</f>
        <v/>
      </c>
      <c r="D233" s="1348" t="str">
        <f>IF(ISBLANK(TB!D202), "", TB!D202)</f>
        <v/>
      </c>
      <c r="E233" s="1348" t="str">
        <f>IF(ISBLANK(TB!E202), "", TB!E202)</f>
        <v/>
      </c>
      <c r="F233" s="1348" t="str">
        <f>IF(ISBLANK(TB!F202), "", TB!F202)</f>
        <v/>
      </c>
      <c r="G233" s="45"/>
      <c r="H233" s="45"/>
      <c r="I233" s="45"/>
      <c r="J233" s="45"/>
      <c r="K233" s="45"/>
      <c r="L233" s="45"/>
      <c r="M233" s="45"/>
      <c r="N233" s="45"/>
      <c r="O233" s="45"/>
      <c r="P233" s="45"/>
      <c r="Q233" s="45"/>
      <c r="R233" s="45"/>
      <c r="S233" s="45"/>
      <c r="T233" s="45"/>
      <c r="U233" s="45"/>
      <c r="V233" s="45"/>
      <c r="W233" s="45"/>
      <c r="X233" s="45"/>
      <c r="Y233" s="45"/>
      <c r="Z233" s="45"/>
      <c r="AA233" s="45"/>
      <c r="AB233" s="45"/>
      <c r="AC233" s="45"/>
      <c r="AD233" s="45"/>
      <c r="AE233" s="45"/>
      <c r="AF233" s="45"/>
      <c r="AG233" s="45"/>
      <c r="AH233" s="45"/>
      <c r="AI233" s="45"/>
      <c r="AJ233" s="45"/>
      <c r="AK233" s="45"/>
      <c r="AL233" s="45"/>
      <c r="AM233" s="45"/>
      <c r="AN233" s="45"/>
      <c r="AO233" s="45"/>
      <c r="AP233" s="45"/>
      <c r="AQ233" s="45"/>
      <c r="AR233" s="45"/>
      <c r="AS233" s="45"/>
      <c r="AT233" s="45"/>
      <c r="AU233" s="45"/>
      <c r="AV233" s="45"/>
      <c r="AW233" s="45"/>
      <c r="AX233" s="45"/>
      <c r="AY233" s="45"/>
      <c r="AZ233" s="45"/>
      <c r="BA233" s="45"/>
      <c r="BB233" s="45"/>
      <c r="BC233" s="45"/>
      <c r="BD233" s="45"/>
      <c r="BE233" s="45"/>
      <c r="BF233" s="45"/>
      <c r="BG233" s="45"/>
      <c r="BH233" s="45"/>
      <c r="BI233" s="45"/>
      <c r="BJ233" s="45"/>
      <c r="BK233" s="45"/>
      <c r="BL233" s="45"/>
      <c r="BM233" s="45"/>
      <c r="BN233" s="45"/>
      <c r="BO233" s="45"/>
      <c r="BP233" s="45"/>
      <c r="BQ233" s="45"/>
      <c r="BR233" s="45"/>
      <c r="BS233" s="45"/>
      <c r="BT233" s="45"/>
      <c r="BU233" s="45"/>
      <c r="BV233" s="45"/>
      <c r="BW233" s="45"/>
      <c r="BX233" s="45"/>
      <c r="BY233" s="45"/>
      <c r="BZ233" s="45"/>
      <c r="CA233" s="45"/>
      <c r="CB233" s="45"/>
      <c r="CC233" s="45"/>
      <c r="CD233" s="45"/>
      <c r="CE233" s="45"/>
      <c r="CF233" s="45"/>
      <c r="CG233" s="45"/>
      <c r="CH233" s="45"/>
      <c r="CI233" s="45"/>
      <c r="CJ233" s="45"/>
      <c r="CK233" s="45"/>
      <c r="CL233" s="45"/>
      <c r="CM233" s="45"/>
      <c r="CN233" s="45"/>
      <c r="CO233" s="45"/>
      <c r="CP233" s="45"/>
      <c r="CQ233" s="45"/>
      <c r="CR233" s="45"/>
      <c r="CS233" s="45"/>
      <c r="CT233" s="45"/>
      <c r="CU233" s="45"/>
      <c r="CV233" s="45"/>
      <c r="CW233" s="45"/>
      <c r="CX233" s="45"/>
      <c r="CY233" s="45"/>
      <c r="CZ233" s="45"/>
      <c r="DA233" s="45"/>
      <c r="DB233" s="45"/>
      <c r="DC233" s="45"/>
      <c r="DD233" s="45"/>
      <c r="DE233" s="45"/>
      <c r="DF233" s="45"/>
      <c r="DG233" s="45"/>
      <c r="DH233" s="45"/>
      <c r="DI233" s="45"/>
      <c r="DJ233" s="45"/>
      <c r="DK233" s="45"/>
      <c r="DL233" s="45"/>
      <c r="DM233" s="45"/>
      <c r="DN233" s="45"/>
      <c r="DO233" s="45"/>
      <c r="DP233" s="45"/>
      <c r="DQ233" s="45"/>
      <c r="DR233" s="45"/>
      <c r="DS233" s="45"/>
      <c r="DT233" s="45"/>
      <c r="DU233" s="45"/>
      <c r="DV233" s="1123"/>
      <c r="DW233" s="45"/>
      <c r="DX233" s="45"/>
      <c r="DY233" s="45"/>
      <c r="DZ233" s="45"/>
      <c r="EA233" s="45"/>
      <c r="EB233" s="45"/>
      <c r="EC233" s="45"/>
      <c r="ED233" s="45"/>
      <c r="EE233" s="45"/>
      <c r="EF233" s="45"/>
      <c r="EG233" s="45"/>
      <c r="EH233" s="45"/>
      <c r="EI233" s="45"/>
      <c r="EJ233" s="45"/>
      <c r="EK233" s="45"/>
      <c r="EL233" s="45"/>
      <c r="EM233" s="45"/>
      <c r="EN233" s="45"/>
      <c r="EO233" s="45"/>
      <c r="EP233" s="45"/>
      <c r="EQ233" s="1123"/>
      <c r="ER233" s="557"/>
    </row>
    <row r="234" spans="1:148" ht="15" customHeight="1" x14ac:dyDescent="0.25">
      <c r="A234" s="625"/>
      <c r="B234" s="1343" t="str">
        <f t="shared" si="16"/>
        <v>Desk 17</v>
      </c>
      <c r="C234" s="1348" t="str">
        <f>IF(ISBLANK(TB!C203), "", TB!C203)</f>
        <v/>
      </c>
      <c r="D234" s="1348" t="str">
        <f>IF(ISBLANK(TB!D203), "", TB!D203)</f>
        <v/>
      </c>
      <c r="E234" s="1348" t="str">
        <f>IF(ISBLANK(TB!E203), "", TB!E203)</f>
        <v/>
      </c>
      <c r="F234" s="1348" t="str">
        <f>IF(ISBLANK(TB!F203), "", TB!F203)</f>
        <v/>
      </c>
      <c r="G234" s="45"/>
      <c r="H234" s="45"/>
      <c r="I234" s="45"/>
      <c r="J234" s="45"/>
      <c r="K234" s="45"/>
      <c r="L234" s="45"/>
      <c r="M234" s="45"/>
      <c r="N234" s="45"/>
      <c r="O234" s="45"/>
      <c r="P234" s="45"/>
      <c r="Q234" s="45"/>
      <c r="R234" s="45"/>
      <c r="S234" s="45"/>
      <c r="T234" s="45"/>
      <c r="U234" s="45"/>
      <c r="V234" s="45"/>
      <c r="W234" s="45"/>
      <c r="X234" s="45"/>
      <c r="Y234" s="45"/>
      <c r="Z234" s="45"/>
      <c r="AA234" s="45"/>
      <c r="AB234" s="45"/>
      <c r="AC234" s="45"/>
      <c r="AD234" s="45"/>
      <c r="AE234" s="45"/>
      <c r="AF234" s="45"/>
      <c r="AG234" s="45"/>
      <c r="AH234" s="45"/>
      <c r="AI234" s="45"/>
      <c r="AJ234" s="45"/>
      <c r="AK234" s="45"/>
      <c r="AL234" s="45"/>
      <c r="AM234" s="45"/>
      <c r="AN234" s="45"/>
      <c r="AO234" s="45"/>
      <c r="AP234" s="45"/>
      <c r="AQ234" s="45"/>
      <c r="AR234" s="45"/>
      <c r="AS234" s="45"/>
      <c r="AT234" s="45"/>
      <c r="AU234" s="45"/>
      <c r="AV234" s="45"/>
      <c r="AW234" s="45"/>
      <c r="AX234" s="45"/>
      <c r="AY234" s="45"/>
      <c r="AZ234" s="45"/>
      <c r="BA234" s="45"/>
      <c r="BB234" s="45"/>
      <c r="BC234" s="45"/>
      <c r="BD234" s="45"/>
      <c r="BE234" s="45"/>
      <c r="BF234" s="45"/>
      <c r="BG234" s="45"/>
      <c r="BH234" s="45"/>
      <c r="BI234" s="45"/>
      <c r="BJ234" s="45"/>
      <c r="BK234" s="45"/>
      <c r="BL234" s="45"/>
      <c r="BM234" s="45"/>
      <c r="BN234" s="45"/>
      <c r="BO234" s="45"/>
      <c r="BP234" s="45"/>
      <c r="BQ234" s="45"/>
      <c r="BR234" s="45"/>
      <c r="BS234" s="45"/>
      <c r="BT234" s="45"/>
      <c r="BU234" s="45"/>
      <c r="BV234" s="45"/>
      <c r="BW234" s="45"/>
      <c r="BX234" s="45"/>
      <c r="BY234" s="45"/>
      <c r="BZ234" s="45"/>
      <c r="CA234" s="45"/>
      <c r="CB234" s="45"/>
      <c r="CC234" s="45"/>
      <c r="CD234" s="45"/>
      <c r="CE234" s="45"/>
      <c r="CF234" s="45"/>
      <c r="CG234" s="45"/>
      <c r="CH234" s="45"/>
      <c r="CI234" s="45"/>
      <c r="CJ234" s="45"/>
      <c r="CK234" s="45"/>
      <c r="CL234" s="45"/>
      <c r="CM234" s="45"/>
      <c r="CN234" s="45"/>
      <c r="CO234" s="45"/>
      <c r="CP234" s="45"/>
      <c r="CQ234" s="45"/>
      <c r="CR234" s="45"/>
      <c r="CS234" s="45"/>
      <c r="CT234" s="45"/>
      <c r="CU234" s="45"/>
      <c r="CV234" s="45"/>
      <c r="CW234" s="45"/>
      <c r="CX234" s="45"/>
      <c r="CY234" s="45"/>
      <c r="CZ234" s="45"/>
      <c r="DA234" s="45"/>
      <c r="DB234" s="45"/>
      <c r="DC234" s="45"/>
      <c r="DD234" s="45"/>
      <c r="DE234" s="45"/>
      <c r="DF234" s="45"/>
      <c r="DG234" s="45"/>
      <c r="DH234" s="45"/>
      <c r="DI234" s="45"/>
      <c r="DJ234" s="45"/>
      <c r="DK234" s="45"/>
      <c r="DL234" s="45"/>
      <c r="DM234" s="45"/>
      <c r="DN234" s="45"/>
      <c r="DO234" s="45"/>
      <c r="DP234" s="45"/>
      <c r="DQ234" s="45"/>
      <c r="DR234" s="45"/>
      <c r="DS234" s="45"/>
      <c r="DT234" s="45"/>
      <c r="DU234" s="45"/>
      <c r="DV234" s="1123"/>
      <c r="DW234" s="45"/>
      <c r="DX234" s="45"/>
      <c r="DY234" s="45"/>
      <c r="DZ234" s="45"/>
      <c r="EA234" s="45"/>
      <c r="EB234" s="45"/>
      <c r="EC234" s="45"/>
      <c r="ED234" s="45"/>
      <c r="EE234" s="45"/>
      <c r="EF234" s="45"/>
      <c r="EG234" s="45"/>
      <c r="EH234" s="45"/>
      <c r="EI234" s="45"/>
      <c r="EJ234" s="45"/>
      <c r="EK234" s="45"/>
      <c r="EL234" s="45"/>
      <c r="EM234" s="45"/>
      <c r="EN234" s="45"/>
      <c r="EO234" s="45"/>
      <c r="EP234" s="45"/>
      <c r="EQ234" s="1123"/>
      <c r="ER234" s="557"/>
    </row>
    <row r="235" spans="1:148" ht="15" customHeight="1" x14ac:dyDescent="0.25">
      <c r="A235" s="625"/>
      <c r="B235" s="1343" t="str">
        <f t="shared" si="16"/>
        <v>Desk 18</v>
      </c>
      <c r="C235" s="1348" t="str">
        <f>IF(ISBLANK(TB!C204), "", TB!C204)</f>
        <v/>
      </c>
      <c r="D235" s="1348" t="str">
        <f>IF(ISBLANK(TB!D204), "", TB!D204)</f>
        <v/>
      </c>
      <c r="E235" s="1348" t="str">
        <f>IF(ISBLANK(TB!E204), "", TB!E204)</f>
        <v/>
      </c>
      <c r="F235" s="1348" t="str">
        <f>IF(ISBLANK(TB!F204), "", TB!F204)</f>
        <v/>
      </c>
      <c r="G235" s="45"/>
      <c r="H235" s="45"/>
      <c r="I235" s="45"/>
      <c r="J235" s="45"/>
      <c r="K235" s="45"/>
      <c r="L235" s="45"/>
      <c r="M235" s="45"/>
      <c r="N235" s="45"/>
      <c r="O235" s="45"/>
      <c r="P235" s="45"/>
      <c r="Q235" s="45"/>
      <c r="R235" s="45"/>
      <c r="S235" s="45"/>
      <c r="T235" s="45"/>
      <c r="U235" s="45"/>
      <c r="V235" s="45"/>
      <c r="W235" s="45"/>
      <c r="X235" s="45"/>
      <c r="Y235" s="45"/>
      <c r="Z235" s="45"/>
      <c r="AA235" s="45"/>
      <c r="AB235" s="45"/>
      <c r="AC235" s="45"/>
      <c r="AD235" s="45"/>
      <c r="AE235" s="45"/>
      <c r="AF235" s="45"/>
      <c r="AG235" s="45"/>
      <c r="AH235" s="45"/>
      <c r="AI235" s="45"/>
      <c r="AJ235" s="45"/>
      <c r="AK235" s="45"/>
      <c r="AL235" s="45"/>
      <c r="AM235" s="45"/>
      <c r="AN235" s="45"/>
      <c r="AO235" s="45"/>
      <c r="AP235" s="45"/>
      <c r="AQ235" s="45"/>
      <c r="AR235" s="45"/>
      <c r="AS235" s="45"/>
      <c r="AT235" s="45"/>
      <c r="AU235" s="45"/>
      <c r="AV235" s="45"/>
      <c r="AW235" s="45"/>
      <c r="AX235" s="45"/>
      <c r="AY235" s="45"/>
      <c r="AZ235" s="45"/>
      <c r="BA235" s="45"/>
      <c r="BB235" s="45"/>
      <c r="BC235" s="45"/>
      <c r="BD235" s="45"/>
      <c r="BE235" s="45"/>
      <c r="BF235" s="45"/>
      <c r="BG235" s="45"/>
      <c r="BH235" s="45"/>
      <c r="BI235" s="45"/>
      <c r="BJ235" s="45"/>
      <c r="BK235" s="45"/>
      <c r="BL235" s="45"/>
      <c r="BM235" s="45"/>
      <c r="BN235" s="45"/>
      <c r="BO235" s="45"/>
      <c r="BP235" s="45"/>
      <c r="BQ235" s="45"/>
      <c r="BR235" s="45"/>
      <c r="BS235" s="45"/>
      <c r="BT235" s="45"/>
      <c r="BU235" s="45"/>
      <c r="BV235" s="45"/>
      <c r="BW235" s="45"/>
      <c r="BX235" s="45"/>
      <c r="BY235" s="45"/>
      <c r="BZ235" s="45"/>
      <c r="CA235" s="45"/>
      <c r="CB235" s="45"/>
      <c r="CC235" s="45"/>
      <c r="CD235" s="45"/>
      <c r="CE235" s="45"/>
      <c r="CF235" s="45"/>
      <c r="CG235" s="45"/>
      <c r="CH235" s="45"/>
      <c r="CI235" s="45"/>
      <c r="CJ235" s="45"/>
      <c r="CK235" s="45"/>
      <c r="CL235" s="45"/>
      <c r="CM235" s="45"/>
      <c r="CN235" s="45"/>
      <c r="CO235" s="45"/>
      <c r="CP235" s="45"/>
      <c r="CQ235" s="45"/>
      <c r="CR235" s="45"/>
      <c r="CS235" s="45"/>
      <c r="CT235" s="45"/>
      <c r="CU235" s="45"/>
      <c r="CV235" s="45"/>
      <c r="CW235" s="45"/>
      <c r="CX235" s="45"/>
      <c r="CY235" s="45"/>
      <c r="CZ235" s="45"/>
      <c r="DA235" s="45"/>
      <c r="DB235" s="45"/>
      <c r="DC235" s="45"/>
      <c r="DD235" s="45"/>
      <c r="DE235" s="45"/>
      <c r="DF235" s="45"/>
      <c r="DG235" s="45"/>
      <c r="DH235" s="45"/>
      <c r="DI235" s="45"/>
      <c r="DJ235" s="45"/>
      <c r="DK235" s="45"/>
      <c r="DL235" s="45"/>
      <c r="DM235" s="45"/>
      <c r="DN235" s="45"/>
      <c r="DO235" s="45"/>
      <c r="DP235" s="45"/>
      <c r="DQ235" s="45"/>
      <c r="DR235" s="45"/>
      <c r="DS235" s="45"/>
      <c r="DT235" s="45"/>
      <c r="DU235" s="45"/>
      <c r="DV235" s="1123"/>
      <c r="DW235" s="45"/>
      <c r="DX235" s="45"/>
      <c r="DY235" s="45"/>
      <c r="DZ235" s="45"/>
      <c r="EA235" s="45"/>
      <c r="EB235" s="45"/>
      <c r="EC235" s="45"/>
      <c r="ED235" s="45"/>
      <c r="EE235" s="45"/>
      <c r="EF235" s="45"/>
      <c r="EG235" s="45"/>
      <c r="EH235" s="45"/>
      <c r="EI235" s="45"/>
      <c r="EJ235" s="45"/>
      <c r="EK235" s="45"/>
      <c r="EL235" s="45"/>
      <c r="EM235" s="45"/>
      <c r="EN235" s="45"/>
      <c r="EO235" s="45"/>
      <c r="EP235" s="45"/>
      <c r="EQ235" s="1123"/>
      <c r="ER235" s="557"/>
    </row>
    <row r="236" spans="1:148" ht="15" customHeight="1" x14ac:dyDescent="0.25">
      <c r="A236" s="625"/>
      <c r="B236" s="1343" t="str">
        <f t="shared" si="16"/>
        <v>Desk 19</v>
      </c>
      <c r="C236" s="1348" t="str">
        <f>IF(ISBLANK(TB!C205), "", TB!C205)</f>
        <v/>
      </c>
      <c r="D236" s="1348" t="str">
        <f>IF(ISBLANK(TB!D205), "", TB!D205)</f>
        <v/>
      </c>
      <c r="E236" s="1348" t="str">
        <f>IF(ISBLANK(TB!E205), "", TB!E205)</f>
        <v/>
      </c>
      <c r="F236" s="1348" t="str">
        <f>IF(ISBLANK(TB!F205), "", TB!F205)</f>
        <v/>
      </c>
      <c r="G236" s="45"/>
      <c r="H236" s="45"/>
      <c r="I236" s="45"/>
      <c r="J236" s="45"/>
      <c r="K236" s="45"/>
      <c r="L236" s="45"/>
      <c r="M236" s="45"/>
      <c r="N236" s="45"/>
      <c r="O236" s="45"/>
      <c r="P236" s="45"/>
      <c r="Q236" s="45"/>
      <c r="R236" s="45"/>
      <c r="S236" s="45"/>
      <c r="T236" s="45"/>
      <c r="U236" s="45"/>
      <c r="V236" s="45"/>
      <c r="W236" s="45"/>
      <c r="X236" s="45"/>
      <c r="Y236" s="45"/>
      <c r="Z236" s="45"/>
      <c r="AA236" s="45"/>
      <c r="AB236" s="45"/>
      <c r="AC236" s="45"/>
      <c r="AD236" s="45"/>
      <c r="AE236" s="45"/>
      <c r="AF236" s="45"/>
      <c r="AG236" s="45"/>
      <c r="AH236" s="45"/>
      <c r="AI236" s="45"/>
      <c r="AJ236" s="45"/>
      <c r="AK236" s="45"/>
      <c r="AL236" s="45"/>
      <c r="AM236" s="45"/>
      <c r="AN236" s="45"/>
      <c r="AO236" s="45"/>
      <c r="AP236" s="45"/>
      <c r="AQ236" s="45"/>
      <c r="AR236" s="45"/>
      <c r="AS236" s="45"/>
      <c r="AT236" s="45"/>
      <c r="AU236" s="45"/>
      <c r="AV236" s="45"/>
      <c r="AW236" s="45"/>
      <c r="AX236" s="45"/>
      <c r="AY236" s="45"/>
      <c r="AZ236" s="45"/>
      <c r="BA236" s="45"/>
      <c r="BB236" s="45"/>
      <c r="BC236" s="45"/>
      <c r="BD236" s="45"/>
      <c r="BE236" s="45"/>
      <c r="BF236" s="45"/>
      <c r="BG236" s="45"/>
      <c r="BH236" s="45"/>
      <c r="BI236" s="45"/>
      <c r="BJ236" s="45"/>
      <c r="BK236" s="45"/>
      <c r="BL236" s="45"/>
      <c r="BM236" s="45"/>
      <c r="BN236" s="45"/>
      <c r="BO236" s="45"/>
      <c r="BP236" s="45"/>
      <c r="BQ236" s="45"/>
      <c r="BR236" s="45"/>
      <c r="BS236" s="45"/>
      <c r="BT236" s="45"/>
      <c r="BU236" s="45"/>
      <c r="BV236" s="45"/>
      <c r="BW236" s="45"/>
      <c r="BX236" s="45"/>
      <c r="BY236" s="45"/>
      <c r="BZ236" s="45"/>
      <c r="CA236" s="45"/>
      <c r="CB236" s="45"/>
      <c r="CC236" s="45"/>
      <c r="CD236" s="45"/>
      <c r="CE236" s="45"/>
      <c r="CF236" s="45"/>
      <c r="CG236" s="45"/>
      <c r="CH236" s="45"/>
      <c r="CI236" s="45"/>
      <c r="CJ236" s="45"/>
      <c r="CK236" s="45"/>
      <c r="CL236" s="45"/>
      <c r="CM236" s="45"/>
      <c r="CN236" s="45"/>
      <c r="CO236" s="45"/>
      <c r="CP236" s="45"/>
      <c r="CQ236" s="45"/>
      <c r="CR236" s="45"/>
      <c r="CS236" s="45"/>
      <c r="CT236" s="45"/>
      <c r="CU236" s="45"/>
      <c r="CV236" s="45"/>
      <c r="CW236" s="45"/>
      <c r="CX236" s="45"/>
      <c r="CY236" s="45"/>
      <c r="CZ236" s="45"/>
      <c r="DA236" s="45"/>
      <c r="DB236" s="45"/>
      <c r="DC236" s="45"/>
      <c r="DD236" s="45"/>
      <c r="DE236" s="45"/>
      <c r="DF236" s="45"/>
      <c r="DG236" s="45"/>
      <c r="DH236" s="45"/>
      <c r="DI236" s="45"/>
      <c r="DJ236" s="45"/>
      <c r="DK236" s="45"/>
      <c r="DL236" s="45"/>
      <c r="DM236" s="45"/>
      <c r="DN236" s="45"/>
      <c r="DO236" s="45"/>
      <c r="DP236" s="45"/>
      <c r="DQ236" s="45"/>
      <c r="DR236" s="45"/>
      <c r="DS236" s="45"/>
      <c r="DT236" s="45"/>
      <c r="DU236" s="45"/>
      <c r="DV236" s="1123"/>
      <c r="DW236" s="45"/>
      <c r="DX236" s="45"/>
      <c r="DY236" s="45"/>
      <c r="DZ236" s="45"/>
      <c r="EA236" s="45"/>
      <c r="EB236" s="45"/>
      <c r="EC236" s="45"/>
      <c r="ED236" s="45"/>
      <c r="EE236" s="45"/>
      <c r="EF236" s="45"/>
      <c r="EG236" s="45"/>
      <c r="EH236" s="45"/>
      <c r="EI236" s="45"/>
      <c r="EJ236" s="45"/>
      <c r="EK236" s="45"/>
      <c r="EL236" s="45"/>
      <c r="EM236" s="45"/>
      <c r="EN236" s="45"/>
      <c r="EO236" s="45"/>
      <c r="EP236" s="45"/>
      <c r="EQ236" s="1123"/>
      <c r="ER236" s="557"/>
    </row>
    <row r="237" spans="1:148" ht="15" customHeight="1" x14ac:dyDescent="0.25">
      <c r="A237" s="625"/>
      <c r="B237" s="1343" t="str">
        <f t="shared" si="16"/>
        <v>Desk 20</v>
      </c>
      <c r="C237" s="1348" t="str">
        <f>IF(ISBLANK(TB!C206), "", TB!C206)</f>
        <v/>
      </c>
      <c r="D237" s="1348" t="str">
        <f>IF(ISBLANK(TB!D206), "", TB!D206)</f>
        <v/>
      </c>
      <c r="E237" s="1348" t="str">
        <f>IF(ISBLANK(TB!E206), "", TB!E206)</f>
        <v/>
      </c>
      <c r="F237" s="1348" t="str">
        <f>IF(ISBLANK(TB!F206), "", TB!F206)</f>
        <v/>
      </c>
      <c r="G237" s="45"/>
      <c r="H237" s="45"/>
      <c r="I237" s="45"/>
      <c r="J237" s="45"/>
      <c r="K237" s="45"/>
      <c r="L237" s="45"/>
      <c r="M237" s="45"/>
      <c r="N237" s="45"/>
      <c r="O237" s="45"/>
      <c r="P237" s="45"/>
      <c r="Q237" s="45"/>
      <c r="R237" s="45"/>
      <c r="S237" s="45"/>
      <c r="T237" s="45"/>
      <c r="U237" s="45"/>
      <c r="V237" s="45"/>
      <c r="W237" s="45"/>
      <c r="X237" s="45"/>
      <c r="Y237" s="45"/>
      <c r="Z237" s="45"/>
      <c r="AA237" s="45"/>
      <c r="AB237" s="45"/>
      <c r="AC237" s="45"/>
      <c r="AD237" s="45"/>
      <c r="AE237" s="45"/>
      <c r="AF237" s="45"/>
      <c r="AG237" s="45"/>
      <c r="AH237" s="45"/>
      <c r="AI237" s="45"/>
      <c r="AJ237" s="45"/>
      <c r="AK237" s="45"/>
      <c r="AL237" s="45"/>
      <c r="AM237" s="45"/>
      <c r="AN237" s="45"/>
      <c r="AO237" s="45"/>
      <c r="AP237" s="45"/>
      <c r="AQ237" s="45"/>
      <c r="AR237" s="45"/>
      <c r="AS237" s="45"/>
      <c r="AT237" s="45"/>
      <c r="AU237" s="45"/>
      <c r="AV237" s="45"/>
      <c r="AW237" s="45"/>
      <c r="AX237" s="45"/>
      <c r="AY237" s="45"/>
      <c r="AZ237" s="45"/>
      <c r="BA237" s="45"/>
      <c r="BB237" s="45"/>
      <c r="BC237" s="45"/>
      <c r="BD237" s="45"/>
      <c r="BE237" s="45"/>
      <c r="BF237" s="45"/>
      <c r="BG237" s="45"/>
      <c r="BH237" s="45"/>
      <c r="BI237" s="45"/>
      <c r="BJ237" s="45"/>
      <c r="BK237" s="45"/>
      <c r="BL237" s="45"/>
      <c r="BM237" s="45"/>
      <c r="BN237" s="45"/>
      <c r="BO237" s="45"/>
      <c r="BP237" s="45"/>
      <c r="BQ237" s="45"/>
      <c r="BR237" s="45"/>
      <c r="BS237" s="45"/>
      <c r="BT237" s="45"/>
      <c r="BU237" s="45"/>
      <c r="BV237" s="45"/>
      <c r="BW237" s="45"/>
      <c r="BX237" s="45"/>
      <c r="BY237" s="45"/>
      <c r="BZ237" s="45"/>
      <c r="CA237" s="45"/>
      <c r="CB237" s="45"/>
      <c r="CC237" s="45"/>
      <c r="CD237" s="45"/>
      <c r="CE237" s="45"/>
      <c r="CF237" s="45"/>
      <c r="CG237" s="45"/>
      <c r="CH237" s="45"/>
      <c r="CI237" s="45"/>
      <c r="CJ237" s="45"/>
      <c r="CK237" s="45"/>
      <c r="CL237" s="45"/>
      <c r="CM237" s="45"/>
      <c r="CN237" s="45"/>
      <c r="CO237" s="45"/>
      <c r="CP237" s="45"/>
      <c r="CQ237" s="45"/>
      <c r="CR237" s="45"/>
      <c r="CS237" s="45"/>
      <c r="CT237" s="45"/>
      <c r="CU237" s="45"/>
      <c r="CV237" s="45"/>
      <c r="CW237" s="45"/>
      <c r="CX237" s="45"/>
      <c r="CY237" s="45"/>
      <c r="CZ237" s="45"/>
      <c r="DA237" s="45"/>
      <c r="DB237" s="45"/>
      <c r="DC237" s="45"/>
      <c r="DD237" s="45"/>
      <c r="DE237" s="45"/>
      <c r="DF237" s="45"/>
      <c r="DG237" s="45"/>
      <c r="DH237" s="45"/>
      <c r="DI237" s="45"/>
      <c r="DJ237" s="45"/>
      <c r="DK237" s="45"/>
      <c r="DL237" s="45"/>
      <c r="DM237" s="45"/>
      <c r="DN237" s="45"/>
      <c r="DO237" s="45"/>
      <c r="DP237" s="45"/>
      <c r="DQ237" s="45"/>
      <c r="DR237" s="45"/>
      <c r="DS237" s="45"/>
      <c r="DT237" s="45"/>
      <c r="DU237" s="45"/>
      <c r="DV237" s="1123"/>
      <c r="DW237" s="45"/>
      <c r="DX237" s="45"/>
      <c r="DY237" s="45"/>
      <c r="DZ237" s="45"/>
      <c r="EA237" s="45"/>
      <c r="EB237" s="45"/>
      <c r="EC237" s="45"/>
      <c r="ED237" s="45"/>
      <c r="EE237" s="45"/>
      <c r="EF237" s="45"/>
      <c r="EG237" s="45"/>
      <c r="EH237" s="45"/>
      <c r="EI237" s="45"/>
      <c r="EJ237" s="45"/>
      <c r="EK237" s="45"/>
      <c r="EL237" s="45"/>
      <c r="EM237" s="45"/>
      <c r="EN237" s="45"/>
      <c r="EO237" s="45"/>
      <c r="EP237" s="45"/>
      <c r="EQ237" s="1123"/>
      <c r="ER237" s="557"/>
    </row>
    <row r="238" spans="1:148" ht="15" customHeight="1" x14ac:dyDescent="0.25">
      <c r="A238" s="625"/>
      <c r="B238" s="1343" t="str">
        <f t="shared" si="16"/>
        <v>Desk 21</v>
      </c>
      <c r="C238" s="1348" t="str">
        <f>IF(ISBLANK(TB!C207), "", TB!C207)</f>
        <v/>
      </c>
      <c r="D238" s="1348" t="str">
        <f>IF(ISBLANK(TB!D207), "", TB!D207)</f>
        <v/>
      </c>
      <c r="E238" s="1348" t="str">
        <f>IF(ISBLANK(TB!E207), "", TB!E207)</f>
        <v/>
      </c>
      <c r="F238" s="1348" t="str">
        <f>IF(ISBLANK(TB!F207), "", TB!F207)</f>
        <v/>
      </c>
      <c r="G238" s="45"/>
      <c r="H238" s="45"/>
      <c r="I238" s="45"/>
      <c r="J238" s="45"/>
      <c r="K238" s="45"/>
      <c r="L238" s="45"/>
      <c r="M238" s="45"/>
      <c r="N238" s="45"/>
      <c r="O238" s="45"/>
      <c r="P238" s="45"/>
      <c r="Q238" s="45"/>
      <c r="R238" s="45"/>
      <c r="S238" s="45"/>
      <c r="T238" s="45"/>
      <c r="U238" s="45"/>
      <c r="V238" s="45"/>
      <c r="W238" s="45"/>
      <c r="X238" s="45"/>
      <c r="Y238" s="45"/>
      <c r="Z238" s="45"/>
      <c r="AA238" s="45"/>
      <c r="AB238" s="45"/>
      <c r="AC238" s="45"/>
      <c r="AD238" s="45"/>
      <c r="AE238" s="45"/>
      <c r="AF238" s="45"/>
      <c r="AG238" s="45"/>
      <c r="AH238" s="45"/>
      <c r="AI238" s="45"/>
      <c r="AJ238" s="45"/>
      <c r="AK238" s="45"/>
      <c r="AL238" s="45"/>
      <c r="AM238" s="45"/>
      <c r="AN238" s="45"/>
      <c r="AO238" s="45"/>
      <c r="AP238" s="45"/>
      <c r="AQ238" s="45"/>
      <c r="AR238" s="45"/>
      <c r="AS238" s="45"/>
      <c r="AT238" s="45"/>
      <c r="AU238" s="45"/>
      <c r="AV238" s="45"/>
      <c r="AW238" s="45"/>
      <c r="AX238" s="45"/>
      <c r="AY238" s="45"/>
      <c r="AZ238" s="45"/>
      <c r="BA238" s="45"/>
      <c r="BB238" s="45"/>
      <c r="BC238" s="45"/>
      <c r="BD238" s="45"/>
      <c r="BE238" s="45"/>
      <c r="BF238" s="45"/>
      <c r="BG238" s="45"/>
      <c r="BH238" s="45"/>
      <c r="BI238" s="45"/>
      <c r="BJ238" s="45"/>
      <c r="BK238" s="45"/>
      <c r="BL238" s="45"/>
      <c r="BM238" s="45"/>
      <c r="BN238" s="45"/>
      <c r="BO238" s="45"/>
      <c r="BP238" s="45"/>
      <c r="BQ238" s="45"/>
      <c r="BR238" s="45"/>
      <c r="BS238" s="45"/>
      <c r="BT238" s="45"/>
      <c r="BU238" s="45"/>
      <c r="BV238" s="45"/>
      <c r="BW238" s="45"/>
      <c r="BX238" s="45"/>
      <c r="BY238" s="45"/>
      <c r="BZ238" s="45"/>
      <c r="CA238" s="45"/>
      <c r="CB238" s="45"/>
      <c r="CC238" s="45"/>
      <c r="CD238" s="45"/>
      <c r="CE238" s="45"/>
      <c r="CF238" s="45"/>
      <c r="CG238" s="45"/>
      <c r="CH238" s="45"/>
      <c r="CI238" s="45"/>
      <c r="CJ238" s="45"/>
      <c r="CK238" s="45"/>
      <c r="CL238" s="45"/>
      <c r="CM238" s="45"/>
      <c r="CN238" s="45"/>
      <c r="CO238" s="45"/>
      <c r="CP238" s="45"/>
      <c r="CQ238" s="45"/>
      <c r="CR238" s="45"/>
      <c r="CS238" s="45"/>
      <c r="CT238" s="45"/>
      <c r="CU238" s="45"/>
      <c r="CV238" s="45"/>
      <c r="CW238" s="45"/>
      <c r="CX238" s="45"/>
      <c r="CY238" s="45"/>
      <c r="CZ238" s="45"/>
      <c r="DA238" s="45"/>
      <c r="DB238" s="45"/>
      <c r="DC238" s="45"/>
      <c r="DD238" s="45"/>
      <c r="DE238" s="45"/>
      <c r="DF238" s="45"/>
      <c r="DG238" s="45"/>
      <c r="DH238" s="45"/>
      <c r="DI238" s="45"/>
      <c r="DJ238" s="45"/>
      <c r="DK238" s="45"/>
      <c r="DL238" s="45"/>
      <c r="DM238" s="45"/>
      <c r="DN238" s="45"/>
      <c r="DO238" s="45"/>
      <c r="DP238" s="45"/>
      <c r="DQ238" s="45"/>
      <c r="DR238" s="45"/>
      <c r="DS238" s="45"/>
      <c r="DT238" s="45"/>
      <c r="DU238" s="45"/>
      <c r="DV238" s="1123"/>
      <c r="DW238" s="45"/>
      <c r="DX238" s="45"/>
      <c r="DY238" s="45"/>
      <c r="DZ238" s="45"/>
      <c r="EA238" s="45"/>
      <c r="EB238" s="45"/>
      <c r="EC238" s="45"/>
      <c r="ED238" s="45"/>
      <c r="EE238" s="45"/>
      <c r="EF238" s="45"/>
      <c r="EG238" s="45"/>
      <c r="EH238" s="45"/>
      <c r="EI238" s="45"/>
      <c r="EJ238" s="45"/>
      <c r="EK238" s="45"/>
      <c r="EL238" s="45"/>
      <c r="EM238" s="45"/>
      <c r="EN238" s="45"/>
      <c r="EO238" s="45"/>
      <c r="EP238" s="45"/>
      <c r="EQ238" s="1123"/>
      <c r="ER238" s="557"/>
    </row>
    <row r="239" spans="1:148" ht="15" customHeight="1" x14ac:dyDescent="0.25">
      <c r="A239" s="625"/>
      <c r="B239" s="1343" t="str">
        <f t="shared" si="16"/>
        <v>Desk 22</v>
      </c>
      <c r="C239" s="1348" t="str">
        <f>IF(ISBLANK(TB!C208), "", TB!C208)</f>
        <v/>
      </c>
      <c r="D239" s="1348" t="str">
        <f>IF(ISBLANK(TB!D208), "", TB!D208)</f>
        <v/>
      </c>
      <c r="E239" s="1348" t="str">
        <f>IF(ISBLANK(TB!E208), "", TB!E208)</f>
        <v/>
      </c>
      <c r="F239" s="1348" t="str">
        <f>IF(ISBLANK(TB!F208), "", TB!F208)</f>
        <v/>
      </c>
      <c r="G239" s="45"/>
      <c r="H239" s="45"/>
      <c r="I239" s="45"/>
      <c r="J239" s="45"/>
      <c r="K239" s="45"/>
      <c r="L239" s="45"/>
      <c r="M239" s="45"/>
      <c r="N239" s="45"/>
      <c r="O239" s="45"/>
      <c r="P239" s="45"/>
      <c r="Q239" s="45"/>
      <c r="R239" s="45"/>
      <c r="S239" s="45"/>
      <c r="T239" s="45"/>
      <c r="U239" s="45"/>
      <c r="V239" s="45"/>
      <c r="W239" s="45"/>
      <c r="X239" s="45"/>
      <c r="Y239" s="45"/>
      <c r="Z239" s="45"/>
      <c r="AA239" s="45"/>
      <c r="AB239" s="45"/>
      <c r="AC239" s="45"/>
      <c r="AD239" s="45"/>
      <c r="AE239" s="45"/>
      <c r="AF239" s="45"/>
      <c r="AG239" s="45"/>
      <c r="AH239" s="45"/>
      <c r="AI239" s="45"/>
      <c r="AJ239" s="45"/>
      <c r="AK239" s="45"/>
      <c r="AL239" s="45"/>
      <c r="AM239" s="45"/>
      <c r="AN239" s="45"/>
      <c r="AO239" s="45"/>
      <c r="AP239" s="45"/>
      <c r="AQ239" s="45"/>
      <c r="AR239" s="45"/>
      <c r="AS239" s="45"/>
      <c r="AT239" s="45"/>
      <c r="AU239" s="45"/>
      <c r="AV239" s="45"/>
      <c r="AW239" s="45"/>
      <c r="AX239" s="45"/>
      <c r="AY239" s="45"/>
      <c r="AZ239" s="45"/>
      <c r="BA239" s="45"/>
      <c r="BB239" s="45"/>
      <c r="BC239" s="45"/>
      <c r="BD239" s="45"/>
      <c r="BE239" s="45"/>
      <c r="BF239" s="45"/>
      <c r="BG239" s="45"/>
      <c r="BH239" s="45"/>
      <c r="BI239" s="45"/>
      <c r="BJ239" s="45"/>
      <c r="BK239" s="45"/>
      <c r="BL239" s="45"/>
      <c r="BM239" s="45"/>
      <c r="BN239" s="45"/>
      <c r="BO239" s="45"/>
      <c r="BP239" s="45"/>
      <c r="BQ239" s="45"/>
      <c r="BR239" s="45"/>
      <c r="BS239" s="45"/>
      <c r="BT239" s="45"/>
      <c r="BU239" s="45"/>
      <c r="BV239" s="45"/>
      <c r="BW239" s="45"/>
      <c r="BX239" s="45"/>
      <c r="BY239" s="45"/>
      <c r="BZ239" s="45"/>
      <c r="CA239" s="45"/>
      <c r="CB239" s="45"/>
      <c r="CC239" s="45"/>
      <c r="CD239" s="45"/>
      <c r="CE239" s="45"/>
      <c r="CF239" s="45"/>
      <c r="CG239" s="45"/>
      <c r="CH239" s="45"/>
      <c r="CI239" s="45"/>
      <c r="CJ239" s="45"/>
      <c r="CK239" s="45"/>
      <c r="CL239" s="45"/>
      <c r="CM239" s="45"/>
      <c r="CN239" s="45"/>
      <c r="CO239" s="45"/>
      <c r="CP239" s="45"/>
      <c r="CQ239" s="45"/>
      <c r="CR239" s="45"/>
      <c r="CS239" s="45"/>
      <c r="CT239" s="45"/>
      <c r="CU239" s="45"/>
      <c r="CV239" s="45"/>
      <c r="CW239" s="45"/>
      <c r="CX239" s="45"/>
      <c r="CY239" s="45"/>
      <c r="CZ239" s="45"/>
      <c r="DA239" s="45"/>
      <c r="DB239" s="45"/>
      <c r="DC239" s="45"/>
      <c r="DD239" s="45"/>
      <c r="DE239" s="45"/>
      <c r="DF239" s="45"/>
      <c r="DG239" s="45"/>
      <c r="DH239" s="45"/>
      <c r="DI239" s="45"/>
      <c r="DJ239" s="45"/>
      <c r="DK239" s="45"/>
      <c r="DL239" s="45"/>
      <c r="DM239" s="45"/>
      <c r="DN239" s="45"/>
      <c r="DO239" s="45"/>
      <c r="DP239" s="45"/>
      <c r="DQ239" s="45"/>
      <c r="DR239" s="45"/>
      <c r="DS239" s="45"/>
      <c r="DT239" s="45"/>
      <c r="DU239" s="45"/>
      <c r="DV239" s="1123"/>
      <c r="DW239" s="45"/>
      <c r="DX239" s="45"/>
      <c r="DY239" s="45"/>
      <c r="DZ239" s="45"/>
      <c r="EA239" s="45"/>
      <c r="EB239" s="45"/>
      <c r="EC239" s="45"/>
      <c r="ED239" s="45"/>
      <c r="EE239" s="45"/>
      <c r="EF239" s="45"/>
      <c r="EG239" s="45"/>
      <c r="EH239" s="45"/>
      <c r="EI239" s="45"/>
      <c r="EJ239" s="45"/>
      <c r="EK239" s="45"/>
      <c r="EL239" s="45"/>
      <c r="EM239" s="45"/>
      <c r="EN239" s="45"/>
      <c r="EO239" s="45"/>
      <c r="EP239" s="45"/>
      <c r="EQ239" s="1123"/>
      <c r="ER239" s="557"/>
    </row>
    <row r="240" spans="1:148" ht="15" customHeight="1" x14ac:dyDescent="0.25">
      <c r="A240" s="625"/>
      <c r="B240" s="1343" t="str">
        <f t="shared" si="16"/>
        <v>Desk 23</v>
      </c>
      <c r="C240" s="1348" t="str">
        <f>IF(ISBLANK(TB!C209), "", TB!C209)</f>
        <v/>
      </c>
      <c r="D240" s="1348" t="str">
        <f>IF(ISBLANK(TB!D209), "", TB!D209)</f>
        <v/>
      </c>
      <c r="E240" s="1348" t="str">
        <f>IF(ISBLANK(TB!E209), "", TB!E209)</f>
        <v/>
      </c>
      <c r="F240" s="1348" t="str">
        <f>IF(ISBLANK(TB!F209), "", TB!F209)</f>
        <v/>
      </c>
      <c r="G240" s="45"/>
      <c r="H240" s="45"/>
      <c r="I240" s="45"/>
      <c r="J240" s="45"/>
      <c r="K240" s="45"/>
      <c r="L240" s="45"/>
      <c r="M240" s="45"/>
      <c r="N240" s="45"/>
      <c r="O240" s="45"/>
      <c r="P240" s="45"/>
      <c r="Q240" s="45"/>
      <c r="R240" s="45"/>
      <c r="S240" s="45"/>
      <c r="T240" s="45"/>
      <c r="U240" s="45"/>
      <c r="V240" s="45"/>
      <c r="W240" s="45"/>
      <c r="X240" s="45"/>
      <c r="Y240" s="45"/>
      <c r="Z240" s="45"/>
      <c r="AA240" s="45"/>
      <c r="AB240" s="45"/>
      <c r="AC240" s="45"/>
      <c r="AD240" s="45"/>
      <c r="AE240" s="45"/>
      <c r="AF240" s="45"/>
      <c r="AG240" s="45"/>
      <c r="AH240" s="45"/>
      <c r="AI240" s="45"/>
      <c r="AJ240" s="45"/>
      <c r="AK240" s="45"/>
      <c r="AL240" s="45"/>
      <c r="AM240" s="45"/>
      <c r="AN240" s="45"/>
      <c r="AO240" s="45"/>
      <c r="AP240" s="45"/>
      <c r="AQ240" s="45"/>
      <c r="AR240" s="45"/>
      <c r="AS240" s="45"/>
      <c r="AT240" s="45"/>
      <c r="AU240" s="45"/>
      <c r="AV240" s="45"/>
      <c r="AW240" s="45"/>
      <c r="AX240" s="45"/>
      <c r="AY240" s="45"/>
      <c r="AZ240" s="45"/>
      <c r="BA240" s="45"/>
      <c r="BB240" s="45"/>
      <c r="BC240" s="45"/>
      <c r="BD240" s="45"/>
      <c r="BE240" s="45"/>
      <c r="BF240" s="45"/>
      <c r="BG240" s="45"/>
      <c r="BH240" s="45"/>
      <c r="BI240" s="45"/>
      <c r="BJ240" s="45"/>
      <c r="BK240" s="45"/>
      <c r="BL240" s="45"/>
      <c r="BM240" s="45"/>
      <c r="BN240" s="45"/>
      <c r="BO240" s="45"/>
      <c r="BP240" s="45"/>
      <c r="BQ240" s="45"/>
      <c r="BR240" s="45"/>
      <c r="BS240" s="45"/>
      <c r="BT240" s="45"/>
      <c r="BU240" s="45"/>
      <c r="BV240" s="45"/>
      <c r="BW240" s="45"/>
      <c r="BX240" s="45"/>
      <c r="BY240" s="45"/>
      <c r="BZ240" s="45"/>
      <c r="CA240" s="45"/>
      <c r="CB240" s="45"/>
      <c r="CC240" s="45"/>
      <c r="CD240" s="45"/>
      <c r="CE240" s="45"/>
      <c r="CF240" s="45"/>
      <c r="CG240" s="45"/>
      <c r="CH240" s="45"/>
      <c r="CI240" s="45"/>
      <c r="CJ240" s="45"/>
      <c r="CK240" s="45"/>
      <c r="CL240" s="45"/>
      <c r="CM240" s="45"/>
      <c r="CN240" s="45"/>
      <c r="CO240" s="45"/>
      <c r="CP240" s="45"/>
      <c r="CQ240" s="45"/>
      <c r="CR240" s="45"/>
      <c r="CS240" s="45"/>
      <c r="CT240" s="45"/>
      <c r="CU240" s="45"/>
      <c r="CV240" s="45"/>
      <c r="CW240" s="45"/>
      <c r="CX240" s="45"/>
      <c r="CY240" s="45"/>
      <c r="CZ240" s="45"/>
      <c r="DA240" s="45"/>
      <c r="DB240" s="45"/>
      <c r="DC240" s="45"/>
      <c r="DD240" s="45"/>
      <c r="DE240" s="45"/>
      <c r="DF240" s="45"/>
      <c r="DG240" s="45"/>
      <c r="DH240" s="45"/>
      <c r="DI240" s="45"/>
      <c r="DJ240" s="45"/>
      <c r="DK240" s="45"/>
      <c r="DL240" s="45"/>
      <c r="DM240" s="45"/>
      <c r="DN240" s="45"/>
      <c r="DO240" s="45"/>
      <c r="DP240" s="45"/>
      <c r="DQ240" s="45"/>
      <c r="DR240" s="45"/>
      <c r="DS240" s="45"/>
      <c r="DT240" s="45"/>
      <c r="DU240" s="45"/>
      <c r="DV240" s="1123"/>
      <c r="DW240" s="45"/>
      <c r="DX240" s="45"/>
      <c r="DY240" s="45"/>
      <c r="DZ240" s="45"/>
      <c r="EA240" s="45"/>
      <c r="EB240" s="45"/>
      <c r="EC240" s="45"/>
      <c r="ED240" s="45"/>
      <c r="EE240" s="45"/>
      <c r="EF240" s="45"/>
      <c r="EG240" s="45"/>
      <c r="EH240" s="45"/>
      <c r="EI240" s="45"/>
      <c r="EJ240" s="45"/>
      <c r="EK240" s="45"/>
      <c r="EL240" s="45"/>
      <c r="EM240" s="45"/>
      <c r="EN240" s="45"/>
      <c r="EO240" s="45"/>
      <c r="EP240" s="45"/>
      <c r="EQ240" s="1123"/>
      <c r="ER240" s="557"/>
    </row>
    <row r="241" spans="1:148" ht="15" customHeight="1" x14ac:dyDescent="0.25">
      <c r="A241" s="625"/>
      <c r="B241" s="1343" t="str">
        <f t="shared" si="16"/>
        <v>Desk 24</v>
      </c>
      <c r="C241" s="1348" t="str">
        <f>IF(ISBLANK(TB!C210), "", TB!C210)</f>
        <v/>
      </c>
      <c r="D241" s="1348" t="str">
        <f>IF(ISBLANK(TB!D210), "", TB!D210)</f>
        <v/>
      </c>
      <c r="E241" s="1348" t="str">
        <f>IF(ISBLANK(TB!E210), "", TB!E210)</f>
        <v/>
      </c>
      <c r="F241" s="1348" t="str">
        <f>IF(ISBLANK(TB!F210), "", TB!F210)</f>
        <v/>
      </c>
      <c r="G241" s="45"/>
      <c r="H241" s="45"/>
      <c r="I241" s="45"/>
      <c r="J241" s="45"/>
      <c r="K241" s="45"/>
      <c r="L241" s="45"/>
      <c r="M241" s="45"/>
      <c r="N241" s="45"/>
      <c r="O241" s="45"/>
      <c r="P241" s="45"/>
      <c r="Q241" s="45"/>
      <c r="R241" s="45"/>
      <c r="S241" s="45"/>
      <c r="T241" s="45"/>
      <c r="U241" s="45"/>
      <c r="V241" s="45"/>
      <c r="W241" s="45"/>
      <c r="X241" s="45"/>
      <c r="Y241" s="45"/>
      <c r="Z241" s="45"/>
      <c r="AA241" s="45"/>
      <c r="AB241" s="45"/>
      <c r="AC241" s="45"/>
      <c r="AD241" s="45"/>
      <c r="AE241" s="45"/>
      <c r="AF241" s="45"/>
      <c r="AG241" s="45"/>
      <c r="AH241" s="45"/>
      <c r="AI241" s="45"/>
      <c r="AJ241" s="45"/>
      <c r="AK241" s="45"/>
      <c r="AL241" s="45"/>
      <c r="AM241" s="45"/>
      <c r="AN241" s="45"/>
      <c r="AO241" s="45"/>
      <c r="AP241" s="45"/>
      <c r="AQ241" s="45"/>
      <c r="AR241" s="45"/>
      <c r="AS241" s="45"/>
      <c r="AT241" s="45"/>
      <c r="AU241" s="45"/>
      <c r="AV241" s="45"/>
      <c r="AW241" s="45"/>
      <c r="AX241" s="45"/>
      <c r="AY241" s="45"/>
      <c r="AZ241" s="45"/>
      <c r="BA241" s="45"/>
      <c r="BB241" s="45"/>
      <c r="BC241" s="45"/>
      <c r="BD241" s="45"/>
      <c r="BE241" s="45"/>
      <c r="BF241" s="45"/>
      <c r="BG241" s="45"/>
      <c r="BH241" s="45"/>
      <c r="BI241" s="45"/>
      <c r="BJ241" s="45"/>
      <c r="BK241" s="45"/>
      <c r="BL241" s="45"/>
      <c r="BM241" s="45"/>
      <c r="BN241" s="45"/>
      <c r="BO241" s="45"/>
      <c r="BP241" s="45"/>
      <c r="BQ241" s="45"/>
      <c r="BR241" s="45"/>
      <c r="BS241" s="45"/>
      <c r="BT241" s="45"/>
      <c r="BU241" s="45"/>
      <c r="BV241" s="45"/>
      <c r="BW241" s="45"/>
      <c r="BX241" s="45"/>
      <c r="BY241" s="45"/>
      <c r="BZ241" s="45"/>
      <c r="CA241" s="45"/>
      <c r="CB241" s="45"/>
      <c r="CC241" s="45"/>
      <c r="CD241" s="45"/>
      <c r="CE241" s="45"/>
      <c r="CF241" s="45"/>
      <c r="CG241" s="45"/>
      <c r="CH241" s="45"/>
      <c r="CI241" s="45"/>
      <c r="CJ241" s="45"/>
      <c r="CK241" s="45"/>
      <c r="CL241" s="45"/>
      <c r="CM241" s="45"/>
      <c r="CN241" s="45"/>
      <c r="CO241" s="45"/>
      <c r="CP241" s="45"/>
      <c r="CQ241" s="45"/>
      <c r="CR241" s="45"/>
      <c r="CS241" s="45"/>
      <c r="CT241" s="45"/>
      <c r="CU241" s="45"/>
      <c r="CV241" s="45"/>
      <c r="CW241" s="45"/>
      <c r="CX241" s="45"/>
      <c r="CY241" s="45"/>
      <c r="CZ241" s="45"/>
      <c r="DA241" s="45"/>
      <c r="DB241" s="45"/>
      <c r="DC241" s="45"/>
      <c r="DD241" s="45"/>
      <c r="DE241" s="45"/>
      <c r="DF241" s="45"/>
      <c r="DG241" s="45"/>
      <c r="DH241" s="45"/>
      <c r="DI241" s="45"/>
      <c r="DJ241" s="45"/>
      <c r="DK241" s="45"/>
      <c r="DL241" s="45"/>
      <c r="DM241" s="45"/>
      <c r="DN241" s="45"/>
      <c r="DO241" s="45"/>
      <c r="DP241" s="45"/>
      <c r="DQ241" s="45"/>
      <c r="DR241" s="45"/>
      <c r="DS241" s="45"/>
      <c r="DT241" s="45"/>
      <c r="DU241" s="45"/>
      <c r="DV241" s="1123"/>
      <c r="DW241" s="45"/>
      <c r="DX241" s="45"/>
      <c r="DY241" s="45"/>
      <c r="DZ241" s="45"/>
      <c r="EA241" s="45"/>
      <c r="EB241" s="45"/>
      <c r="EC241" s="45"/>
      <c r="ED241" s="45"/>
      <c r="EE241" s="45"/>
      <c r="EF241" s="45"/>
      <c r="EG241" s="45"/>
      <c r="EH241" s="45"/>
      <c r="EI241" s="45"/>
      <c r="EJ241" s="45"/>
      <c r="EK241" s="45"/>
      <c r="EL241" s="45"/>
      <c r="EM241" s="45"/>
      <c r="EN241" s="45"/>
      <c r="EO241" s="45"/>
      <c r="EP241" s="45"/>
      <c r="EQ241" s="1123"/>
      <c r="ER241" s="557"/>
    </row>
    <row r="242" spans="1:148" ht="15" customHeight="1" x14ac:dyDescent="0.25">
      <c r="A242" s="625"/>
      <c r="B242" s="1343" t="str">
        <f t="shared" si="16"/>
        <v>Desk 25</v>
      </c>
      <c r="C242" s="1348" t="str">
        <f>IF(ISBLANK(TB!C211), "", TB!C211)</f>
        <v/>
      </c>
      <c r="D242" s="1348" t="str">
        <f>IF(ISBLANK(TB!D211), "", TB!D211)</f>
        <v/>
      </c>
      <c r="E242" s="1348" t="str">
        <f>IF(ISBLANK(TB!E211), "", TB!E211)</f>
        <v/>
      </c>
      <c r="F242" s="1348" t="str">
        <f>IF(ISBLANK(TB!F211), "", TB!F211)</f>
        <v/>
      </c>
      <c r="G242" s="45"/>
      <c r="H242" s="45"/>
      <c r="I242" s="45"/>
      <c r="J242" s="45"/>
      <c r="K242" s="45"/>
      <c r="L242" s="45"/>
      <c r="M242" s="45"/>
      <c r="N242" s="45"/>
      <c r="O242" s="45"/>
      <c r="P242" s="45"/>
      <c r="Q242" s="45"/>
      <c r="R242" s="45"/>
      <c r="S242" s="45"/>
      <c r="T242" s="45"/>
      <c r="U242" s="45"/>
      <c r="V242" s="45"/>
      <c r="W242" s="45"/>
      <c r="X242" s="45"/>
      <c r="Y242" s="45"/>
      <c r="Z242" s="45"/>
      <c r="AA242" s="45"/>
      <c r="AB242" s="45"/>
      <c r="AC242" s="45"/>
      <c r="AD242" s="45"/>
      <c r="AE242" s="45"/>
      <c r="AF242" s="45"/>
      <c r="AG242" s="45"/>
      <c r="AH242" s="45"/>
      <c r="AI242" s="45"/>
      <c r="AJ242" s="45"/>
      <c r="AK242" s="45"/>
      <c r="AL242" s="45"/>
      <c r="AM242" s="45"/>
      <c r="AN242" s="45"/>
      <c r="AO242" s="45"/>
      <c r="AP242" s="45"/>
      <c r="AQ242" s="45"/>
      <c r="AR242" s="45"/>
      <c r="AS242" s="45"/>
      <c r="AT242" s="45"/>
      <c r="AU242" s="45"/>
      <c r="AV242" s="45"/>
      <c r="AW242" s="45"/>
      <c r="AX242" s="45"/>
      <c r="AY242" s="45"/>
      <c r="AZ242" s="45"/>
      <c r="BA242" s="45"/>
      <c r="BB242" s="45"/>
      <c r="BC242" s="45"/>
      <c r="BD242" s="45"/>
      <c r="BE242" s="45"/>
      <c r="BF242" s="45"/>
      <c r="BG242" s="45"/>
      <c r="BH242" s="45"/>
      <c r="BI242" s="45"/>
      <c r="BJ242" s="45"/>
      <c r="BK242" s="45"/>
      <c r="BL242" s="45"/>
      <c r="BM242" s="45"/>
      <c r="BN242" s="45"/>
      <c r="BO242" s="45"/>
      <c r="BP242" s="45"/>
      <c r="BQ242" s="45"/>
      <c r="BR242" s="45"/>
      <c r="BS242" s="45"/>
      <c r="BT242" s="45"/>
      <c r="BU242" s="45"/>
      <c r="BV242" s="45"/>
      <c r="BW242" s="45"/>
      <c r="BX242" s="45"/>
      <c r="BY242" s="45"/>
      <c r="BZ242" s="45"/>
      <c r="CA242" s="45"/>
      <c r="CB242" s="45"/>
      <c r="CC242" s="45"/>
      <c r="CD242" s="45"/>
      <c r="CE242" s="45"/>
      <c r="CF242" s="45"/>
      <c r="CG242" s="45"/>
      <c r="CH242" s="45"/>
      <c r="CI242" s="45"/>
      <c r="CJ242" s="45"/>
      <c r="CK242" s="45"/>
      <c r="CL242" s="45"/>
      <c r="CM242" s="45"/>
      <c r="CN242" s="45"/>
      <c r="CO242" s="45"/>
      <c r="CP242" s="45"/>
      <c r="CQ242" s="45"/>
      <c r="CR242" s="45"/>
      <c r="CS242" s="45"/>
      <c r="CT242" s="45"/>
      <c r="CU242" s="45"/>
      <c r="CV242" s="45"/>
      <c r="CW242" s="45"/>
      <c r="CX242" s="45"/>
      <c r="CY242" s="45"/>
      <c r="CZ242" s="45"/>
      <c r="DA242" s="45"/>
      <c r="DB242" s="45"/>
      <c r="DC242" s="45"/>
      <c r="DD242" s="45"/>
      <c r="DE242" s="45"/>
      <c r="DF242" s="45"/>
      <c r="DG242" s="45"/>
      <c r="DH242" s="45"/>
      <c r="DI242" s="45"/>
      <c r="DJ242" s="45"/>
      <c r="DK242" s="45"/>
      <c r="DL242" s="45"/>
      <c r="DM242" s="45"/>
      <c r="DN242" s="45"/>
      <c r="DO242" s="45"/>
      <c r="DP242" s="45"/>
      <c r="DQ242" s="45"/>
      <c r="DR242" s="45"/>
      <c r="DS242" s="45"/>
      <c r="DT242" s="45"/>
      <c r="DU242" s="45"/>
      <c r="DV242" s="1123"/>
      <c r="DW242" s="45"/>
      <c r="DX242" s="45"/>
      <c r="DY242" s="45"/>
      <c r="DZ242" s="45"/>
      <c r="EA242" s="45"/>
      <c r="EB242" s="45"/>
      <c r="EC242" s="45"/>
      <c r="ED242" s="45"/>
      <c r="EE242" s="45"/>
      <c r="EF242" s="45"/>
      <c r="EG242" s="45"/>
      <c r="EH242" s="45"/>
      <c r="EI242" s="45"/>
      <c r="EJ242" s="45"/>
      <c r="EK242" s="45"/>
      <c r="EL242" s="45"/>
      <c r="EM242" s="45"/>
      <c r="EN242" s="45"/>
      <c r="EO242" s="45"/>
      <c r="EP242" s="45"/>
      <c r="EQ242" s="1123"/>
      <c r="ER242" s="557"/>
    </row>
    <row r="243" spans="1:148" ht="15" customHeight="1" x14ac:dyDescent="0.25">
      <c r="A243" s="625"/>
      <c r="B243" s="1343" t="str">
        <f t="shared" si="16"/>
        <v>Desk 26</v>
      </c>
      <c r="C243" s="1348" t="str">
        <f>IF(ISBLANK(TB!C212), "", TB!C212)</f>
        <v/>
      </c>
      <c r="D243" s="1348" t="str">
        <f>IF(ISBLANK(TB!D212), "", TB!D212)</f>
        <v/>
      </c>
      <c r="E243" s="1348" t="str">
        <f>IF(ISBLANK(TB!E212), "", TB!E212)</f>
        <v/>
      </c>
      <c r="F243" s="1348" t="str">
        <f>IF(ISBLANK(TB!F212), "", TB!F212)</f>
        <v/>
      </c>
      <c r="G243" s="45"/>
      <c r="H243" s="45"/>
      <c r="I243" s="45"/>
      <c r="J243" s="45"/>
      <c r="K243" s="45"/>
      <c r="L243" s="45"/>
      <c r="M243" s="45"/>
      <c r="N243" s="45"/>
      <c r="O243" s="45"/>
      <c r="P243" s="45"/>
      <c r="Q243" s="45"/>
      <c r="R243" s="45"/>
      <c r="S243" s="45"/>
      <c r="T243" s="45"/>
      <c r="U243" s="45"/>
      <c r="V243" s="45"/>
      <c r="W243" s="45"/>
      <c r="X243" s="45"/>
      <c r="Y243" s="45"/>
      <c r="Z243" s="45"/>
      <c r="AA243" s="45"/>
      <c r="AB243" s="45"/>
      <c r="AC243" s="45"/>
      <c r="AD243" s="45"/>
      <c r="AE243" s="45"/>
      <c r="AF243" s="45"/>
      <c r="AG243" s="45"/>
      <c r="AH243" s="45"/>
      <c r="AI243" s="45"/>
      <c r="AJ243" s="45"/>
      <c r="AK243" s="45"/>
      <c r="AL243" s="45"/>
      <c r="AM243" s="45"/>
      <c r="AN243" s="45"/>
      <c r="AO243" s="45"/>
      <c r="AP243" s="45"/>
      <c r="AQ243" s="45"/>
      <c r="AR243" s="45"/>
      <c r="AS243" s="45"/>
      <c r="AT243" s="45"/>
      <c r="AU243" s="45"/>
      <c r="AV243" s="45"/>
      <c r="AW243" s="45"/>
      <c r="AX243" s="45"/>
      <c r="AY243" s="45"/>
      <c r="AZ243" s="45"/>
      <c r="BA243" s="45"/>
      <c r="BB243" s="45"/>
      <c r="BC243" s="45"/>
      <c r="BD243" s="45"/>
      <c r="BE243" s="45"/>
      <c r="BF243" s="45"/>
      <c r="BG243" s="45"/>
      <c r="BH243" s="45"/>
      <c r="BI243" s="45"/>
      <c r="BJ243" s="45"/>
      <c r="BK243" s="45"/>
      <c r="BL243" s="45"/>
      <c r="BM243" s="45"/>
      <c r="BN243" s="45"/>
      <c r="BO243" s="45"/>
      <c r="BP243" s="45"/>
      <c r="BQ243" s="45"/>
      <c r="BR243" s="45"/>
      <c r="BS243" s="45"/>
      <c r="BT243" s="45"/>
      <c r="BU243" s="45"/>
      <c r="BV243" s="45"/>
      <c r="BW243" s="45"/>
      <c r="BX243" s="45"/>
      <c r="BY243" s="45"/>
      <c r="BZ243" s="45"/>
      <c r="CA243" s="45"/>
      <c r="CB243" s="45"/>
      <c r="CC243" s="45"/>
      <c r="CD243" s="45"/>
      <c r="CE243" s="45"/>
      <c r="CF243" s="45"/>
      <c r="CG243" s="45"/>
      <c r="CH243" s="45"/>
      <c r="CI243" s="45"/>
      <c r="CJ243" s="45"/>
      <c r="CK243" s="45"/>
      <c r="CL243" s="45"/>
      <c r="CM243" s="45"/>
      <c r="CN243" s="45"/>
      <c r="CO243" s="45"/>
      <c r="CP243" s="45"/>
      <c r="CQ243" s="45"/>
      <c r="CR243" s="45"/>
      <c r="CS243" s="45"/>
      <c r="CT243" s="45"/>
      <c r="CU243" s="45"/>
      <c r="CV243" s="45"/>
      <c r="CW243" s="45"/>
      <c r="CX243" s="45"/>
      <c r="CY243" s="45"/>
      <c r="CZ243" s="45"/>
      <c r="DA243" s="45"/>
      <c r="DB243" s="45"/>
      <c r="DC243" s="45"/>
      <c r="DD243" s="45"/>
      <c r="DE243" s="45"/>
      <c r="DF243" s="45"/>
      <c r="DG243" s="45"/>
      <c r="DH243" s="45"/>
      <c r="DI243" s="45"/>
      <c r="DJ243" s="45"/>
      <c r="DK243" s="45"/>
      <c r="DL243" s="45"/>
      <c r="DM243" s="45"/>
      <c r="DN243" s="45"/>
      <c r="DO243" s="45"/>
      <c r="DP243" s="45"/>
      <c r="DQ243" s="45"/>
      <c r="DR243" s="45"/>
      <c r="DS243" s="45"/>
      <c r="DT243" s="45"/>
      <c r="DU243" s="45"/>
      <c r="DV243" s="1123"/>
      <c r="DW243" s="45"/>
      <c r="DX243" s="45"/>
      <c r="DY243" s="45"/>
      <c r="DZ243" s="45"/>
      <c r="EA243" s="45"/>
      <c r="EB243" s="45"/>
      <c r="EC243" s="45"/>
      <c r="ED243" s="45"/>
      <c r="EE243" s="45"/>
      <c r="EF243" s="45"/>
      <c r="EG243" s="45"/>
      <c r="EH243" s="45"/>
      <c r="EI243" s="45"/>
      <c r="EJ243" s="45"/>
      <c r="EK243" s="45"/>
      <c r="EL243" s="45"/>
      <c r="EM243" s="45"/>
      <c r="EN243" s="45"/>
      <c r="EO243" s="45"/>
      <c r="EP243" s="45"/>
      <c r="EQ243" s="1123"/>
      <c r="ER243" s="557"/>
    </row>
    <row r="244" spans="1:148" ht="15" customHeight="1" x14ac:dyDescent="0.25">
      <c r="A244" s="625"/>
      <c r="B244" s="1343" t="str">
        <f t="shared" si="16"/>
        <v>Desk 27</v>
      </c>
      <c r="C244" s="1348" t="str">
        <f>IF(ISBLANK(TB!C213), "", TB!C213)</f>
        <v/>
      </c>
      <c r="D244" s="1348" t="str">
        <f>IF(ISBLANK(TB!D213), "", TB!D213)</f>
        <v/>
      </c>
      <c r="E244" s="1348" t="str">
        <f>IF(ISBLANK(TB!E213), "", TB!E213)</f>
        <v/>
      </c>
      <c r="F244" s="1348" t="str">
        <f>IF(ISBLANK(TB!F213), "", TB!F213)</f>
        <v/>
      </c>
      <c r="G244" s="45"/>
      <c r="H244" s="45"/>
      <c r="I244" s="45"/>
      <c r="J244" s="45"/>
      <c r="K244" s="45"/>
      <c r="L244" s="45"/>
      <c r="M244" s="45"/>
      <c r="N244" s="45"/>
      <c r="O244" s="45"/>
      <c r="P244" s="45"/>
      <c r="Q244" s="45"/>
      <c r="R244" s="45"/>
      <c r="S244" s="45"/>
      <c r="T244" s="45"/>
      <c r="U244" s="45"/>
      <c r="V244" s="45"/>
      <c r="W244" s="45"/>
      <c r="X244" s="45"/>
      <c r="Y244" s="45"/>
      <c r="Z244" s="45"/>
      <c r="AA244" s="45"/>
      <c r="AB244" s="45"/>
      <c r="AC244" s="45"/>
      <c r="AD244" s="45"/>
      <c r="AE244" s="45"/>
      <c r="AF244" s="45"/>
      <c r="AG244" s="45"/>
      <c r="AH244" s="45"/>
      <c r="AI244" s="45"/>
      <c r="AJ244" s="45"/>
      <c r="AK244" s="45"/>
      <c r="AL244" s="45"/>
      <c r="AM244" s="45"/>
      <c r="AN244" s="45"/>
      <c r="AO244" s="45"/>
      <c r="AP244" s="45"/>
      <c r="AQ244" s="45"/>
      <c r="AR244" s="45"/>
      <c r="AS244" s="45"/>
      <c r="AT244" s="45"/>
      <c r="AU244" s="45"/>
      <c r="AV244" s="45"/>
      <c r="AW244" s="45"/>
      <c r="AX244" s="45"/>
      <c r="AY244" s="45"/>
      <c r="AZ244" s="45"/>
      <c r="BA244" s="45"/>
      <c r="BB244" s="45"/>
      <c r="BC244" s="45"/>
      <c r="BD244" s="45"/>
      <c r="BE244" s="45"/>
      <c r="BF244" s="45"/>
      <c r="BG244" s="45"/>
      <c r="BH244" s="45"/>
      <c r="BI244" s="45"/>
      <c r="BJ244" s="45"/>
      <c r="BK244" s="45"/>
      <c r="BL244" s="45"/>
      <c r="BM244" s="45"/>
      <c r="BN244" s="45"/>
      <c r="BO244" s="45"/>
      <c r="BP244" s="45"/>
      <c r="BQ244" s="45"/>
      <c r="BR244" s="45"/>
      <c r="BS244" s="45"/>
      <c r="BT244" s="45"/>
      <c r="BU244" s="45"/>
      <c r="BV244" s="45"/>
      <c r="BW244" s="45"/>
      <c r="BX244" s="45"/>
      <c r="BY244" s="45"/>
      <c r="BZ244" s="45"/>
      <c r="CA244" s="45"/>
      <c r="CB244" s="45"/>
      <c r="CC244" s="45"/>
      <c r="CD244" s="45"/>
      <c r="CE244" s="45"/>
      <c r="CF244" s="45"/>
      <c r="CG244" s="45"/>
      <c r="CH244" s="45"/>
      <c r="CI244" s="45"/>
      <c r="CJ244" s="45"/>
      <c r="CK244" s="45"/>
      <c r="CL244" s="45"/>
      <c r="CM244" s="45"/>
      <c r="CN244" s="45"/>
      <c r="CO244" s="45"/>
      <c r="CP244" s="45"/>
      <c r="CQ244" s="45"/>
      <c r="CR244" s="45"/>
      <c r="CS244" s="45"/>
      <c r="CT244" s="45"/>
      <c r="CU244" s="45"/>
      <c r="CV244" s="45"/>
      <c r="CW244" s="45"/>
      <c r="CX244" s="45"/>
      <c r="CY244" s="45"/>
      <c r="CZ244" s="45"/>
      <c r="DA244" s="45"/>
      <c r="DB244" s="45"/>
      <c r="DC244" s="45"/>
      <c r="DD244" s="45"/>
      <c r="DE244" s="45"/>
      <c r="DF244" s="45"/>
      <c r="DG244" s="45"/>
      <c r="DH244" s="45"/>
      <c r="DI244" s="45"/>
      <c r="DJ244" s="45"/>
      <c r="DK244" s="45"/>
      <c r="DL244" s="45"/>
      <c r="DM244" s="45"/>
      <c r="DN244" s="45"/>
      <c r="DO244" s="45"/>
      <c r="DP244" s="45"/>
      <c r="DQ244" s="45"/>
      <c r="DR244" s="45"/>
      <c r="DS244" s="45"/>
      <c r="DT244" s="45"/>
      <c r="DU244" s="45"/>
      <c r="DV244" s="1123"/>
      <c r="DW244" s="45"/>
      <c r="DX244" s="45"/>
      <c r="DY244" s="45"/>
      <c r="DZ244" s="45"/>
      <c r="EA244" s="45"/>
      <c r="EB244" s="45"/>
      <c r="EC244" s="45"/>
      <c r="ED244" s="45"/>
      <c r="EE244" s="45"/>
      <c r="EF244" s="45"/>
      <c r="EG244" s="45"/>
      <c r="EH244" s="45"/>
      <c r="EI244" s="45"/>
      <c r="EJ244" s="45"/>
      <c r="EK244" s="45"/>
      <c r="EL244" s="45"/>
      <c r="EM244" s="45"/>
      <c r="EN244" s="45"/>
      <c r="EO244" s="45"/>
      <c r="EP244" s="45"/>
      <c r="EQ244" s="1123"/>
      <c r="ER244" s="557"/>
    </row>
    <row r="245" spans="1:148" ht="15" customHeight="1" x14ac:dyDescent="0.25">
      <c r="A245" s="625"/>
      <c r="B245" s="1343" t="str">
        <f t="shared" si="16"/>
        <v>Desk 28</v>
      </c>
      <c r="C245" s="1348" t="str">
        <f>IF(ISBLANK(TB!C214), "", TB!C214)</f>
        <v/>
      </c>
      <c r="D245" s="1348" t="str">
        <f>IF(ISBLANK(TB!D214), "", TB!D214)</f>
        <v/>
      </c>
      <c r="E245" s="1348" t="str">
        <f>IF(ISBLANK(TB!E214), "", TB!E214)</f>
        <v/>
      </c>
      <c r="F245" s="1348" t="str">
        <f>IF(ISBLANK(TB!F214), "", TB!F214)</f>
        <v/>
      </c>
      <c r="G245" s="45"/>
      <c r="H245" s="45"/>
      <c r="I245" s="45"/>
      <c r="J245" s="45"/>
      <c r="K245" s="45"/>
      <c r="L245" s="45"/>
      <c r="M245" s="45"/>
      <c r="N245" s="45"/>
      <c r="O245" s="45"/>
      <c r="P245" s="45"/>
      <c r="Q245" s="45"/>
      <c r="R245" s="45"/>
      <c r="S245" s="45"/>
      <c r="T245" s="45"/>
      <c r="U245" s="45"/>
      <c r="V245" s="45"/>
      <c r="W245" s="45"/>
      <c r="X245" s="45"/>
      <c r="Y245" s="45"/>
      <c r="Z245" s="45"/>
      <c r="AA245" s="45"/>
      <c r="AB245" s="45"/>
      <c r="AC245" s="45"/>
      <c r="AD245" s="45"/>
      <c r="AE245" s="45"/>
      <c r="AF245" s="45"/>
      <c r="AG245" s="45"/>
      <c r="AH245" s="45"/>
      <c r="AI245" s="45"/>
      <c r="AJ245" s="45"/>
      <c r="AK245" s="45"/>
      <c r="AL245" s="45"/>
      <c r="AM245" s="45"/>
      <c r="AN245" s="45"/>
      <c r="AO245" s="45"/>
      <c r="AP245" s="45"/>
      <c r="AQ245" s="45"/>
      <c r="AR245" s="45"/>
      <c r="AS245" s="45"/>
      <c r="AT245" s="45"/>
      <c r="AU245" s="45"/>
      <c r="AV245" s="45"/>
      <c r="AW245" s="45"/>
      <c r="AX245" s="45"/>
      <c r="AY245" s="45"/>
      <c r="AZ245" s="45"/>
      <c r="BA245" s="45"/>
      <c r="BB245" s="45"/>
      <c r="BC245" s="45"/>
      <c r="BD245" s="45"/>
      <c r="BE245" s="45"/>
      <c r="BF245" s="45"/>
      <c r="BG245" s="45"/>
      <c r="BH245" s="45"/>
      <c r="BI245" s="45"/>
      <c r="BJ245" s="45"/>
      <c r="BK245" s="45"/>
      <c r="BL245" s="45"/>
      <c r="BM245" s="45"/>
      <c r="BN245" s="45"/>
      <c r="BO245" s="45"/>
      <c r="BP245" s="45"/>
      <c r="BQ245" s="45"/>
      <c r="BR245" s="45"/>
      <c r="BS245" s="45"/>
      <c r="BT245" s="45"/>
      <c r="BU245" s="45"/>
      <c r="BV245" s="45"/>
      <c r="BW245" s="45"/>
      <c r="BX245" s="45"/>
      <c r="BY245" s="45"/>
      <c r="BZ245" s="45"/>
      <c r="CA245" s="45"/>
      <c r="CB245" s="45"/>
      <c r="CC245" s="45"/>
      <c r="CD245" s="45"/>
      <c r="CE245" s="45"/>
      <c r="CF245" s="45"/>
      <c r="CG245" s="45"/>
      <c r="CH245" s="45"/>
      <c r="CI245" s="45"/>
      <c r="CJ245" s="45"/>
      <c r="CK245" s="45"/>
      <c r="CL245" s="45"/>
      <c r="CM245" s="45"/>
      <c r="CN245" s="45"/>
      <c r="CO245" s="45"/>
      <c r="CP245" s="45"/>
      <c r="CQ245" s="45"/>
      <c r="CR245" s="45"/>
      <c r="CS245" s="45"/>
      <c r="CT245" s="45"/>
      <c r="CU245" s="45"/>
      <c r="CV245" s="45"/>
      <c r="CW245" s="45"/>
      <c r="CX245" s="45"/>
      <c r="CY245" s="45"/>
      <c r="CZ245" s="45"/>
      <c r="DA245" s="45"/>
      <c r="DB245" s="45"/>
      <c r="DC245" s="45"/>
      <c r="DD245" s="45"/>
      <c r="DE245" s="45"/>
      <c r="DF245" s="45"/>
      <c r="DG245" s="45"/>
      <c r="DH245" s="45"/>
      <c r="DI245" s="45"/>
      <c r="DJ245" s="45"/>
      <c r="DK245" s="45"/>
      <c r="DL245" s="45"/>
      <c r="DM245" s="45"/>
      <c r="DN245" s="45"/>
      <c r="DO245" s="45"/>
      <c r="DP245" s="45"/>
      <c r="DQ245" s="45"/>
      <c r="DR245" s="45"/>
      <c r="DS245" s="45"/>
      <c r="DT245" s="45"/>
      <c r="DU245" s="45"/>
      <c r="DV245" s="1123"/>
      <c r="DW245" s="45"/>
      <c r="DX245" s="45"/>
      <c r="DY245" s="45"/>
      <c r="DZ245" s="45"/>
      <c r="EA245" s="45"/>
      <c r="EB245" s="45"/>
      <c r="EC245" s="45"/>
      <c r="ED245" s="45"/>
      <c r="EE245" s="45"/>
      <c r="EF245" s="45"/>
      <c r="EG245" s="45"/>
      <c r="EH245" s="45"/>
      <c r="EI245" s="45"/>
      <c r="EJ245" s="45"/>
      <c r="EK245" s="45"/>
      <c r="EL245" s="45"/>
      <c r="EM245" s="45"/>
      <c r="EN245" s="45"/>
      <c r="EO245" s="45"/>
      <c r="EP245" s="45"/>
      <c r="EQ245" s="1123"/>
      <c r="ER245" s="557"/>
    </row>
    <row r="246" spans="1:148" ht="15" customHeight="1" x14ac:dyDescent="0.25">
      <c r="A246" s="625"/>
      <c r="B246" s="1343" t="str">
        <f t="shared" si="16"/>
        <v>Desk 29</v>
      </c>
      <c r="C246" s="1348" t="str">
        <f>IF(ISBLANK(TB!C215), "", TB!C215)</f>
        <v/>
      </c>
      <c r="D246" s="1348" t="str">
        <f>IF(ISBLANK(TB!D215), "", TB!D215)</f>
        <v/>
      </c>
      <c r="E246" s="1348" t="str">
        <f>IF(ISBLANK(TB!E215), "", TB!E215)</f>
        <v/>
      </c>
      <c r="F246" s="1348" t="str">
        <f>IF(ISBLANK(TB!F215), "", TB!F215)</f>
        <v/>
      </c>
      <c r="G246" s="45"/>
      <c r="H246" s="45"/>
      <c r="I246" s="45"/>
      <c r="J246" s="45"/>
      <c r="K246" s="45"/>
      <c r="L246" s="45"/>
      <c r="M246" s="45"/>
      <c r="N246" s="45"/>
      <c r="O246" s="45"/>
      <c r="P246" s="45"/>
      <c r="Q246" s="45"/>
      <c r="R246" s="45"/>
      <c r="S246" s="45"/>
      <c r="T246" s="45"/>
      <c r="U246" s="45"/>
      <c r="V246" s="45"/>
      <c r="W246" s="45"/>
      <c r="X246" s="45"/>
      <c r="Y246" s="45"/>
      <c r="Z246" s="45"/>
      <c r="AA246" s="45"/>
      <c r="AB246" s="45"/>
      <c r="AC246" s="45"/>
      <c r="AD246" s="45"/>
      <c r="AE246" s="45"/>
      <c r="AF246" s="45"/>
      <c r="AG246" s="45"/>
      <c r="AH246" s="45"/>
      <c r="AI246" s="45"/>
      <c r="AJ246" s="45"/>
      <c r="AK246" s="45"/>
      <c r="AL246" s="45"/>
      <c r="AM246" s="45"/>
      <c r="AN246" s="45"/>
      <c r="AO246" s="45"/>
      <c r="AP246" s="45"/>
      <c r="AQ246" s="45"/>
      <c r="AR246" s="45"/>
      <c r="AS246" s="45"/>
      <c r="AT246" s="45"/>
      <c r="AU246" s="45"/>
      <c r="AV246" s="45"/>
      <c r="AW246" s="45"/>
      <c r="AX246" s="45"/>
      <c r="AY246" s="45"/>
      <c r="AZ246" s="45"/>
      <c r="BA246" s="45"/>
      <c r="BB246" s="45"/>
      <c r="BC246" s="45"/>
      <c r="BD246" s="45"/>
      <c r="BE246" s="45"/>
      <c r="BF246" s="45"/>
      <c r="BG246" s="45"/>
      <c r="BH246" s="45"/>
      <c r="BI246" s="45"/>
      <c r="BJ246" s="45"/>
      <c r="BK246" s="45"/>
      <c r="BL246" s="45"/>
      <c r="BM246" s="45"/>
      <c r="BN246" s="45"/>
      <c r="BO246" s="45"/>
      <c r="BP246" s="45"/>
      <c r="BQ246" s="45"/>
      <c r="BR246" s="45"/>
      <c r="BS246" s="45"/>
      <c r="BT246" s="45"/>
      <c r="BU246" s="45"/>
      <c r="BV246" s="45"/>
      <c r="BW246" s="45"/>
      <c r="BX246" s="45"/>
      <c r="BY246" s="45"/>
      <c r="BZ246" s="45"/>
      <c r="CA246" s="45"/>
      <c r="CB246" s="45"/>
      <c r="CC246" s="45"/>
      <c r="CD246" s="45"/>
      <c r="CE246" s="45"/>
      <c r="CF246" s="45"/>
      <c r="CG246" s="45"/>
      <c r="CH246" s="45"/>
      <c r="CI246" s="45"/>
      <c r="CJ246" s="45"/>
      <c r="CK246" s="45"/>
      <c r="CL246" s="45"/>
      <c r="CM246" s="45"/>
      <c r="CN246" s="45"/>
      <c r="CO246" s="45"/>
      <c r="CP246" s="45"/>
      <c r="CQ246" s="45"/>
      <c r="CR246" s="45"/>
      <c r="CS246" s="45"/>
      <c r="CT246" s="45"/>
      <c r="CU246" s="45"/>
      <c r="CV246" s="45"/>
      <c r="CW246" s="45"/>
      <c r="CX246" s="45"/>
      <c r="CY246" s="45"/>
      <c r="CZ246" s="45"/>
      <c r="DA246" s="45"/>
      <c r="DB246" s="45"/>
      <c r="DC246" s="45"/>
      <c r="DD246" s="45"/>
      <c r="DE246" s="45"/>
      <c r="DF246" s="45"/>
      <c r="DG246" s="45"/>
      <c r="DH246" s="45"/>
      <c r="DI246" s="45"/>
      <c r="DJ246" s="45"/>
      <c r="DK246" s="45"/>
      <c r="DL246" s="45"/>
      <c r="DM246" s="45"/>
      <c r="DN246" s="45"/>
      <c r="DO246" s="45"/>
      <c r="DP246" s="45"/>
      <c r="DQ246" s="45"/>
      <c r="DR246" s="45"/>
      <c r="DS246" s="45"/>
      <c r="DT246" s="45"/>
      <c r="DU246" s="45"/>
      <c r="DV246" s="1123"/>
      <c r="DW246" s="45"/>
      <c r="DX246" s="45"/>
      <c r="DY246" s="45"/>
      <c r="DZ246" s="45"/>
      <c r="EA246" s="45"/>
      <c r="EB246" s="45"/>
      <c r="EC246" s="45"/>
      <c r="ED246" s="45"/>
      <c r="EE246" s="45"/>
      <c r="EF246" s="45"/>
      <c r="EG246" s="45"/>
      <c r="EH246" s="45"/>
      <c r="EI246" s="45"/>
      <c r="EJ246" s="45"/>
      <c r="EK246" s="45"/>
      <c r="EL246" s="45"/>
      <c r="EM246" s="45"/>
      <c r="EN246" s="45"/>
      <c r="EO246" s="45"/>
      <c r="EP246" s="45"/>
      <c r="EQ246" s="1123"/>
      <c r="ER246" s="557"/>
    </row>
    <row r="247" spans="1:148" ht="15" customHeight="1" x14ac:dyDescent="0.25">
      <c r="A247" s="625"/>
      <c r="B247" s="1343" t="str">
        <f t="shared" si="16"/>
        <v>Desk 30</v>
      </c>
      <c r="C247" s="1348" t="str">
        <f>IF(ISBLANK(TB!C216), "", TB!C216)</f>
        <v/>
      </c>
      <c r="D247" s="1348" t="str">
        <f>IF(ISBLANK(TB!D216), "", TB!D216)</f>
        <v/>
      </c>
      <c r="E247" s="1348" t="str">
        <f>IF(ISBLANK(TB!E216), "", TB!E216)</f>
        <v/>
      </c>
      <c r="F247" s="1348" t="str">
        <f>IF(ISBLANK(TB!F216), "", TB!F216)</f>
        <v/>
      </c>
      <c r="G247" s="45"/>
      <c r="H247" s="45"/>
      <c r="I247" s="45"/>
      <c r="J247" s="45"/>
      <c r="K247" s="45"/>
      <c r="L247" s="45"/>
      <c r="M247" s="45"/>
      <c r="N247" s="45"/>
      <c r="O247" s="45"/>
      <c r="P247" s="45"/>
      <c r="Q247" s="45"/>
      <c r="R247" s="45"/>
      <c r="S247" s="45"/>
      <c r="T247" s="45"/>
      <c r="U247" s="45"/>
      <c r="V247" s="45"/>
      <c r="W247" s="45"/>
      <c r="X247" s="45"/>
      <c r="Y247" s="45"/>
      <c r="Z247" s="45"/>
      <c r="AA247" s="45"/>
      <c r="AB247" s="45"/>
      <c r="AC247" s="45"/>
      <c r="AD247" s="45"/>
      <c r="AE247" s="45"/>
      <c r="AF247" s="45"/>
      <c r="AG247" s="45"/>
      <c r="AH247" s="45"/>
      <c r="AI247" s="45"/>
      <c r="AJ247" s="45"/>
      <c r="AK247" s="45"/>
      <c r="AL247" s="45"/>
      <c r="AM247" s="45"/>
      <c r="AN247" s="45"/>
      <c r="AO247" s="45"/>
      <c r="AP247" s="45"/>
      <c r="AQ247" s="45"/>
      <c r="AR247" s="45"/>
      <c r="AS247" s="45"/>
      <c r="AT247" s="45"/>
      <c r="AU247" s="45"/>
      <c r="AV247" s="45"/>
      <c r="AW247" s="45"/>
      <c r="AX247" s="45"/>
      <c r="AY247" s="45"/>
      <c r="AZ247" s="45"/>
      <c r="BA247" s="45"/>
      <c r="BB247" s="45"/>
      <c r="BC247" s="45"/>
      <c r="BD247" s="45"/>
      <c r="BE247" s="45"/>
      <c r="BF247" s="45"/>
      <c r="BG247" s="45"/>
      <c r="BH247" s="45"/>
      <c r="BI247" s="45"/>
      <c r="BJ247" s="45"/>
      <c r="BK247" s="45"/>
      <c r="BL247" s="45"/>
      <c r="BM247" s="45"/>
      <c r="BN247" s="45"/>
      <c r="BO247" s="45"/>
      <c r="BP247" s="45"/>
      <c r="BQ247" s="45"/>
      <c r="BR247" s="45"/>
      <c r="BS247" s="45"/>
      <c r="BT247" s="45"/>
      <c r="BU247" s="45"/>
      <c r="BV247" s="45"/>
      <c r="BW247" s="45"/>
      <c r="BX247" s="45"/>
      <c r="BY247" s="45"/>
      <c r="BZ247" s="45"/>
      <c r="CA247" s="45"/>
      <c r="CB247" s="45"/>
      <c r="CC247" s="45"/>
      <c r="CD247" s="45"/>
      <c r="CE247" s="45"/>
      <c r="CF247" s="45"/>
      <c r="CG247" s="45"/>
      <c r="CH247" s="45"/>
      <c r="CI247" s="45"/>
      <c r="CJ247" s="45"/>
      <c r="CK247" s="45"/>
      <c r="CL247" s="45"/>
      <c r="CM247" s="45"/>
      <c r="CN247" s="45"/>
      <c r="CO247" s="45"/>
      <c r="CP247" s="45"/>
      <c r="CQ247" s="45"/>
      <c r="CR247" s="45"/>
      <c r="CS247" s="45"/>
      <c r="CT247" s="45"/>
      <c r="CU247" s="45"/>
      <c r="CV247" s="45"/>
      <c r="CW247" s="45"/>
      <c r="CX247" s="45"/>
      <c r="CY247" s="45"/>
      <c r="CZ247" s="45"/>
      <c r="DA247" s="45"/>
      <c r="DB247" s="45"/>
      <c r="DC247" s="45"/>
      <c r="DD247" s="45"/>
      <c r="DE247" s="45"/>
      <c r="DF247" s="45"/>
      <c r="DG247" s="45"/>
      <c r="DH247" s="45"/>
      <c r="DI247" s="45"/>
      <c r="DJ247" s="45"/>
      <c r="DK247" s="45"/>
      <c r="DL247" s="45"/>
      <c r="DM247" s="45"/>
      <c r="DN247" s="45"/>
      <c r="DO247" s="45"/>
      <c r="DP247" s="45"/>
      <c r="DQ247" s="45"/>
      <c r="DR247" s="45"/>
      <c r="DS247" s="45"/>
      <c r="DT247" s="45"/>
      <c r="DU247" s="45"/>
      <c r="DV247" s="1123"/>
      <c r="DW247" s="45"/>
      <c r="DX247" s="45"/>
      <c r="DY247" s="45"/>
      <c r="DZ247" s="45"/>
      <c r="EA247" s="45"/>
      <c r="EB247" s="45"/>
      <c r="EC247" s="45"/>
      <c r="ED247" s="45"/>
      <c r="EE247" s="45"/>
      <c r="EF247" s="45"/>
      <c r="EG247" s="45"/>
      <c r="EH247" s="45"/>
      <c r="EI247" s="45"/>
      <c r="EJ247" s="45"/>
      <c r="EK247" s="45"/>
      <c r="EL247" s="45"/>
      <c r="EM247" s="45"/>
      <c r="EN247" s="45"/>
      <c r="EO247" s="45"/>
      <c r="EP247" s="45"/>
      <c r="EQ247" s="1123"/>
      <c r="ER247" s="557"/>
    </row>
    <row r="248" spans="1:148" ht="15" customHeight="1" x14ac:dyDescent="0.25">
      <c r="A248" s="625"/>
      <c r="B248" s="1343" t="str">
        <f t="shared" si="16"/>
        <v>Desk 31</v>
      </c>
      <c r="C248" s="1348" t="str">
        <f>IF(ISBLANK(TB!C217), "", TB!C217)</f>
        <v/>
      </c>
      <c r="D248" s="1348" t="str">
        <f>IF(ISBLANK(TB!D217), "", TB!D217)</f>
        <v/>
      </c>
      <c r="E248" s="1348" t="str">
        <f>IF(ISBLANK(TB!E217), "", TB!E217)</f>
        <v/>
      </c>
      <c r="F248" s="1348" t="str">
        <f>IF(ISBLANK(TB!F217), "", TB!F217)</f>
        <v/>
      </c>
      <c r="G248" s="45"/>
      <c r="H248" s="45"/>
      <c r="I248" s="45"/>
      <c r="J248" s="45"/>
      <c r="K248" s="45"/>
      <c r="L248" s="45"/>
      <c r="M248" s="45"/>
      <c r="N248" s="45"/>
      <c r="O248" s="45"/>
      <c r="P248" s="45"/>
      <c r="Q248" s="45"/>
      <c r="R248" s="45"/>
      <c r="S248" s="45"/>
      <c r="T248" s="45"/>
      <c r="U248" s="45"/>
      <c r="V248" s="45"/>
      <c r="W248" s="45"/>
      <c r="X248" s="45"/>
      <c r="Y248" s="45"/>
      <c r="Z248" s="45"/>
      <c r="AA248" s="45"/>
      <c r="AB248" s="45"/>
      <c r="AC248" s="45"/>
      <c r="AD248" s="45"/>
      <c r="AE248" s="45"/>
      <c r="AF248" s="45"/>
      <c r="AG248" s="45"/>
      <c r="AH248" s="45"/>
      <c r="AI248" s="45"/>
      <c r="AJ248" s="45"/>
      <c r="AK248" s="45"/>
      <c r="AL248" s="45"/>
      <c r="AM248" s="45"/>
      <c r="AN248" s="45"/>
      <c r="AO248" s="45"/>
      <c r="AP248" s="45"/>
      <c r="AQ248" s="45"/>
      <c r="AR248" s="45"/>
      <c r="AS248" s="45"/>
      <c r="AT248" s="45"/>
      <c r="AU248" s="45"/>
      <c r="AV248" s="45"/>
      <c r="AW248" s="45"/>
      <c r="AX248" s="45"/>
      <c r="AY248" s="45"/>
      <c r="AZ248" s="45"/>
      <c r="BA248" s="45"/>
      <c r="BB248" s="45"/>
      <c r="BC248" s="45"/>
      <c r="BD248" s="45"/>
      <c r="BE248" s="45"/>
      <c r="BF248" s="45"/>
      <c r="BG248" s="45"/>
      <c r="BH248" s="45"/>
      <c r="BI248" s="45"/>
      <c r="BJ248" s="45"/>
      <c r="BK248" s="45"/>
      <c r="BL248" s="45"/>
      <c r="BM248" s="45"/>
      <c r="BN248" s="45"/>
      <c r="BO248" s="45"/>
      <c r="BP248" s="45"/>
      <c r="BQ248" s="45"/>
      <c r="BR248" s="45"/>
      <c r="BS248" s="45"/>
      <c r="BT248" s="45"/>
      <c r="BU248" s="45"/>
      <c r="BV248" s="45"/>
      <c r="BW248" s="45"/>
      <c r="BX248" s="45"/>
      <c r="BY248" s="45"/>
      <c r="BZ248" s="45"/>
      <c r="CA248" s="45"/>
      <c r="CB248" s="45"/>
      <c r="CC248" s="45"/>
      <c r="CD248" s="45"/>
      <c r="CE248" s="45"/>
      <c r="CF248" s="45"/>
      <c r="CG248" s="45"/>
      <c r="CH248" s="45"/>
      <c r="CI248" s="45"/>
      <c r="CJ248" s="45"/>
      <c r="CK248" s="45"/>
      <c r="CL248" s="45"/>
      <c r="CM248" s="45"/>
      <c r="CN248" s="45"/>
      <c r="CO248" s="45"/>
      <c r="CP248" s="45"/>
      <c r="CQ248" s="45"/>
      <c r="CR248" s="45"/>
      <c r="CS248" s="45"/>
      <c r="CT248" s="45"/>
      <c r="CU248" s="45"/>
      <c r="CV248" s="45"/>
      <c r="CW248" s="45"/>
      <c r="CX248" s="45"/>
      <c r="CY248" s="45"/>
      <c r="CZ248" s="45"/>
      <c r="DA248" s="45"/>
      <c r="DB248" s="45"/>
      <c r="DC248" s="45"/>
      <c r="DD248" s="45"/>
      <c r="DE248" s="45"/>
      <c r="DF248" s="45"/>
      <c r="DG248" s="45"/>
      <c r="DH248" s="45"/>
      <c r="DI248" s="45"/>
      <c r="DJ248" s="45"/>
      <c r="DK248" s="45"/>
      <c r="DL248" s="45"/>
      <c r="DM248" s="45"/>
      <c r="DN248" s="45"/>
      <c r="DO248" s="45"/>
      <c r="DP248" s="45"/>
      <c r="DQ248" s="45"/>
      <c r="DR248" s="45"/>
      <c r="DS248" s="45"/>
      <c r="DT248" s="45"/>
      <c r="DU248" s="45"/>
      <c r="DV248" s="1123"/>
      <c r="DW248" s="45"/>
      <c r="DX248" s="45"/>
      <c r="DY248" s="45"/>
      <c r="DZ248" s="45"/>
      <c r="EA248" s="45"/>
      <c r="EB248" s="45"/>
      <c r="EC248" s="45"/>
      <c r="ED248" s="45"/>
      <c r="EE248" s="45"/>
      <c r="EF248" s="45"/>
      <c r="EG248" s="45"/>
      <c r="EH248" s="45"/>
      <c r="EI248" s="45"/>
      <c r="EJ248" s="45"/>
      <c r="EK248" s="45"/>
      <c r="EL248" s="45"/>
      <c r="EM248" s="45"/>
      <c r="EN248" s="45"/>
      <c r="EO248" s="45"/>
      <c r="EP248" s="45"/>
      <c r="EQ248" s="1123"/>
      <c r="ER248" s="557"/>
    </row>
    <row r="249" spans="1:148" ht="15" customHeight="1" x14ac:dyDescent="0.25">
      <c r="A249" s="625"/>
      <c r="B249" s="1343" t="str">
        <f t="shared" si="16"/>
        <v>Desk 32</v>
      </c>
      <c r="C249" s="1348" t="str">
        <f>IF(ISBLANK(TB!C218), "", TB!C218)</f>
        <v/>
      </c>
      <c r="D249" s="1348" t="str">
        <f>IF(ISBLANK(TB!D218), "", TB!D218)</f>
        <v/>
      </c>
      <c r="E249" s="1348" t="str">
        <f>IF(ISBLANK(TB!E218), "", TB!E218)</f>
        <v/>
      </c>
      <c r="F249" s="1348" t="str">
        <f>IF(ISBLANK(TB!F218), "", TB!F218)</f>
        <v/>
      </c>
      <c r="G249" s="45"/>
      <c r="H249" s="45"/>
      <c r="I249" s="45"/>
      <c r="J249" s="45"/>
      <c r="K249" s="45"/>
      <c r="L249" s="45"/>
      <c r="M249" s="45"/>
      <c r="N249" s="45"/>
      <c r="O249" s="45"/>
      <c r="P249" s="45"/>
      <c r="Q249" s="45"/>
      <c r="R249" s="45"/>
      <c r="S249" s="45"/>
      <c r="T249" s="45"/>
      <c r="U249" s="45"/>
      <c r="V249" s="45"/>
      <c r="W249" s="45"/>
      <c r="X249" s="45"/>
      <c r="Y249" s="45"/>
      <c r="Z249" s="45"/>
      <c r="AA249" s="45"/>
      <c r="AB249" s="45"/>
      <c r="AC249" s="45"/>
      <c r="AD249" s="45"/>
      <c r="AE249" s="45"/>
      <c r="AF249" s="45"/>
      <c r="AG249" s="45"/>
      <c r="AH249" s="45"/>
      <c r="AI249" s="45"/>
      <c r="AJ249" s="45"/>
      <c r="AK249" s="45"/>
      <c r="AL249" s="45"/>
      <c r="AM249" s="45"/>
      <c r="AN249" s="45"/>
      <c r="AO249" s="45"/>
      <c r="AP249" s="45"/>
      <c r="AQ249" s="45"/>
      <c r="AR249" s="45"/>
      <c r="AS249" s="45"/>
      <c r="AT249" s="45"/>
      <c r="AU249" s="45"/>
      <c r="AV249" s="45"/>
      <c r="AW249" s="45"/>
      <c r="AX249" s="45"/>
      <c r="AY249" s="45"/>
      <c r="AZ249" s="45"/>
      <c r="BA249" s="45"/>
      <c r="BB249" s="45"/>
      <c r="BC249" s="45"/>
      <c r="BD249" s="45"/>
      <c r="BE249" s="45"/>
      <c r="BF249" s="45"/>
      <c r="BG249" s="45"/>
      <c r="BH249" s="45"/>
      <c r="BI249" s="45"/>
      <c r="BJ249" s="45"/>
      <c r="BK249" s="45"/>
      <c r="BL249" s="45"/>
      <c r="BM249" s="45"/>
      <c r="BN249" s="45"/>
      <c r="BO249" s="45"/>
      <c r="BP249" s="45"/>
      <c r="BQ249" s="45"/>
      <c r="BR249" s="45"/>
      <c r="BS249" s="45"/>
      <c r="BT249" s="45"/>
      <c r="BU249" s="45"/>
      <c r="BV249" s="45"/>
      <c r="BW249" s="45"/>
      <c r="BX249" s="45"/>
      <c r="BY249" s="45"/>
      <c r="BZ249" s="45"/>
      <c r="CA249" s="45"/>
      <c r="CB249" s="45"/>
      <c r="CC249" s="45"/>
      <c r="CD249" s="45"/>
      <c r="CE249" s="45"/>
      <c r="CF249" s="45"/>
      <c r="CG249" s="45"/>
      <c r="CH249" s="45"/>
      <c r="CI249" s="45"/>
      <c r="CJ249" s="45"/>
      <c r="CK249" s="45"/>
      <c r="CL249" s="45"/>
      <c r="CM249" s="45"/>
      <c r="CN249" s="45"/>
      <c r="CO249" s="45"/>
      <c r="CP249" s="45"/>
      <c r="CQ249" s="45"/>
      <c r="CR249" s="45"/>
      <c r="CS249" s="45"/>
      <c r="CT249" s="45"/>
      <c r="CU249" s="45"/>
      <c r="CV249" s="45"/>
      <c r="CW249" s="45"/>
      <c r="CX249" s="45"/>
      <c r="CY249" s="45"/>
      <c r="CZ249" s="45"/>
      <c r="DA249" s="45"/>
      <c r="DB249" s="45"/>
      <c r="DC249" s="45"/>
      <c r="DD249" s="45"/>
      <c r="DE249" s="45"/>
      <c r="DF249" s="45"/>
      <c r="DG249" s="45"/>
      <c r="DH249" s="45"/>
      <c r="DI249" s="45"/>
      <c r="DJ249" s="45"/>
      <c r="DK249" s="45"/>
      <c r="DL249" s="45"/>
      <c r="DM249" s="45"/>
      <c r="DN249" s="45"/>
      <c r="DO249" s="45"/>
      <c r="DP249" s="45"/>
      <c r="DQ249" s="45"/>
      <c r="DR249" s="45"/>
      <c r="DS249" s="45"/>
      <c r="DT249" s="45"/>
      <c r="DU249" s="45"/>
      <c r="DV249" s="1123"/>
      <c r="DW249" s="45"/>
      <c r="DX249" s="45"/>
      <c r="DY249" s="45"/>
      <c r="DZ249" s="45"/>
      <c r="EA249" s="45"/>
      <c r="EB249" s="45"/>
      <c r="EC249" s="45"/>
      <c r="ED249" s="45"/>
      <c r="EE249" s="45"/>
      <c r="EF249" s="45"/>
      <c r="EG249" s="45"/>
      <c r="EH249" s="45"/>
      <c r="EI249" s="45"/>
      <c r="EJ249" s="45"/>
      <c r="EK249" s="45"/>
      <c r="EL249" s="45"/>
      <c r="EM249" s="45"/>
      <c r="EN249" s="45"/>
      <c r="EO249" s="45"/>
      <c r="EP249" s="45"/>
      <c r="EQ249" s="1123"/>
      <c r="ER249" s="557"/>
    </row>
    <row r="250" spans="1:148" ht="15" customHeight="1" x14ac:dyDescent="0.25">
      <c r="A250" s="625"/>
      <c r="B250" s="1343" t="str">
        <f t="shared" ref="B250:B281" si="17">B44</f>
        <v>Desk 33</v>
      </c>
      <c r="C250" s="1348" t="str">
        <f>IF(ISBLANK(TB!C219), "", TB!C219)</f>
        <v/>
      </c>
      <c r="D250" s="1348" t="str">
        <f>IF(ISBLANK(TB!D219), "", TB!D219)</f>
        <v/>
      </c>
      <c r="E250" s="1348" t="str">
        <f>IF(ISBLANK(TB!E219), "", TB!E219)</f>
        <v/>
      </c>
      <c r="F250" s="1348" t="str">
        <f>IF(ISBLANK(TB!F219), "", TB!F219)</f>
        <v/>
      </c>
      <c r="G250" s="45"/>
      <c r="H250" s="45"/>
      <c r="I250" s="45"/>
      <c r="J250" s="45"/>
      <c r="K250" s="45"/>
      <c r="L250" s="45"/>
      <c r="M250" s="45"/>
      <c r="N250" s="45"/>
      <c r="O250" s="45"/>
      <c r="P250" s="45"/>
      <c r="Q250" s="45"/>
      <c r="R250" s="45"/>
      <c r="S250" s="45"/>
      <c r="T250" s="45"/>
      <c r="U250" s="45"/>
      <c r="V250" s="45"/>
      <c r="W250" s="45"/>
      <c r="X250" s="45"/>
      <c r="Y250" s="45"/>
      <c r="Z250" s="45"/>
      <c r="AA250" s="45"/>
      <c r="AB250" s="45"/>
      <c r="AC250" s="45"/>
      <c r="AD250" s="45"/>
      <c r="AE250" s="45"/>
      <c r="AF250" s="45"/>
      <c r="AG250" s="45"/>
      <c r="AH250" s="45"/>
      <c r="AI250" s="45"/>
      <c r="AJ250" s="45"/>
      <c r="AK250" s="45"/>
      <c r="AL250" s="45"/>
      <c r="AM250" s="45"/>
      <c r="AN250" s="45"/>
      <c r="AO250" s="45"/>
      <c r="AP250" s="45"/>
      <c r="AQ250" s="45"/>
      <c r="AR250" s="45"/>
      <c r="AS250" s="45"/>
      <c r="AT250" s="45"/>
      <c r="AU250" s="45"/>
      <c r="AV250" s="45"/>
      <c r="AW250" s="45"/>
      <c r="AX250" s="45"/>
      <c r="AY250" s="45"/>
      <c r="AZ250" s="45"/>
      <c r="BA250" s="45"/>
      <c r="BB250" s="45"/>
      <c r="BC250" s="45"/>
      <c r="BD250" s="45"/>
      <c r="BE250" s="45"/>
      <c r="BF250" s="45"/>
      <c r="BG250" s="45"/>
      <c r="BH250" s="45"/>
      <c r="BI250" s="45"/>
      <c r="BJ250" s="45"/>
      <c r="BK250" s="45"/>
      <c r="BL250" s="45"/>
      <c r="BM250" s="45"/>
      <c r="BN250" s="45"/>
      <c r="BO250" s="45"/>
      <c r="BP250" s="45"/>
      <c r="BQ250" s="45"/>
      <c r="BR250" s="45"/>
      <c r="BS250" s="45"/>
      <c r="BT250" s="45"/>
      <c r="BU250" s="45"/>
      <c r="BV250" s="45"/>
      <c r="BW250" s="45"/>
      <c r="BX250" s="45"/>
      <c r="BY250" s="45"/>
      <c r="BZ250" s="45"/>
      <c r="CA250" s="45"/>
      <c r="CB250" s="45"/>
      <c r="CC250" s="45"/>
      <c r="CD250" s="45"/>
      <c r="CE250" s="45"/>
      <c r="CF250" s="45"/>
      <c r="CG250" s="45"/>
      <c r="CH250" s="45"/>
      <c r="CI250" s="45"/>
      <c r="CJ250" s="45"/>
      <c r="CK250" s="45"/>
      <c r="CL250" s="45"/>
      <c r="CM250" s="45"/>
      <c r="CN250" s="45"/>
      <c r="CO250" s="45"/>
      <c r="CP250" s="45"/>
      <c r="CQ250" s="45"/>
      <c r="CR250" s="45"/>
      <c r="CS250" s="45"/>
      <c r="CT250" s="45"/>
      <c r="CU250" s="45"/>
      <c r="CV250" s="45"/>
      <c r="CW250" s="45"/>
      <c r="CX250" s="45"/>
      <c r="CY250" s="45"/>
      <c r="CZ250" s="45"/>
      <c r="DA250" s="45"/>
      <c r="DB250" s="45"/>
      <c r="DC250" s="45"/>
      <c r="DD250" s="45"/>
      <c r="DE250" s="45"/>
      <c r="DF250" s="45"/>
      <c r="DG250" s="45"/>
      <c r="DH250" s="45"/>
      <c r="DI250" s="45"/>
      <c r="DJ250" s="45"/>
      <c r="DK250" s="45"/>
      <c r="DL250" s="45"/>
      <c r="DM250" s="45"/>
      <c r="DN250" s="45"/>
      <c r="DO250" s="45"/>
      <c r="DP250" s="45"/>
      <c r="DQ250" s="45"/>
      <c r="DR250" s="45"/>
      <c r="DS250" s="45"/>
      <c r="DT250" s="45"/>
      <c r="DU250" s="45"/>
      <c r="DV250" s="1123"/>
      <c r="DW250" s="45"/>
      <c r="DX250" s="45"/>
      <c r="DY250" s="45"/>
      <c r="DZ250" s="45"/>
      <c r="EA250" s="45"/>
      <c r="EB250" s="45"/>
      <c r="EC250" s="45"/>
      <c r="ED250" s="45"/>
      <c r="EE250" s="45"/>
      <c r="EF250" s="45"/>
      <c r="EG250" s="45"/>
      <c r="EH250" s="45"/>
      <c r="EI250" s="45"/>
      <c r="EJ250" s="45"/>
      <c r="EK250" s="45"/>
      <c r="EL250" s="45"/>
      <c r="EM250" s="45"/>
      <c r="EN250" s="45"/>
      <c r="EO250" s="45"/>
      <c r="EP250" s="45"/>
      <c r="EQ250" s="1123"/>
      <c r="ER250" s="557"/>
    </row>
    <row r="251" spans="1:148" ht="15" customHeight="1" x14ac:dyDescent="0.25">
      <c r="A251" s="625"/>
      <c r="B251" s="1343" t="str">
        <f t="shared" si="17"/>
        <v>Desk 34</v>
      </c>
      <c r="C251" s="1348" t="str">
        <f>IF(ISBLANK(TB!C220), "", TB!C220)</f>
        <v/>
      </c>
      <c r="D251" s="1348" t="str">
        <f>IF(ISBLANK(TB!D220), "", TB!D220)</f>
        <v/>
      </c>
      <c r="E251" s="1348" t="str">
        <f>IF(ISBLANK(TB!E220), "", TB!E220)</f>
        <v/>
      </c>
      <c r="F251" s="1348" t="str">
        <f>IF(ISBLANK(TB!F220), "", TB!F220)</f>
        <v/>
      </c>
      <c r="G251" s="45"/>
      <c r="H251" s="45"/>
      <c r="I251" s="45"/>
      <c r="J251" s="45"/>
      <c r="K251" s="45"/>
      <c r="L251" s="45"/>
      <c r="M251" s="45"/>
      <c r="N251" s="45"/>
      <c r="O251" s="45"/>
      <c r="P251" s="45"/>
      <c r="Q251" s="45"/>
      <c r="R251" s="45"/>
      <c r="S251" s="45"/>
      <c r="T251" s="45"/>
      <c r="U251" s="45"/>
      <c r="V251" s="45"/>
      <c r="W251" s="45"/>
      <c r="X251" s="45"/>
      <c r="Y251" s="45"/>
      <c r="Z251" s="45"/>
      <c r="AA251" s="45"/>
      <c r="AB251" s="45"/>
      <c r="AC251" s="45"/>
      <c r="AD251" s="45"/>
      <c r="AE251" s="45"/>
      <c r="AF251" s="45"/>
      <c r="AG251" s="45"/>
      <c r="AH251" s="45"/>
      <c r="AI251" s="45"/>
      <c r="AJ251" s="45"/>
      <c r="AK251" s="45"/>
      <c r="AL251" s="45"/>
      <c r="AM251" s="45"/>
      <c r="AN251" s="45"/>
      <c r="AO251" s="45"/>
      <c r="AP251" s="45"/>
      <c r="AQ251" s="45"/>
      <c r="AR251" s="45"/>
      <c r="AS251" s="45"/>
      <c r="AT251" s="45"/>
      <c r="AU251" s="45"/>
      <c r="AV251" s="45"/>
      <c r="AW251" s="45"/>
      <c r="AX251" s="45"/>
      <c r="AY251" s="45"/>
      <c r="AZ251" s="45"/>
      <c r="BA251" s="45"/>
      <c r="BB251" s="45"/>
      <c r="BC251" s="45"/>
      <c r="BD251" s="45"/>
      <c r="BE251" s="45"/>
      <c r="BF251" s="45"/>
      <c r="BG251" s="45"/>
      <c r="BH251" s="45"/>
      <c r="BI251" s="45"/>
      <c r="BJ251" s="45"/>
      <c r="BK251" s="45"/>
      <c r="BL251" s="45"/>
      <c r="BM251" s="45"/>
      <c r="BN251" s="45"/>
      <c r="BO251" s="45"/>
      <c r="BP251" s="45"/>
      <c r="BQ251" s="45"/>
      <c r="BR251" s="45"/>
      <c r="BS251" s="45"/>
      <c r="BT251" s="45"/>
      <c r="BU251" s="45"/>
      <c r="BV251" s="45"/>
      <c r="BW251" s="45"/>
      <c r="BX251" s="45"/>
      <c r="BY251" s="45"/>
      <c r="BZ251" s="45"/>
      <c r="CA251" s="45"/>
      <c r="CB251" s="45"/>
      <c r="CC251" s="45"/>
      <c r="CD251" s="45"/>
      <c r="CE251" s="45"/>
      <c r="CF251" s="45"/>
      <c r="CG251" s="45"/>
      <c r="CH251" s="45"/>
      <c r="CI251" s="45"/>
      <c r="CJ251" s="45"/>
      <c r="CK251" s="45"/>
      <c r="CL251" s="45"/>
      <c r="CM251" s="45"/>
      <c r="CN251" s="45"/>
      <c r="CO251" s="45"/>
      <c r="CP251" s="45"/>
      <c r="CQ251" s="45"/>
      <c r="CR251" s="45"/>
      <c r="CS251" s="45"/>
      <c r="CT251" s="45"/>
      <c r="CU251" s="45"/>
      <c r="CV251" s="45"/>
      <c r="CW251" s="45"/>
      <c r="CX251" s="45"/>
      <c r="CY251" s="45"/>
      <c r="CZ251" s="45"/>
      <c r="DA251" s="45"/>
      <c r="DB251" s="45"/>
      <c r="DC251" s="45"/>
      <c r="DD251" s="45"/>
      <c r="DE251" s="45"/>
      <c r="DF251" s="45"/>
      <c r="DG251" s="45"/>
      <c r="DH251" s="45"/>
      <c r="DI251" s="45"/>
      <c r="DJ251" s="45"/>
      <c r="DK251" s="45"/>
      <c r="DL251" s="45"/>
      <c r="DM251" s="45"/>
      <c r="DN251" s="45"/>
      <c r="DO251" s="45"/>
      <c r="DP251" s="45"/>
      <c r="DQ251" s="45"/>
      <c r="DR251" s="45"/>
      <c r="DS251" s="45"/>
      <c r="DT251" s="45"/>
      <c r="DU251" s="45"/>
      <c r="DV251" s="1123"/>
      <c r="DW251" s="45"/>
      <c r="DX251" s="45"/>
      <c r="DY251" s="45"/>
      <c r="DZ251" s="45"/>
      <c r="EA251" s="45"/>
      <c r="EB251" s="45"/>
      <c r="EC251" s="45"/>
      <c r="ED251" s="45"/>
      <c r="EE251" s="45"/>
      <c r="EF251" s="45"/>
      <c r="EG251" s="45"/>
      <c r="EH251" s="45"/>
      <c r="EI251" s="45"/>
      <c r="EJ251" s="45"/>
      <c r="EK251" s="45"/>
      <c r="EL251" s="45"/>
      <c r="EM251" s="45"/>
      <c r="EN251" s="45"/>
      <c r="EO251" s="45"/>
      <c r="EP251" s="45"/>
      <c r="EQ251" s="1123"/>
      <c r="ER251" s="557"/>
    </row>
    <row r="252" spans="1:148" ht="15" customHeight="1" x14ac:dyDescent="0.25">
      <c r="A252" s="625"/>
      <c r="B252" s="1343" t="str">
        <f t="shared" si="17"/>
        <v>Desk 35</v>
      </c>
      <c r="C252" s="1348" t="str">
        <f>IF(ISBLANK(TB!C221), "", TB!C221)</f>
        <v/>
      </c>
      <c r="D252" s="1348" t="str">
        <f>IF(ISBLANK(TB!D221), "", TB!D221)</f>
        <v/>
      </c>
      <c r="E252" s="1348" t="str">
        <f>IF(ISBLANK(TB!E221), "", TB!E221)</f>
        <v/>
      </c>
      <c r="F252" s="1348" t="str">
        <f>IF(ISBLANK(TB!F221), "", TB!F221)</f>
        <v/>
      </c>
      <c r="G252" s="45"/>
      <c r="H252" s="45"/>
      <c r="I252" s="45"/>
      <c r="J252" s="45"/>
      <c r="K252" s="45"/>
      <c r="L252" s="45"/>
      <c r="M252" s="45"/>
      <c r="N252" s="45"/>
      <c r="O252" s="45"/>
      <c r="P252" s="45"/>
      <c r="Q252" s="45"/>
      <c r="R252" s="45"/>
      <c r="S252" s="45"/>
      <c r="T252" s="45"/>
      <c r="U252" s="45"/>
      <c r="V252" s="45"/>
      <c r="W252" s="45"/>
      <c r="X252" s="45"/>
      <c r="Y252" s="45"/>
      <c r="Z252" s="45"/>
      <c r="AA252" s="45"/>
      <c r="AB252" s="45"/>
      <c r="AC252" s="45"/>
      <c r="AD252" s="45"/>
      <c r="AE252" s="45"/>
      <c r="AF252" s="45"/>
      <c r="AG252" s="45"/>
      <c r="AH252" s="45"/>
      <c r="AI252" s="45"/>
      <c r="AJ252" s="45"/>
      <c r="AK252" s="45"/>
      <c r="AL252" s="45"/>
      <c r="AM252" s="45"/>
      <c r="AN252" s="45"/>
      <c r="AO252" s="45"/>
      <c r="AP252" s="45"/>
      <c r="AQ252" s="45"/>
      <c r="AR252" s="45"/>
      <c r="AS252" s="45"/>
      <c r="AT252" s="45"/>
      <c r="AU252" s="45"/>
      <c r="AV252" s="45"/>
      <c r="AW252" s="45"/>
      <c r="AX252" s="45"/>
      <c r="AY252" s="45"/>
      <c r="AZ252" s="45"/>
      <c r="BA252" s="45"/>
      <c r="BB252" s="45"/>
      <c r="BC252" s="45"/>
      <c r="BD252" s="45"/>
      <c r="BE252" s="45"/>
      <c r="BF252" s="45"/>
      <c r="BG252" s="45"/>
      <c r="BH252" s="45"/>
      <c r="BI252" s="45"/>
      <c r="BJ252" s="45"/>
      <c r="BK252" s="45"/>
      <c r="BL252" s="45"/>
      <c r="BM252" s="45"/>
      <c r="BN252" s="45"/>
      <c r="BO252" s="45"/>
      <c r="BP252" s="45"/>
      <c r="BQ252" s="45"/>
      <c r="BR252" s="45"/>
      <c r="BS252" s="45"/>
      <c r="BT252" s="45"/>
      <c r="BU252" s="45"/>
      <c r="BV252" s="45"/>
      <c r="BW252" s="45"/>
      <c r="BX252" s="45"/>
      <c r="BY252" s="45"/>
      <c r="BZ252" s="45"/>
      <c r="CA252" s="45"/>
      <c r="CB252" s="45"/>
      <c r="CC252" s="45"/>
      <c r="CD252" s="45"/>
      <c r="CE252" s="45"/>
      <c r="CF252" s="45"/>
      <c r="CG252" s="45"/>
      <c r="CH252" s="45"/>
      <c r="CI252" s="45"/>
      <c r="CJ252" s="45"/>
      <c r="CK252" s="45"/>
      <c r="CL252" s="45"/>
      <c r="CM252" s="45"/>
      <c r="CN252" s="45"/>
      <c r="CO252" s="45"/>
      <c r="CP252" s="45"/>
      <c r="CQ252" s="45"/>
      <c r="CR252" s="45"/>
      <c r="CS252" s="45"/>
      <c r="CT252" s="45"/>
      <c r="CU252" s="45"/>
      <c r="CV252" s="45"/>
      <c r="CW252" s="45"/>
      <c r="CX252" s="45"/>
      <c r="CY252" s="45"/>
      <c r="CZ252" s="45"/>
      <c r="DA252" s="45"/>
      <c r="DB252" s="45"/>
      <c r="DC252" s="45"/>
      <c r="DD252" s="45"/>
      <c r="DE252" s="45"/>
      <c r="DF252" s="45"/>
      <c r="DG252" s="45"/>
      <c r="DH252" s="45"/>
      <c r="DI252" s="45"/>
      <c r="DJ252" s="45"/>
      <c r="DK252" s="45"/>
      <c r="DL252" s="45"/>
      <c r="DM252" s="45"/>
      <c r="DN252" s="45"/>
      <c r="DO252" s="45"/>
      <c r="DP252" s="45"/>
      <c r="DQ252" s="45"/>
      <c r="DR252" s="45"/>
      <c r="DS252" s="45"/>
      <c r="DT252" s="45"/>
      <c r="DU252" s="45"/>
      <c r="DV252" s="1123"/>
      <c r="DW252" s="45"/>
      <c r="DX252" s="45"/>
      <c r="DY252" s="45"/>
      <c r="DZ252" s="45"/>
      <c r="EA252" s="45"/>
      <c r="EB252" s="45"/>
      <c r="EC252" s="45"/>
      <c r="ED252" s="45"/>
      <c r="EE252" s="45"/>
      <c r="EF252" s="45"/>
      <c r="EG252" s="45"/>
      <c r="EH252" s="45"/>
      <c r="EI252" s="45"/>
      <c r="EJ252" s="45"/>
      <c r="EK252" s="45"/>
      <c r="EL252" s="45"/>
      <c r="EM252" s="45"/>
      <c r="EN252" s="45"/>
      <c r="EO252" s="45"/>
      <c r="EP252" s="45"/>
      <c r="EQ252" s="1123"/>
      <c r="ER252" s="557"/>
    </row>
    <row r="253" spans="1:148" ht="15" customHeight="1" x14ac:dyDescent="0.25">
      <c r="A253" s="625"/>
      <c r="B253" s="1343" t="str">
        <f t="shared" si="17"/>
        <v>Desk 36</v>
      </c>
      <c r="C253" s="1348" t="str">
        <f>IF(ISBLANK(TB!C222), "", TB!C222)</f>
        <v/>
      </c>
      <c r="D253" s="1348" t="str">
        <f>IF(ISBLANK(TB!D222), "", TB!D222)</f>
        <v/>
      </c>
      <c r="E253" s="1348" t="str">
        <f>IF(ISBLANK(TB!E222), "", TB!E222)</f>
        <v/>
      </c>
      <c r="F253" s="1348" t="str">
        <f>IF(ISBLANK(TB!F222), "", TB!F222)</f>
        <v/>
      </c>
      <c r="G253" s="45"/>
      <c r="H253" s="45"/>
      <c r="I253" s="45"/>
      <c r="J253" s="45"/>
      <c r="K253" s="45"/>
      <c r="L253" s="45"/>
      <c r="M253" s="45"/>
      <c r="N253" s="45"/>
      <c r="O253" s="45"/>
      <c r="P253" s="45"/>
      <c r="Q253" s="45"/>
      <c r="R253" s="45"/>
      <c r="S253" s="45"/>
      <c r="T253" s="45"/>
      <c r="U253" s="45"/>
      <c r="V253" s="45"/>
      <c r="W253" s="45"/>
      <c r="X253" s="45"/>
      <c r="Y253" s="45"/>
      <c r="Z253" s="45"/>
      <c r="AA253" s="45"/>
      <c r="AB253" s="45"/>
      <c r="AC253" s="45"/>
      <c r="AD253" s="45"/>
      <c r="AE253" s="45"/>
      <c r="AF253" s="45"/>
      <c r="AG253" s="45"/>
      <c r="AH253" s="45"/>
      <c r="AI253" s="45"/>
      <c r="AJ253" s="45"/>
      <c r="AK253" s="45"/>
      <c r="AL253" s="45"/>
      <c r="AM253" s="45"/>
      <c r="AN253" s="45"/>
      <c r="AO253" s="45"/>
      <c r="AP253" s="45"/>
      <c r="AQ253" s="45"/>
      <c r="AR253" s="45"/>
      <c r="AS253" s="45"/>
      <c r="AT253" s="45"/>
      <c r="AU253" s="45"/>
      <c r="AV253" s="45"/>
      <c r="AW253" s="45"/>
      <c r="AX253" s="45"/>
      <c r="AY253" s="45"/>
      <c r="AZ253" s="45"/>
      <c r="BA253" s="45"/>
      <c r="BB253" s="45"/>
      <c r="BC253" s="45"/>
      <c r="BD253" s="45"/>
      <c r="BE253" s="45"/>
      <c r="BF253" s="45"/>
      <c r="BG253" s="45"/>
      <c r="BH253" s="45"/>
      <c r="BI253" s="45"/>
      <c r="BJ253" s="45"/>
      <c r="BK253" s="45"/>
      <c r="BL253" s="45"/>
      <c r="BM253" s="45"/>
      <c r="BN253" s="45"/>
      <c r="BO253" s="45"/>
      <c r="BP253" s="45"/>
      <c r="BQ253" s="45"/>
      <c r="BR253" s="45"/>
      <c r="BS253" s="45"/>
      <c r="BT253" s="45"/>
      <c r="BU253" s="45"/>
      <c r="BV253" s="45"/>
      <c r="BW253" s="45"/>
      <c r="BX253" s="45"/>
      <c r="BY253" s="45"/>
      <c r="BZ253" s="45"/>
      <c r="CA253" s="45"/>
      <c r="CB253" s="45"/>
      <c r="CC253" s="45"/>
      <c r="CD253" s="45"/>
      <c r="CE253" s="45"/>
      <c r="CF253" s="45"/>
      <c r="CG253" s="45"/>
      <c r="CH253" s="45"/>
      <c r="CI253" s="45"/>
      <c r="CJ253" s="45"/>
      <c r="CK253" s="45"/>
      <c r="CL253" s="45"/>
      <c r="CM253" s="45"/>
      <c r="CN253" s="45"/>
      <c r="CO253" s="45"/>
      <c r="CP253" s="45"/>
      <c r="CQ253" s="45"/>
      <c r="CR253" s="45"/>
      <c r="CS253" s="45"/>
      <c r="CT253" s="45"/>
      <c r="CU253" s="45"/>
      <c r="CV253" s="45"/>
      <c r="CW253" s="45"/>
      <c r="CX253" s="45"/>
      <c r="CY253" s="45"/>
      <c r="CZ253" s="45"/>
      <c r="DA253" s="45"/>
      <c r="DB253" s="45"/>
      <c r="DC253" s="45"/>
      <c r="DD253" s="45"/>
      <c r="DE253" s="45"/>
      <c r="DF253" s="45"/>
      <c r="DG253" s="45"/>
      <c r="DH253" s="45"/>
      <c r="DI253" s="45"/>
      <c r="DJ253" s="45"/>
      <c r="DK253" s="45"/>
      <c r="DL253" s="45"/>
      <c r="DM253" s="45"/>
      <c r="DN253" s="45"/>
      <c r="DO253" s="45"/>
      <c r="DP253" s="45"/>
      <c r="DQ253" s="45"/>
      <c r="DR253" s="45"/>
      <c r="DS253" s="45"/>
      <c r="DT253" s="45"/>
      <c r="DU253" s="45"/>
      <c r="DV253" s="1123"/>
      <c r="DW253" s="45"/>
      <c r="DX253" s="45"/>
      <c r="DY253" s="45"/>
      <c r="DZ253" s="45"/>
      <c r="EA253" s="45"/>
      <c r="EB253" s="45"/>
      <c r="EC253" s="45"/>
      <c r="ED253" s="45"/>
      <c r="EE253" s="45"/>
      <c r="EF253" s="45"/>
      <c r="EG253" s="45"/>
      <c r="EH253" s="45"/>
      <c r="EI253" s="45"/>
      <c r="EJ253" s="45"/>
      <c r="EK253" s="45"/>
      <c r="EL253" s="45"/>
      <c r="EM253" s="45"/>
      <c r="EN253" s="45"/>
      <c r="EO253" s="45"/>
      <c r="EP253" s="45"/>
      <c r="EQ253" s="1123"/>
      <c r="ER253" s="557"/>
    </row>
    <row r="254" spans="1:148" ht="15" customHeight="1" x14ac:dyDescent="0.25">
      <c r="A254" s="625"/>
      <c r="B254" s="1343" t="str">
        <f t="shared" si="17"/>
        <v>Desk 37</v>
      </c>
      <c r="C254" s="1348" t="str">
        <f>IF(ISBLANK(TB!C223), "", TB!C223)</f>
        <v/>
      </c>
      <c r="D254" s="1348" t="str">
        <f>IF(ISBLANK(TB!D223), "", TB!D223)</f>
        <v/>
      </c>
      <c r="E254" s="1348" t="str">
        <f>IF(ISBLANK(TB!E223), "", TB!E223)</f>
        <v/>
      </c>
      <c r="F254" s="1348" t="str">
        <f>IF(ISBLANK(TB!F223), "", TB!F223)</f>
        <v/>
      </c>
      <c r="G254" s="45"/>
      <c r="H254" s="45"/>
      <c r="I254" s="45"/>
      <c r="J254" s="45"/>
      <c r="K254" s="45"/>
      <c r="L254" s="45"/>
      <c r="M254" s="45"/>
      <c r="N254" s="45"/>
      <c r="O254" s="45"/>
      <c r="P254" s="45"/>
      <c r="Q254" s="45"/>
      <c r="R254" s="45"/>
      <c r="S254" s="45"/>
      <c r="T254" s="45"/>
      <c r="U254" s="45"/>
      <c r="V254" s="45"/>
      <c r="W254" s="45"/>
      <c r="X254" s="45"/>
      <c r="Y254" s="45"/>
      <c r="Z254" s="45"/>
      <c r="AA254" s="45"/>
      <c r="AB254" s="45"/>
      <c r="AC254" s="45"/>
      <c r="AD254" s="45"/>
      <c r="AE254" s="45"/>
      <c r="AF254" s="45"/>
      <c r="AG254" s="45"/>
      <c r="AH254" s="45"/>
      <c r="AI254" s="45"/>
      <c r="AJ254" s="45"/>
      <c r="AK254" s="45"/>
      <c r="AL254" s="45"/>
      <c r="AM254" s="45"/>
      <c r="AN254" s="45"/>
      <c r="AO254" s="45"/>
      <c r="AP254" s="45"/>
      <c r="AQ254" s="45"/>
      <c r="AR254" s="45"/>
      <c r="AS254" s="45"/>
      <c r="AT254" s="45"/>
      <c r="AU254" s="45"/>
      <c r="AV254" s="45"/>
      <c r="AW254" s="45"/>
      <c r="AX254" s="45"/>
      <c r="AY254" s="45"/>
      <c r="AZ254" s="45"/>
      <c r="BA254" s="45"/>
      <c r="BB254" s="45"/>
      <c r="BC254" s="45"/>
      <c r="BD254" s="45"/>
      <c r="BE254" s="45"/>
      <c r="BF254" s="45"/>
      <c r="BG254" s="45"/>
      <c r="BH254" s="45"/>
      <c r="BI254" s="45"/>
      <c r="BJ254" s="45"/>
      <c r="BK254" s="45"/>
      <c r="BL254" s="45"/>
      <c r="BM254" s="45"/>
      <c r="BN254" s="45"/>
      <c r="BO254" s="45"/>
      <c r="BP254" s="45"/>
      <c r="BQ254" s="45"/>
      <c r="BR254" s="45"/>
      <c r="BS254" s="45"/>
      <c r="BT254" s="45"/>
      <c r="BU254" s="45"/>
      <c r="BV254" s="45"/>
      <c r="BW254" s="45"/>
      <c r="BX254" s="45"/>
      <c r="BY254" s="45"/>
      <c r="BZ254" s="45"/>
      <c r="CA254" s="45"/>
      <c r="CB254" s="45"/>
      <c r="CC254" s="45"/>
      <c r="CD254" s="45"/>
      <c r="CE254" s="45"/>
      <c r="CF254" s="45"/>
      <c r="CG254" s="45"/>
      <c r="CH254" s="45"/>
      <c r="CI254" s="45"/>
      <c r="CJ254" s="45"/>
      <c r="CK254" s="45"/>
      <c r="CL254" s="45"/>
      <c r="CM254" s="45"/>
      <c r="CN254" s="45"/>
      <c r="CO254" s="45"/>
      <c r="CP254" s="45"/>
      <c r="CQ254" s="45"/>
      <c r="CR254" s="45"/>
      <c r="CS254" s="45"/>
      <c r="CT254" s="45"/>
      <c r="CU254" s="45"/>
      <c r="CV254" s="45"/>
      <c r="CW254" s="45"/>
      <c r="CX254" s="45"/>
      <c r="CY254" s="45"/>
      <c r="CZ254" s="45"/>
      <c r="DA254" s="45"/>
      <c r="DB254" s="45"/>
      <c r="DC254" s="45"/>
      <c r="DD254" s="45"/>
      <c r="DE254" s="45"/>
      <c r="DF254" s="45"/>
      <c r="DG254" s="45"/>
      <c r="DH254" s="45"/>
      <c r="DI254" s="45"/>
      <c r="DJ254" s="45"/>
      <c r="DK254" s="45"/>
      <c r="DL254" s="45"/>
      <c r="DM254" s="45"/>
      <c r="DN254" s="45"/>
      <c r="DO254" s="45"/>
      <c r="DP254" s="45"/>
      <c r="DQ254" s="45"/>
      <c r="DR254" s="45"/>
      <c r="DS254" s="45"/>
      <c r="DT254" s="45"/>
      <c r="DU254" s="45"/>
      <c r="DV254" s="1123"/>
      <c r="DW254" s="45"/>
      <c r="DX254" s="45"/>
      <c r="DY254" s="45"/>
      <c r="DZ254" s="45"/>
      <c r="EA254" s="45"/>
      <c r="EB254" s="45"/>
      <c r="EC254" s="45"/>
      <c r="ED254" s="45"/>
      <c r="EE254" s="45"/>
      <c r="EF254" s="45"/>
      <c r="EG254" s="45"/>
      <c r="EH254" s="45"/>
      <c r="EI254" s="45"/>
      <c r="EJ254" s="45"/>
      <c r="EK254" s="45"/>
      <c r="EL254" s="45"/>
      <c r="EM254" s="45"/>
      <c r="EN254" s="45"/>
      <c r="EO254" s="45"/>
      <c r="EP254" s="45"/>
      <c r="EQ254" s="1123"/>
      <c r="ER254" s="557"/>
    </row>
    <row r="255" spans="1:148" ht="15" customHeight="1" x14ac:dyDescent="0.25">
      <c r="A255" s="625"/>
      <c r="B255" s="1343" t="str">
        <f t="shared" si="17"/>
        <v>Desk 38</v>
      </c>
      <c r="C255" s="1348" t="str">
        <f>IF(ISBLANK(TB!C224), "", TB!C224)</f>
        <v/>
      </c>
      <c r="D255" s="1348" t="str">
        <f>IF(ISBLANK(TB!D224), "", TB!D224)</f>
        <v/>
      </c>
      <c r="E255" s="1348" t="str">
        <f>IF(ISBLANK(TB!E224), "", TB!E224)</f>
        <v/>
      </c>
      <c r="F255" s="1348" t="str">
        <f>IF(ISBLANK(TB!F224), "", TB!F224)</f>
        <v/>
      </c>
      <c r="G255" s="45"/>
      <c r="H255" s="45"/>
      <c r="I255" s="45"/>
      <c r="J255" s="45"/>
      <c r="K255" s="45"/>
      <c r="L255" s="45"/>
      <c r="M255" s="45"/>
      <c r="N255" s="45"/>
      <c r="O255" s="45"/>
      <c r="P255" s="45"/>
      <c r="Q255" s="45"/>
      <c r="R255" s="45"/>
      <c r="S255" s="45"/>
      <c r="T255" s="45"/>
      <c r="U255" s="45"/>
      <c r="V255" s="45"/>
      <c r="W255" s="45"/>
      <c r="X255" s="45"/>
      <c r="Y255" s="45"/>
      <c r="Z255" s="45"/>
      <c r="AA255" s="45"/>
      <c r="AB255" s="45"/>
      <c r="AC255" s="45"/>
      <c r="AD255" s="45"/>
      <c r="AE255" s="45"/>
      <c r="AF255" s="45"/>
      <c r="AG255" s="45"/>
      <c r="AH255" s="45"/>
      <c r="AI255" s="45"/>
      <c r="AJ255" s="45"/>
      <c r="AK255" s="45"/>
      <c r="AL255" s="45"/>
      <c r="AM255" s="45"/>
      <c r="AN255" s="45"/>
      <c r="AO255" s="45"/>
      <c r="AP255" s="45"/>
      <c r="AQ255" s="45"/>
      <c r="AR255" s="45"/>
      <c r="AS255" s="45"/>
      <c r="AT255" s="45"/>
      <c r="AU255" s="45"/>
      <c r="AV255" s="45"/>
      <c r="AW255" s="45"/>
      <c r="AX255" s="45"/>
      <c r="AY255" s="45"/>
      <c r="AZ255" s="45"/>
      <c r="BA255" s="45"/>
      <c r="BB255" s="45"/>
      <c r="BC255" s="45"/>
      <c r="BD255" s="45"/>
      <c r="BE255" s="45"/>
      <c r="BF255" s="45"/>
      <c r="BG255" s="45"/>
      <c r="BH255" s="45"/>
      <c r="BI255" s="45"/>
      <c r="BJ255" s="45"/>
      <c r="BK255" s="45"/>
      <c r="BL255" s="45"/>
      <c r="BM255" s="45"/>
      <c r="BN255" s="45"/>
      <c r="BO255" s="45"/>
      <c r="BP255" s="45"/>
      <c r="BQ255" s="45"/>
      <c r="BR255" s="45"/>
      <c r="BS255" s="45"/>
      <c r="BT255" s="45"/>
      <c r="BU255" s="45"/>
      <c r="BV255" s="45"/>
      <c r="BW255" s="45"/>
      <c r="BX255" s="45"/>
      <c r="BY255" s="45"/>
      <c r="BZ255" s="45"/>
      <c r="CA255" s="45"/>
      <c r="CB255" s="45"/>
      <c r="CC255" s="45"/>
      <c r="CD255" s="45"/>
      <c r="CE255" s="45"/>
      <c r="CF255" s="45"/>
      <c r="CG255" s="45"/>
      <c r="CH255" s="45"/>
      <c r="CI255" s="45"/>
      <c r="CJ255" s="45"/>
      <c r="CK255" s="45"/>
      <c r="CL255" s="45"/>
      <c r="CM255" s="45"/>
      <c r="CN255" s="45"/>
      <c r="CO255" s="45"/>
      <c r="CP255" s="45"/>
      <c r="CQ255" s="45"/>
      <c r="CR255" s="45"/>
      <c r="CS255" s="45"/>
      <c r="CT255" s="45"/>
      <c r="CU255" s="45"/>
      <c r="CV255" s="45"/>
      <c r="CW255" s="45"/>
      <c r="CX255" s="45"/>
      <c r="CY255" s="45"/>
      <c r="CZ255" s="45"/>
      <c r="DA255" s="45"/>
      <c r="DB255" s="45"/>
      <c r="DC255" s="45"/>
      <c r="DD255" s="45"/>
      <c r="DE255" s="45"/>
      <c r="DF255" s="45"/>
      <c r="DG255" s="45"/>
      <c r="DH255" s="45"/>
      <c r="DI255" s="45"/>
      <c r="DJ255" s="45"/>
      <c r="DK255" s="45"/>
      <c r="DL255" s="45"/>
      <c r="DM255" s="45"/>
      <c r="DN255" s="45"/>
      <c r="DO255" s="45"/>
      <c r="DP255" s="45"/>
      <c r="DQ255" s="45"/>
      <c r="DR255" s="45"/>
      <c r="DS255" s="45"/>
      <c r="DT255" s="45"/>
      <c r="DU255" s="45"/>
      <c r="DV255" s="1123"/>
      <c r="DW255" s="45"/>
      <c r="DX255" s="45"/>
      <c r="DY255" s="45"/>
      <c r="DZ255" s="45"/>
      <c r="EA255" s="45"/>
      <c r="EB255" s="45"/>
      <c r="EC255" s="45"/>
      <c r="ED255" s="45"/>
      <c r="EE255" s="45"/>
      <c r="EF255" s="45"/>
      <c r="EG255" s="45"/>
      <c r="EH255" s="45"/>
      <c r="EI255" s="45"/>
      <c r="EJ255" s="45"/>
      <c r="EK255" s="45"/>
      <c r="EL255" s="45"/>
      <c r="EM255" s="45"/>
      <c r="EN255" s="45"/>
      <c r="EO255" s="45"/>
      <c r="EP255" s="45"/>
      <c r="EQ255" s="1123"/>
      <c r="ER255" s="557"/>
    </row>
    <row r="256" spans="1:148" ht="15" customHeight="1" x14ac:dyDescent="0.25">
      <c r="A256" s="625"/>
      <c r="B256" s="1343" t="str">
        <f t="shared" si="17"/>
        <v>Desk 39</v>
      </c>
      <c r="C256" s="1348" t="str">
        <f>IF(ISBLANK(TB!C225), "", TB!C225)</f>
        <v/>
      </c>
      <c r="D256" s="1348" t="str">
        <f>IF(ISBLANK(TB!D225), "", TB!D225)</f>
        <v/>
      </c>
      <c r="E256" s="1348" t="str">
        <f>IF(ISBLANK(TB!E225), "", TB!E225)</f>
        <v/>
      </c>
      <c r="F256" s="1348" t="str">
        <f>IF(ISBLANK(TB!F225), "", TB!F225)</f>
        <v/>
      </c>
      <c r="G256" s="45"/>
      <c r="H256" s="45"/>
      <c r="I256" s="45"/>
      <c r="J256" s="45"/>
      <c r="K256" s="45"/>
      <c r="L256" s="45"/>
      <c r="M256" s="45"/>
      <c r="N256" s="45"/>
      <c r="O256" s="45"/>
      <c r="P256" s="45"/>
      <c r="Q256" s="45"/>
      <c r="R256" s="45"/>
      <c r="S256" s="45"/>
      <c r="T256" s="45"/>
      <c r="U256" s="45"/>
      <c r="V256" s="45"/>
      <c r="W256" s="45"/>
      <c r="X256" s="45"/>
      <c r="Y256" s="45"/>
      <c r="Z256" s="45"/>
      <c r="AA256" s="45"/>
      <c r="AB256" s="45"/>
      <c r="AC256" s="45"/>
      <c r="AD256" s="45"/>
      <c r="AE256" s="45"/>
      <c r="AF256" s="45"/>
      <c r="AG256" s="45"/>
      <c r="AH256" s="45"/>
      <c r="AI256" s="45"/>
      <c r="AJ256" s="45"/>
      <c r="AK256" s="45"/>
      <c r="AL256" s="45"/>
      <c r="AM256" s="45"/>
      <c r="AN256" s="45"/>
      <c r="AO256" s="45"/>
      <c r="AP256" s="45"/>
      <c r="AQ256" s="45"/>
      <c r="AR256" s="45"/>
      <c r="AS256" s="45"/>
      <c r="AT256" s="45"/>
      <c r="AU256" s="45"/>
      <c r="AV256" s="45"/>
      <c r="AW256" s="45"/>
      <c r="AX256" s="45"/>
      <c r="AY256" s="45"/>
      <c r="AZ256" s="45"/>
      <c r="BA256" s="45"/>
      <c r="BB256" s="45"/>
      <c r="BC256" s="45"/>
      <c r="BD256" s="45"/>
      <c r="BE256" s="45"/>
      <c r="BF256" s="45"/>
      <c r="BG256" s="45"/>
      <c r="BH256" s="45"/>
      <c r="BI256" s="45"/>
      <c r="BJ256" s="45"/>
      <c r="BK256" s="45"/>
      <c r="BL256" s="45"/>
      <c r="BM256" s="45"/>
      <c r="BN256" s="45"/>
      <c r="BO256" s="45"/>
      <c r="BP256" s="45"/>
      <c r="BQ256" s="45"/>
      <c r="BR256" s="45"/>
      <c r="BS256" s="45"/>
      <c r="BT256" s="45"/>
      <c r="BU256" s="45"/>
      <c r="BV256" s="45"/>
      <c r="BW256" s="45"/>
      <c r="BX256" s="45"/>
      <c r="BY256" s="45"/>
      <c r="BZ256" s="45"/>
      <c r="CA256" s="45"/>
      <c r="CB256" s="45"/>
      <c r="CC256" s="45"/>
      <c r="CD256" s="45"/>
      <c r="CE256" s="45"/>
      <c r="CF256" s="45"/>
      <c r="CG256" s="45"/>
      <c r="CH256" s="45"/>
      <c r="CI256" s="45"/>
      <c r="CJ256" s="45"/>
      <c r="CK256" s="45"/>
      <c r="CL256" s="45"/>
      <c r="CM256" s="45"/>
      <c r="CN256" s="45"/>
      <c r="CO256" s="45"/>
      <c r="CP256" s="45"/>
      <c r="CQ256" s="45"/>
      <c r="CR256" s="45"/>
      <c r="CS256" s="45"/>
      <c r="CT256" s="45"/>
      <c r="CU256" s="45"/>
      <c r="CV256" s="45"/>
      <c r="CW256" s="45"/>
      <c r="CX256" s="45"/>
      <c r="CY256" s="45"/>
      <c r="CZ256" s="45"/>
      <c r="DA256" s="45"/>
      <c r="DB256" s="45"/>
      <c r="DC256" s="45"/>
      <c r="DD256" s="45"/>
      <c r="DE256" s="45"/>
      <c r="DF256" s="45"/>
      <c r="DG256" s="45"/>
      <c r="DH256" s="45"/>
      <c r="DI256" s="45"/>
      <c r="DJ256" s="45"/>
      <c r="DK256" s="45"/>
      <c r="DL256" s="45"/>
      <c r="DM256" s="45"/>
      <c r="DN256" s="45"/>
      <c r="DO256" s="45"/>
      <c r="DP256" s="45"/>
      <c r="DQ256" s="45"/>
      <c r="DR256" s="45"/>
      <c r="DS256" s="45"/>
      <c r="DT256" s="45"/>
      <c r="DU256" s="45"/>
      <c r="DV256" s="1123"/>
      <c r="DW256" s="45"/>
      <c r="DX256" s="45"/>
      <c r="DY256" s="45"/>
      <c r="DZ256" s="45"/>
      <c r="EA256" s="45"/>
      <c r="EB256" s="45"/>
      <c r="EC256" s="45"/>
      <c r="ED256" s="45"/>
      <c r="EE256" s="45"/>
      <c r="EF256" s="45"/>
      <c r="EG256" s="45"/>
      <c r="EH256" s="45"/>
      <c r="EI256" s="45"/>
      <c r="EJ256" s="45"/>
      <c r="EK256" s="45"/>
      <c r="EL256" s="45"/>
      <c r="EM256" s="45"/>
      <c r="EN256" s="45"/>
      <c r="EO256" s="45"/>
      <c r="EP256" s="45"/>
      <c r="EQ256" s="1123"/>
      <c r="ER256" s="557"/>
    </row>
    <row r="257" spans="1:148" ht="15" customHeight="1" x14ac:dyDescent="0.25">
      <c r="A257" s="625"/>
      <c r="B257" s="1343" t="str">
        <f t="shared" si="17"/>
        <v>Desk 40</v>
      </c>
      <c r="C257" s="1348" t="str">
        <f>IF(ISBLANK(TB!C226), "", TB!C226)</f>
        <v/>
      </c>
      <c r="D257" s="1348" t="str">
        <f>IF(ISBLANK(TB!D226), "", TB!D226)</f>
        <v/>
      </c>
      <c r="E257" s="1348" t="str">
        <f>IF(ISBLANK(TB!E226), "", TB!E226)</f>
        <v/>
      </c>
      <c r="F257" s="1348" t="str">
        <f>IF(ISBLANK(TB!F226), "", TB!F226)</f>
        <v/>
      </c>
      <c r="G257" s="45"/>
      <c r="H257" s="45"/>
      <c r="I257" s="45"/>
      <c r="J257" s="45"/>
      <c r="K257" s="45"/>
      <c r="L257" s="45"/>
      <c r="M257" s="45"/>
      <c r="N257" s="45"/>
      <c r="O257" s="45"/>
      <c r="P257" s="45"/>
      <c r="Q257" s="45"/>
      <c r="R257" s="45"/>
      <c r="S257" s="45"/>
      <c r="T257" s="45"/>
      <c r="U257" s="45"/>
      <c r="V257" s="45"/>
      <c r="W257" s="45"/>
      <c r="X257" s="45"/>
      <c r="Y257" s="45"/>
      <c r="Z257" s="45"/>
      <c r="AA257" s="45"/>
      <c r="AB257" s="45"/>
      <c r="AC257" s="45"/>
      <c r="AD257" s="45"/>
      <c r="AE257" s="45"/>
      <c r="AF257" s="45"/>
      <c r="AG257" s="45"/>
      <c r="AH257" s="45"/>
      <c r="AI257" s="45"/>
      <c r="AJ257" s="45"/>
      <c r="AK257" s="45"/>
      <c r="AL257" s="45"/>
      <c r="AM257" s="45"/>
      <c r="AN257" s="45"/>
      <c r="AO257" s="45"/>
      <c r="AP257" s="45"/>
      <c r="AQ257" s="45"/>
      <c r="AR257" s="45"/>
      <c r="AS257" s="45"/>
      <c r="AT257" s="45"/>
      <c r="AU257" s="45"/>
      <c r="AV257" s="45"/>
      <c r="AW257" s="45"/>
      <c r="AX257" s="45"/>
      <c r="AY257" s="45"/>
      <c r="AZ257" s="45"/>
      <c r="BA257" s="45"/>
      <c r="BB257" s="45"/>
      <c r="BC257" s="45"/>
      <c r="BD257" s="45"/>
      <c r="BE257" s="45"/>
      <c r="BF257" s="45"/>
      <c r="BG257" s="45"/>
      <c r="BH257" s="45"/>
      <c r="BI257" s="45"/>
      <c r="BJ257" s="45"/>
      <c r="BK257" s="45"/>
      <c r="BL257" s="45"/>
      <c r="BM257" s="45"/>
      <c r="BN257" s="45"/>
      <c r="BO257" s="45"/>
      <c r="BP257" s="45"/>
      <c r="BQ257" s="45"/>
      <c r="BR257" s="45"/>
      <c r="BS257" s="45"/>
      <c r="BT257" s="45"/>
      <c r="BU257" s="45"/>
      <c r="BV257" s="45"/>
      <c r="BW257" s="45"/>
      <c r="BX257" s="45"/>
      <c r="BY257" s="45"/>
      <c r="BZ257" s="45"/>
      <c r="CA257" s="45"/>
      <c r="CB257" s="45"/>
      <c r="CC257" s="45"/>
      <c r="CD257" s="45"/>
      <c r="CE257" s="45"/>
      <c r="CF257" s="45"/>
      <c r="CG257" s="45"/>
      <c r="CH257" s="45"/>
      <c r="CI257" s="45"/>
      <c r="CJ257" s="45"/>
      <c r="CK257" s="45"/>
      <c r="CL257" s="45"/>
      <c r="CM257" s="45"/>
      <c r="CN257" s="45"/>
      <c r="CO257" s="45"/>
      <c r="CP257" s="45"/>
      <c r="CQ257" s="45"/>
      <c r="CR257" s="45"/>
      <c r="CS257" s="45"/>
      <c r="CT257" s="45"/>
      <c r="CU257" s="45"/>
      <c r="CV257" s="45"/>
      <c r="CW257" s="45"/>
      <c r="CX257" s="45"/>
      <c r="CY257" s="45"/>
      <c r="CZ257" s="45"/>
      <c r="DA257" s="45"/>
      <c r="DB257" s="45"/>
      <c r="DC257" s="45"/>
      <c r="DD257" s="45"/>
      <c r="DE257" s="45"/>
      <c r="DF257" s="45"/>
      <c r="DG257" s="45"/>
      <c r="DH257" s="45"/>
      <c r="DI257" s="45"/>
      <c r="DJ257" s="45"/>
      <c r="DK257" s="45"/>
      <c r="DL257" s="45"/>
      <c r="DM257" s="45"/>
      <c r="DN257" s="45"/>
      <c r="DO257" s="45"/>
      <c r="DP257" s="45"/>
      <c r="DQ257" s="45"/>
      <c r="DR257" s="45"/>
      <c r="DS257" s="45"/>
      <c r="DT257" s="45"/>
      <c r="DU257" s="45"/>
      <c r="DV257" s="1123"/>
      <c r="DW257" s="45"/>
      <c r="DX257" s="45"/>
      <c r="DY257" s="45"/>
      <c r="DZ257" s="45"/>
      <c r="EA257" s="45"/>
      <c r="EB257" s="45"/>
      <c r="EC257" s="45"/>
      <c r="ED257" s="45"/>
      <c r="EE257" s="45"/>
      <c r="EF257" s="45"/>
      <c r="EG257" s="45"/>
      <c r="EH257" s="45"/>
      <c r="EI257" s="45"/>
      <c r="EJ257" s="45"/>
      <c r="EK257" s="45"/>
      <c r="EL257" s="45"/>
      <c r="EM257" s="45"/>
      <c r="EN257" s="45"/>
      <c r="EO257" s="45"/>
      <c r="EP257" s="45"/>
      <c r="EQ257" s="1123"/>
      <c r="ER257" s="557"/>
    </row>
    <row r="258" spans="1:148" ht="15" customHeight="1" x14ac:dyDescent="0.25">
      <c r="A258" s="625"/>
      <c r="B258" s="1343" t="str">
        <f t="shared" si="17"/>
        <v>Desk 41</v>
      </c>
      <c r="C258" s="1348" t="str">
        <f>IF(ISBLANK(TB!C227), "", TB!C227)</f>
        <v/>
      </c>
      <c r="D258" s="1348" t="str">
        <f>IF(ISBLANK(TB!D227), "", TB!D227)</f>
        <v/>
      </c>
      <c r="E258" s="1348" t="str">
        <f>IF(ISBLANK(TB!E227), "", TB!E227)</f>
        <v/>
      </c>
      <c r="F258" s="1348" t="str">
        <f>IF(ISBLANK(TB!F227), "", TB!F227)</f>
        <v/>
      </c>
      <c r="G258" s="45"/>
      <c r="H258" s="45"/>
      <c r="I258" s="45"/>
      <c r="J258" s="45"/>
      <c r="K258" s="45"/>
      <c r="L258" s="45"/>
      <c r="M258" s="45"/>
      <c r="N258" s="45"/>
      <c r="O258" s="45"/>
      <c r="P258" s="45"/>
      <c r="Q258" s="45"/>
      <c r="R258" s="45"/>
      <c r="S258" s="45"/>
      <c r="T258" s="45"/>
      <c r="U258" s="45"/>
      <c r="V258" s="45"/>
      <c r="W258" s="45"/>
      <c r="X258" s="45"/>
      <c r="Y258" s="45"/>
      <c r="Z258" s="45"/>
      <c r="AA258" s="45"/>
      <c r="AB258" s="45"/>
      <c r="AC258" s="45"/>
      <c r="AD258" s="45"/>
      <c r="AE258" s="45"/>
      <c r="AF258" s="45"/>
      <c r="AG258" s="45"/>
      <c r="AH258" s="45"/>
      <c r="AI258" s="45"/>
      <c r="AJ258" s="45"/>
      <c r="AK258" s="45"/>
      <c r="AL258" s="45"/>
      <c r="AM258" s="45"/>
      <c r="AN258" s="45"/>
      <c r="AO258" s="45"/>
      <c r="AP258" s="45"/>
      <c r="AQ258" s="45"/>
      <c r="AR258" s="45"/>
      <c r="AS258" s="45"/>
      <c r="AT258" s="45"/>
      <c r="AU258" s="45"/>
      <c r="AV258" s="45"/>
      <c r="AW258" s="45"/>
      <c r="AX258" s="45"/>
      <c r="AY258" s="45"/>
      <c r="AZ258" s="45"/>
      <c r="BA258" s="45"/>
      <c r="BB258" s="45"/>
      <c r="BC258" s="45"/>
      <c r="BD258" s="45"/>
      <c r="BE258" s="45"/>
      <c r="BF258" s="45"/>
      <c r="BG258" s="45"/>
      <c r="BH258" s="45"/>
      <c r="BI258" s="45"/>
      <c r="BJ258" s="45"/>
      <c r="BK258" s="45"/>
      <c r="BL258" s="45"/>
      <c r="BM258" s="45"/>
      <c r="BN258" s="45"/>
      <c r="BO258" s="45"/>
      <c r="BP258" s="45"/>
      <c r="BQ258" s="45"/>
      <c r="BR258" s="45"/>
      <c r="BS258" s="45"/>
      <c r="BT258" s="45"/>
      <c r="BU258" s="45"/>
      <c r="BV258" s="45"/>
      <c r="BW258" s="45"/>
      <c r="BX258" s="45"/>
      <c r="BY258" s="45"/>
      <c r="BZ258" s="45"/>
      <c r="CA258" s="45"/>
      <c r="CB258" s="45"/>
      <c r="CC258" s="45"/>
      <c r="CD258" s="45"/>
      <c r="CE258" s="45"/>
      <c r="CF258" s="45"/>
      <c r="CG258" s="45"/>
      <c r="CH258" s="45"/>
      <c r="CI258" s="45"/>
      <c r="CJ258" s="45"/>
      <c r="CK258" s="45"/>
      <c r="CL258" s="45"/>
      <c r="CM258" s="45"/>
      <c r="CN258" s="45"/>
      <c r="CO258" s="45"/>
      <c r="CP258" s="45"/>
      <c r="CQ258" s="45"/>
      <c r="CR258" s="45"/>
      <c r="CS258" s="45"/>
      <c r="CT258" s="45"/>
      <c r="CU258" s="45"/>
      <c r="CV258" s="45"/>
      <c r="CW258" s="45"/>
      <c r="CX258" s="45"/>
      <c r="CY258" s="45"/>
      <c r="CZ258" s="45"/>
      <c r="DA258" s="45"/>
      <c r="DB258" s="45"/>
      <c r="DC258" s="45"/>
      <c r="DD258" s="45"/>
      <c r="DE258" s="45"/>
      <c r="DF258" s="45"/>
      <c r="DG258" s="45"/>
      <c r="DH258" s="45"/>
      <c r="DI258" s="45"/>
      <c r="DJ258" s="45"/>
      <c r="DK258" s="45"/>
      <c r="DL258" s="45"/>
      <c r="DM258" s="45"/>
      <c r="DN258" s="45"/>
      <c r="DO258" s="45"/>
      <c r="DP258" s="45"/>
      <c r="DQ258" s="45"/>
      <c r="DR258" s="45"/>
      <c r="DS258" s="45"/>
      <c r="DT258" s="45"/>
      <c r="DU258" s="45"/>
      <c r="DV258" s="1123"/>
      <c r="DW258" s="45"/>
      <c r="DX258" s="45"/>
      <c r="DY258" s="45"/>
      <c r="DZ258" s="45"/>
      <c r="EA258" s="45"/>
      <c r="EB258" s="45"/>
      <c r="EC258" s="45"/>
      <c r="ED258" s="45"/>
      <c r="EE258" s="45"/>
      <c r="EF258" s="45"/>
      <c r="EG258" s="45"/>
      <c r="EH258" s="45"/>
      <c r="EI258" s="45"/>
      <c r="EJ258" s="45"/>
      <c r="EK258" s="45"/>
      <c r="EL258" s="45"/>
      <c r="EM258" s="45"/>
      <c r="EN258" s="45"/>
      <c r="EO258" s="45"/>
      <c r="EP258" s="45"/>
      <c r="EQ258" s="1123"/>
      <c r="ER258" s="557"/>
    </row>
    <row r="259" spans="1:148" ht="15" customHeight="1" x14ac:dyDescent="0.25">
      <c r="A259" s="625"/>
      <c r="B259" s="1343" t="str">
        <f t="shared" si="17"/>
        <v>Desk 42</v>
      </c>
      <c r="C259" s="1348" t="str">
        <f>IF(ISBLANK(TB!C228), "", TB!C228)</f>
        <v/>
      </c>
      <c r="D259" s="1348" t="str">
        <f>IF(ISBLANK(TB!D228), "", TB!D228)</f>
        <v/>
      </c>
      <c r="E259" s="1348" t="str">
        <f>IF(ISBLANK(TB!E228), "", TB!E228)</f>
        <v/>
      </c>
      <c r="F259" s="1348" t="str">
        <f>IF(ISBLANK(TB!F228), "", TB!F228)</f>
        <v/>
      </c>
      <c r="G259" s="45"/>
      <c r="H259" s="45"/>
      <c r="I259" s="45"/>
      <c r="J259" s="45"/>
      <c r="K259" s="45"/>
      <c r="L259" s="45"/>
      <c r="M259" s="45"/>
      <c r="N259" s="45"/>
      <c r="O259" s="45"/>
      <c r="P259" s="45"/>
      <c r="Q259" s="45"/>
      <c r="R259" s="45"/>
      <c r="S259" s="45"/>
      <c r="T259" s="45"/>
      <c r="U259" s="45"/>
      <c r="V259" s="45"/>
      <c r="W259" s="45"/>
      <c r="X259" s="45"/>
      <c r="Y259" s="45"/>
      <c r="Z259" s="45"/>
      <c r="AA259" s="45"/>
      <c r="AB259" s="45"/>
      <c r="AC259" s="45"/>
      <c r="AD259" s="45"/>
      <c r="AE259" s="45"/>
      <c r="AF259" s="45"/>
      <c r="AG259" s="45"/>
      <c r="AH259" s="45"/>
      <c r="AI259" s="45"/>
      <c r="AJ259" s="45"/>
      <c r="AK259" s="45"/>
      <c r="AL259" s="45"/>
      <c r="AM259" s="45"/>
      <c r="AN259" s="45"/>
      <c r="AO259" s="45"/>
      <c r="AP259" s="45"/>
      <c r="AQ259" s="45"/>
      <c r="AR259" s="45"/>
      <c r="AS259" s="45"/>
      <c r="AT259" s="45"/>
      <c r="AU259" s="45"/>
      <c r="AV259" s="45"/>
      <c r="AW259" s="45"/>
      <c r="AX259" s="45"/>
      <c r="AY259" s="45"/>
      <c r="AZ259" s="45"/>
      <c r="BA259" s="45"/>
      <c r="BB259" s="45"/>
      <c r="BC259" s="45"/>
      <c r="BD259" s="45"/>
      <c r="BE259" s="45"/>
      <c r="BF259" s="45"/>
      <c r="BG259" s="45"/>
      <c r="BH259" s="45"/>
      <c r="BI259" s="45"/>
      <c r="BJ259" s="45"/>
      <c r="BK259" s="45"/>
      <c r="BL259" s="45"/>
      <c r="BM259" s="45"/>
      <c r="BN259" s="45"/>
      <c r="BO259" s="45"/>
      <c r="BP259" s="45"/>
      <c r="BQ259" s="45"/>
      <c r="BR259" s="45"/>
      <c r="BS259" s="45"/>
      <c r="BT259" s="45"/>
      <c r="BU259" s="45"/>
      <c r="BV259" s="45"/>
      <c r="BW259" s="45"/>
      <c r="BX259" s="45"/>
      <c r="BY259" s="45"/>
      <c r="BZ259" s="45"/>
      <c r="CA259" s="45"/>
      <c r="CB259" s="45"/>
      <c r="CC259" s="45"/>
      <c r="CD259" s="45"/>
      <c r="CE259" s="45"/>
      <c r="CF259" s="45"/>
      <c r="CG259" s="45"/>
      <c r="CH259" s="45"/>
      <c r="CI259" s="45"/>
      <c r="CJ259" s="45"/>
      <c r="CK259" s="45"/>
      <c r="CL259" s="45"/>
      <c r="CM259" s="45"/>
      <c r="CN259" s="45"/>
      <c r="CO259" s="45"/>
      <c r="CP259" s="45"/>
      <c r="CQ259" s="45"/>
      <c r="CR259" s="45"/>
      <c r="CS259" s="45"/>
      <c r="CT259" s="45"/>
      <c r="CU259" s="45"/>
      <c r="CV259" s="45"/>
      <c r="CW259" s="45"/>
      <c r="CX259" s="45"/>
      <c r="CY259" s="45"/>
      <c r="CZ259" s="45"/>
      <c r="DA259" s="45"/>
      <c r="DB259" s="45"/>
      <c r="DC259" s="45"/>
      <c r="DD259" s="45"/>
      <c r="DE259" s="45"/>
      <c r="DF259" s="45"/>
      <c r="DG259" s="45"/>
      <c r="DH259" s="45"/>
      <c r="DI259" s="45"/>
      <c r="DJ259" s="45"/>
      <c r="DK259" s="45"/>
      <c r="DL259" s="45"/>
      <c r="DM259" s="45"/>
      <c r="DN259" s="45"/>
      <c r="DO259" s="45"/>
      <c r="DP259" s="45"/>
      <c r="DQ259" s="45"/>
      <c r="DR259" s="45"/>
      <c r="DS259" s="45"/>
      <c r="DT259" s="45"/>
      <c r="DU259" s="45"/>
      <c r="DV259" s="1123"/>
      <c r="DW259" s="45"/>
      <c r="DX259" s="45"/>
      <c r="DY259" s="45"/>
      <c r="DZ259" s="45"/>
      <c r="EA259" s="45"/>
      <c r="EB259" s="45"/>
      <c r="EC259" s="45"/>
      <c r="ED259" s="45"/>
      <c r="EE259" s="45"/>
      <c r="EF259" s="45"/>
      <c r="EG259" s="45"/>
      <c r="EH259" s="45"/>
      <c r="EI259" s="45"/>
      <c r="EJ259" s="45"/>
      <c r="EK259" s="45"/>
      <c r="EL259" s="45"/>
      <c r="EM259" s="45"/>
      <c r="EN259" s="45"/>
      <c r="EO259" s="45"/>
      <c r="EP259" s="45"/>
      <c r="EQ259" s="1123"/>
      <c r="ER259" s="557"/>
    </row>
    <row r="260" spans="1:148" ht="15" customHeight="1" x14ac:dyDescent="0.25">
      <c r="A260" s="625"/>
      <c r="B260" s="1343" t="str">
        <f t="shared" si="17"/>
        <v>Desk 43</v>
      </c>
      <c r="C260" s="1348" t="str">
        <f>IF(ISBLANK(TB!C229), "", TB!C229)</f>
        <v/>
      </c>
      <c r="D260" s="1348" t="str">
        <f>IF(ISBLANK(TB!D229), "", TB!D229)</f>
        <v/>
      </c>
      <c r="E260" s="1348" t="str">
        <f>IF(ISBLANK(TB!E229), "", TB!E229)</f>
        <v/>
      </c>
      <c r="F260" s="1348" t="str">
        <f>IF(ISBLANK(TB!F229), "", TB!F229)</f>
        <v/>
      </c>
      <c r="G260" s="45"/>
      <c r="H260" s="45"/>
      <c r="I260" s="45"/>
      <c r="J260" s="45"/>
      <c r="K260" s="45"/>
      <c r="L260" s="45"/>
      <c r="M260" s="45"/>
      <c r="N260" s="45"/>
      <c r="O260" s="45"/>
      <c r="P260" s="45"/>
      <c r="Q260" s="45"/>
      <c r="R260" s="45"/>
      <c r="S260" s="45"/>
      <c r="T260" s="45"/>
      <c r="U260" s="45"/>
      <c r="V260" s="45"/>
      <c r="W260" s="45"/>
      <c r="X260" s="45"/>
      <c r="Y260" s="45"/>
      <c r="Z260" s="45"/>
      <c r="AA260" s="45"/>
      <c r="AB260" s="45"/>
      <c r="AC260" s="45"/>
      <c r="AD260" s="45"/>
      <c r="AE260" s="45"/>
      <c r="AF260" s="45"/>
      <c r="AG260" s="45"/>
      <c r="AH260" s="45"/>
      <c r="AI260" s="45"/>
      <c r="AJ260" s="45"/>
      <c r="AK260" s="45"/>
      <c r="AL260" s="45"/>
      <c r="AM260" s="45"/>
      <c r="AN260" s="45"/>
      <c r="AO260" s="45"/>
      <c r="AP260" s="45"/>
      <c r="AQ260" s="45"/>
      <c r="AR260" s="45"/>
      <c r="AS260" s="45"/>
      <c r="AT260" s="45"/>
      <c r="AU260" s="45"/>
      <c r="AV260" s="45"/>
      <c r="AW260" s="45"/>
      <c r="AX260" s="45"/>
      <c r="AY260" s="45"/>
      <c r="AZ260" s="45"/>
      <c r="BA260" s="45"/>
      <c r="BB260" s="45"/>
      <c r="BC260" s="45"/>
      <c r="BD260" s="45"/>
      <c r="BE260" s="45"/>
      <c r="BF260" s="45"/>
      <c r="BG260" s="45"/>
      <c r="BH260" s="45"/>
      <c r="BI260" s="45"/>
      <c r="BJ260" s="45"/>
      <c r="BK260" s="45"/>
      <c r="BL260" s="45"/>
      <c r="BM260" s="45"/>
      <c r="BN260" s="45"/>
      <c r="BO260" s="45"/>
      <c r="BP260" s="45"/>
      <c r="BQ260" s="45"/>
      <c r="BR260" s="45"/>
      <c r="BS260" s="45"/>
      <c r="BT260" s="45"/>
      <c r="BU260" s="45"/>
      <c r="BV260" s="45"/>
      <c r="BW260" s="45"/>
      <c r="BX260" s="45"/>
      <c r="BY260" s="45"/>
      <c r="BZ260" s="45"/>
      <c r="CA260" s="45"/>
      <c r="CB260" s="45"/>
      <c r="CC260" s="45"/>
      <c r="CD260" s="45"/>
      <c r="CE260" s="45"/>
      <c r="CF260" s="45"/>
      <c r="CG260" s="45"/>
      <c r="CH260" s="45"/>
      <c r="CI260" s="45"/>
      <c r="CJ260" s="45"/>
      <c r="CK260" s="45"/>
      <c r="CL260" s="45"/>
      <c r="CM260" s="45"/>
      <c r="CN260" s="45"/>
      <c r="CO260" s="45"/>
      <c r="CP260" s="45"/>
      <c r="CQ260" s="45"/>
      <c r="CR260" s="45"/>
      <c r="CS260" s="45"/>
      <c r="CT260" s="45"/>
      <c r="CU260" s="45"/>
      <c r="CV260" s="45"/>
      <c r="CW260" s="45"/>
      <c r="CX260" s="45"/>
      <c r="CY260" s="45"/>
      <c r="CZ260" s="45"/>
      <c r="DA260" s="45"/>
      <c r="DB260" s="45"/>
      <c r="DC260" s="45"/>
      <c r="DD260" s="45"/>
      <c r="DE260" s="45"/>
      <c r="DF260" s="45"/>
      <c r="DG260" s="45"/>
      <c r="DH260" s="45"/>
      <c r="DI260" s="45"/>
      <c r="DJ260" s="45"/>
      <c r="DK260" s="45"/>
      <c r="DL260" s="45"/>
      <c r="DM260" s="45"/>
      <c r="DN260" s="45"/>
      <c r="DO260" s="45"/>
      <c r="DP260" s="45"/>
      <c r="DQ260" s="45"/>
      <c r="DR260" s="45"/>
      <c r="DS260" s="45"/>
      <c r="DT260" s="45"/>
      <c r="DU260" s="45"/>
      <c r="DV260" s="1123"/>
      <c r="DW260" s="45"/>
      <c r="DX260" s="45"/>
      <c r="DY260" s="45"/>
      <c r="DZ260" s="45"/>
      <c r="EA260" s="45"/>
      <c r="EB260" s="45"/>
      <c r="EC260" s="45"/>
      <c r="ED260" s="45"/>
      <c r="EE260" s="45"/>
      <c r="EF260" s="45"/>
      <c r="EG260" s="45"/>
      <c r="EH260" s="45"/>
      <c r="EI260" s="45"/>
      <c r="EJ260" s="45"/>
      <c r="EK260" s="45"/>
      <c r="EL260" s="45"/>
      <c r="EM260" s="45"/>
      <c r="EN260" s="45"/>
      <c r="EO260" s="45"/>
      <c r="EP260" s="45"/>
      <c r="EQ260" s="1123"/>
      <c r="ER260" s="557"/>
    </row>
    <row r="261" spans="1:148" ht="15" customHeight="1" x14ac:dyDescent="0.25">
      <c r="A261" s="625"/>
      <c r="B261" s="1343" t="str">
        <f t="shared" si="17"/>
        <v>Desk 44</v>
      </c>
      <c r="C261" s="1348" t="str">
        <f>IF(ISBLANK(TB!C230), "", TB!C230)</f>
        <v/>
      </c>
      <c r="D261" s="1348" t="str">
        <f>IF(ISBLANK(TB!D230), "", TB!D230)</f>
        <v/>
      </c>
      <c r="E261" s="1348" t="str">
        <f>IF(ISBLANK(TB!E230), "", TB!E230)</f>
        <v/>
      </c>
      <c r="F261" s="1348" t="str">
        <f>IF(ISBLANK(TB!F230), "", TB!F230)</f>
        <v/>
      </c>
      <c r="G261" s="45"/>
      <c r="H261" s="45"/>
      <c r="I261" s="45"/>
      <c r="J261" s="45"/>
      <c r="K261" s="45"/>
      <c r="L261" s="45"/>
      <c r="M261" s="45"/>
      <c r="N261" s="45"/>
      <c r="O261" s="45"/>
      <c r="P261" s="45"/>
      <c r="Q261" s="45"/>
      <c r="R261" s="45"/>
      <c r="S261" s="45"/>
      <c r="T261" s="45"/>
      <c r="U261" s="45"/>
      <c r="V261" s="45"/>
      <c r="W261" s="45"/>
      <c r="X261" s="45"/>
      <c r="Y261" s="45"/>
      <c r="Z261" s="45"/>
      <c r="AA261" s="45"/>
      <c r="AB261" s="45"/>
      <c r="AC261" s="45"/>
      <c r="AD261" s="45"/>
      <c r="AE261" s="45"/>
      <c r="AF261" s="45"/>
      <c r="AG261" s="45"/>
      <c r="AH261" s="45"/>
      <c r="AI261" s="45"/>
      <c r="AJ261" s="45"/>
      <c r="AK261" s="45"/>
      <c r="AL261" s="45"/>
      <c r="AM261" s="45"/>
      <c r="AN261" s="45"/>
      <c r="AO261" s="45"/>
      <c r="AP261" s="45"/>
      <c r="AQ261" s="45"/>
      <c r="AR261" s="45"/>
      <c r="AS261" s="45"/>
      <c r="AT261" s="45"/>
      <c r="AU261" s="45"/>
      <c r="AV261" s="45"/>
      <c r="AW261" s="45"/>
      <c r="AX261" s="45"/>
      <c r="AY261" s="45"/>
      <c r="AZ261" s="45"/>
      <c r="BA261" s="45"/>
      <c r="BB261" s="45"/>
      <c r="BC261" s="45"/>
      <c r="BD261" s="45"/>
      <c r="BE261" s="45"/>
      <c r="BF261" s="45"/>
      <c r="BG261" s="45"/>
      <c r="BH261" s="45"/>
      <c r="BI261" s="45"/>
      <c r="BJ261" s="45"/>
      <c r="BK261" s="45"/>
      <c r="BL261" s="45"/>
      <c r="BM261" s="45"/>
      <c r="BN261" s="45"/>
      <c r="BO261" s="45"/>
      <c r="BP261" s="45"/>
      <c r="BQ261" s="45"/>
      <c r="BR261" s="45"/>
      <c r="BS261" s="45"/>
      <c r="BT261" s="45"/>
      <c r="BU261" s="45"/>
      <c r="BV261" s="45"/>
      <c r="BW261" s="45"/>
      <c r="BX261" s="45"/>
      <c r="BY261" s="45"/>
      <c r="BZ261" s="45"/>
      <c r="CA261" s="45"/>
      <c r="CB261" s="45"/>
      <c r="CC261" s="45"/>
      <c r="CD261" s="45"/>
      <c r="CE261" s="45"/>
      <c r="CF261" s="45"/>
      <c r="CG261" s="45"/>
      <c r="CH261" s="45"/>
      <c r="CI261" s="45"/>
      <c r="CJ261" s="45"/>
      <c r="CK261" s="45"/>
      <c r="CL261" s="45"/>
      <c r="CM261" s="45"/>
      <c r="CN261" s="45"/>
      <c r="CO261" s="45"/>
      <c r="CP261" s="45"/>
      <c r="CQ261" s="45"/>
      <c r="CR261" s="45"/>
      <c r="CS261" s="45"/>
      <c r="CT261" s="45"/>
      <c r="CU261" s="45"/>
      <c r="CV261" s="45"/>
      <c r="CW261" s="45"/>
      <c r="CX261" s="45"/>
      <c r="CY261" s="45"/>
      <c r="CZ261" s="45"/>
      <c r="DA261" s="45"/>
      <c r="DB261" s="45"/>
      <c r="DC261" s="45"/>
      <c r="DD261" s="45"/>
      <c r="DE261" s="45"/>
      <c r="DF261" s="45"/>
      <c r="DG261" s="45"/>
      <c r="DH261" s="45"/>
      <c r="DI261" s="45"/>
      <c r="DJ261" s="45"/>
      <c r="DK261" s="45"/>
      <c r="DL261" s="45"/>
      <c r="DM261" s="45"/>
      <c r="DN261" s="45"/>
      <c r="DO261" s="45"/>
      <c r="DP261" s="45"/>
      <c r="DQ261" s="45"/>
      <c r="DR261" s="45"/>
      <c r="DS261" s="45"/>
      <c r="DT261" s="45"/>
      <c r="DU261" s="45"/>
      <c r="DV261" s="1123"/>
      <c r="DW261" s="45"/>
      <c r="DX261" s="45"/>
      <c r="DY261" s="45"/>
      <c r="DZ261" s="45"/>
      <c r="EA261" s="45"/>
      <c r="EB261" s="45"/>
      <c r="EC261" s="45"/>
      <c r="ED261" s="45"/>
      <c r="EE261" s="45"/>
      <c r="EF261" s="45"/>
      <c r="EG261" s="45"/>
      <c r="EH261" s="45"/>
      <c r="EI261" s="45"/>
      <c r="EJ261" s="45"/>
      <c r="EK261" s="45"/>
      <c r="EL261" s="45"/>
      <c r="EM261" s="45"/>
      <c r="EN261" s="45"/>
      <c r="EO261" s="45"/>
      <c r="EP261" s="45"/>
      <c r="EQ261" s="1123"/>
      <c r="ER261" s="557"/>
    </row>
    <row r="262" spans="1:148" ht="15" customHeight="1" x14ac:dyDescent="0.25">
      <c r="A262" s="625"/>
      <c r="B262" s="1343" t="str">
        <f t="shared" si="17"/>
        <v>Desk 45</v>
      </c>
      <c r="C262" s="1348" t="str">
        <f>IF(ISBLANK(TB!C231), "", TB!C231)</f>
        <v/>
      </c>
      <c r="D262" s="1348" t="str">
        <f>IF(ISBLANK(TB!D231), "", TB!D231)</f>
        <v/>
      </c>
      <c r="E262" s="1348" t="str">
        <f>IF(ISBLANK(TB!E231), "", TB!E231)</f>
        <v/>
      </c>
      <c r="F262" s="1348" t="str">
        <f>IF(ISBLANK(TB!F231), "", TB!F231)</f>
        <v/>
      </c>
      <c r="G262" s="45"/>
      <c r="H262" s="45"/>
      <c r="I262" s="45"/>
      <c r="J262" s="45"/>
      <c r="K262" s="45"/>
      <c r="L262" s="45"/>
      <c r="M262" s="45"/>
      <c r="N262" s="45"/>
      <c r="O262" s="45"/>
      <c r="P262" s="45"/>
      <c r="Q262" s="45"/>
      <c r="R262" s="45"/>
      <c r="S262" s="45"/>
      <c r="T262" s="45"/>
      <c r="U262" s="45"/>
      <c r="V262" s="45"/>
      <c r="W262" s="45"/>
      <c r="X262" s="45"/>
      <c r="Y262" s="45"/>
      <c r="Z262" s="45"/>
      <c r="AA262" s="45"/>
      <c r="AB262" s="45"/>
      <c r="AC262" s="45"/>
      <c r="AD262" s="45"/>
      <c r="AE262" s="45"/>
      <c r="AF262" s="45"/>
      <c r="AG262" s="45"/>
      <c r="AH262" s="45"/>
      <c r="AI262" s="45"/>
      <c r="AJ262" s="45"/>
      <c r="AK262" s="45"/>
      <c r="AL262" s="45"/>
      <c r="AM262" s="45"/>
      <c r="AN262" s="45"/>
      <c r="AO262" s="45"/>
      <c r="AP262" s="45"/>
      <c r="AQ262" s="45"/>
      <c r="AR262" s="45"/>
      <c r="AS262" s="45"/>
      <c r="AT262" s="45"/>
      <c r="AU262" s="45"/>
      <c r="AV262" s="45"/>
      <c r="AW262" s="45"/>
      <c r="AX262" s="45"/>
      <c r="AY262" s="45"/>
      <c r="AZ262" s="45"/>
      <c r="BA262" s="45"/>
      <c r="BB262" s="45"/>
      <c r="BC262" s="45"/>
      <c r="BD262" s="45"/>
      <c r="BE262" s="45"/>
      <c r="BF262" s="45"/>
      <c r="BG262" s="45"/>
      <c r="BH262" s="45"/>
      <c r="BI262" s="45"/>
      <c r="BJ262" s="45"/>
      <c r="BK262" s="45"/>
      <c r="BL262" s="45"/>
      <c r="BM262" s="45"/>
      <c r="BN262" s="45"/>
      <c r="BO262" s="45"/>
      <c r="BP262" s="45"/>
      <c r="BQ262" s="45"/>
      <c r="BR262" s="45"/>
      <c r="BS262" s="45"/>
      <c r="BT262" s="45"/>
      <c r="BU262" s="45"/>
      <c r="BV262" s="45"/>
      <c r="BW262" s="45"/>
      <c r="BX262" s="45"/>
      <c r="BY262" s="45"/>
      <c r="BZ262" s="45"/>
      <c r="CA262" s="45"/>
      <c r="CB262" s="45"/>
      <c r="CC262" s="45"/>
      <c r="CD262" s="45"/>
      <c r="CE262" s="45"/>
      <c r="CF262" s="45"/>
      <c r="CG262" s="45"/>
      <c r="CH262" s="45"/>
      <c r="CI262" s="45"/>
      <c r="CJ262" s="45"/>
      <c r="CK262" s="45"/>
      <c r="CL262" s="45"/>
      <c r="CM262" s="45"/>
      <c r="CN262" s="45"/>
      <c r="CO262" s="45"/>
      <c r="CP262" s="45"/>
      <c r="CQ262" s="45"/>
      <c r="CR262" s="45"/>
      <c r="CS262" s="45"/>
      <c r="CT262" s="45"/>
      <c r="CU262" s="45"/>
      <c r="CV262" s="45"/>
      <c r="CW262" s="45"/>
      <c r="CX262" s="45"/>
      <c r="CY262" s="45"/>
      <c r="CZ262" s="45"/>
      <c r="DA262" s="45"/>
      <c r="DB262" s="45"/>
      <c r="DC262" s="45"/>
      <c r="DD262" s="45"/>
      <c r="DE262" s="45"/>
      <c r="DF262" s="45"/>
      <c r="DG262" s="45"/>
      <c r="DH262" s="45"/>
      <c r="DI262" s="45"/>
      <c r="DJ262" s="45"/>
      <c r="DK262" s="45"/>
      <c r="DL262" s="45"/>
      <c r="DM262" s="45"/>
      <c r="DN262" s="45"/>
      <c r="DO262" s="45"/>
      <c r="DP262" s="45"/>
      <c r="DQ262" s="45"/>
      <c r="DR262" s="45"/>
      <c r="DS262" s="45"/>
      <c r="DT262" s="45"/>
      <c r="DU262" s="45"/>
      <c r="DV262" s="1123"/>
      <c r="DW262" s="45"/>
      <c r="DX262" s="45"/>
      <c r="DY262" s="45"/>
      <c r="DZ262" s="45"/>
      <c r="EA262" s="45"/>
      <c r="EB262" s="45"/>
      <c r="EC262" s="45"/>
      <c r="ED262" s="45"/>
      <c r="EE262" s="45"/>
      <c r="EF262" s="45"/>
      <c r="EG262" s="45"/>
      <c r="EH262" s="45"/>
      <c r="EI262" s="45"/>
      <c r="EJ262" s="45"/>
      <c r="EK262" s="45"/>
      <c r="EL262" s="45"/>
      <c r="EM262" s="45"/>
      <c r="EN262" s="45"/>
      <c r="EO262" s="45"/>
      <c r="EP262" s="45"/>
      <c r="EQ262" s="1123"/>
      <c r="ER262" s="557"/>
    </row>
    <row r="263" spans="1:148" ht="15" customHeight="1" x14ac:dyDescent="0.25">
      <c r="A263" s="625"/>
      <c r="B263" s="1343" t="str">
        <f t="shared" si="17"/>
        <v>Desk 46</v>
      </c>
      <c r="C263" s="1348" t="str">
        <f>IF(ISBLANK(TB!C232), "", TB!C232)</f>
        <v/>
      </c>
      <c r="D263" s="1348" t="str">
        <f>IF(ISBLANK(TB!D232), "", TB!D232)</f>
        <v/>
      </c>
      <c r="E263" s="1348" t="str">
        <f>IF(ISBLANK(TB!E232), "", TB!E232)</f>
        <v/>
      </c>
      <c r="F263" s="1348" t="str">
        <f>IF(ISBLANK(TB!F232), "", TB!F232)</f>
        <v/>
      </c>
      <c r="G263" s="45"/>
      <c r="H263" s="45"/>
      <c r="I263" s="45"/>
      <c r="J263" s="45"/>
      <c r="K263" s="45"/>
      <c r="L263" s="45"/>
      <c r="M263" s="45"/>
      <c r="N263" s="45"/>
      <c r="O263" s="45"/>
      <c r="P263" s="45"/>
      <c r="Q263" s="45"/>
      <c r="R263" s="45"/>
      <c r="S263" s="45"/>
      <c r="T263" s="45"/>
      <c r="U263" s="45"/>
      <c r="V263" s="45"/>
      <c r="W263" s="45"/>
      <c r="X263" s="45"/>
      <c r="Y263" s="45"/>
      <c r="Z263" s="45"/>
      <c r="AA263" s="45"/>
      <c r="AB263" s="45"/>
      <c r="AC263" s="45"/>
      <c r="AD263" s="45"/>
      <c r="AE263" s="45"/>
      <c r="AF263" s="45"/>
      <c r="AG263" s="45"/>
      <c r="AH263" s="45"/>
      <c r="AI263" s="45"/>
      <c r="AJ263" s="45"/>
      <c r="AK263" s="45"/>
      <c r="AL263" s="45"/>
      <c r="AM263" s="45"/>
      <c r="AN263" s="45"/>
      <c r="AO263" s="45"/>
      <c r="AP263" s="45"/>
      <c r="AQ263" s="45"/>
      <c r="AR263" s="45"/>
      <c r="AS263" s="45"/>
      <c r="AT263" s="45"/>
      <c r="AU263" s="45"/>
      <c r="AV263" s="45"/>
      <c r="AW263" s="45"/>
      <c r="AX263" s="45"/>
      <c r="AY263" s="45"/>
      <c r="AZ263" s="45"/>
      <c r="BA263" s="45"/>
      <c r="BB263" s="45"/>
      <c r="BC263" s="45"/>
      <c r="BD263" s="45"/>
      <c r="BE263" s="45"/>
      <c r="BF263" s="45"/>
      <c r="BG263" s="45"/>
      <c r="BH263" s="45"/>
      <c r="BI263" s="45"/>
      <c r="BJ263" s="45"/>
      <c r="BK263" s="45"/>
      <c r="BL263" s="45"/>
      <c r="BM263" s="45"/>
      <c r="BN263" s="45"/>
      <c r="BO263" s="45"/>
      <c r="BP263" s="45"/>
      <c r="BQ263" s="45"/>
      <c r="BR263" s="45"/>
      <c r="BS263" s="45"/>
      <c r="BT263" s="45"/>
      <c r="BU263" s="45"/>
      <c r="BV263" s="45"/>
      <c r="BW263" s="45"/>
      <c r="BX263" s="45"/>
      <c r="BY263" s="45"/>
      <c r="BZ263" s="45"/>
      <c r="CA263" s="45"/>
      <c r="CB263" s="45"/>
      <c r="CC263" s="45"/>
      <c r="CD263" s="45"/>
      <c r="CE263" s="45"/>
      <c r="CF263" s="45"/>
      <c r="CG263" s="45"/>
      <c r="CH263" s="45"/>
      <c r="CI263" s="45"/>
      <c r="CJ263" s="45"/>
      <c r="CK263" s="45"/>
      <c r="CL263" s="45"/>
      <c r="CM263" s="45"/>
      <c r="CN263" s="45"/>
      <c r="CO263" s="45"/>
      <c r="CP263" s="45"/>
      <c r="CQ263" s="45"/>
      <c r="CR263" s="45"/>
      <c r="CS263" s="45"/>
      <c r="CT263" s="45"/>
      <c r="CU263" s="45"/>
      <c r="CV263" s="45"/>
      <c r="CW263" s="45"/>
      <c r="CX263" s="45"/>
      <c r="CY263" s="45"/>
      <c r="CZ263" s="45"/>
      <c r="DA263" s="45"/>
      <c r="DB263" s="45"/>
      <c r="DC263" s="45"/>
      <c r="DD263" s="45"/>
      <c r="DE263" s="45"/>
      <c r="DF263" s="45"/>
      <c r="DG263" s="45"/>
      <c r="DH263" s="45"/>
      <c r="DI263" s="45"/>
      <c r="DJ263" s="45"/>
      <c r="DK263" s="45"/>
      <c r="DL263" s="45"/>
      <c r="DM263" s="45"/>
      <c r="DN263" s="45"/>
      <c r="DO263" s="45"/>
      <c r="DP263" s="45"/>
      <c r="DQ263" s="45"/>
      <c r="DR263" s="45"/>
      <c r="DS263" s="45"/>
      <c r="DT263" s="45"/>
      <c r="DU263" s="45"/>
      <c r="DV263" s="1123"/>
      <c r="DW263" s="45"/>
      <c r="DX263" s="45"/>
      <c r="DY263" s="45"/>
      <c r="DZ263" s="45"/>
      <c r="EA263" s="45"/>
      <c r="EB263" s="45"/>
      <c r="EC263" s="45"/>
      <c r="ED263" s="45"/>
      <c r="EE263" s="45"/>
      <c r="EF263" s="45"/>
      <c r="EG263" s="45"/>
      <c r="EH263" s="45"/>
      <c r="EI263" s="45"/>
      <c r="EJ263" s="45"/>
      <c r="EK263" s="45"/>
      <c r="EL263" s="45"/>
      <c r="EM263" s="45"/>
      <c r="EN263" s="45"/>
      <c r="EO263" s="45"/>
      <c r="EP263" s="45"/>
      <c r="EQ263" s="1123"/>
      <c r="ER263" s="557"/>
    </row>
    <row r="264" spans="1:148" ht="15" customHeight="1" x14ac:dyDescent="0.25">
      <c r="A264" s="625"/>
      <c r="B264" s="1343" t="str">
        <f t="shared" si="17"/>
        <v>Desk 47</v>
      </c>
      <c r="C264" s="1348" t="str">
        <f>IF(ISBLANK(TB!C233), "", TB!C233)</f>
        <v/>
      </c>
      <c r="D264" s="1348" t="str">
        <f>IF(ISBLANK(TB!D233), "", TB!D233)</f>
        <v/>
      </c>
      <c r="E264" s="1348" t="str">
        <f>IF(ISBLANK(TB!E233), "", TB!E233)</f>
        <v/>
      </c>
      <c r="F264" s="1348" t="str">
        <f>IF(ISBLANK(TB!F233), "", TB!F233)</f>
        <v/>
      </c>
      <c r="G264" s="45"/>
      <c r="H264" s="45"/>
      <c r="I264" s="45"/>
      <c r="J264" s="45"/>
      <c r="K264" s="45"/>
      <c r="L264" s="45"/>
      <c r="M264" s="45"/>
      <c r="N264" s="45"/>
      <c r="O264" s="45"/>
      <c r="P264" s="45"/>
      <c r="Q264" s="45"/>
      <c r="R264" s="45"/>
      <c r="S264" s="45"/>
      <c r="T264" s="45"/>
      <c r="U264" s="45"/>
      <c r="V264" s="45"/>
      <c r="W264" s="45"/>
      <c r="X264" s="45"/>
      <c r="Y264" s="45"/>
      <c r="Z264" s="45"/>
      <c r="AA264" s="45"/>
      <c r="AB264" s="45"/>
      <c r="AC264" s="45"/>
      <c r="AD264" s="45"/>
      <c r="AE264" s="45"/>
      <c r="AF264" s="45"/>
      <c r="AG264" s="45"/>
      <c r="AH264" s="45"/>
      <c r="AI264" s="45"/>
      <c r="AJ264" s="45"/>
      <c r="AK264" s="45"/>
      <c r="AL264" s="45"/>
      <c r="AM264" s="45"/>
      <c r="AN264" s="45"/>
      <c r="AO264" s="45"/>
      <c r="AP264" s="45"/>
      <c r="AQ264" s="45"/>
      <c r="AR264" s="45"/>
      <c r="AS264" s="45"/>
      <c r="AT264" s="45"/>
      <c r="AU264" s="45"/>
      <c r="AV264" s="45"/>
      <c r="AW264" s="45"/>
      <c r="AX264" s="45"/>
      <c r="AY264" s="45"/>
      <c r="AZ264" s="45"/>
      <c r="BA264" s="45"/>
      <c r="BB264" s="45"/>
      <c r="BC264" s="45"/>
      <c r="BD264" s="45"/>
      <c r="BE264" s="45"/>
      <c r="BF264" s="45"/>
      <c r="BG264" s="45"/>
      <c r="BH264" s="45"/>
      <c r="BI264" s="45"/>
      <c r="BJ264" s="45"/>
      <c r="BK264" s="45"/>
      <c r="BL264" s="45"/>
      <c r="BM264" s="45"/>
      <c r="BN264" s="45"/>
      <c r="BO264" s="45"/>
      <c r="BP264" s="45"/>
      <c r="BQ264" s="45"/>
      <c r="BR264" s="45"/>
      <c r="BS264" s="45"/>
      <c r="BT264" s="45"/>
      <c r="BU264" s="45"/>
      <c r="BV264" s="45"/>
      <c r="BW264" s="45"/>
      <c r="BX264" s="45"/>
      <c r="BY264" s="45"/>
      <c r="BZ264" s="45"/>
      <c r="CA264" s="45"/>
      <c r="CB264" s="45"/>
      <c r="CC264" s="45"/>
      <c r="CD264" s="45"/>
      <c r="CE264" s="45"/>
      <c r="CF264" s="45"/>
      <c r="CG264" s="45"/>
      <c r="CH264" s="45"/>
      <c r="CI264" s="45"/>
      <c r="CJ264" s="45"/>
      <c r="CK264" s="45"/>
      <c r="CL264" s="45"/>
      <c r="CM264" s="45"/>
      <c r="CN264" s="45"/>
      <c r="CO264" s="45"/>
      <c r="CP264" s="45"/>
      <c r="CQ264" s="45"/>
      <c r="CR264" s="45"/>
      <c r="CS264" s="45"/>
      <c r="CT264" s="45"/>
      <c r="CU264" s="45"/>
      <c r="CV264" s="45"/>
      <c r="CW264" s="45"/>
      <c r="CX264" s="45"/>
      <c r="CY264" s="45"/>
      <c r="CZ264" s="45"/>
      <c r="DA264" s="45"/>
      <c r="DB264" s="45"/>
      <c r="DC264" s="45"/>
      <c r="DD264" s="45"/>
      <c r="DE264" s="45"/>
      <c r="DF264" s="45"/>
      <c r="DG264" s="45"/>
      <c r="DH264" s="45"/>
      <c r="DI264" s="45"/>
      <c r="DJ264" s="45"/>
      <c r="DK264" s="45"/>
      <c r="DL264" s="45"/>
      <c r="DM264" s="45"/>
      <c r="DN264" s="45"/>
      <c r="DO264" s="45"/>
      <c r="DP264" s="45"/>
      <c r="DQ264" s="45"/>
      <c r="DR264" s="45"/>
      <c r="DS264" s="45"/>
      <c r="DT264" s="45"/>
      <c r="DU264" s="45"/>
      <c r="DV264" s="1123"/>
      <c r="DW264" s="45"/>
      <c r="DX264" s="45"/>
      <c r="DY264" s="45"/>
      <c r="DZ264" s="45"/>
      <c r="EA264" s="45"/>
      <c r="EB264" s="45"/>
      <c r="EC264" s="45"/>
      <c r="ED264" s="45"/>
      <c r="EE264" s="45"/>
      <c r="EF264" s="45"/>
      <c r="EG264" s="45"/>
      <c r="EH264" s="45"/>
      <c r="EI264" s="45"/>
      <c r="EJ264" s="45"/>
      <c r="EK264" s="45"/>
      <c r="EL264" s="45"/>
      <c r="EM264" s="45"/>
      <c r="EN264" s="45"/>
      <c r="EO264" s="45"/>
      <c r="EP264" s="45"/>
      <c r="EQ264" s="1123"/>
      <c r="ER264" s="557"/>
    </row>
    <row r="265" spans="1:148" ht="15" customHeight="1" x14ac:dyDescent="0.25">
      <c r="A265" s="625"/>
      <c r="B265" s="1343" t="str">
        <f t="shared" si="17"/>
        <v>Desk 48</v>
      </c>
      <c r="C265" s="1348" t="str">
        <f>IF(ISBLANK(TB!C234), "", TB!C234)</f>
        <v/>
      </c>
      <c r="D265" s="1348" t="str">
        <f>IF(ISBLANK(TB!D234), "", TB!D234)</f>
        <v/>
      </c>
      <c r="E265" s="1348" t="str">
        <f>IF(ISBLANK(TB!E234), "", TB!E234)</f>
        <v/>
      </c>
      <c r="F265" s="1348" t="str">
        <f>IF(ISBLANK(TB!F234), "", TB!F234)</f>
        <v/>
      </c>
      <c r="G265" s="45"/>
      <c r="H265" s="45"/>
      <c r="I265" s="45"/>
      <c r="J265" s="45"/>
      <c r="K265" s="45"/>
      <c r="L265" s="45"/>
      <c r="M265" s="45"/>
      <c r="N265" s="45"/>
      <c r="O265" s="45"/>
      <c r="P265" s="45"/>
      <c r="Q265" s="45"/>
      <c r="R265" s="45"/>
      <c r="S265" s="45"/>
      <c r="T265" s="45"/>
      <c r="U265" s="45"/>
      <c r="V265" s="45"/>
      <c r="W265" s="45"/>
      <c r="X265" s="45"/>
      <c r="Y265" s="45"/>
      <c r="Z265" s="45"/>
      <c r="AA265" s="45"/>
      <c r="AB265" s="45"/>
      <c r="AC265" s="45"/>
      <c r="AD265" s="45"/>
      <c r="AE265" s="45"/>
      <c r="AF265" s="45"/>
      <c r="AG265" s="45"/>
      <c r="AH265" s="45"/>
      <c r="AI265" s="45"/>
      <c r="AJ265" s="45"/>
      <c r="AK265" s="45"/>
      <c r="AL265" s="45"/>
      <c r="AM265" s="45"/>
      <c r="AN265" s="45"/>
      <c r="AO265" s="45"/>
      <c r="AP265" s="45"/>
      <c r="AQ265" s="45"/>
      <c r="AR265" s="45"/>
      <c r="AS265" s="45"/>
      <c r="AT265" s="45"/>
      <c r="AU265" s="45"/>
      <c r="AV265" s="45"/>
      <c r="AW265" s="45"/>
      <c r="AX265" s="45"/>
      <c r="AY265" s="45"/>
      <c r="AZ265" s="45"/>
      <c r="BA265" s="45"/>
      <c r="BB265" s="45"/>
      <c r="BC265" s="45"/>
      <c r="BD265" s="45"/>
      <c r="BE265" s="45"/>
      <c r="BF265" s="45"/>
      <c r="BG265" s="45"/>
      <c r="BH265" s="45"/>
      <c r="BI265" s="45"/>
      <c r="BJ265" s="45"/>
      <c r="BK265" s="45"/>
      <c r="BL265" s="45"/>
      <c r="BM265" s="45"/>
      <c r="BN265" s="45"/>
      <c r="BO265" s="45"/>
      <c r="BP265" s="45"/>
      <c r="BQ265" s="45"/>
      <c r="BR265" s="45"/>
      <c r="BS265" s="45"/>
      <c r="BT265" s="45"/>
      <c r="BU265" s="45"/>
      <c r="BV265" s="45"/>
      <c r="BW265" s="45"/>
      <c r="BX265" s="45"/>
      <c r="BY265" s="45"/>
      <c r="BZ265" s="45"/>
      <c r="CA265" s="45"/>
      <c r="CB265" s="45"/>
      <c r="CC265" s="45"/>
      <c r="CD265" s="45"/>
      <c r="CE265" s="45"/>
      <c r="CF265" s="45"/>
      <c r="CG265" s="45"/>
      <c r="CH265" s="45"/>
      <c r="CI265" s="45"/>
      <c r="CJ265" s="45"/>
      <c r="CK265" s="45"/>
      <c r="CL265" s="45"/>
      <c r="CM265" s="45"/>
      <c r="CN265" s="45"/>
      <c r="CO265" s="45"/>
      <c r="CP265" s="45"/>
      <c r="CQ265" s="45"/>
      <c r="CR265" s="45"/>
      <c r="CS265" s="45"/>
      <c r="CT265" s="45"/>
      <c r="CU265" s="45"/>
      <c r="CV265" s="45"/>
      <c r="CW265" s="45"/>
      <c r="CX265" s="45"/>
      <c r="CY265" s="45"/>
      <c r="CZ265" s="45"/>
      <c r="DA265" s="45"/>
      <c r="DB265" s="45"/>
      <c r="DC265" s="45"/>
      <c r="DD265" s="45"/>
      <c r="DE265" s="45"/>
      <c r="DF265" s="45"/>
      <c r="DG265" s="45"/>
      <c r="DH265" s="45"/>
      <c r="DI265" s="45"/>
      <c r="DJ265" s="45"/>
      <c r="DK265" s="45"/>
      <c r="DL265" s="45"/>
      <c r="DM265" s="45"/>
      <c r="DN265" s="45"/>
      <c r="DO265" s="45"/>
      <c r="DP265" s="45"/>
      <c r="DQ265" s="45"/>
      <c r="DR265" s="45"/>
      <c r="DS265" s="45"/>
      <c r="DT265" s="45"/>
      <c r="DU265" s="45"/>
      <c r="DV265" s="1123"/>
      <c r="DW265" s="45"/>
      <c r="DX265" s="45"/>
      <c r="DY265" s="45"/>
      <c r="DZ265" s="45"/>
      <c r="EA265" s="45"/>
      <c r="EB265" s="45"/>
      <c r="EC265" s="45"/>
      <c r="ED265" s="45"/>
      <c r="EE265" s="45"/>
      <c r="EF265" s="45"/>
      <c r="EG265" s="45"/>
      <c r="EH265" s="45"/>
      <c r="EI265" s="45"/>
      <c r="EJ265" s="45"/>
      <c r="EK265" s="45"/>
      <c r="EL265" s="45"/>
      <c r="EM265" s="45"/>
      <c r="EN265" s="45"/>
      <c r="EO265" s="45"/>
      <c r="EP265" s="45"/>
      <c r="EQ265" s="1123"/>
      <c r="ER265" s="557"/>
    </row>
    <row r="266" spans="1:148" ht="15" customHeight="1" x14ac:dyDescent="0.25">
      <c r="A266" s="625"/>
      <c r="B266" s="1343" t="str">
        <f t="shared" si="17"/>
        <v>Desk 49</v>
      </c>
      <c r="C266" s="1348" t="str">
        <f>IF(ISBLANK(TB!C235), "", TB!C235)</f>
        <v/>
      </c>
      <c r="D266" s="1348" t="str">
        <f>IF(ISBLANK(TB!D235), "", TB!D235)</f>
        <v/>
      </c>
      <c r="E266" s="1348" t="str">
        <f>IF(ISBLANK(TB!E235), "", TB!E235)</f>
        <v/>
      </c>
      <c r="F266" s="1348" t="str">
        <f>IF(ISBLANK(TB!F235), "", TB!F235)</f>
        <v/>
      </c>
      <c r="G266" s="45"/>
      <c r="H266" s="45"/>
      <c r="I266" s="45"/>
      <c r="J266" s="45"/>
      <c r="K266" s="45"/>
      <c r="L266" s="45"/>
      <c r="M266" s="45"/>
      <c r="N266" s="45"/>
      <c r="O266" s="45"/>
      <c r="P266" s="45"/>
      <c r="Q266" s="45"/>
      <c r="R266" s="45"/>
      <c r="S266" s="45"/>
      <c r="T266" s="45"/>
      <c r="U266" s="45"/>
      <c r="V266" s="45"/>
      <c r="W266" s="45"/>
      <c r="X266" s="45"/>
      <c r="Y266" s="45"/>
      <c r="Z266" s="45"/>
      <c r="AA266" s="45"/>
      <c r="AB266" s="45"/>
      <c r="AC266" s="45"/>
      <c r="AD266" s="45"/>
      <c r="AE266" s="45"/>
      <c r="AF266" s="45"/>
      <c r="AG266" s="45"/>
      <c r="AH266" s="45"/>
      <c r="AI266" s="45"/>
      <c r="AJ266" s="45"/>
      <c r="AK266" s="45"/>
      <c r="AL266" s="45"/>
      <c r="AM266" s="45"/>
      <c r="AN266" s="45"/>
      <c r="AO266" s="45"/>
      <c r="AP266" s="45"/>
      <c r="AQ266" s="45"/>
      <c r="AR266" s="45"/>
      <c r="AS266" s="45"/>
      <c r="AT266" s="45"/>
      <c r="AU266" s="45"/>
      <c r="AV266" s="45"/>
      <c r="AW266" s="45"/>
      <c r="AX266" s="45"/>
      <c r="AY266" s="45"/>
      <c r="AZ266" s="45"/>
      <c r="BA266" s="45"/>
      <c r="BB266" s="45"/>
      <c r="BC266" s="45"/>
      <c r="BD266" s="45"/>
      <c r="BE266" s="45"/>
      <c r="BF266" s="45"/>
      <c r="BG266" s="45"/>
      <c r="BH266" s="45"/>
      <c r="BI266" s="45"/>
      <c r="BJ266" s="45"/>
      <c r="BK266" s="45"/>
      <c r="BL266" s="45"/>
      <c r="BM266" s="45"/>
      <c r="BN266" s="45"/>
      <c r="BO266" s="45"/>
      <c r="BP266" s="45"/>
      <c r="BQ266" s="45"/>
      <c r="BR266" s="45"/>
      <c r="BS266" s="45"/>
      <c r="BT266" s="45"/>
      <c r="BU266" s="45"/>
      <c r="BV266" s="45"/>
      <c r="BW266" s="45"/>
      <c r="BX266" s="45"/>
      <c r="BY266" s="45"/>
      <c r="BZ266" s="45"/>
      <c r="CA266" s="45"/>
      <c r="CB266" s="45"/>
      <c r="CC266" s="45"/>
      <c r="CD266" s="45"/>
      <c r="CE266" s="45"/>
      <c r="CF266" s="45"/>
      <c r="CG266" s="45"/>
      <c r="CH266" s="45"/>
      <c r="CI266" s="45"/>
      <c r="CJ266" s="45"/>
      <c r="CK266" s="45"/>
      <c r="CL266" s="45"/>
      <c r="CM266" s="45"/>
      <c r="CN266" s="45"/>
      <c r="CO266" s="45"/>
      <c r="CP266" s="45"/>
      <c r="CQ266" s="45"/>
      <c r="CR266" s="45"/>
      <c r="CS266" s="45"/>
      <c r="CT266" s="45"/>
      <c r="CU266" s="45"/>
      <c r="CV266" s="45"/>
      <c r="CW266" s="45"/>
      <c r="CX266" s="45"/>
      <c r="CY266" s="45"/>
      <c r="CZ266" s="45"/>
      <c r="DA266" s="45"/>
      <c r="DB266" s="45"/>
      <c r="DC266" s="45"/>
      <c r="DD266" s="45"/>
      <c r="DE266" s="45"/>
      <c r="DF266" s="45"/>
      <c r="DG266" s="45"/>
      <c r="DH266" s="45"/>
      <c r="DI266" s="45"/>
      <c r="DJ266" s="45"/>
      <c r="DK266" s="45"/>
      <c r="DL266" s="45"/>
      <c r="DM266" s="45"/>
      <c r="DN266" s="45"/>
      <c r="DO266" s="45"/>
      <c r="DP266" s="45"/>
      <c r="DQ266" s="45"/>
      <c r="DR266" s="45"/>
      <c r="DS266" s="45"/>
      <c r="DT266" s="45"/>
      <c r="DU266" s="45"/>
      <c r="DV266" s="1123"/>
      <c r="DW266" s="45"/>
      <c r="DX266" s="45"/>
      <c r="DY266" s="45"/>
      <c r="DZ266" s="45"/>
      <c r="EA266" s="45"/>
      <c r="EB266" s="45"/>
      <c r="EC266" s="45"/>
      <c r="ED266" s="45"/>
      <c r="EE266" s="45"/>
      <c r="EF266" s="45"/>
      <c r="EG266" s="45"/>
      <c r="EH266" s="45"/>
      <c r="EI266" s="45"/>
      <c r="EJ266" s="45"/>
      <c r="EK266" s="45"/>
      <c r="EL266" s="45"/>
      <c r="EM266" s="45"/>
      <c r="EN266" s="45"/>
      <c r="EO266" s="45"/>
      <c r="EP266" s="45"/>
      <c r="EQ266" s="1123"/>
      <c r="ER266" s="557"/>
    </row>
    <row r="267" spans="1:148" ht="15" customHeight="1" x14ac:dyDescent="0.25">
      <c r="A267" s="625"/>
      <c r="B267" s="1343" t="str">
        <f t="shared" si="17"/>
        <v>Desk 50</v>
      </c>
      <c r="C267" s="1348" t="str">
        <f>IF(ISBLANK(TB!C236), "", TB!C236)</f>
        <v/>
      </c>
      <c r="D267" s="1348" t="str">
        <f>IF(ISBLANK(TB!D236), "", TB!D236)</f>
        <v/>
      </c>
      <c r="E267" s="1348" t="str">
        <f>IF(ISBLANK(TB!E236), "", TB!E236)</f>
        <v/>
      </c>
      <c r="F267" s="1348" t="str">
        <f>IF(ISBLANK(TB!F236), "", TB!F236)</f>
        <v/>
      </c>
      <c r="G267" s="45"/>
      <c r="H267" s="45"/>
      <c r="I267" s="45"/>
      <c r="J267" s="45"/>
      <c r="K267" s="45"/>
      <c r="L267" s="45"/>
      <c r="M267" s="45"/>
      <c r="N267" s="45"/>
      <c r="O267" s="45"/>
      <c r="P267" s="45"/>
      <c r="Q267" s="45"/>
      <c r="R267" s="45"/>
      <c r="S267" s="45"/>
      <c r="T267" s="45"/>
      <c r="U267" s="45"/>
      <c r="V267" s="45"/>
      <c r="W267" s="45"/>
      <c r="X267" s="45"/>
      <c r="Y267" s="45"/>
      <c r="Z267" s="45"/>
      <c r="AA267" s="45"/>
      <c r="AB267" s="45"/>
      <c r="AC267" s="45"/>
      <c r="AD267" s="45"/>
      <c r="AE267" s="45"/>
      <c r="AF267" s="45"/>
      <c r="AG267" s="45"/>
      <c r="AH267" s="45"/>
      <c r="AI267" s="45"/>
      <c r="AJ267" s="45"/>
      <c r="AK267" s="45"/>
      <c r="AL267" s="45"/>
      <c r="AM267" s="45"/>
      <c r="AN267" s="45"/>
      <c r="AO267" s="45"/>
      <c r="AP267" s="45"/>
      <c r="AQ267" s="45"/>
      <c r="AR267" s="45"/>
      <c r="AS267" s="45"/>
      <c r="AT267" s="45"/>
      <c r="AU267" s="45"/>
      <c r="AV267" s="45"/>
      <c r="AW267" s="45"/>
      <c r="AX267" s="45"/>
      <c r="AY267" s="45"/>
      <c r="AZ267" s="45"/>
      <c r="BA267" s="45"/>
      <c r="BB267" s="45"/>
      <c r="BC267" s="45"/>
      <c r="BD267" s="45"/>
      <c r="BE267" s="45"/>
      <c r="BF267" s="45"/>
      <c r="BG267" s="45"/>
      <c r="BH267" s="45"/>
      <c r="BI267" s="45"/>
      <c r="BJ267" s="45"/>
      <c r="BK267" s="45"/>
      <c r="BL267" s="45"/>
      <c r="BM267" s="45"/>
      <c r="BN267" s="45"/>
      <c r="BO267" s="45"/>
      <c r="BP267" s="45"/>
      <c r="BQ267" s="45"/>
      <c r="BR267" s="45"/>
      <c r="BS267" s="45"/>
      <c r="BT267" s="45"/>
      <c r="BU267" s="45"/>
      <c r="BV267" s="45"/>
      <c r="BW267" s="45"/>
      <c r="BX267" s="45"/>
      <c r="BY267" s="45"/>
      <c r="BZ267" s="45"/>
      <c r="CA267" s="45"/>
      <c r="CB267" s="45"/>
      <c r="CC267" s="45"/>
      <c r="CD267" s="45"/>
      <c r="CE267" s="45"/>
      <c r="CF267" s="45"/>
      <c r="CG267" s="45"/>
      <c r="CH267" s="45"/>
      <c r="CI267" s="45"/>
      <c r="CJ267" s="45"/>
      <c r="CK267" s="45"/>
      <c r="CL267" s="45"/>
      <c r="CM267" s="45"/>
      <c r="CN267" s="45"/>
      <c r="CO267" s="45"/>
      <c r="CP267" s="45"/>
      <c r="CQ267" s="45"/>
      <c r="CR267" s="45"/>
      <c r="CS267" s="45"/>
      <c r="CT267" s="45"/>
      <c r="CU267" s="45"/>
      <c r="CV267" s="45"/>
      <c r="CW267" s="45"/>
      <c r="CX267" s="45"/>
      <c r="CY267" s="45"/>
      <c r="CZ267" s="45"/>
      <c r="DA267" s="45"/>
      <c r="DB267" s="45"/>
      <c r="DC267" s="45"/>
      <c r="DD267" s="45"/>
      <c r="DE267" s="45"/>
      <c r="DF267" s="45"/>
      <c r="DG267" s="45"/>
      <c r="DH267" s="45"/>
      <c r="DI267" s="45"/>
      <c r="DJ267" s="45"/>
      <c r="DK267" s="45"/>
      <c r="DL267" s="45"/>
      <c r="DM267" s="45"/>
      <c r="DN267" s="45"/>
      <c r="DO267" s="45"/>
      <c r="DP267" s="45"/>
      <c r="DQ267" s="45"/>
      <c r="DR267" s="45"/>
      <c r="DS267" s="45"/>
      <c r="DT267" s="45"/>
      <c r="DU267" s="45"/>
      <c r="DV267" s="1123"/>
      <c r="DW267" s="45"/>
      <c r="DX267" s="45"/>
      <c r="DY267" s="45"/>
      <c r="DZ267" s="45"/>
      <c r="EA267" s="45"/>
      <c r="EB267" s="45"/>
      <c r="EC267" s="45"/>
      <c r="ED267" s="45"/>
      <c r="EE267" s="45"/>
      <c r="EF267" s="45"/>
      <c r="EG267" s="45"/>
      <c r="EH267" s="45"/>
      <c r="EI267" s="45"/>
      <c r="EJ267" s="45"/>
      <c r="EK267" s="45"/>
      <c r="EL267" s="45"/>
      <c r="EM267" s="45"/>
      <c r="EN267" s="45"/>
      <c r="EO267" s="45"/>
      <c r="EP267" s="45"/>
      <c r="EQ267" s="1123"/>
      <c r="ER267" s="557"/>
    </row>
    <row r="268" spans="1:148" ht="15" customHeight="1" x14ac:dyDescent="0.25">
      <c r="A268" s="625"/>
      <c r="B268" s="1343" t="str">
        <f t="shared" si="17"/>
        <v>Desk 51</v>
      </c>
      <c r="C268" s="1348" t="str">
        <f>IF(ISBLANK(TB!C237), "", TB!C237)</f>
        <v/>
      </c>
      <c r="D268" s="1348" t="str">
        <f>IF(ISBLANK(TB!D237), "", TB!D237)</f>
        <v/>
      </c>
      <c r="E268" s="1348" t="str">
        <f>IF(ISBLANK(TB!E237), "", TB!E237)</f>
        <v/>
      </c>
      <c r="F268" s="1348" t="str">
        <f>IF(ISBLANK(TB!F237), "", TB!F237)</f>
        <v/>
      </c>
      <c r="G268" s="45"/>
      <c r="H268" s="45"/>
      <c r="I268" s="45"/>
      <c r="J268" s="45"/>
      <c r="K268" s="45"/>
      <c r="L268" s="45"/>
      <c r="M268" s="45"/>
      <c r="N268" s="45"/>
      <c r="O268" s="45"/>
      <c r="P268" s="45"/>
      <c r="Q268" s="45"/>
      <c r="R268" s="45"/>
      <c r="S268" s="45"/>
      <c r="T268" s="45"/>
      <c r="U268" s="45"/>
      <c r="V268" s="45"/>
      <c r="W268" s="45"/>
      <c r="X268" s="45"/>
      <c r="Y268" s="45"/>
      <c r="Z268" s="45"/>
      <c r="AA268" s="45"/>
      <c r="AB268" s="45"/>
      <c r="AC268" s="45"/>
      <c r="AD268" s="45"/>
      <c r="AE268" s="45"/>
      <c r="AF268" s="45"/>
      <c r="AG268" s="45"/>
      <c r="AH268" s="45"/>
      <c r="AI268" s="45"/>
      <c r="AJ268" s="45"/>
      <c r="AK268" s="45"/>
      <c r="AL268" s="45"/>
      <c r="AM268" s="45"/>
      <c r="AN268" s="45"/>
      <c r="AO268" s="45"/>
      <c r="AP268" s="45"/>
      <c r="AQ268" s="45"/>
      <c r="AR268" s="45"/>
      <c r="AS268" s="45"/>
      <c r="AT268" s="45"/>
      <c r="AU268" s="45"/>
      <c r="AV268" s="45"/>
      <c r="AW268" s="45"/>
      <c r="AX268" s="45"/>
      <c r="AY268" s="45"/>
      <c r="AZ268" s="45"/>
      <c r="BA268" s="45"/>
      <c r="BB268" s="45"/>
      <c r="BC268" s="45"/>
      <c r="BD268" s="45"/>
      <c r="BE268" s="45"/>
      <c r="BF268" s="45"/>
      <c r="BG268" s="45"/>
      <c r="BH268" s="45"/>
      <c r="BI268" s="45"/>
      <c r="BJ268" s="45"/>
      <c r="BK268" s="45"/>
      <c r="BL268" s="45"/>
      <c r="BM268" s="45"/>
      <c r="BN268" s="45"/>
      <c r="BO268" s="45"/>
      <c r="BP268" s="45"/>
      <c r="BQ268" s="45"/>
      <c r="BR268" s="45"/>
      <c r="BS268" s="45"/>
      <c r="BT268" s="45"/>
      <c r="BU268" s="45"/>
      <c r="BV268" s="45"/>
      <c r="BW268" s="45"/>
      <c r="BX268" s="45"/>
      <c r="BY268" s="45"/>
      <c r="BZ268" s="45"/>
      <c r="CA268" s="45"/>
      <c r="CB268" s="45"/>
      <c r="CC268" s="45"/>
      <c r="CD268" s="45"/>
      <c r="CE268" s="45"/>
      <c r="CF268" s="45"/>
      <c r="CG268" s="45"/>
      <c r="CH268" s="45"/>
      <c r="CI268" s="45"/>
      <c r="CJ268" s="45"/>
      <c r="CK268" s="45"/>
      <c r="CL268" s="45"/>
      <c r="CM268" s="45"/>
      <c r="CN268" s="45"/>
      <c r="CO268" s="45"/>
      <c r="CP268" s="45"/>
      <c r="CQ268" s="45"/>
      <c r="CR268" s="45"/>
      <c r="CS268" s="45"/>
      <c r="CT268" s="45"/>
      <c r="CU268" s="45"/>
      <c r="CV268" s="45"/>
      <c r="CW268" s="45"/>
      <c r="CX268" s="45"/>
      <c r="CY268" s="45"/>
      <c r="CZ268" s="45"/>
      <c r="DA268" s="45"/>
      <c r="DB268" s="45"/>
      <c r="DC268" s="45"/>
      <c r="DD268" s="45"/>
      <c r="DE268" s="45"/>
      <c r="DF268" s="45"/>
      <c r="DG268" s="45"/>
      <c r="DH268" s="45"/>
      <c r="DI268" s="45"/>
      <c r="DJ268" s="45"/>
      <c r="DK268" s="45"/>
      <c r="DL268" s="45"/>
      <c r="DM268" s="45"/>
      <c r="DN268" s="45"/>
      <c r="DO268" s="45"/>
      <c r="DP268" s="45"/>
      <c r="DQ268" s="45"/>
      <c r="DR268" s="45"/>
      <c r="DS268" s="45"/>
      <c r="DT268" s="45"/>
      <c r="DU268" s="45"/>
      <c r="DV268" s="1123"/>
      <c r="DW268" s="45"/>
      <c r="DX268" s="45"/>
      <c r="DY268" s="45"/>
      <c r="DZ268" s="45"/>
      <c r="EA268" s="45"/>
      <c r="EB268" s="45"/>
      <c r="EC268" s="45"/>
      <c r="ED268" s="45"/>
      <c r="EE268" s="45"/>
      <c r="EF268" s="45"/>
      <c r="EG268" s="45"/>
      <c r="EH268" s="45"/>
      <c r="EI268" s="45"/>
      <c r="EJ268" s="45"/>
      <c r="EK268" s="45"/>
      <c r="EL268" s="45"/>
      <c r="EM268" s="45"/>
      <c r="EN268" s="45"/>
      <c r="EO268" s="45"/>
      <c r="EP268" s="45"/>
      <c r="EQ268" s="1123"/>
      <c r="ER268" s="557"/>
    </row>
    <row r="269" spans="1:148" ht="15" customHeight="1" x14ac:dyDescent="0.25">
      <c r="A269" s="625"/>
      <c r="B269" s="1343" t="str">
        <f t="shared" si="17"/>
        <v>Desk 52</v>
      </c>
      <c r="C269" s="1348" t="str">
        <f>IF(ISBLANK(TB!C238), "", TB!C238)</f>
        <v/>
      </c>
      <c r="D269" s="1348" t="str">
        <f>IF(ISBLANK(TB!D238), "", TB!D238)</f>
        <v/>
      </c>
      <c r="E269" s="1348" t="str">
        <f>IF(ISBLANK(TB!E238), "", TB!E238)</f>
        <v/>
      </c>
      <c r="F269" s="1348" t="str">
        <f>IF(ISBLANK(TB!F238), "", TB!F238)</f>
        <v/>
      </c>
      <c r="G269" s="45"/>
      <c r="H269" s="45"/>
      <c r="I269" s="45"/>
      <c r="J269" s="45"/>
      <c r="K269" s="45"/>
      <c r="L269" s="45"/>
      <c r="M269" s="45"/>
      <c r="N269" s="45"/>
      <c r="O269" s="45"/>
      <c r="P269" s="45"/>
      <c r="Q269" s="45"/>
      <c r="R269" s="45"/>
      <c r="S269" s="45"/>
      <c r="T269" s="45"/>
      <c r="U269" s="45"/>
      <c r="V269" s="45"/>
      <c r="W269" s="45"/>
      <c r="X269" s="45"/>
      <c r="Y269" s="45"/>
      <c r="Z269" s="45"/>
      <c r="AA269" s="45"/>
      <c r="AB269" s="45"/>
      <c r="AC269" s="45"/>
      <c r="AD269" s="45"/>
      <c r="AE269" s="45"/>
      <c r="AF269" s="45"/>
      <c r="AG269" s="45"/>
      <c r="AH269" s="45"/>
      <c r="AI269" s="45"/>
      <c r="AJ269" s="45"/>
      <c r="AK269" s="45"/>
      <c r="AL269" s="45"/>
      <c r="AM269" s="45"/>
      <c r="AN269" s="45"/>
      <c r="AO269" s="45"/>
      <c r="AP269" s="45"/>
      <c r="AQ269" s="45"/>
      <c r="AR269" s="45"/>
      <c r="AS269" s="45"/>
      <c r="AT269" s="45"/>
      <c r="AU269" s="45"/>
      <c r="AV269" s="45"/>
      <c r="AW269" s="45"/>
      <c r="AX269" s="45"/>
      <c r="AY269" s="45"/>
      <c r="AZ269" s="45"/>
      <c r="BA269" s="45"/>
      <c r="BB269" s="45"/>
      <c r="BC269" s="45"/>
      <c r="BD269" s="45"/>
      <c r="BE269" s="45"/>
      <c r="BF269" s="45"/>
      <c r="BG269" s="45"/>
      <c r="BH269" s="45"/>
      <c r="BI269" s="45"/>
      <c r="BJ269" s="45"/>
      <c r="BK269" s="45"/>
      <c r="BL269" s="45"/>
      <c r="BM269" s="45"/>
      <c r="BN269" s="45"/>
      <c r="BO269" s="45"/>
      <c r="BP269" s="45"/>
      <c r="BQ269" s="45"/>
      <c r="BR269" s="45"/>
      <c r="BS269" s="45"/>
      <c r="BT269" s="45"/>
      <c r="BU269" s="45"/>
      <c r="BV269" s="45"/>
      <c r="BW269" s="45"/>
      <c r="BX269" s="45"/>
      <c r="BY269" s="45"/>
      <c r="BZ269" s="45"/>
      <c r="CA269" s="45"/>
      <c r="CB269" s="45"/>
      <c r="CC269" s="45"/>
      <c r="CD269" s="45"/>
      <c r="CE269" s="45"/>
      <c r="CF269" s="45"/>
      <c r="CG269" s="45"/>
      <c r="CH269" s="45"/>
      <c r="CI269" s="45"/>
      <c r="CJ269" s="45"/>
      <c r="CK269" s="45"/>
      <c r="CL269" s="45"/>
      <c r="CM269" s="45"/>
      <c r="CN269" s="45"/>
      <c r="CO269" s="45"/>
      <c r="CP269" s="45"/>
      <c r="CQ269" s="45"/>
      <c r="CR269" s="45"/>
      <c r="CS269" s="45"/>
      <c r="CT269" s="45"/>
      <c r="CU269" s="45"/>
      <c r="CV269" s="45"/>
      <c r="CW269" s="45"/>
      <c r="CX269" s="45"/>
      <c r="CY269" s="45"/>
      <c r="CZ269" s="45"/>
      <c r="DA269" s="45"/>
      <c r="DB269" s="45"/>
      <c r="DC269" s="45"/>
      <c r="DD269" s="45"/>
      <c r="DE269" s="45"/>
      <c r="DF269" s="45"/>
      <c r="DG269" s="45"/>
      <c r="DH269" s="45"/>
      <c r="DI269" s="45"/>
      <c r="DJ269" s="45"/>
      <c r="DK269" s="45"/>
      <c r="DL269" s="45"/>
      <c r="DM269" s="45"/>
      <c r="DN269" s="45"/>
      <c r="DO269" s="45"/>
      <c r="DP269" s="45"/>
      <c r="DQ269" s="45"/>
      <c r="DR269" s="45"/>
      <c r="DS269" s="45"/>
      <c r="DT269" s="45"/>
      <c r="DU269" s="45"/>
      <c r="DV269" s="1123"/>
      <c r="DW269" s="45"/>
      <c r="DX269" s="45"/>
      <c r="DY269" s="45"/>
      <c r="DZ269" s="45"/>
      <c r="EA269" s="45"/>
      <c r="EB269" s="45"/>
      <c r="EC269" s="45"/>
      <c r="ED269" s="45"/>
      <c r="EE269" s="45"/>
      <c r="EF269" s="45"/>
      <c r="EG269" s="45"/>
      <c r="EH269" s="45"/>
      <c r="EI269" s="45"/>
      <c r="EJ269" s="45"/>
      <c r="EK269" s="45"/>
      <c r="EL269" s="45"/>
      <c r="EM269" s="45"/>
      <c r="EN269" s="45"/>
      <c r="EO269" s="45"/>
      <c r="EP269" s="45"/>
      <c r="EQ269" s="1123"/>
      <c r="ER269" s="557"/>
    </row>
    <row r="270" spans="1:148" ht="15" customHeight="1" x14ac:dyDescent="0.25">
      <c r="A270" s="625"/>
      <c r="B270" s="1343" t="str">
        <f t="shared" si="17"/>
        <v>Desk 53</v>
      </c>
      <c r="C270" s="1348" t="str">
        <f>IF(ISBLANK(TB!C239), "", TB!C239)</f>
        <v/>
      </c>
      <c r="D270" s="1348" t="str">
        <f>IF(ISBLANK(TB!D239), "", TB!D239)</f>
        <v/>
      </c>
      <c r="E270" s="1348" t="str">
        <f>IF(ISBLANK(TB!E239), "", TB!E239)</f>
        <v/>
      </c>
      <c r="F270" s="1348" t="str">
        <f>IF(ISBLANK(TB!F239), "", TB!F239)</f>
        <v/>
      </c>
      <c r="G270" s="45"/>
      <c r="H270" s="45"/>
      <c r="I270" s="45"/>
      <c r="J270" s="45"/>
      <c r="K270" s="45"/>
      <c r="L270" s="45"/>
      <c r="M270" s="45"/>
      <c r="N270" s="45"/>
      <c r="O270" s="45"/>
      <c r="P270" s="45"/>
      <c r="Q270" s="45"/>
      <c r="R270" s="45"/>
      <c r="S270" s="45"/>
      <c r="T270" s="45"/>
      <c r="U270" s="45"/>
      <c r="V270" s="45"/>
      <c r="W270" s="45"/>
      <c r="X270" s="45"/>
      <c r="Y270" s="45"/>
      <c r="Z270" s="45"/>
      <c r="AA270" s="45"/>
      <c r="AB270" s="45"/>
      <c r="AC270" s="45"/>
      <c r="AD270" s="45"/>
      <c r="AE270" s="45"/>
      <c r="AF270" s="45"/>
      <c r="AG270" s="45"/>
      <c r="AH270" s="45"/>
      <c r="AI270" s="45"/>
      <c r="AJ270" s="45"/>
      <c r="AK270" s="45"/>
      <c r="AL270" s="45"/>
      <c r="AM270" s="45"/>
      <c r="AN270" s="45"/>
      <c r="AO270" s="45"/>
      <c r="AP270" s="45"/>
      <c r="AQ270" s="45"/>
      <c r="AR270" s="45"/>
      <c r="AS270" s="45"/>
      <c r="AT270" s="45"/>
      <c r="AU270" s="45"/>
      <c r="AV270" s="45"/>
      <c r="AW270" s="45"/>
      <c r="AX270" s="45"/>
      <c r="AY270" s="45"/>
      <c r="AZ270" s="45"/>
      <c r="BA270" s="45"/>
      <c r="BB270" s="45"/>
      <c r="BC270" s="45"/>
      <c r="BD270" s="45"/>
      <c r="BE270" s="45"/>
      <c r="BF270" s="45"/>
      <c r="BG270" s="45"/>
      <c r="BH270" s="45"/>
      <c r="BI270" s="45"/>
      <c r="BJ270" s="45"/>
      <c r="BK270" s="45"/>
      <c r="BL270" s="45"/>
      <c r="BM270" s="45"/>
      <c r="BN270" s="45"/>
      <c r="BO270" s="45"/>
      <c r="BP270" s="45"/>
      <c r="BQ270" s="45"/>
      <c r="BR270" s="45"/>
      <c r="BS270" s="45"/>
      <c r="BT270" s="45"/>
      <c r="BU270" s="45"/>
      <c r="BV270" s="45"/>
      <c r="BW270" s="45"/>
      <c r="BX270" s="45"/>
      <c r="BY270" s="45"/>
      <c r="BZ270" s="45"/>
      <c r="CA270" s="45"/>
      <c r="CB270" s="45"/>
      <c r="CC270" s="45"/>
      <c r="CD270" s="45"/>
      <c r="CE270" s="45"/>
      <c r="CF270" s="45"/>
      <c r="CG270" s="45"/>
      <c r="CH270" s="45"/>
      <c r="CI270" s="45"/>
      <c r="CJ270" s="45"/>
      <c r="CK270" s="45"/>
      <c r="CL270" s="45"/>
      <c r="CM270" s="45"/>
      <c r="CN270" s="45"/>
      <c r="CO270" s="45"/>
      <c r="CP270" s="45"/>
      <c r="CQ270" s="45"/>
      <c r="CR270" s="45"/>
      <c r="CS270" s="45"/>
      <c r="CT270" s="45"/>
      <c r="CU270" s="45"/>
      <c r="CV270" s="45"/>
      <c r="CW270" s="45"/>
      <c r="CX270" s="45"/>
      <c r="CY270" s="45"/>
      <c r="CZ270" s="45"/>
      <c r="DA270" s="45"/>
      <c r="DB270" s="45"/>
      <c r="DC270" s="45"/>
      <c r="DD270" s="45"/>
      <c r="DE270" s="45"/>
      <c r="DF270" s="45"/>
      <c r="DG270" s="45"/>
      <c r="DH270" s="45"/>
      <c r="DI270" s="45"/>
      <c r="DJ270" s="45"/>
      <c r="DK270" s="45"/>
      <c r="DL270" s="45"/>
      <c r="DM270" s="45"/>
      <c r="DN270" s="45"/>
      <c r="DO270" s="45"/>
      <c r="DP270" s="45"/>
      <c r="DQ270" s="45"/>
      <c r="DR270" s="45"/>
      <c r="DS270" s="45"/>
      <c r="DT270" s="45"/>
      <c r="DU270" s="45"/>
      <c r="DV270" s="1123"/>
      <c r="DW270" s="45"/>
      <c r="DX270" s="45"/>
      <c r="DY270" s="45"/>
      <c r="DZ270" s="45"/>
      <c r="EA270" s="45"/>
      <c r="EB270" s="45"/>
      <c r="EC270" s="45"/>
      <c r="ED270" s="45"/>
      <c r="EE270" s="45"/>
      <c r="EF270" s="45"/>
      <c r="EG270" s="45"/>
      <c r="EH270" s="45"/>
      <c r="EI270" s="45"/>
      <c r="EJ270" s="45"/>
      <c r="EK270" s="45"/>
      <c r="EL270" s="45"/>
      <c r="EM270" s="45"/>
      <c r="EN270" s="45"/>
      <c r="EO270" s="45"/>
      <c r="EP270" s="45"/>
      <c r="EQ270" s="1123"/>
      <c r="ER270" s="557"/>
    </row>
    <row r="271" spans="1:148" ht="15" customHeight="1" x14ac:dyDescent="0.25">
      <c r="A271" s="625"/>
      <c r="B271" s="1343" t="str">
        <f t="shared" si="17"/>
        <v>Desk 54</v>
      </c>
      <c r="C271" s="1348" t="str">
        <f>IF(ISBLANK(TB!C240), "", TB!C240)</f>
        <v/>
      </c>
      <c r="D271" s="1348" t="str">
        <f>IF(ISBLANK(TB!D240), "", TB!D240)</f>
        <v/>
      </c>
      <c r="E271" s="1348" t="str">
        <f>IF(ISBLANK(TB!E240), "", TB!E240)</f>
        <v/>
      </c>
      <c r="F271" s="1348" t="str">
        <f>IF(ISBLANK(TB!F240), "", TB!F240)</f>
        <v/>
      </c>
      <c r="G271" s="45"/>
      <c r="H271" s="45"/>
      <c r="I271" s="45"/>
      <c r="J271" s="45"/>
      <c r="K271" s="45"/>
      <c r="L271" s="45"/>
      <c r="M271" s="45"/>
      <c r="N271" s="45"/>
      <c r="O271" s="45"/>
      <c r="P271" s="45"/>
      <c r="Q271" s="45"/>
      <c r="R271" s="45"/>
      <c r="S271" s="45"/>
      <c r="T271" s="45"/>
      <c r="U271" s="45"/>
      <c r="V271" s="45"/>
      <c r="W271" s="45"/>
      <c r="X271" s="45"/>
      <c r="Y271" s="45"/>
      <c r="Z271" s="45"/>
      <c r="AA271" s="45"/>
      <c r="AB271" s="45"/>
      <c r="AC271" s="45"/>
      <c r="AD271" s="45"/>
      <c r="AE271" s="45"/>
      <c r="AF271" s="45"/>
      <c r="AG271" s="45"/>
      <c r="AH271" s="45"/>
      <c r="AI271" s="45"/>
      <c r="AJ271" s="45"/>
      <c r="AK271" s="45"/>
      <c r="AL271" s="45"/>
      <c r="AM271" s="45"/>
      <c r="AN271" s="45"/>
      <c r="AO271" s="45"/>
      <c r="AP271" s="45"/>
      <c r="AQ271" s="45"/>
      <c r="AR271" s="45"/>
      <c r="AS271" s="45"/>
      <c r="AT271" s="45"/>
      <c r="AU271" s="45"/>
      <c r="AV271" s="45"/>
      <c r="AW271" s="45"/>
      <c r="AX271" s="45"/>
      <c r="AY271" s="45"/>
      <c r="AZ271" s="45"/>
      <c r="BA271" s="45"/>
      <c r="BB271" s="45"/>
      <c r="BC271" s="45"/>
      <c r="BD271" s="45"/>
      <c r="BE271" s="45"/>
      <c r="BF271" s="45"/>
      <c r="BG271" s="45"/>
      <c r="BH271" s="45"/>
      <c r="BI271" s="45"/>
      <c r="BJ271" s="45"/>
      <c r="BK271" s="45"/>
      <c r="BL271" s="45"/>
      <c r="BM271" s="45"/>
      <c r="BN271" s="45"/>
      <c r="BO271" s="45"/>
      <c r="BP271" s="45"/>
      <c r="BQ271" s="45"/>
      <c r="BR271" s="45"/>
      <c r="BS271" s="45"/>
      <c r="BT271" s="45"/>
      <c r="BU271" s="45"/>
      <c r="BV271" s="45"/>
      <c r="BW271" s="45"/>
      <c r="BX271" s="45"/>
      <c r="BY271" s="45"/>
      <c r="BZ271" s="45"/>
      <c r="CA271" s="45"/>
      <c r="CB271" s="45"/>
      <c r="CC271" s="45"/>
      <c r="CD271" s="45"/>
      <c r="CE271" s="45"/>
      <c r="CF271" s="45"/>
      <c r="CG271" s="45"/>
      <c r="CH271" s="45"/>
      <c r="CI271" s="45"/>
      <c r="CJ271" s="45"/>
      <c r="CK271" s="45"/>
      <c r="CL271" s="45"/>
      <c r="CM271" s="45"/>
      <c r="CN271" s="45"/>
      <c r="CO271" s="45"/>
      <c r="CP271" s="45"/>
      <c r="CQ271" s="45"/>
      <c r="CR271" s="45"/>
      <c r="CS271" s="45"/>
      <c r="CT271" s="45"/>
      <c r="CU271" s="45"/>
      <c r="CV271" s="45"/>
      <c r="CW271" s="45"/>
      <c r="CX271" s="45"/>
      <c r="CY271" s="45"/>
      <c r="CZ271" s="45"/>
      <c r="DA271" s="45"/>
      <c r="DB271" s="45"/>
      <c r="DC271" s="45"/>
      <c r="DD271" s="45"/>
      <c r="DE271" s="45"/>
      <c r="DF271" s="45"/>
      <c r="DG271" s="45"/>
      <c r="DH271" s="45"/>
      <c r="DI271" s="45"/>
      <c r="DJ271" s="45"/>
      <c r="DK271" s="45"/>
      <c r="DL271" s="45"/>
      <c r="DM271" s="45"/>
      <c r="DN271" s="45"/>
      <c r="DO271" s="45"/>
      <c r="DP271" s="45"/>
      <c r="DQ271" s="45"/>
      <c r="DR271" s="45"/>
      <c r="DS271" s="45"/>
      <c r="DT271" s="45"/>
      <c r="DU271" s="45"/>
      <c r="DV271" s="1123"/>
      <c r="DW271" s="45"/>
      <c r="DX271" s="45"/>
      <c r="DY271" s="45"/>
      <c r="DZ271" s="45"/>
      <c r="EA271" s="45"/>
      <c r="EB271" s="45"/>
      <c r="EC271" s="45"/>
      <c r="ED271" s="45"/>
      <c r="EE271" s="45"/>
      <c r="EF271" s="45"/>
      <c r="EG271" s="45"/>
      <c r="EH271" s="45"/>
      <c r="EI271" s="45"/>
      <c r="EJ271" s="45"/>
      <c r="EK271" s="45"/>
      <c r="EL271" s="45"/>
      <c r="EM271" s="45"/>
      <c r="EN271" s="45"/>
      <c r="EO271" s="45"/>
      <c r="EP271" s="45"/>
      <c r="EQ271" s="1123"/>
      <c r="ER271" s="557"/>
    </row>
    <row r="272" spans="1:148" ht="15" customHeight="1" x14ac:dyDescent="0.25">
      <c r="A272" s="625"/>
      <c r="B272" s="1343" t="str">
        <f t="shared" si="17"/>
        <v>Desk 55</v>
      </c>
      <c r="C272" s="1348" t="str">
        <f>IF(ISBLANK(TB!C241), "", TB!C241)</f>
        <v/>
      </c>
      <c r="D272" s="1348" t="str">
        <f>IF(ISBLANK(TB!D241), "", TB!D241)</f>
        <v/>
      </c>
      <c r="E272" s="1348" t="str">
        <f>IF(ISBLANK(TB!E241), "", TB!E241)</f>
        <v/>
      </c>
      <c r="F272" s="1348" t="str">
        <f>IF(ISBLANK(TB!F241), "", TB!F241)</f>
        <v/>
      </c>
      <c r="G272" s="45"/>
      <c r="H272" s="45"/>
      <c r="I272" s="45"/>
      <c r="J272" s="45"/>
      <c r="K272" s="45"/>
      <c r="L272" s="45"/>
      <c r="M272" s="45"/>
      <c r="N272" s="45"/>
      <c r="O272" s="45"/>
      <c r="P272" s="45"/>
      <c r="Q272" s="45"/>
      <c r="R272" s="45"/>
      <c r="S272" s="45"/>
      <c r="T272" s="45"/>
      <c r="U272" s="45"/>
      <c r="V272" s="45"/>
      <c r="W272" s="45"/>
      <c r="X272" s="45"/>
      <c r="Y272" s="45"/>
      <c r="Z272" s="45"/>
      <c r="AA272" s="45"/>
      <c r="AB272" s="45"/>
      <c r="AC272" s="45"/>
      <c r="AD272" s="45"/>
      <c r="AE272" s="45"/>
      <c r="AF272" s="45"/>
      <c r="AG272" s="45"/>
      <c r="AH272" s="45"/>
      <c r="AI272" s="45"/>
      <c r="AJ272" s="45"/>
      <c r="AK272" s="45"/>
      <c r="AL272" s="45"/>
      <c r="AM272" s="45"/>
      <c r="AN272" s="45"/>
      <c r="AO272" s="45"/>
      <c r="AP272" s="45"/>
      <c r="AQ272" s="45"/>
      <c r="AR272" s="45"/>
      <c r="AS272" s="45"/>
      <c r="AT272" s="45"/>
      <c r="AU272" s="45"/>
      <c r="AV272" s="45"/>
      <c r="AW272" s="45"/>
      <c r="AX272" s="45"/>
      <c r="AY272" s="45"/>
      <c r="AZ272" s="45"/>
      <c r="BA272" s="45"/>
      <c r="BB272" s="45"/>
      <c r="BC272" s="45"/>
      <c r="BD272" s="45"/>
      <c r="BE272" s="45"/>
      <c r="BF272" s="45"/>
      <c r="BG272" s="45"/>
      <c r="BH272" s="45"/>
      <c r="BI272" s="45"/>
      <c r="BJ272" s="45"/>
      <c r="BK272" s="45"/>
      <c r="BL272" s="45"/>
      <c r="BM272" s="45"/>
      <c r="BN272" s="45"/>
      <c r="BO272" s="45"/>
      <c r="BP272" s="45"/>
      <c r="BQ272" s="45"/>
      <c r="BR272" s="45"/>
      <c r="BS272" s="45"/>
      <c r="BT272" s="45"/>
      <c r="BU272" s="45"/>
      <c r="BV272" s="45"/>
      <c r="BW272" s="45"/>
      <c r="BX272" s="45"/>
      <c r="BY272" s="45"/>
      <c r="BZ272" s="45"/>
      <c r="CA272" s="45"/>
      <c r="CB272" s="45"/>
      <c r="CC272" s="45"/>
      <c r="CD272" s="45"/>
      <c r="CE272" s="45"/>
      <c r="CF272" s="45"/>
      <c r="CG272" s="45"/>
      <c r="CH272" s="45"/>
      <c r="CI272" s="45"/>
      <c r="CJ272" s="45"/>
      <c r="CK272" s="45"/>
      <c r="CL272" s="45"/>
      <c r="CM272" s="45"/>
      <c r="CN272" s="45"/>
      <c r="CO272" s="45"/>
      <c r="CP272" s="45"/>
      <c r="CQ272" s="45"/>
      <c r="CR272" s="45"/>
      <c r="CS272" s="45"/>
      <c r="CT272" s="45"/>
      <c r="CU272" s="45"/>
      <c r="CV272" s="45"/>
      <c r="CW272" s="45"/>
      <c r="CX272" s="45"/>
      <c r="CY272" s="45"/>
      <c r="CZ272" s="45"/>
      <c r="DA272" s="45"/>
      <c r="DB272" s="45"/>
      <c r="DC272" s="45"/>
      <c r="DD272" s="45"/>
      <c r="DE272" s="45"/>
      <c r="DF272" s="45"/>
      <c r="DG272" s="45"/>
      <c r="DH272" s="45"/>
      <c r="DI272" s="45"/>
      <c r="DJ272" s="45"/>
      <c r="DK272" s="45"/>
      <c r="DL272" s="45"/>
      <c r="DM272" s="45"/>
      <c r="DN272" s="45"/>
      <c r="DO272" s="45"/>
      <c r="DP272" s="45"/>
      <c r="DQ272" s="45"/>
      <c r="DR272" s="45"/>
      <c r="DS272" s="45"/>
      <c r="DT272" s="45"/>
      <c r="DU272" s="45"/>
      <c r="DV272" s="1123"/>
      <c r="DW272" s="45"/>
      <c r="DX272" s="45"/>
      <c r="DY272" s="45"/>
      <c r="DZ272" s="45"/>
      <c r="EA272" s="45"/>
      <c r="EB272" s="45"/>
      <c r="EC272" s="45"/>
      <c r="ED272" s="45"/>
      <c r="EE272" s="45"/>
      <c r="EF272" s="45"/>
      <c r="EG272" s="45"/>
      <c r="EH272" s="45"/>
      <c r="EI272" s="45"/>
      <c r="EJ272" s="45"/>
      <c r="EK272" s="45"/>
      <c r="EL272" s="45"/>
      <c r="EM272" s="45"/>
      <c r="EN272" s="45"/>
      <c r="EO272" s="45"/>
      <c r="EP272" s="45"/>
      <c r="EQ272" s="1123"/>
      <c r="ER272" s="557"/>
    </row>
    <row r="273" spans="1:148" ht="15" customHeight="1" x14ac:dyDescent="0.25">
      <c r="A273" s="625"/>
      <c r="B273" s="1343" t="str">
        <f t="shared" si="17"/>
        <v>Desk 56</v>
      </c>
      <c r="C273" s="1348" t="str">
        <f>IF(ISBLANK(TB!C242), "", TB!C242)</f>
        <v/>
      </c>
      <c r="D273" s="1348" t="str">
        <f>IF(ISBLANK(TB!D242), "", TB!D242)</f>
        <v/>
      </c>
      <c r="E273" s="1348" t="str">
        <f>IF(ISBLANK(TB!E242), "", TB!E242)</f>
        <v/>
      </c>
      <c r="F273" s="1348" t="str">
        <f>IF(ISBLANK(TB!F242), "", TB!F242)</f>
        <v/>
      </c>
      <c r="G273" s="45"/>
      <c r="H273" s="45"/>
      <c r="I273" s="45"/>
      <c r="J273" s="45"/>
      <c r="K273" s="45"/>
      <c r="L273" s="45"/>
      <c r="M273" s="45"/>
      <c r="N273" s="45"/>
      <c r="O273" s="45"/>
      <c r="P273" s="45"/>
      <c r="Q273" s="45"/>
      <c r="R273" s="45"/>
      <c r="S273" s="45"/>
      <c r="T273" s="45"/>
      <c r="U273" s="45"/>
      <c r="V273" s="45"/>
      <c r="W273" s="45"/>
      <c r="X273" s="45"/>
      <c r="Y273" s="45"/>
      <c r="Z273" s="45"/>
      <c r="AA273" s="45"/>
      <c r="AB273" s="45"/>
      <c r="AC273" s="45"/>
      <c r="AD273" s="45"/>
      <c r="AE273" s="45"/>
      <c r="AF273" s="45"/>
      <c r="AG273" s="45"/>
      <c r="AH273" s="45"/>
      <c r="AI273" s="45"/>
      <c r="AJ273" s="45"/>
      <c r="AK273" s="45"/>
      <c r="AL273" s="45"/>
      <c r="AM273" s="45"/>
      <c r="AN273" s="45"/>
      <c r="AO273" s="45"/>
      <c r="AP273" s="45"/>
      <c r="AQ273" s="45"/>
      <c r="AR273" s="45"/>
      <c r="AS273" s="45"/>
      <c r="AT273" s="45"/>
      <c r="AU273" s="45"/>
      <c r="AV273" s="45"/>
      <c r="AW273" s="45"/>
      <c r="AX273" s="45"/>
      <c r="AY273" s="45"/>
      <c r="AZ273" s="45"/>
      <c r="BA273" s="45"/>
      <c r="BB273" s="45"/>
      <c r="BC273" s="45"/>
      <c r="BD273" s="45"/>
      <c r="BE273" s="45"/>
      <c r="BF273" s="45"/>
      <c r="BG273" s="45"/>
      <c r="BH273" s="45"/>
      <c r="BI273" s="45"/>
      <c r="BJ273" s="45"/>
      <c r="BK273" s="45"/>
      <c r="BL273" s="45"/>
      <c r="BM273" s="45"/>
      <c r="BN273" s="45"/>
      <c r="BO273" s="45"/>
      <c r="BP273" s="45"/>
      <c r="BQ273" s="45"/>
      <c r="BR273" s="45"/>
      <c r="BS273" s="45"/>
      <c r="BT273" s="45"/>
      <c r="BU273" s="45"/>
      <c r="BV273" s="45"/>
      <c r="BW273" s="45"/>
      <c r="BX273" s="45"/>
      <c r="BY273" s="45"/>
      <c r="BZ273" s="45"/>
      <c r="CA273" s="45"/>
      <c r="CB273" s="45"/>
      <c r="CC273" s="45"/>
      <c r="CD273" s="45"/>
      <c r="CE273" s="45"/>
      <c r="CF273" s="45"/>
      <c r="CG273" s="45"/>
      <c r="CH273" s="45"/>
      <c r="CI273" s="45"/>
      <c r="CJ273" s="45"/>
      <c r="CK273" s="45"/>
      <c r="CL273" s="45"/>
      <c r="CM273" s="45"/>
      <c r="CN273" s="45"/>
      <c r="CO273" s="45"/>
      <c r="CP273" s="45"/>
      <c r="CQ273" s="45"/>
      <c r="CR273" s="45"/>
      <c r="CS273" s="45"/>
      <c r="CT273" s="45"/>
      <c r="CU273" s="45"/>
      <c r="CV273" s="45"/>
      <c r="CW273" s="45"/>
      <c r="CX273" s="45"/>
      <c r="CY273" s="45"/>
      <c r="CZ273" s="45"/>
      <c r="DA273" s="45"/>
      <c r="DB273" s="45"/>
      <c r="DC273" s="45"/>
      <c r="DD273" s="45"/>
      <c r="DE273" s="45"/>
      <c r="DF273" s="45"/>
      <c r="DG273" s="45"/>
      <c r="DH273" s="45"/>
      <c r="DI273" s="45"/>
      <c r="DJ273" s="45"/>
      <c r="DK273" s="45"/>
      <c r="DL273" s="45"/>
      <c r="DM273" s="45"/>
      <c r="DN273" s="45"/>
      <c r="DO273" s="45"/>
      <c r="DP273" s="45"/>
      <c r="DQ273" s="45"/>
      <c r="DR273" s="45"/>
      <c r="DS273" s="45"/>
      <c r="DT273" s="45"/>
      <c r="DU273" s="45"/>
      <c r="DV273" s="1123"/>
      <c r="DW273" s="45"/>
      <c r="DX273" s="45"/>
      <c r="DY273" s="45"/>
      <c r="DZ273" s="45"/>
      <c r="EA273" s="45"/>
      <c r="EB273" s="45"/>
      <c r="EC273" s="45"/>
      <c r="ED273" s="45"/>
      <c r="EE273" s="45"/>
      <c r="EF273" s="45"/>
      <c r="EG273" s="45"/>
      <c r="EH273" s="45"/>
      <c r="EI273" s="45"/>
      <c r="EJ273" s="45"/>
      <c r="EK273" s="45"/>
      <c r="EL273" s="45"/>
      <c r="EM273" s="45"/>
      <c r="EN273" s="45"/>
      <c r="EO273" s="45"/>
      <c r="EP273" s="45"/>
      <c r="EQ273" s="1123"/>
      <c r="ER273" s="557"/>
    </row>
    <row r="274" spans="1:148" ht="15" customHeight="1" x14ac:dyDescent="0.25">
      <c r="A274" s="625"/>
      <c r="B274" s="1343" t="str">
        <f t="shared" si="17"/>
        <v>Desk 57</v>
      </c>
      <c r="C274" s="1348" t="str">
        <f>IF(ISBLANK(TB!C243), "", TB!C243)</f>
        <v/>
      </c>
      <c r="D274" s="1348" t="str">
        <f>IF(ISBLANK(TB!D243), "", TB!D243)</f>
        <v/>
      </c>
      <c r="E274" s="1348" t="str">
        <f>IF(ISBLANK(TB!E243), "", TB!E243)</f>
        <v/>
      </c>
      <c r="F274" s="1348" t="str">
        <f>IF(ISBLANK(TB!F243), "", TB!F243)</f>
        <v/>
      </c>
      <c r="G274" s="45"/>
      <c r="H274" s="45"/>
      <c r="I274" s="45"/>
      <c r="J274" s="45"/>
      <c r="K274" s="45"/>
      <c r="L274" s="45"/>
      <c r="M274" s="45"/>
      <c r="N274" s="45"/>
      <c r="O274" s="45"/>
      <c r="P274" s="45"/>
      <c r="Q274" s="45"/>
      <c r="R274" s="45"/>
      <c r="S274" s="45"/>
      <c r="T274" s="45"/>
      <c r="U274" s="45"/>
      <c r="V274" s="45"/>
      <c r="W274" s="45"/>
      <c r="X274" s="45"/>
      <c r="Y274" s="45"/>
      <c r="Z274" s="45"/>
      <c r="AA274" s="45"/>
      <c r="AB274" s="45"/>
      <c r="AC274" s="45"/>
      <c r="AD274" s="45"/>
      <c r="AE274" s="45"/>
      <c r="AF274" s="45"/>
      <c r="AG274" s="45"/>
      <c r="AH274" s="45"/>
      <c r="AI274" s="45"/>
      <c r="AJ274" s="45"/>
      <c r="AK274" s="45"/>
      <c r="AL274" s="45"/>
      <c r="AM274" s="45"/>
      <c r="AN274" s="45"/>
      <c r="AO274" s="45"/>
      <c r="AP274" s="45"/>
      <c r="AQ274" s="45"/>
      <c r="AR274" s="45"/>
      <c r="AS274" s="45"/>
      <c r="AT274" s="45"/>
      <c r="AU274" s="45"/>
      <c r="AV274" s="45"/>
      <c r="AW274" s="45"/>
      <c r="AX274" s="45"/>
      <c r="AY274" s="45"/>
      <c r="AZ274" s="45"/>
      <c r="BA274" s="45"/>
      <c r="BB274" s="45"/>
      <c r="BC274" s="45"/>
      <c r="BD274" s="45"/>
      <c r="BE274" s="45"/>
      <c r="BF274" s="45"/>
      <c r="BG274" s="45"/>
      <c r="BH274" s="45"/>
      <c r="BI274" s="45"/>
      <c r="BJ274" s="45"/>
      <c r="BK274" s="45"/>
      <c r="BL274" s="45"/>
      <c r="BM274" s="45"/>
      <c r="BN274" s="45"/>
      <c r="BO274" s="45"/>
      <c r="BP274" s="45"/>
      <c r="BQ274" s="45"/>
      <c r="BR274" s="45"/>
      <c r="BS274" s="45"/>
      <c r="BT274" s="45"/>
      <c r="BU274" s="45"/>
      <c r="BV274" s="45"/>
      <c r="BW274" s="45"/>
      <c r="BX274" s="45"/>
      <c r="BY274" s="45"/>
      <c r="BZ274" s="45"/>
      <c r="CA274" s="45"/>
      <c r="CB274" s="45"/>
      <c r="CC274" s="45"/>
      <c r="CD274" s="45"/>
      <c r="CE274" s="45"/>
      <c r="CF274" s="45"/>
      <c r="CG274" s="45"/>
      <c r="CH274" s="45"/>
      <c r="CI274" s="45"/>
      <c r="CJ274" s="45"/>
      <c r="CK274" s="45"/>
      <c r="CL274" s="45"/>
      <c r="CM274" s="45"/>
      <c r="CN274" s="45"/>
      <c r="CO274" s="45"/>
      <c r="CP274" s="45"/>
      <c r="CQ274" s="45"/>
      <c r="CR274" s="45"/>
      <c r="CS274" s="45"/>
      <c r="CT274" s="45"/>
      <c r="CU274" s="45"/>
      <c r="CV274" s="45"/>
      <c r="CW274" s="45"/>
      <c r="CX274" s="45"/>
      <c r="CY274" s="45"/>
      <c r="CZ274" s="45"/>
      <c r="DA274" s="45"/>
      <c r="DB274" s="45"/>
      <c r="DC274" s="45"/>
      <c r="DD274" s="45"/>
      <c r="DE274" s="45"/>
      <c r="DF274" s="45"/>
      <c r="DG274" s="45"/>
      <c r="DH274" s="45"/>
      <c r="DI274" s="45"/>
      <c r="DJ274" s="45"/>
      <c r="DK274" s="45"/>
      <c r="DL274" s="45"/>
      <c r="DM274" s="45"/>
      <c r="DN274" s="45"/>
      <c r="DO274" s="45"/>
      <c r="DP274" s="45"/>
      <c r="DQ274" s="45"/>
      <c r="DR274" s="45"/>
      <c r="DS274" s="45"/>
      <c r="DT274" s="45"/>
      <c r="DU274" s="45"/>
      <c r="DV274" s="1123"/>
      <c r="DW274" s="45"/>
      <c r="DX274" s="45"/>
      <c r="DY274" s="45"/>
      <c r="DZ274" s="45"/>
      <c r="EA274" s="45"/>
      <c r="EB274" s="45"/>
      <c r="EC274" s="45"/>
      <c r="ED274" s="45"/>
      <c r="EE274" s="45"/>
      <c r="EF274" s="45"/>
      <c r="EG274" s="45"/>
      <c r="EH274" s="45"/>
      <c r="EI274" s="45"/>
      <c r="EJ274" s="45"/>
      <c r="EK274" s="45"/>
      <c r="EL274" s="45"/>
      <c r="EM274" s="45"/>
      <c r="EN274" s="45"/>
      <c r="EO274" s="45"/>
      <c r="EP274" s="45"/>
      <c r="EQ274" s="1123"/>
      <c r="ER274" s="557"/>
    </row>
    <row r="275" spans="1:148" ht="15" customHeight="1" x14ac:dyDescent="0.25">
      <c r="A275" s="625"/>
      <c r="B275" s="1343" t="str">
        <f t="shared" si="17"/>
        <v>Desk 58</v>
      </c>
      <c r="C275" s="1348" t="str">
        <f>IF(ISBLANK(TB!C244), "", TB!C244)</f>
        <v/>
      </c>
      <c r="D275" s="1348" t="str">
        <f>IF(ISBLANK(TB!D244), "", TB!D244)</f>
        <v/>
      </c>
      <c r="E275" s="1348" t="str">
        <f>IF(ISBLANK(TB!E244), "", TB!E244)</f>
        <v/>
      </c>
      <c r="F275" s="1348" t="str">
        <f>IF(ISBLANK(TB!F244), "", TB!F244)</f>
        <v/>
      </c>
      <c r="G275" s="45"/>
      <c r="H275" s="45"/>
      <c r="I275" s="45"/>
      <c r="J275" s="45"/>
      <c r="K275" s="45"/>
      <c r="L275" s="45"/>
      <c r="M275" s="45"/>
      <c r="N275" s="45"/>
      <c r="O275" s="45"/>
      <c r="P275" s="45"/>
      <c r="Q275" s="45"/>
      <c r="R275" s="45"/>
      <c r="S275" s="45"/>
      <c r="T275" s="45"/>
      <c r="U275" s="45"/>
      <c r="V275" s="45"/>
      <c r="W275" s="45"/>
      <c r="X275" s="45"/>
      <c r="Y275" s="45"/>
      <c r="Z275" s="45"/>
      <c r="AA275" s="45"/>
      <c r="AB275" s="45"/>
      <c r="AC275" s="45"/>
      <c r="AD275" s="45"/>
      <c r="AE275" s="45"/>
      <c r="AF275" s="45"/>
      <c r="AG275" s="45"/>
      <c r="AH275" s="45"/>
      <c r="AI275" s="45"/>
      <c r="AJ275" s="45"/>
      <c r="AK275" s="45"/>
      <c r="AL275" s="45"/>
      <c r="AM275" s="45"/>
      <c r="AN275" s="45"/>
      <c r="AO275" s="45"/>
      <c r="AP275" s="45"/>
      <c r="AQ275" s="45"/>
      <c r="AR275" s="45"/>
      <c r="AS275" s="45"/>
      <c r="AT275" s="45"/>
      <c r="AU275" s="45"/>
      <c r="AV275" s="45"/>
      <c r="AW275" s="45"/>
      <c r="AX275" s="45"/>
      <c r="AY275" s="45"/>
      <c r="AZ275" s="45"/>
      <c r="BA275" s="45"/>
      <c r="BB275" s="45"/>
      <c r="BC275" s="45"/>
      <c r="BD275" s="45"/>
      <c r="BE275" s="45"/>
      <c r="BF275" s="45"/>
      <c r="BG275" s="45"/>
      <c r="BH275" s="45"/>
      <c r="BI275" s="45"/>
      <c r="BJ275" s="45"/>
      <c r="BK275" s="45"/>
      <c r="BL275" s="45"/>
      <c r="BM275" s="45"/>
      <c r="BN275" s="45"/>
      <c r="BO275" s="45"/>
      <c r="BP275" s="45"/>
      <c r="BQ275" s="45"/>
      <c r="BR275" s="45"/>
      <c r="BS275" s="45"/>
      <c r="BT275" s="45"/>
      <c r="BU275" s="45"/>
      <c r="BV275" s="45"/>
      <c r="BW275" s="45"/>
      <c r="BX275" s="45"/>
      <c r="BY275" s="45"/>
      <c r="BZ275" s="45"/>
      <c r="CA275" s="45"/>
      <c r="CB275" s="45"/>
      <c r="CC275" s="45"/>
      <c r="CD275" s="45"/>
      <c r="CE275" s="45"/>
      <c r="CF275" s="45"/>
      <c r="CG275" s="45"/>
      <c r="CH275" s="45"/>
      <c r="CI275" s="45"/>
      <c r="CJ275" s="45"/>
      <c r="CK275" s="45"/>
      <c r="CL275" s="45"/>
      <c r="CM275" s="45"/>
      <c r="CN275" s="45"/>
      <c r="CO275" s="45"/>
      <c r="CP275" s="45"/>
      <c r="CQ275" s="45"/>
      <c r="CR275" s="45"/>
      <c r="CS275" s="45"/>
      <c r="CT275" s="45"/>
      <c r="CU275" s="45"/>
      <c r="CV275" s="45"/>
      <c r="CW275" s="45"/>
      <c r="CX275" s="45"/>
      <c r="CY275" s="45"/>
      <c r="CZ275" s="45"/>
      <c r="DA275" s="45"/>
      <c r="DB275" s="45"/>
      <c r="DC275" s="45"/>
      <c r="DD275" s="45"/>
      <c r="DE275" s="45"/>
      <c r="DF275" s="45"/>
      <c r="DG275" s="45"/>
      <c r="DH275" s="45"/>
      <c r="DI275" s="45"/>
      <c r="DJ275" s="45"/>
      <c r="DK275" s="45"/>
      <c r="DL275" s="45"/>
      <c r="DM275" s="45"/>
      <c r="DN275" s="45"/>
      <c r="DO275" s="45"/>
      <c r="DP275" s="45"/>
      <c r="DQ275" s="45"/>
      <c r="DR275" s="45"/>
      <c r="DS275" s="45"/>
      <c r="DT275" s="45"/>
      <c r="DU275" s="45"/>
      <c r="DV275" s="1123"/>
      <c r="DW275" s="45"/>
      <c r="DX275" s="45"/>
      <c r="DY275" s="45"/>
      <c r="DZ275" s="45"/>
      <c r="EA275" s="45"/>
      <c r="EB275" s="45"/>
      <c r="EC275" s="45"/>
      <c r="ED275" s="45"/>
      <c r="EE275" s="45"/>
      <c r="EF275" s="45"/>
      <c r="EG275" s="45"/>
      <c r="EH275" s="45"/>
      <c r="EI275" s="45"/>
      <c r="EJ275" s="45"/>
      <c r="EK275" s="45"/>
      <c r="EL275" s="45"/>
      <c r="EM275" s="45"/>
      <c r="EN275" s="45"/>
      <c r="EO275" s="45"/>
      <c r="EP275" s="45"/>
      <c r="EQ275" s="1123"/>
      <c r="ER275" s="557"/>
    </row>
    <row r="276" spans="1:148" ht="15" customHeight="1" x14ac:dyDescent="0.25">
      <c r="A276" s="625"/>
      <c r="B276" s="1343" t="str">
        <f t="shared" si="17"/>
        <v>Desk 59</v>
      </c>
      <c r="C276" s="1348" t="str">
        <f>IF(ISBLANK(TB!C245), "", TB!C245)</f>
        <v/>
      </c>
      <c r="D276" s="1348" t="str">
        <f>IF(ISBLANK(TB!D245), "", TB!D245)</f>
        <v/>
      </c>
      <c r="E276" s="1348" t="str">
        <f>IF(ISBLANK(TB!E245), "", TB!E245)</f>
        <v/>
      </c>
      <c r="F276" s="1348" t="str">
        <f>IF(ISBLANK(TB!F245), "", TB!F245)</f>
        <v/>
      </c>
      <c r="G276" s="45"/>
      <c r="H276" s="45"/>
      <c r="I276" s="45"/>
      <c r="J276" s="45"/>
      <c r="K276" s="45"/>
      <c r="L276" s="45"/>
      <c r="M276" s="45"/>
      <c r="N276" s="45"/>
      <c r="O276" s="45"/>
      <c r="P276" s="45"/>
      <c r="Q276" s="45"/>
      <c r="R276" s="45"/>
      <c r="S276" s="45"/>
      <c r="T276" s="45"/>
      <c r="U276" s="45"/>
      <c r="V276" s="45"/>
      <c r="W276" s="45"/>
      <c r="X276" s="45"/>
      <c r="Y276" s="45"/>
      <c r="Z276" s="45"/>
      <c r="AA276" s="45"/>
      <c r="AB276" s="45"/>
      <c r="AC276" s="45"/>
      <c r="AD276" s="45"/>
      <c r="AE276" s="45"/>
      <c r="AF276" s="45"/>
      <c r="AG276" s="45"/>
      <c r="AH276" s="45"/>
      <c r="AI276" s="45"/>
      <c r="AJ276" s="45"/>
      <c r="AK276" s="45"/>
      <c r="AL276" s="45"/>
      <c r="AM276" s="45"/>
      <c r="AN276" s="45"/>
      <c r="AO276" s="45"/>
      <c r="AP276" s="45"/>
      <c r="AQ276" s="45"/>
      <c r="AR276" s="45"/>
      <c r="AS276" s="45"/>
      <c r="AT276" s="45"/>
      <c r="AU276" s="45"/>
      <c r="AV276" s="45"/>
      <c r="AW276" s="45"/>
      <c r="AX276" s="45"/>
      <c r="AY276" s="45"/>
      <c r="AZ276" s="45"/>
      <c r="BA276" s="45"/>
      <c r="BB276" s="45"/>
      <c r="BC276" s="45"/>
      <c r="BD276" s="45"/>
      <c r="BE276" s="45"/>
      <c r="BF276" s="45"/>
      <c r="BG276" s="45"/>
      <c r="BH276" s="45"/>
      <c r="BI276" s="45"/>
      <c r="BJ276" s="45"/>
      <c r="BK276" s="45"/>
      <c r="BL276" s="45"/>
      <c r="BM276" s="45"/>
      <c r="BN276" s="45"/>
      <c r="BO276" s="45"/>
      <c r="BP276" s="45"/>
      <c r="BQ276" s="45"/>
      <c r="BR276" s="45"/>
      <c r="BS276" s="45"/>
      <c r="BT276" s="45"/>
      <c r="BU276" s="45"/>
      <c r="BV276" s="45"/>
      <c r="BW276" s="45"/>
      <c r="BX276" s="45"/>
      <c r="BY276" s="45"/>
      <c r="BZ276" s="45"/>
      <c r="CA276" s="45"/>
      <c r="CB276" s="45"/>
      <c r="CC276" s="45"/>
      <c r="CD276" s="45"/>
      <c r="CE276" s="45"/>
      <c r="CF276" s="45"/>
      <c r="CG276" s="45"/>
      <c r="CH276" s="45"/>
      <c r="CI276" s="45"/>
      <c r="CJ276" s="45"/>
      <c r="CK276" s="45"/>
      <c r="CL276" s="45"/>
      <c r="CM276" s="45"/>
      <c r="CN276" s="45"/>
      <c r="CO276" s="45"/>
      <c r="CP276" s="45"/>
      <c r="CQ276" s="45"/>
      <c r="CR276" s="45"/>
      <c r="CS276" s="45"/>
      <c r="CT276" s="45"/>
      <c r="CU276" s="45"/>
      <c r="CV276" s="45"/>
      <c r="CW276" s="45"/>
      <c r="CX276" s="45"/>
      <c r="CY276" s="45"/>
      <c r="CZ276" s="45"/>
      <c r="DA276" s="45"/>
      <c r="DB276" s="45"/>
      <c r="DC276" s="45"/>
      <c r="DD276" s="45"/>
      <c r="DE276" s="45"/>
      <c r="DF276" s="45"/>
      <c r="DG276" s="45"/>
      <c r="DH276" s="45"/>
      <c r="DI276" s="45"/>
      <c r="DJ276" s="45"/>
      <c r="DK276" s="45"/>
      <c r="DL276" s="45"/>
      <c r="DM276" s="45"/>
      <c r="DN276" s="45"/>
      <c r="DO276" s="45"/>
      <c r="DP276" s="45"/>
      <c r="DQ276" s="45"/>
      <c r="DR276" s="45"/>
      <c r="DS276" s="45"/>
      <c r="DT276" s="45"/>
      <c r="DU276" s="45"/>
      <c r="DV276" s="1123"/>
      <c r="DW276" s="45"/>
      <c r="DX276" s="45"/>
      <c r="DY276" s="45"/>
      <c r="DZ276" s="45"/>
      <c r="EA276" s="45"/>
      <c r="EB276" s="45"/>
      <c r="EC276" s="45"/>
      <c r="ED276" s="45"/>
      <c r="EE276" s="45"/>
      <c r="EF276" s="45"/>
      <c r="EG276" s="45"/>
      <c r="EH276" s="45"/>
      <c r="EI276" s="45"/>
      <c r="EJ276" s="45"/>
      <c r="EK276" s="45"/>
      <c r="EL276" s="45"/>
      <c r="EM276" s="45"/>
      <c r="EN276" s="45"/>
      <c r="EO276" s="45"/>
      <c r="EP276" s="45"/>
      <c r="EQ276" s="1123"/>
      <c r="ER276" s="557"/>
    </row>
    <row r="277" spans="1:148" ht="15" customHeight="1" x14ac:dyDescent="0.25">
      <c r="A277" s="625"/>
      <c r="B277" s="1343" t="str">
        <f t="shared" si="17"/>
        <v>Desk 60</v>
      </c>
      <c r="C277" s="1348" t="str">
        <f>IF(ISBLANK(TB!C246), "", TB!C246)</f>
        <v/>
      </c>
      <c r="D277" s="1348" t="str">
        <f>IF(ISBLANK(TB!D246), "", TB!D246)</f>
        <v/>
      </c>
      <c r="E277" s="1348" t="str">
        <f>IF(ISBLANK(TB!E246), "", TB!E246)</f>
        <v/>
      </c>
      <c r="F277" s="1348" t="str">
        <f>IF(ISBLANK(TB!F246), "", TB!F246)</f>
        <v/>
      </c>
      <c r="G277" s="45"/>
      <c r="H277" s="45"/>
      <c r="I277" s="45"/>
      <c r="J277" s="45"/>
      <c r="K277" s="45"/>
      <c r="L277" s="45"/>
      <c r="M277" s="45"/>
      <c r="N277" s="45"/>
      <c r="O277" s="45"/>
      <c r="P277" s="45"/>
      <c r="Q277" s="45"/>
      <c r="R277" s="45"/>
      <c r="S277" s="45"/>
      <c r="T277" s="45"/>
      <c r="U277" s="45"/>
      <c r="V277" s="45"/>
      <c r="W277" s="45"/>
      <c r="X277" s="45"/>
      <c r="Y277" s="45"/>
      <c r="Z277" s="45"/>
      <c r="AA277" s="45"/>
      <c r="AB277" s="45"/>
      <c r="AC277" s="45"/>
      <c r="AD277" s="45"/>
      <c r="AE277" s="45"/>
      <c r="AF277" s="45"/>
      <c r="AG277" s="45"/>
      <c r="AH277" s="45"/>
      <c r="AI277" s="45"/>
      <c r="AJ277" s="45"/>
      <c r="AK277" s="45"/>
      <c r="AL277" s="45"/>
      <c r="AM277" s="45"/>
      <c r="AN277" s="45"/>
      <c r="AO277" s="45"/>
      <c r="AP277" s="45"/>
      <c r="AQ277" s="45"/>
      <c r="AR277" s="45"/>
      <c r="AS277" s="45"/>
      <c r="AT277" s="45"/>
      <c r="AU277" s="45"/>
      <c r="AV277" s="45"/>
      <c r="AW277" s="45"/>
      <c r="AX277" s="45"/>
      <c r="AY277" s="45"/>
      <c r="AZ277" s="45"/>
      <c r="BA277" s="45"/>
      <c r="BB277" s="45"/>
      <c r="BC277" s="45"/>
      <c r="BD277" s="45"/>
      <c r="BE277" s="45"/>
      <c r="BF277" s="45"/>
      <c r="BG277" s="45"/>
      <c r="BH277" s="45"/>
      <c r="BI277" s="45"/>
      <c r="BJ277" s="45"/>
      <c r="BK277" s="45"/>
      <c r="BL277" s="45"/>
      <c r="BM277" s="45"/>
      <c r="BN277" s="45"/>
      <c r="BO277" s="45"/>
      <c r="BP277" s="45"/>
      <c r="BQ277" s="45"/>
      <c r="BR277" s="45"/>
      <c r="BS277" s="45"/>
      <c r="BT277" s="45"/>
      <c r="BU277" s="45"/>
      <c r="BV277" s="45"/>
      <c r="BW277" s="45"/>
      <c r="BX277" s="45"/>
      <c r="BY277" s="45"/>
      <c r="BZ277" s="45"/>
      <c r="CA277" s="45"/>
      <c r="CB277" s="45"/>
      <c r="CC277" s="45"/>
      <c r="CD277" s="45"/>
      <c r="CE277" s="45"/>
      <c r="CF277" s="45"/>
      <c r="CG277" s="45"/>
      <c r="CH277" s="45"/>
      <c r="CI277" s="45"/>
      <c r="CJ277" s="45"/>
      <c r="CK277" s="45"/>
      <c r="CL277" s="45"/>
      <c r="CM277" s="45"/>
      <c r="CN277" s="45"/>
      <c r="CO277" s="45"/>
      <c r="CP277" s="45"/>
      <c r="CQ277" s="45"/>
      <c r="CR277" s="45"/>
      <c r="CS277" s="45"/>
      <c r="CT277" s="45"/>
      <c r="CU277" s="45"/>
      <c r="CV277" s="45"/>
      <c r="CW277" s="45"/>
      <c r="CX277" s="45"/>
      <c r="CY277" s="45"/>
      <c r="CZ277" s="45"/>
      <c r="DA277" s="45"/>
      <c r="DB277" s="45"/>
      <c r="DC277" s="45"/>
      <c r="DD277" s="45"/>
      <c r="DE277" s="45"/>
      <c r="DF277" s="45"/>
      <c r="DG277" s="45"/>
      <c r="DH277" s="45"/>
      <c r="DI277" s="45"/>
      <c r="DJ277" s="45"/>
      <c r="DK277" s="45"/>
      <c r="DL277" s="45"/>
      <c r="DM277" s="45"/>
      <c r="DN277" s="45"/>
      <c r="DO277" s="45"/>
      <c r="DP277" s="45"/>
      <c r="DQ277" s="45"/>
      <c r="DR277" s="45"/>
      <c r="DS277" s="45"/>
      <c r="DT277" s="45"/>
      <c r="DU277" s="45"/>
      <c r="DV277" s="1123"/>
      <c r="DW277" s="45"/>
      <c r="DX277" s="45"/>
      <c r="DY277" s="45"/>
      <c r="DZ277" s="45"/>
      <c r="EA277" s="45"/>
      <c r="EB277" s="45"/>
      <c r="EC277" s="45"/>
      <c r="ED277" s="45"/>
      <c r="EE277" s="45"/>
      <c r="EF277" s="45"/>
      <c r="EG277" s="45"/>
      <c r="EH277" s="45"/>
      <c r="EI277" s="45"/>
      <c r="EJ277" s="45"/>
      <c r="EK277" s="45"/>
      <c r="EL277" s="45"/>
      <c r="EM277" s="45"/>
      <c r="EN277" s="45"/>
      <c r="EO277" s="45"/>
      <c r="EP277" s="45"/>
      <c r="EQ277" s="1123"/>
      <c r="ER277" s="557"/>
    </row>
    <row r="278" spans="1:148" ht="15" customHeight="1" x14ac:dyDescent="0.25">
      <c r="A278" s="625"/>
      <c r="B278" s="1343" t="str">
        <f t="shared" si="17"/>
        <v>Desk 61</v>
      </c>
      <c r="C278" s="1348" t="str">
        <f>IF(ISBLANK(TB!C247), "", TB!C247)</f>
        <v/>
      </c>
      <c r="D278" s="1348" t="str">
        <f>IF(ISBLANK(TB!D247), "", TB!D247)</f>
        <v/>
      </c>
      <c r="E278" s="1348" t="str">
        <f>IF(ISBLANK(TB!E247), "", TB!E247)</f>
        <v/>
      </c>
      <c r="F278" s="1348" t="str">
        <f>IF(ISBLANK(TB!F247), "", TB!F247)</f>
        <v/>
      </c>
      <c r="G278" s="45"/>
      <c r="H278" s="45"/>
      <c r="I278" s="45"/>
      <c r="J278" s="45"/>
      <c r="K278" s="45"/>
      <c r="L278" s="45"/>
      <c r="M278" s="45"/>
      <c r="N278" s="45"/>
      <c r="O278" s="45"/>
      <c r="P278" s="45"/>
      <c r="Q278" s="45"/>
      <c r="R278" s="45"/>
      <c r="S278" s="45"/>
      <c r="T278" s="45"/>
      <c r="U278" s="45"/>
      <c r="V278" s="45"/>
      <c r="W278" s="45"/>
      <c r="X278" s="45"/>
      <c r="Y278" s="45"/>
      <c r="Z278" s="45"/>
      <c r="AA278" s="45"/>
      <c r="AB278" s="45"/>
      <c r="AC278" s="45"/>
      <c r="AD278" s="45"/>
      <c r="AE278" s="45"/>
      <c r="AF278" s="45"/>
      <c r="AG278" s="45"/>
      <c r="AH278" s="45"/>
      <c r="AI278" s="45"/>
      <c r="AJ278" s="45"/>
      <c r="AK278" s="45"/>
      <c r="AL278" s="45"/>
      <c r="AM278" s="45"/>
      <c r="AN278" s="45"/>
      <c r="AO278" s="45"/>
      <c r="AP278" s="45"/>
      <c r="AQ278" s="45"/>
      <c r="AR278" s="45"/>
      <c r="AS278" s="45"/>
      <c r="AT278" s="45"/>
      <c r="AU278" s="45"/>
      <c r="AV278" s="45"/>
      <c r="AW278" s="45"/>
      <c r="AX278" s="45"/>
      <c r="AY278" s="45"/>
      <c r="AZ278" s="45"/>
      <c r="BA278" s="45"/>
      <c r="BB278" s="45"/>
      <c r="BC278" s="45"/>
      <c r="BD278" s="45"/>
      <c r="BE278" s="45"/>
      <c r="BF278" s="45"/>
      <c r="BG278" s="45"/>
      <c r="BH278" s="45"/>
      <c r="BI278" s="45"/>
      <c r="BJ278" s="45"/>
      <c r="BK278" s="45"/>
      <c r="BL278" s="45"/>
      <c r="BM278" s="45"/>
      <c r="BN278" s="45"/>
      <c r="BO278" s="45"/>
      <c r="BP278" s="45"/>
      <c r="BQ278" s="45"/>
      <c r="BR278" s="45"/>
      <c r="BS278" s="45"/>
      <c r="BT278" s="45"/>
      <c r="BU278" s="45"/>
      <c r="BV278" s="45"/>
      <c r="BW278" s="45"/>
      <c r="BX278" s="45"/>
      <c r="BY278" s="45"/>
      <c r="BZ278" s="45"/>
      <c r="CA278" s="45"/>
      <c r="CB278" s="45"/>
      <c r="CC278" s="45"/>
      <c r="CD278" s="45"/>
      <c r="CE278" s="45"/>
      <c r="CF278" s="45"/>
      <c r="CG278" s="45"/>
      <c r="CH278" s="45"/>
      <c r="CI278" s="45"/>
      <c r="CJ278" s="45"/>
      <c r="CK278" s="45"/>
      <c r="CL278" s="45"/>
      <c r="CM278" s="45"/>
      <c r="CN278" s="45"/>
      <c r="CO278" s="45"/>
      <c r="CP278" s="45"/>
      <c r="CQ278" s="45"/>
      <c r="CR278" s="45"/>
      <c r="CS278" s="45"/>
      <c r="CT278" s="45"/>
      <c r="CU278" s="45"/>
      <c r="CV278" s="45"/>
      <c r="CW278" s="45"/>
      <c r="CX278" s="45"/>
      <c r="CY278" s="45"/>
      <c r="CZ278" s="45"/>
      <c r="DA278" s="45"/>
      <c r="DB278" s="45"/>
      <c r="DC278" s="45"/>
      <c r="DD278" s="45"/>
      <c r="DE278" s="45"/>
      <c r="DF278" s="45"/>
      <c r="DG278" s="45"/>
      <c r="DH278" s="45"/>
      <c r="DI278" s="45"/>
      <c r="DJ278" s="45"/>
      <c r="DK278" s="45"/>
      <c r="DL278" s="45"/>
      <c r="DM278" s="45"/>
      <c r="DN278" s="45"/>
      <c r="DO278" s="45"/>
      <c r="DP278" s="45"/>
      <c r="DQ278" s="45"/>
      <c r="DR278" s="45"/>
      <c r="DS278" s="45"/>
      <c r="DT278" s="45"/>
      <c r="DU278" s="45"/>
      <c r="DV278" s="1123"/>
      <c r="DW278" s="45"/>
      <c r="DX278" s="45"/>
      <c r="DY278" s="45"/>
      <c r="DZ278" s="45"/>
      <c r="EA278" s="45"/>
      <c r="EB278" s="45"/>
      <c r="EC278" s="45"/>
      <c r="ED278" s="45"/>
      <c r="EE278" s="45"/>
      <c r="EF278" s="45"/>
      <c r="EG278" s="45"/>
      <c r="EH278" s="45"/>
      <c r="EI278" s="45"/>
      <c r="EJ278" s="45"/>
      <c r="EK278" s="45"/>
      <c r="EL278" s="45"/>
      <c r="EM278" s="45"/>
      <c r="EN278" s="45"/>
      <c r="EO278" s="45"/>
      <c r="EP278" s="45"/>
      <c r="EQ278" s="1123"/>
      <c r="ER278" s="557"/>
    </row>
    <row r="279" spans="1:148" ht="15" customHeight="1" x14ac:dyDescent="0.25">
      <c r="A279" s="625"/>
      <c r="B279" s="1343" t="str">
        <f t="shared" si="17"/>
        <v>Desk 62</v>
      </c>
      <c r="C279" s="1348" t="str">
        <f>IF(ISBLANK(TB!C248), "", TB!C248)</f>
        <v/>
      </c>
      <c r="D279" s="1348" t="str">
        <f>IF(ISBLANK(TB!D248), "", TB!D248)</f>
        <v/>
      </c>
      <c r="E279" s="1348" t="str">
        <f>IF(ISBLANK(TB!E248), "", TB!E248)</f>
        <v/>
      </c>
      <c r="F279" s="1348" t="str">
        <f>IF(ISBLANK(TB!F248), "", TB!F248)</f>
        <v/>
      </c>
      <c r="G279" s="45"/>
      <c r="H279" s="45"/>
      <c r="I279" s="45"/>
      <c r="J279" s="45"/>
      <c r="K279" s="45"/>
      <c r="L279" s="45"/>
      <c r="M279" s="45"/>
      <c r="N279" s="45"/>
      <c r="O279" s="45"/>
      <c r="P279" s="45"/>
      <c r="Q279" s="45"/>
      <c r="R279" s="45"/>
      <c r="S279" s="45"/>
      <c r="T279" s="45"/>
      <c r="U279" s="45"/>
      <c r="V279" s="45"/>
      <c r="W279" s="45"/>
      <c r="X279" s="45"/>
      <c r="Y279" s="45"/>
      <c r="Z279" s="45"/>
      <c r="AA279" s="45"/>
      <c r="AB279" s="45"/>
      <c r="AC279" s="45"/>
      <c r="AD279" s="45"/>
      <c r="AE279" s="45"/>
      <c r="AF279" s="45"/>
      <c r="AG279" s="45"/>
      <c r="AH279" s="45"/>
      <c r="AI279" s="45"/>
      <c r="AJ279" s="45"/>
      <c r="AK279" s="45"/>
      <c r="AL279" s="45"/>
      <c r="AM279" s="45"/>
      <c r="AN279" s="45"/>
      <c r="AO279" s="45"/>
      <c r="AP279" s="45"/>
      <c r="AQ279" s="45"/>
      <c r="AR279" s="45"/>
      <c r="AS279" s="45"/>
      <c r="AT279" s="45"/>
      <c r="AU279" s="45"/>
      <c r="AV279" s="45"/>
      <c r="AW279" s="45"/>
      <c r="AX279" s="45"/>
      <c r="AY279" s="45"/>
      <c r="AZ279" s="45"/>
      <c r="BA279" s="45"/>
      <c r="BB279" s="45"/>
      <c r="BC279" s="45"/>
      <c r="BD279" s="45"/>
      <c r="BE279" s="45"/>
      <c r="BF279" s="45"/>
      <c r="BG279" s="45"/>
      <c r="BH279" s="45"/>
      <c r="BI279" s="45"/>
      <c r="BJ279" s="45"/>
      <c r="BK279" s="45"/>
      <c r="BL279" s="45"/>
      <c r="BM279" s="45"/>
      <c r="BN279" s="45"/>
      <c r="BO279" s="45"/>
      <c r="BP279" s="45"/>
      <c r="BQ279" s="45"/>
      <c r="BR279" s="45"/>
      <c r="BS279" s="45"/>
      <c r="BT279" s="45"/>
      <c r="BU279" s="45"/>
      <c r="BV279" s="45"/>
      <c r="BW279" s="45"/>
      <c r="BX279" s="45"/>
      <c r="BY279" s="45"/>
      <c r="BZ279" s="45"/>
      <c r="CA279" s="45"/>
      <c r="CB279" s="45"/>
      <c r="CC279" s="45"/>
      <c r="CD279" s="45"/>
      <c r="CE279" s="45"/>
      <c r="CF279" s="45"/>
      <c r="CG279" s="45"/>
      <c r="CH279" s="45"/>
      <c r="CI279" s="45"/>
      <c r="CJ279" s="45"/>
      <c r="CK279" s="45"/>
      <c r="CL279" s="45"/>
      <c r="CM279" s="45"/>
      <c r="CN279" s="45"/>
      <c r="CO279" s="45"/>
      <c r="CP279" s="45"/>
      <c r="CQ279" s="45"/>
      <c r="CR279" s="45"/>
      <c r="CS279" s="45"/>
      <c r="CT279" s="45"/>
      <c r="CU279" s="45"/>
      <c r="CV279" s="45"/>
      <c r="CW279" s="45"/>
      <c r="CX279" s="45"/>
      <c r="CY279" s="45"/>
      <c r="CZ279" s="45"/>
      <c r="DA279" s="45"/>
      <c r="DB279" s="45"/>
      <c r="DC279" s="45"/>
      <c r="DD279" s="45"/>
      <c r="DE279" s="45"/>
      <c r="DF279" s="45"/>
      <c r="DG279" s="45"/>
      <c r="DH279" s="45"/>
      <c r="DI279" s="45"/>
      <c r="DJ279" s="45"/>
      <c r="DK279" s="45"/>
      <c r="DL279" s="45"/>
      <c r="DM279" s="45"/>
      <c r="DN279" s="45"/>
      <c r="DO279" s="45"/>
      <c r="DP279" s="45"/>
      <c r="DQ279" s="45"/>
      <c r="DR279" s="45"/>
      <c r="DS279" s="45"/>
      <c r="DT279" s="45"/>
      <c r="DU279" s="45"/>
      <c r="DV279" s="1123"/>
      <c r="DW279" s="45"/>
      <c r="DX279" s="45"/>
      <c r="DY279" s="45"/>
      <c r="DZ279" s="45"/>
      <c r="EA279" s="45"/>
      <c r="EB279" s="45"/>
      <c r="EC279" s="45"/>
      <c r="ED279" s="45"/>
      <c r="EE279" s="45"/>
      <c r="EF279" s="45"/>
      <c r="EG279" s="45"/>
      <c r="EH279" s="45"/>
      <c r="EI279" s="45"/>
      <c r="EJ279" s="45"/>
      <c r="EK279" s="45"/>
      <c r="EL279" s="45"/>
      <c r="EM279" s="45"/>
      <c r="EN279" s="45"/>
      <c r="EO279" s="45"/>
      <c r="EP279" s="45"/>
      <c r="EQ279" s="1123"/>
      <c r="ER279" s="557"/>
    </row>
    <row r="280" spans="1:148" ht="15" customHeight="1" x14ac:dyDescent="0.25">
      <c r="A280" s="625"/>
      <c r="B280" s="1343" t="str">
        <f t="shared" si="17"/>
        <v>Desk 63</v>
      </c>
      <c r="C280" s="1348" t="str">
        <f>IF(ISBLANK(TB!C249), "", TB!C249)</f>
        <v/>
      </c>
      <c r="D280" s="1348" t="str">
        <f>IF(ISBLANK(TB!D249), "", TB!D249)</f>
        <v/>
      </c>
      <c r="E280" s="1348" t="str">
        <f>IF(ISBLANK(TB!E249), "", TB!E249)</f>
        <v/>
      </c>
      <c r="F280" s="1348" t="str">
        <f>IF(ISBLANK(TB!F249), "", TB!F249)</f>
        <v/>
      </c>
      <c r="G280" s="45"/>
      <c r="H280" s="45"/>
      <c r="I280" s="45"/>
      <c r="J280" s="45"/>
      <c r="K280" s="45"/>
      <c r="L280" s="45"/>
      <c r="M280" s="45"/>
      <c r="N280" s="45"/>
      <c r="O280" s="45"/>
      <c r="P280" s="45"/>
      <c r="Q280" s="45"/>
      <c r="R280" s="45"/>
      <c r="S280" s="45"/>
      <c r="T280" s="45"/>
      <c r="U280" s="45"/>
      <c r="V280" s="45"/>
      <c r="W280" s="45"/>
      <c r="X280" s="45"/>
      <c r="Y280" s="45"/>
      <c r="Z280" s="45"/>
      <c r="AA280" s="45"/>
      <c r="AB280" s="45"/>
      <c r="AC280" s="45"/>
      <c r="AD280" s="45"/>
      <c r="AE280" s="45"/>
      <c r="AF280" s="45"/>
      <c r="AG280" s="45"/>
      <c r="AH280" s="45"/>
      <c r="AI280" s="45"/>
      <c r="AJ280" s="45"/>
      <c r="AK280" s="45"/>
      <c r="AL280" s="45"/>
      <c r="AM280" s="45"/>
      <c r="AN280" s="45"/>
      <c r="AO280" s="45"/>
      <c r="AP280" s="45"/>
      <c r="AQ280" s="45"/>
      <c r="AR280" s="45"/>
      <c r="AS280" s="45"/>
      <c r="AT280" s="45"/>
      <c r="AU280" s="45"/>
      <c r="AV280" s="45"/>
      <c r="AW280" s="45"/>
      <c r="AX280" s="45"/>
      <c r="AY280" s="45"/>
      <c r="AZ280" s="45"/>
      <c r="BA280" s="45"/>
      <c r="BB280" s="45"/>
      <c r="BC280" s="45"/>
      <c r="BD280" s="45"/>
      <c r="BE280" s="45"/>
      <c r="BF280" s="45"/>
      <c r="BG280" s="45"/>
      <c r="BH280" s="45"/>
      <c r="BI280" s="45"/>
      <c r="BJ280" s="45"/>
      <c r="BK280" s="45"/>
      <c r="BL280" s="45"/>
      <c r="BM280" s="45"/>
      <c r="BN280" s="45"/>
      <c r="BO280" s="45"/>
      <c r="BP280" s="45"/>
      <c r="BQ280" s="45"/>
      <c r="BR280" s="45"/>
      <c r="BS280" s="45"/>
      <c r="BT280" s="45"/>
      <c r="BU280" s="45"/>
      <c r="BV280" s="45"/>
      <c r="BW280" s="45"/>
      <c r="BX280" s="45"/>
      <c r="BY280" s="45"/>
      <c r="BZ280" s="45"/>
      <c r="CA280" s="45"/>
      <c r="CB280" s="45"/>
      <c r="CC280" s="45"/>
      <c r="CD280" s="45"/>
      <c r="CE280" s="45"/>
      <c r="CF280" s="45"/>
      <c r="CG280" s="45"/>
      <c r="CH280" s="45"/>
      <c r="CI280" s="45"/>
      <c r="CJ280" s="45"/>
      <c r="CK280" s="45"/>
      <c r="CL280" s="45"/>
      <c r="CM280" s="45"/>
      <c r="CN280" s="45"/>
      <c r="CO280" s="45"/>
      <c r="CP280" s="45"/>
      <c r="CQ280" s="45"/>
      <c r="CR280" s="45"/>
      <c r="CS280" s="45"/>
      <c r="CT280" s="45"/>
      <c r="CU280" s="45"/>
      <c r="CV280" s="45"/>
      <c r="CW280" s="45"/>
      <c r="CX280" s="45"/>
      <c r="CY280" s="45"/>
      <c r="CZ280" s="45"/>
      <c r="DA280" s="45"/>
      <c r="DB280" s="45"/>
      <c r="DC280" s="45"/>
      <c r="DD280" s="45"/>
      <c r="DE280" s="45"/>
      <c r="DF280" s="45"/>
      <c r="DG280" s="45"/>
      <c r="DH280" s="45"/>
      <c r="DI280" s="45"/>
      <c r="DJ280" s="45"/>
      <c r="DK280" s="45"/>
      <c r="DL280" s="45"/>
      <c r="DM280" s="45"/>
      <c r="DN280" s="45"/>
      <c r="DO280" s="45"/>
      <c r="DP280" s="45"/>
      <c r="DQ280" s="45"/>
      <c r="DR280" s="45"/>
      <c r="DS280" s="45"/>
      <c r="DT280" s="45"/>
      <c r="DU280" s="45"/>
      <c r="DV280" s="1123"/>
      <c r="DW280" s="45"/>
      <c r="DX280" s="45"/>
      <c r="DY280" s="45"/>
      <c r="DZ280" s="45"/>
      <c r="EA280" s="45"/>
      <c r="EB280" s="45"/>
      <c r="EC280" s="45"/>
      <c r="ED280" s="45"/>
      <c r="EE280" s="45"/>
      <c r="EF280" s="45"/>
      <c r="EG280" s="45"/>
      <c r="EH280" s="45"/>
      <c r="EI280" s="45"/>
      <c r="EJ280" s="45"/>
      <c r="EK280" s="45"/>
      <c r="EL280" s="45"/>
      <c r="EM280" s="45"/>
      <c r="EN280" s="45"/>
      <c r="EO280" s="45"/>
      <c r="EP280" s="45"/>
      <c r="EQ280" s="1123"/>
      <c r="ER280" s="557"/>
    </row>
    <row r="281" spans="1:148" ht="15" customHeight="1" x14ac:dyDescent="0.25">
      <c r="A281" s="625"/>
      <c r="B281" s="1343" t="str">
        <f t="shared" si="17"/>
        <v>Desk 64</v>
      </c>
      <c r="C281" s="1348" t="str">
        <f>IF(ISBLANK(TB!C250), "", TB!C250)</f>
        <v/>
      </c>
      <c r="D281" s="1348" t="str">
        <f>IF(ISBLANK(TB!D250), "", TB!D250)</f>
        <v/>
      </c>
      <c r="E281" s="1348" t="str">
        <f>IF(ISBLANK(TB!E250), "", TB!E250)</f>
        <v/>
      </c>
      <c r="F281" s="1348" t="str">
        <f>IF(ISBLANK(TB!F250), "", TB!F250)</f>
        <v/>
      </c>
      <c r="G281" s="45"/>
      <c r="H281" s="45"/>
      <c r="I281" s="45"/>
      <c r="J281" s="45"/>
      <c r="K281" s="45"/>
      <c r="L281" s="45"/>
      <c r="M281" s="45"/>
      <c r="N281" s="45"/>
      <c r="O281" s="45"/>
      <c r="P281" s="45"/>
      <c r="Q281" s="45"/>
      <c r="R281" s="45"/>
      <c r="S281" s="45"/>
      <c r="T281" s="45"/>
      <c r="U281" s="45"/>
      <c r="V281" s="45"/>
      <c r="W281" s="45"/>
      <c r="X281" s="45"/>
      <c r="Y281" s="45"/>
      <c r="Z281" s="45"/>
      <c r="AA281" s="45"/>
      <c r="AB281" s="45"/>
      <c r="AC281" s="45"/>
      <c r="AD281" s="45"/>
      <c r="AE281" s="45"/>
      <c r="AF281" s="45"/>
      <c r="AG281" s="45"/>
      <c r="AH281" s="45"/>
      <c r="AI281" s="45"/>
      <c r="AJ281" s="45"/>
      <c r="AK281" s="45"/>
      <c r="AL281" s="45"/>
      <c r="AM281" s="45"/>
      <c r="AN281" s="45"/>
      <c r="AO281" s="45"/>
      <c r="AP281" s="45"/>
      <c r="AQ281" s="45"/>
      <c r="AR281" s="45"/>
      <c r="AS281" s="45"/>
      <c r="AT281" s="45"/>
      <c r="AU281" s="45"/>
      <c r="AV281" s="45"/>
      <c r="AW281" s="45"/>
      <c r="AX281" s="45"/>
      <c r="AY281" s="45"/>
      <c r="AZ281" s="45"/>
      <c r="BA281" s="45"/>
      <c r="BB281" s="45"/>
      <c r="BC281" s="45"/>
      <c r="BD281" s="45"/>
      <c r="BE281" s="45"/>
      <c r="BF281" s="45"/>
      <c r="BG281" s="45"/>
      <c r="BH281" s="45"/>
      <c r="BI281" s="45"/>
      <c r="BJ281" s="45"/>
      <c r="BK281" s="45"/>
      <c r="BL281" s="45"/>
      <c r="BM281" s="45"/>
      <c r="BN281" s="45"/>
      <c r="BO281" s="45"/>
      <c r="BP281" s="45"/>
      <c r="BQ281" s="45"/>
      <c r="BR281" s="45"/>
      <c r="BS281" s="45"/>
      <c r="BT281" s="45"/>
      <c r="BU281" s="45"/>
      <c r="BV281" s="45"/>
      <c r="BW281" s="45"/>
      <c r="BX281" s="45"/>
      <c r="BY281" s="45"/>
      <c r="BZ281" s="45"/>
      <c r="CA281" s="45"/>
      <c r="CB281" s="45"/>
      <c r="CC281" s="45"/>
      <c r="CD281" s="45"/>
      <c r="CE281" s="45"/>
      <c r="CF281" s="45"/>
      <c r="CG281" s="45"/>
      <c r="CH281" s="45"/>
      <c r="CI281" s="45"/>
      <c r="CJ281" s="45"/>
      <c r="CK281" s="45"/>
      <c r="CL281" s="45"/>
      <c r="CM281" s="45"/>
      <c r="CN281" s="45"/>
      <c r="CO281" s="45"/>
      <c r="CP281" s="45"/>
      <c r="CQ281" s="45"/>
      <c r="CR281" s="45"/>
      <c r="CS281" s="45"/>
      <c r="CT281" s="45"/>
      <c r="CU281" s="45"/>
      <c r="CV281" s="45"/>
      <c r="CW281" s="45"/>
      <c r="CX281" s="45"/>
      <c r="CY281" s="45"/>
      <c r="CZ281" s="45"/>
      <c r="DA281" s="45"/>
      <c r="DB281" s="45"/>
      <c r="DC281" s="45"/>
      <c r="DD281" s="45"/>
      <c r="DE281" s="45"/>
      <c r="DF281" s="45"/>
      <c r="DG281" s="45"/>
      <c r="DH281" s="45"/>
      <c r="DI281" s="45"/>
      <c r="DJ281" s="45"/>
      <c r="DK281" s="45"/>
      <c r="DL281" s="45"/>
      <c r="DM281" s="45"/>
      <c r="DN281" s="45"/>
      <c r="DO281" s="45"/>
      <c r="DP281" s="45"/>
      <c r="DQ281" s="45"/>
      <c r="DR281" s="45"/>
      <c r="DS281" s="45"/>
      <c r="DT281" s="45"/>
      <c r="DU281" s="45"/>
      <c r="DV281" s="1123"/>
      <c r="DW281" s="45"/>
      <c r="DX281" s="45"/>
      <c r="DY281" s="45"/>
      <c r="DZ281" s="45"/>
      <c r="EA281" s="45"/>
      <c r="EB281" s="45"/>
      <c r="EC281" s="45"/>
      <c r="ED281" s="45"/>
      <c r="EE281" s="45"/>
      <c r="EF281" s="45"/>
      <c r="EG281" s="45"/>
      <c r="EH281" s="45"/>
      <c r="EI281" s="45"/>
      <c r="EJ281" s="45"/>
      <c r="EK281" s="45"/>
      <c r="EL281" s="45"/>
      <c r="EM281" s="45"/>
      <c r="EN281" s="45"/>
      <c r="EO281" s="45"/>
      <c r="EP281" s="45"/>
      <c r="EQ281" s="1123"/>
      <c r="ER281" s="557"/>
    </row>
    <row r="282" spans="1:148" ht="15" customHeight="1" x14ac:dyDescent="0.25">
      <c r="A282" s="625"/>
      <c r="B282" s="1343" t="str">
        <f t="shared" ref="B282:B313" si="18">B76</f>
        <v>Desk 65</v>
      </c>
      <c r="C282" s="1348" t="str">
        <f>IF(ISBLANK(TB!C251), "", TB!C251)</f>
        <v/>
      </c>
      <c r="D282" s="1348" t="str">
        <f>IF(ISBLANK(TB!D251), "", TB!D251)</f>
        <v/>
      </c>
      <c r="E282" s="1348" t="str">
        <f>IF(ISBLANK(TB!E251), "", TB!E251)</f>
        <v/>
      </c>
      <c r="F282" s="1348" t="str">
        <f>IF(ISBLANK(TB!F251), "", TB!F251)</f>
        <v/>
      </c>
      <c r="G282" s="45"/>
      <c r="H282" s="45"/>
      <c r="I282" s="45"/>
      <c r="J282" s="45"/>
      <c r="K282" s="45"/>
      <c r="L282" s="45"/>
      <c r="M282" s="45"/>
      <c r="N282" s="45"/>
      <c r="O282" s="45"/>
      <c r="P282" s="45"/>
      <c r="Q282" s="45"/>
      <c r="R282" s="45"/>
      <c r="S282" s="45"/>
      <c r="T282" s="45"/>
      <c r="U282" s="45"/>
      <c r="V282" s="45"/>
      <c r="W282" s="45"/>
      <c r="X282" s="45"/>
      <c r="Y282" s="45"/>
      <c r="Z282" s="45"/>
      <c r="AA282" s="45"/>
      <c r="AB282" s="45"/>
      <c r="AC282" s="45"/>
      <c r="AD282" s="45"/>
      <c r="AE282" s="45"/>
      <c r="AF282" s="45"/>
      <c r="AG282" s="45"/>
      <c r="AH282" s="45"/>
      <c r="AI282" s="45"/>
      <c r="AJ282" s="45"/>
      <c r="AK282" s="45"/>
      <c r="AL282" s="45"/>
      <c r="AM282" s="45"/>
      <c r="AN282" s="45"/>
      <c r="AO282" s="45"/>
      <c r="AP282" s="45"/>
      <c r="AQ282" s="45"/>
      <c r="AR282" s="45"/>
      <c r="AS282" s="45"/>
      <c r="AT282" s="45"/>
      <c r="AU282" s="45"/>
      <c r="AV282" s="45"/>
      <c r="AW282" s="45"/>
      <c r="AX282" s="45"/>
      <c r="AY282" s="45"/>
      <c r="AZ282" s="45"/>
      <c r="BA282" s="45"/>
      <c r="BB282" s="45"/>
      <c r="BC282" s="45"/>
      <c r="BD282" s="45"/>
      <c r="BE282" s="45"/>
      <c r="BF282" s="45"/>
      <c r="BG282" s="45"/>
      <c r="BH282" s="45"/>
      <c r="BI282" s="45"/>
      <c r="BJ282" s="45"/>
      <c r="BK282" s="45"/>
      <c r="BL282" s="45"/>
      <c r="BM282" s="45"/>
      <c r="BN282" s="45"/>
      <c r="BO282" s="45"/>
      <c r="BP282" s="45"/>
      <c r="BQ282" s="45"/>
      <c r="BR282" s="45"/>
      <c r="BS282" s="45"/>
      <c r="BT282" s="45"/>
      <c r="BU282" s="45"/>
      <c r="BV282" s="45"/>
      <c r="BW282" s="45"/>
      <c r="BX282" s="45"/>
      <c r="BY282" s="45"/>
      <c r="BZ282" s="45"/>
      <c r="CA282" s="45"/>
      <c r="CB282" s="45"/>
      <c r="CC282" s="45"/>
      <c r="CD282" s="45"/>
      <c r="CE282" s="45"/>
      <c r="CF282" s="45"/>
      <c r="CG282" s="45"/>
      <c r="CH282" s="45"/>
      <c r="CI282" s="45"/>
      <c r="CJ282" s="45"/>
      <c r="CK282" s="45"/>
      <c r="CL282" s="45"/>
      <c r="CM282" s="45"/>
      <c r="CN282" s="45"/>
      <c r="CO282" s="45"/>
      <c r="CP282" s="45"/>
      <c r="CQ282" s="45"/>
      <c r="CR282" s="45"/>
      <c r="CS282" s="45"/>
      <c r="CT282" s="45"/>
      <c r="CU282" s="45"/>
      <c r="CV282" s="45"/>
      <c r="CW282" s="45"/>
      <c r="CX282" s="45"/>
      <c r="CY282" s="45"/>
      <c r="CZ282" s="45"/>
      <c r="DA282" s="45"/>
      <c r="DB282" s="45"/>
      <c r="DC282" s="45"/>
      <c r="DD282" s="45"/>
      <c r="DE282" s="45"/>
      <c r="DF282" s="45"/>
      <c r="DG282" s="45"/>
      <c r="DH282" s="45"/>
      <c r="DI282" s="45"/>
      <c r="DJ282" s="45"/>
      <c r="DK282" s="45"/>
      <c r="DL282" s="45"/>
      <c r="DM282" s="45"/>
      <c r="DN282" s="45"/>
      <c r="DO282" s="45"/>
      <c r="DP282" s="45"/>
      <c r="DQ282" s="45"/>
      <c r="DR282" s="45"/>
      <c r="DS282" s="45"/>
      <c r="DT282" s="45"/>
      <c r="DU282" s="45"/>
      <c r="DV282" s="1123"/>
      <c r="DW282" s="45"/>
      <c r="DX282" s="45"/>
      <c r="DY282" s="45"/>
      <c r="DZ282" s="45"/>
      <c r="EA282" s="45"/>
      <c r="EB282" s="45"/>
      <c r="EC282" s="45"/>
      <c r="ED282" s="45"/>
      <c r="EE282" s="45"/>
      <c r="EF282" s="45"/>
      <c r="EG282" s="45"/>
      <c r="EH282" s="45"/>
      <c r="EI282" s="45"/>
      <c r="EJ282" s="45"/>
      <c r="EK282" s="45"/>
      <c r="EL282" s="45"/>
      <c r="EM282" s="45"/>
      <c r="EN282" s="45"/>
      <c r="EO282" s="45"/>
      <c r="EP282" s="45"/>
      <c r="EQ282" s="1123"/>
      <c r="ER282" s="557"/>
    </row>
    <row r="283" spans="1:148" ht="15" customHeight="1" x14ac:dyDescent="0.25">
      <c r="A283" s="625"/>
      <c r="B283" s="1343" t="str">
        <f t="shared" si="18"/>
        <v>Desk 66</v>
      </c>
      <c r="C283" s="1348" t="str">
        <f>IF(ISBLANK(TB!C252), "", TB!C252)</f>
        <v/>
      </c>
      <c r="D283" s="1348" t="str">
        <f>IF(ISBLANK(TB!D252), "", TB!D252)</f>
        <v/>
      </c>
      <c r="E283" s="1348" t="str">
        <f>IF(ISBLANK(TB!E252), "", TB!E252)</f>
        <v/>
      </c>
      <c r="F283" s="1348" t="str">
        <f>IF(ISBLANK(TB!F252), "", TB!F252)</f>
        <v/>
      </c>
      <c r="G283" s="45"/>
      <c r="H283" s="45"/>
      <c r="I283" s="45"/>
      <c r="J283" s="45"/>
      <c r="K283" s="45"/>
      <c r="L283" s="45"/>
      <c r="M283" s="45"/>
      <c r="N283" s="45"/>
      <c r="O283" s="45"/>
      <c r="P283" s="45"/>
      <c r="Q283" s="45"/>
      <c r="R283" s="45"/>
      <c r="S283" s="45"/>
      <c r="T283" s="45"/>
      <c r="U283" s="45"/>
      <c r="V283" s="45"/>
      <c r="W283" s="45"/>
      <c r="X283" s="45"/>
      <c r="Y283" s="45"/>
      <c r="Z283" s="45"/>
      <c r="AA283" s="45"/>
      <c r="AB283" s="45"/>
      <c r="AC283" s="45"/>
      <c r="AD283" s="45"/>
      <c r="AE283" s="45"/>
      <c r="AF283" s="45"/>
      <c r="AG283" s="45"/>
      <c r="AH283" s="45"/>
      <c r="AI283" s="45"/>
      <c r="AJ283" s="45"/>
      <c r="AK283" s="45"/>
      <c r="AL283" s="45"/>
      <c r="AM283" s="45"/>
      <c r="AN283" s="45"/>
      <c r="AO283" s="45"/>
      <c r="AP283" s="45"/>
      <c r="AQ283" s="45"/>
      <c r="AR283" s="45"/>
      <c r="AS283" s="45"/>
      <c r="AT283" s="45"/>
      <c r="AU283" s="45"/>
      <c r="AV283" s="45"/>
      <c r="AW283" s="45"/>
      <c r="AX283" s="45"/>
      <c r="AY283" s="45"/>
      <c r="AZ283" s="45"/>
      <c r="BA283" s="45"/>
      <c r="BB283" s="45"/>
      <c r="BC283" s="45"/>
      <c r="BD283" s="45"/>
      <c r="BE283" s="45"/>
      <c r="BF283" s="45"/>
      <c r="BG283" s="45"/>
      <c r="BH283" s="45"/>
      <c r="BI283" s="45"/>
      <c r="BJ283" s="45"/>
      <c r="BK283" s="45"/>
      <c r="BL283" s="45"/>
      <c r="BM283" s="45"/>
      <c r="BN283" s="45"/>
      <c r="BO283" s="45"/>
      <c r="BP283" s="45"/>
      <c r="BQ283" s="45"/>
      <c r="BR283" s="45"/>
      <c r="BS283" s="45"/>
      <c r="BT283" s="45"/>
      <c r="BU283" s="45"/>
      <c r="BV283" s="45"/>
      <c r="BW283" s="45"/>
      <c r="BX283" s="45"/>
      <c r="BY283" s="45"/>
      <c r="BZ283" s="45"/>
      <c r="CA283" s="45"/>
      <c r="CB283" s="45"/>
      <c r="CC283" s="45"/>
      <c r="CD283" s="45"/>
      <c r="CE283" s="45"/>
      <c r="CF283" s="45"/>
      <c r="CG283" s="45"/>
      <c r="CH283" s="45"/>
      <c r="CI283" s="45"/>
      <c r="CJ283" s="45"/>
      <c r="CK283" s="45"/>
      <c r="CL283" s="45"/>
      <c r="CM283" s="45"/>
      <c r="CN283" s="45"/>
      <c r="CO283" s="45"/>
      <c r="CP283" s="45"/>
      <c r="CQ283" s="45"/>
      <c r="CR283" s="45"/>
      <c r="CS283" s="45"/>
      <c r="CT283" s="45"/>
      <c r="CU283" s="45"/>
      <c r="CV283" s="45"/>
      <c r="CW283" s="45"/>
      <c r="CX283" s="45"/>
      <c r="CY283" s="45"/>
      <c r="CZ283" s="45"/>
      <c r="DA283" s="45"/>
      <c r="DB283" s="45"/>
      <c r="DC283" s="45"/>
      <c r="DD283" s="45"/>
      <c r="DE283" s="45"/>
      <c r="DF283" s="45"/>
      <c r="DG283" s="45"/>
      <c r="DH283" s="45"/>
      <c r="DI283" s="45"/>
      <c r="DJ283" s="45"/>
      <c r="DK283" s="45"/>
      <c r="DL283" s="45"/>
      <c r="DM283" s="45"/>
      <c r="DN283" s="45"/>
      <c r="DO283" s="45"/>
      <c r="DP283" s="45"/>
      <c r="DQ283" s="45"/>
      <c r="DR283" s="45"/>
      <c r="DS283" s="45"/>
      <c r="DT283" s="45"/>
      <c r="DU283" s="45"/>
      <c r="DV283" s="1123"/>
      <c r="DW283" s="45"/>
      <c r="DX283" s="45"/>
      <c r="DY283" s="45"/>
      <c r="DZ283" s="45"/>
      <c r="EA283" s="45"/>
      <c r="EB283" s="45"/>
      <c r="EC283" s="45"/>
      <c r="ED283" s="45"/>
      <c r="EE283" s="45"/>
      <c r="EF283" s="45"/>
      <c r="EG283" s="45"/>
      <c r="EH283" s="45"/>
      <c r="EI283" s="45"/>
      <c r="EJ283" s="45"/>
      <c r="EK283" s="45"/>
      <c r="EL283" s="45"/>
      <c r="EM283" s="45"/>
      <c r="EN283" s="45"/>
      <c r="EO283" s="45"/>
      <c r="EP283" s="45"/>
      <c r="EQ283" s="1123"/>
      <c r="ER283" s="557"/>
    </row>
    <row r="284" spans="1:148" ht="15" customHeight="1" x14ac:dyDescent="0.25">
      <c r="A284" s="625"/>
      <c r="B284" s="1343" t="str">
        <f t="shared" si="18"/>
        <v>Desk 67</v>
      </c>
      <c r="C284" s="1348" t="str">
        <f>IF(ISBLANK(TB!C253), "", TB!C253)</f>
        <v/>
      </c>
      <c r="D284" s="1348" t="str">
        <f>IF(ISBLANK(TB!D253), "", TB!D253)</f>
        <v/>
      </c>
      <c r="E284" s="1348" t="str">
        <f>IF(ISBLANK(TB!E253), "", TB!E253)</f>
        <v/>
      </c>
      <c r="F284" s="1348" t="str">
        <f>IF(ISBLANK(TB!F253), "", TB!F253)</f>
        <v/>
      </c>
      <c r="G284" s="45"/>
      <c r="H284" s="45"/>
      <c r="I284" s="45"/>
      <c r="J284" s="45"/>
      <c r="K284" s="45"/>
      <c r="L284" s="45"/>
      <c r="M284" s="45"/>
      <c r="N284" s="45"/>
      <c r="O284" s="45"/>
      <c r="P284" s="45"/>
      <c r="Q284" s="45"/>
      <c r="R284" s="45"/>
      <c r="S284" s="45"/>
      <c r="T284" s="45"/>
      <c r="U284" s="45"/>
      <c r="V284" s="45"/>
      <c r="W284" s="45"/>
      <c r="X284" s="45"/>
      <c r="Y284" s="45"/>
      <c r="Z284" s="45"/>
      <c r="AA284" s="45"/>
      <c r="AB284" s="45"/>
      <c r="AC284" s="45"/>
      <c r="AD284" s="45"/>
      <c r="AE284" s="45"/>
      <c r="AF284" s="45"/>
      <c r="AG284" s="45"/>
      <c r="AH284" s="45"/>
      <c r="AI284" s="45"/>
      <c r="AJ284" s="45"/>
      <c r="AK284" s="45"/>
      <c r="AL284" s="45"/>
      <c r="AM284" s="45"/>
      <c r="AN284" s="45"/>
      <c r="AO284" s="45"/>
      <c r="AP284" s="45"/>
      <c r="AQ284" s="45"/>
      <c r="AR284" s="45"/>
      <c r="AS284" s="45"/>
      <c r="AT284" s="45"/>
      <c r="AU284" s="45"/>
      <c r="AV284" s="45"/>
      <c r="AW284" s="45"/>
      <c r="AX284" s="45"/>
      <c r="AY284" s="45"/>
      <c r="AZ284" s="45"/>
      <c r="BA284" s="45"/>
      <c r="BB284" s="45"/>
      <c r="BC284" s="45"/>
      <c r="BD284" s="45"/>
      <c r="BE284" s="45"/>
      <c r="BF284" s="45"/>
      <c r="BG284" s="45"/>
      <c r="BH284" s="45"/>
      <c r="BI284" s="45"/>
      <c r="BJ284" s="45"/>
      <c r="BK284" s="45"/>
      <c r="BL284" s="45"/>
      <c r="BM284" s="45"/>
      <c r="BN284" s="45"/>
      <c r="BO284" s="45"/>
      <c r="BP284" s="45"/>
      <c r="BQ284" s="45"/>
      <c r="BR284" s="45"/>
      <c r="BS284" s="45"/>
      <c r="BT284" s="45"/>
      <c r="BU284" s="45"/>
      <c r="BV284" s="45"/>
      <c r="BW284" s="45"/>
      <c r="BX284" s="45"/>
      <c r="BY284" s="45"/>
      <c r="BZ284" s="45"/>
      <c r="CA284" s="45"/>
      <c r="CB284" s="45"/>
      <c r="CC284" s="45"/>
      <c r="CD284" s="45"/>
      <c r="CE284" s="45"/>
      <c r="CF284" s="45"/>
      <c r="CG284" s="45"/>
      <c r="CH284" s="45"/>
      <c r="CI284" s="45"/>
      <c r="CJ284" s="45"/>
      <c r="CK284" s="45"/>
      <c r="CL284" s="45"/>
      <c r="CM284" s="45"/>
      <c r="CN284" s="45"/>
      <c r="CO284" s="45"/>
      <c r="CP284" s="45"/>
      <c r="CQ284" s="45"/>
      <c r="CR284" s="45"/>
      <c r="CS284" s="45"/>
      <c r="CT284" s="45"/>
      <c r="CU284" s="45"/>
      <c r="CV284" s="45"/>
      <c r="CW284" s="45"/>
      <c r="CX284" s="45"/>
      <c r="CY284" s="45"/>
      <c r="CZ284" s="45"/>
      <c r="DA284" s="45"/>
      <c r="DB284" s="45"/>
      <c r="DC284" s="45"/>
      <c r="DD284" s="45"/>
      <c r="DE284" s="45"/>
      <c r="DF284" s="45"/>
      <c r="DG284" s="45"/>
      <c r="DH284" s="45"/>
      <c r="DI284" s="45"/>
      <c r="DJ284" s="45"/>
      <c r="DK284" s="45"/>
      <c r="DL284" s="45"/>
      <c r="DM284" s="45"/>
      <c r="DN284" s="45"/>
      <c r="DO284" s="45"/>
      <c r="DP284" s="45"/>
      <c r="DQ284" s="45"/>
      <c r="DR284" s="45"/>
      <c r="DS284" s="45"/>
      <c r="DT284" s="45"/>
      <c r="DU284" s="45"/>
      <c r="DV284" s="1123"/>
      <c r="DW284" s="45"/>
      <c r="DX284" s="45"/>
      <c r="DY284" s="45"/>
      <c r="DZ284" s="45"/>
      <c r="EA284" s="45"/>
      <c r="EB284" s="45"/>
      <c r="EC284" s="45"/>
      <c r="ED284" s="45"/>
      <c r="EE284" s="45"/>
      <c r="EF284" s="45"/>
      <c r="EG284" s="45"/>
      <c r="EH284" s="45"/>
      <c r="EI284" s="45"/>
      <c r="EJ284" s="45"/>
      <c r="EK284" s="45"/>
      <c r="EL284" s="45"/>
      <c r="EM284" s="45"/>
      <c r="EN284" s="45"/>
      <c r="EO284" s="45"/>
      <c r="EP284" s="45"/>
      <c r="EQ284" s="1123"/>
      <c r="ER284" s="557"/>
    </row>
    <row r="285" spans="1:148" ht="15" customHeight="1" x14ac:dyDescent="0.25">
      <c r="A285" s="625"/>
      <c r="B285" s="1343" t="str">
        <f t="shared" si="18"/>
        <v>Desk 68</v>
      </c>
      <c r="C285" s="1348" t="str">
        <f>IF(ISBLANK(TB!C254), "", TB!C254)</f>
        <v/>
      </c>
      <c r="D285" s="1348" t="str">
        <f>IF(ISBLANK(TB!D254), "", TB!D254)</f>
        <v/>
      </c>
      <c r="E285" s="1348" t="str">
        <f>IF(ISBLANK(TB!E254), "", TB!E254)</f>
        <v/>
      </c>
      <c r="F285" s="1348" t="str">
        <f>IF(ISBLANK(TB!F254), "", TB!F254)</f>
        <v/>
      </c>
      <c r="G285" s="45"/>
      <c r="H285" s="45"/>
      <c r="I285" s="45"/>
      <c r="J285" s="45"/>
      <c r="K285" s="45"/>
      <c r="L285" s="45"/>
      <c r="M285" s="45"/>
      <c r="N285" s="45"/>
      <c r="O285" s="45"/>
      <c r="P285" s="45"/>
      <c r="Q285" s="45"/>
      <c r="R285" s="45"/>
      <c r="S285" s="45"/>
      <c r="T285" s="45"/>
      <c r="U285" s="45"/>
      <c r="V285" s="45"/>
      <c r="W285" s="45"/>
      <c r="X285" s="45"/>
      <c r="Y285" s="45"/>
      <c r="Z285" s="45"/>
      <c r="AA285" s="45"/>
      <c r="AB285" s="45"/>
      <c r="AC285" s="45"/>
      <c r="AD285" s="45"/>
      <c r="AE285" s="45"/>
      <c r="AF285" s="45"/>
      <c r="AG285" s="45"/>
      <c r="AH285" s="45"/>
      <c r="AI285" s="45"/>
      <c r="AJ285" s="45"/>
      <c r="AK285" s="45"/>
      <c r="AL285" s="45"/>
      <c r="AM285" s="45"/>
      <c r="AN285" s="45"/>
      <c r="AO285" s="45"/>
      <c r="AP285" s="45"/>
      <c r="AQ285" s="45"/>
      <c r="AR285" s="45"/>
      <c r="AS285" s="45"/>
      <c r="AT285" s="45"/>
      <c r="AU285" s="45"/>
      <c r="AV285" s="45"/>
      <c r="AW285" s="45"/>
      <c r="AX285" s="45"/>
      <c r="AY285" s="45"/>
      <c r="AZ285" s="45"/>
      <c r="BA285" s="45"/>
      <c r="BB285" s="45"/>
      <c r="BC285" s="45"/>
      <c r="BD285" s="45"/>
      <c r="BE285" s="45"/>
      <c r="BF285" s="45"/>
      <c r="BG285" s="45"/>
      <c r="BH285" s="45"/>
      <c r="BI285" s="45"/>
      <c r="BJ285" s="45"/>
      <c r="BK285" s="45"/>
      <c r="BL285" s="45"/>
      <c r="BM285" s="45"/>
      <c r="BN285" s="45"/>
      <c r="BO285" s="45"/>
      <c r="BP285" s="45"/>
      <c r="BQ285" s="45"/>
      <c r="BR285" s="45"/>
      <c r="BS285" s="45"/>
      <c r="BT285" s="45"/>
      <c r="BU285" s="45"/>
      <c r="BV285" s="45"/>
      <c r="BW285" s="45"/>
      <c r="BX285" s="45"/>
      <c r="BY285" s="45"/>
      <c r="BZ285" s="45"/>
      <c r="CA285" s="45"/>
      <c r="CB285" s="45"/>
      <c r="CC285" s="45"/>
      <c r="CD285" s="45"/>
      <c r="CE285" s="45"/>
      <c r="CF285" s="45"/>
      <c r="CG285" s="45"/>
      <c r="CH285" s="45"/>
      <c r="CI285" s="45"/>
      <c r="CJ285" s="45"/>
      <c r="CK285" s="45"/>
      <c r="CL285" s="45"/>
      <c r="CM285" s="45"/>
      <c r="CN285" s="45"/>
      <c r="CO285" s="45"/>
      <c r="CP285" s="45"/>
      <c r="CQ285" s="45"/>
      <c r="CR285" s="45"/>
      <c r="CS285" s="45"/>
      <c r="CT285" s="45"/>
      <c r="CU285" s="45"/>
      <c r="CV285" s="45"/>
      <c r="CW285" s="45"/>
      <c r="CX285" s="45"/>
      <c r="CY285" s="45"/>
      <c r="CZ285" s="45"/>
      <c r="DA285" s="45"/>
      <c r="DB285" s="45"/>
      <c r="DC285" s="45"/>
      <c r="DD285" s="45"/>
      <c r="DE285" s="45"/>
      <c r="DF285" s="45"/>
      <c r="DG285" s="45"/>
      <c r="DH285" s="45"/>
      <c r="DI285" s="45"/>
      <c r="DJ285" s="45"/>
      <c r="DK285" s="45"/>
      <c r="DL285" s="45"/>
      <c r="DM285" s="45"/>
      <c r="DN285" s="45"/>
      <c r="DO285" s="45"/>
      <c r="DP285" s="45"/>
      <c r="DQ285" s="45"/>
      <c r="DR285" s="45"/>
      <c r="DS285" s="45"/>
      <c r="DT285" s="45"/>
      <c r="DU285" s="45"/>
      <c r="DV285" s="1123"/>
      <c r="DW285" s="45"/>
      <c r="DX285" s="45"/>
      <c r="DY285" s="45"/>
      <c r="DZ285" s="45"/>
      <c r="EA285" s="45"/>
      <c r="EB285" s="45"/>
      <c r="EC285" s="45"/>
      <c r="ED285" s="45"/>
      <c r="EE285" s="45"/>
      <c r="EF285" s="45"/>
      <c r="EG285" s="45"/>
      <c r="EH285" s="45"/>
      <c r="EI285" s="45"/>
      <c r="EJ285" s="45"/>
      <c r="EK285" s="45"/>
      <c r="EL285" s="45"/>
      <c r="EM285" s="45"/>
      <c r="EN285" s="45"/>
      <c r="EO285" s="45"/>
      <c r="EP285" s="45"/>
      <c r="EQ285" s="1123"/>
      <c r="ER285" s="557"/>
    </row>
    <row r="286" spans="1:148" ht="15" customHeight="1" x14ac:dyDescent="0.25">
      <c r="A286" s="625"/>
      <c r="B286" s="1343" t="str">
        <f t="shared" si="18"/>
        <v>Desk 69</v>
      </c>
      <c r="C286" s="1348" t="str">
        <f>IF(ISBLANK(TB!C255), "", TB!C255)</f>
        <v/>
      </c>
      <c r="D286" s="1348" t="str">
        <f>IF(ISBLANK(TB!D255), "", TB!D255)</f>
        <v/>
      </c>
      <c r="E286" s="1348" t="str">
        <f>IF(ISBLANK(TB!E255), "", TB!E255)</f>
        <v/>
      </c>
      <c r="F286" s="1348" t="str">
        <f>IF(ISBLANK(TB!F255), "", TB!F255)</f>
        <v/>
      </c>
      <c r="G286" s="45"/>
      <c r="H286" s="45"/>
      <c r="I286" s="45"/>
      <c r="J286" s="45"/>
      <c r="K286" s="45"/>
      <c r="L286" s="45"/>
      <c r="M286" s="45"/>
      <c r="N286" s="45"/>
      <c r="O286" s="45"/>
      <c r="P286" s="45"/>
      <c r="Q286" s="45"/>
      <c r="R286" s="45"/>
      <c r="S286" s="45"/>
      <c r="T286" s="45"/>
      <c r="U286" s="45"/>
      <c r="V286" s="45"/>
      <c r="W286" s="45"/>
      <c r="X286" s="45"/>
      <c r="Y286" s="45"/>
      <c r="Z286" s="45"/>
      <c r="AA286" s="45"/>
      <c r="AB286" s="45"/>
      <c r="AC286" s="45"/>
      <c r="AD286" s="45"/>
      <c r="AE286" s="45"/>
      <c r="AF286" s="45"/>
      <c r="AG286" s="45"/>
      <c r="AH286" s="45"/>
      <c r="AI286" s="45"/>
      <c r="AJ286" s="45"/>
      <c r="AK286" s="45"/>
      <c r="AL286" s="45"/>
      <c r="AM286" s="45"/>
      <c r="AN286" s="45"/>
      <c r="AO286" s="45"/>
      <c r="AP286" s="45"/>
      <c r="AQ286" s="45"/>
      <c r="AR286" s="45"/>
      <c r="AS286" s="45"/>
      <c r="AT286" s="45"/>
      <c r="AU286" s="45"/>
      <c r="AV286" s="45"/>
      <c r="AW286" s="45"/>
      <c r="AX286" s="45"/>
      <c r="AY286" s="45"/>
      <c r="AZ286" s="45"/>
      <c r="BA286" s="45"/>
      <c r="BB286" s="45"/>
      <c r="BC286" s="45"/>
      <c r="BD286" s="45"/>
      <c r="BE286" s="45"/>
      <c r="BF286" s="45"/>
      <c r="BG286" s="45"/>
      <c r="BH286" s="45"/>
      <c r="BI286" s="45"/>
      <c r="BJ286" s="45"/>
      <c r="BK286" s="45"/>
      <c r="BL286" s="45"/>
      <c r="BM286" s="45"/>
      <c r="BN286" s="45"/>
      <c r="BO286" s="45"/>
      <c r="BP286" s="45"/>
      <c r="BQ286" s="45"/>
      <c r="BR286" s="45"/>
      <c r="BS286" s="45"/>
      <c r="BT286" s="45"/>
      <c r="BU286" s="45"/>
      <c r="BV286" s="45"/>
      <c r="BW286" s="45"/>
      <c r="BX286" s="45"/>
      <c r="BY286" s="45"/>
      <c r="BZ286" s="45"/>
      <c r="CA286" s="45"/>
      <c r="CB286" s="45"/>
      <c r="CC286" s="45"/>
      <c r="CD286" s="45"/>
      <c r="CE286" s="45"/>
      <c r="CF286" s="45"/>
      <c r="CG286" s="45"/>
      <c r="CH286" s="45"/>
      <c r="CI286" s="45"/>
      <c r="CJ286" s="45"/>
      <c r="CK286" s="45"/>
      <c r="CL286" s="45"/>
      <c r="CM286" s="45"/>
      <c r="CN286" s="45"/>
      <c r="CO286" s="45"/>
      <c r="CP286" s="45"/>
      <c r="CQ286" s="45"/>
      <c r="CR286" s="45"/>
      <c r="CS286" s="45"/>
      <c r="CT286" s="45"/>
      <c r="CU286" s="45"/>
      <c r="CV286" s="45"/>
      <c r="CW286" s="45"/>
      <c r="CX286" s="45"/>
      <c r="CY286" s="45"/>
      <c r="CZ286" s="45"/>
      <c r="DA286" s="45"/>
      <c r="DB286" s="45"/>
      <c r="DC286" s="45"/>
      <c r="DD286" s="45"/>
      <c r="DE286" s="45"/>
      <c r="DF286" s="45"/>
      <c r="DG286" s="45"/>
      <c r="DH286" s="45"/>
      <c r="DI286" s="45"/>
      <c r="DJ286" s="45"/>
      <c r="DK286" s="45"/>
      <c r="DL286" s="45"/>
      <c r="DM286" s="45"/>
      <c r="DN286" s="45"/>
      <c r="DO286" s="45"/>
      <c r="DP286" s="45"/>
      <c r="DQ286" s="45"/>
      <c r="DR286" s="45"/>
      <c r="DS286" s="45"/>
      <c r="DT286" s="45"/>
      <c r="DU286" s="45"/>
      <c r="DV286" s="1123"/>
      <c r="DW286" s="45"/>
      <c r="DX286" s="45"/>
      <c r="DY286" s="45"/>
      <c r="DZ286" s="45"/>
      <c r="EA286" s="45"/>
      <c r="EB286" s="45"/>
      <c r="EC286" s="45"/>
      <c r="ED286" s="45"/>
      <c r="EE286" s="45"/>
      <c r="EF286" s="45"/>
      <c r="EG286" s="45"/>
      <c r="EH286" s="45"/>
      <c r="EI286" s="45"/>
      <c r="EJ286" s="45"/>
      <c r="EK286" s="45"/>
      <c r="EL286" s="45"/>
      <c r="EM286" s="45"/>
      <c r="EN286" s="45"/>
      <c r="EO286" s="45"/>
      <c r="EP286" s="45"/>
      <c r="EQ286" s="1123"/>
      <c r="ER286" s="557"/>
    </row>
    <row r="287" spans="1:148" ht="15" customHeight="1" x14ac:dyDescent="0.25">
      <c r="A287" s="625"/>
      <c r="B287" s="1343" t="str">
        <f t="shared" si="18"/>
        <v>Desk 70</v>
      </c>
      <c r="C287" s="1348" t="str">
        <f>IF(ISBLANK(TB!C256), "", TB!C256)</f>
        <v/>
      </c>
      <c r="D287" s="1348" t="str">
        <f>IF(ISBLANK(TB!D256), "", TB!D256)</f>
        <v/>
      </c>
      <c r="E287" s="1348" t="str">
        <f>IF(ISBLANK(TB!E256), "", TB!E256)</f>
        <v/>
      </c>
      <c r="F287" s="1348" t="str">
        <f>IF(ISBLANK(TB!F256), "", TB!F256)</f>
        <v/>
      </c>
      <c r="G287" s="45"/>
      <c r="H287" s="45"/>
      <c r="I287" s="45"/>
      <c r="J287" s="45"/>
      <c r="K287" s="45"/>
      <c r="L287" s="45"/>
      <c r="M287" s="45"/>
      <c r="N287" s="45"/>
      <c r="O287" s="45"/>
      <c r="P287" s="45"/>
      <c r="Q287" s="45"/>
      <c r="R287" s="45"/>
      <c r="S287" s="45"/>
      <c r="T287" s="45"/>
      <c r="U287" s="45"/>
      <c r="V287" s="45"/>
      <c r="W287" s="45"/>
      <c r="X287" s="45"/>
      <c r="Y287" s="45"/>
      <c r="Z287" s="45"/>
      <c r="AA287" s="45"/>
      <c r="AB287" s="45"/>
      <c r="AC287" s="45"/>
      <c r="AD287" s="45"/>
      <c r="AE287" s="45"/>
      <c r="AF287" s="45"/>
      <c r="AG287" s="45"/>
      <c r="AH287" s="45"/>
      <c r="AI287" s="45"/>
      <c r="AJ287" s="45"/>
      <c r="AK287" s="45"/>
      <c r="AL287" s="45"/>
      <c r="AM287" s="45"/>
      <c r="AN287" s="45"/>
      <c r="AO287" s="45"/>
      <c r="AP287" s="45"/>
      <c r="AQ287" s="45"/>
      <c r="AR287" s="45"/>
      <c r="AS287" s="45"/>
      <c r="AT287" s="45"/>
      <c r="AU287" s="45"/>
      <c r="AV287" s="45"/>
      <c r="AW287" s="45"/>
      <c r="AX287" s="45"/>
      <c r="AY287" s="45"/>
      <c r="AZ287" s="45"/>
      <c r="BA287" s="45"/>
      <c r="BB287" s="45"/>
      <c r="BC287" s="45"/>
      <c r="BD287" s="45"/>
      <c r="BE287" s="45"/>
      <c r="BF287" s="45"/>
      <c r="BG287" s="45"/>
      <c r="BH287" s="45"/>
      <c r="BI287" s="45"/>
      <c r="BJ287" s="45"/>
      <c r="BK287" s="45"/>
      <c r="BL287" s="45"/>
      <c r="BM287" s="45"/>
      <c r="BN287" s="45"/>
      <c r="BO287" s="45"/>
      <c r="BP287" s="45"/>
      <c r="BQ287" s="45"/>
      <c r="BR287" s="45"/>
      <c r="BS287" s="45"/>
      <c r="BT287" s="45"/>
      <c r="BU287" s="45"/>
      <c r="BV287" s="45"/>
      <c r="BW287" s="45"/>
      <c r="BX287" s="45"/>
      <c r="BY287" s="45"/>
      <c r="BZ287" s="45"/>
      <c r="CA287" s="45"/>
      <c r="CB287" s="45"/>
      <c r="CC287" s="45"/>
      <c r="CD287" s="45"/>
      <c r="CE287" s="45"/>
      <c r="CF287" s="45"/>
      <c r="CG287" s="45"/>
      <c r="CH287" s="45"/>
      <c r="CI287" s="45"/>
      <c r="CJ287" s="45"/>
      <c r="CK287" s="45"/>
      <c r="CL287" s="45"/>
      <c r="CM287" s="45"/>
      <c r="CN287" s="45"/>
      <c r="CO287" s="45"/>
      <c r="CP287" s="45"/>
      <c r="CQ287" s="45"/>
      <c r="CR287" s="45"/>
      <c r="CS287" s="45"/>
      <c r="CT287" s="45"/>
      <c r="CU287" s="45"/>
      <c r="CV287" s="45"/>
      <c r="CW287" s="45"/>
      <c r="CX287" s="45"/>
      <c r="CY287" s="45"/>
      <c r="CZ287" s="45"/>
      <c r="DA287" s="45"/>
      <c r="DB287" s="45"/>
      <c r="DC287" s="45"/>
      <c r="DD287" s="45"/>
      <c r="DE287" s="45"/>
      <c r="DF287" s="45"/>
      <c r="DG287" s="45"/>
      <c r="DH287" s="45"/>
      <c r="DI287" s="45"/>
      <c r="DJ287" s="45"/>
      <c r="DK287" s="45"/>
      <c r="DL287" s="45"/>
      <c r="DM287" s="45"/>
      <c r="DN287" s="45"/>
      <c r="DO287" s="45"/>
      <c r="DP287" s="45"/>
      <c r="DQ287" s="45"/>
      <c r="DR287" s="45"/>
      <c r="DS287" s="45"/>
      <c r="DT287" s="45"/>
      <c r="DU287" s="45"/>
      <c r="DV287" s="1123"/>
      <c r="DW287" s="45"/>
      <c r="DX287" s="45"/>
      <c r="DY287" s="45"/>
      <c r="DZ287" s="45"/>
      <c r="EA287" s="45"/>
      <c r="EB287" s="45"/>
      <c r="EC287" s="45"/>
      <c r="ED287" s="45"/>
      <c r="EE287" s="45"/>
      <c r="EF287" s="45"/>
      <c r="EG287" s="45"/>
      <c r="EH287" s="45"/>
      <c r="EI287" s="45"/>
      <c r="EJ287" s="45"/>
      <c r="EK287" s="45"/>
      <c r="EL287" s="45"/>
      <c r="EM287" s="45"/>
      <c r="EN287" s="45"/>
      <c r="EO287" s="45"/>
      <c r="EP287" s="45"/>
      <c r="EQ287" s="1123"/>
      <c r="ER287" s="557"/>
    </row>
    <row r="288" spans="1:148" ht="15" customHeight="1" x14ac:dyDescent="0.25">
      <c r="A288" s="625"/>
      <c r="B288" s="1343" t="str">
        <f t="shared" si="18"/>
        <v>Desk 71</v>
      </c>
      <c r="C288" s="1348" t="str">
        <f>IF(ISBLANK(TB!C257), "", TB!C257)</f>
        <v/>
      </c>
      <c r="D288" s="1348" t="str">
        <f>IF(ISBLANK(TB!D257), "", TB!D257)</f>
        <v/>
      </c>
      <c r="E288" s="1348" t="str">
        <f>IF(ISBLANK(TB!E257), "", TB!E257)</f>
        <v/>
      </c>
      <c r="F288" s="1348" t="str">
        <f>IF(ISBLANK(TB!F257), "", TB!F257)</f>
        <v/>
      </c>
      <c r="G288" s="45"/>
      <c r="H288" s="45"/>
      <c r="I288" s="45"/>
      <c r="J288" s="45"/>
      <c r="K288" s="45"/>
      <c r="L288" s="45"/>
      <c r="M288" s="45"/>
      <c r="N288" s="45"/>
      <c r="O288" s="45"/>
      <c r="P288" s="45"/>
      <c r="Q288" s="45"/>
      <c r="R288" s="45"/>
      <c r="S288" s="45"/>
      <c r="T288" s="45"/>
      <c r="U288" s="45"/>
      <c r="V288" s="45"/>
      <c r="W288" s="45"/>
      <c r="X288" s="45"/>
      <c r="Y288" s="45"/>
      <c r="Z288" s="45"/>
      <c r="AA288" s="45"/>
      <c r="AB288" s="45"/>
      <c r="AC288" s="45"/>
      <c r="AD288" s="45"/>
      <c r="AE288" s="45"/>
      <c r="AF288" s="45"/>
      <c r="AG288" s="45"/>
      <c r="AH288" s="45"/>
      <c r="AI288" s="45"/>
      <c r="AJ288" s="45"/>
      <c r="AK288" s="45"/>
      <c r="AL288" s="45"/>
      <c r="AM288" s="45"/>
      <c r="AN288" s="45"/>
      <c r="AO288" s="45"/>
      <c r="AP288" s="45"/>
      <c r="AQ288" s="45"/>
      <c r="AR288" s="45"/>
      <c r="AS288" s="45"/>
      <c r="AT288" s="45"/>
      <c r="AU288" s="45"/>
      <c r="AV288" s="45"/>
      <c r="AW288" s="45"/>
      <c r="AX288" s="45"/>
      <c r="AY288" s="45"/>
      <c r="AZ288" s="45"/>
      <c r="BA288" s="45"/>
      <c r="BB288" s="45"/>
      <c r="BC288" s="45"/>
      <c r="BD288" s="45"/>
      <c r="BE288" s="45"/>
      <c r="BF288" s="45"/>
      <c r="BG288" s="45"/>
      <c r="BH288" s="45"/>
      <c r="BI288" s="45"/>
      <c r="BJ288" s="45"/>
      <c r="BK288" s="45"/>
      <c r="BL288" s="45"/>
      <c r="BM288" s="45"/>
      <c r="BN288" s="45"/>
      <c r="BO288" s="45"/>
      <c r="BP288" s="45"/>
      <c r="BQ288" s="45"/>
      <c r="BR288" s="45"/>
      <c r="BS288" s="45"/>
      <c r="BT288" s="45"/>
      <c r="BU288" s="45"/>
      <c r="BV288" s="45"/>
      <c r="BW288" s="45"/>
      <c r="BX288" s="45"/>
      <c r="BY288" s="45"/>
      <c r="BZ288" s="45"/>
      <c r="CA288" s="45"/>
      <c r="CB288" s="45"/>
      <c r="CC288" s="45"/>
      <c r="CD288" s="45"/>
      <c r="CE288" s="45"/>
      <c r="CF288" s="45"/>
      <c r="CG288" s="45"/>
      <c r="CH288" s="45"/>
      <c r="CI288" s="45"/>
      <c r="CJ288" s="45"/>
      <c r="CK288" s="45"/>
      <c r="CL288" s="45"/>
      <c r="CM288" s="45"/>
      <c r="CN288" s="45"/>
      <c r="CO288" s="45"/>
      <c r="CP288" s="45"/>
      <c r="CQ288" s="45"/>
      <c r="CR288" s="45"/>
      <c r="CS288" s="45"/>
      <c r="CT288" s="45"/>
      <c r="CU288" s="45"/>
      <c r="CV288" s="45"/>
      <c r="CW288" s="45"/>
      <c r="CX288" s="45"/>
      <c r="CY288" s="45"/>
      <c r="CZ288" s="45"/>
      <c r="DA288" s="45"/>
      <c r="DB288" s="45"/>
      <c r="DC288" s="45"/>
      <c r="DD288" s="45"/>
      <c r="DE288" s="45"/>
      <c r="DF288" s="45"/>
      <c r="DG288" s="45"/>
      <c r="DH288" s="45"/>
      <c r="DI288" s="45"/>
      <c r="DJ288" s="45"/>
      <c r="DK288" s="45"/>
      <c r="DL288" s="45"/>
      <c r="DM288" s="45"/>
      <c r="DN288" s="45"/>
      <c r="DO288" s="45"/>
      <c r="DP288" s="45"/>
      <c r="DQ288" s="45"/>
      <c r="DR288" s="45"/>
      <c r="DS288" s="45"/>
      <c r="DT288" s="45"/>
      <c r="DU288" s="45"/>
      <c r="DV288" s="1123"/>
      <c r="DW288" s="45"/>
      <c r="DX288" s="45"/>
      <c r="DY288" s="45"/>
      <c r="DZ288" s="45"/>
      <c r="EA288" s="45"/>
      <c r="EB288" s="45"/>
      <c r="EC288" s="45"/>
      <c r="ED288" s="45"/>
      <c r="EE288" s="45"/>
      <c r="EF288" s="45"/>
      <c r="EG288" s="45"/>
      <c r="EH288" s="45"/>
      <c r="EI288" s="45"/>
      <c r="EJ288" s="45"/>
      <c r="EK288" s="45"/>
      <c r="EL288" s="45"/>
      <c r="EM288" s="45"/>
      <c r="EN288" s="45"/>
      <c r="EO288" s="45"/>
      <c r="EP288" s="45"/>
      <c r="EQ288" s="1123"/>
      <c r="ER288" s="557"/>
    </row>
    <row r="289" spans="1:148" ht="15" customHeight="1" x14ac:dyDescent="0.25">
      <c r="A289" s="625"/>
      <c r="B289" s="1343" t="str">
        <f t="shared" si="18"/>
        <v>Desk 72</v>
      </c>
      <c r="C289" s="1348" t="str">
        <f>IF(ISBLANK(TB!C258), "", TB!C258)</f>
        <v/>
      </c>
      <c r="D289" s="1348" t="str">
        <f>IF(ISBLANK(TB!D258), "", TB!D258)</f>
        <v/>
      </c>
      <c r="E289" s="1348" t="str">
        <f>IF(ISBLANK(TB!E258), "", TB!E258)</f>
        <v/>
      </c>
      <c r="F289" s="1348" t="str">
        <f>IF(ISBLANK(TB!F258), "", TB!F258)</f>
        <v/>
      </c>
      <c r="G289" s="45"/>
      <c r="H289" s="45"/>
      <c r="I289" s="45"/>
      <c r="J289" s="45"/>
      <c r="K289" s="45"/>
      <c r="L289" s="45"/>
      <c r="M289" s="45"/>
      <c r="N289" s="45"/>
      <c r="O289" s="45"/>
      <c r="P289" s="45"/>
      <c r="Q289" s="45"/>
      <c r="R289" s="45"/>
      <c r="S289" s="45"/>
      <c r="T289" s="45"/>
      <c r="U289" s="45"/>
      <c r="V289" s="45"/>
      <c r="W289" s="45"/>
      <c r="X289" s="45"/>
      <c r="Y289" s="45"/>
      <c r="Z289" s="45"/>
      <c r="AA289" s="45"/>
      <c r="AB289" s="45"/>
      <c r="AC289" s="45"/>
      <c r="AD289" s="45"/>
      <c r="AE289" s="45"/>
      <c r="AF289" s="45"/>
      <c r="AG289" s="45"/>
      <c r="AH289" s="45"/>
      <c r="AI289" s="45"/>
      <c r="AJ289" s="45"/>
      <c r="AK289" s="45"/>
      <c r="AL289" s="45"/>
      <c r="AM289" s="45"/>
      <c r="AN289" s="45"/>
      <c r="AO289" s="45"/>
      <c r="AP289" s="45"/>
      <c r="AQ289" s="45"/>
      <c r="AR289" s="45"/>
      <c r="AS289" s="45"/>
      <c r="AT289" s="45"/>
      <c r="AU289" s="45"/>
      <c r="AV289" s="45"/>
      <c r="AW289" s="45"/>
      <c r="AX289" s="45"/>
      <c r="AY289" s="45"/>
      <c r="AZ289" s="45"/>
      <c r="BA289" s="45"/>
      <c r="BB289" s="45"/>
      <c r="BC289" s="45"/>
      <c r="BD289" s="45"/>
      <c r="BE289" s="45"/>
      <c r="BF289" s="45"/>
      <c r="BG289" s="45"/>
      <c r="BH289" s="45"/>
      <c r="BI289" s="45"/>
      <c r="BJ289" s="45"/>
      <c r="BK289" s="45"/>
      <c r="BL289" s="45"/>
      <c r="BM289" s="45"/>
      <c r="BN289" s="45"/>
      <c r="BO289" s="45"/>
      <c r="BP289" s="45"/>
      <c r="BQ289" s="45"/>
      <c r="BR289" s="45"/>
      <c r="BS289" s="45"/>
      <c r="BT289" s="45"/>
      <c r="BU289" s="45"/>
      <c r="BV289" s="45"/>
      <c r="BW289" s="45"/>
      <c r="BX289" s="45"/>
      <c r="BY289" s="45"/>
      <c r="BZ289" s="45"/>
      <c r="CA289" s="45"/>
      <c r="CB289" s="45"/>
      <c r="CC289" s="45"/>
      <c r="CD289" s="45"/>
      <c r="CE289" s="45"/>
      <c r="CF289" s="45"/>
      <c r="CG289" s="45"/>
      <c r="CH289" s="45"/>
      <c r="CI289" s="45"/>
      <c r="CJ289" s="45"/>
      <c r="CK289" s="45"/>
      <c r="CL289" s="45"/>
      <c r="CM289" s="45"/>
      <c r="CN289" s="45"/>
      <c r="CO289" s="45"/>
      <c r="CP289" s="45"/>
      <c r="CQ289" s="45"/>
      <c r="CR289" s="45"/>
      <c r="CS289" s="45"/>
      <c r="CT289" s="45"/>
      <c r="CU289" s="45"/>
      <c r="CV289" s="45"/>
      <c r="CW289" s="45"/>
      <c r="CX289" s="45"/>
      <c r="CY289" s="45"/>
      <c r="CZ289" s="45"/>
      <c r="DA289" s="45"/>
      <c r="DB289" s="45"/>
      <c r="DC289" s="45"/>
      <c r="DD289" s="45"/>
      <c r="DE289" s="45"/>
      <c r="DF289" s="45"/>
      <c r="DG289" s="45"/>
      <c r="DH289" s="45"/>
      <c r="DI289" s="45"/>
      <c r="DJ289" s="45"/>
      <c r="DK289" s="45"/>
      <c r="DL289" s="45"/>
      <c r="DM289" s="45"/>
      <c r="DN289" s="45"/>
      <c r="DO289" s="45"/>
      <c r="DP289" s="45"/>
      <c r="DQ289" s="45"/>
      <c r="DR289" s="45"/>
      <c r="DS289" s="45"/>
      <c r="DT289" s="45"/>
      <c r="DU289" s="45"/>
      <c r="DV289" s="1123"/>
      <c r="DW289" s="45"/>
      <c r="DX289" s="45"/>
      <c r="DY289" s="45"/>
      <c r="DZ289" s="45"/>
      <c r="EA289" s="45"/>
      <c r="EB289" s="45"/>
      <c r="EC289" s="45"/>
      <c r="ED289" s="45"/>
      <c r="EE289" s="45"/>
      <c r="EF289" s="45"/>
      <c r="EG289" s="45"/>
      <c r="EH289" s="45"/>
      <c r="EI289" s="45"/>
      <c r="EJ289" s="45"/>
      <c r="EK289" s="45"/>
      <c r="EL289" s="45"/>
      <c r="EM289" s="45"/>
      <c r="EN289" s="45"/>
      <c r="EO289" s="45"/>
      <c r="EP289" s="45"/>
      <c r="EQ289" s="1123"/>
      <c r="ER289" s="557"/>
    </row>
    <row r="290" spans="1:148" ht="15" customHeight="1" x14ac:dyDescent="0.25">
      <c r="A290" s="625"/>
      <c r="B290" s="1343" t="str">
        <f t="shared" si="18"/>
        <v>Desk 73</v>
      </c>
      <c r="C290" s="1348" t="str">
        <f>IF(ISBLANK(TB!C259), "", TB!C259)</f>
        <v/>
      </c>
      <c r="D290" s="1348" t="str">
        <f>IF(ISBLANK(TB!D259), "", TB!D259)</f>
        <v/>
      </c>
      <c r="E290" s="1348" t="str">
        <f>IF(ISBLANK(TB!E259), "", TB!E259)</f>
        <v/>
      </c>
      <c r="F290" s="1348" t="str">
        <f>IF(ISBLANK(TB!F259), "", TB!F259)</f>
        <v/>
      </c>
      <c r="G290" s="45"/>
      <c r="H290" s="45"/>
      <c r="I290" s="45"/>
      <c r="J290" s="45"/>
      <c r="K290" s="45"/>
      <c r="L290" s="45"/>
      <c r="M290" s="45"/>
      <c r="N290" s="45"/>
      <c r="O290" s="45"/>
      <c r="P290" s="45"/>
      <c r="Q290" s="45"/>
      <c r="R290" s="45"/>
      <c r="S290" s="45"/>
      <c r="T290" s="45"/>
      <c r="U290" s="45"/>
      <c r="V290" s="45"/>
      <c r="W290" s="45"/>
      <c r="X290" s="45"/>
      <c r="Y290" s="45"/>
      <c r="Z290" s="45"/>
      <c r="AA290" s="45"/>
      <c r="AB290" s="45"/>
      <c r="AC290" s="45"/>
      <c r="AD290" s="45"/>
      <c r="AE290" s="45"/>
      <c r="AF290" s="45"/>
      <c r="AG290" s="45"/>
      <c r="AH290" s="45"/>
      <c r="AI290" s="45"/>
      <c r="AJ290" s="45"/>
      <c r="AK290" s="45"/>
      <c r="AL290" s="45"/>
      <c r="AM290" s="45"/>
      <c r="AN290" s="45"/>
      <c r="AO290" s="45"/>
      <c r="AP290" s="45"/>
      <c r="AQ290" s="45"/>
      <c r="AR290" s="45"/>
      <c r="AS290" s="45"/>
      <c r="AT290" s="45"/>
      <c r="AU290" s="45"/>
      <c r="AV290" s="45"/>
      <c r="AW290" s="45"/>
      <c r="AX290" s="45"/>
      <c r="AY290" s="45"/>
      <c r="AZ290" s="45"/>
      <c r="BA290" s="45"/>
      <c r="BB290" s="45"/>
      <c r="BC290" s="45"/>
      <c r="BD290" s="45"/>
      <c r="BE290" s="45"/>
      <c r="BF290" s="45"/>
      <c r="BG290" s="45"/>
      <c r="BH290" s="45"/>
      <c r="BI290" s="45"/>
      <c r="BJ290" s="45"/>
      <c r="BK290" s="45"/>
      <c r="BL290" s="45"/>
      <c r="BM290" s="45"/>
      <c r="BN290" s="45"/>
      <c r="BO290" s="45"/>
      <c r="BP290" s="45"/>
      <c r="BQ290" s="45"/>
      <c r="BR290" s="45"/>
      <c r="BS290" s="45"/>
      <c r="BT290" s="45"/>
      <c r="BU290" s="45"/>
      <c r="BV290" s="45"/>
      <c r="BW290" s="45"/>
      <c r="BX290" s="45"/>
      <c r="BY290" s="45"/>
      <c r="BZ290" s="45"/>
      <c r="CA290" s="45"/>
      <c r="CB290" s="45"/>
      <c r="CC290" s="45"/>
      <c r="CD290" s="45"/>
      <c r="CE290" s="45"/>
      <c r="CF290" s="45"/>
      <c r="CG290" s="45"/>
      <c r="CH290" s="45"/>
      <c r="CI290" s="45"/>
      <c r="CJ290" s="45"/>
      <c r="CK290" s="45"/>
      <c r="CL290" s="45"/>
      <c r="CM290" s="45"/>
      <c r="CN290" s="45"/>
      <c r="CO290" s="45"/>
      <c r="CP290" s="45"/>
      <c r="CQ290" s="45"/>
      <c r="CR290" s="45"/>
      <c r="CS290" s="45"/>
      <c r="CT290" s="45"/>
      <c r="CU290" s="45"/>
      <c r="CV290" s="45"/>
      <c r="CW290" s="45"/>
      <c r="CX290" s="45"/>
      <c r="CY290" s="45"/>
      <c r="CZ290" s="45"/>
      <c r="DA290" s="45"/>
      <c r="DB290" s="45"/>
      <c r="DC290" s="45"/>
      <c r="DD290" s="45"/>
      <c r="DE290" s="45"/>
      <c r="DF290" s="45"/>
      <c r="DG290" s="45"/>
      <c r="DH290" s="45"/>
      <c r="DI290" s="45"/>
      <c r="DJ290" s="45"/>
      <c r="DK290" s="45"/>
      <c r="DL290" s="45"/>
      <c r="DM290" s="45"/>
      <c r="DN290" s="45"/>
      <c r="DO290" s="45"/>
      <c r="DP290" s="45"/>
      <c r="DQ290" s="45"/>
      <c r="DR290" s="45"/>
      <c r="DS290" s="45"/>
      <c r="DT290" s="45"/>
      <c r="DU290" s="45"/>
      <c r="DV290" s="1123"/>
      <c r="DW290" s="45"/>
      <c r="DX290" s="45"/>
      <c r="DY290" s="45"/>
      <c r="DZ290" s="45"/>
      <c r="EA290" s="45"/>
      <c r="EB290" s="45"/>
      <c r="EC290" s="45"/>
      <c r="ED290" s="45"/>
      <c r="EE290" s="45"/>
      <c r="EF290" s="45"/>
      <c r="EG290" s="45"/>
      <c r="EH290" s="45"/>
      <c r="EI290" s="45"/>
      <c r="EJ290" s="45"/>
      <c r="EK290" s="45"/>
      <c r="EL290" s="45"/>
      <c r="EM290" s="45"/>
      <c r="EN290" s="45"/>
      <c r="EO290" s="45"/>
      <c r="EP290" s="45"/>
      <c r="EQ290" s="1123"/>
      <c r="ER290" s="557"/>
    </row>
    <row r="291" spans="1:148" ht="15" customHeight="1" x14ac:dyDescent="0.25">
      <c r="A291" s="625"/>
      <c r="B291" s="1343" t="str">
        <f t="shared" si="18"/>
        <v>Desk 74</v>
      </c>
      <c r="C291" s="1348" t="str">
        <f>IF(ISBLANK(TB!C260), "", TB!C260)</f>
        <v/>
      </c>
      <c r="D291" s="1348" t="str">
        <f>IF(ISBLANK(TB!D260), "", TB!D260)</f>
        <v/>
      </c>
      <c r="E291" s="1348" t="str">
        <f>IF(ISBLANK(TB!E260), "", TB!E260)</f>
        <v/>
      </c>
      <c r="F291" s="1348" t="str">
        <f>IF(ISBLANK(TB!F260), "", TB!F260)</f>
        <v/>
      </c>
      <c r="G291" s="45"/>
      <c r="H291" s="45"/>
      <c r="I291" s="45"/>
      <c r="J291" s="45"/>
      <c r="K291" s="45"/>
      <c r="L291" s="45"/>
      <c r="M291" s="45"/>
      <c r="N291" s="45"/>
      <c r="O291" s="45"/>
      <c r="P291" s="45"/>
      <c r="Q291" s="45"/>
      <c r="R291" s="45"/>
      <c r="S291" s="45"/>
      <c r="T291" s="45"/>
      <c r="U291" s="45"/>
      <c r="V291" s="45"/>
      <c r="W291" s="45"/>
      <c r="X291" s="45"/>
      <c r="Y291" s="45"/>
      <c r="Z291" s="45"/>
      <c r="AA291" s="45"/>
      <c r="AB291" s="45"/>
      <c r="AC291" s="45"/>
      <c r="AD291" s="45"/>
      <c r="AE291" s="45"/>
      <c r="AF291" s="45"/>
      <c r="AG291" s="45"/>
      <c r="AH291" s="45"/>
      <c r="AI291" s="45"/>
      <c r="AJ291" s="45"/>
      <c r="AK291" s="45"/>
      <c r="AL291" s="45"/>
      <c r="AM291" s="45"/>
      <c r="AN291" s="45"/>
      <c r="AO291" s="45"/>
      <c r="AP291" s="45"/>
      <c r="AQ291" s="45"/>
      <c r="AR291" s="45"/>
      <c r="AS291" s="45"/>
      <c r="AT291" s="45"/>
      <c r="AU291" s="45"/>
      <c r="AV291" s="45"/>
      <c r="AW291" s="45"/>
      <c r="AX291" s="45"/>
      <c r="AY291" s="45"/>
      <c r="AZ291" s="45"/>
      <c r="BA291" s="45"/>
      <c r="BB291" s="45"/>
      <c r="BC291" s="45"/>
      <c r="BD291" s="45"/>
      <c r="BE291" s="45"/>
      <c r="BF291" s="45"/>
      <c r="BG291" s="45"/>
      <c r="BH291" s="45"/>
      <c r="BI291" s="45"/>
      <c r="BJ291" s="45"/>
      <c r="BK291" s="45"/>
      <c r="BL291" s="45"/>
      <c r="BM291" s="45"/>
      <c r="BN291" s="45"/>
      <c r="BO291" s="45"/>
      <c r="BP291" s="45"/>
      <c r="BQ291" s="45"/>
      <c r="BR291" s="45"/>
      <c r="BS291" s="45"/>
      <c r="BT291" s="45"/>
      <c r="BU291" s="45"/>
      <c r="BV291" s="45"/>
      <c r="BW291" s="45"/>
      <c r="BX291" s="45"/>
      <c r="BY291" s="45"/>
      <c r="BZ291" s="45"/>
      <c r="CA291" s="45"/>
      <c r="CB291" s="45"/>
      <c r="CC291" s="45"/>
      <c r="CD291" s="45"/>
      <c r="CE291" s="45"/>
      <c r="CF291" s="45"/>
      <c r="CG291" s="45"/>
      <c r="CH291" s="45"/>
      <c r="CI291" s="45"/>
      <c r="CJ291" s="45"/>
      <c r="CK291" s="45"/>
      <c r="CL291" s="45"/>
      <c r="CM291" s="45"/>
      <c r="CN291" s="45"/>
      <c r="CO291" s="45"/>
      <c r="CP291" s="45"/>
      <c r="CQ291" s="45"/>
      <c r="CR291" s="45"/>
      <c r="CS291" s="45"/>
      <c r="CT291" s="45"/>
      <c r="CU291" s="45"/>
      <c r="CV291" s="45"/>
      <c r="CW291" s="45"/>
      <c r="CX291" s="45"/>
      <c r="CY291" s="45"/>
      <c r="CZ291" s="45"/>
      <c r="DA291" s="45"/>
      <c r="DB291" s="45"/>
      <c r="DC291" s="45"/>
      <c r="DD291" s="45"/>
      <c r="DE291" s="45"/>
      <c r="DF291" s="45"/>
      <c r="DG291" s="45"/>
      <c r="DH291" s="45"/>
      <c r="DI291" s="45"/>
      <c r="DJ291" s="45"/>
      <c r="DK291" s="45"/>
      <c r="DL291" s="45"/>
      <c r="DM291" s="45"/>
      <c r="DN291" s="45"/>
      <c r="DO291" s="45"/>
      <c r="DP291" s="45"/>
      <c r="DQ291" s="45"/>
      <c r="DR291" s="45"/>
      <c r="DS291" s="45"/>
      <c r="DT291" s="45"/>
      <c r="DU291" s="45"/>
      <c r="DV291" s="1123"/>
      <c r="DW291" s="45"/>
      <c r="DX291" s="45"/>
      <c r="DY291" s="45"/>
      <c r="DZ291" s="45"/>
      <c r="EA291" s="45"/>
      <c r="EB291" s="45"/>
      <c r="EC291" s="45"/>
      <c r="ED291" s="45"/>
      <c r="EE291" s="45"/>
      <c r="EF291" s="45"/>
      <c r="EG291" s="45"/>
      <c r="EH291" s="45"/>
      <c r="EI291" s="45"/>
      <c r="EJ291" s="45"/>
      <c r="EK291" s="45"/>
      <c r="EL291" s="45"/>
      <c r="EM291" s="45"/>
      <c r="EN291" s="45"/>
      <c r="EO291" s="45"/>
      <c r="EP291" s="45"/>
      <c r="EQ291" s="1123"/>
      <c r="ER291" s="557"/>
    </row>
    <row r="292" spans="1:148" ht="15" customHeight="1" x14ac:dyDescent="0.25">
      <c r="A292" s="625"/>
      <c r="B292" s="1343" t="str">
        <f t="shared" si="18"/>
        <v>Desk 75</v>
      </c>
      <c r="C292" s="1348" t="str">
        <f>IF(ISBLANK(TB!C261), "", TB!C261)</f>
        <v/>
      </c>
      <c r="D292" s="1348" t="str">
        <f>IF(ISBLANK(TB!D261), "", TB!D261)</f>
        <v/>
      </c>
      <c r="E292" s="1348" t="str">
        <f>IF(ISBLANK(TB!E261), "", TB!E261)</f>
        <v/>
      </c>
      <c r="F292" s="1348" t="str">
        <f>IF(ISBLANK(TB!F261), "", TB!F261)</f>
        <v/>
      </c>
      <c r="G292" s="45"/>
      <c r="H292" s="45"/>
      <c r="I292" s="45"/>
      <c r="J292" s="45"/>
      <c r="K292" s="45"/>
      <c r="L292" s="45"/>
      <c r="M292" s="45"/>
      <c r="N292" s="45"/>
      <c r="O292" s="45"/>
      <c r="P292" s="45"/>
      <c r="Q292" s="45"/>
      <c r="R292" s="45"/>
      <c r="S292" s="45"/>
      <c r="T292" s="45"/>
      <c r="U292" s="45"/>
      <c r="V292" s="45"/>
      <c r="W292" s="45"/>
      <c r="X292" s="45"/>
      <c r="Y292" s="45"/>
      <c r="Z292" s="45"/>
      <c r="AA292" s="45"/>
      <c r="AB292" s="45"/>
      <c r="AC292" s="45"/>
      <c r="AD292" s="45"/>
      <c r="AE292" s="45"/>
      <c r="AF292" s="45"/>
      <c r="AG292" s="45"/>
      <c r="AH292" s="45"/>
      <c r="AI292" s="45"/>
      <c r="AJ292" s="45"/>
      <c r="AK292" s="45"/>
      <c r="AL292" s="45"/>
      <c r="AM292" s="45"/>
      <c r="AN292" s="45"/>
      <c r="AO292" s="45"/>
      <c r="AP292" s="45"/>
      <c r="AQ292" s="45"/>
      <c r="AR292" s="45"/>
      <c r="AS292" s="45"/>
      <c r="AT292" s="45"/>
      <c r="AU292" s="45"/>
      <c r="AV292" s="45"/>
      <c r="AW292" s="45"/>
      <c r="AX292" s="45"/>
      <c r="AY292" s="45"/>
      <c r="AZ292" s="45"/>
      <c r="BA292" s="45"/>
      <c r="BB292" s="45"/>
      <c r="BC292" s="45"/>
      <c r="BD292" s="45"/>
      <c r="BE292" s="45"/>
      <c r="BF292" s="45"/>
      <c r="BG292" s="45"/>
      <c r="BH292" s="45"/>
      <c r="BI292" s="45"/>
      <c r="BJ292" s="45"/>
      <c r="BK292" s="45"/>
      <c r="BL292" s="45"/>
      <c r="BM292" s="45"/>
      <c r="BN292" s="45"/>
      <c r="BO292" s="45"/>
      <c r="BP292" s="45"/>
      <c r="BQ292" s="45"/>
      <c r="BR292" s="45"/>
      <c r="BS292" s="45"/>
      <c r="BT292" s="45"/>
      <c r="BU292" s="45"/>
      <c r="BV292" s="45"/>
      <c r="BW292" s="45"/>
      <c r="BX292" s="45"/>
      <c r="BY292" s="45"/>
      <c r="BZ292" s="45"/>
      <c r="CA292" s="45"/>
      <c r="CB292" s="45"/>
      <c r="CC292" s="45"/>
      <c r="CD292" s="45"/>
      <c r="CE292" s="45"/>
      <c r="CF292" s="45"/>
      <c r="CG292" s="45"/>
      <c r="CH292" s="45"/>
      <c r="CI292" s="45"/>
      <c r="CJ292" s="45"/>
      <c r="CK292" s="45"/>
      <c r="CL292" s="45"/>
      <c r="CM292" s="45"/>
      <c r="CN292" s="45"/>
      <c r="CO292" s="45"/>
      <c r="CP292" s="45"/>
      <c r="CQ292" s="45"/>
      <c r="CR292" s="45"/>
      <c r="CS292" s="45"/>
      <c r="CT292" s="45"/>
      <c r="CU292" s="45"/>
      <c r="CV292" s="45"/>
      <c r="CW292" s="45"/>
      <c r="CX292" s="45"/>
      <c r="CY292" s="45"/>
      <c r="CZ292" s="45"/>
      <c r="DA292" s="45"/>
      <c r="DB292" s="45"/>
      <c r="DC292" s="45"/>
      <c r="DD292" s="45"/>
      <c r="DE292" s="45"/>
      <c r="DF292" s="45"/>
      <c r="DG292" s="45"/>
      <c r="DH292" s="45"/>
      <c r="DI292" s="45"/>
      <c r="DJ292" s="45"/>
      <c r="DK292" s="45"/>
      <c r="DL292" s="45"/>
      <c r="DM292" s="45"/>
      <c r="DN292" s="45"/>
      <c r="DO292" s="45"/>
      <c r="DP292" s="45"/>
      <c r="DQ292" s="45"/>
      <c r="DR292" s="45"/>
      <c r="DS292" s="45"/>
      <c r="DT292" s="45"/>
      <c r="DU292" s="45"/>
      <c r="DV292" s="1123"/>
      <c r="DW292" s="45"/>
      <c r="DX292" s="45"/>
      <c r="DY292" s="45"/>
      <c r="DZ292" s="45"/>
      <c r="EA292" s="45"/>
      <c r="EB292" s="45"/>
      <c r="EC292" s="45"/>
      <c r="ED292" s="45"/>
      <c r="EE292" s="45"/>
      <c r="EF292" s="45"/>
      <c r="EG292" s="45"/>
      <c r="EH292" s="45"/>
      <c r="EI292" s="45"/>
      <c r="EJ292" s="45"/>
      <c r="EK292" s="45"/>
      <c r="EL292" s="45"/>
      <c r="EM292" s="45"/>
      <c r="EN292" s="45"/>
      <c r="EO292" s="45"/>
      <c r="EP292" s="45"/>
      <c r="EQ292" s="1123"/>
      <c r="ER292" s="557"/>
    </row>
    <row r="293" spans="1:148" ht="15" customHeight="1" x14ac:dyDescent="0.25">
      <c r="A293" s="625"/>
      <c r="B293" s="1343" t="str">
        <f t="shared" si="18"/>
        <v>Desk 76</v>
      </c>
      <c r="C293" s="1348" t="str">
        <f>IF(ISBLANK(TB!C262), "", TB!C262)</f>
        <v/>
      </c>
      <c r="D293" s="1348" t="str">
        <f>IF(ISBLANK(TB!D262), "", TB!D262)</f>
        <v/>
      </c>
      <c r="E293" s="1348" t="str">
        <f>IF(ISBLANK(TB!E262), "", TB!E262)</f>
        <v/>
      </c>
      <c r="F293" s="1348" t="str">
        <f>IF(ISBLANK(TB!F262), "", TB!F262)</f>
        <v/>
      </c>
      <c r="G293" s="45"/>
      <c r="H293" s="45"/>
      <c r="I293" s="45"/>
      <c r="J293" s="45"/>
      <c r="K293" s="45"/>
      <c r="L293" s="45"/>
      <c r="M293" s="45"/>
      <c r="N293" s="45"/>
      <c r="O293" s="45"/>
      <c r="P293" s="45"/>
      <c r="Q293" s="45"/>
      <c r="R293" s="45"/>
      <c r="S293" s="45"/>
      <c r="T293" s="45"/>
      <c r="U293" s="45"/>
      <c r="V293" s="45"/>
      <c r="W293" s="45"/>
      <c r="X293" s="45"/>
      <c r="Y293" s="45"/>
      <c r="Z293" s="45"/>
      <c r="AA293" s="45"/>
      <c r="AB293" s="45"/>
      <c r="AC293" s="45"/>
      <c r="AD293" s="45"/>
      <c r="AE293" s="45"/>
      <c r="AF293" s="45"/>
      <c r="AG293" s="45"/>
      <c r="AH293" s="45"/>
      <c r="AI293" s="45"/>
      <c r="AJ293" s="45"/>
      <c r="AK293" s="45"/>
      <c r="AL293" s="45"/>
      <c r="AM293" s="45"/>
      <c r="AN293" s="45"/>
      <c r="AO293" s="45"/>
      <c r="AP293" s="45"/>
      <c r="AQ293" s="45"/>
      <c r="AR293" s="45"/>
      <c r="AS293" s="45"/>
      <c r="AT293" s="45"/>
      <c r="AU293" s="45"/>
      <c r="AV293" s="45"/>
      <c r="AW293" s="45"/>
      <c r="AX293" s="45"/>
      <c r="AY293" s="45"/>
      <c r="AZ293" s="45"/>
      <c r="BA293" s="45"/>
      <c r="BB293" s="45"/>
      <c r="BC293" s="45"/>
      <c r="BD293" s="45"/>
      <c r="BE293" s="45"/>
      <c r="BF293" s="45"/>
      <c r="BG293" s="45"/>
      <c r="BH293" s="45"/>
      <c r="BI293" s="45"/>
      <c r="BJ293" s="45"/>
      <c r="BK293" s="45"/>
      <c r="BL293" s="45"/>
      <c r="BM293" s="45"/>
      <c r="BN293" s="45"/>
      <c r="BO293" s="45"/>
      <c r="BP293" s="45"/>
      <c r="BQ293" s="45"/>
      <c r="BR293" s="45"/>
      <c r="BS293" s="45"/>
      <c r="BT293" s="45"/>
      <c r="BU293" s="45"/>
      <c r="BV293" s="45"/>
      <c r="BW293" s="45"/>
      <c r="BX293" s="45"/>
      <c r="BY293" s="45"/>
      <c r="BZ293" s="45"/>
      <c r="CA293" s="45"/>
      <c r="CB293" s="45"/>
      <c r="CC293" s="45"/>
      <c r="CD293" s="45"/>
      <c r="CE293" s="45"/>
      <c r="CF293" s="45"/>
      <c r="CG293" s="45"/>
      <c r="CH293" s="45"/>
      <c r="CI293" s="45"/>
      <c r="CJ293" s="45"/>
      <c r="CK293" s="45"/>
      <c r="CL293" s="45"/>
      <c r="CM293" s="45"/>
      <c r="CN293" s="45"/>
      <c r="CO293" s="45"/>
      <c r="CP293" s="45"/>
      <c r="CQ293" s="45"/>
      <c r="CR293" s="45"/>
      <c r="CS293" s="45"/>
      <c r="CT293" s="45"/>
      <c r="CU293" s="45"/>
      <c r="CV293" s="45"/>
      <c r="CW293" s="45"/>
      <c r="CX293" s="45"/>
      <c r="CY293" s="45"/>
      <c r="CZ293" s="45"/>
      <c r="DA293" s="45"/>
      <c r="DB293" s="45"/>
      <c r="DC293" s="45"/>
      <c r="DD293" s="45"/>
      <c r="DE293" s="45"/>
      <c r="DF293" s="45"/>
      <c r="DG293" s="45"/>
      <c r="DH293" s="45"/>
      <c r="DI293" s="45"/>
      <c r="DJ293" s="45"/>
      <c r="DK293" s="45"/>
      <c r="DL293" s="45"/>
      <c r="DM293" s="45"/>
      <c r="DN293" s="45"/>
      <c r="DO293" s="45"/>
      <c r="DP293" s="45"/>
      <c r="DQ293" s="45"/>
      <c r="DR293" s="45"/>
      <c r="DS293" s="45"/>
      <c r="DT293" s="45"/>
      <c r="DU293" s="45"/>
      <c r="DV293" s="1123"/>
      <c r="DW293" s="45"/>
      <c r="DX293" s="45"/>
      <c r="DY293" s="45"/>
      <c r="DZ293" s="45"/>
      <c r="EA293" s="45"/>
      <c r="EB293" s="45"/>
      <c r="EC293" s="45"/>
      <c r="ED293" s="45"/>
      <c r="EE293" s="45"/>
      <c r="EF293" s="45"/>
      <c r="EG293" s="45"/>
      <c r="EH293" s="45"/>
      <c r="EI293" s="45"/>
      <c r="EJ293" s="45"/>
      <c r="EK293" s="45"/>
      <c r="EL293" s="45"/>
      <c r="EM293" s="45"/>
      <c r="EN293" s="45"/>
      <c r="EO293" s="45"/>
      <c r="EP293" s="45"/>
      <c r="EQ293" s="1123"/>
      <c r="ER293" s="557"/>
    </row>
    <row r="294" spans="1:148" ht="15" customHeight="1" x14ac:dyDescent="0.25">
      <c r="A294" s="625"/>
      <c r="B294" s="1343" t="str">
        <f t="shared" si="18"/>
        <v>Desk 77</v>
      </c>
      <c r="C294" s="1348" t="str">
        <f>IF(ISBLANK(TB!C263), "", TB!C263)</f>
        <v/>
      </c>
      <c r="D294" s="1348" t="str">
        <f>IF(ISBLANK(TB!D263), "", TB!D263)</f>
        <v/>
      </c>
      <c r="E294" s="1348" t="str">
        <f>IF(ISBLANK(TB!E263), "", TB!E263)</f>
        <v/>
      </c>
      <c r="F294" s="1348" t="str">
        <f>IF(ISBLANK(TB!F263), "", TB!F263)</f>
        <v/>
      </c>
      <c r="G294" s="45"/>
      <c r="H294" s="45"/>
      <c r="I294" s="45"/>
      <c r="J294" s="45"/>
      <c r="K294" s="45"/>
      <c r="L294" s="45"/>
      <c r="M294" s="45"/>
      <c r="N294" s="45"/>
      <c r="O294" s="45"/>
      <c r="P294" s="45"/>
      <c r="Q294" s="45"/>
      <c r="R294" s="45"/>
      <c r="S294" s="45"/>
      <c r="T294" s="45"/>
      <c r="U294" s="45"/>
      <c r="V294" s="45"/>
      <c r="W294" s="45"/>
      <c r="X294" s="45"/>
      <c r="Y294" s="45"/>
      <c r="Z294" s="45"/>
      <c r="AA294" s="45"/>
      <c r="AB294" s="45"/>
      <c r="AC294" s="45"/>
      <c r="AD294" s="45"/>
      <c r="AE294" s="45"/>
      <c r="AF294" s="45"/>
      <c r="AG294" s="45"/>
      <c r="AH294" s="45"/>
      <c r="AI294" s="45"/>
      <c r="AJ294" s="45"/>
      <c r="AK294" s="45"/>
      <c r="AL294" s="45"/>
      <c r="AM294" s="45"/>
      <c r="AN294" s="45"/>
      <c r="AO294" s="45"/>
      <c r="AP294" s="45"/>
      <c r="AQ294" s="45"/>
      <c r="AR294" s="45"/>
      <c r="AS294" s="45"/>
      <c r="AT294" s="45"/>
      <c r="AU294" s="45"/>
      <c r="AV294" s="45"/>
      <c r="AW294" s="45"/>
      <c r="AX294" s="45"/>
      <c r="AY294" s="45"/>
      <c r="AZ294" s="45"/>
      <c r="BA294" s="45"/>
      <c r="BB294" s="45"/>
      <c r="BC294" s="45"/>
      <c r="BD294" s="45"/>
      <c r="BE294" s="45"/>
      <c r="BF294" s="45"/>
      <c r="BG294" s="45"/>
      <c r="BH294" s="45"/>
      <c r="BI294" s="45"/>
      <c r="BJ294" s="45"/>
      <c r="BK294" s="45"/>
      <c r="BL294" s="45"/>
      <c r="BM294" s="45"/>
      <c r="BN294" s="45"/>
      <c r="BO294" s="45"/>
      <c r="BP294" s="45"/>
      <c r="BQ294" s="45"/>
      <c r="BR294" s="45"/>
      <c r="BS294" s="45"/>
      <c r="BT294" s="45"/>
      <c r="BU294" s="45"/>
      <c r="BV294" s="45"/>
      <c r="BW294" s="45"/>
      <c r="BX294" s="45"/>
      <c r="BY294" s="45"/>
      <c r="BZ294" s="45"/>
      <c r="CA294" s="45"/>
      <c r="CB294" s="45"/>
      <c r="CC294" s="45"/>
      <c r="CD294" s="45"/>
      <c r="CE294" s="45"/>
      <c r="CF294" s="45"/>
      <c r="CG294" s="45"/>
      <c r="CH294" s="45"/>
      <c r="CI294" s="45"/>
      <c r="CJ294" s="45"/>
      <c r="CK294" s="45"/>
      <c r="CL294" s="45"/>
      <c r="CM294" s="45"/>
      <c r="CN294" s="45"/>
      <c r="CO294" s="45"/>
      <c r="CP294" s="45"/>
      <c r="CQ294" s="45"/>
      <c r="CR294" s="45"/>
      <c r="CS294" s="45"/>
      <c r="CT294" s="45"/>
      <c r="CU294" s="45"/>
      <c r="CV294" s="45"/>
      <c r="CW294" s="45"/>
      <c r="CX294" s="45"/>
      <c r="CY294" s="45"/>
      <c r="CZ294" s="45"/>
      <c r="DA294" s="45"/>
      <c r="DB294" s="45"/>
      <c r="DC294" s="45"/>
      <c r="DD294" s="45"/>
      <c r="DE294" s="45"/>
      <c r="DF294" s="45"/>
      <c r="DG294" s="45"/>
      <c r="DH294" s="45"/>
      <c r="DI294" s="45"/>
      <c r="DJ294" s="45"/>
      <c r="DK294" s="45"/>
      <c r="DL294" s="45"/>
      <c r="DM294" s="45"/>
      <c r="DN294" s="45"/>
      <c r="DO294" s="45"/>
      <c r="DP294" s="45"/>
      <c r="DQ294" s="45"/>
      <c r="DR294" s="45"/>
      <c r="DS294" s="45"/>
      <c r="DT294" s="45"/>
      <c r="DU294" s="45"/>
      <c r="DV294" s="1123"/>
      <c r="DW294" s="45"/>
      <c r="DX294" s="45"/>
      <c r="DY294" s="45"/>
      <c r="DZ294" s="45"/>
      <c r="EA294" s="45"/>
      <c r="EB294" s="45"/>
      <c r="EC294" s="45"/>
      <c r="ED294" s="45"/>
      <c r="EE294" s="45"/>
      <c r="EF294" s="45"/>
      <c r="EG294" s="45"/>
      <c r="EH294" s="45"/>
      <c r="EI294" s="45"/>
      <c r="EJ294" s="45"/>
      <c r="EK294" s="45"/>
      <c r="EL294" s="45"/>
      <c r="EM294" s="45"/>
      <c r="EN294" s="45"/>
      <c r="EO294" s="45"/>
      <c r="EP294" s="45"/>
      <c r="EQ294" s="1123"/>
      <c r="ER294" s="557"/>
    </row>
    <row r="295" spans="1:148" ht="15" customHeight="1" x14ac:dyDescent="0.25">
      <c r="A295" s="625"/>
      <c r="B295" s="1343" t="str">
        <f t="shared" si="18"/>
        <v>Desk 78</v>
      </c>
      <c r="C295" s="1348" t="str">
        <f>IF(ISBLANK(TB!C264), "", TB!C264)</f>
        <v/>
      </c>
      <c r="D295" s="1348" t="str">
        <f>IF(ISBLANK(TB!D264), "", TB!D264)</f>
        <v/>
      </c>
      <c r="E295" s="1348" t="str">
        <f>IF(ISBLANK(TB!E264), "", TB!E264)</f>
        <v/>
      </c>
      <c r="F295" s="1348" t="str">
        <f>IF(ISBLANK(TB!F264), "", TB!F264)</f>
        <v/>
      </c>
      <c r="G295" s="45"/>
      <c r="H295" s="45"/>
      <c r="I295" s="45"/>
      <c r="J295" s="45"/>
      <c r="K295" s="45"/>
      <c r="L295" s="45"/>
      <c r="M295" s="45"/>
      <c r="N295" s="45"/>
      <c r="O295" s="45"/>
      <c r="P295" s="45"/>
      <c r="Q295" s="45"/>
      <c r="R295" s="45"/>
      <c r="S295" s="45"/>
      <c r="T295" s="45"/>
      <c r="U295" s="45"/>
      <c r="V295" s="45"/>
      <c r="W295" s="45"/>
      <c r="X295" s="45"/>
      <c r="Y295" s="45"/>
      <c r="Z295" s="45"/>
      <c r="AA295" s="45"/>
      <c r="AB295" s="45"/>
      <c r="AC295" s="45"/>
      <c r="AD295" s="45"/>
      <c r="AE295" s="45"/>
      <c r="AF295" s="45"/>
      <c r="AG295" s="45"/>
      <c r="AH295" s="45"/>
      <c r="AI295" s="45"/>
      <c r="AJ295" s="45"/>
      <c r="AK295" s="45"/>
      <c r="AL295" s="45"/>
      <c r="AM295" s="45"/>
      <c r="AN295" s="45"/>
      <c r="AO295" s="45"/>
      <c r="AP295" s="45"/>
      <c r="AQ295" s="45"/>
      <c r="AR295" s="45"/>
      <c r="AS295" s="45"/>
      <c r="AT295" s="45"/>
      <c r="AU295" s="45"/>
      <c r="AV295" s="45"/>
      <c r="AW295" s="45"/>
      <c r="AX295" s="45"/>
      <c r="AY295" s="45"/>
      <c r="AZ295" s="45"/>
      <c r="BA295" s="45"/>
      <c r="BB295" s="45"/>
      <c r="BC295" s="45"/>
      <c r="BD295" s="45"/>
      <c r="BE295" s="45"/>
      <c r="BF295" s="45"/>
      <c r="BG295" s="45"/>
      <c r="BH295" s="45"/>
      <c r="BI295" s="45"/>
      <c r="BJ295" s="45"/>
      <c r="BK295" s="45"/>
      <c r="BL295" s="45"/>
      <c r="BM295" s="45"/>
      <c r="BN295" s="45"/>
      <c r="BO295" s="45"/>
      <c r="BP295" s="45"/>
      <c r="BQ295" s="45"/>
      <c r="BR295" s="45"/>
      <c r="BS295" s="45"/>
      <c r="BT295" s="45"/>
      <c r="BU295" s="45"/>
      <c r="BV295" s="45"/>
      <c r="BW295" s="45"/>
      <c r="BX295" s="45"/>
      <c r="BY295" s="45"/>
      <c r="BZ295" s="45"/>
      <c r="CA295" s="45"/>
      <c r="CB295" s="45"/>
      <c r="CC295" s="45"/>
      <c r="CD295" s="45"/>
      <c r="CE295" s="45"/>
      <c r="CF295" s="45"/>
      <c r="CG295" s="45"/>
      <c r="CH295" s="45"/>
      <c r="CI295" s="45"/>
      <c r="CJ295" s="45"/>
      <c r="CK295" s="45"/>
      <c r="CL295" s="45"/>
      <c r="CM295" s="45"/>
      <c r="CN295" s="45"/>
      <c r="CO295" s="45"/>
      <c r="CP295" s="45"/>
      <c r="CQ295" s="45"/>
      <c r="CR295" s="45"/>
      <c r="CS295" s="45"/>
      <c r="CT295" s="45"/>
      <c r="CU295" s="45"/>
      <c r="CV295" s="45"/>
      <c r="CW295" s="45"/>
      <c r="CX295" s="45"/>
      <c r="CY295" s="45"/>
      <c r="CZ295" s="45"/>
      <c r="DA295" s="45"/>
      <c r="DB295" s="45"/>
      <c r="DC295" s="45"/>
      <c r="DD295" s="45"/>
      <c r="DE295" s="45"/>
      <c r="DF295" s="45"/>
      <c r="DG295" s="45"/>
      <c r="DH295" s="45"/>
      <c r="DI295" s="45"/>
      <c r="DJ295" s="45"/>
      <c r="DK295" s="45"/>
      <c r="DL295" s="45"/>
      <c r="DM295" s="45"/>
      <c r="DN295" s="45"/>
      <c r="DO295" s="45"/>
      <c r="DP295" s="45"/>
      <c r="DQ295" s="45"/>
      <c r="DR295" s="45"/>
      <c r="DS295" s="45"/>
      <c r="DT295" s="45"/>
      <c r="DU295" s="45"/>
      <c r="DV295" s="1123"/>
      <c r="DW295" s="45"/>
      <c r="DX295" s="45"/>
      <c r="DY295" s="45"/>
      <c r="DZ295" s="45"/>
      <c r="EA295" s="45"/>
      <c r="EB295" s="45"/>
      <c r="EC295" s="45"/>
      <c r="ED295" s="45"/>
      <c r="EE295" s="45"/>
      <c r="EF295" s="45"/>
      <c r="EG295" s="45"/>
      <c r="EH295" s="45"/>
      <c r="EI295" s="45"/>
      <c r="EJ295" s="45"/>
      <c r="EK295" s="45"/>
      <c r="EL295" s="45"/>
      <c r="EM295" s="45"/>
      <c r="EN295" s="45"/>
      <c r="EO295" s="45"/>
      <c r="EP295" s="45"/>
      <c r="EQ295" s="1123"/>
      <c r="ER295" s="557"/>
    </row>
    <row r="296" spans="1:148" ht="15" customHeight="1" x14ac:dyDescent="0.25">
      <c r="A296" s="625"/>
      <c r="B296" s="1343" t="str">
        <f t="shared" si="18"/>
        <v>Desk 79</v>
      </c>
      <c r="C296" s="1348" t="str">
        <f>IF(ISBLANK(TB!C265), "", TB!C265)</f>
        <v/>
      </c>
      <c r="D296" s="1348" t="str">
        <f>IF(ISBLANK(TB!D265), "", TB!D265)</f>
        <v/>
      </c>
      <c r="E296" s="1348" t="str">
        <f>IF(ISBLANK(TB!E265), "", TB!E265)</f>
        <v/>
      </c>
      <c r="F296" s="1348" t="str">
        <f>IF(ISBLANK(TB!F265), "", TB!F265)</f>
        <v/>
      </c>
      <c r="G296" s="45"/>
      <c r="H296" s="45"/>
      <c r="I296" s="45"/>
      <c r="J296" s="45"/>
      <c r="K296" s="45"/>
      <c r="L296" s="45"/>
      <c r="M296" s="45"/>
      <c r="N296" s="45"/>
      <c r="O296" s="45"/>
      <c r="P296" s="45"/>
      <c r="Q296" s="45"/>
      <c r="R296" s="45"/>
      <c r="S296" s="45"/>
      <c r="T296" s="45"/>
      <c r="U296" s="45"/>
      <c r="V296" s="45"/>
      <c r="W296" s="45"/>
      <c r="X296" s="45"/>
      <c r="Y296" s="45"/>
      <c r="Z296" s="45"/>
      <c r="AA296" s="45"/>
      <c r="AB296" s="45"/>
      <c r="AC296" s="45"/>
      <c r="AD296" s="45"/>
      <c r="AE296" s="45"/>
      <c r="AF296" s="45"/>
      <c r="AG296" s="45"/>
      <c r="AH296" s="45"/>
      <c r="AI296" s="45"/>
      <c r="AJ296" s="45"/>
      <c r="AK296" s="45"/>
      <c r="AL296" s="45"/>
      <c r="AM296" s="45"/>
      <c r="AN296" s="45"/>
      <c r="AO296" s="45"/>
      <c r="AP296" s="45"/>
      <c r="AQ296" s="45"/>
      <c r="AR296" s="45"/>
      <c r="AS296" s="45"/>
      <c r="AT296" s="45"/>
      <c r="AU296" s="45"/>
      <c r="AV296" s="45"/>
      <c r="AW296" s="45"/>
      <c r="AX296" s="45"/>
      <c r="AY296" s="45"/>
      <c r="AZ296" s="45"/>
      <c r="BA296" s="45"/>
      <c r="BB296" s="45"/>
      <c r="BC296" s="45"/>
      <c r="BD296" s="45"/>
      <c r="BE296" s="45"/>
      <c r="BF296" s="45"/>
      <c r="BG296" s="45"/>
      <c r="BH296" s="45"/>
      <c r="BI296" s="45"/>
      <c r="BJ296" s="45"/>
      <c r="BK296" s="45"/>
      <c r="BL296" s="45"/>
      <c r="BM296" s="45"/>
      <c r="BN296" s="45"/>
      <c r="BO296" s="45"/>
      <c r="BP296" s="45"/>
      <c r="BQ296" s="45"/>
      <c r="BR296" s="45"/>
      <c r="BS296" s="45"/>
      <c r="BT296" s="45"/>
      <c r="BU296" s="45"/>
      <c r="BV296" s="45"/>
      <c r="BW296" s="45"/>
      <c r="BX296" s="45"/>
      <c r="BY296" s="45"/>
      <c r="BZ296" s="45"/>
      <c r="CA296" s="45"/>
      <c r="CB296" s="45"/>
      <c r="CC296" s="45"/>
      <c r="CD296" s="45"/>
      <c r="CE296" s="45"/>
      <c r="CF296" s="45"/>
      <c r="CG296" s="45"/>
      <c r="CH296" s="45"/>
      <c r="CI296" s="45"/>
      <c r="CJ296" s="45"/>
      <c r="CK296" s="45"/>
      <c r="CL296" s="45"/>
      <c r="CM296" s="45"/>
      <c r="CN296" s="45"/>
      <c r="CO296" s="45"/>
      <c r="CP296" s="45"/>
      <c r="CQ296" s="45"/>
      <c r="CR296" s="45"/>
      <c r="CS296" s="45"/>
      <c r="CT296" s="45"/>
      <c r="CU296" s="45"/>
      <c r="CV296" s="45"/>
      <c r="CW296" s="45"/>
      <c r="CX296" s="45"/>
      <c r="CY296" s="45"/>
      <c r="CZ296" s="45"/>
      <c r="DA296" s="45"/>
      <c r="DB296" s="45"/>
      <c r="DC296" s="45"/>
      <c r="DD296" s="45"/>
      <c r="DE296" s="45"/>
      <c r="DF296" s="45"/>
      <c r="DG296" s="45"/>
      <c r="DH296" s="45"/>
      <c r="DI296" s="45"/>
      <c r="DJ296" s="45"/>
      <c r="DK296" s="45"/>
      <c r="DL296" s="45"/>
      <c r="DM296" s="45"/>
      <c r="DN296" s="45"/>
      <c r="DO296" s="45"/>
      <c r="DP296" s="45"/>
      <c r="DQ296" s="45"/>
      <c r="DR296" s="45"/>
      <c r="DS296" s="45"/>
      <c r="DT296" s="45"/>
      <c r="DU296" s="45"/>
      <c r="DV296" s="1123"/>
      <c r="DW296" s="45"/>
      <c r="DX296" s="45"/>
      <c r="DY296" s="45"/>
      <c r="DZ296" s="45"/>
      <c r="EA296" s="45"/>
      <c r="EB296" s="45"/>
      <c r="EC296" s="45"/>
      <c r="ED296" s="45"/>
      <c r="EE296" s="45"/>
      <c r="EF296" s="45"/>
      <c r="EG296" s="45"/>
      <c r="EH296" s="45"/>
      <c r="EI296" s="45"/>
      <c r="EJ296" s="45"/>
      <c r="EK296" s="45"/>
      <c r="EL296" s="45"/>
      <c r="EM296" s="45"/>
      <c r="EN296" s="45"/>
      <c r="EO296" s="45"/>
      <c r="EP296" s="45"/>
      <c r="EQ296" s="1123"/>
      <c r="ER296" s="557"/>
    </row>
    <row r="297" spans="1:148" ht="15" customHeight="1" x14ac:dyDescent="0.25">
      <c r="A297" s="625"/>
      <c r="B297" s="1343" t="str">
        <f t="shared" si="18"/>
        <v>Desk 80</v>
      </c>
      <c r="C297" s="1348" t="str">
        <f>IF(ISBLANK(TB!C266), "", TB!C266)</f>
        <v/>
      </c>
      <c r="D297" s="1348" t="str">
        <f>IF(ISBLANK(TB!D266), "", TB!D266)</f>
        <v/>
      </c>
      <c r="E297" s="1348" t="str">
        <f>IF(ISBLANK(TB!E266), "", TB!E266)</f>
        <v/>
      </c>
      <c r="F297" s="1348" t="str">
        <f>IF(ISBLANK(TB!F266), "", TB!F266)</f>
        <v/>
      </c>
      <c r="G297" s="45"/>
      <c r="H297" s="45"/>
      <c r="I297" s="45"/>
      <c r="J297" s="45"/>
      <c r="K297" s="45"/>
      <c r="L297" s="45"/>
      <c r="M297" s="45"/>
      <c r="N297" s="45"/>
      <c r="O297" s="45"/>
      <c r="P297" s="45"/>
      <c r="Q297" s="45"/>
      <c r="R297" s="45"/>
      <c r="S297" s="45"/>
      <c r="T297" s="45"/>
      <c r="U297" s="45"/>
      <c r="V297" s="45"/>
      <c r="W297" s="45"/>
      <c r="X297" s="45"/>
      <c r="Y297" s="45"/>
      <c r="Z297" s="45"/>
      <c r="AA297" s="45"/>
      <c r="AB297" s="45"/>
      <c r="AC297" s="45"/>
      <c r="AD297" s="45"/>
      <c r="AE297" s="45"/>
      <c r="AF297" s="45"/>
      <c r="AG297" s="45"/>
      <c r="AH297" s="45"/>
      <c r="AI297" s="45"/>
      <c r="AJ297" s="45"/>
      <c r="AK297" s="45"/>
      <c r="AL297" s="45"/>
      <c r="AM297" s="45"/>
      <c r="AN297" s="45"/>
      <c r="AO297" s="45"/>
      <c r="AP297" s="45"/>
      <c r="AQ297" s="45"/>
      <c r="AR297" s="45"/>
      <c r="AS297" s="45"/>
      <c r="AT297" s="45"/>
      <c r="AU297" s="45"/>
      <c r="AV297" s="45"/>
      <c r="AW297" s="45"/>
      <c r="AX297" s="45"/>
      <c r="AY297" s="45"/>
      <c r="AZ297" s="45"/>
      <c r="BA297" s="45"/>
      <c r="BB297" s="45"/>
      <c r="BC297" s="45"/>
      <c r="BD297" s="45"/>
      <c r="BE297" s="45"/>
      <c r="BF297" s="45"/>
      <c r="BG297" s="45"/>
      <c r="BH297" s="45"/>
      <c r="BI297" s="45"/>
      <c r="BJ297" s="45"/>
      <c r="BK297" s="45"/>
      <c r="BL297" s="45"/>
      <c r="BM297" s="45"/>
      <c r="BN297" s="45"/>
      <c r="BO297" s="45"/>
      <c r="BP297" s="45"/>
      <c r="BQ297" s="45"/>
      <c r="BR297" s="45"/>
      <c r="BS297" s="45"/>
      <c r="BT297" s="45"/>
      <c r="BU297" s="45"/>
      <c r="BV297" s="45"/>
      <c r="BW297" s="45"/>
      <c r="BX297" s="45"/>
      <c r="BY297" s="45"/>
      <c r="BZ297" s="45"/>
      <c r="CA297" s="45"/>
      <c r="CB297" s="45"/>
      <c r="CC297" s="45"/>
      <c r="CD297" s="45"/>
      <c r="CE297" s="45"/>
      <c r="CF297" s="45"/>
      <c r="CG297" s="45"/>
      <c r="CH297" s="45"/>
      <c r="CI297" s="45"/>
      <c r="CJ297" s="45"/>
      <c r="CK297" s="45"/>
      <c r="CL297" s="45"/>
      <c r="CM297" s="45"/>
      <c r="CN297" s="45"/>
      <c r="CO297" s="45"/>
      <c r="CP297" s="45"/>
      <c r="CQ297" s="45"/>
      <c r="CR297" s="45"/>
      <c r="CS297" s="45"/>
      <c r="CT297" s="45"/>
      <c r="CU297" s="45"/>
      <c r="CV297" s="45"/>
      <c r="CW297" s="45"/>
      <c r="CX297" s="45"/>
      <c r="CY297" s="45"/>
      <c r="CZ297" s="45"/>
      <c r="DA297" s="45"/>
      <c r="DB297" s="45"/>
      <c r="DC297" s="45"/>
      <c r="DD297" s="45"/>
      <c r="DE297" s="45"/>
      <c r="DF297" s="45"/>
      <c r="DG297" s="45"/>
      <c r="DH297" s="45"/>
      <c r="DI297" s="45"/>
      <c r="DJ297" s="45"/>
      <c r="DK297" s="45"/>
      <c r="DL297" s="45"/>
      <c r="DM297" s="45"/>
      <c r="DN297" s="45"/>
      <c r="DO297" s="45"/>
      <c r="DP297" s="45"/>
      <c r="DQ297" s="45"/>
      <c r="DR297" s="45"/>
      <c r="DS297" s="45"/>
      <c r="DT297" s="45"/>
      <c r="DU297" s="45"/>
      <c r="DV297" s="1123"/>
      <c r="DW297" s="45"/>
      <c r="DX297" s="45"/>
      <c r="DY297" s="45"/>
      <c r="DZ297" s="45"/>
      <c r="EA297" s="45"/>
      <c r="EB297" s="45"/>
      <c r="EC297" s="45"/>
      <c r="ED297" s="45"/>
      <c r="EE297" s="45"/>
      <c r="EF297" s="45"/>
      <c r="EG297" s="45"/>
      <c r="EH297" s="45"/>
      <c r="EI297" s="45"/>
      <c r="EJ297" s="45"/>
      <c r="EK297" s="45"/>
      <c r="EL297" s="45"/>
      <c r="EM297" s="45"/>
      <c r="EN297" s="45"/>
      <c r="EO297" s="45"/>
      <c r="EP297" s="45"/>
      <c r="EQ297" s="1123"/>
      <c r="ER297" s="557"/>
    </row>
    <row r="298" spans="1:148" ht="15" customHeight="1" x14ac:dyDescent="0.25">
      <c r="A298" s="625"/>
      <c r="B298" s="1343" t="str">
        <f t="shared" si="18"/>
        <v>Desk 81</v>
      </c>
      <c r="C298" s="1348" t="str">
        <f>IF(ISBLANK(TB!C267), "", TB!C267)</f>
        <v/>
      </c>
      <c r="D298" s="1348" t="str">
        <f>IF(ISBLANK(TB!D267), "", TB!D267)</f>
        <v/>
      </c>
      <c r="E298" s="1348" t="str">
        <f>IF(ISBLANK(TB!E267), "", TB!E267)</f>
        <v/>
      </c>
      <c r="F298" s="1348" t="str">
        <f>IF(ISBLANK(TB!F267), "", TB!F267)</f>
        <v/>
      </c>
      <c r="G298" s="45"/>
      <c r="H298" s="45"/>
      <c r="I298" s="45"/>
      <c r="J298" s="45"/>
      <c r="K298" s="45"/>
      <c r="L298" s="45"/>
      <c r="M298" s="45"/>
      <c r="N298" s="45"/>
      <c r="O298" s="45"/>
      <c r="P298" s="45"/>
      <c r="Q298" s="45"/>
      <c r="R298" s="45"/>
      <c r="S298" s="45"/>
      <c r="T298" s="45"/>
      <c r="U298" s="45"/>
      <c r="V298" s="45"/>
      <c r="W298" s="45"/>
      <c r="X298" s="45"/>
      <c r="Y298" s="45"/>
      <c r="Z298" s="45"/>
      <c r="AA298" s="45"/>
      <c r="AB298" s="45"/>
      <c r="AC298" s="45"/>
      <c r="AD298" s="45"/>
      <c r="AE298" s="45"/>
      <c r="AF298" s="45"/>
      <c r="AG298" s="45"/>
      <c r="AH298" s="45"/>
      <c r="AI298" s="45"/>
      <c r="AJ298" s="45"/>
      <c r="AK298" s="45"/>
      <c r="AL298" s="45"/>
      <c r="AM298" s="45"/>
      <c r="AN298" s="45"/>
      <c r="AO298" s="45"/>
      <c r="AP298" s="45"/>
      <c r="AQ298" s="45"/>
      <c r="AR298" s="45"/>
      <c r="AS298" s="45"/>
      <c r="AT298" s="45"/>
      <c r="AU298" s="45"/>
      <c r="AV298" s="45"/>
      <c r="AW298" s="45"/>
      <c r="AX298" s="45"/>
      <c r="AY298" s="45"/>
      <c r="AZ298" s="45"/>
      <c r="BA298" s="45"/>
      <c r="BB298" s="45"/>
      <c r="BC298" s="45"/>
      <c r="BD298" s="45"/>
      <c r="BE298" s="45"/>
      <c r="BF298" s="45"/>
      <c r="BG298" s="45"/>
      <c r="BH298" s="45"/>
      <c r="BI298" s="45"/>
      <c r="BJ298" s="45"/>
      <c r="BK298" s="45"/>
      <c r="BL298" s="45"/>
      <c r="BM298" s="45"/>
      <c r="BN298" s="45"/>
      <c r="BO298" s="45"/>
      <c r="BP298" s="45"/>
      <c r="BQ298" s="45"/>
      <c r="BR298" s="45"/>
      <c r="BS298" s="45"/>
      <c r="BT298" s="45"/>
      <c r="BU298" s="45"/>
      <c r="BV298" s="45"/>
      <c r="BW298" s="45"/>
      <c r="BX298" s="45"/>
      <c r="BY298" s="45"/>
      <c r="BZ298" s="45"/>
      <c r="CA298" s="45"/>
      <c r="CB298" s="45"/>
      <c r="CC298" s="45"/>
      <c r="CD298" s="45"/>
      <c r="CE298" s="45"/>
      <c r="CF298" s="45"/>
      <c r="CG298" s="45"/>
      <c r="CH298" s="45"/>
      <c r="CI298" s="45"/>
      <c r="CJ298" s="45"/>
      <c r="CK298" s="45"/>
      <c r="CL298" s="45"/>
      <c r="CM298" s="45"/>
      <c r="CN298" s="45"/>
      <c r="CO298" s="45"/>
      <c r="CP298" s="45"/>
      <c r="CQ298" s="45"/>
      <c r="CR298" s="45"/>
      <c r="CS298" s="45"/>
      <c r="CT298" s="45"/>
      <c r="CU298" s="45"/>
      <c r="CV298" s="45"/>
      <c r="CW298" s="45"/>
      <c r="CX298" s="45"/>
      <c r="CY298" s="45"/>
      <c r="CZ298" s="45"/>
      <c r="DA298" s="45"/>
      <c r="DB298" s="45"/>
      <c r="DC298" s="45"/>
      <c r="DD298" s="45"/>
      <c r="DE298" s="45"/>
      <c r="DF298" s="45"/>
      <c r="DG298" s="45"/>
      <c r="DH298" s="45"/>
      <c r="DI298" s="45"/>
      <c r="DJ298" s="45"/>
      <c r="DK298" s="45"/>
      <c r="DL298" s="45"/>
      <c r="DM298" s="45"/>
      <c r="DN298" s="45"/>
      <c r="DO298" s="45"/>
      <c r="DP298" s="45"/>
      <c r="DQ298" s="45"/>
      <c r="DR298" s="45"/>
      <c r="DS298" s="45"/>
      <c r="DT298" s="45"/>
      <c r="DU298" s="45"/>
      <c r="DV298" s="1123"/>
      <c r="DW298" s="45"/>
      <c r="DX298" s="45"/>
      <c r="DY298" s="45"/>
      <c r="DZ298" s="45"/>
      <c r="EA298" s="45"/>
      <c r="EB298" s="45"/>
      <c r="EC298" s="45"/>
      <c r="ED298" s="45"/>
      <c r="EE298" s="45"/>
      <c r="EF298" s="45"/>
      <c r="EG298" s="45"/>
      <c r="EH298" s="45"/>
      <c r="EI298" s="45"/>
      <c r="EJ298" s="45"/>
      <c r="EK298" s="45"/>
      <c r="EL298" s="45"/>
      <c r="EM298" s="45"/>
      <c r="EN298" s="45"/>
      <c r="EO298" s="45"/>
      <c r="EP298" s="45"/>
      <c r="EQ298" s="1123"/>
      <c r="ER298" s="557"/>
    </row>
    <row r="299" spans="1:148" ht="15" customHeight="1" x14ac:dyDescent="0.25">
      <c r="A299" s="625"/>
      <c r="B299" s="1343" t="str">
        <f t="shared" si="18"/>
        <v>Desk 82</v>
      </c>
      <c r="C299" s="1348" t="str">
        <f>IF(ISBLANK(TB!C268), "", TB!C268)</f>
        <v/>
      </c>
      <c r="D299" s="1348" t="str">
        <f>IF(ISBLANK(TB!D268), "", TB!D268)</f>
        <v/>
      </c>
      <c r="E299" s="1348" t="str">
        <f>IF(ISBLANK(TB!E268), "", TB!E268)</f>
        <v/>
      </c>
      <c r="F299" s="1348" t="str">
        <f>IF(ISBLANK(TB!F268), "", TB!F268)</f>
        <v/>
      </c>
      <c r="G299" s="45"/>
      <c r="H299" s="45"/>
      <c r="I299" s="45"/>
      <c r="J299" s="45"/>
      <c r="K299" s="45"/>
      <c r="L299" s="45"/>
      <c r="M299" s="45"/>
      <c r="N299" s="45"/>
      <c r="O299" s="45"/>
      <c r="P299" s="45"/>
      <c r="Q299" s="45"/>
      <c r="R299" s="45"/>
      <c r="S299" s="45"/>
      <c r="T299" s="45"/>
      <c r="U299" s="45"/>
      <c r="V299" s="45"/>
      <c r="W299" s="45"/>
      <c r="X299" s="45"/>
      <c r="Y299" s="45"/>
      <c r="Z299" s="45"/>
      <c r="AA299" s="45"/>
      <c r="AB299" s="45"/>
      <c r="AC299" s="45"/>
      <c r="AD299" s="45"/>
      <c r="AE299" s="45"/>
      <c r="AF299" s="45"/>
      <c r="AG299" s="45"/>
      <c r="AH299" s="45"/>
      <c r="AI299" s="45"/>
      <c r="AJ299" s="45"/>
      <c r="AK299" s="45"/>
      <c r="AL299" s="45"/>
      <c r="AM299" s="45"/>
      <c r="AN299" s="45"/>
      <c r="AO299" s="45"/>
      <c r="AP299" s="45"/>
      <c r="AQ299" s="45"/>
      <c r="AR299" s="45"/>
      <c r="AS299" s="45"/>
      <c r="AT299" s="45"/>
      <c r="AU299" s="45"/>
      <c r="AV299" s="45"/>
      <c r="AW299" s="45"/>
      <c r="AX299" s="45"/>
      <c r="AY299" s="45"/>
      <c r="AZ299" s="45"/>
      <c r="BA299" s="45"/>
      <c r="BB299" s="45"/>
      <c r="BC299" s="45"/>
      <c r="BD299" s="45"/>
      <c r="BE299" s="45"/>
      <c r="BF299" s="45"/>
      <c r="BG299" s="45"/>
      <c r="BH299" s="45"/>
      <c r="BI299" s="45"/>
      <c r="BJ299" s="45"/>
      <c r="BK299" s="45"/>
      <c r="BL299" s="45"/>
      <c r="BM299" s="45"/>
      <c r="BN299" s="45"/>
      <c r="BO299" s="45"/>
      <c r="BP299" s="45"/>
      <c r="BQ299" s="45"/>
      <c r="BR299" s="45"/>
      <c r="BS299" s="45"/>
      <c r="BT299" s="45"/>
      <c r="BU299" s="45"/>
      <c r="BV299" s="45"/>
      <c r="BW299" s="45"/>
      <c r="BX299" s="45"/>
      <c r="BY299" s="45"/>
      <c r="BZ299" s="45"/>
      <c r="CA299" s="45"/>
      <c r="CB299" s="45"/>
      <c r="CC299" s="45"/>
      <c r="CD299" s="45"/>
      <c r="CE299" s="45"/>
      <c r="CF299" s="45"/>
      <c r="CG299" s="45"/>
      <c r="CH299" s="45"/>
      <c r="CI299" s="45"/>
      <c r="CJ299" s="45"/>
      <c r="CK299" s="45"/>
      <c r="CL299" s="45"/>
      <c r="CM299" s="45"/>
      <c r="CN299" s="45"/>
      <c r="CO299" s="45"/>
      <c r="CP299" s="45"/>
      <c r="CQ299" s="45"/>
      <c r="CR299" s="45"/>
      <c r="CS299" s="45"/>
      <c r="CT299" s="45"/>
      <c r="CU299" s="45"/>
      <c r="CV299" s="45"/>
      <c r="CW299" s="45"/>
      <c r="CX299" s="45"/>
      <c r="CY299" s="45"/>
      <c r="CZ299" s="45"/>
      <c r="DA299" s="45"/>
      <c r="DB299" s="45"/>
      <c r="DC299" s="45"/>
      <c r="DD299" s="45"/>
      <c r="DE299" s="45"/>
      <c r="DF299" s="45"/>
      <c r="DG299" s="45"/>
      <c r="DH299" s="45"/>
      <c r="DI299" s="45"/>
      <c r="DJ299" s="45"/>
      <c r="DK299" s="45"/>
      <c r="DL299" s="45"/>
      <c r="DM299" s="45"/>
      <c r="DN299" s="45"/>
      <c r="DO299" s="45"/>
      <c r="DP299" s="45"/>
      <c r="DQ299" s="45"/>
      <c r="DR299" s="45"/>
      <c r="DS299" s="45"/>
      <c r="DT299" s="45"/>
      <c r="DU299" s="45"/>
      <c r="DV299" s="1123"/>
      <c r="DW299" s="45"/>
      <c r="DX299" s="45"/>
      <c r="DY299" s="45"/>
      <c r="DZ299" s="45"/>
      <c r="EA299" s="45"/>
      <c r="EB299" s="45"/>
      <c r="EC299" s="45"/>
      <c r="ED299" s="45"/>
      <c r="EE299" s="45"/>
      <c r="EF299" s="45"/>
      <c r="EG299" s="45"/>
      <c r="EH299" s="45"/>
      <c r="EI299" s="45"/>
      <c r="EJ299" s="45"/>
      <c r="EK299" s="45"/>
      <c r="EL299" s="45"/>
      <c r="EM299" s="45"/>
      <c r="EN299" s="45"/>
      <c r="EO299" s="45"/>
      <c r="EP299" s="45"/>
      <c r="EQ299" s="1123"/>
      <c r="ER299" s="557"/>
    </row>
    <row r="300" spans="1:148" ht="15" customHeight="1" x14ac:dyDescent="0.25">
      <c r="A300" s="625"/>
      <c r="B300" s="1343" t="str">
        <f t="shared" si="18"/>
        <v>Desk 83</v>
      </c>
      <c r="C300" s="1348" t="str">
        <f>IF(ISBLANK(TB!C269), "", TB!C269)</f>
        <v/>
      </c>
      <c r="D300" s="1348" t="str">
        <f>IF(ISBLANK(TB!D269), "", TB!D269)</f>
        <v/>
      </c>
      <c r="E300" s="1348" t="str">
        <f>IF(ISBLANK(TB!E269), "", TB!E269)</f>
        <v/>
      </c>
      <c r="F300" s="1348" t="str">
        <f>IF(ISBLANK(TB!F269), "", TB!F269)</f>
        <v/>
      </c>
      <c r="G300" s="45"/>
      <c r="H300" s="45"/>
      <c r="I300" s="45"/>
      <c r="J300" s="45"/>
      <c r="K300" s="45"/>
      <c r="L300" s="45"/>
      <c r="M300" s="45"/>
      <c r="N300" s="45"/>
      <c r="O300" s="45"/>
      <c r="P300" s="45"/>
      <c r="Q300" s="45"/>
      <c r="R300" s="45"/>
      <c r="S300" s="45"/>
      <c r="T300" s="45"/>
      <c r="U300" s="45"/>
      <c r="V300" s="45"/>
      <c r="W300" s="45"/>
      <c r="X300" s="45"/>
      <c r="Y300" s="45"/>
      <c r="Z300" s="45"/>
      <c r="AA300" s="45"/>
      <c r="AB300" s="45"/>
      <c r="AC300" s="45"/>
      <c r="AD300" s="45"/>
      <c r="AE300" s="45"/>
      <c r="AF300" s="45"/>
      <c r="AG300" s="45"/>
      <c r="AH300" s="45"/>
      <c r="AI300" s="45"/>
      <c r="AJ300" s="45"/>
      <c r="AK300" s="45"/>
      <c r="AL300" s="45"/>
      <c r="AM300" s="45"/>
      <c r="AN300" s="45"/>
      <c r="AO300" s="45"/>
      <c r="AP300" s="45"/>
      <c r="AQ300" s="45"/>
      <c r="AR300" s="45"/>
      <c r="AS300" s="45"/>
      <c r="AT300" s="45"/>
      <c r="AU300" s="45"/>
      <c r="AV300" s="45"/>
      <c r="AW300" s="45"/>
      <c r="AX300" s="45"/>
      <c r="AY300" s="45"/>
      <c r="AZ300" s="45"/>
      <c r="BA300" s="45"/>
      <c r="BB300" s="45"/>
      <c r="BC300" s="45"/>
      <c r="BD300" s="45"/>
      <c r="BE300" s="45"/>
      <c r="BF300" s="45"/>
      <c r="BG300" s="45"/>
      <c r="BH300" s="45"/>
      <c r="BI300" s="45"/>
      <c r="BJ300" s="45"/>
      <c r="BK300" s="45"/>
      <c r="BL300" s="45"/>
      <c r="BM300" s="45"/>
      <c r="BN300" s="45"/>
      <c r="BO300" s="45"/>
      <c r="BP300" s="45"/>
      <c r="BQ300" s="45"/>
      <c r="BR300" s="45"/>
      <c r="BS300" s="45"/>
      <c r="BT300" s="45"/>
      <c r="BU300" s="45"/>
      <c r="BV300" s="45"/>
      <c r="BW300" s="45"/>
      <c r="BX300" s="45"/>
      <c r="BY300" s="45"/>
      <c r="BZ300" s="45"/>
      <c r="CA300" s="45"/>
      <c r="CB300" s="45"/>
      <c r="CC300" s="45"/>
      <c r="CD300" s="45"/>
      <c r="CE300" s="45"/>
      <c r="CF300" s="45"/>
      <c r="CG300" s="45"/>
      <c r="CH300" s="45"/>
      <c r="CI300" s="45"/>
      <c r="CJ300" s="45"/>
      <c r="CK300" s="45"/>
      <c r="CL300" s="45"/>
      <c r="CM300" s="45"/>
      <c r="CN300" s="45"/>
      <c r="CO300" s="45"/>
      <c r="CP300" s="45"/>
      <c r="CQ300" s="45"/>
      <c r="CR300" s="45"/>
      <c r="CS300" s="45"/>
      <c r="CT300" s="45"/>
      <c r="CU300" s="45"/>
      <c r="CV300" s="45"/>
      <c r="CW300" s="45"/>
      <c r="CX300" s="45"/>
      <c r="CY300" s="45"/>
      <c r="CZ300" s="45"/>
      <c r="DA300" s="45"/>
      <c r="DB300" s="45"/>
      <c r="DC300" s="45"/>
      <c r="DD300" s="45"/>
      <c r="DE300" s="45"/>
      <c r="DF300" s="45"/>
      <c r="DG300" s="45"/>
      <c r="DH300" s="45"/>
      <c r="DI300" s="45"/>
      <c r="DJ300" s="45"/>
      <c r="DK300" s="45"/>
      <c r="DL300" s="45"/>
      <c r="DM300" s="45"/>
      <c r="DN300" s="45"/>
      <c r="DO300" s="45"/>
      <c r="DP300" s="45"/>
      <c r="DQ300" s="45"/>
      <c r="DR300" s="45"/>
      <c r="DS300" s="45"/>
      <c r="DT300" s="45"/>
      <c r="DU300" s="45"/>
      <c r="DV300" s="1123"/>
      <c r="DW300" s="45"/>
      <c r="DX300" s="45"/>
      <c r="DY300" s="45"/>
      <c r="DZ300" s="45"/>
      <c r="EA300" s="45"/>
      <c r="EB300" s="45"/>
      <c r="EC300" s="45"/>
      <c r="ED300" s="45"/>
      <c r="EE300" s="45"/>
      <c r="EF300" s="45"/>
      <c r="EG300" s="45"/>
      <c r="EH300" s="45"/>
      <c r="EI300" s="45"/>
      <c r="EJ300" s="45"/>
      <c r="EK300" s="45"/>
      <c r="EL300" s="45"/>
      <c r="EM300" s="45"/>
      <c r="EN300" s="45"/>
      <c r="EO300" s="45"/>
      <c r="EP300" s="45"/>
      <c r="EQ300" s="1123"/>
      <c r="ER300" s="557"/>
    </row>
    <row r="301" spans="1:148" ht="15" customHeight="1" x14ac:dyDescent="0.25">
      <c r="A301" s="625"/>
      <c r="B301" s="1343" t="str">
        <f t="shared" si="18"/>
        <v>Desk 84</v>
      </c>
      <c r="C301" s="1348" t="str">
        <f>IF(ISBLANK(TB!C270), "", TB!C270)</f>
        <v/>
      </c>
      <c r="D301" s="1348" t="str">
        <f>IF(ISBLANK(TB!D270), "", TB!D270)</f>
        <v/>
      </c>
      <c r="E301" s="1348" t="str">
        <f>IF(ISBLANK(TB!E270), "", TB!E270)</f>
        <v/>
      </c>
      <c r="F301" s="1348" t="str">
        <f>IF(ISBLANK(TB!F270), "", TB!F270)</f>
        <v/>
      </c>
      <c r="G301" s="45"/>
      <c r="H301" s="45"/>
      <c r="I301" s="45"/>
      <c r="J301" s="45"/>
      <c r="K301" s="45"/>
      <c r="L301" s="45"/>
      <c r="M301" s="45"/>
      <c r="N301" s="45"/>
      <c r="O301" s="45"/>
      <c r="P301" s="45"/>
      <c r="Q301" s="45"/>
      <c r="R301" s="45"/>
      <c r="S301" s="45"/>
      <c r="T301" s="45"/>
      <c r="U301" s="45"/>
      <c r="V301" s="45"/>
      <c r="W301" s="45"/>
      <c r="X301" s="45"/>
      <c r="Y301" s="45"/>
      <c r="Z301" s="45"/>
      <c r="AA301" s="45"/>
      <c r="AB301" s="45"/>
      <c r="AC301" s="45"/>
      <c r="AD301" s="45"/>
      <c r="AE301" s="45"/>
      <c r="AF301" s="45"/>
      <c r="AG301" s="45"/>
      <c r="AH301" s="45"/>
      <c r="AI301" s="45"/>
      <c r="AJ301" s="45"/>
      <c r="AK301" s="45"/>
      <c r="AL301" s="45"/>
      <c r="AM301" s="45"/>
      <c r="AN301" s="45"/>
      <c r="AO301" s="45"/>
      <c r="AP301" s="45"/>
      <c r="AQ301" s="45"/>
      <c r="AR301" s="45"/>
      <c r="AS301" s="45"/>
      <c r="AT301" s="45"/>
      <c r="AU301" s="45"/>
      <c r="AV301" s="45"/>
      <c r="AW301" s="45"/>
      <c r="AX301" s="45"/>
      <c r="AY301" s="45"/>
      <c r="AZ301" s="45"/>
      <c r="BA301" s="45"/>
      <c r="BB301" s="45"/>
      <c r="BC301" s="45"/>
      <c r="BD301" s="45"/>
      <c r="BE301" s="45"/>
      <c r="BF301" s="45"/>
      <c r="BG301" s="45"/>
      <c r="BH301" s="45"/>
      <c r="BI301" s="45"/>
      <c r="BJ301" s="45"/>
      <c r="BK301" s="45"/>
      <c r="BL301" s="45"/>
      <c r="BM301" s="45"/>
      <c r="BN301" s="45"/>
      <c r="BO301" s="45"/>
      <c r="BP301" s="45"/>
      <c r="BQ301" s="45"/>
      <c r="BR301" s="45"/>
      <c r="BS301" s="45"/>
      <c r="BT301" s="45"/>
      <c r="BU301" s="45"/>
      <c r="BV301" s="45"/>
      <c r="BW301" s="45"/>
      <c r="BX301" s="45"/>
      <c r="BY301" s="45"/>
      <c r="BZ301" s="45"/>
      <c r="CA301" s="45"/>
      <c r="CB301" s="45"/>
      <c r="CC301" s="45"/>
      <c r="CD301" s="45"/>
      <c r="CE301" s="45"/>
      <c r="CF301" s="45"/>
      <c r="CG301" s="45"/>
      <c r="CH301" s="45"/>
      <c r="CI301" s="45"/>
      <c r="CJ301" s="45"/>
      <c r="CK301" s="45"/>
      <c r="CL301" s="45"/>
      <c r="CM301" s="45"/>
      <c r="CN301" s="45"/>
      <c r="CO301" s="45"/>
      <c r="CP301" s="45"/>
      <c r="CQ301" s="45"/>
      <c r="CR301" s="45"/>
      <c r="CS301" s="45"/>
      <c r="CT301" s="45"/>
      <c r="CU301" s="45"/>
      <c r="CV301" s="45"/>
      <c r="CW301" s="45"/>
      <c r="CX301" s="45"/>
      <c r="CY301" s="45"/>
      <c r="CZ301" s="45"/>
      <c r="DA301" s="45"/>
      <c r="DB301" s="45"/>
      <c r="DC301" s="45"/>
      <c r="DD301" s="45"/>
      <c r="DE301" s="45"/>
      <c r="DF301" s="45"/>
      <c r="DG301" s="45"/>
      <c r="DH301" s="45"/>
      <c r="DI301" s="45"/>
      <c r="DJ301" s="45"/>
      <c r="DK301" s="45"/>
      <c r="DL301" s="45"/>
      <c r="DM301" s="45"/>
      <c r="DN301" s="45"/>
      <c r="DO301" s="45"/>
      <c r="DP301" s="45"/>
      <c r="DQ301" s="45"/>
      <c r="DR301" s="45"/>
      <c r="DS301" s="45"/>
      <c r="DT301" s="45"/>
      <c r="DU301" s="45"/>
      <c r="DV301" s="1123"/>
      <c r="DW301" s="45"/>
      <c r="DX301" s="45"/>
      <c r="DY301" s="45"/>
      <c r="DZ301" s="45"/>
      <c r="EA301" s="45"/>
      <c r="EB301" s="45"/>
      <c r="EC301" s="45"/>
      <c r="ED301" s="45"/>
      <c r="EE301" s="45"/>
      <c r="EF301" s="45"/>
      <c r="EG301" s="45"/>
      <c r="EH301" s="45"/>
      <c r="EI301" s="45"/>
      <c r="EJ301" s="45"/>
      <c r="EK301" s="45"/>
      <c r="EL301" s="45"/>
      <c r="EM301" s="45"/>
      <c r="EN301" s="45"/>
      <c r="EO301" s="45"/>
      <c r="EP301" s="45"/>
      <c r="EQ301" s="1123"/>
      <c r="ER301" s="557"/>
    </row>
    <row r="302" spans="1:148" ht="15" customHeight="1" x14ac:dyDescent="0.25">
      <c r="A302" s="625"/>
      <c r="B302" s="1343" t="str">
        <f t="shared" si="18"/>
        <v>Desk 85</v>
      </c>
      <c r="C302" s="1348" t="str">
        <f>IF(ISBLANK(TB!C271), "", TB!C271)</f>
        <v/>
      </c>
      <c r="D302" s="1348" t="str">
        <f>IF(ISBLANK(TB!D271), "", TB!D271)</f>
        <v/>
      </c>
      <c r="E302" s="1348" t="str">
        <f>IF(ISBLANK(TB!E271), "", TB!E271)</f>
        <v/>
      </c>
      <c r="F302" s="1348" t="str">
        <f>IF(ISBLANK(TB!F271), "", TB!F271)</f>
        <v/>
      </c>
      <c r="G302" s="45"/>
      <c r="H302" s="45"/>
      <c r="I302" s="45"/>
      <c r="J302" s="45"/>
      <c r="K302" s="45"/>
      <c r="L302" s="45"/>
      <c r="M302" s="45"/>
      <c r="N302" s="45"/>
      <c r="O302" s="45"/>
      <c r="P302" s="45"/>
      <c r="Q302" s="45"/>
      <c r="R302" s="45"/>
      <c r="S302" s="45"/>
      <c r="T302" s="45"/>
      <c r="U302" s="45"/>
      <c r="V302" s="45"/>
      <c r="W302" s="45"/>
      <c r="X302" s="45"/>
      <c r="Y302" s="45"/>
      <c r="Z302" s="45"/>
      <c r="AA302" s="45"/>
      <c r="AB302" s="45"/>
      <c r="AC302" s="45"/>
      <c r="AD302" s="45"/>
      <c r="AE302" s="45"/>
      <c r="AF302" s="45"/>
      <c r="AG302" s="45"/>
      <c r="AH302" s="45"/>
      <c r="AI302" s="45"/>
      <c r="AJ302" s="45"/>
      <c r="AK302" s="45"/>
      <c r="AL302" s="45"/>
      <c r="AM302" s="45"/>
      <c r="AN302" s="45"/>
      <c r="AO302" s="45"/>
      <c r="AP302" s="45"/>
      <c r="AQ302" s="45"/>
      <c r="AR302" s="45"/>
      <c r="AS302" s="45"/>
      <c r="AT302" s="45"/>
      <c r="AU302" s="45"/>
      <c r="AV302" s="45"/>
      <c r="AW302" s="45"/>
      <c r="AX302" s="45"/>
      <c r="AY302" s="45"/>
      <c r="AZ302" s="45"/>
      <c r="BA302" s="45"/>
      <c r="BB302" s="45"/>
      <c r="BC302" s="45"/>
      <c r="BD302" s="45"/>
      <c r="BE302" s="45"/>
      <c r="BF302" s="45"/>
      <c r="BG302" s="45"/>
      <c r="BH302" s="45"/>
      <c r="BI302" s="45"/>
      <c r="BJ302" s="45"/>
      <c r="BK302" s="45"/>
      <c r="BL302" s="45"/>
      <c r="BM302" s="45"/>
      <c r="BN302" s="45"/>
      <c r="BO302" s="45"/>
      <c r="BP302" s="45"/>
      <c r="BQ302" s="45"/>
      <c r="BR302" s="45"/>
      <c r="BS302" s="45"/>
      <c r="BT302" s="45"/>
      <c r="BU302" s="45"/>
      <c r="BV302" s="45"/>
      <c r="BW302" s="45"/>
      <c r="BX302" s="45"/>
      <c r="BY302" s="45"/>
      <c r="BZ302" s="45"/>
      <c r="CA302" s="45"/>
      <c r="CB302" s="45"/>
      <c r="CC302" s="45"/>
      <c r="CD302" s="45"/>
      <c r="CE302" s="45"/>
      <c r="CF302" s="45"/>
      <c r="CG302" s="45"/>
      <c r="CH302" s="45"/>
      <c r="CI302" s="45"/>
      <c r="CJ302" s="45"/>
      <c r="CK302" s="45"/>
      <c r="CL302" s="45"/>
      <c r="CM302" s="45"/>
      <c r="CN302" s="45"/>
      <c r="CO302" s="45"/>
      <c r="CP302" s="45"/>
      <c r="CQ302" s="45"/>
      <c r="CR302" s="45"/>
      <c r="CS302" s="45"/>
      <c r="CT302" s="45"/>
      <c r="CU302" s="45"/>
      <c r="CV302" s="45"/>
      <c r="CW302" s="45"/>
      <c r="CX302" s="45"/>
      <c r="CY302" s="45"/>
      <c r="CZ302" s="45"/>
      <c r="DA302" s="45"/>
      <c r="DB302" s="45"/>
      <c r="DC302" s="45"/>
      <c r="DD302" s="45"/>
      <c r="DE302" s="45"/>
      <c r="DF302" s="45"/>
      <c r="DG302" s="45"/>
      <c r="DH302" s="45"/>
      <c r="DI302" s="45"/>
      <c r="DJ302" s="45"/>
      <c r="DK302" s="45"/>
      <c r="DL302" s="45"/>
      <c r="DM302" s="45"/>
      <c r="DN302" s="45"/>
      <c r="DO302" s="45"/>
      <c r="DP302" s="45"/>
      <c r="DQ302" s="45"/>
      <c r="DR302" s="45"/>
      <c r="DS302" s="45"/>
      <c r="DT302" s="45"/>
      <c r="DU302" s="45"/>
      <c r="DV302" s="1123"/>
      <c r="DW302" s="45"/>
      <c r="DX302" s="45"/>
      <c r="DY302" s="45"/>
      <c r="DZ302" s="45"/>
      <c r="EA302" s="45"/>
      <c r="EB302" s="45"/>
      <c r="EC302" s="45"/>
      <c r="ED302" s="45"/>
      <c r="EE302" s="45"/>
      <c r="EF302" s="45"/>
      <c r="EG302" s="45"/>
      <c r="EH302" s="45"/>
      <c r="EI302" s="45"/>
      <c r="EJ302" s="45"/>
      <c r="EK302" s="45"/>
      <c r="EL302" s="45"/>
      <c r="EM302" s="45"/>
      <c r="EN302" s="45"/>
      <c r="EO302" s="45"/>
      <c r="EP302" s="45"/>
      <c r="EQ302" s="1123"/>
      <c r="ER302" s="557"/>
    </row>
    <row r="303" spans="1:148" ht="15" customHeight="1" x14ac:dyDescent="0.25">
      <c r="A303" s="625"/>
      <c r="B303" s="1343" t="str">
        <f t="shared" si="18"/>
        <v>Desk 86</v>
      </c>
      <c r="C303" s="1348" t="str">
        <f>IF(ISBLANK(TB!C272), "", TB!C272)</f>
        <v/>
      </c>
      <c r="D303" s="1348" t="str">
        <f>IF(ISBLANK(TB!D272), "", TB!D272)</f>
        <v/>
      </c>
      <c r="E303" s="1348" t="str">
        <f>IF(ISBLANK(TB!E272), "", TB!E272)</f>
        <v/>
      </c>
      <c r="F303" s="1348" t="str">
        <f>IF(ISBLANK(TB!F272), "", TB!F272)</f>
        <v/>
      </c>
      <c r="G303" s="45"/>
      <c r="H303" s="45"/>
      <c r="I303" s="45"/>
      <c r="J303" s="45"/>
      <c r="K303" s="45"/>
      <c r="L303" s="45"/>
      <c r="M303" s="45"/>
      <c r="N303" s="45"/>
      <c r="O303" s="45"/>
      <c r="P303" s="45"/>
      <c r="Q303" s="45"/>
      <c r="R303" s="45"/>
      <c r="S303" s="45"/>
      <c r="T303" s="45"/>
      <c r="U303" s="45"/>
      <c r="V303" s="45"/>
      <c r="W303" s="45"/>
      <c r="X303" s="45"/>
      <c r="Y303" s="45"/>
      <c r="Z303" s="45"/>
      <c r="AA303" s="45"/>
      <c r="AB303" s="45"/>
      <c r="AC303" s="45"/>
      <c r="AD303" s="45"/>
      <c r="AE303" s="45"/>
      <c r="AF303" s="45"/>
      <c r="AG303" s="45"/>
      <c r="AH303" s="45"/>
      <c r="AI303" s="45"/>
      <c r="AJ303" s="45"/>
      <c r="AK303" s="45"/>
      <c r="AL303" s="45"/>
      <c r="AM303" s="45"/>
      <c r="AN303" s="45"/>
      <c r="AO303" s="45"/>
      <c r="AP303" s="45"/>
      <c r="AQ303" s="45"/>
      <c r="AR303" s="45"/>
      <c r="AS303" s="45"/>
      <c r="AT303" s="45"/>
      <c r="AU303" s="45"/>
      <c r="AV303" s="45"/>
      <c r="AW303" s="45"/>
      <c r="AX303" s="45"/>
      <c r="AY303" s="45"/>
      <c r="AZ303" s="45"/>
      <c r="BA303" s="45"/>
      <c r="BB303" s="45"/>
      <c r="BC303" s="45"/>
      <c r="BD303" s="45"/>
      <c r="BE303" s="45"/>
      <c r="BF303" s="45"/>
      <c r="BG303" s="45"/>
      <c r="BH303" s="45"/>
      <c r="BI303" s="45"/>
      <c r="BJ303" s="45"/>
      <c r="BK303" s="45"/>
      <c r="BL303" s="45"/>
      <c r="BM303" s="45"/>
      <c r="BN303" s="45"/>
      <c r="BO303" s="45"/>
      <c r="BP303" s="45"/>
      <c r="BQ303" s="45"/>
      <c r="BR303" s="45"/>
      <c r="BS303" s="45"/>
      <c r="BT303" s="45"/>
      <c r="BU303" s="45"/>
      <c r="BV303" s="45"/>
      <c r="BW303" s="45"/>
      <c r="BX303" s="45"/>
      <c r="BY303" s="45"/>
      <c r="BZ303" s="45"/>
      <c r="CA303" s="45"/>
      <c r="CB303" s="45"/>
      <c r="CC303" s="45"/>
      <c r="CD303" s="45"/>
      <c r="CE303" s="45"/>
      <c r="CF303" s="45"/>
      <c r="CG303" s="45"/>
      <c r="CH303" s="45"/>
      <c r="CI303" s="45"/>
      <c r="CJ303" s="45"/>
      <c r="CK303" s="45"/>
      <c r="CL303" s="45"/>
      <c r="CM303" s="45"/>
      <c r="CN303" s="45"/>
      <c r="CO303" s="45"/>
      <c r="CP303" s="45"/>
      <c r="CQ303" s="45"/>
      <c r="CR303" s="45"/>
      <c r="CS303" s="45"/>
      <c r="CT303" s="45"/>
      <c r="CU303" s="45"/>
      <c r="CV303" s="45"/>
      <c r="CW303" s="45"/>
      <c r="CX303" s="45"/>
      <c r="CY303" s="45"/>
      <c r="CZ303" s="45"/>
      <c r="DA303" s="45"/>
      <c r="DB303" s="45"/>
      <c r="DC303" s="45"/>
      <c r="DD303" s="45"/>
      <c r="DE303" s="45"/>
      <c r="DF303" s="45"/>
      <c r="DG303" s="45"/>
      <c r="DH303" s="45"/>
      <c r="DI303" s="45"/>
      <c r="DJ303" s="45"/>
      <c r="DK303" s="45"/>
      <c r="DL303" s="45"/>
      <c r="DM303" s="45"/>
      <c r="DN303" s="45"/>
      <c r="DO303" s="45"/>
      <c r="DP303" s="45"/>
      <c r="DQ303" s="45"/>
      <c r="DR303" s="45"/>
      <c r="DS303" s="45"/>
      <c r="DT303" s="45"/>
      <c r="DU303" s="45"/>
      <c r="DV303" s="1123"/>
      <c r="DW303" s="45"/>
      <c r="DX303" s="45"/>
      <c r="DY303" s="45"/>
      <c r="DZ303" s="45"/>
      <c r="EA303" s="45"/>
      <c r="EB303" s="45"/>
      <c r="EC303" s="45"/>
      <c r="ED303" s="45"/>
      <c r="EE303" s="45"/>
      <c r="EF303" s="45"/>
      <c r="EG303" s="45"/>
      <c r="EH303" s="45"/>
      <c r="EI303" s="45"/>
      <c r="EJ303" s="45"/>
      <c r="EK303" s="45"/>
      <c r="EL303" s="45"/>
      <c r="EM303" s="45"/>
      <c r="EN303" s="45"/>
      <c r="EO303" s="45"/>
      <c r="EP303" s="45"/>
      <c r="EQ303" s="1123"/>
      <c r="ER303" s="557"/>
    </row>
    <row r="304" spans="1:148" ht="15" customHeight="1" x14ac:dyDescent="0.25">
      <c r="A304" s="625"/>
      <c r="B304" s="1343" t="str">
        <f t="shared" si="18"/>
        <v>Desk 87</v>
      </c>
      <c r="C304" s="1348" t="str">
        <f>IF(ISBLANK(TB!C273), "", TB!C273)</f>
        <v/>
      </c>
      <c r="D304" s="1348" t="str">
        <f>IF(ISBLANK(TB!D273), "", TB!D273)</f>
        <v/>
      </c>
      <c r="E304" s="1348" t="str">
        <f>IF(ISBLANK(TB!E273), "", TB!E273)</f>
        <v/>
      </c>
      <c r="F304" s="1348" t="str">
        <f>IF(ISBLANK(TB!F273), "", TB!F273)</f>
        <v/>
      </c>
      <c r="G304" s="45"/>
      <c r="H304" s="45"/>
      <c r="I304" s="45"/>
      <c r="J304" s="45"/>
      <c r="K304" s="45"/>
      <c r="L304" s="45"/>
      <c r="M304" s="45"/>
      <c r="N304" s="45"/>
      <c r="O304" s="45"/>
      <c r="P304" s="45"/>
      <c r="Q304" s="45"/>
      <c r="R304" s="45"/>
      <c r="S304" s="45"/>
      <c r="T304" s="45"/>
      <c r="U304" s="45"/>
      <c r="V304" s="45"/>
      <c r="W304" s="45"/>
      <c r="X304" s="45"/>
      <c r="Y304" s="45"/>
      <c r="Z304" s="45"/>
      <c r="AA304" s="45"/>
      <c r="AB304" s="45"/>
      <c r="AC304" s="45"/>
      <c r="AD304" s="45"/>
      <c r="AE304" s="45"/>
      <c r="AF304" s="45"/>
      <c r="AG304" s="45"/>
      <c r="AH304" s="45"/>
      <c r="AI304" s="45"/>
      <c r="AJ304" s="45"/>
      <c r="AK304" s="45"/>
      <c r="AL304" s="45"/>
      <c r="AM304" s="45"/>
      <c r="AN304" s="45"/>
      <c r="AO304" s="45"/>
      <c r="AP304" s="45"/>
      <c r="AQ304" s="45"/>
      <c r="AR304" s="45"/>
      <c r="AS304" s="45"/>
      <c r="AT304" s="45"/>
      <c r="AU304" s="45"/>
      <c r="AV304" s="45"/>
      <c r="AW304" s="45"/>
      <c r="AX304" s="45"/>
      <c r="AY304" s="45"/>
      <c r="AZ304" s="45"/>
      <c r="BA304" s="45"/>
      <c r="BB304" s="45"/>
      <c r="BC304" s="45"/>
      <c r="BD304" s="45"/>
      <c r="BE304" s="45"/>
      <c r="BF304" s="45"/>
      <c r="BG304" s="45"/>
      <c r="BH304" s="45"/>
      <c r="BI304" s="45"/>
      <c r="BJ304" s="45"/>
      <c r="BK304" s="45"/>
      <c r="BL304" s="45"/>
      <c r="BM304" s="45"/>
      <c r="BN304" s="45"/>
      <c r="BO304" s="45"/>
      <c r="BP304" s="45"/>
      <c r="BQ304" s="45"/>
      <c r="BR304" s="45"/>
      <c r="BS304" s="45"/>
      <c r="BT304" s="45"/>
      <c r="BU304" s="45"/>
      <c r="BV304" s="45"/>
      <c r="BW304" s="45"/>
      <c r="BX304" s="45"/>
      <c r="BY304" s="45"/>
      <c r="BZ304" s="45"/>
      <c r="CA304" s="45"/>
      <c r="CB304" s="45"/>
      <c r="CC304" s="45"/>
      <c r="CD304" s="45"/>
      <c r="CE304" s="45"/>
      <c r="CF304" s="45"/>
      <c r="CG304" s="45"/>
      <c r="CH304" s="45"/>
      <c r="CI304" s="45"/>
      <c r="CJ304" s="45"/>
      <c r="CK304" s="45"/>
      <c r="CL304" s="45"/>
      <c r="CM304" s="45"/>
      <c r="CN304" s="45"/>
      <c r="CO304" s="45"/>
      <c r="CP304" s="45"/>
      <c r="CQ304" s="45"/>
      <c r="CR304" s="45"/>
      <c r="CS304" s="45"/>
      <c r="CT304" s="45"/>
      <c r="CU304" s="45"/>
      <c r="CV304" s="45"/>
      <c r="CW304" s="45"/>
      <c r="CX304" s="45"/>
      <c r="CY304" s="45"/>
      <c r="CZ304" s="45"/>
      <c r="DA304" s="45"/>
      <c r="DB304" s="45"/>
      <c r="DC304" s="45"/>
      <c r="DD304" s="45"/>
      <c r="DE304" s="45"/>
      <c r="DF304" s="45"/>
      <c r="DG304" s="45"/>
      <c r="DH304" s="45"/>
      <c r="DI304" s="45"/>
      <c r="DJ304" s="45"/>
      <c r="DK304" s="45"/>
      <c r="DL304" s="45"/>
      <c r="DM304" s="45"/>
      <c r="DN304" s="45"/>
      <c r="DO304" s="45"/>
      <c r="DP304" s="45"/>
      <c r="DQ304" s="45"/>
      <c r="DR304" s="45"/>
      <c r="DS304" s="45"/>
      <c r="DT304" s="45"/>
      <c r="DU304" s="45"/>
      <c r="DV304" s="1123"/>
      <c r="DW304" s="45"/>
      <c r="DX304" s="45"/>
      <c r="DY304" s="45"/>
      <c r="DZ304" s="45"/>
      <c r="EA304" s="45"/>
      <c r="EB304" s="45"/>
      <c r="EC304" s="45"/>
      <c r="ED304" s="45"/>
      <c r="EE304" s="45"/>
      <c r="EF304" s="45"/>
      <c r="EG304" s="45"/>
      <c r="EH304" s="45"/>
      <c r="EI304" s="45"/>
      <c r="EJ304" s="45"/>
      <c r="EK304" s="45"/>
      <c r="EL304" s="45"/>
      <c r="EM304" s="45"/>
      <c r="EN304" s="45"/>
      <c r="EO304" s="45"/>
      <c r="EP304" s="45"/>
      <c r="EQ304" s="1123"/>
      <c r="ER304" s="557"/>
    </row>
    <row r="305" spans="1:148" ht="15" customHeight="1" x14ac:dyDescent="0.25">
      <c r="A305" s="625"/>
      <c r="B305" s="1343" t="str">
        <f t="shared" si="18"/>
        <v>Desk 88</v>
      </c>
      <c r="C305" s="1348" t="str">
        <f>IF(ISBLANK(TB!C274), "", TB!C274)</f>
        <v/>
      </c>
      <c r="D305" s="1348" t="str">
        <f>IF(ISBLANK(TB!D274), "", TB!D274)</f>
        <v/>
      </c>
      <c r="E305" s="1348" t="str">
        <f>IF(ISBLANK(TB!E274), "", TB!E274)</f>
        <v/>
      </c>
      <c r="F305" s="1348" t="str">
        <f>IF(ISBLANK(TB!F274), "", TB!F274)</f>
        <v/>
      </c>
      <c r="G305" s="45"/>
      <c r="H305" s="45"/>
      <c r="I305" s="45"/>
      <c r="J305" s="45"/>
      <c r="K305" s="45"/>
      <c r="L305" s="45"/>
      <c r="M305" s="45"/>
      <c r="N305" s="45"/>
      <c r="O305" s="45"/>
      <c r="P305" s="45"/>
      <c r="Q305" s="45"/>
      <c r="R305" s="45"/>
      <c r="S305" s="45"/>
      <c r="T305" s="45"/>
      <c r="U305" s="45"/>
      <c r="V305" s="45"/>
      <c r="W305" s="45"/>
      <c r="X305" s="45"/>
      <c r="Y305" s="45"/>
      <c r="Z305" s="45"/>
      <c r="AA305" s="45"/>
      <c r="AB305" s="45"/>
      <c r="AC305" s="45"/>
      <c r="AD305" s="45"/>
      <c r="AE305" s="45"/>
      <c r="AF305" s="45"/>
      <c r="AG305" s="45"/>
      <c r="AH305" s="45"/>
      <c r="AI305" s="45"/>
      <c r="AJ305" s="45"/>
      <c r="AK305" s="45"/>
      <c r="AL305" s="45"/>
      <c r="AM305" s="45"/>
      <c r="AN305" s="45"/>
      <c r="AO305" s="45"/>
      <c r="AP305" s="45"/>
      <c r="AQ305" s="45"/>
      <c r="AR305" s="45"/>
      <c r="AS305" s="45"/>
      <c r="AT305" s="45"/>
      <c r="AU305" s="45"/>
      <c r="AV305" s="45"/>
      <c r="AW305" s="45"/>
      <c r="AX305" s="45"/>
      <c r="AY305" s="45"/>
      <c r="AZ305" s="45"/>
      <c r="BA305" s="45"/>
      <c r="BB305" s="45"/>
      <c r="BC305" s="45"/>
      <c r="BD305" s="45"/>
      <c r="BE305" s="45"/>
      <c r="BF305" s="45"/>
      <c r="BG305" s="45"/>
      <c r="BH305" s="45"/>
      <c r="BI305" s="45"/>
      <c r="BJ305" s="45"/>
      <c r="BK305" s="45"/>
      <c r="BL305" s="45"/>
      <c r="BM305" s="45"/>
      <c r="BN305" s="45"/>
      <c r="BO305" s="45"/>
      <c r="BP305" s="45"/>
      <c r="BQ305" s="45"/>
      <c r="BR305" s="45"/>
      <c r="BS305" s="45"/>
      <c r="BT305" s="45"/>
      <c r="BU305" s="45"/>
      <c r="BV305" s="45"/>
      <c r="BW305" s="45"/>
      <c r="BX305" s="45"/>
      <c r="BY305" s="45"/>
      <c r="BZ305" s="45"/>
      <c r="CA305" s="45"/>
      <c r="CB305" s="45"/>
      <c r="CC305" s="45"/>
      <c r="CD305" s="45"/>
      <c r="CE305" s="45"/>
      <c r="CF305" s="45"/>
      <c r="CG305" s="45"/>
      <c r="CH305" s="45"/>
      <c r="CI305" s="45"/>
      <c r="CJ305" s="45"/>
      <c r="CK305" s="45"/>
      <c r="CL305" s="45"/>
      <c r="CM305" s="45"/>
      <c r="CN305" s="45"/>
      <c r="CO305" s="45"/>
      <c r="CP305" s="45"/>
      <c r="CQ305" s="45"/>
      <c r="CR305" s="45"/>
      <c r="CS305" s="45"/>
      <c r="CT305" s="45"/>
      <c r="CU305" s="45"/>
      <c r="CV305" s="45"/>
      <c r="CW305" s="45"/>
      <c r="CX305" s="45"/>
      <c r="CY305" s="45"/>
      <c r="CZ305" s="45"/>
      <c r="DA305" s="45"/>
      <c r="DB305" s="45"/>
      <c r="DC305" s="45"/>
      <c r="DD305" s="45"/>
      <c r="DE305" s="45"/>
      <c r="DF305" s="45"/>
      <c r="DG305" s="45"/>
      <c r="DH305" s="45"/>
      <c r="DI305" s="45"/>
      <c r="DJ305" s="45"/>
      <c r="DK305" s="45"/>
      <c r="DL305" s="45"/>
      <c r="DM305" s="45"/>
      <c r="DN305" s="45"/>
      <c r="DO305" s="45"/>
      <c r="DP305" s="45"/>
      <c r="DQ305" s="45"/>
      <c r="DR305" s="45"/>
      <c r="DS305" s="45"/>
      <c r="DT305" s="45"/>
      <c r="DU305" s="45"/>
      <c r="DV305" s="1123"/>
      <c r="DW305" s="45"/>
      <c r="DX305" s="45"/>
      <c r="DY305" s="45"/>
      <c r="DZ305" s="45"/>
      <c r="EA305" s="45"/>
      <c r="EB305" s="45"/>
      <c r="EC305" s="45"/>
      <c r="ED305" s="45"/>
      <c r="EE305" s="45"/>
      <c r="EF305" s="45"/>
      <c r="EG305" s="45"/>
      <c r="EH305" s="45"/>
      <c r="EI305" s="45"/>
      <c r="EJ305" s="45"/>
      <c r="EK305" s="45"/>
      <c r="EL305" s="45"/>
      <c r="EM305" s="45"/>
      <c r="EN305" s="45"/>
      <c r="EO305" s="45"/>
      <c r="EP305" s="45"/>
      <c r="EQ305" s="1123"/>
      <c r="ER305" s="557"/>
    </row>
    <row r="306" spans="1:148" ht="15" customHeight="1" x14ac:dyDescent="0.25">
      <c r="A306" s="625"/>
      <c r="B306" s="1343" t="str">
        <f t="shared" si="18"/>
        <v>Desk 89</v>
      </c>
      <c r="C306" s="1348" t="str">
        <f>IF(ISBLANK(TB!C275), "", TB!C275)</f>
        <v/>
      </c>
      <c r="D306" s="1348" t="str">
        <f>IF(ISBLANK(TB!D275), "", TB!D275)</f>
        <v/>
      </c>
      <c r="E306" s="1348" t="str">
        <f>IF(ISBLANK(TB!E275), "", TB!E275)</f>
        <v/>
      </c>
      <c r="F306" s="1348" t="str">
        <f>IF(ISBLANK(TB!F275), "", TB!F275)</f>
        <v/>
      </c>
      <c r="G306" s="45"/>
      <c r="H306" s="45"/>
      <c r="I306" s="45"/>
      <c r="J306" s="45"/>
      <c r="K306" s="45"/>
      <c r="L306" s="45"/>
      <c r="M306" s="45"/>
      <c r="N306" s="45"/>
      <c r="O306" s="45"/>
      <c r="P306" s="45"/>
      <c r="Q306" s="45"/>
      <c r="R306" s="45"/>
      <c r="S306" s="45"/>
      <c r="T306" s="45"/>
      <c r="U306" s="45"/>
      <c r="V306" s="45"/>
      <c r="W306" s="45"/>
      <c r="X306" s="45"/>
      <c r="Y306" s="45"/>
      <c r="Z306" s="45"/>
      <c r="AA306" s="45"/>
      <c r="AB306" s="45"/>
      <c r="AC306" s="45"/>
      <c r="AD306" s="45"/>
      <c r="AE306" s="45"/>
      <c r="AF306" s="45"/>
      <c r="AG306" s="45"/>
      <c r="AH306" s="45"/>
      <c r="AI306" s="45"/>
      <c r="AJ306" s="45"/>
      <c r="AK306" s="45"/>
      <c r="AL306" s="45"/>
      <c r="AM306" s="45"/>
      <c r="AN306" s="45"/>
      <c r="AO306" s="45"/>
      <c r="AP306" s="45"/>
      <c r="AQ306" s="45"/>
      <c r="AR306" s="45"/>
      <c r="AS306" s="45"/>
      <c r="AT306" s="45"/>
      <c r="AU306" s="45"/>
      <c r="AV306" s="45"/>
      <c r="AW306" s="45"/>
      <c r="AX306" s="45"/>
      <c r="AY306" s="45"/>
      <c r="AZ306" s="45"/>
      <c r="BA306" s="45"/>
      <c r="BB306" s="45"/>
      <c r="BC306" s="45"/>
      <c r="BD306" s="45"/>
      <c r="BE306" s="45"/>
      <c r="BF306" s="45"/>
      <c r="BG306" s="45"/>
      <c r="BH306" s="45"/>
      <c r="BI306" s="45"/>
      <c r="BJ306" s="45"/>
      <c r="BK306" s="45"/>
      <c r="BL306" s="45"/>
      <c r="BM306" s="45"/>
      <c r="BN306" s="45"/>
      <c r="BO306" s="45"/>
      <c r="BP306" s="45"/>
      <c r="BQ306" s="45"/>
      <c r="BR306" s="45"/>
      <c r="BS306" s="45"/>
      <c r="BT306" s="45"/>
      <c r="BU306" s="45"/>
      <c r="BV306" s="45"/>
      <c r="BW306" s="45"/>
      <c r="BX306" s="45"/>
      <c r="BY306" s="45"/>
      <c r="BZ306" s="45"/>
      <c r="CA306" s="45"/>
      <c r="CB306" s="45"/>
      <c r="CC306" s="45"/>
      <c r="CD306" s="45"/>
      <c r="CE306" s="45"/>
      <c r="CF306" s="45"/>
      <c r="CG306" s="45"/>
      <c r="CH306" s="45"/>
      <c r="CI306" s="45"/>
      <c r="CJ306" s="45"/>
      <c r="CK306" s="45"/>
      <c r="CL306" s="45"/>
      <c r="CM306" s="45"/>
      <c r="CN306" s="45"/>
      <c r="CO306" s="45"/>
      <c r="CP306" s="45"/>
      <c r="CQ306" s="45"/>
      <c r="CR306" s="45"/>
      <c r="CS306" s="45"/>
      <c r="CT306" s="45"/>
      <c r="CU306" s="45"/>
      <c r="CV306" s="45"/>
      <c r="CW306" s="45"/>
      <c r="CX306" s="45"/>
      <c r="CY306" s="45"/>
      <c r="CZ306" s="45"/>
      <c r="DA306" s="45"/>
      <c r="DB306" s="45"/>
      <c r="DC306" s="45"/>
      <c r="DD306" s="45"/>
      <c r="DE306" s="45"/>
      <c r="DF306" s="45"/>
      <c r="DG306" s="45"/>
      <c r="DH306" s="45"/>
      <c r="DI306" s="45"/>
      <c r="DJ306" s="45"/>
      <c r="DK306" s="45"/>
      <c r="DL306" s="45"/>
      <c r="DM306" s="45"/>
      <c r="DN306" s="45"/>
      <c r="DO306" s="45"/>
      <c r="DP306" s="45"/>
      <c r="DQ306" s="45"/>
      <c r="DR306" s="45"/>
      <c r="DS306" s="45"/>
      <c r="DT306" s="45"/>
      <c r="DU306" s="45"/>
      <c r="DV306" s="1123"/>
      <c r="DW306" s="45"/>
      <c r="DX306" s="45"/>
      <c r="DY306" s="45"/>
      <c r="DZ306" s="45"/>
      <c r="EA306" s="45"/>
      <c r="EB306" s="45"/>
      <c r="EC306" s="45"/>
      <c r="ED306" s="45"/>
      <c r="EE306" s="45"/>
      <c r="EF306" s="45"/>
      <c r="EG306" s="45"/>
      <c r="EH306" s="45"/>
      <c r="EI306" s="45"/>
      <c r="EJ306" s="45"/>
      <c r="EK306" s="45"/>
      <c r="EL306" s="45"/>
      <c r="EM306" s="45"/>
      <c r="EN306" s="45"/>
      <c r="EO306" s="45"/>
      <c r="EP306" s="45"/>
      <c r="EQ306" s="1123"/>
      <c r="ER306" s="557"/>
    </row>
    <row r="307" spans="1:148" ht="15" customHeight="1" x14ac:dyDescent="0.25">
      <c r="A307" s="625"/>
      <c r="B307" s="1343" t="str">
        <f t="shared" si="18"/>
        <v>Desk 90</v>
      </c>
      <c r="C307" s="1348" t="str">
        <f>IF(ISBLANK(TB!C276), "", TB!C276)</f>
        <v/>
      </c>
      <c r="D307" s="1348" t="str">
        <f>IF(ISBLANK(TB!D276), "", TB!D276)</f>
        <v/>
      </c>
      <c r="E307" s="1348" t="str">
        <f>IF(ISBLANK(TB!E276), "", TB!E276)</f>
        <v/>
      </c>
      <c r="F307" s="1348" t="str">
        <f>IF(ISBLANK(TB!F276), "", TB!F276)</f>
        <v/>
      </c>
      <c r="G307" s="45"/>
      <c r="H307" s="45"/>
      <c r="I307" s="45"/>
      <c r="J307" s="45"/>
      <c r="K307" s="45"/>
      <c r="L307" s="45"/>
      <c r="M307" s="45"/>
      <c r="N307" s="45"/>
      <c r="O307" s="45"/>
      <c r="P307" s="45"/>
      <c r="Q307" s="45"/>
      <c r="R307" s="45"/>
      <c r="S307" s="45"/>
      <c r="T307" s="45"/>
      <c r="U307" s="45"/>
      <c r="V307" s="45"/>
      <c r="W307" s="45"/>
      <c r="X307" s="45"/>
      <c r="Y307" s="45"/>
      <c r="Z307" s="45"/>
      <c r="AA307" s="45"/>
      <c r="AB307" s="45"/>
      <c r="AC307" s="45"/>
      <c r="AD307" s="45"/>
      <c r="AE307" s="45"/>
      <c r="AF307" s="45"/>
      <c r="AG307" s="45"/>
      <c r="AH307" s="45"/>
      <c r="AI307" s="45"/>
      <c r="AJ307" s="45"/>
      <c r="AK307" s="45"/>
      <c r="AL307" s="45"/>
      <c r="AM307" s="45"/>
      <c r="AN307" s="45"/>
      <c r="AO307" s="45"/>
      <c r="AP307" s="45"/>
      <c r="AQ307" s="45"/>
      <c r="AR307" s="45"/>
      <c r="AS307" s="45"/>
      <c r="AT307" s="45"/>
      <c r="AU307" s="45"/>
      <c r="AV307" s="45"/>
      <c r="AW307" s="45"/>
      <c r="AX307" s="45"/>
      <c r="AY307" s="45"/>
      <c r="AZ307" s="45"/>
      <c r="BA307" s="45"/>
      <c r="BB307" s="45"/>
      <c r="BC307" s="45"/>
      <c r="BD307" s="45"/>
      <c r="BE307" s="45"/>
      <c r="BF307" s="45"/>
      <c r="BG307" s="45"/>
      <c r="BH307" s="45"/>
      <c r="BI307" s="45"/>
      <c r="BJ307" s="45"/>
      <c r="BK307" s="45"/>
      <c r="BL307" s="45"/>
      <c r="BM307" s="45"/>
      <c r="BN307" s="45"/>
      <c r="BO307" s="45"/>
      <c r="BP307" s="45"/>
      <c r="BQ307" s="45"/>
      <c r="BR307" s="45"/>
      <c r="BS307" s="45"/>
      <c r="BT307" s="45"/>
      <c r="BU307" s="45"/>
      <c r="BV307" s="45"/>
      <c r="BW307" s="45"/>
      <c r="BX307" s="45"/>
      <c r="BY307" s="45"/>
      <c r="BZ307" s="45"/>
      <c r="CA307" s="45"/>
      <c r="CB307" s="45"/>
      <c r="CC307" s="45"/>
      <c r="CD307" s="45"/>
      <c r="CE307" s="45"/>
      <c r="CF307" s="45"/>
      <c r="CG307" s="45"/>
      <c r="CH307" s="45"/>
      <c r="CI307" s="45"/>
      <c r="CJ307" s="45"/>
      <c r="CK307" s="45"/>
      <c r="CL307" s="45"/>
      <c r="CM307" s="45"/>
      <c r="CN307" s="45"/>
      <c r="CO307" s="45"/>
      <c r="CP307" s="45"/>
      <c r="CQ307" s="45"/>
      <c r="CR307" s="45"/>
      <c r="CS307" s="45"/>
      <c r="CT307" s="45"/>
      <c r="CU307" s="45"/>
      <c r="CV307" s="45"/>
      <c r="CW307" s="45"/>
      <c r="CX307" s="45"/>
      <c r="CY307" s="45"/>
      <c r="CZ307" s="45"/>
      <c r="DA307" s="45"/>
      <c r="DB307" s="45"/>
      <c r="DC307" s="45"/>
      <c r="DD307" s="45"/>
      <c r="DE307" s="45"/>
      <c r="DF307" s="45"/>
      <c r="DG307" s="45"/>
      <c r="DH307" s="45"/>
      <c r="DI307" s="45"/>
      <c r="DJ307" s="45"/>
      <c r="DK307" s="45"/>
      <c r="DL307" s="45"/>
      <c r="DM307" s="45"/>
      <c r="DN307" s="45"/>
      <c r="DO307" s="45"/>
      <c r="DP307" s="45"/>
      <c r="DQ307" s="45"/>
      <c r="DR307" s="45"/>
      <c r="DS307" s="45"/>
      <c r="DT307" s="45"/>
      <c r="DU307" s="45"/>
      <c r="DV307" s="1123"/>
      <c r="DW307" s="45"/>
      <c r="DX307" s="45"/>
      <c r="DY307" s="45"/>
      <c r="DZ307" s="45"/>
      <c r="EA307" s="45"/>
      <c r="EB307" s="45"/>
      <c r="EC307" s="45"/>
      <c r="ED307" s="45"/>
      <c r="EE307" s="45"/>
      <c r="EF307" s="45"/>
      <c r="EG307" s="45"/>
      <c r="EH307" s="45"/>
      <c r="EI307" s="45"/>
      <c r="EJ307" s="45"/>
      <c r="EK307" s="45"/>
      <c r="EL307" s="45"/>
      <c r="EM307" s="45"/>
      <c r="EN307" s="45"/>
      <c r="EO307" s="45"/>
      <c r="EP307" s="45"/>
      <c r="EQ307" s="1123"/>
      <c r="ER307" s="557"/>
    </row>
    <row r="308" spans="1:148" ht="15" customHeight="1" x14ac:dyDescent="0.25">
      <c r="A308" s="625"/>
      <c r="B308" s="1343" t="str">
        <f t="shared" si="18"/>
        <v>Desk 91</v>
      </c>
      <c r="C308" s="1348" t="str">
        <f>IF(ISBLANK(TB!C277), "", TB!C277)</f>
        <v/>
      </c>
      <c r="D308" s="1348" t="str">
        <f>IF(ISBLANK(TB!D277), "", TB!D277)</f>
        <v/>
      </c>
      <c r="E308" s="1348" t="str">
        <f>IF(ISBLANK(TB!E277), "", TB!E277)</f>
        <v/>
      </c>
      <c r="F308" s="1348" t="str">
        <f>IF(ISBLANK(TB!F277), "", TB!F277)</f>
        <v/>
      </c>
      <c r="G308" s="45"/>
      <c r="H308" s="45"/>
      <c r="I308" s="45"/>
      <c r="J308" s="45"/>
      <c r="K308" s="45"/>
      <c r="L308" s="45"/>
      <c r="M308" s="45"/>
      <c r="N308" s="45"/>
      <c r="O308" s="45"/>
      <c r="P308" s="45"/>
      <c r="Q308" s="45"/>
      <c r="R308" s="45"/>
      <c r="S308" s="45"/>
      <c r="T308" s="45"/>
      <c r="U308" s="45"/>
      <c r="V308" s="45"/>
      <c r="W308" s="45"/>
      <c r="X308" s="45"/>
      <c r="Y308" s="45"/>
      <c r="Z308" s="45"/>
      <c r="AA308" s="45"/>
      <c r="AB308" s="45"/>
      <c r="AC308" s="45"/>
      <c r="AD308" s="45"/>
      <c r="AE308" s="45"/>
      <c r="AF308" s="45"/>
      <c r="AG308" s="45"/>
      <c r="AH308" s="45"/>
      <c r="AI308" s="45"/>
      <c r="AJ308" s="45"/>
      <c r="AK308" s="45"/>
      <c r="AL308" s="45"/>
      <c r="AM308" s="45"/>
      <c r="AN308" s="45"/>
      <c r="AO308" s="45"/>
      <c r="AP308" s="45"/>
      <c r="AQ308" s="45"/>
      <c r="AR308" s="45"/>
      <c r="AS308" s="45"/>
      <c r="AT308" s="45"/>
      <c r="AU308" s="45"/>
      <c r="AV308" s="45"/>
      <c r="AW308" s="45"/>
      <c r="AX308" s="45"/>
      <c r="AY308" s="45"/>
      <c r="AZ308" s="45"/>
      <c r="BA308" s="45"/>
      <c r="BB308" s="45"/>
      <c r="BC308" s="45"/>
      <c r="BD308" s="45"/>
      <c r="BE308" s="45"/>
      <c r="BF308" s="45"/>
      <c r="BG308" s="45"/>
      <c r="BH308" s="45"/>
      <c r="BI308" s="45"/>
      <c r="BJ308" s="45"/>
      <c r="BK308" s="45"/>
      <c r="BL308" s="45"/>
      <c r="BM308" s="45"/>
      <c r="BN308" s="45"/>
      <c r="BO308" s="45"/>
      <c r="BP308" s="45"/>
      <c r="BQ308" s="45"/>
      <c r="BR308" s="45"/>
      <c r="BS308" s="45"/>
      <c r="BT308" s="45"/>
      <c r="BU308" s="45"/>
      <c r="BV308" s="45"/>
      <c r="BW308" s="45"/>
      <c r="BX308" s="45"/>
      <c r="BY308" s="45"/>
      <c r="BZ308" s="45"/>
      <c r="CA308" s="45"/>
      <c r="CB308" s="45"/>
      <c r="CC308" s="45"/>
      <c r="CD308" s="45"/>
      <c r="CE308" s="45"/>
      <c r="CF308" s="45"/>
      <c r="CG308" s="45"/>
      <c r="CH308" s="45"/>
      <c r="CI308" s="45"/>
      <c r="CJ308" s="45"/>
      <c r="CK308" s="45"/>
      <c r="CL308" s="45"/>
      <c r="CM308" s="45"/>
      <c r="CN308" s="45"/>
      <c r="CO308" s="45"/>
      <c r="CP308" s="45"/>
      <c r="CQ308" s="45"/>
      <c r="CR308" s="45"/>
      <c r="CS308" s="45"/>
      <c r="CT308" s="45"/>
      <c r="CU308" s="45"/>
      <c r="CV308" s="45"/>
      <c r="CW308" s="45"/>
      <c r="CX308" s="45"/>
      <c r="CY308" s="45"/>
      <c r="CZ308" s="45"/>
      <c r="DA308" s="45"/>
      <c r="DB308" s="45"/>
      <c r="DC308" s="45"/>
      <c r="DD308" s="45"/>
      <c r="DE308" s="45"/>
      <c r="DF308" s="45"/>
      <c r="DG308" s="45"/>
      <c r="DH308" s="45"/>
      <c r="DI308" s="45"/>
      <c r="DJ308" s="45"/>
      <c r="DK308" s="45"/>
      <c r="DL308" s="45"/>
      <c r="DM308" s="45"/>
      <c r="DN308" s="45"/>
      <c r="DO308" s="45"/>
      <c r="DP308" s="45"/>
      <c r="DQ308" s="45"/>
      <c r="DR308" s="45"/>
      <c r="DS308" s="45"/>
      <c r="DT308" s="45"/>
      <c r="DU308" s="45"/>
      <c r="DV308" s="1123"/>
      <c r="DW308" s="45"/>
      <c r="DX308" s="45"/>
      <c r="DY308" s="45"/>
      <c r="DZ308" s="45"/>
      <c r="EA308" s="45"/>
      <c r="EB308" s="45"/>
      <c r="EC308" s="45"/>
      <c r="ED308" s="45"/>
      <c r="EE308" s="45"/>
      <c r="EF308" s="45"/>
      <c r="EG308" s="45"/>
      <c r="EH308" s="45"/>
      <c r="EI308" s="45"/>
      <c r="EJ308" s="45"/>
      <c r="EK308" s="45"/>
      <c r="EL308" s="45"/>
      <c r="EM308" s="45"/>
      <c r="EN308" s="45"/>
      <c r="EO308" s="45"/>
      <c r="EP308" s="45"/>
      <c r="EQ308" s="1123"/>
      <c r="ER308" s="557"/>
    </row>
    <row r="309" spans="1:148" ht="15" customHeight="1" x14ac:dyDescent="0.25">
      <c r="A309" s="625"/>
      <c r="B309" s="1343" t="str">
        <f t="shared" si="18"/>
        <v>Desk 92</v>
      </c>
      <c r="C309" s="1348" t="str">
        <f>IF(ISBLANK(TB!C278), "", TB!C278)</f>
        <v/>
      </c>
      <c r="D309" s="1348" t="str">
        <f>IF(ISBLANK(TB!D278), "", TB!D278)</f>
        <v/>
      </c>
      <c r="E309" s="1348" t="str">
        <f>IF(ISBLANK(TB!E278), "", TB!E278)</f>
        <v/>
      </c>
      <c r="F309" s="1348" t="str">
        <f>IF(ISBLANK(TB!F278), "", TB!F278)</f>
        <v/>
      </c>
      <c r="G309" s="45"/>
      <c r="H309" s="45"/>
      <c r="I309" s="45"/>
      <c r="J309" s="45"/>
      <c r="K309" s="45"/>
      <c r="L309" s="45"/>
      <c r="M309" s="45"/>
      <c r="N309" s="45"/>
      <c r="O309" s="45"/>
      <c r="P309" s="45"/>
      <c r="Q309" s="45"/>
      <c r="R309" s="45"/>
      <c r="S309" s="45"/>
      <c r="T309" s="45"/>
      <c r="U309" s="45"/>
      <c r="V309" s="45"/>
      <c r="W309" s="45"/>
      <c r="X309" s="45"/>
      <c r="Y309" s="45"/>
      <c r="Z309" s="45"/>
      <c r="AA309" s="45"/>
      <c r="AB309" s="45"/>
      <c r="AC309" s="45"/>
      <c r="AD309" s="45"/>
      <c r="AE309" s="45"/>
      <c r="AF309" s="45"/>
      <c r="AG309" s="45"/>
      <c r="AH309" s="45"/>
      <c r="AI309" s="45"/>
      <c r="AJ309" s="45"/>
      <c r="AK309" s="45"/>
      <c r="AL309" s="45"/>
      <c r="AM309" s="45"/>
      <c r="AN309" s="45"/>
      <c r="AO309" s="45"/>
      <c r="AP309" s="45"/>
      <c r="AQ309" s="45"/>
      <c r="AR309" s="45"/>
      <c r="AS309" s="45"/>
      <c r="AT309" s="45"/>
      <c r="AU309" s="45"/>
      <c r="AV309" s="45"/>
      <c r="AW309" s="45"/>
      <c r="AX309" s="45"/>
      <c r="AY309" s="45"/>
      <c r="AZ309" s="45"/>
      <c r="BA309" s="45"/>
      <c r="BB309" s="45"/>
      <c r="BC309" s="45"/>
      <c r="BD309" s="45"/>
      <c r="BE309" s="45"/>
      <c r="BF309" s="45"/>
      <c r="BG309" s="45"/>
      <c r="BH309" s="45"/>
      <c r="BI309" s="45"/>
      <c r="BJ309" s="45"/>
      <c r="BK309" s="45"/>
      <c r="BL309" s="45"/>
      <c r="BM309" s="45"/>
      <c r="BN309" s="45"/>
      <c r="BO309" s="45"/>
      <c r="BP309" s="45"/>
      <c r="BQ309" s="45"/>
      <c r="BR309" s="45"/>
      <c r="BS309" s="45"/>
      <c r="BT309" s="45"/>
      <c r="BU309" s="45"/>
      <c r="BV309" s="45"/>
      <c r="BW309" s="45"/>
      <c r="BX309" s="45"/>
      <c r="BY309" s="45"/>
      <c r="BZ309" s="45"/>
      <c r="CA309" s="45"/>
      <c r="CB309" s="45"/>
      <c r="CC309" s="45"/>
      <c r="CD309" s="45"/>
      <c r="CE309" s="45"/>
      <c r="CF309" s="45"/>
      <c r="CG309" s="45"/>
      <c r="CH309" s="45"/>
      <c r="CI309" s="45"/>
      <c r="CJ309" s="45"/>
      <c r="CK309" s="45"/>
      <c r="CL309" s="45"/>
      <c r="CM309" s="45"/>
      <c r="CN309" s="45"/>
      <c r="CO309" s="45"/>
      <c r="CP309" s="45"/>
      <c r="CQ309" s="45"/>
      <c r="CR309" s="45"/>
      <c r="CS309" s="45"/>
      <c r="CT309" s="45"/>
      <c r="CU309" s="45"/>
      <c r="CV309" s="45"/>
      <c r="CW309" s="45"/>
      <c r="CX309" s="45"/>
      <c r="CY309" s="45"/>
      <c r="CZ309" s="45"/>
      <c r="DA309" s="45"/>
      <c r="DB309" s="45"/>
      <c r="DC309" s="45"/>
      <c r="DD309" s="45"/>
      <c r="DE309" s="45"/>
      <c r="DF309" s="45"/>
      <c r="DG309" s="45"/>
      <c r="DH309" s="45"/>
      <c r="DI309" s="45"/>
      <c r="DJ309" s="45"/>
      <c r="DK309" s="45"/>
      <c r="DL309" s="45"/>
      <c r="DM309" s="45"/>
      <c r="DN309" s="45"/>
      <c r="DO309" s="45"/>
      <c r="DP309" s="45"/>
      <c r="DQ309" s="45"/>
      <c r="DR309" s="45"/>
      <c r="DS309" s="45"/>
      <c r="DT309" s="45"/>
      <c r="DU309" s="45"/>
      <c r="DV309" s="1123"/>
      <c r="DW309" s="45"/>
      <c r="DX309" s="45"/>
      <c r="DY309" s="45"/>
      <c r="DZ309" s="45"/>
      <c r="EA309" s="45"/>
      <c r="EB309" s="45"/>
      <c r="EC309" s="45"/>
      <c r="ED309" s="45"/>
      <c r="EE309" s="45"/>
      <c r="EF309" s="45"/>
      <c r="EG309" s="45"/>
      <c r="EH309" s="45"/>
      <c r="EI309" s="45"/>
      <c r="EJ309" s="45"/>
      <c r="EK309" s="45"/>
      <c r="EL309" s="45"/>
      <c r="EM309" s="45"/>
      <c r="EN309" s="45"/>
      <c r="EO309" s="45"/>
      <c r="EP309" s="45"/>
      <c r="EQ309" s="1123"/>
      <c r="ER309" s="557"/>
    </row>
    <row r="310" spans="1:148" ht="15" customHeight="1" x14ac:dyDescent="0.25">
      <c r="A310" s="625"/>
      <c r="B310" s="1343" t="str">
        <f t="shared" si="18"/>
        <v>Desk 93</v>
      </c>
      <c r="C310" s="1348" t="str">
        <f>IF(ISBLANK(TB!C279), "", TB!C279)</f>
        <v/>
      </c>
      <c r="D310" s="1348" t="str">
        <f>IF(ISBLANK(TB!D279), "", TB!D279)</f>
        <v/>
      </c>
      <c r="E310" s="1348" t="str">
        <f>IF(ISBLANK(TB!E279), "", TB!E279)</f>
        <v/>
      </c>
      <c r="F310" s="1348" t="str">
        <f>IF(ISBLANK(TB!F279), "", TB!F279)</f>
        <v/>
      </c>
      <c r="G310" s="45"/>
      <c r="H310" s="45"/>
      <c r="I310" s="45"/>
      <c r="J310" s="45"/>
      <c r="K310" s="45"/>
      <c r="L310" s="45"/>
      <c r="M310" s="45"/>
      <c r="N310" s="45"/>
      <c r="O310" s="45"/>
      <c r="P310" s="45"/>
      <c r="Q310" s="45"/>
      <c r="R310" s="45"/>
      <c r="S310" s="45"/>
      <c r="T310" s="45"/>
      <c r="U310" s="45"/>
      <c r="V310" s="45"/>
      <c r="W310" s="45"/>
      <c r="X310" s="45"/>
      <c r="Y310" s="45"/>
      <c r="Z310" s="45"/>
      <c r="AA310" s="45"/>
      <c r="AB310" s="45"/>
      <c r="AC310" s="45"/>
      <c r="AD310" s="45"/>
      <c r="AE310" s="45"/>
      <c r="AF310" s="45"/>
      <c r="AG310" s="45"/>
      <c r="AH310" s="45"/>
      <c r="AI310" s="45"/>
      <c r="AJ310" s="45"/>
      <c r="AK310" s="45"/>
      <c r="AL310" s="45"/>
      <c r="AM310" s="45"/>
      <c r="AN310" s="45"/>
      <c r="AO310" s="45"/>
      <c r="AP310" s="45"/>
      <c r="AQ310" s="45"/>
      <c r="AR310" s="45"/>
      <c r="AS310" s="45"/>
      <c r="AT310" s="45"/>
      <c r="AU310" s="45"/>
      <c r="AV310" s="45"/>
      <c r="AW310" s="45"/>
      <c r="AX310" s="45"/>
      <c r="AY310" s="45"/>
      <c r="AZ310" s="45"/>
      <c r="BA310" s="45"/>
      <c r="BB310" s="45"/>
      <c r="BC310" s="45"/>
      <c r="BD310" s="45"/>
      <c r="BE310" s="45"/>
      <c r="BF310" s="45"/>
      <c r="BG310" s="45"/>
      <c r="BH310" s="45"/>
      <c r="BI310" s="45"/>
      <c r="BJ310" s="45"/>
      <c r="BK310" s="45"/>
      <c r="BL310" s="45"/>
      <c r="BM310" s="45"/>
      <c r="BN310" s="45"/>
      <c r="BO310" s="45"/>
      <c r="BP310" s="45"/>
      <c r="BQ310" s="45"/>
      <c r="BR310" s="45"/>
      <c r="BS310" s="45"/>
      <c r="BT310" s="45"/>
      <c r="BU310" s="45"/>
      <c r="BV310" s="45"/>
      <c r="BW310" s="45"/>
      <c r="BX310" s="45"/>
      <c r="BY310" s="45"/>
      <c r="BZ310" s="45"/>
      <c r="CA310" s="45"/>
      <c r="CB310" s="45"/>
      <c r="CC310" s="45"/>
      <c r="CD310" s="45"/>
      <c r="CE310" s="45"/>
      <c r="CF310" s="45"/>
      <c r="CG310" s="45"/>
      <c r="CH310" s="45"/>
      <c r="CI310" s="45"/>
      <c r="CJ310" s="45"/>
      <c r="CK310" s="45"/>
      <c r="CL310" s="45"/>
      <c r="CM310" s="45"/>
      <c r="CN310" s="45"/>
      <c r="CO310" s="45"/>
      <c r="CP310" s="45"/>
      <c r="CQ310" s="45"/>
      <c r="CR310" s="45"/>
      <c r="CS310" s="45"/>
      <c r="CT310" s="45"/>
      <c r="CU310" s="45"/>
      <c r="CV310" s="45"/>
      <c r="CW310" s="45"/>
      <c r="CX310" s="45"/>
      <c r="CY310" s="45"/>
      <c r="CZ310" s="45"/>
      <c r="DA310" s="45"/>
      <c r="DB310" s="45"/>
      <c r="DC310" s="45"/>
      <c r="DD310" s="45"/>
      <c r="DE310" s="45"/>
      <c r="DF310" s="45"/>
      <c r="DG310" s="45"/>
      <c r="DH310" s="45"/>
      <c r="DI310" s="45"/>
      <c r="DJ310" s="45"/>
      <c r="DK310" s="45"/>
      <c r="DL310" s="45"/>
      <c r="DM310" s="45"/>
      <c r="DN310" s="45"/>
      <c r="DO310" s="45"/>
      <c r="DP310" s="45"/>
      <c r="DQ310" s="45"/>
      <c r="DR310" s="45"/>
      <c r="DS310" s="45"/>
      <c r="DT310" s="45"/>
      <c r="DU310" s="45"/>
      <c r="DV310" s="1123"/>
      <c r="DW310" s="45"/>
      <c r="DX310" s="45"/>
      <c r="DY310" s="45"/>
      <c r="DZ310" s="45"/>
      <c r="EA310" s="45"/>
      <c r="EB310" s="45"/>
      <c r="EC310" s="45"/>
      <c r="ED310" s="45"/>
      <c r="EE310" s="45"/>
      <c r="EF310" s="45"/>
      <c r="EG310" s="45"/>
      <c r="EH310" s="45"/>
      <c r="EI310" s="45"/>
      <c r="EJ310" s="45"/>
      <c r="EK310" s="45"/>
      <c r="EL310" s="45"/>
      <c r="EM310" s="45"/>
      <c r="EN310" s="45"/>
      <c r="EO310" s="45"/>
      <c r="EP310" s="45"/>
      <c r="EQ310" s="1123"/>
      <c r="ER310" s="557"/>
    </row>
    <row r="311" spans="1:148" ht="15" customHeight="1" x14ac:dyDescent="0.25">
      <c r="A311" s="625"/>
      <c r="B311" s="1343" t="str">
        <f t="shared" si="18"/>
        <v>Desk 94</v>
      </c>
      <c r="C311" s="1348" t="str">
        <f>IF(ISBLANK(TB!C280), "", TB!C280)</f>
        <v/>
      </c>
      <c r="D311" s="1348" t="str">
        <f>IF(ISBLANK(TB!D280), "", TB!D280)</f>
        <v/>
      </c>
      <c r="E311" s="1348" t="str">
        <f>IF(ISBLANK(TB!E280), "", TB!E280)</f>
        <v/>
      </c>
      <c r="F311" s="1348" t="str">
        <f>IF(ISBLANK(TB!F280), "", TB!F280)</f>
        <v/>
      </c>
      <c r="G311" s="45"/>
      <c r="H311" s="45"/>
      <c r="I311" s="45"/>
      <c r="J311" s="45"/>
      <c r="K311" s="45"/>
      <c r="L311" s="45"/>
      <c r="M311" s="45"/>
      <c r="N311" s="45"/>
      <c r="O311" s="45"/>
      <c r="P311" s="45"/>
      <c r="Q311" s="45"/>
      <c r="R311" s="45"/>
      <c r="S311" s="45"/>
      <c r="T311" s="45"/>
      <c r="U311" s="45"/>
      <c r="V311" s="45"/>
      <c r="W311" s="45"/>
      <c r="X311" s="45"/>
      <c r="Y311" s="45"/>
      <c r="Z311" s="45"/>
      <c r="AA311" s="45"/>
      <c r="AB311" s="45"/>
      <c r="AC311" s="45"/>
      <c r="AD311" s="45"/>
      <c r="AE311" s="45"/>
      <c r="AF311" s="45"/>
      <c r="AG311" s="45"/>
      <c r="AH311" s="45"/>
      <c r="AI311" s="45"/>
      <c r="AJ311" s="45"/>
      <c r="AK311" s="45"/>
      <c r="AL311" s="45"/>
      <c r="AM311" s="45"/>
      <c r="AN311" s="45"/>
      <c r="AO311" s="45"/>
      <c r="AP311" s="45"/>
      <c r="AQ311" s="45"/>
      <c r="AR311" s="45"/>
      <c r="AS311" s="45"/>
      <c r="AT311" s="45"/>
      <c r="AU311" s="45"/>
      <c r="AV311" s="45"/>
      <c r="AW311" s="45"/>
      <c r="AX311" s="45"/>
      <c r="AY311" s="45"/>
      <c r="AZ311" s="45"/>
      <c r="BA311" s="45"/>
      <c r="BB311" s="45"/>
      <c r="BC311" s="45"/>
      <c r="BD311" s="45"/>
      <c r="BE311" s="45"/>
      <c r="BF311" s="45"/>
      <c r="BG311" s="45"/>
      <c r="BH311" s="45"/>
      <c r="BI311" s="45"/>
      <c r="BJ311" s="45"/>
      <c r="BK311" s="45"/>
      <c r="BL311" s="45"/>
      <c r="BM311" s="45"/>
      <c r="BN311" s="45"/>
      <c r="BO311" s="45"/>
      <c r="BP311" s="45"/>
      <c r="BQ311" s="45"/>
      <c r="BR311" s="45"/>
      <c r="BS311" s="45"/>
      <c r="BT311" s="45"/>
      <c r="BU311" s="45"/>
      <c r="BV311" s="45"/>
      <c r="BW311" s="45"/>
      <c r="BX311" s="45"/>
      <c r="BY311" s="45"/>
      <c r="BZ311" s="45"/>
      <c r="CA311" s="45"/>
      <c r="CB311" s="45"/>
      <c r="CC311" s="45"/>
      <c r="CD311" s="45"/>
      <c r="CE311" s="45"/>
      <c r="CF311" s="45"/>
      <c r="CG311" s="45"/>
      <c r="CH311" s="45"/>
      <c r="CI311" s="45"/>
      <c r="CJ311" s="45"/>
      <c r="CK311" s="45"/>
      <c r="CL311" s="45"/>
      <c r="CM311" s="45"/>
      <c r="CN311" s="45"/>
      <c r="CO311" s="45"/>
      <c r="CP311" s="45"/>
      <c r="CQ311" s="45"/>
      <c r="CR311" s="45"/>
      <c r="CS311" s="45"/>
      <c r="CT311" s="45"/>
      <c r="CU311" s="45"/>
      <c r="CV311" s="45"/>
      <c r="CW311" s="45"/>
      <c r="CX311" s="45"/>
      <c r="CY311" s="45"/>
      <c r="CZ311" s="45"/>
      <c r="DA311" s="45"/>
      <c r="DB311" s="45"/>
      <c r="DC311" s="45"/>
      <c r="DD311" s="45"/>
      <c r="DE311" s="45"/>
      <c r="DF311" s="45"/>
      <c r="DG311" s="45"/>
      <c r="DH311" s="45"/>
      <c r="DI311" s="45"/>
      <c r="DJ311" s="45"/>
      <c r="DK311" s="45"/>
      <c r="DL311" s="45"/>
      <c r="DM311" s="45"/>
      <c r="DN311" s="45"/>
      <c r="DO311" s="45"/>
      <c r="DP311" s="45"/>
      <c r="DQ311" s="45"/>
      <c r="DR311" s="45"/>
      <c r="DS311" s="45"/>
      <c r="DT311" s="45"/>
      <c r="DU311" s="45"/>
      <c r="DV311" s="1123"/>
      <c r="DW311" s="45"/>
      <c r="DX311" s="45"/>
      <c r="DY311" s="45"/>
      <c r="DZ311" s="45"/>
      <c r="EA311" s="45"/>
      <c r="EB311" s="45"/>
      <c r="EC311" s="45"/>
      <c r="ED311" s="45"/>
      <c r="EE311" s="45"/>
      <c r="EF311" s="45"/>
      <c r="EG311" s="45"/>
      <c r="EH311" s="45"/>
      <c r="EI311" s="45"/>
      <c r="EJ311" s="45"/>
      <c r="EK311" s="45"/>
      <c r="EL311" s="45"/>
      <c r="EM311" s="45"/>
      <c r="EN311" s="45"/>
      <c r="EO311" s="45"/>
      <c r="EP311" s="45"/>
      <c r="EQ311" s="1123"/>
      <c r="ER311" s="557"/>
    </row>
    <row r="312" spans="1:148" ht="15" customHeight="1" x14ac:dyDescent="0.25">
      <c r="A312" s="625"/>
      <c r="B312" s="1343" t="str">
        <f t="shared" si="18"/>
        <v>Desk 95</v>
      </c>
      <c r="C312" s="1348" t="str">
        <f>IF(ISBLANK(TB!C281), "", TB!C281)</f>
        <v/>
      </c>
      <c r="D312" s="1348" t="str">
        <f>IF(ISBLANK(TB!D281), "", TB!D281)</f>
        <v/>
      </c>
      <c r="E312" s="1348" t="str">
        <f>IF(ISBLANK(TB!E281), "", TB!E281)</f>
        <v/>
      </c>
      <c r="F312" s="1348" t="str">
        <f>IF(ISBLANK(TB!F281), "", TB!F281)</f>
        <v/>
      </c>
      <c r="G312" s="45"/>
      <c r="H312" s="45"/>
      <c r="I312" s="45"/>
      <c r="J312" s="45"/>
      <c r="K312" s="45"/>
      <c r="L312" s="45"/>
      <c r="M312" s="45"/>
      <c r="N312" s="45"/>
      <c r="O312" s="45"/>
      <c r="P312" s="45"/>
      <c r="Q312" s="45"/>
      <c r="R312" s="45"/>
      <c r="S312" s="45"/>
      <c r="T312" s="45"/>
      <c r="U312" s="45"/>
      <c r="V312" s="45"/>
      <c r="W312" s="45"/>
      <c r="X312" s="45"/>
      <c r="Y312" s="45"/>
      <c r="Z312" s="45"/>
      <c r="AA312" s="45"/>
      <c r="AB312" s="45"/>
      <c r="AC312" s="45"/>
      <c r="AD312" s="45"/>
      <c r="AE312" s="45"/>
      <c r="AF312" s="45"/>
      <c r="AG312" s="45"/>
      <c r="AH312" s="45"/>
      <c r="AI312" s="45"/>
      <c r="AJ312" s="45"/>
      <c r="AK312" s="45"/>
      <c r="AL312" s="45"/>
      <c r="AM312" s="45"/>
      <c r="AN312" s="45"/>
      <c r="AO312" s="45"/>
      <c r="AP312" s="45"/>
      <c r="AQ312" s="45"/>
      <c r="AR312" s="45"/>
      <c r="AS312" s="45"/>
      <c r="AT312" s="45"/>
      <c r="AU312" s="45"/>
      <c r="AV312" s="45"/>
      <c r="AW312" s="45"/>
      <c r="AX312" s="45"/>
      <c r="AY312" s="45"/>
      <c r="AZ312" s="45"/>
      <c r="BA312" s="45"/>
      <c r="BB312" s="45"/>
      <c r="BC312" s="45"/>
      <c r="BD312" s="45"/>
      <c r="BE312" s="45"/>
      <c r="BF312" s="45"/>
      <c r="BG312" s="45"/>
      <c r="BH312" s="45"/>
      <c r="BI312" s="45"/>
      <c r="BJ312" s="45"/>
      <c r="BK312" s="45"/>
      <c r="BL312" s="45"/>
      <c r="BM312" s="45"/>
      <c r="BN312" s="45"/>
      <c r="BO312" s="45"/>
      <c r="BP312" s="45"/>
      <c r="BQ312" s="45"/>
      <c r="BR312" s="45"/>
      <c r="BS312" s="45"/>
      <c r="BT312" s="45"/>
      <c r="BU312" s="45"/>
      <c r="BV312" s="45"/>
      <c r="BW312" s="45"/>
      <c r="BX312" s="45"/>
      <c r="BY312" s="45"/>
      <c r="BZ312" s="45"/>
      <c r="CA312" s="45"/>
      <c r="CB312" s="45"/>
      <c r="CC312" s="45"/>
      <c r="CD312" s="45"/>
      <c r="CE312" s="45"/>
      <c r="CF312" s="45"/>
      <c r="CG312" s="45"/>
      <c r="CH312" s="45"/>
      <c r="CI312" s="45"/>
      <c r="CJ312" s="45"/>
      <c r="CK312" s="45"/>
      <c r="CL312" s="45"/>
      <c r="CM312" s="45"/>
      <c r="CN312" s="45"/>
      <c r="CO312" s="45"/>
      <c r="CP312" s="45"/>
      <c r="CQ312" s="45"/>
      <c r="CR312" s="45"/>
      <c r="CS312" s="45"/>
      <c r="CT312" s="45"/>
      <c r="CU312" s="45"/>
      <c r="CV312" s="45"/>
      <c r="CW312" s="45"/>
      <c r="CX312" s="45"/>
      <c r="CY312" s="45"/>
      <c r="CZ312" s="45"/>
      <c r="DA312" s="45"/>
      <c r="DB312" s="45"/>
      <c r="DC312" s="45"/>
      <c r="DD312" s="45"/>
      <c r="DE312" s="45"/>
      <c r="DF312" s="45"/>
      <c r="DG312" s="45"/>
      <c r="DH312" s="45"/>
      <c r="DI312" s="45"/>
      <c r="DJ312" s="45"/>
      <c r="DK312" s="45"/>
      <c r="DL312" s="45"/>
      <c r="DM312" s="45"/>
      <c r="DN312" s="45"/>
      <c r="DO312" s="45"/>
      <c r="DP312" s="45"/>
      <c r="DQ312" s="45"/>
      <c r="DR312" s="45"/>
      <c r="DS312" s="45"/>
      <c r="DT312" s="45"/>
      <c r="DU312" s="45"/>
      <c r="DV312" s="1123"/>
      <c r="DW312" s="45"/>
      <c r="DX312" s="45"/>
      <c r="DY312" s="45"/>
      <c r="DZ312" s="45"/>
      <c r="EA312" s="45"/>
      <c r="EB312" s="45"/>
      <c r="EC312" s="45"/>
      <c r="ED312" s="45"/>
      <c r="EE312" s="45"/>
      <c r="EF312" s="45"/>
      <c r="EG312" s="45"/>
      <c r="EH312" s="45"/>
      <c r="EI312" s="45"/>
      <c r="EJ312" s="45"/>
      <c r="EK312" s="45"/>
      <c r="EL312" s="45"/>
      <c r="EM312" s="45"/>
      <c r="EN312" s="45"/>
      <c r="EO312" s="45"/>
      <c r="EP312" s="45"/>
      <c r="EQ312" s="1123"/>
      <c r="ER312" s="557"/>
    </row>
    <row r="313" spans="1:148" ht="15" customHeight="1" x14ac:dyDescent="0.25">
      <c r="A313" s="625"/>
      <c r="B313" s="1343" t="str">
        <f t="shared" si="18"/>
        <v>Desk 96</v>
      </c>
      <c r="C313" s="1348" t="str">
        <f>IF(ISBLANK(TB!C282), "", TB!C282)</f>
        <v/>
      </c>
      <c r="D313" s="1348" t="str">
        <f>IF(ISBLANK(TB!D282), "", TB!D282)</f>
        <v/>
      </c>
      <c r="E313" s="1348" t="str">
        <f>IF(ISBLANK(TB!E282), "", TB!E282)</f>
        <v/>
      </c>
      <c r="F313" s="1348" t="str">
        <f>IF(ISBLANK(TB!F282), "", TB!F282)</f>
        <v/>
      </c>
      <c r="G313" s="45"/>
      <c r="H313" s="45"/>
      <c r="I313" s="45"/>
      <c r="J313" s="45"/>
      <c r="K313" s="45"/>
      <c r="L313" s="45"/>
      <c r="M313" s="45"/>
      <c r="N313" s="45"/>
      <c r="O313" s="45"/>
      <c r="P313" s="45"/>
      <c r="Q313" s="45"/>
      <c r="R313" s="45"/>
      <c r="S313" s="45"/>
      <c r="T313" s="45"/>
      <c r="U313" s="45"/>
      <c r="V313" s="45"/>
      <c r="W313" s="45"/>
      <c r="X313" s="45"/>
      <c r="Y313" s="45"/>
      <c r="Z313" s="45"/>
      <c r="AA313" s="45"/>
      <c r="AB313" s="45"/>
      <c r="AC313" s="45"/>
      <c r="AD313" s="45"/>
      <c r="AE313" s="45"/>
      <c r="AF313" s="45"/>
      <c r="AG313" s="45"/>
      <c r="AH313" s="45"/>
      <c r="AI313" s="45"/>
      <c r="AJ313" s="45"/>
      <c r="AK313" s="45"/>
      <c r="AL313" s="45"/>
      <c r="AM313" s="45"/>
      <c r="AN313" s="45"/>
      <c r="AO313" s="45"/>
      <c r="AP313" s="45"/>
      <c r="AQ313" s="45"/>
      <c r="AR313" s="45"/>
      <c r="AS313" s="45"/>
      <c r="AT313" s="45"/>
      <c r="AU313" s="45"/>
      <c r="AV313" s="45"/>
      <c r="AW313" s="45"/>
      <c r="AX313" s="45"/>
      <c r="AY313" s="45"/>
      <c r="AZ313" s="45"/>
      <c r="BA313" s="45"/>
      <c r="BB313" s="45"/>
      <c r="BC313" s="45"/>
      <c r="BD313" s="45"/>
      <c r="BE313" s="45"/>
      <c r="BF313" s="45"/>
      <c r="BG313" s="45"/>
      <c r="BH313" s="45"/>
      <c r="BI313" s="45"/>
      <c r="BJ313" s="45"/>
      <c r="BK313" s="45"/>
      <c r="BL313" s="45"/>
      <c r="BM313" s="45"/>
      <c r="BN313" s="45"/>
      <c r="BO313" s="45"/>
      <c r="BP313" s="45"/>
      <c r="BQ313" s="45"/>
      <c r="BR313" s="45"/>
      <c r="BS313" s="45"/>
      <c r="BT313" s="45"/>
      <c r="BU313" s="45"/>
      <c r="BV313" s="45"/>
      <c r="BW313" s="45"/>
      <c r="BX313" s="45"/>
      <c r="BY313" s="45"/>
      <c r="BZ313" s="45"/>
      <c r="CA313" s="45"/>
      <c r="CB313" s="45"/>
      <c r="CC313" s="45"/>
      <c r="CD313" s="45"/>
      <c r="CE313" s="45"/>
      <c r="CF313" s="45"/>
      <c r="CG313" s="45"/>
      <c r="CH313" s="45"/>
      <c r="CI313" s="45"/>
      <c r="CJ313" s="45"/>
      <c r="CK313" s="45"/>
      <c r="CL313" s="45"/>
      <c r="CM313" s="45"/>
      <c r="CN313" s="45"/>
      <c r="CO313" s="45"/>
      <c r="CP313" s="45"/>
      <c r="CQ313" s="45"/>
      <c r="CR313" s="45"/>
      <c r="CS313" s="45"/>
      <c r="CT313" s="45"/>
      <c r="CU313" s="45"/>
      <c r="CV313" s="45"/>
      <c r="CW313" s="45"/>
      <c r="CX313" s="45"/>
      <c r="CY313" s="45"/>
      <c r="CZ313" s="45"/>
      <c r="DA313" s="45"/>
      <c r="DB313" s="45"/>
      <c r="DC313" s="45"/>
      <c r="DD313" s="45"/>
      <c r="DE313" s="45"/>
      <c r="DF313" s="45"/>
      <c r="DG313" s="45"/>
      <c r="DH313" s="45"/>
      <c r="DI313" s="45"/>
      <c r="DJ313" s="45"/>
      <c r="DK313" s="45"/>
      <c r="DL313" s="45"/>
      <c r="DM313" s="45"/>
      <c r="DN313" s="45"/>
      <c r="DO313" s="45"/>
      <c r="DP313" s="45"/>
      <c r="DQ313" s="45"/>
      <c r="DR313" s="45"/>
      <c r="DS313" s="45"/>
      <c r="DT313" s="45"/>
      <c r="DU313" s="45"/>
      <c r="DV313" s="1123"/>
      <c r="DW313" s="45"/>
      <c r="DX313" s="45"/>
      <c r="DY313" s="45"/>
      <c r="DZ313" s="45"/>
      <c r="EA313" s="45"/>
      <c r="EB313" s="45"/>
      <c r="EC313" s="45"/>
      <c r="ED313" s="45"/>
      <c r="EE313" s="45"/>
      <c r="EF313" s="45"/>
      <c r="EG313" s="45"/>
      <c r="EH313" s="45"/>
      <c r="EI313" s="45"/>
      <c r="EJ313" s="45"/>
      <c r="EK313" s="45"/>
      <c r="EL313" s="45"/>
      <c r="EM313" s="45"/>
      <c r="EN313" s="45"/>
      <c r="EO313" s="45"/>
      <c r="EP313" s="45"/>
      <c r="EQ313" s="1123"/>
      <c r="ER313" s="557"/>
    </row>
    <row r="314" spans="1:148" ht="15" customHeight="1" x14ac:dyDescent="0.25">
      <c r="A314" s="625"/>
      <c r="B314" s="1343" t="str">
        <f t="shared" ref="B314:B317" si="19">B108</f>
        <v>Desk 97</v>
      </c>
      <c r="C314" s="1348" t="str">
        <f>IF(ISBLANK(TB!C283), "", TB!C283)</f>
        <v/>
      </c>
      <c r="D314" s="1348" t="str">
        <f>IF(ISBLANK(TB!D283), "", TB!D283)</f>
        <v/>
      </c>
      <c r="E314" s="1348" t="str">
        <f>IF(ISBLANK(TB!E283), "", TB!E283)</f>
        <v/>
      </c>
      <c r="F314" s="1348" t="str">
        <f>IF(ISBLANK(TB!F283), "", TB!F283)</f>
        <v/>
      </c>
      <c r="G314" s="45"/>
      <c r="H314" s="45"/>
      <c r="I314" s="45"/>
      <c r="J314" s="45"/>
      <c r="K314" s="45"/>
      <c r="L314" s="45"/>
      <c r="M314" s="45"/>
      <c r="N314" s="45"/>
      <c r="O314" s="45"/>
      <c r="P314" s="45"/>
      <c r="Q314" s="45"/>
      <c r="R314" s="45"/>
      <c r="S314" s="45"/>
      <c r="T314" s="45"/>
      <c r="U314" s="45"/>
      <c r="V314" s="45"/>
      <c r="W314" s="45"/>
      <c r="X314" s="45"/>
      <c r="Y314" s="45"/>
      <c r="Z314" s="45"/>
      <c r="AA314" s="45"/>
      <c r="AB314" s="45"/>
      <c r="AC314" s="45"/>
      <c r="AD314" s="45"/>
      <c r="AE314" s="45"/>
      <c r="AF314" s="45"/>
      <c r="AG314" s="45"/>
      <c r="AH314" s="45"/>
      <c r="AI314" s="45"/>
      <c r="AJ314" s="45"/>
      <c r="AK314" s="45"/>
      <c r="AL314" s="45"/>
      <c r="AM314" s="45"/>
      <c r="AN314" s="45"/>
      <c r="AO314" s="45"/>
      <c r="AP314" s="45"/>
      <c r="AQ314" s="45"/>
      <c r="AR314" s="45"/>
      <c r="AS314" s="45"/>
      <c r="AT314" s="45"/>
      <c r="AU314" s="45"/>
      <c r="AV314" s="45"/>
      <c r="AW314" s="45"/>
      <c r="AX314" s="45"/>
      <c r="AY314" s="45"/>
      <c r="AZ314" s="45"/>
      <c r="BA314" s="45"/>
      <c r="BB314" s="45"/>
      <c r="BC314" s="45"/>
      <c r="BD314" s="45"/>
      <c r="BE314" s="45"/>
      <c r="BF314" s="45"/>
      <c r="BG314" s="45"/>
      <c r="BH314" s="45"/>
      <c r="BI314" s="45"/>
      <c r="BJ314" s="45"/>
      <c r="BK314" s="45"/>
      <c r="BL314" s="45"/>
      <c r="BM314" s="45"/>
      <c r="BN314" s="45"/>
      <c r="BO314" s="45"/>
      <c r="BP314" s="45"/>
      <c r="BQ314" s="45"/>
      <c r="BR314" s="45"/>
      <c r="BS314" s="45"/>
      <c r="BT314" s="45"/>
      <c r="BU314" s="45"/>
      <c r="BV314" s="45"/>
      <c r="BW314" s="45"/>
      <c r="BX314" s="45"/>
      <c r="BY314" s="45"/>
      <c r="BZ314" s="45"/>
      <c r="CA314" s="45"/>
      <c r="CB314" s="45"/>
      <c r="CC314" s="45"/>
      <c r="CD314" s="45"/>
      <c r="CE314" s="45"/>
      <c r="CF314" s="45"/>
      <c r="CG314" s="45"/>
      <c r="CH314" s="45"/>
      <c r="CI314" s="45"/>
      <c r="CJ314" s="45"/>
      <c r="CK314" s="45"/>
      <c r="CL314" s="45"/>
      <c r="CM314" s="45"/>
      <c r="CN314" s="45"/>
      <c r="CO314" s="45"/>
      <c r="CP314" s="45"/>
      <c r="CQ314" s="45"/>
      <c r="CR314" s="45"/>
      <c r="CS314" s="45"/>
      <c r="CT314" s="45"/>
      <c r="CU314" s="45"/>
      <c r="CV314" s="45"/>
      <c r="CW314" s="45"/>
      <c r="CX314" s="45"/>
      <c r="CY314" s="45"/>
      <c r="CZ314" s="45"/>
      <c r="DA314" s="45"/>
      <c r="DB314" s="45"/>
      <c r="DC314" s="45"/>
      <c r="DD314" s="45"/>
      <c r="DE314" s="45"/>
      <c r="DF314" s="45"/>
      <c r="DG314" s="45"/>
      <c r="DH314" s="45"/>
      <c r="DI314" s="45"/>
      <c r="DJ314" s="45"/>
      <c r="DK314" s="45"/>
      <c r="DL314" s="45"/>
      <c r="DM314" s="45"/>
      <c r="DN314" s="45"/>
      <c r="DO314" s="45"/>
      <c r="DP314" s="45"/>
      <c r="DQ314" s="45"/>
      <c r="DR314" s="45"/>
      <c r="DS314" s="45"/>
      <c r="DT314" s="45"/>
      <c r="DU314" s="45"/>
      <c r="DV314" s="1123"/>
      <c r="DW314" s="45"/>
      <c r="DX314" s="45"/>
      <c r="DY314" s="45"/>
      <c r="DZ314" s="45"/>
      <c r="EA314" s="45"/>
      <c r="EB314" s="45"/>
      <c r="EC314" s="45"/>
      <c r="ED314" s="45"/>
      <c r="EE314" s="45"/>
      <c r="EF314" s="45"/>
      <c r="EG314" s="45"/>
      <c r="EH314" s="45"/>
      <c r="EI314" s="45"/>
      <c r="EJ314" s="45"/>
      <c r="EK314" s="45"/>
      <c r="EL314" s="45"/>
      <c r="EM314" s="45"/>
      <c r="EN314" s="45"/>
      <c r="EO314" s="45"/>
      <c r="EP314" s="45"/>
      <c r="EQ314" s="1123"/>
      <c r="ER314" s="557"/>
    </row>
    <row r="315" spans="1:148" ht="15" customHeight="1" x14ac:dyDescent="0.25">
      <c r="A315" s="625"/>
      <c r="B315" s="1343" t="str">
        <f t="shared" si="19"/>
        <v>Desk 98</v>
      </c>
      <c r="C315" s="1348" t="str">
        <f>IF(ISBLANK(TB!C284), "", TB!C284)</f>
        <v/>
      </c>
      <c r="D315" s="1348" t="str">
        <f>IF(ISBLANK(TB!D284), "", TB!D284)</f>
        <v/>
      </c>
      <c r="E315" s="1348" t="str">
        <f>IF(ISBLANK(TB!E284), "", TB!E284)</f>
        <v/>
      </c>
      <c r="F315" s="1348" t="str">
        <f>IF(ISBLANK(TB!F284), "", TB!F284)</f>
        <v/>
      </c>
      <c r="G315" s="45"/>
      <c r="H315" s="45"/>
      <c r="I315" s="45"/>
      <c r="J315" s="45"/>
      <c r="K315" s="45"/>
      <c r="L315" s="45"/>
      <c r="M315" s="45"/>
      <c r="N315" s="45"/>
      <c r="O315" s="45"/>
      <c r="P315" s="45"/>
      <c r="Q315" s="45"/>
      <c r="R315" s="45"/>
      <c r="S315" s="45"/>
      <c r="T315" s="45"/>
      <c r="U315" s="45"/>
      <c r="V315" s="45"/>
      <c r="W315" s="45"/>
      <c r="X315" s="45"/>
      <c r="Y315" s="45"/>
      <c r="Z315" s="45"/>
      <c r="AA315" s="45"/>
      <c r="AB315" s="45"/>
      <c r="AC315" s="45"/>
      <c r="AD315" s="45"/>
      <c r="AE315" s="45"/>
      <c r="AF315" s="45"/>
      <c r="AG315" s="45"/>
      <c r="AH315" s="45"/>
      <c r="AI315" s="45"/>
      <c r="AJ315" s="45"/>
      <c r="AK315" s="45"/>
      <c r="AL315" s="45"/>
      <c r="AM315" s="45"/>
      <c r="AN315" s="45"/>
      <c r="AO315" s="45"/>
      <c r="AP315" s="45"/>
      <c r="AQ315" s="45"/>
      <c r="AR315" s="45"/>
      <c r="AS315" s="45"/>
      <c r="AT315" s="45"/>
      <c r="AU315" s="45"/>
      <c r="AV315" s="45"/>
      <c r="AW315" s="45"/>
      <c r="AX315" s="45"/>
      <c r="AY315" s="45"/>
      <c r="AZ315" s="45"/>
      <c r="BA315" s="45"/>
      <c r="BB315" s="45"/>
      <c r="BC315" s="45"/>
      <c r="BD315" s="45"/>
      <c r="BE315" s="45"/>
      <c r="BF315" s="45"/>
      <c r="BG315" s="45"/>
      <c r="BH315" s="45"/>
      <c r="BI315" s="45"/>
      <c r="BJ315" s="45"/>
      <c r="BK315" s="45"/>
      <c r="BL315" s="45"/>
      <c r="BM315" s="45"/>
      <c r="BN315" s="45"/>
      <c r="BO315" s="45"/>
      <c r="BP315" s="45"/>
      <c r="BQ315" s="45"/>
      <c r="BR315" s="45"/>
      <c r="BS315" s="45"/>
      <c r="BT315" s="45"/>
      <c r="BU315" s="45"/>
      <c r="BV315" s="45"/>
      <c r="BW315" s="45"/>
      <c r="BX315" s="45"/>
      <c r="BY315" s="45"/>
      <c r="BZ315" s="45"/>
      <c r="CA315" s="45"/>
      <c r="CB315" s="45"/>
      <c r="CC315" s="45"/>
      <c r="CD315" s="45"/>
      <c r="CE315" s="45"/>
      <c r="CF315" s="45"/>
      <c r="CG315" s="45"/>
      <c r="CH315" s="45"/>
      <c r="CI315" s="45"/>
      <c r="CJ315" s="45"/>
      <c r="CK315" s="45"/>
      <c r="CL315" s="45"/>
      <c r="CM315" s="45"/>
      <c r="CN315" s="45"/>
      <c r="CO315" s="45"/>
      <c r="CP315" s="45"/>
      <c r="CQ315" s="45"/>
      <c r="CR315" s="45"/>
      <c r="CS315" s="45"/>
      <c r="CT315" s="45"/>
      <c r="CU315" s="45"/>
      <c r="CV315" s="45"/>
      <c r="CW315" s="45"/>
      <c r="CX315" s="45"/>
      <c r="CY315" s="45"/>
      <c r="CZ315" s="45"/>
      <c r="DA315" s="45"/>
      <c r="DB315" s="45"/>
      <c r="DC315" s="45"/>
      <c r="DD315" s="45"/>
      <c r="DE315" s="45"/>
      <c r="DF315" s="45"/>
      <c r="DG315" s="45"/>
      <c r="DH315" s="45"/>
      <c r="DI315" s="45"/>
      <c r="DJ315" s="45"/>
      <c r="DK315" s="45"/>
      <c r="DL315" s="45"/>
      <c r="DM315" s="45"/>
      <c r="DN315" s="45"/>
      <c r="DO315" s="45"/>
      <c r="DP315" s="45"/>
      <c r="DQ315" s="45"/>
      <c r="DR315" s="45"/>
      <c r="DS315" s="45"/>
      <c r="DT315" s="45"/>
      <c r="DU315" s="45"/>
      <c r="DV315" s="1123"/>
      <c r="DW315" s="45"/>
      <c r="DX315" s="45"/>
      <c r="DY315" s="45"/>
      <c r="DZ315" s="45"/>
      <c r="EA315" s="45"/>
      <c r="EB315" s="45"/>
      <c r="EC315" s="45"/>
      <c r="ED315" s="45"/>
      <c r="EE315" s="45"/>
      <c r="EF315" s="45"/>
      <c r="EG315" s="45"/>
      <c r="EH315" s="45"/>
      <c r="EI315" s="45"/>
      <c r="EJ315" s="45"/>
      <c r="EK315" s="45"/>
      <c r="EL315" s="45"/>
      <c r="EM315" s="45"/>
      <c r="EN315" s="45"/>
      <c r="EO315" s="45"/>
      <c r="EP315" s="45"/>
      <c r="EQ315" s="1123"/>
      <c r="ER315" s="557"/>
    </row>
    <row r="316" spans="1:148" ht="15" customHeight="1" x14ac:dyDescent="0.25">
      <c r="A316" s="625"/>
      <c r="B316" s="1343" t="str">
        <f t="shared" si="19"/>
        <v>Desk 99</v>
      </c>
      <c r="C316" s="1348" t="str">
        <f>IF(ISBLANK(TB!C285), "", TB!C285)</f>
        <v/>
      </c>
      <c r="D316" s="1348" t="str">
        <f>IF(ISBLANK(TB!D285), "", TB!D285)</f>
        <v/>
      </c>
      <c r="E316" s="1348" t="str">
        <f>IF(ISBLANK(TB!E285), "", TB!E285)</f>
        <v/>
      </c>
      <c r="F316" s="1348" t="str">
        <f>IF(ISBLANK(TB!F285), "", TB!F285)</f>
        <v/>
      </c>
      <c r="G316" s="45"/>
      <c r="H316" s="45"/>
      <c r="I316" s="45"/>
      <c r="J316" s="45"/>
      <c r="K316" s="45"/>
      <c r="L316" s="45"/>
      <c r="M316" s="45"/>
      <c r="N316" s="45"/>
      <c r="O316" s="45"/>
      <c r="P316" s="45"/>
      <c r="Q316" s="45"/>
      <c r="R316" s="45"/>
      <c r="S316" s="45"/>
      <c r="T316" s="45"/>
      <c r="U316" s="45"/>
      <c r="V316" s="45"/>
      <c r="W316" s="45"/>
      <c r="X316" s="45"/>
      <c r="Y316" s="45"/>
      <c r="Z316" s="45"/>
      <c r="AA316" s="45"/>
      <c r="AB316" s="45"/>
      <c r="AC316" s="45"/>
      <c r="AD316" s="45"/>
      <c r="AE316" s="45"/>
      <c r="AF316" s="45"/>
      <c r="AG316" s="45"/>
      <c r="AH316" s="45"/>
      <c r="AI316" s="45"/>
      <c r="AJ316" s="45"/>
      <c r="AK316" s="45"/>
      <c r="AL316" s="45"/>
      <c r="AM316" s="45"/>
      <c r="AN316" s="45"/>
      <c r="AO316" s="45"/>
      <c r="AP316" s="45"/>
      <c r="AQ316" s="45"/>
      <c r="AR316" s="45"/>
      <c r="AS316" s="45"/>
      <c r="AT316" s="45"/>
      <c r="AU316" s="45"/>
      <c r="AV316" s="45"/>
      <c r="AW316" s="45"/>
      <c r="AX316" s="45"/>
      <c r="AY316" s="45"/>
      <c r="AZ316" s="45"/>
      <c r="BA316" s="45"/>
      <c r="BB316" s="45"/>
      <c r="BC316" s="45"/>
      <c r="BD316" s="45"/>
      <c r="BE316" s="45"/>
      <c r="BF316" s="45"/>
      <c r="BG316" s="45"/>
      <c r="BH316" s="45"/>
      <c r="BI316" s="45"/>
      <c r="BJ316" s="45"/>
      <c r="BK316" s="45"/>
      <c r="BL316" s="45"/>
      <c r="BM316" s="45"/>
      <c r="BN316" s="45"/>
      <c r="BO316" s="45"/>
      <c r="BP316" s="45"/>
      <c r="BQ316" s="45"/>
      <c r="BR316" s="45"/>
      <c r="BS316" s="45"/>
      <c r="BT316" s="45"/>
      <c r="BU316" s="45"/>
      <c r="BV316" s="45"/>
      <c r="BW316" s="45"/>
      <c r="BX316" s="45"/>
      <c r="BY316" s="45"/>
      <c r="BZ316" s="45"/>
      <c r="CA316" s="45"/>
      <c r="CB316" s="45"/>
      <c r="CC316" s="45"/>
      <c r="CD316" s="45"/>
      <c r="CE316" s="45"/>
      <c r="CF316" s="45"/>
      <c r="CG316" s="45"/>
      <c r="CH316" s="45"/>
      <c r="CI316" s="45"/>
      <c r="CJ316" s="45"/>
      <c r="CK316" s="45"/>
      <c r="CL316" s="45"/>
      <c r="CM316" s="45"/>
      <c r="CN316" s="45"/>
      <c r="CO316" s="45"/>
      <c r="CP316" s="45"/>
      <c r="CQ316" s="45"/>
      <c r="CR316" s="45"/>
      <c r="CS316" s="45"/>
      <c r="CT316" s="45"/>
      <c r="CU316" s="45"/>
      <c r="CV316" s="45"/>
      <c r="CW316" s="45"/>
      <c r="CX316" s="45"/>
      <c r="CY316" s="45"/>
      <c r="CZ316" s="45"/>
      <c r="DA316" s="45"/>
      <c r="DB316" s="45"/>
      <c r="DC316" s="45"/>
      <c r="DD316" s="45"/>
      <c r="DE316" s="45"/>
      <c r="DF316" s="45"/>
      <c r="DG316" s="45"/>
      <c r="DH316" s="45"/>
      <c r="DI316" s="45"/>
      <c r="DJ316" s="45"/>
      <c r="DK316" s="45"/>
      <c r="DL316" s="45"/>
      <c r="DM316" s="45"/>
      <c r="DN316" s="45"/>
      <c r="DO316" s="45"/>
      <c r="DP316" s="45"/>
      <c r="DQ316" s="45"/>
      <c r="DR316" s="45"/>
      <c r="DS316" s="45"/>
      <c r="DT316" s="45"/>
      <c r="DU316" s="45"/>
      <c r="DV316" s="1123"/>
      <c r="DW316" s="45"/>
      <c r="DX316" s="45"/>
      <c r="DY316" s="45"/>
      <c r="DZ316" s="45"/>
      <c r="EA316" s="45"/>
      <c r="EB316" s="45"/>
      <c r="EC316" s="45"/>
      <c r="ED316" s="45"/>
      <c r="EE316" s="45"/>
      <c r="EF316" s="45"/>
      <c r="EG316" s="45"/>
      <c r="EH316" s="45"/>
      <c r="EI316" s="45"/>
      <c r="EJ316" s="45"/>
      <c r="EK316" s="45"/>
      <c r="EL316" s="45"/>
      <c r="EM316" s="45"/>
      <c r="EN316" s="45"/>
      <c r="EO316" s="45"/>
      <c r="EP316" s="45"/>
      <c r="EQ316" s="1123"/>
      <c r="ER316" s="557"/>
    </row>
    <row r="317" spans="1:148" ht="15" customHeight="1" x14ac:dyDescent="0.25">
      <c r="A317" s="625"/>
      <c r="B317" s="1350" t="str">
        <f t="shared" si="19"/>
        <v>Desk 100</v>
      </c>
      <c r="C317" s="1351" t="str">
        <f>IF(ISBLANK(TB!C286), "", TB!C286)</f>
        <v/>
      </c>
      <c r="D317" s="1351" t="str">
        <f>IF(ISBLANK(TB!D286), "", TB!D286)</f>
        <v/>
      </c>
      <c r="E317" s="1351" t="str">
        <f>IF(ISBLANK(TB!E286), "", TB!E286)</f>
        <v/>
      </c>
      <c r="F317" s="1351" t="str">
        <f>IF(ISBLANK(TB!F286), "", TB!F286)</f>
        <v/>
      </c>
      <c r="G317" s="418"/>
      <c r="H317" s="418"/>
      <c r="I317" s="418"/>
      <c r="J317" s="418"/>
      <c r="K317" s="418"/>
      <c r="L317" s="418"/>
      <c r="M317" s="418"/>
      <c r="N317" s="418"/>
      <c r="O317" s="418"/>
      <c r="P317" s="418"/>
      <c r="Q317" s="418"/>
      <c r="R317" s="418"/>
      <c r="S317" s="418"/>
      <c r="T317" s="418"/>
      <c r="U317" s="418"/>
      <c r="V317" s="418"/>
      <c r="W317" s="418"/>
      <c r="X317" s="418"/>
      <c r="Y317" s="418"/>
      <c r="Z317" s="418"/>
      <c r="AA317" s="418"/>
      <c r="AB317" s="418"/>
      <c r="AC317" s="418"/>
      <c r="AD317" s="418"/>
      <c r="AE317" s="418"/>
      <c r="AF317" s="418"/>
      <c r="AG317" s="418"/>
      <c r="AH317" s="418"/>
      <c r="AI317" s="418"/>
      <c r="AJ317" s="418"/>
      <c r="AK317" s="418"/>
      <c r="AL317" s="418"/>
      <c r="AM317" s="418"/>
      <c r="AN317" s="418"/>
      <c r="AO317" s="418"/>
      <c r="AP317" s="418"/>
      <c r="AQ317" s="418"/>
      <c r="AR317" s="418"/>
      <c r="AS317" s="418"/>
      <c r="AT317" s="418"/>
      <c r="AU317" s="418"/>
      <c r="AV317" s="418"/>
      <c r="AW317" s="418"/>
      <c r="AX317" s="418"/>
      <c r="AY317" s="418"/>
      <c r="AZ317" s="418"/>
      <c r="BA317" s="418"/>
      <c r="BB317" s="418"/>
      <c r="BC317" s="418"/>
      <c r="BD317" s="418"/>
      <c r="BE317" s="418"/>
      <c r="BF317" s="418"/>
      <c r="BG317" s="418"/>
      <c r="BH317" s="418"/>
      <c r="BI317" s="418"/>
      <c r="BJ317" s="418"/>
      <c r="BK317" s="418"/>
      <c r="BL317" s="418"/>
      <c r="BM317" s="418"/>
      <c r="BN317" s="418"/>
      <c r="BO317" s="418"/>
      <c r="BP317" s="418"/>
      <c r="BQ317" s="418"/>
      <c r="BR317" s="418"/>
      <c r="BS317" s="418"/>
      <c r="BT317" s="418"/>
      <c r="BU317" s="418"/>
      <c r="BV317" s="418"/>
      <c r="BW317" s="418"/>
      <c r="BX317" s="418"/>
      <c r="BY317" s="418"/>
      <c r="BZ317" s="418"/>
      <c r="CA317" s="418"/>
      <c r="CB317" s="418"/>
      <c r="CC317" s="418"/>
      <c r="CD317" s="418"/>
      <c r="CE317" s="418"/>
      <c r="CF317" s="418"/>
      <c r="CG317" s="418"/>
      <c r="CH317" s="418"/>
      <c r="CI317" s="418"/>
      <c r="CJ317" s="418"/>
      <c r="CK317" s="418"/>
      <c r="CL317" s="418"/>
      <c r="CM317" s="418"/>
      <c r="CN317" s="418"/>
      <c r="CO317" s="418"/>
      <c r="CP317" s="418"/>
      <c r="CQ317" s="418"/>
      <c r="CR317" s="418"/>
      <c r="CS317" s="418"/>
      <c r="CT317" s="418"/>
      <c r="CU317" s="418"/>
      <c r="CV317" s="418"/>
      <c r="CW317" s="418"/>
      <c r="CX317" s="418"/>
      <c r="CY317" s="418"/>
      <c r="CZ317" s="418"/>
      <c r="DA317" s="418"/>
      <c r="DB317" s="418"/>
      <c r="DC317" s="418"/>
      <c r="DD317" s="418"/>
      <c r="DE317" s="418"/>
      <c r="DF317" s="418"/>
      <c r="DG317" s="418"/>
      <c r="DH317" s="418"/>
      <c r="DI317" s="418"/>
      <c r="DJ317" s="418"/>
      <c r="DK317" s="418"/>
      <c r="DL317" s="418"/>
      <c r="DM317" s="418"/>
      <c r="DN317" s="418"/>
      <c r="DO317" s="418"/>
      <c r="DP317" s="418"/>
      <c r="DQ317" s="418"/>
      <c r="DR317" s="418"/>
      <c r="DS317" s="418"/>
      <c r="DT317" s="418"/>
      <c r="DU317" s="418"/>
      <c r="DV317" s="95"/>
      <c r="DW317" s="418"/>
      <c r="DX317" s="418"/>
      <c r="DY317" s="418"/>
      <c r="DZ317" s="418"/>
      <c r="EA317" s="418"/>
      <c r="EB317" s="418"/>
      <c r="EC317" s="418"/>
      <c r="ED317" s="418"/>
      <c r="EE317" s="418"/>
      <c r="EF317" s="418"/>
      <c r="EG317" s="418"/>
      <c r="EH317" s="418"/>
      <c r="EI317" s="418"/>
      <c r="EJ317" s="418"/>
      <c r="EK317" s="418"/>
      <c r="EL317" s="418"/>
      <c r="EM317" s="418"/>
      <c r="EN317" s="418"/>
      <c r="EO317" s="418"/>
      <c r="EP317" s="418"/>
      <c r="EQ317" s="95"/>
      <c r="ER317" s="557"/>
    </row>
    <row r="318" spans="1:148" ht="15" customHeight="1" x14ac:dyDescent="0.25">
      <c r="A318" s="625"/>
      <c r="B318" s="1360" t="s">
        <v>1294</v>
      </c>
      <c r="C318" s="1346"/>
      <c r="D318" s="1346"/>
      <c r="E318" s="1346"/>
      <c r="F318" s="1346"/>
      <c r="G318" s="75"/>
      <c r="H318" s="75"/>
      <c r="I318" s="75"/>
      <c r="J318" s="75"/>
      <c r="K318" s="75"/>
      <c r="L318" s="75"/>
      <c r="M318" s="75"/>
      <c r="N318" s="75"/>
      <c r="O318" s="75"/>
      <c r="P318" s="75"/>
      <c r="Q318" s="75"/>
      <c r="R318" s="75"/>
      <c r="S318" s="75"/>
      <c r="T318" s="75"/>
      <c r="U318" s="75"/>
      <c r="V318" s="75"/>
      <c r="W318" s="75"/>
      <c r="X318" s="75"/>
      <c r="Y318" s="75"/>
      <c r="Z318" s="75"/>
      <c r="AA318" s="75"/>
      <c r="AB318" s="75"/>
      <c r="AC318" s="75"/>
      <c r="AD318" s="75"/>
      <c r="AE318" s="75"/>
      <c r="AF318" s="75"/>
      <c r="AG318" s="75"/>
      <c r="AH318" s="75"/>
      <c r="AI318" s="75"/>
      <c r="AJ318" s="75"/>
      <c r="AK318" s="75"/>
      <c r="AL318" s="75"/>
      <c r="AM318" s="75"/>
      <c r="AN318" s="75"/>
      <c r="AO318" s="75"/>
      <c r="AP318" s="75"/>
      <c r="AQ318" s="75"/>
      <c r="AR318" s="75"/>
      <c r="AS318" s="75"/>
      <c r="AT318" s="75"/>
      <c r="AU318" s="75"/>
      <c r="AV318" s="75"/>
      <c r="AW318" s="75"/>
      <c r="AX318" s="75"/>
      <c r="AY318" s="75"/>
      <c r="AZ318" s="75"/>
      <c r="BA318" s="75"/>
      <c r="BB318" s="75"/>
      <c r="BC318" s="75"/>
      <c r="BD318" s="75"/>
      <c r="BE318" s="75"/>
      <c r="BF318" s="75"/>
      <c r="BG318" s="75"/>
      <c r="BH318" s="75"/>
      <c r="BI318" s="75"/>
      <c r="BJ318" s="75"/>
      <c r="BK318" s="75"/>
      <c r="BL318" s="75"/>
      <c r="BM318" s="75"/>
      <c r="BN318" s="75"/>
      <c r="BO318" s="75"/>
      <c r="BP318" s="75"/>
      <c r="BQ318" s="75"/>
      <c r="BR318" s="75"/>
      <c r="BS318" s="75"/>
      <c r="BT318" s="75"/>
      <c r="BU318" s="75"/>
      <c r="BV318" s="75"/>
      <c r="BW318" s="75"/>
      <c r="BX318" s="75"/>
      <c r="BY318" s="75"/>
      <c r="BZ318" s="75"/>
      <c r="CA318" s="75"/>
      <c r="CB318" s="75"/>
      <c r="CC318" s="75"/>
      <c r="CD318" s="75"/>
      <c r="CE318" s="75"/>
      <c r="CF318" s="75"/>
      <c r="CG318" s="75"/>
      <c r="CH318" s="75"/>
      <c r="CI318" s="75"/>
      <c r="CJ318" s="75"/>
      <c r="CK318" s="75"/>
      <c r="CL318" s="75"/>
      <c r="CM318" s="75"/>
      <c r="CN318" s="75"/>
      <c r="CO318" s="75"/>
      <c r="CP318" s="75"/>
      <c r="CQ318" s="75"/>
      <c r="CR318" s="75"/>
      <c r="CS318" s="75"/>
      <c r="CT318" s="75"/>
      <c r="CU318" s="75"/>
      <c r="CV318" s="75"/>
      <c r="CW318" s="75"/>
      <c r="CX318" s="75"/>
      <c r="CY318" s="75"/>
      <c r="CZ318" s="75"/>
      <c r="DA318" s="75"/>
      <c r="DB318" s="75"/>
      <c r="DC318" s="75"/>
      <c r="DD318" s="75"/>
      <c r="DE318" s="75"/>
      <c r="DF318" s="75"/>
      <c r="DG318" s="75"/>
      <c r="DH318" s="75"/>
      <c r="DI318" s="75"/>
      <c r="DJ318" s="75"/>
      <c r="DK318" s="75"/>
      <c r="DL318" s="75"/>
      <c r="DM318" s="75"/>
      <c r="DN318" s="75"/>
      <c r="DO318" s="75"/>
      <c r="DP318" s="75"/>
      <c r="DQ318" s="75"/>
      <c r="DR318" s="75"/>
      <c r="DS318" s="75"/>
      <c r="DT318" s="75"/>
      <c r="DU318" s="75"/>
      <c r="DV318" s="1361"/>
      <c r="DW318" s="75"/>
      <c r="DX318" s="75"/>
      <c r="DY318" s="75"/>
      <c r="DZ318" s="75"/>
      <c r="EA318" s="75"/>
      <c r="EB318" s="75"/>
      <c r="EC318" s="75"/>
      <c r="ED318" s="75"/>
      <c r="EE318" s="75"/>
      <c r="EF318" s="75"/>
      <c r="EG318" s="75"/>
      <c r="EH318" s="75"/>
      <c r="EI318" s="75"/>
      <c r="EJ318" s="75"/>
      <c r="EK318" s="75"/>
      <c r="EL318" s="75"/>
      <c r="EM318" s="75"/>
      <c r="EN318" s="75"/>
      <c r="EO318" s="75"/>
      <c r="EP318" s="75"/>
      <c r="EQ318" s="1361"/>
      <c r="ER318" s="557"/>
    </row>
    <row r="319" spans="1:148" s="564" customFormat="1" ht="60" customHeight="1" x14ac:dyDescent="0.25">
      <c r="A319" s="562" t="s">
        <v>1330</v>
      </c>
      <c r="B319" s="554"/>
      <c r="C319" s="554"/>
      <c r="D319" s="747"/>
      <c r="E319" s="747"/>
      <c r="F319" s="747"/>
      <c r="ER319" s="398"/>
    </row>
    <row r="320" spans="1:148" ht="45" customHeight="1" x14ac:dyDescent="0.25">
      <c r="A320" s="625"/>
      <c r="B320" s="1357" t="s">
        <v>1193</v>
      </c>
      <c r="C320" s="1337" t="s">
        <v>1374</v>
      </c>
      <c r="D320" s="601" t="s">
        <v>1323</v>
      </c>
      <c r="E320" s="1337" t="s">
        <v>1324</v>
      </c>
      <c r="F320" s="1337" t="s">
        <v>1375</v>
      </c>
      <c r="G320" s="1337" t="s">
        <v>1191</v>
      </c>
      <c r="H320" s="1337" t="str">
        <f t="shared" ref="H320:BS320" si="20">"T+" &amp; (COLUMN(H320)-COLUMN($G320))</f>
        <v>T+1</v>
      </c>
      <c r="I320" s="1337" t="str">
        <f t="shared" si="20"/>
        <v>T+2</v>
      </c>
      <c r="J320" s="1337" t="str">
        <f t="shared" si="20"/>
        <v>T+3</v>
      </c>
      <c r="K320" s="1337" t="str">
        <f t="shared" si="20"/>
        <v>T+4</v>
      </c>
      <c r="L320" s="1337" t="str">
        <f t="shared" si="20"/>
        <v>T+5</v>
      </c>
      <c r="M320" s="1337" t="str">
        <f t="shared" si="20"/>
        <v>T+6</v>
      </c>
      <c r="N320" s="1337" t="str">
        <f t="shared" si="20"/>
        <v>T+7</v>
      </c>
      <c r="O320" s="1337" t="str">
        <f t="shared" si="20"/>
        <v>T+8</v>
      </c>
      <c r="P320" s="1337" t="str">
        <f t="shared" si="20"/>
        <v>T+9</v>
      </c>
      <c r="Q320" s="1337" t="str">
        <f t="shared" si="20"/>
        <v>T+10</v>
      </c>
      <c r="R320" s="1337" t="str">
        <f t="shared" si="20"/>
        <v>T+11</v>
      </c>
      <c r="S320" s="1337" t="str">
        <f t="shared" si="20"/>
        <v>T+12</v>
      </c>
      <c r="T320" s="1337" t="str">
        <f t="shared" si="20"/>
        <v>T+13</v>
      </c>
      <c r="U320" s="1337" t="str">
        <f t="shared" si="20"/>
        <v>T+14</v>
      </c>
      <c r="V320" s="1337" t="str">
        <f t="shared" si="20"/>
        <v>T+15</v>
      </c>
      <c r="W320" s="1337" t="str">
        <f t="shared" si="20"/>
        <v>T+16</v>
      </c>
      <c r="X320" s="1337" t="str">
        <f t="shared" si="20"/>
        <v>T+17</v>
      </c>
      <c r="Y320" s="1337" t="str">
        <f t="shared" si="20"/>
        <v>T+18</v>
      </c>
      <c r="Z320" s="1337" t="str">
        <f t="shared" si="20"/>
        <v>T+19</v>
      </c>
      <c r="AA320" s="1337" t="str">
        <f t="shared" si="20"/>
        <v>T+20</v>
      </c>
      <c r="AB320" s="1337" t="str">
        <f t="shared" si="20"/>
        <v>T+21</v>
      </c>
      <c r="AC320" s="1337" t="str">
        <f t="shared" si="20"/>
        <v>T+22</v>
      </c>
      <c r="AD320" s="1337" t="str">
        <f t="shared" si="20"/>
        <v>T+23</v>
      </c>
      <c r="AE320" s="1337" t="str">
        <f t="shared" si="20"/>
        <v>T+24</v>
      </c>
      <c r="AF320" s="1337" t="str">
        <f t="shared" si="20"/>
        <v>T+25</v>
      </c>
      <c r="AG320" s="1337" t="str">
        <f t="shared" si="20"/>
        <v>T+26</v>
      </c>
      <c r="AH320" s="1337" t="str">
        <f t="shared" si="20"/>
        <v>T+27</v>
      </c>
      <c r="AI320" s="1337" t="str">
        <f t="shared" si="20"/>
        <v>T+28</v>
      </c>
      <c r="AJ320" s="1337" t="str">
        <f t="shared" si="20"/>
        <v>T+29</v>
      </c>
      <c r="AK320" s="1337" t="str">
        <f t="shared" si="20"/>
        <v>T+30</v>
      </c>
      <c r="AL320" s="1337" t="str">
        <f t="shared" si="20"/>
        <v>T+31</v>
      </c>
      <c r="AM320" s="1337" t="str">
        <f t="shared" si="20"/>
        <v>T+32</v>
      </c>
      <c r="AN320" s="1337" t="str">
        <f t="shared" si="20"/>
        <v>T+33</v>
      </c>
      <c r="AO320" s="1337" t="str">
        <f t="shared" si="20"/>
        <v>T+34</v>
      </c>
      <c r="AP320" s="1337" t="str">
        <f t="shared" si="20"/>
        <v>T+35</v>
      </c>
      <c r="AQ320" s="1337" t="str">
        <f t="shared" si="20"/>
        <v>T+36</v>
      </c>
      <c r="AR320" s="1337" t="str">
        <f t="shared" si="20"/>
        <v>T+37</v>
      </c>
      <c r="AS320" s="1337" t="str">
        <f t="shared" si="20"/>
        <v>T+38</v>
      </c>
      <c r="AT320" s="1337" t="str">
        <f t="shared" si="20"/>
        <v>T+39</v>
      </c>
      <c r="AU320" s="1337" t="str">
        <f t="shared" si="20"/>
        <v>T+40</v>
      </c>
      <c r="AV320" s="1337" t="str">
        <f t="shared" si="20"/>
        <v>T+41</v>
      </c>
      <c r="AW320" s="1337" t="str">
        <f t="shared" si="20"/>
        <v>T+42</v>
      </c>
      <c r="AX320" s="1337" t="str">
        <f t="shared" si="20"/>
        <v>T+43</v>
      </c>
      <c r="AY320" s="1337" t="str">
        <f t="shared" si="20"/>
        <v>T+44</v>
      </c>
      <c r="AZ320" s="1337" t="str">
        <f t="shared" si="20"/>
        <v>T+45</v>
      </c>
      <c r="BA320" s="1337" t="str">
        <f t="shared" si="20"/>
        <v>T+46</v>
      </c>
      <c r="BB320" s="1337" t="str">
        <f t="shared" si="20"/>
        <v>T+47</v>
      </c>
      <c r="BC320" s="1337" t="str">
        <f t="shared" si="20"/>
        <v>T+48</v>
      </c>
      <c r="BD320" s="1337" t="str">
        <f t="shared" si="20"/>
        <v>T+49</v>
      </c>
      <c r="BE320" s="1337" t="str">
        <f t="shared" si="20"/>
        <v>T+50</v>
      </c>
      <c r="BF320" s="1337" t="str">
        <f t="shared" si="20"/>
        <v>T+51</v>
      </c>
      <c r="BG320" s="1337" t="str">
        <f t="shared" si="20"/>
        <v>T+52</v>
      </c>
      <c r="BH320" s="1337" t="str">
        <f t="shared" si="20"/>
        <v>T+53</v>
      </c>
      <c r="BI320" s="1337" t="str">
        <f t="shared" si="20"/>
        <v>T+54</v>
      </c>
      <c r="BJ320" s="1337" t="str">
        <f t="shared" si="20"/>
        <v>T+55</v>
      </c>
      <c r="BK320" s="1337" t="str">
        <f t="shared" si="20"/>
        <v>T+56</v>
      </c>
      <c r="BL320" s="1337" t="str">
        <f t="shared" si="20"/>
        <v>T+57</v>
      </c>
      <c r="BM320" s="1337" t="str">
        <f t="shared" si="20"/>
        <v>T+58</v>
      </c>
      <c r="BN320" s="1337" t="str">
        <f t="shared" si="20"/>
        <v>T+59</v>
      </c>
      <c r="BO320" s="1337" t="str">
        <f t="shared" si="20"/>
        <v>T+60</v>
      </c>
      <c r="BP320" s="1337" t="str">
        <f t="shared" si="20"/>
        <v>T+61</v>
      </c>
      <c r="BQ320" s="1337" t="str">
        <f t="shared" si="20"/>
        <v>T+62</v>
      </c>
      <c r="BR320" s="1337" t="str">
        <f t="shared" si="20"/>
        <v>T+63</v>
      </c>
      <c r="BS320" s="1337" t="str">
        <f t="shared" si="20"/>
        <v>T+64</v>
      </c>
      <c r="BT320" s="1337" t="str">
        <f t="shared" ref="BT320:EE320" si="21">"T+" &amp; (COLUMN(BT320)-COLUMN($G320))</f>
        <v>T+65</v>
      </c>
      <c r="BU320" s="1337" t="str">
        <f t="shared" si="21"/>
        <v>T+66</v>
      </c>
      <c r="BV320" s="1337" t="str">
        <f t="shared" si="21"/>
        <v>T+67</v>
      </c>
      <c r="BW320" s="1337" t="str">
        <f t="shared" si="21"/>
        <v>T+68</v>
      </c>
      <c r="BX320" s="1337" t="str">
        <f t="shared" si="21"/>
        <v>T+69</v>
      </c>
      <c r="BY320" s="1337" t="str">
        <f t="shared" si="21"/>
        <v>T+70</v>
      </c>
      <c r="BZ320" s="1337" t="str">
        <f t="shared" si="21"/>
        <v>T+71</v>
      </c>
      <c r="CA320" s="1337" t="str">
        <f t="shared" si="21"/>
        <v>T+72</v>
      </c>
      <c r="CB320" s="1337" t="str">
        <f t="shared" si="21"/>
        <v>T+73</v>
      </c>
      <c r="CC320" s="1337" t="str">
        <f t="shared" si="21"/>
        <v>T+74</v>
      </c>
      <c r="CD320" s="1337" t="str">
        <f t="shared" si="21"/>
        <v>T+75</v>
      </c>
      <c r="CE320" s="1337" t="str">
        <f t="shared" si="21"/>
        <v>T+76</v>
      </c>
      <c r="CF320" s="1337" t="str">
        <f t="shared" si="21"/>
        <v>T+77</v>
      </c>
      <c r="CG320" s="1337" t="str">
        <f t="shared" si="21"/>
        <v>T+78</v>
      </c>
      <c r="CH320" s="1337" t="str">
        <f t="shared" si="21"/>
        <v>T+79</v>
      </c>
      <c r="CI320" s="1337" t="str">
        <f t="shared" si="21"/>
        <v>T+80</v>
      </c>
      <c r="CJ320" s="1337" t="str">
        <f t="shared" si="21"/>
        <v>T+81</v>
      </c>
      <c r="CK320" s="1337" t="str">
        <f t="shared" si="21"/>
        <v>T+82</v>
      </c>
      <c r="CL320" s="1337" t="str">
        <f t="shared" si="21"/>
        <v>T+83</v>
      </c>
      <c r="CM320" s="1337" t="str">
        <f t="shared" si="21"/>
        <v>T+84</v>
      </c>
      <c r="CN320" s="1337" t="str">
        <f t="shared" si="21"/>
        <v>T+85</v>
      </c>
      <c r="CO320" s="1337" t="str">
        <f t="shared" si="21"/>
        <v>T+86</v>
      </c>
      <c r="CP320" s="1337" t="str">
        <f t="shared" si="21"/>
        <v>T+87</v>
      </c>
      <c r="CQ320" s="1337" t="str">
        <f t="shared" si="21"/>
        <v>T+88</v>
      </c>
      <c r="CR320" s="1337" t="str">
        <f t="shared" si="21"/>
        <v>T+89</v>
      </c>
      <c r="CS320" s="1337" t="str">
        <f t="shared" si="21"/>
        <v>T+90</v>
      </c>
      <c r="CT320" s="1337" t="str">
        <f t="shared" si="21"/>
        <v>T+91</v>
      </c>
      <c r="CU320" s="1337" t="str">
        <f t="shared" si="21"/>
        <v>T+92</v>
      </c>
      <c r="CV320" s="1337" t="str">
        <f t="shared" si="21"/>
        <v>T+93</v>
      </c>
      <c r="CW320" s="1337" t="str">
        <f t="shared" si="21"/>
        <v>T+94</v>
      </c>
      <c r="CX320" s="1337" t="str">
        <f t="shared" si="21"/>
        <v>T+95</v>
      </c>
      <c r="CY320" s="1337" t="str">
        <f t="shared" si="21"/>
        <v>T+96</v>
      </c>
      <c r="CZ320" s="1337" t="str">
        <f t="shared" si="21"/>
        <v>T+97</v>
      </c>
      <c r="DA320" s="1337" t="str">
        <f t="shared" si="21"/>
        <v>T+98</v>
      </c>
      <c r="DB320" s="1337" t="str">
        <f t="shared" si="21"/>
        <v>T+99</v>
      </c>
      <c r="DC320" s="1337" t="str">
        <f t="shared" si="21"/>
        <v>T+100</v>
      </c>
      <c r="DD320" s="1337" t="str">
        <f t="shared" si="21"/>
        <v>T+101</v>
      </c>
      <c r="DE320" s="1337" t="str">
        <f t="shared" si="21"/>
        <v>T+102</v>
      </c>
      <c r="DF320" s="1337" t="str">
        <f t="shared" si="21"/>
        <v>T+103</v>
      </c>
      <c r="DG320" s="1337" t="str">
        <f t="shared" si="21"/>
        <v>T+104</v>
      </c>
      <c r="DH320" s="1337" t="str">
        <f t="shared" si="21"/>
        <v>T+105</v>
      </c>
      <c r="DI320" s="1337" t="str">
        <f t="shared" si="21"/>
        <v>T+106</v>
      </c>
      <c r="DJ320" s="1337" t="str">
        <f t="shared" si="21"/>
        <v>T+107</v>
      </c>
      <c r="DK320" s="1337" t="str">
        <f t="shared" si="21"/>
        <v>T+108</v>
      </c>
      <c r="DL320" s="1337" t="str">
        <f t="shared" si="21"/>
        <v>T+109</v>
      </c>
      <c r="DM320" s="1337" t="str">
        <f t="shared" si="21"/>
        <v>T+110</v>
      </c>
      <c r="DN320" s="1337" t="str">
        <f t="shared" si="21"/>
        <v>T+111</v>
      </c>
      <c r="DO320" s="1337" t="str">
        <f t="shared" si="21"/>
        <v>T+112</v>
      </c>
      <c r="DP320" s="1337" t="str">
        <f t="shared" si="21"/>
        <v>T+113</v>
      </c>
      <c r="DQ320" s="1337" t="str">
        <f t="shared" si="21"/>
        <v>T+114</v>
      </c>
      <c r="DR320" s="1337" t="str">
        <f t="shared" si="21"/>
        <v>T+115</v>
      </c>
      <c r="DS320" s="1337" t="str">
        <f t="shared" si="21"/>
        <v>T+116</v>
      </c>
      <c r="DT320" s="1337" t="str">
        <f t="shared" si="21"/>
        <v>T+117</v>
      </c>
      <c r="DU320" s="1337" t="str">
        <f t="shared" si="21"/>
        <v>T+118</v>
      </c>
      <c r="DV320" s="1337" t="str">
        <f t="shared" si="21"/>
        <v>T+119</v>
      </c>
      <c r="DW320" s="1337" t="str">
        <f t="shared" si="21"/>
        <v>T+120</v>
      </c>
      <c r="DX320" s="1337" t="str">
        <f t="shared" si="21"/>
        <v>T+121</v>
      </c>
      <c r="DY320" s="1337" t="str">
        <f t="shared" si="21"/>
        <v>T+122</v>
      </c>
      <c r="DZ320" s="1337" t="str">
        <f t="shared" si="21"/>
        <v>T+123</v>
      </c>
      <c r="EA320" s="1337" t="str">
        <f t="shared" si="21"/>
        <v>T+124</v>
      </c>
      <c r="EB320" s="1337" t="str">
        <f t="shared" si="21"/>
        <v>T+125</v>
      </c>
      <c r="EC320" s="1337" t="str">
        <f t="shared" si="21"/>
        <v>T+126</v>
      </c>
      <c r="ED320" s="1337" t="str">
        <f t="shared" si="21"/>
        <v>T+127</v>
      </c>
      <c r="EE320" s="1337" t="str">
        <f t="shared" si="21"/>
        <v>T+128</v>
      </c>
      <c r="EF320" s="1337" t="str">
        <f t="shared" ref="EF320:EQ320" si="22">"T+" &amp; (COLUMN(EF320)-COLUMN($G320))</f>
        <v>T+129</v>
      </c>
      <c r="EG320" s="1337" t="str">
        <f t="shared" si="22"/>
        <v>T+130</v>
      </c>
      <c r="EH320" s="1337" t="str">
        <f t="shared" si="22"/>
        <v>T+131</v>
      </c>
      <c r="EI320" s="1337" t="str">
        <f t="shared" si="22"/>
        <v>T+132</v>
      </c>
      <c r="EJ320" s="1337" t="str">
        <f t="shared" si="22"/>
        <v>T+133</v>
      </c>
      <c r="EK320" s="1337" t="str">
        <f t="shared" si="22"/>
        <v>T+134</v>
      </c>
      <c r="EL320" s="1337" t="str">
        <f t="shared" si="22"/>
        <v>T+135</v>
      </c>
      <c r="EM320" s="1337" t="str">
        <f t="shared" si="22"/>
        <v>T+136</v>
      </c>
      <c r="EN320" s="1337" t="str">
        <f t="shared" si="22"/>
        <v>T+137</v>
      </c>
      <c r="EO320" s="1337" t="str">
        <f t="shared" si="22"/>
        <v>T+138</v>
      </c>
      <c r="EP320" s="1337" t="str">
        <f t="shared" si="22"/>
        <v>T+139</v>
      </c>
      <c r="EQ320" s="1337" t="str">
        <f t="shared" si="22"/>
        <v>T+140</v>
      </c>
      <c r="ER320" s="557"/>
    </row>
    <row r="321" spans="1:148" ht="15" customHeight="1" x14ac:dyDescent="0.25">
      <c r="A321" s="625"/>
      <c r="B321" s="1342" t="str">
        <f t="shared" ref="B321:B352" si="23">B12</f>
        <v>Desk 1</v>
      </c>
      <c r="C321" s="1347" t="str">
        <f>IF(ISBLANK(TB!C187), "", TB!C187)</f>
        <v/>
      </c>
      <c r="D321" s="1347" t="str">
        <f>IF(ISBLANK(TB!D187), "", TB!D187)</f>
        <v/>
      </c>
      <c r="E321" s="1347" t="str">
        <f>IF(ISBLANK(TB!E187), "", TB!E187)</f>
        <v/>
      </c>
      <c r="F321" s="1347" t="str">
        <f>IF(ISBLANK(TB!F187), "", TB!F187)</f>
        <v/>
      </c>
      <c r="G321" s="57"/>
      <c r="H321" s="57"/>
      <c r="I321" s="57"/>
      <c r="J321" s="57"/>
      <c r="K321" s="57"/>
      <c r="L321" s="57"/>
      <c r="M321" s="57"/>
      <c r="N321" s="57"/>
      <c r="O321" s="57"/>
      <c r="P321" s="57"/>
      <c r="Q321" s="57"/>
      <c r="R321" s="57"/>
      <c r="S321" s="57"/>
      <c r="T321" s="57"/>
      <c r="U321" s="57"/>
      <c r="V321" s="57"/>
      <c r="W321" s="57"/>
      <c r="X321" s="57"/>
      <c r="Y321" s="57"/>
      <c r="Z321" s="57"/>
      <c r="AA321" s="57"/>
      <c r="AB321" s="57"/>
      <c r="AC321" s="57"/>
      <c r="AD321" s="57"/>
      <c r="AE321" s="57"/>
      <c r="AF321" s="57"/>
      <c r="AG321" s="57"/>
      <c r="AH321" s="57"/>
      <c r="AI321" s="57"/>
      <c r="AJ321" s="57"/>
      <c r="AK321" s="57"/>
      <c r="AL321" s="57"/>
      <c r="AM321" s="57"/>
      <c r="AN321" s="57"/>
      <c r="AO321" s="57"/>
      <c r="AP321" s="57"/>
      <c r="AQ321" s="57"/>
      <c r="AR321" s="57"/>
      <c r="AS321" s="57"/>
      <c r="AT321" s="57"/>
      <c r="AU321" s="57"/>
      <c r="AV321" s="57"/>
      <c r="AW321" s="57"/>
      <c r="AX321" s="57"/>
      <c r="AY321" s="57"/>
      <c r="AZ321" s="57"/>
      <c r="BA321" s="57"/>
      <c r="BB321" s="57"/>
      <c r="BC321" s="57"/>
      <c r="BD321" s="57"/>
      <c r="BE321" s="57"/>
      <c r="BF321" s="57"/>
      <c r="BG321" s="57"/>
      <c r="BH321" s="57"/>
      <c r="BI321" s="57"/>
      <c r="BJ321" s="57"/>
      <c r="BK321" s="57"/>
      <c r="BL321" s="57"/>
      <c r="BM321" s="57"/>
      <c r="BN321" s="57"/>
      <c r="BO321" s="57"/>
      <c r="BP321" s="57"/>
      <c r="BQ321" s="57"/>
      <c r="BR321" s="57"/>
      <c r="BS321" s="57"/>
      <c r="BT321" s="57"/>
      <c r="BU321" s="57"/>
      <c r="BV321" s="57"/>
      <c r="BW321" s="57"/>
      <c r="BX321" s="57"/>
      <c r="BY321" s="57"/>
      <c r="BZ321" s="57"/>
      <c r="CA321" s="57"/>
      <c r="CB321" s="57"/>
      <c r="CC321" s="57"/>
      <c r="CD321" s="57"/>
      <c r="CE321" s="57"/>
      <c r="CF321" s="57"/>
      <c r="CG321" s="57"/>
      <c r="CH321" s="57"/>
      <c r="CI321" s="57"/>
      <c r="CJ321" s="57"/>
      <c r="CK321" s="57"/>
      <c r="CL321" s="57"/>
      <c r="CM321" s="57"/>
      <c r="CN321" s="57"/>
      <c r="CO321" s="57"/>
      <c r="CP321" s="57"/>
      <c r="CQ321" s="57"/>
      <c r="CR321" s="57"/>
      <c r="CS321" s="57"/>
      <c r="CT321" s="57"/>
      <c r="CU321" s="57"/>
      <c r="CV321" s="57"/>
      <c r="CW321" s="57"/>
      <c r="CX321" s="57"/>
      <c r="CY321" s="57"/>
      <c r="CZ321" s="57"/>
      <c r="DA321" s="57"/>
      <c r="DB321" s="57"/>
      <c r="DC321" s="57"/>
      <c r="DD321" s="57"/>
      <c r="DE321" s="57"/>
      <c r="DF321" s="57"/>
      <c r="DG321" s="57"/>
      <c r="DH321" s="57"/>
      <c r="DI321" s="57"/>
      <c r="DJ321" s="57"/>
      <c r="DK321" s="57"/>
      <c r="DL321" s="57"/>
      <c r="DM321" s="57"/>
      <c r="DN321" s="57"/>
      <c r="DO321" s="57"/>
      <c r="DP321" s="57"/>
      <c r="DQ321" s="57"/>
      <c r="DR321" s="57"/>
      <c r="DS321" s="57"/>
      <c r="DT321" s="57"/>
      <c r="DU321" s="57"/>
      <c r="DV321" s="101"/>
      <c r="DW321" s="57"/>
      <c r="DX321" s="57"/>
      <c r="DY321" s="57"/>
      <c r="DZ321" s="57"/>
      <c r="EA321" s="57"/>
      <c r="EB321" s="57"/>
      <c r="EC321" s="57"/>
      <c r="ED321" s="57"/>
      <c r="EE321" s="57"/>
      <c r="EF321" s="57"/>
      <c r="EG321" s="57"/>
      <c r="EH321" s="57"/>
      <c r="EI321" s="57"/>
      <c r="EJ321" s="57"/>
      <c r="EK321" s="57"/>
      <c r="EL321" s="57"/>
      <c r="EM321" s="57"/>
      <c r="EN321" s="57"/>
      <c r="EO321" s="57"/>
      <c r="EP321" s="57"/>
      <c r="EQ321" s="101"/>
      <c r="ER321" s="557"/>
    </row>
    <row r="322" spans="1:148" ht="15" customHeight="1" x14ac:dyDescent="0.25">
      <c r="A322" s="625"/>
      <c r="B322" s="1343" t="str">
        <f t="shared" si="23"/>
        <v>Desk 2</v>
      </c>
      <c r="C322" s="1348" t="str">
        <f>IF(ISBLANK(TB!C188), "", TB!C188)</f>
        <v/>
      </c>
      <c r="D322" s="1348" t="str">
        <f>IF(ISBLANK(TB!D188), "", TB!D188)</f>
        <v/>
      </c>
      <c r="E322" s="1348" t="str">
        <f>IF(ISBLANK(TB!E188), "", TB!E188)</f>
        <v/>
      </c>
      <c r="F322" s="1348" t="str">
        <f>IF(ISBLANK(TB!F188), "", TB!F188)</f>
        <v/>
      </c>
      <c r="G322" s="57"/>
      <c r="H322" s="57"/>
      <c r="I322" s="57"/>
      <c r="J322" s="57"/>
      <c r="K322" s="57"/>
      <c r="L322" s="57"/>
      <c r="M322" s="57"/>
      <c r="N322" s="57"/>
      <c r="O322" s="57"/>
      <c r="P322" s="57"/>
      <c r="Q322" s="57"/>
      <c r="R322" s="57"/>
      <c r="S322" s="57"/>
      <c r="T322" s="57"/>
      <c r="U322" s="57"/>
      <c r="V322" s="57"/>
      <c r="W322" s="57"/>
      <c r="X322" s="57"/>
      <c r="Y322" s="57"/>
      <c r="Z322" s="57"/>
      <c r="AA322" s="57"/>
      <c r="AB322" s="57"/>
      <c r="AC322" s="57"/>
      <c r="AD322" s="57"/>
      <c r="AE322" s="57"/>
      <c r="AF322" s="57"/>
      <c r="AG322" s="57"/>
      <c r="AH322" s="57"/>
      <c r="AI322" s="57"/>
      <c r="AJ322" s="57"/>
      <c r="AK322" s="57"/>
      <c r="AL322" s="57"/>
      <c r="AM322" s="57"/>
      <c r="AN322" s="57"/>
      <c r="AO322" s="57"/>
      <c r="AP322" s="57"/>
      <c r="AQ322" s="57"/>
      <c r="AR322" s="57"/>
      <c r="AS322" s="57"/>
      <c r="AT322" s="57"/>
      <c r="AU322" s="57"/>
      <c r="AV322" s="57"/>
      <c r="AW322" s="57"/>
      <c r="AX322" s="57"/>
      <c r="AY322" s="57"/>
      <c r="AZ322" s="57"/>
      <c r="BA322" s="57"/>
      <c r="BB322" s="57"/>
      <c r="BC322" s="57"/>
      <c r="BD322" s="57"/>
      <c r="BE322" s="57"/>
      <c r="BF322" s="57"/>
      <c r="BG322" s="57"/>
      <c r="BH322" s="57"/>
      <c r="BI322" s="57"/>
      <c r="BJ322" s="57"/>
      <c r="BK322" s="57"/>
      <c r="BL322" s="57"/>
      <c r="BM322" s="57"/>
      <c r="BN322" s="57"/>
      <c r="BO322" s="57"/>
      <c r="BP322" s="57"/>
      <c r="BQ322" s="57"/>
      <c r="BR322" s="57"/>
      <c r="BS322" s="57"/>
      <c r="BT322" s="57"/>
      <c r="BU322" s="57"/>
      <c r="BV322" s="57"/>
      <c r="BW322" s="57"/>
      <c r="BX322" s="57"/>
      <c r="BY322" s="57"/>
      <c r="BZ322" s="57"/>
      <c r="CA322" s="57"/>
      <c r="CB322" s="57"/>
      <c r="CC322" s="57"/>
      <c r="CD322" s="57"/>
      <c r="CE322" s="57"/>
      <c r="CF322" s="57"/>
      <c r="CG322" s="57"/>
      <c r="CH322" s="57"/>
      <c r="CI322" s="57"/>
      <c r="CJ322" s="57"/>
      <c r="CK322" s="57"/>
      <c r="CL322" s="57"/>
      <c r="CM322" s="57"/>
      <c r="CN322" s="57"/>
      <c r="CO322" s="57"/>
      <c r="CP322" s="57"/>
      <c r="CQ322" s="57"/>
      <c r="CR322" s="57"/>
      <c r="CS322" s="57"/>
      <c r="CT322" s="57"/>
      <c r="CU322" s="57"/>
      <c r="CV322" s="57"/>
      <c r="CW322" s="57"/>
      <c r="CX322" s="57"/>
      <c r="CY322" s="57"/>
      <c r="CZ322" s="57"/>
      <c r="DA322" s="57"/>
      <c r="DB322" s="57"/>
      <c r="DC322" s="57"/>
      <c r="DD322" s="57"/>
      <c r="DE322" s="57"/>
      <c r="DF322" s="57"/>
      <c r="DG322" s="57"/>
      <c r="DH322" s="57"/>
      <c r="DI322" s="57"/>
      <c r="DJ322" s="57"/>
      <c r="DK322" s="57"/>
      <c r="DL322" s="57"/>
      <c r="DM322" s="57"/>
      <c r="DN322" s="57"/>
      <c r="DO322" s="57"/>
      <c r="DP322" s="57"/>
      <c r="DQ322" s="57"/>
      <c r="DR322" s="57"/>
      <c r="DS322" s="57"/>
      <c r="DT322" s="57"/>
      <c r="DU322" s="57"/>
      <c r="DV322" s="101"/>
      <c r="DW322" s="57"/>
      <c r="DX322" s="57"/>
      <c r="DY322" s="57"/>
      <c r="DZ322" s="57"/>
      <c r="EA322" s="57"/>
      <c r="EB322" s="57"/>
      <c r="EC322" s="57"/>
      <c r="ED322" s="57"/>
      <c r="EE322" s="57"/>
      <c r="EF322" s="57"/>
      <c r="EG322" s="57"/>
      <c r="EH322" s="57"/>
      <c r="EI322" s="57"/>
      <c r="EJ322" s="57"/>
      <c r="EK322" s="57"/>
      <c r="EL322" s="57"/>
      <c r="EM322" s="57"/>
      <c r="EN322" s="57"/>
      <c r="EO322" s="57"/>
      <c r="EP322" s="57"/>
      <c r="EQ322" s="101"/>
      <c r="ER322" s="557"/>
    </row>
    <row r="323" spans="1:148" ht="15" customHeight="1" x14ac:dyDescent="0.25">
      <c r="A323" s="625"/>
      <c r="B323" s="1343" t="str">
        <f t="shared" si="23"/>
        <v>Desk 3</v>
      </c>
      <c r="C323" s="1348" t="str">
        <f>IF(ISBLANK(TB!C189), "", TB!C189)</f>
        <v/>
      </c>
      <c r="D323" s="1348" t="str">
        <f>IF(ISBLANK(TB!D189), "", TB!D189)</f>
        <v/>
      </c>
      <c r="E323" s="1348" t="str">
        <f>IF(ISBLANK(TB!E189), "", TB!E189)</f>
        <v/>
      </c>
      <c r="F323" s="1348" t="str">
        <f>IF(ISBLANK(TB!F189), "", TB!F189)</f>
        <v/>
      </c>
      <c r="G323" s="57"/>
      <c r="H323" s="57"/>
      <c r="I323" s="57"/>
      <c r="J323" s="57"/>
      <c r="K323" s="57"/>
      <c r="L323" s="57"/>
      <c r="M323" s="57"/>
      <c r="N323" s="57"/>
      <c r="O323" s="57"/>
      <c r="P323" s="57"/>
      <c r="Q323" s="57"/>
      <c r="R323" s="57"/>
      <c r="S323" s="57"/>
      <c r="T323" s="57"/>
      <c r="U323" s="57"/>
      <c r="V323" s="57"/>
      <c r="W323" s="57"/>
      <c r="X323" s="57"/>
      <c r="Y323" s="57"/>
      <c r="Z323" s="57"/>
      <c r="AA323" s="57"/>
      <c r="AB323" s="57"/>
      <c r="AC323" s="57"/>
      <c r="AD323" s="57"/>
      <c r="AE323" s="57"/>
      <c r="AF323" s="57"/>
      <c r="AG323" s="57"/>
      <c r="AH323" s="57"/>
      <c r="AI323" s="57"/>
      <c r="AJ323" s="57"/>
      <c r="AK323" s="57"/>
      <c r="AL323" s="57"/>
      <c r="AM323" s="57"/>
      <c r="AN323" s="57"/>
      <c r="AO323" s="57"/>
      <c r="AP323" s="57"/>
      <c r="AQ323" s="57"/>
      <c r="AR323" s="57"/>
      <c r="AS323" s="57"/>
      <c r="AT323" s="57"/>
      <c r="AU323" s="57"/>
      <c r="AV323" s="57"/>
      <c r="AW323" s="57"/>
      <c r="AX323" s="57"/>
      <c r="AY323" s="57"/>
      <c r="AZ323" s="57"/>
      <c r="BA323" s="57"/>
      <c r="BB323" s="57"/>
      <c r="BC323" s="57"/>
      <c r="BD323" s="57"/>
      <c r="BE323" s="57"/>
      <c r="BF323" s="57"/>
      <c r="BG323" s="57"/>
      <c r="BH323" s="57"/>
      <c r="BI323" s="57"/>
      <c r="BJ323" s="57"/>
      <c r="BK323" s="57"/>
      <c r="BL323" s="57"/>
      <c r="BM323" s="57"/>
      <c r="BN323" s="57"/>
      <c r="BO323" s="57"/>
      <c r="BP323" s="57"/>
      <c r="BQ323" s="57"/>
      <c r="BR323" s="57"/>
      <c r="BS323" s="57"/>
      <c r="BT323" s="57"/>
      <c r="BU323" s="57"/>
      <c r="BV323" s="57"/>
      <c r="BW323" s="57"/>
      <c r="BX323" s="57"/>
      <c r="BY323" s="57"/>
      <c r="BZ323" s="57"/>
      <c r="CA323" s="57"/>
      <c r="CB323" s="57"/>
      <c r="CC323" s="57"/>
      <c r="CD323" s="57"/>
      <c r="CE323" s="57"/>
      <c r="CF323" s="57"/>
      <c r="CG323" s="57"/>
      <c r="CH323" s="57"/>
      <c r="CI323" s="57"/>
      <c r="CJ323" s="57"/>
      <c r="CK323" s="57"/>
      <c r="CL323" s="57"/>
      <c r="CM323" s="57"/>
      <c r="CN323" s="57"/>
      <c r="CO323" s="57"/>
      <c r="CP323" s="57"/>
      <c r="CQ323" s="57"/>
      <c r="CR323" s="57"/>
      <c r="CS323" s="57"/>
      <c r="CT323" s="57"/>
      <c r="CU323" s="57"/>
      <c r="CV323" s="57"/>
      <c r="CW323" s="57"/>
      <c r="CX323" s="57"/>
      <c r="CY323" s="57"/>
      <c r="CZ323" s="57"/>
      <c r="DA323" s="57"/>
      <c r="DB323" s="57"/>
      <c r="DC323" s="57"/>
      <c r="DD323" s="57"/>
      <c r="DE323" s="57"/>
      <c r="DF323" s="57"/>
      <c r="DG323" s="57"/>
      <c r="DH323" s="57"/>
      <c r="DI323" s="57"/>
      <c r="DJ323" s="57"/>
      <c r="DK323" s="57"/>
      <c r="DL323" s="57"/>
      <c r="DM323" s="57"/>
      <c r="DN323" s="57"/>
      <c r="DO323" s="57"/>
      <c r="DP323" s="57"/>
      <c r="DQ323" s="57"/>
      <c r="DR323" s="57"/>
      <c r="DS323" s="57"/>
      <c r="DT323" s="57"/>
      <c r="DU323" s="57"/>
      <c r="DV323" s="101"/>
      <c r="DW323" s="57"/>
      <c r="DX323" s="57"/>
      <c r="DY323" s="57"/>
      <c r="DZ323" s="57"/>
      <c r="EA323" s="57"/>
      <c r="EB323" s="57"/>
      <c r="EC323" s="57"/>
      <c r="ED323" s="57"/>
      <c r="EE323" s="57"/>
      <c r="EF323" s="57"/>
      <c r="EG323" s="57"/>
      <c r="EH323" s="57"/>
      <c r="EI323" s="57"/>
      <c r="EJ323" s="57"/>
      <c r="EK323" s="57"/>
      <c r="EL323" s="57"/>
      <c r="EM323" s="57"/>
      <c r="EN323" s="57"/>
      <c r="EO323" s="57"/>
      <c r="EP323" s="57"/>
      <c r="EQ323" s="101"/>
      <c r="ER323" s="557"/>
    </row>
    <row r="324" spans="1:148" ht="15" customHeight="1" x14ac:dyDescent="0.25">
      <c r="A324" s="625"/>
      <c r="B324" s="1343" t="str">
        <f t="shared" si="23"/>
        <v>Desk 4</v>
      </c>
      <c r="C324" s="1348" t="str">
        <f>IF(ISBLANK(TB!C190), "", TB!C190)</f>
        <v/>
      </c>
      <c r="D324" s="1348" t="str">
        <f>IF(ISBLANK(TB!D190), "", TB!D190)</f>
        <v/>
      </c>
      <c r="E324" s="1348" t="str">
        <f>IF(ISBLANK(TB!E190), "", TB!E190)</f>
        <v/>
      </c>
      <c r="F324" s="1348" t="str">
        <f>IF(ISBLANK(TB!F190), "", TB!F190)</f>
        <v/>
      </c>
      <c r="G324" s="57"/>
      <c r="H324" s="57"/>
      <c r="I324" s="57"/>
      <c r="J324" s="57"/>
      <c r="K324" s="57"/>
      <c r="L324" s="57"/>
      <c r="M324" s="57"/>
      <c r="N324" s="57"/>
      <c r="O324" s="57"/>
      <c r="P324" s="57"/>
      <c r="Q324" s="57"/>
      <c r="R324" s="57"/>
      <c r="S324" s="57"/>
      <c r="T324" s="57"/>
      <c r="U324" s="57"/>
      <c r="V324" s="57"/>
      <c r="W324" s="57"/>
      <c r="X324" s="57"/>
      <c r="Y324" s="57"/>
      <c r="Z324" s="57"/>
      <c r="AA324" s="57"/>
      <c r="AB324" s="57"/>
      <c r="AC324" s="57"/>
      <c r="AD324" s="57"/>
      <c r="AE324" s="57"/>
      <c r="AF324" s="57"/>
      <c r="AG324" s="57"/>
      <c r="AH324" s="57"/>
      <c r="AI324" s="57"/>
      <c r="AJ324" s="57"/>
      <c r="AK324" s="57"/>
      <c r="AL324" s="57"/>
      <c r="AM324" s="57"/>
      <c r="AN324" s="57"/>
      <c r="AO324" s="57"/>
      <c r="AP324" s="57"/>
      <c r="AQ324" s="57"/>
      <c r="AR324" s="57"/>
      <c r="AS324" s="57"/>
      <c r="AT324" s="57"/>
      <c r="AU324" s="57"/>
      <c r="AV324" s="57"/>
      <c r="AW324" s="57"/>
      <c r="AX324" s="57"/>
      <c r="AY324" s="57"/>
      <c r="AZ324" s="57"/>
      <c r="BA324" s="57"/>
      <c r="BB324" s="57"/>
      <c r="BC324" s="57"/>
      <c r="BD324" s="57"/>
      <c r="BE324" s="57"/>
      <c r="BF324" s="57"/>
      <c r="BG324" s="57"/>
      <c r="BH324" s="57"/>
      <c r="BI324" s="57"/>
      <c r="BJ324" s="57"/>
      <c r="BK324" s="57"/>
      <c r="BL324" s="57"/>
      <c r="BM324" s="57"/>
      <c r="BN324" s="57"/>
      <c r="BO324" s="57"/>
      <c r="BP324" s="57"/>
      <c r="BQ324" s="57"/>
      <c r="BR324" s="57"/>
      <c r="BS324" s="57"/>
      <c r="BT324" s="57"/>
      <c r="BU324" s="57"/>
      <c r="BV324" s="57"/>
      <c r="BW324" s="57"/>
      <c r="BX324" s="57"/>
      <c r="BY324" s="57"/>
      <c r="BZ324" s="57"/>
      <c r="CA324" s="57"/>
      <c r="CB324" s="57"/>
      <c r="CC324" s="57"/>
      <c r="CD324" s="57"/>
      <c r="CE324" s="57"/>
      <c r="CF324" s="57"/>
      <c r="CG324" s="57"/>
      <c r="CH324" s="57"/>
      <c r="CI324" s="57"/>
      <c r="CJ324" s="57"/>
      <c r="CK324" s="57"/>
      <c r="CL324" s="57"/>
      <c r="CM324" s="57"/>
      <c r="CN324" s="57"/>
      <c r="CO324" s="57"/>
      <c r="CP324" s="57"/>
      <c r="CQ324" s="57"/>
      <c r="CR324" s="57"/>
      <c r="CS324" s="57"/>
      <c r="CT324" s="57"/>
      <c r="CU324" s="57"/>
      <c r="CV324" s="57"/>
      <c r="CW324" s="57"/>
      <c r="CX324" s="57"/>
      <c r="CY324" s="57"/>
      <c r="CZ324" s="57"/>
      <c r="DA324" s="57"/>
      <c r="DB324" s="57"/>
      <c r="DC324" s="57"/>
      <c r="DD324" s="57"/>
      <c r="DE324" s="57"/>
      <c r="DF324" s="57"/>
      <c r="DG324" s="57"/>
      <c r="DH324" s="57"/>
      <c r="DI324" s="57"/>
      <c r="DJ324" s="57"/>
      <c r="DK324" s="57"/>
      <c r="DL324" s="57"/>
      <c r="DM324" s="57"/>
      <c r="DN324" s="57"/>
      <c r="DO324" s="57"/>
      <c r="DP324" s="57"/>
      <c r="DQ324" s="57"/>
      <c r="DR324" s="57"/>
      <c r="DS324" s="57"/>
      <c r="DT324" s="57"/>
      <c r="DU324" s="57"/>
      <c r="DV324" s="101"/>
      <c r="DW324" s="57"/>
      <c r="DX324" s="57"/>
      <c r="DY324" s="57"/>
      <c r="DZ324" s="57"/>
      <c r="EA324" s="57"/>
      <c r="EB324" s="57"/>
      <c r="EC324" s="57"/>
      <c r="ED324" s="57"/>
      <c r="EE324" s="57"/>
      <c r="EF324" s="57"/>
      <c r="EG324" s="57"/>
      <c r="EH324" s="57"/>
      <c r="EI324" s="57"/>
      <c r="EJ324" s="57"/>
      <c r="EK324" s="57"/>
      <c r="EL324" s="57"/>
      <c r="EM324" s="57"/>
      <c r="EN324" s="57"/>
      <c r="EO324" s="57"/>
      <c r="EP324" s="57"/>
      <c r="EQ324" s="101"/>
      <c r="ER324" s="557"/>
    </row>
    <row r="325" spans="1:148" ht="15" customHeight="1" x14ac:dyDescent="0.25">
      <c r="A325" s="625"/>
      <c r="B325" s="1343" t="str">
        <f t="shared" si="23"/>
        <v>Desk 5</v>
      </c>
      <c r="C325" s="1348" t="str">
        <f>IF(ISBLANK(TB!C191), "", TB!C191)</f>
        <v/>
      </c>
      <c r="D325" s="1348" t="str">
        <f>IF(ISBLANK(TB!D191), "", TB!D191)</f>
        <v/>
      </c>
      <c r="E325" s="1348" t="str">
        <f>IF(ISBLANK(TB!E191), "", TB!E191)</f>
        <v/>
      </c>
      <c r="F325" s="1348" t="str">
        <f>IF(ISBLANK(TB!F191), "", TB!F191)</f>
        <v/>
      </c>
      <c r="G325" s="57"/>
      <c r="H325" s="57"/>
      <c r="I325" s="57"/>
      <c r="J325" s="57"/>
      <c r="K325" s="57"/>
      <c r="L325" s="57"/>
      <c r="M325" s="57"/>
      <c r="N325" s="57"/>
      <c r="O325" s="57"/>
      <c r="P325" s="57"/>
      <c r="Q325" s="57"/>
      <c r="R325" s="57"/>
      <c r="S325" s="57"/>
      <c r="T325" s="57"/>
      <c r="U325" s="57"/>
      <c r="V325" s="57"/>
      <c r="W325" s="57"/>
      <c r="X325" s="57"/>
      <c r="Y325" s="57"/>
      <c r="Z325" s="57"/>
      <c r="AA325" s="57"/>
      <c r="AB325" s="57"/>
      <c r="AC325" s="57"/>
      <c r="AD325" s="57"/>
      <c r="AE325" s="57"/>
      <c r="AF325" s="57"/>
      <c r="AG325" s="57"/>
      <c r="AH325" s="57"/>
      <c r="AI325" s="57"/>
      <c r="AJ325" s="57"/>
      <c r="AK325" s="57"/>
      <c r="AL325" s="57"/>
      <c r="AM325" s="57"/>
      <c r="AN325" s="57"/>
      <c r="AO325" s="57"/>
      <c r="AP325" s="57"/>
      <c r="AQ325" s="57"/>
      <c r="AR325" s="57"/>
      <c r="AS325" s="57"/>
      <c r="AT325" s="57"/>
      <c r="AU325" s="57"/>
      <c r="AV325" s="57"/>
      <c r="AW325" s="57"/>
      <c r="AX325" s="57"/>
      <c r="AY325" s="57"/>
      <c r="AZ325" s="57"/>
      <c r="BA325" s="57"/>
      <c r="BB325" s="57"/>
      <c r="BC325" s="57"/>
      <c r="BD325" s="57"/>
      <c r="BE325" s="57"/>
      <c r="BF325" s="57"/>
      <c r="BG325" s="57"/>
      <c r="BH325" s="57"/>
      <c r="BI325" s="57"/>
      <c r="BJ325" s="57"/>
      <c r="BK325" s="57"/>
      <c r="BL325" s="57"/>
      <c r="BM325" s="57"/>
      <c r="BN325" s="57"/>
      <c r="BO325" s="57"/>
      <c r="BP325" s="57"/>
      <c r="BQ325" s="57"/>
      <c r="BR325" s="57"/>
      <c r="BS325" s="57"/>
      <c r="BT325" s="57"/>
      <c r="BU325" s="57"/>
      <c r="BV325" s="57"/>
      <c r="BW325" s="57"/>
      <c r="BX325" s="57"/>
      <c r="BY325" s="57"/>
      <c r="BZ325" s="57"/>
      <c r="CA325" s="57"/>
      <c r="CB325" s="57"/>
      <c r="CC325" s="57"/>
      <c r="CD325" s="57"/>
      <c r="CE325" s="57"/>
      <c r="CF325" s="57"/>
      <c r="CG325" s="57"/>
      <c r="CH325" s="57"/>
      <c r="CI325" s="57"/>
      <c r="CJ325" s="57"/>
      <c r="CK325" s="57"/>
      <c r="CL325" s="57"/>
      <c r="CM325" s="57"/>
      <c r="CN325" s="57"/>
      <c r="CO325" s="57"/>
      <c r="CP325" s="57"/>
      <c r="CQ325" s="57"/>
      <c r="CR325" s="57"/>
      <c r="CS325" s="57"/>
      <c r="CT325" s="57"/>
      <c r="CU325" s="57"/>
      <c r="CV325" s="57"/>
      <c r="CW325" s="57"/>
      <c r="CX325" s="57"/>
      <c r="CY325" s="57"/>
      <c r="CZ325" s="57"/>
      <c r="DA325" s="57"/>
      <c r="DB325" s="57"/>
      <c r="DC325" s="57"/>
      <c r="DD325" s="57"/>
      <c r="DE325" s="57"/>
      <c r="DF325" s="57"/>
      <c r="DG325" s="57"/>
      <c r="DH325" s="57"/>
      <c r="DI325" s="57"/>
      <c r="DJ325" s="57"/>
      <c r="DK325" s="57"/>
      <c r="DL325" s="57"/>
      <c r="DM325" s="57"/>
      <c r="DN325" s="57"/>
      <c r="DO325" s="57"/>
      <c r="DP325" s="57"/>
      <c r="DQ325" s="57"/>
      <c r="DR325" s="57"/>
      <c r="DS325" s="57"/>
      <c r="DT325" s="57"/>
      <c r="DU325" s="57"/>
      <c r="DV325" s="101"/>
      <c r="DW325" s="57"/>
      <c r="DX325" s="57"/>
      <c r="DY325" s="57"/>
      <c r="DZ325" s="57"/>
      <c r="EA325" s="57"/>
      <c r="EB325" s="57"/>
      <c r="EC325" s="57"/>
      <c r="ED325" s="57"/>
      <c r="EE325" s="57"/>
      <c r="EF325" s="57"/>
      <c r="EG325" s="57"/>
      <c r="EH325" s="57"/>
      <c r="EI325" s="57"/>
      <c r="EJ325" s="57"/>
      <c r="EK325" s="57"/>
      <c r="EL325" s="57"/>
      <c r="EM325" s="57"/>
      <c r="EN325" s="57"/>
      <c r="EO325" s="57"/>
      <c r="EP325" s="57"/>
      <c r="EQ325" s="101"/>
      <c r="ER325" s="557"/>
    </row>
    <row r="326" spans="1:148" ht="15" customHeight="1" x14ac:dyDescent="0.25">
      <c r="A326" s="625"/>
      <c r="B326" s="1343" t="str">
        <f t="shared" si="23"/>
        <v>Desk 6</v>
      </c>
      <c r="C326" s="1348" t="str">
        <f>IF(ISBLANK(TB!C192), "", TB!C192)</f>
        <v/>
      </c>
      <c r="D326" s="1348" t="str">
        <f>IF(ISBLANK(TB!D192), "", TB!D192)</f>
        <v/>
      </c>
      <c r="E326" s="1348" t="str">
        <f>IF(ISBLANK(TB!E192), "", TB!E192)</f>
        <v/>
      </c>
      <c r="F326" s="1348" t="str">
        <f>IF(ISBLANK(TB!F192), "", TB!F192)</f>
        <v/>
      </c>
      <c r="G326" s="57"/>
      <c r="H326" s="57"/>
      <c r="I326" s="57"/>
      <c r="J326" s="57"/>
      <c r="K326" s="57"/>
      <c r="L326" s="57"/>
      <c r="M326" s="57"/>
      <c r="N326" s="57"/>
      <c r="O326" s="57"/>
      <c r="P326" s="57"/>
      <c r="Q326" s="57"/>
      <c r="R326" s="57"/>
      <c r="S326" s="57"/>
      <c r="T326" s="57"/>
      <c r="U326" s="57"/>
      <c r="V326" s="57"/>
      <c r="W326" s="57"/>
      <c r="X326" s="57"/>
      <c r="Y326" s="57"/>
      <c r="Z326" s="57"/>
      <c r="AA326" s="57"/>
      <c r="AB326" s="57"/>
      <c r="AC326" s="57"/>
      <c r="AD326" s="57"/>
      <c r="AE326" s="57"/>
      <c r="AF326" s="57"/>
      <c r="AG326" s="57"/>
      <c r="AH326" s="57"/>
      <c r="AI326" s="57"/>
      <c r="AJ326" s="57"/>
      <c r="AK326" s="57"/>
      <c r="AL326" s="57"/>
      <c r="AM326" s="57"/>
      <c r="AN326" s="57"/>
      <c r="AO326" s="57"/>
      <c r="AP326" s="57"/>
      <c r="AQ326" s="57"/>
      <c r="AR326" s="57"/>
      <c r="AS326" s="57"/>
      <c r="AT326" s="57"/>
      <c r="AU326" s="57"/>
      <c r="AV326" s="57"/>
      <c r="AW326" s="57"/>
      <c r="AX326" s="57"/>
      <c r="AY326" s="57"/>
      <c r="AZ326" s="57"/>
      <c r="BA326" s="57"/>
      <c r="BB326" s="57"/>
      <c r="BC326" s="57"/>
      <c r="BD326" s="57"/>
      <c r="BE326" s="57"/>
      <c r="BF326" s="57"/>
      <c r="BG326" s="57"/>
      <c r="BH326" s="57"/>
      <c r="BI326" s="57"/>
      <c r="BJ326" s="57"/>
      <c r="BK326" s="57"/>
      <c r="BL326" s="57"/>
      <c r="BM326" s="57"/>
      <c r="BN326" s="57"/>
      <c r="BO326" s="57"/>
      <c r="BP326" s="57"/>
      <c r="BQ326" s="57"/>
      <c r="BR326" s="57"/>
      <c r="BS326" s="57"/>
      <c r="BT326" s="57"/>
      <c r="BU326" s="57"/>
      <c r="BV326" s="57"/>
      <c r="BW326" s="57"/>
      <c r="BX326" s="57"/>
      <c r="BY326" s="57"/>
      <c r="BZ326" s="57"/>
      <c r="CA326" s="57"/>
      <c r="CB326" s="57"/>
      <c r="CC326" s="57"/>
      <c r="CD326" s="57"/>
      <c r="CE326" s="57"/>
      <c r="CF326" s="57"/>
      <c r="CG326" s="57"/>
      <c r="CH326" s="57"/>
      <c r="CI326" s="57"/>
      <c r="CJ326" s="57"/>
      <c r="CK326" s="57"/>
      <c r="CL326" s="57"/>
      <c r="CM326" s="57"/>
      <c r="CN326" s="57"/>
      <c r="CO326" s="57"/>
      <c r="CP326" s="57"/>
      <c r="CQ326" s="57"/>
      <c r="CR326" s="57"/>
      <c r="CS326" s="57"/>
      <c r="CT326" s="57"/>
      <c r="CU326" s="57"/>
      <c r="CV326" s="57"/>
      <c r="CW326" s="57"/>
      <c r="CX326" s="57"/>
      <c r="CY326" s="57"/>
      <c r="CZ326" s="57"/>
      <c r="DA326" s="57"/>
      <c r="DB326" s="57"/>
      <c r="DC326" s="57"/>
      <c r="DD326" s="57"/>
      <c r="DE326" s="57"/>
      <c r="DF326" s="57"/>
      <c r="DG326" s="57"/>
      <c r="DH326" s="57"/>
      <c r="DI326" s="57"/>
      <c r="DJ326" s="57"/>
      <c r="DK326" s="57"/>
      <c r="DL326" s="57"/>
      <c r="DM326" s="57"/>
      <c r="DN326" s="57"/>
      <c r="DO326" s="57"/>
      <c r="DP326" s="57"/>
      <c r="DQ326" s="57"/>
      <c r="DR326" s="57"/>
      <c r="DS326" s="57"/>
      <c r="DT326" s="57"/>
      <c r="DU326" s="57"/>
      <c r="DV326" s="101"/>
      <c r="DW326" s="57"/>
      <c r="DX326" s="57"/>
      <c r="DY326" s="57"/>
      <c r="DZ326" s="57"/>
      <c r="EA326" s="57"/>
      <c r="EB326" s="57"/>
      <c r="EC326" s="57"/>
      <c r="ED326" s="57"/>
      <c r="EE326" s="57"/>
      <c r="EF326" s="57"/>
      <c r="EG326" s="57"/>
      <c r="EH326" s="57"/>
      <c r="EI326" s="57"/>
      <c r="EJ326" s="57"/>
      <c r="EK326" s="57"/>
      <c r="EL326" s="57"/>
      <c r="EM326" s="57"/>
      <c r="EN326" s="57"/>
      <c r="EO326" s="57"/>
      <c r="EP326" s="57"/>
      <c r="EQ326" s="101"/>
      <c r="ER326" s="557"/>
    </row>
    <row r="327" spans="1:148" ht="15" customHeight="1" x14ac:dyDescent="0.25">
      <c r="A327" s="625"/>
      <c r="B327" s="1343" t="str">
        <f t="shared" si="23"/>
        <v>Desk 7</v>
      </c>
      <c r="C327" s="1348" t="str">
        <f>IF(ISBLANK(TB!C193), "", TB!C193)</f>
        <v/>
      </c>
      <c r="D327" s="1348" t="str">
        <f>IF(ISBLANK(TB!D193), "", TB!D193)</f>
        <v/>
      </c>
      <c r="E327" s="1348" t="str">
        <f>IF(ISBLANK(TB!E193), "", TB!E193)</f>
        <v/>
      </c>
      <c r="F327" s="1348" t="str">
        <f>IF(ISBLANK(TB!F193), "", TB!F193)</f>
        <v/>
      </c>
      <c r="G327" s="57"/>
      <c r="H327" s="57"/>
      <c r="I327" s="57"/>
      <c r="J327" s="57"/>
      <c r="K327" s="57"/>
      <c r="L327" s="57"/>
      <c r="M327" s="57"/>
      <c r="N327" s="57"/>
      <c r="O327" s="57"/>
      <c r="P327" s="57"/>
      <c r="Q327" s="57"/>
      <c r="R327" s="57"/>
      <c r="S327" s="57"/>
      <c r="T327" s="57"/>
      <c r="U327" s="57"/>
      <c r="V327" s="57"/>
      <c r="W327" s="57"/>
      <c r="X327" s="57"/>
      <c r="Y327" s="57"/>
      <c r="Z327" s="57"/>
      <c r="AA327" s="57"/>
      <c r="AB327" s="57"/>
      <c r="AC327" s="57"/>
      <c r="AD327" s="57"/>
      <c r="AE327" s="57"/>
      <c r="AF327" s="57"/>
      <c r="AG327" s="57"/>
      <c r="AH327" s="57"/>
      <c r="AI327" s="57"/>
      <c r="AJ327" s="57"/>
      <c r="AK327" s="57"/>
      <c r="AL327" s="57"/>
      <c r="AM327" s="57"/>
      <c r="AN327" s="57"/>
      <c r="AO327" s="57"/>
      <c r="AP327" s="57"/>
      <c r="AQ327" s="57"/>
      <c r="AR327" s="57"/>
      <c r="AS327" s="57"/>
      <c r="AT327" s="57"/>
      <c r="AU327" s="57"/>
      <c r="AV327" s="57"/>
      <c r="AW327" s="57"/>
      <c r="AX327" s="57"/>
      <c r="AY327" s="57"/>
      <c r="AZ327" s="57"/>
      <c r="BA327" s="57"/>
      <c r="BB327" s="57"/>
      <c r="BC327" s="57"/>
      <c r="BD327" s="57"/>
      <c r="BE327" s="57"/>
      <c r="BF327" s="57"/>
      <c r="BG327" s="57"/>
      <c r="BH327" s="57"/>
      <c r="BI327" s="57"/>
      <c r="BJ327" s="57"/>
      <c r="BK327" s="57"/>
      <c r="BL327" s="57"/>
      <c r="BM327" s="57"/>
      <c r="BN327" s="57"/>
      <c r="BO327" s="57"/>
      <c r="BP327" s="57"/>
      <c r="BQ327" s="57"/>
      <c r="BR327" s="57"/>
      <c r="BS327" s="57"/>
      <c r="BT327" s="57"/>
      <c r="BU327" s="57"/>
      <c r="BV327" s="57"/>
      <c r="BW327" s="57"/>
      <c r="BX327" s="57"/>
      <c r="BY327" s="57"/>
      <c r="BZ327" s="57"/>
      <c r="CA327" s="57"/>
      <c r="CB327" s="57"/>
      <c r="CC327" s="57"/>
      <c r="CD327" s="57"/>
      <c r="CE327" s="57"/>
      <c r="CF327" s="57"/>
      <c r="CG327" s="57"/>
      <c r="CH327" s="57"/>
      <c r="CI327" s="57"/>
      <c r="CJ327" s="57"/>
      <c r="CK327" s="57"/>
      <c r="CL327" s="57"/>
      <c r="CM327" s="57"/>
      <c r="CN327" s="57"/>
      <c r="CO327" s="57"/>
      <c r="CP327" s="57"/>
      <c r="CQ327" s="57"/>
      <c r="CR327" s="57"/>
      <c r="CS327" s="57"/>
      <c r="CT327" s="57"/>
      <c r="CU327" s="57"/>
      <c r="CV327" s="57"/>
      <c r="CW327" s="57"/>
      <c r="CX327" s="57"/>
      <c r="CY327" s="57"/>
      <c r="CZ327" s="57"/>
      <c r="DA327" s="57"/>
      <c r="DB327" s="57"/>
      <c r="DC327" s="57"/>
      <c r="DD327" s="57"/>
      <c r="DE327" s="57"/>
      <c r="DF327" s="57"/>
      <c r="DG327" s="57"/>
      <c r="DH327" s="57"/>
      <c r="DI327" s="57"/>
      <c r="DJ327" s="57"/>
      <c r="DK327" s="57"/>
      <c r="DL327" s="57"/>
      <c r="DM327" s="57"/>
      <c r="DN327" s="57"/>
      <c r="DO327" s="57"/>
      <c r="DP327" s="57"/>
      <c r="DQ327" s="57"/>
      <c r="DR327" s="57"/>
      <c r="DS327" s="57"/>
      <c r="DT327" s="57"/>
      <c r="DU327" s="57"/>
      <c r="DV327" s="101"/>
      <c r="DW327" s="57"/>
      <c r="DX327" s="57"/>
      <c r="DY327" s="57"/>
      <c r="DZ327" s="57"/>
      <c r="EA327" s="57"/>
      <c r="EB327" s="57"/>
      <c r="EC327" s="57"/>
      <c r="ED327" s="57"/>
      <c r="EE327" s="57"/>
      <c r="EF327" s="57"/>
      <c r="EG327" s="57"/>
      <c r="EH327" s="57"/>
      <c r="EI327" s="57"/>
      <c r="EJ327" s="57"/>
      <c r="EK327" s="57"/>
      <c r="EL327" s="57"/>
      <c r="EM327" s="57"/>
      <c r="EN327" s="57"/>
      <c r="EO327" s="57"/>
      <c r="EP327" s="57"/>
      <c r="EQ327" s="101"/>
      <c r="ER327" s="557"/>
    </row>
    <row r="328" spans="1:148" ht="15" customHeight="1" x14ac:dyDescent="0.25">
      <c r="A328" s="625"/>
      <c r="B328" s="1343" t="str">
        <f t="shared" si="23"/>
        <v>Desk 8</v>
      </c>
      <c r="C328" s="1348" t="str">
        <f>IF(ISBLANK(TB!C194), "", TB!C194)</f>
        <v/>
      </c>
      <c r="D328" s="1348" t="str">
        <f>IF(ISBLANK(TB!D194), "", TB!D194)</f>
        <v/>
      </c>
      <c r="E328" s="1348" t="str">
        <f>IF(ISBLANK(TB!E194), "", TB!E194)</f>
        <v/>
      </c>
      <c r="F328" s="1348" t="str">
        <f>IF(ISBLANK(TB!F194), "", TB!F194)</f>
        <v/>
      </c>
      <c r="G328" s="57"/>
      <c r="H328" s="57"/>
      <c r="I328" s="57"/>
      <c r="J328" s="57"/>
      <c r="K328" s="57"/>
      <c r="L328" s="57"/>
      <c r="M328" s="57"/>
      <c r="N328" s="57"/>
      <c r="O328" s="57"/>
      <c r="P328" s="57"/>
      <c r="Q328" s="57"/>
      <c r="R328" s="57"/>
      <c r="S328" s="57"/>
      <c r="T328" s="57"/>
      <c r="U328" s="57"/>
      <c r="V328" s="57"/>
      <c r="W328" s="57"/>
      <c r="X328" s="57"/>
      <c r="Y328" s="57"/>
      <c r="Z328" s="57"/>
      <c r="AA328" s="57"/>
      <c r="AB328" s="57"/>
      <c r="AC328" s="57"/>
      <c r="AD328" s="57"/>
      <c r="AE328" s="57"/>
      <c r="AF328" s="57"/>
      <c r="AG328" s="57"/>
      <c r="AH328" s="57"/>
      <c r="AI328" s="57"/>
      <c r="AJ328" s="57"/>
      <c r="AK328" s="57"/>
      <c r="AL328" s="57"/>
      <c r="AM328" s="57"/>
      <c r="AN328" s="57"/>
      <c r="AO328" s="57"/>
      <c r="AP328" s="57"/>
      <c r="AQ328" s="57"/>
      <c r="AR328" s="57"/>
      <c r="AS328" s="57"/>
      <c r="AT328" s="57"/>
      <c r="AU328" s="57"/>
      <c r="AV328" s="57"/>
      <c r="AW328" s="57"/>
      <c r="AX328" s="57"/>
      <c r="AY328" s="57"/>
      <c r="AZ328" s="57"/>
      <c r="BA328" s="57"/>
      <c r="BB328" s="57"/>
      <c r="BC328" s="57"/>
      <c r="BD328" s="57"/>
      <c r="BE328" s="57"/>
      <c r="BF328" s="57"/>
      <c r="BG328" s="57"/>
      <c r="BH328" s="57"/>
      <c r="BI328" s="57"/>
      <c r="BJ328" s="57"/>
      <c r="BK328" s="57"/>
      <c r="BL328" s="57"/>
      <c r="BM328" s="57"/>
      <c r="BN328" s="57"/>
      <c r="BO328" s="57"/>
      <c r="BP328" s="57"/>
      <c r="BQ328" s="57"/>
      <c r="BR328" s="57"/>
      <c r="BS328" s="57"/>
      <c r="BT328" s="57"/>
      <c r="BU328" s="57"/>
      <c r="BV328" s="57"/>
      <c r="BW328" s="57"/>
      <c r="BX328" s="57"/>
      <c r="BY328" s="57"/>
      <c r="BZ328" s="57"/>
      <c r="CA328" s="57"/>
      <c r="CB328" s="57"/>
      <c r="CC328" s="57"/>
      <c r="CD328" s="57"/>
      <c r="CE328" s="57"/>
      <c r="CF328" s="57"/>
      <c r="CG328" s="57"/>
      <c r="CH328" s="57"/>
      <c r="CI328" s="57"/>
      <c r="CJ328" s="57"/>
      <c r="CK328" s="57"/>
      <c r="CL328" s="57"/>
      <c r="CM328" s="57"/>
      <c r="CN328" s="57"/>
      <c r="CO328" s="57"/>
      <c r="CP328" s="57"/>
      <c r="CQ328" s="57"/>
      <c r="CR328" s="57"/>
      <c r="CS328" s="57"/>
      <c r="CT328" s="57"/>
      <c r="CU328" s="57"/>
      <c r="CV328" s="57"/>
      <c r="CW328" s="57"/>
      <c r="CX328" s="57"/>
      <c r="CY328" s="57"/>
      <c r="CZ328" s="57"/>
      <c r="DA328" s="57"/>
      <c r="DB328" s="57"/>
      <c r="DC328" s="57"/>
      <c r="DD328" s="57"/>
      <c r="DE328" s="57"/>
      <c r="DF328" s="57"/>
      <c r="DG328" s="57"/>
      <c r="DH328" s="57"/>
      <c r="DI328" s="57"/>
      <c r="DJ328" s="57"/>
      <c r="DK328" s="57"/>
      <c r="DL328" s="57"/>
      <c r="DM328" s="57"/>
      <c r="DN328" s="57"/>
      <c r="DO328" s="57"/>
      <c r="DP328" s="57"/>
      <c r="DQ328" s="57"/>
      <c r="DR328" s="57"/>
      <c r="DS328" s="57"/>
      <c r="DT328" s="57"/>
      <c r="DU328" s="57"/>
      <c r="DV328" s="101"/>
      <c r="DW328" s="57"/>
      <c r="DX328" s="57"/>
      <c r="DY328" s="57"/>
      <c r="DZ328" s="57"/>
      <c r="EA328" s="57"/>
      <c r="EB328" s="57"/>
      <c r="EC328" s="57"/>
      <c r="ED328" s="57"/>
      <c r="EE328" s="57"/>
      <c r="EF328" s="57"/>
      <c r="EG328" s="57"/>
      <c r="EH328" s="57"/>
      <c r="EI328" s="57"/>
      <c r="EJ328" s="57"/>
      <c r="EK328" s="57"/>
      <c r="EL328" s="57"/>
      <c r="EM328" s="57"/>
      <c r="EN328" s="57"/>
      <c r="EO328" s="57"/>
      <c r="EP328" s="57"/>
      <c r="EQ328" s="101"/>
      <c r="ER328" s="557"/>
    </row>
    <row r="329" spans="1:148" ht="15" customHeight="1" x14ac:dyDescent="0.25">
      <c r="A329" s="625"/>
      <c r="B329" s="1343" t="str">
        <f t="shared" si="23"/>
        <v>Desk 9</v>
      </c>
      <c r="C329" s="1348" t="str">
        <f>IF(ISBLANK(TB!C195), "", TB!C195)</f>
        <v/>
      </c>
      <c r="D329" s="1348" t="str">
        <f>IF(ISBLANK(TB!D195), "", TB!D195)</f>
        <v/>
      </c>
      <c r="E329" s="1348" t="str">
        <f>IF(ISBLANK(TB!E195), "", TB!E195)</f>
        <v/>
      </c>
      <c r="F329" s="1348" t="str">
        <f>IF(ISBLANK(TB!F195), "", TB!F195)</f>
        <v/>
      </c>
      <c r="G329" s="57"/>
      <c r="H329" s="57"/>
      <c r="I329" s="57"/>
      <c r="J329" s="57"/>
      <c r="K329" s="57"/>
      <c r="L329" s="57"/>
      <c r="M329" s="57"/>
      <c r="N329" s="57"/>
      <c r="O329" s="57"/>
      <c r="P329" s="57"/>
      <c r="Q329" s="57"/>
      <c r="R329" s="57"/>
      <c r="S329" s="57"/>
      <c r="T329" s="57"/>
      <c r="U329" s="57"/>
      <c r="V329" s="57"/>
      <c r="W329" s="57"/>
      <c r="X329" s="57"/>
      <c r="Y329" s="57"/>
      <c r="Z329" s="57"/>
      <c r="AA329" s="57"/>
      <c r="AB329" s="57"/>
      <c r="AC329" s="57"/>
      <c r="AD329" s="57"/>
      <c r="AE329" s="57"/>
      <c r="AF329" s="57"/>
      <c r="AG329" s="57"/>
      <c r="AH329" s="57"/>
      <c r="AI329" s="57"/>
      <c r="AJ329" s="57"/>
      <c r="AK329" s="57"/>
      <c r="AL329" s="57"/>
      <c r="AM329" s="57"/>
      <c r="AN329" s="57"/>
      <c r="AO329" s="57"/>
      <c r="AP329" s="57"/>
      <c r="AQ329" s="57"/>
      <c r="AR329" s="57"/>
      <c r="AS329" s="57"/>
      <c r="AT329" s="57"/>
      <c r="AU329" s="57"/>
      <c r="AV329" s="57"/>
      <c r="AW329" s="57"/>
      <c r="AX329" s="57"/>
      <c r="AY329" s="57"/>
      <c r="AZ329" s="57"/>
      <c r="BA329" s="57"/>
      <c r="BB329" s="57"/>
      <c r="BC329" s="57"/>
      <c r="BD329" s="57"/>
      <c r="BE329" s="57"/>
      <c r="BF329" s="57"/>
      <c r="BG329" s="57"/>
      <c r="BH329" s="57"/>
      <c r="BI329" s="57"/>
      <c r="BJ329" s="57"/>
      <c r="BK329" s="57"/>
      <c r="BL329" s="57"/>
      <c r="BM329" s="57"/>
      <c r="BN329" s="57"/>
      <c r="BO329" s="57"/>
      <c r="BP329" s="57"/>
      <c r="BQ329" s="57"/>
      <c r="BR329" s="57"/>
      <c r="BS329" s="57"/>
      <c r="BT329" s="57"/>
      <c r="BU329" s="57"/>
      <c r="BV329" s="57"/>
      <c r="BW329" s="57"/>
      <c r="BX329" s="57"/>
      <c r="BY329" s="57"/>
      <c r="BZ329" s="57"/>
      <c r="CA329" s="57"/>
      <c r="CB329" s="57"/>
      <c r="CC329" s="57"/>
      <c r="CD329" s="57"/>
      <c r="CE329" s="57"/>
      <c r="CF329" s="57"/>
      <c r="CG329" s="57"/>
      <c r="CH329" s="57"/>
      <c r="CI329" s="57"/>
      <c r="CJ329" s="57"/>
      <c r="CK329" s="57"/>
      <c r="CL329" s="57"/>
      <c r="CM329" s="57"/>
      <c r="CN329" s="57"/>
      <c r="CO329" s="57"/>
      <c r="CP329" s="57"/>
      <c r="CQ329" s="57"/>
      <c r="CR329" s="57"/>
      <c r="CS329" s="57"/>
      <c r="CT329" s="57"/>
      <c r="CU329" s="57"/>
      <c r="CV329" s="57"/>
      <c r="CW329" s="57"/>
      <c r="CX329" s="57"/>
      <c r="CY329" s="57"/>
      <c r="CZ329" s="57"/>
      <c r="DA329" s="57"/>
      <c r="DB329" s="57"/>
      <c r="DC329" s="57"/>
      <c r="DD329" s="57"/>
      <c r="DE329" s="57"/>
      <c r="DF329" s="57"/>
      <c r="DG329" s="57"/>
      <c r="DH329" s="57"/>
      <c r="DI329" s="57"/>
      <c r="DJ329" s="57"/>
      <c r="DK329" s="57"/>
      <c r="DL329" s="57"/>
      <c r="DM329" s="57"/>
      <c r="DN329" s="57"/>
      <c r="DO329" s="57"/>
      <c r="DP329" s="57"/>
      <c r="DQ329" s="57"/>
      <c r="DR329" s="57"/>
      <c r="DS329" s="57"/>
      <c r="DT329" s="57"/>
      <c r="DU329" s="57"/>
      <c r="DV329" s="101"/>
      <c r="DW329" s="57"/>
      <c r="DX329" s="57"/>
      <c r="DY329" s="57"/>
      <c r="DZ329" s="57"/>
      <c r="EA329" s="57"/>
      <c r="EB329" s="57"/>
      <c r="EC329" s="57"/>
      <c r="ED329" s="57"/>
      <c r="EE329" s="57"/>
      <c r="EF329" s="57"/>
      <c r="EG329" s="57"/>
      <c r="EH329" s="57"/>
      <c r="EI329" s="57"/>
      <c r="EJ329" s="57"/>
      <c r="EK329" s="57"/>
      <c r="EL329" s="57"/>
      <c r="EM329" s="57"/>
      <c r="EN329" s="57"/>
      <c r="EO329" s="57"/>
      <c r="EP329" s="57"/>
      <c r="EQ329" s="101"/>
      <c r="ER329" s="557"/>
    </row>
    <row r="330" spans="1:148" ht="15" customHeight="1" x14ac:dyDescent="0.25">
      <c r="A330" s="625"/>
      <c r="B330" s="1343" t="str">
        <f t="shared" si="23"/>
        <v>Desk 10</v>
      </c>
      <c r="C330" s="1348" t="str">
        <f>IF(ISBLANK(TB!C196), "", TB!C196)</f>
        <v/>
      </c>
      <c r="D330" s="1348" t="str">
        <f>IF(ISBLANK(TB!D196), "", TB!D196)</f>
        <v/>
      </c>
      <c r="E330" s="1348" t="str">
        <f>IF(ISBLANK(TB!E196), "", TB!E196)</f>
        <v/>
      </c>
      <c r="F330" s="1348" t="str">
        <f>IF(ISBLANK(TB!F196), "", TB!F196)</f>
        <v/>
      </c>
      <c r="G330" s="57"/>
      <c r="H330" s="57"/>
      <c r="I330" s="57"/>
      <c r="J330" s="57"/>
      <c r="K330" s="57"/>
      <c r="L330" s="57"/>
      <c r="M330" s="57"/>
      <c r="N330" s="57"/>
      <c r="O330" s="57"/>
      <c r="P330" s="57"/>
      <c r="Q330" s="57"/>
      <c r="R330" s="57"/>
      <c r="S330" s="57"/>
      <c r="T330" s="57"/>
      <c r="U330" s="57"/>
      <c r="V330" s="57"/>
      <c r="W330" s="57"/>
      <c r="X330" s="57"/>
      <c r="Y330" s="57"/>
      <c r="Z330" s="57"/>
      <c r="AA330" s="57"/>
      <c r="AB330" s="57"/>
      <c r="AC330" s="57"/>
      <c r="AD330" s="57"/>
      <c r="AE330" s="57"/>
      <c r="AF330" s="57"/>
      <c r="AG330" s="57"/>
      <c r="AH330" s="57"/>
      <c r="AI330" s="57"/>
      <c r="AJ330" s="57"/>
      <c r="AK330" s="57"/>
      <c r="AL330" s="57"/>
      <c r="AM330" s="57"/>
      <c r="AN330" s="57"/>
      <c r="AO330" s="57"/>
      <c r="AP330" s="57"/>
      <c r="AQ330" s="57"/>
      <c r="AR330" s="57"/>
      <c r="AS330" s="57"/>
      <c r="AT330" s="57"/>
      <c r="AU330" s="57"/>
      <c r="AV330" s="57"/>
      <c r="AW330" s="57"/>
      <c r="AX330" s="57"/>
      <c r="AY330" s="57"/>
      <c r="AZ330" s="57"/>
      <c r="BA330" s="57"/>
      <c r="BB330" s="57"/>
      <c r="BC330" s="57"/>
      <c r="BD330" s="57"/>
      <c r="BE330" s="57"/>
      <c r="BF330" s="57"/>
      <c r="BG330" s="57"/>
      <c r="BH330" s="57"/>
      <c r="BI330" s="57"/>
      <c r="BJ330" s="57"/>
      <c r="BK330" s="57"/>
      <c r="BL330" s="57"/>
      <c r="BM330" s="57"/>
      <c r="BN330" s="57"/>
      <c r="BO330" s="57"/>
      <c r="BP330" s="57"/>
      <c r="BQ330" s="57"/>
      <c r="BR330" s="57"/>
      <c r="BS330" s="57"/>
      <c r="BT330" s="57"/>
      <c r="BU330" s="57"/>
      <c r="BV330" s="57"/>
      <c r="BW330" s="57"/>
      <c r="BX330" s="57"/>
      <c r="BY330" s="57"/>
      <c r="BZ330" s="57"/>
      <c r="CA330" s="57"/>
      <c r="CB330" s="57"/>
      <c r="CC330" s="57"/>
      <c r="CD330" s="57"/>
      <c r="CE330" s="57"/>
      <c r="CF330" s="57"/>
      <c r="CG330" s="57"/>
      <c r="CH330" s="57"/>
      <c r="CI330" s="57"/>
      <c r="CJ330" s="57"/>
      <c r="CK330" s="57"/>
      <c r="CL330" s="57"/>
      <c r="CM330" s="57"/>
      <c r="CN330" s="57"/>
      <c r="CO330" s="57"/>
      <c r="CP330" s="57"/>
      <c r="CQ330" s="57"/>
      <c r="CR330" s="57"/>
      <c r="CS330" s="57"/>
      <c r="CT330" s="57"/>
      <c r="CU330" s="57"/>
      <c r="CV330" s="57"/>
      <c r="CW330" s="57"/>
      <c r="CX330" s="57"/>
      <c r="CY330" s="57"/>
      <c r="CZ330" s="57"/>
      <c r="DA330" s="57"/>
      <c r="DB330" s="57"/>
      <c r="DC330" s="57"/>
      <c r="DD330" s="57"/>
      <c r="DE330" s="57"/>
      <c r="DF330" s="57"/>
      <c r="DG330" s="57"/>
      <c r="DH330" s="57"/>
      <c r="DI330" s="57"/>
      <c r="DJ330" s="57"/>
      <c r="DK330" s="57"/>
      <c r="DL330" s="57"/>
      <c r="DM330" s="57"/>
      <c r="DN330" s="57"/>
      <c r="DO330" s="57"/>
      <c r="DP330" s="57"/>
      <c r="DQ330" s="57"/>
      <c r="DR330" s="57"/>
      <c r="DS330" s="57"/>
      <c r="DT330" s="57"/>
      <c r="DU330" s="57"/>
      <c r="DV330" s="101"/>
      <c r="DW330" s="57"/>
      <c r="DX330" s="57"/>
      <c r="DY330" s="57"/>
      <c r="DZ330" s="57"/>
      <c r="EA330" s="57"/>
      <c r="EB330" s="57"/>
      <c r="EC330" s="57"/>
      <c r="ED330" s="57"/>
      <c r="EE330" s="57"/>
      <c r="EF330" s="57"/>
      <c r="EG330" s="57"/>
      <c r="EH330" s="57"/>
      <c r="EI330" s="57"/>
      <c r="EJ330" s="57"/>
      <c r="EK330" s="57"/>
      <c r="EL330" s="57"/>
      <c r="EM330" s="57"/>
      <c r="EN330" s="57"/>
      <c r="EO330" s="57"/>
      <c r="EP330" s="57"/>
      <c r="EQ330" s="101"/>
      <c r="ER330" s="557"/>
    </row>
    <row r="331" spans="1:148" ht="15" customHeight="1" x14ac:dyDescent="0.25">
      <c r="A331" s="625"/>
      <c r="B331" s="1343" t="str">
        <f t="shared" si="23"/>
        <v>Desk 11</v>
      </c>
      <c r="C331" s="1348" t="str">
        <f>IF(ISBLANK(TB!C197), "", TB!C197)</f>
        <v/>
      </c>
      <c r="D331" s="1348" t="str">
        <f>IF(ISBLANK(TB!D197), "", TB!D197)</f>
        <v/>
      </c>
      <c r="E331" s="1348" t="str">
        <f>IF(ISBLANK(TB!E197), "", TB!E197)</f>
        <v/>
      </c>
      <c r="F331" s="1348" t="str">
        <f>IF(ISBLANK(TB!F197), "", TB!F197)</f>
        <v/>
      </c>
      <c r="G331" s="57"/>
      <c r="H331" s="57"/>
      <c r="I331" s="57"/>
      <c r="J331" s="57"/>
      <c r="K331" s="57"/>
      <c r="L331" s="57"/>
      <c r="M331" s="57"/>
      <c r="N331" s="57"/>
      <c r="O331" s="57"/>
      <c r="P331" s="57"/>
      <c r="Q331" s="57"/>
      <c r="R331" s="57"/>
      <c r="S331" s="57"/>
      <c r="T331" s="57"/>
      <c r="U331" s="57"/>
      <c r="V331" s="57"/>
      <c r="W331" s="57"/>
      <c r="X331" s="57"/>
      <c r="Y331" s="57"/>
      <c r="Z331" s="57"/>
      <c r="AA331" s="57"/>
      <c r="AB331" s="57"/>
      <c r="AC331" s="57"/>
      <c r="AD331" s="57"/>
      <c r="AE331" s="57"/>
      <c r="AF331" s="57"/>
      <c r="AG331" s="57"/>
      <c r="AH331" s="57"/>
      <c r="AI331" s="57"/>
      <c r="AJ331" s="57"/>
      <c r="AK331" s="57"/>
      <c r="AL331" s="57"/>
      <c r="AM331" s="57"/>
      <c r="AN331" s="57"/>
      <c r="AO331" s="57"/>
      <c r="AP331" s="57"/>
      <c r="AQ331" s="57"/>
      <c r="AR331" s="57"/>
      <c r="AS331" s="57"/>
      <c r="AT331" s="57"/>
      <c r="AU331" s="57"/>
      <c r="AV331" s="57"/>
      <c r="AW331" s="57"/>
      <c r="AX331" s="57"/>
      <c r="AY331" s="57"/>
      <c r="AZ331" s="57"/>
      <c r="BA331" s="57"/>
      <c r="BB331" s="57"/>
      <c r="BC331" s="57"/>
      <c r="BD331" s="57"/>
      <c r="BE331" s="57"/>
      <c r="BF331" s="57"/>
      <c r="BG331" s="57"/>
      <c r="BH331" s="57"/>
      <c r="BI331" s="57"/>
      <c r="BJ331" s="57"/>
      <c r="BK331" s="57"/>
      <c r="BL331" s="57"/>
      <c r="BM331" s="57"/>
      <c r="BN331" s="57"/>
      <c r="BO331" s="57"/>
      <c r="BP331" s="57"/>
      <c r="BQ331" s="57"/>
      <c r="BR331" s="57"/>
      <c r="BS331" s="57"/>
      <c r="BT331" s="57"/>
      <c r="BU331" s="57"/>
      <c r="BV331" s="57"/>
      <c r="BW331" s="57"/>
      <c r="BX331" s="57"/>
      <c r="BY331" s="57"/>
      <c r="BZ331" s="57"/>
      <c r="CA331" s="57"/>
      <c r="CB331" s="57"/>
      <c r="CC331" s="57"/>
      <c r="CD331" s="57"/>
      <c r="CE331" s="57"/>
      <c r="CF331" s="57"/>
      <c r="CG331" s="57"/>
      <c r="CH331" s="57"/>
      <c r="CI331" s="57"/>
      <c r="CJ331" s="57"/>
      <c r="CK331" s="57"/>
      <c r="CL331" s="57"/>
      <c r="CM331" s="57"/>
      <c r="CN331" s="57"/>
      <c r="CO331" s="57"/>
      <c r="CP331" s="57"/>
      <c r="CQ331" s="57"/>
      <c r="CR331" s="57"/>
      <c r="CS331" s="57"/>
      <c r="CT331" s="57"/>
      <c r="CU331" s="57"/>
      <c r="CV331" s="57"/>
      <c r="CW331" s="57"/>
      <c r="CX331" s="57"/>
      <c r="CY331" s="57"/>
      <c r="CZ331" s="57"/>
      <c r="DA331" s="57"/>
      <c r="DB331" s="57"/>
      <c r="DC331" s="57"/>
      <c r="DD331" s="57"/>
      <c r="DE331" s="57"/>
      <c r="DF331" s="57"/>
      <c r="DG331" s="57"/>
      <c r="DH331" s="57"/>
      <c r="DI331" s="57"/>
      <c r="DJ331" s="57"/>
      <c r="DK331" s="57"/>
      <c r="DL331" s="57"/>
      <c r="DM331" s="57"/>
      <c r="DN331" s="57"/>
      <c r="DO331" s="57"/>
      <c r="DP331" s="57"/>
      <c r="DQ331" s="57"/>
      <c r="DR331" s="57"/>
      <c r="DS331" s="57"/>
      <c r="DT331" s="57"/>
      <c r="DU331" s="57"/>
      <c r="DV331" s="101"/>
      <c r="DW331" s="57"/>
      <c r="DX331" s="57"/>
      <c r="DY331" s="57"/>
      <c r="DZ331" s="57"/>
      <c r="EA331" s="57"/>
      <c r="EB331" s="57"/>
      <c r="EC331" s="57"/>
      <c r="ED331" s="57"/>
      <c r="EE331" s="57"/>
      <c r="EF331" s="57"/>
      <c r="EG331" s="57"/>
      <c r="EH331" s="57"/>
      <c r="EI331" s="57"/>
      <c r="EJ331" s="57"/>
      <c r="EK331" s="57"/>
      <c r="EL331" s="57"/>
      <c r="EM331" s="57"/>
      <c r="EN331" s="57"/>
      <c r="EO331" s="57"/>
      <c r="EP331" s="57"/>
      <c r="EQ331" s="101"/>
      <c r="ER331" s="557"/>
    </row>
    <row r="332" spans="1:148" ht="15" customHeight="1" x14ac:dyDescent="0.25">
      <c r="A332" s="625"/>
      <c r="B332" s="1343" t="str">
        <f t="shared" si="23"/>
        <v>Desk 12</v>
      </c>
      <c r="C332" s="1348" t="str">
        <f>IF(ISBLANK(TB!C198), "", TB!C198)</f>
        <v/>
      </c>
      <c r="D332" s="1348" t="str">
        <f>IF(ISBLANK(TB!D198), "", TB!D198)</f>
        <v/>
      </c>
      <c r="E332" s="1348" t="str">
        <f>IF(ISBLANK(TB!E198), "", TB!E198)</f>
        <v/>
      </c>
      <c r="F332" s="1348" t="str">
        <f>IF(ISBLANK(TB!F198), "", TB!F198)</f>
        <v/>
      </c>
      <c r="G332" s="57"/>
      <c r="H332" s="57"/>
      <c r="I332" s="57"/>
      <c r="J332" s="57"/>
      <c r="K332" s="57"/>
      <c r="L332" s="57"/>
      <c r="M332" s="57"/>
      <c r="N332" s="57"/>
      <c r="O332" s="57"/>
      <c r="P332" s="57"/>
      <c r="Q332" s="57"/>
      <c r="R332" s="57"/>
      <c r="S332" s="57"/>
      <c r="T332" s="57"/>
      <c r="U332" s="57"/>
      <c r="V332" s="57"/>
      <c r="W332" s="57"/>
      <c r="X332" s="57"/>
      <c r="Y332" s="57"/>
      <c r="Z332" s="57"/>
      <c r="AA332" s="57"/>
      <c r="AB332" s="57"/>
      <c r="AC332" s="57"/>
      <c r="AD332" s="57"/>
      <c r="AE332" s="57"/>
      <c r="AF332" s="57"/>
      <c r="AG332" s="57"/>
      <c r="AH332" s="57"/>
      <c r="AI332" s="57"/>
      <c r="AJ332" s="57"/>
      <c r="AK332" s="57"/>
      <c r="AL332" s="57"/>
      <c r="AM332" s="57"/>
      <c r="AN332" s="57"/>
      <c r="AO332" s="57"/>
      <c r="AP332" s="57"/>
      <c r="AQ332" s="57"/>
      <c r="AR332" s="57"/>
      <c r="AS332" s="57"/>
      <c r="AT332" s="57"/>
      <c r="AU332" s="57"/>
      <c r="AV332" s="57"/>
      <c r="AW332" s="57"/>
      <c r="AX332" s="57"/>
      <c r="AY332" s="57"/>
      <c r="AZ332" s="57"/>
      <c r="BA332" s="57"/>
      <c r="BB332" s="57"/>
      <c r="BC332" s="57"/>
      <c r="BD332" s="57"/>
      <c r="BE332" s="57"/>
      <c r="BF332" s="57"/>
      <c r="BG332" s="57"/>
      <c r="BH332" s="57"/>
      <c r="BI332" s="57"/>
      <c r="BJ332" s="57"/>
      <c r="BK332" s="57"/>
      <c r="BL332" s="57"/>
      <c r="BM332" s="57"/>
      <c r="BN332" s="57"/>
      <c r="BO332" s="57"/>
      <c r="BP332" s="57"/>
      <c r="BQ332" s="57"/>
      <c r="BR332" s="57"/>
      <c r="BS332" s="57"/>
      <c r="BT332" s="57"/>
      <c r="BU332" s="57"/>
      <c r="BV332" s="57"/>
      <c r="BW332" s="57"/>
      <c r="BX332" s="57"/>
      <c r="BY332" s="57"/>
      <c r="BZ332" s="57"/>
      <c r="CA332" s="57"/>
      <c r="CB332" s="57"/>
      <c r="CC332" s="57"/>
      <c r="CD332" s="57"/>
      <c r="CE332" s="57"/>
      <c r="CF332" s="57"/>
      <c r="CG332" s="57"/>
      <c r="CH332" s="57"/>
      <c r="CI332" s="57"/>
      <c r="CJ332" s="57"/>
      <c r="CK332" s="57"/>
      <c r="CL332" s="57"/>
      <c r="CM332" s="57"/>
      <c r="CN332" s="57"/>
      <c r="CO332" s="57"/>
      <c r="CP332" s="57"/>
      <c r="CQ332" s="57"/>
      <c r="CR332" s="57"/>
      <c r="CS332" s="57"/>
      <c r="CT332" s="57"/>
      <c r="CU332" s="57"/>
      <c r="CV332" s="57"/>
      <c r="CW332" s="57"/>
      <c r="CX332" s="57"/>
      <c r="CY332" s="57"/>
      <c r="CZ332" s="57"/>
      <c r="DA332" s="57"/>
      <c r="DB332" s="57"/>
      <c r="DC332" s="57"/>
      <c r="DD332" s="57"/>
      <c r="DE332" s="57"/>
      <c r="DF332" s="57"/>
      <c r="DG332" s="57"/>
      <c r="DH332" s="57"/>
      <c r="DI332" s="57"/>
      <c r="DJ332" s="57"/>
      <c r="DK332" s="57"/>
      <c r="DL332" s="57"/>
      <c r="DM332" s="57"/>
      <c r="DN332" s="57"/>
      <c r="DO332" s="57"/>
      <c r="DP332" s="57"/>
      <c r="DQ332" s="57"/>
      <c r="DR332" s="57"/>
      <c r="DS332" s="57"/>
      <c r="DT332" s="57"/>
      <c r="DU332" s="57"/>
      <c r="DV332" s="101"/>
      <c r="DW332" s="57"/>
      <c r="DX332" s="57"/>
      <c r="DY332" s="57"/>
      <c r="DZ332" s="57"/>
      <c r="EA332" s="57"/>
      <c r="EB332" s="57"/>
      <c r="EC332" s="57"/>
      <c r="ED332" s="57"/>
      <c r="EE332" s="57"/>
      <c r="EF332" s="57"/>
      <c r="EG332" s="57"/>
      <c r="EH332" s="57"/>
      <c r="EI332" s="57"/>
      <c r="EJ332" s="57"/>
      <c r="EK332" s="57"/>
      <c r="EL332" s="57"/>
      <c r="EM332" s="57"/>
      <c r="EN332" s="57"/>
      <c r="EO332" s="57"/>
      <c r="EP332" s="57"/>
      <c r="EQ332" s="101"/>
      <c r="ER332" s="557"/>
    </row>
    <row r="333" spans="1:148" ht="15" customHeight="1" x14ac:dyDescent="0.25">
      <c r="A333" s="625"/>
      <c r="B333" s="1343" t="str">
        <f t="shared" si="23"/>
        <v>Desk 13</v>
      </c>
      <c r="C333" s="1348" t="str">
        <f>IF(ISBLANK(TB!C199), "", TB!C199)</f>
        <v/>
      </c>
      <c r="D333" s="1348" t="str">
        <f>IF(ISBLANK(TB!D199), "", TB!D199)</f>
        <v/>
      </c>
      <c r="E333" s="1348" t="str">
        <f>IF(ISBLANK(TB!E199), "", TB!E199)</f>
        <v/>
      </c>
      <c r="F333" s="1348" t="str">
        <f>IF(ISBLANK(TB!F199), "", TB!F199)</f>
        <v/>
      </c>
      <c r="G333" s="57"/>
      <c r="H333" s="57"/>
      <c r="I333" s="57"/>
      <c r="J333" s="57"/>
      <c r="K333" s="57"/>
      <c r="L333" s="57"/>
      <c r="M333" s="57"/>
      <c r="N333" s="57"/>
      <c r="O333" s="57"/>
      <c r="P333" s="57"/>
      <c r="Q333" s="57"/>
      <c r="R333" s="57"/>
      <c r="S333" s="57"/>
      <c r="T333" s="57"/>
      <c r="U333" s="57"/>
      <c r="V333" s="57"/>
      <c r="W333" s="57"/>
      <c r="X333" s="57"/>
      <c r="Y333" s="57"/>
      <c r="Z333" s="57"/>
      <c r="AA333" s="57"/>
      <c r="AB333" s="57"/>
      <c r="AC333" s="57"/>
      <c r="AD333" s="57"/>
      <c r="AE333" s="57"/>
      <c r="AF333" s="57"/>
      <c r="AG333" s="57"/>
      <c r="AH333" s="57"/>
      <c r="AI333" s="57"/>
      <c r="AJ333" s="57"/>
      <c r="AK333" s="57"/>
      <c r="AL333" s="57"/>
      <c r="AM333" s="57"/>
      <c r="AN333" s="57"/>
      <c r="AO333" s="57"/>
      <c r="AP333" s="57"/>
      <c r="AQ333" s="57"/>
      <c r="AR333" s="57"/>
      <c r="AS333" s="57"/>
      <c r="AT333" s="57"/>
      <c r="AU333" s="57"/>
      <c r="AV333" s="57"/>
      <c r="AW333" s="57"/>
      <c r="AX333" s="57"/>
      <c r="AY333" s="57"/>
      <c r="AZ333" s="57"/>
      <c r="BA333" s="57"/>
      <c r="BB333" s="57"/>
      <c r="BC333" s="57"/>
      <c r="BD333" s="57"/>
      <c r="BE333" s="57"/>
      <c r="BF333" s="57"/>
      <c r="BG333" s="57"/>
      <c r="BH333" s="57"/>
      <c r="BI333" s="57"/>
      <c r="BJ333" s="57"/>
      <c r="BK333" s="57"/>
      <c r="BL333" s="57"/>
      <c r="BM333" s="57"/>
      <c r="BN333" s="57"/>
      <c r="BO333" s="57"/>
      <c r="BP333" s="57"/>
      <c r="BQ333" s="57"/>
      <c r="BR333" s="57"/>
      <c r="BS333" s="57"/>
      <c r="BT333" s="57"/>
      <c r="BU333" s="57"/>
      <c r="BV333" s="57"/>
      <c r="BW333" s="57"/>
      <c r="BX333" s="57"/>
      <c r="BY333" s="57"/>
      <c r="BZ333" s="57"/>
      <c r="CA333" s="57"/>
      <c r="CB333" s="57"/>
      <c r="CC333" s="57"/>
      <c r="CD333" s="57"/>
      <c r="CE333" s="57"/>
      <c r="CF333" s="57"/>
      <c r="CG333" s="57"/>
      <c r="CH333" s="57"/>
      <c r="CI333" s="57"/>
      <c r="CJ333" s="57"/>
      <c r="CK333" s="57"/>
      <c r="CL333" s="57"/>
      <c r="CM333" s="57"/>
      <c r="CN333" s="57"/>
      <c r="CO333" s="57"/>
      <c r="CP333" s="57"/>
      <c r="CQ333" s="57"/>
      <c r="CR333" s="57"/>
      <c r="CS333" s="57"/>
      <c r="CT333" s="57"/>
      <c r="CU333" s="57"/>
      <c r="CV333" s="57"/>
      <c r="CW333" s="57"/>
      <c r="CX333" s="57"/>
      <c r="CY333" s="57"/>
      <c r="CZ333" s="57"/>
      <c r="DA333" s="57"/>
      <c r="DB333" s="57"/>
      <c r="DC333" s="57"/>
      <c r="DD333" s="57"/>
      <c r="DE333" s="57"/>
      <c r="DF333" s="57"/>
      <c r="DG333" s="57"/>
      <c r="DH333" s="57"/>
      <c r="DI333" s="57"/>
      <c r="DJ333" s="57"/>
      <c r="DK333" s="57"/>
      <c r="DL333" s="57"/>
      <c r="DM333" s="57"/>
      <c r="DN333" s="57"/>
      <c r="DO333" s="57"/>
      <c r="DP333" s="57"/>
      <c r="DQ333" s="57"/>
      <c r="DR333" s="57"/>
      <c r="DS333" s="57"/>
      <c r="DT333" s="57"/>
      <c r="DU333" s="57"/>
      <c r="DV333" s="101"/>
      <c r="DW333" s="57"/>
      <c r="DX333" s="57"/>
      <c r="DY333" s="57"/>
      <c r="DZ333" s="57"/>
      <c r="EA333" s="57"/>
      <c r="EB333" s="57"/>
      <c r="EC333" s="57"/>
      <c r="ED333" s="57"/>
      <c r="EE333" s="57"/>
      <c r="EF333" s="57"/>
      <c r="EG333" s="57"/>
      <c r="EH333" s="57"/>
      <c r="EI333" s="57"/>
      <c r="EJ333" s="57"/>
      <c r="EK333" s="57"/>
      <c r="EL333" s="57"/>
      <c r="EM333" s="57"/>
      <c r="EN333" s="57"/>
      <c r="EO333" s="57"/>
      <c r="EP333" s="57"/>
      <c r="EQ333" s="101"/>
      <c r="ER333" s="557"/>
    </row>
    <row r="334" spans="1:148" ht="15" customHeight="1" x14ac:dyDescent="0.25">
      <c r="A334" s="625"/>
      <c r="B334" s="1343" t="str">
        <f t="shared" si="23"/>
        <v>Desk 14</v>
      </c>
      <c r="C334" s="1348" t="str">
        <f>IF(ISBLANK(TB!C200), "", TB!C200)</f>
        <v/>
      </c>
      <c r="D334" s="1348" t="str">
        <f>IF(ISBLANK(TB!D200), "", TB!D200)</f>
        <v/>
      </c>
      <c r="E334" s="1348" t="str">
        <f>IF(ISBLANK(TB!E200), "", TB!E200)</f>
        <v/>
      </c>
      <c r="F334" s="1348" t="str">
        <f>IF(ISBLANK(TB!F200), "", TB!F200)</f>
        <v/>
      </c>
      <c r="G334" s="57"/>
      <c r="H334" s="57"/>
      <c r="I334" s="57"/>
      <c r="J334" s="57"/>
      <c r="K334" s="57"/>
      <c r="L334" s="57"/>
      <c r="M334" s="57"/>
      <c r="N334" s="57"/>
      <c r="O334" s="57"/>
      <c r="P334" s="57"/>
      <c r="Q334" s="57"/>
      <c r="R334" s="57"/>
      <c r="S334" s="57"/>
      <c r="T334" s="57"/>
      <c r="U334" s="57"/>
      <c r="V334" s="57"/>
      <c r="W334" s="57"/>
      <c r="X334" s="57"/>
      <c r="Y334" s="57"/>
      <c r="Z334" s="57"/>
      <c r="AA334" s="57"/>
      <c r="AB334" s="57"/>
      <c r="AC334" s="57"/>
      <c r="AD334" s="57"/>
      <c r="AE334" s="57"/>
      <c r="AF334" s="57"/>
      <c r="AG334" s="57"/>
      <c r="AH334" s="57"/>
      <c r="AI334" s="57"/>
      <c r="AJ334" s="57"/>
      <c r="AK334" s="57"/>
      <c r="AL334" s="57"/>
      <c r="AM334" s="57"/>
      <c r="AN334" s="57"/>
      <c r="AO334" s="57"/>
      <c r="AP334" s="57"/>
      <c r="AQ334" s="57"/>
      <c r="AR334" s="57"/>
      <c r="AS334" s="57"/>
      <c r="AT334" s="57"/>
      <c r="AU334" s="57"/>
      <c r="AV334" s="57"/>
      <c r="AW334" s="57"/>
      <c r="AX334" s="57"/>
      <c r="AY334" s="57"/>
      <c r="AZ334" s="57"/>
      <c r="BA334" s="57"/>
      <c r="BB334" s="57"/>
      <c r="BC334" s="57"/>
      <c r="BD334" s="57"/>
      <c r="BE334" s="57"/>
      <c r="BF334" s="57"/>
      <c r="BG334" s="57"/>
      <c r="BH334" s="57"/>
      <c r="BI334" s="57"/>
      <c r="BJ334" s="57"/>
      <c r="BK334" s="57"/>
      <c r="BL334" s="57"/>
      <c r="BM334" s="57"/>
      <c r="BN334" s="57"/>
      <c r="BO334" s="57"/>
      <c r="BP334" s="57"/>
      <c r="BQ334" s="57"/>
      <c r="BR334" s="57"/>
      <c r="BS334" s="57"/>
      <c r="BT334" s="57"/>
      <c r="BU334" s="57"/>
      <c r="BV334" s="57"/>
      <c r="BW334" s="57"/>
      <c r="BX334" s="57"/>
      <c r="BY334" s="57"/>
      <c r="BZ334" s="57"/>
      <c r="CA334" s="57"/>
      <c r="CB334" s="57"/>
      <c r="CC334" s="57"/>
      <c r="CD334" s="57"/>
      <c r="CE334" s="57"/>
      <c r="CF334" s="57"/>
      <c r="CG334" s="57"/>
      <c r="CH334" s="57"/>
      <c r="CI334" s="57"/>
      <c r="CJ334" s="57"/>
      <c r="CK334" s="57"/>
      <c r="CL334" s="57"/>
      <c r="CM334" s="57"/>
      <c r="CN334" s="57"/>
      <c r="CO334" s="57"/>
      <c r="CP334" s="57"/>
      <c r="CQ334" s="57"/>
      <c r="CR334" s="57"/>
      <c r="CS334" s="57"/>
      <c r="CT334" s="57"/>
      <c r="CU334" s="57"/>
      <c r="CV334" s="57"/>
      <c r="CW334" s="57"/>
      <c r="CX334" s="57"/>
      <c r="CY334" s="57"/>
      <c r="CZ334" s="57"/>
      <c r="DA334" s="57"/>
      <c r="DB334" s="57"/>
      <c r="DC334" s="57"/>
      <c r="DD334" s="57"/>
      <c r="DE334" s="57"/>
      <c r="DF334" s="57"/>
      <c r="DG334" s="57"/>
      <c r="DH334" s="57"/>
      <c r="DI334" s="57"/>
      <c r="DJ334" s="57"/>
      <c r="DK334" s="57"/>
      <c r="DL334" s="57"/>
      <c r="DM334" s="57"/>
      <c r="DN334" s="57"/>
      <c r="DO334" s="57"/>
      <c r="DP334" s="57"/>
      <c r="DQ334" s="57"/>
      <c r="DR334" s="57"/>
      <c r="DS334" s="57"/>
      <c r="DT334" s="57"/>
      <c r="DU334" s="57"/>
      <c r="DV334" s="101"/>
      <c r="DW334" s="57"/>
      <c r="DX334" s="57"/>
      <c r="DY334" s="57"/>
      <c r="DZ334" s="57"/>
      <c r="EA334" s="57"/>
      <c r="EB334" s="57"/>
      <c r="EC334" s="57"/>
      <c r="ED334" s="57"/>
      <c r="EE334" s="57"/>
      <c r="EF334" s="57"/>
      <c r="EG334" s="57"/>
      <c r="EH334" s="57"/>
      <c r="EI334" s="57"/>
      <c r="EJ334" s="57"/>
      <c r="EK334" s="57"/>
      <c r="EL334" s="57"/>
      <c r="EM334" s="57"/>
      <c r="EN334" s="57"/>
      <c r="EO334" s="57"/>
      <c r="EP334" s="57"/>
      <c r="EQ334" s="101"/>
      <c r="ER334" s="557"/>
    </row>
    <row r="335" spans="1:148" ht="15" customHeight="1" x14ac:dyDescent="0.25">
      <c r="A335" s="625"/>
      <c r="B335" s="1343" t="str">
        <f t="shared" si="23"/>
        <v>Desk 15</v>
      </c>
      <c r="C335" s="1348" t="str">
        <f>IF(ISBLANK(TB!C201), "", TB!C201)</f>
        <v/>
      </c>
      <c r="D335" s="1348" t="str">
        <f>IF(ISBLANK(TB!D201), "", TB!D201)</f>
        <v/>
      </c>
      <c r="E335" s="1348" t="str">
        <f>IF(ISBLANK(TB!E201), "", TB!E201)</f>
        <v/>
      </c>
      <c r="F335" s="1348" t="str">
        <f>IF(ISBLANK(TB!F201), "", TB!F201)</f>
        <v/>
      </c>
      <c r="G335" s="57"/>
      <c r="H335" s="57"/>
      <c r="I335" s="57"/>
      <c r="J335" s="57"/>
      <c r="K335" s="57"/>
      <c r="L335" s="57"/>
      <c r="M335" s="57"/>
      <c r="N335" s="57"/>
      <c r="O335" s="57"/>
      <c r="P335" s="57"/>
      <c r="Q335" s="57"/>
      <c r="R335" s="57"/>
      <c r="S335" s="57"/>
      <c r="T335" s="57"/>
      <c r="U335" s="57"/>
      <c r="V335" s="57"/>
      <c r="W335" s="57"/>
      <c r="X335" s="57"/>
      <c r="Y335" s="57"/>
      <c r="Z335" s="57"/>
      <c r="AA335" s="57"/>
      <c r="AB335" s="57"/>
      <c r="AC335" s="57"/>
      <c r="AD335" s="57"/>
      <c r="AE335" s="57"/>
      <c r="AF335" s="57"/>
      <c r="AG335" s="57"/>
      <c r="AH335" s="57"/>
      <c r="AI335" s="57"/>
      <c r="AJ335" s="57"/>
      <c r="AK335" s="57"/>
      <c r="AL335" s="57"/>
      <c r="AM335" s="57"/>
      <c r="AN335" s="57"/>
      <c r="AO335" s="57"/>
      <c r="AP335" s="57"/>
      <c r="AQ335" s="57"/>
      <c r="AR335" s="57"/>
      <c r="AS335" s="57"/>
      <c r="AT335" s="57"/>
      <c r="AU335" s="57"/>
      <c r="AV335" s="57"/>
      <c r="AW335" s="57"/>
      <c r="AX335" s="57"/>
      <c r="AY335" s="57"/>
      <c r="AZ335" s="57"/>
      <c r="BA335" s="57"/>
      <c r="BB335" s="57"/>
      <c r="BC335" s="57"/>
      <c r="BD335" s="57"/>
      <c r="BE335" s="57"/>
      <c r="BF335" s="57"/>
      <c r="BG335" s="57"/>
      <c r="BH335" s="57"/>
      <c r="BI335" s="57"/>
      <c r="BJ335" s="57"/>
      <c r="BK335" s="57"/>
      <c r="BL335" s="57"/>
      <c r="BM335" s="57"/>
      <c r="BN335" s="57"/>
      <c r="BO335" s="57"/>
      <c r="BP335" s="57"/>
      <c r="BQ335" s="57"/>
      <c r="BR335" s="57"/>
      <c r="BS335" s="57"/>
      <c r="BT335" s="57"/>
      <c r="BU335" s="57"/>
      <c r="BV335" s="57"/>
      <c r="BW335" s="57"/>
      <c r="BX335" s="57"/>
      <c r="BY335" s="57"/>
      <c r="BZ335" s="57"/>
      <c r="CA335" s="57"/>
      <c r="CB335" s="57"/>
      <c r="CC335" s="57"/>
      <c r="CD335" s="57"/>
      <c r="CE335" s="57"/>
      <c r="CF335" s="57"/>
      <c r="CG335" s="57"/>
      <c r="CH335" s="57"/>
      <c r="CI335" s="57"/>
      <c r="CJ335" s="57"/>
      <c r="CK335" s="57"/>
      <c r="CL335" s="57"/>
      <c r="CM335" s="57"/>
      <c r="CN335" s="57"/>
      <c r="CO335" s="57"/>
      <c r="CP335" s="57"/>
      <c r="CQ335" s="57"/>
      <c r="CR335" s="57"/>
      <c r="CS335" s="57"/>
      <c r="CT335" s="57"/>
      <c r="CU335" s="57"/>
      <c r="CV335" s="57"/>
      <c r="CW335" s="57"/>
      <c r="CX335" s="57"/>
      <c r="CY335" s="57"/>
      <c r="CZ335" s="57"/>
      <c r="DA335" s="57"/>
      <c r="DB335" s="57"/>
      <c r="DC335" s="57"/>
      <c r="DD335" s="57"/>
      <c r="DE335" s="57"/>
      <c r="DF335" s="57"/>
      <c r="DG335" s="57"/>
      <c r="DH335" s="57"/>
      <c r="DI335" s="57"/>
      <c r="DJ335" s="57"/>
      <c r="DK335" s="57"/>
      <c r="DL335" s="57"/>
      <c r="DM335" s="57"/>
      <c r="DN335" s="57"/>
      <c r="DO335" s="57"/>
      <c r="DP335" s="57"/>
      <c r="DQ335" s="57"/>
      <c r="DR335" s="57"/>
      <c r="DS335" s="57"/>
      <c r="DT335" s="57"/>
      <c r="DU335" s="57"/>
      <c r="DV335" s="101"/>
      <c r="DW335" s="57"/>
      <c r="DX335" s="57"/>
      <c r="DY335" s="57"/>
      <c r="DZ335" s="57"/>
      <c r="EA335" s="57"/>
      <c r="EB335" s="57"/>
      <c r="EC335" s="57"/>
      <c r="ED335" s="57"/>
      <c r="EE335" s="57"/>
      <c r="EF335" s="57"/>
      <c r="EG335" s="57"/>
      <c r="EH335" s="57"/>
      <c r="EI335" s="57"/>
      <c r="EJ335" s="57"/>
      <c r="EK335" s="57"/>
      <c r="EL335" s="57"/>
      <c r="EM335" s="57"/>
      <c r="EN335" s="57"/>
      <c r="EO335" s="57"/>
      <c r="EP335" s="57"/>
      <c r="EQ335" s="101"/>
      <c r="ER335" s="557"/>
    </row>
    <row r="336" spans="1:148" ht="15" customHeight="1" x14ac:dyDescent="0.25">
      <c r="A336" s="625"/>
      <c r="B336" s="1343" t="str">
        <f t="shared" si="23"/>
        <v>Desk 16</v>
      </c>
      <c r="C336" s="1348" t="str">
        <f>IF(ISBLANK(TB!C202), "", TB!C202)</f>
        <v/>
      </c>
      <c r="D336" s="1348" t="str">
        <f>IF(ISBLANK(TB!D202), "", TB!D202)</f>
        <v/>
      </c>
      <c r="E336" s="1348" t="str">
        <f>IF(ISBLANK(TB!E202), "", TB!E202)</f>
        <v/>
      </c>
      <c r="F336" s="1348" t="str">
        <f>IF(ISBLANK(TB!F202), "", TB!F202)</f>
        <v/>
      </c>
      <c r="G336" s="57"/>
      <c r="H336" s="57"/>
      <c r="I336" s="57"/>
      <c r="J336" s="57"/>
      <c r="K336" s="57"/>
      <c r="L336" s="57"/>
      <c r="M336" s="57"/>
      <c r="N336" s="57"/>
      <c r="O336" s="57"/>
      <c r="P336" s="57"/>
      <c r="Q336" s="57"/>
      <c r="R336" s="57"/>
      <c r="S336" s="57"/>
      <c r="T336" s="57"/>
      <c r="U336" s="57"/>
      <c r="V336" s="57"/>
      <c r="W336" s="57"/>
      <c r="X336" s="57"/>
      <c r="Y336" s="57"/>
      <c r="Z336" s="57"/>
      <c r="AA336" s="57"/>
      <c r="AB336" s="57"/>
      <c r="AC336" s="57"/>
      <c r="AD336" s="57"/>
      <c r="AE336" s="57"/>
      <c r="AF336" s="57"/>
      <c r="AG336" s="57"/>
      <c r="AH336" s="57"/>
      <c r="AI336" s="57"/>
      <c r="AJ336" s="57"/>
      <c r="AK336" s="57"/>
      <c r="AL336" s="57"/>
      <c r="AM336" s="57"/>
      <c r="AN336" s="57"/>
      <c r="AO336" s="57"/>
      <c r="AP336" s="57"/>
      <c r="AQ336" s="57"/>
      <c r="AR336" s="57"/>
      <c r="AS336" s="57"/>
      <c r="AT336" s="57"/>
      <c r="AU336" s="57"/>
      <c r="AV336" s="57"/>
      <c r="AW336" s="57"/>
      <c r="AX336" s="57"/>
      <c r="AY336" s="57"/>
      <c r="AZ336" s="57"/>
      <c r="BA336" s="57"/>
      <c r="BB336" s="57"/>
      <c r="BC336" s="57"/>
      <c r="BD336" s="57"/>
      <c r="BE336" s="57"/>
      <c r="BF336" s="57"/>
      <c r="BG336" s="57"/>
      <c r="BH336" s="57"/>
      <c r="BI336" s="57"/>
      <c r="BJ336" s="57"/>
      <c r="BK336" s="57"/>
      <c r="BL336" s="57"/>
      <c r="BM336" s="57"/>
      <c r="BN336" s="57"/>
      <c r="BO336" s="57"/>
      <c r="BP336" s="57"/>
      <c r="BQ336" s="57"/>
      <c r="BR336" s="57"/>
      <c r="BS336" s="57"/>
      <c r="BT336" s="57"/>
      <c r="BU336" s="57"/>
      <c r="BV336" s="57"/>
      <c r="BW336" s="57"/>
      <c r="BX336" s="57"/>
      <c r="BY336" s="57"/>
      <c r="BZ336" s="57"/>
      <c r="CA336" s="57"/>
      <c r="CB336" s="57"/>
      <c r="CC336" s="57"/>
      <c r="CD336" s="57"/>
      <c r="CE336" s="57"/>
      <c r="CF336" s="57"/>
      <c r="CG336" s="57"/>
      <c r="CH336" s="57"/>
      <c r="CI336" s="57"/>
      <c r="CJ336" s="57"/>
      <c r="CK336" s="57"/>
      <c r="CL336" s="57"/>
      <c r="CM336" s="57"/>
      <c r="CN336" s="57"/>
      <c r="CO336" s="57"/>
      <c r="CP336" s="57"/>
      <c r="CQ336" s="57"/>
      <c r="CR336" s="57"/>
      <c r="CS336" s="57"/>
      <c r="CT336" s="57"/>
      <c r="CU336" s="57"/>
      <c r="CV336" s="57"/>
      <c r="CW336" s="57"/>
      <c r="CX336" s="57"/>
      <c r="CY336" s="57"/>
      <c r="CZ336" s="57"/>
      <c r="DA336" s="57"/>
      <c r="DB336" s="57"/>
      <c r="DC336" s="57"/>
      <c r="DD336" s="57"/>
      <c r="DE336" s="57"/>
      <c r="DF336" s="57"/>
      <c r="DG336" s="57"/>
      <c r="DH336" s="57"/>
      <c r="DI336" s="57"/>
      <c r="DJ336" s="57"/>
      <c r="DK336" s="57"/>
      <c r="DL336" s="57"/>
      <c r="DM336" s="57"/>
      <c r="DN336" s="57"/>
      <c r="DO336" s="57"/>
      <c r="DP336" s="57"/>
      <c r="DQ336" s="57"/>
      <c r="DR336" s="57"/>
      <c r="DS336" s="57"/>
      <c r="DT336" s="57"/>
      <c r="DU336" s="57"/>
      <c r="DV336" s="101"/>
      <c r="DW336" s="57"/>
      <c r="DX336" s="57"/>
      <c r="DY336" s="57"/>
      <c r="DZ336" s="57"/>
      <c r="EA336" s="57"/>
      <c r="EB336" s="57"/>
      <c r="EC336" s="57"/>
      <c r="ED336" s="57"/>
      <c r="EE336" s="57"/>
      <c r="EF336" s="57"/>
      <c r="EG336" s="57"/>
      <c r="EH336" s="57"/>
      <c r="EI336" s="57"/>
      <c r="EJ336" s="57"/>
      <c r="EK336" s="57"/>
      <c r="EL336" s="57"/>
      <c r="EM336" s="57"/>
      <c r="EN336" s="57"/>
      <c r="EO336" s="57"/>
      <c r="EP336" s="57"/>
      <c r="EQ336" s="101"/>
      <c r="ER336" s="557"/>
    </row>
    <row r="337" spans="1:148" ht="15" customHeight="1" x14ac:dyDescent="0.25">
      <c r="A337" s="625"/>
      <c r="B337" s="1343" t="str">
        <f t="shared" si="23"/>
        <v>Desk 17</v>
      </c>
      <c r="C337" s="1348" t="str">
        <f>IF(ISBLANK(TB!C203), "", TB!C203)</f>
        <v/>
      </c>
      <c r="D337" s="1348" t="str">
        <f>IF(ISBLANK(TB!D203), "", TB!D203)</f>
        <v/>
      </c>
      <c r="E337" s="1348" t="str">
        <f>IF(ISBLANK(TB!E203), "", TB!E203)</f>
        <v/>
      </c>
      <c r="F337" s="1348" t="str">
        <f>IF(ISBLANK(TB!F203), "", TB!F203)</f>
        <v/>
      </c>
      <c r="G337" s="57"/>
      <c r="H337" s="57"/>
      <c r="I337" s="57"/>
      <c r="J337" s="57"/>
      <c r="K337" s="57"/>
      <c r="L337" s="57"/>
      <c r="M337" s="57"/>
      <c r="N337" s="57"/>
      <c r="O337" s="57"/>
      <c r="P337" s="57"/>
      <c r="Q337" s="57"/>
      <c r="R337" s="57"/>
      <c r="S337" s="57"/>
      <c r="T337" s="57"/>
      <c r="U337" s="57"/>
      <c r="V337" s="57"/>
      <c r="W337" s="57"/>
      <c r="X337" s="57"/>
      <c r="Y337" s="57"/>
      <c r="Z337" s="57"/>
      <c r="AA337" s="57"/>
      <c r="AB337" s="57"/>
      <c r="AC337" s="57"/>
      <c r="AD337" s="57"/>
      <c r="AE337" s="57"/>
      <c r="AF337" s="57"/>
      <c r="AG337" s="57"/>
      <c r="AH337" s="57"/>
      <c r="AI337" s="57"/>
      <c r="AJ337" s="57"/>
      <c r="AK337" s="57"/>
      <c r="AL337" s="57"/>
      <c r="AM337" s="57"/>
      <c r="AN337" s="57"/>
      <c r="AO337" s="57"/>
      <c r="AP337" s="57"/>
      <c r="AQ337" s="57"/>
      <c r="AR337" s="57"/>
      <c r="AS337" s="57"/>
      <c r="AT337" s="57"/>
      <c r="AU337" s="57"/>
      <c r="AV337" s="57"/>
      <c r="AW337" s="57"/>
      <c r="AX337" s="57"/>
      <c r="AY337" s="57"/>
      <c r="AZ337" s="57"/>
      <c r="BA337" s="57"/>
      <c r="BB337" s="57"/>
      <c r="BC337" s="57"/>
      <c r="BD337" s="57"/>
      <c r="BE337" s="57"/>
      <c r="BF337" s="57"/>
      <c r="BG337" s="57"/>
      <c r="BH337" s="57"/>
      <c r="BI337" s="57"/>
      <c r="BJ337" s="57"/>
      <c r="BK337" s="57"/>
      <c r="BL337" s="57"/>
      <c r="BM337" s="57"/>
      <c r="BN337" s="57"/>
      <c r="BO337" s="57"/>
      <c r="BP337" s="57"/>
      <c r="BQ337" s="57"/>
      <c r="BR337" s="57"/>
      <c r="BS337" s="57"/>
      <c r="BT337" s="57"/>
      <c r="BU337" s="57"/>
      <c r="BV337" s="57"/>
      <c r="BW337" s="57"/>
      <c r="BX337" s="57"/>
      <c r="BY337" s="57"/>
      <c r="BZ337" s="57"/>
      <c r="CA337" s="57"/>
      <c r="CB337" s="57"/>
      <c r="CC337" s="57"/>
      <c r="CD337" s="57"/>
      <c r="CE337" s="57"/>
      <c r="CF337" s="57"/>
      <c r="CG337" s="57"/>
      <c r="CH337" s="57"/>
      <c r="CI337" s="57"/>
      <c r="CJ337" s="57"/>
      <c r="CK337" s="57"/>
      <c r="CL337" s="57"/>
      <c r="CM337" s="57"/>
      <c r="CN337" s="57"/>
      <c r="CO337" s="57"/>
      <c r="CP337" s="57"/>
      <c r="CQ337" s="57"/>
      <c r="CR337" s="57"/>
      <c r="CS337" s="57"/>
      <c r="CT337" s="57"/>
      <c r="CU337" s="57"/>
      <c r="CV337" s="57"/>
      <c r="CW337" s="57"/>
      <c r="CX337" s="57"/>
      <c r="CY337" s="57"/>
      <c r="CZ337" s="57"/>
      <c r="DA337" s="57"/>
      <c r="DB337" s="57"/>
      <c r="DC337" s="57"/>
      <c r="DD337" s="57"/>
      <c r="DE337" s="57"/>
      <c r="DF337" s="57"/>
      <c r="DG337" s="57"/>
      <c r="DH337" s="57"/>
      <c r="DI337" s="57"/>
      <c r="DJ337" s="57"/>
      <c r="DK337" s="57"/>
      <c r="DL337" s="57"/>
      <c r="DM337" s="57"/>
      <c r="DN337" s="57"/>
      <c r="DO337" s="57"/>
      <c r="DP337" s="57"/>
      <c r="DQ337" s="57"/>
      <c r="DR337" s="57"/>
      <c r="DS337" s="57"/>
      <c r="DT337" s="57"/>
      <c r="DU337" s="57"/>
      <c r="DV337" s="101"/>
      <c r="DW337" s="57"/>
      <c r="DX337" s="57"/>
      <c r="DY337" s="57"/>
      <c r="DZ337" s="57"/>
      <c r="EA337" s="57"/>
      <c r="EB337" s="57"/>
      <c r="EC337" s="57"/>
      <c r="ED337" s="57"/>
      <c r="EE337" s="57"/>
      <c r="EF337" s="57"/>
      <c r="EG337" s="57"/>
      <c r="EH337" s="57"/>
      <c r="EI337" s="57"/>
      <c r="EJ337" s="57"/>
      <c r="EK337" s="57"/>
      <c r="EL337" s="57"/>
      <c r="EM337" s="57"/>
      <c r="EN337" s="57"/>
      <c r="EO337" s="57"/>
      <c r="EP337" s="57"/>
      <c r="EQ337" s="101"/>
      <c r="ER337" s="557"/>
    </row>
    <row r="338" spans="1:148" ht="15" customHeight="1" x14ac:dyDescent="0.25">
      <c r="A338" s="625"/>
      <c r="B338" s="1343" t="str">
        <f t="shared" si="23"/>
        <v>Desk 18</v>
      </c>
      <c r="C338" s="1348" t="str">
        <f>IF(ISBLANK(TB!C204), "", TB!C204)</f>
        <v/>
      </c>
      <c r="D338" s="1348" t="str">
        <f>IF(ISBLANK(TB!D204), "", TB!D204)</f>
        <v/>
      </c>
      <c r="E338" s="1348" t="str">
        <f>IF(ISBLANK(TB!E204), "", TB!E204)</f>
        <v/>
      </c>
      <c r="F338" s="1348" t="str">
        <f>IF(ISBLANK(TB!F204), "", TB!F204)</f>
        <v/>
      </c>
      <c r="G338" s="57"/>
      <c r="H338" s="57"/>
      <c r="I338" s="57"/>
      <c r="J338" s="57"/>
      <c r="K338" s="57"/>
      <c r="L338" s="57"/>
      <c r="M338" s="57"/>
      <c r="N338" s="57"/>
      <c r="O338" s="57"/>
      <c r="P338" s="57"/>
      <c r="Q338" s="57"/>
      <c r="R338" s="57"/>
      <c r="S338" s="57"/>
      <c r="T338" s="57"/>
      <c r="U338" s="57"/>
      <c r="V338" s="57"/>
      <c r="W338" s="57"/>
      <c r="X338" s="57"/>
      <c r="Y338" s="57"/>
      <c r="Z338" s="57"/>
      <c r="AA338" s="57"/>
      <c r="AB338" s="57"/>
      <c r="AC338" s="57"/>
      <c r="AD338" s="57"/>
      <c r="AE338" s="57"/>
      <c r="AF338" s="57"/>
      <c r="AG338" s="57"/>
      <c r="AH338" s="57"/>
      <c r="AI338" s="57"/>
      <c r="AJ338" s="57"/>
      <c r="AK338" s="57"/>
      <c r="AL338" s="57"/>
      <c r="AM338" s="57"/>
      <c r="AN338" s="57"/>
      <c r="AO338" s="57"/>
      <c r="AP338" s="57"/>
      <c r="AQ338" s="57"/>
      <c r="AR338" s="57"/>
      <c r="AS338" s="57"/>
      <c r="AT338" s="57"/>
      <c r="AU338" s="57"/>
      <c r="AV338" s="57"/>
      <c r="AW338" s="57"/>
      <c r="AX338" s="57"/>
      <c r="AY338" s="57"/>
      <c r="AZ338" s="57"/>
      <c r="BA338" s="57"/>
      <c r="BB338" s="57"/>
      <c r="BC338" s="57"/>
      <c r="BD338" s="57"/>
      <c r="BE338" s="57"/>
      <c r="BF338" s="57"/>
      <c r="BG338" s="57"/>
      <c r="BH338" s="57"/>
      <c r="BI338" s="57"/>
      <c r="BJ338" s="57"/>
      <c r="BK338" s="57"/>
      <c r="BL338" s="57"/>
      <c r="BM338" s="57"/>
      <c r="BN338" s="57"/>
      <c r="BO338" s="57"/>
      <c r="BP338" s="57"/>
      <c r="BQ338" s="57"/>
      <c r="BR338" s="57"/>
      <c r="BS338" s="57"/>
      <c r="BT338" s="57"/>
      <c r="BU338" s="57"/>
      <c r="BV338" s="57"/>
      <c r="BW338" s="57"/>
      <c r="BX338" s="57"/>
      <c r="BY338" s="57"/>
      <c r="BZ338" s="57"/>
      <c r="CA338" s="57"/>
      <c r="CB338" s="57"/>
      <c r="CC338" s="57"/>
      <c r="CD338" s="57"/>
      <c r="CE338" s="57"/>
      <c r="CF338" s="57"/>
      <c r="CG338" s="57"/>
      <c r="CH338" s="57"/>
      <c r="CI338" s="57"/>
      <c r="CJ338" s="57"/>
      <c r="CK338" s="57"/>
      <c r="CL338" s="57"/>
      <c r="CM338" s="57"/>
      <c r="CN338" s="57"/>
      <c r="CO338" s="57"/>
      <c r="CP338" s="57"/>
      <c r="CQ338" s="57"/>
      <c r="CR338" s="57"/>
      <c r="CS338" s="57"/>
      <c r="CT338" s="57"/>
      <c r="CU338" s="57"/>
      <c r="CV338" s="57"/>
      <c r="CW338" s="57"/>
      <c r="CX338" s="57"/>
      <c r="CY338" s="57"/>
      <c r="CZ338" s="57"/>
      <c r="DA338" s="57"/>
      <c r="DB338" s="57"/>
      <c r="DC338" s="57"/>
      <c r="DD338" s="57"/>
      <c r="DE338" s="57"/>
      <c r="DF338" s="57"/>
      <c r="DG338" s="57"/>
      <c r="DH338" s="57"/>
      <c r="DI338" s="57"/>
      <c r="DJ338" s="57"/>
      <c r="DK338" s="57"/>
      <c r="DL338" s="57"/>
      <c r="DM338" s="57"/>
      <c r="DN338" s="57"/>
      <c r="DO338" s="57"/>
      <c r="DP338" s="57"/>
      <c r="DQ338" s="57"/>
      <c r="DR338" s="57"/>
      <c r="DS338" s="57"/>
      <c r="DT338" s="57"/>
      <c r="DU338" s="57"/>
      <c r="DV338" s="101"/>
      <c r="DW338" s="57"/>
      <c r="DX338" s="57"/>
      <c r="DY338" s="57"/>
      <c r="DZ338" s="57"/>
      <c r="EA338" s="57"/>
      <c r="EB338" s="57"/>
      <c r="EC338" s="57"/>
      <c r="ED338" s="57"/>
      <c r="EE338" s="57"/>
      <c r="EF338" s="57"/>
      <c r="EG338" s="57"/>
      <c r="EH338" s="57"/>
      <c r="EI338" s="57"/>
      <c r="EJ338" s="57"/>
      <c r="EK338" s="57"/>
      <c r="EL338" s="57"/>
      <c r="EM338" s="57"/>
      <c r="EN338" s="57"/>
      <c r="EO338" s="57"/>
      <c r="EP338" s="57"/>
      <c r="EQ338" s="101"/>
      <c r="ER338" s="557"/>
    </row>
    <row r="339" spans="1:148" ht="15" customHeight="1" x14ac:dyDescent="0.25">
      <c r="A339" s="625"/>
      <c r="B339" s="1343" t="str">
        <f t="shared" si="23"/>
        <v>Desk 19</v>
      </c>
      <c r="C339" s="1348" t="str">
        <f>IF(ISBLANK(TB!C205), "", TB!C205)</f>
        <v/>
      </c>
      <c r="D339" s="1348" t="str">
        <f>IF(ISBLANK(TB!D205), "", TB!D205)</f>
        <v/>
      </c>
      <c r="E339" s="1348" t="str">
        <f>IF(ISBLANK(TB!E205), "", TB!E205)</f>
        <v/>
      </c>
      <c r="F339" s="1348" t="str">
        <f>IF(ISBLANK(TB!F205), "", TB!F205)</f>
        <v/>
      </c>
      <c r="G339" s="57"/>
      <c r="H339" s="57"/>
      <c r="I339" s="57"/>
      <c r="J339" s="57"/>
      <c r="K339" s="57"/>
      <c r="L339" s="57"/>
      <c r="M339" s="57"/>
      <c r="N339" s="57"/>
      <c r="O339" s="57"/>
      <c r="P339" s="57"/>
      <c r="Q339" s="57"/>
      <c r="R339" s="57"/>
      <c r="S339" s="57"/>
      <c r="T339" s="57"/>
      <c r="U339" s="57"/>
      <c r="V339" s="57"/>
      <c r="W339" s="57"/>
      <c r="X339" s="57"/>
      <c r="Y339" s="57"/>
      <c r="Z339" s="57"/>
      <c r="AA339" s="57"/>
      <c r="AB339" s="57"/>
      <c r="AC339" s="57"/>
      <c r="AD339" s="57"/>
      <c r="AE339" s="57"/>
      <c r="AF339" s="57"/>
      <c r="AG339" s="57"/>
      <c r="AH339" s="57"/>
      <c r="AI339" s="57"/>
      <c r="AJ339" s="57"/>
      <c r="AK339" s="57"/>
      <c r="AL339" s="57"/>
      <c r="AM339" s="57"/>
      <c r="AN339" s="57"/>
      <c r="AO339" s="57"/>
      <c r="AP339" s="57"/>
      <c r="AQ339" s="57"/>
      <c r="AR339" s="57"/>
      <c r="AS339" s="57"/>
      <c r="AT339" s="57"/>
      <c r="AU339" s="57"/>
      <c r="AV339" s="57"/>
      <c r="AW339" s="57"/>
      <c r="AX339" s="57"/>
      <c r="AY339" s="57"/>
      <c r="AZ339" s="57"/>
      <c r="BA339" s="57"/>
      <c r="BB339" s="57"/>
      <c r="BC339" s="57"/>
      <c r="BD339" s="57"/>
      <c r="BE339" s="57"/>
      <c r="BF339" s="57"/>
      <c r="BG339" s="57"/>
      <c r="BH339" s="57"/>
      <c r="BI339" s="57"/>
      <c r="BJ339" s="57"/>
      <c r="BK339" s="57"/>
      <c r="BL339" s="57"/>
      <c r="BM339" s="57"/>
      <c r="BN339" s="57"/>
      <c r="BO339" s="57"/>
      <c r="BP339" s="57"/>
      <c r="BQ339" s="57"/>
      <c r="BR339" s="57"/>
      <c r="BS339" s="57"/>
      <c r="BT339" s="57"/>
      <c r="BU339" s="57"/>
      <c r="BV339" s="57"/>
      <c r="BW339" s="57"/>
      <c r="BX339" s="57"/>
      <c r="BY339" s="57"/>
      <c r="BZ339" s="57"/>
      <c r="CA339" s="57"/>
      <c r="CB339" s="57"/>
      <c r="CC339" s="57"/>
      <c r="CD339" s="57"/>
      <c r="CE339" s="57"/>
      <c r="CF339" s="57"/>
      <c r="CG339" s="57"/>
      <c r="CH339" s="57"/>
      <c r="CI339" s="57"/>
      <c r="CJ339" s="57"/>
      <c r="CK339" s="57"/>
      <c r="CL339" s="57"/>
      <c r="CM339" s="57"/>
      <c r="CN339" s="57"/>
      <c r="CO339" s="57"/>
      <c r="CP339" s="57"/>
      <c r="CQ339" s="57"/>
      <c r="CR339" s="57"/>
      <c r="CS339" s="57"/>
      <c r="CT339" s="57"/>
      <c r="CU339" s="57"/>
      <c r="CV339" s="57"/>
      <c r="CW339" s="57"/>
      <c r="CX339" s="57"/>
      <c r="CY339" s="57"/>
      <c r="CZ339" s="57"/>
      <c r="DA339" s="57"/>
      <c r="DB339" s="57"/>
      <c r="DC339" s="57"/>
      <c r="DD339" s="57"/>
      <c r="DE339" s="57"/>
      <c r="DF339" s="57"/>
      <c r="DG339" s="57"/>
      <c r="DH339" s="57"/>
      <c r="DI339" s="57"/>
      <c r="DJ339" s="57"/>
      <c r="DK339" s="57"/>
      <c r="DL339" s="57"/>
      <c r="DM339" s="57"/>
      <c r="DN339" s="57"/>
      <c r="DO339" s="57"/>
      <c r="DP339" s="57"/>
      <c r="DQ339" s="57"/>
      <c r="DR339" s="57"/>
      <c r="DS339" s="57"/>
      <c r="DT339" s="57"/>
      <c r="DU339" s="57"/>
      <c r="DV339" s="101"/>
      <c r="DW339" s="57"/>
      <c r="DX339" s="57"/>
      <c r="DY339" s="57"/>
      <c r="DZ339" s="57"/>
      <c r="EA339" s="57"/>
      <c r="EB339" s="57"/>
      <c r="EC339" s="57"/>
      <c r="ED339" s="57"/>
      <c r="EE339" s="57"/>
      <c r="EF339" s="57"/>
      <c r="EG339" s="57"/>
      <c r="EH339" s="57"/>
      <c r="EI339" s="57"/>
      <c r="EJ339" s="57"/>
      <c r="EK339" s="57"/>
      <c r="EL339" s="57"/>
      <c r="EM339" s="57"/>
      <c r="EN339" s="57"/>
      <c r="EO339" s="57"/>
      <c r="EP339" s="57"/>
      <c r="EQ339" s="101"/>
      <c r="ER339" s="557"/>
    </row>
    <row r="340" spans="1:148" ht="15" customHeight="1" x14ac:dyDescent="0.25">
      <c r="A340" s="625"/>
      <c r="B340" s="1343" t="str">
        <f t="shared" si="23"/>
        <v>Desk 20</v>
      </c>
      <c r="C340" s="1348" t="str">
        <f>IF(ISBLANK(TB!C206), "", TB!C206)</f>
        <v/>
      </c>
      <c r="D340" s="1348" t="str">
        <f>IF(ISBLANK(TB!D206), "", TB!D206)</f>
        <v/>
      </c>
      <c r="E340" s="1348" t="str">
        <f>IF(ISBLANK(TB!E206), "", TB!E206)</f>
        <v/>
      </c>
      <c r="F340" s="1348" t="str">
        <f>IF(ISBLANK(TB!F206), "", TB!F206)</f>
        <v/>
      </c>
      <c r="G340" s="57"/>
      <c r="H340" s="57"/>
      <c r="I340" s="57"/>
      <c r="J340" s="57"/>
      <c r="K340" s="57"/>
      <c r="L340" s="57"/>
      <c r="M340" s="57"/>
      <c r="N340" s="57"/>
      <c r="O340" s="57"/>
      <c r="P340" s="57"/>
      <c r="Q340" s="57"/>
      <c r="R340" s="57"/>
      <c r="S340" s="57"/>
      <c r="T340" s="57"/>
      <c r="U340" s="57"/>
      <c r="V340" s="57"/>
      <c r="W340" s="57"/>
      <c r="X340" s="57"/>
      <c r="Y340" s="57"/>
      <c r="Z340" s="57"/>
      <c r="AA340" s="57"/>
      <c r="AB340" s="57"/>
      <c r="AC340" s="57"/>
      <c r="AD340" s="57"/>
      <c r="AE340" s="57"/>
      <c r="AF340" s="57"/>
      <c r="AG340" s="57"/>
      <c r="AH340" s="57"/>
      <c r="AI340" s="57"/>
      <c r="AJ340" s="57"/>
      <c r="AK340" s="57"/>
      <c r="AL340" s="57"/>
      <c r="AM340" s="57"/>
      <c r="AN340" s="57"/>
      <c r="AO340" s="57"/>
      <c r="AP340" s="57"/>
      <c r="AQ340" s="57"/>
      <c r="AR340" s="57"/>
      <c r="AS340" s="57"/>
      <c r="AT340" s="57"/>
      <c r="AU340" s="57"/>
      <c r="AV340" s="57"/>
      <c r="AW340" s="57"/>
      <c r="AX340" s="57"/>
      <c r="AY340" s="57"/>
      <c r="AZ340" s="57"/>
      <c r="BA340" s="57"/>
      <c r="BB340" s="57"/>
      <c r="BC340" s="57"/>
      <c r="BD340" s="57"/>
      <c r="BE340" s="57"/>
      <c r="BF340" s="57"/>
      <c r="BG340" s="57"/>
      <c r="BH340" s="57"/>
      <c r="BI340" s="57"/>
      <c r="BJ340" s="57"/>
      <c r="BK340" s="57"/>
      <c r="BL340" s="57"/>
      <c r="BM340" s="57"/>
      <c r="BN340" s="57"/>
      <c r="BO340" s="57"/>
      <c r="BP340" s="57"/>
      <c r="BQ340" s="57"/>
      <c r="BR340" s="57"/>
      <c r="BS340" s="57"/>
      <c r="BT340" s="57"/>
      <c r="BU340" s="57"/>
      <c r="BV340" s="57"/>
      <c r="BW340" s="57"/>
      <c r="BX340" s="57"/>
      <c r="BY340" s="57"/>
      <c r="BZ340" s="57"/>
      <c r="CA340" s="57"/>
      <c r="CB340" s="57"/>
      <c r="CC340" s="57"/>
      <c r="CD340" s="57"/>
      <c r="CE340" s="57"/>
      <c r="CF340" s="57"/>
      <c r="CG340" s="57"/>
      <c r="CH340" s="57"/>
      <c r="CI340" s="57"/>
      <c r="CJ340" s="57"/>
      <c r="CK340" s="57"/>
      <c r="CL340" s="57"/>
      <c r="CM340" s="57"/>
      <c r="CN340" s="57"/>
      <c r="CO340" s="57"/>
      <c r="CP340" s="57"/>
      <c r="CQ340" s="57"/>
      <c r="CR340" s="57"/>
      <c r="CS340" s="57"/>
      <c r="CT340" s="57"/>
      <c r="CU340" s="57"/>
      <c r="CV340" s="57"/>
      <c r="CW340" s="57"/>
      <c r="CX340" s="57"/>
      <c r="CY340" s="57"/>
      <c r="CZ340" s="57"/>
      <c r="DA340" s="57"/>
      <c r="DB340" s="57"/>
      <c r="DC340" s="57"/>
      <c r="DD340" s="57"/>
      <c r="DE340" s="57"/>
      <c r="DF340" s="57"/>
      <c r="DG340" s="57"/>
      <c r="DH340" s="57"/>
      <c r="DI340" s="57"/>
      <c r="DJ340" s="57"/>
      <c r="DK340" s="57"/>
      <c r="DL340" s="57"/>
      <c r="DM340" s="57"/>
      <c r="DN340" s="57"/>
      <c r="DO340" s="57"/>
      <c r="DP340" s="57"/>
      <c r="DQ340" s="57"/>
      <c r="DR340" s="57"/>
      <c r="DS340" s="57"/>
      <c r="DT340" s="57"/>
      <c r="DU340" s="57"/>
      <c r="DV340" s="101"/>
      <c r="DW340" s="57"/>
      <c r="DX340" s="57"/>
      <c r="DY340" s="57"/>
      <c r="DZ340" s="57"/>
      <c r="EA340" s="57"/>
      <c r="EB340" s="57"/>
      <c r="EC340" s="57"/>
      <c r="ED340" s="57"/>
      <c r="EE340" s="57"/>
      <c r="EF340" s="57"/>
      <c r="EG340" s="57"/>
      <c r="EH340" s="57"/>
      <c r="EI340" s="57"/>
      <c r="EJ340" s="57"/>
      <c r="EK340" s="57"/>
      <c r="EL340" s="57"/>
      <c r="EM340" s="57"/>
      <c r="EN340" s="57"/>
      <c r="EO340" s="57"/>
      <c r="EP340" s="57"/>
      <c r="EQ340" s="101"/>
      <c r="ER340" s="557"/>
    </row>
    <row r="341" spans="1:148" ht="15" customHeight="1" x14ac:dyDescent="0.25">
      <c r="A341" s="625"/>
      <c r="B341" s="1343" t="str">
        <f t="shared" si="23"/>
        <v>Desk 21</v>
      </c>
      <c r="C341" s="1348" t="str">
        <f>IF(ISBLANK(TB!C207), "", TB!C207)</f>
        <v/>
      </c>
      <c r="D341" s="1348" t="str">
        <f>IF(ISBLANK(TB!D207), "", TB!D207)</f>
        <v/>
      </c>
      <c r="E341" s="1348" t="str">
        <f>IF(ISBLANK(TB!E207), "", TB!E207)</f>
        <v/>
      </c>
      <c r="F341" s="1348" t="str">
        <f>IF(ISBLANK(TB!F207), "", TB!F207)</f>
        <v/>
      </c>
      <c r="G341" s="57"/>
      <c r="H341" s="57"/>
      <c r="I341" s="57"/>
      <c r="J341" s="57"/>
      <c r="K341" s="57"/>
      <c r="L341" s="57"/>
      <c r="M341" s="57"/>
      <c r="N341" s="57"/>
      <c r="O341" s="57"/>
      <c r="P341" s="57"/>
      <c r="Q341" s="57"/>
      <c r="R341" s="57"/>
      <c r="S341" s="57"/>
      <c r="T341" s="57"/>
      <c r="U341" s="57"/>
      <c r="V341" s="57"/>
      <c r="W341" s="57"/>
      <c r="X341" s="57"/>
      <c r="Y341" s="57"/>
      <c r="Z341" s="57"/>
      <c r="AA341" s="57"/>
      <c r="AB341" s="57"/>
      <c r="AC341" s="57"/>
      <c r="AD341" s="57"/>
      <c r="AE341" s="57"/>
      <c r="AF341" s="57"/>
      <c r="AG341" s="57"/>
      <c r="AH341" s="57"/>
      <c r="AI341" s="57"/>
      <c r="AJ341" s="57"/>
      <c r="AK341" s="57"/>
      <c r="AL341" s="57"/>
      <c r="AM341" s="57"/>
      <c r="AN341" s="57"/>
      <c r="AO341" s="57"/>
      <c r="AP341" s="57"/>
      <c r="AQ341" s="57"/>
      <c r="AR341" s="57"/>
      <c r="AS341" s="57"/>
      <c r="AT341" s="57"/>
      <c r="AU341" s="57"/>
      <c r="AV341" s="57"/>
      <c r="AW341" s="57"/>
      <c r="AX341" s="57"/>
      <c r="AY341" s="57"/>
      <c r="AZ341" s="57"/>
      <c r="BA341" s="57"/>
      <c r="BB341" s="57"/>
      <c r="BC341" s="57"/>
      <c r="BD341" s="57"/>
      <c r="BE341" s="57"/>
      <c r="BF341" s="57"/>
      <c r="BG341" s="57"/>
      <c r="BH341" s="57"/>
      <c r="BI341" s="57"/>
      <c r="BJ341" s="57"/>
      <c r="BK341" s="57"/>
      <c r="BL341" s="57"/>
      <c r="BM341" s="57"/>
      <c r="BN341" s="57"/>
      <c r="BO341" s="57"/>
      <c r="BP341" s="57"/>
      <c r="BQ341" s="57"/>
      <c r="BR341" s="57"/>
      <c r="BS341" s="57"/>
      <c r="BT341" s="57"/>
      <c r="BU341" s="57"/>
      <c r="BV341" s="57"/>
      <c r="BW341" s="57"/>
      <c r="BX341" s="57"/>
      <c r="BY341" s="57"/>
      <c r="BZ341" s="57"/>
      <c r="CA341" s="57"/>
      <c r="CB341" s="57"/>
      <c r="CC341" s="57"/>
      <c r="CD341" s="57"/>
      <c r="CE341" s="57"/>
      <c r="CF341" s="57"/>
      <c r="CG341" s="57"/>
      <c r="CH341" s="57"/>
      <c r="CI341" s="57"/>
      <c r="CJ341" s="57"/>
      <c r="CK341" s="57"/>
      <c r="CL341" s="57"/>
      <c r="CM341" s="57"/>
      <c r="CN341" s="57"/>
      <c r="CO341" s="57"/>
      <c r="CP341" s="57"/>
      <c r="CQ341" s="57"/>
      <c r="CR341" s="57"/>
      <c r="CS341" s="57"/>
      <c r="CT341" s="57"/>
      <c r="CU341" s="57"/>
      <c r="CV341" s="57"/>
      <c r="CW341" s="57"/>
      <c r="CX341" s="57"/>
      <c r="CY341" s="57"/>
      <c r="CZ341" s="57"/>
      <c r="DA341" s="57"/>
      <c r="DB341" s="57"/>
      <c r="DC341" s="57"/>
      <c r="DD341" s="57"/>
      <c r="DE341" s="57"/>
      <c r="DF341" s="57"/>
      <c r="DG341" s="57"/>
      <c r="DH341" s="57"/>
      <c r="DI341" s="57"/>
      <c r="DJ341" s="57"/>
      <c r="DK341" s="57"/>
      <c r="DL341" s="57"/>
      <c r="DM341" s="57"/>
      <c r="DN341" s="57"/>
      <c r="DO341" s="57"/>
      <c r="DP341" s="57"/>
      <c r="DQ341" s="57"/>
      <c r="DR341" s="57"/>
      <c r="DS341" s="57"/>
      <c r="DT341" s="57"/>
      <c r="DU341" s="57"/>
      <c r="DV341" s="101"/>
      <c r="DW341" s="57"/>
      <c r="DX341" s="57"/>
      <c r="DY341" s="57"/>
      <c r="DZ341" s="57"/>
      <c r="EA341" s="57"/>
      <c r="EB341" s="57"/>
      <c r="EC341" s="57"/>
      <c r="ED341" s="57"/>
      <c r="EE341" s="57"/>
      <c r="EF341" s="57"/>
      <c r="EG341" s="57"/>
      <c r="EH341" s="57"/>
      <c r="EI341" s="57"/>
      <c r="EJ341" s="57"/>
      <c r="EK341" s="57"/>
      <c r="EL341" s="57"/>
      <c r="EM341" s="57"/>
      <c r="EN341" s="57"/>
      <c r="EO341" s="57"/>
      <c r="EP341" s="57"/>
      <c r="EQ341" s="101"/>
      <c r="ER341" s="557"/>
    </row>
    <row r="342" spans="1:148" ht="15" customHeight="1" x14ac:dyDescent="0.25">
      <c r="A342" s="625"/>
      <c r="B342" s="1343" t="str">
        <f t="shared" si="23"/>
        <v>Desk 22</v>
      </c>
      <c r="C342" s="1348" t="str">
        <f>IF(ISBLANK(TB!C208), "", TB!C208)</f>
        <v/>
      </c>
      <c r="D342" s="1348" t="str">
        <f>IF(ISBLANK(TB!D208), "", TB!D208)</f>
        <v/>
      </c>
      <c r="E342" s="1348" t="str">
        <f>IF(ISBLANK(TB!E208), "", TB!E208)</f>
        <v/>
      </c>
      <c r="F342" s="1348" t="str">
        <f>IF(ISBLANK(TB!F208), "", TB!F208)</f>
        <v/>
      </c>
      <c r="G342" s="57"/>
      <c r="H342" s="57"/>
      <c r="I342" s="57"/>
      <c r="J342" s="57"/>
      <c r="K342" s="57"/>
      <c r="L342" s="57"/>
      <c r="M342" s="57"/>
      <c r="N342" s="57"/>
      <c r="O342" s="57"/>
      <c r="P342" s="57"/>
      <c r="Q342" s="57"/>
      <c r="R342" s="57"/>
      <c r="S342" s="57"/>
      <c r="T342" s="57"/>
      <c r="U342" s="57"/>
      <c r="V342" s="57"/>
      <c r="W342" s="57"/>
      <c r="X342" s="57"/>
      <c r="Y342" s="57"/>
      <c r="Z342" s="57"/>
      <c r="AA342" s="57"/>
      <c r="AB342" s="57"/>
      <c r="AC342" s="57"/>
      <c r="AD342" s="57"/>
      <c r="AE342" s="57"/>
      <c r="AF342" s="57"/>
      <c r="AG342" s="57"/>
      <c r="AH342" s="57"/>
      <c r="AI342" s="57"/>
      <c r="AJ342" s="57"/>
      <c r="AK342" s="57"/>
      <c r="AL342" s="57"/>
      <c r="AM342" s="57"/>
      <c r="AN342" s="57"/>
      <c r="AO342" s="57"/>
      <c r="AP342" s="57"/>
      <c r="AQ342" s="57"/>
      <c r="AR342" s="57"/>
      <c r="AS342" s="57"/>
      <c r="AT342" s="57"/>
      <c r="AU342" s="57"/>
      <c r="AV342" s="57"/>
      <c r="AW342" s="57"/>
      <c r="AX342" s="57"/>
      <c r="AY342" s="57"/>
      <c r="AZ342" s="57"/>
      <c r="BA342" s="57"/>
      <c r="BB342" s="57"/>
      <c r="BC342" s="57"/>
      <c r="BD342" s="57"/>
      <c r="BE342" s="57"/>
      <c r="BF342" s="57"/>
      <c r="BG342" s="57"/>
      <c r="BH342" s="57"/>
      <c r="BI342" s="57"/>
      <c r="BJ342" s="57"/>
      <c r="BK342" s="57"/>
      <c r="BL342" s="57"/>
      <c r="BM342" s="57"/>
      <c r="BN342" s="57"/>
      <c r="BO342" s="57"/>
      <c r="BP342" s="57"/>
      <c r="BQ342" s="57"/>
      <c r="BR342" s="57"/>
      <c r="BS342" s="57"/>
      <c r="BT342" s="57"/>
      <c r="BU342" s="57"/>
      <c r="BV342" s="57"/>
      <c r="BW342" s="57"/>
      <c r="BX342" s="57"/>
      <c r="BY342" s="57"/>
      <c r="BZ342" s="57"/>
      <c r="CA342" s="57"/>
      <c r="CB342" s="57"/>
      <c r="CC342" s="57"/>
      <c r="CD342" s="57"/>
      <c r="CE342" s="57"/>
      <c r="CF342" s="57"/>
      <c r="CG342" s="57"/>
      <c r="CH342" s="57"/>
      <c r="CI342" s="57"/>
      <c r="CJ342" s="57"/>
      <c r="CK342" s="57"/>
      <c r="CL342" s="57"/>
      <c r="CM342" s="57"/>
      <c r="CN342" s="57"/>
      <c r="CO342" s="57"/>
      <c r="CP342" s="57"/>
      <c r="CQ342" s="57"/>
      <c r="CR342" s="57"/>
      <c r="CS342" s="57"/>
      <c r="CT342" s="57"/>
      <c r="CU342" s="57"/>
      <c r="CV342" s="57"/>
      <c r="CW342" s="57"/>
      <c r="CX342" s="57"/>
      <c r="CY342" s="57"/>
      <c r="CZ342" s="57"/>
      <c r="DA342" s="57"/>
      <c r="DB342" s="57"/>
      <c r="DC342" s="57"/>
      <c r="DD342" s="57"/>
      <c r="DE342" s="57"/>
      <c r="DF342" s="57"/>
      <c r="DG342" s="57"/>
      <c r="DH342" s="57"/>
      <c r="DI342" s="57"/>
      <c r="DJ342" s="57"/>
      <c r="DK342" s="57"/>
      <c r="DL342" s="57"/>
      <c r="DM342" s="57"/>
      <c r="DN342" s="57"/>
      <c r="DO342" s="57"/>
      <c r="DP342" s="57"/>
      <c r="DQ342" s="57"/>
      <c r="DR342" s="57"/>
      <c r="DS342" s="57"/>
      <c r="DT342" s="57"/>
      <c r="DU342" s="57"/>
      <c r="DV342" s="101"/>
      <c r="DW342" s="57"/>
      <c r="DX342" s="57"/>
      <c r="DY342" s="57"/>
      <c r="DZ342" s="57"/>
      <c r="EA342" s="57"/>
      <c r="EB342" s="57"/>
      <c r="EC342" s="57"/>
      <c r="ED342" s="57"/>
      <c r="EE342" s="57"/>
      <c r="EF342" s="57"/>
      <c r="EG342" s="57"/>
      <c r="EH342" s="57"/>
      <c r="EI342" s="57"/>
      <c r="EJ342" s="57"/>
      <c r="EK342" s="57"/>
      <c r="EL342" s="57"/>
      <c r="EM342" s="57"/>
      <c r="EN342" s="57"/>
      <c r="EO342" s="57"/>
      <c r="EP342" s="57"/>
      <c r="EQ342" s="101"/>
      <c r="ER342" s="557"/>
    </row>
    <row r="343" spans="1:148" ht="15" customHeight="1" x14ac:dyDescent="0.25">
      <c r="A343" s="625"/>
      <c r="B343" s="1343" t="str">
        <f t="shared" si="23"/>
        <v>Desk 23</v>
      </c>
      <c r="C343" s="1348" t="str">
        <f>IF(ISBLANK(TB!C209), "", TB!C209)</f>
        <v/>
      </c>
      <c r="D343" s="1348" t="str">
        <f>IF(ISBLANK(TB!D209), "", TB!D209)</f>
        <v/>
      </c>
      <c r="E343" s="1348" t="str">
        <f>IF(ISBLANK(TB!E209), "", TB!E209)</f>
        <v/>
      </c>
      <c r="F343" s="1348" t="str">
        <f>IF(ISBLANK(TB!F209), "", TB!F209)</f>
        <v/>
      </c>
      <c r="G343" s="57"/>
      <c r="H343" s="57"/>
      <c r="I343" s="57"/>
      <c r="J343" s="57"/>
      <c r="K343" s="57"/>
      <c r="L343" s="57"/>
      <c r="M343" s="57"/>
      <c r="N343" s="57"/>
      <c r="O343" s="57"/>
      <c r="P343" s="57"/>
      <c r="Q343" s="57"/>
      <c r="R343" s="57"/>
      <c r="S343" s="57"/>
      <c r="T343" s="57"/>
      <c r="U343" s="57"/>
      <c r="V343" s="57"/>
      <c r="W343" s="57"/>
      <c r="X343" s="57"/>
      <c r="Y343" s="57"/>
      <c r="Z343" s="57"/>
      <c r="AA343" s="57"/>
      <c r="AB343" s="57"/>
      <c r="AC343" s="57"/>
      <c r="AD343" s="57"/>
      <c r="AE343" s="57"/>
      <c r="AF343" s="57"/>
      <c r="AG343" s="57"/>
      <c r="AH343" s="57"/>
      <c r="AI343" s="57"/>
      <c r="AJ343" s="57"/>
      <c r="AK343" s="57"/>
      <c r="AL343" s="57"/>
      <c r="AM343" s="57"/>
      <c r="AN343" s="57"/>
      <c r="AO343" s="57"/>
      <c r="AP343" s="57"/>
      <c r="AQ343" s="57"/>
      <c r="AR343" s="57"/>
      <c r="AS343" s="57"/>
      <c r="AT343" s="57"/>
      <c r="AU343" s="57"/>
      <c r="AV343" s="57"/>
      <c r="AW343" s="57"/>
      <c r="AX343" s="57"/>
      <c r="AY343" s="57"/>
      <c r="AZ343" s="57"/>
      <c r="BA343" s="57"/>
      <c r="BB343" s="57"/>
      <c r="BC343" s="57"/>
      <c r="BD343" s="57"/>
      <c r="BE343" s="57"/>
      <c r="BF343" s="57"/>
      <c r="BG343" s="57"/>
      <c r="BH343" s="57"/>
      <c r="BI343" s="57"/>
      <c r="BJ343" s="57"/>
      <c r="BK343" s="57"/>
      <c r="BL343" s="57"/>
      <c r="BM343" s="57"/>
      <c r="BN343" s="57"/>
      <c r="BO343" s="57"/>
      <c r="BP343" s="57"/>
      <c r="BQ343" s="57"/>
      <c r="BR343" s="57"/>
      <c r="BS343" s="57"/>
      <c r="BT343" s="57"/>
      <c r="BU343" s="57"/>
      <c r="BV343" s="57"/>
      <c r="BW343" s="57"/>
      <c r="BX343" s="57"/>
      <c r="BY343" s="57"/>
      <c r="BZ343" s="57"/>
      <c r="CA343" s="57"/>
      <c r="CB343" s="57"/>
      <c r="CC343" s="57"/>
      <c r="CD343" s="57"/>
      <c r="CE343" s="57"/>
      <c r="CF343" s="57"/>
      <c r="CG343" s="57"/>
      <c r="CH343" s="57"/>
      <c r="CI343" s="57"/>
      <c r="CJ343" s="57"/>
      <c r="CK343" s="57"/>
      <c r="CL343" s="57"/>
      <c r="CM343" s="57"/>
      <c r="CN343" s="57"/>
      <c r="CO343" s="57"/>
      <c r="CP343" s="57"/>
      <c r="CQ343" s="57"/>
      <c r="CR343" s="57"/>
      <c r="CS343" s="57"/>
      <c r="CT343" s="57"/>
      <c r="CU343" s="57"/>
      <c r="CV343" s="57"/>
      <c r="CW343" s="57"/>
      <c r="CX343" s="57"/>
      <c r="CY343" s="57"/>
      <c r="CZ343" s="57"/>
      <c r="DA343" s="57"/>
      <c r="DB343" s="57"/>
      <c r="DC343" s="57"/>
      <c r="DD343" s="57"/>
      <c r="DE343" s="57"/>
      <c r="DF343" s="57"/>
      <c r="DG343" s="57"/>
      <c r="DH343" s="57"/>
      <c r="DI343" s="57"/>
      <c r="DJ343" s="57"/>
      <c r="DK343" s="57"/>
      <c r="DL343" s="57"/>
      <c r="DM343" s="57"/>
      <c r="DN343" s="57"/>
      <c r="DO343" s="57"/>
      <c r="DP343" s="57"/>
      <c r="DQ343" s="57"/>
      <c r="DR343" s="57"/>
      <c r="DS343" s="57"/>
      <c r="DT343" s="57"/>
      <c r="DU343" s="57"/>
      <c r="DV343" s="101"/>
      <c r="DW343" s="57"/>
      <c r="DX343" s="57"/>
      <c r="DY343" s="57"/>
      <c r="DZ343" s="57"/>
      <c r="EA343" s="57"/>
      <c r="EB343" s="57"/>
      <c r="EC343" s="57"/>
      <c r="ED343" s="57"/>
      <c r="EE343" s="57"/>
      <c r="EF343" s="57"/>
      <c r="EG343" s="57"/>
      <c r="EH343" s="57"/>
      <c r="EI343" s="57"/>
      <c r="EJ343" s="57"/>
      <c r="EK343" s="57"/>
      <c r="EL343" s="57"/>
      <c r="EM343" s="57"/>
      <c r="EN343" s="57"/>
      <c r="EO343" s="57"/>
      <c r="EP343" s="57"/>
      <c r="EQ343" s="101"/>
      <c r="ER343" s="557"/>
    </row>
    <row r="344" spans="1:148" ht="15" customHeight="1" x14ac:dyDescent="0.25">
      <c r="A344" s="625"/>
      <c r="B344" s="1343" t="str">
        <f t="shared" si="23"/>
        <v>Desk 24</v>
      </c>
      <c r="C344" s="1348" t="str">
        <f>IF(ISBLANK(TB!C210), "", TB!C210)</f>
        <v/>
      </c>
      <c r="D344" s="1348" t="str">
        <f>IF(ISBLANK(TB!D210), "", TB!D210)</f>
        <v/>
      </c>
      <c r="E344" s="1348" t="str">
        <f>IF(ISBLANK(TB!E210), "", TB!E210)</f>
        <v/>
      </c>
      <c r="F344" s="1348" t="str">
        <f>IF(ISBLANK(TB!F210), "", TB!F210)</f>
        <v/>
      </c>
      <c r="G344" s="57"/>
      <c r="H344" s="57"/>
      <c r="I344" s="57"/>
      <c r="J344" s="57"/>
      <c r="K344" s="57"/>
      <c r="L344" s="57"/>
      <c r="M344" s="57"/>
      <c r="N344" s="57"/>
      <c r="O344" s="57"/>
      <c r="P344" s="57"/>
      <c r="Q344" s="57"/>
      <c r="R344" s="57"/>
      <c r="S344" s="57"/>
      <c r="T344" s="57"/>
      <c r="U344" s="57"/>
      <c r="V344" s="57"/>
      <c r="W344" s="57"/>
      <c r="X344" s="57"/>
      <c r="Y344" s="57"/>
      <c r="Z344" s="57"/>
      <c r="AA344" s="57"/>
      <c r="AB344" s="57"/>
      <c r="AC344" s="57"/>
      <c r="AD344" s="57"/>
      <c r="AE344" s="57"/>
      <c r="AF344" s="57"/>
      <c r="AG344" s="57"/>
      <c r="AH344" s="57"/>
      <c r="AI344" s="57"/>
      <c r="AJ344" s="57"/>
      <c r="AK344" s="57"/>
      <c r="AL344" s="57"/>
      <c r="AM344" s="57"/>
      <c r="AN344" s="57"/>
      <c r="AO344" s="57"/>
      <c r="AP344" s="57"/>
      <c r="AQ344" s="57"/>
      <c r="AR344" s="57"/>
      <c r="AS344" s="57"/>
      <c r="AT344" s="57"/>
      <c r="AU344" s="57"/>
      <c r="AV344" s="57"/>
      <c r="AW344" s="57"/>
      <c r="AX344" s="57"/>
      <c r="AY344" s="57"/>
      <c r="AZ344" s="57"/>
      <c r="BA344" s="57"/>
      <c r="BB344" s="57"/>
      <c r="BC344" s="57"/>
      <c r="BD344" s="57"/>
      <c r="BE344" s="57"/>
      <c r="BF344" s="57"/>
      <c r="BG344" s="57"/>
      <c r="BH344" s="57"/>
      <c r="BI344" s="57"/>
      <c r="BJ344" s="57"/>
      <c r="BK344" s="57"/>
      <c r="BL344" s="57"/>
      <c r="BM344" s="57"/>
      <c r="BN344" s="57"/>
      <c r="BO344" s="57"/>
      <c r="BP344" s="57"/>
      <c r="BQ344" s="57"/>
      <c r="BR344" s="57"/>
      <c r="BS344" s="57"/>
      <c r="BT344" s="57"/>
      <c r="BU344" s="57"/>
      <c r="BV344" s="57"/>
      <c r="BW344" s="57"/>
      <c r="BX344" s="57"/>
      <c r="BY344" s="57"/>
      <c r="BZ344" s="57"/>
      <c r="CA344" s="57"/>
      <c r="CB344" s="57"/>
      <c r="CC344" s="57"/>
      <c r="CD344" s="57"/>
      <c r="CE344" s="57"/>
      <c r="CF344" s="57"/>
      <c r="CG344" s="57"/>
      <c r="CH344" s="57"/>
      <c r="CI344" s="57"/>
      <c r="CJ344" s="57"/>
      <c r="CK344" s="57"/>
      <c r="CL344" s="57"/>
      <c r="CM344" s="57"/>
      <c r="CN344" s="57"/>
      <c r="CO344" s="57"/>
      <c r="CP344" s="57"/>
      <c r="CQ344" s="57"/>
      <c r="CR344" s="57"/>
      <c r="CS344" s="57"/>
      <c r="CT344" s="57"/>
      <c r="CU344" s="57"/>
      <c r="CV344" s="57"/>
      <c r="CW344" s="57"/>
      <c r="CX344" s="57"/>
      <c r="CY344" s="57"/>
      <c r="CZ344" s="57"/>
      <c r="DA344" s="57"/>
      <c r="DB344" s="57"/>
      <c r="DC344" s="57"/>
      <c r="DD344" s="57"/>
      <c r="DE344" s="57"/>
      <c r="DF344" s="57"/>
      <c r="DG344" s="57"/>
      <c r="DH344" s="57"/>
      <c r="DI344" s="57"/>
      <c r="DJ344" s="57"/>
      <c r="DK344" s="57"/>
      <c r="DL344" s="57"/>
      <c r="DM344" s="57"/>
      <c r="DN344" s="57"/>
      <c r="DO344" s="57"/>
      <c r="DP344" s="57"/>
      <c r="DQ344" s="57"/>
      <c r="DR344" s="57"/>
      <c r="DS344" s="57"/>
      <c r="DT344" s="57"/>
      <c r="DU344" s="57"/>
      <c r="DV344" s="101"/>
      <c r="DW344" s="57"/>
      <c r="DX344" s="57"/>
      <c r="DY344" s="57"/>
      <c r="DZ344" s="57"/>
      <c r="EA344" s="57"/>
      <c r="EB344" s="57"/>
      <c r="EC344" s="57"/>
      <c r="ED344" s="57"/>
      <c r="EE344" s="57"/>
      <c r="EF344" s="57"/>
      <c r="EG344" s="57"/>
      <c r="EH344" s="57"/>
      <c r="EI344" s="57"/>
      <c r="EJ344" s="57"/>
      <c r="EK344" s="57"/>
      <c r="EL344" s="57"/>
      <c r="EM344" s="57"/>
      <c r="EN344" s="57"/>
      <c r="EO344" s="57"/>
      <c r="EP344" s="57"/>
      <c r="EQ344" s="101"/>
      <c r="ER344" s="557"/>
    </row>
    <row r="345" spans="1:148" ht="15" customHeight="1" x14ac:dyDescent="0.25">
      <c r="A345" s="625"/>
      <c r="B345" s="1343" t="str">
        <f t="shared" si="23"/>
        <v>Desk 25</v>
      </c>
      <c r="C345" s="1348" t="str">
        <f>IF(ISBLANK(TB!C211), "", TB!C211)</f>
        <v/>
      </c>
      <c r="D345" s="1348" t="str">
        <f>IF(ISBLANK(TB!D211), "", TB!D211)</f>
        <v/>
      </c>
      <c r="E345" s="1348" t="str">
        <f>IF(ISBLANK(TB!E211), "", TB!E211)</f>
        <v/>
      </c>
      <c r="F345" s="1348" t="str">
        <f>IF(ISBLANK(TB!F211), "", TB!F211)</f>
        <v/>
      </c>
      <c r="G345" s="57"/>
      <c r="H345" s="57"/>
      <c r="I345" s="57"/>
      <c r="J345" s="57"/>
      <c r="K345" s="57"/>
      <c r="L345" s="57"/>
      <c r="M345" s="57"/>
      <c r="N345" s="57"/>
      <c r="O345" s="57"/>
      <c r="P345" s="57"/>
      <c r="Q345" s="57"/>
      <c r="R345" s="57"/>
      <c r="S345" s="57"/>
      <c r="T345" s="57"/>
      <c r="U345" s="57"/>
      <c r="V345" s="57"/>
      <c r="W345" s="57"/>
      <c r="X345" s="57"/>
      <c r="Y345" s="57"/>
      <c r="Z345" s="57"/>
      <c r="AA345" s="57"/>
      <c r="AB345" s="57"/>
      <c r="AC345" s="57"/>
      <c r="AD345" s="57"/>
      <c r="AE345" s="57"/>
      <c r="AF345" s="57"/>
      <c r="AG345" s="57"/>
      <c r="AH345" s="57"/>
      <c r="AI345" s="57"/>
      <c r="AJ345" s="57"/>
      <c r="AK345" s="57"/>
      <c r="AL345" s="57"/>
      <c r="AM345" s="57"/>
      <c r="AN345" s="57"/>
      <c r="AO345" s="57"/>
      <c r="AP345" s="57"/>
      <c r="AQ345" s="57"/>
      <c r="AR345" s="57"/>
      <c r="AS345" s="57"/>
      <c r="AT345" s="57"/>
      <c r="AU345" s="57"/>
      <c r="AV345" s="57"/>
      <c r="AW345" s="57"/>
      <c r="AX345" s="57"/>
      <c r="AY345" s="57"/>
      <c r="AZ345" s="57"/>
      <c r="BA345" s="57"/>
      <c r="BB345" s="57"/>
      <c r="BC345" s="57"/>
      <c r="BD345" s="57"/>
      <c r="BE345" s="57"/>
      <c r="BF345" s="57"/>
      <c r="BG345" s="57"/>
      <c r="BH345" s="57"/>
      <c r="BI345" s="57"/>
      <c r="BJ345" s="57"/>
      <c r="BK345" s="57"/>
      <c r="BL345" s="57"/>
      <c r="BM345" s="57"/>
      <c r="BN345" s="57"/>
      <c r="BO345" s="57"/>
      <c r="BP345" s="57"/>
      <c r="BQ345" s="57"/>
      <c r="BR345" s="57"/>
      <c r="BS345" s="57"/>
      <c r="BT345" s="57"/>
      <c r="BU345" s="57"/>
      <c r="BV345" s="57"/>
      <c r="BW345" s="57"/>
      <c r="BX345" s="57"/>
      <c r="BY345" s="57"/>
      <c r="BZ345" s="57"/>
      <c r="CA345" s="57"/>
      <c r="CB345" s="57"/>
      <c r="CC345" s="57"/>
      <c r="CD345" s="57"/>
      <c r="CE345" s="57"/>
      <c r="CF345" s="57"/>
      <c r="CG345" s="57"/>
      <c r="CH345" s="57"/>
      <c r="CI345" s="57"/>
      <c r="CJ345" s="57"/>
      <c r="CK345" s="57"/>
      <c r="CL345" s="57"/>
      <c r="CM345" s="57"/>
      <c r="CN345" s="57"/>
      <c r="CO345" s="57"/>
      <c r="CP345" s="57"/>
      <c r="CQ345" s="57"/>
      <c r="CR345" s="57"/>
      <c r="CS345" s="57"/>
      <c r="CT345" s="57"/>
      <c r="CU345" s="57"/>
      <c r="CV345" s="57"/>
      <c r="CW345" s="57"/>
      <c r="CX345" s="57"/>
      <c r="CY345" s="57"/>
      <c r="CZ345" s="57"/>
      <c r="DA345" s="57"/>
      <c r="DB345" s="57"/>
      <c r="DC345" s="57"/>
      <c r="DD345" s="57"/>
      <c r="DE345" s="57"/>
      <c r="DF345" s="57"/>
      <c r="DG345" s="57"/>
      <c r="DH345" s="57"/>
      <c r="DI345" s="57"/>
      <c r="DJ345" s="57"/>
      <c r="DK345" s="57"/>
      <c r="DL345" s="57"/>
      <c r="DM345" s="57"/>
      <c r="DN345" s="57"/>
      <c r="DO345" s="57"/>
      <c r="DP345" s="57"/>
      <c r="DQ345" s="57"/>
      <c r="DR345" s="57"/>
      <c r="DS345" s="57"/>
      <c r="DT345" s="57"/>
      <c r="DU345" s="57"/>
      <c r="DV345" s="101"/>
      <c r="DW345" s="57"/>
      <c r="DX345" s="57"/>
      <c r="DY345" s="57"/>
      <c r="DZ345" s="57"/>
      <c r="EA345" s="57"/>
      <c r="EB345" s="57"/>
      <c r="EC345" s="57"/>
      <c r="ED345" s="57"/>
      <c r="EE345" s="57"/>
      <c r="EF345" s="57"/>
      <c r="EG345" s="57"/>
      <c r="EH345" s="57"/>
      <c r="EI345" s="57"/>
      <c r="EJ345" s="57"/>
      <c r="EK345" s="57"/>
      <c r="EL345" s="57"/>
      <c r="EM345" s="57"/>
      <c r="EN345" s="57"/>
      <c r="EO345" s="57"/>
      <c r="EP345" s="57"/>
      <c r="EQ345" s="101"/>
      <c r="ER345" s="557"/>
    </row>
    <row r="346" spans="1:148" ht="15" customHeight="1" x14ac:dyDescent="0.25">
      <c r="A346" s="625"/>
      <c r="B346" s="1343" t="str">
        <f t="shared" si="23"/>
        <v>Desk 26</v>
      </c>
      <c r="C346" s="1348" t="str">
        <f>IF(ISBLANK(TB!C212), "", TB!C212)</f>
        <v/>
      </c>
      <c r="D346" s="1348" t="str">
        <f>IF(ISBLANK(TB!D212), "", TB!D212)</f>
        <v/>
      </c>
      <c r="E346" s="1348" t="str">
        <f>IF(ISBLANK(TB!E212), "", TB!E212)</f>
        <v/>
      </c>
      <c r="F346" s="1348" t="str">
        <f>IF(ISBLANK(TB!F212), "", TB!F212)</f>
        <v/>
      </c>
      <c r="G346" s="57"/>
      <c r="H346" s="57"/>
      <c r="I346" s="57"/>
      <c r="J346" s="57"/>
      <c r="K346" s="57"/>
      <c r="L346" s="57"/>
      <c r="M346" s="57"/>
      <c r="N346" s="57"/>
      <c r="O346" s="57"/>
      <c r="P346" s="57"/>
      <c r="Q346" s="57"/>
      <c r="R346" s="57"/>
      <c r="S346" s="57"/>
      <c r="T346" s="57"/>
      <c r="U346" s="57"/>
      <c r="V346" s="57"/>
      <c r="W346" s="57"/>
      <c r="X346" s="57"/>
      <c r="Y346" s="57"/>
      <c r="Z346" s="57"/>
      <c r="AA346" s="57"/>
      <c r="AB346" s="57"/>
      <c r="AC346" s="57"/>
      <c r="AD346" s="57"/>
      <c r="AE346" s="57"/>
      <c r="AF346" s="57"/>
      <c r="AG346" s="57"/>
      <c r="AH346" s="57"/>
      <c r="AI346" s="57"/>
      <c r="AJ346" s="57"/>
      <c r="AK346" s="57"/>
      <c r="AL346" s="57"/>
      <c r="AM346" s="57"/>
      <c r="AN346" s="57"/>
      <c r="AO346" s="57"/>
      <c r="AP346" s="57"/>
      <c r="AQ346" s="57"/>
      <c r="AR346" s="57"/>
      <c r="AS346" s="57"/>
      <c r="AT346" s="57"/>
      <c r="AU346" s="57"/>
      <c r="AV346" s="57"/>
      <c r="AW346" s="57"/>
      <c r="AX346" s="57"/>
      <c r="AY346" s="57"/>
      <c r="AZ346" s="57"/>
      <c r="BA346" s="57"/>
      <c r="BB346" s="57"/>
      <c r="BC346" s="57"/>
      <c r="BD346" s="57"/>
      <c r="BE346" s="57"/>
      <c r="BF346" s="57"/>
      <c r="BG346" s="57"/>
      <c r="BH346" s="57"/>
      <c r="BI346" s="57"/>
      <c r="BJ346" s="57"/>
      <c r="BK346" s="57"/>
      <c r="BL346" s="57"/>
      <c r="BM346" s="57"/>
      <c r="BN346" s="57"/>
      <c r="BO346" s="57"/>
      <c r="BP346" s="57"/>
      <c r="BQ346" s="57"/>
      <c r="BR346" s="57"/>
      <c r="BS346" s="57"/>
      <c r="BT346" s="57"/>
      <c r="BU346" s="57"/>
      <c r="BV346" s="57"/>
      <c r="BW346" s="57"/>
      <c r="BX346" s="57"/>
      <c r="BY346" s="57"/>
      <c r="BZ346" s="57"/>
      <c r="CA346" s="57"/>
      <c r="CB346" s="57"/>
      <c r="CC346" s="57"/>
      <c r="CD346" s="57"/>
      <c r="CE346" s="57"/>
      <c r="CF346" s="57"/>
      <c r="CG346" s="57"/>
      <c r="CH346" s="57"/>
      <c r="CI346" s="57"/>
      <c r="CJ346" s="57"/>
      <c r="CK346" s="57"/>
      <c r="CL346" s="57"/>
      <c r="CM346" s="57"/>
      <c r="CN346" s="57"/>
      <c r="CO346" s="57"/>
      <c r="CP346" s="57"/>
      <c r="CQ346" s="57"/>
      <c r="CR346" s="57"/>
      <c r="CS346" s="57"/>
      <c r="CT346" s="57"/>
      <c r="CU346" s="57"/>
      <c r="CV346" s="57"/>
      <c r="CW346" s="57"/>
      <c r="CX346" s="57"/>
      <c r="CY346" s="57"/>
      <c r="CZ346" s="57"/>
      <c r="DA346" s="57"/>
      <c r="DB346" s="57"/>
      <c r="DC346" s="57"/>
      <c r="DD346" s="57"/>
      <c r="DE346" s="57"/>
      <c r="DF346" s="57"/>
      <c r="DG346" s="57"/>
      <c r="DH346" s="57"/>
      <c r="DI346" s="57"/>
      <c r="DJ346" s="57"/>
      <c r="DK346" s="57"/>
      <c r="DL346" s="57"/>
      <c r="DM346" s="57"/>
      <c r="DN346" s="57"/>
      <c r="DO346" s="57"/>
      <c r="DP346" s="57"/>
      <c r="DQ346" s="57"/>
      <c r="DR346" s="57"/>
      <c r="DS346" s="57"/>
      <c r="DT346" s="57"/>
      <c r="DU346" s="57"/>
      <c r="DV346" s="101"/>
      <c r="DW346" s="57"/>
      <c r="DX346" s="57"/>
      <c r="DY346" s="57"/>
      <c r="DZ346" s="57"/>
      <c r="EA346" s="57"/>
      <c r="EB346" s="57"/>
      <c r="EC346" s="57"/>
      <c r="ED346" s="57"/>
      <c r="EE346" s="57"/>
      <c r="EF346" s="57"/>
      <c r="EG346" s="57"/>
      <c r="EH346" s="57"/>
      <c r="EI346" s="57"/>
      <c r="EJ346" s="57"/>
      <c r="EK346" s="57"/>
      <c r="EL346" s="57"/>
      <c r="EM346" s="57"/>
      <c r="EN346" s="57"/>
      <c r="EO346" s="57"/>
      <c r="EP346" s="57"/>
      <c r="EQ346" s="101"/>
      <c r="ER346" s="557"/>
    </row>
    <row r="347" spans="1:148" ht="15" customHeight="1" x14ac:dyDescent="0.25">
      <c r="A347" s="625"/>
      <c r="B347" s="1343" t="str">
        <f t="shared" si="23"/>
        <v>Desk 27</v>
      </c>
      <c r="C347" s="1348" t="str">
        <f>IF(ISBLANK(TB!C213), "", TB!C213)</f>
        <v/>
      </c>
      <c r="D347" s="1348" t="str">
        <f>IF(ISBLANK(TB!D213), "", TB!D213)</f>
        <v/>
      </c>
      <c r="E347" s="1348" t="str">
        <f>IF(ISBLANK(TB!E213), "", TB!E213)</f>
        <v/>
      </c>
      <c r="F347" s="1348" t="str">
        <f>IF(ISBLANK(TB!F213), "", TB!F213)</f>
        <v/>
      </c>
      <c r="G347" s="57"/>
      <c r="H347" s="57"/>
      <c r="I347" s="57"/>
      <c r="J347" s="57"/>
      <c r="K347" s="57"/>
      <c r="L347" s="57"/>
      <c r="M347" s="57"/>
      <c r="N347" s="57"/>
      <c r="O347" s="57"/>
      <c r="P347" s="57"/>
      <c r="Q347" s="57"/>
      <c r="R347" s="57"/>
      <c r="S347" s="57"/>
      <c r="T347" s="57"/>
      <c r="U347" s="57"/>
      <c r="V347" s="57"/>
      <c r="W347" s="57"/>
      <c r="X347" s="57"/>
      <c r="Y347" s="57"/>
      <c r="Z347" s="57"/>
      <c r="AA347" s="57"/>
      <c r="AB347" s="57"/>
      <c r="AC347" s="57"/>
      <c r="AD347" s="57"/>
      <c r="AE347" s="57"/>
      <c r="AF347" s="57"/>
      <c r="AG347" s="57"/>
      <c r="AH347" s="57"/>
      <c r="AI347" s="57"/>
      <c r="AJ347" s="57"/>
      <c r="AK347" s="57"/>
      <c r="AL347" s="57"/>
      <c r="AM347" s="57"/>
      <c r="AN347" s="57"/>
      <c r="AO347" s="57"/>
      <c r="AP347" s="57"/>
      <c r="AQ347" s="57"/>
      <c r="AR347" s="57"/>
      <c r="AS347" s="57"/>
      <c r="AT347" s="57"/>
      <c r="AU347" s="57"/>
      <c r="AV347" s="57"/>
      <c r="AW347" s="57"/>
      <c r="AX347" s="57"/>
      <c r="AY347" s="57"/>
      <c r="AZ347" s="57"/>
      <c r="BA347" s="57"/>
      <c r="BB347" s="57"/>
      <c r="BC347" s="57"/>
      <c r="BD347" s="57"/>
      <c r="BE347" s="57"/>
      <c r="BF347" s="57"/>
      <c r="BG347" s="57"/>
      <c r="BH347" s="57"/>
      <c r="BI347" s="57"/>
      <c r="BJ347" s="57"/>
      <c r="BK347" s="57"/>
      <c r="BL347" s="57"/>
      <c r="BM347" s="57"/>
      <c r="BN347" s="57"/>
      <c r="BO347" s="57"/>
      <c r="BP347" s="57"/>
      <c r="BQ347" s="57"/>
      <c r="BR347" s="57"/>
      <c r="BS347" s="57"/>
      <c r="BT347" s="57"/>
      <c r="BU347" s="57"/>
      <c r="BV347" s="57"/>
      <c r="BW347" s="57"/>
      <c r="BX347" s="57"/>
      <c r="BY347" s="57"/>
      <c r="BZ347" s="57"/>
      <c r="CA347" s="57"/>
      <c r="CB347" s="57"/>
      <c r="CC347" s="57"/>
      <c r="CD347" s="57"/>
      <c r="CE347" s="57"/>
      <c r="CF347" s="57"/>
      <c r="CG347" s="57"/>
      <c r="CH347" s="57"/>
      <c r="CI347" s="57"/>
      <c r="CJ347" s="57"/>
      <c r="CK347" s="57"/>
      <c r="CL347" s="57"/>
      <c r="CM347" s="57"/>
      <c r="CN347" s="57"/>
      <c r="CO347" s="57"/>
      <c r="CP347" s="57"/>
      <c r="CQ347" s="57"/>
      <c r="CR347" s="57"/>
      <c r="CS347" s="57"/>
      <c r="CT347" s="57"/>
      <c r="CU347" s="57"/>
      <c r="CV347" s="57"/>
      <c r="CW347" s="57"/>
      <c r="CX347" s="57"/>
      <c r="CY347" s="57"/>
      <c r="CZ347" s="57"/>
      <c r="DA347" s="57"/>
      <c r="DB347" s="57"/>
      <c r="DC347" s="57"/>
      <c r="DD347" s="57"/>
      <c r="DE347" s="57"/>
      <c r="DF347" s="57"/>
      <c r="DG347" s="57"/>
      <c r="DH347" s="57"/>
      <c r="DI347" s="57"/>
      <c r="DJ347" s="57"/>
      <c r="DK347" s="57"/>
      <c r="DL347" s="57"/>
      <c r="DM347" s="57"/>
      <c r="DN347" s="57"/>
      <c r="DO347" s="57"/>
      <c r="DP347" s="57"/>
      <c r="DQ347" s="57"/>
      <c r="DR347" s="57"/>
      <c r="DS347" s="57"/>
      <c r="DT347" s="57"/>
      <c r="DU347" s="57"/>
      <c r="DV347" s="101"/>
      <c r="DW347" s="57"/>
      <c r="DX347" s="57"/>
      <c r="DY347" s="57"/>
      <c r="DZ347" s="57"/>
      <c r="EA347" s="57"/>
      <c r="EB347" s="57"/>
      <c r="EC347" s="57"/>
      <c r="ED347" s="57"/>
      <c r="EE347" s="57"/>
      <c r="EF347" s="57"/>
      <c r="EG347" s="57"/>
      <c r="EH347" s="57"/>
      <c r="EI347" s="57"/>
      <c r="EJ347" s="57"/>
      <c r="EK347" s="57"/>
      <c r="EL347" s="57"/>
      <c r="EM347" s="57"/>
      <c r="EN347" s="57"/>
      <c r="EO347" s="57"/>
      <c r="EP347" s="57"/>
      <c r="EQ347" s="101"/>
      <c r="ER347" s="557"/>
    </row>
    <row r="348" spans="1:148" ht="15" customHeight="1" x14ac:dyDescent="0.25">
      <c r="A348" s="625"/>
      <c r="B348" s="1343" t="str">
        <f t="shared" si="23"/>
        <v>Desk 28</v>
      </c>
      <c r="C348" s="1348" t="str">
        <f>IF(ISBLANK(TB!C214), "", TB!C214)</f>
        <v/>
      </c>
      <c r="D348" s="1348" t="str">
        <f>IF(ISBLANK(TB!D214), "", TB!D214)</f>
        <v/>
      </c>
      <c r="E348" s="1348" t="str">
        <f>IF(ISBLANK(TB!E214), "", TB!E214)</f>
        <v/>
      </c>
      <c r="F348" s="1348" t="str">
        <f>IF(ISBLANK(TB!F214), "", TB!F214)</f>
        <v/>
      </c>
      <c r="G348" s="57"/>
      <c r="H348" s="57"/>
      <c r="I348" s="57"/>
      <c r="J348" s="57"/>
      <c r="K348" s="57"/>
      <c r="L348" s="57"/>
      <c r="M348" s="57"/>
      <c r="N348" s="57"/>
      <c r="O348" s="57"/>
      <c r="P348" s="57"/>
      <c r="Q348" s="57"/>
      <c r="R348" s="57"/>
      <c r="S348" s="57"/>
      <c r="T348" s="57"/>
      <c r="U348" s="57"/>
      <c r="V348" s="57"/>
      <c r="W348" s="57"/>
      <c r="X348" s="57"/>
      <c r="Y348" s="57"/>
      <c r="Z348" s="57"/>
      <c r="AA348" s="57"/>
      <c r="AB348" s="57"/>
      <c r="AC348" s="57"/>
      <c r="AD348" s="57"/>
      <c r="AE348" s="57"/>
      <c r="AF348" s="57"/>
      <c r="AG348" s="57"/>
      <c r="AH348" s="57"/>
      <c r="AI348" s="57"/>
      <c r="AJ348" s="57"/>
      <c r="AK348" s="57"/>
      <c r="AL348" s="57"/>
      <c r="AM348" s="57"/>
      <c r="AN348" s="57"/>
      <c r="AO348" s="57"/>
      <c r="AP348" s="57"/>
      <c r="AQ348" s="57"/>
      <c r="AR348" s="57"/>
      <c r="AS348" s="57"/>
      <c r="AT348" s="57"/>
      <c r="AU348" s="57"/>
      <c r="AV348" s="57"/>
      <c r="AW348" s="57"/>
      <c r="AX348" s="57"/>
      <c r="AY348" s="57"/>
      <c r="AZ348" s="57"/>
      <c r="BA348" s="57"/>
      <c r="BB348" s="57"/>
      <c r="BC348" s="57"/>
      <c r="BD348" s="57"/>
      <c r="BE348" s="57"/>
      <c r="BF348" s="57"/>
      <c r="BG348" s="57"/>
      <c r="BH348" s="57"/>
      <c r="BI348" s="57"/>
      <c r="BJ348" s="57"/>
      <c r="BK348" s="57"/>
      <c r="BL348" s="57"/>
      <c r="BM348" s="57"/>
      <c r="BN348" s="57"/>
      <c r="BO348" s="57"/>
      <c r="BP348" s="57"/>
      <c r="BQ348" s="57"/>
      <c r="BR348" s="57"/>
      <c r="BS348" s="57"/>
      <c r="BT348" s="57"/>
      <c r="BU348" s="57"/>
      <c r="BV348" s="57"/>
      <c r="BW348" s="57"/>
      <c r="BX348" s="57"/>
      <c r="BY348" s="57"/>
      <c r="BZ348" s="57"/>
      <c r="CA348" s="57"/>
      <c r="CB348" s="57"/>
      <c r="CC348" s="57"/>
      <c r="CD348" s="57"/>
      <c r="CE348" s="57"/>
      <c r="CF348" s="57"/>
      <c r="CG348" s="57"/>
      <c r="CH348" s="57"/>
      <c r="CI348" s="57"/>
      <c r="CJ348" s="57"/>
      <c r="CK348" s="57"/>
      <c r="CL348" s="57"/>
      <c r="CM348" s="57"/>
      <c r="CN348" s="57"/>
      <c r="CO348" s="57"/>
      <c r="CP348" s="57"/>
      <c r="CQ348" s="57"/>
      <c r="CR348" s="57"/>
      <c r="CS348" s="57"/>
      <c r="CT348" s="57"/>
      <c r="CU348" s="57"/>
      <c r="CV348" s="57"/>
      <c r="CW348" s="57"/>
      <c r="CX348" s="57"/>
      <c r="CY348" s="57"/>
      <c r="CZ348" s="57"/>
      <c r="DA348" s="57"/>
      <c r="DB348" s="57"/>
      <c r="DC348" s="57"/>
      <c r="DD348" s="57"/>
      <c r="DE348" s="57"/>
      <c r="DF348" s="57"/>
      <c r="DG348" s="57"/>
      <c r="DH348" s="57"/>
      <c r="DI348" s="57"/>
      <c r="DJ348" s="57"/>
      <c r="DK348" s="57"/>
      <c r="DL348" s="57"/>
      <c r="DM348" s="57"/>
      <c r="DN348" s="57"/>
      <c r="DO348" s="57"/>
      <c r="DP348" s="57"/>
      <c r="DQ348" s="57"/>
      <c r="DR348" s="57"/>
      <c r="DS348" s="57"/>
      <c r="DT348" s="57"/>
      <c r="DU348" s="57"/>
      <c r="DV348" s="101"/>
      <c r="DW348" s="57"/>
      <c r="DX348" s="57"/>
      <c r="DY348" s="57"/>
      <c r="DZ348" s="57"/>
      <c r="EA348" s="57"/>
      <c r="EB348" s="57"/>
      <c r="EC348" s="57"/>
      <c r="ED348" s="57"/>
      <c r="EE348" s="57"/>
      <c r="EF348" s="57"/>
      <c r="EG348" s="57"/>
      <c r="EH348" s="57"/>
      <c r="EI348" s="57"/>
      <c r="EJ348" s="57"/>
      <c r="EK348" s="57"/>
      <c r="EL348" s="57"/>
      <c r="EM348" s="57"/>
      <c r="EN348" s="57"/>
      <c r="EO348" s="57"/>
      <c r="EP348" s="57"/>
      <c r="EQ348" s="101"/>
      <c r="ER348" s="557"/>
    </row>
    <row r="349" spans="1:148" ht="15" customHeight="1" x14ac:dyDescent="0.25">
      <c r="A349" s="625"/>
      <c r="B349" s="1343" t="str">
        <f t="shared" si="23"/>
        <v>Desk 29</v>
      </c>
      <c r="C349" s="1348" t="str">
        <f>IF(ISBLANK(TB!C215), "", TB!C215)</f>
        <v/>
      </c>
      <c r="D349" s="1348" t="str">
        <f>IF(ISBLANK(TB!D215), "", TB!D215)</f>
        <v/>
      </c>
      <c r="E349" s="1348" t="str">
        <f>IF(ISBLANK(TB!E215), "", TB!E215)</f>
        <v/>
      </c>
      <c r="F349" s="1348" t="str">
        <f>IF(ISBLANK(TB!F215), "", TB!F215)</f>
        <v/>
      </c>
      <c r="G349" s="57"/>
      <c r="H349" s="57"/>
      <c r="I349" s="57"/>
      <c r="J349" s="57"/>
      <c r="K349" s="57"/>
      <c r="L349" s="57"/>
      <c r="M349" s="57"/>
      <c r="N349" s="57"/>
      <c r="O349" s="57"/>
      <c r="P349" s="57"/>
      <c r="Q349" s="57"/>
      <c r="R349" s="57"/>
      <c r="S349" s="57"/>
      <c r="T349" s="57"/>
      <c r="U349" s="57"/>
      <c r="V349" s="57"/>
      <c r="W349" s="57"/>
      <c r="X349" s="57"/>
      <c r="Y349" s="57"/>
      <c r="Z349" s="57"/>
      <c r="AA349" s="57"/>
      <c r="AB349" s="57"/>
      <c r="AC349" s="57"/>
      <c r="AD349" s="57"/>
      <c r="AE349" s="57"/>
      <c r="AF349" s="57"/>
      <c r="AG349" s="57"/>
      <c r="AH349" s="57"/>
      <c r="AI349" s="57"/>
      <c r="AJ349" s="57"/>
      <c r="AK349" s="57"/>
      <c r="AL349" s="57"/>
      <c r="AM349" s="57"/>
      <c r="AN349" s="57"/>
      <c r="AO349" s="57"/>
      <c r="AP349" s="57"/>
      <c r="AQ349" s="57"/>
      <c r="AR349" s="57"/>
      <c r="AS349" s="57"/>
      <c r="AT349" s="57"/>
      <c r="AU349" s="57"/>
      <c r="AV349" s="57"/>
      <c r="AW349" s="57"/>
      <c r="AX349" s="57"/>
      <c r="AY349" s="57"/>
      <c r="AZ349" s="57"/>
      <c r="BA349" s="57"/>
      <c r="BB349" s="57"/>
      <c r="BC349" s="57"/>
      <c r="BD349" s="57"/>
      <c r="BE349" s="57"/>
      <c r="BF349" s="57"/>
      <c r="BG349" s="57"/>
      <c r="BH349" s="57"/>
      <c r="BI349" s="57"/>
      <c r="BJ349" s="57"/>
      <c r="BK349" s="57"/>
      <c r="BL349" s="57"/>
      <c r="BM349" s="57"/>
      <c r="BN349" s="57"/>
      <c r="BO349" s="57"/>
      <c r="BP349" s="57"/>
      <c r="BQ349" s="57"/>
      <c r="BR349" s="57"/>
      <c r="BS349" s="57"/>
      <c r="BT349" s="57"/>
      <c r="BU349" s="57"/>
      <c r="BV349" s="57"/>
      <c r="BW349" s="57"/>
      <c r="BX349" s="57"/>
      <c r="BY349" s="57"/>
      <c r="BZ349" s="57"/>
      <c r="CA349" s="57"/>
      <c r="CB349" s="57"/>
      <c r="CC349" s="57"/>
      <c r="CD349" s="57"/>
      <c r="CE349" s="57"/>
      <c r="CF349" s="57"/>
      <c r="CG349" s="57"/>
      <c r="CH349" s="57"/>
      <c r="CI349" s="57"/>
      <c r="CJ349" s="57"/>
      <c r="CK349" s="57"/>
      <c r="CL349" s="57"/>
      <c r="CM349" s="57"/>
      <c r="CN349" s="57"/>
      <c r="CO349" s="57"/>
      <c r="CP349" s="57"/>
      <c r="CQ349" s="57"/>
      <c r="CR349" s="57"/>
      <c r="CS349" s="57"/>
      <c r="CT349" s="57"/>
      <c r="CU349" s="57"/>
      <c r="CV349" s="57"/>
      <c r="CW349" s="57"/>
      <c r="CX349" s="57"/>
      <c r="CY349" s="57"/>
      <c r="CZ349" s="57"/>
      <c r="DA349" s="57"/>
      <c r="DB349" s="57"/>
      <c r="DC349" s="57"/>
      <c r="DD349" s="57"/>
      <c r="DE349" s="57"/>
      <c r="DF349" s="57"/>
      <c r="DG349" s="57"/>
      <c r="DH349" s="57"/>
      <c r="DI349" s="57"/>
      <c r="DJ349" s="57"/>
      <c r="DK349" s="57"/>
      <c r="DL349" s="57"/>
      <c r="DM349" s="57"/>
      <c r="DN349" s="57"/>
      <c r="DO349" s="57"/>
      <c r="DP349" s="57"/>
      <c r="DQ349" s="57"/>
      <c r="DR349" s="57"/>
      <c r="DS349" s="57"/>
      <c r="DT349" s="57"/>
      <c r="DU349" s="57"/>
      <c r="DV349" s="101"/>
      <c r="DW349" s="57"/>
      <c r="DX349" s="57"/>
      <c r="DY349" s="57"/>
      <c r="DZ349" s="57"/>
      <c r="EA349" s="57"/>
      <c r="EB349" s="57"/>
      <c r="EC349" s="57"/>
      <c r="ED349" s="57"/>
      <c r="EE349" s="57"/>
      <c r="EF349" s="57"/>
      <c r="EG349" s="57"/>
      <c r="EH349" s="57"/>
      <c r="EI349" s="57"/>
      <c r="EJ349" s="57"/>
      <c r="EK349" s="57"/>
      <c r="EL349" s="57"/>
      <c r="EM349" s="57"/>
      <c r="EN349" s="57"/>
      <c r="EO349" s="57"/>
      <c r="EP349" s="57"/>
      <c r="EQ349" s="101"/>
      <c r="ER349" s="557"/>
    </row>
    <row r="350" spans="1:148" ht="15" customHeight="1" x14ac:dyDescent="0.25">
      <c r="A350" s="625"/>
      <c r="B350" s="1343" t="str">
        <f t="shared" si="23"/>
        <v>Desk 30</v>
      </c>
      <c r="C350" s="1348" t="str">
        <f>IF(ISBLANK(TB!C216), "", TB!C216)</f>
        <v/>
      </c>
      <c r="D350" s="1348" t="str">
        <f>IF(ISBLANK(TB!D216), "", TB!D216)</f>
        <v/>
      </c>
      <c r="E350" s="1348" t="str">
        <f>IF(ISBLANK(TB!E216), "", TB!E216)</f>
        <v/>
      </c>
      <c r="F350" s="1348" t="str">
        <f>IF(ISBLANK(TB!F216), "", TB!F216)</f>
        <v/>
      </c>
      <c r="G350" s="57"/>
      <c r="H350" s="57"/>
      <c r="I350" s="57"/>
      <c r="J350" s="57"/>
      <c r="K350" s="57"/>
      <c r="L350" s="57"/>
      <c r="M350" s="57"/>
      <c r="N350" s="57"/>
      <c r="O350" s="57"/>
      <c r="P350" s="57"/>
      <c r="Q350" s="57"/>
      <c r="R350" s="57"/>
      <c r="S350" s="57"/>
      <c r="T350" s="57"/>
      <c r="U350" s="57"/>
      <c r="V350" s="57"/>
      <c r="W350" s="57"/>
      <c r="X350" s="57"/>
      <c r="Y350" s="57"/>
      <c r="Z350" s="57"/>
      <c r="AA350" s="57"/>
      <c r="AB350" s="57"/>
      <c r="AC350" s="57"/>
      <c r="AD350" s="57"/>
      <c r="AE350" s="57"/>
      <c r="AF350" s="57"/>
      <c r="AG350" s="57"/>
      <c r="AH350" s="57"/>
      <c r="AI350" s="57"/>
      <c r="AJ350" s="57"/>
      <c r="AK350" s="57"/>
      <c r="AL350" s="57"/>
      <c r="AM350" s="57"/>
      <c r="AN350" s="57"/>
      <c r="AO350" s="57"/>
      <c r="AP350" s="57"/>
      <c r="AQ350" s="57"/>
      <c r="AR350" s="57"/>
      <c r="AS350" s="57"/>
      <c r="AT350" s="57"/>
      <c r="AU350" s="57"/>
      <c r="AV350" s="57"/>
      <c r="AW350" s="57"/>
      <c r="AX350" s="57"/>
      <c r="AY350" s="57"/>
      <c r="AZ350" s="57"/>
      <c r="BA350" s="57"/>
      <c r="BB350" s="57"/>
      <c r="BC350" s="57"/>
      <c r="BD350" s="57"/>
      <c r="BE350" s="57"/>
      <c r="BF350" s="57"/>
      <c r="BG350" s="57"/>
      <c r="BH350" s="57"/>
      <c r="BI350" s="57"/>
      <c r="BJ350" s="57"/>
      <c r="BK350" s="57"/>
      <c r="BL350" s="57"/>
      <c r="BM350" s="57"/>
      <c r="BN350" s="57"/>
      <c r="BO350" s="57"/>
      <c r="BP350" s="57"/>
      <c r="BQ350" s="57"/>
      <c r="BR350" s="57"/>
      <c r="BS350" s="57"/>
      <c r="BT350" s="57"/>
      <c r="BU350" s="57"/>
      <c r="BV350" s="57"/>
      <c r="BW350" s="57"/>
      <c r="BX350" s="57"/>
      <c r="BY350" s="57"/>
      <c r="BZ350" s="57"/>
      <c r="CA350" s="57"/>
      <c r="CB350" s="57"/>
      <c r="CC350" s="57"/>
      <c r="CD350" s="57"/>
      <c r="CE350" s="57"/>
      <c r="CF350" s="57"/>
      <c r="CG350" s="57"/>
      <c r="CH350" s="57"/>
      <c r="CI350" s="57"/>
      <c r="CJ350" s="57"/>
      <c r="CK350" s="57"/>
      <c r="CL350" s="57"/>
      <c r="CM350" s="57"/>
      <c r="CN350" s="57"/>
      <c r="CO350" s="57"/>
      <c r="CP350" s="57"/>
      <c r="CQ350" s="57"/>
      <c r="CR350" s="57"/>
      <c r="CS350" s="57"/>
      <c r="CT350" s="57"/>
      <c r="CU350" s="57"/>
      <c r="CV350" s="57"/>
      <c r="CW350" s="57"/>
      <c r="CX350" s="57"/>
      <c r="CY350" s="57"/>
      <c r="CZ350" s="57"/>
      <c r="DA350" s="57"/>
      <c r="DB350" s="57"/>
      <c r="DC350" s="57"/>
      <c r="DD350" s="57"/>
      <c r="DE350" s="57"/>
      <c r="DF350" s="57"/>
      <c r="DG350" s="57"/>
      <c r="DH350" s="57"/>
      <c r="DI350" s="57"/>
      <c r="DJ350" s="57"/>
      <c r="DK350" s="57"/>
      <c r="DL350" s="57"/>
      <c r="DM350" s="57"/>
      <c r="DN350" s="57"/>
      <c r="DO350" s="57"/>
      <c r="DP350" s="57"/>
      <c r="DQ350" s="57"/>
      <c r="DR350" s="57"/>
      <c r="DS350" s="57"/>
      <c r="DT350" s="57"/>
      <c r="DU350" s="57"/>
      <c r="DV350" s="101"/>
      <c r="DW350" s="57"/>
      <c r="DX350" s="57"/>
      <c r="DY350" s="57"/>
      <c r="DZ350" s="57"/>
      <c r="EA350" s="57"/>
      <c r="EB350" s="57"/>
      <c r="EC350" s="57"/>
      <c r="ED350" s="57"/>
      <c r="EE350" s="57"/>
      <c r="EF350" s="57"/>
      <c r="EG350" s="57"/>
      <c r="EH350" s="57"/>
      <c r="EI350" s="57"/>
      <c r="EJ350" s="57"/>
      <c r="EK350" s="57"/>
      <c r="EL350" s="57"/>
      <c r="EM350" s="57"/>
      <c r="EN350" s="57"/>
      <c r="EO350" s="57"/>
      <c r="EP350" s="57"/>
      <c r="EQ350" s="101"/>
      <c r="ER350" s="557"/>
    </row>
    <row r="351" spans="1:148" ht="15" customHeight="1" x14ac:dyDescent="0.25">
      <c r="A351" s="625"/>
      <c r="B351" s="1343" t="str">
        <f t="shared" si="23"/>
        <v>Desk 31</v>
      </c>
      <c r="C351" s="1348" t="str">
        <f>IF(ISBLANK(TB!C217), "", TB!C217)</f>
        <v/>
      </c>
      <c r="D351" s="1348" t="str">
        <f>IF(ISBLANK(TB!D217), "", TB!D217)</f>
        <v/>
      </c>
      <c r="E351" s="1348" t="str">
        <f>IF(ISBLANK(TB!E217), "", TB!E217)</f>
        <v/>
      </c>
      <c r="F351" s="1348" t="str">
        <f>IF(ISBLANK(TB!F217), "", TB!F217)</f>
        <v/>
      </c>
      <c r="G351" s="57"/>
      <c r="H351" s="57"/>
      <c r="I351" s="57"/>
      <c r="J351" s="57"/>
      <c r="K351" s="57"/>
      <c r="L351" s="57"/>
      <c r="M351" s="57"/>
      <c r="N351" s="57"/>
      <c r="O351" s="57"/>
      <c r="P351" s="57"/>
      <c r="Q351" s="57"/>
      <c r="R351" s="57"/>
      <c r="S351" s="57"/>
      <c r="T351" s="57"/>
      <c r="U351" s="57"/>
      <c r="V351" s="57"/>
      <c r="W351" s="57"/>
      <c r="X351" s="57"/>
      <c r="Y351" s="57"/>
      <c r="Z351" s="57"/>
      <c r="AA351" s="57"/>
      <c r="AB351" s="57"/>
      <c r="AC351" s="57"/>
      <c r="AD351" s="57"/>
      <c r="AE351" s="57"/>
      <c r="AF351" s="57"/>
      <c r="AG351" s="57"/>
      <c r="AH351" s="57"/>
      <c r="AI351" s="57"/>
      <c r="AJ351" s="57"/>
      <c r="AK351" s="57"/>
      <c r="AL351" s="57"/>
      <c r="AM351" s="57"/>
      <c r="AN351" s="57"/>
      <c r="AO351" s="57"/>
      <c r="AP351" s="57"/>
      <c r="AQ351" s="57"/>
      <c r="AR351" s="57"/>
      <c r="AS351" s="57"/>
      <c r="AT351" s="57"/>
      <c r="AU351" s="57"/>
      <c r="AV351" s="57"/>
      <c r="AW351" s="57"/>
      <c r="AX351" s="57"/>
      <c r="AY351" s="57"/>
      <c r="AZ351" s="57"/>
      <c r="BA351" s="57"/>
      <c r="BB351" s="57"/>
      <c r="BC351" s="57"/>
      <c r="BD351" s="57"/>
      <c r="BE351" s="57"/>
      <c r="BF351" s="57"/>
      <c r="BG351" s="57"/>
      <c r="BH351" s="57"/>
      <c r="BI351" s="57"/>
      <c r="BJ351" s="57"/>
      <c r="BK351" s="57"/>
      <c r="BL351" s="57"/>
      <c r="BM351" s="57"/>
      <c r="BN351" s="57"/>
      <c r="BO351" s="57"/>
      <c r="BP351" s="57"/>
      <c r="BQ351" s="57"/>
      <c r="BR351" s="57"/>
      <c r="BS351" s="57"/>
      <c r="BT351" s="57"/>
      <c r="BU351" s="57"/>
      <c r="BV351" s="57"/>
      <c r="BW351" s="57"/>
      <c r="BX351" s="57"/>
      <c r="BY351" s="57"/>
      <c r="BZ351" s="57"/>
      <c r="CA351" s="57"/>
      <c r="CB351" s="57"/>
      <c r="CC351" s="57"/>
      <c r="CD351" s="57"/>
      <c r="CE351" s="57"/>
      <c r="CF351" s="57"/>
      <c r="CG351" s="57"/>
      <c r="CH351" s="57"/>
      <c r="CI351" s="57"/>
      <c r="CJ351" s="57"/>
      <c r="CK351" s="57"/>
      <c r="CL351" s="57"/>
      <c r="CM351" s="57"/>
      <c r="CN351" s="57"/>
      <c r="CO351" s="57"/>
      <c r="CP351" s="57"/>
      <c r="CQ351" s="57"/>
      <c r="CR351" s="57"/>
      <c r="CS351" s="57"/>
      <c r="CT351" s="57"/>
      <c r="CU351" s="57"/>
      <c r="CV351" s="57"/>
      <c r="CW351" s="57"/>
      <c r="CX351" s="57"/>
      <c r="CY351" s="57"/>
      <c r="CZ351" s="57"/>
      <c r="DA351" s="57"/>
      <c r="DB351" s="57"/>
      <c r="DC351" s="57"/>
      <c r="DD351" s="57"/>
      <c r="DE351" s="57"/>
      <c r="DF351" s="57"/>
      <c r="DG351" s="57"/>
      <c r="DH351" s="57"/>
      <c r="DI351" s="57"/>
      <c r="DJ351" s="57"/>
      <c r="DK351" s="57"/>
      <c r="DL351" s="57"/>
      <c r="DM351" s="57"/>
      <c r="DN351" s="57"/>
      <c r="DO351" s="57"/>
      <c r="DP351" s="57"/>
      <c r="DQ351" s="57"/>
      <c r="DR351" s="57"/>
      <c r="DS351" s="57"/>
      <c r="DT351" s="57"/>
      <c r="DU351" s="57"/>
      <c r="DV351" s="101"/>
      <c r="DW351" s="57"/>
      <c r="DX351" s="57"/>
      <c r="DY351" s="57"/>
      <c r="DZ351" s="57"/>
      <c r="EA351" s="57"/>
      <c r="EB351" s="57"/>
      <c r="EC351" s="57"/>
      <c r="ED351" s="57"/>
      <c r="EE351" s="57"/>
      <c r="EF351" s="57"/>
      <c r="EG351" s="57"/>
      <c r="EH351" s="57"/>
      <c r="EI351" s="57"/>
      <c r="EJ351" s="57"/>
      <c r="EK351" s="57"/>
      <c r="EL351" s="57"/>
      <c r="EM351" s="57"/>
      <c r="EN351" s="57"/>
      <c r="EO351" s="57"/>
      <c r="EP351" s="57"/>
      <c r="EQ351" s="101"/>
      <c r="ER351" s="557"/>
    </row>
    <row r="352" spans="1:148" ht="15" customHeight="1" x14ac:dyDescent="0.25">
      <c r="A352" s="625"/>
      <c r="B352" s="1343" t="str">
        <f t="shared" si="23"/>
        <v>Desk 32</v>
      </c>
      <c r="C352" s="1348" t="str">
        <f>IF(ISBLANK(TB!C218), "", TB!C218)</f>
        <v/>
      </c>
      <c r="D352" s="1348" t="str">
        <f>IF(ISBLANK(TB!D218), "", TB!D218)</f>
        <v/>
      </c>
      <c r="E352" s="1348" t="str">
        <f>IF(ISBLANK(TB!E218), "", TB!E218)</f>
        <v/>
      </c>
      <c r="F352" s="1348" t="str">
        <f>IF(ISBLANK(TB!F218), "", TB!F218)</f>
        <v/>
      </c>
      <c r="G352" s="57"/>
      <c r="H352" s="57"/>
      <c r="I352" s="57"/>
      <c r="J352" s="57"/>
      <c r="K352" s="57"/>
      <c r="L352" s="57"/>
      <c r="M352" s="57"/>
      <c r="N352" s="57"/>
      <c r="O352" s="57"/>
      <c r="P352" s="57"/>
      <c r="Q352" s="57"/>
      <c r="R352" s="57"/>
      <c r="S352" s="57"/>
      <c r="T352" s="57"/>
      <c r="U352" s="57"/>
      <c r="V352" s="57"/>
      <c r="W352" s="57"/>
      <c r="X352" s="57"/>
      <c r="Y352" s="57"/>
      <c r="Z352" s="57"/>
      <c r="AA352" s="57"/>
      <c r="AB352" s="57"/>
      <c r="AC352" s="57"/>
      <c r="AD352" s="57"/>
      <c r="AE352" s="57"/>
      <c r="AF352" s="57"/>
      <c r="AG352" s="57"/>
      <c r="AH352" s="57"/>
      <c r="AI352" s="57"/>
      <c r="AJ352" s="57"/>
      <c r="AK352" s="57"/>
      <c r="AL352" s="57"/>
      <c r="AM352" s="57"/>
      <c r="AN352" s="57"/>
      <c r="AO352" s="57"/>
      <c r="AP352" s="57"/>
      <c r="AQ352" s="57"/>
      <c r="AR352" s="57"/>
      <c r="AS352" s="57"/>
      <c r="AT352" s="57"/>
      <c r="AU352" s="57"/>
      <c r="AV352" s="57"/>
      <c r="AW352" s="57"/>
      <c r="AX352" s="57"/>
      <c r="AY352" s="57"/>
      <c r="AZ352" s="57"/>
      <c r="BA352" s="57"/>
      <c r="BB352" s="57"/>
      <c r="BC352" s="57"/>
      <c r="BD352" s="57"/>
      <c r="BE352" s="57"/>
      <c r="BF352" s="57"/>
      <c r="BG352" s="57"/>
      <c r="BH352" s="57"/>
      <c r="BI352" s="57"/>
      <c r="BJ352" s="57"/>
      <c r="BK352" s="57"/>
      <c r="BL352" s="57"/>
      <c r="BM352" s="57"/>
      <c r="BN352" s="57"/>
      <c r="BO352" s="57"/>
      <c r="BP352" s="57"/>
      <c r="BQ352" s="57"/>
      <c r="BR352" s="57"/>
      <c r="BS352" s="57"/>
      <c r="BT352" s="57"/>
      <c r="BU352" s="57"/>
      <c r="BV352" s="57"/>
      <c r="BW352" s="57"/>
      <c r="BX352" s="57"/>
      <c r="BY352" s="57"/>
      <c r="BZ352" s="57"/>
      <c r="CA352" s="57"/>
      <c r="CB352" s="57"/>
      <c r="CC352" s="57"/>
      <c r="CD352" s="57"/>
      <c r="CE352" s="57"/>
      <c r="CF352" s="57"/>
      <c r="CG352" s="57"/>
      <c r="CH352" s="57"/>
      <c r="CI352" s="57"/>
      <c r="CJ352" s="57"/>
      <c r="CK352" s="57"/>
      <c r="CL352" s="57"/>
      <c r="CM352" s="57"/>
      <c r="CN352" s="57"/>
      <c r="CO352" s="57"/>
      <c r="CP352" s="57"/>
      <c r="CQ352" s="57"/>
      <c r="CR352" s="57"/>
      <c r="CS352" s="57"/>
      <c r="CT352" s="57"/>
      <c r="CU352" s="57"/>
      <c r="CV352" s="57"/>
      <c r="CW352" s="57"/>
      <c r="CX352" s="57"/>
      <c r="CY352" s="57"/>
      <c r="CZ352" s="57"/>
      <c r="DA352" s="57"/>
      <c r="DB352" s="57"/>
      <c r="DC352" s="57"/>
      <c r="DD352" s="57"/>
      <c r="DE352" s="57"/>
      <c r="DF352" s="57"/>
      <c r="DG352" s="57"/>
      <c r="DH352" s="57"/>
      <c r="DI352" s="57"/>
      <c r="DJ352" s="57"/>
      <c r="DK352" s="57"/>
      <c r="DL352" s="57"/>
      <c r="DM352" s="57"/>
      <c r="DN352" s="57"/>
      <c r="DO352" s="57"/>
      <c r="DP352" s="57"/>
      <c r="DQ352" s="57"/>
      <c r="DR352" s="57"/>
      <c r="DS352" s="57"/>
      <c r="DT352" s="57"/>
      <c r="DU352" s="57"/>
      <c r="DV352" s="101"/>
      <c r="DW352" s="57"/>
      <c r="DX352" s="57"/>
      <c r="DY352" s="57"/>
      <c r="DZ352" s="57"/>
      <c r="EA352" s="57"/>
      <c r="EB352" s="57"/>
      <c r="EC352" s="57"/>
      <c r="ED352" s="57"/>
      <c r="EE352" s="57"/>
      <c r="EF352" s="57"/>
      <c r="EG352" s="57"/>
      <c r="EH352" s="57"/>
      <c r="EI352" s="57"/>
      <c r="EJ352" s="57"/>
      <c r="EK352" s="57"/>
      <c r="EL352" s="57"/>
      <c r="EM352" s="57"/>
      <c r="EN352" s="57"/>
      <c r="EO352" s="57"/>
      <c r="EP352" s="57"/>
      <c r="EQ352" s="101"/>
      <c r="ER352" s="557"/>
    </row>
    <row r="353" spans="1:148" ht="15" customHeight="1" x14ac:dyDescent="0.25">
      <c r="A353" s="625"/>
      <c r="B353" s="1343" t="str">
        <f t="shared" ref="B353:B384" si="24">B44</f>
        <v>Desk 33</v>
      </c>
      <c r="C353" s="1348" t="str">
        <f>IF(ISBLANK(TB!C219), "", TB!C219)</f>
        <v/>
      </c>
      <c r="D353" s="1348" t="str">
        <f>IF(ISBLANK(TB!D219), "", TB!D219)</f>
        <v/>
      </c>
      <c r="E353" s="1348" t="str">
        <f>IF(ISBLANK(TB!E219), "", TB!E219)</f>
        <v/>
      </c>
      <c r="F353" s="1348" t="str">
        <f>IF(ISBLANK(TB!F219), "", TB!F219)</f>
        <v/>
      </c>
      <c r="G353" s="57"/>
      <c r="H353" s="57"/>
      <c r="I353" s="57"/>
      <c r="J353" s="57"/>
      <c r="K353" s="57"/>
      <c r="L353" s="57"/>
      <c r="M353" s="57"/>
      <c r="N353" s="57"/>
      <c r="O353" s="57"/>
      <c r="P353" s="57"/>
      <c r="Q353" s="57"/>
      <c r="R353" s="57"/>
      <c r="S353" s="57"/>
      <c r="T353" s="57"/>
      <c r="U353" s="57"/>
      <c r="V353" s="57"/>
      <c r="W353" s="57"/>
      <c r="X353" s="57"/>
      <c r="Y353" s="57"/>
      <c r="Z353" s="57"/>
      <c r="AA353" s="57"/>
      <c r="AB353" s="57"/>
      <c r="AC353" s="57"/>
      <c r="AD353" s="57"/>
      <c r="AE353" s="57"/>
      <c r="AF353" s="57"/>
      <c r="AG353" s="57"/>
      <c r="AH353" s="57"/>
      <c r="AI353" s="57"/>
      <c r="AJ353" s="57"/>
      <c r="AK353" s="57"/>
      <c r="AL353" s="57"/>
      <c r="AM353" s="57"/>
      <c r="AN353" s="57"/>
      <c r="AO353" s="57"/>
      <c r="AP353" s="57"/>
      <c r="AQ353" s="57"/>
      <c r="AR353" s="57"/>
      <c r="AS353" s="57"/>
      <c r="AT353" s="57"/>
      <c r="AU353" s="57"/>
      <c r="AV353" s="57"/>
      <c r="AW353" s="57"/>
      <c r="AX353" s="57"/>
      <c r="AY353" s="57"/>
      <c r="AZ353" s="57"/>
      <c r="BA353" s="57"/>
      <c r="BB353" s="57"/>
      <c r="BC353" s="57"/>
      <c r="BD353" s="57"/>
      <c r="BE353" s="57"/>
      <c r="BF353" s="57"/>
      <c r="BG353" s="57"/>
      <c r="BH353" s="57"/>
      <c r="BI353" s="57"/>
      <c r="BJ353" s="57"/>
      <c r="BK353" s="57"/>
      <c r="BL353" s="57"/>
      <c r="BM353" s="57"/>
      <c r="BN353" s="57"/>
      <c r="BO353" s="57"/>
      <c r="BP353" s="57"/>
      <c r="BQ353" s="57"/>
      <c r="BR353" s="57"/>
      <c r="BS353" s="57"/>
      <c r="BT353" s="57"/>
      <c r="BU353" s="57"/>
      <c r="BV353" s="57"/>
      <c r="BW353" s="57"/>
      <c r="BX353" s="57"/>
      <c r="BY353" s="57"/>
      <c r="BZ353" s="57"/>
      <c r="CA353" s="57"/>
      <c r="CB353" s="57"/>
      <c r="CC353" s="57"/>
      <c r="CD353" s="57"/>
      <c r="CE353" s="57"/>
      <c r="CF353" s="57"/>
      <c r="CG353" s="57"/>
      <c r="CH353" s="57"/>
      <c r="CI353" s="57"/>
      <c r="CJ353" s="57"/>
      <c r="CK353" s="57"/>
      <c r="CL353" s="57"/>
      <c r="CM353" s="57"/>
      <c r="CN353" s="57"/>
      <c r="CO353" s="57"/>
      <c r="CP353" s="57"/>
      <c r="CQ353" s="57"/>
      <c r="CR353" s="57"/>
      <c r="CS353" s="57"/>
      <c r="CT353" s="57"/>
      <c r="CU353" s="57"/>
      <c r="CV353" s="57"/>
      <c r="CW353" s="57"/>
      <c r="CX353" s="57"/>
      <c r="CY353" s="57"/>
      <c r="CZ353" s="57"/>
      <c r="DA353" s="57"/>
      <c r="DB353" s="57"/>
      <c r="DC353" s="57"/>
      <c r="DD353" s="57"/>
      <c r="DE353" s="57"/>
      <c r="DF353" s="57"/>
      <c r="DG353" s="57"/>
      <c r="DH353" s="57"/>
      <c r="DI353" s="57"/>
      <c r="DJ353" s="57"/>
      <c r="DK353" s="57"/>
      <c r="DL353" s="57"/>
      <c r="DM353" s="57"/>
      <c r="DN353" s="57"/>
      <c r="DO353" s="57"/>
      <c r="DP353" s="57"/>
      <c r="DQ353" s="57"/>
      <c r="DR353" s="57"/>
      <c r="DS353" s="57"/>
      <c r="DT353" s="57"/>
      <c r="DU353" s="57"/>
      <c r="DV353" s="101"/>
      <c r="DW353" s="57"/>
      <c r="DX353" s="57"/>
      <c r="DY353" s="57"/>
      <c r="DZ353" s="57"/>
      <c r="EA353" s="57"/>
      <c r="EB353" s="57"/>
      <c r="EC353" s="57"/>
      <c r="ED353" s="57"/>
      <c r="EE353" s="57"/>
      <c r="EF353" s="57"/>
      <c r="EG353" s="57"/>
      <c r="EH353" s="57"/>
      <c r="EI353" s="57"/>
      <c r="EJ353" s="57"/>
      <c r="EK353" s="57"/>
      <c r="EL353" s="57"/>
      <c r="EM353" s="57"/>
      <c r="EN353" s="57"/>
      <c r="EO353" s="57"/>
      <c r="EP353" s="57"/>
      <c r="EQ353" s="101"/>
      <c r="ER353" s="557"/>
    </row>
    <row r="354" spans="1:148" ht="15" customHeight="1" x14ac:dyDescent="0.25">
      <c r="A354" s="625"/>
      <c r="B354" s="1343" t="str">
        <f t="shared" si="24"/>
        <v>Desk 34</v>
      </c>
      <c r="C354" s="1348" t="str">
        <f>IF(ISBLANK(TB!C220), "", TB!C220)</f>
        <v/>
      </c>
      <c r="D354" s="1348" t="str">
        <f>IF(ISBLANK(TB!D220), "", TB!D220)</f>
        <v/>
      </c>
      <c r="E354" s="1348" t="str">
        <f>IF(ISBLANK(TB!E220), "", TB!E220)</f>
        <v/>
      </c>
      <c r="F354" s="1348" t="str">
        <f>IF(ISBLANK(TB!F220), "", TB!F220)</f>
        <v/>
      </c>
      <c r="G354" s="57"/>
      <c r="H354" s="57"/>
      <c r="I354" s="57"/>
      <c r="J354" s="57"/>
      <c r="K354" s="57"/>
      <c r="L354" s="57"/>
      <c r="M354" s="57"/>
      <c r="N354" s="57"/>
      <c r="O354" s="57"/>
      <c r="P354" s="57"/>
      <c r="Q354" s="57"/>
      <c r="R354" s="57"/>
      <c r="S354" s="57"/>
      <c r="T354" s="57"/>
      <c r="U354" s="57"/>
      <c r="V354" s="57"/>
      <c r="W354" s="57"/>
      <c r="X354" s="57"/>
      <c r="Y354" s="57"/>
      <c r="Z354" s="57"/>
      <c r="AA354" s="57"/>
      <c r="AB354" s="57"/>
      <c r="AC354" s="57"/>
      <c r="AD354" s="57"/>
      <c r="AE354" s="57"/>
      <c r="AF354" s="57"/>
      <c r="AG354" s="57"/>
      <c r="AH354" s="57"/>
      <c r="AI354" s="57"/>
      <c r="AJ354" s="57"/>
      <c r="AK354" s="57"/>
      <c r="AL354" s="57"/>
      <c r="AM354" s="57"/>
      <c r="AN354" s="57"/>
      <c r="AO354" s="57"/>
      <c r="AP354" s="57"/>
      <c r="AQ354" s="57"/>
      <c r="AR354" s="57"/>
      <c r="AS354" s="57"/>
      <c r="AT354" s="57"/>
      <c r="AU354" s="57"/>
      <c r="AV354" s="57"/>
      <c r="AW354" s="57"/>
      <c r="AX354" s="57"/>
      <c r="AY354" s="57"/>
      <c r="AZ354" s="57"/>
      <c r="BA354" s="57"/>
      <c r="BB354" s="57"/>
      <c r="BC354" s="57"/>
      <c r="BD354" s="57"/>
      <c r="BE354" s="57"/>
      <c r="BF354" s="57"/>
      <c r="BG354" s="57"/>
      <c r="BH354" s="57"/>
      <c r="BI354" s="57"/>
      <c r="BJ354" s="57"/>
      <c r="BK354" s="57"/>
      <c r="BL354" s="57"/>
      <c r="BM354" s="57"/>
      <c r="BN354" s="57"/>
      <c r="BO354" s="57"/>
      <c r="BP354" s="57"/>
      <c r="BQ354" s="57"/>
      <c r="BR354" s="57"/>
      <c r="BS354" s="57"/>
      <c r="BT354" s="57"/>
      <c r="BU354" s="57"/>
      <c r="BV354" s="57"/>
      <c r="BW354" s="57"/>
      <c r="BX354" s="57"/>
      <c r="BY354" s="57"/>
      <c r="BZ354" s="57"/>
      <c r="CA354" s="57"/>
      <c r="CB354" s="57"/>
      <c r="CC354" s="57"/>
      <c r="CD354" s="57"/>
      <c r="CE354" s="57"/>
      <c r="CF354" s="57"/>
      <c r="CG354" s="57"/>
      <c r="CH354" s="57"/>
      <c r="CI354" s="57"/>
      <c r="CJ354" s="57"/>
      <c r="CK354" s="57"/>
      <c r="CL354" s="57"/>
      <c r="CM354" s="57"/>
      <c r="CN354" s="57"/>
      <c r="CO354" s="57"/>
      <c r="CP354" s="57"/>
      <c r="CQ354" s="57"/>
      <c r="CR354" s="57"/>
      <c r="CS354" s="57"/>
      <c r="CT354" s="57"/>
      <c r="CU354" s="57"/>
      <c r="CV354" s="57"/>
      <c r="CW354" s="57"/>
      <c r="CX354" s="57"/>
      <c r="CY354" s="57"/>
      <c r="CZ354" s="57"/>
      <c r="DA354" s="57"/>
      <c r="DB354" s="57"/>
      <c r="DC354" s="57"/>
      <c r="DD354" s="57"/>
      <c r="DE354" s="57"/>
      <c r="DF354" s="57"/>
      <c r="DG354" s="57"/>
      <c r="DH354" s="57"/>
      <c r="DI354" s="57"/>
      <c r="DJ354" s="57"/>
      <c r="DK354" s="57"/>
      <c r="DL354" s="57"/>
      <c r="DM354" s="57"/>
      <c r="DN354" s="57"/>
      <c r="DO354" s="57"/>
      <c r="DP354" s="57"/>
      <c r="DQ354" s="57"/>
      <c r="DR354" s="57"/>
      <c r="DS354" s="57"/>
      <c r="DT354" s="57"/>
      <c r="DU354" s="57"/>
      <c r="DV354" s="101"/>
      <c r="DW354" s="57"/>
      <c r="DX354" s="57"/>
      <c r="DY354" s="57"/>
      <c r="DZ354" s="57"/>
      <c r="EA354" s="57"/>
      <c r="EB354" s="57"/>
      <c r="EC354" s="57"/>
      <c r="ED354" s="57"/>
      <c r="EE354" s="57"/>
      <c r="EF354" s="57"/>
      <c r="EG354" s="57"/>
      <c r="EH354" s="57"/>
      <c r="EI354" s="57"/>
      <c r="EJ354" s="57"/>
      <c r="EK354" s="57"/>
      <c r="EL354" s="57"/>
      <c r="EM354" s="57"/>
      <c r="EN354" s="57"/>
      <c r="EO354" s="57"/>
      <c r="EP354" s="57"/>
      <c r="EQ354" s="101"/>
      <c r="ER354" s="557"/>
    </row>
    <row r="355" spans="1:148" ht="15" customHeight="1" x14ac:dyDescent="0.25">
      <c r="A355" s="625"/>
      <c r="B355" s="1343" t="str">
        <f t="shared" si="24"/>
        <v>Desk 35</v>
      </c>
      <c r="C355" s="1348" t="str">
        <f>IF(ISBLANK(TB!C221), "", TB!C221)</f>
        <v/>
      </c>
      <c r="D355" s="1348" t="str">
        <f>IF(ISBLANK(TB!D221), "", TB!D221)</f>
        <v/>
      </c>
      <c r="E355" s="1348" t="str">
        <f>IF(ISBLANK(TB!E221), "", TB!E221)</f>
        <v/>
      </c>
      <c r="F355" s="1348" t="str">
        <f>IF(ISBLANK(TB!F221), "", TB!F221)</f>
        <v/>
      </c>
      <c r="G355" s="57"/>
      <c r="H355" s="57"/>
      <c r="I355" s="57"/>
      <c r="J355" s="57"/>
      <c r="K355" s="57"/>
      <c r="L355" s="57"/>
      <c r="M355" s="57"/>
      <c r="N355" s="57"/>
      <c r="O355" s="57"/>
      <c r="P355" s="57"/>
      <c r="Q355" s="57"/>
      <c r="R355" s="57"/>
      <c r="S355" s="57"/>
      <c r="T355" s="57"/>
      <c r="U355" s="57"/>
      <c r="V355" s="57"/>
      <c r="W355" s="57"/>
      <c r="X355" s="57"/>
      <c r="Y355" s="57"/>
      <c r="Z355" s="57"/>
      <c r="AA355" s="57"/>
      <c r="AB355" s="57"/>
      <c r="AC355" s="57"/>
      <c r="AD355" s="57"/>
      <c r="AE355" s="57"/>
      <c r="AF355" s="57"/>
      <c r="AG355" s="57"/>
      <c r="AH355" s="57"/>
      <c r="AI355" s="57"/>
      <c r="AJ355" s="57"/>
      <c r="AK355" s="57"/>
      <c r="AL355" s="57"/>
      <c r="AM355" s="57"/>
      <c r="AN355" s="57"/>
      <c r="AO355" s="57"/>
      <c r="AP355" s="57"/>
      <c r="AQ355" s="57"/>
      <c r="AR355" s="57"/>
      <c r="AS355" s="57"/>
      <c r="AT355" s="57"/>
      <c r="AU355" s="57"/>
      <c r="AV355" s="57"/>
      <c r="AW355" s="57"/>
      <c r="AX355" s="57"/>
      <c r="AY355" s="57"/>
      <c r="AZ355" s="57"/>
      <c r="BA355" s="57"/>
      <c r="BB355" s="57"/>
      <c r="BC355" s="57"/>
      <c r="BD355" s="57"/>
      <c r="BE355" s="57"/>
      <c r="BF355" s="57"/>
      <c r="BG355" s="57"/>
      <c r="BH355" s="57"/>
      <c r="BI355" s="57"/>
      <c r="BJ355" s="57"/>
      <c r="BK355" s="57"/>
      <c r="BL355" s="57"/>
      <c r="BM355" s="57"/>
      <c r="BN355" s="57"/>
      <c r="BO355" s="57"/>
      <c r="BP355" s="57"/>
      <c r="BQ355" s="57"/>
      <c r="BR355" s="57"/>
      <c r="BS355" s="57"/>
      <c r="BT355" s="57"/>
      <c r="BU355" s="57"/>
      <c r="BV355" s="57"/>
      <c r="BW355" s="57"/>
      <c r="BX355" s="57"/>
      <c r="BY355" s="57"/>
      <c r="BZ355" s="57"/>
      <c r="CA355" s="57"/>
      <c r="CB355" s="57"/>
      <c r="CC355" s="57"/>
      <c r="CD355" s="57"/>
      <c r="CE355" s="57"/>
      <c r="CF355" s="57"/>
      <c r="CG355" s="57"/>
      <c r="CH355" s="57"/>
      <c r="CI355" s="57"/>
      <c r="CJ355" s="57"/>
      <c r="CK355" s="57"/>
      <c r="CL355" s="57"/>
      <c r="CM355" s="57"/>
      <c r="CN355" s="57"/>
      <c r="CO355" s="57"/>
      <c r="CP355" s="57"/>
      <c r="CQ355" s="57"/>
      <c r="CR355" s="57"/>
      <c r="CS355" s="57"/>
      <c r="CT355" s="57"/>
      <c r="CU355" s="57"/>
      <c r="CV355" s="57"/>
      <c r="CW355" s="57"/>
      <c r="CX355" s="57"/>
      <c r="CY355" s="57"/>
      <c r="CZ355" s="57"/>
      <c r="DA355" s="57"/>
      <c r="DB355" s="57"/>
      <c r="DC355" s="57"/>
      <c r="DD355" s="57"/>
      <c r="DE355" s="57"/>
      <c r="DF355" s="57"/>
      <c r="DG355" s="57"/>
      <c r="DH355" s="57"/>
      <c r="DI355" s="57"/>
      <c r="DJ355" s="57"/>
      <c r="DK355" s="57"/>
      <c r="DL355" s="57"/>
      <c r="DM355" s="57"/>
      <c r="DN355" s="57"/>
      <c r="DO355" s="57"/>
      <c r="DP355" s="57"/>
      <c r="DQ355" s="57"/>
      <c r="DR355" s="57"/>
      <c r="DS355" s="57"/>
      <c r="DT355" s="57"/>
      <c r="DU355" s="57"/>
      <c r="DV355" s="101"/>
      <c r="DW355" s="57"/>
      <c r="DX355" s="57"/>
      <c r="DY355" s="57"/>
      <c r="DZ355" s="57"/>
      <c r="EA355" s="57"/>
      <c r="EB355" s="57"/>
      <c r="EC355" s="57"/>
      <c r="ED355" s="57"/>
      <c r="EE355" s="57"/>
      <c r="EF355" s="57"/>
      <c r="EG355" s="57"/>
      <c r="EH355" s="57"/>
      <c r="EI355" s="57"/>
      <c r="EJ355" s="57"/>
      <c r="EK355" s="57"/>
      <c r="EL355" s="57"/>
      <c r="EM355" s="57"/>
      <c r="EN355" s="57"/>
      <c r="EO355" s="57"/>
      <c r="EP355" s="57"/>
      <c r="EQ355" s="101"/>
      <c r="ER355" s="557"/>
    </row>
    <row r="356" spans="1:148" ht="15" customHeight="1" x14ac:dyDescent="0.25">
      <c r="A356" s="625"/>
      <c r="B356" s="1343" t="str">
        <f t="shared" si="24"/>
        <v>Desk 36</v>
      </c>
      <c r="C356" s="1348" t="str">
        <f>IF(ISBLANK(TB!C222), "", TB!C222)</f>
        <v/>
      </c>
      <c r="D356" s="1348" t="str">
        <f>IF(ISBLANK(TB!D222), "", TB!D222)</f>
        <v/>
      </c>
      <c r="E356" s="1348" t="str">
        <f>IF(ISBLANK(TB!E222), "", TB!E222)</f>
        <v/>
      </c>
      <c r="F356" s="1348" t="str">
        <f>IF(ISBLANK(TB!F222), "", TB!F222)</f>
        <v/>
      </c>
      <c r="G356" s="57"/>
      <c r="H356" s="57"/>
      <c r="I356" s="57"/>
      <c r="J356" s="57"/>
      <c r="K356" s="57"/>
      <c r="L356" s="57"/>
      <c r="M356" s="57"/>
      <c r="N356" s="57"/>
      <c r="O356" s="57"/>
      <c r="P356" s="57"/>
      <c r="Q356" s="57"/>
      <c r="R356" s="57"/>
      <c r="S356" s="57"/>
      <c r="T356" s="57"/>
      <c r="U356" s="57"/>
      <c r="V356" s="57"/>
      <c r="W356" s="57"/>
      <c r="X356" s="57"/>
      <c r="Y356" s="57"/>
      <c r="Z356" s="57"/>
      <c r="AA356" s="57"/>
      <c r="AB356" s="57"/>
      <c r="AC356" s="57"/>
      <c r="AD356" s="57"/>
      <c r="AE356" s="57"/>
      <c r="AF356" s="57"/>
      <c r="AG356" s="57"/>
      <c r="AH356" s="57"/>
      <c r="AI356" s="57"/>
      <c r="AJ356" s="57"/>
      <c r="AK356" s="57"/>
      <c r="AL356" s="57"/>
      <c r="AM356" s="57"/>
      <c r="AN356" s="57"/>
      <c r="AO356" s="57"/>
      <c r="AP356" s="57"/>
      <c r="AQ356" s="57"/>
      <c r="AR356" s="57"/>
      <c r="AS356" s="57"/>
      <c r="AT356" s="57"/>
      <c r="AU356" s="57"/>
      <c r="AV356" s="57"/>
      <c r="AW356" s="57"/>
      <c r="AX356" s="57"/>
      <c r="AY356" s="57"/>
      <c r="AZ356" s="57"/>
      <c r="BA356" s="57"/>
      <c r="BB356" s="57"/>
      <c r="BC356" s="57"/>
      <c r="BD356" s="57"/>
      <c r="BE356" s="57"/>
      <c r="BF356" s="57"/>
      <c r="BG356" s="57"/>
      <c r="BH356" s="57"/>
      <c r="BI356" s="57"/>
      <c r="BJ356" s="57"/>
      <c r="BK356" s="57"/>
      <c r="BL356" s="57"/>
      <c r="BM356" s="57"/>
      <c r="BN356" s="57"/>
      <c r="BO356" s="57"/>
      <c r="BP356" s="57"/>
      <c r="BQ356" s="57"/>
      <c r="BR356" s="57"/>
      <c r="BS356" s="57"/>
      <c r="BT356" s="57"/>
      <c r="BU356" s="57"/>
      <c r="BV356" s="57"/>
      <c r="BW356" s="57"/>
      <c r="BX356" s="57"/>
      <c r="BY356" s="57"/>
      <c r="BZ356" s="57"/>
      <c r="CA356" s="57"/>
      <c r="CB356" s="57"/>
      <c r="CC356" s="57"/>
      <c r="CD356" s="57"/>
      <c r="CE356" s="57"/>
      <c r="CF356" s="57"/>
      <c r="CG356" s="57"/>
      <c r="CH356" s="57"/>
      <c r="CI356" s="57"/>
      <c r="CJ356" s="57"/>
      <c r="CK356" s="57"/>
      <c r="CL356" s="57"/>
      <c r="CM356" s="57"/>
      <c r="CN356" s="57"/>
      <c r="CO356" s="57"/>
      <c r="CP356" s="57"/>
      <c r="CQ356" s="57"/>
      <c r="CR356" s="57"/>
      <c r="CS356" s="57"/>
      <c r="CT356" s="57"/>
      <c r="CU356" s="57"/>
      <c r="CV356" s="57"/>
      <c r="CW356" s="57"/>
      <c r="CX356" s="57"/>
      <c r="CY356" s="57"/>
      <c r="CZ356" s="57"/>
      <c r="DA356" s="57"/>
      <c r="DB356" s="57"/>
      <c r="DC356" s="57"/>
      <c r="DD356" s="57"/>
      <c r="DE356" s="57"/>
      <c r="DF356" s="57"/>
      <c r="DG356" s="57"/>
      <c r="DH356" s="57"/>
      <c r="DI356" s="57"/>
      <c r="DJ356" s="57"/>
      <c r="DK356" s="57"/>
      <c r="DL356" s="57"/>
      <c r="DM356" s="57"/>
      <c r="DN356" s="57"/>
      <c r="DO356" s="57"/>
      <c r="DP356" s="57"/>
      <c r="DQ356" s="57"/>
      <c r="DR356" s="57"/>
      <c r="DS356" s="57"/>
      <c r="DT356" s="57"/>
      <c r="DU356" s="57"/>
      <c r="DV356" s="101"/>
      <c r="DW356" s="57"/>
      <c r="DX356" s="57"/>
      <c r="DY356" s="57"/>
      <c r="DZ356" s="57"/>
      <c r="EA356" s="57"/>
      <c r="EB356" s="57"/>
      <c r="EC356" s="57"/>
      <c r="ED356" s="57"/>
      <c r="EE356" s="57"/>
      <c r="EF356" s="57"/>
      <c r="EG356" s="57"/>
      <c r="EH356" s="57"/>
      <c r="EI356" s="57"/>
      <c r="EJ356" s="57"/>
      <c r="EK356" s="57"/>
      <c r="EL356" s="57"/>
      <c r="EM356" s="57"/>
      <c r="EN356" s="57"/>
      <c r="EO356" s="57"/>
      <c r="EP356" s="57"/>
      <c r="EQ356" s="101"/>
      <c r="ER356" s="557"/>
    </row>
    <row r="357" spans="1:148" ht="15" customHeight="1" x14ac:dyDescent="0.25">
      <c r="A357" s="625"/>
      <c r="B357" s="1343" t="str">
        <f t="shared" si="24"/>
        <v>Desk 37</v>
      </c>
      <c r="C357" s="1348" t="str">
        <f>IF(ISBLANK(TB!C223), "", TB!C223)</f>
        <v/>
      </c>
      <c r="D357" s="1348" t="str">
        <f>IF(ISBLANK(TB!D223), "", TB!D223)</f>
        <v/>
      </c>
      <c r="E357" s="1348" t="str">
        <f>IF(ISBLANK(TB!E223), "", TB!E223)</f>
        <v/>
      </c>
      <c r="F357" s="1348" t="str">
        <f>IF(ISBLANK(TB!F223), "", TB!F223)</f>
        <v/>
      </c>
      <c r="G357" s="57"/>
      <c r="H357" s="57"/>
      <c r="I357" s="57"/>
      <c r="J357" s="57"/>
      <c r="K357" s="57"/>
      <c r="L357" s="57"/>
      <c r="M357" s="57"/>
      <c r="N357" s="57"/>
      <c r="O357" s="57"/>
      <c r="P357" s="57"/>
      <c r="Q357" s="57"/>
      <c r="R357" s="57"/>
      <c r="S357" s="57"/>
      <c r="T357" s="57"/>
      <c r="U357" s="57"/>
      <c r="V357" s="57"/>
      <c r="W357" s="57"/>
      <c r="X357" s="57"/>
      <c r="Y357" s="57"/>
      <c r="Z357" s="57"/>
      <c r="AA357" s="57"/>
      <c r="AB357" s="57"/>
      <c r="AC357" s="57"/>
      <c r="AD357" s="57"/>
      <c r="AE357" s="57"/>
      <c r="AF357" s="57"/>
      <c r="AG357" s="57"/>
      <c r="AH357" s="57"/>
      <c r="AI357" s="57"/>
      <c r="AJ357" s="57"/>
      <c r="AK357" s="57"/>
      <c r="AL357" s="57"/>
      <c r="AM357" s="57"/>
      <c r="AN357" s="57"/>
      <c r="AO357" s="57"/>
      <c r="AP357" s="57"/>
      <c r="AQ357" s="57"/>
      <c r="AR357" s="57"/>
      <c r="AS357" s="57"/>
      <c r="AT357" s="57"/>
      <c r="AU357" s="57"/>
      <c r="AV357" s="57"/>
      <c r="AW357" s="57"/>
      <c r="AX357" s="57"/>
      <c r="AY357" s="57"/>
      <c r="AZ357" s="57"/>
      <c r="BA357" s="57"/>
      <c r="BB357" s="57"/>
      <c r="BC357" s="57"/>
      <c r="BD357" s="57"/>
      <c r="BE357" s="57"/>
      <c r="BF357" s="57"/>
      <c r="BG357" s="57"/>
      <c r="BH357" s="57"/>
      <c r="BI357" s="57"/>
      <c r="BJ357" s="57"/>
      <c r="BK357" s="57"/>
      <c r="BL357" s="57"/>
      <c r="BM357" s="57"/>
      <c r="BN357" s="57"/>
      <c r="BO357" s="57"/>
      <c r="BP357" s="57"/>
      <c r="BQ357" s="57"/>
      <c r="BR357" s="57"/>
      <c r="BS357" s="57"/>
      <c r="BT357" s="57"/>
      <c r="BU357" s="57"/>
      <c r="BV357" s="57"/>
      <c r="BW357" s="57"/>
      <c r="BX357" s="57"/>
      <c r="BY357" s="57"/>
      <c r="BZ357" s="57"/>
      <c r="CA357" s="57"/>
      <c r="CB357" s="57"/>
      <c r="CC357" s="57"/>
      <c r="CD357" s="57"/>
      <c r="CE357" s="57"/>
      <c r="CF357" s="57"/>
      <c r="CG357" s="57"/>
      <c r="CH357" s="57"/>
      <c r="CI357" s="57"/>
      <c r="CJ357" s="57"/>
      <c r="CK357" s="57"/>
      <c r="CL357" s="57"/>
      <c r="CM357" s="57"/>
      <c r="CN357" s="57"/>
      <c r="CO357" s="57"/>
      <c r="CP357" s="57"/>
      <c r="CQ357" s="57"/>
      <c r="CR357" s="57"/>
      <c r="CS357" s="57"/>
      <c r="CT357" s="57"/>
      <c r="CU357" s="57"/>
      <c r="CV357" s="57"/>
      <c r="CW357" s="57"/>
      <c r="CX357" s="57"/>
      <c r="CY357" s="57"/>
      <c r="CZ357" s="57"/>
      <c r="DA357" s="57"/>
      <c r="DB357" s="57"/>
      <c r="DC357" s="57"/>
      <c r="DD357" s="57"/>
      <c r="DE357" s="57"/>
      <c r="DF357" s="57"/>
      <c r="DG357" s="57"/>
      <c r="DH357" s="57"/>
      <c r="DI357" s="57"/>
      <c r="DJ357" s="57"/>
      <c r="DK357" s="57"/>
      <c r="DL357" s="57"/>
      <c r="DM357" s="57"/>
      <c r="DN357" s="57"/>
      <c r="DO357" s="57"/>
      <c r="DP357" s="57"/>
      <c r="DQ357" s="57"/>
      <c r="DR357" s="57"/>
      <c r="DS357" s="57"/>
      <c r="DT357" s="57"/>
      <c r="DU357" s="57"/>
      <c r="DV357" s="101"/>
      <c r="DW357" s="57"/>
      <c r="DX357" s="57"/>
      <c r="DY357" s="57"/>
      <c r="DZ357" s="57"/>
      <c r="EA357" s="57"/>
      <c r="EB357" s="57"/>
      <c r="EC357" s="57"/>
      <c r="ED357" s="57"/>
      <c r="EE357" s="57"/>
      <c r="EF357" s="57"/>
      <c r="EG357" s="57"/>
      <c r="EH357" s="57"/>
      <c r="EI357" s="57"/>
      <c r="EJ357" s="57"/>
      <c r="EK357" s="57"/>
      <c r="EL357" s="57"/>
      <c r="EM357" s="57"/>
      <c r="EN357" s="57"/>
      <c r="EO357" s="57"/>
      <c r="EP357" s="57"/>
      <c r="EQ357" s="101"/>
      <c r="ER357" s="557"/>
    </row>
    <row r="358" spans="1:148" ht="15" customHeight="1" x14ac:dyDescent="0.25">
      <c r="A358" s="625"/>
      <c r="B358" s="1343" t="str">
        <f t="shared" si="24"/>
        <v>Desk 38</v>
      </c>
      <c r="C358" s="1348" t="str">
        <f>IF(ISBLANK(TB!C224), "", TB!C224)</f>
        <v/>
      </c>
      <c r="D358" s="1348" t="str">
        <f>IF(ISBLANK(TB!D224), "", TB!D224)</f>
        <v/>
      </c>
      <c r="E358" s="1348" t="str">
        <f>IF(ISBLANK(TB!E224), "", TB!E224)</f>
        <v/>
      </c>
      <c r="F358" s="1348" t="str">
        <f>IF(ISBLANK(TB!F224), "", TB!F224)</f>
        <v/>
      </c>
      <c r="G358" s="57"/>
      <c r="H358" s="57"/>
      <c r="I358" s="57"/>
      <c r="J358" s="57"/>
      <c r="K358" s="57"/>
      <c r="L358" s="57"/>
      <c r="M358" s="57"/>
      <c r="N358" s="57"/>
      <c r="O358" s="57"/>
      <c r="P358" s="57"/>
      <c r="Q358" s="57"/>
      <c r="R358" s="57"/>
      <c r="S358" s="57"/>
      <c r="T358" s="57"/>
      <c r="U358" s="57"/>
      <c r="V358" s="57"/>
      <c r="W358" s="57"/>
      <c r="X358" s="57"/>
      <c r="Y358" s="57"/>
      <c r="Z358" s="57"/>
      <c r="AA358" s="57"/>
      <c r="AB358" s="57"/>
      <c r="AC358" s="57"/>
      <c r="AD358" s="57"/>
      <c r="AE358" s="57"/>
      <c r="AF358" s="57"/>
      <c r="AG358" s="57"/>
      <c r="AH358" s="57"/>
      <c r="AI358" s="57"/>
      <c r="AJ358" s="57"/>
      <c r="AK358" s="57"/>
      <c r="AL358" s="57"/>
      <c r="AM358" s="57"/>
      <c r="AN358" s="57"/>
      <c r="AO358" s="57"/>
      <c r="AP358" s="57"/>
      <c r="AQ358" s="57"/>
      <c r="AR358" s="57"/>
      <c r="AS358" s="57"/>
      <c r="AT358" s="57"/>
      <c r="AU358" s="57"/>
      <c r="AV358" s="57"/>
      <c r="AW358" s="57"/>
      <c r="AX358" s="57"/>
      <c r="AY358" s="57"/>
      <c r="AZ358" s="57"/>
      <c r="BA358" s="57"/>
      <c r="BB358" s="57"/>
      <c r="BC358" s="57"/>
      <c r="BD358" s="57"/>
      <c r="BE358" s="57"/>
      <c r="BF358" s="57"/>
      <c r="BG358" s="57"/>
      <c r="BH358" s="57"/>
      <c r="BI358" s="57"/>
      <c r="BJ358" s="57"/>
      <c r="BK358" s="57"/>
      <c r="BL358" s="57"/>
      <c r="BM358" s="57"/>
      <c r="BN358" s="57"/>
      <c r="BO358" s="57"/>
      <c r="BP358" s="57"/>
      <c r="BQ358" s="57"/>
      <c r="BR358" s="57"/>
      <c r="BS358" s="57"/>
      <c r="BT358" s="57"/>
      <c r="BU358" s="57"/>
      <c r="BV358" s="57"/>
      <c r="BW358" s="57"/>
      <c r="BX358" s="57"/>
      <c r="BY358" s="57"/>
      <c r="BZ358" s="57"/>
      <c r="CA358" s="57"/>
      <c r="CB358" s="57"/>
      <c r="CC358" s="57"/>
      <c r="CD358" s="57"/>
      <c r="CE358" s="57"/>
      <c r="CF358" s="57"/>
      <c r="CG358" s="57"/>
      <c r="CH358" s="57"/>
      <c r="CI358" s="57"/>
      <c r="CJ358" s="57"/>
      <c r="CK358" s="57"/>
      <c r="CL358" s="57"/>
      <c r="CM358" s="57"/>
      <c r="CN358" s="57"/>
      <c r="CO358" s="57"/>
      <c r="CP358" s="57"/>
      <c r="CQ358" s="57"/>
      <c r="CR358" s="57"/>
      <c r="CS358" s="57"/>
      <c r="CT358" s="57"/>
      <c r="CU358" s="57"/>
      <c r="CV358" s="57"/>
      <c r="CW358" s="57"/>
      <c r="CX358" s="57"/>
      <c r="CY358" s="57"/>
      <c r="CZ358" s="57"/>
      <c r="DA358" s="57"/>
      <c r="DB358" s="57"/>
      <c r="DC358" s="57"/>
      <c r="DD358" s="57"/>
      <c r="DE358" s="57"/>
      <c r="DF358" s="57"/>
      <c r="DG358" s="57"/>
      <c r="DH358" s="57"/>
      <c r="DI358" s="57"/>
      <c r="DJ358" s="57"/>
      <c r="DK358" s="57"/>
      <c r="DL358" s="57"/>
      <c r="DM358" s="57"/>
      <c r="DN358" s="57"/>
      <c r="DO358" s="57"/>
      <c r="DP358" s="57"/>
      <c r="DQ358" s="57"/>
      <c r="DR358" s="57"/>
      <c r="DS358" s="57"/>
      <c r="DT358" s="57"/>
      <c r="DU358" s="57"/>
      <c r="DV358" s="101"/>
      <c r="DW358" s="57"/>
      <c r="DX358" s="57"/>
      <c r="DY358" s="57"/>
      <c r="DZ358" s="57"/>
      <c r="EA358" s="57"/>
      <c r="EB358" s="57"/>
      <c r="EC358" s="57"/>
      <c r="ED358" s="57"/>
      <c r="EE358" s="57"/>
      <c r="EF358" s="57"/>
      <c r="EG358" s="57"/>
      <c r="EH358" s="57"/>
      <c r="EI358" s="57"/>
      <c r="EJ358" s="57"/>
      <c r="EK358" s="57"/>
      <c r="EL358" s="57"/>
      <c r="EM358" s="57"/>
      <c r="EN358" s="57"/>
      <c r="EO358" s="57"/>
      <c r="EP358" s="57"/>
      <c r="EQ358" s="101"/>
      <c r="ER358" s="557"/>
    </row>
    <row r="359" spans="1:148" ht="15" customHeight="1" x14ac:dyDescent="0.25">
      <c r="A359" s="625"/>
      <c r="B359" s="1343" t="str">
        <f t="shared" si="24"/>
        <v>Desk 39</v>
      </c>
      <c r="C359" s="1348" t="str">
        <f>IF(ISBLANK(TB!C225), "", TB!C225)</f>
        <v/>
      </c>
      <c r="D359" s="1348" t="str">
        <f>IF(ISBLANK(TB!D225), "", TB!D225)</f>
        <v/>
      </c>
      <c r="E359" s="1348" t="str">
        <f>IF(ISBLANK(TB!E225), "", TB!E225)</f>
        <v/>
      </c>
      <c r="F359" s="1348" t="str">
        <f>IF(ISBLANK(TB!F225), "", TB!F225)</f>
        <v/>
      </c>
      <c r="G359" s="57"/>
      <c r="H359" s="57"/>
      <c r="I359" s="57"/>
      <c r="J359" s="57"/>
      <c r="K359" s="57"/>
      <c r="L359" s="57"/>
      <c r="M359" s="57"/>
      <c r="N359" s="57"/>
      <c r="O359" s="57"/>
      <c r="P359" s="57"/>
      <c r="Q359" s="57"/>
      <c r="R359" s="57"/>
      <c r="S359" s="57"/>
      <c r="T359" s="57"/>
      <c r="U359" s="57"/>
      <c r="V359" s="57"/>
      <c r="W359" s="57"/>
      <c r="X359" s="57"/>
      <c r="Y359" s="57"/>
      <c r="Z359" s="57"/>
      <c r="AA359" s="57"/>
      <c r="AB359" s="57"/>
      <c r="AC359" s="57"/>
      <c r="AD359" s="57"/>
      <c r="AE359" s="57"/>
      <c r="AF359" s="57"/>
      <c r="AG359" s="57"/>
      <c r="AH359" s="57"/>
      <c r="AI359" s="57"/>
      <c r="AJ359" s="57"/>
      <c r="AK359" s="57"/>
      <c r="AL359" s="57"/>
      <c r="AM359" s="57"/>
      <c r="AN359" s="57"/>
      <c r="AO359" s="57"/>
      <c r="AP359" s="57"/>
      <c r="AQ359" s="57"/>
      <c r="AR359" s="57"/>
      <c r="AS359" s="57"/>
      <c r="AT359" s="57"/>
      <c r="AU359" s="57"/>
      <c r="AV359" s="57"/>
      <c r="AW359" s="57"/>
      <c r="AX359" s="57"/>
      <c r="AY359" s="57"/>
      <c r="AZ359" s="57"/>
      <c r="BA359" s="57"/>
      <c r="BB359" s="57"/>
      <c r="BC359" s="57"/>
      <c r="BD359" s="57"/>
      <c r="BE359" s="57"/>
      <c r="BF359" s="57"/>
      <c r="BG359" s="57"/>
      <c r="BH359" s="57"/>
      <c r="BI359" s="57"/>
      <c r="BJ359" s="57"/>
      <c r="BK359" s="57"/>
      <c r="BL359" s="57"/>
      <c r="BM359" s="57"/>
      <c r="BN359" s="57"/>
      <c r="BO359" s="57"/>
      <c r="BP359" s="57"/>
      <c r="BQ359" s="57"/>
      <c r="BR359" s="57"/>
      <c r="BS359" s="57"/>
      <c r="BT359" s="57"/>
      <c r="BU359" s="57"/>
      <c r="BV359" s="57"/>
      <c r="BW359" s="57"/>
      <c r="BX359" s="57"/>
      <c r="BY359" s="57"/>
      <c r="BZ359" s="57"/>
      <c r="CA359" s="57"/>
      <c r="CB359" s="57"/>
      <c r="CC359" s="57"/>
      <c r="CD359" s="57"/>
      <c r="CE359" s="57"/>
      <c r="CF359" s="57"/>
      <c r="CG359" s="57"/>
      <c r="CH359" s="57"/>
      <c r="CI359" s="57"/>
      <c r="CJ359" s="57"/>
      <c r="CK359" s="57"/>
      <c r="CL359" s="57"/>
      <c r="CM359" s="57"/>
      <c r="CN359" s="57"/>
      <c r="CO359" s="57"/>
      <c r="CP359" s="57"/>
      <c r="CQ359" s="57"/>
      <c r="CR359" s="57"/>
      <c r="CS359" s="57"/>
      <c r="CT359" s="57"/>
      <c r="CU359" s="57"/>
      <c r="CV359" s="57"/>
      <c r="CW359" s="57"/>
      <c r="CX359" s="57"/>
      <c r="CY359" s="57"/>
      <c r="CZ359" s="57"/>
      <c r="DA359" s="57"/>
      <c r="DB359" s="57"/>
      <c r="DC359" s="57"/>
      <c r="DD359" s="57"/>
      <c r="DE359" s="57"/>
      <c r="DF359" s="57"/>
      <c r="DG359" s="57"/>
      <c r="DH359" s="57"/>
      <c r="DI359" s="57"/>
      <c r="DJ359" s="57"/>
      <c r="DK359" s="57"/>
      <c r="DL359" s="57"/>
      <c r="DM359" s="57"/>
      <c r="DN359" s="57"/>
      <c r="DO359" s="57"/>
      <c r="DP359" s="57"/>
      <c r="DQ359" s="57"/>
      <c r="DR359" s="57"/>
      <c r="DS359" s="57"/>
      <c r="DT359" s="57"/>
      <c r="DU359" s="57"/>
      <c r="DV359" s="101"/>
      <c r="DW359" s="57"/>
      <c r="DX359" s="57"/>
      <c r="DY359" s="57"/>
      <c r="DZ359" s="57"/>
      <c r="EA359" s="57"/>
      <c r="EB359" s="57"/>
      <c r="EC359" s="57"/>
      <c r="ED359" s="57"/>
      <c r="EE359" s="57"/>
      <c r="EF359" s="57"/>
      <c r="EG359" s="57"/>
      <c r="EH359" s="57"/>
      <c r="EI359" s="57"/>
      <c r="EJ359" s="57"/>
      <c r="EK359" s="57"/>
      <c r="EL359" s="57"/>
      <c r="EM359" s="57"/>
      <c r="EN359" s="57"/>
      <c r="EO359" s="57"/>
      <c r="EP359" s="57"/>
      <c r="EQ359" s="101"/>
      <c r="ER359" s="557"/>
    </row>
    <row r="360" spans="1:148" ht="15" customHeight="1" x14ac:dyDescent="0.25">
      <c r="A360" s="625"/>
      <c r="B360" s="1343" t="str">
        <f t="shared" si="24"/>
        <v>Desk 40</v>
      </c>
      <c r="C360" s="1348" t="str">
        <f>IF(ISBLANK(TB!C226), "", TB!C226)</f>
        <v/>
      </c>
      <c r="D360" s="1348" t="str">
        <f>IF(ISBLANK(TB!D226), "", TB!D226)</f>
        <v/>
      </c>
      <c r="E360" s="1348" t="str">
        <f>IF(ISBLANK(TB!E226), "", TB!E226)</f>
        <v/>
      </c>
      <c r="F360" s="1348" t="str">
        <f>IF(ISBLANK(TB!F226), "", TB!F226)</f>
        <v/>
      </c>
      <c r="G360" s="57"/>
      <c r="H360" s="57"/>
      <c r="I360" s="57"/>
      <c r="J360" s="57"/>
      <c r="K360" s="57"/>
      <c r="L360" s="57"/>
      <c r="M360" s="57"/>
      <c r="N360" s="57"/>
      <c r="O360" s="57"/>
      <c r="P360" s="57"/>
      <c r="Q360" s="57"/>
      <c r="R360" s="57"/>
      <c r="S360" s="57"/>
      <c r="T360" s="57"/>
      <c r="U360" s="57"/>
      <c r="V360" s="57"/>
      <c r="W360" s="57"/>
      <c r="X360" s="57"/>
      <c r="Y360" s="57"/>
      <c r="Z360" s="57"/>
      <c r="AA360" s="57"/>
      <c r="AB360" s="57"/>
      <c r="AC360" s="57"/>
      <c r="AD360" s="57"/>
      <c r="AE360" s="57"/>
      <c r="AF360" s="57"/>
      <c r="AG360" s="57"/>
      <c r="AH360" s="57"/>
      <c r="AI360" s="57"/>
      <c r="AJ360" s="57"/>
      <c r="AK360" s="57"/>
      <c r="AL360" s="57"/>
      <c r="AM360" s="57"/>
      <c r="AN360" s="57"/>
      <c r="AO360" s="57"/>
      <c r="AP360" s="57"/>
      <c r="AQ360" s="57"/>
      <c r="AR360" s="57"/>
      <c r="AS360" s="57"/>
      <c r="AT360" s="57"/>
      <c r="AU360" s="57"/>
      <c r="AV360" s="57"/>
      <c r="AW360" s="57"/>
      <c r="AX360" s="57"/>
      <c r="AY360" s="57"/>
      <c r="AZ360" s="57"/>
      <c r="BA360" s="57"/>
      <c r="BB360" s="57"/>
      <c r="BC360" s="57"/>
      <c r="BD360" s="57"/>
      <c r="BE360" s="57"/>
      <c r="BF360" s="57"/>
      <c r="BG360" s="57"/>
      <c r="BH360" s="57"/>
      <c r="BI360" s="57"/>
      <c r="BJ360" s="57"/>
      <c r="BK360" s="57"/>
      <c r="BL360" s="57"/>
      <c r="BM360" s="57"/>
      <c r="BN360" s="57"/>
      <c r="BO360" s="57"/>
      <c r="BP360" s="57"/>
      <c r="BQ360" s="57"/>
      <c r="BR360" s="57"/>
      <c r="BS360" s="57"/>
      <c r="BT360" s="57"/>
      <c r="BU360" s="57"/>
      <c r="BV360" s="57"/>
      <c r="BW360" s="57"/>
      <c r="BX360" s="57"/>
      <c r="BY360" s="57"/>
      <c r="BZ360" s="57"/>
      <c r="CA360" s="57"/>
      <c r="CB360" s="57"/>
      <c r="CC360" s="57"/>
      <c r="CD360" s="57"/>
      <c r="CE360" s="57"/>
      <c r="CF360" s="57"/>
      <c r="CG360" s="57"/>
      <c r="CH360" s="57"/>
      <c r="CI360" s="57"/>
      <c r="CJ360" s="57"/>
      <c r="CK360" s="57"/>
      <c r="CL360" s="57"/>
      <c r="CM360" s="57"/>
      <c r="CN360" s="57"/>
      <c r="CO360" s="57"/>
      <c r="CP360" s="57"/>
      <c r="CQ360" s="57"/>
      <c r="CR360" s="57"/>
      <c r="CS360" s="57"/>
      <c r="CT360" s="57"/>
      <c r="CU360" s="57"/>
      <c r="CV360" s="57"/>
      <c r="CW360" s="57"/>
      <c r="CX360" s="57"/>
      <c r="CY360" s="57"/>
      <c r="CZ360" s="57"/>
      <c r="DA360" s="57"/>
      <c r="DB360" s="57"/>
      <c r="DC360" s="57"/>
      <c r="DD360" s="57"/>
      <c r="DE360" s="57"/>
      <c r="DF360" s="57"/>
      <c r="DG360" s="57"/>
      <c r="DH360" s="57"/>
      <c r="DI360" s="57"/>
      <c r="DJ360" s="57"/>
      <c r="DK360" s="57"/>
      <c r="DL360" s="57"/>
      <c r="DM360" s="57"/>
      <c r="DN360" s="57"/>
      <c r="DO360" s="57"/>
      <c r="DP360" s="57"/>
      <c r="DQ360" s="57"/>
      <c r="DR360" s="57"/>
      <c r="DS360" s="57"/>
      <c r="DT360" s="57"/>
      <c r="DU360" s="57"/>
      <c r="DV360" s="101"/>
      <c r="DW360" s="57"/>
      <c r="DX360" s="57"/>
      <c r="DY360" s="57"/>
      <c r="DZ360" s="57"/>
      <c r="EA360" s="57"/>
      <c r="EB360" s="57"/>
      <c r="EC360" s="57"/>
      <c r="ED360" s="57"/>
      <c r="EE360" s="57"/>
      <c r="EF360" s="57"/>
      <c r="EG360" s="57"/>
      <c r="EH360" s="57"/>
      <c r="EI360" s="57"/>
      <c r="EJ360" s="57"/>
      <c r="EK360" s="57"/>
      <c r="EL360" s="57"/>
      <c r="EM360" s="57"/>
      <c r="EN360" s="57"/>
      <c r="EO360" s="57"/>
      <c r="EP360" s="57"/>
      <c r="EQ360" s="101"/>
      <c r="ER360" s="557"/>
    </row>
    <row r="361" spans="1:148" ht="15" customHeight="1" x14ac:dyDescent="0.25">
      <c r="A361" s="625"/>
      <c r="B361" s="1343" t="str">
        <f t="shared" si="24"/>
        <v>Desk 41</v>
      </c>
      <c r="C361" s="1348" t="str">
        <f>IF(ISBLANK(TB!C227), "", TB!C227)</f>
        <v/>
      </c>
      <c r="D361" s="1348" t="str">
        <f>IF(ISBLANK(TB!D227), "", TB!D227)</f>
        <v/>
      </c>
      <c r="E361" s="1348" t="str">
        <f>IF(ISBLANK(TB!E227), "", TB!E227)</f>
        <v/>
      </c>
      <c r="F361" s="1348" t="str">
        <f>IF(ISBLANK(TB!F227), "", TB!F227)</f>
        <v/>
      </c>
      <c r="G361" s="57"/>
      <c r="H361" s="57"/>
      <c r="I361" s="57"/>
      <c r="J361" s="57"/>
      <c r="K361" s="57"/>
      <c r="L361" s="57"/>
      <c r="M361" s="57"/>
      <c r="N361" s="57"/>
      <c r="O361" s="57"/>
      <c r="P361" s="57"/>
      <c r="Q361" s="57"/>
      <c r="R361" s="57"/>
      <c r="S361" s="57"/>
      <c r="T361" s="57"/>
      <c r="U361" s="57"/>
      <c r="V361" s="57"/>
      <c r="W361" s="57"/>
      <c r="X361" s="57"/>
      <c r="Y361" s="57"/>
      <c r="Z361" s="57"/>
      <c r="AA361" s="57"/>
      <c r="AB361" s="57"/>
      <c r="AC361" s="57"/>
      <c r="AD361" s="57"/>
      <c r="AE361" s="57"/>
      <c r="AF361" s="57"/>
      <c r="AG361" s="57"/>
      <c r="AH361" s="57"/>
      <c r="AI361" s="57"/>
      <c r="AJ361" s="57"/>
      <c r="AK361" s="57"/>
      <c r="AL361" s="57"/>
      <c r="AM361" s="57"/>
      <c r="AN361" s="57"/>
      <c r="AO361" s="57"/>
      <c r="AP361" s="57"/>
      <c r="AQ361" s="57"/>
      <c r="AR361" s="57"/>
      <c r="AS361" s="57"/>
      <c r="AT361" s="57"/>
      <c r="AU361" s="57"/>
      <c r="AV361" s="57"/>
      <c r="AW361" s="57"/>
      <c r="AX361" s="57"/>
      <c r="AY361" s="57"/>
      <c r="AZ361" s="57"/>
      <c r="BA361" s="57"/>
      <c r="BB361" s="57"/>
      <c r="BC361" s="57"/>
      <c r="BD361" s="57"/>
      <c r="BE361" s="57"/>
      <c r="BF361" s="57"/>
      <c r="BG361" s="57"/>
      <c r="BH361" s="57"/>
      <c r="BI361" s="57"/>
      <c r="BJ361" s="57"/>
      <c r="BK361" s="57"/>
      <c r="BL361" s="57"/>
      <c r="BM361" s="57"/>
      <c r="BN361" s="57"/>
      <c r="BO361" s="57"/>
      <c r="BP361" s="57"/>
      <c r="BQ361" s="57"/>
      <c r="BR361" s="57"/>
      <c r="BS361" s="57"/>
      <c r="BT361" s="57"/>
      <c r="BU361" s="57"/>
      <c r="BV361" s="57"/>
      <c r="BW361" s="57"/>
      <c r="BX361" s="57"/>
      <c r="BY361" s="57"/>
      <c r="BZ361" s="57"/>
      <c r="CA361" s="57"/>
      <c r="CB361" s="57"/>
      <c r="CC361" s="57"/>
      <c r="CD361" s="57"/>
      <c r="CE361" s="57"/>
      <c r="CF361" s="57"/>
      <c r="CG361" s="57"/>
      <c r="CH361" s="57"/>
      <c r="CI361" s="57"/>
      <c r="CJ361" s="57"/>
      <c r="CK361" s="57"/>
      <c r="CL361" s="57"/>
      <c r="CM361" s="57"/>
      <c r="CN361" s="57"/>
      <c r="CO361" s="57"/>
      <c r="CP361" s="57"/>
      <c r="CQ361" s="57"/>
      <c r="CR361" s="57"/>
      <c r="CS361" s="57"/>
      <c r="CT361" s="57"/>
      <c r="CU361" s="57"/>
      <c r="CV361" s="57"/>
      <c r="CW361" s="57"/>
      <c r="CX361" s="57"/>
      <c r="CY361" s="57"/>
      <c r="CZ361" s="57"/>
      <c r="DA361" s="57"/>
      <c r="DB361" s="57"/>
      <c r="DC361" s="57"/>
      <c r="DD361" s="57"/>
      <c r="DE361" s="57"/>
      <c r="DF361" s="57"/>
      <c r="DG361" s="57"/>
      <c r="DH361" s="57"/>
      <c r="DI361" s="57"/>
      <c r="DJ361" s="57"/>
      <c r="DK361" s="57"/>
      <c r="DL361" s="57"/>
      <c r="DM361" s="57"/>
      <c r="DN361" s="57"/>
      <c r="DO361" s="57"/>
      <c r="DP361" s="57"/>
      <c r="DQ361" s="57"/>
      <c r="DR361" s="57"/>
      <c r="DS361" s="57"/>
      <c r="DT361" s="57"/>
      <c r="DU361" s="57"/>
      <c r="DV361" s="101"/>
      <c r="DW361" s="57"/>
      <c r="DX361" s="57"/>
      <c r="DY361" s="57"/>
      <c r="DZ361" s="57"/>
      <c r="EA361" s="57"/>
      <c r="EB361" s="57"/>
      <c r="EC361" s="57"/>
      <c r="ED361" s="57"/>
      <c r="EE361" s="57"/>
      <c r="EF361" s="57"/>
      <c r="EG361" s="57"/>
      <c r="EH361" s="57"/>
      <c r="EI361" s="57"/>
      <c r="EJ361" s="57"/>
      <c r="EK361" s="57"/>
      <c r="EL361" s="57"/>
      <c r="EM361" s="57"/>
      <c r="EN361" s="57"/>
      <c r="EO361" s="57"/>
      <c r="EP361" s="57"/>
      <c r="EQ361" s="101"/>
      <c r="ER361" s="557"/>
    </row>
    <row r="362" spans="1:148" ht="15" customHeight="1" x14ac:dyDescent="0.25">
      <c r="A362" s="625"/>
      <c r="B362" s="1343" t="str">
        <f t="shared" si="24"/>
        <v>Desk 42</v>
      </c>
      <c r="C362" s="1348" t="str">
        <f>IF(ISBLANK(TB!C228), "", TB!C228)</f>
        <v/>
      </c>
      <c r="D362" s="1348" t="str">
        <f>IF(ISBLANK(TB!D228), "", TB!D228)</f>
        <v/>
      </c>
      <c r="E362" s="1348" t="str">
        <f>IF(ISBLANK(TB!E228), "", TB!E228)</f>
        <v/>
      </c>
      <c r="F362" s="1348" t="str">
        <f>IF(ISBLANK(TB!F228), "", TB!F228)</f>
        <v/>
      </c>
      <c r="G362" s="57"/>
      <c r="H362" s="57"/>
      <c r="I362" s="57"/>
      <c r="J362" s="57"/>
      <c r="K362" s="57"/>
      <c r="L362" s="57"/>
      <c r="M362" s="57"/>
      <c r="N362" s="57"/>
      <c r="O362" s="57"/>
      <c r="P362" s="57"/>
      <c r="Q362" s="57"/>
      <c r="R362" s="57"/>
      <c r="S362" s="57"/>
      <c r="T362" s="57"/>
      <c r="U362" s="57"/>
      <c r="V362" s="57"/>
      <c r="W362" s="57"/>
      <c r="X362" s="57"/>
      <c r="Y362" s="57"/>
      <c r="Z362" s="57"/>
      <c r="AA362" s="57"/>
      <c r="AB362" s="57"/>
      <c r="AC362" s="57"/>
      <c r="AD362" s="57"/>
      <c r="AE362" s="57"/>
      <c r="AF362" s="57"/>
      <c r="AG362" s="57"/>
      <c r="AH362" s="57"/>
      <c r="AI362" s="57"/>
      <c r="AJ362" s="57"/>
      <c r="AK362" s="57"/>
      <c r="AL362" s="57"/>
      <c r="AM362" s="57"/>
      <c r="AN362" s="57"/>
      <c r="AO362" s="57"/>
      <c r="AP362" s="57"/>
      <c r="AQ362" s="57"/>
      <c r="AR362" s="57"/>
      <c r="AS362" s="57"/>
      <c r="AT362" s="57"/>
      <c r="AU362" s="57"/>
      <c r="AV362" s="57"/>
      <c r="AW362" s="57"/>
      <c r="AX362" s="57"/>
      <c r="AY362" s="57"/>
      <c r="AZ362" s="57"/>
      <c r="BA362" s="57"/>
      <c r="BB362" s="57"/>
      <c r="BC362" s="57"/>
      <c r="BD362" s="57"/>
      <c r="BE362" s="57"/>
      <c r="BF362" s="57"/>
      <c r="BG362" s="57"/>
      <c r="BH362" s="57"/>
      <c r="BI362" s="57"/>
      <c r="BJ362" s="57"/>
      <c r="BK362" s="57"/>
      <c r="BL362" s="57"/>
      <c r="BM362" s="57"/>
      <c r="BN362" s="57"/>
      <c r="BO362" s="57"/>
      <c r="BP362" s="57"/>
      <c r="BQ362" s="57"/>
      <c r="BR362" s="57"/>
      <c r="BS362" s="57"/>
      <c r="BT362" s="57"/>
      <c r="BU362" s="57"/>
      <c r="BV362" s="57"/>
      <c r="BW362" s="57"/>
      <c r="BX362" s="57"/>
      <c r="BY362" s="57"/>
      <c r="BZ362" s="57"/>
      <c r="CA362" s="57"/>
      <c r="CB362" s="57"/>
      <c r="CC362" s="57"/>
      <c r="CD362" s="57"/>
      <c r="CE362" s="57"/>
      <c r="CF362" s="57"/>
      <c r="CG362" s="57"/>
      <c r="CH362" s="57"/>
      <c r="CI362" s="57"/>
      <c r="CJ362" s="57"/>
      <c r="CK362" s="57"/>
      <c r="CL362" s="57"/>
      <c r="CM362" s="57"/>
      <c r="CN362" s="57"/>
      <c r="CO362" s="57"/>
      <c r="CP362" s="57"/>
      <c r="CQ362" s="57"/>
      <c r="CR362" s="57"/>
      <c r="CS362" s="57"/>
      <c r="CT362" s="57"/>
      <c r="CU362" s="57"/>
      <c r="CV362" s="57"/>
      <c r="CW362" s="57"/>
      <c r="CX362" s="57"/>
      <c r="CY362" s="57"/>
      <c r="CZ362" s="57"/>
      <c r="DA362" s="57"/>
      <c r="DB362" s="57"/>
      <c r="DC362" s="57"/>
      <c r="DD362" s="57"/>
      <c r="DE362" s="57"/>
      <c r="DF362" s="57"/>
      <c r="DG362" s="57"/>
      <c r="DH362" s="57"/>
      <c r="DI362" s="57"/>
      <c r="DJ362" s="57"/>
      <c r="DK362" s="57"/>
      <c r="DL362" s="57"/>
      <c r="DM362" s="57"/>
      <c r="DN362" s="57"/>
      <c r="DO362" s="57"/>
      <c r="DP362" s="57"/>
      <c r="DQ362" s="57"/>
      <c r="DR362" s="57"/>
      <c r="DS362" s="57"/>
      <c r="DT362" s="57"/>
      <c r="DU362" s="57"/>
      <c r="DV362" s="101"/>
      <c r="DW362" s="57"/>
      <c r="DX362" s="57"/>
      <c r="DY362" s="57"/>
      <c r="DZ362" s="57"/>
      <c r="EA362" s="57"/>
      <c r="EB362" s="57"/>
      <c r="EC362" s="57"/>
      <c r="ED362" s="57"/>
      <c r="EE362" s="57"/>
      <c r="EF362" s="57"/>
      <c r="EG362" s="57"/>
      <c r="EH362" s="57"/>
      <c r="EI362" s="57"/>
      <c r="EJ362" s="57"/>
      <c r="EK362" s="57"/>
      <c r="EL362" s="57"/>
      <c r="EM362" s="57"/>
      <c r="EN362" s="57"/>
      <c r="EO362" s="57"/>
      <c r="EP362" s="57"/>
      <c r="EQ362" s="101"/>
      <c r="ER362" s="557"/>
    </row>
    <row r="363" spans="1:148" ht="15" customHeight="1" x14ac:dyDescent="0.25">
      <c r="A363" s="625"/>
      <c r="B363" s="1343" t="str">
        <f t="shared" si="24"/>
        <v>Desk 43</v>
      </c>
      <c r="C363" s="1348" t="str">
        <f>IF(ISBLANK(TB!C229), "", TB!C229)</f>
        <v/>
      </c>
      <c r="D363" s="1348" t="str">
        <f>IF(ISBLANK(TB!D229), "", TB!D229)</f>
        <v/>
      </c>
      <c r="E363" s="1348" t="str">
        <f>IF(ISBLANK(TB!E229), "", TB!E229)</f>
        <v/>
      </c>
      <c r="F363" s="1348" t="str">
        <f>IF(ISBLANK(TB!F229), "", TB!F229)</f>
        <v/>
      </c>
      <c r="G363" s="57"/>
      <c r="H363" s="57"/>
      <c r="I363" s="57"/>
      <c r="J363" s="57"/>
      <c r="K363" s="57"/>
      <c r="L363" s="57"/>
      <c r="M363" s="57"/>
      <c r="N363" s="57"/>
      <c r="O363" s="57"/>
      <c r="P363" s="57"/>
      <c r="Q363" s="57"/>
      <c r="R363" s="57"/>
      <c r="S363" s="57"/>
      <c r="T363" s="57"/>
      <c r="U363" s="57"/>
      <c r="V363" s="57"/>
      <c r="W363" s="57"/>
      <c r="X363" s="57"/>
      <c r="Y363" s="57"/>
      <c r="Z363" s="57"/>
      <c r="AA363" s="57"/>
      <c r="AB363" s="57"/>
      <c r="AC363" s="57"/>
      <c r="AD363" s="57"/>
      <c r="AE363" s="57"/>
      <c r="AF363" s="57"/>
      <c r="AG363" s="57"/>
      <c r="AH363" s="57"/>
      <c r="AI363" s="57"/>
      <c r="AJ363" s="57"/>
      <c r="AK363" s="57"/>
      <c r="AL363" s="57"/>
      <c r="AM363" s="57"/>
      <c r="AN363" s="57"/>
      <c r="AO363" s="57"/>
      <c r="AP363" s="57"/>
      <c r="AQ363" s="57"/>
      <c r="AR363" s="57"/>
      <c r="AS363" s="57"/>
      <c r="AT363" s="57"/>
      <c r="AU363" s="57"/>
      <c r="AV363" s="57"/>
      <c r="AW363" s="57"/>
      <c r="AX363" s="57"/>
      <c r="AY363" s="57"/>
      <c r="AZ363" s="57"/>
      <c r="BA363" s="57"/>
      <c r="BB363" s="57"/>
      <c r="BC363" s="57"/>
      <c r="BD363" s="57"/>
      <c r="BE363" s="57"/>
      <c r="BF363" s="57"/>
      <c r="BG363" s="57"/>
      <c r="BH363" s="57"/>
      <c r="BI363" s="57"/>
      <c r="BJ363" s="57"/>
      <c r="BK363" s="57"/>
      <c r="BL363" s="57"/>
      <c r="BM363" s="57"/>
      <c r="BN363" s="57"/>
      <c r="BO363" s="57"/>
      <c r="BP363" s="57"/>
      <c r="BQ363" s="57"/>
      <c r="BR363" s="57"/>
      <c r="BS363" s="57"/>
      <c r="BT363" s="57"/>
      <c r="BU363" s="57"/>
      <c r="BV363" s="57"/>
      <c r="BW363" s="57"/>
      <c r="BX363" s="57"/>
      <c r="BY363" s="57"/>
      <c r="BZ363" s="57"/>
      <c r="CA363" s="57"/>
      <c r="CB363" s="57"/>
      <c r="CC363" s="57"/>
      <c r="CD363" s="57"/>
      <c r="CE363" s="57"/>
      <c r="CF363" s="57"/>
      <c r="CG363" s="57"/>
      <c r="CH363" s="57"/>
      <c r="CI363" s="57"/>
      <c r="CJ363" s="57"/>
      <c r="CK363" s="57"/>
      <c r="CL363" s="57"/>
      <c r="CM363" s="57"/>
      <c r="CN363" s="57"/>
      <c r="CO363" s="57"/>
      <c r="CP363" s="57"/>
      <c r="CQ363" s="57"/>
      <c r="CR363" s="57"/>
      <c r="CS363" s="57"/>
      <c r="CT363" s="57"/>
      <c r="CU363" s="57"/>
      <c r="CV363" s="57"/>
      <c r="CW363" s="57"/>
      <c r="CX363" s="57"/>
      <c r="CY363" s="57"/>
      <c r="CZ363" s="57"/>
      <c r="DA363" s="57"/>
      <c r="DB363" s="57"/>
      <c r="DC363" s="57"/>
      <c r="DD363" s="57"/>
      <c r="DE363" s="57"/>
      <c r="DF363" s="57"/>
      <c r="DG363" s="57"/>
      <c r="DH363" s="57"/>
      <c r="DI363" s="57"/>
      <c r="DJ363" s="57"/>
      <c r="DK363" s="57"/>
      <c r="DL363" s="57"/>
      <c r="DM363" s="57"/>
      <c r="DN363" s="57"/>
      <c r="DO363" s="57"/>
      <c r="DP363" s="57"/>
      <c r="DQ363" s="57"/>
      <c r="DR363" s="57"/>
      <c r="DS363" s="57"/>
      <c r="DT363" s="57"/>
      <c r="DU363" s="57"/>
      <c r="DV363" s="101"/>
      <c r="DW363" s="57"/>
      <c r="DX363" s="57"/>
      <c r="DY363" s="57"/>
      <c r="DZ363" s="57"/>
      <c r="EA363" s="57"/>
      <c r="EB363" s="57"/>
      <c r="EC363" s="57"/>
      <c r="ED363" s="57"/>
      <c r="EE363" s="57"/>
      <c r="EF363" s="57"/>
      <c r="EG363" s="57"/>
      <c r="EH363" s="57"/>
      <c r="EI363" s="57"/>
      <c r="EJ363" s="57"/>
      <c r="EK363" s="57"/>
      <c r="EL363" s="57"/>
      <c r="EM363" s="57"/>
      <c r="EN363" s="57"/>
      <c r="EO363" s="57"/>
      <c r="EP363" s="57"/>
      <c r="EQ363" s="101"/>
      <c r="ER363" s="557"/>
    </row>
    <row r="364" spans="1:148" ht="15" customHeight="1" x14ac:dyDescent="0.25">
      <c r="A364" s="625"/>
      <c r="B364" s="1343" t="str">
        <f t="shared" si="24"/>
        <v>Desk 44</v>
      </c>
      <c r="C364" s="1348" t="str">
        <f>IF(ISBLANK(TB!C230), "", TB!C230)</f>
        <v/>
      </c>
      <c r="D364" s="1348" t="str">
        <f>IF(ISBLANK(TB!D230), "", TB!D230)</f>
        <v/>
      </c>
      <c r="E364" s="1348" t="str">
        <f>IF(ISBLANK(TB!E230), "", TB!E230)</f>
        <v/>
      </c>
      <c r="F364" s="1348" t="str">
        <f>IF(ISBLANK(TB!F230), "", TB!F230)</f>
        <v/>
      </c>
      <c r="G364" s="57"/>
      <c r="H364" s="57"/>
      <c r="I364" s="57"/>
      <c r="J364" s="57"/>
      <c r="K364" s="57"/>
      <c r="L364" s="57"/>
      <c r="M364" s="57"/>
      <c r="N364" s="57"/>
      <c r="O364" s="57"/>
      <c r="P364" s="57"/>
      <c r="Q364" s="57"/>
      <c r="R364" s="57"/>
      <c r="S364" s="57"/>
      <c r="T364" s="57"/>
      <c r="U364" s="57"/>
      <c r="V364" s="57"/>
      <c r="W364" s="57"/>
      <c r="X364" s="57"/>
      <c r="Y364" s="57"/>
      <c r="Z364" s="57"/>
      <c r="AA364" s="57"/>
      <c r="AB364" s="57"/>
      <c r="AC364" s="57"/>
      <c r="AD364" s="57"/>
      <c r="AE364" s="57"/>
      <c r="AF364" s="57"/>
      <c r="AG364" s="57"/>
      <c r="AH364" s="57"/>
      <c r="AI364" s="57"/>
      <c r="AJ364" s="57"/>
      <c r="AK364" s="57"/>
      <c r="AL364" s="57"/>
      <c r="AM364" s="57"/>
      <c r="AN364" s="57"/>
      <c r="AO364" s="57"/>
      <c r="AP364" s="57"/>
      <c r="AQ364" s="57"/>
      <c r="AR364" s="57"/>
      <c r="AS364" s="57"/>
      <c r="AT364" s="57"/>
      <c r="AU364" s="57"/>
      <c r="AV364" s="57"/>
      <c r="AW364" s="57"/>
      <c r="AX364" s="57"/>
      <c r="AY364" s="57"/>
      <c r="AZ364" s="57"/>
      <c r="BA364" s="57"/>
      <c r="BB364" s="57"/>
      <c r="BC364" s="57"/>
      <c r="BD364" s="57"/>
      <c r="BE364" s="57"/>
      <c r="BF364" s="57"/>
      <c r="BG364" s="57"/>
      <c r="BH364" s="57"/>
      <c r="BI364" s="57"/>
      <c r="BJ364" s="57"/>
      <c r="BK364" s="57"/>
      <c r="BL364" s="57"/>
      <c r="BM364" s="57"/>
      <c r="BN364" s="57"/>
      <c r="BO364" s="57"/>
      <c r="BP364" s="57"/>
      <c r="BQ364" s="57"/>
      <c r="BR364" s="57"/>
      <c r="BS364" s="57"/>
      <c r="BT364" s="57"/>
      <c r="BU364" s="57"/>
      <c r="BV364" s="57"/>
      <c r="BW364" s="57"/>
      <c r="BX364" s="57"/>
      <c r="BY364" s="57"/>
      <c r="BZ364" s="57"/>
      <c r="CA364" s="57"/>
      <c r="CB364" s="57"/>
      <c r="CC364" s="57"/>
      <c r="CD364" s="57"/>
      <c r="CE364" s="57"/>
      <c r="CF364" s="57"/>
      <c r="CG364" s="57"/>
      <c r="CH364" s="57"/>
      <c r="CI364" s="57"/>
      <c r="CJ364" s="57"/>
      <c r="CK364" s="57"/>
      <c r="CL364" s="57"/>
      <c r="CM364" s="57"/>
      <c r="CN364" s="57"/>
      <c r="CO364" s="57"/>
      <c r="CP364" s="57"/>
      <c r="CQ364" s="57"/>
      <c r="CR364" s="57"/>
      <c r="CS364" s="57"/>
      <c r="CT364" s="57"/>
      <c r="CU364" s="57"/>
      <c r="CV364" s="57"/>
      <c r="CW364" s="57"/>
      <c r="CX364" s="57"/>
      <c r="CY364" s="57"/>
      <c r="CZ364" s="57"/>
      <c r="DA364" s="57"/>
      <c r="DB364" s="57"/>
      <c r="DC364" s="57"/>
      <c r="DD364" s="57"/>
      <c r="DE364" s="57"/>
      <c r="DF364" s="57"/>
      <c r="DG364" s="57"/>
      <c r="DH364" s="57"/>
      <c r="DI364" s="57"/>
      <c r="DJ364" s="57"/>
      <c r="DK364" s="57"/>
      <c r="DL364" s="57"/>
      <c r="DM364" s="57"/>
      <c r="DN364" s="57"/>
      <c r="DO364" s="57"/>
      <c r="DP364" s="57"/>
      <c r="DQ364" s="57"/>
      <c r="DR364" s="57"/>
      <c r="DS364" s="57"/>
      <c r="DT364" s="57"/>
      <c r="DU364" s="57"/>
      <c r="DV364" s="101"/>
      <c r="DW364" s="57"/>
      <c r="DX364" s="57"/>
      <c r="DY364" s="57"/>
      <c r="DZ364" s="57"/>
      <c r="EA364" s="57"/>
      <c r="EB364" s="57"/>
      <c r="EC364" s="57"/>
      <c r="ED364" s="57"/>
      <c r="EE364" s="57"/>
      <c r="EF364" s="57"/>
      <c r="EG364" s="57"/>
      <c r="EH364" s="57"/>
      <c r="EI364" s="57"/>
      <c r="EJ364" s="57"/>
      <c r="EK364" s="57"/>
      <c r="EL364" s="57"/>
      <c r="EM364" s="57"/>
      <c r="EN364" s="57"/>
      <c r="EO364" s="57"/>
      <c r="EP364" s="57"/>
      <c r="EQ364" s="101"/>
      <c r="ER364" s="557"/>
    </row>
    <row r="365" spans="1:148" ht="15" customHeight="1" x14ac:dyDescent="0.25">
      <c r="A365" s="625"/>
      <c r="B365" s="1343" t="str">
        <f t="shared" si="24"/>
        <v>Desk 45</v>
      </c>
      <c r="C365" s="1348" t="str">
        <f>IF(ISBLANK(TB!C231), "", TB!C231)</f>
        <v/>
      </c>
      <c r="D365" s="1348" t="str">
        <f>IF(ISBLANK(TB!D231), "", TB!D231)</f>
        <v/>
      </c>
      <c r="E365" s="1348" t="str">
        <f>IF(ISBLANK(TB!E231), "", TB!E231)</f>
        <v/>
      </c>
      <c r="F365" s="1348" t="str">
        <f>IF(ISBLANK(TB!F231), "", TB!F231)</f>
        <v/>
      </c>
      <c r="G365" s="57"/>
      <c r="H365" s="57"/>
      <c r="I365" s="57"/>
      <c r="J365" s="57"/>
      <c r="K365" s="57"/>
      <c r="L365" s="57"/>
      <c r="M365" s="57"/>
      <c r="N365" s="57"/>
      <c r="O365" s="57"/>
      <c r="P365" s="57"/>
      <c r="Q365" s="57"/>
      <c r="R365" s="57"/>
      <c r="S365" s="57"/>
      <c r="T365" s="57"/>
      <c r="U365" s="57"/>
      <c r="V365" s="57"/>
      <c r="W365" s="57"/>
      <c r="X365" s="57"/>
      <c r="Y365" s="57"/>
      <c r="Z365" s="57"/>
      <c r="AA365" s="57"/>
      <c r="AB365" s="57"/>
      <c r="AC365" s="57"/>
      <c r="AD365" s="57"/>
      <c r="AE365" s="57"/>
      <c r="AF365" s="57"/>
      <c r="AG365" s="57"/>
      <c r="AH365" s="57"/>
      <c r="AI365" s="57"/>
      <c r="AJ365" s="57"/>
      <c r="AK365" s="57"/>
      <c r="AL365" s="57"/>
      <c r="AM365" s="57"/>
      <c r="AN365" s="57"/>
      <c r="AO365" s="57"/>
      <c r="AP365" s="57"/>
      <c r="AQ365" s="57"/>
      <c r="AR365" s="57"/>
      <c r="AS365" s="57"/>
      <c r="AT365" s="57"/>
      <c r="AU365" s="57"/>
      <c r="AV365" s="57"/>
      <c r="AW365" s="57"/>
      <c r="AX365" s="57"/>
      <c r="AY365" s="57"/>
      <c r="AZ365" s="57"/>
      <c r="BA365" s="57"/>
      <c r="BB365" s="57"/>
      <c r="BC365" s="57"/>
      <c r="BD365" s="57"/>
      <c r="BE365" s="57"/>
      <c r="BF365" s="57"/>
      <c r="BG365" s="57"/>
      <c r="BH365" s="57"/>
      <c r="BI365" s="57"/>
      <c r="BJ365" s="57"/>
      <c r="BK365" s="57"/>
      <c r="BL365" s="57"/>
      <c r="BM365" s="57"/>
      <c r="BN365" s="57"/>
      <c r="BO365" s="57"/>
      <c r="BP365" s="57"/>
      <c r="BQ365" s="57"/>
      <c r="BR365" s="57"/>
      <c r="BS365" s="57"/>
      <c r="BT365" s="57"/>
      <c r="BU365" s="57"/>
      <c r="BV365" s="57"/>
      <c r="BW365" s="57"/>
      <c r="BX365" s="57"/>
      <c r="BY365" s="57"/>
      <c r="BZ365" s="57"/>
      <c r="CA365" s="57"/>
      <c r="CB365" s="57"/>
      <c r="CC365" s="57"/>
      <c r="CD365" s="57"/>
      <c r="CE365" s="57"/>
      <c r="CF365" s="57"/>
      <c r="CG365" s="57"/>
      <c r="CH365" s="57"/>
      <c r="CI365" s="57"/>
      <c r="CJ365" s="57"/>
      <c r="CK365" s="57"/>
      <c r="CL365" s="57"/>
      <c r="CM365" s="57"/>
      <c r="CN365" s="57"/>
      <c r="CO365" s="57"/>
      <c r="CP365" s="57"/>
      <c r="CQ365" s="57"/>
      <c r="CR365" s="57"/>
      <c r="CS365" s="57"/>
      <c r="CT365" s="57"/>
      <c r="CU365" s="57"/>
      <c r="CV365" s="57"/>
      <c r="CW365" s="57"/>
      <c r="CX365" s="57"/>
      <c r="CY365" s="57"/>
      <c r="CZ365" s="57"/>
      <c r="DA365" s="57"/>
      <c r="DB365" s="57"/>
      <c r="DC365" s="57"/>
      <c r="DD365" s="57"/>
      <c r="DE365" s="57"/>
      <c r="DF365" s="57"/>
      <c r="DG365" s="57"/>
      <c r="DH365" s="57"/>
      <c r="DI365" s="57"/>
      <c r="DJ365" s="57"/>
      <c r="DK365" s="57"/>
      <c r="DL365" s="57"/>
      <c r="DM365" s="57"/>
      <c r="DN365" s="57"/>
      <c r="DO365" s="57"/>
      <c r="DP365" s="57"/>
      <c r="DQ365" s="57"/>
      <c r="DR365" s="57"/>
      <c r="DS365" s="57"/>
      <c r="DT365" s="57"/>
      <c r="DU365" s="57"/>
      <c r="DV365" s="101"/>
      <c r="DW365" s="57"/>
      <c r="DX365" s="57"/>
      <c r="DY365" s="57"/>
      <c r="DZ365" s="57"/>
      <c r="EA365" s="57"/>
      <c r="EB365" s="57"/>
      <c r="EC365" s="57"/>
      <c r="ED365" s="57"/>
      <c r="EE365" s="57"/>
      <c r="EF365" s="57"/>
      <c r="EG365" s="57"/>
      <c r="EH365" s="57"/>
      <c r="EI365" s="57"/>
      <c r="EJ365" s="57"/>
      <c r="EK365" s="57"/>
      <c r="EL365" s="57"/>
      <c r="EM365" s="57"/>
      <c r="EN365" s="57"/>
      <c r="EO365" s="57"/>
      <c r="EP365" s="57"/>
      <c r="EQ365" s="101"/>
      <c r="ER365" s="557"/>
    </row>
    <row r="366" spans="1:148" ht="15" customHeight="1" x14ac:dyDescent="0.25">
      <c r="A366" s="625"/>
      <c r="B366" s="1343" t="str">
        <f t="shared" si="24"/>
        <v>Desk 46</v>
      </c>
      <c r="C366" s="1348" t="str">
        <f>IF(ISBLANK(TB!C232), "", TB!C232)</f>
        <v/>
      </c>
      <c r="D366" s="1348" t="str">
        <f>IF(ISBLANK(TB!D232), "", TB!D232)</f>
        <v/>
      </c>
      <c r="E366" s="1348" t="str">
        <f>IF(ISBLANK(TB!E232), "", TB!E232)</f>
        <v/>
      </c>
      <c r="F366" s="1348" t="str">
        <f>IF(ISBLANK(TB!F232), "", TB!F232)</f>
        <v/>
      </c>
      <c r="G366" s="57"/>
      <c r="H366" s="57"/>
      <c r="I366" s="57"/>
      <c r="J366" s="57"/>
      <c r="K366" s="57"/>
      <c r="L366" s="57"/>
      <c r="M366" s="57"/>
      <c r="N366" s="57"/>
      <c r="O366" s="57"/>
      <c r="P366" s="57"/>
      <c r="Q366" s="57"/>
      <c r="R366" s="57"/>
      <c r="S366" s="57"/>
      <c r="T366" s="57"/>
      <c r="U366" s="57"/>
      <c r="V366" s="57"/>
      <c r="W366" s="57"/>
      <c r="X366" s="57"/>
      <c r="Y366" s="57"/>
      <c r="Z366" s="57"/>
      <c r="AA366" s="57"/>
      <c r="AB366" s="57"/>
      <c r="AC366" s="57"/>
      <c r="AD366" s="57"/>
      <c r="AE366" s="57"/>
      <c r="AF366" s="57"/>
      <c r="AG366" s="57"/>
      <c r="AH366" s="57"/>
      <c r="AI366" s="57"/>
      <c r="AJ366" s="57"/>
      <c r="AK366" s="57"/>
      <c r="AL366" s="57"/>
      <c r="AM366" s="57"/>
      <c r="AN366" s="57"/>
      <c r="AO366" s="57"/>
      <c r="AP366" s="57"/>
      <c r="AQ366" s="57"/>
      <c r="AR366" s="57"/>
      <c r="AS366" s="57"/>
      <c r="AT366" s="57"/>
      <c r="AU366" s="57"/>
      <c r="AV366" s="57"/>
      <c r="AW366" s="57"/>
      <c r="AX366" s="57"/>
      <c r="AY366" s="57"/>
      <c r="AZ366" s="57"/>
      <c r="BA366" s="57"/>
      <c r="BB366" s="57"/>
      <c r="BC366" s="57"/>
      <c r="BD366" s="57"/>
      <c r="BE366" s="57"/>
      <c r="BF366" s="57"/>
      <c r="BG366" s="57"/>
      <c r="BH366" s="57"/>
      <c r="BI366" s="57"/>
      <c r="BJ366" s="57"/>
      <c r="BK366" s="57"/>
      <c r="BL366" s="57"/>
      <c r="BM366" s="57"/>
      <c r="BN366" s="57"/>
      <c r="BO366" s="57"/>
      <c r="BP366" s="57"/>
      <c r="BQ366" s="57"/>
      <c r="BR366" s="57"/>
      <c r="BS366" s="57"/>
      <c r="BT366" s="57"/>
      <c r="BU366" s="57"/>
      <c r="BV366" s="57"/>
      <c r="BW366" s="57"/>
      <c r="BX366" s="57"/>
      <c r="BY366" s="57"/>
      <c r="BZ366" s="57"/>
      <c r="CA366" s="57"/>
      <c r="CB366" s="57"/>
      <c r="CC366" s="57"/>
      <c r="CD366" s="57"/>
      <c r="CE366" s="57"/>
      <c r="CF366" s="57"/>
      <c r="CG366" s="57"/>
      <c r="CH366" s="57"/>
      <c r="CI366" s="57"/>
      <c r="CJ366" s="57"/>
      <c r="CK366" s="57"/>
      <c r="CL366" s="57"/>
      <c r="CM366" s="57"/>
      <c r="CN366" s="57"/>
      <c r="CO366" s="57"/>
      <c r="CP366" s="57"/>
      <c r="CQ366" s="57"/>
      <c r="CR366" s="57"/>
      <c r="CS366" s="57"/>
      <c r="CT366" s="57"/>
      <c r="CU366" s="57"/>
      <c r="CV366" s="57"/>
      <c r="CW366" s="57"/>
      <c r="CX366" s="57"/>
      <c r="CY366" s="57"/>
      <c r="CZ366" s="57"/>
      <c r="DA366" s="57"/>
      <c r="DB366" s="57"/>
      <c r="DC366" s="57"/>
      <c r="DD366" s="57"/>
      <c r="DE366" s="57"/>
      <c r="DF366" s="57"/>
      <c r="DG366" s="57"/>
      <c r="DH366" s="57"/>
      <c r="DI366" s="57"/>
      <c r="DJ366" s="57"/>
      <c r="DK366" s="57"/>
      <c r="DL366" s="57"/>
      <c r="DM366" s="57"/>
      <c r="DN366" s="57"/>
      <c r="DO366" s="57"/>
      <c r="DP366" s="57"/>
      <c r="DQ366" s="57"/>
      <c r="DR366" s="57"/>
      <c r="DS366" s="57"/>
      <c r="DT366" s="57"/>
      <c r="DU366" s="57"/>
      <c r="DV366" s="101"/>
      <c r="DW366" s="57"/>
      <c r="DX366" s="57"/>
      <c r="DY366" s="57"/>
      <c r="DZ366" s="57"/>
      <c r="EA366" s="57"/>
      <c r="EB366" s="57"/>
      <c r="EC366" s="57"/>
      <c r="ED366" s="57"/>
      <c r="EE366" s="57"/>
      <c r="EF366" s="57"/>
      <c r="EG366" s="57"/>
      <c r="EH366" s="57"/>
      <c r="EI366" s="57"/>
      <c r="EJ366" s="57"/>
      <c r="EK366" s="57"/>
      <c r="EL366" s="57"/>
      <c r="EM366" s="57"/>
      <c r="EN366" s="57"/>
      <c r="EO366" s="57"/>
      <c r="EP366" s="57"/>
      <c r="EQ366" s="101"/>
      <c r="ER366" s="557"/>
    </row>
    <row r="367" spans="1:148" ht="15" customHeight="1" x14ac:dyDescent="0.25">
      <c r="A367" s="625"/>
      <c r="B367" s="1343" t="str">
        <f t="shared" si="24"/>
        <v>Desk 47</v>
      </c>
      <c r="C367" s="1348" t="str">
        <f>IF(ISBLANK(TB!C233), "", TB!C233)</f>
        <v/>
      </c>
      <c r="D367" s="1348" t="str">
        <f>IF(ISBLANK(TB!D233), "", TB!D233)</f>
        <v/>
      </c>
      <c r="E367" s="1348" t="str">
        <f>IF(ISBLANK(TB!E233), "", TB!E233)</f>
        <v/>
      </c>
      <c r="F367" s="1348" t="str">
        <f>IF(ISBLANK(TB!F233), "", TB!F233)</f>
        <v/>
      </c>
      <c r="G367" s="57"/>
      <c r="H367" s="57"/>
      <c r="I367" s="57"/>
      <c r="J367" s="57"/>
      <c r="K367" s="57"/>
      <c r="L367" s="57"/>
      <c r="M367" s="57"/>
      <c r="N367" s="57"/>
      <c r="O367" s="57"/>
      <c r="P367" s="57"/>
      <c r="Q367" s="57"/>
      <c r="R367" s="57"/>
      <c r="S367" s="57"/>
      <c r="T367" s="57"/>
      <c r="U367" s="57"/>
      <c r="V367" s="57"/>
      <c r="W367" s="57"/>
      <c r="X367" s="57"/>
      <c r="Y367" s="57"/>
      <c r="Z367" s="57"/>
      <c r="AA367" s="57"/>
      <c r="AB367" s="57"/>
      <c r="AC367" s="57"/>
      <c r="AD367" s="57"/>
      <c r="AE367" s="57"/>
      <c r="AF367" s="57"/>
      <c r="AG367" s="57"/>
      <c r="AH367" s="57"/>
      <c r="AI367" s="57"/>
      <c r="AJ367" s="57"/>
      <c r="AK367" s="57"/>
      <c r="AL367" s="57"/>
      <c r="AM367" s="57"/>
      <c r="AN367" s="57"/>
      <c r="AO367" s="57"/>
      <c r="AP367" s="57"/>
      <c r="AQ367" s="57"/>
      <c r="AR367" s="57"/>
      <c r="AS367" s="57"/>
      <c r="AT367" s="57"/>
      <c r="AU367" s="57"/>
      <c r="AV367" s="57"/>
      <c r="AW367" s="57"/>
      <c r="AX367" s="57"/>
      <c r="AY367" s="57"/>
      <c r="AZ367" s="57"/>
      <c r="BA367" s="57"/>
      <c r="BB367" s="57"/>
      <c r="BC367" s="57"/>
      <c r="BD367" s="57"/>
      <c r="BE367" s="57"/>
      <c r="BF367" s="57"/>
      <c r="BG367" s="57"/>
      <c r="BH367" s="57"/>
      <c r="BI367" s="57"/>
      <c r="BJ367" s="57"/>
      <c r="BK367" s="57"/>
      <c r="BL367" s="57"/>
      <c r="BM367" s="57"/>
      <c r="BN367" s="57"/>
      <c r="BO367" s="57"/>
      <c r="BP367" s="57"/>
      <c r="BQ367" s="57"/>
      <c r="BR367" s="57"/>
      <c r="BS367" s="57"/>
      <c r="BT367" s="57"/>
      <c r="BU367" s="57"/>
      <c r="BV367" s="57"/>
      <c r="BW367" s="57"/>
      <c r="BX367" s="57"/>
      <c r="BY367" s="57"/>
      <c r="BZ367" s="57"/>
      <c r="CA367" s="57"/>
      <c r="CB367" s="57"/>
      <c r="CC367" s="57"/>
      <c r="CD367" s="57"/>
      <c r="CE367" s="57"/>
      <c r="CF367" s="57"/>
      <c r="CG367" s="57"/>
      <c r="CH367" s="57"/>
      <c r="CI367" s="57"/>
      <c r="CJ367" s="57"/>
      <c r="CK367" s="57"/>
      <c r="CL367" s="57"/>
      <c r="CM367" s="57"/>
      <c r="CN367" s="57"/>
      <c r="CO367" s="57"/>
      <c r="CP367" s="57"/>
      <c r="CQ367" s="57"/>
      <c r="CR367" s="57"/>
      <c r="CS367" s="57"/>
      <c r="CT367" s="57"/>
      <c r="CU367" s="57"/>
      <c r="CV367" s="57"/>
      <c r="CW367" s="57"/>
      <c r="CX367" s="57"/>
      <c r="CY367" s="57"/>
      <c r="CZ367" s="57"/>
      <c r="DA367" s="57"/>
      <c r="DB367" s="57"/>
      <c r="DC367" s="57"/>
      <c r="DD367" s="57"/>
      <c r="DE367" s="57"/>
      <c r="DF367" s="57"/>
      <c r="DG367" s="57"/>
      <c r="DH367" s="57"/>
      <c r="DI367" s="57"/>
      <c r="DJ367" s="57"/>
      <c r="DK367" s="57"/>
      <c r="DL367" s="57"/>
      <c r="DM367" s="57"/>
      <c r="DN367" s="57"/>
      <c r="DO367" s="57"/>
      <c r="DP367" s="57"/>
      <c r="DQ367" s="57"/>
      <c r="DR367" s="57"/>
      <c r="DS367" s="57"/>
      <c r="DT367" s="57"/>
      <c r="DU367" s="57"/>
      <c r="DV367" s="101"/>
      <c r="DW367" s="57"/>
      <c r="DX367" s="57"/>
      <c r="DY367" s="57"/>
      <c r="DZ367" s="57"/>
      <c r="EA367" s="57"/>
      <c r="EB367" s="57"/>
      <c r="EC367" s="57"/>
      <c r="ED367" s="57"/>
      <c r="EE367" s="57"/>
      <c r="EF367" s="57"/>
      <c r="EG367" s="57"/>
      <c r="EH367" s="57"/>
      <c r="EI367" s="57"/>
      <c r="EJ367" s="57"/>
      <c r="EK367" s="57"/>
      <c r="EL367" s="57"/>
      <c r="EM367" s="57"/>
      <c r="EN367" s="57"/>
      <c r="EO367" s="57"/>
      <c r="EP367" s="57"/>
      <c r="EQ367" s="101"/>
      <c r="ER367" s="557"/>
    </row>
    <row r="368" spans="1:148" ht="15" customHeight="1" x14ac:dyDescent="0.25">
      <c r="A368" s="625"/>
      <c r="B368" s="1343" t="str">
        <f t="shared" si="24"/>
        <v>Desk 48</v>
      </c>
      <c r="C368" s="1348" t="str">
        <f>IF(ISBLANK(TB!C234), "", TB!C234)</f>
        <v/>
      </c>
      <c r="D368" s="1348" t="str">
        <f>IF(ISBLANK(TB!D234), "", TB!D234)</f>
        <v/>
      </c>
      <c r="E368" s="1348" t="str">
        <f>IF(ISBLANK(TB!E234), "", TB!E234)</f>
        <v/>
      </c>
      <c r="F368" s="1348" t="str">
        <f>IF(ISBLANK(TB!F234), "", TB!F234)</f>
        <v/>
      </c>
      <c r="G368" s="57"/>
      <c r="H368" s="57"/>
      <c r="I368" s="57"/>
      <c r="J368" s="57"/>
      <c r="K368" s="57"/>
      <c r="L368" s="57"/>
      <c r="M368" s="57"/>
      <c r="N368" s="57"/>
      <c r="O368" s="57"/>
      <c r="P368" s="57"/>
      <c r="Q368" s="57"/>
      <c r="R368" s="57"/>
      <c r="S368" s="57"/>
      <c r="T368" s="57"/>
      <c r="U368" s="57"/>
      <c r="V368" s="57"/>
      <c r="W368" s="57"/>
      <c r="X368" s="57"/>
      <c r="Y368" s="57"/>
      <c r="Z368" s="57"/>
      <c r="AA368" s="57"/>
      <c r="AB368" s="57"/>
      <c r="AC368" s="57"/>
      <c r="AD368" s="57"/>
      <c r="AE368" s="57"/>
      <c r="AF368" s="57"/>
      <c r="AG368" s="57"/>
      <c r="AH368" s="57"/>
      <c r="AI368" s="57"/>
      <c r="AJ368" s="57"/>
      <c r="AK368" s="57"/>
      <c r="AL368" s="57"/>
      <c r="AM368" s="57"/>
      <c r="AN368" s="57"/>
      <c r="AO368" s="57"/>
      <c r="AP368" s="57"/>
      <c r="AQ368" s="57"/>
      <c r="AR368" s="57"/>
      <c r="AS368" s="57"/>
      <c r="AT368" s="57"/>
      <c r="AU368" s="57"/>
      <c r="AV368" s="57"/>
      <c r="AW368" s="57"/>
      <c r="AX368" s="57"/>
      <c r="AY368" s="57"/>
      <c r="AZ368" s="57"/>
      <c r="BA368" s="57"/>
      <c r="BB368" s="57"/>
      <c r="BC368" s="57"/>
      <c r="BD368" s="57"/>
      <c r="BE368" s="57"/>
      <c r="BF368" s="57"/>
      <c r="BG368" s="57"/>
      <c r="BH368" s="57"/>
      <c r="BI368" s="57"/>
      <c r="BJ368" s="57"/>
      <c r="BK368" s="57"/>
      <c r="BL368" s="57"/>
      <c r="BM368" s="57"/>
      <c r="BN368" s="57"/>
      <c r="BO368" s="57"/>
      <c r="BP368" s="57"/>
      <c r="BQ368" s="57"/>
      <c r="BR368" s="57"/>
      <c r="BS368" s="57"/>
      <c r="BT368" s="57"/>
      <c r="BU368" s="57"/>
      <c r="BV368" s="57"/>
      <c r="BW368" s="57"/>
      <c r="BX368" s="57"/>
      <c r="BY368" s="57"/>
      <c r="BZ368" s="57"/>
      <c r="CA368" s="57"/>
      <c r="CB368" s="57"/>
      <c r="CC368" s="57"/>
      <c r="CD368" s="57"/>
      <c r="CE368" s="57"/>
      <c r="CF368" s="57"/>
      <c r="CG368" s="57"/>
      <c r="CH368" s="57"/>
      <c r="CI368" s="57"/>
      <c r="CJ368" s="57"/>
      <c r="CK368" s="57"/>
      <c r="CL368" s="57"/>
      <c r="CM368" s="57"/>
      <c r="CN368" s="57"/>
      <c r="CO368" s="57"/>
      <c r="CP368" s="57"/>
      <c r="CQ368" s="57"/>
      <c r="CR368" s="57"/>
      <c r="CS368" s="57"/>
      <c r="CT368" s="57"/>
      <c r="CU368" s="57"/>
      <c r="CV368" s="57"/>
      <c r="CW368" s="57"/>
      <c r="CX368" s="57"/>
      <c r="CY368" s="57"/>
      <c r="CZ368" s="57"/>
      <c r="DA368" s="57"/>
      <c r="DB368" s="57"/>
      <c r="DC368" s="57"/>
      <c r="DD368" s="57"/>
      <c r="DE368" s="57"/>
      <c r="DF368" s="57"/>
      <c r="DG368" s="57"/>
      <c r="DH368" s="57"/>
      <c r="DI368" s="57"/>
      <c r="DJ368" s="57"/>
      <c r="DK368" s="57"/>
      <c r="DL368" s="57"/>
      <c r="DM368" s="57"/>
      <c r="DN368" s="57"/>
      <c r="DO368" s="57"/>
      <c r="DP368" s="57"/>
      <c r="DQ368" s="57"/>
      <c r="DR368" s="57"/>
      <c r="DS368" s="57"/>
      <c r="DT368" s="57"/>
      <c r="DU368" s="57"/>
      <c r="DV368" s="101"/>
      <c r="DW368" s="57"/>
      <c r="DX368" s="57"/>
      <c r="DY368" s="57"/>
      <c r="DZ368" s="57"/>
      <c r="EA368" s="57"/>
      <c r="EB368" s="57"/>
      <c r="EC368" s="57"/>
      <c r="ED368" s="57"/>
      <c r="EE368" s="57"/>
      <c r="EF368" s="57"/>
      <c r="EG368" s="57"/>
      <c r="EH368" s="57"/>
      <c r="EI368" s="57"/>
      <c r="EJ368" s="57"/>
      <c r="EK368" s="57"/>
      <c r="EL368" s="57"/>
      <c r="EM368" s="57"/>
      <c r="EN368" s="57"/>
      <c r="EO368" s="57"/>
      <c r="EP368" s="57"/>
      <c r="EQ368" s="101"/>
      <c r="ER368" s="557"/>
    </row>
    <row r="369" spans="1:148" ht="15" customHeight="1" x14ac:dyDescent="0.25">
      <c r="A369" s="625"/>
      <c r="B369" s="1343" t="str">
        <f t="shared" si="24"/>
        <v>Desk 49</v>
      </c>
      <c r="C369" s="1348" t="str">
        <f>IF(ISBLANK(TB!C235), "", TB!C235)</f>
        <v/>
      </c>
      <c r="D369" s="1348" t="str">
        <f>IF(ISBLANK(TB!D235), "", TB!D235)</f>
        <v/>
      </c>
      <c r="E369" s="1348" t="str">
        <f>IF(ISBLANK(TB!E235), "", TB!E235)</f>
        <v/>
      </c>
      <c r="F369" s="1348" t="str">
        <f>IF(ISBLANK(TB!F235), "", TB!F235)</f>
        <v/>
      </c>
      <c r="G369" s="57"/>
      <c r="H369" s="57"/>
      <c r="I369" s="57"/>
      <c r="J369" s="57"/>
      <c r="K369" s="57"/>
      <c r="L369" s="57"/>
      <c r="M369" s="57"/>
      <c r="N369" s="57"/>
      <c r="O369" s="57"/>
      <c r="P369" s="57"/>
      <c r="Q369" s="57"/>
      <c r="R369" s="57"/>
      <c r="S369" s="57"/>
      <c r="T369" s="57"/>
      <c r="U369" s="57"/>
      <c r="V369" s="57"/>
      <c r="W369" s="57"/>
      <c r="X369" s="57"/>
      <c r="Y369" s="57"/>
      <c r="Z369" s="57"/>
      <c r="AA369" s="57"/>
      <c r="AB369" s="57"/>
      <c r="AC369" s="57"/>
      <c r="AD369" s="57"/>
      <c r="AE369" s="57"/>
      <c r="AF369" s="57"/>
      <c r="AG369" s="57"/>
      <c r="AH369" s="57"/>
      <c r="AI369" s="57"/>
      <c r="AJ369" s="57"/>
      <c r="AK369" s="57"/>
      <c r="AL369" s="57"/>
      <c r="AM369" s="57"/>
      <c r="AN369" s="57"/>
      <c r="AO369" s="57"/>
      <c r="AP369" s="57"/>
      <c r="AQ369" s="57"/>
      <c r="AR369" s="57"/>
      <c r="AS369" s="57"/>
      <c r="AT369" s="57"/>
      <c r="AU369" s="57"/>
      <c r="AV369" s="57"/>
      <c r="AW369" s="57"/>
      <c r="AX369" s="57"/>
      <c r="AY369" s="57"/>
      <c r="AZ369" s="57"/>
      <c r="BA369" s="57"/>
      <c r="BB369" s="57"/>
      <c r="BC369" s="57"/>
      <c r="BD369" s="57"/>
      <c r="BE369" s="57"/>
      <c r="BF369" s="57"/>
      <c r="BG369" s="57"/>
      <c r="BH369" s="57"/>
      <c r="BI369" s="57"/>
      <c r="BJ369" s="57"/>
      <c r="BK369" s="57"/>
      <c r="BL369" s="57"/>
      <c r="BM369" s="57"/>
      <c r="BN369" s="57"/>
      <c r="BO369" s="57"/>
      <c r="BP369" s="57"/>
      <c r="BQ369" s="57"/>
      <c r="BR369" s="57"/>
      <c r="BS369" s="57"/>
      <c r="BT369" s="57"/>
      <c r="BU369" s="57"/>
      <c r="BV369" s="57"/>
      <c r="BW369" s="57"/>
      <c r="BX369" s="57"/>
      <c r="BY369" s="57"/>
      <c r="BZ369" s="57"/>
      <c r="CA369" s="57"/>
      <c r="CB369" s="57"/>
      <c r="CC369" s="57"/>
      <c r="CD369" s="57"/>
      <c r="CE369" s="57"/>
      <c r="CF369" s="57"/>
      <c r="CG369" s="57"/>
      <c r="CH369" s="57"/>
      <c r="CI369" s="57"/>
      <c r="CJ369" s="57"/>
      <c r="CK369" s="57"/>
      <c r="CL369" s="57"/>
      <c r="CM369" s="57"/>
      <c r="CN369" s="57"/>
      <c r="CO369" s="57"/>
      <c r="CP369" s="57"/>
      <c r="CQ369" s="57"/>
      <c r="CR369" s="57"/>
      <c r="CS369" s="57"/>
      <c r="CT369" s="57"/>
      <c r="CU369" s="57"/>
      <c r="CV369" s="57"/>
      <c r="CW369" s="57"/>
      <c r="CX369" s="57"/>
      <c r="CY369" s="57"/>
      <c r="CZ369" s="57"/>
      <c r="DA369" s="57"/>
      <c r="DB369" s="57"/>
      <c r="DC369" s="57"/>
      <c r="DD369" s="57"/>
      <c r="DE369" s="57"/>
      <c r="DF369" s="57"/>
      <c r="DG369" s="57"/>
      <c r="DH369" s="57"/>
      <c r="DI369" s="57"/>
      <c r="DJ369" s="57"/>
      <c r="DK369" s="57"/>
      <c r="DL369" s="57"/>
      <c r="DM369" s="57"/>
      <c r="DN369" s="57"/>
      <c r="DO369" s="57"/>
      <c r="DP369" s="57"/>
      <c r="DQ369" s="57"/>
      <c r="DR369" s="57"/>
      <c r="DS369" s="57"/>
      <c r="DT369" s="57"/>
      <c r="DU369" s="57"/>
      <c r="DV369" s="101"/>
      <c r="DW369" s="57"/>
      <c r="DX369" s="57"/>
      <c r="DY369" s="57"/>
      <c r="DZ369" s="57"/>
      <c r="EA369" s="57"/>
      <c r="EB369" s="57"/>
      <c r="EC369" s="57"/>
      <c r="ED369" s="57"/>
      <c r="EE369" s="57"/>
      <c r="EF369" s="57"/>
      <c r="EG369" s="57"/>
      <c r="EH369" s="57"/>
      <c r="EI369" s="57"/>
      <c r="EJ369" s="57"/>
      <c r="EK369" s="57"/>
      <c r="EL369" s="57"/>
      <c r="EM369" s="57"/>
      <c r="EN369" s="57"/>
      <c r="EO369" s="57"/>
      <c r="EP369" s="57"/>
      <c r="EQ369" s="101"/>
      <c r="ER369" s="557"/>
    </row>
    <row r="370" spans="1:148" ht="15" customHeight="1" x14ac:dyDescent="0.25">
      <c r="A370" s="625"/>
      <c r="B370" s="1343" t="str">
        <f t="shared" si="24"/>
        <v>Desk 50</v>
      </c>
      <c r="C370" s="1348" t="str">
        <f>IF(ISBLANK(TB!C236), "", TB!C236)</f>
        <v/>
      </c>
      <c r="D370" s="1348" t="str">
        <f>IF(ISBLANK(TB!D236), "", TB!D236)</f>
        <v/>
      </c>
      <c r="E370" s="1348" t="str">
        <f>IF(ISBLANK(TB!E236), "", TB!E236)</f>
        <v/>
      </c>
      <c r="F370" s="1348" t="str">
        <f>IF(ISBLANK(TB!F236), "", TB!F236)</f>
        <v/>
      </c>
      <c r="G370" s="57"/>
      <c r="H370" s="57"/>
      <c r="I370" s="57"/>
      <c r="J370" s="57"/>
      <c r="K370" s="57"/>
      <c r="L370" s="57"/>
      <c r="M370" s="57"/>
      <c r="N370" s="57"/>
      <c r="O370" s="57"/>
      <c r="P370" s="57"/>
      <c r="Q370" s="57"/>
      <c r="R370" s="57"/>
      <c r="S370" s="57"/>
      <c r="T370" s="57"/>
      <c r="U370" s="57"/>
      <c r="V370" s="57"/>
      <c r="W370" s="57"/>
      <c r="X370" s="57"/>
      <c r="Y370" s="57"/>
      <c r="Z370" s="57"/>
      <c r="AA370" s="57"/>
      <c r="AB370" s="57"/>
      <c r="AC370" s="57"/>
      <c r="AD370" s="57"/>
      <c r="AE370" s="57"/>
      <c r="AF370" s="57"/>
      <c r="AG370" s="57"/>
      <c r="AH370" s="57"/>
      <c r="AI370" s="57"/>
      <c r="AJ370" s="57"/>
      <c r="AK370" s="57"/>
      <c r="AL370" s="57"/>
      <c r="AM370" s="57"/>
      <c r="AN370" s="57"/>
      <c r="AO370" s="57"/>
      <c r="AP370" s="57"/>
      <c r="AQ370" s="57"/>
      <c r="AR370" s="57"/>
      <c r="AS370" s="57"/>
      <c r="AT370" s="57"/>
      <c r="AU370" s="57"/>
      <c r="AV370" s="57"/>
      <c r="AW370" s="57"/>
      <c r="AX370" s="57"/>
      <c r="AY370" s="57"/>
      <c r="AZ370" s="57"/>
      <c r="BA370" s="57"/>
      <c r="BB370" s="57"/>
      <c r="BC370" s="57"/>
      <c r="BD370" s="57"/>
      <c r="BE370" s="57"/>
      <c r="BF370" s="57"/>
      <c r="BG370" s="57"/>
      <c r="BH370" s="57"/>
      <c r="BI370" s="57"/>
      <c r="BJ370" s="57"/>
      <c r="BK370" s="57"/>
      <c r="BL370" s="57"/>
      <c r="BM370" s="57"/>
      <c r="BN370" s="57"/>
      <c r="BO370" s="57"/>
      <c r="BP370" s="57"/>
      <c r="BQ370" s="57"/>
      <c r="BR370" s="57"/>
      <c r="BS370" s="57"/>
      <c r="BT370" s="57"/>
      <c r="BU370" s="57"/>
      <c r="BV370" s="57"/>
      <c r="BW370" s="57"/>
      <c r="BX370" s="57"/>
      <c r="BY370" s="57"/>
      <c r="BZ370" s="57"/>
      <c r="CA370" s="57"/>
      <c r="CB370" s="57"/>
      <c r="CC370" s="57"/>
      <c r="CD370" s="57"/>
      <c r="CE370" s="57"/>
      <c r="CF370" s="57"/>
      <c r="CG370" s="57"/>
      <c r="CH370" s="57"/>
      <c r="CI370" s="57"/>
      <c r="CJ370" s="57"/>
      <c r="CK370" s="57"/>
      <c r="CL370" s="57"/>
      <c r="CM370" s="57"/>
      <c r="CN370" s="57"/>
      <c r="CO370" s="57"/>
      <c r="CP370" s="57"/>
      <c r="CQ370" s="57"/>
      <c r="CR370" s="57"/>
      <c r="CS370" s="57"/>
      <c r="CT370" s="57"/>
      <c r="CU370" s="57"/>
      <c r="CV370" s="57"/>
      <c r="CW370" s="57"/>
      <c r="CX370" s="57"/>
      <c r="CY370" s="57"/>
      <c r="CZ370" s="57"/>
      <c r="DA370" s="57"/>
      <c r="DB370" s="57"/>
      <c r="DC370" s="57"/>
      <c r="DD370" s="57"/>
      <c r="DE370" s="57"/>
      <c r="DF370" s="57"/>
      <c r="DG370" s="57"/>
      <c r="DH370" s="57"/>
      <c r="DI370" s="57"/>
      <c r="DJ370" s="57"/>
      <c r="DK370" s="57"/>
      <c r="DL370" s="57"/>
      <c r="DM370" s="57"/>
      <c r="DN370" s="57"/>
      <c r="DO370" s="57"/>
      <c r="DP370" s="57"/>
      <c r="DQ370" s="57"/>
      <c r="DR370" s="57"/>
      <c r="DS370" s="57"/>
      <c r="DT370" s="57"/>
      <c r="DU370" s="57"/>
      <c r="DV370" s="101"/>
      <c r="DW370" s="57"/>
      <c r="DX370" s="57"/>
      <c r="DY370" s="57"/>
      <c r="DZ370" s="57"/>
      <c r="EA370" s="57"/>
      <c r="EB370" s="57"/>
      <c r="EC370" s="57"/>
      <c r="ED370" s="57"/>
      <c r="EE370" s="57"/>
      <c r="EF370" s="57"/>
      <c r="EG370" s="57"/>
      <c r="EH370" s="57"/>
      <c r="EI370" s="57"/>
      <c r="EJ370" s="57"/>
      <c r="EK370" s="57"/>
      <c r="EL370" s="57"/>
      <c r="EM370" s="57"/>
      <c r="EN370" s="57"/>
      <c r="EO370" s="57"/>
      <c r="EP370" s="57"/>
      <c r="EQ370" s="101"/>
      <c r="ER370" s="557"/>
    </row>
    <row r="371" spans="1:148" ht="15" customHeight="1" x14ac:dyDescent="0.25">
      <c r="A371" s="625"/>
      <c r="B371" s="1343" t="str">
        <f t="shared" si="24"/>
        <v>Desk 51</v>
      </c>
      <c r="C371" s="1348" t="str">
        <f>IF(ISBLANK(TB!C237), "", TB!C237)</f>
        <v/>
      </c>
      <c r="D371" s="1348" t="str">
        <f>IF(ISBLANK(TB!D237), "", TB!D237)</f>
        <v/>
      </c>
      <c r="E371" s="1348" t="str">
        <f>IF(ISBLANK(TB!E237), "", TB!E237)</f>
        <v/>
      </c>
      <c r="F371" s="1348" t="str">
        <f>IF(ISBLANK(TB!F237), "", TB!F237)</f>
        <v/>
      </c>
      <c r="G371" s="57"/>
      <c r="H371" s="57"/>
      <c r="I371" s="57"/>
      <c r="J371" s="57"/>
      <c r="K371" s="57"/>
      <c r="L371" s="57"/>
      <c r="M371" s="57"/>
      <c r="N371" s="57"/>
      <c r="O371" s="57"/>
      <c r="P371" s="57"/>
      <c r="Q371" s="57"/>
      <c r="R371" s="57"/>
      <c r="S371" s="57"/>
      <c r="T371" s="57"/>
      <c r="U371" s="57"/>
      <c r="V371" s="57"/>
      <c r="W371" s="57"/>
      <c r="X371" s="57"/>
      <c r="Y371" s="57"/>
      <c r="Z371" s="57"/>
      <c r="AA371" s="57"/>
      <c r="AB371" s="57"/>
      <c r="AC371" s="57"/>
      <c r="AD371" s="57"/>
      <c r="AE371" s="57"/>
      <c r="AF371" s="57"/>
      <c r="AG371" s="57"/>
      <c r="AH371" s="57"/>
      <c r="AI371" s="57"/>
      <c r="AJ371" s="57"/>
      <c r="AK371" s="57"/>
      <c r="AL371" s="57"/>
      <c r="AM371" s="57"/>
      <c r="AN371" s="57"/>
      <c r="AO371" s="57"/>
      <c r="AP371" s="57"/>
      <c r="AQ371" s="57"/>
      <c r="AR371" s="57"/>
      <c r="AS371" s="57"/>
      <c r="AT371" s="57"/>
      <c r="AU371" s="57"/>
      <c r="AV371" s="57"/>
      <c r="AW371" s="57"/>
      <c r="AX371" s="57"/>
      <c r="AY371" s="57"/>
      <c r="AZ371" s="57"/>
      <c r="BA371" s="57"/>
      <c r="BB371" s="57"/>
      <c r="BC371" s="57"/>
      <c r="BD371" s="57"/>
      <c r="BE371" s="57"/>
      <c r="BF371" s="57"/>
      <c r="BG371" s="57"/>
      <c r="BH371" s="57"/>
      <c r="BI371" s="57"/>
      <c r="BJ371" s="57"/>
      <c r="BK371" s="57"/>
      <c r="BL371" s="57"/>
      <c r="BM371" s="57"/>
      <c r="BN371" s="57"/>
      <c r="BO371" s="57"/>
      <c r="BP371" s="57"/>
      <c r="BQ371" s="57"/>
      <c r="BR371" s="57"/>
      <c r="BS371" s="57"/>
      <c r="BT371" s="57"/>
      <c r="BU371" s="57"/>
      <c r="BV371" s="57"/>
      <c r="BW371" s="57"/>
      <c r="BX371" s="57"/>
      <c r="BY371" s="57"/>
      <c r="BZ371" s="57"/>
      <c r="CA371" s="57"/>
      <c r="CB371" s="57"/>
      <c r="CC371" s="57"/>
      <c r="CD371" s="57"/>
      <c r="CE371" s="57"/>
      <c r="CF371" s="57"/>
      <c r="CG371" s="57"/>
      <c r="CH371" s="57"/>
      <c r="CI371" s="57"/>
      <c r="CJ371" s="57"/>
      <c r="CK371" s="57"/>
      <c r="CL371" s="57"/>
      <c r="CM371" s="57"/>
      <c r="CN371" s="57"/>
      <c r="CO371" s="57"/>
      <c r="CP371" s="57"/>
      <c r="CQ371" s="57"/>
      <c r="CR371" s="57"/>
      <c r="CS371" s="57"/>
      <c r="CT371" s="57"/>
      <c r="CU371" s="57"/>
      <c r="CV371" s="57"/>
      <c r="CW371" s="57"/>
      <c r="CX371" s="57"/>
      <c r="CY371" s="57"/>
      <c r="CZ371" s="57"/>
      <c r="DA371" s="57"/>
      <c r="DB371" s="57"/>
      <c r="DC371" s="57"/>
      <c r="DD371" s="57"/>
      <c r="DE371" s="57"/>
      <c r="DF371" s="57"/>
      <c r="DG371" s="57"/>
      <c r="DH371" s="57"/>
      <c r="DI371" s="57"/>
      <c r="DJ371" s="57"/>
      <c r="DK371" s="57"/>
      <c r="DL371" s="57"/>
      <c r="DM371" s="57"/>
      <c r="DN371" s="57"/>
      <c r="DO371" s="57"/>
      <c r="DP371" s="57"/>
      <c r="DQ371" s="57"/>
      <c r="DR371" s="57"/>
      <c r="DS371" s="57"/>
      <c r="DT371" s="57"/>
      <c r="DU371" s="57"/>
      <c r="DV371" s="101"/>
      <c r="DW371" s="57"/>
      <c r="DX371" s="57"/>
      <c r="DY371" s="57"/>
      <c r="DZ371" s="57"/>
      <c r="EA371" s="57"/>
      <c r="EB371" s="57"/>
      <c r="EC371" s="57"/>
      <c r="ED371" s="57"/>
      <c r="EE371" s="57"/>
      <c r="EF371" s="57"/>
      <c r="EG371" s="57"/>
      <c r="EH371" s="57"/>
      <c r="EI371" s="57"/>
      <c r="EJ371" s="57"/>
      <c r="EK371" s="57"/>
      <c r="EL371" s="57"/>
      <c r="EM371" s="57"/>
      <c r="EN371" s="57"/>
      <c r="EO371" s="57"/>
      <c r="EP371" s="57"/>
      <c r="EQ371" s="101"/>
      <c r="ER371" s="557"/>
    </row>
    <row r="372" spans="1:148" ht="15" customHeight="1" x14ac:dyDescent="0.25">
      <c r="A372" s="625"/>
      <c r="B372" s="1343" t="str">
        <f t="shared" si="24"/>
        <v>Desk 52</v>
      </c>
      <c r="C372" s="1348" t="str">
        <f>IF(ISBLANK(TB!C238), "", TB!C238)</f>
        <v/>
      </c>
      <c r="D372" s="1348" t="str">
        <f>IF(ISBLANK(TB!D238), "", TB!D238)</f>
        <v/>
      </c>
      <c r="E372" s="1348" t="str">
        <f>IF(ISBLANK(TB!E238), "", TB!E238)</f>
        <v/>
      </c>
      <c r="F372" s="1348" t="str">
        <f>IF(ISBLANK(TB!F238), "", TB!F238)</f>
        <v/>
      </c>
      <c r="G372" s="57"/>
      <c r="H372" s="57"/>
      <c r="I372" s="57"/>
      <c r="J372" s="57"/>
      <c r="K372" s="57"/>
      <c r="L372" s="57"/>
      <c r="M372" s="57"/>
      <c r="N372" s="57"/>
      <c r="O372" s="57"/>
      <c r="P372" s="57"/>
      <c r="Q372" s="57"/>
      <c r="R372" s="57"/>
      <c r="S372" s="57"/>
      <c r="T372" s="57"/>
      <c r="U372" s="57"/>
      <c r="V372" s="57"/>
      <c r="W372" s="57"/>
      <c r="X372" s="57"/>
      <c r="Y372" s="57"/>
      <c r="Z372" s="57"/>
      <c r="AA372" s="57"/>
      <c r="AB372" s="57"/>
      <c r="AC372" s="57"/>
      <c r="AD372" s="57"/>
      <c r="AE372" s="57"/>
      <c r="AF372" s="57"/>
      <c r="AG372" s="57"/>
      <c r="AH372" s="57"/>
      <c r="AI372" s="57"/>
      <c r="AJ372" s="57"/>
      <c r="AK372" s="57"/>
      <c r="AL372" s="57"/>
      <c r="AM372" s="57"/>
      <c r="AN372" s="57"/>
      <c r="AO372" s="57"/>
      <c r="AP372" s="57"/>
      <c r="AQ372" s="57"/>
      <c r="AR372" s="57"/>
      <c r="AS372" s="57"/>
      <c r="AT372" s="57"/>
      <c r="AU372" s="57"/>
      <c r="AV372" s="57"/>
      <c r="AW372" s="57"/>
      <c r="AX372" s="57"/>
      <c r="AY372" s="57"/>
      <c r="AZ372" s="57"/>
      <c r="BA372" s="57"/>
      <c r="BB372" s="57"/>
      <c r="BC372" s="57"/>
      <c r="BD372" s="57"/>
      <c r="BE372" s="57"/>
      <c r="BF372" s="57"/>
      <c r="BG372" s="57"/>
      <c r="BH372" s="57"/>
      <c r="BI372" s="57"/>
      <c r="BJ372" s="57"/>
      <c r="BK372" s="57"/>
      <c r="BL372" s="57"/>
      <c r="BM372" s="57"/>
      <c r="BN372" s="57"/>
      <c r="BO372" s="57"/>
      <c r="BP372" s="57"/>
      <c r="BQ372" s="57"/>
      <c r="BR372" s="57"/>
      <c r="BS372" s="57"/>
      <c r="BT372" s="57"/>
      <c r="BU372" s="57"/>
      <c r="BV372" s="57"/>
      <c r="BW372" s="57"/>
      <c r="BX372" s="57"/>
      <c r="BY372" s="57"/>
      <c r="BZ372" s="57"/>
      <c r="CA372" s="57"/>
      <c r="CB372" s="57"/>
      <c r="CC372" s="57"/>
      <c r="CD372" s="57"/>
      <c r="CE372" s="57"/>
      <c r="CF372" s="57"/>
      <c r="CG372" s="57"/>
      <c r="CH372" s="57"/>
      <c r="CI372" s="57"/>
      <c r="CJ372" s="57"/>
      <c r="CK372" s="57"/>
      <c r="CL372" s="57"/>
      <c r="CM372" s="57"/>
      <c r="CN372" s="57"/>
      <c r="CO372" s="57"/>
      <c r="CP372" s="57"/>
      <c r="CQ372" s="57"/>
      <c r="CR372" s="57"/>
      <c r="CS372" s="57"/>
      <c r="CT372" s="57"/>
      <c r="CU372" s="57"/>
      <c r="CV372" s="57"/>
      <c r="CW372" s="57"/>
      <c r="CX372" s="57"/>
      <c r="CY372" s="57"/>
      <c r="CZ372" s="57"/>
      <c r="DA372" s="57"/>
      <c r="DB372" s="57"/>
      <c r="DC372" s="57"/>
      <c r="DD372" s="57"/>
      <c r="DE372" s="57"/>
      <c r="DF372" s="57"/>
      <c r="DG372" s="57"/>
      <c r="DH372" s="57"/>
      <c r="DI372" s="57"/>
      <c r="DJ372" s="57"/>
      <c r="DK372" s="57"/>
      <c r="DL372" s="57"/>
      <c r="DM372" s="57"/>
      <c r="DN372" s="57"/>
      <c r="DO372" s="57"/>
      <c r="DP372" s="57"/>
      <c r="DQ372" s="57"/>
      <c r="DR372" s="57"/>
      <c r="DS372" s="57"/>
      <c r="DT372" s="57"/>
      <c r="DU372" s="57"/>
      <c r="DV372" s="101"/>
      <c r="DW372" s="57"/>
      <c r="DX372" s="57"/>
      <c r="DY372" s="57"/>
      <c r="DZ372" s="57"/>
      <c r="EA372" s="57"/>
      <c r="EB372" s="57"/>
      <c r="EC372" s="57"/>
      <c r="ED372" s="57"/>
      <c r="EE372" s="57"/>
      <c r="EF372" s="57"/>
      <c r="EG372" s="57"/>
      <c r="EH372" s="57"/>
      <c r="EI372" s="57"/>
      <c r="EJ372" s="57"/>
      <c r="EK372" s="57"/>
      <c r="EL372" s="57"/>
      <c r="EM372" s="57"/>
      <c r="EN372" s="57"/>
      <c r="EO372" s="57"/>
      <c r="EP372" s="57"/>
      <c r="EQ372" s="101"/>
      <c r="ER372" s="557"/>
    </row>
    <row r="373" spans="1:148" ht="15" customHeight="1" x14ac:dyDescent="0.25">
      <c r="A373" s="625"/>
      <c r="B373" s="1343" t="str">
        <f t="shared" si="24"/>
        <v>Desk 53</v>
      </c>
      <c r="C373" s="1348" t="str">
        <f>IF(ISBLANK(TB!C239), "", TB!C239)</f>
        <v/>
      </c>
      <c r="D373" s="1348" t="str">
        <f>IF(ISBLANK(TB!D239), "", TB!D239)</f>
        <v/>
      </c>
      <c r="E373" s="1348" t="str">
        <f>IF(ISBLANK(TB!E239), "", TB!E239)</f>
        <v/>
      </c>
      <c r="F373" s="1348" t="str">
        <f>IF(ISBLANK(TB!F239), "", TB!F239)</f>
        <v/>
      </c>
      <c r="G373" s="57"/>
      <c r="H373" s="57"/>
      <c r="I373" s="57"/>
      <c r="J373" s="57"/>
      <c r="K373" s="57"/>
      <c r="L373" s="57"/>
      <c r="M373" s="57"/>
      <c r="N373" s="57"/>
      <c r="O373" s="57"/>
      <c r="P373" s="57"/>
      <c r="Q373" s="57"/>
      <c r="R373" s="57"/>
      <c r="S373" s="57"/>
      <c r="T373" s="57"/>
      <c r="U373" s="57"/>
      <c r="V373" s="57"/>
      <c r="W373" s="57"/>
      <c r="X373" s="57"/>
      <c r="Y373" s="57"/>
      <c r="Z373" s="57"/>
      <c r="AA373" s="57"/>
      <c r="AB373" s="57"/>
      <c r="AC373" s="57"/>
      <c r="AD373" s="57"/>
      <c r="AE373" s="57"/>
      <c r="AF373" s="57"/>
      <c r="AG373" s="57"/>
      <c r="AH373" s="57"/>
      <c r="AI373" s="57"/>
      <c r="AJ373" s="57"/>
      <c r="AK373" s="57"/>
      <c r="AL373" s="57"/>
      <c r="AM373" s="57"/>
      <c r="AN373" s="57"/>
      <c r="AO373" s="57"/>
      <c r="AP373" s="57"/>
      <c r="AQ373" s="57"/>
      <c r="AR373" s="57"/>
      <c r="AS373" s="57"/>
      <c r="AT373" s="57"/>
      <c r="AU373" s="57"/>
      <c r="AV373" s="57"/>
      <c r="AW373" s="57"/>
      <c r="AX373" s="57"/>
      <c r="AY373" s="57"/>
      <c r="AZ373" s="57"/>
      <c r="BA373" s="57"/>
      <c r="BB373" s="57"/>
      <c r="BC373" s="57"/>
      <c r="BD373" s="57"/>
      <c r="BE373" s="57"/>
      <c r="BF373" s="57"/>
      <c r="BG373" s="57"/>
      <c r="BH373" s="57"/>
      <c r="BI373" s="57"/>
      <c r="BJ373" s="57"/>
      <c r="BK373" s="57"/>
      <c r="BL373" s="57"/>
      <c r="BM373" s="57"/>
      <c r="BN373" s="57"/>
      <c r="BO373" s="57"/>
      <c r="BP373" s="57"/>
      <c r="BQ373" s="57"/>
      <c r="BR373" s="57"/>
      <c r="BS373" s="57"/>
      <c r="BT373" s="57"/>
      <c r="BU373" s="57"/>
      <c r="BV373" s="57"/>
      <c r="BW373" s="57"/>
      <c r="BX373" s="57"/>
      <c r="BY373" s="57"/>
      <c r="BZ373" s="57"/>
      <c r="CA373" s="57"/>
      <c r="CB373" s="57"/>
      <c r="CC373" s="57"/>
      <c r="CD373" s="57"/>
      <c r="CE373" s="57"/>
      <c r="CF373" s="57"/>
      <c r="CG373" s="57"/>
      <c r="CH373" s="57"/>
      <c r="CI373" s="57"/>
      <c r="CJ373" s="57"/>
      <c r="CK373" s="57"/>
      <c r="CL373" s="57"/>
      <c r="CM373" s="57"/>
      <c r="CN373" s="57"/>
      <c r="CO373" s="57"/>
      <c r="CP373" s="57"/>
      <c r="CQ373" s="57"/>
      <c r="CR373" s="57"/>
      <c r="CS373" s="57"/>
      <c r="CT373" s="57"/>
      <c r="CU373" s="57"/>
      <c r="CV373" s="57"/>
      <c r="CW373" s="57"/>
      <c r="CX373" s="57"/>
      <c r="CY373" s="57"/>
      <c r="CZ373" s="57"/>
      <c r="DA373" s="57"/>
      <c r="DB373" s="57"/>
      <c r="DC373" s="57"/>
      <c r="DD373" s="57"/>
      <c r="DE373" s="57"/>
      <c r="DF373" s="57"/>
      <c r="DG373" s="57"/>
      <c r="DH373" s="57"/>
      <c r="DI373" s="57"/>
      <c r="DJ373" s="57"/>
      <c r="DK373" s="57"/>
      <c r="DL373" s="57"/>
      <c r="DM373" s="57"/>
      <c r="DN373" s="57"/>
      <c r="DO373" s="57"/>
      <c r="DP373" s="57"/>
      <c r="DQ373" s="57"/>
      <c r="DR373" s="57"/>
      <c r="DS373" s="57"/>
      <c r="DT373" s="57"/>
      <c r="DU373" s="57"/>
      <c r="DV373" s="101"/>
      <c r="DW373" s="57"/>
      <c r="DX373" s="57"/>
      <c r="DY373" s="57"/>
      <c r="DZ373" s="57"/>
      <c r="EA373" s="57"/>
      <c r="EB373" s="57"/>
      <c r="EC373" s="57"/>
      <c r="ED373" s="57"/>
      <c r="EE373" s="57"/>
      <c r="EF373" s="57"/>
      <c r="EG373" s="57"/>
      <c r="EH373" s="57"/>
      <c r="EI373" s="57"/>
      <c r="EJ373" s="57"/>
      <c r="EK373" s="57"/>
      <c r="EL373" s="57"/>
      <c r="EM373" s="57"/>
      <c r="EN373" s="57"/>
      <c r="EO373" s="57"/>
      <c r="EP373" s="57"/>
      <c r="EQ373" s="101"/>
      <c r="ER373" s="557"/>
    </row>
    <row r="374" spans="1:148" ht="15" customHeight="1" x14ac:dyDescent="0.25">
      <c r="A374" s="625"/>
      <c r="B374" s="1343" t="str">
        <f t="shared" si="24"/>
        <v>Desk 54</v>
      </c>
      <c r="C374" s="1348" t="str">
        <f>IF(ISBLANK(TB!C240), "", TB!C240)</f>
        <v/>
      </c>
      <c r="D374" s="1348" t="str">
        <f>IF(ISBLANK(TB!D240), "", TB!D240)</f>
        <v/>
      </c>
      <c r="E374" s="1348" t="str">
        <f>IF(ISBLANK(TB!E240), "", TB!E240)</f>
        <v/>
      </c>
      <c r="F374" s="1348" t="str">
        <f>IF(ISBLANK(TB!F240), "", TB!F240)</f>
        <v/>
      </c>
      <c r="G374" s="57"/>
      <c r="H374" s="57"/>
      <c r="I374" s="57"/>
      <c r="J374" s="57"/>
      <c r="K374" s="57"/>
      <c r="L374" s="57"/>
      <c r="M374" s="57"/>
      <c r="N374" s="57"/>
      <c r="O374" s="57"/>
      <c r="P374" s="57"/>
      <c r="Q374" s="57"/>
      <c r="R374" s="57"/>
      <c r="S374" s="57"/>
      <c r="T374" s="57"/>
      <c r="U374" s="57"/>
      <c r="V374" s="57"/>
      <c r="W374" s="57"/>
      <c r="X374" s="57"/>
      <c r="Y374" s="57"/>
      <c r="Z374" s="57"/>
      <c r="AA374" s="57"/>
      <c r="AB374" s="57"/>
      <c r="AC374" s="57"/>
      <c r="AD374" s="57"/>
      <c r="AE374" s="57"/>
      <c r="AF374" s="57"/>
      <c r="AG374" s="57"/>
      <c r="AH374" s="57"/>
      <c r="AI374" s="57"/>
      <c r="AJ374" s="57"/>
      <c r="AK374" s="57"/>
      <c r="AL374" s="57"/>
      <c r="AM374" s="57"/>
      <c r="AN374" s="57"/>
      <c r="AO374" s="57"/>
      <c r="AP374" s="57"/>
      <c r="AQ374" s="57"/>
      <c r="AR374" s="57"/>
      <c r="AS374" s="57"/>
      <c r="AT374" s="57"/>
      <c r="AU374" s="57"/>
      <c r="AV374" s="57"/>
      <c r="AW374" s="57"/>
      <c r="AX374" s="57"/>
      <c r="AY374" s="57"/>
      <c r="AZ374" s="57"/>
      <c r="BA374" s="57"/>
      <c r="BB374" s="57"/>
      <c r="BC374" s="57"/>
      <c r="BD374" s="57"/>
      <c r="BE374" s="57"/>
      <c r="BF374" s="57"/>
      <c r="BG374" s="57"/>
      <c r="BH374" s="57"/>
      <c r="BI374" s="57"/>
      <c r="BJ374" s="57"/>
      <c r="BK374" s="57"/>
      <c r="BL374" s="57"/>
      <c r="BM374" s="57"/>
      <c r="BN374" s="57"/>
      <c r="BO374" s="57"/>
      <c r="BP374" s="57"/>
      <c r="BQ374" s="57"/>
      <c r="BR374" s="57"/>
      <c r="BS374" s="57"/>
      <c r="BT374" s="57"/>
      <c r="BU374" s="57"/>
      <c r="BV374" s="57"/>
      <c r="BW374" s="57"/>
      <c r="BX374" s="57"/>
      <c r="BY374" s="57"/>
      <c r="BZ374" s="57"/>
      <c r="CA374" s="57"/>
      <c r="CB374" s="57"/>
      <c r="CC374" s="57"/>
      <c r="CD374" s="57"/>
      <c r="CE374" s="57"/>
      <c r="CF374" s="57"/>
      <c r="CG374" s="57"/>
      <c r="CH374" s="57"/>
      <c r="CI374" s="57"/>
      <c r="CJ374" s="57"/>
      <c r="CK374" s="57"/>
      <c r="CL374" s="57"/>
      <c r="CM374" s="57"/>
      <c r="CN374" s="57"/>
      <c r="CO374" s="57"/>
      <c r="CP374" s="57"/>
      <c r="CQ374" s="57"/>
      <c r="CR374" s="57"/>
      <c r="CS374" s="57"/>
      <c r="CT374" s="57"/>
      <c r="CU374" s="57"/>
      <c r="CV374" s="57"/>
      <c r="CW374" s="57"/>
      <c r="CX374" s="57"/>
      <c r="CY374" s="57"/>
      <c r="CZ374" s="57"/>
      <c r="DA374" s="57"/>
      <c r="DB374" s="57"/>
      <c r="DC374" s="57"/>
      <c r="DD374" s="57"/>
      <c r="DE374" s="57"/>
      <c r="DF374" s="57"/>
      <c r="DG374" s="57"/>
      <c r="DH374" s="57"/>
      <c r="DI374" s="57"/>
      <c r="DJ374" s="57"/>
      <c r="DK374" s="57"/>
      <c r="DL374" s="57"/>
      <c r="DM374" s="57"/>
      <c r="DN374" s="57"/>
      <c r="DO374" s="57"/>
      <c r="DP374" s="57"/>
      <c r="DQ374" s="57"/>
      <c r="DR374" s="57"/>
      <c r="DS374" s="57"/>
      <c r="DT374" s="57"/>
      <c r="DU374" s="57"/>
      <c r="DV374" s="101"/>
      <c r="DW374" s="57"/>
      <c r="DX374" s="57"/>
      <c r="DY374" s="57"/>
      <c r="DZ374" s="57"/>
      <c r="EA374" s="57"/>
      <c r="EB374" s="57"/>
      <c r="EC374" s="57"/>
      <c r="ED374" s="57"/>
      <c r="EE374" s="57"/>
      <c r="EF374" s="57"/>
      <c r="EG374" s="57"/>
      <c r="EH374" s="57"/>
      <c r="EI374" s="57"/>
      <c r="EJ374" s="57"/>
      <c r="EK374" s="57"/>
      <c r="EL374" s="57"/>
      <c r="EM374" s="57"/>
      <c r="EN374" s="57"/>
      <c r="EO374" s="57"/>
      <c r="EP374" s="57"/>
      <c r="EQ374" s="101"/>
      <c r="ER374" s="557"/>
    </row>
    <row r="375" spans="1:148" ht="15" customHeight="1" x14ac:dyDescent="0.25">
      <c r="A375" s="625"/>
      <c r="B375" s="1343" t="str">
        <f t="shared" si="24"/>
        <v>Desk 55</v>
      </c>
      <c r="C375" s="1348" t="str">
        <f>IF(ISBLANK(TB!C241), "", TB!C241)</f>
        <v/>
      </c>
      <c r="D375" s="1348" t="str">
        <f>IF(ISBLANK(TB!D241), "", TB!D241)</f>
        <v/>
      </c>
      <c r="E375" s="1348" t="str">
        <f>IF(ISBLANK(TB!E241), "", TB!E241)</f>
        <v/>
      </c>
      <c r="F375" s="1348" t="str">
        <f>IF(ISBLANK(TB!F241), "", TB!F241)</f>
        <v/>
      </c>
      <c r="G375" s="57"/>
      <c r="H375" s="57"/>
      <c r="I375" s="57"/>
      <c r="J375" s="57"/>
      <c r="K375" s="57"/>
      <c r="L375" s="57"/>
      <c r="M375" s="57"/>
      <c r="N375" s="57"/>
      <c r="O375" s="57"/>
      <c r="P375" s="57"/>
      <c r="Q375" s="57"/>
      <c r="R375" s="57"/>
      <c r="S375" s="57"/>
      <c r="T375" s="57"/>
      <c r="U375" s="57"/>
      <c r="V375" s="57"/>
      <c r="W375" s="57"/>
      <c r="X375" s="57"/>
      <c r="Y375" s="57"/>
      <c r="Z375" s="57"/>
      <c r="AA375" s="57"/>
      <c r="AB375" s="57"/>
      <c r="AC375" s="57"/>
      <c r="AD375" s="57"/>
      <c r="AE375" s="57"/>
      <c r="AF375" s="57"/>
      <c r="AG375" s="57"/>
      <c r="AH375" s="57"/>
      <c r="AI375" s="57"/>
      <c r="AJ375" s="57"/>
      <c r="AK375" s="57"/>
      <c r="AL375" s="57"/>
      <c r="AM375" s="57"/>
      <c r="AN375" s="57"/>
      <c r="AO375" s="57"/>
      <c r="AP375" s="57"/>
      <c r="AQ375" s="57"/>
      <c r="AR375" s="57"/>
      <c r="AS375" s="57"/>
      <c r="AT375" s="57"/>
      <c r="AU375" s="57"/>
      <c r="AV375" s="57"/>
      <c r="AW375" s="57"/>
      <c r="AX375" s="57"/>
      <c r="AY375" s="57"/>
      <c r="AZ375" s="57"/>
      <c r="BA375" s="57"/>
      <c r="BB375" s="57"/>
      <c r="BC375" s="57"/>
      <c r="BD375" s="57"/>
      <c r="BE375" s="57"/>
      <c r="BF375" s="57"/>
      <c r="BG375" s="57"/>
      <c r="BH375" s="57"/>
      <c r="BI375" s="57"/>
      <c r="BJ375" s="57"/>
      <c r="BK375" s="57"/>
      <c r="BL375" s="57"/>
      <c r="BM375" s="57"/>
      <c r="BN375" s="57"/>
      <c r="BO375" s="57"/>
      <c r="BP375" s="57"/>
      <c r="BQ375" s="57"/>
      <c r="BR375" s="57"/>
      <c r="BS375" s="57"/>
      <c r="BT375" s="57"/>
      <c r="BU375" s="57"/>
      <c r="BV375" s="57"/>
      <c r="BW375" s="57"/>
      <c r="BX375" s="57"/>
      <c r="BY375" s="57"/>
      <c r="BZ375" s="57"/>
      <c r="CA375" s="57"/>
      <c r="CB375" s="57"/>
      <c r="CC375" s="57"/>
      <c r="CD375" s="57"/>
      <c r="CE375" s="57"/>
      <c r="CF375" s="57"/>
      <c r="CG375" s="57"/>
      <c r="CH375" s="57"/>
      <c r="CI375" s="57"/>
      <c r="CJ375" s="57"/>
      <c r="CK375" s="57"/>
      <c r="CL375" s="57"/>
      <c r="CM375" s="57"/>
      <c r="CN375" s="57"/>
      <c r="CO375" s="57"/>
      <c r="CP375" s="57"/>
      <c r="CQ375" s="57"/>
      <c r="CR375" s="57"/>
      <c r="CS375" s="57"/>
      <c r="CT375" s="57"/>
      <c r="CU375" s="57"/>
      <c r="CV375" s="57"/>
      <c r="CW375" s="57"/>
      <c r="CX375" s="57"/>
      <c r="CY375" s="57"/>
      <c r="CZ375" s="57"/>
      <c r="DA375" s="57"/>
      <c r="DB375" s="57"/>
      <c r="DC375" s="57"/>
      <c r="DD375" s="57"/>
      <c r="DE375" s="57"/>
      <c r="DF375" s="57"/>
      <c r="DG375" s="57"/>
      <c r="DH375" s="57"/>
      <c r="DI375" s="57"/>
      <c r="DJ375" s="57"/>
      <c r="DK375" s="57"/>
      <c r="DL375" s="57"/>
      <c r="DM375" s="57"/>
      <c r="DN375" s="57"/>
      <c r="DO375" s="57"/>
      <c r="DP375" s="57"/>
      <c r="DQ375" s="57"/>
      <c r="DR375" s="57"/>
      <c r="DS375" s="57"/>
      <c r="DT375" s="57"/>
      <c r="DU375" s="57"/>
      <c r="DV375" s="101"/>
      <c r="DW375" s="57"/>
      <c r="DX375" s="57"/>
      <c r="DY375" s="57"/>
      <c r="DZ375" s="57"/>
      <c r="EA375" s="57"/>
      <c r="EB375" s="57"/>
      <c r="EC375" s="57"/>
      <c r="ED375" s="57"/>
      <c r="EE375" s="57"/>
      <c r="EF375" s="57"/>
      <c r="EG375" s="57"/>
      <c r="EH375" s="57"/>
      <c r="EI375" s="57"/>
      <c r="EJ375" s="57"/>
      <c r="EK375" s="57"/>
      <c r="EL375" s="57"/>
      <c r="EM375" s="57"/>
      <c r="EN375" s="57"/>
      <c r="EO375" s="57"/>
      <c r="EP375" s="57"/>
      <c r="EQ375" s="101"/>
      <c r="ER375" s="557"/>
    </row>
    <row r="376" spans="1:148" ht="15" customHeight="1" x14ac:dyDescent="0.25">
      <c r="A376" s="625"/>
      <c r="B376" s="1343" t="str">
        <f t="shared" si="24"/>
        <v>Desk 56</v>
      </c>
      <c r="C376" s="1348" t="str">
        <f>IF(ISBLANK(TB!C242), "", TB!C242)</f>
        <v/>
      </c>
      <c r="D376" s="1348" t="str">
        <f>IF(ISBLANK(TB!D242), "", TB!D242)</f>
        <v/>
      </c>
      <c r="E376" s="1348" t="str">
        <f>IF(ISBLANK(TB!E242), "", TB!E242)</f>
        <v/>
      </c>
      <c r="F376" s="1348" t="str">
        <f>IF(ISBLANK(TB!F242), "", TB!F242)</f>
        <v/>
      </c>
      <c r="G376" s="57"/>
      <c r="H376" s="57"/>
      <c r="I376" s="57"/>
      <c r="J376" s="57"/>
      <c r="K376" s="57"/>
      <c r="L376" s="57"/>
      <c r="M376" s="57"/>
      <c r="N376" s="57"/>
      <c r="O376" s="57"/>
      <c r="P376" s="57"/>
      <c r="Q376" s="57"/>
      <c r="R376" s="57"/>
      <c r="S376" s="57"/>
      <c r="T376" s="57"/>
      <c r="U376" s="57"/>
      <c r="V376" s="57"/>
      <c r="W376" s="57"/>
      <c r="X376" s="57"/>
      <c r="Y376" s="57"/>
      <c r="Z376" s="57"/>
      <c r="AA376" s="57"/>
      <c r="AB376" s="57"/>
      <c r="AC376" s="57"/>
      <c r="AD376" s="57"/>
      <c r="AE376" s="57"/>
      <c r="AF376" s="57"/>
      <c r="AG376" s="57"/>
      <c r="AH376" s="57"/>
      <c r="AI376" s="57"/>
      <c r="AJ376" s="57"/>
      <c r="AK376" s="57"/>
      <c r="AL376" s="57"/>
      <c r="AM376" s="57"/>
      <c r="AN376" s="57"/>
      <c r="AO376" s="57"/>
      <c r="AP376" s="57"/>
      <c r="AQ376" s="57"/>
      <c r="AR376" s="57"/>
      <c r="AS376" s="57"/>
      <c r="AT376" s="57"/>
      <c r="AU376" s="57"/>
      <c r="AV376" s="57"/>
      <c r="AW376" s="57"/>
      <c r="AX376" s="57"/>
      <c r="AY376" s="57"/>
      <c r="AZ376" s="57"/>
      <c r="BA376" s="57"/>
      <c r="BB376" s="57"/>
      <c r="BC376" s="57"/>
      <c r="BD376" s="57"/>
      <c r="BE376" s="57"/>
      <c r="BF376" s="57"/>
      <c r="BG376" s="57"/>
      <c r="BH376" s="57"/>
      <c r="BI376" s="57"/>
      <c r="BJ376" s="57"/>
      <c r="BK376" s="57"/>
      <c r="BL376" s="57"/>
      <c r="BM376" s="57"/>
      <c r="BN376" s="57"/>
      <c r="BO376" s="57"/>
      <c r="BP376" s="57"/>
      <c r="BQ376" s="57"/>
      <c r="BR376" s="57"/>
      <c r="BS376" s="57"/>
      <c r="BT376" s="57"/>
      <c r="BU376" s="57"/>
      <c r="BV376" s="57"/>
      <c r="BW376" s="57"/>
      <c r="BX376" s="57"/>
      <c r="BY376" s="57"/>
      <c r="BZ376" s="57"/>
      <c r="CA376" s="57"/>
      <c r="CB376" s="57"/>
      <c r="CC376" s="57"/>
      <c r="CD376" s="57"/>
      <c r="CE376" s="57"/>
      <c r="CF376" s="57"/>
      <c r="CG376" s="57"/>
      <c r="CH376" s="57"/>
      <c r="CI376" s="57"/>
      <c r="CJ376" s="57"/>
      <c r="CK376" s="57"/>
      <c r="CL376" s="57"/>
      <c r="CM376" s="57"/>
      <c r="CN376" s="57"/>
      <c r="CO376" s="57"/>
      <c r="CP376" s="57"/>
      <c r="CQ376" s="57"/>
      <c r="CR376" s="57"/>
      <c r="CS376" s="57"/>
      <c r="CT376" s="57"/>
      <c r="CU376" s="57"/>
      <c r="CV376" s="57"/>
      <c r="CW376" s="57"/>
      <c r="CX376" s="57"/>
      <c r="CY376" s="57"/>
      <c r="CZ376" s="57"/>
      <c r="DA376" s="57"/>
      <c r="DB376" s="57"/>
      <c r="DC376" s="57"/>
      <c r="DD376" s="57"/>
      <c r="DE376" s="57"/>
      <c r="DF376" s="57"/>
      <c r="DG376" s="57"/>
      <c r="DH376" s="57"/>
      <c r="DI376" s="57"/>
      <c r="DJ376" s="57"/>
      <c r="DK376" s="57"/>
      <c r="DL376" s="57"/>
      <c r="DM376" s="57"/>
      <c r="DN376" s="57"/>
      <c r="DO376" s="57"/>
      <c r="DP376" s="57"/>
      <c r="DQ376" s="57"/>
      <c r="DR376" s="57"/>
      <c r="DS376" s="57"/>
      <c r="DT376" s="57"/>
      <c r="DU376" s="57"/>
      <c r="DV376" s="101"/>
      <c r="DW376" s="57"/>
      <c r="DX376" s="57"/>
      <c r="DY376" s="57"/>
      <c r="DZ376" s="57"/>
      <c r="EA376" s="57"/>
      <c r="EB376" s="57"/>
      <c r="EC376" s="57"/>
      <c r="ED376" s="57"/>
      <c r="EE376" s="57"/>
      <c r="EF376" s="57"/>
      <c r="EG376" s="57"/>
      <c r="EH376" s="57"/>
      <c r="EI376" s="57"/>
      <c r="EJ376" s="57"/>
      <c r="EK376" s="57"/>
      <c r="EL376" s="57"/>
      <c r="EM376" s="57"/>
      <c r="EN376" s="57"/>
      <c r="EO376" s="57"/>
      <c r="EP376" s="57"/>
      <c r="EQ376" s="101"/>
      <c r="ER376" s="557"/>
    </row>
    <row r="377" spans="1:148" ht="15" customHeight="1" x14ac:dyDescent="0.25">
      <c r="A377" s="625"/>
      <c r="B377" s="1343" t="str">
        <f t="shared" si="24"/>
        <v>Desk 57</v>
      </c>
      <c r="C377" s="1348" t="str">
        <f>IF(ISBLANK(TB!C243), "", TB!C243)</f>
        <v/>
      </c>
      <c r="D377" s="1348" t="str">
        <f>IF(ISBLANK(TB!D243), "", TB!D243)</f>
        <v/>
      </c>
      <c r="E377" s="1348" t="str">
        <f>IF(ISBLANK(TB!E243), "", TB!E243)</f>
        <v/>
      </c>
      <c r="F377" s="1348" t="str">
        <f>IF(ISBLANK(TB!F243), "", TB!F243)</f>
        <v/>
      </c>
      <c r="G377" s="57"/>
      <c r="H377" s="57"/>
      <c r="I377" s="57"/>
      <c r="J377" s="57"/>
      <c r="K377" s="57"/>
      <c r="L377" s="57"/>
      <c r="M377" s="57"/>
      <c r="N377" s="57"/>
      <c r="O377" s="57"/>
      <c r="P377" s="57"/>
      <c r="Q377" s="57"/>
      <c r="R377" s="57"/>
      <c r="S377" s="57"/>
      <c r="T377" s="57"/>
      <c r="U377" s="57"/>
      <c r="V377" s="57"/>
      <c r="W377" s="57"/>
      <c r="X377" s="57"/>
      <c r="Y377" s="57"/>
      <c r="Z377" s="57"/>
      <c r="AA377" s="57"/>
      <c r="AB377" s="57"/>
      <c r="AC377" s="57"/>
      <c r="AD377" s="57"/>
      <c r="AE377" s="57"/>
      <c r="AF377" s="57"/>
      <c r="AG377" s="57"/>
      <c r="AH377" s="57"/>
      <c r="AI377" s="57"/>
      <c r="AJ377" s="57"/>
      <c r="AK377" s="57"/>
      <c r="AL377" s="57"/>
      <c r="AM377" s="57"/>
      <c r="AN377" s="57"/>
      <c r="AO377" s="57"/>
      <c r="AP377" s="57"/>
      <c r="AQ377" s="57"/>
      <c r="AR377" s="57"/>
      <c r="AS377" s="57"/>
      <c r="AT377" s="57"/>
      <c r="AU377" s="57"/>
      <c r="AV377" s="57"/>
      <c r="AW377" s="57"/>
      <c r="AX377" s="57"/>
      <c r="AY377" s="57"/>
      <c r="AZ377" s="57"/>
      <c r="BA377" s="57"/>
      <c r="BB377" s="57"/>
      <c r="BC377" s="57"/>
      <c r="BD377" s="57"/>
      <c r="BE377" s="57"/>
      <c r="BF377" s="57"/>
      <c r="BG377" s="57"/>
      <c r="BH377" s="57"/>
      <c r="BI377" s="57"/>
      <c r="BJ377" s="57"/>
      <c r="BK377" s="57"/>
      <c r="BL377" s="57"/>
      <c r="BM377" s="57"/>
      <c r="BN377" s="57"/>
      <c r="BO377" s="57"/>
      <c r="BP377" s="57"/>
      <c r="BQ377" s="57"/>
      <c r="BR377" s="57"/>
      <c r="BS377" s="57"/>
      <c r="BT377" s="57"/>
      <c r="BU377" s="57"/>
      <c r="BV377" s="57"/>
      <c r="BW377" s="57"/>
      <c r="BX377" s="57"/>
      <c r="BY377" s="57"/>
      <c r="BZ377" s="57"/>
      <c r="CA377" s="57"/>
      <c r="CB377" s="57"/>
      <c r="CC377" s="57"/>
      <c r="CD377" s="57"/>
      <c r="CE377" s="57"/>
      <c r="CF377" s="57"/>
      <c r="CG377" s="57"/>
      <c r="CH377" s="57"/>
      <c r="CI377" s="57"/>
      <c r="CJ377" s="57"/>
      <c r="CK377" s="57"/>
      <c r="CL377" s="57"/>
      <c r="CM377" s="57"/>
      <c r="CN377" s="57"/>
      <c r="CO377" s="57"/>
      <c r="CP377" s="57"/>
      <c r="CQ377" s="57"/>
      <c r="CR377" s="57"/>
      <c r="CS377" s="57"/>
      <c r="CT377" s="57"/>
      <c r="CU377" s="57"/>
      <c r="CV377" s="57"/>
      <c r="CW377" s="57"/>
      <c r="CX377" s="57"/>
      <c r="CY377" s="57"/>
      <c r="CZ377" s="57"/>
      <c r="DA377" s="57"/>
      <c r="DB377" s="57"/>
      <c r="DC377" s="57"/>
      <c r="DD377" s="57"/>
      <c r="DE377" s="57"/>
      <c r="DF377" s="57"/>
      <c r="DG377" s="57"/>
      <c r="DH377" s="57"/>
      <c r="DI377" s="57"/>
      <c r="DJ377" s="57"/>
      <c r="DK377" s="57"/>
      <c r="DL377" s="57"/>
      <c r="DM377" s="57"/>
      <c r="DN377" s="57"/>
      <c r="DO377" s="57"/>
      <c r="DP377" s="57"/>
      <c r="DQ377" s="57"/>
      <c r="DR377" s="57"/>
      <c r="DS377" s="57"/>
      <c r="DT377" s="57"/>
      <c r="DU377" s="57"/>
      <c r="DV377" s="101"/>
      <c r="DW377" s="57"/>
      <c r="DX377" s="57"/>
      <c r="DY377" s="57"/>
      <c r="DZ377" s="57"/>
      <c r="EA377" s="57"/>
      <c r="EB377" s="57"/>
      <c r="EC377" s="57"/>
      <c r="ED377" s="57"/>
      <c r="EE377" s="57"/>
      <c r="EF377" s="57"/>
      <c r="EG377" s="57"/>
      <c r="EH377" s="57"/>
      <c r="EI377" s="57"/>
      <c r="EJ377" s="57"/>
      <c r="EK377" s="57"/>
      <c r="EL377" s="57"/>
      <c r="EM377" s="57"/>
      <c r="EN377" s="57"/>
      <c r="EO377" s="57"/>
      <c r="EP377" s="57"/>
      <c r="EQ377" s="101"/>
      <c r="ER377" s="557"/>
    </row>
    <row r="378" spans="1:148" ht="15" customHeight="1" x14ac:dyDescent="0.25">
      <c r="A378" s="625"/>
      <c r="B378" s="1343" t="str">
        <f t="shared" si="24"/>
        <v>Desk 58</v>
      </c>
      <c r="C378" s="1348" t="str">
        <f>IF(ISBLANK(TB!C244), "", TB!C244)</f>
        <v/>
      </c>
      <c r="D378" s="1348" t="str">
        <f>IF(ISBLANK(TB!D244), "", TB!D244)</f>
        <v/>
      </c>
      <c r="E378" s="1348" t="str">
        <f>IF(ISBLANK(TB!E244), "", TB!E244)</f>
        <v/>
      </c>
      <c r="F378" s="1348" t="str">
        <f>IF(ISBLANK(TB!F244), "", TB!F244)</f>
        <v/>
      </c>
      <c r="G378" s="57"/>
      <c r="H378" s="57"/>
      <c r="I378" s="57"/>
      <c r="J378" s="57"/>
      <c r="K378" s="57"/>
      <c r="L378" s="57"/>
      <c r="M378" s="57"/>
      <c r="N378" s="57"/>
      <c r="O378" s="57"/>
      <c r="P378" s="57"/>
      <c r="Q378" s="57"/>
      <c r="R378" s="57"/>
      <c r="S378" s="57"/>
      <c r="T378" s="57"/>
      <c r="U378" s="57"/>
      <c r="V378" s="57"/>
      <c r="W378" s="57"/>
      <c r="X378" s="57"/>
      <c r="Y378" s="57"/>
      <c r="Z378" s="57"/>
      <c r="AA378" s="57"/>
      <c r="AB378" s="57"/>
      <c r="AC378" s="57"/>
      <c r="AD378" s="57"/>
      <c r="AE378" s="57"/>
      <c r="AF378" s="57"/>
      <c r="AG378" s="57"/>
      <c r="AH378" s="57"/>
      <c r="AI378" s="57"/>
      <c r="AJ378" s="57"/>
      <c r="AK378" s="57"/>
      <c r="AL378" s="57"/>
      <c r="AM378" s="57"/>
      <c r="AN378" s="57"/>
      <c r="AO378" s="57"/>
      <c r="AP378" s="57"/>
      <c r="AQ378" s="57"/>
      <c r="AR378" s="57"/>
      <c r="AS378" s="57"/>
      <c r="AT378" s="57"/>
      <c r="AU378" s="57"/>
      <c r="AV378" s="57"/>
      <c r="AW378" s="57"/>
      <c r="AX378" s="57"/>
      <c r="AY378" s="57"/>
      <c r="AZ378" s="57"/>
      <c r="BA378" s="57"/>
      <c r="BB378" s="57"/>
      <c r="BC378" s="57"/>
      <c r="BD378" s="57"/>
      <c r="BE378" s="57"/>
      <c r="BF378" s="57"/>
      <c r="BG378" s="57"/>
      <c r="BH378" s="57"/>
      <c r="BI378" s="57"/>
      <c r="BJ378" s="57"/>
      <c r="BK378" s="57"/>
      <c r="BL378" s="57"/>
      <c r="BM378" s="57"/>
      <c r="BN378" s="57"/>
      <c r="BO378" s="57"/>
      <c r="BP378" s="57"/>
      <c r="BQ378" s="57"/>
      <c r="BR378" s="57"/>
      <c r="BS378" s="57"/>
      <c r="BT378" s="57"/>
      <c r="BU378" s="57"/>
      <c r="BV378" s="57"/>
      <c r="BW378" s="57"/>
      <c r="BX378" s="57"/>
      <c r="BY378" s="57"/>
      <c r="BZ378" s="57"/>
      <c r="CA378" s="57"/>
      <c r="CB378" s="57"/>
      <c r="CC378" s="57"/>
      <c r="CD378" s="57"/>
      <c r="CE378" s="57"/>
      <c r="CF378" s="57"/>
      <c r="CG378" s="57"/>
      <c r="CH378" s="57"/>
      <c r="CI378" s="57"/>
      <c r="CJ378" s="57"/>
      <c r="CK378" s="57"/>
      <c r="CL378" s="57"/>
      <c r="CM378" s="57"/>
      <c r="CN378" s="57"/>
      <c r="CO378" s="57"/>
      <c r="CP378" s="57"/>
      <c r="CQ378" s="57"/>
      <c r="CR378" s="57"/>
      <c r="CS378" s="57"/>
      <c r="CT378" s="57"/>
      <c r="CU378" s="57"/>
      <c r="CV378" s="57"/>
      <c r="CW378" s="57"/>
      <c r="CX378" s="57"/>
      <c r="CY378" s="57"/>
      <c r="CZ378" s="57"/>
      <c r="DA378" s="57"/>
      <c r="DB378" s="57"/>
      <c r="DC378" s="57"/>
      <c r="DD378" s="57"/>
      <c r="DE378" s="57"/>
      <c r="DF378" s="57"/>
      <c r="DG378" s="57"/>
      <c r="DH378" s="57"/>
      <c r="DI378" s="57"/>
      <c r="DJ378" s="57"/>
      <c r="DK378" s="57"/>
      <c r="DL378" s="57"/>
      <c r="DM378" s="57"/>
      <c r="DN378" s="57"/>
      <c r="DO378" s="57"/>
      <c r="DP378" s="57"/>
      <c r="DQ378" s="57"/>
      <c r="DR378" s="57"/>
      <c r="DS378" s="57"/>
      <c r="DT378" s="57"/>
      <c r="DU378" s="57"/>
      <c r="DV378" s="101"/>
      <c r="DW378" s="57"/>
      <c r="DX378" s="57"/>
      <c r="DY378" s="57"/>
      <c r="DZ378" s="57"/>
      <c r="EA378" s="57"/>
      <c r="EB378" s="57"/>
      <c r="EC378" s="57"/>
      <c r="ED378" s="57"/>
      <c r="EE378" s="57"/>
      <c r="EF378" s="57"/>
      <c r="EG378" s="57"/>
      <c r="EH378" s="57"/>
      <c r="EI378" s="57"/>
      <c r="EJ378" s="57"/>
      <c r="EK378" s="57"/>
      <c r="EL378" s="57"/>
      <c r="EM378" s="57"/>
      <c r="EN378" s="57"/>
      <c r="EO378" s="57"/>
      <c r="EP378" s="57"/>
      <c r="EQ378" s="101"/>
      <c r="ER378" s="557"/>
    </row>
    <row r="379" spans="1:148" ht="15" customHeight="1" x14ac:dyDescent="0.25">
      <c r="A379" s="625"/>
      <c r="B379" s="1343" t="str">
        <f t="shared" si="24"/>
        <v>Desk 59</v>
      </c>
      <c r="C379" s="1348" t="str">
        <f>IF(ISBLANK(TB!C245), "", TB!C245)</f>
        <v/>
      </c>
      <c r="D379" s="1348" t="str">
        <f>IF(ISBLANK(TB!D245), "", TB!D245)</f>
        <v/>
      </c>
      <c r="E379" s="1348" t="str">
        <f>IF(ISBLANK(TB!E245), "", TB!E245)</f>
        <v/>
      </c>
      <c r="F379" s="1348" t="str">
        <f>IF(ISBLANK(TB!F245), "", TB!F245)</f>
        <v/>
      </c>
      <c r="G379" s="57"/>
      <c r="H379" s="57"/>
      <c r="I379" s="57"/>
      <c r="J379" s="57"/>
      <c r="K379" s="57"/>
      <c r="L379" s="57"/>
      <c r="M379" s="57"/>
      <c r="N379" s="57"/>
      <c r="O379" s="57"/>
      <c r="P379" s="57"/>
      <c r="Q379" s="57"/>
      <c r="R379" s="57"/>
      <c r="S379" s="57"/>
      <c r="T379" s="57"/>
      <c r="U379" s="57"/>
      <c r="V379" s="57"/>
      <c r="W379" s="57"/>
      <c r="X379" s="57"/>
      <c r="Y379" s="57"/>
      <c r="Z379" s="57"/>
      <c r="AA379" s="57"/>
      <c r="AB379" s="57"/>
      <c r="AC379" s="57"/>
      <c r="AD379" s="57"/>
      <c r="AE379" s="57"/>
      <c r="AF379" s="57"/>
      <c r="AG379" s="57"/>
      <c r="AH379" s="57"/>
      <c r="AI379" s="57"/>
      <c r="AJ379" s="57"/>
      <c r="AK379" s="57"/>
      <c r="AL379" s="57"/>
      <c r="AM379" s="57"/>
      <c r="AN379" s="57"/>
      <c r="AO379" s="57"/>
      <c r="AP379" s="57"/>
      <c r="AQ379" s="57"/>
      <c r="AR379" s="57"/>
      <c r="AS379" s="57"/>
      <c r="AT379" s="57"/>
      <c r="AU379" s="57"/>
      <c r="AV379" s="57"/>
      <c r="AW379" s="57"/>
      <c r="AX379" s="57"/>
      <c r="AY379" s="57"/>
      <c r="AZ379" s="57"/>
      <c r="BA379" s="57"/>
      <c r="BB379" s="57"/>
      <c r="BC379" s="57"/>
      <c r="BD379" s="57"/>
      <c r="BE379" s="57"/>
      <c r="BF379" s="57"/>
      <c r="BG379" s="57"/>
      <c r="BH379" s="57"/>
      <c r="BI379" s="57"/>
      <c r="BJ379" s="57"/>
      <c r="BK379" s="57"/>
      <c r="BL379" s="57"/>
      <c r="BM379" s="57"/>
      <c r="BN379" s="57"/>
      <c r="BO379" s="57"/>
      <c r="BP379" s="57"/>
      <c r="BQ379" s="57"/>
      <c r="BR379" s="57"/>
      <c r="BS379" s="57"/>
      <c r="BT379" s="57"/>
      <c r="BU379" s="57"/>
      <c r="BV379" s="57"/>
      <c r="BW379" s="57"/>
      <c r="BX379" s="57"/>
      <c r="BY379" s="57"/>
      <c r="BZ379" s="57"/>
      <c r="CA379" s="57"/>
      <c r="CB379" s="57"/>
      <c r="CC379" s="57"/>
      <c r="CD379" s="57"/>
      <c r="CE379" s="57"/>
      <c r="CF379" s="57"/>
      <c r="CG379" s="57"/>
      <c r="CH379" s="57"/>
      <c r="CI379" s="57"/>
      <c r="CJ379" s="57"/>
      <c r="CK379" s="57"/>
      <c r="CL379" s="57"/>
      <c r="CM379" s="57"/>
      <c r="CN379" s="57"/>
      <c r="CO379" s="57"/>
      <c r="CP379" s="57"/>
      <c r="CQ379" s="57"/>
      <c r="CR379" s="57"/>
      <c r="CS379" s="57"/>
      <c r="CT379" s="57"/>
      <c r="CU379" s="57"/>
      <c r="CV379" s="57"/>
      <c r="CW379" s="57"/>
      <c r="CX379" s="57"/>
      <c r="CY379" s="57"/>
      <c r="CZ379" s="57"/>
      <c r="DA379" s="57"/>
      <c r="DB379" s="57"/>
      <c r="DC379" s="57"/>
      <c r="DD379" s="57"/>
      <c r="DE379" s="57"/>
      <c r="DF379" s="57"/>
      <c r="DG379" s="57"/>
      <c r="DH379" s="57"/>
      <c r="DI379" s="57"/>
      <c r="DJ379" s="57"/>
      <c r="DK379" s="57"/>
      <c r="DL379" s="57"/>
      <c r="DM379" s="57"/>
      <c r="DN379" s="57"/>
      <c r="DO379" s="57"/>
      <c r="DP379" s="57"/>
      <c r="DQ379" s="57"/>
      <c r="DR379" s="57"/>
      <c r="DS379" s="57"/>
      <c r="DT379" s="57"/>
      <c r="DU379" s="57"/>
      <c r="DV379" s="101"/>
      <c r="DW379" s="57"/>
      <c r="DX379" s="57"/>
      <c r="DY379" s="57"/>
      <c r="DZ379" s="57"/>
      <c r="EA379" s="57"/>
      <c r="EB379" s="57"/>
      <c r="EC379" s="57"/>
      <c r="ED379" s="57"/>
      <c r="EE379" s="57"/>
      <c r="EF379" s="57"/>
      <c r="EG379" s="57"/>
      <c r="EH379" s="57"/>
      <c r="EI379" s="57"/>
      <c r="EJ379" s="57"/>
      <c r="EK379" s="57"/>
      <c r="EL379" s="57"/>
      <c r="EM379" s="57"/>
      <c r="EN379" s="57"/>
      <c r="EO379" s="57"/>
      <c r="EP379" s="57"/>
      <c r="EQ379" s="101"/>
      <c r="ER379" s="557"/>
    </row>
    <row r="380" spans="1:148" ht="15" customHeight="1" x14ac:dyDescent="0.25">
      <c r="A380" s="625"/>
      <c r="B380" s="1343" t="str">
        <f t="shared" si="24"/>
        <v>Desk 60</v>
      </c>
      <c r="C380" s="1348" t="str">
        <f>IF(ISBLANK(TB!C246), "", TB!C246)</f>
        <v/>
      </c>
      <c r="D380" s="1348" t="str">
        <f>IF(ISBLANK(TB!D246), "", TB!D246)</f>
        <v/>
      </c>
      <c r="E380" s="1348" t="str">
        <f>IF(ISBLANK(TB!E246), "", TB!E246)</f>
        <v/>
      </c>
      <c r="F380" s="1348" t="str">
        <f>IF(ISBLANK(TB!F246), "", TB!F246)</f>
        <v/>
      </c>
      <c r="G380" s="57"/>
      <c r="H380" s="57"/>
      <c r="I380" s="57"/>
      <c r="J380" s="57"/>
      <c r="K380" s="57"/>
      <c r="L380" s="57"/>
      <c r="M380" s="57"/>
      <c r="N380" s="57"/>
      <c r="O380" s="57"/>
      <c r="P380" s="57"/>
      <c r="Q380" s="57"/>
      <c r="R380" s="57"/>
      <c r="S380" s="57"/>
      <c r="T380" s="57"/>
      <c r="U380" s="57"/>
      <c r="V380" s="57"/>
      <c r="W380" s="57"/>
      <c r="X380" s="57"/>
      <c r="Y380" s="57"/>
      <c r="Z380" s="57"/>
      <c r="AA380" s="57"/>
      <c r="AB380" s="57"/>
      <c r="AC380" s="57"/>
      <c r="AD380" s="57"/>
      <c r="AE380" s="57"/>
      <c r="AF380" s="57"/>
      <c r="AG380" s="57"/>
      <c r="AH380" s="57"/>
      <c r="AI380" s="57"/>
      <c r="AJ380" s="57"/>
      <c r="AK380" s="57"/>
      <c r="AL380" s="57"/>
      <c r="AM380" s="57"/>
      <c r="AN380" s="57"/>
      <c r="AO380" s="57"/>
      <c r="AP380" s="57"/>
      <c r="AQ380" s="57"/>
      <c r="AR380" s="57"/>
      <c r="AS380" s="57"/>
      <c r="AT380" s="57"/>
      <c r="AU380" s="57"/>
      <c r="AV380" s="57"/>
      <c r="AW380" s="57"/>
      <c r="AX380" s="57"/>
      <c r="AY380" s="57"/>
      <c r="AZ380" s="57"/>
      <c r="BA380" s="57"/>
      <c r="BB380" s="57"/>
      <c r="BC380" s="57"/>
      <c r="BD380" s="57"/>
      <c r="BE380" s="57"/>
      <c r="BF380" s="57"/>
      <c r="BG380" s="57"/>
      <c r="BH380" s="57"/>
      <c r="BI380" s="57"/>
      <c r="BJ380" s="57"/>
      <c r="BK380" s="57"/>
      <c r="BL380" s="57"/>
      <c r="BM380" s="57"/>
      <c r="BN380" s="57"/>
      <c r="BO380" s="57"/>
      <c r="BP380" s="57"/>
      <c r="BQ380" s="57"/>
      <c r="BR380" s="57"/>
      <c r="BS380" s="57"/>
      <c r="BT380" s="57"/>
      <c r="BU380" s="57"/>
      <c r="BV380" s="57"/>
      <c r="BW380" s="57"/>
      <c r="BX380" s="57"/>
      <c r="BY380" s="57"/>
      <c r="BZ380" s="57"/>
      <c r="CA380" s="57"/>
      <c r="CB380" s="57"/>
      <c r="CC380" s="57"/>
      <c r="CD380" s="57"/>
      <c r="CE380" s="57"/>
      <c r="CF380" s="57"/>
      <c r="CG380" s="57"/>
      <c r="CH380" s="57"/>
      <c r="CI380" s="57"/>
      <c r="CJ380" s="57"/>
      <c r="CK380" s="57"/>
      <c r="CL380" s="57"/>
      <c r="CM380" s="57"/>
      <c r="CN380" s="57"/>
      <c r="CO380" s="57"/>
      <c r="CP380" s="57"/>
      <c r="CQ380" s="57"/>
      <c r="CR380" s="57"/>
      <c r="CS380" s="57"/>
      <c r="CT380" s="57"/>
      <c r="CU380" s="57"/>
      <c r="CV380" s="57"/>
      <c r="CW380" s="57"/>
      <c r="CX380" s="57"/>
      <c r="CY380" s="57"/>
      <c r="CZ380" s="57"/>
      <c r="DA380" s="57"/>
      <c r="DB380" s="57"/>
      <c r="DC380" s="57"/>
      <c r="DD380" s="57"/>
      <c r="DE380" s="57"/>
      <c r="DF380" s="57"/>
      <c r="DG380" s="57"/>
      <c r="DH380" s="57"/>
      <c r="DI380" s="57"/>
      <c r="DJ380" s="57"/>
      <c r="DK380" s="57"/>
      <c r="DL380" s="57"/>
      <c r="DM380" s="57"/>
      <c r="DN380" s="57"/>
      <c r="DO380" s="57"/>
      <c r="DP380" s="57"/>
      <c r="DQ380" s="57"/>
      <c r="DR380" s="57"/>
      <c r="DS380" s="57"/>
      <c r="DT380" s="57"/>
      <c r="DU380" s="57"/>
      <c r="DV380" s="101"/>
      <c r="DW380" s="57"/>
      <c r="DX380" s="57"/>
      <c r="DY380" s="57"/>
      <c r="DZ380" s="57"/>
      <c r="EA380" s="57"/>
      <c r="EB380" s="57"/>
      <c r="EC380" s="57"/>
      <c r="ED380" s="57"/>
      <c r="EE380" s="57"/>
      <c r="EF380" s="57"/>
      <c r="EG380" s="57"/>
      <c r="EH380" s="57"/>
      <c r="EI380" s="57"/>
      <c r="EJ380" s="57"/>
      <c r="EK380" s="57"/>
      <c r="EL380" s="57"/>
      <c r="EM380" s="57"/>
      <c r="EN380" s="57"/>
      <c r="EO380" s="57"/>
      <c r="EP380" s="57"/>
      <c r="EQ380" s="101"/>
      <c r="ER380" s="557"/>
    </row>
    <row r="381" spans="1:148" ht="15" customHeight="1" x14ac:dyDescent="0.25">
      <c r="A381" s="625"/>
      <c r="B381" s="1343" t="str">
        <f t="shared" si="24"/>
        <v>Desk 61</v>
      </c>
      <c r="C381" s="1348" t="str">
        <f>IF(ISBLANK(TB!C247), "", TB!C247)</f>
        <v/>
      </c>
      <c r="D381" s="1348" t="str">
        <f>IF(ISBLANK(TB!D247), "", TB!D247)</f>
        <v/>
      </c>
      <c r="E381" s="1348" t="str">
        <f>IF(ISBLANK(TB!E247), "", TB!E247)</f>
        <v/>
      </c>
      <c r="F381" s="1348" t="str">
        <f>IF(ISBLANK(TB!F247), "", TB!F247)</f>
        <v/>
      </c>
      <c r="G381" s="57"/>
      <c r="H381" s="57"/>
      <c r="I381" s="57"/>
      <c r="J381" s="57"/>
      <c r="K381" s="57"/>
      <c r="L381" s="57"/>
      <c r="M381" s="57"/>
      <c r="N381" s="57"/>
      <c r="O381" s="57"/>
      <c r="P381" s="57"/>
      <c r="Q381" s="57"/>
      <c r="R381" s="57"/>
      <c r="S381" s="57"/>
      <c r="T381" s="57"/>
      <c r="U381" s="57"/>
      <c r="V381" s="57"/>
      <c r="W381" s="57"/>
      <c r="X381" s="57"/>
      <c r="Y381" s="57"/>
      <c r="Z381" s="57"/>
      <c r="AA381" s="57"/>
      <c r="AB381" s="57"/>
      <c r="AC381" s="57"/>
      <c r="AD381" s="57"/>
      <c r="AE381" s="57"/>
      <c r="AF381" s="57"/>
      <c r="AG381" s="57"/>
      <c r="AH381" s="57"/>
      <c r="AI381" s="57"/>
      <c r="AJ381" s="57"/>
      <c r="AK381" s="57"/>
      <c r="AL381" s="57"/>
      <c r="AM381" s="57"/>
      <c r="AN381" s="57"/>
      <c r="AO381" s="57"/>
      <c r="AP381" s="57"/>
      <c r="AQ381" s="57"/>
      <c r="AR381" s="57"/>
      <c r="AS381" s="57"/>
      <c r="AT381" s="57"/>
      <c r="AU381" s="57"/>
      <c r="AV381" s="57"/>
      <c r="AW381" s="57"/>
      <c r="AX381" s="57"/>
      <c r="AY381" s="57"/>
      <c r="AZ381" s="57"/>
      <c r="BA381" s="57"/>
      <c r="BB381" s="57"/>
      <c r="BC381" s="57"/>
      <c r="BD381" s="57"/>
      <c r="BE381" s="57"/>
      <c r="BF381" s="57"/>
      <c r="BG381" s="57"/>
      <c r="BH381" s="57"/>
      <c r="BI381" s="57"/>
      <c r="BJ381" s="57"/>
      <c r="BK381" s="57"/>
      <c r="BL381" s="57"/>
      <c r="BM381" s="57"/>
      <c r="BN381" s="57"/>
      <c r="BO381" s="57"/>
      <c r="BP381" s="57"/>
      <c r="BQ381" s="57"/>
      <c r="BR381" s="57"/>
      <c r="BS381" s="57"/>
      <c r="BT381" s="57"/>
      <c r="BU381" s="57"/>
      <c r="BV381" s="57"/>
      <c r="BW381" s="57"/>
      <c r="BX381" s="57"/>
      <c r="BY381" s="57"/>
      <c r="BZ381" s="57"/>
      <c r="CA381" s="57"/>
      <c r="CB381" s="57"/>
      <c r="CC381" s="57"/>
      <c r="CD381" s="57"/>
      <c r="CE381" s="57"/>
      <c r="CF381" s="57"/>
      <c r="CG381" s="57"/>
      <c r="CH381" s="57"/>
      <c r="CI381" s="57"/>
      <c r="CJ381" s="57"/>
      <c r="CK381" s="57"/>
      <c r="CL381" s="57"/>
      <c r="CM381" s="57"/>
      <c r="CN381" s="57"/>
      <c r="CO381" s="57"/>
      <c r="CP381" s="57"/>
      <c r="CQ381" s="57"/>
      <c r="CR381" s="57"/>
      <c r="CS381" s="57"/>
      <c r="CT381" s="57"/>
      <c r="CU381" s="57"/>
      <c r="CV381" s="57"/>
      <c r="CW381" s="57"/>
      <c r="CX381" s="57"/>
      <c r="CY381" s="57"/>
      <c r="CZ381" s="57"/>
      <c r="DA381" s="57"/>
      <c r="DB381" s="57"/>
      <c r="DC381" s="57"/>
      <c r="DD381" s="57"/>
      <c r="DE381" s="57"/>
      <c r="DF381" s="57"/>
      <c r="DG381" s="57"/>
      <c r="DH381" s="57"/>
      <c r="DI381" s="57"/>
      <c r="DJ381" s="57"/>
      <c r="DK381" s="57"/>
      <c r="DL381" s="57"/>
      <c r="DM381" s="57"/>
      <c r="DN381" s="57"/>
      <c r="DO381" s="57"/>
      <c r="DP381" s="57"/>
      <c r="DQ381" s="57"/>
      <c r="DR381" s="57"/>
      <c r="DS381" s="57"/>
      <c r="DT381" s="57"/>
      <c r="DU381" s="57"/>
      <c r="DV381" s="101"/>
      <c r="DW381" s="57"/>
      <c r="DX381" s="57"/>
      <c r="DY381" s="57"/>
      <c r="DZ381" s="57"/>
      <c r="EA381" s="57"/>
      <c r="EB381" s="57"/>
      <c r="EC381" s="57"/>
      <c r="ED381" s="57"/>
      <c r="EE381" s="57"/>
      <c r="EF381" s="57"/>
      <c r="EG381" s="57"/>
      <c r="EH381" s="57"/>
      <c r="EI381" s="57"/>
      <c r="EJ381" s="57"/>
      <c r="EK381" s="57"/>
      <c r="EL381" s="57"/>
      <c r="EM381" s="57"/>
      <c r="EN381" s="57"/>
      <c r="EO381" s="57"/>
      <c r="EP381" s="57"/>
      <c r="EQ381" s="101"/>
      <c r="ER381" s="557"/>
    </row>
    <row r="382" spans="1:148" ht="15" customHeight="1" x14ac:dyDescent="0.25">
      <c r="A382" s="625"/>
      <c r="B382" s="1343" t="str">
        <f t="shared" si="24"/>
        <v>Desk 62</v>
      </c>
      <c r="C382" s="1348" t="str">
        <f>IF(ISBLANK(TB!C248), "", TB!C248)</f>
        <v/>
      </c>
      <c r="D382" s="1348" t="str">
        <f>IF(ISBLANK(TB!D248), "", TB!D248)</f>
        <v/>
      </c>
      <c r="E382" s="1348" t="str">
        <f>IF(ISBLANK(TB!E248), "", TB!E248)</f>
        <v/>
      </c>
      <c r="F382" s="1348" t="str">
        <f>IF(ISBLANK(TB!F248), "", TB!F248)</f>
        <v/>
      </c>
      <c r="G382" s="57"/>
      <c r="H382" s="57"/>
      <c r="I382" s="57"/>
      <c r="J382" s="57"/>
      <c r="K382" s="57"/>
      <c r="L382" s="57"/>
      <c r="M382" s="57"/>
      <c r="N382" s="57"/>
      <c r="O382" s="57"/>
      <c r="P382" s="57"/>
      <c r="Q382" s="57"/>
      <c r="R382" s="57"/>
      <c r="S382" s="57"/>
      <c r="T382" s="57"/>
      <c r="U382" s="57"/>
      <c r="V382" s="57"/>
      <c r="W382" s="57"/>
      <c r="X382" s="57"/>
      <c r="Y382" s="57"/>
      <c r="Z382" s="57"/>
      <c r="AA382" s="57"/>
      <c r="AB382" s="57"/>
      <c r="AC382" s="57"/>
      <c r="AD382" s="57"/>
      <c r="AE382" s="57"/>
      <c r="AF382" s="57"/>
      <c r="AG382" s="57"/>
      <c r="AH382" s="57"/>
      <c r="AI382" s="57"/>
      <c r="AJ382" s="57"/>
      <c r="AK382" s="57"/>
      <c r="AL382" s="57"/>
      <c r="AM382" s="57"/>
      <c r="AN382" s="57"/>
      <c r="AO382" s="57"/>
      <c r="AP382" s="57"/>
      <c r="AQ382" s="57"/>
      <c r="AR382" s="57"/>
      <c r="AS382" s="57"/>
      <c r="AT382" s="57"/>
      <c r="AU382" s="57"/>
      <c r="AV382" s="57"/>
      <c r="AW382" s="57"/>
      <c r="AX382" s="57"/>
      <c r="AY382" s="57"/>
      <c r="AZ382" s="57"/>
      <c r="BA382" s="57"/>
      <c r="BB382" s="57"/>
      <c r="BC382" s="57"/>
      <c r="BD382" s="57"/>
      <c r="BE382" s="57"/>
      <c r="BF382" s="57"/>
      <c r="BG382" s="57"/>
      <c r="BH382" s="57"/>
      <c r="BI382" s="57"/>
      <c r="BJ382" s="57"/>
      <c r="BK382" s="57"/>
      <c r="BL382" s="57"/>
      <c r="BM382" s="57"/>
      <c r="BN382" s="57"/>
      <c r="BO382" s="57"/>
      <c r="BP382" s="57"/>
      <c r="BQ382" s="57"/>
      <c r="BR382" s="57"/>
      <c r="BS382" s="57"/>
      <c r="BT382" s="57"/>
      <c r="BU382" s="57"/>
      <c r="BV382" s="57"/>
      <c r="BW382" s="57"/>
      <c r="BX382" s="57"/>
      <c r="BY382" s="57"/>
      <c r="BZ382" s="57"/>
      <c r="CA382" s="57"/>
      <c r="CB382" s="57"/>
      <c r="CC382" s="57"/>
      <c r="CD382" s="57"/>
      <c r="CE382" s="57"/>
      <c r="CF382" s="57"/>
      <c r="CG382" s="57"/>
      <c r="CH382" s="57"/>
      <c r="CI382" s="57"/>
      <c r="CJ382" s="57"/>
      <c r="CK382" s="57"/>
      <c r="CL382" s="57"/>
      <c r="CM382" s="57"/>
      <c r="CN382" s="57"/>
      <c r="CO382" s="57"/>
      <c r="CP382" s="57"/>
      <c r="CQ382" s="57"/>
      <c r="CR382" s="57"/>
      <c r="CS382" s="57"/>
      <c r="CT382" s="57"/>
      <c r="CU382" s="57"/>
      <c r="CV382" s="57"/>
      <c r="CW382" s="57"/>
      <c r="CX382" s="57"/>
      <c r="CY382" s="57"/>
      <c r="CZ382" s="57"/>
      <c r="DA382" s="57"/>
      <c r="DB382" s="57"/>
      <c r="DC382" s="57"/>
      <c r="DD382" s="57"/>
      <c r="DE382" s="57"/>
      <c r="DF382" s="57"/>
      <c r="DG382" s="57"/>
      <c r="DH382" s="57"/>
      <c r="DI382" s="57"/>
      <c r="DJ382" s="57"/>
      <c r="DK382" s="57"/>
      <c r="DL382" s="57"/>
      <c r="DM382" s="57"/>
      <c r="DN382" s="57"/>
      <c r="DO382" s="57"/>
      <c r="DP382" s="57"/>
      <c r="DQ382" s="57"/>
      <c r="DR382" s="57"/>
      <c r="DS382" s="57"/>
      <c r="DT382" s="57"/>
      <c r="DU382" s="57"/>
      <c r="DV382" s="101"/>
      <c r="DW382" s="57"/>
      <c r="DX382" s="57"/>
      <c r="DY382" s="57"/>
      <c r="DZ382" s="57"/>
      <c r="EA382" s="57"/>
      <c r="EB382" s="57"/>
      <c r="EC382" s="57"/>
      <c r="ED382" s="57"/>
      <c r="EE382" s="57"/>
      <c r="EF382" s="57"/>
      <c r="EG382" s="57"/>
      <c r="EH382" s="57"/>
      <c r="EI382" s="57"/>
      <c r="EJ382" s="57"/>
      <c r="EK382" s="57"/>
      <c r="EL382" s="57"/>
      <c r="EM382" s="57"/>
      <c r="EN382" s="57"/>
      <c r="EO382" s="57"/>
      <c r="EP382" s="57"/>
      <c r="EQ382" s="101"/>
      <c r="ER382" s="557"/>
    </row>
    <row r="383" spans="1:148" ht="15" customHeight="1" x14ac:dyDescent="0.25">
      <c r="A383" s="625"/>
      <c r="B383" s="1343" t="str">
        <f t="shared" si="24"/>
        <v>Desk 63</v>
      </c>
      <c r="C383" s="1348" t="str">
        <f>IF(ISBLANK(TB!C249), "", TB!C249)</f>
        <v/>
      </c>
      <c r="D383" s="1348" t="str">
        <f>IF(ISBLANK(TB!D249), "", TB!D249)</f>
        <v/>
      </c>
      <c r="E383" s="1348" t="str">
        <f>IF(ISBLANK(TB!E249), "", TB!E249)</f>
        <v/>
      </c>
      <c r="F383" s="1348" t="str">
        <f>IF(ISBLANK(TB!F249), "", TB!F249)</f>
        <v/>
      </c>
      <c r="G383" s="57"/>
      <c r="H383" s="57"/>
      <c r="I383" s="57"/>
      <c r="J383" s="57"/>
      <c r="K383" s="57"/>
      <c r="L383" s="57"/>
      <c r="M383" s="57"/>
      <c r="N383" s="57"/>
      <c r="O383" s="57"/>
      <c r="P383" s="57"/>
      <c r="Q383" s="57"/>
      <c r="R383" s="57"/>
      <c r="S383" s="57"/>
      <c r="T383" s="57"/>
      <c r="U383" s="57"/>
      <c r="V383" s="57"/>
      <c r="W383" s="57"/>
      <c r="X383" s="57"/>
      <c r="Y383" s="57"/>
      <c r="Z383" s="57"/>
      <c r="AA383" s="57"/>
      <c r="AB383" s="57"/>
      <c r="AC383" s="57"/>
      <c r="AD383" s="57"/>
      <c r="AE383" s="57"/>
      <c r="AF383" s="57"/>
      <c r="AG383" s="57"/>
      <c r="AH383" s="57"/>
      <c r="AI383" s="57"/>
      <c r="AJ383" s="57"/>
      <c r="AK383" s="57"/>
      <c r="AL383" s="57"/>
      <c r="AM383" s="57"/>
      <c r="AN383" s="57"/>
      <c r="AO383" s="57"/>
      <c r="AP383" s="57"/>
      <c r="AQ383" s="57"/>
      <c r="AR383" s="57"/>
      <c r="AS383" s="57"/>
      <c r="AT383" s="57"/>
      <c r="AU383" s="57"/>
      <c r="AV383" s="57"/>
      <c r="AW383" s="57"/>
      <c r="AX383" s="57"/>
      <c r="AY383" s="57"/>
      <c r="AZ383" s="57"/>
      <c r="BA383" s="57"/>
      <c r="BB383" s="57"/>
      <c r="BC383" s="57"/>
      <c r="BD383" s="57"/>
      <c r="BE383" s="57"/>
      <c r="BF383" s="57"/>
      <c r="BG383" s="57"/>
      <c r="BH383" s="57"/>
      <c r="BI383" s="57"/>
      <c r="BJ383" s="57"/>
      <c r="BK383" s="57"/>
      <c r="BL383" s="57"/>
      <c r="BM383" s="57"/>
      <c r="BN383" s="57"/>
      <c r="BO383" s="57"/>
      <c r="BP383" s="57"/>
      <c r="BQ383" s="57"/>
      <c r="BR383" s="57"/>
      <c r="BS383" s="57"/>
      <c r="BT383" s="57"/>
      <c r="BU383" s="57"/>
      <c r="BV383" s="57"/>
      <c r="BW383" s="57"/>
      <c r="BX383" s="57"/>
      <c r="BY383" s="57"/>
      <c r="BZ383" s="57"/>
      <c r="CA383" s="57"/>
      <c r="CB383" s="57"/>
      <c r="CC383" s="57"/>
      <c r="CD383" s="57"/>
      <c r="CE383" s="57"/>
      <c r="CF383" s="57"/>
      <c r="CG383" s="57"/>
      <c r="CH383" s="57"/>
      <c r="CI383" s="57"/>
      <c r="CJ383" s="57"/>
      <c r="CK383" s="57"/>
      <c r="CL383" s="57"/>
      <c r="CM383" s="57"/>
      <c r="CN383" s="57"/>
      <c r="CO383" s="57"/>
      <c r="CP383" s="57"/>
      <c r="CQ383" s="57"/>
      <c r="CR383" s="57"/>
      <c r="CS383" s="57"/>
      <c r="CT383" s="57"/>
      <c r="CU383" s="57"/>
      <c r="CV383" s="57"/>
      <c r="CW383" s="57"/>
      <c r="CX383" s="57"/>
      <c r="CY383" s="57"/>
      <c r="CZ383" s="57"/>
      <c r="DA383" s="57"/>
      <c r="DB383" s="57"/>
      <c r="DC383" s="57"/>
      <c r="DD383" s="57"/>
      <c r="DE383" s="57"/>
      <c r="DF383" s="57"/>
      <c r="DG383" s="57"/>
      <c r="DH383" s="57"/>
      <c r="DI383" s="57"/>
      <c r="DJ383" s="57"/>
      <c r="DK383" s="57"/>
      <c r="DL383" s="57"/>
      <c r="DM383" s="57"/>
      <c r="DN383" s="57"/>
      <c r="DO383" s="57"/>
      <c r="DP383" s="57"/>
      <c r="DQ383" s="57"/>
      <c r="DR383" s="57"/>
      <c r="DS383" s="57"/>
      <c r="DT383" s="57"/>
      <c r="DU383" s="57"/>
      <c r="DV383" s="101"/>
      <c r="DW383" s="57"/>
      <c r="DX383" s="57"/>
      <c r="DY383" s="57"/>
      <c r="DZ383" s="57"/>
      <c r="EA383" s="57"/>
      <c r="EB383" s="57"/>
      <c r="EC383" s="57"/>
      <c r="ED383" s="57"/>
      <c r="EE383" s="57"/>
      <c r="EF383" s="57"/>
      <c r="EG383" s="57"/>
      <c r="EH383" s="57"/>
      <c r="EI383" s="57"/>
      <c r="EJ383" s="57"/>
      <c r="EK383" s="57"/>
      <c r="EL383" s="57"/>
      <c r="EM383" s="57"/>
      <c r="EN383" s="57"/>
      <c r="EO383" s="57"/>
      <c r="EP383" s="57"/>
      <c r="EQ383" s="101"/>
      <c r="ER383" s="557"/>
    </row>
    <row r="384" spans="1:148" ht="15" customHeight="1" x14ac:dyDescent="0.25">
      <c r="A384" s="625"/>
      <c r="B384" s="1343" t="str">
        <f t="shared" si="24"/>
        <v>Desk 64</v>
      </c>
      <c r="C384" s="1348" t="str">
        <f>IF(ISBLANK(TB!C250), "", TB!C250)</f>
        <v/>
      </c>
      <c r="D384" s="1348" t="str">
        <f>IF(ISBLANK(TB!D250), "", TB!D250)</f>
        <v/>
      </c>
      <c r="E384" s="1348" t="str">
        <f>IF(ISBLANK(TB!E250), "", TB!E250)</f>
        <v/>
      </c>
      <c r="F384" s="1348" t="str">
        <f>IF(ISBLANK(TB!F250), "", TB!F250)</f>
        <v/>
      </c>
      <c r="G384" s="57"/>
      <c r="H384" s="57"/>
      <c r="I384" s="57"/>
      <c r="J384" s="57"/>
      <c r="K384" s="57"/>
      <c r="L384" s="57"/>
      <c r="M384" s="57"/>
      <c r="N384" s="57"/>
      <c r="O384" s="57"/>
      <c r="P384" s="57"/>
      <c r="Q384" s="57"/>
      <c r="R384" s="57"/>
      <c r="S384" s="57"/>
      <c r="T384" s="57"/>
      <c r="U384" s="57"/>
      <c r="V384" s="57"/>
      <c r="W384" s="57"/>
      <c r="X384" s="57"/>
      <c r="Y384" s="57"/>
      <c r="Z384" s="57"/>
      <c r="AA384" s="57"/>
      <c r="AB384" s="57"/>
      <c r="AC384" s="57"/>
      <c r="AD384" s="57"/>
      <c r="AE384" s="57"/>
      <c r="AF384" s="57"/>
      <c r="AG384" s="57"/>
      <c r="AH384" s="57"/>
      <c r="AI384" s="57"/>
      <c r="AJ384" s="57"/>
      <c r="AK384" s="57"/>
      <c r="AL384" s="57"/>
      <c r="AM384" s="57"/>
      <c r="AN384" s="57"/>
      <c r="AO384" s="57"/>
      <c r="AP384" s="57"/>
      <c r="AQ384" s="57"/>
      <c r="AR384" s="57"/>
      <c r="AS384" s="57"/>
      <c r="AT384" s="57"/>
      <c r="AU384" s="57"/>
      <c r="AV384" s="57"/>
      <c r="AW384" s="57"/>
      <c r="AX384" s="57"/>
      <c r="AY384" s="57"/>
      <c r="AZ384" s="57"/>
      <c r="BA384" s="57"/>
      <c r="BB384" s="57"/>
      <c r="BC384" s="57"/>
      <c r="BD384" s="57"/>
      <c r="BE384" s="57"/>
      <c r="BF384" s="57"/>
      <c r="BG384" s="57"/>
      <c r="BH384" s="57"/>
      <c r="BI384" s="57"/>
      <c r="BJ384" s="57"/>
      <c r="BK384" s="57"/>
      <c r="BL384" s="57"/>
      <c r="BM384" s="57"/>
      <c r="BN384" s="57"/>
      <c r="BO384" s="57"/>
      <c r="BP384" s="57"/>
      <c r="BQ384" s="57"/>
      <c r="BR384" s="57"/>
      <c r="BS384" s="57"/>
      <c r="BT384" s="57"/>
      <c r="BU384" s="57"/>
      <c r="BV384" s="57"/>
      <c r="BW384" s="57"/>
      <c r="BX384" s="57"/>
      <c r="BY384" s="57"/>
      <c r="BZ384" s="57"/>
      <c r="CA384" s="57"/>
      <c r="CB384" s="57"/>
      <c r="CC384" s="57"/>
      <c r="CD384" s="57"/>
      <c r="CE384" s="57"/>
      <c r="CF384" s="57"/>
      <c r="CG384" s="57"/>
      <c r="CH384" s="57"/>
      <c r="CI384" s="57"/>
      <c r="CJ384" s="57"/>
      <c r="CK384" s="57"/>
      <c r="CL384" s="57"/>
      <c r="CM384" s="57"/>
      <c r="CN384" s="57"/>
      <c r="CO384" s="57"/>
      <c r="CP384" s="57"/>
      <c r="CQ384" s="57"/>
      <c r="CR384" s="57"/>
      <c r="CS384" s="57"/>
      <c r="CT384" s="57"/>
      <c r="CU384" s="57"/>
      <c r="CV384" s="57"/>
      <c r="CW384" s="57"/>
      <c r="CX384" s="57"/>
      <c r="CY384" s="57"/>
      <c r="CZ384" s="57"/>
      <c r="DA384" s="57"/>
      <c r="DB384" s="57"/>
      <c r="DC384" s="57"/>
      <c r="DD384" s="57"/>
      <c r="DE384" s="57"/>
      <c r="DF384" s="57"/>
      <c r="DG384" s="57"/>
      <c r="DH384" s="57"/>
      <c r="DI384" s="57"/>
      <c r="DJ384" s="57"/>
      <c r="DK384" s="57"/>
      <c r="DL384" s="57"/>
      <c r="DM384" s="57"/>
      <c r="DN384" s="57"/>
      <c r="DO384" s="57"/>
      <c r="DP384" s="57"/>
      <c r="DQ384" s="57"/>
      <c r="DR384" s="57"/>
      <c r="DS384" s="57"/>
      <c r="DT384" s="57"/>
      <c r="DU384" s="57"/>
      <c r="DV384" s="101"/>
      <c r="DW384" s="57"/>
      <c r="DX384" s="57"/>
      <c r="DY384" s="57"/>
      <c r="DZ384" s="57"/>
      <c r="EA384" s="57"/>
      <c r="EB384" s="57"/>
      <c r="EC384" s="57"/>
      <c r="ED384" s="57"/>
      <c r="EE384" s="57"/>
      <c r="EF384" s="57"/>
      <c r="EG384" s="57"/>
      <c r="EH384" s="57"/>
      <c r="EI384" s="57"/>
      <c r="EJ384" s="57"/>
      <c r="EK384" s="57"/>
      <c r="EL384" s="57"/>
      <c r="EM384" s="57"/>
      <c r="EN384" s="57"/>
      <c r="EO384" s="57"/>
      <c r="EP384" s="57"/>
      <c r="EQ384" s="101"/>
      <c r="ER384" s="557"/>
    </row>
    <row r="385" spans="1:148" ht="15" customHeight="1" x14ac:dyDescent="0.25">
      <c r="A385" s="625"/>
      <c r="B385" s="1343" t="str">
        <f t="shared" ref="B385:B416" si="25">B76</f>
        <v>Desk 65</v>
      </c>
      <c r="C385" s="1348" t="str">
        <f>IF(ISBLANK(TB!C251), "", TB!C251)</f>
        <v/>
      </c>
      <c r="D385" s="1348" t="str">
        <f>IF(ISBLANK(TB!D251), "", TB!D251)</f>
        <v/>
      </c>
      <c r="E385" s="1348" t="str">
        <f>IF(ISBLANK(TB!E251), "", TB!E251)</f>
        <v/>
      </c>
      <c r="F385" s="1348" t="str">
        <f>IF(ISBLANK(TB!F251), "", TB!F251)</f>
        <v/>
      </c>
      <c r="G385" s="57"/>
      <c r="H385" s="57"/>
      <c r="I385" s="57"/>
      <c r="J385" s="57"/>
      <c r="K385" s="57"/>
      <c r="L385" s="57"/>
      <c r="M385" s="57"/>
      <c r="N385" s="57"/>
      <c r="O385" s="57"/>
      <c r="P385" s="57"/>
      <c r="Q385" s="57"/>
      <c r="R385" s="57"/>
      <c r="S385" s="57"/>
      <c r="T385" s="57"/>
      <c r="U385" s="57"/>
      <c r="V385" s="57"/>
      <c r="W385" s="57"/>
      <c r="X385" s="57"/>
      <c r="Y385" s="57"/>
      <c r="Z385" s="57"/>
      <c r="AA385" s="57"/>
      <c r="AB385" s="57"/>
      <c r="AC385" s="57"/>
      <c r="AD385" s="57"/>
      <c r="AE385" s="57"/>
      <c r="AF385" s="57"/>
      <c r="AG385" s="57"/>
      <c r="AH385" s="57"/>
      <c r="AI385" s="57"/>
      <c r="AJ385" s="57"/>
      <c r="AK385" s="57"/>
      <c r="AL385" s="57"/>
      <c r="AM385" s="57"/>
      <c r="AN385" s="57"/>
      <c r="AO385" s="57"/>
      <c r="AP385" s="57"/>
      <c r="AQ385" s="57"/>
      <c r="AR385" s="57"/>
      <c r="AS385" s="57"/>
      <c r="AT385" s="57"/>
      <c r="AU385" s="57"/>
      <c r="AV385" s="57"/>
      <c r="AW385" s="57"/>
      <c r="AX385" s="57"/>
      <c r="AY385" s="57"/>
      <c r="AZ385" s="57"/>
      <c r="BA385" s="57"/>
      <c r="BB385" s="57"/>
      <c r="BC385" s="57"/>
      <c r="BD385" s="57"/>
      <c r="BE385" s="57"/>
      <c r="BF385" s="57"/>
      <c r="BG385" s="57"/>
      <c r="BH385" s="57"/>
      <c r="BI385" s="57"/>
      <c r="BJ385" s="57"/>
      <c r="BK385" s="57"/>
      <c r="BL385" s="57"/>
      <c r="BM385" s="57"/>
      <c r="BN385" s="57"/>
      <c r="BO385" s="57"/>
      <c r="BP385" s="57"/>
      <c r="BQ385" s="57"/>
      <c r="BR385" s="57"/>
      <c r="BS385" s="57"/>
      <c r="BT385" s="57"/>
      <c r="BU385" s="57"/>
      <c r="BV385" s="57"/>
      <c r="BW385" s="57"/>
      <c r="BX385" s="57"/>
      <c r="BY385" s="57"/>
      <c r="BZ385" s="57"/>
      <c r="CA385" s="57"/>
      <c r="CB385" s="57"/>
      <c r="CC385" s="57"/>
      <c r="CD385" s="57"/>
      <c r="CE385" s="57"/>
      <c r="CF385" s="57"/>
      <c r="CG385" s="57"/>
      <c r="CH385" s="57"/>
      <c r="CI385" s="57"/>
      <c r="CJ385" s="57"/>
      <c r="CK385" s="57"/>
      <c r="CL385" s="57"/>
      <c r="CM385" s="57"/>
      <c r="CN385" s="57"/>
      <c r="CO385" s="57"/>
      <c r="CP385" s="57"/>
      <c r="CQ385" s="57"/>
      <c r="CR385" s="57"/>
      <c r="CS385" s="57"/>
      <c r="CT385" s="57"/>
      <c r="CU385" s="57"/>
      <c r="CV385" s="57"/>
      <c r="CW385" s="57"/>
      <c r="CX385" s="57"/>
      <c r="CY385" s="57"/>
      <c r="CZ385" s="57"/>
      <c r="DA385" s="57"/>
      <c r="DB385" s="57"/>
      <c r="DC385" s="57"/>
      <c r="DD385" s="57"/>
      <c r="DE385" s="57"/>
      <c r="DF385" s="57"/>
      <c r="DG385" s="57"/>
      <c r="DH385" s="57"/>
      <c r="DI385" s="57"/>
      <c r="DJ385" s="57"/>
      <c r="DK385" s="57"/>
      <c r="DL385" s="57"/>
      <c r="DM385" s="57"/>
      <c r="DN385" s="57"/>
      <c r="DO385" s="57"/>
      <c r="DP385" s="57"/>
      <c r="DQ385" s="57"/>
      <c r="DR385" s="57"/>
      <c r="DS385" s="57"/>
      <c r="DT385" s="57"/>
      <c r="DU385" s="57"/>
      <c r="DV385" s="101"/>
      <c r="DW385" s="57"/>
      <c r="DX385" s="57"/>
      <c r="DY385" s="57"/>
      <c r="DZ385" s="57"/>
      <c r="EA385" s="57"/>
      <c r="EB385" s="57"/>
      <c r="EC385" s="57"/>
      <c r="ED385" s="57"/>
      <c r="EE385" s="57"/>
      <c r="EF385" s="57"/>
      <c r="EG385" s="57"/>
      <c r="EH385" s="57"/>
      <c r="EI385" s="57"/>
      <c r="EJ385" s="57"/>
      <c r="EK385" s="57"/>
      <c r="EL385" s="57"/>
      <c r="EM385" s="57"/>
      <c r="EN385" s="57"/>
      <c r="EO385" s="57"/>
      <c r="EP385" s="57"/>
      <c r="EQ385" s="101"/>
      <c r="ER385" s="557"/>
    </row>
    <row r="386" spans="1:148" ht="15" customHeight="1" x14ac:dyDescent="0.25">
      <c r="A386" s="625"/>
      <c r="B386" s="1343" t="str">
        <f t="shared" si="25"/>
        <v>Desk 66</v>
      </c>
      <c r="C386" s="1348" t="str">
        <f>IF(ISBLANK(TB!C252), "", TB!C252)</f>
        <v/>
      </c>
      <c r="D386" s="1348" t="str">
        <f>IF(ISBLANK(TB!D252), "", TB!D252)</f>
        <v/>
      </c>
      <c r="E386" s="1348" t="str">
        <f>IF(ISBLANK(TB!E252), "", TB!E252)</f>
        <v/>
      </c>
      <c r="F386" s="1348" t="str">
        <f>IF(ISBLANK(TB!F252), "", TB!F252)</f>
        <v/>
      </c>
      <c r="G386" s="57"/>
      <c r="H386" s="57"/>
      <c r="I386" s="57"/>
      <c r="J386" s="57"/>
      <c r="K386" s="57"/>
      <c r="L386" s="57"/>
      <c r="M386" s="57"/>
      <c r="N386" s="57"/>
      <c r="O386" s="57"/>
      <c r="P386" s="57"/>
      <c r="Q386" s="57"/>
      <c r="R386" s="57"/>
      <c r="S386" s="57"/>
      <c r="T386" s="57"/>
      <c r="U386" s="57"/>
      <c r="V386" s="57"/>
      <c r="W386" s="57"/>
      <c r="X386" s="57"/>
      <c r="Y386" s="57"/>
      <c r="Z386" s="57"/>
      <c r="AA386" s="57"/>
      <c r="AB386" s="57"/>
      <c r="AC386" s="57"/>
      <c r="AD386" s="57"/>
      <c r="AE386" s="57"/>
      <c r="AF386" s="57"/>
      <c r="AG386" s="57"/>
      <c r="AH386" s="57"/>
      <c r="AI386" s="57"/>
      <c r="AJ386" s="57"/>
      <c r="AK386" s="57"/>
      <c r="AL386" s="57"/>
      <c r="AM386" s="57"/>
      <c r="AN386" s="57"/>
      <c r="AO386" s="57"/>
      <c r="AP386" s="57"/>
      <c r="AQ386" s="57"/>
      <c r="AR386" s="57"/>
      <c r="AS386" s="57"/>
      <c r="AT386" s="57"/>
      <c r="AU386" s="57"/>
      <c r="AV386" s="57"/>
      <c r="AW386" s="57"/>
      <c r="AX386" s="57"/>
      <c r="AY386" s="57"/>
      <c r="AZ386" s="57"/>
      <c r="BA386" s="57"/>
      <c r="BB386" s="57"/>
      <c r="BC386" s="57"/>
      <c r="BD386" s="57"/>
      <c r="BE386" s="57"/>
      <c r="BF386" s="57"/>
      <c r="BG386" s="57"/>
      <c r="BH386" s="57"/>
      <c r="BI386" s="57"/>
      <c r="BJ386" s="57"/>
      <c r="BK386" s="57"/>
      <c r="BL386" s="57"/>
      <c r="BM386" s="57"/>
      <c r="BN386" s="57"/>
      <c r="BO386" s="57"/>
      <c r="BP386" s="57"/>
      <c r="BQ386" s="57"/>
      <c r="BR386" s="57"/>
      <c r="BS386" s="57"/>
      <c r="BT386" s="57"/>
      <c r="BU386" s="57"/>
      <c r="BV386" s="57"/>
      <c r="BW386" s="57"/>
      <c r="BX386" s="57"/>
      <c r="BY386" s="57"/>
      <c r="BZ386" s="57"/>
      <c r="CA386" s="57"/>
      <c r="CB386" s="57"/>
      <c r="CC386" s="57"/>
      <c r="CD386" s="57"/>
      <c r="CE386" s="57"/>
      <c r="CF386" s="57"/>
      <c r="CG386" s="57"/>
      <c r="CH386" s="57"/>
      <c r="CI386" s="57"/>
      <c r="CJ386" s="57"/>
      <c r="CK386" s="57"/>
      <c r="CL386" s="57"/>
      <c r="CM386" s="57"/>
      <c r="CN386" s="57"/>
      <c r="CO386" s="57"/>
      <c r="CP386" s="57"/>
      <c r="CQ386" s="57"/>
      <c r="CR386" s="57"/>
      <c r="CS386" s="57"/>
      <c r="CT386" s="57"/>
      <c r="CU386" s="57"/>
      <c r="CV386" s="57"/>
      <c r="CW386" s="57"/>
      <c r="CX386" s="57"/>
      <c r="CY386" s="57"/>
      <c r="CZ386" s="57"/>
      <c r="DA386" s="57"/>
      <c r="DB386" s="57"/>
      <c r="DC386" s="57"/>
      <c r="DD386" s="57"/>
      <c r="DE386" s="57"/>
      <c r="DF386" s="57"/>
      <c r="DG386" s="57"/>
      <c r="DH386" s="57"/>
      <c r="DI386" s="57"/>
      <c r="DJ386" s="57"/>
      <c r="DK386" s="57"/>
      <c r="DL386" s="57"/>
      <c r="DM386" s="57"/>
      <c r="DN386" s="57"/>
      <c r="DO386" s="57"/>
      <c r="DP386" s="57"/>
      <c r="DQ386" s="57"/>
      <c r="DR386" s="57"/>
      <c r="DS386" s="57"/>
      <c r="DT386" s="57"/>
      <c r="DU386" s="57"/>
      <c r="DV386" s="101"/>
      <c r="DW386" s="57"/>
      <c r="DX386" s="57"/>
      <c r="DY386" s="57"/>
      <c r="DZ386" s="57"/>
      <c r="EA386" s="57"/>
      <c r="EB386" s="57"/>
      <c r="EC386" s="57"/>
      <c r="ED386" s="57"/>
      <c r="EE386" s="57"/>
      <c r="EF386" s="57"/>
      <c r="EG386" s="57"/>
      <c r="EH386" s="57"/>
      <c r="EI386" s="57"/>
      <c r="EJ386" s="57"/>
      <c r="EK386" s="57"/>
      <c r="EL386" s="57"/>
      <c r="EM386" s="57"/>
      <c r="EN386" s="57"/>
      <c r="EO386" s="57"/>
      <c r="EP386" s="57"/>
      <c r="EQ386" s="101"/>
      <c r="ER386" s="557"/>
    </row>
    <row r="387" spans="1:148" ht="15" customHeight="1" x14ac:dyDescent="0.25">
      <c r="A387" s="625"/>
      <c r="B387" s="1343" t="str">
        <f t="shared" si="25"/>
        <v>Desk 67</v>
      </c>
      <c r="C387" s="1348" t="str">
        <f>IF(ISBLANK(TB!C253), "", TB!C253)</f>
        <v/>
      </c>
      <c r="D387" s="1348" t="str">
        <f>IF(ISBLANK(TB!D253), "", TB!D253)</f>
        <v/>
      </c>
      <c r="E387" s="1348" t="str">
        <f>IF(ISBLANK(TB!E253), "", TB!E253)</f>
        <v/>
      </c>
      <c r="F387" s="1348" t="str">
        <f>IF(ISBLANK(TB!F253), "", TB!F253)</f>
        <v/>
      </c>
      <c r="G387" s="57"/>
      <c r="H387" s="57"/>
      <c r="I387" s="57"/>
      <c r="J387" s="57"/>
      <c r="K387" s="57"/>
      <c r="L387" s="57"/>
      <c r="M387" s="57"/>
      <c r="N387" s="57"/>
      <c r="O387" s="57"/>
      <c r="P387" s="57"/>
      <c r="Q387" s="57"/>
      <c r="R387" s="57"/>
      <c r="S387" s="57"/>
      <c r="T387" s="57"/>
      <c r="U387" s="57"/>
      <c r="V387" s="57"/>
      <c r="W387" s="57"/>
      <c r="X387" s="57"/>
      <c r="Y387" s="57"/>
      <c r="Z387" s="57"/>
      <c r="AA387" s="57"/>
      <c r="AB387" s="57"/>
      <c r="AC387" s="57"/>
      <c r="AD387" s="57"/>
      <c r="AE387" s="57"/>
      <c r="AF387" s="57"/>
      <c r="AG387" s="57"/>
      <c r="AH387" s="57"/>
      <c r="AI387" s="57"/>
      <c r="AJ387" s="57"/>
      <c r="AK387" s="57"/>
      <c r="AL387" s="57"/>
      <c r="AM387" s="57"/>
      <c r="AN387" s="57"/>
      <c r="AO387" s="57"/>
      <c r="AP387" s="57"/>
      <c r="AQ387" s="57"/>
      <c r="AR387" s="57"/>
      <c r="AS387" s="57"/>
      <c r="AT387" s="57"/>
      <c r="AU387" s="57"/>
      <c r="AV387" s="57"/>
      <c r="AW387" s="57"/>
      <c r="AX387" s="57"/>
      <c r="AY387" s="57"/>
      <c r="AZ387" s="57"/>
      <c r="BA387" s="57"/>
      <c r="BB387" s="57"/>
      <c r="BC387" s="57"/>
      <c r="BD387" s="57"/>
      <c r="BE387" s="57"/>
      <c r="BF387" s="57"/>
      <c r="BG387" s="57"/>
      <c r="BH387" s="57"/>
      <c r="BI387" s="57"/>
      <c r="BJ387" s="57"/>
      <c r="BK387" s="57"/>
      <c r="BL387" s="57"/>
      <c r="BM387" s="57"/>
      <c r="BN387" s="57"/>
      <c r="BO387" s="57"/>
      <c r="BP387" s="57"/>
      <c r="BQ387" s="57"/>
      <c r="BR387" s="57"/>
      <c r="BS387" s="57"/>
      <c r="BT387" s="57"/>
      <c r="BU387" s="57"/>
      <c r="BV387" s="57"/>
      <c r="BW387" s="57"/>
      <c r="BX387" s="57"/>
      <c r="BY387" s="57"/>
      <c r="BZ387" s="57"/>
      <c r="CA387" s="57"/>
      <c r="CB387" s="57"/>
      <c r="CC387" s="57"/>
      <c r="CD387" s="57"/>
      <c r="CE387" s="57"/>
      <c r="CF387" s="57"/>
      <c r="CG387" s="57"/>
      <c r="CH387" s="57"/>
      <c r="CI387" s="57"/>
      <c r="CJ387" s="57"/>
      <c r="CK387" s="57"/>
      <c r="CL387" s="57"/>
      <c r="CM387" s="57"/>
      <c r="CN387" s="57"/>
      <c r="CO387" s="57"/>
      <c r="CP387" s="57"/>
      <c r="CQ387" s="57"/>
      <c r="CR387" s="57"/>
      <c r="CS387" s="57"/>
      <c r="CT387" s="57"/>
      <c r="CU387" s="57"/>
      <c r="CV387" s="57"/>
      <c r="CW387" s="57"/>
      <c r="CX387" s="57"/>
      <c r="CY387" s="57"/>
      <c r="CZ387" s="57"/>
      <c r="DA387" s="57"/>
      <c r="DB387" s="57"/>
      <c r="DC387" s="57"/>
      <c r="DD387" s="57"/>
      <c r="DE387" s="57"/>
      <c r="DF387" s="57"/>
      <c r="DG387" s="57"/>
      <c r="DH387" s="57"/>
      <c r="DI387" s="57"/>
      <c r="DJ387" s="57"/>
      <c r="DK387" s="57"/>
      <c r="DL387" s="57"/>
      <c r="DM387" s="57"/>
      <c r="DN387" s="57"/>
      <c r="DO387" s="57"/>
      <c r="DP387" s="57"/>
      <c r="DQ387" s="57"/>
      <c r="DR387" s="57"/>
      <c r="DS387" s="57"/>
      <c r="DT387" s="57"/>
      <c r="DU387" s="57"/>
      <c r="DV387" s="101"/>
      <c r="DW387" s="57"/>
      <c r="DX387" s="57"/>
      <c r="DY387" s="57"/>
      <c r="DZ387" s="57"/>
      <c r="EA387" s="57"/>
      <c r="EB387" s="57"/>
      <c r="EC387" s="57"/>
      <c r="ED387" s="57"/>
      <c r="EE387" s="57"/>
      <c r="EF387" s="57"/>
      <c r="EG387" s="57"/>
      <c r="EH387" s="57"/>
      <c r="EI387" s="57"/>
      <c r="EJ387" s="57"/>
      <c r="EK387" s="57"/>
      <c r="EL387" s="57"/>
      <c r="EM387" s="57"/>
      <c r="EN387" s="57"/>
      <c r="EO387" s="57"/>
      <c r="EP387" s="57"/>
      <c r="EQ387" s="101"/>
      <c r="ER387" s="557"/>
    </row>
    <row r="388" spans="1:148" ht="15" customHeight="1" x14ac:dyDescent="0.25">
      <c r="A388" s="625"/>
      <c r="B388" s="1343" t="str">
        <f t="shared" si="25"/>
        <v>Desk 68</v>
      </c>
      <c r="C388" s="1348" t="str">
        <f>IF(ISBLANK(TB!C254), "", TB!C254)</f>
        <v/>
      </c>
      <c r="D388" s="1348" t="str">
        <f>IF(ISBLANK(TB!D254), "", TB!D254)</f>
        <v/>
      </c>
      <c r="E388" s="1348" t="str">
        <f>IF(ISBLANK(TB!E254), "", TB!E254)</f>
        <v/>
      </c>
      <c r="F388" s="1348" t="str">
        <f>IF(ISBLANK(TB!F254), "", TB!F254)</f>
        <v/>
      </c>
      <c r="G388" s="57"/>
      <c r="H388" s="57"/>
      <c r="I388" s="57"/>
      <c r="J388" s="57"/>
      <c r="K388" s="57"/>
      <c r="L388" s="57"/>
      <c r="M388" s="57"/>
      <c r="N388" s="57"/>
      <c r="O388" s="57"/>
      <c r="P388" s="57"/>
      <c r="Q388" s="57"/>
      <c r="R388" s="57"/>
      <c r="S388" s="57"/>
      <c r="T388" s="57"/>
      <c r="U388" s="57"/>
      <c r="V388" s="57"/>
      <c r="W388" s="57"/>
      <c r="X388" s="57"/>
      <c r="Y388" s="57"/>
      <c r="Z388" s="57"/>
      <c r="AA388" s="57"/>
      <c r="AB388" s="57"/>
      <c r="AC388" s="57"/>
      <c r="AD388" s="57"/>
      <c r="AE388" s="57"/>
      <c r="AF388" s="57"/>
      <c r="AG388" s="57"/>
      <c r="AH388" s="57"/>
      <c r="AI388" s="57"/>
      <c r="AJ388" s="57"/>
      <c r="AK388" s="57"/>
      <c r="AL388" s="57"/>
      <c r="AM388" s="57"/>
      <c r="AN388" s="57"/>
      <c r="AO388" s="57"/>
      <c r="AP388" s="57"/>
      <c r="AQ388" s="57"/>
      <c r="AR388" s="57"/>
      <c r="AS388" s="57"/>
      <c r="AT388" s="57"/>
      <c r="AU388" s="57"/>
      <c r="AV388" s="57"/>
      <c r="AW388" s="57"/>
      <c r="AX388" s="57"/>
      <c r="AY388" s="57"/>
      <c r="AZ388" s="57"/>
      <c r="BA388" s="57"/>
      <c r="BB388" s="57"/>
      <c r="BC388" s="57"/>
      <c r="BD388" s="57"/>
      <c r="BE388" s="57"/>
      <c r="BF388" s="57"/>
      <c r="BG388" s="57"/>
      <c r="BH388" s="57"/>
      <c r="BI388" s="57"/>
      <c r="BJ388" s="57"/>
      <c r="BK388" s="57"/>
      <c r="BL388" s="57"/>
      <c r="BM388" s="57"/>
      <c r="BN388" s="57"/>
      <c r="BO388" s="57"/>
      <c r="BP388" s="57"/>
      <c r="BQ388" s="57"/>
      <c r="BR388" s="57"/>
      <c r="BS388" s="57"/>
      <c r="BT388" s="57"/>
      <c r="BU388" s="57"/>
      <c r="BV388" s="57"/>
      <c r="BW388" s="57"/>
      <c r="BX388" s="57"/>
      <c r="BY388" s="57"/>
      <c r="BZ388" s="57"/>
      <c r="CA388" s="57"/>
      <c r="CB388" s="57"/>
      <c r="CC388" s="57"/>
      <c r="CD388" s="57"/>
      <c r="CE388" s="57"/>
      <c r="CF388" s="57"/>
      <c r="CG388" s="57"/>
      <c r="CH388" s="57"/>
      <c r="CI388" s="57"/>
      <c r="CJ388" s="57"/>
      <c r="CK388" s="57"/>
      <c r="CL388" s="57"/>
      <c r="CM388" s="57"/>
      <c r="CN388" s="57"/>
      <c r="CO388" s="57"/>
      <c r="CP388" s="57"/>
      <c r="CQ388" s="57"/>
      <c r="CR388" s="57"/>
      <c r="CS388" s="57"/>
      <c r="CT388" s="57"/>
      <c r="CU388" s="57"/>
      <c r="CV388" s="57"/>
      <c r="CW388" s="57"/>
      <c r="CX388" s="57"/>
      <c r="CY388" s="57"/>
      <c r="CZ388" s="57"/>
      <c r="DA388" s="57"/>
      <c r="DB388" s="57"/>
      <c r="DC388" s="57"/>
      <c r="DD388" s="57"/>
      <c r="DE388" s="57"/>
      <c r="DF388" s="57"/>
      <c r="DG388" s="57"/>
      <c r="DH388" s="57"/>
      <c r="DI388" s="57"/>
      <c r="DJ388" s="57"/>
      <c r="DK388" s="57"/>
      <c r="DL388" s="57"/>
      <c r="DM388" s="57"/>
      <c r="DN388" s="57"/>
      <c r="DO388" s="57"/>
      <c r="DP388" s="57"/>
      <c r="DQ388" s="57"/>
      <c r="DR388" s="57"/>
      <c r="DS388" s="57"/>
      <c r="DT388" s="57"/>
      <c r="DU388" s="57"/>
      <c r="DV388" s="101"/>
      <c r="DW388" s="57"/>
      <c r="DX388" s="57"/>
      <c r="DY388" s="57"/>
      <c r="DZ388" s="57"/>
      <c r="EA388" s="57"/>
      <c r="EB388" s="57"/>
      <c r="EC388" s="57"/>
      <c r="ED388" s="57"/>
      <c r="EE388" s="57"/>
      <c r="EF388" s="57"/>
      <c r="EG388" s="57"/>
      <c r="EH388" s="57"/>
      <c r="EI388" s="57"/>
      <c r="EJ388" s="57"/>
      <c r="EK388" s="57"/>
      <c r="EL388" s="57"/>
      <c r="EM388" s="57"/>
      <c r="EN388" s="57"/>
      <c r="EO388" s="57"/>
      <c r="EP388" s="57"/>
      <c r="EQ388" s="101"/>
      <c r="ER388" s="557"/>
    </row>
    <row r="389" spans="1:148" ht="15" customHeight="1" x14ac:dyDescent="0.25">
      <c r="A389" s="625"/>
      <c r="B389" s="1343" t="str">
        <f t="shared" si="25"/>
        <v>Desk 69</v>
      </c>
      <c r="C389" s="1348" t="str">
        <f>IF(ISBLANK(TB!C255), "", TB!C255)</f>
        <v/>
      </c>
      <c r="D389" s="1348" t="str">
        <f>IF(ISBLANK(TB!D255), "", TB!D255)</f>
        <v/>
      </c>
      <c r="E389" s="1348" t="str">
        <f>IF(ISBLANK(TB!E255), "", TB!E255)</f>
        <v/>
      </c>
      <c r="F389" s="1348" t="str">
        <f>IF(ISBLANK(TB!F255), "", TB!F255)</f>
        <v/>
      </c>
      <c r="G389" s="57"/>
      <c r="H389" s="57"/>
      <c r="I389" s="57"/>
      <c r="J389" s="57"/>
      <c r="K389" s="57"/>
      <c r="L389" s="57"/>
      <c r="M389" s="57"/>
      <c r="N389" s="57"/>
      <c r="O389" s="57"/>
      <c r="P389" s="57"/>
      <c r="Q389" s="57"/>
      <c r="R389" s="57"/>
      <c r="S389" s="57"/>
      <c r="T389" s="57"/>
      <c r="U389" s="57"/>
      <c r="V389" s="57"/>
      <c r="W389" s="57"/>
      <c r="X389" s="57"/>
      <c r="Y389" s="57"/>
      <c r="Z389" s="57"/>
      <c r="AA389" s="57"/>
      <c r="AB389" s="57"/>
      <c r="AC389" s="57"/>
      <c r="AD389" s="57"/>
      <c r="AE389" s="57"/>
      <c r="AF389" s="57"/>
      <c r="AG389" s="57"/>
      <c r="AH389" s="57"/>
      <c r="AI389" s="57"/>
      <c r="AJ389" s="57"/>
      <c r="AK389" s="57"/>
      <c r="AL389" s="57"/>
      <c r="AM389" s="57"/>
      <c r="AN389" s="57"/>
      <c r="AO389" s="57"/>
      <c r="AP389" s="57"/>
      <c r="AQ389" s="57"/>
      <c r="AR389" s="57"/>
      <c r="AS389" s="57"/>
      <c r="AT389" s="57"/>
      <c r="AU389" s="57"/>
      <c r="AV389" s="57"/>
      <c r="AW389" s="57"/>
      <c r="AX389" s="57"/>
      <c r="AY389" s="57"/>
      <c r="AZ389" s="57"/>
      <c r="BA389" s="57"/>
      <c r="BB389" s="57"/>
      <c r="BC389" s="57"/>
      <c r="BD389" s="57"/>
      <c r="BE389" s="57"/>
      <c r="BF389" s="57"/>
      <c r="BG389" s="57"/>
      <c r="BH389" s="57"/>
      <c r="BI389" s="57"/>
      <c r="BJ389" s="57"/>
      <c r="BK389" s="57"/>
      <c r="BL389" s="57"/>
      <c r="BM389" s="57"/>
      <c r="BN389" s="57"/>
      <c r="BO389" s="57"/>
      <c r="BP389" s="57"/>
      <c r="BQ389" s="57"/>
      <c r="BR389" s="57"/>
      <c r="BS389" s="57"/>
      <c r="BT389" s="57"/>
      <c r="BU389" s="57"/>
      <c r="BV389" s="57"/>
      <c r="BW389" s="57"/>
      <c r="BX389" s="57"/>
      <c r="BY389" s="57"/>
      <c r="BZ389" s="57"/>
      <c r="CA389" s="57"/>
      <c r="CB389" s="57"/>
      <c r="CC389" s="57"/>
      <c r="CD389" s="57"/>
      <c r="CE389" s="57"/>
      <c r="CF389" s="57"/>
      <c r="CG389" s="57"/>
      <c r="CH389" s="57"/>
      <c r="CI389" s="57"/>
      <c r="CJ389" s="57"/>
      <c r="CK389" s="57"/>
      <c r="CL389" s="57"/>
      <c r="CM389" s="57"/>
      <c r="CN389" s="57"/>
      <c r="CO389" s="57"/>
      <c r="CP389" s="57"/>
      <c r="CQ389" s="57"/>
      <c r="CR389" s="57"/>
      <c r="CS389" s="57"/>
      <c r="CT389" s="57"/>
      <c r="CU389" s="57"/>
      <c r="CV389" s="57"/>
      <c r="CW389" s="57"/>
      <c r="CX389" s="57"/>
      <c r="CY389" s="57"/>
      <c r="CZ389" s="57"/>
      <c r="DA389" s="57"/>
      <c r="DB389" s="57"/>
      <c r="DC389" s="57"/>
      <c r="DD389" s="57"/>
      <c r="DE389" s="57"/>
      <c r="DF389" s="57"/>
      <c r="DG389" s="57"/>
      <c r="DH389" s="57"/>
      <c r="DI389" s="57"/>
      <c r="DJ389" s="57"/>
      <c r="DK389" s="57"/>
      <c r="DL389" s="57"/>
      <c r="DM389" s="57"/>
      <c r="DN389" s="57"/>
      <c r="DO389" s="57"/>
      <c r="DP389" s="57"/>
      <c r="DQ389" s="57"/>
      <c r="DR389" s="57"/>
      <c r="DS389" s="57"/>
      <c r="DT389" s="57"/>
      <c r="DU389" s="57"/>
      <c r="DV389" s="101"/>
      <c r="DW389" s="57"/>
      <c r="DX389" s="57"/>
      <c r="DY389" s="57"/>
      <c r="DZ389" s="57"/>
      <c r="EA389" s="57"/>
      <c r="EB389" s="57"/>
      <c r="EC389" s="57"/>
      <c r="ED389" s="57"/>
      <c r="EE389" s="57"/>
      <c r="EF389" s="57"/>
      <c r="EG389" s="57"/>
      <c r="EH389" s="57"/>
      <c r="EI389" s="57"/>
      <c r="EJ389" s="57"/>
      <c r="EK389" s="57"/>
      <c r="EL389" s="57"/>
      <c r="EM389" s="57"/>
      <c r="EN389" s="57"/>
      <c r="EO389" s="57"/>
      <c r="EP389" s="57"/>
      <c r="EQ389" s="101"/>
      <c r="ER389" s="557"/>
    </row>
    <row r="390" spans="1:148" ht="15" customHeight="1" x14ac:dyDescent="0.25">
      <c r="A390" s="625"/>
      <c r="B390" s="1343" t="str">
        <f t="shared" si="25"/>
        <v>Desk 70</v>
      </c>
      <c r="C390" s="1348" t="str">
        <f>IF(ISBLANK(TB!C256), "", TB!C256)</f>
        <v/>
      </c>
      <c r="D390" s="1348" t="str">
        <f>IF(ISBLANK(TB!D256), "", TB!D256)</f>
        <v/>
      </c>
      <c r="E390" s="1348" t="str">
        <f>IF(ISBLANK(TB!E256), "", TB!E256)</f>
        <v/>
      </c>
      <c r="F390" s="1348" t="str">
        <f>IF(ISBLANK(TB!F256), "", TB!F256)</f>
        <v/>
      </c>
      <c r="G390" s="57"/>
      <c r="H390" s="57"/>
      <c r="I390" s="57"/>
      <c r="J390" s="57"/>
      <c r="K390" s="57"/>
      <c r="L390" s="57"/>
      <c r="M390" s="57"/>
      <c r="N390" s="57"/>
      <c r="O390" s="57"/>
      <c r="P390" s="57"/>
      <c r="Q390" s="57"/>
      <c r="R390" s="57"/>
      <c r="S390" s="57"/>
      <c r="T390" s="57"/>
      <c r="U390" s="57"/>
      <c r="V390" s="57"/>
      <c r="W390" s="57"/>
      <c r="X390" s="57"/>
      <c r="Y390" s="57"/>
      <c r="Z390" s="57"/>
      <c r="AA390" s="57"/>
      <c r="AB390" s="57"/>
      <c r="AC390" s="57"/>
      <c r="AD390" s="57"/>
      <c r="AE390" s="57"/>
      <c r="AF390" s="57"/>
      <c r="AG390" s="57"/>
      <c r="AH390" s="57"/>
      <c r="AI390" s="57"/>
      <c r="AJ390" s="57"/>
      <c r="AK390" s="57"/>
      <c r="AL390" s="57"/>
      <c r="AM390" s="57"/>
      <c r="AN390" s="57"/>
      <c r="AO390" s="57"/>
      <c r="AP390" s="57"/>
      <c r="AQ390" s="57"/>
      <c r="AR390" s="57"/>
      <c r="AS390" s="57"/>
      <c r="AT390" s="57"/>
      <c r="AU390" s="57"/>
      <c r="AV390" s="57"/>
      <c r="AW390" s="57"/>
      <c r="AX390" s="57"/>
      <c r="AY390" s="57"/>
      <c r="AZ390" s="57"/>
      <c r="BA390" s="57"/>
      <c r="BB390" s="57"/>
      <c r="BC390" s="57"/>
      <c r="BD390" s="57"/>
      <c r="BE390" s="57"/>
      <c r="BF390" s="57"/>
      <c r="BG390" s="57"/>
      <c r="BH390" s="57"/>
      <c r="BI390" s="57"/>
      <c r="BJ390" s="57"/>
      <c r="BK390" s="57"/>
      <c r="BL390" s="57"/>
      <c r="BM390" s="57"/>
      <c r="BN390" s="57"/>
      <c r="BO390" s="57"/>
      <c r="BP390" s="57"/>
      <c r="BQ390" s="57"/>
      <c r="BR390" s="57"/>
      <c r="BS390" s="57"/>
      <c r="BT390" s="57"/>
      <c r="BU390" s="57"/>
      <c r="BV390" s="57"/>
      <c r="BW390" s="57"/>
      <c r="BX390" s="57"/>
      <c r="BY390" s="57"/>
      <c r="BZ390" s="57"/>
      <c r="CA390" s="57"/>
      <c r="CB390" s="57"/>
      <c r="CC390" s="57"/>
      <c r="CD390" s="57"/>
      <c r="CE390" s="57"/>
      <c r="CF390" s="57"/>
      <c r="CG390" s="57"/>
      <c r="CH390" s="57"/>
      <c r="CI390" s="57"/>
      <c r="CJ390" s="57"/>
      <c r="CK390" s="57"/>
      <c r="CL390" s="57"/>
      <c r="CM390" s="57"/>
      <c r="CN390" s="57"/>
      <c r="CO390" s="57"/>
      <c r="CP390" s="57"/>
      <c r="CQ390" s="57"/>
      <c r="CR390" s="57"/>
      <c r="CS390" s="57"/>
      <c r="CT390" s="57"/>
      <c r="CU390" s="57"/>
      <c r="CV390" s="57"/>
      <c r="CW390" s="57"/>
      <c r="CX390" s="57"/>
      <c r="CY390" s="57"/>
      <c r="CZ390" s="57"/>
      <c r="DA390" s="57"/>
      <c r="DB390" s="57"/>
      <c r="DC390" s="57"/>
      <c r="DD390" s="57"/>
      <c r="DE390" s="57"/>
      <c r="DF390" s="57"/>
      <c r="DG390" s="57"/>
      <c r="DH390" s="57"/>
      <c r="DI390" s="57"/>
      <c r="DJ390" s="57"/>
      <c r="DK390" s="57"/>
      <c r="DL390" s="57"/>
      <c r="DM390" s="57"/>
      <c r="DN390" s="57"/>
      <c r="DO390" s="57"/>
      <c r="DP390" s="57"/>
      <c r="DQ390" s="57"/>
      <c r="DR390" s="57"/>
      <c r="DS390" s="57"/>
      <c r="DT390" s="57"/>
      <c r="DU390" s="57"/>
      <c r="DV390" s="101"/>
      <c r="DW390" s="57"/>
      <c r="DX390" s="57"/>
      <c r="DY390" s="57"/>
      <c r="DZ390" s="57"/>
      <c r="EA390" s="57"/>
      <c r="EB390" s="57"/>
      <c r="EC390" s="57"/>
      <c r="ED390" s="57"/>
      <c r="EE390" s="57"/>
      <c r="EF390" s="57"/>
      <c r="EG390" s="57"/>
      <c r="EH390" s="57"/>
      <c r="EI390" s="57"/>
      <c r="EJ390" s="57"/>
      <c r="EK390" s="57"/>
      <c r="EL390" s="57"/>
      <c r="EM390" s="57"/>
      <c r="EN390" s="57"/>
      <c r="EO390" s="57"/>
      <c r="EP390" s="57"/>
      <c r="EQ390" s="101"/>
      <c r="ER390" s="557"/>
    </row>
    <row r="391" spans="1:148" ht="15" customHeight="1" x14ac:dyDescent="0.25">
      <c r="A391" s="625"/>
      <c r="B391" s="1343" t="str">
        <f t="shared" si="25"/>
        <v>Desk 71</v>
      </c>
      <c r="C391" s="1348" t="str">
        <f>IF(ISBLANK(TB!C257), "", TB!C257)</f>
        <v/>
      </c>
      <c r="D391" s="1348" t="str">
        <f>IF(ISBLANK(TB!D257), "", TB!D257)</f>
        <v/>
      </c>
      <c r="E391" s="1348" t="str">
        <f>IF(ISBLANK(TB!E257), "", TB!E257)</f>
        <v/>
      </c>
      <c r="F391" s="1348" t="str">
        <f>IF(ISBLANK(TB!F257), "", TB!F257)</f>
        <v/>
      </c>
      <c r="G391" s="57"/>
      <c r="H391" s="57"/>
      <c r="I391" s="57"/>
      <c r="J391" s="57"/>
      <c r="K391" s="57"/>
      <c r="L391" s="57"/>
      <c r="M391" s="57"/>
      <c r="N391" s="57"/>
      <c r="O391" s="57"/>
      <c r="P391" s="57"/>
      <c r="Q391" s="57"/>
      <c r="R391" s="57"/>
      <c r="S391" s="57"/>
      <c r="T391" s="57"/>
      <c r="U391" s="57"/>
      <c r="V391" s="57"/>
      <c r="W391" s="57"/>
      <c r="X391" s="57"/>
      <c r="Y391" s="57"/>
      <c r="Z391" s="57"/>
      <c r="AA391" s="57"/>
      <c r="AB391" s="57"/>
      <c r="AC391" s="57"/>
      <c r="AD391" s="57"/>
      <c r="AE391" s="57"/>
      <c r="AF391" s="57"/>
      <c r="AG391" s="57"/>
      <c r="AH391" s="57"/>
      <c r="AI391" s="57"/>
      <c r="AJ391" s="57"/>
      <c r="AK391" s="57"/>
      <c r="AL391" s="57"/>
      <c r="AM391" s="57"/>
      <c r="AN391" s="57"/>
      <c r="AO391" s="57"/>
      <c r="AP391" s="57"/>
      <c r="AQ391" s="57"/>
      <c r="AR391" s="57"/>
      <c r="AS391" s="57"/>
      <c r="AT391" s="57"/>
      <c r="AU391" s="57"/>
      <c r="AV391" s="57"/>
      <c r="AW391" s="57"/>
      <c r="AX391" s="57"/>
      <c r="AY391" s="57"/>
      <c r="AZ391" s="57"/>
      <c r="BA391" s="57"/>
      <c r="BB391" s="57"/>
      <c r="BC391" s="57"/>
      <c r="BD391" s="57"/>
      <c r="BE391" s="57"/>
      <c r="BF391" s="57"/>
      <c r="BG391" s="57"/>
      <c r="BH391" s="57"/>
      <c r="BI391" s="57"/>
      <c r="BJ391" s="57"/>
      <c r="BK391" s="57"/>
      <c r="BL391" s="57"/>
      <c r="BM391" s="57"/>
      <c r="BN391" s="57"/>
      <c r="BO391" s="57"/>
      <c r="BP391" s="57"/>
      <c r="BQ391" s="57"/>
      <c r="BR391" s="57"/>
      <c r="BS391" s="57"/>
      <c r="BT391" s="57"/>
      <c r="BU391" s="57"/>
      <c r="BV391" s="57"/>
      <c r="BW391" s="57"/>
      <c r="BX391" s="57"/>
      <c r="BY391" s="57"/>
      <c r="BZ391" s="57"/>
      <c r="CA391" s="57"/>
      <c r="CB391" s="57"/>
      <c r="CC391" s="57"/>
      <c r="CD391" s="57"/>
      <c r="CE391" s="57"/>
      <c r="CF391" s="57"/>
      <c r="CG391" s="57"/>
      <c r="CH391" s="57"/>
      <c r="CI391" s="57"/>
      <c r="CJ391" s="57"/>
      <c r="CK391" s="57"/>
      <c r="CL391" s="57"/>
      <c r="CM391" s="57"/>
      <c r="CN391" s="57"/>
      <c r="CO391" s="57"/>
      <c r="CP391" s="57"/>
      <c r="CQ391" s="57"/>
      <c r="CR391" s="57"/>
      <c r="CS391" s="57"/>
      <c r="CT391" s="57"/>
      <c r="CU391" s="57"/>
      <c r="CV391" s="57"/>
      <c r="CW391" s="57"/>
      <c r="CX391" s="57"/>
      <c r="CY391" s="57"/>
      <c r="CZ391" s="57"/>
      <c r="DA391" s="57"/>
      <c r="DB391" s="57"/>
      <c r="DC391" s="57"/>
      <c r="DD391" s="57"/>
      <c r="DE391" s="57"/>
      <c r="DF391" s="57"/>
      <c r="DG391" s="57"/>
      <c r="DH391" s="57"/>
      <c r="DI391" s="57"/>
      <c r="DJ391" s="57"/>
      <c r="DK391" s="57"/>
      <c r="DL391" s="57"/>
      <c r="DM391" s="57"/>
      <c r="DN391" s="57"/>
      <c r="DO391" s="57"/>
      <c r="DP391" s="57"/>
      <c r="DQ391" s="57"/>
      <c r="DR391" s="57"/>
      <c r="DS391" s="57"/>
      <c r="DT391" s="57"/>
      <c r="DU391" s="57"/>
      <c r="DV391" s="101"/>
      <c r="DW391" s="57"/>
      <c r="DX391" s="57"/>
      <c r="DY391" s="57"/>
      <c r="DZ391" s="57"/>
      <c r="EA391" s="57"/>
      <c r="EB391" s="57"/>
      <c r="EC391" s="57"/>
      <c r="ED391" s="57"/>
      <c r="EE391" s="57"/>
      <c r="EF391" s="57"/>
      <c r="EG391" s="57"/>
      <c r="EH391" s="57"/>
      <c r="EI391" s="57"/>
      <c r="EJ391" s="57"/>
      <c r="EK391" s="57"/>
      <c r="EL391" s="57"/>
      <c r="EM391" s="57"/>
      <c r="EN391" s="57"/>
      <c r="EO391" s="57"/>
      <c r="EP391" s="57"/>
      <c r="EQ391" s="101"/>
      <c r="ER391" s="557"/>
    </row>
    <row r="392" spans="1:148" ht="15" customHeight="1" x14ac:dyDescent="0.25">
      <c r="A392" s="625"/>
      <c r="B392" s="1343" t="str">
        <f t="shared" si="25"/>
        <v>Desk 72</v>
      </c>
      <c r="C392" s="1348" t="str">
        <f>IF(ISBLANK(TB!C258), "", TB!C258)</f>
        <v/>
      </c>
      <c r="D392" s="1348" t="str">
        <f>IF(ISBLANK(TB!D258), "", TB!D258)</f>
        <v/>
      </c>
      <c r="E392" s="1348" t="str">
        <f>IF(ISBLANK(TB!E258), "", TB!E258)</f>
        <v/>
      </c>
      <c r="F392" s="1348" t="str">
        <f>IF(ISBLANK(TB!F258), "", TB!F258)</f>
        <v/>
      </c>
      <c r="G392" s="57"/>
      <c r="H392" s="57"/>
      <c r="I392" s="57"/>
      <c r="J392" s="57"/>
      <c r="K392" s="57"/>
      <c r="L392" s="57"/>
      <c r="M392" s="57"/>
      <c r="N392" s="57"/>
      <c r="O392" s="57"/>
      <c r="P392" s="57"/>
      <c r="Q392" s="57"/>
      <c r="R392" s="57"/>
      <c r="S392" s="57"/>
      <c r="T392" s="57"/>
      <c r="U392" s="57"/>
      <c r="V392" s="57"/>
      <c r="W392" s="57"/>
      <c r="X392" s="57"/>
      <c r="Y392" s="57"/>
      <c r="Z392" s="57"/>
      <c r="AA392" s="57"/>
      <c r="AB392" s="57"/>
      <c r="AC392" s="57"/>
      <c r="AD392" s="57"/>
      <c r="AE392" s="57"/>
      <c r="AF392" s="57"/>
      <c r="AG392" s="57"/>
      <c r="AH392" s="57"/>
      <c r="AI392" s="57"/>
      <c r="AJ392" s="57"/>
      <c r="AK392" s="57"/>
      <c r="AL392" s="57"/>
      <c r="AM392" s="57"/>
      <c r="AN392" s="57"/>
      <c r="AO392" s="57"/>
      <c r="AP392" s="57"/>
      <c r="AQ392" s="57"/>
      <c r="AR392" s="57"/>
      <c r="AS392" s="57"/>
      <c r="AT392" s="57"/>
      <c r="AU392" s="57"/>
      <c r="AV392" s="57"/>
      <c r="AW392" s="57"/>
      <c r="AX392" s="57"/>
      <c r="AY392" s="57"/>
      <c r="AZ392" s="57"/>
      <c r="BA392" s="57"/>
      <c r="BB392" s="57"/>
      <c r="BC392" s="57"/>
      <c r="BD392" s="57"/>
      <c r="BE392" s="57"/>
      <c r="BF392" s="57"/>
      <c r="BG392" s="57"/>
      <c r="BH392" s="57"/>
      <c r="BI392" s="57"/>
      <c r="BJ392" s="57"/>
      <c r="BK392" s="57"/>
      <c r="BL392" s="57"/>
      <c r="BM392" s="57"/>
      <c r="BN392" s="57"/>
      <c r="BO392" s="57"/>
      <c r="BP392" s="57"/>
      <c r="BQ392" s="57"/>
      <c r="BR392" s="57"/>
      <c r="BS392" s="57"/>
      <c r="BT392" s="57"/>
      <c r="BU392" s="57"/>
      <c r="BV392" s="57"/>
      <c r="BW392" s="57"/>
      <c r="BX392" s="57"/>
      <c r="BY392" s="57"/>
      <c r="BZ392" s="57"/>
      <c r="CA392" s="57"/>
      <c r="CB392" s="57"/>
      <c r="CC392" s="57"/>
      <c r="CD392" s="57"/>
      <c r="CE392" s="57"/>
      <c r="CF392" s="57"/>
      <c r="CG392" s="57"/>
      <c r="CH392" s="57"/>
      <c r="CI392" s="57"/>
      <c r="CJ392" s="57"/>
      <c r="CK392" s="57"/>
      <c r="CL392" s="57"/>
      <c r="CM392" s="57"/>
      <c r="CN392" s="57"/>
      <c r="CO392" s="57"/>
      <c r="CP392" s="57"/>
      <c r="CQ392" s="57"/>
      <c r="CR392" s="57"/>
      <c r="CS392" s="57"/>
      <c r="CT392" s="57"/>
      <c r="CU392" s="57"/>
      <c r="CV392" s="57"/>
      <c r="CW392" s="57"/>
      <c r="CX392" s="57"/>
      <c r="CY392" s="57"/>
      <c r="CZ392" s="57"/>
      <c r="DA392" s="57"/>
      <c r="DB392" s="57"/>
      <c r="DC392" s="57"/>
      <c r="DD392" s="57"/>
      <c r="DE392" s="57"/>
      <c r="DF392" s="57"/>
      <c r="DG392" s="57"/>
      <c r="DH392" s="57"/>
      <c r="DI392" s="57"/>
      <c r="DJ392" s="57"/>
      <c r="DK392" s="57"/>
      <c r="DL392" s="57"/>
      <c r="DM392" s="57"/>
      <c r="DN392" s="57"/>
      <c r="DO392" s="57"/>
      <c r="DP392" s="57"/>
      <c r="DQ392" s="57"/>
      <c r="DR392" s="57"/>
      <c r="DS392" s="57"/>
      <c r="DT392" s="57"/>
      <c r="DU392" s="57"/>
      <c r="DV392" s="101"/>
      <c r="DW392" s="57"/>
      <c r="DX392" s="57"/>
      <c r="DY392" s="57"/>
      <c r="DZ392" s="57"/>
      <c r="EA392" s="57"/>
      <c r="EB392" s="57"/>
      <c r="EC392" s="57"/>
      <c r="ED392" s="57"/>
      <c r="EE392" s="57"/>
      <c r="EF392" s="57"/>
      <c r="EG392" s="57"/>
      <c r="EH392" s="57"/>
      <c r="EI392" s="57"/>
      <c r="EJ392" s="57"/>
      <c r="EK392" s="57"/>
      <c r="EL392" s="57"/>
      <c r="EM392" s="57"/>
      <c r="EN392" s="57"/>
      <c r="EO392" s="57"/>
      <c r="EP392" s="57"/>
      <c r="EQ392" s="101"/>
      <c r="ER392" s="557"/>
    </row>
    <row r="393" spans="1:148" ht="15" customHeight="1" x14ac:dyDescent="0.25">
      <c r="A393" s="625"/>
      <c r="B393" s="1343" t="str">
        <f t="shared" si="25"/>
        <v>Desk 73</v>
      </c>
      <c r="C393" s="1348" t="str">
        <f>IF(ISBLANK(TB!C259), "", TB!C259)</f>
        <v/>
      </c>
      <c r="D393" s="1348" t="str">
        <f>IF(ISBLANK(TB!D259), "", TB!D259)</f>
        <v/>
      </c>
      <c r="E393" s="1348" t="str">
        <f>IF(ISBLANK(TB!E259), "", TB!E259)</f>
        <v/>
      </c>
      <c r="F393" s="1348" t="str">
        <f>IF(ISBLANK(TB!F259), "", TB!F259)</f>
        <v/>
      </c>
      <c r="G393" s="57"/>
      <c r="H393" s="57"/>
      <c r="I393" s="57"/>
      <c r="J393" s="57"/>
      <c r="K393" s="57"/>
      <c r="L393" s="57"/>
      <c r="M393" s="57"/>
      <c r="N393" s="57"/>
      <c r="O393" s="57"/>
      <c r="P393" s="57"/>
      <c r="Q393" s="57"/>
      <c r="R393" s="57"/>
      <c r="S393" s="57"/>
      <c r="T393" s="57"/>
      <c r="U393" s="57"/>
      <c r="V393" s="57"/>
      <c r="W393" s="57"/>
      <c r="X393" s="57"/>
      <c r="Y393" s="57"/>
      <c r="Z393" s="57"/>
      <c r="AA393" s="57"/>
      <c r="AB393" s="57"/>
      <c r="AC393" s="57"/>
      <c r="AD393" s="57"/>
      <c r="AE393" s="57"/>
      <c r="AF393" s="57"/>
      <c r="AG393" s="57"/>
      <c r="AH393" s="57"/>
      <c r="AI393" s="57"/>
      <c r="AJ393" s="57"/>
      <c r="AK393" s="57"/>
      <c r="AL393" s="57"/>
      <c r="AM393" s="57"/>
      <c r="AN393" s="57"/>
      <c r="AO393" s="57"/>
      <c r="AP393" s="57"/>
      <c r="AQ393" s="57"/>
      <c r="AR393" s="57"/>
      <c r="AS393" s="57"/>
      <c r="AT393" s="57"/>
      <c r="AU393" s="57"/>
      <c r="AV393" s="57"/>
      <c r="AW393" s="57"/>
      <c r="AX393" s="57"/>
      <c r="AY393" s="57"/>
      <c r="AZ393" s="57"/>
      <c r="BA393" s="57"/>
      <c r="BB393" s="57"/>
      <c r="BC393" s="57"/>
      <c r="BD393" s="57"/>
      <c r="BE393" s="57"/>
      <c r="BF393" s="57"/>
      <c r="BG393" s="57"/>
      <c r="BH393" s="57"/>
      <c r="BI393" s="57"/>
      <c r="BJ393" s="57"/>
      <c r="BK393" s="57"/>
      <c r="BL393" s="57"/>
      <c r="BM393" s="57"/>
      <c r="BN393" s="57"/>
      <c r="BO393" s="57"/>
      <c r="BP393" s="57"/>
      <c r="BQ393" s="57"/>
      <c r="BR393" s="57"/>
      <c r="BS393" s="57"/>
      <c r="BT393" s="57"/>
      <c r="BU393" s="57"/>
      <c r="BV393" s="57"/>
      <c r="BW393" s="57"/>
      <c r="BX393" s="57"/>
      <c r="BY393" s="57"/>
      <c r="BZ393" s="57"/>
      <c r="CA393" s="57"/>
      <c r="CB393" s="57"/>
      <c r="CC393" s="57"/>
      <c r="CD393" s="57"/>
      <c r="CE393" s="57"/>
      <c r="CF393" s="57"/>
      <c r="CG393" s="57"/>
      <c r="CH393" s="57"/>
      <c r="CI393" s="57"/>
      <c r="CJ393" s="57"/>
      <c r="CK393" s="57"/>
      <c r="CL393" s="57"/>
      <c r="CM393" s="57"/>
      <c r="CN393" s="57"/>
      <c r="CO393" s="57"/>
      <c r="CP393" s="57"/>
      <c r="CQ393" s="57"/>
      <c r="CR393" s="57"/>
      <c r="CS393" s="57"/>
      <c r="CT393" s="57"/>
      <c r="CU393" s="57"/>
      <c r="CV393" s="57"/>
      <c r="CW393" s="57"/>
      <c r="CX393" s="57"/>
      <c r="CY393" s="57"/>
      <c r="CZ393" s="57"/>
      <c r="DA393" s="57"/>
      <c r="DB393" s="57"/>
      <c r="DC393" s="57"/>
      <c r="DD393" s="57"/>
      <c r="DE393" s="57"/>
      <c r="DF393" s="57"/>
      <c r="DG393" s="57"/>
      <c r="DH393" s="57"/>
      <c r="DI393" s="57"/>
      <c r="DJ393" s="57"/>
      <c r="DK393" s="57"/>
      <c r="DL393" s="57"/>
      <c r="DM393" s="57"/>
      <c r="DN393" s="57"/>
      <c r="DO393" s="57"/>
      <c r="DP393" s="57"/>
      <c r="DQ393" s="57"/>
      <c r="DR393" s="57"/>
      <c r="DS393" s="57"/>
      <c r="DT393" s="57"/>
      <c r="DU393" s="57"/>
      <c r="DV393" s="101"/>
      <c r="DW393" s="57"/>
      <c r="DX393" s="57"/>
      <c r="DY393" s="57"/>
      <c r="DZ393" s="57"/>
      <c r="EA393" s="57"/>
      <c r="EB393" s="57"/>
      <c r="EC393" s="57"/>
      <c r="ED393" s="57"/>
      <c r="EE393" s="57"/>
      <c r="EF393" s="57"/>
      <c r="EG393" s="57"/>
      <c r="EH393" s="57"/>
      <c r="EI393" s="57"/>
      <c r="EJ393" s="57"/>
      <c r="EK393" s="57"/>
      <c r="EL393" s="57"/>
      <c r="EM393" s="57"/>
      <c r="EN393" s="57"/>
      <c r="EO393" s="57"/>
      <c r="EP393" s="57"/>
      <c r="EQ393" s="101"/>
      <c r="ER393" s="557"/>
    </row>
    <row r="394" spans="1:148" ht="15" customHeight="1" x14ac:dyDescent="0.25">
      <c r="A394" s="625"/>
      <c r="B394" s="1343" t="str">
        <f t="shared" si="25"/>
        <v>Desk 74</v>
      </c>
      <c r="C394" s="1348" t="str">
        <f>IF(ISBLANK(TB!C260), "", TB!C260)</f>
        <v/>
      </c>
      <c r="D394" s="1348" t="str">
        <f>IF(ISBLANK(TB!D260), "", TB!D260)</f>
        <v/>
      </c>
      <c r="E394" s="1348" t="str">
        <f>IF(ISBLANK(TB!E260), "", TB!E260)</f>
        <v/>
      </c>
      <c r="F394" s="1348" t="str">
        <f>IF(ISBLANK(TB!F260), "", TB!F260)</f>
        <v/>
      </c>
      <c r="G394" s="57"/>
      <c r="H394" s="57"/>
      <c r="I394" s="57"/>
      <c r="J394" s="57"/>
      <c r="K394" s="57"/>
      <c r="L394" s="57"/>
      <c r="M394" s="57"/>
      <c r="N394" s="57"/>
      <c r="O394" s="57"/>
      <c r="P394" s="57"/>
      <c r="Q394" s="57"/>
      <c r="R394" s="57"/>
      <c r="S394" s="57"/>
      <c r="T394" s="57"/>
      <c r="U394" s="57"/>
      <c r="V394" s="57"/>
      <c r="W394" s="57"/>
      <c r="X394" s="57"/>
      <c r="Y394" s="57"/>
      <c r="Z394" s="57"/>
      <c r="AA394" s="57"/>
      <c r="AB394" s="57"/>
      <c r="AC394" s="57"/>
      <c r="AD394" s="57"/>
      <c r="AE394" s="57"/>
      <c r="AF394" s="57"/>
      <c r="AG394" s="57"/>
      <c r="AH394" s="57"/>
      <c r="AI394" s="57"/>
      <c r="AJ394" s="57"/>
      <c r="AK394" s="57"/>
      <c r="AL394" s="57"/>
      <c r="AM394" s="57"/>
      <c r="AN394" s="57"/>
      <c r="AO394" s="57"/>
      <c r="AP394" s="57"/>
      <c r="AQ394" s="57"/>
      <c r="AR394" s="57"/>
      <c r="AS394" s="57"/>
      <c r="AT394" s="57"/>
      <c r="AU394" s="57"/>
      <c r="AV394" s="57"/>
      <c r="AW394" s="57"/>
      <c r="AX394" s="57"/>
      <c r="AY394" s="57"/>
      <c r="AZ394" s="57"/>
      <c r="BA394" s="57"/>
      <c r="BB394" s="57"/>
      <c r="BC394" s="57"/>
      <c r="BD394" s="57"/>
      <c r="BE394" s="57"/>
      <c r="BF394" s="57"/>
      <c r="BG394" s="57"/>
      <c r="BH394" s="57"/>
      <c r="BI394" s="57"/>
      <c r="BJ394" s="57"/>
      <c r="BK394" s="57"/>
      <c r="BL394" s="57"/>
      <c r="BM394" s="57"/>
      <c r="BN394" s="57"/>
      <c r="BO394" s="57"/>
      <c r="BP394" s="57"/>
      <c r="BQ394" s="57"/>
      <c r="BR394" s="57"/>
      <c r="BS394" s="57"/>
      <c r="BT394" s="57"/>
      <c r="BU394" s="57"/>
      <c r="BV394" s="57"/>
      <c r="BW394" s="57"/>
      <c r="BX394" s="57"/>
      <c r="BY394" s="57"/>
      <c r="BZ394" s="57"/>
      <c r="CA394" s="57"/>
      <c r="CB394" s="57"/>
      <c r="CC394" s="57"/>
      <c r="CD394" s="57"/>
      <c r="CE394" s="57"/>
      <c r="CF394" s="57"/>
      <c r="CG394" s="57"/>
      <c r="CH394" s="57"/>
      <c r="CI394" s="57"/>
      <c r="CJ394" s="57"/>
      <c r="CK394" s="57"/>
      <c r="CL394" s="57"/>
      <c r="CM394" s="57"/>
      <c r="CN394" s="57"/>
      <c r="CO394" s="57"/>
      <c r="CP394" s="57"/>
      <c r="CQ394" s="57"/>
      <c r="CR394" s="57"/>
      <c r="CS394" s="57"/>
      <c r="CT394" s="57"/>
      <c r="CU394" s="57"/>
      <c r="CV394" s="57"/>
      <c r="CW394" s="57"/>
      <c r="CX394" s="57"/>
      <c r="CY394" s="57"/>
      <c r="CZ394" s="57"/>
      <c r="DA394" s="57"/>
      <c r="DB394" s="57"/>
      <c r="DC394" s="57"/>
      <c r="DD394" s="57"/>
      <c r="DE394" s="57"/>
      <c r="DF394" s="57"/>
      <c r="DG394" s="57"/>
      <c r="DH394" s="57"/>
      <c r="DI394" s="57"/>
      <c r="DJ394" s="57"/>
      <c r="DK394" s="57"/>
      <c r="DL394" s="57"/>
      <c r="DM394" s="57"/>
      <c r="DN394" s="57"/>
      <c r="DO394" s="57"/>
      <c r="DP394" s="57"/>
      <c r="DQ394" s="57"/>
      <c r="DR394" s="57"/>
      <c r="DS394" s="57"/>
      <c r="DT394" s="57"/>
      <c r="DU394" s="57"/>
      <c r="DV394" s="101"/>
      <c r="DW394" s="57"/>
      <c r="DX394" s="57"/>
      <c r="DY394" s="57"/>
      <c r="DZ394" s="57"/>
      <c r="EA394" s="57"/>
      <c r="EB394" s="57"/>
      <c r="EC394" s="57"/>
      <c r="ED394" s="57"/>
      <c r="EE394" s="57"/>
      <c r="EF394" s="57"/>
      <c r="EG394" s="57"/>
      <c r="EH394" s="57"/>
      <c r="EI394" s="57"/>
      <c r="EJ394" s="57"/>
      <c r="EK394" s="57"/>
      <c r="EL394" s="57"/>
      <c r="EM394" s="57"/>
      <c r="EN394" s="57"/>
      <c r="EO394" s="57"/>
      <c r="EP394" s="57"/>
      <c r="EQ394" s="101"/>
      <c r="ER394" s="557"/>
    </row>
    <row r="395" spans="1:148" ht="15" customHeight="1" x14ac:dyDescent="0.25">
      <c r="A395" s="625"/>
      <c r="B395" s="1343" t="str">
        <f t="shared" si="25"/>
        <v>Desk 75</v>
      </c>
      <c r="C395" s="1348" t="str">
        <f>IF(ISBLANK(TB!C261), "", TB!C261)</f>
        <v/>
      </c>
      <c r="D395" s="1348" t="str">
        <f>IF(ISBLANK(TB!D261), "", TB!D261)</f>
        <v/>
      </c>
      <c r="E395" s="1348" t="str">
        <f>IF(ISBLANK(TB!E261), "", TB!E261)</f>
        <v/>
      </c>
      <c r="F395" s="1348" t="str">
        <f>IF(ISBLANK(TB!F261), "", TB!F261)</f>
        <v/>
      </c>
      <c r="G395" s="57"/>
      <c r="H395" s="57"/>
      <c r="I395" s="57"/>
      <c r="J395" s="57"/>
      <c r="K395" s="57"/>
      <c r="L395" s="57"/>
      <c r="M395" s="57"/>
      <c r="N395" s="57"/>
      <c r="O395" s="57"/>
      <c r="P395" s="57"/>
      <c r="Q395" s="57"/>
      <c r="R395" s="57"/>
      <c r="S395" s="57"/>
      <c r="T395" s="57"/>
      <c r="U395" s="57"/>
      <c r="V395" s="57"/>
      <c r="W395" s="57"/>
      <c r="X395" s="57"/>
      <c r="Y395" s="57"/>
      <c r="Z395" s="57"/>
      <c r="AA395" s="57"/>
      <c r="AB395" s="57"/>
      <c r="AC395" s="57"/>
      <c r="AD395" s="57"/>
      <c r="AE395" s="57"/>
      <c r="AF395" s="57"/>
      <c r="AG395" s="57"/>
      <c r="AH395" s="57"/>
      <c r="AI395" s="57"/>
      <c r="AJ395" s="57"/>
      <c r="AK395" s="57"/>
      <c r="AL395" s="57"/>
      <c r="AM395" s="57"/>
      <c r="AN395" s="57"/>
      <c r="AO395" s="57"/>
      <c r="AP395" s="57"/>
      <c r="AQ395" s="57"/>
      <c r="AR395" s="57"/>
      <c r="AS395" s="57"/>
      <c r="AT395" s="57"/>
      <c r="AU395" s="57"/>
      <c r="AV395" s="57"/>
      <c r="AW395" s="57"/>
      <c r="AX395" s="57"/>
      <c r="AY395" s="57"/>
      <c r="AZ395" s="57"/>
      <c r="BA395" s="57"/>
      <c r="BB395" s="57"/>
      <c r="BC395" s="57"/>
      <c r="BD395" s="57"/>
      <c r="BE395" s="57"/>
      <c r="BF395" s="57"/>
      <c r="BG395" s="57"/>
      <c r="BH395" s="57"/>
      <c r="BI395" s="57"/>
      <c r="BJ395" s="57"/>
      <c r="BK395" s="57"/>
      <c r="BL395" s="57"/>
      <c r="BM395" s="57"/>
      <c r="BN395" s="57"/>
      <c r="BO395" s="57"/>
      <c r="BP395" s="57"/>
      <c r="BQ395" s="57"/>
      <c r="BR395" s="57"/>
      <c r="BS395" s="57"/>
      <c r="BT395" s="57"/>
      <c r="BU395" s="57"/>
      <c r="BV395" s="57"/>
      <c r="BW395" s="57"/>
      <c r="BX395" s="57"/>
      <c r="BY395" s="57"/>
      <c r="BZ395" s="57"/>
      <c r="CA395" s="57"/>
      <c r="CB395" s="57"/>
      <c r="CC395" s="57"/>
      <c r="CD395" s="57"/>
      <c r="CE395" s="57"/>
      <c r="CF395" s="57"/>
      <c r="CG395" s="57"/>
      <c r="CH395" s="57"/>
      <c r="CI395" s="57"/>
      <c r="CJ395" s="57"/>
      <c r="CK395" s="57"/>
      <c r="CL395" s="57"/>
      <c r="CM395" s="57"/>
      <c r="CN395" s="57"/>
      <c r="CO395" s="57"/>
      <c r="CP395" s="57"/>
      <c r="CQ395" s="57"/>
      <c r="CR395" s="57"/>
      <c r="CS395" s="57"/>
      <c r="CT395" s="57"/>
      <c r="CU395" s="57"/>
      <c r="CV395" s="57"/>
      <c r="CW395" s="57"/>
      <c r="CX395" s="57"/>
      <c r="CY395" s="57"/>
      <c r="CZ395" s="57"/>
      <c r="DA395" s="57"/>
      <c r="DB395" s="57"/>
      <c r="DC395" s="57"/>
      <c r="DD395" s="57"/>
      <c r="DE395" s="57"/>
      <c r="DF395" s="57"/>
      <c r="DG395" s="57"/>
      <c r="DH395" s="57"/>
      <c r="DI395" s="57"/>
      <c r="DJ395" s="57"/>
      <c r="DK395" s="57"/>
      <c r="DL395" s="57"/>
      <c r="DM395" s="57"/>
      <c r="DN395" s="57"/>
      <c r="DO395" s="57"/>
      <c r="DP395" s="57"/>
      <c r="DQ395" s="57"/>
      <c r="DR395" s="57"/>
      <c r="DS395" s="57"/>
      <c r="DT395" s="57"/>
      <c r="DU395" s="57"/>
      <c r="DV395" s="101"/>
      <c r="DW395" s="57"/>
      <c r="DX395" s="57"/>
      <c r="DY395" s="57"/>
      <c r="DZ395" s="57"/>
      <c r="EA395" s="57"/>
      <c r="EB395" s="57"/>
      <c r="EC395" s="57"/>
      <c r="ED395" s="57"/>
      <c r="EE395" s="57"/>
      <c r="EF395" s="57"/>
      <c r="EG395" s="57"/>
      <c r="EH395" s="57"/>
      <c r="EI395" s="57"/>
      <c r="EJ395" s="57"/>
      <c r="EK395" s="57"/>
      <c r="EL395" s="57"/>
      <c r="EM395" s="57"/>
      <c r="EN395" s="57"/>
      <c r="EO395" s="57"/>
      <c r="EP395" s="57"/>
      <c r="EQ395" s="101"/>
      <c r="ER395" s="557"/>
    </row>
    <row r="396" spans="1:148" ht="15" customHeight="1" x14ac:dyDescent="0.25">
      <c r="A396" s="625"/>
      <c r="B396" s="1343" t="str">
        <f t="shared" si="25"/>
        <v>Desk 76</v>
      </c>
      <c r="C396" s="1348" t="str">
        <f>IF(ISBLANK(TB!C262), "", TB!C262)</f>
        <v/>
      </c>
      <c r="D396" s="1348" t="str">
        <f>IF(ISBLANK(TB!D262), "", TB!D262)</f>
        <v/>
      </c>
      <c r="E396" s="1348" t="str">
        <f>IF(ISBLANK(TB!E262), "", TB!E262)</f>
        <v/>
      </c>
      <c r="F396" s="1348" t="str">
        <f>IF(ISBLANK(TB!F262), "", TB!F262)</f>
        <v/>
      </c>
      <c r="G396" s="57"/>
      <c r="H396" s="57"/>
      <c r="I396" s="57"/>
      <c r="J396" s="57"/>
      <c r="K396" s="57"/>
      <c r="L396" s="57"/>
      <c r="M396" s="57"/>
      <c r="N396" s="57"/>
      <c r="O396" s="57"/>
      <c r="P396" s="57"/>
      <c r="Q396" s="57"/>
      <c r="R396" s="57"/>
      <c r="S396" s="57"/>
      <c r="T396" s="57"/>
      <c r="U396" s="57"/>
      <c r="V396" s="57"/>
      <c r="W396" s="57"/>
      <c r="X396" s="57"/>
      <c r="Y396" s="57"/>
      <c r="Z396" s="57"/>
      <c r="AA396" s="57"/>
      <c r="AB396" s="57"/>
      <c r="AC396" s="57"/>
      <c r="AD396" s="57"/>
      <c r="AE396" s="57"/>
      <c r="AF396" s="57"/>
      <c r="AG396" s="57"/>
      <c r="AH396" s="57"/>
      <c r="AI396" s="57"/>
      <c r="AJ396" s="57"/>
      <c r="AK396" s="57"/>
      <c r="AL396" s="57"/>
      <c r="AM396" s="57"/>
      <c r="AN396" s="57"/>
      <c r="AO396" s="57"/>
      <c r="AP396" s="57"/>
      <c r="AQ396" s="57"/>
      <c r="AR396" s="57"/>
      <c r="AS396" s="57"/>
      <c r="AT396" s="57"/>
      <c r="AU396" s="57"/>
      <c r="AV396" s="57"/>
      <c r="AW396" s="57"/>
      <c r="AX396" s="57"/>
      <c r="AY396" s="57"/>
      <c r="AZ396" s="57"/>
      <c r="BA396" s="57"/>
      <c r="BB396" s="57"/>
      <c r="BC396" s="57"/>
      <c r="BD396" s="57"/>
      <c r="BE396" s="57"/>
      <c r="BF396" s="57"/>
      <c r="BG396" s="57"/>
      <c r="BH396" s="57"/>
      <c r="BI396" s="57"/>
      <c r="BJ396" s="57"/>
      <c r="BK396" s="57"/>
      <c r="BL396" s="57"/>
      <c r="BM396" s="57"/>
      <c r="BN396" s="57"/>
      <c r="BO396" s="57"/>
      <c r="BP396" s="57"/>
      <c r="BQ396" s="57"/>
      <c r="BR396" s="57"/>
      <c r="BS396" s="57"/>
      <c r="BT396" s="57"/>
      <c r="BU396" s="57"/>
      <c r="BV396" s="57"/>
      <c r="BW396" s="57"/>
      <c r="BX396" s="57"/>
      <c r="BY396" s="57"/>
      <c r="BZ396" s="57"/>
      <c r="CA396" s="57"/>
      <c r="CB396" s="57"/>
      <c r="CC396" s="57"/>
      <c r="CD396" s="57"/>
      <c r="CE396" s="57"/>
      <c r="CF396" s="57"/>
      <c r="CG396" s="57"/>
      <c r="CH396" s="57"/>
      <c r="CI396" s="57"/>
      <c r="CJ396" s="57"/>
      <c r="CK396" s="57"/>
      <c r="CL396" s="57"/>
      <c r="CM396" s="57"/>
      <c r="CN396" s="57"/>
      <c r="CO396" s="57"/>
      <c r="CP396" s="57"/>
      <c r="CQ396" s="57"/>
      <c r="CR396" s="57"/>
      <c r="CS396" s="57"/>
      <c r="CT396" s="57"/>
      <c r="CU396" s="57"/>
      <c r="CV396" s="57"/>
      <c r="CW396" s="57"/>
      <c r="CX396" s="57"/>
      <c r="CY396" s="57"/>
      <c r="CZ396" s="57"/>
      <c r="DA396" s="57"/>
      <c r="DB396" s="57"/>
      <c r="DC396" s="57"/>
      <c r="DD396" s="57"/>
      <c r="DE396" s="57"/>
      <c r="DF396" s="57"/>
      <c r="DG396" s="57"/>
      <c r="DH396" s="57"/>
      <c r="DI396" s="57"/>
      <c r="DJ396" s="57"/>
      <c r="DK396" s="57"/>
      <c r="DL396" s="57"/>
      <c r="DM396" s="57"/>
      <c r="DN396" s="57"/>
      <c r="DO396" s="57"/>
      <c r="DP396" s="57"/>
      <c r="DQ396" s="57"/>
      <c r="DR396" s="57"/>
      <c r="DS396" s="57"/>
      <c r="DT396" s="57"/>
      <c r="DU396" s="57"/>
      <c r="DV396" s="101"/>
      <c r="DW396" s="57"/>
      <c r="DX396" s="57"/>
      <c r="DY396" s="57"/>
      <c r="DZ396" s="57"/>
      <c r="EA396" s="57"/>
      <c r="EB396" s="57"/>
      <c r="EC396" s="57"/>
      <c r="ED396" s="57"/>
      <c r="EE396" s="57"/>
      <c r="EF396" s="57"/>
      <c r="EG396" s="57"/>
      <c r="EH396" s="57"/>
      <c r="EI396" s="57"/>
      <c r="EJ396" s="57"/>
      <c r="EK396" s="57"/>
      <c r="EL396" s="57"/>
      <c r="EM396" s="57"/>
      <c r="EN396" s="57"/>
      <c r="EO396" s="57"/>
      <c r="EP396" s="57"/>
      <c r="EQ396" s="101"/>
      <c r="ER396" s="557"/>
    </row>
    <row r="397" spans="1:148" ht="15" customHeight="1" x14ac:dyDescent="0.25">
      <c r="A397" s="625"/>
      <c r="B397" s="1343" t="str">
        <f t="shared" si="25"/>
        <v>Desk 77</v>
      </c>
      <c r="C397" s="1348" t="str">
        <f>IF(ISBLANK(TB!C263), "", TB!C263)</f>
        <v/>
      </c>
      <c r="D397" s="1348" t="str">
        <f>IF(ISBLANK(TB!D263), "", TB!D263)</f>
        <v/>
      </c>
      <c r="E397" s="1348" t="str">
        <f>IF(ISBLANK(TB!E263), "", TB!E263)</f>
        <v/>
      </c>
      <c r="F397" s="1348" t="str">
        <f>IF(ISBLANK(TB!F263), "", TB!F263)</f>
        <v/>
      </c>
      <c r="G397" s="57"/>
      <c r="H397" s="57"/>
      <c r="I397" s="57"/>
      <c r="J397" s="57"/>
      <c r="K397" s="57"/>
      <c r="L397" s="57"/>
      <c r="M397" s="57"/>
      <c r="N397" s="57"/>
      <c r="O397" s="57"/>
      <c r="P397" s="57"/>
      <c r="Q397" s="57"/>
      <c r="R397" s="57"/>
      <c r="S397" s="57"/>
      <c r="T397" s="57"/>
      <c r="U397" s="57"/>
      <c r="V397" s="57"/>
      <c r="W397" s="57"/>
      <c r="X397" s="57"/>
      <c r="Y397" s="57"/>
      <c r="Z397" s="57"/>
      <c r="AA397" s="57"/>
      <c r="AB397" s="57"/>
      <c r="AC397" s="57"/>
      <c r="AD397" s="57"/>
      <c r="AE397" s="57"/>
      <c r="AF397" s="57"/>
      <c r="AG397" s="57"/>
      <c r="AH397" s="57"/>
      <c r="AI397" s="57"/>
      <c r="AJ397" s="57"/>
      <c r="AK397" s="57"/>
      <c r="AL397" s="57"/>
      <c r="AM397" s="57"/>
      <c r="AN397" s="57"/>
      <c r="AO397" s="57"/>
      <c r="AP397" s="57"/>
      <c r="AQ397" s="57"/>
      <c r="AR397" s="57"/>
      <c r="AS397" s="57"/>
      <c r="AT397" s="57"/>
      <c r="AU397" s="57"/>
      <c r="AV397" s="57"/>
      <c r="AW397" s="57"/>
      <c r="AX397" s="57"/>
      <c r="AY397" s="57"/>
      <c r="AZ397" s="57"/>
      <c r="BA397" s="57"/>
      <c r="BB397" s="57"/>
      <c r="BC397" s="57"/>
      <c r="BD397" s="57"/>
      <c r="BE397" s="57"/>
      <c r="BF397" s="57"/>
      <c r="BG397" s="57"/>
      <c r="BH397" s="57"/>
      <c r="BI397" s="57"/>
      <c r="BJ397" s="57"/>
      <c r="BK397" s="57"/>
      <c r="BL397" s="57"/>
      <c r="BM397" s="57"/>
      <c r="BN397" s="57"/>
      <c r="BO397" s="57"/>
      <c r="BP397" s="57"/>
      <c r="BQ397" s="57"/>
      <c r="BR397" s="57"/>
      <c r="BS397" s="57"/>
      <c r="BT397" s="57"/>
      <c r="BU397" s="57"/>
      <c r="BV397" s="57"/>
      <c r="BW397" s="57"/>
      <c r="BX397" s="57"/>
      <c r="BY397" s="57"/>
      <c r="BZ397" s="57"/>
      <c r="CA397" s="57"/>
      <c r="CB397" s="57"/>
      <c r="CC397" s="57"/>
      <c r="CD397" s="57"/>
      <c r="CE397" s="57"/>
      <c r="CF397" s="57"/>
      <c r="CG397" s="57"/>
      <c r="CH397" s="57"/>
      <c r="CI397" s="57"/>
      <c r="CJ397" s="57"/>
      <c r="CK397" s="57"/>
      <c r="CL397" s="57"/>
      <c r="CM397" s="57"/>
      <c r="CN397" s="57"/>
      <c r="CO397" s="57"/>
      <c r="CP397" s="57"/>
      <c r="CQ397" s="57"/>
      <c r="CR397" s="57"/>
      <c r="CS397" s="57"/>
      <c r="CT397" s="57"/>
      <c r="CU397" s="57"/>
      <c r="CV397" s="57"/>
      <c r="CW397" s="57"/>
      <c r="CX397" s="57"/>
      <c r="CY397" s="57"/>
      <c r="CZ397" s="57"/>
      <c r="DA397" s="57"/>
      <c r="DB397" s="57"/>
      <c r="DC397" s="57"/>
      <c r="DD397" s="57"/>
      <c r="DE397" s="57"/>
      <c r="DF397" s="57"/>
      <c r="DG397" s="57"/>
      <c r="DH397" s="57"/>
      <c r="DI397" s="57"/>
      <c r="DJ397" s="57"/>
      <c r="DK397" s="57"/>
      <c r="DL397" s="57"/>
      <c r="DM397" s="57"/>
      <c r="DN397" s="57"/>
      <c r="DO397" s="57"/>
      <c r="DP397" s="57"/>
      <c r="DQ397" s="57"/>
      <c r="DR397" s="57"/>
      <c r="DS397" s="57"/>
      <c r="DT397" s="57"/>
      <c r="DU397" s="57"/>
      <c r="DV397" s="101"/>
      <c r="DW397" s="57"/>
      <c r="DX397" s="57"/>
      <c r="DY397" s="57"/>
      <c r="DZ397" s="57"/>
      <c r="EA397" s="57"/>
      <c r="EB397" s="57"/>
      <c r="EC397" s="57"/>
      <c r="ED397" s="57"/>
      <c r="EE397" s="57"/>
      <c r="EF397" s="57"/>
      <c r="EG397" s="57"/>
      <c r="EH397" s="57"/>
      <c r="EI397" s="57"/>
      <c r="EJ397" s="57"/>
      <c r="EK397" s="57"/>
      <c r="EL397" s="57"/>
      <c r="EM397" s="57"/>
      <c r="EN397" s="57"/>
      <c r="EO397" s="57"/>
      <c r="EP397" s="57"/>
      <c r="EQ397" s="101"/>
      <c r="ER397" s="557"/>
    </row>
    <row r="398" spans="1:148" ht="15" customHeight="1" x14ac:dyDescent="0.25">
      <c r="A398" s="625"/>
      <c r="B398" s="1343" t="str">
        <f t="shared" si="25"/>
        <v>Desk 78</v>
      </c>
      <c r="C398" s="1348" t="str">
        <f>IF(ISBLANK(TB!C264), "", TB!C264)</f>
        <v/>
      </c>
      <c r="D398" s="1348" t="str">
        <f>IF(ISBLANK(TB!D264), "", TB!D264)</f>
        <v/>
      </c>
      <c r="E398" s="1348" t="str">
        <f>IF(ISBLANK(TB!E264), "", TB!E264)</f>
        <v/>
      </c>
      <c r="F398" s="1348" t="str">
        <f>IF(ISBLANK(TB!F264), "", TB!F264)</f>
        <v/>
      </c>
      <c r="G398" s="57"/>
      <c r="H398" s="57"/>
      <c r="I398" s="57"/>
      <c r="J398" s="57"/>
      <c r="K398" s="57"/>
      <c r="L398" s="57"/>
      <c r="M398" s="57"/>
      <c r="N398" s="57"/>
      <c r="O398" s="57"/>
      <c r="P398" s="57"/>
      <c r="Q398" s="57"/>
      <c r="R398" s="57"/>
      <c r="S398" s="57"/>
      <c r="T398" s="57"/>
      <c r="U398" s="57"/>
      <c r="V398" s="57"/>
      <c r="W398" s="57"/>
      <c r="X398" s="57"/>
      <c r="Y398" s="57"/>
      <c r="Z398" s="57"/>
      <c r="AA398" s="57"/>
      <c r="AB398" s="57"/>
      <c r="AC398" s="57"/>
      <c r="AD398" s="57"/>
      <c r="AE398" s="57"/>
      <c r="AF398" s="57"/>
      <c r="AG398" s="57"/>
      <c r="AH398" s="57"/>
      <c r="AI398" s="57"/>
      <c r="AJ398" s="57"/>
      <c r="AK398" s="57"/>
      <c r="AL398" s="57"/>
      <c r="AM398" s="57"/>
      <c r="AN398" s="57"/>
      <c r="AO398" s="57"/>
      <c r="AP398" s="57"/>
      <c r="AQ398" s="57"/>
      <c r="AR398" s="57"/>
      <c r="AS398" s="57"/>
      <c r="AT398" s="57"/>
      <c r="AU398" s="57"/>
      <c r="AV398" s="57"/>
      <c r="AW398" s="57"/>
      <c r="AX398" s="57"/>
      <c r="AY398" s="57"/>
      <c r="AZ398" s="57"/>
      <c r="BA398" s="57"/>
      <c r="BB398" s="57"/>
      <c r="BC398" s="57"/>
      <c r="BD398" s="57"/>
      <c r="BE398" s="57"/>
      <c r="BF398" s="57"/>
      <c r="BG398" s="57"/>
      <c r="BH398" s="57"/>
      <c r="BI398" s="57"/>
      <c r="BJ398" s="57"/>
      <c r="BK398" s="57"/>
      <c r="BL398" s="57"/>
      <c r="BM398" s="57"/>
      <c r="BN398" s="57"/>
      <c r="BO398" s="57"/>
      <c r="BP398" s="57"/>
      <c r="BQ398" s="57"/>
      <c r="BR398" s="57"/>
      <c r="BS398" s="57"/>
      <c r="BT398" s="57"/>
      <c r="BU398" s="57"/>
      <c r="BV398" s="57"/>
      <c r="BW398" s="57"/>
      <c r="BX398" s="57"/>
      <c r="BY398" s="57"/>
      <c r="BZ398" s="57"/>
      <c r="CA398" s="57"/>
      <c r="CB398" s="57"/>
      <c r="CC398" s="57"/>
      <c r="CD398" s="57"/>
      <c r="CE398" s="57"/>
      <c r="CF398" s="57"/>
      <c r="CG398" s="57"/>
      <c r="CH398" s="57"/>
      <c r="CI398" s="57"/>
      <c r="CJ398" s="57"/>
      <c r="CK398" s="57"/>
      <c r="CL398" s="57"/>
      <c r="CM398" s="57"/>
      <c r="CN398" s="57"/>
      <c r="CO398" s="57"/>
      <c r="CP398" s="57"/>
      <c r="CQ398" s="57"/>
      <c r="CR398" s="57"/>
      <c r="CS398" s="57"/>
      <c r="CT398" s="57"/>
      <c r="CU398" s="57"/>
      <c r="CV398" s="57"/>
      <c r="CW398" s="57"/>
      <c r="CX398" s="57"/>
      <c r="CY398" s="57"/>
      <c r="CZ398" s="57"/>
      <c r="DA398" s="57"/>
      <c r="DB398" s="57"/>
      <c r="DC398" s="57"/>
      <c r="DD398" s="57"/>
      <c r="DE398" s="57"/>
      <c r="DF398" s="57"/>
      <c r="DG398" s="57"/>
      <c r="DH398" s="57"/>
      <c r="DI398" s="57"/>
      <c r="DJ398" s="57"/>
      <c r="DK398" s="57"/>
      <c r="DL398" s="57"/>
      <c r="DM398" s="57"/>
      <c r="DN398" s="57"/>
      <c r="DO398" s="57"/>
      <c r="DP398" s="57"/>
      <c r="DQ398" s="57"/>
      <c r="DR398" s="57"/>
      <c r="DS398" s="57"/>
      <c r="DT398" s="57"/>
      <c r="DU398" s="57"/>
      <c r="DV398" s="101"/>
      <c r="DW398" s="57"/>
      <c r="DX398" s="57"/>
      <c r="DY398" s="57"/>
      <c r="DZ398" s="57"/>
      <c r="EA398" s="57"/>
      <c r="EB398" s="57"/>
      <c r="EC398" s="57"/>
      <c r="ED398" s="57"/>
      <c r="EE398" s="57"/>
      <c r="EF398" s="57"/>
      <c r="EG398" s="57"/>
      <c r="EH398" s="57"/>
      <c r="EI398" s="57"/>
      <c r="EJ398" s="57"/>
      <c r="EK398" s="57"/>
      <c r="EL398" s="57"/>
      <c r="EM398" s="57"/>
      <c r="EN398" s="57"/>
      <c r="EO398" s="57"/>
      <c r="EP398" s="57"/>
      <c r="EQ398" s="101"/>
      <c r="ER398" s="557"/>
    </row>
    <row r="399" spans="1:148" ht="15" customHeight="1" x14ac:dyDescent="0.25">
      <c r="A399" s="625"/>
      <c r="B399" s="1343" t="str">
        <f t="shared" si="25"/>
        <v>Desk 79</v>
      </c>
      <c r="C399" s="1348" t="str">
        <f>IF(ISBLANK(TB!C265), "", TB!C265)</f>
        <v/>
      </c>
      <c r="D399" s="1348" t="str">
        <f>IF(ISBLANK(TB!D265), "", TB!D265)</f>
        <v/>
      </c>
      <c r="E399" s="1348" t="str">
        <f>IF(ISBLANK(TB!E265), "", TB!E265)</f>
        <v/>
      </c>
      <c r="F399" s="1348" t="str">
        <f>IF(ISBLANK(TB!F265), "", TB!F265)</f>
        <v/>
      </c>
      <c r="G399" s="57"/>
      <c r="H399" s="57"/>
      <c r="I399" s="57"/>
      <c r="J399" s="57"/>
      <c r="K399" s="57"/>
      <c r="L399" s="57"/>
      <c r="M399" s="57"/>
      <c r="N399" s="57"/>
      <c r="O399" s="57"/>
      <c r="P399" s="57"/>
      <c r="Q399" s="57"/>
      <c r="R399" s="57"/>
      <c r="S399" s="57"/>
      <c r="T399" s="57"/>
      <c r="U399" s="57"/>
      <c r="V399" s="57"/>
      <c r="W399" s="57"/>
      <c r="X399" s="57"/>
      <c r="Y399" s="57"/>
      <c r="Z399" s="57"/>
      <c r="AA399" s="57"/>
      <c r="AB399" s="57"/>
      <c r="AC399" s="57"/>
      <c r="AD399" s="57"/>
      <c r="AE399" s="57"/>
      <c r="AF399" s="57"/>
      <c r="AG399" s="57"/>
      <c r="AH399" s="57"/>
      <c r="AI399" s="57"/>
      <c r="AJ399" s="57"/>
      <c r="AK399" s="57"/>
      <c r="AL399" s="57"/>
      <c r="AM399" s="57"/>
      <c r="AN399" s="57"/>
      <c r="AO399" s="57"/>
      <c r="AP399" s="57"/>
      <c r="AQ399" s="57"/>
      <c r="AR399" s="57"/>
      <c r="AS399" s="57"/>
      <c r="AT399" s="57"/>
      <c r="AU399" s="57"/>
      <c r="AV399" s="57"/>
      <c r="AW399" s="57"/>
      <c r="AX399" s="57"/>
      <c r="AY399" s="57"/>
      <c r="AZ399" s="57"/>
      <c r="BA399" s="57"/>
      <c r="BB399" s="57"/>
      <c r="BC399" s="57"/>
      <c r="BD399" s="57"/>
      <c r="BE399" s="57"/>
      <c r="BF399" s="57"/>
      <c r="BG399" s="57"/>
      <c r="BH399" s="57"/>
      <c r="BI399" s="57"/>
      <c r="BJ399" s="57"/>
      <c r="BK399" s="57"/>
      <c r="BL399" s="57"/>
      <c r="BM399" s="57"/>
      <c r="BN399" s="57"/>
      <c r="BO399" s="57"/>
      <c r="BP399" s="57"/>
      <c r="BQ399" s="57"/>
      <c r="BR399" s="57"/>
      <c r="BS399" s="57"/>
      <c r="BT399" s="57"/>
      <c r="BU399" s="57"/>
      <c r="BV399" s="57"/>
      <c r="BW399" s="57"/>
      <c r="BX399" s="57"/>
      <c r="BY399" s="57"/>
      <c r="BZ399" s="57"/>
      <c r="CA399" s="57"/>
      <c r="CB399" s="57"/>
      <c r="CC399" s="57"/>
      <c r="CD399" s="57"/>
      <c r="CE399" s="57"/>
      <c r="CF399" s="57"/>
      <c r="CG399" s="57"/>
      <c r="CH399" s="57"/>
      <c r="CI399" s="57"/>
      <c r="CJ399" s="57"/>
      <c r="CK399" s="57"/>
      <c r="CL399" s="57"/>
      <c r="CM399" s="57"/>
      <c r="CN399" s="57"/>
      <c r="CO399" s="57"/>
      <c r="CP399" s="57"/>
      <c r="CQ399" s="57"/>
      <c r="CR399" s="57"/>
      <c r="CS399" s="57"/>
      <c r="CT399" s="57"/>
      <c r="CU399" s="57"/>
      <c r="CV399" s="57"/>
      <c r="CW399" s="57"/>
      <c r="CX399" s="57"/>
      <c r="CY399" s="57"/>
      <c r="CZ399" s="57"/>
      <c r="DA399" s="57"/>
      <c r="DB399" s="57"/>
      <c r="DC399" s="57"/>
      <c r="DD399" s="57"/>
      <c r="DE399" s="57"/>
      <c r="DF399" s="57"/>
      <c r="DG399" s="57"/>
      <c r="DH399" s="57"/>
      <c r="DI399" s="57"/>
      <c r="DJ399" s="57"/>
      <c r="DK399" s="57"/>
      <c r="DL399" s="57"/>
      <c r="DM399" s="57"/>
      <c r="DN399" s="57"/>
      <c r="DO399" s="57"/>
      <c r="DP399" s="57"/>
      <c r="DQ399" s="57"/>
      <c r="DR399" s="57"/>
      <c r="DS399" s="57"/>
      <c r="DT399" s="57"/>
      <c r="DU399" s="57"/>
      <c r="DV399" s="101"/>
      <c r="DW399" s="57"/>
      <c r="DX399" s="57"/>
      <c r="DY399" s="57"/>
      <c r="DZ399" s="57"/>
      <c r="EA399" s="57"/>
      <c r="EB399" s="57"/>
      <c r="EC399" s="57"/>
      <c r="ED399" s="57"/>
      <c r="EE399" s="57"/>
      <c r="EF399" s="57"/>
      <c r="EG399" s="57"/>
      <c r="EH399" s="57"/>
      <c r="EI399" s="57"/>
      <c r="EJ399" s="57"/>
      <c r="EK399" s="57"/>
      <c r="EL399" s="57"/>
      <c r="EM399" s="57"/>
      <c r="EN399" s="57"/>
      <c r="EO399" s="57"/>
      <c r="EP399" s="57"/>
      <c r="EQ399" s="101"/>
      <c r="ER399" s="557"/>
    </row>
    <row r="400" spans="1:148" ht="15" customHeight="1" x14ac:dyDescent="0.25">
      <c r="A400" s="625"/>
      <c r="B400" s="1343" t="str">
        <f t="shared" si="25"/>
        <v>Desk 80</v>
      </c>
      <c r="C400" s="1348" t="str">
        <f>IF(ISBLANK(TB!C266), "", TB!C266)</f>
        <v/>
      </c>
      <c r="D400" s="1348" t="str">
        <f>IF(ISBLANK(TB!D266), "", TB!D266)</f>
        <v/>
      </c>
      <c r="E400" s="1348" t="str">
        <f>IF(ISBLANK(TB!E266), "", TB!E266)</f>
        <v/>
      </c>
      <c r="F400" s="1348" t="str">
        <f>IF(ISBLANK(TB!F266), "", TB!F266)</f>
        <v/>
      </c>
      <c r="G400" s="57"/>
      <c r="H400" s="57"/>
      <c r="I400" s="57"/>
      <c r="J400" s="57"/>
      <c r="K400" s="57"/>
      <c r="L400" s="57"/>
      <c r="M400" s="57"/>
      <c r="N400" s="57"/>
      <c r="O400" s="57"/>
      <c r="P400" s="57"/>
      <c r="Q400" s="57"/>
      <c r="R400" s="57"/>
      <c r="S400" s="57"/>
      <c r="T400" s="57"/>
      <c r="U400" s="57"/>
      <c r="V400" s="57"/>
      <c r="W400" s="57"/>
      <c r="X400" s="57"/>
      <c r="Y400" s="57"/>
      <c r="Z400" s="57"/>
      <c r="AA400" s="57"/>
      <c r="AB400" s="57"/>
      <c r="AC400" s="57"/>
      <c r="AD400" s="57"/>
      <c r="AE400" s="57"/>
      <c r="AF400" s="57"/>
      <c r="AG400" s="57"/>
      <c r="AH400" s="57"/>
      <c r="AI400" s="57"/>
      <c r="AJ400" s="57"/>
      <c r="AK400" s="57"/>
      <c r="AL400" s="57"/>
      <c r="AM400" s="57"/>
      <c r="AN400" s="57"/>
      <c r="AO400" s="57"/>
      <c r="AP400" s="57"/>
      <c r="AQ400" s="57"/>
      <c r="AR400" s="57"/>
      <c r="AS400" s="57"/>
      <c r="AT400" s="57"/>
      <c r="AU400" s="57"/>
      <c r="AV400" s="57"/>
      <c r="AW400" s="57"/>
      <c r="AX400" s="57"/>
      <c r="AY400" s="57"/>
      <c r="AZ400" s="57"/>
      <c r="BA400" s="57"/>
      <c r="BB400" s="57"/>
      <c r="BC400" s="57"/>
      <c r="BD400" s="57"/>
      <c r="BE400" s="57"/>
      <c r="BF400" s="57"/>
      <c r="BG400" s="57"/>
      <c r="BH400" s="57"/>
      <c r="BI400" s="57"/>
      <c r="BJ400" s="57"/>
      <c r="BK400" s="57"/>
      <c r="BL400" s="57"/>
      <c r="BM400" s="57"/>
      <c r="BN400" s="57"/>
      <c r="BO400" s="57"/>
      <c r="BP400" s="57"/>
      <c r="BQ400" s="57"/>
      <c r="BR400" s="57"/>
      <c r="BS400" s="57"/>
      <c r="BT400" s="57"/>
      <c r="BU400" s="57"/>
      <c r="BV400" s="57"/>
      <c r="BW400" s="57"/>
      <c r="BX400" s="57"/>
      <c r="BY400" s="57"/>
      <c r="BZ400" s="57"/>
      <c r="CA400" s="57"/>
      <c r="CB400" s="57"/>
      <c r="CC400" s="57"/>
      <c r="CD400" s="57"/>
      <c r="CE400" s="57"/>
      <c r="CF400" s="57"/>
      <c r="CG400" s="57"/>
      <c r="CH400" s="57"/>
      <c r="CI400" s="57"/>
      <c r="CJ400" s="57"/>
      <c r="CK400" s="57"/>
      <c r="CL400" s="57"/>
      <c r="CM400" s="57"/>
      <c r="CN400" s="57"/>
      <c r="CO400" s="57"/>
      <c r="CP400" s="57"/>
      <c r="CQ400" s="57"/>
      <c r="CR400" s="57"/>
      <c r="CS400" s="57"/>
      <c r="CT400" s="57"/>
      <c r="CU400" s="57"/>
      <c r="CV400" s="57"/>
      <c r="CW400" s="57"/>
      <c r="CX400" s="57"/>
      <c r="CY400" s="57"/>
      <c r="CZ400" s="57"/>
      <c r="DA400" s="57"/>
      <c r="DB400" s="57"/>
      <c r="DC400" s="57"/>
      <c r="DD400" s="57"/>
      <c r="DE400" s="57"/>
      <c r="DF400" s="57"/>
      <c r="DG400" s="57"/>
      <c r="DH400" s="57"/>
      <c r="DI400" s="57"/>
      <c r="DJ400" s="57"/>
      <c r="DK400" s="57"/>
      <c r="DL400" s="57"/>
      <c r="DM400" s="57"/>
      <c r="DN400" s="57"/>
      <c r="DO400" s="57"/>
      <c r="DP400" s="57"/>
      <c r="DQ400" s="57"/>
      <c r="DR400" s="57"/>
      <c r="DS400" s="57"/>
      <c r="DT400" s="57"/>
      <c r="DU400" s="57"/>
      <c r="DV400" s="101"/>
      <c r="DW400" s="57"/>
      <c r="DX400" s="57"/>
      <c r="DY400" s="57"/>
      <c r="DZ400" s="57"/>
      <c r="EA400" s="57"/>
      <c r="EB400" s="57"/>
      <c r="EC400" s="57"/>
      <c r="ED400" s="57"/>
      <c r="EE400" s="57"/>
      <c r="EF400" s="57"/>
      <c r="EG400" s="57"/>
      <c r="EH400" s="57"/>
      <c r="EI400" s="57"/>
      <c r="EJ400" s="57"/>
      <c r="EK400" s="57"/>
      <c r="EL400" s="57"/>
      <c r="EM400" s="57"/>
      <c r="EN400" s="57"/>
      <c r="EO400" s="57"/>
      <c r="EP400" s="57"/>
      <c r="EQ400" s="101"/>
      <c r="ER400" s="557"/>
    </row>
    <row r="401" spans="1:148" ht="15" customHeight="1" x14ac:dyDescent="0.25">
      <c r="A401" s="625"/>
      <c r="B401" s="1343" t="str">
        <f t="shared" si="25"/>
        <v>Desk 81</v>
      </c>
      <c r="C401" s="1348" t="str">
        <f>IF(ISBLANK(TB!C267), "", TB!C267)</f>
        <v/>
      </c>
      <c r="D401" s="1348" t="str">
        <f>IF(ISBLANK(TB!D267), "", TB!D267)</f>
        <v/>
      </c>
      <c r="E401" s="1348" t="str">
        <f>IF(ISBLANK(TB!E267), "", TB!E267)</f>
        <v/>
      </c>
      <c r="F401" s="1348" t="str">
        <f>IF(ISBLANK(TB!F267), "", TB!F267)</f>
        <v/>
      </c>
      <c r="G401" s="57"/>
      <c r="H401" s="57"/>
      <c r="I401" s="57"/>
      <c r="J401" s="57"/>
      <c r="K401" s="57"/>
      <c r="L401" s="57"/>
      <c r="M401" s="57"/>
      <c r="N401" s="57"/>
      <c r="O401" s="57"/>
      <c r="P401" s="57"/>
      <c r="Q401" s="57"/>
      <c r="R401" s="57"/>
      <c r="S401" s="57"/>
      <c r="T401" s="57"/>
      <c r="U401" s="57"/>
      <c r="V401" s="57"/>
      <c r="W401" s="57"/>
      <c r="X401" s="57"/>
      <c r="Y401" s="57"/>
      <c r="Z401" s="57"/>
      <c r="AA401" s="57"/>
      <c r="AB401" s="57"/>
      <c r="AC401" s="57"/>
      <c r="AD401" s="57"/>
      <c r="AE401" s="57"/>
      <c r="AF401" s="57"/>
      <c r="AG401" s="57"/>
      <c r="AH401" s="57"/>
      <c r="AI401" s="57"/>
      <c r="AJ401" s="57"/>
      <c r="AK401" s="57"/>
      <c r="AL401" s="57"/>
      <c r="AM401" s="57"/>
      <c r="AN401" s="57"/>
      <c r="AO401" s="57"/>
      <c r="AP401" s="57"/>
      <c r="AQ401" s="57"/>
      <c r="AR401" s="57"/>
      <c r="AS401" s="57"/>
      <c r="AT401" s="57"/>
      <c r="AU401" s="57"/>
      <c r="AV401" s="57"/>
      <c r="AW401" s="57"/>
      <c r="AX401" s="57"/>
      <c r="AY401" s="57"/>
      <c r="AZ401" s="57"/>
      <c r="BA401" s="57"/>
      <c r="BB401" s="57"/>
      <c r="BC401" s="57"/>
      <c r="BD401" s="57"/>
      <c r="BE401" s="57"/>
      <c r="BF401" s="57"/>
      <c r="BG401" s="57"/>
      <c r="BH401" s="57"/>
      <c r="BI401" s="57"/>
      <c r="BJ401" s="57"/>
      <c r="BK401" s="57"/>
      <c r="BL401" s="57"/>
      <c r="BM401" s="57"/>
      <c r="BN401" s="57"/>
      <c r="BO401" s="57"/>
      <c r="BP401" s="57"/>
      <c r="BQ401" s="57"/>
      <c r="BR401" s="57"/>
      <c r="BS401" s="57"/>
      <c r="BT401" s="57"/>
      <c r="BU401" s="57"/>
      <c r="BV401" s="57"/>
      <c r="BW401" s="57"/>
      <c r="BX401" s="57"/>
      <c r="BY401" s="57"/>
      <c r="BZ401" s="57"/>
      <c r="CA401" s="57"/>
      <c r="CB401" s="57"/>
      <c r="CC401" s="57"/>
      <c r="CD401" s="57"/>
      <c r="CE401" s="57"/>
      <c r="CF401" s="57"/>
      <c r="CG401" s="57"/>
      <c r="CH401" s="57"/>
      <c r="CI401" s="57"/>
      <c r="CJ401" s="57"/>
      <c r="CK401" s="57"/>
      <c r="CL401" s="57"/>
      <c r="CM401" s="57"/>
      <c r="CN401" s="57"/>
      <c r="CO401" s="57"/>
      <c r="CP401" s="57"/>
      <c r="CQ401" s="57"/>
      <c r="CR401" s="57"/>
      <c r="CS401" s="57"/>
      <c r="CT401" s="57"/>
      <c r="CU401" s="57"/>
      <c r="CV401" s="57"/>
      <c r="CW401" s="57"/>
      <c r="CX401" s="57"/>
      <c r="CY401" s="57"/>
      <c r="CZ401" s="57"/>
      <c r="DA401" s="57"/>
      <c r="DB401" s="57"/>
      <c r="DC401" s="57"/>
      <c r="DD401" s="57"/>
      <c r="DE401" s="57"/>
      <c r="DF401" s="57"/>
      <c r="DG401" s="57"/>
      <c r="DH401" s="57"/>
      <c r="DI401" s="57"/>
      <c r="DJ401" s="57"/>
      <c r="DK401" s="57"/>
      <c r="DL401" s="57"/>
      <c r="DM401" s="57"/>
      <c r="DN401" s="57"/>
      <c r="DO401" s="57"/>
      <c r="DP401" s="57"/>
      <c r="DQ401" s="57"/>
      <c r="DR401" s="57"/>
      <c r="DS401" s="57"/>
      <c r="DT401" s="57"/>
      <c r="DU401" s="57"/>
      <c r="DV401" s="101"/>
      <c r="DW401" s="57"/>
      <c r="DX401" s="57"/>
      <c r="DY401" s="57"/>
      <c r="DZ401" s="57"/>
      <c r="EA401" s="57"/>
      <c r="EB401" s="57"/>
      <c r="EC401" s="57"/>
      <c r="ED401" s="57"/>
      <c r="EE401" s="57"/>
      <c r="EF401" s="57"/>
      <c r="EG401" s="57"/>
      <c r="EH401" s="57"/>
      <c r="EI401" s="57"/>
      <c r="EJ401" s="57"/>
      <c r="EK401" s="57"/>
      <c r="EL401" s="57"/>
      <c r="EM401" s="57"/>
      <c r="EN401" s="57"/>
      <c r="EO401" s="57"/>
      <c r="EP401" s="57"/>
      <c r="EQ401" s="101"/>
      <c r="ER401" s="557"/>
    </row>
    <row r="402" spans="1:148" ht="15" customHeight="1" x14ac:dyDescent="0.25">
      <c r="A402" s="625"/>
      <c r="B402" s="1343" t="str">
        <f t="shared" si="25"/>
        <v>Desk 82</v>
      </c>
      <c r="C402" s="1348" t="str">
        <f>IF(ISBLANK(TB!C268), "", TB!C268)</f>
        <v/>
      </c>
      <c r="D402" s="1348" t="str">
        <f>IF(ISBLANK(TB!D268), "", TB!D268)</f>
        <v/>
      </c>
      <c r="E402" s="1348" t="str">
        <f>IF(ISBLANK(TB!E268), "", TB!E268)</f>
        <v/>
      </c>
      <c r="F402" s="1348" t="str">
        <f>IF(ISBLANK(TB!F268), "", TB!F268)</f>
        <v/>
      </c>
      <c r="G402" s="57"/>
      <c r="H402" s="57"/>
      <c r="I402" s="57"/>
      <c r="J402" s="57"/>
      <c r="K402" s="57"/>
      <c r="L402" s="57"/>
      <c r="M402" s="57"/>
      <c r="N402" s="57"/>
      <c r="O402" s="57"/>
      <c r="P402" s="57"/>
      <c r="Q402" s="57"/>
      <c r="R402" s="57"/>
      <c r="S402" s="57"/>
      <c r="T402" s="57"/>
      <c r="U402" s="57"/>
      <c r="V402" s="57"/>
      <c r="W402" s="57"/>
      <c r="X402" s="57"/>
      <c r="Y402" s="57"/>
      <c r="Z402" s="57"/>
      <c r="AA402" s="57"/>
      <c r="AB402" s="57"/>
      <c r="AC402" s="57"/>
      <c r="AD402" s="57"/>
      <c r="AE402" s="57"/>
      <c r="AF402" s="57"/>
      <c r="AG402" s="57"/>
      <c r="AH402" s="57"/>
      <c r="AI402" s="57"/>
      <c r="AJ402" s="57"/>
      <c r="AK402" s="57"/>
      <c r="AL402" s="57"/>
      <c r="AM402" s="57"/>
      <c r="AN402" s="57"/>
      <c r="AO402" s="57"/>
      <c r="AP402" s="57"/>
      <c r="AQ402" s="57"/>
      <c r="AR402" s="57"/>
      <c r="AS402" s="57"/>
      <c r="AT402" s="57"/>
      <c r="AU402" s="57"/>
      <c r="AV402" s="57"/>
      <c r="AW402" s="57"/>
      <c r="AX402" s="57"/>
      <c r="AY402" s="57"/>
      <c r="AZ402" s="57"/>
      <c r="BA402" s="57"/>
      <c r="BB402" s="57"/>
      <c r="BC402" s="57"/>
      <c r="BD402" s="57"/>
      <c r="BE402" s="57"/>
      <c r="BF402" s="57"/>
      <c r="BG402" s="57"/>
      <c r="BH402" s="57"/>
      <c r="BI402" s="57"/>
      <c r="BJ402" s="57"/>
      <c r="BK402" s="57"/>
      <c r="BL402" s="57"/>
      <c r="BM402" s="57"/>
      <c r="BN402" s="57"/>
      <c r="BO402" s="57"/>
      <c r="BP402" s="57"/>
      <c r="BQ402" s="57"/>
      <c r="BR402" s="57"/>
      <c r="BS402" s="57"/>
      <c r="BT402" s="57"/>
      <c r="BU402" s="57"/>
      <c r="BV402" s="57"/>
      <c r="BW402" s="57"/>
      <c r="BX402" s="57"/>
      <c r="BY402" s="57"/>
      <c r="BZ402" s="57"/>
      <c r="CA402" s="57"/>
      <c r="CB402" s="57"/>
      <c r="CC402" s="57"/>
      <c r="CD402" s="57"/>
      <c r="CE402" s="57"/>
      <c r="CF402" s="57"/>
      <c r="CG402" s="57"/>
      <c r="CH402" s="57"/>
      <c r="CI402" s="57"/>
      <c r="CJ402" s="57"/>
      <c r="CK402" s="57"/>
      <c r="CL402" s="57"/>
      <c r="CM402" s="57"/>
      <c r="CN402" s="57"/>
      <c r="CO402" s="57"/>
      <c r="CP402" s="57"/>
      <c r="CQ402" s="57"/>
      <c r="CR402" s="57"/>
      <c r="CS402" s="57"/>
      <c r="CT402" s="57"/>
      <c r="CU402" s="57"/>
      <c r="CV402" s="57"/>
      <c r="CW402" s="57"/>
      <c r="CX402" s="57"/>
      <c r="CY402" s="57"/>
      <c r="CZ402" s="57"/>
      <c r="DA402" s="57"/>
      <c r="DB402" s="57"/>
      <c r="DC402" s="57"/>
      <c r="DD402" s="57"/>
      <c r="DE402" s="57"/>
      <c r="DF402" s="57"/>
      <c r="DG402" s="57"/>
      <c r="DH402" s="57"/>
      <c r="DI402" s="57"/>
      <c r="DJ402" s="57"/>
      <c r="DK402" s="57"/>
      <c r="DL402" s="57"/>
      <c r="DM402" s="57"/>
      <c r="DN402" s="57"/>
      <c r="DO402" s="57"/>
      <c r="DP402" s="57"/>
      <c r="DQ402" s="57"/>
      <c r="DR402" s="57"/>
      <c r="DS402" s="57"/>
      <c r="DT402" s="57"/>
      <c r="DU402" s="57"/>
      <c r="DV402" s="101"/>
      <c r="DW402" s="57"/>
      <c r="DX402" s="57"/>
      <c r="DY402" s="57"/>
      <c r="DZ402" s="57"/>
      <c r="EA402" s="57"/>
      <c r="EB402" s="57"/>
      <c r="EC402" s="57"/>
      <c r="ED402" s="57"/>
      <c r="EE402" s="57"/>
      <c r="EF402" s="57"/>
      <c r="EG402" s="57"/>
      <c r="EH402" s="57"/>
      <c r="EI402" s="57"/>
      <c r="EJ402" s="57"/>
      <c r="EK402" s="57"/>
      <c r="EL402" s="57"/>
      <c r="EM402" s="57"/>
      <c r="EN402" s="57"/>
      <c r="EO402" s="57"/>
      <c r="EP402" s="57"/>
      <c r="EQ402" s="101"/>
      <c r="ER402" s="557"/>
    </row>
    <row r="403" spans="1:148" ht="15" customHeight="1" x14ac:dyDescent="0.25">
      <c r="A403" s="625"/>
      <c r="B403" s="1343" t="str">
        <f t="shared" si="25"/>
        <v>Desk 83</v>
      </c>
      <c r="C403" s="1348" t="str">
        <f>IF(ISBLANK(TB!C269), "", TB!C269)</f>
        <v/>
      </c>
      <c r="D403" s="1348" t="str">
        <f>IF(ISBLANK(TB!D269), "", TB!D269)</f>
        <v/>
      </c>
      <c r="E403" s="1348" t="str">
        <f>IF(ISBLANK(TB!E269), "", TB!E269)</f>
        <v/>
      </c>
      <c r="F403" s="1348" t="str">
        <f>IF(ISBLANK(TB!F269), "", TB!F269)</f>
        <v/>
      </c>
      <c r="G403" s="57"/>
      <c r="H403" s="57"/>
      <c r="I403" s="57"/>
      <c r="J403" s="57"/>
      <c r="K403" s="57"/>
      <c r="L403" s="57"/>
      <c r="M403" s="57"/>
      <c r="N403" s="57"/>
      <c r="O403" s="57"/>
      <c r="P403" s="57"/>
      <c r="Q403" s="57"/>
      <c r="R403" s="57"/>
      <c r="S403" s="57"/>
      <c r="T403" s="57"/>
      <c r="U403" s="57"/>
      <c r="V403" s="57"/>
      <c r="W403" s="57"/>
      <c r="X403" s="57"/>
      <c r="Y403" s="57"/>
      <c r="Z403" s="57"/>
      <c r="AA403" s="57"/>
      <c r="AB403" s="57"/>
      <c r="AC403" s="57"/>
      <c r="AD403" s="57"/>
      <c r="AE403" s="57"/>
      <c r="AF403" s="57"/>
      <c r="AG403" s="57"/>
      <c r="AH403" s="57"/>
      <c r="AI403" s="57"/>
      <c r="AJ403" s="57"/>
      <c r="AK403" s="57"/>
      <c r="AL403" s="57"/>
      <c r="AM403" s="57"/>
      <c r="AN403" s="57"/>
      <c r="AO403" s="57"/>
      <c r="AP403" s="57"/>
      <c r="AQ403" s="57"/>
      <c r="AR403" s="57"/>
      <c r="AS403" s="57"/>
      <c r="AT403" s="57"/>
      <c r="AU403" s="57"/>
      <c r="AV403" s="57"/>
      <c r="AW403" s="57"/>
      <c r="AX403" s="57"/>
      <c r="AY403" s="57"/>
      <c r="AZ403" s="57"/>
      <c r="BA403" s="57"/>
      <c r="BB403" s="57"/>
      <c r="BC403" s="57"/>
      <c r="BD403" s="57"/>
      <c r="BE403" s="57"/>
      <c r="BF403" s="57"/>
      <c r="BG403" s="57"/>
      <c r="BH403" s="57"/>
      <c r="BI403" s="57"/>
      <c r="BJ403" s="57"/>
      <c r="BK403" s="57"/>
      <c r="BL403" s="57"/>
      <c r="BM403" s="57"/>
      <c r="BN403" s="57"/>
      <c r="BO403" s="57"/>
      <c r="BP403" s="57"/>
      <c r="BQ403" s="57"/>
      <c r="BR403" s="57"/>
      <c r="BS403" s="57"/>
      <c r="BT403" s="57"/>
      <c r="BU403" s="57"/>
      <c r="BV403" s="57"/>
      <c r="BW403" s="57"/>
      <c r="BX403" s="57"/>
      <c r="BY403" s="57"/>
      <c r="BZ403" s="57"/>
      <c r="CA403" s="57"/>
      <c r="CB403" s="57"/>
      <c r="CC403" s="57"/>
      <c r="CD403" s="57"/>
      <c r="CE403" s="57"/>
      <c r="CF403" s="57"/>
      <c r="CG403" s="57"/>
      <c r="CH403" s="57"/>
      <c r="CI403" s="57"/>
      <c r="CJ403" s="57"/>
      <c r="CK403" s="57"/>
      <c r="CL403" s="57"/>
      <c r="CM403" s="57"/>
      <c r="CN403" s="57"/>
      <c r="CO403" s="57"/>
      <c r="CP403" s="57"/>
      <c r="CQ403" s="57"/>
      <c r="CR403" s="57"/>
      <c r="CS403" s="57"/>
      <c r="CT403" s="57"/>
      <c r="CU403" s="57"/>
      <c r="CV403" s="57"/>
      <c r="CW403" s="57"/>
      <c r="CX403" s="57"/>
      <c r="CY403" s="57"/>
      <c r="CZ403" s="57"/>
      <c r="DA403" s="57"/>
      <c r="DB403" s="57"/>
      <c r="DC403" s="57"/>
      <c r="DD403" s="57"/>
      <c r="DE403" s="57"/>
      <c r="DF403" s="57"/>
      <c r="DG403" s="57"/>
      <c r="DH403" s="57"/>
      <c r="DI403" s="57"/>
      <c r="DJ403" s="57"/>
      <c r="DK403" s="57"/>
      <c r="DL403" s="57"/>
      <c r="DM403" s="57"/>
      <c r="DN403" s="57"/>
      <c r="DO403" s="57"/>
      <c r="DP403" s="57"/>
      <c r="DQ403" s="57"/>
      <c r="DR403" s="57"/>
      <c r="DS403" s="57"/>
      <c r="DT403" s="57"/>
      <c r="DU403" s="57"/>
      <c r="DV403" s="101"/>
      <c r="DW403" s="57"/>
      <c r="DX403" s="57"/>
      <c r="DY403" s="57"/>
      <c r="DZ403" s="57"/>
      <c r="EA403" s="57"/>
      <c r="EB403" s="57"/>
      <c r="EC403" s="57"/>
      <c r="ED403" s="57"/>
      <c r="EE403" s="57"/>
      <c r="EF403" s="57"/>
      <c r="EG403" s="57"/>
      <c r="EH403" s="57"/>
      <c r="EI403" s="57"/>
      <c r="EJ403" s="57"/>
      <c r="EK403" s="57"/>
      <c r="EL403" s="57"/>
      <c r="EM403" s="57"/>
      <c r="EN403" s="57"/>
      <c r="EO403" s="57"/>
      <c r="EP403" s="57"/>
      <c r="EQ403" s="101"/>
      <c r="ER403" s="557"/>
    </row>
    <row r="404" spans="1:148" ht="15" customHeight="1" x14ac:dyDescent="0.25">
      <c r="A404" s="625"/>
      <c r="B404" s="1343" t="str">
        <f t="shared" si="25"/>
        <v>Desk 84</v>
      </c>
      <c r="C404" s="1348" t="str">
        <f>IF(ISBLANK(TB!C270), "", TB!C270)</f>
        <v/>
      </c>
      <c r="D404" s="1348" t="str">
        <f>IF(ISBLANK(TB!D270), "", TB!D270)</f>
        <v/>
      </c>
      <c r="E404" s="1348" t="str">
        <f>IF(ISBLANK(TB!E270), "", TB!E270)</f>
        <v/>
      </c>
      <c r="F404" s="1348" t="str">
        <f>IF(ISBLANK(TB!F270), "", TB!F270)</f>
        <v/>
      </c>
      <c r="G404" s="57"/>
      <c r="H404" s="57"/>
      <c r="I404" s="57"/>
      <c r="J404" s="57"/>
      <c r="K404" s="57"/>
      <c r="L404" s="57"/>
      <c r="M404" s="57"/>
      <c r="N404" s="57"/>
      <c r="O404" s="57"/>
      <c r="P404" s="57"/>
      <c r="Q404" s="57"/>
      <c r="R404" s="57"/>
      <c r="S404" s="57"/>
      <c r="T404" s="57"/>
      <c r="U404" s="57"/>
      <c r="V404" s="57"/>
      <c r="W404" s="57"/>
      <c r="X404" s="57"/>
      <c r="Y404" s="57"/>
      <c r="Z404" s="57"/>
      <c r="AA404" s="57"/>
      <c r="AB404" s="57"/>
      <c r="AC404" s="57"/>
      <c r="AD404" s="57"/>
      <c r="AE404" s="57"/>
      <c r="AF404" s="57"/>
      <c r="AG404" s="57"/>
      <c r="AH404" s="57"/>
      <c r="AI404" s="57"/>
      <c r="AJ404" s="57"/>
      <c r="AK404" s="57"/>
      <c r="AL404" s="57"/>
      <c r="AM404" s="57"/>
      <c r="AN404" s="57"/>
      <c r="AO404" s="57"/>
      <c r="AP404" s="57"/>
      <c r="AQ404" s="57"/>
      <c r="AR404" s="57"/>
      <c r="AS404" s="57"/>
      <c r="AT404" s="57"/>
      <c r="AU404" s="57"/>
      <c r="AV404" s="57"/>
      <c r="AW404" s="57"/>
      <c r="AX404" s="57"/>
      <c r="AY404" s="57"/>
      <c r="AZ404" s="57"/>
      <c r="BA404" s="57"/>
      <c r="BB404" s="57"/>
      <c r="BC404" s="57"/>
      <c r="BD404" s="57"/>
      <c r="BE404" s="57"/>
      <c r="BF404" s="57"/>
      <c r="BG404" s="57"/>
      <c r="BH404" s="57"/>
      <c r="BI404" s="57"/>
      <c r="BJ404" s="57"/>
      <c r="BK404" s="57"/>
      <c r="BL404" s="57"/>
      <c r="BM404" s="57"/>
      <c r="BN404" s="57"/>
      <c r="BO404" s="57"/>
      <c r="BP404" s="57"/>
      <c r="BQ404" s="57"/>
      <c r="BR404" s="57"/>
      <c r="BS404" s="57"/>
      <c r="BT404" s="57"/>
      <c r="BU404" s="57"/>
      <c r="BV404" s="57"/>
      <c r="BW404" s="57"/>
      <c r="BX404" s="57"/>
      <c r="BY404" s="57"/>
      <c r="BZ404" s="57"/>
      <c r="CA404" s="57"/>
      <c r="CB404" s="57"/>
      <c r="CC404" s="57"/>
      <c r="CD404" s="57"/>
      <c r="CE404" s="57"/>
      <c r="CF404" s="57"/>
      <c r="CG404" s="57"/>
      <c r="CH404" s="57"/>
      <c r="CI404" s="57"/>
      <c r="CJ404" s="57"/>
      <c r="CK404" s="57"/>
      <c r="CL404" s="57"/>
      <c r="CM404" s="57"/>
      <c r="CN404" s="57"/>
      <c r="CO404" s="57"/>
      <c r="CP404" s="57"/>
      <c r="CQ404" s="57"/>
      <c r="CR404" s="57"/>
      <c r="CS404" s="57"/>
      <c r="CT404" s="57"/>
      <c r="CU404" s="57"/>
      <c r="CV404" s="57"/>
      <c r="CW404" s="57"/>
      <c r="CX404" s="57"/>
      <c r="CY404" s="57"/>
      <c r="CZ404" s="57"/>
      <c r="DA404" s="57"/>
      <c r="DB404" s="57"/>
      <c r="DC404" s="57"/>
      <c r="DD404" s="57"/>
      <c r="DE404" s="57"/>
      <c r="DF404" s="57"/>
      <c r="DG404" s="57"/>
      <c r="DH404" s="57"/>
      <c r="DI404" s="57"/>
      <c r="DJ404" s="57"/>
      <c r="DK404" s="57"/>
      <c r="DL404" s="57"/>
      <c r="DM404" s="57"/>
      <c r="DN404" s="57"/>
      <c r="DO404" s="57"/>
      <c r="DP404" s="57"/>
      <c r="DQ404" s="57"/>
      <c r="DR404" s="57"/>
      <c r="DS404" s="57"/>
      <c r="DT404" s="57"/>
      <c r="DU404" s="57"/>
      <c r="DV404" s="101"/>
      <c r="DW404" s="57"/>
      <c r="DX404" s="57"/>
      <c r="DY404" s="57"/>
      <c r="DZ404" s="57"/>
      <c r="EA404" s="57"/>
      <c r="EB404" s="57"/>
      <c r="EC404" s="57"/>
      <c r="ED404" s="57"/>
      <c r="EE404" s="57"/>
      <c r="EF404" s="57"/>
      <c r="EG404" s="57"/>
      <c r="EH404" s="57"/>
      <c r="EI404" s="57"/>
      <c r="EJ404" s="57"/>
      <c r="EK404" s="57"/>
      <c r="EL404" s="57"/>
      <c r="EM404" s="57"/>
      <c r="EN404" s="57"/>
      <c r="EO404" s="57"/>
      <c r="EP404" s="57"/>
      <c r="EQ404" s="101"/>
      <c r="ER404" s="557"/>
    </row>
    <row r="405" spans="1:148" ht="15" customHeight="1" x14ac:dyDescent="0.25">
      <c r="A405" s="625"/>
      <c r="B405" s="1343" t="str">
        <f t="shared" si="25"/>
        <v>Desk 85</v>
      </c>
      <c r="C405" s="1348" t="str">
        <f>IF(ISBLANK(TB!C271), "", TB!C271)</f>
        <v/>
      </c>
      <c r="D405" s="1348" t="str">
        <f>IF(ISBLANK(TB!D271), "", TB!D271)</f>
        <v/>
      </c>
      <c r="E405" s="1348" t="str">
        <f>IF(ISBLANK(TB!E271), "", TB!E271)</f>
        <v/>
      </c>
      <c r="F405" s="1348" t="str">
        <f>IF(ISBLANK(TB!F271), "", TB!F271)</f>
        <v/>
      </c>
      <c r="G405" s="57"/>
      <c r="H405" s="57"/>
      <c r="I405" s="57"/>
      <c r="J405" s="57"/>
      <c r="K405" s="57"/>
      <c r="L405" s="57"/>
      <c r="M405" s="57"/>
      <c r="N405" s="57"/>
      <c r="O405" s="57"/>
      <c r="P405" s="57"/>
      <c r="Q405" s="57"/>
      <c r="R405" s="57"/>
      <c r="S405" s="57"/>
      <c r="T405" s="57"/>
      <c r="U405" s="57"/>
      <c r="V405" s="57"/>
      <c r="W405" s="57"/>
      <c r="X405" s="57"/>
      <c r="Y405" s="57"/>
      <c r="Z405" s="57"/>
      <c r="AA405" s="57"/>
      <c r="AB405" s="57"/>
      <c r="AC405" s="57"/>
      <c r="AD405" s="57"/>
      <c r="AE405" s="57"/>
      <c r="AF405" s="57"/>
      <c r="AG405" s="57"/>
      <c r="AH405" s="57"/>
      <c r="AI405" s="57"/>
      <c r="AJ405" s="57"/>
      <c r="AK405" s="57"/>
      <c r="AL405" s="57"/>
      <c r="AM405" s="57"/>
      <c r="AN405" s="57"/>
      <c r="AO405" s="57"/>
      <c r="AP405" s="57"/>
      <c r="AQ405" s="57"/>
      <c r="AR405" s="57"/>
      <c r="AS405" s="57"/>
      <c r="AT405" s="57"/>
      <c r="AU405" s="57"/>
      <c r="AV405" s="57"/>
      <c r="AW405" s="57"/>
      <c r="AX405" s="57"/>
      <c r="AY405" s="57"/>
      <c r="AZ405" s="57"/>
      <c r="BA405" s="57"/>
      <c r="BB405" s="57"/>
      <c r="BC405" s="57"/>
      <c r="BD405" s="57"/>
      <c r="BE405" s="57"/>
      <c r="BF405" s="57"/>
      <c r="BG405" s="57"/>
      <c r="BH405" s="57"/>
      <c r="BI405" s="57"/>
      <c r="BJ405" s="57"/>
      <c r="BK405" s="57"/>
      <c r="BL405" s="57"/>
      <c r="BM405" s="57"/>
      <c r="BN405" s="57"/>
      <c r="BO405" s="57"/>
      <c r="BP405" s="57"/>
      <c r="BQ405" s="57"/>
      <c r="BR405" s="57"/>
      <c r="BS405" s="57"/>
      <c r="BT405" s="57"/>
      <c r="BU405" s="57"/>
      <c r="BV405" s="57"/>
      <c r="BW405" s="57"/>
      <c r="BX405" s="57"/>
      <c r="BY405" s="57"/>
      <c r="BZ405" s="57"/>
      <c r="CA405" s="57"/>
      <c r="CB405" s="57"/>
      <c r="CC405" s="57"/>
      <c r="CD405" s="57"/>
      <c r="CE405" s="57"/>
      <c r="CF405" s="57"/>
      <c r="CG405" s="57"/>
      <c r="CH405" s="57"/>
      <c r="CI405" s="57"/>
      <c r="CJ405" s="57"/>
      <c r="CK405" s="57"/>
      <c r="CL405" s="57"/>
      <c r="CM405" s="57"/>
      <c r="CN405" s="57"/>
      <c r="CO405" s="57"/>
      <c r="CP405" s="57"/>
      <c r="CQ405" s="57"/>
      <c r="CR405" s="57"/>
      <c r="CS405" s="57"/>
      <c r="CT405" s="57"/>
      <c r="CU405" s="57"/>
      <c r="CV405" s="57"/>
      <c r="CW405" s="57"/>
      <c r="CX405" s="57"/>
      <c r="CY405" s="57"/>
      <c r="CZ405" s="57"/>
      <c r="DA405" s="57"/>
      <c r="DB405" s="57"/>
      <c r="DC405" s="57"/>
      <c r="DD405" s="57"/>
      <c r="DE405" s="57"/>
      <c r="DF405" s="57"/>
      <c r="DG405" s="57"/>
      <c r="DH405" s="57"/>
      <c r="DI405" s="57"/>
      <c r="DJ405" s="57"/>
      <c r="DK405" s="57"/>
      <c r="DL405" s="57"/>
      <c r="DM405" s="57"/>
      <c r="DN405" s="57"/>
      <c r="DO405" s="57"/>
      <c r="DP405" s="57"/>
      <c r="DQ405" s="57"/>
      <c r="DR405" s="57"/>
      <c r="DS405" s="57"/>
      <c r="DT405" s="57"/>
      <c r="DU405" s="57"/>
      <c r="DV405" s="101"/>
      <c r="DW405" s="57"/>
      <c r="DX405" s="57"/>
      <c r="DY405" s="57"/>
      <c r="DZ405" s="57"/>
      <c r="EA405" s="57"/>
      <c r="EB405" s="57"/>
      <c r="EC405" s="57"/>
      <c r="ED405" s="57"/>
      <c r="EE405" s="57"/>
      <c r="EF405" s="57"/>
      <c r="EG405" s="57"/>
      <c r="EH405" s="57"/>
      <c r="EI405" s="57"/>
      <c r="EJ405" s="57"/>
      <c r="EK405" s="57"/>
      <c r="EL405" s="57"/>
      <c r="EM405" s="57"/>
      <c r="EN405" s="57"/>
      <c r="EO405" s="57"/>
      <c r="EP405" s="57"/>
      <c r="EQ405" s="101"/>
      <c r="ER405" s="557"/>
    </row>
    <row r="406" spans="1:148" ht="15" customHeight="1" x14ac:dyDescent="0.25">
      <c r="A406" s="625"/>
      <c r="B406" s="1343" t="str">
        <f t="shared" si="25"/>
        <v>Desk 86</v>
      </c>
      <c r="C406" s="1348" t="str">
        <f>IF(ISBLANK(TB!C272), "", TB!C272)</f>
        <v/>
      </c>
      <c r="D406" s="1348" t="str">
        <f>IF(ISBLANK(TB!D272), "", TB!D272)</f>
        <v/>
      </c>
      <c r="E406" s="1348" t="str">
        <f>IF(ISBLANK(TB!E272), "", TB!E272)</f>
        <v/>
      </c>
      <c r="F406" s="1348" t="str">
        <f>IF(ISBLANK(TB!F272), "", TB!F272)</f>
        <v/>
      </c>
      <c r="G406" s="57"/>
      <c r="H406" s="57"/>
      <c r="I406" s="57"/>
      <c r="J406" s="57"/>
      <c r="K406" s="57"/>
      <c r="L406" s="57"/>
      <c r="M406" s="57"/>
      <c r="N406" s="57"/>
      <c r="O406" s="57"/>
      <c r="P406" s="57"/>
      <c r="Q406" s="57"/>
      <c r="R406" s="57"/>
      <c r="S406" s="57"/>
      <c r="T406" s="57"/>
      <c r="U406" s="57"/>
      <c r="V406" s="57"/>
      <c r="W406" s="57"/>
      <c r="X406" s="57"/>
      <c r="Y406" s="57"/>
      <c r="Z406" s="57"/>
      <c r="AA406" s="57"/>
      <c r="AB406" s="57"/>
      <c r="AC406" s="57"/>
      <c r="AD406" s="57"/>
      <c r="AE406" s="57"/>
      <c r="AF406" s="57"/>
      <c r="AG406" s="57"/>
      <c r="AH406" s="57"/>
      <c r="AI406" s="57"/>
      <c r="AJ406" s="57"/>
      <c r="AK406" s="57"/>
      <c r="AL406" s="57"/>
      <c r="AM406" s="57"/>
      <c r="AN406" s="57"/>
      <c r="AO406" s="57"/>
      <c r="AP406" s="57"/>
      <c r="AQ406" s="57"/>
      <c r="AR406" s="57"/>
      <c r="AS406" s="57"/>
      <c r="AT406" s="57"/>
      <c r="AU406" s="57"/>
      <c r="AV406" s="57"/>
      <c r="AW406" s="57"/>
      <c r="AX406" s="57"/>
      <c r="AY406" s="57"/>
      <c r="AZ406" s="57"/>
      <c r="BA406" s="57"/>
      <c r="BB406" s="57"/>
      <c r="BC406" s="57"/>
      <c r="BD406" s="57"/>
      <c r="BE406" s="57"/>
      <c r="BF406" s="57"/>
      <c r="BG406" s="57"/>
      <c r="BH406" s="57"/>
      <c r="BI406" s="57"/>
      <c r="BJ406" s="57"/>
      <c r="BK406" s="57"/>
      <c r="BL406" s="57"/>
      <c r="BM406" s="57"/>
      <c r="BN406" s="57"/>
      <c r="BO406" s="57"/>
      <c r="BP406" s="57"/>
      <c r="BQ406" s="57"/>
      <c r="BR406" s="57"/>
      <c r="BS406" s="57"/>
      <c r="BT406" s="57"/>
      <c r="BU406" s="57"/>
      <c r="BV406" s="57"/>
      <c r="BW406" s="57"/>
      <c r="BX406" s="57"/>
      <c r="BY406" s="57"/>
      <c r="BZ406" s="57"/>
      <c r="CA406" s="57"/>
      <c r="CB406" s="57"/>
      <c r="CC406" s="57"/>
      <c r="CD406" s="57"/>
      <c r="CE406" s="57"/>
      <c r="CF406" s="57"/>
      <c r="CG406" s="57"/>
      <c r="CH406" s="57"/>
      <c r="CI406" s="57"/>
      <c r="CJ406" s="57"/>
      <c r="CK406" s="57"/>
      <c r="CL406" s="57"/>
      <c r="CM406" s="57"/>
      <c r="CN406" s="57"/>
      <c r="CO406" s="57"/>
      <c r="CP406" s="57"/>
      <c r="CQ406" s="57"/>
      <c r="CR406" s="57"/>
      <c r="CS406" s="57"/>
      <c r="CT406" s="57"/>
      <c r="CU406" s="57"/>
      <c r="CV406" s="57"/>
      <c r="CW406" s="57"/>
      <c r="CX406" s="57"/>
      <c r="CY406" s="57"/>
      <c r="CZ406" s="57"/>
      <c r="DA406" s="57"/>
      <c r="DB406" s="57"/>
      <c r="DC406" s="57"/>
      <c r="DD406" s="57"/>
      <c r="DE406" s="57"/>
      <c r="DF406" s="57"/>
      <c r="DG406" s="57"/>
      <c r="DH406" s="57"/>
      <c r="DI406" s="57"/>
      <c r="DJ406" s="57"/>
      <c r="DK406" s="57"/>
      <c r="DL406" s="57"/>
      <c r="DM406" s="57"/>
      <c r="DN406" s="57"/>
      <c r="DO406" s="57"/>
      <c r="DP406" s="57"/>
      <c r="DQ406" s="57"/>
      <c r="DR406" s="57"/>
      <c r="DS406" s="57"/>
      <c r="DT406" s="57"/>
      <c r="DU406" s="57"/>
      <c r="DV406" s="101"/>
      <c r="DW406" s="57"/>
      <c r="DX406" s="57"/>
      <c r="DY406" s="57"/>
      <c r="DZ406" s="57"/>
      <c r="EA406" s="57"/>
      <c r="EB406" s="57"/>
      <c r="EC406" s="57"/>
      <c r="ED406" s="57"/>
      <c r="EE406" s="57"/>
      <c r="EF406" s="57"/>
      <c r="EG406" s="57"/>
      <c r="EH406" s="57"/>
      <c r="EI406" s="57"/>
      <c r="EJ406" s="57"/>
      <c r="EK406" s="57"/>
      <c r="EL406" s="57"/>
      <c r="EM406" s="57"/>
      <c r="EN406" s="57"/>
      <c r="EO406" s="57"/>
      <c r="EP406" s="57"/>
      <c r="EQ406" s="101"/>
      <c r="ER406" s="557"/>
    </row>
    <row r="407" spans="1:148" ht="15" customHeight="1" x14ac:dyDescent="0.25">
      <c r="A407" s="625"/>
      <c r="B407" s="1343" t="str">
        <f t="shared" si="25"/>
        <v>Desk 87</v>
      </c>
      <c r="C407" s="1348" t="str">
        <f>IF(ISBLANK(TB!C273), "", TB!C273)</f>
        <v/>
      </c>
      <c r="D407" s="1348" t="str">
        <f>IF(ISBLANK(TB!D273), "", TB!D273)</f>
        <v/>
      </c>
      <c r="E407" s="1348" t="str">
        <f>IF(ISBLANK(TB!E273), "", TB!E273)</f>
        <v/>
      </c>
      <c r="F407" s="1348" t="str">
        <f>IF(ISBLANK(TB!F273), "", TB!F273)</f>
        <v/>
      </c>
      <c r="G407" s="57"/>
      <c r="H407" s="57"/>
      <c r="I407" s="57"/>
      <c r="J407" s="57"/>
      <c r="K407" s="57"/>
      <c r="L407" s="57"/>
      <c r="M407" s="57"/>
      <c r="N407" s="57"/>
      <c r="O407" s="57"/>
      <c r="P407" s="57"/>
      <c r="Q407" s="57"/>
      <c r="R407" s="57"/>
      <c r="S407" s="57"/>
      <c r="T407" s="57"/>
      <c r="U407" s="57"/>
      <c r="V407" s="57"/>
      <c r="W407" s="57"/>
      <c r="X407" s="57"/>
      <c r="Y407" s="57"/>
      <c r="Z407" s="57"/>
      <c r="AA407" s="57"/>
      <c r="AB407" s="57"/>
      <c r="AC407" s="57"/>
      <c r="AD407" s="57"/>
      <c r="AE407" s="57"/>
      <c r="AF407" s="57"/>
      <c r="AG407" s="57"/>
      <c r="AH407" s="57"/>
      <c r="AI407" s="57"/>
      <c r="AJ407" s="57"/>
      <c r="AK407" s="57"/>
      <c r="AL407" s="57"/>
      <c r="AM407" s="57"/>
      <c r="AN407" s="57"/>
      <c r="AO407" s="57"/>
      <c r="AP407" s="57"/>
      <c r="AQ407" s="57"/>
      <c r="AR407" s="57"/>
      <c r="AS407" s="57"/>
      <c r="AT407" s="57"/>
      <c r="AU407" s="57"/>
      <c r="AV407" s="57"/>
      <c r="AW407" s="57"/>
      <c r="AX407" s="57"/>
      <c r="AY407" s="57"/>
      <c r="AZ407" s="57"/>
      <c r="BA407" s="57"/>
      <c r="BB407" s="57"/>
      <c r="BC407" s="57"/>
      <c r="BD407" s="57"/>
      <c r="BE407" s="57"/>
      <c r="BF407" s="57"/>
      <c r="BG407" s="57"/>
      <c r="BH407" s="57"/>
      <c r="BI407" s="57"/>
      <c r="BJ407" s="57"/>
      <c r="BK407" s="57"/>
      <c r="BL407" s="57"/>
      <c r="BM407" s="57"/>
      <c r="BN407" s="57"/>
      <c r="BO407" s="57"/>
      <c r="BP407" s="57"/>
      <c r="BQ407" s="57"/>
      <c r="BR407" s="57"/>
      <c r="BS407" s="57"/>
      <c r="BT407" s="57"/>
      <c r="BU407" s="57"/>
      <c r="BV407" s="57"/>
      <c r="BW407" s="57"/>
      <c r="BX407" s="57"/>
      <c r="BY407" s="57"/>
      <c r="BZ407" s="57"/>
      <c r="CA407" s="57"/>
      <c r="CB407" s="57"/>
      <c r="CC407" s="57"/>
      <c r="CD407" s="57"/>
      <c r="CE407" s="57"/>
      <c r="CF407" s="57"/>
      <c r="CG407" s="57"/>
      <c r="CH407" s="57"/>
      <c r="CI407" s="57"/>
      <c r="CJ407" s="57"/>
      <c r="CK407" s="57"/>
      <c r="CL407" s="57"/>
      <c r="CM407" s="57"/>
      <c r="CN407" s="57"/>
      <c r="CO407" s="57"/>
      <c r="CP407" s="57"/>
      <c r="CQ407" s="57"/>
      <c r="CR407" s="57"/>
      <c r="CS407" s="57"/>
      <c r="CT407" s="57"/>
      <c r="CU407" s="57"/>
      <c r="CV407" s="57"/>
      <c r="CW407" s="57"/>
      <c r="CX407" s="57"/>
      <c r="CY407" s="57"/>
      <c r="CZ407" s="57"/>
      <c r="DA407" s="57"/>
      <c r="DB407" s="57"/>
      <c r="DC407" s="57"/>
      <c r="DD407" s="57"/>
      <c r="DE407" s="57"/>
      <c r="DF407" s="57"/>
      <c r="DG407" s="57"/>
      <c r="DH407" s="57"/>
      <c r="DI407" s="57"/>
      <c r="DJ407" s="57"/>
      <c r="DK407" s="57"/>
      <c r="DL407" s="57"/>
      <c r="DM407" s="57"/>
      <c r="DN407" s="57"/>
      <c r="DO407" s="57"/>
      <c r="DP407" s="57"/>
      <c r="DQ407" s="57"/>
      <c r="DR407" s="57"/>
      <c r="DS407" s="57"/>
      <c r="DT407" s="57"/>
      <c r="DU407" s="57"/>
      <c r="DV407" s="101"/>
      <c r="DW407" s="57"/>
      <c r="DX407" s="57"/>
      <c r="DY407" s="57"/>
      <c r="DZ407" s="57"/>
      <c r="EA407" s="57"/>
      <c r="EB407" s="57"/>
      <c r="EC407" s="57"/>
      <c r="ED407" s="57"/>
      <c r="EE407" s="57"/>
      <c r="EF407" s="57"/>
      <c r="EG407" s="57"/>
      <c r="EH407" s="57"/>
      <c r="EI407" s="57"/>
      <c r="EJ407" s="57"/>
      <c r="EK407" s="57"/>
      <c r="EL407" s="57"/>
      <c r="EM407" s="57"/>
      <c r="EN407" s="57"/>
      <c r="EO407" s="57"/>
      <c r="EP407" s="57"/>
      <c r="EQ407" s="101"/>
      <c r="ER407" s="557"/>
    </row>
    <row r="408" spans="1:148" ht="15" customHeight="1" x14ac:dyDescent="0.25">
      <c r="A408" s="625"/>
      <c r="B408" s="1343" t="str">
        <f t="shared" si="25"/>
        <v>Desk 88</v>
      </c>
      <c r="C408" s="1348" t="str">
        <f>IF(ISBLANK(TB!C274), "", TB!C274)</f>
        <v/>
      </c>
      <c r="D408" s="1348" t="str">
        <f>IF(ISBLANK(TB!D274), "", TB!D274)</f>
        <v/>
      </c>
      <c r="E408" s="1348" t="str">
        <f>IF(ISBLANK(TB!E274), "", TB!E274)</f>
        <v/>
      </c>
      <c r="F408" s="1348" t="str">
        <f>IF(ISBLANK(TB!F274), "", TB!F274)</f>
        <v/>
      </c>
      <c r="G408" s="57"/>
      <c r="H408" s="57"/>
      <c r="I408" s="57"/>
      <c r="J408" s="57"/>
      <c r="K408" s="57"/>
      <c r="L408" s="57"/>
      <c r="M408" s="57"/>
      <c r="N408" s="57"/>
      <c r="O408" s="57"/>
      <c r="P408" s="57"/>
      <c r="Q408" s="57"/>
      <c r="R408" s="57"/>
      <c r="S408" s="57"/>
      <c r="T408" s="57"/>
      <c r="U408" s="57"/>
      <c r="V408" s="57"/>
      <c r="W408" s="57"/>
      <c r="X408" s="57"/>
      <c r="Y408" s="57"/>
      <c r="Z408" s="57"/>
      <c r="AA408" s="57"/>
      <c r="AB408" s="57"/>
      <c r="AC408" s="57"/>
      <c r="AD408" s="57"/>
      <c r="AE408" s="57"/>
      <c r="AF408" s="57"/>
      <c r="AG408" s="57"/>
      <c r="AH408" s="57"/>
      <c r="AI408" s="57"/>
      <c r="AJ408" s="57"/>
      <c r="AK408" s="57"/>
      <c r="AL408" s="57"/>
      <c r="AM408" s="57"/>
      <c r="AN408" s="57"/>
      <c r="AO408" s="57"/>
      <c r="AP408" s="57"/>
      <c r="AQ408" s="57"/>
      <c r="AR408" s="57"/>
      <c r="AS408" s="57"/>
      <c r="AT408" s="57"/>
      <c r="AU408" s="57"/>
      <c r="AV408" s="57"/>
      <c r="AW408" s="57"/>
      <c r="AX408" s="57"/>
      <c r="AY408" s="57"/>
      <c r="AZ408" s="57"/>
      <c r="BA408" s="57"/>
      <c r="BB408" s="57"/>
      <c r="BC408" s="57"/>
      <c r="BD408" s="57"/>
      <c r="BE408" s="57"/>
      <c r="BF408" s="57"/>
      <c r="BG408" s="57"/>
      <c r="BH408" s="57"/>
      <c r="BI408" s="57"/>
      <c r="BJ408" s="57"/>
      <c r="BK408" s="57"/>
      <c r="BL408" s="57"/>
      <c r="BM408" s="57"/>
      <c r="BN408" s="57"/>
      <c r="BO408" s="57"/>
      <c r="BP408" s="57"/>
      <c r="BQ408" s="57"/>
      <c r="BR408" s="57"/>
      <c r="BS408" s="57"/>
      <c r="BT408" s="57"/>
      <c r="BU408" s="57"/>
      <c r="BV408" s="57"/>
      <c r="BW408" s="57"/>
      <c r="BX408" s="57"/>
      <c r="BY408" s="57"/>
      <c r="BZ408" s="57"/>
      <c r="CA408" s="57"/>
      <c r="CB408" s="57"/>
      <c r="CC408" s="57"/>
      <c r="CD408" s="57"/>
      <c r="CE408" s="57"/>
      <c r="CF408" s="57"/>
      <c r="CG408" s="57"/>
      <c r="CH408" s="57"/>
      <c r="CI408" s="57"/>
      <c r="CJ408" s="57"/>
      <c r="CK408" s="57"/>
      <c r="CL408" s="57"/>
      <c r="CM408" s="57"/>
      <c r="CN408" s="57"/>
      <c r="CO408" s="57"/>
      <c r="CP408" s="57"/>
      <c r="CQ408" s="57"/>
      <c r="CR408" s="57"/>
      <c r="CS408" s="57"/>
      <c r="CT408" s="57"/>
      <c r="CU408" s="57"/>
      <c r="CV408" s="57"/>
      <c r="CW408" s="57"/>
      <c r="CX408" s="57"/>
      <c r="CY408" s="57"/>
      <c r="CZ408" s="57"/>
      <c r="DA408" s="57"/>
      <c r="DB408" s="57"/>
      <c r="DC408" s="57"/>
      <c r="DD408" s="57"/>
      <c r="DE408" s="57"/>
      <c r="DF408" s="57"/>
      <c r="DG408" s="57"/>
      <c r="DH408" s="57"/>
      <c r="DI408" s="57"/>
      <c r="DJ408" s="57"/>
      <c r="DK408" s="57"/>
      <c r="DL408" s="57"/>
      <c r="DM408" s="57"/>
      <c r="DN408" s="57"/>
      <c r="DO408" s="57"/>
      <c r="DP408" s="57"/>
      <c r="DQ408" s="57"/>
      <c r="DR408" s="57"/>
      <c r="DS408" s="57"/>
      <c r="DT408" s="57"/>
      <c r="DU408" s="57"/>
      <c r="DV408" s="101"/>
      <c r="DW408" s="57"/>
      <c r="DX408" s="57"/>
      <c r="DY408" s="57"/>
      <c r="DZ408" s="57"/>
      <c r="EA408" s="57"/>
      <c r="EB408" s="57"/>
      <c r="EC408" s="57"/>
      <c r="ED408" s="57"/>
      <c r="EE408" s="57"/>
      <c r="EF408" s="57"/>
      <c r="EG408" s="57"/>
      <c r="EH408" s="57"/>
      <c r="EI408" s="57"/>
      <c r="EJ408" s="57"/>
      <c r="EK408" s="57"/>
      <c r="EL408" s="57"/>
      <c r="EM408" s="57"/>
      <c r="EN408" s="57"/>
      <c r="EO408" s="57"/>
      <c r="EP408" s="57"/>
      <c r="EQ408" s="101"/>
      <c r="ER408" s="557"/>
    </row>
    <row r="409" spans="1:148" ht="15" customHeight="1" x14ac:dyDescent="0.25">
      <c r="A409" s="625"/>
      <c r="B409" s="1343" t="str">
        <f t="shared" si="25"/>
        <v>Desk 89</v>
      </c>
      <c r="C409" s="1348" t="str">
        <f>IF(ISBLANK(TB!C275), "", TB!C275)</f>
        <v/>
      </c>
      <c r="D409" s="1348" t="str">
        <f>IF(ISBLANK(TB!D275), "", TB!D275)</f>
        <v/>
      </c>
      <c r="E409" s="1348" t="str">
        <f>IF(ISBLANK(TB!E275), "", TB!E275)</f>
        <v/>
      </c>
      <c r="F409" s="1348" t="str">
        <f>IF(ISBLANK(TB!F275), "", TB!F275)</f>
        <v/>
      </c>
      <c r="G409" s="57"/>
      <c r="H409" s="57"/>
      <c r="I409" s="57"/>
      <c r="J409" s="57"/>
      <c r="K409" s="57"/>
      <c r="L409" s="57"/>
      <c r="M409" s="57"/>
      <c r="N409" s="57"/>
      <c r="O409" s="57"/>
      <c r="P409" s="57"/>
      <c r="Q409" s="57"/>
      <c r="R409" s="57"/>
      <c r="S409" s="57"/>
      <c r="T409" s="57"/>
      <c r="U409" s="57"/>
      <c r="V409" s="57"/>
      <c r="W409" s="57"/>
      <c r="X409" s="57"/>
      <c r="Y409" s="57"/>
      <c r="Z409" s="57"/>
      <c r="AA409" s="57"/>
      <c r="AB409" s="57"/>
      <c r="AC409" s="57"/>
      <c r="AD409" s="57"/>
      <c r="AE409" s="57"/>
      <c r="AF409" s="57"/>
      <c r="AG409" s="57"/>
      <c r="AH409" s="57"/>
      <c r="AI409" s="57"/>
      <c r="AJ409" s="57"/>
      <c r="AK409" s="57"/>
      <c r="AL409" s="57"/>
      <c r="AM409" s="57"/>
      <c r="AN409" s="57"/>
      <c r="AO409" s="57"/>
      <c r="AP409" s="57"/>
      <c r="AQ409" s="57"/>
      <c r="AR409" s="57"/>
      <c r="AS409" s="57"/>
      <c r="AT409" s="57"/>
      <c r="AU409" s="57"/>
      <c r="AV409" s="57"/>
      <c r="AW409" s="57"/>
      <c r="AX409" s="57"/>
      <c r="AY409" s="57"/>
      <c r="AZ409" s="57"/>
      <c r="BA409" s="57"/>
      <c r="BB409" s="57"/>
      <c r="BC409" s="57"/>
      <c r="BD409" s="57"/>
      <c r="BE409" s="57"/>
      <c r="BF409" s="57"/>
      <c r="BG409" s="57"/>
      <c r="BH409" s="57"/>
      <c r="BI409" s="57"/>
      <c r="BJ409" s="57"/>
      <c r="BK409" s="57"/>
      <c r="BL409" s="57"/>
      <c r="BM409" s="57"/>
      <c r="BN409" s="57"/>
      <c r="BO409" s="57"/>
      <c r="BP409" s="57"/>
      <c r="BQ409" s="57"/>
      <c r="BR409" s="57"/>
      <c r="BS409" s="57"/>
      <c r="BT409" s="57"/>
      <c r="BU409" s="57"/>
      <c r="BV409" s="57"/>
      <c r="BW409" s="57"/>
      <c r="BX409" s="57"/>
      <c r="BY409" s="57"/>
      <c r="BZ409" s="57"/>
      <c r="CA409" s="57"/>
      <c r="CB409" s="57"/>
      <c r="CC409" s="57"/>
      <c r="CD409" s="57"/>
      <c r="CE409" s="57"/>
      <c r="CF409" s="57"/>
      <c r="CG409" s="57"/>
      <c r="CH409" s="57"/>
      <c r="CI409" s="57"/>
      <c r="CJ409" s="57"/>
      <c r="CK409" s="57"/>
      <c r="CL409" s="57"/>
      <c r="CM409" s="57"/>
      <c r="CN409" s="57"/>
      <c r="CO409" s="57"/>
      <c r="CP409" s="57"/>
      <c r="CQ409" s="57"/>
      <c r="CR409" s="57"/>
      <c r="CS409" s="57"/>
      <c r="CT409" s="57"/>
      <c r="CU409" s="57"/>
      <c r="CV409" s="57"/>
      <c r="CW409" s="57"/>
      <c r="CX409" s="57"/>
      <c r="CY409" s="57"/>
      <c r="CZ409" s="57"/>
      <c r="DA409" s="57"/>
      <c r="DB409" s="57"/>
      <c r="DC409" s="57"/>
      <c r="DD409" s="57"/>
      <c r="DE409" s="57"/>
      <c r="DF409" s="57"/>
      <c r="DG409" s="57"/>
      <c r="DH409" s="57"/>
      <c r="DI409" s="57"/>
      <c r="DJ409" s="57"/>
      <c r="DK409" s="57"/>
      <c r="DL409" s="57"/>
      <c r="DM409" s="57"/>
      <c r="DN409" s="57"/>
      <c r="DO409" s="57"/>
      <c r="DP409" s="57"/>
      <c r="DQ409" s="57"/>
      <c r="DR409" s="57"/>
      <c r="DS409" s="57"/>
      <c r="DT409" s="57"/>
      <c r="DU409" s="57"/>
      <c r="DV409" s="101"/>
      <c r="DW409" s="57"/>
      <c r="DX409" s="57"/>
      <c r="DY409" s="57"/>
      <c r="DZ409" s="57"/>
      <c r="EA409" s="57"/>
      <c r="EB409" s="57"/>
      <c r="EC409" s="57"/>
      <c r="ED409" s="57"/>
      <c r="EE409" s="57"/>
      <c r="EF409" s="57"/>
      <c r="EG409" s="57"/>
      <c r="EH409" s="57"/>
      <c r="EI409" s="57"/>
      <c r="EJ409" s="57"/>
      <c r="EK409" s="57"/>
      <c r="EL409" s="57"/>
      <c r="EM409" s="57"/>
      <c r="EN409" s="57"/>
      <c r="EO409" s="57"/>
      <c r="EP409" s="57"/>
      <c r="EQ409" s="101"/>
      <c r="ER409" s="557"/>
    </row>
    <row r="410" spans="1:148" ht="15" customHeight="1" x14ac:dyDescent="0.25">
      <c r="A410" s="625"/>
      <c r="B410" s="1343" t="str">
        <f t="shared" si="25"/>
        <v>Desk 90</v>
      </c>
      <c r="C410" s="1348" t="str">
        <f>IF(ISBLANK(TB!C276), "", TB!C276)</f>
        <v/>
      </c>
      <c r="D410" s="1348" t="str">
        <f>IF(ISBLANK(TB!D276), "", TB!D276)</f>
        <v/>
      </c>
      <c r="E410" s="1348" t="str">
        <f>IF(ISBLANK(TB!E276), "", TB!E276)</f>
        <v/>
      </c>
      <c r="F410" s="1348" t="str">
        <f>IF(ISBLANK(TB!F276), "", TB!F276)</f>
        <v/>
      </c>
      <c r="G410" s="57"/>
      <c r="H410" s="57"/>
      <c r="I410" s="57"/>
      <c r="J410" s="57"/>
      <c r="K410" s="57"/>
      <c r="L410" s="57"/>
      <c r="M410" s="57"/>
      <c r="N410" s="57"/>
      <c r="O410" s="57"/>
      <c r="P410" s="57"/>
      <c r="Q410" s="57"/>
      <c r="R410" s="57"/>
      <c r="S410" s="57"/>
      <c r="T410" s="57"/>
      <c r="U410" s="57"/>
      <c r="V410" s="57"/>
      <c r="W410" s="57"/>
      <c r="X410" s="57"/>
      <c r="Y410" s="57"/>
      <c r="Z410" s="57"/>
      <c r="AA410" s="57"/>
      <c r="AB410" s="57"/>
      <c r="AC410" s="57"/>
      <c r="AD410" s="57"/>
      <c r="AE410" s="57"/>
      <c r="AF410" s="57"/>
      <c r="AG410" s="57"/>
      <c r="AH410" s="57"/>
      <c r="AI410" s="57"/>
      <c r="AJ410" s="57"/>
      <c r="AK410" s="57"/>
      <c r="AL410" s="57"/>
      <c r="AM410" s="57"/>
      <c r="AN410" s="57"/>
      <c r="AO410" s="57"/>
      <c r="AP410" s="57"/>
      <c r="AQ410" s="57"/>
      <c r="AR410" s="57"/>
      <c r="AS410" s="57"/>
      <c r="AT410" s="57"/>
      <c r="AU410" s="57"/>
      <c r="AV410" s="57"/>
      <c r="AW410" s="57"/>
      <c r="AX410" s="57"/>
      <c r="AY410" s="57"/>
      <c r="AZ410" s="57"/>
      <c r="BA410" s="57"/>
      <c r="BB410" s="57"/>
      <c r="BC410" s="57"/>
      <c r="BD410" s="57"/>
      <c r="BE410" s="57"/>
      <c r="BF410" s="57"/>
      <c r="BG410" s="57"/>
      <c r="BH410" s="57"/>
      <c r="BI410" s="57"/>
      <c r="BJ410" s="57"/>
      <c r="BK410" s="57"/>
      <c r="BL410" s="57"/>
      <c r="BM410" s="57"/>
      <c r="BN410" s="57"/>
      <c r="BO410" s="57"/>
      <c r="BP410" s="57"/>
      <c r="BQ410" s="57"/>
      <c r="BR410" s="57"/>
      <c r="BS410" s="57"/>
      <c r="BT410" s="57"/>
      <c r="BU410" s="57"/>
      <c r="BV410" s="57"/>
      <c r="BW410" s="57"/>
      <c r="BX410" s="57"/>
      <c r="BY410" s="57"/>
      <c r="BZ410" s="57"/>
      <c r="CA410" s="57"/>
      <c r="CB410" s="57"/>
      <c r="CC410" s="57"/>
      <c r="CD410" s="57"/>
      <c r="CE410" s="57"/>
      <c r="CF410" s="57"/>
      <c r="CG410" s="57"/>
      <c r="CH410" s="57"/>
      <c r="CI410" s="57"/>
      <c r="CJ410" s="57"/>
      <c r="CK410" s="57"/>
      <c r="CL410" s="57"/>
      <c r="CM410" s="57"/>
      <c r="CN410" s="57"/>
      <c r="CO410" s="57"/>
      <c r="CP410" s="57"/>
      <c r="CQ410" s="57"/>
      <c r="CR410" s="57"/>
      <c r="CS410" s="57"/>
      <c r="CT410" s="57"/>
      <c r="CU410" s="57"/>
      <c r="CV410" s="57"/>
      <c r="CW410" s="57"/>
      <c r="CX410" s="57"/>
      <c r="CY410" s="57"/>
      <c r="CZ410" s="57"/>
      <c r="DA410" s="57"/>
      <c r="DB410" s="57"/>
      <c r="DC410" s="57"/>
      <c r="DD410" s="57"/>
      <c r="DE410" s="57"/>
      <c r="DF410" s="57"/>
      <c r="DG410" s="57"/>
      <c r="DH410" s="57"/>
      <c r="DI410" s="57"/>
      <c r="DJ410" s="57"/>
      <c r="DK410" s="57"/>
      <c r="DL410" s="57"/>
      <c r="DM410" s="57"/>
      <c r="DN410" s="57"/>
      <c r="DO410" s="57"/>
      <c r="DP410" s="57"/>
      <c r="DQ410" s="57"/>
      <c r="DR410" s="57"/>
      <c r="DS410" s="57"/>
      <c r="DT410" s="57"/>
      <c r="DU410" s="57"/>
      <c r="DV410" s="101"/>
      <c r="DW410" s="57"/>
      <c r="DX410" s="57"/>
      <c r="DY410" s="57"/>
      <c r="DZ410" s="57"/>
      <c r="EA410" s="57"/>
      <c r="EB410" s="57"/>
      <c r="EC410" s="57"/>
      <c r="ED410" s="57"/>
      <c r="EE410" s="57"/>
      <c r="EF410" s="57"/>
      <c r="EG410" s="57"/>
      <c r="EH410" s="57"/>
      <c r="EI410" s="57"/>
      <c r="EJ410" s="57"/>
      <c r="EK410" s="57"/>
      <c r="EL410" s="57"/>
      <c r="EM410" s="57"/>
      <c r="EN410" s="57"/>
      <c r="EO410" s="57"/>
      <c r="EP410" s="57"/>
      <c r="EQ410" s="101"/>
      <c r="ER410" s="557"/>
    </row>
    <row r="411" spans="1:148" ht="15" customHeight="1" x14ac:dyDescent="0.25">
      <c r="A411" s="625"/>
      <c r="B411" s="1343" t="str">
        <f t="shared" si="25"/>
        <v>Desk 91</v>
      </c>
      <c r="C411" s="1348" t="str">
        <f>IF(ISBLANK(TB!C277), "", TB!C277)</f>
        <v/>
      </c>
      <c r="D411" s="1348" t="str">
        <f>IF(ISBLANK(TB!D277), "", TB!D277)</f>
        <v/>
      </c>
      <c r="E411" s="1348" t="str">
        <f>IF(ISBLANK(TB!E277), "", TB!E277)</f>
        <v/>
      </c>
      <c r="F411" s="1348" t="str">
        <f>IF(ISBLANK(TB!F277), "", TB!F277)</f>
        <v/>
      </c>
      <c r="G411" s="57"/>
      <c r="H411" s="57"/>
      <c r="I411" s="57"/>
      <c r="J411" s="57"/>
      <c r="K411" s="57"/>
      <c r="L411" s="57"/>
      <c r="M411" s="57"/>
      <c r="N411" s="57"/>
      <c r="O411" s="57"/>
      <c r="P411" s="57"/>
      <c r="Q411" s="57"/>
      <c r="R411" s="57"/>
      <c r="S411" s="57"/>
      <c r="T411" s="57"/>
      <c r="U411" s="57"/>
      <c r="V411" s="57"/>
      <c r="W411" s="57"/>
      <c r="X411" s="57"/>
      <c r="Y411" s="57"/>
      <c r="Z411" s="57"/>
      <c r="AA411" s="57"/>
      <c r="AB411" s="57"/>
      <c r="AC411" s="57"/>
      <c r="AD411" s="57"/>
      <c r="AE411" s="57"/>
      <c r="AF411" s="57"/>
      <c r="AG411" s="57"/>
      <c r="AH411" s="57"/>
      <c r="AI411" s="57"/>
      <c r="AJ411" s="57"/>
      <c r="AK411" s="57"/>
      <c r="AL411" s="57"/>
      <c r="AM411" s="57"/>
      <c r="AN411" s="57"/>
      <c r="AO411" s="57"/>
      <c r="AP411" s="57"/>
      <c r="AQ411" s="57"/>
      <c r="AR411" s="57"/>
      <c r="AS411" s="57"/>
      <c r="AT411" s="57"/>
      <c r="AU411" s="57"/>
      <c r="AV411" s="57"/>
      <c r="AW411" s="57"/>
      <c r="AX411" s="57"/>
      <c r="AY411" s="57"/>
      <c r="AZ411" s="57"/>
      <c r="BA411" s="57"/>
      <c r="BB411" s="57"/>
      <c r="BC411" s="57"/>
      <c r="BD411" s="57"/>
      <c r="BE411" s="57"/>
      <c r="BF411" s="57"/>
      <c r="BG411" s="57"/>
      <c r="BH411" s="57"/>
      <c r="BI411" s="57"/>
      <c r="BJ411" s="57"/>
      <c r="BK411" s="57"/>
      <c r="BL411" s="57"/>
      <c r="BM411" s="57"/>
      <c r="BN411" s="57"/>
      <c r="BO411" s="57"/>
      <c r="BP411" s="57"/>
      <c r="BQ411" s="57"/>
      <c r="BR411" s="57"/>
      <c r="BS411" s="57"/>
      <c r="BT411" s="57"/>
      <c r="BU411" s="57"/>
      <c r="BV411" s="57"/>
      <c r="BW411" s="57"/>
      <c r="BX411" s="57"/>
      <c r="BY411" s="57"/>
      <c r="BZ411" s="57"/>
      <c r="CA411" s="57"/>
      <c r="CB411" s="57"/>
      <c r="CC411" s="57"/>
      <c r="CD411" s="57"/>
      <c r="CE411" s="57"/>
      <c r="CF411" s="57"/>
      <c r="CG411" s="57"/>
      <c r="CH411" s="57"/>
      <c r="CI411" s="57"/>
      <c r="CJ411" s="57"/>
      <c r="CK411" s="57"/>
      <c r="CL411" s="57"/>
      <c r="CM411" s="57"/>
      <c r="CN411" s="57"/>
      <c r="CO411" s="57"/>
      <c r="CP411" s="57"/>
      <c r="CQ411" s="57"/>
      <c r="CR411" s="57"/>
      <c r="CS411" s="57"/>
      <c r="CT411" s="57"/>
      <c r="CU411" s="57"/>
      <c r="CV411" s="57"/>
      <c r="CW411" s="57"/>
      <c r="CX411" s="57"/>
      <c r="CY411" s="57"/>
      <c r="CZ411" s="57"/>
      <c r="DA411" s="57"/>
      <c r="DB411" s="57"/>
      <c r="DC411" s="57"/>
      <c r="DD411" s="57"/>
      <c r="DE411" s="57"/>
      <c r="DF411" s="57"/>
      <c r="DG411" s="57"/>
      <c r="DH411" s="57"/>
      <c r="DI411" s="57"/>
      <c r="DJ411" s="57"/>
      <c r="DK411" s="57"/>
      <c r="DL411" s="57"/>
      <c r="DM411" s="57"/>
      <c r="DN411" s="57"/>
      <c r="DO411" s="57"/>
      <c r="DP411" s="57"/>
      <c r="DQ411" s="57"/>
      <c r="DR411" s="57"/>
      <c r="DS411" s="57"/>
      <c r="DT411" s="57"/>
      <c r="DU411" s="57"/>
      <c r="DV411" s="101"/>
      <c r="DW411" s="57"/>
      <c r="DX411" s="57"/>
      <c r="DY411" s="57"/>
      <c r="DZ411" s="57"/>
      <c r="EA411" s="57"/>
      <c r="EB411" s="57"/>
      <c r="EC411" s="57"/>
      <c r="ED411" s="57"/>
      <c r="EE411" s="57"/>
      <c r="EF411" s="57"/>
      <c r="EG411" s="57"/>
      <c r="EH411" s="57"/>
      <c r="EI411" s="57"/>
      <c r="EJ411" s="57"/>
      <c r="EK411" s="57"/>
      <c r="EL411" s="57"/>
      <c r="EM411" s="57"/>
      <c r="EN411" s="57"/>
      <c r="EO411" s="57"/>
      <c r="EP411" s="57"/>
      <c r="EQ411" s="101"/>
      <c r="ER411" s="557"/>
    </row>
    <row r="412" spans="1:148" ht="15" customHeight="1" x14ac:dyDescent="0.25">
      <c r="A412" s="625"/>
      <c r="B412" s="1343" t="str">
        <f t="shared" si="25"/>
        <v>Desk 92</v>
      </c>
      <c r="C412" s="1348" t="str">
        <f>IF(ISBLANK(TB!C278), "", TB!C278)</f>
        <v/>
      </c>
      <c r="D412" s="1348" t="str">
        <f>IF(ISBLANK(TB!D278), "", TB!D278)</f>
        <v/>
      </c>
      <c r="E412" s="1348" t="str">
        <f>IF(ISBLANK(TB!E278), "", TB!E278)</f>
        <v/>
      </c>
      <c r="F412" s="1348" t="str">
        <f>IF(ISBLANK(TB!F278), "", TB!F278)</f>
        <v/>
      </c>
      <c r="G412" s="57"/>
      <c r="H412" s="57"/>
      <c r="I412" s="57"/>
      <c r="J412" s="57"/>
      <c r="K412" s="57"/>
      <c r="L412" s="57"/>
      <c r="M412" s="57"/>
      <c r="N412" s="57"/>
      <c r="O412" s="57"/>
      <c r="P412" s="57"/>
      <c r="Q412" s="57"/>
      <c r="R412" s="57"/>
      <c r="S412" s="57"/>
      <c r="T412" s="57"/>
      <c r="U412" s="57"/>
      <c r="V412" s="57"/>
      <c r="W412" s="57"/>
      <c r="X412" s="57"/>
      <c r="Y412" s="57"/>
      <c r="Z412" s="57"/>
      <c r="AA412" s="57"/>
      <c r="AB412" s="57"/>
      <c r="AC412" s="57"/>
      <c r="AD412" s="57"/>
      <c r="AE412" s="57"/>
      <c r="AF412" s="57"/>
      <c r="AG412" s="57"/>
      <c r="AH412" s="57"/>
      <c r="AI412" s="57"/>
      <c r="AJ412" s="57"/>
      <c r="AK412" s="57"/>
      <c r="AL412" s="57"/>
      <c r="AM412" s="57"/>
      <c r="AN412" s="57"/>
      <c r="AO412" s="57"/>
      <c r="AP412" s="57"/>
      <c r="AQ412" s="57"/>
      <c r="AR412" s="57"/>
      <c r="AS412" s="57"/>
      <c r="AT412" s="57"/>
      <c r="AU412" s="57"/>
      <c r="AV412" s="57"/>
      <c r="AW412" s="57"/>
      <c r="AX412" s="57"/>
      <c r="AY412" s="57"/>
      <c r="AZ412" s="57"/>
      <c r="BA412" s="57"/>
      <c r="BB412" s="57"/>
      <c r="BC412" s="57"/>
      <c r="BD412" s="57"/>
      <c r="BE412" s="57"/>
      <c r="BF412" s="57"/>
      <c r="BG412" s="57"/>
      <c r="BH412" s="57"/>
      <c r="BI412" s="57"/>
      <c r="BJ412" s="57"/>
      <c r="BK412" s="57"/>
      <c r="BL412" s="57"/>
      <c r="BM412" s="57"/>
      <c r="BN412" s="57"/>
      <c r="BO412" s="57"/>
      <c r="BP412" s="57"/>
      <c r="BQ412" s="57"/>
      <c r="BR412" s="57"/>
      <c r="BS412" s="57"/>
      <c r="BT412" s="57"/>
      <c r="BU412" s="57"/>
      <c r="BV412" s="57"/>
      <c r="BW412" s="57"/>
      <c r="BX412" s="57"/>
      <c r="BY412" s="57"/>
      <c r="BZ412" s="57"/>
      <c r="CA412" s="57"/>
      <c r="CB412" s="57"/>
      <c r="CC412" s="57"/>
      <c r="CD412" s="57"/>
      <c r="CE412" s="57"/>
      <c r="CF412" s="57"/>
      <c r="CG412" s="57"/>
      <c r="CH412" s="57"/>
      <c r="CI412" s="57"/>
      <c r="CJ412" s="57"/>
      <c r="CK412" s="57"/>
      <c r="CL412" s="57"/>
      <c r="CM412" s="57"/>
      <c r="CN412" s="57"/>
      <c r="CO412" s="57"/>
      <c r="CP412" s="57"/>
      <c r="CQ412" s="57"/>
      <c r="CR412" s="57"/>
      <c r="CS412" s="57"/>
      <c r="CT412" s="57"/>
      <c r="CU412" s="57"/>
      <c r="CV412" s="57"/>
      <c r="CW412" s="57"/>
      <c r="CX412" s="57"/>
      <c r="CY412" s="57"/>
      <c r="CZ412" s="57"/>
      <c r="DA412" s="57"/>
      <c r="DB412" s="57"/>
      <c r="DC412" s="57"/>
      <c r="DD412" s="57"/>
      <c r="DE412" s="57"/>
      <c r="DF412" s="57"/>
      <c r="DG412" s="57"/>
      <c r="DH412" s="57"/>
      <c r="DI412" s="57"/>
      <c r="DJ412" s="57"/>
      <c r="DK412" s="57"/>
      <c r="DL412" s="57"/>
      <c r="DM412" s="57"/>
      <c r="DN412" s="57"/>
      <c r="DO412" s="57"/>
      <c r="DP412" s="57"/>
      <c r="DQ412" s="57"/>
      <c r="DR412" s="57"/>
      <c r="DS412" s="57"/>
      <c r="DT412" s="57"/>
      <c r="DU412" s="57"/>
      <c r="DV412" s="101"/>
      <c r="DW412" s="57"/>
      <c r="DX412" s="57"/>
      <c r="DY412" s="57"/>
      <c r="DZ412" s="57"/>
      <c r="EA412" s="57"/>
      <c r="EB412" s="57"/>
      <c r="EC412" s="57"/>
      <c r="ED412" s="57"/>
      <c r="EE412" s="57"/>
      <c r="EF412" s="57"/>
      <c r="EG412" s="57"/>
      <c r="EH412" s="57"/>
      <c r="EI412" s="57"/>
      <c r="EJ412" s="57"/>
      <c r="EK412" s="57"/>
      <c r="EL412" s="57"/>
      <c r="EM412" s="57"/>
      <c r="EN412" s="57"/>
      <c r="EO412" s="57"/>
      <c r="EP412" s="57"/>
      <c r="EQ412" s="101"/>
      <c r="ER412" s="557"/>
    </row>
    <row r="413" spans="1:148" ht="15" customHeight="1" x14ac:dyDescent="0.25">
      <c r="A413" s="625"/>
      <c r="B413" s="1343" t="str">
        <f t="shared" si="25"/>
        <v>Desk 93</v>
      </c>
      <c r="C413" s="1348" t="str">
        <f>IF(ISBLANK(TB!C279), "", TB!C279)</f>
        <v/>
      </c>
      <c r="D413" s="1348" t="str">
        <f>IF(ISBLANK(TB!D279), "", TB!D279)</f>
        <v/>
      </c>
      <c r="E413" s="1348" t="str">
        <f>IF(ISBLANK(TB!E279), "", TB!E279)</f>
        <v/>
      </c>
      <c r="F413" s="1348" t="str">
        <f>IF(ISBLANK(TB!F279), "", TB!F279)</f>
        <v/>
      </c>
      <c r="G413" s="57"/>
      <c r="H413" s="57"/>
      <c r="I413" s="57"/>
      <c r="J413" s="57"/>
      <c r="K413" s="57"/>
      <c r="L413" s="57"/>
      <c r="M413" s="57"/>
      <c r="N413" s="57"/>
      <c r="O413" s="57"/>
      <c r="P413" s="57"/>
      <c r="Q413" s="57"/>
      <c r="R413" s="57"/>
      <c r="S413" s="57"/>
      <c r="T413" s="57"/>
      <c r="U413" s="57"/>
      <c r="V413" s="57"/>
      <c r="W413" s="57"/>
      <c r="X413" s="57"/>
      <c r="Y413" s="57"/>
      <c r="Z413" s="57"/>
      <c r="AA413" s="57"/>
      <c r="AB413" s="57"/>
      <c r="AC413" s="57"/>
      <c r="AD413" s="57"/>
      <c r="AE413" s="57"/>
      <c r="AF413" s="57"/>
      <c r="AG413" s="57"/>
      <c r="AH413" s="57"/>
      <c r="AI413" s="57"/>
      <c r="AJ413" s="57"/>
      <c r="AK413" s="57"/>
      <c r="AL413" s="57"/>
      <c r="AM413" s="57"/>
      <c r="AN413" s="57"/>
      <c r="AO413" s="57"/>
      <c r="AP413" s="57"/>
      <c r="AQ413" s="57"/>
      <c r="AR413" s="57"/>
      <c r="AS413" s="57"/>
      <c r="AT413" s="57"/>
      <c r="AU413" s="57"/>
      <c r="AV413" s="57"/>
      <c r="AW413" s="57"/>
      <c r="AX413" s="57"/>
      <c r="AY413" s="57"/>
      <c r="AZ413" s="57"/>
      <c r="BA413" s="57"/>
      <c r="BB413" s="57"/>
      <c r="BC413" s="57"/>
      <c r="BD413" s="57"/>
      <c r="BE413" s="57"/>
      <c r="BF413" s="57"/>
      <c r="BG413" s="57"/>
      <c r="BH413" s="57"/>
      <c r="BI413" s="57"/>
      <c r="BJ413" s="57"/>
      <c r="BK413" s="57"/>
      <c r="BL413" s="57"/>
      <c r="BM413" s="57"/>
      <c r="BN413" s="57"/>
      <c r="BO413" s="57"/>
      <c r="BP413" s="57"/>
      <c r="BQ413" s="57"/>
      <c r="BR413" s="57"/>
      <c r="BS413" s="57"/>
      <c r="BT413" s="57"/>
      <c r="BU413" s="57"/>
      <c r="BV413" s="57"/>
      <c r="BW413" s="57"/>
      <c r="BX413" s="57"/>
      <c r="BY413" s="57"/>
      <c r="BZ413" s="57"/>
      <c r="CA413" s="57"/>
      <c r="CB413" s="57"/>
      <c r="CC413" s="57"/>
      <c r="CD413" s="57"/>
      <c r="CE413" s="57"/>
      <c r="CF413" s="57"/>
      <c r="CG413" s="57"/>
      <c r="CH413" s="57"/>
      <c r="CI413" s="57"/>
      <c r="CJ413" s="57"/>
      <c r="CK413" s="57"/>
      <c r="CL413" s="57"/>
      <c r="CM413" s="57"/>
      <c r="CN413" s="57"/>
      <c r="CO413" s="57"/>
      <c r="CP413" s="57"/>
      <c r="CQ413" s="57"/>
      <c r="CR413" s="57"/>
      <c r="CS413" s="57"/>
      <c r="CT413" s="57"/>
      <c r="CU413" s="57"/>
      <c r="CV413" s="57"/>
      <c r="CW413" s="57"/>
      <c r="CX413" s="57"/>
      <c r="CY413" s="57"/>
      <c r="CZ413" s="57"/>
      <c r="DA413" s="57"/>
      <c r="DB413" s="57"/>
      <c r="DC413" s="57"/>
      <c r="DD413" s="57"/>
      <c r="DE413" s="57"/>
      <c r="DF413" s="57"/>
      <c r="DG413" s="57"/>
      <c r="DH413" s="57"/>
      <c r="DI413" s="57"/>
      <c r="DJ413" s="57"/>
      <c r="DK413" s="57"/>
      <c r="DL413" s="57"/>
      <c r="DM413" s="57"/>
      <c r="DN413" s="57"/>
      <c r="DO413" s="57"/>
      <c r="DP413" s="57"/>
      <c r="DQ413" s="57"/>
      <c r="DR413" s="57"/>
      <c r="DS413" s="57"/>
      <c r="DT413" s="57"/>
      <c r="DU413" s="57"/>
      <c r="DV413" s="101"/>
      <c r="DW413" s="57"/>
      <c r="DX413" s="57"/>
      <c r="DY413" s="57"/>
      <c r="DZ413" s="57"/>
      <c r="EA413" s="57"/>
      <c r="EB413" s="57"/>
      <c r="EC413" s="57"/>
      <c r="ED413" s="57"/>
      <c r="EE413" s="57"/>
      <c r="EF413" s="57"/>
      <c r="EG413" s="57"/>
      <c r="EH413" s="57"/>
      <c r="EI413" s="57"/>
      <c r="EJ413" s="57"/>
      <c r="EK413" s="57"/>
      <c r="EL413" s="57"/>
      <c r="EM413" s="57"/>
      <c r="EN413" s="57"/>
      <c r="EO413" s="57"/>
      <c r="EP413" s="57"/>
      <c r="EQ413" s="101"/>
      <c r="ER413" s="557"/>
    </row>
    <row r="414" spans="1:148" ht="15" customHeight="1" x14ac:dyDescent="0.25">
      <c r="A414" s="625"/>
      <c r="B414" s="1343" t="str">
        <f t="shared" si="25"/>
        <v>Desk 94</v>
      </c>
      <c r="C414" s="1348" t="str">
        <f>IF(ISBLANK(TB!C280), "", TB!C280)</f>
        <v/>
      </c>
      <c r="D414" s="1348" t="str">
        <f>IF(ISBLANK(TB!D280), "", TB!D280)</f>
        <v/>
      </c>
      <c r="E414" s="1348" t="str">
        <f>IF(ISBLANK(TB!E280), "", TB!E280)</f>
        <v/>
      </c>
      <c r="F414" s="1348" t="str">
        <f>IF(ISBLANK(TB!F280), "", TB!F280)</f>
        <v/>
      </c>
      <c r="G414" s="57"/>
      <c r="H414" s="57"/>
      <c r="I414" s="57"/>
      <c r="J414" s="57"/>
      <c r="K414" s="57"/>
      <c r="L414" s="57"/>
      <c r="M414" s="57"/>
      <c r="N414" s="57"/>
      <c r="O414" s="57"/>
      <c r="P414" s="57"/>
      <c r="Q414" s="57"/>
      <c r="R414" s="57"/>
      <c r="S414" s="57"/>
      <c r="T414" s="57"/>
      <c r="U414" s="57"/>
      <c r="V414" s="57"/>
      <c r="W414" s="57"/>
      <c r="X414" s="57"/>
      <c r="Y414" s="57"/>
      <c r="Z414" s="57"/>
      <c r="AA414" s="57"/>
      <c r="AB414" s="57"/>
      <c r="AC414" s="57"/>
      <c r="AD414" s="57"/>
      <c r="AE414" s="57"/>
      <c r="AF414" s="57"/>
      <c r="AG414" s="57"/>
      <c r="AH414" s="57"/>
      <c r="AI414" s="57"/>
      <c r="AJ414" s="57"/>
      <c r="AK414" s="57"/>
      <c r="AL414" s="57"/>
      <c r="AM414" s="57"/>
      <c r="AN414" s="57"/>
      <c r="AO414" s="57"/>
      <c r="AP414" s="57"/>
      <c r="AQ414" s="57"/>
      <c r="AR414" s="57"/>
      <c r="AS414" s="57"/>
      <c r="AT414" s="57"/>
      <c r="AU414" s="57"/>
      <c r="AV414" s="57"/>
      <c r="AW414" s="57"/>
      <c r="AX414" s="57"/>
      <c r="AY414" s="57"/>
      <c r="AZ414" s="57"/>
      <c r="BA414" s="57"/>
      <c r="BB414" s="57"/>
      <c r="BC414" s="57"/>
      <c r="BD414" s="57"/>
      <c r="BE414" s="57"/>
      <c r="BF414" s="57"/>
      <c r="BG414" s="57"/>
      <c r="BH414" s="57"/>
      <c r="BI414" s="57"/>
      <c r="BJ414" s="57"/>
      <c r="BK414" s="57"/>
      <c r="BL414" s="57"/>
      <c r="BM414" s="57"/>
      <c r="BN414" s="57"/>
      <c r="BO414" s="57"/>
      <c r="BP414" s="57"/>
      <c r="BQ414" s="57"/>
      <c r="BR414" s="57"/>
      <c r="BS414" s="57"/>
      <c r="BT414" s="57"/>
      <c r="BU414" s="57"/>
      <c r="BV414" s="57"/>
      <c r="BW414" s="57"/>
      <c r="BX414" s="57"/>
      <c r="BY414" s="57"/>
      <c r="BZ414" s="57"/>
      <c r="CA414" s="57"/>
      <c r="CB414" s="57"/>
      <c r="CC414" s="57"/>
      <c r="CD414" s="57"/>
      <c r="CE414" s="57"/>
      <c r="CF414" s="57"/>
      <c r="CG414" s="57"/>
      <c r="CH414" s="57"/>
      <c r="CI414" s="57"/>
      <c r="CJ414" s="57"/>
      <c r="CK414" s="57"/>
      <c r="CL414" s="57"/>
      <c r="CM414" s="57"/>
      <c r="CN414" s="57"/>
      <c r="CO414" s="57"/>
      <c r="CP414" s="57"/>
      <c r="CQ414" s="57"/>
      <c r="CR414" s="57"/>
      <c r="CS414" s="57"/>
      <c r="CT414" s="57"/>
      <c r="CU414" s="57"/>
      <c r="CV414" s="57"/>
      <c r="CW414" s="57"/>
      <c r="CX414" s="57"/>
      <c r="CY414" s="57"/>
      <c r="CZ414" s="57"/>
      <c r="DA414" s="57"/>
      <c r="DB414" s="57"/>
      <c r="DC414" s="57"/>
      <c r="DD414" s="57"/>
      <c r="DE414" s="57"/>
      <c r="DF414" s="57"/>
      <c r="DG414" s="57"/>
      <c r="DH414" s="57"/>
      <c r="DI414" s="57"/>
      <c r="DJ414" s="57"/>
      <c r="DK414" s="57"/>
      <c r="DL414" s="57"/>
      <c r="DM414" s="57"/>
      <c r="DN414" s="57"/>
      <c r="DO414" s="57"/>
      <c r="DP414" s="57"/>
      <c r="DQ414" s="57"/>
      <c r="DR414" s="57"/>
      <c r="DS414" s="57"/>
      <c r="DT414" s="57"/>
      <c r="DU414" s="57"/>
      <c r="DV414" s="101"/>
      <c r="DW414" s="57"/>
      <c r="DX414" s="57"/>
      <c r="DY414" s="57"/>
      <c r="DZ414" s="57"/>
      <c r="EA414" s="57"/>
      <c r="EB414" s="57"/>
      <c r="EC414" s="57"/>
      <c r="ED414" s="57"/>
      <c r="EE414" s="57"/>
      <c r="EF414" s="57"/>
      <c r="EG414" s="57"/>
      <c r="EH414" s="57"/>
      <c r="EI414" s="57"/>
      <c r="EJ414" s="57"/>
      <c r="EK414" s="57"/>
      <c r="EL414" s="57"/>
      <c r="EM414" s="57"/>
      <c r="EN414" s="57"/>
      <c r="EO414" s="57"/>
      <c r="EP414" s="57"/>
      <c r="EQ414" s="101"/>
      <c r="ER414" s="557"/>
    </row>
    <row r="415" spans="1:148" ht="15" customHeight="1" x14ac:dyDescent="0.25">
      <c r="A415" s="625"/>
      <c r="B415" s="1343" t="str">
        <f t="shared" si="25"/>
        <v>Desk 95</v>
      </c>
      <c r="C415" s="1348" t="str">
        <f>IF(ISBLANK(TB!C281), "", TB!C281)</f>
        <v/>
      </c>
      <c r="D415" s="1348" t="str">
        <f>IF(ISBLANK(TB!D281), "", TB!D281)</f>
        <v/>
      </c>
      <c r="E415" s="1348" t="str">
        <f>IF(ISBLANK(TB!E281), "", TB!E281)</f>
        <v/>
      </c>
      <c r="F415" s="1348" t="str">
        <f>IF(ISBLANK(TB!F281), "", TB!F281)</f>
        <v/>
      </c>
      <c r="G415" s="57"/>
      <c r="H415" s="57"/>
      <c r="I415" s="57"/>
      <c r="J415" s="57"/>
      <c r="K415" s="57"/>
      <c r="L415" s="57"/>
      <c r="M415" s="57"/>
      <c r="N415" s="57"/>
      <c r="O415" s="57"/>
      <c r="P415" s="57"/>
      <c r="Q415" s="57"/>
      <c r="R415" s="57"/>
      <c r="S415" s="57"/>
      <c r="T415" s="57"/>
      <c r="U415" s="57"/>
      <c r="V415" s="57"/>
      <c r="W415" s="57"/>
      <c r="X415" s="57"/>
      <c r="Y415" s="57"/>
      <c r="Z415" s="57"/>
      <c r="AA415" s="57"/>
      <c r="AB415" s="57"/>
      <c r="AC415" s="57"/>
      <c r="AD415" s="57"/>
      <c r="AE415" s="57"/>
      <c r="AF415" s="57"/>
      <c r="AG415" s="57"/>
      <c r="AH415" s="57"/>
      <c r="AI415" s="57"/>
      <c r="AJ415" s="57"/>
      <c r="AK415" s="57"/>
      <c r="AL415" s="57"/>
      <c r="AM415" s="57"/>
      <c r="AN415" s="57"/>
      <c r="AO415" s="57"/>
      <c r="AP415" s="57"/>
      <c r="AQ415" s="57"/>
      <c r="AR415" s="57"/>
      <c r="AS415" s="57"/>
      <c r="AT415" s="57"/>
      <c r="AU415" s="57"/>
      <c r="AV415" s="57"/>
      <c r="AW415" s="57"/>
      <c r="AX415" s="57"/>
      <c r="AY415" s="57"/>
      <c r="AZ415" s="57"/>
      <c r="BA415" s="57"/>
      <c r="BB415" s="57"/>
      <c r="BC415" s="57"/>
      <c r="BD415" s="57"/>
      <c r="BE415" s="57"/>
      <c r="BF415" s="57"/>
      <c r="BG415" s="57"/>
      <c r="BH415" s="57"/>
      <c r="BI415" s="57"/>
      <c r="BJ415" s="57"/>
      <c r="BK415" s="57"/>
      <c r="BL415" s="57"/>
      <c r="BM415" s="57"/>
      <c r="BN415" s="57"/>
      <c r="BO415" s="57"/>
      <c r="BP415" s="57"/>
      <c r="BQ415" s="57"/>
      <c r="BR415" s="57"/>
      <c r="BS415" s="57"/>
      <c r="BT415" s="57"/>
      <c r="BU415" s="57"/>
      <c r="BV415" s="57"/>
      <c r="BW415" s="57"/>
      <c r="BX415" s="57"/>
      <c r="BY415" s="57"/>
      <c r="BZ415" s="57"/>
      <c r="CA415" s="57"/>
      <c r="CB415" s="57"/>
      <c r="CC415" s="57"/>
      <c r="CD415" s="57"/>
      <c r="CE415" s="57"/>
      <c r="CF415" s="57"/>
      <c r="CG415" s="57"/>
      <c r="CH415" s="57"/>
      <c r="CI415" s="57"/>
      <c r="CJ415" s="57"/>
      <c r="CK415" s="57"/>
      <c r="CL415" s="57"/>
      <c r="CM415" s="57"/>
      <c r="CN415" s="57"/>
      <c r="CO415" s="57"/>
      <c r="CP415" s="57"/>
      <c r="CQ415" s="57"/>
      <c r="CR415" s="57"/>
      <c r="CS415" s="57"/>
      <c r="CT415" s="57"/>
      <c r="CU415" s="57"/>
      <c r="CV415" s="57"/>
      <c r="CW415" s="57"/>
      <c r="CX415" s="57"/>
      <c r="CY415" s="57"/>
      <c r="CZ415" s="57"/>
      <c r="DA415" s="57"/>
      <c r="DB415" s="57"/>
      <c r="DC415" s="57"/>
      <c r="DD415" s="57"/>
      <c r="DE415" s="57"/>
      <c r="DF415" s="57"/>
      <c r="DG415" s="57"/>
      <c r="DH415" s="57"/>
      <c r="DI415" s="57"/>
      <c r="DJ415" s="57"/>
      <c r="DK415" s="57"/>
      <c r="DL415" s="57"/>
      <c r="DM415" s="57"/>
      <c r="DN415" s="57"/>
      <c r="DO415" s="57"/>
      <c r="DP415" s="57"/>
      <c r="DQ415" s="57"/>
      <c r="DR415" s="57"/>
      <c r="DS415" s="57"/>
      <c r="DT415" s="57"/>
      <c r="DU415" s="57"/>
      <c r="DV415" s="101"/>
      <c r="DW415" s="57"/>
      <c r="DX415" s="57"/>
      <c r="DY415" s="57"/>
      <c r="DZ415" s="57"/>
      <c r="EA415" s="57"/>
      <c r="EB415" s="57"/>
      <c r="EC415" s="57"/>
      <c r="ED415" s="57"/>
      <c r="EE415" s="57"/>
      <c r="EF415" s="57"/>
      <c r="EG415" s="57"/>
      <c r="EH415" s="57"/>
      <c r="EI415" s="57"/>
      <c r="EJ415" s="57"/>
      <c r="EK415" s="57"/>
      <c r="EL415" s="57"/>
      <c r="EM415" s="57"/>
      <c r="EN415" s="57"/>
      <c r="EO415" s="57"/>
      <c r="EP415" s="57"/>
      <c r="EQ415" s="101"/>
      <c r="ER415" s="557"/>
    </row>
    <row r="416" spans="1:148" ht="15" customHeight="1" x14ac:dyDescent="0.25">
      <c r="A416" s="625"/>
      <c r="B416" s="1343" t="str">
        <f t="shared" si="25"/>
        <v>Desk 96</v>
      </c>
      <c r="C416" s="1348" t="str">
        <f>IF(ISBLANK(TB!C282), "", TB!C282)</f>
        <v/>
      </c>
      <c r="D416" s="1348" t="str">
        <f>IF(ISBLANK(TB!D282), "", TB!D282)</f>
        <v/>
      </c>
      <c r="E416" s="1348" t="str">
        <f>IF(ISBLANK(TB!E282), "", TB!E282)</f>
        <v/>
      </c>
      <c r="F416" s="1348" t="str">
        <f>IF(ISBLANK(TB!F282), "", TB!F282)</f>
        <v/>
      </c>
      <c r="G416" s="57"/>
      <c r="H416" s="57"/>
      <c r="I416" s="57"/>
      <c r="J416" s="57"/>
      <c r="K416" s="57"/>
      <c r="L416" s="57"/>
      <c r="M416" s="57"/>
      <c r="N416" s="57"/>
      <c r="O416" s="57"/>
      <c r="P416" s="57"/>
      <c r="Q416" s="57"/>
      <c r="R416" s="57"/>
      <c r="S416" s="57"/>
      <c r="T416" s="57"/>
      <c r="U416" s="57"/>
      <c r="V416" s="57"/>
      <c r="W416" s="57"/>
      <c r="X416" s="57"/>
      <c r="Y416" s="57"/>
      <c r="Z416" s="57"/>
      <c r="AA416" s="57"/>
      <c r="AB416" s="57"/>
      <c r="AC416" s="57"/>
      <c r="AD416" s="57"/>
      <c r="AE416" s="57"/>
      <c r="AF416" s="57"/>
      <c r="AG416" s="57"/>
      <c r="AH416" s="57"/>
      <c r="AI416" s="57"/>
      <c r="AJ416" s="57"/>
      <c r="AK416" s="57"/>
      <c r="AL416" s="57"/>
      <c r="AM416" s="57"/>
      <c r="AN416" s="57"/>
      <c r="AO416" s="57"/>
      <c r="AP416" s="57"/>
      <c r="AQ416" s="57"/>
      <c r="AR416" s="57"/>
      <c r="AS416" s="57"/>
      <c r="AT416" s="57"/>
      <c r="AU416" s="57"/>
      <c r="AV416" s="57"/>
      <c r="AW416" s="57"/>
      <c r="AX416" s="57"/>
      <c r="AY416" s="57"/>
      <c r="AZ416" s="57"/>
      <c r="BA416" s="57"/>
      <c r="BB416" s="57"/>
      <c r="BC416" s="57"/>
      <c r="BD416" s="57"/>
      <c r="BE416" s="57"/>
      <c r="BF416" s="57"/>
      <c r="BG416" s="57"/>
      <c r="BH416" s="57"/>
      <c r="BI416" s="57"/>
      <c r="BJ416" s="57"/>
      <c r="BK416" s="57"/>
      <c r="BL416" s="57"/>
      <c r="BM416" s="57"/>
      <c r="BN416" s="57"/>
      <c r="BO416" s="57"/>
      <c r="BP416" s="57"/>
      <c r="BQ416" s="57"/>
      <c r="BR416" s="57"/>
      <c r="BS416" s="57"/>
      <c r="BT416" s="57"/>
      <c r="BU416" s="57"/>
      <c r="BV416" s="57"/>
      <c r="BW416" s="57"/>
      <c r="BX416" s="57"/>
      <c r="BY416" s="57"/>
      <c r="BZ416" s="57"/>
      <c r="CA416" s="57"/>
      <c r="CB416" s="57"/>
      <c r="CC416" s="57"/>
      <c r="CD416" s="57"/>
      <c r="CE416" s="57"/>
      <c r="CF416" s="57"/>
      <c r="CG416" s="57"/>
      <c r="CH416" s="57"/>
      <c r="CI416" s="57"/>
      <c r="CJ416" s="57"/>
      <c r="CK416" s="57"/>
      <c r="CL416" s="57"/>
      <c r="CM416" s="57"/>
      <c r="CN416" s="57"/>
      <c r="CO416" s="57"/>
      <c r="CP416" s="57"/>
      <c r="CQ416" s="57"/>
      <c r="CR416" s="57"/>
      <c r="CS416" s="57"/>
      <c r="CT416" s="57"/>
      <c r="CU416" s="57"/>
      <c r="CV416" s="57"/>
      <c r="CW416" s="57"/>
      <c r="CX416" s="57"/>
      <c r="CY416" s="57"/>
      <c r="CZ416" s="57"/>
      <c r="DA416" s="57"/>
      <c r="DB416" s="57"/>
      <c r="DC416" s="57"/>
      <c r="DD416" s="57"/>
      <c r="DE416" s="57"/>
      <c r="DF416" s="57"/>
      <c r="DG416" s="57"/>
      <c r="DH416" s="57"/>
      <c r="DI416" s="57"/>
      <c r="DJ416" s="57"/>
      <c r="DK416" s="57"/>
      <c r="DL416" s="57"/>
      <c r="DM416" s="57"/>
      <c r="DN416" s="57"/>
      <c r="DO416" s="57"/>
      <c r="DP416" s="57"/>
      <c r="DQ416" s="57"/>
      <c r="DR416" s="57"/>
      <c r="DS416" s="57"/>
      <c r="DT416" s="57"/>
      <c r="DU416" s="57"/>
      <c r="DV416" s="101"/>
      <c r="DW416" s="57"/>
      <c r="DX416" s="57"/>
      <c r="DY416" s="57"/>
      <c r="DZ416" s="57"/>
      <c r="EA416" s="57"/>
      <c r="EB416" s="57"/>
      <c r="EC416" s="57"/>
      <c r="ED416" s="57"/>
      <c r="EE416" s="57"/>
      <c r="EF416" s="57"/>
      <c r="EG416" s="57"/>
      <c r="EH416" s="57"/>
      <c r="EI416" s="57"/>
      <c r="EJ416" s="57"/>
      <c r="EK416" s="57"/>
      <c r="EL416" s="57"/>
      <c r="EM416" s="57"/>
      <c r="EN416" s="57"/>
      <c r="EO416" s="57"/>
      <c r="EP416" s="57"/>
      <c r="EQ416" s="101"/>
      <c r="ER416" s="557"/>
    </row>
    <row r="417" spans="1:148" ht="15" customHeight="1" x14ac:dyDescent="0.25">
      <c r="A417" s="625"/>
      <c r="B417" s="1343" t="str">
        <f t="shared" ref="B417:B420" si="26">B108</f>
        <v>Desk 97</v>
      </c>
      <c r="C417" s="1348" t="str">
        <f>IF(ISBLANK(TB!C283), "", TB!C283)</f>
        <v/>
      </c>
      <c r="D417" s="1348" t="str">
        <f>IF(ISBLANK(TB!D283), "", TB!D283)</f>
        <v/>
      </c>
      <c r="E417" s="1348" t="str">
        <f>IF(ISBLANK(TB!E283), "", TB!E283)</f>
        <v/>
      </c>
      <c r="F417" s="1348" t="str">
        <f>IF(ISBLANK(TB!F283), "", TB!F283)</f>
        <v/>
      </c>
      <c r="G417" s="57"/>
      <c r="H417" s="57"/>
      <c r="I417" s="57"/>
      <c r="J417" s="57"/>
      <c r="K417" s="57"/>
      <c r="L417" s="57"/>
      <c r="M417" s="57"/>
      <c r="N417" s="57"/>
      <c r="O417" s="57"/>
      <c r="P417" s="57"/>
      <c r="Q417" s="57"/>
      <c r="R417" s="57"/>
      <c r="S417" s="57"/>
      <c r="T417" s="57"/>
      <c r="U417" s="57"/>
      <c r="V417" s="57"/>
      <c r="W417" s="57"/>
      <c r="X417" s="57"/>
      <c r="Y417" s="57"/>
      <c r="Z417" s="57"/>
      <c r="AA417" s="57"/>
      <c r="AB417" s="57"/>
      <c r="AC417" s="57"/>
      <c r="AD417" s="57"/>
      <c r="AE417" s="57"/>
      <c r="AF417" s="57"/>
      <c r="AG417" s="57"/>
      <c r="AH417" s="57"/>
      <c r="AI417" s="57"/>
      <c r="AJ417" s="57"/>
      <c r="AK417" s="57"/>
      <c r="AL417" s="57"/>
      <c r="AM417" s="57"/>
      <c r="AN417" s="57"/>
      <c r="AO417" s="57"/>
      <c r="AP417" s="57"/>
      <c r="AQ417" s="57"/>
      <c r="AR417" s="57"/>
      <c r="AS417" s="57"/>
      <c r="AT417" s="57"/>
      <c r="AU417" s="57"/>
      <c r="AV417" s="57"/>
      <c r="AW417" s="57"/>
      <c r="AX417" s="57"/>
      <c r="AY417" s="57"/>
      <c r="AZ417" s="57"/>
      <c r="BA417" s="57"/>
      <c r="BB417" s="57"/>
      <c r="BC417" s="57"/>
      <c r="BD417" s="57"/>
      <c r="BE417" s="57"/>
      <c r="BF417" s="57"/>
      <c r="BG417" s="57"/>
      <c r="BH417" s="57"/>
      <c r="BI417" s="57"/>
      <c r="BJ417" s="57"/>
      <c r="BK417" s="57"/>
      <c r="BL417" s="57"/>
      <c r="BM417" s="57"/>
      <c r="BN417" s="57"/>
      <c r="BO417" s="57"/>
      <c r="BP417" s="57"/>
      <c r="BQ417" s="57"/>
      <c r="BR417" s="57"/>
      <c r="BS417" s="57"/>
      <c r="BT417" s="57"/>
      <c r="BU417" s="57"/>
      <c r="BV417" s="57"/>
      <c r="BW417" s="57"/>
      <c r="BX417" s="57"/>
      <c r="BY417" s="57"/>
      <c r="BZ417" s="57"/>
      <c r="CA417" s="57"/>
      <c r="CB417" s="57"/>
      <c r="CC417" s="57"/>
      <c r="CD417" s="57"/>
      <c r="CE417" s="57"/>
      <c r="CF417" s="57"/>
      <c r="CG417" s="57"/>
      <c r="CH417" s="57"/>
      <c r="CI417" s="57"/>
      <c r="CJ417" s="57"/>
      <c r="CK417" s="57"/>
      <c r="CL417" s="57"/>
      <c r="CM417" s="57"/>
      <c r="CN417" s="57"/>
      <c r="CO417" s="57"/>
      <c r="CP417" s="57"/>
      <c r="CQ417" s="57"/>
      <c r="CR417" s="57"/>
      <c r="CS417" s="57"/>
      <c r="CT417" s="57"/>
      <c r="CU417" s="57"/>
      <c r="CV417" s="57"/>
      <c r="CW417" s="57"/>
      <c r="CX417" s="57"/>
      <c r="CY417" s="57"/>
      <c r="CZ417" s="57"/>
      <c r="DA417" s="57"/>
      <c r="DB417" s="57"/>
      <c r="DC417" s="57"/>
      <c r="DD417" s="57"/>
      <c r="DE417" s="57"/>
      <c r="DF417" s="57"/>
      <c r="DG417" s="57"/>
      <c r="DH417" s="57"/>
      <c r="DI417" s="57"/>
      <c r="DJ417" s="57"/>
      <c r="DK417" s="57"/>
      <c r="DL417" s="57"/>
      <c r="DM417" s="57"/>
      <c r="DN417" s="57"/>
      <c r="DO417" s="57"/>
      <c r="DP417" s="57"/>
      <c r="DQ417" s="57"/>
      <c r="DR417" s="57"/>
      <c r="DS417" s="57"/>
      <c r="DT417" s="57"/>
      <c r="DU417" s="57"/>
      <c r="DV417" s="101"/>
      <c r="DW417" s="57"/>
      <c r="DX417" s="57"/>
      <c r="DY417" s="57"/>
      <c r="DZ417" s="57"/>
      <c r="EA417" s="57"/>
      <c r="EB417" s="57"/>
      <c r="EC417" s="57"/>
      <c r="ED417" s="57"/>
      <c r="EE417" s="57"/>
      <c r="EF417" s="57"/>
      <c r="EG417" s="57"/>
      <c r="EH417" s="57"/>
      <c r="EI417" s="57"/>
      <c r="EJ417" s="57"/>
      <c r="EK417" s="57"/>
      <c r="EL417" s="57"/>
      <c r="EM417" s="57"/>
      <c r="EN417" s="57"/>
      <c r="EO417" s="57"/>
      <c r="EP417" s="57"/>
      <c r="EQ417" s="101"/>
      <c r="ER417" s="557"/>
    </row>
    <row r="418" spans="1:148" ht="15" customHeight="1" x14ac:dyDescent="0.25">
      <c r="A418" s="625"/>
      <c r="B418" s="1343" t="str">
        <f t="shared" si="26"/>
        <v>Desk 98</v>
      </c>
      <c r="C418" s="1348" t="str">
        <f>IF(ISBLANK(TB!C284), "", TB!C284)</f>
        <v/>
      </c>
      <c r="D418" s="1348" t="str">
        <f>IF(ISBLANK(TB!D284), "", TB!D284)</f>
        <v/>
      </c>
      <c r="E418" s="1348" t="str">
        <f>IF(ISBLANK(TB!E284), "", TB!E284)</f>
        <v/>
      </c>
      <c r="F418" s="1348" t="str">
        <f>IF(ISBLANK(TB!F284), "", TB!F284)</f>
        <v/>
      </c>
      <c r="G418" s="57"/>
      <c r="H418" s="57"/>
      <c r="I418" s="57"/>
      <c r="J418" s="57"/>
      <c r="K418" s="57"/>
      <c r="L418" s="57"/>
      <c r="M418" s="57"/>
      <c r="N418" s="57"/>
      <c r="O418" s="57"/>
      <c r="P418" s="57"/>
      <c r="Q418" s="57"/>
      <c r="R418" s="57"/>
      <c r="S418" s="57"/>
      <c r="T418" s="57"/>
      <c r="U418" s="57"/>
      <c r="V418" s="57"/>
      <c r="W418" s="57"/>
      <c r="X418" s="57"/>
      <c r="Y418" s="57"/>
      <c r="Z418" s="57"/>
      <c r="AA418" s="57"/>
      <c r="AB418" s="57"/>
      <c r="AC418" s="57"/>
      <c r="AD418" s="57"/>
      <c r="AE418" s="57"/>
      <c r="AF418" s="57"/>
      <c r="AG418" s="57"/>
      <c r="AH418" s="57"/>
      <c r="AI418" s="57"/>
      <c r="AJ418" s="57"/>
      <c r="AK418" s="57"/>
      <c r="AL418" s="57"/>
      <c r="AM418" s="57"/>
      <c r="AN418" s="57"/>
      <c r="AO418" s="57"/>
      <c r="AP418" s="57"/>
      <c r="AQ418" s="57"/>
      <c r="AR418" s="57"/>
      <c r="AS418" s="57"/>
      <c r="AT418" s="57"/>
      <c r="AU418" s="57"/>
      <c r="AV418" s="57"/>
      <c r="AW418" s="57"/>
      <c r="AX418" s="57"/>
      <c r="AY418" s="57"/>
      <c r="AZ418" s="57"/>
      <c r="BA418" s="57"/>
      <c r="BB418" s="57"/>
      <c r="BC418" s="57"/>
      <c r="BD418" s="57"/>
      <c r="BE418" s="57"/>
      <c r="BF418" s="57"/>
      <c r="BG418" s="57"/>
      <c r="BH418" s="57"/>
      <c r="BI418" s="57"/>
      <c r="BJ418" s="57"/>
      <c r="BK418" s="57"/>
      <c r="BL418" s="57"/>
      <c r="BM418" s="57"/>
      <c r="BN418" s="57"/>
      <c r="BO418" s="57"/>
      <c r="BP418" s="57"/>
      <c r="BQ418" s="57"/>
      <c r="BR418" s="57"/>
      <c r="BS418" s="57"/>
      <c r="BT418" s="57"/>
      <c r="BU418" s="57"/>
      <c r="BV418" s="57"/>
      <c r="BW418" s="57"/>
      <c r="BX418" s="57"/>
      <c r="BY418" s="57"/>
      <c r="BZ418" s="57"/>
      <c r="CA418" s="57"/>
      <c r="CB418" s="57"/>
      <c r="CC418" s="57"/>
      <c r="CD418" s="57"/>
      <c r="CE418" s="57"/>
      <c r="CF418" s="57"/>
      <c r="CG418" s="57"/>
      <c r="CH418" s="57"/>
      <c r="CI418" s="57"/>
      <c r="CJ418" s="57"/>
      <c r="CK418" s="57"/>
      <c r="CL418" s="57"/>
      <c r="CM418" s="57"/>
      <c r="CN418" s="57"/>
      <c r="CO418" s="57"/>
      <c r="CP418" s="57"/>
      <c r="CQ418" s="57"/>
      <c r="CR418" s="57"/>
      <c r="CS418" s="57"/>
      <c r="CT418" s="57"/>
      <c r="CU418" s="57"/>
      <c r="CV418" s="57"/>
      <c r="CW418" s="57"/>
      <c r="CX418" s="57"/>
      <c r="CY418" s="57"/>
      <c r="CZ418" s="57"/>
      <c r="DA418" s="57"/>
      <c r="DB418" s="57"/>
      <c r="DC418" s="57"/>
      <c r="DD418" s="57"/>
      <c r="DE418" s="57"/>
      <c r="DF418" s="57"/>
      <c r="DG418" s="57"/>
      <c r="DH418" s="57"/>
      <c r="DI418" s="57"/>
      <c r="DJ418" s="57"/>
      <c r="DK418" s="57"/>
      <c r="DL418" s="57"/>
      <c r="DM418" s="57"/>
      <c r="DN418" s="57"/>
      <c r="DO418" s="57"/>
      <c r="DP418" s="57"/>
      <c r="DQ418" s="57"/>
      <c r="DR418" s="57"/>
      <c r="DS418" s="57"/>
      <c r="DT418" s="57"/>
      <c r="DU418" s="57"/>
      <c r="DV418" s="101"/>
      <c r="DW418" s="57"/>
      <c r="DX418" s="57"/>
      <c r="DY418" s="57"/>
      <c r="DZ418" s="57"/>
      <c r="EA418" s="57"/>
      <c r="EB418" s="57"/>
      <c r="EC418" s="57"/>
      <c r="ED418" s="57"/>
      <c r="EE418" s="57"/>
      <c r="EF418" s="57"/>
      <c r="EG418" s="57"/>
      <c r="EH418" s="57"/>
      <c r="EI418" s="57"/>
      <c r="EJ418" s="57"/>
      <c r="EK418" s="57"/>
      <c r="EL418" s="57"/>
      <c r="EM418" s="57"/>
      <c r="EN418" s="57"/>
      <c r="EO418" s="57"/>
      <c r="EP418" s="57"/>
      <c r="EQ418" s="101"/>
      <c r="ER418" s="557"/>
    </row>
    <row r="419" spans="1:148" ht="15" customHeight="1" x14ac:dyDescent="0.25">
      <c r="A419" s="625"/>
      <c r="B419" s="1343" t="str">
        <f t="shared" si="26"/>
        <v>Desk 99</v>
      </c>
      <c r="C419" s="1348" t="str">
        <f>IF(ISBLANK(TB!C285), "", TB!C285)</f>
        <v/>
      </c>
      <c r="D419" s="1348" t="str">
        <f>IF(ISBLANK(TB!D285), "", TB!D285)</f>
        <v/>
      </c>
      <c r="E419" s="1348" t="str">
        <f>IF(ISBLANK(TB!E285), "", TB!E285)</f>
        <v/>
      </c>
      <c r="F419" s="1348" t="str">
        <f>IF(ISBLANK(TB!F285), "", TB!F285)</f>
        <v/>
      </c>
      <c r="G419" s="57"/>
      <c r="H419" s="57"/>
      <c r="I419" s="57"/>
      <c r="J419" s="57"/>
      <c r="K419" s="57"/>
      <c r="L419" s="57"/>
      <c r="M419" s="57"/>
      <c r="N419" s="57"/>
      <c r="O419" s="57"/>
      <c r="P419" s="57"/>
      <c r="Q419" s="57"/>
      <c r="R419" s="57"/>
      <c r="S419" s="57"/>
      <c r="T419" s="57"/>
      <c r="U419" s="57"/>
      <c r="V419" s="57"/>
      <c r="W419" s="57"/>
      <c r="X419" s="57"/>
      <c r="Y419" s="57"/>
      <c r="Z419" s="57"/>
      <c r="AA419" s="57"/>
      <c r="AB419" s="57"/>
      <c r="AC419" s="57"/>
      <c r="AD419" s="57"/>
      <c r="AE419" s="57"/>
      <c r="AF419" s="57"/>
      <c r="AG419" s="57"/>
      <c r="AH419" s="57"/>
      <c r="AI419" s="57"/>
      <c r="AJ419" s="57"/>
      <c r="AK419" s="57"/>
      <c r="AL419" s="57"/>
      <c r="AM419" s="57"/>
      <c r="AN419" s="57"/>
      <c r="AO419" s="57"/>
      <c r="AP419" s="57"/>
      <c r="AQ419" s="57"/>
      <c r="AR419" s="57"/>
      <c r="AS419" s="57"/>
      <c r="AT419" s="57"/>
      <c r="AU419" s="57"/>
      <c r="AV419" s="57"/>
      <c r="AW419" s="57"/>
      <c r="AX419" s="57"/>
      <c r="AY419" s="57"/>
      <c r="AZ419" s="57"/>
      <c r="BA419" s="57"/>
      <c r="BB419" s="57"/>
      <c r="BC419" s="57"/>
      <c r="BD419" s="57"/>
      <c r="BE419" s="57"/>
      <c r="BF419" s="57"/>
      <c r="BG419" s="57"/>
      <c r="BH419" s="57"/>
      <c r="BI419" s="57"/>
      <c r="BJ419" s="57"/>
      <c r="BK419" s="57"/>
      <c r="BL419" s="57"/>
      <c r="BM419" s="57"/>
      <c r="BN419" s="57"/>
      <c r="BO419" s="57"/>
      <c r="BP419" s="57"/>
      <c r="BQ419" s="57"/>
      <c r="BR419" s="57"/>
      <c r="BS419" s="57"/>
      <c r="BT419" s="57"/>
      <c r="BU419" s="57"/>
      <c r="BV419" s="57"/>
      <c r="BW419" s="57"/>
      <c r="BX419" s="57"/>
      <c r="BY419" s="57"/>
      <c r="BZ419" s="57"/>
      <c r="CA419" s="57"/>
      <c r="CB419" s="57"/>
      <c r="CC419" s="57"/>
      <c r="CD419" s="57"/>
      <c r="CE419" s="57"/>
      <c r="CF419" s="57"/>
      <c r="CG419" s="57"/>
      <c r="CH419" s="57"/>
      <c r="CI419" s="57"/>
      <c r="CJ419" s="57"/>
      <c r="CK419" s="57"/>
      <c r="CL419" s="57"/>
      <c r="CM419" s="57"/>
      <c r="CN419" s="57"/>
      <c r="CO419" s="57"/>
      <c r="CP419" s="57"/>
      <c r="CQ419" s="57"/>
      <c r="CR419" s="57"/>
      <c r="CS419" s="57"/>
      <c r="CT419" s="57"/>
      <c r="CU419" s="57"/>
      <c r="CV419" s="57"/>
      <c r="CW419" s="57"/>
      <c r="CX419" s="57"/>
      <c r="CY419" s="57"/>
      <c r="CZ419" s="57"/>
      <c r="DA419" s="57"/>
      <c r="DB419" s="57"/>
      <c r="DC419" s="57"/>
      <c r="DD419" s="57"/>
      <c r="DE419" s="57"/>
      <c r="DF419" s="57"/>
      <c r="DG419" s="57"/>
      <c r="DH419" s="57"/>
      <c r="DI419" s="57"/>
      <c r="DJ419" s="57"/>
      <c r="DK419" s="57"/>
      <c r="DL419" s="57"/>
      <c r="DM419" s="57"/>
      <c r="DN419" s="57"/>
      <c r="DO419" s="57"/>
      <c r="DP419" s="57"/>
      <c r="DQ419" s="57"/>
      <c r="DR419" s="57"/>
      <c r="DS419" s="57"/>
      <c r="DT419" s="57"/>
      <c r="DU419" s="57"/>
      <c r="DV419" s="101"/>
      <c r="DW419" s="57"/>
      <c r="DX419" s="57"/>
      <c r="DY419" s="57"/>
      <c r="DZ419" s="57"/>
      <c r="EA419" s="57"/>
      <c r="EB419" s="57"/>
      <c r="EC419" s="57"/>
      <c r="ED419" s="57"/>
      <c r="EE419" s="57"/>
      <c r="EF419" s="57"/>
      <c r="EG419" s="57"/>
      <c r="EH419" s="57"/>
      <c r="EI419" s="57"/>
      <c r="EJ419" s="57"/>
      <c r="EK419" s="57"/>
      <c r="EL419" s="57"/>
      <c r="EM419" s="57"/>
      <c r="EN419" s="57"/>
      <c r="EO419" s="57"/>
      <c r="EP419" s="57"/>
      <c r="EQ419" s="101"/>
      <c r="ER419" s="557"/>
    </row>
    <row r="420" spans="1:148" ht="15" customHeight="1" x14ac:dyDescent="0.25">
      <c r="A420" s="625"/>
      <c r="B420" s="1350" t="str">
        <f t="shared" si="26"/>
        <v>Desk 100</v>
      </c>
      <c r="C420" s="1351" t="str">
        <f>IF(ISBLANK(TB!C286), "", TB!C286)</f>
        <v/>
      </c>
      <c r="D420" s="1351" t="str">
        <f>IF(ISBLANK(TB!D286), "", TB!D286)</f>
        <v/>
      </c>
      <c r="E420" s="1351" t="str">
        <f>IF(ISBLANK(TB!E286), "", TB!E286)</f>
        <v/>
      </c>
      <c r="F420" s="1351" t="str">
        <f>IF(ISBLANK(TB!F286), "", TB!F286)</f>
        <v/>
      </c>
      <c r="G420" s="68"/>
      <c r="H420" s="68"/>
      <c r="I420" s="68"/>
      <c r="J420" s="68"/>
      <c r="K420" s="68"/>
      <c r="L420" s="68"/>
      <c r="M420" s="68"/>
      <c r="N420" s="68"/>
      <c r="O420" s="68"/>
      <c r="P420" s="68"/>
      <c r="Q420" s="68"/>
      <c r="R420" s="68"/>
      <c r="S420" s="68"/>
      <c r="T420" s="68"/>
      <c r="U420" s="68"/>
      <c r="V420" s="68"/>
      <c r="W420" s="68"/>
      <c r="X420" s="68"/>
      <c r="Y420" s="68"/>
      <c r="Z420" s="68"/>
      <c r="AA420" s="68"/>
      <c r="AB420" s="68"/>
      <c r="AC420" s="68"/>
      <c r="AD420" s="68"/>
      <c r="AE420" s="68"/>
      <c r="AF420" s="68"/>
      <c r="AG420" s="68"/>
      <c r="AH420" s="68"/>
      <c r="AI420" s="68"/>
      <c r="AJ420" s="68"/>
      <c r="AK420" s="68"/>
      <c r="AL420" s="68"/>
      <c r="AM420" s="68"/>
      <c r="AN420" s="68"/>
      <c r="AO420" s="68"/>
      <c r="AP420" s="68"/>
      <c r="AQ420" s="68"/>
      <c r="AR420" s="68"/>
      <c r="AS420" s="68"/>
      <c r="AT420" s="68"/>
      <c r="AU420" s="68"/>
      <c r="AV420" s="68"/>
      <c r="AW420" s="68"/>
      <c r="AX420" s="68"/>
      <c r="AY420" s="68"/>
      <c r="AZ420" s="68"/>
      <c r="BA420" s="68"/>
      <c r="BB420" s="68"/>
      <c r="BC420" s="68"/>
      <c r="BD420" s="68"/>
      <c r="BE420" s="68"/>
      <c r="BF420" s="68"/>
      <c r="BG420" s="68"/>
      <c r="BH420" s="68"/>
      <c r="BI420" s="68"/>
      <c r="BJ420" s="68"/>
      <c r="BK420" s="68"/>
      <c r="BL420" s="68"/>
      <c r="BM420" s="68"/>
      <c r="BN420" s="68"/>
      <c r="BO420" s="68"/>
      <c r="BP420" s="68"/>
      <c r="BQ420" s="68"/>
      <c r="BR420" s="68"/>
      <c r="BS420" s="68"/>
      <c r="BT420" s="68"/>
      <c r="BU420" s="68"/>
      <c r="BV420" s="68"/>
      <c r="BW420" s="68"/>
      <c r="BX420" s="68"/>
      <c r="BY420" s="68"/>
      <c r="BZ420" s="68"/>
      <c r="CA420" s="68"/>
      <c r="CB420" s="68"/>
      <c r="CC420" s="68"/>
      <c r="CD420" s="68"/>
      <c r="CE420" s="68"/>
      <c r="CF420" s="68"/>
      <c r="CG420" s="68"/>
      <c r="CH420" s="68"/>
      <c r="CI420" s="68"/>
      <c r="CJ420" s="68"/>
      <c r="CK420" s="68"/>
      <c r="CL420" s="68"/>
      <c r="CM420" s="68"/>
      <c r="CN420" s="68"/>
      <c r="CO420" s="68"/>
      <c r="CP420" s="68"/>
      <c r="CQ420" s="68"/>
      <c r="CR420" s="68"/>
      <c r="CS420" s="68"/>
      <c r="CT420" s="68"/>
      <c r="CU420" s="68"/>
      <c r="CV420" s="68"/>
      <c r="CW420" s="68"/>
      <c r="CX420" s="68"/>
      <c r="CY420" s="68"/>
      <c r="CZ420" s="68"/>
      <c r="DA420" s="68"/>
      <c r="DB420" s="68"/>
      <c r="DC420" s="68"/>
      <c r="DD420" s="68"/>
      <c r="DE420" s="68"/>
      <c r="DF420" s="68"/>
      <c r="DG420" s="68"/>
      <c r="DH420" s="68"/>
      <c r="DI420" s="68"/>
      <c r="DJ420" s="68"/>
      <c r="DK420" s="68"/>
      <c r="DL420" s="68"/>
      <c r="DM420" s="68"/>
      <c r="DN420" s="68"/>
      <c r="DO420" s="68"/>
      <c r="DP420" s="68"/>
      <c r="DQ420" s="68"/>
      <c r="DR420" s="68"/>
      <c r="DS420" s="68"/>
      <c r="DT420" s="68"/>
      <c r="DU420" s="68"/>
      <c r="DV420" s="391"/>
      <c r="DW420" s="68"/>
      <c r="DX420" s="68"/>
      <c r="DY420" s="68"/>
      <c r="DZ420" s="68"/>
      <c r="EA420" s="68"/>
      <c r="EB420" s="68"/>
      <c r="EC420" s="68"/>
      <c r="ED420" s="68"/>
      <c r="EE420" s="68"/>
      <c r="EF420" s="68"/>
      <c r="EG420" s="68"/>
      <c r="EH420" s="68"/>
      <c r="EI420" s="68"/>
      <c r="EJ420" s="68"/>
      <c r="EK420" s="68"/>
      <c r="EL420" s="68"/>
      <c r="EM420" s="68"/>
      <c r="EN420" s="68"/>
      <c r="EO420" s="68"/>
      <c r="EP420" s="68"/>
      <c r="EQ420" s="391"/>
      <c r="ER420" s="557"/>
    </row>
    <row r="421" spans="1:148" ht="15" customHeight="1" x14ac:dyDescent="0.25">
      <c r="A421" s="625"/>
      <c r="B421" s="1360" t="s">
        <v>1294</v>
      </c>
      <c r="C421" s="1346"/>
      <c r="D421" s="1346"/>
      <c r="E421" s="1346"/>
      <c r="F421" s="1346"/>
      <c r="G421" s="1189"/>
      <c r="H421" s="1189"/>
      <c r="I421" s="1189"/>
      <c r="J421" s="1189"/>
      <c r="K421" s="1189"/>
      <c r="L421" s="1189"/>
      <c r="M421" s="1189"/>
      <c r="N421" s="1189"/>
      <c r="O421" s="1189"/>
      <c r="P421" s="1189"/>
      <c r="Q421" s="1189"/>
      <c r="R421" s="1189"/>
      <c r="S421" s="1189"/>
      <c r="T421" s="1189"/>
      <c r="U421" s="1189"/>
      <c r="V421" s="1189"/>
      <c r="W421" s="1189"/>
      <c r="X421" s="1189"/>
      <c r="Y421" s="1189"/>
      <c r="Z421" s="1189"/>
      <c r="AA421" s="1189"/>
      <c r="AB421" s="1189"/>
      <c r="AC421" s="1189"/>
      <c r="AD421" s="1189"/>
      <c r="AE421" s="1189"/>
      <c r="AF421" s="1189"/>
      <c r="AG421" s="1189"/>
      <c r="AH421" s="1189"/>
      <c r="AI421" s="1189"/>
      <c r="AJ421" s="1189"/>
      <c r="AK421" s="1189"/>
      <c r="AL421" s="1189"/>
      <c r="AM421" s="1189"/>
      <c r="AN421" s="1189"/>
      <c r="AO421" s="1189"/>
      <c r="AP421" s="1189"/>
      <c r="AQ421" s="1189"/>
      <c r="AR421" s="1189"/>
      <c r="AS421" s="1189"/>
      <c r="AT421" s="1189"/>
      <c r="AU421" s="1189"/>
      <c r="AV421" s="1189"/>
      <c r="AW421" s="1189"/>
      <c r="AX421" s="1189"/>
      <c r="AY421" s="1189"/>
      <c r="AZ421" s="1189"/>
      <c r="BA421" s="1189"/>
      <c r="BB421" s="1189"/>
      <c r="BC421" s="1189"/>
      <c r="BD421" s="1189"/>
      <c r="BE421" s="1189"/>
      <c r="BF421" s="1189"/>
      <c r="BG421" s="1189"/>
      <c r="BH421" s="1189"/>
      <c r="BI421" s="1189"/>
      <c r="BJ421" s="1189"/>
      <c r="BK421" s="1189"/>
      <c r="BL421" s="1189"/>
      <c r="BM421" s="1189"/>
      <c r="BN421" s="1189"/>
      <c r="BO421" s="1189"/>
      <c r="BP421" s="1189"/>
      <c r="BQ421" s="1189"/>
      <c r="BR421" s="1189"/>
      <c r="BS421" s="1189"/>
      <c r="BT421" s="1189"/>
      <c r="BU421" s="1189"/>
      <c r="BV421" s="1189"/>
      <c r="BW421" s="1189"/>
      <c r="BX421" s="1189"/>
      <c r="BY421" s="1189"/>
      <c r="BZ421" s="1189"/>
      <c r="CA421" s="1189"/>
      <c r="CB421" s="1189"/>
      <c r="CC421" s="1189"/>
      <c r="CD421" s="1189"/>
      <c r="CE421" s="1189"/>
      <c r="CF421" s="1189"/>
      <c r="CG421" s="1189"/>
      <c r="CH421" s="1189"/>
      <c r="CI421" s="1189"/>
      <c r="CJ421" s="1189"/>
      <c r="CK421" s="1189"/>
      <c r="CL421" s="1189"/>
      <c r="CM421" s="1189"/>
      <c r="CN421" s="1189"/>
      <c r="CO421" s="1189"/>
      <c r="CP421" s="1189"/>
      <c r="CQ421" s="1189"/>
      <c r="CR421" s="1189"/>
      <c r="CS421" s="1189"/>
      <c r="CT421" s="1189"/>
      <c r="CU421" s="1189"/>
      <c r="CV421" s="1189"/>
      <c r="CW421" s="1189"/>
      <c r="CX421" s="1189"/>
      <c r="CY421" s="1189"/>
      <c r="CZ421" s="1189"/>
      <c r="DA421" s="1189"/>
      <c r="DB421" s="1189"/>
      <c r="DC421" s="1189"/>
      <c r="DD421" s="1189"/>
      <c r="DE421" s="1189"/>
      <c r="DF421" s="1189"/>
      <c r="DG421" s="1189"/>
      <c r="DH421" s="1189"/>
      <c r="DI421" s="1189"/>
      <c r="DJ421" s="1189"/>
      <c r="DK421" s="1189"/>
      <c r="DL421" s="1189"/>
      <c r="DM421" s="1189"/>
      <c r="DN421" s="1189"/>
      <c r="DO421" s="1189"/>
      <c r="DP421" s="1189"/>
      <c r="DQ421" s="1189"/>
      <c r="DR421" s="1189"/>
      <c r="DS421" s="1189"/>
      <c r="DT421" s="1189"/>
      <c r="DU421" s="1189"/>
      <c r="DV421" s="1304"/>
      <c r="DW421" s="1189"/>
      <c r="DX421" s="1189"/>
      <c r="DY421" s="1189"/>
      <c r="DZ421" s="1189"/>
      <c r="EA421" s="1189"/>
      <c r="EB421" s="1189"/>
      <c r="EC421" s="1189"/>
      <c r="ED421" s="1189"/>
      <c r="EE421" s="1189"/>
      <c r="EF421" s="1189"/>
      <c r="EG421" s="1189"/>
      <c r="EH421" s="1189"/>
      <c r="EI421" s="1189"/>
      <c r="EJ421" s="1189"/>
      <c r="EK421" s="1189"/>
      <c r="EL421" s="1189"/>
      <c r="EM421" s="1189"/>
      <c r="EN421" s="1189"/>
      <c r="EO421" s="1189"/>
      <c r="EP421" s="1189"/>
      <c r="EQ421" s="1304"/>
      <c r="ER421" s="557"/>
    </row>
    <row r="422" spans="1:148" ht="15" customHeight="1" x14ac:dyDescent="0.25">
      <c r="A422" s="625"/>
      <c r="B422" s="1107"/>
      <c r="C422" s="1107"/>
      <c r="D422" s="1268"/>
      <c r="E422" s="1268"/>
      <c r="F422" s="1268"/>
      <c r="G422" s="1107"/>
      <c r="ER422" s="557"/>
    </row>
    <row r="423" spans="1:148" s="564" customFormat="1" ht="45" customHeight="1" x14ac:dyDescent="0.25">
      <c r="A423" s="1320" t="s">
        <v>1338</v>
      </c>
      <c r="B423" s="1355"/>
      <c r="C423" s="1355"/>
      <c r="D423" s="1392"/>
      <c r="E423" s="1392"/>
      <c r="F423" s="1392"/>
      <c r="G423" s="1356"/>
      <c r="H423" s="1356"/>
      <c r="I423" s="1356"/>
      <c r="J423" s="1356"/>
      <c r="K423" s="1356"/>
      <c r="L423" s="1356"/>
      <c r="M423" s="1356"/>
      <c r="N423" s="1356"/>
      <c r="O423" s="1356"/>
      <c r="P423" s="1356"/>
      <c r="Q423" s="1356"/>
      <c r="R423" s="1356"/>
      <c r="S423" s="1356"/>
      <c r="T423" s="1356"/>
      <c r="U423" s="1356"/>
      <c r="V423" s="1356"/>
      <c r="W423" s="1356"/>
      <c r="X423" s="1356"/>
      <c r="Y423" s="1356"/>
      <c r="Z423" s="1356"/>
      <c r="AA423" s="1356"/>
      <c r="AB423" s="1356"/>
      <c r="AC423" s="1356"/>
      <c r="AD423" s="1356"/>
      <c r="AE423" s="1356"/>
      <c r="AF423" s="1356"/>
      <c r="AG423" s="1356"/>
      <c r="AH423" s="1356"/>
      <c r="AI423" s="1356"/>
      <c r="AJ423" s="1356"/>
      <c r="AK423" s="1356"/>
      <c r="AL423" s="1356"/>
      <c r="AM423" s="1356"/>
      <c r="AN423" s="1356"/>
      <c r="AO423" s="1356"/>
      <c r="AP423" s="1356"/>
      <c r="AQ423" s="1356"/>
      <c r="AR423" s="1356"/>
      <c r="AS423" s="1356"/>
      <c r="AT423" s="1356"/>
      <c r="AU423" s="1356"/>
      <c r="AV423" s="1356"/>
      <c r="AW423" s="1356"/>
      <c r="AX423" s="1356"/>
      <c r="AY423" s="1356"/>
      <c r="AZ423" s="1356"/>
      <c r="BA423" s="1356"/>
      <c r="BB423" s="1356"/>
      <c r="BC423" s="1356"/>
      <c r="BD423" s="1356"/>
      <c r="BE423" s="1356"/>
      <c r="BF423" s="1356"/>
      <c r="BG423" s="1356"/>
      <c r="BH423" s="1356"/>
      <c r="BI423" s="1356"/>
      <c r="BJ423" s="1356"/>
      <c r="BK423" s="1356"/>
      <c r="BL423" s="1356"/>
      <c r="BM423" s="1356"/>
      <c r="BN423" s="1356"/>
      <c r="BO423" s="1356"/>
      <c r="BP423" s="1356"/>
      <c r="BQ423" s="1356"/>
      <c r="BR423" s="1356"/>
      <c r="BS423" s="1356"/>
      <c r="BT423" s="1356"/>
      <c r="BU423" s="1356"/>
      <c r="BV423" s="1356"/>
      <c r="BW423" s="1356"/>
      <c r="BX423" s="1356"/>
      <c r="BY423" s="1356"/>
      <c r="BZ423" s="1356"/>
      <c r="CA423" s="1356"/>
      <c r="CB423" s="1356"/>
      <c r="CC423" s="1356"/>
      <c r="CD423" s="1356"/>
      <c r="CE423" s="1356"/>
      <c r="CF423" s="1356"/>
      <c r="CG423" s="1356"/>
      <c r="CH423" s="1356"/>
      <c r="CI423" s="1356"/>
      <c r="CJ423" s="1356"/>
      <c r="CK423" s="1356"/>
      <c r="CL423" s="1356"/>
      <c r="CM423" s="1356"/>
      <c r="CN423" s="1356"/>
      <c r="CO423" s="1356"/>
      <c r="CP423" s="1356"/>
      <c r="CQ423" s="1356"/>
      <c r="CR423" s="1356"/>
      <c r="CS423" s="1356"/>
      <c r="CT423" s="1356"/>
      <c r="CU423" s="1356"/>
      <c r="CV423" s="1356"/>
      <c r="CW423" s="1356"/>
      <c r="CX423" s="1356"/>
      <c r="CY423" s="1356"/>
      <c r="CZ423" s="1356"/>
      <c r="DA423" s="1356"/>
      <c r="DB423" s="1356"/>
      <c r="DC423" s="1356"/>
      <c r="DD423" s="1356"/>
      <c r="DE423" s="1356"/>
      <c r="DF423" s="1356"/>
      <c r="DG423" s="1356"/>
      <c r="DH423" s="1356"/>
      <c r="DI423" s="1356"/>
      <c r="DJ423" s="1356"/>
      <c r="DK423" s="1356"/>
      <c r="DL423" s="1356"/>
      <c r="DM423" s="1356"/>
      <c r="DN423" s="1356"/>
      <c r="DO423" s="1356"/>
      <c r="DP423" s="1356"/>
      <c r="DQ423" s="1356"/>
      <c r="DR423" s="1356"/>
      <c r="DS423" s="1356"/>
      <c r="DT423" s="1356"/>
      <c r="DU423" s="1356"/>
      <c r="DV423" s="1356"/>
      <c r="DW423" s="1356"/>
      <c r="DX423" s="1356"/>
      <c r="DY423" s="1356"/>
      <c r="DZ423" s="1356"/>
      <c r="EA423" s="1356"/>
      <c r="EB423" s="1356"/>
      <c r="EC423" s="1356"/>
      <c r="ED423" s="1356"/>
      <c r="EE423" s="1356"/>
      <c r="EF423" s="1356"/>
      <c r="EG423" s="1356"/>
      <c r="EH423" s="1356"/>
      <c r="EI423" s="1356"/>
      <c r="EJ423" s="1356"/>
      <c r="EK423" s="1356"/>
      <c r="EL423" s="1356"/>
      <c r="EM423" s="1356"/>
      <c r="EN423" s="1356"/>
      <c r="EO423" s="1356"/>
      <c r="EP423" s="1356"/>
      <c r="EQ423" s="1356"/>
      <c r="ER423" s="1281"/>
    </row>
    <row r="424" spans="1:148" s="564" customFormat="1" ht="45" customHeight="1" x14ac:dyDescent="0.25">
      <c r="A424" s="1269" t="s">
        <v>1331</v>
      </c>
      <c r="B424" s="554"/>
      <c r="C424" s="554"/>
      <c r="D424" s="747"/>
      <c r="E424" s="747"/>
      <c r="F424" s="747"/>
      <c r="ER424" s="398"/>
    </row>
    <row r="425" spans="1:148" ht="45" customHeight="1" x14ac:dyDescent="0.25">
      <c r="A425" s="625"/>
      <c r="B425" s="1357" t="s">
        <v>1193</v>
      </c>
      <c r="C425" s="1337" t="s">
        <v>1374</v>
      </c>
      <c r="D425" s="601" t="s">
        <v>1323</v>
      </c>
      <c r="E425" s="1337" t="s">
        <v>1324</v>
      </c>
      <c r="F425" s="1337" t="s">
        <v>1375</v>
      </c>
      <c r="G425" s="1337" t="s">
        <v>1191</v>
      </c>
      <c r="H425" s="1337" t="str">
        <f t="shared" ref="H425:BS425" si="27">"T+" &amp; (COLUMN(H425)-COLUMN($G425))</f>
        <v>T+1</v>
      </c>
      <c r="I425" s="1337" t="str">
        <f t="shared" si="27"/>
        <v>T+2</v>
      </c>
      <c r="J425" s="1337" t="str">
        <f t="shared" si="27"/>
        <v>T+3</v>
      </c>
      <c r="K425" s="1337" t="str">
        <f t="shared" si="27"/>
        <v>T+4</v>
      </c>
      <c r="L425" s="1337" t="str">
        <f t="shared" si="27"/>
        <v>T+5</v>
      </c>
      <c r="M425" s="1337" t="str">
        <f t="shared" si="27"/>
        <v>T+6</v>
      </c>
      <c r="N425" s="1337" t="str">
        <f t="shared" si="27"/>
        <v>T+7</v>
      </c>
      <c r="O425" s="1337" t="str">
        <f t="shared" si="27"/>
        <v>T+8</v>
      </c>
      <c r="P425" s="1337" t="str">
        <f t="shared" si="27"/>
        <v>T+9</v>
      </c>
      <c r="Q425" s="1337" t="str">
        <f t="shared" si="27"/>
        <v>T+10</v>
      </c>
      <c r="R425" s="1337" t="str">
        <f t="shared" si="27"/>
        <v>T+11</v>
      </c>
      <c r="S425" s="1337" t="str">
        <f t="shared" si="27"/>
        <v>T+12</v>
      </c>
      <c r="T425" s="1337" t="str">
        <f t="shared" si="27"/>
        <v>T+13</v>
      </c>
      <c r="U425" s="1337" t="str">
        <f t="shared" si="27"/>
        <v>T+14</v>
      </c>
      <c r="V425" s="1337" t="str">
        <f t="shared" si="27"/>
        <v>T+15</v>
      </c>
      <c r="W425" s="1337" t="str">
        <f t="shared" si="27"/>
        <v>T+16</v>
      </c>
      <c r="X425" s="1337" t="str">
        <f t="shared" si="27"/>
        <v>T+17</v>
      </c>
      <c r="Y425" s="1337" t="str">
        <f t="shared" si="27"/>
        <v>T+18</v>
      </c>
      <c r="Z425" s="1337" t="str">
        <f t="shared" si="27"/>
        <v>T+19</v>
      </c>
      <c r="AA425" s="1337" t="str">
        <f t="shared" si="27"/>
        <v>T+20</v>
      </c>
      <c r="AB425" s="1337" t="str">
        <f t="shared" si="27"/>
        <v>T+21</v>
      </c>
      <c r="AC425" s="1337" t="str">
        <f t="shared" si="27"/>
        <v>T+22</v>
      </c>
      <c r="AD425" s="1337" t="str">
        <f t="shared" si="27"/>
        <v>T+23</v>
      </c>
      <c r="AE425" s="1337" t="str">
        <f t="shared" si="27"/>
        <v>T+24</v>
      </c>
      <c r="AF425" s="1337" t="str">
        <f t="shared" si="27"/>
        <v>T+25</v>
      </c>
      <c r="AG425" s="1337" t="str">
        <f t="shared" si="27"/>
        <v>T+26</v>
      </c>
      <c r="AH425" s="1337" t="str">
        <f t="shared" si="27"/>
        <v>T+27</v>
      </c>
      <c r="AI425" s="1337" t="str">
        <f t="shared" si="27"/>
        <v>T+28</v>
      </c>
      <c r="AJ425" s="1337" t="str">
        <f t="shared" si="27"/>
        <v>T+29</v>
      </c>
      <c r="AK425" s="1337" t="str">
        <f t="shared" si="27"/>
        <v>T+30</v>
      </c>
      <c r="AL425" s="1337" t="str">
        <f t="shared" si="27"/>
        <v>T+31</v>
      </c>
      <c r="AM425" s="1337" t="str">
        <f t="shared" si="27"/>
        <v>T+32</v>
      </c>
      <c r="AN425" s="1337" t="str">
        <f t="shared" si="27"/>
        <v>T+33</v>
      </c>
      <c r="AO425" s="1337" t="str">
        <f t="shared" si="27"/>
        <v>T+34</v>
      </c>
      <c r="AP425" s="1337" t="str">
        <f t="shared" si="27"/>
        <v>T+35</v>
      </c>
      <c r="AQ425" s="1337" t="str">
        <f t="shared" si="27"/>
        <v>T+36</v>
      </c>
      <c r="AR425" s="1337" t="str">
        <f t="shared" si="27"/>
        <v>T+37</v>
      </c>
      <c r="AS425" s="1337" t="str">
        <f t="shared" si="27"/>
        <v>T+38</v>
      </c>
      <c r="AT425" s="1337" t="str">
        <f t="shared" si="27"/>
        <v>T+39</v>
      </c>
      <c r="AU425" s="1337" t="str">
        <f t="shared" si="27"/>
        <v>T+40</v>
      </c>
      <c r="AV425" s="1337" t="str">
        <f t="shared" si="27"/>
        <v>T+41</v>
      </c>
      <c r="AW425" s="1337" t="str">
        <f t="shared" si="27"/>
        <v>T+42</v>
      </c>
      <c r="AX425" s="1337" t="str">
        <f t="shared" si="27"/>
        <v>T+43</v>
      </c>
      <c r="AY425" s="1337" t="str">
        <f t="shared" si="27"/>
        <v>T+44</v>
      </c>
      <c r="AZ425" s="1337" t="str">
        <f t="shared" si="27"/>
        <v>T+45</v>
      </c>
      <c r="BA425" s="1337" t="str">
        <f t="shared" si="27"/>
        <v>T+46</v>
      </c>
      <c r="BB425" s="1337" t="str">
        <f t="shared" si="27"/>
        <v>T+47</v>
      </c>
      <c r="BC425" s="1337" t="str">
        <f t="shared" si="27"/>
        <v>T+48</v>
      </c>
      <c r="BD425" s="1337" t="str">
        <f t="shared" si="27"/>
        <v>T+49</v>
      </c>
      <c r="BE425" s="1337" t="str">
        <f t="shared" si="27"/>
        <v>T+50</v>
      </c>
      <c r="BF425" s="1337" t="str">
        <f t="shared" si="27"/>
        <v>T+51</v>
      </c>
      <c r="BG425" s="1337" t="str">
        <f t="shared" si="27"/>
        <v>T+52</v>
      </c>
      <c r="BH425" s="1337" t="str">
        <f t="shared" si="27"/>
        <v>T+53</v>
      </c>
      <c r="BI425" s="1337" t="str">
        <f t="shared" si="27"/>
        <v>T+54</v>
      </c>
      <c r="BJ425" s="1337" t="str">
        <f t="shared" si="27"/>
        <v>T+55</v>
      </c>
      <c r="BK425" s="1337" t="str">
        <f t="shared" si="27"/>
        <v>T+56</v>
      </c>
      <c r="BL425" s="1337" t="str">
        <f t="shared" si="27"/>
        <v>T+57</v>
      </c>
      <c r="BM425" s="1337" t="str">
        <f t="shared" si="27"/>
        <v>T+58</v>
      </c>
      <c r="BN425" s="1337" t="str">
        <f t="shared" si="27"/>
        <v>T+59</v>
      </c>
      <c r="BO425" s="1337" t="str">
        <f t="shared" si="27"/>
        <v>T+60</v>
      </c>
      <c r="BP425" s="1337" t="str">
        <f t="shared" si="27"/>
        <v>T+61</v>
      </c>
      <c r="BQ425" s="1337" t="str">
        <f t="shared" si="27"/>
        <v>T+62</v>
      </c>
      <c r="BR425" s="1337" t="str">
        <f t="shared" si="27"/>
        <v>T+63</v>
      </c>
      <c r="BS425" s="1337" t="str">
        <f t="shared" si="27"/>
        <v>T+64</v>
      </c>
      <c r="BT425" s="1337" t="str">
        <f t="shared" ref="BT425:EE425" si="28">"T+" &amp; (COLUMN(BT425)-COLUMN($G425))</f>
        <v>T+65</v>
      </c>
      <c r="BU425" s="1337" t="str">
        <f t="shared" si="28"/>
        <v>T+66</v>
      </c>
      <c r="BV425" s="1337" t="str">
        <f t="shared" si="28"/>
        <v>T+67</v>
      </c>
      <c r="BW425" s="1337" t="str">
        <f t="shared" si="28"/>
        <v>T+68</v>
      </c>
      <c r="BX425" s="1337" t="str">
        <f t="shared" si="28"/>
        <v>T+69</v>
      </c>
      <c r="BY425" s="1337" t="str">
        <f t="shared" si="28"/>
        <v>T+70</v>
      </c>
      <c r="BZ425" s="1337" t="str">
        <f t="shared" si="28"/>
        <v>T+71</v>
      </c>
      <c r="CA425" s="1337" t="str">
        <f t="shared" si="28"/>
        <v>T+72</v>
      </c>
      <c r="CB425" s="1337" t="str">
        <f t="shared" si="28"/>
        <v>T+73</v>
      </c>
      <c r="CC425" s="1337" t="str">
        <f t="shared" si="28"/>
        <v>T+74</v>
      </c>
      <c r="CD425" s="1337" t="str">
        <f t="shared" si="28"/>
        <v>T+75</v>
      </c>
      <c r="CE425" s="1337" t="str">
        <f t="shared" si="28"/>
        <v>T+76</v>
      </c>
      <c r="CF425" s="1337" t="str">
        <f t="shared" si="28"/>
        <v>T+77</v>
      </c>
      <c r="CG425" s="1337" t="str">
        <f t="shared" si="28"/>
        <v>T+78</v>
      </c>
      <c r="CH425" s="1337" t="str">
        <f t="shared" si="28"/>
        <v>T+79</v>
      </c>
      <c r="CI425" s="1337" t="str">
        <f t="shared" si="28"/>
        <v>T+80</v>
      </c>
      <c r="CJ425" s="1337" t="str">
        <f t="shared" si="28"/>
        <v>T+81</v>
      </c>
      <c r="CK425" s="1337" t="str">
        <f t="shared" si="28"/>
        <v>T+82</v>
      </c>
      <c r="CL425" s="1337" t="str">
        <f t="shared" si="28"/>
        <v>T+83</v>
      </c>
      <c r="CM425" s="1337" t="str">
        <f t="shared" si="28"/>
        <v>T+84</v>
      </c>
      <c r="CN425" s="1337" t="str">
        <f t="shared" si="28"/>
        <v>T+85</v>
      </c>
      <c r="CO425" s="1337" t="str">
        <f t="shared" si="28"/>
        <v>T+86</v>
      </c>
      <c r="CP425" s="1337" t="str">
        <f t="shared" si="28"/>
        <v>T+87</v>
      </c>
      <c r="CQ425" s="1337" t="str">
        <f t="shared" si="28"/>
        <v>T+88</v>
      </c>
      <c r="CR425" s="1337" t="str">
        <f t="shared" si="28"/>
        <v>T+89</v>
      </c>
      <c r="CS425" s="1337" t="str">
        <f t="shared" si="28"/>
        <v>T+90</v>
      </c>
      <c r="CT425" s="1337" t="str">
        <f t="shared" si="28"/>
        <v>T+91</v>
      </c>
      <c r="CU425" s="1337" t="str">
        <f t="shared" si="28"/>
        <v>T+92</v>
      </c>
      <c r="CV425" s="1337" t="str">
        <f t="shared" si="28"/>
        <v>T+93</v>
      </c>
      <c r="CW425" s="1337" t="str">
        <f t="shared" si="28"/>
        <v>T+94</v>
      </c>
      <c r="CX425" s="1337" t="str">
        <f t="shared" si="28"/>
        <v>T+95</v>
      </c>
      <c r="CY425" s="1337" t="str">
        <f t="shared" si="28"/>
        <v>T+96</v>
      </c>
      <c r="CZ425" s="1337" t="str">
        <f t="shared" si="28"/>
        <v>T+97</v>
      </c>
      <c r="DA425" s="1337" t="str">
        <f t="shared" si="28"/>
        <v>T+98</v>
      </c>
      <c r="DB425" s="1337" t="str">
        <f t="shared" si="28"/>
        <v>T+99</v>
      </c>
      <c r="DC425" s="1337" t="str">
        <f t="shared" si="28"/>
        <v>T+100</v>
      </c>
      <c r="DD425" s="1337" t="str">
        <f t="shared" si="28"/>
        <v>T+101</v>
      </c>
      <c r="DE425" s="1337" t="str">
        <f t="shared" si="28"/>
        <v>T+102</v>
      </c>
      <c r="DF425" s="1337" t="str">
        <f t="shared" si="28"/>
        <v>T+103</v>
      </c>
      <c r="DG425" s="1337" t="str">
        <f t="shared" si="28"/>
        <v>T+104</v>
      </c>
      <c r="DH425" s="1337" t="str">
        <f t="shared" si="28"/>
        <v>T+105</v>
      </c>
      <c r="DI425" s="1337" t="str">
        <f t="shared" si="28"/>
        <v>T+106</v>
      </c>
      <c r="DJ425" s="1337" t="str">
        <f t="shared" si="28"/>
        <v>T+107</v>
      </c>
      <c r="DK425" s="1337" t="str">
        <f t="shared" si="28"/>
        <v>T+108</v>
      </c>
      <c r="DL425" s="1337" t="str">
        <f t="shared" si="28"/>
        <v>T+109</v>
      </c>
      <c r="DM425" s="1337" t="str">
        <f t="shared" si="28"/>
        <v>T+110</v>
      </c>
      <c r="DN425" s="1337" t="str">
        <f t="shared" si="28"/>
        <v>T+111</v>
      </c>
      <c r="DO425" s="1337" t="str">
        <f t="shared" si="28"/>
        <v>T+112</v>
      </c>
      <c r="DP425" s="1337" t="str">
        <f t="shared" si="28"/>
        <v>T+113</v>
      </c>
      <c r="DQ425" s="1337" t="str">
        <f t="shared" si="28"/>
        <v>T+114</v>
      </c>
      <c r="DR425" s="1337" t="str">
        <f t="shared" si="28"/>
        <v>T+115</v>
      </c>
      <c r="DS425" s="1337" t="str">
        <f t="shared" si="28"/>
        <v>T+116</v>
      </c>
      <c r="DT425" s="1337" t="str">
        <f t="shared" si="28"/>
        <v>T+117</v>
      </c>
      <c r="DU425" s="1337" t="str">
        <f t="shared" si="28"/>
        <v>T+118</v>
      </c>
      <c r="DV425" s="1337" t="str">
        <f t="shared" si="28"/>
        <v>T+119</v>
      </c>
      <c r="DW425" s="1337" t="str">
        <f t="shared" si="28"/>
        <v>T+120</v>
      </c>
      <c r="DX425" s="1337" t="str">
        <f t="shared" si="28"/>
        <v>T+121</v>
      </c>
      <c r="DY425" s="1337" t="str">
        <f t="shared" si="28"/>
        <v>T+122</v>
      </c>
      <c r="DZ425" s="1337" t="str">
        <f t="shared" si="28"/>
        <v>T+123</v>
      </c>
      <c r="EA425" s="1337" t="str">
        <f t="shared" si="28"/>
        <v>T+124</v>
      </c>
      <c r="EB425" s="1337" t="str">
        <f t="shared" si="28"/>
        <v>T+125</v>
      </c>
      <c r="EC425" s="1337" t="str">
        <f t="shared" si="28"/>
        <v>T+126</v>
      </c>
      <c r="ED425" s="1337" t="str">
        <f t="shared" si="28"/>
        <v>T+127</v>
      </c>
      <c r="EE425" s="1337" t="str">
        <f t="shared" si="28"/>
        <v>T+128</v>
      </c>
      <c r="EF425" s="1337" t="str">
        <f t="shared" ref="EF425:EQ425" si="29">"T+" &amp; (COLUMN(EF425)-COLUMN($G425))</f>
        <v>T+129</v>
      </c>
      <c r="EG425" s="1337" t="str">
        <f t="shared" si="29"/>
        <v>T+130</v>
      </c>
      <c r="EH425" s="1337" t="str">
        <f t="shared" si="29"/>
        <v>T+131</v>
      </c>
      <c r="EI425" s="1337" t="str">
        <f t="shared" si="29"/>
        <v>T+132</v>
      </c>
      <c r="EJ425" s="1337" t="str">
        <f t="shared" si="29"/>
        <v>T+133</v>
      </c>
      <c r="EK425" s="1337" t="str">
        <f t="shared" si="29"/>
        <v>T+134</v>
      </c>
      <c r="EL425" s="1337" t="str">
        <f t="shared" si="29"/>
        <v>T+135</v>
      </c>
      <c r="EM425" s="1337" t="str">
        <f t="shared" si="29"/>
        <v>T+136</v>
      </c>
      <c r="EN425" s="1337" t="str">
        <f t="shared" si="29"/>
        <v>T+137</v>
      </c>
      <c r="EO425" s="1337" t="str">
        <f t="shared" si="29"/>
        <v>T+138</v>
      </c>
      <c r="EP425" s="1337" t="str">
        <f t="shared" si="29"/>
        <v>T+139</v>
      </c>
      <c r="EQ425" s="1337" t="str">
        <f t="shared" si="29"/>
        <v>T+140</v>
      </c>
      <c r="ER425" s="557"/>
    </row>
    <row r="426" spans="1:148" ht="15" customHeight="1" x14ac:dyDescent="0.25">
      <c r="A426" s="625"/>
      <c r="B426" s="1342" t="str">
        <f t="shared" ref="B426:B457" si="30">B12</f>
        <v>Desk 1</v>
      </c>
      <c r="C426" s="1347" t="str">
        <f>IF(ISBLANK(TB!C187), "", TB!C187)</f>
        <v/>
      </c>
      <c r="D426" s="1347" t="str">
        <f>IF(ISBLANK(TB!D187), "", TB!D187)</f>
        <v/>
      </c>
      <c r="E426" s="1347" t="str">
        <f>IF(ISBLANK(TB!E187), "", TB!E187)</f>
        <v/>
      </c>
      <c r="F426" s="1347" t="str">
        <f>IF(ISBLANK(TB!F187), "", TB!F187)</f>
        <v/>
      </c>
      <c r="G426" s="57"/>
      <c r="H426" s="57"/>
      <c r="I426" s="57"/>
      <c r="J426" s="57"/>
      <c r="K426" s="57"/>
      <c r="L426" s="57"/>
      <c r="M426" s="57"/>
      <c r="N426" s="57"/>
      <c r="O426" s="57"/>
      <c r="P426" s="57"/>
      <c r="Q426" s="57"/>
      <c r="R426" s="57"/>
      <c r="S426" s="57"/>
      <c r="T426" s="57"/>
      <c r="U426" s="57"/>
      <c r="V426" s="57"/>
      <c r="W426" s="57"/>
      <c r="X426" s="57"/>
      <c r="Y426" s="57"/>
      <c r="Z426" s="57"/>
      <c r="AA426" s="57"/>
      <c r="AB426" s="57"/>
      <c r="AC426" s="57"/>
      <c r="AD426" s="57"/>
      <c r="AE426" s="57"/>
      <c r="AF426" s="57"/>
      <c r="AG426" s="57"/>
      <c r="AH426" s="57"/>
      <c r="AI426" s="57"/>
      <c r="AJ426" s="57"/>
      <c r="AK426" s="57"/>
      <c r="AL426" s="57"/>
      <c r="AM426" s="57"/>
      <c r="AN426" s="57"/>
      <c r="AO426" s="57"/>
      <c r="AP426" s="57"/>
      <c r="AQ426" s="57"/>
      <c r="AR426" s="57"/>
      <c r="AS426" s="57"/>
      <c r="AT426" s="57"/>
      <c r="AU426" s="57"/>
      <c r="AV426" s="57"/>
      <c r="AW426" s="57"/>
      <c r="AX426" s="57"/>
      <c r="AY426" s="57"/>
      <c r="AZ426" s="57"/>
      <c r="BA426" s="57"/>
      <c r="BB426" s="57"/>
      <c r="BC426" s="57"/>
      <c r="BD426" s="57"/>
      <c r="BE426" s="57"/>
      <c r="BF426" s="57"/>
      <c r="BG426" s="57"/>
      <c r="BH426" s="57"/>
      <c r="BI426" s="57"/>
      <c r="BJ426" s="57"/>
      <c r="BK426" s="57"/>
      <c r="BL426" s="57"/>
      <c r="BM426" s="57"/>
      <c r="BN426" s="57"/>
      <c r="BO426" s="57"/>
      <c r="BP426" s="57"/>
      <c r="BQ426" s="57"/>
      <c r="BR426" s="57"/>
      <c r="BS426" s="57"/>
      <c r="BT426" s="57"/>
      <c r="BU426" s="57"/>
      <c r="BV426" s="57"/>
      <c r="BW426" s="57"/>
      <c r="BX426" s="57"/>
      <c r="BY426" s="57"/>
      <c r="BZ426" s="57"/>
      <c r="CA426" s="57"/>
      <c r="CB426" s="57"/>
      <c r="CC426" s="57"/>
      <c r="CD426" s="57"/>
      <c r="CE426" s="57"/>
      <c r="CF426" s="57"/>
      <c r="CG426" s="57"/>
      <c r="CH426" s="57"/>
      <c r="CI426" s="57"/>
      <c r="CJ426" s="57"/>
      <c r="CK426" s="57"/>
      <c r="CL426" s="57"/>
      <c r="CM426" s="57"/>
      <c r="CN426" s="57"/>
      <c r="CO426" s="57"/>
      <c r="CP426" s="57"/>
      <c r="CQ426" s="57"/>
      <c r="CR426" s="57"/>
      <c r="CS426" s="57"/>
      <c r="CT426" s="57"/>
      <c r="CU426" s="57"/>
      <c r="CV426" s="57"/>
      <c r="CW426" s="57"/>
      <c r="CX426" s="57"/>
      <c r="CY426" s="57"/>
      <c r="CZ426" s="57"/>
      <c r="DA426" s="57"/>
      <c r="DB426" s="57"/>
      <c r="DC426" s="57"/>
      <c r="DD426" s="57"/>
      <c r="DE426" s="57"/>
      <c r="DF426" s="57"/>
      <c r="DG426" s="57"/>
      <c r="DH426" s="57"/>
      <c r="DI426" s="57"/>
      <c r="DJ426" s="57"/>
      <c r="DK426" s="57"/>
      <c r="DL426" s="57"/>
      <c r="DM426" s="57"/>
      <c r="DN426" s="57"/>
      <c r="DO426" s="57"/>
      <c r="DP426" s="57"/>
      <c r="DQ426" s="57"/>
      <c r="DR426" s="57"/>
      <c r="DS426" s="57"/>
      <c r="DT426" s="57"/>
      <c r="DU426" s="57"/>
      <c r="DV426" s="101"/>
      <c r="DW426" s="57"/>
      <c r="DX426" s="57"/>
      <c r="DY426" s="57"/>
      <c r="DZ426" s="57"/>
      <c r="EA426" s="57"/>
      <c r="EB426" s="57"/>
      <c r="EC426" s="57"/>
      <c r="ED426" s="57"/>
      <c r="EE426" s="57"/>
      <c r="EF426" s="57"/>
      <c r="EG426" s="57"/>
      <c r="EH426" s="57"/>
      <c r="EI426" s="57"/>
      <c r="EJ426" s="57"/>
      <c r="EK426" s="57"/>
      <c r="EL426" s="57"/>
      <c r="EM426" s="57"/>
      <c r="EN426" s="57"/>
      <c r="EO426" s="57"/>
      <c r="EP426" s="57"/>
      <c r="EQ426" s="101"/>
      <c r="ER426" s="557"/>
    </row>
    <row r="427" spans="1:148" ht="15" customHeight="1" x14ac:dyDescent="0.25">
      <c r="A427" s="625"/>
      <c r="B427" s="1343" t="str">
        <f t="shared" si="30"/>
        <v>Desk 2</v>
      </c>
      <c r="C427" s="1348" t="str">
        <f>IF(ISBLANK(TB!C188), "", TB!C188)</f>
        <v/>
      </c>
      <c r="D427" s="1348" t="str">
        <f>IF(ISBLANK(TB!D188), "", TB!D188)</f>
        <v/>
      </c>
      <c r="E427" s="1348" t="str">
        <f>IF(ISBLANK(TB!E188), "", TB!E188)</f>
        <v/>
      </c>
      <c r="F427" s="1348" t="str">
        <f>IF(ISBLANK(TB!F188), "", TB!F188)</f>
        <v/>
      </c>
      <c r="G427" s="57"/>
      <c r="H427" s="57"/>
      <c r="I427" s="57"/>
      <c r="J427" s="57"/>
      <c r="K427" s="57"/>
      <c r="L427" s="57"/>
      <c r="M427" s="57"/>
      <c r="N427" s="57"/>
      <c r="O427" s="57"/>
      <c r="P427" s="57"/>
      <c r="Q427" s="57"/>
      <c r="R427" s="57"/>
      <c r="S427" s="57"/>
      <c r="T427" s="57"/>
      <c r="U427" s="57"/>
      <c r="V427" s="57"/>
      <c r="W427" s="57"/>
      <c r="X427" s="57"/>
      <c r="Y427" s="57"/>
      <c r="Z427" s="57"/>
      <c r="AA427" s="57"/>
      <c r="AB427" s="57"/>
      <c r="AC427" s="57"/>
      <c r="AD427" s="57"/>
      <c r="AE427" s="57"/>
      <c r="AF427" s="57"/>
      <c r="AG427" s="57"/>
      <c r="AH427" s="57"/>
      <c r="AI427" s="57"/>
      <c r="AJ427" s="57"/>
      <c r="AK427" s="57"/>
      <c r="AL427" s="57"/>
      <c r="AM427" s="57"/>
      <c r="AN427" s="57"/>
      <c r="AO427" s="57"/>
      <c r="AP427" s="57"/>
      <c r="AQ427" s="57"/>
      <c r="AR427" s="57"/>
      <c r="AS427" s="57"/>
      <c r="AT427" s="57"/>
      <c r="AU427" s="57"/>
      <c r="AV427" s="57"/>
      <c r="AW427" s="57"/>
      <c r="AX427" s="57"/>
      <c r="AY427" s="57"/>
      <c r="AZ427" s="57"/>
      <c r="BA427" s="57"/>
      <c r="BB427" s="57"/>
      <c r="BC427" s="57"/>
      <c r="BD427" s="57"/>
      <c r="BE427" s="57"/>
      <c r="BF427" s="57"/>
      <c r="BG427" s="57"/>
      <c r="BH427" s="57"/>
      <c r="BI427" s="57"/>
      <c r="BJ427" s="57"/>
      <c r="BK427" s="57"/>
      <c r="BL427" s="57"/>
      <c r="BM427" s="57"/>
      <c r="BN427" s="57"/>
      <c r="BO427" s="57"/>
      <c r="BP427" s="57"/>
      <c r="BQ427" s="57"/>
      <c r="BR427" s="57"/>
      <c r="BS427" s="57"/>
      <c r="BT427" s="57"/>
      <c r="BU427" s="57"/>
      <c r="BV427" s="57"/>
      <c r="BW427" s="57"/>
      <c r="BX427" s="57"/>
      <c r="BY427" s="57"/>
      <c r="BZ427" s="57"/>
      <c r="CA427" s="57"/>
      <c r="CB427" s="57"/>
      <c r="CC427" s="57"/>
      <c r="CD427" s="57"/>
      <c r="CE427" s="57"/>
      <c r="CF427" s="57"/>
      <c r="CG427" s="57"/>
      <c r="CH427" s="57"/>
      <c r="CI427" s="57"/>
      <c r="CJ427" s="57"/>
      <c r="CK427" s="57"/>
      <c r="CL427" s="57"/>
      <c r="CM427" s="57"/>
      <c r="CN427" s="57"/>
      <c r="CO427" s="57"/>
      <c r="CP427" s="57"/>
      <c r="CQ427" s="57"/>
      <c r="CR427" s="57"/>
      <c r="CS427" s="57"/>
      <c r="CT427" s="57"/>
      <c r="CU427" s="57"/>
      <c r="CV427" s="57"/>
      <c r="CW427" s="57"/>
      <c r="CX427" s="57"/>
      <c r="CY427" s="57"/>
      <c r="CZ427" s="57"/>
      <c r="DA427" s="57"/>
      <c r="DB427" s="57"/>
      <c r="DC427" s="57"/>
      <c r="DD427" s="57"/>
      <c r="DE427" s="57"/>
      <c r="DF427" s="57"/>
      <c r="DG427" s="57"/>
      <c r="DH427" s="57"/>
      <c r="DI427" s="57"/>
      <c r="DJ427" s="57"/>
      <c r="DK427" s="57"/>
      <c r="DL427" s="57"/>
      <c r="DM427" s="57"/>
      <c r="DN427" s="57"/>
      <c r="DO427" s="57"/>
      <c r="DP427" s="57"/>
      <c r="DQ427" s="57"/>
      <c r="DR427" s="57"/>
      <c r="DS427" s="57"/>
      <c r="DT427" s="57"/>
      <c r="DU427" s="57"/>
      <c r="DV427" s="101"/>
      <c r="DW427" s="57"/>
      <c r="DX427" s="57"/>
      <c r="DY427" s="57"/>
      <c r="DZ427" s="57"/>
      <c r="EA427" s="57"/>
      <c r="EB427" s="57"/>
      <c r="EC427" s="57"/>
      <c r="ED427" s="57"/>
      <c r="EE427" s="57"/>
      <c r="EF427" s="57"/>
      <c r="EG427" s="57"/>
      <c r="EH427" s="57"/>
      <c r="EI427" s="57"/>
      <c r="EJ427" s="57"/>
      <c r="EK427" s="57"/>
      <c r="EL427" s="57"/>
      <c r="EM427" s="57"/>
      <c r="EN427" s="57"/>
      <c r="EO427" s="57"/>
      <c r="EP427" s="57"/>
      <c r="EQ427" s="101"/>
      <c r="ER427" s="557"/>
    </row>
    <row r="428" spans="1:148" ht="15" customHeight="1" x14ac:dyDescent="0.25">
      <c r="A428" s="625"/>
      <c r="B428" s="1343" t="str">
        <f t="shared" si="30"/>
        <v>Desk 3</v>
      </c>
      <c r="C428" s="1348" t="str">
        <f>IF(ISBLANK(TB!C189), "", TB!C189)</f>
        <v/>
      </c>
      <c r="D428" s="1348" t="str">
        <f>IF(ISBLANK(TB!D189), "", TB!D189)</f>
        <v/>
      </c>
      <c r="E428" s="1348" t="str">
        <f>IF(ISBLANK(TB!E189), "", TB!E189)</f>
        <v/>
      </c>
      <c r="F428" s="1348" t="str">
        <f>IF(ISBLANK(TB!F189), "", TB!F189)</f>
        <v/>
      </c>
      <c r="G428" s="57"/>
      <c r="H428" s="57"/>
      <c r="I428" s="57"/>
      <c r="J428" s="57"/>
      <c r="K428" s="57"/>
      <c r="L428" s="57"/>
      <c r="M428" s="57"/>
      <c r="N428" s="57"/>
      <c r="O428" s="57"/>
      <c r="P428" s="57"/>
      <c r="Q428" s="57"/>
      <c r="R428" s="57"/>
      <c r="S428" s="57"/>
      <c r="T428" s="57"/>
      <c r="U428" s="57"/>
      <c r="V428" s="57"/>
      <c r="W428" s="57"/>
      <c r="X428" s="57"/>
      <c r="Y428" s="57"/>
      <c r="Z428" s="57"/>
      <c r="AA428" s="57"/>
      <c r="AB428" s="57"/>
      <c r="AC428" s="57"/>
      <c r="AD428" s="57"/>
      <c r="AE428" s="57"/>
      <c r="AF428" s="57"/>
      <c r="AG428" s="57"/>
      <c r="AH428" s="57"/>
      <c r="AI428" s="57"/>
      <c r="AJ428" s="57"/>
      <c r="AK428" s="57"/>
      <c r="AL428" s="57"/>
      <c r="AM428" s="57"/>
      <c r="AN428" s="57"/>
      <c r="AO428" s="57"/>
      <c r="AP428" s="57"/>
      <c r="AQ428" s="57"/>
      <c r="AR428" s="57"/>
      <c r="AS428" s="57"/>
      <c r="AT428" s="57"/>
      <c r="AU428" s="57"/>
      <c r="AV428" s="57"/>
      <c r="AW428" s="57"/>
      <c r="AX428" s="57"/>
      <c r="AY428" s="57"/>
      <c r="AZ428" s="57"/>
      <c r="BA428" s="57"/>
      <c r="BB428" s="57"/>
      <c r="BC428" s="57"/>
      <c r="BD428" s="57"/>
      <c r="BE428" s="57"/>
      <c r="BF428" s="57"/>
      <c r="BG428" s="57"/>
      <c r="BH428" s="57"/>
      <c r="BI428" s="57"/>
      <c r="BJ428" s="57"/>
      <c r="BK428" s="57"/>
      <c r="BL428" s="57"/>
      <c r="BM428" s="57"/>
      <c r="BN428" s="57"/>
      <c r="BO428" s="57"/>
      <c r="BP428" s="57"/>
      <c r="BQ428" s="57"/>
      <c r="BR428" s="57"/>
      <c r="BS428" s="57"/>
      <c r="BT428" s="57"/>
      <c r="BU428" s="57"/>
      <c r="BV428" s="57"/>
      <c r="BW428" s="57"/>
      <c r="BX428" s="57"/>
      <c r="BY428" s="57"/>
      <c r="BZ428" s="57"/>
      <c r="CA428" s="57"/>
      <c r="CB428" s="57"/>
      <c r="CC428" s="57"/>
      <c r="CD428" s="57"/>
      <c r="CE428" s="57"/>
      <c r="CF428" s="57"/>
      <c r="CG428" s="57"/>
      <c r="CH428" s="57"/>
      <c r="CI428" s="57"/>
      <c r="CJ428" s="57"/>
      <c r="CK428" s="57"/>
      <c r="CL428" s="57"/>
      <c r="CM428" s="57"/>
      <c r="CN428" s="57"/>
      <c r="CO428" s="57"/>
      <c r="CP428" s="57"/>
      <c r="CQ428" s="57"/>
      <c r="CR428" s="57"/>
      <c r="CS428" s="57"/>
      <c r="CT428" s="57"/>
      <c r="CU428" s="57"/>
      <c r="CV428" s="57"/>
      <c r="CW428" s="57"/>
      <c r="CX428" s="57"/>
      <c r="CY428" s="57"/>
      <c r="CZ428" s="57"/>
      <c r="DA428" s="57"/>
      <c r="DB428" s="57"/>
      <c r="DC428" s="57"/>
      <c r="DD428" s="57"/>
      <c r="DE428" s="57"/>
      <c r="DF428" s="57"/>
      <c r="DG428" s="57"/>
      <c r="DH428" s="57"/>
      <c r="DI428" s="57"/>
      <c r="DJ428" s="57"/>
      <c r="DK428" s="57"/>
      <c r="DL428" s="57"/>
      <c r="DM428" s="57"/>
      <c r="DN428" s="57"/>
      <c r="DO428" s="57"/>
      <c r="DP428" s="57"/>
      <c r="DQ428" s="57"/>
      <c r="DR428" s="57"/>
      <c r="DS428" s="57"/>
      <c r="DT428" s="57"/>
      <c r="DU428" s="57"/>
      <c r="DV428" s="101"/>
      <c r="DW428" s="57"/>
      <c r="DX428" s="57"/>
      <c r="DY428" s="57"/>
      <c r="DZ428" s="57"/>
      <c r="EA428" s="57"/>
      <c r="EB428" s="57"/>
      <c r="EC428" s="57"/>
      <c r="ED428" s="57"/>
      <c r="EE428" s="57"/>
      <c r="EF428" s="57"/>
      <c r="EG428" s="57"/>
      <c r="EH428" s="57"/>
      <c r="EI428" s="57"/>
      <c r="EJ428" s="57"/>
      <c r="EK428" s="57"/>
      <c r="EL428" s="57"/>
      <c r="EM428" s="57"/>
      <c r="EN428" s="57"/>
      <c r="EO428" s="57"/>
      <c r="EP428" s="57"/>
      <c r="EQ428" s="101"/>
      <c r="ER428" s="557"/>
    </row>
    <row r="429" spans="1:148" ht="15" customHeight="1" x14ac:dyDescent="0.25">
      <c r="A429" s="625"/>
      <c r="B429" s="1343" t="str">
        <f t="shared" si="30"/>
        <v>Desk 4</v>
      </c>
      <c r="C429" s="1348" t="str">
        <f>IF(ISBLANK(TB!C190), "", TB!C190)</f>
        <v/>
      </c>
      <c r="D429" s="1348" t="str">
        <f>IF(ISBLANK(TB!D190), "", TB!D190)</f>
        <v/>
      </c>
      <c r="E429" s="1348" t="str">
        <f>IF(ISBLANK(TB!E190), "", TB!E190)</f>
        <v/>
      </c>
      <c r="F429" s="1348" t="str">
        <f>IF(ISBLANK(TB!F190), "", TB!F190)</f>
        <v/>
      </c>
      <c r="G429" s="57"/>
      <c r="H429" s="57"/>
      <c r="I429" s="57"/>
      <c r="J429" s="57"/>
      <c r="K429" s="57"/>
      <c r="L429" s="57"/>
      <c r="M429" s="57"/>
      <c r="N429" s="57"/>
      <c r="O429" s="57"/>
      <c r="P429" s="57"/>
      <c r="Q429" s="57"/>
      <c r="R429" s="57"/>
      <c r="S429" s="57"/>
      <c r="T429" s="57"/>
      <c r="U429" s="57"/>
      <c r="V429" s="57"/>
      <c r="W429" s="57"/>
      <c r="X429" s="57"/>
      <c r="Y429" s="57"/>
      <c r="Z429" s="57"/>
      <c r="AA429" s="57"/>
      <c r="AB429" s="57"/>
      <c r="AC429" s="57"/>
      <c r="AD429" s="57"/>
      <c r="AE429" s="57"/>
      <c r="AF429" s="57"/>
      <c r="AG429" s="57"/>
      <c r="AH429" s="57"/>
      <c r="AI429" s="57"/>
      <c r="AJ429" s="57"/>
      <c r="AK429" s="57"/>
      <c r="AL429" s="57"/>
      <c r="AM429" s="57"/>
      <c r="AN429" s="57"/>
      <c r="AO429" s="57"/>
      <c r="AP429" s="57"/>
      <c r="AQ429" s="57"/>
      <c r="AR429" s="57"/>
      <c r="AS429" s="57"/>
      <c r="AT429" s="57"/>
      <c r="AU429" s="57"/>
      <c r="AV429" s="57"/>
      <c r="AW429" s="57"/>
      <c r="AX429" s="57"/>
      <c r="AY429" s="57"/>
      <c r="AZ429" s="57"/>
      <c r="BA429" s="57"/>
      <c r="BB429" s="57"/>
      <c r="BC429" s="57"/>
      <c r="BD429" s="57"/>
      <c r="BE429" s="57"/>
      <c r="BF429" s="57"/>
      <c r="BG429" s="57"/>
      <c r="BH429" s="57"/>
      <c r="BI429" s="57"/>
      <c r="BJ429" s="57"/>
      <c r="BK429" s="57"/>
      <c r="BL429" s="57"/>
      <c r="BM429" s="57"/>
      <c r="BN429" s="57"/>
      <c r="BO429" s="57"/>
      <c r="BP429" s="57"/>
      <c r="BQ429" s="57"/>
      <c r="BR429" s="57"/>
      <c r="BS429" s="57"/>
      <c r="BT429" s="57"/>
      <c r="BU429" s="57"/>
      <c r="BV429" s="57"/>
      <c r="BW429" s="57"/>
      <c r="BX429" s="57"/>
      <c r="BY429" s="57"/>
      <c r="BZ429" s="57"/>
      <c r="CA429" s="57"/>
      <c r="CB429" s="57"/>
      <c r="CC429" s="57"/>
      <c r="CD429" s="57"/>
      <c r="CE429" s="57"/>
      <c r="CF429" s="57"/>
      <c r="CG429" s="57"/>
      <c r="CH429" s="57"/>
      <c r="CI429" s="57"/>
      <c r="CJ429" s="57"/>
      <c r="CK429" s="57"/>
      <c r="CL429" s="57"/>
      <c r="CM429" s="57"/>
      <c r="CN429" s="57"/>
      <c r="CO429" s="57"/>
      <c r="CP429" s="57"/>
      <c r="CQ429" s="57"/>
      <c r="CR429" s="57"/>
      <c r="CS429" s="57"/>
      <c r="CT429" s="57"/>
      <c r="CU429" s="57"/>
      <c r="CV429" s="57"/>
      <c r="CW429" s="57"/>
      <c r="CX429" s="57"/>
      <c r="CY429" s="57"/>
      <c r="CZ429" s="57"/>
      <c r="DA429" s="57"/>
      <c r="DB429" s="57"/>
      <c r="DC429" s="57"/>
      <c r="DD429" s="57"/>
      <c r="DE429" s="57"/>
      <c r="DF429" s="57"/>
      <c r="DG429" s="57"/>
      <c r="DH429" s="57"/>
      <c r="DI429" s="57"/>
      <c r="DJ429" s="57"/>
      <c r="DK429" s="57"/>
      <c r="DL429" s="57"/>
      <c r="DM429" s="57"/>
      <c r="DN429" s="57"/>
      <c r="DO429" s="57"/>
      <c r="DP429" s="57"/>
      <c r="DQ429" s="57"/>
      <c r="DR429" s="57"/>
      <c r="DS429" s="57"/>
      <c r="DT429" s="57"/>
      <c r="DU429" s="57"/>
      <c r="DV429" s="101"/>
      <c r="DW429" s="57"/>
      <c r="DX429" s="57"/>
      <c r="DY429" s="57"/>
      <c r="DZ429" s="57"/>
      <c r="EA429" s="57"/>
      <c r="EB429" s="57"/>
      <c r="EC429" s="57"/>
      <c r="ED429" s="57"/>
      <c r="EE429" s="57"/>
      <c r="EF429" s="57"/>
      <c r="EG429" s="57"/>
      <c r="EH429" s="57"/>
      <c r="EI429" s="57"/>
      <c r="EJ429" s="57"/>
      <c r="EK429" s="57"/>
      <c r="EL429" s="57"/>
      <c r="EM429" s="57"/>
      <c r="EN429" s="57"/>
      <c r="EO429" s="57"/>
      <c r="EP429" s="57"/>
      <c r="EQ429" s="101"/>
      <c r="ER429" s="557"/>
    </row>
    <row r="430" spans="1:148" ht="15" customHeight="1" x14ac:dyDescent="0.25">
      <c r="A430" s="625"/>
      <c r="B430" s="1343" t="str">
        <f t="shared" si="30"/>
        <v>Desk 5</v>
      </c>
      <c r="C430" s="1348" t="str">
        <f>IF(ISBLANK(TB!C191), "", TB!C191)</f>
        <v/>
      </c>
      <c r="D430" s="1348" t="str">
        <f>IF(ISBLANK(TB!D191), "", TB!D191)</f>
        <v/>
      </c>
      <c r="E430" s="1348" t="str">
        <f>IF(ISBLANK(TB!E191), "", TB!E191)</f>
        <v/>
      </c>
      <c r="F430" s="1348" t="str">
        <f>IF(ISBLANK(TB!F191), "", TB!F191)</f>
        <v/>
      </c>
      <c r="G430" s="57"/>
      <c r="H430" s="57"/>
      <c r="I430" s="57"/>
      <c r="J430" s="57"/>
      <c r="K430" s="57"/>
      <c r="L430" s="57"/>
      <c r="M430" s="57"/>
      <c r="N430" s="57"/>
      <c r="O430" s="57"/>
      <c r="P430" s="57"/>
      <c r="Q430" s="57"/>
      <c r="R430" s="57"/>
      <c r="S430" s="57"/>
      <c r="T430" s="57"/>
      <c r="U430" s="57"/>
      <c r="V430" s="57"/>
      <c r="W430" s="57"/>
      <c r="X430" s="57"/>
      <c r="Y430" s="57"/>
      <c r="Z430" s="57"/>
      <c r="AA430" s="57"/>
      <c r="AB430" s="57"/>
      <c r="AC430" s="57"/>
      <c r="AD430" s="57"/>
      <c r="AE430" s="57"/>
      <c r="AF430" s="57"/>
      <c r="AG430" s="57"/>
      <c r="AH430" s="57"/>
      <c r="AI430" s="57"/>
      <c r="AJ430" s="57"/>
      <c r="AK430" s="57"/>
      <c r="AL430" s="57"/>
      <c r="AM430" s="57"/>
      <c r="AN430" s="57"/>
      <c r="AO430" s="57"/>
      <c r="AP430" s="57"/>
      <c r="AQ430" s="57"/>
      <c r="AR430" s="57"/>
      <c r="AS430" s="57"/>
      <c r="AT430" s="57"/>
      <c r="AU430" s="57"/>
      <c r="AV430" s="57"/>
      <c r="AW430" s="57"/>
      <c r="AX430" s="57"/>
      <c r="AY430" s="57"/>
      <c r="AZ430" s="57"/>
      <c r="BA430" s="57"/>
      <c r="BB430" s="57"/>
      <c r="BC430" s="57"/>
      <c r="BD430" s="57"/>
      <c r="BE430" s="57"/>
      <c r="BF430" s="57"/>
      <c r="BG430" s="57"/>
      <c r="BH430" s="57"/>
      <c r="BI430" s="57"/>
      <c r="BJ430" s="57"/>
      <c r="BK430" s="57"/>
      <c r="BL430" s="57"/>
      <c r="BM430" s="57"/>
      <c r="BN430" s="57"/>
      <c r="BO430" s="57"/>
      <c r="BP430" s="57"/>
      <c r="BQ430" s="57"/>
      <c r="BR430" s="57"/>
      <c r="BS430" s="57"/>
      <c r="BT430" s="57"/>
      <c r="BU430" s="57"/>
      <c r="BV430" s="57"/>
      <c r="BW430" s="57"/>
      <c r="BX430" s="57"/>
      <c r="BY430" s="57"/>
      <c r="BZ430" s="57"/>
      <c r="CA430" s="57"/>
      <c r="CB430" s="57"/>
      <c r="CC430" s="57"/>
      <c r="CD430" s="57"/>
      <c r="CE430" s="57"/>
      <c r="CF430" s="57"/>
      <c r="CG430" s="57"/>
      <c r="CH430" s="57"/>
      <c r="CI430" s="57"/>
      <c r="CJ430" s="57"/>
      <c r="CK430" s="57"/>
      <c r="CL430" s="57"/>
      <c r="CM430" s="57"/>
      <c r="CN430" s="57"/>
      <c r="CO430" s="57"/>
      <c r="CP430" s="57"/>
      <c r="CQ430" s="57"/>
      <c r="CR430" s="57"/>
      <c r="CS430" s="57"/>
      <c r="CT430" s="57"/>
      <c r="CU430" s="57"/>
      <c r="CV430" s="57"/>
      <c r="CW430" s="57"/>
      <c r="CX430" s="57"/>
      <c r="CY430" s="57"/>
      <c r="CZ430" s="57"/>
      <c r="DA430" s="57"/>
      <c r="DB430" s="57"/>
      <c r="DC430" s="57"/>
      <c r="DD430" s="57"/>
      <c r="DE430" s="57"/>
      <c r="DF430" s="57"/>
      <c r="DG430" s="57"/>
      <c r="DH430" s="57"/>
      <c r="DI430" s="57"/>
      <c r="DJ430" s="57"/>
      <c r="DK430" s="57"/>
      <c r="DL430" s="57"/>
      <c r="DM430" s="57"/>
      <c r="DN430" s="57"/>
      <c r="DO430" s="57"/>
      <c r="DP430" s="57"/>
      <c r="DQ430" s="57"/>
      <c r="DR430" s="57"/>
      <c r="DS430" s="57"/>
      <c r="DT430" s="57"/>
      <c r="DU430" s="57"/>
      <c r="DV430" s="101"/>
      <c r="DW430" s="57"/>
      <c r="DX430" s="57"/>
      <c r="DY430" s="57"/>
      <c r="DZ430" s="57"/>
      <c r="EA430" s="57"/>
      <c r="EB430" s="57"/>
      <c r="EC430" s="57"/>
      <c r="ED430" s="57"/>
      <c r="EE430" s="57"/>
      <c r="EF430" s="57"/>
      <c r="EG430" s="57"/>
      <c r="EH430" s="57"/>
      <c r="EI430" s="57"/>
      <c r="EJ430" s="57"/>
      <c r="EK430" s="57"/>
      <c r="EL430" s="57"/>
      <c r="EM430" s="57"/>
      <c r="EN430" s="57"/>
      <c r="EO430" s="57"/>
      <c r="EP430" s="57"/>
      <c r="EQ430" s="101"/>
      <c r="ER430" s="557"/>
    </row>
    <row r="431" spans="1:148" ht="15" customHeight="1" x14ac:dyDescent="0.25">
      <c r="A431" s="625"/>
      <c r="B431" s="1343" t="str">
        <f t="shared" si="30"/>
        <v>Desk 6</v>
      </c>
      <c r="C431" s="1348" t="str">
        <f>IF(ISBLANK(TB!C192), "", TB!C192)</f>
        <v/>
      </c>
      <c r="D431" s="1348" t="str">
        <f>IF(ISBLANK(TB!D192), "", TB!D192)</f>
        <v/>
      </c>
      <c r="E431" s="1348" t="str">
        <f>IF(ISBLANK(TB!E192), "", TB!E192)</f>
        <v/>
      </c>
      <c r="F431" s="1348" t="str">
        <f>IF(ISBLANK(TB!F192), "", TB!F192)</f>
        <v/>
      </c>
      <c r="G431" s="57"/>
      <c r="H431" s="57"/>
      <c r="I431" s="57"/>
      <c r="J431" s="57"/>
      <c r="K431" s="57"/>
      <c r="L431" s="57"/>
      <c r="M431" s="57"/>
      <c r="N431" s="57"/>
      <c r="O431" s="57"/>
      <c r="P431" s="57"/>
      <c r="Q431" s="57"/>
      <c r="R431" s="57"/>
      <c r="S431" s="57"/>
      <c r="T431" s="57"/>
      <c r="U431" s="57"/>
      <c r="V431" s="57"/>
      <c r="W431" s="57"/>
      <c r="X431" s="57"/>
      <c r="Y431" s="57"/>
      <c r="Z431" s="57"/>
      <c r="AA431" s="57"/>
      <c r="AB431" s="57"/>
      <c r="AC431" s="57"/>
      <c r="AD431" s="57"/>
      <c r="AE431" s="57"/>
      <c r="AF431" s="57"/>
      <c r="AG431" s="57"/>
      <c r="AH431" s="57"/>
      <c r="AI431" s="57"/>
      <c r="AJ431" s="57"/>
      <c r="AK431" s="57"/>
      <c r="AL431" s="57"/>
      <c r="AM431" s="57"/>
      <c r="AN431" s="57"/>
      <c r="AO431" s="57"/>
      <c r="AP431" s="57"/>
      <c r="AQ431" s="57"/>
      <c r="AR431" s="57"/>
      <c r="AS431" s="57"/>
      <c r="AT431" s="57"/>
      <c r="AU431" s="57"/>
      <c r="AV431" s="57"/>
      <c r="AW431" s="57"/>
      <c r="AX431" s="57"/>
      <c r="AY431" s="57"/>
      <c r="AZ431" s="57"/>
      <c r="BA431" s="57"/>
      <c r="BB431" s="57"/>
      <c r="BC431" s="57"/>
      <c r="BD431" s="57"/>
      <c r="BE431" s="57"/>
      <c r="BF431" s="57"/>
      <c r="BG431" s="57"/>
      <c r="BH431" s="57"/>
      <c r="BI431" s="57"/>
      <c r="BJ431" s="57"/>
      <c r="BK431" s="57"/>
      <c r="BL431" s="57"/>
      <c r="BM431" s="57"/>
      <c r="BN431" s="57"/>
      <c r="BO431" s="57"/>
      <c r="BP431" s="57"/>
      <c r="BQ431" s="57"/>
      <c r="BR431" s="57"/>
      <c r="BS431" s="57"/>
      <c r="BT431" s="57"/>
      <c r="BU431" s="57"/>
      <c r="BV431" s="57"/>
      <c r="BW431" s="57"/>
      <c r="BX431" s="57"/>
      <c r="BY431" s="57"/>
      <c r="BZ431" s="57"/>
      <c r="CA431" s="57"/>
      <c r="CB431" s="57"/>
      <c r="CC431" s="57"/>
      <c r="CD431" s="57"/>
      <c r="CE431" s="57"/>
      <c r="CF431" s="57"/>
      <c r="CG431" s="57"/>
      <c r="CH431" s="57"/>
      <c r="CI431" s="57"/>
      <c r="CJ431" s="57"/>
      <c r="CK431" s="57"/>
      <c r="CL431" s="57"/>
      <c r="CM431" s="57"/>
      <c r="CN431" s="57"/>
      <c r="CO431" s="57"/>
      <c r="CP431" s="57"/>
      <c r="CQ431" s="57"/>
      <c r="CR431" s="57"/>
      <c r="CS431" s="57"/>
      <c r="CT431" s="57"/>
      <c r="CU431" s="57"/>
      <c r="CV431" s="57"/>
      <c r="CW431" s="57"/>
      <c r="CX431" s="57"/>
      <c r="CY431" s="57"/>
      <c r="CZ431" s="57"/>
      <c r="DA431" s="57"/>
      <c r="DB431" s="57"/>
      <c r="DC431" s="57"/>
      <c r="DD431" s="57"/>
      <c r="DE431" s="57"/>
      <c r="DF431" s="57"/>
      <c r="DG431" s="57"/>
      <c r="DH431" s="57"/>
      <c r="DI431" s="57"/>
      <c r="DJ431" s="57"/>
      <c r="DK431" s="57"/>
      <c r="DL431" s="57"/>
      <c r="DM431" s="57"/>
      <c r="DN431" s="57"/>
      <c r="DO431" s="57"/>
      <c r="DP431" s="57"/>
      <c r="DQ431" s="57"/>
      <c r="DR431" s="57"/>
      <c r="DS431" s="57"/>
      <c r="DT431" s="57"/>
      <c r="DU431" s="57"/>
      <c r="DV431" s="101"/>
      <c r="DW431" s="57"/>
      <c r="DX431" s="57"/>
      <c r="DY431" s="57"/>
      <c r="DZ431" s="57"/>
      <c r="EA431" s="57"/>
      <c r="EB431" s="57"/>
      <c r="EC431" s="57"/>
      <c r="ED431" s="57"/>
      <c r="EE431" s="57"/>
      <c r="EF431" s="57"/>
      <c r="EG431" s="57"/>
      <c r="EH431" s="57"/>
      <c r="EI431" s="57"/>
      <c r="EJ431" s="57"/>
      <c r="EK431" s="57"/>
      <c r="EL431" s="57"/>
      <c r="EM431" s="57"/>
      <c r="EN431" s="57"/>
      <c r="EO431" s="57"/>
      <c r="EP431" s="57"/>
      <c r="EQ431" s="101"/>
      <c r="ER431" s="557"/>
    </row>
    <row r="432" spans="1:148" ht="15" customHeight="1" x14ac:dyDescent="0.25">
      <c r="A432" s="625"/>
      <c r="B432" s="1343" t="str">
        <f t="shared" si="30"/>
        <v>Desk 7</v>
      </c>
      <c r="C432" s="1348" t="str">
        <f>IF(ISBLANK(TB!C193), "", TB!C193)</f>
        <v/>
      </c>
      <c r="D432" s="1348" t="str">
        <f>IF(ISBLANK(TB!D193), "", TB!D193)</f>
        <v/>
      </c>
      <c r="E432" s="1348" t="str">
        <f>IF(ISBLANK(TB!E193), "", TB!E193)</f>
        <v/>
      </c>
      <c r="F432" s="1348" t="str">
        <f>IF(ISBLANK(TB!F193), "", TB!F193)</f>
        <v/>
      </c>
      <c r="G432" s="57"/>
      <c r="H432" s="57"/>
      <c r="I432" s="57"/>
      <c r="J432" s="57"/>
      <c r="K432" s="57"/>
      <c r="L432" s="57"/>
      <c r="M432" s="57"/>
      <c r="N432" s="57"/>
      <c r="O432" s="57"/>
      <c r="P432" s="57"/>
      <c r="Q432" s="57"/>
      <c r="R432" s="57"/>
      <c r="S432" s="57"/>
      <c r="T432" s="57"/>
      <c r="U432" s="57"/>
      <c r="V432" s="57"/>
      <c r="W432" s="57"/>
      <c r="X432" s="57"/>
      <c r="Y432" s="57"/>
      <c r="Z432" s="57"/>
      <c r="AA432" s="57"/>
      <c r="AB432" s="57"/>
      <c r="AC432" s="57"/>
      <c r="AD432" s="57"/>
      <c r="AE432" s="57"/>
      <c r="AF432" s="57"/>
      <c r="AG432" s="57"/>
      <c r="AH432" s="57"/>
      <c r="AI432" s="57"/>
      <c r="AJ432" s="57"/>
      <c r="AK432" s="57"/>
      <c r="AL432" s="57"/>
      <c r="AM432" s="57"/>
      <c r="AN432" s="57"/>
      <c r="AO432" s="57"/>
      <c r="AP432" s="57"/>
      <c r="AQ432" s="57"/>
      <c r="AR432" s="57"/>
      <c r="AS432" s="57"/>
      <c r="AT432" s="57"/>
      <c r="AU432" s="57"/>
      <c r="AV432" s="57"/>
      <c r="AW432" s="57"/>
      <c r="AX432" s="57"/>
      <c r="AY432" s="57"/>
      <c r="AZ432" s="57"/>
      <c r="BA432" s="57"/>
      <c r="BB432" s="57"/>
      <c r="BC432" s="57"/>
      <c r="BD432" s="57"/>
      <c r="BE432" s="57"/>
      <c r="BF432" s="57"/>
      <c r="BG432" s="57"/>
      <c r="BH432" s="57"/>
      <c r="BI432" s="57"/>
      <c r="BJ432" s="57"/>
      <c r="BK432" s="57"/>
      <c r="BL432" s="57"/>
      <c r="BM432" s="57"/>
      <c r="BN432" s="57"/>
      <c r="BO432" s="57"/>
      <c r="BP432" s="57"/>
      <c r="BQ432" s="57"/>
      <c r="BR432" s="57"/>
      <c r="BS432" s="57"/>
      <c r="BT432" s="57"/>
      <c r="BU432" s="57"/>
      <c r="BV432" s="57"/>
      <c r="BW432" s="57"/>
      <c r="BX432" s="57"/>
      <c r="BY432" s="57"/>
      <c r="BZ432" s="57"/>
      <c r="CA432" s="57"/>
      <c r="CB432" s="57"/>
      <c r="CC432" s="57"/>
      <c r="CD432" s="57"/>
      <c r="CE432" s="57"/>
      <c r="CF432" s="57"/>
      <c r="CG432" s="57"/>
      <c r="CH432" s="57"/>
      <c r="CI432" s="57"/>
      <c r="CJ432" s="57"/>
      <c r="CK432" s="57"/>
      <c r="CL432" s="57"/>
      <c r="CM432" s="57"/>
      <c r="CN432" s="57"/>
      <c r="CO432" s="57"/>
      <c r="CP432" s="57"/>
      <c r="CQ432" s="57"/>
      <c r="CR432" s="57"/>
      <c r="CS432" s="57"/>
      <c r="CT432" s="57"/>
      <c r="CU432" s="57"/>
      <c r="CV432" s="57"/>
      <c r="CW432" s="57"/>
      <c r="CX432" s="57"/>
      <c r="CY432" s="57"/>
      <c r="CZ432" s="57"/>
      <c r="DA432" s="57"/>
      <c r="DB432" s="57"/>
      <c r="DC432" s="57"/>
      <c r="DD432" s="57"/>
      <c r="DE432" s="57"/>
      <c r="DF432" s="57"/>
      <c r="DG432" s="57"/>
      <c r="DH432" s="57"/>
      <c r="DI432" s="57"/>
      <c r="DJ432" s="57"/>
      <c r="DK432" s="57"/>
      <c r="DL432" s="57"/>
      <c r="DM432" s="57"/>
      <c r="DN432" s="57"/>
      <c r="DO432" s="57"/>
      <c r="DP432" s="57"/>
      <c r="DQ432" s="57"/>
      <c r="DR432" s="57"/>
      <c r="DS432" s="57"/>
      <c r="DT432" s="57"/>
      <c r="DU432" s="57"/>
      <c r="DV432" s="101"/>
      <c r="DW432" s="57"/>
      <c r="DX432" s="57"/>
      <c r="DY432" s="57"/>
      <c r="DZ432" s="57"/>
      <c r="EA432" s="57"/>
      <c r="EB432" s="57"/>
      <c r="EC432" s="57"/>
      <c r="ED432" s="57"/>
      <c r="EE432" s="57"/>
      <c r="EF432" s="57"/>
      <c r="EG432" s="57"/>
      <c r="EH432" s="57"/>
      <c r="EI432" s="57"/>
      <c r="EJ432" s="57"/>
      <c r="EK432" s="57"/>
      <c r="EL432" s="57"/>
      <c r="EM432" s="57"/>
      <c r="EN432" s="57"/>
      <c r="EO432" s="57"/>
      <c r="EP432" s="57"/>
      <c r="EQ432" s="101"/>
      <c r="ER432" s="557"/>
    </row>
    <row r="433" spans="1:148" ht="15" customHeight="1" x14ac:dyDescent="0.25">
      <c r="A433" s="625"/>
      <c r="B433" s="1343" t="str">
        <f t="shared" si="30"/>
        <v>Desk 8</v>
      </c>
      <c r="C433" s="1348" t="str">
        <f>IF(ISBLANK(TB!C194), "", TB!C194)</f>
        <v/>
      </c>
      <c r="D433" s="1348" t="str">
        <f>IF(ISBLANK(TB!D194), "", TB!D194)</f>
        <v/>
      </c>
      <c r="E433" s="1348" t="str">
        <f>IF(ISBLANK(TB!E194), "", TB!E194)</f>
        <v/>
      </c>
      <c r="F433" s="1348" t="str">
        <f>IF(ISBLANK(TB!F194), "", TB!F194)</f>
        <v/>
      </c>
      <c r="G433" s="57"/>
      <c r="H433" s="57"/>
      <c r="I433" s="57"/>
      <c r="J433" s="57"/>
      <c r="K433" s="57"/>
      <c r="L433" s="57"/>
      <c r="M433" s="57"/>
      <c r="N433" s="57"/>
      <c r="O433" s="57"/>
      <c r="P433" s="57"/>
      <c r="Q433" s="57"/>
      <c r="R433" s="57"/>
      <c r="S433" s="57"/>
      <c r="T433" s="57"/>
      <c r="U433" s="57"/>
      <c r="V433" s="57"/>
      <c r="W433" s="57"/>
      <c r="X433" s="57"/>
      <c r="Y433" s="57"/>
      <c r="Z433" s="57"/>
      <c r="AA433" s="57"/>
      <c r="AB433" s="57"/>
      <c r="AC433" s="57"/>
      <c r="AD433" s="57"/>
      <c r="AE433" s="57"/>
      <c r="AF433" s="57"/>
      <c r="AG433" s="57"/>
      <c r="AH433" s="57"/>
      <c r="AI433" s="57"/>
      <c r="AJ433" s="57"/>
      <c r="AK433" s="57"/>
      <c r="AL433" s="57"/>
      <c r="AM433" s="57"/>
      <c r="AN433" s="57"/>
      <c r="AO433" s="57"/>
      <c r="AP433" s="57"/>
      <c r="AQ433" s="57"/>
      <c r="AR433" s="57"/>
      <c r="AS433" s="57"/>
      <c r="AT433" s="57"/>
      <c r="AU433" s="57"/>
      <c r="AV433" s="57"/>
      <c r="AW433" s="57"/>
      <c r="AX433" s="57"/>
      <c r="AY433" s="57"/>
      <c r="AZ433" s="57"/>
      <c r="BA433" s="57"/>
      <c r="BB433" s="57"/>
      <c r="BC433" s="57"/>
      <c r="BD433" s="57"/>
      <c r="BE433" s="57"/>
      <c r="BF433" s="57"/>
      <c r="BG433" s="57"/>
      <c r="BH433" s="57"/>
      <c r="BI433" s="57"/>
      <c r="BJ433" s="57"/>
      <c r="BK433" s="57"/>
      <c r="BL433" s="57"/>
      <c r="BM433" s="57"/>
      <c r="BN433" s="57"/>
      <c r="BO433" s="57"/>
      <c r="BP433" s="57"/>
      <c r="BQ433" s="57"/>
      <c r="BR433" s="57"/>
      <c r="BS433" s="57"/>
      <c r="BT433" s="57"/>
      <c r="BU433" s="57"/>
      <c r="BV433" s="57"/>
      <c r="BW433" s="57"/>
      <c r="BX433" s="57"/>
      <c r="BY433" s="57"/>
      <c r="BZ433" s="57"/>
      <c r="CA433" s="57"/>
      <c r="CB433" s="57"/>
      <c r="CC433" s="57"/>
      <c r="CD433" s="57"/>
      <c r="CE433" s="57"/>
      <c r="CF433" s="57"/>
      <c r="CG433" s="57"/>
      <c r="CH433" s="57"/>
      <c r="CI433" s="57"/>
      <c r="CJ433" s="57"/>
      <c r="CK433" s="57"/>
      <c r="CL433" s="57"/>
      <c r="CM433" s="57"/>
      <c r="CN433" s="57"/>
      <c r="CO433" s="57"/>
      <c r="CP433" s="57"/>
      <c r="CQ433" s="57"/>
      <c r="CR433" s="57"/>
      <c r="CS433" s="57"/>
      <c r="CT433" s="57"/>
      <c r="CU433" s="57"/>
      <c r="CV433" s="57"/>
      <c r="CW433" s="57"/>
      <c r="CX433" s="57"/>
      <c r="CY433" s="57"/>
      <c r="CZ433" s="57"/>
      <c r="DA433" s="57"/>
      <c r="DB433" s="57"/>
      <c r="DC433" s="57"/>
      <c r="DD433" s="57"/>
      <c r="DE433" s="57"/>
      <c r="DF433" s="57"/>
      <c r="DG433" s="57"/>
      <c r="DH433" s="57"/>
      <c r="DI433" s="57"/>
      <c r="DJ433" s="57"/>
      <c r="DK433" s="57"/>
      <c r="DL433" s="57"/>
      <c r="DM433" s="57"/>
      <c r="DN433" s="57"/>
      <c r="DO433" s="57"/>
      <c r="DP433" s="57"/>
      <c r="DQ433" s="57"/>
      <c r="DR433" s="57"/>
      <c r="DS433" s="57"/>
      <c r="DT433" s="57"/>
      <c r="DU433" s="57"/>
      <c r="DV433" s="101"/>
      <c r="DW433" s="57"/>
      <c r="DX433" s="57"/>
      <c r="DY433" s="57"/>
      <c r="DZ433" s="57"/>
      <c r="EA433" s="57"/>
      <c r="EB433" s="57"/>
      <c r="EC433" s="57"/>
      <c r="ED433" s="57"/>
      <c r="EE433" s="57"/>
      <c r="EF433" s="57"/>
      <c r="EG433" s="57"/>
      <c r="EH433" s="57"/>
      <c r="EI433" s="57"/>
      <c r="EJ433" s="57"/>
      <c r="EK433" s="57"/>
      <c r="EL433" s="57"/>
      <c r="EM433" s="57"/>
      <c r="EN433" s="57"/>
      <c r="EO433" s="57"/>
      <c r="EP433" s="57"/>
      <c r="EQ433" s="101"/>
      <c r="ER433" s="557"/>
    </row>
    <row r="434" spans="1:148" ht="15" customHeight="1" x14ac:dyDescent="0.25">
      <c r="A434" s="625"/>
      <c r="B434" s="1343" t="str">
        <f t="shared" si="30"/>
        <v>Desk 9</v>
      </c>
      <c r="C434" s="1348" t="str">
        <f>IF(ISBLANK(TB!C195), "", TB!C195)</f>
        <v/>
      </c>
      <c r="D434" s="1348" t="str">
        <f>IF(ISBLANK(TB!D195), "", TB!D195)</f>
        <v/>
      </c>
      <c r="E434" s="1348" t="str">
        <f>IF(ISBLANK(TB!E195), "", TB!E195)</f>
        <v/>
      </c>
      <c r="F434" s="1348" t="str">
        <f>IF(ISBLANK(TB!F195), "", TB!F195)</f>
        <v/>
      </c>
      <c r="G434" s="57"/>
      <c r="H434" s="57"/>
      <c r="I434" s="57"/>
      <c r="J434" s="57"/>
      <c r="K434" s="57"/>
      <c r="L434" s="57"/>
      <c r="M434" s="57"/>
      <c r="N434" s="57"/>
      <c r="O434" s="57"/>
      <c r="P434" s="57"/>
      <c r="Q434" s="57"/>
      <c r="R434" s="57"/>
      <c r="S434" s="57"/>
      <c r="T434" s="57"/>
      <c r="U434" s="57"/>
      <c r="V434" s="57"/>
      <c r="W434" s="57"/>
      <c r="X434" s="57"/>
      <c r="Y434" s="57"/>
      <c r="Z434" s="57"/>
      <c r="AA434" s="57"/>
      <c r="AB434" s="57"/>
      <c r="AC434" s="57"/>
      <c r="AD434" s="57"/>
      <c r="AE434" s="57"/>
      <c r="AF434" s="57"/>
      <c r="AG434" s="57"/>
      <c r="AH434" s="57"/>
      <c r="AI434" s="57"/>
      <c r="AJ434" s="57"/>
      <c r="AK434" s="57"/>
      <c r="AL434" s="57"/>
      <c r="AM434" s="57"/>
      <c r="AN434" s="57"/>
      <c r="AO434" s="57"/>
      <c r="AP434" s="57"/>
      <c r="AQ434" s="57"/>
      <c r="AR434" s="57"/>
      <c r="AS434" s="57"/>
      <c r="AT434" s="57"/>
      <c r="AU434" s="57"/>
      <c r="AV434" s="57"/>
      <c r="AW434" s="57"/>
      <c r="AX434" s="57"/>
      <c r="AY434" s="57"/>
      <c r="AZ434" s="57"/>
      <c r="BA434" s="57"/>
      <c r="BB434" s="57"/>
      <c r="BC434" s="57"/>
      <c r="BD434" s="57"/>
      <c r="BE434" s="57"/>
      <c r="BF434" s="57"/>
      <c r="BG434" s="57"/>
      <c r="BH434" s="57"/>
      <c r="BI434" s="57"/>
      <c r="BJ434" s="57"/>
      <c r="BK434" s="57"/>
      <c r="BL434" s="57"/>
      <c r="BM434" s="57"/>
      <c r="BN434" s="57"/>
      <c r="BO434" s="57"/>
      <c r="BP434" s="57"/>
      <c r="BQ434" s="57"/>
      <c r="BR434" s="57"/>
      <c r="BS434" s="57"/>
      <c r="BT434" s="57"/>
      <c r="BU434" s="57"/>
      <c r="BV434" s="57"/>
      <c r="BW434" s="57"/>
      <c r="BX434" s="57"/>
      <c r="BY434" s="57"/>
      <c r="BZ434" s="57"/>
      <c r="CA434" s="57"/>
      <c r="CB434" s="57"/>
      <c r="CC434" s="57"/>
      <c r="CD434" s="57"/>
      <c r="CE434" s="57"/>
      <c r="CF434" s="57"/>
      <c r="CG434" s="57"/>
      <c r="CH434" s="57"/>
      <c r="CI434" s="57"/>
      <c r="CJ434" s="57"/>
      <c r="CK434" s="57"/>
      <c r="CL434" s="57"/>
      <c r="CM434" s="57"/>
      <c r="CN434" s="57"/>
      <c r="CO434" s="57"/>
      <c r="CP434" s="57"/>
      <c r="CQ434" s="57"/>
      <c r="CR434" s="57"/>
      <c r="CS434" s="57"/>
      <c r="CT434" s="57"/>
      <c r="CU434" s="57"/>
      <c r="CV434" s="57"/>
      <c r="CW434" s="57"/>
      <c r="CX434" s="57"/>
      <c r="CY434" s="57"/>
      <c r="CZ434" s="57"/>
      <c r="DA434" s="57"/>
      <c r="DB434" s="57"/>
      <c r="DC434" s="57"/>
      <c r="DD434" s="57"/>
      <c r="DE434" s="57"/>
      <c r="DF434" s="57"/>
      <c r="DG434" s="57"/>
      <c r="DH434" s="57"/>
      <c r="DI434" s="57"/>
      <c r="DJ434" s="57"/>
      <c r="DK434" s="57"/>
      <c r="DL434" s="57"/>
      <c r="DM434" s="57"/>
      <c r="DN434" s="57"/>
      <c r="DO434" s="57"/>
      <c r="DP434" s="57"/>
      <c r="DQ434" s="57"/>
      <c r="DR434" s="57"/>
      <c r="DS434" s="57"/>
      <c r="DT434" s="57"/>
      <c r="DU434" s="57"/>
      <c r="DV434" s="101"/>
      <c r="DW434" s="57"/>
      <c r="DX434" s="57"/>
      <c r="DY434" s="57"/>
      <c r="DZ434" s="57"/>
      <c r="EA434" s="57"/>
      <c r="EB434" s="57"/>
      <c r="EC434" s="57"/>
      <c r="ED434" s="57"/>
      <c r="EE434" s="57"/>
      <c r="EF434" s="57"/>
      <c r="EG434" s="57"/>
      <c r="EH434" s="57"/>
      <c r="EI434" s="57"/>
      <c r="EJ434" s="57"/>
      <c r="EK434" s="57"/>
      <c r="EL434" s="57"/>
      <c r="EM434" s="57"/>
      <c r="EN434" s="57"/>
      <c r="EO434" s="57"/>
      <c r="EP434" s="57"/>
      <c r="EQ434" s="101"/>
      <c r="ER434" s="557"/>
    </row>
    <row r="435" spans="1:148" ht="15" customHeight="1" x14ac:dyDescent="0.25">
      <c r="A435" s="625"/>
      <c r="B435" s="1343" t="str">
        <f t="shared" si="30"/>
        <v>Desk 10</v>
      </c>
      <c r="C435" s="1348" t="str">
        <f>IF(ISBLANK(TB!C196), "", TB!C196)</f>
        <v/>
      </c>
      <c r="D435" s="1348" t="str">
        <f>IF(ISBLANK(TB!D196), "", TB!D196)</f>
        <v/>
      </c>
      <c r="E435" s="1348" t="str">
        <f>IF(ISBLANK(TB!E196), "", TB!E196)</f>
        <v/>
      </c>
      <c r="F435" s="1348" t="str">
        <f>IF(ISBLANK(TB!F196), "", TB!F196)</f>
        <v/>
      </c>
      <c r="G435" s="57"/>
      <c r="H435" s="57"/>
      <c r="I435" s="57"/>
      <c r="J435" s="57"/>
      <c r="K435" s="57"/>
      <c r="L435" s="57"/>
      <c r="M435" s="57"/>
      <c r="N435" s="57"/>
      <c r="O435" s="57"/>
      <c r="P435" s="57"/>
      <c r="Q435" s="57"/>
      <c r="R435" s="57"/>
      <c r="S435" s="57"/>
      <c r="T435" s="57"/>
      <c r="U435" s="57"/>
      <c r="V435" s="57"/>
      <c r="W435" s="57"/>
      <c r="X435" s="57"/>
      <c r="Y435" s="57"/>
      <c r="Z435" s="57"/>
      <c r="AA435" s="57"/>
      <c r="AB435" s="57"/>
      <c r="AC435" s="57"/>
      <c r="AD435" s="57"/>
      <c r="AE435" s="57"/>
      <c r="AF435" s="57"/>
      <c r="AG435" s="57"/>
      <c r="AH435" s="57"/>
      <c r="AI435" s="57"/>
      <c r="AJ435" s="57"/>
      <c r="AK435" s="57"/>
      <c r="AL435" s="57"/>
      <c r="AM435" s="57"/>
      <c r="AN435" s="57"/>
      <c r="AO435" s="57"/>
      <c r="AP435" s="57"/>
      <c r="AQ435" s="57"/>
      <c r="AR435" s="57"/>
      <c r="AS435" s="57"/>
      <c r="AT435" s="57"/>
      <c r="AU435" s="57"/>
      <c r="AV435" s="57"/>
      <c r="AW435" s="57"/>
      <c r="AX435" s="57"/>
      <c r="AY435" s="57"/>
      <c r="AZ435" s="57"/>
      <c r="BA435" s="57"/>
      <c r="BB435" s="57"/>
      <c r="BC435" s="57"/>
      <c r="BD435" s="57"/>
      <c r="BE435" s="57"/>
      <c r="BF435" s="57"/>
      <c r="BG435" s="57"/>
      <c r="BH435" s="57"/>
      <c r="BI435" s="57"/>
      <c r="BJ435" s="57"/>
      <c r="BK435" s="57"/>
      <c r="BL435" s="57"/>
      <c r="BM435" s="57"/>
      <c r="BN435" s="57"/>
      <c r="BO435" s="57"/>
      <c r="BP435" s="57"/>
      <c r="BQ435" s="57"/>
      <c r="BR435" s="57"/>
      <c r="BS435" s="57"/>
      <c r="BT435" s="57"/>
      <c r="BU435" s="57"/>
      <c r="BV435" s="57"/>
      <c r="BW435" s="57"/>
      <c r="BX435" s="57"/>
      <c r="BY435" s="57"/>
      <c r="BZ435" s="57"/>
      <c r="CA435" s="57"/>
      <c r="CB435" s="57"/>
      <c r="CC435" s="57"/>
      <c r="CD435" s="57"/>
      <c r="CE435" s="57"/>
      <c r="CF435" s="57"/>
      <c r="CG435" s="57"/>
      <c r="CH435" s="57"/>
      <c r="CI435" s="57"/>
      <c r="CJ435" s="57"/>
      <c r="CK435" s="57"/>
      <c r="CL435" s="57"/>
      <c r="CM435" s="57"/>
      <c r="CN435" s="57"/>
      <c r="CO435" s="57"/>
      <c r="CP435" s="57"/>
      <c r="CQ435" s="57"/>
      <c r="CR435" s="57"/>
      <c r="CS435" s="57"/>
      <c r="CT435" s="57"/>
      <c r="CU435" s="57"/>
      <c r="CV435" s="57"/>
      <c r="CW435" s="57"/>
      <c r="CX435" s="57"/>
      <c r="CY435" s="57"/>
      <c r="CZ435" s="57"/>
      <c r="DA435" s="57"/>
      <c r="DB435" s="57"/>
      <c r="DC435" s="57"/>
      <c r="DD435" s="57"/>
      <c r="DE435" s="57"/>
      <c r="DF435" s="57"/>
      <c r="DG435" s="57"/>
      <c r="DH435" s="57"/>
      <c r="DI435" s="57"/>
      <c r="DJ435" s="57"/>
      <c r="DK435" s="57"/>
      <c r="DL435" s="57"/>
      <c r="DM435" s="57"/>
      <c r="DN435" s="57"/>
      <c r="DO435" s="57"/>
      <c r="DP435" s="57"/>
      <c r="DQ435" s="57"/>
      <c r="DR435" s="57"/>
      <c r="DS435" s="57"/>
      <c r="DT435" s="57"/>
      <c r="DU435" s="57"/>
      <c r="DV435" s="101"/>
      <c r="DW435" s="57"/>
      <c r="DX435" s="57"/>
      <c r="DY435" s="57"/>
      <c r="DZ435" s="57"/>
      <c r="EA435" s="57"/>
      <c r="EB435" s="57"/>
      <c r="EC435" s="57"/>
      <c r="ED435" s="57"/>
      <c r="EE435" s="57"/>
      <c r="EF435" s="57"/>
      <c r="EG435" s="57"/>
      <c r="EH435" s="57"/>
      <c r="EI435" s="57"/>
      <c r="EJ435" s="57"/>
      <c r="EK435" s="57"/>
      <c r="EL435" s="57"/>
      <c r="EM435" s="57"/>
      <c r="EN435" s="57"/>
      <c r="EO435" s="57"/>
      <c r="EP435" s="57"/>
      <c r="EQ435" s="101"/>
      <c r="ER435" s="557"/>
    </row>
    <row r="436" spans="1:148" ht="15" customHeight="1" x14ac:dyDescent="0.25">
      <c r="A436" s="625"/>
      <c r="B436" s="1343" t="str">
        <f t="shared" si="30"/>
        <v>Desk 11</v>
      </c>
      <c r="C436" s="1348" t="str">
        <f>IF(ISBLANK(TB!C197), "", TB!C197)</f>
        <v/>
      </c>
      <c r="D436" s="1348" t="str">
        <f>IF(ISBLANK(TB!D197), "", TB!D197)</f>
        <v/>
      </c>
      <c r="E436" s="1348" t="str">
        <f>IF(ISBLANK(TB!E197), "", TB!E197)</f>
        <v/>
      </c>
      <c r="F436" s="1348" t="str">
        <f>IF(ISBLANK(TB!F197), "", TB!F197)</f>
        <v/>
      </c>
      <c r="G436" s="57"/>
      <c r="H436" s="57"/>
      <c r="I436" s="57"/>
      <c r="J436" s="57"/>
      <c r="K436" s="57"/>
      <c r="L436" s="57"/>
      <c r="M436" s="57"/>
      <c r="N436" s="57"/>
      <c r="O436" s="57"/>
      <c r="P436" s="57"/>
      <c r="Q436" s="57"/>
      <c r="R436" s="57"/>
      <c r="S436" s="57"/>
      <c r="T436" s="57"/>
      <c r="U436" s="57"/>
      <c r="V436" s="57"/>
      <c r="W436" s="57"/>
      <c r="X436" s="57"/>
      <c r="Y436" s="57"/>
      <c r="Z436" s="57"/>
      <c r="AA436" s="57"/>
      <c r="AB436" s="57"/>
      <c r="AC436" s="57"/>
      <c r="AD436" s="57"/>
      <c r="AE436" s="57"/>
      <c r="AF436" s="57"/>
      <c r="AG436" s="57"/>
      <c r="AH436" s="57"/>
      <c r="AI436" s="57"/>
      <c r="AJ436" s="57"/>
      <c r="AK436" s="57"/>
      <c r="AL436" s="57"/>
      <c r="AM436" s="57"/>
      <c r="AN436" s="57"/>
      <c r="AO436" s="57"/>
      <c r="AP436" s="57"/>
      <c r="AQ436" s="57"/>
      <c r="AR436" s="57"/>
      <c r="AS436" s="57"/>
      <c r="AT436" s="57"/>
      <c r="AU436" s="57"/>
      <c r="AV436" s="57"/>
      <c r="AW436" s="57"/>
      <c r="AX436" s="57"/>
      <c r="AY436" s="57"/>
      <c r="AZ436" s="57"/>
      <c r="BA436" s="57"/>
      <c r="BB436" s="57"/>
      <c r="BC436" s="57"/>
      <c r="BD436" s="57"/>
      <c r="BE436" s="57"/>
      <c r="BF436" s="57"/>
      <c r="BG436" s="57"/>
      <c r="BH436" s="57"/>
      <c r="BI436" s="57"/>
      <c r="BJ436" s="57"/>
      <c r="BK436" s="57"/>
      <c r="BL436" s="57"/>
      <c r="BM436" s="57"/>
      <c r="BN436" s="57"/>
      <c r="BO436" s="57"/>
      <c r="BP436" s="57"/>
      <c r="BQ436" s="57"/>
      <c r="BR436" s="57"/>
      <c r="BS436" s="57"/>
      <c r="BT436" s="57"/>
      <c r="BU436" s="57"/>
      <c r="BV436" s="57"/>
      <c r="BW436" s="57"/>
      <c r="BX436" s="57"/>
      <c r="BY436" s="57"/>
      <c r="BZ436" s="57"/>
      <c r="CA436" s="57"/>
      <c r="CB436" s="57"/>
      <c r="CC436" s="57"/>
      <c r="CD436" s="57"/>
      <c r="CE436" s="57"/>
      <c r="CF436" s="57"/>
      <c r="CG436" s="57"/>
      <c r="CH436" s="57"/>
      <c r="CI436" s="57"/>
      <c r="CJ436" s="57"/>
      <c r="CK436" s="57"/>
      <c r="CL436" s="57"/>
      <c r="CM436" s="57"/>
      <c r="CN436" s="57"/>
      <c r="CO436" s="57"/>
      <c r="CP436" s="57"/>
      <c r="CQ436" s="57"/>
      <c r="CR436" s="57"/>
      <c r="CS436" s="57"/>
      <c r="CT436" s="57"/>
      <c r="CU436" s="57"/>
      <c r="CV436" s="57"/>
      <c r="CW436" s="57"/>
      <c r="CX436" s="57"/>
      <c r="CY436" s="57"/>
      <c r="CZ436" s="57"/>
      <c r="DA436" s="57"/>
      <c r="DB436" s="57"/>
      <c r="DC436" s="57"/>
      <c r="DD436" s="57"/>
      <c r="DE436" s="57"/>
      <c r="DF436" s="57"/>
      <c r="DG436" s="57"/>
      <c r="DH436" s="57"/>
      <c r="DI436" s="57"/>
      <c r="DJ436" s="57"/>
      <c r="DK436" s="57"/>
      <c r="DL436" s="57"/>
      <c r="DM436" s="57"/>
      <c r="DN436" s="57"/>
      <c r="DO436" s="57"/>
      <c r="DP436" s="57"/>
      <c r="DQ436" s="57"/>
      <c r="DR436" s="57"/>
      <c r="DS436" s="57"/>
      <c r="DT436" s="57"/>
      <c r="DU436" s="57"/>
      <c r="DV436" s="101"/>
      <c r="DW436" s="57"/>
      <c r="DX436" s="57"/>
      <c r="DY436" s="57"/>
      <c r="DZ436" s="57"/>
      <c r="EA436" s="57"/>
      <c r="EB436" s="57"/>
      <c r="EC436" s="57"/>
      <c r="ED436" s="57"/>
      <c r="EE436" s="57"/>
      <c r="EF436" s="57"/>
      <c r="EG436" s="57"/>
      <c r="EH436" s="57"/>
      <c r="EI436" s="57"/>
      <c r="EJ436" s="57"/>
      <c r="EK436" s="57"/>
      <c r="EL436" s="57"/>
      <c r="EM436" s="57"/>
      <c r="EN436" s="57"/>
      <c r="EO436" s="57"/>
      <c r="EP436" s="57"/>
      <c r="EQ436" s="101"/>
      <c r="ER436" s="557"/>
    </row>
    <row r="437" spans="1:148" ht="15" customHeight="1" x14ac:dyDescent="0.25">
      <c r="A437" s="625"/>
      <c r="B437" s="1343" t="str">
        <f t="shared" si="30"/>
        <v>Desk 12</v>
      </c>
      <c r="C437" s="1348" t="str">
        <f>IF(ISBLANK(TB!C198), "", TB!C198)</f>
        <v/>
      </c>
      <c r="D437" s="1348" t="str">
        <f>IF(ISBLANK(TB!D198), "", TB!D198)</f>
        <v/>
      </c>
      <c r="E437" s="1348" t="str">
        <f>IF(ISBLANK(TB!E198), "", TB!E198)</f>
        <v/>
      </c>
      <c r="F437" s="1348" t="str">
        <f>IF(ISBLANK(TB!F198), "", TB!F198)</f>
        <v/>
      </c>
      <c r="G437" s="57"/>
      <c r="H437" s="57"/>
      <c r="I437" s="57"/>
      <c r="J437" s="57"/>
      <c r="K437" s="57"/>
      <c r="L437" s="57"/>
      <c r="M437" s="57"/>
      <c r="N437" s="57"/>
      <c r="O437" s="57"/>
      <c r="P437" s="57"/>
      <c r="Q437" s="57"/>
      <c r="R437" s="57"/>
      <c r="S437" s="57"/>
      <c r="T437" s="57"/>
      <c r="U437" s="57"/>
      <c r="V437" s="57"/>
      <c r="W437" s="57"/>
      <c r="X437" s="57"/>
      <c r="Y437" s="57"/>
      <c r="Z437" s="57"/>
      <c r="AA437" s="57"/>
      <c r="AB437" s="57"/>
      <c r="AC437" s="57"/>
      <c r="AD437" s="57"/>
      <c r="AE437" s="57"/>
      <c r="AF437" s="57"/>
      <c r="AG437" s="57"/>
      <c r="AH437" s="57"/>
      <c r="AI437" s="57"/>
      <c r="AJ437" s="57"/>
      <c r="AK437" s="57"/>
      <c r="AL437" s="57"/>
      <c r="AM437" s="57"/>
      <c r="AN437" s="57"/>
      <c r="AO437" s="57"/>
      <c r="AP437" s="57"/>
      <c r="AQ437" s="57"/>
      <c r="AR437" s="57"/>
      <c r="AS437" s="57"/>
      <c r="AT437" s="57"/>
      <c r="AU437" s="57"/>
      <c r="AV437" s="57"/>
      <c r="AW437" s="57"/>
      <c r="AX437" s="57"/>
      <c r="AY437" s="57"/>
      <c r="AZ437" s="57"/>
      <c r="BA437" s="57"/>
      <c r="BB437" s="57"/>
      <c r="BC437" s="57"/>
      <c r="BD437" s="57"/>
      <c r="BE437" s="57"/>
      <c r="BF437" s="57"/>
      <c r="BG437" s="57"/>
      <c r="BH437" s="57"/>
      <c r="BI437" s="57"/>
      <c r="BJ437" s="57"/>
      <c r="BK437" s="57"/>
      <c r="BL437" s="57"/>
      <c r="BM437" s="57"/>
      <c r="BN437" s="57"/>
      <c r="BO437" s="57"/>
      <c r="BP437" s="57"/>
      <c r="BQ437" s="57"/>
      <c r="BR437" s="57"/>
      <c r="BS437" s="57"/>
      <c r="BT437" s="57"/>
      <c r="BU437" s="57"/>
      <c r="BV437" s="57"/>
      <c r="BW437" s="57"/>
      <c r="BX437" s="57"/>
      <c r="BY437" s="57"/>
      <c r="BZ437" s="57"/>
      <c r="CA437" s="57"/>
      <c r="CB437" s="57"/>
      <c r="CC437" s="57"/>
      <c r="CD437" s="57"/>
      <c r="CE437" s="57"/>
      <c r="CF437" s="57"/>
      <c r="CG437" s="57"/>
      <c r="CH437" s="57"/>
      <c r="CI437" s="57"/>
      <c r="CJ437" s="57"/>
      <c r="CK437" s="57"/>
      <c r="CL437" s="57"/>
      <c r="CM437" s="57"/>
      <c r="CN437" s="57"/>
      <c r="CO437" s="57"/>
      <c r="CP437" s="57"/>
      <c r="CQ437" s="57"/>
      <c r="CR437" s="57"/>
      <c r="CS437" s="57"/>
      <c r="CT437" s="57"/>
      <c r="CU437" s="57"/>
      <c r="CV437" s="57"/>
      <c r="CW437" s="57"/>
      <c r="CX437" s="57"/>
      <c r="CY437" s="57"/>
      <c r="CZ437" s="57"/>
      <c r="DA437" s="57"/>
      <c r="DB437" s="57"/>
      <c r="DC437" s="57"/>
      <c r="DD437" s="57"/>
      <c r="DE437" s="57"/>
      <c r="DF437" s="57"/>
      <c r="DG437" s="57"/>
      <c r="DH437" s="57"/>
      <c r="DI437" s="57"/>
      <c r="DJ437" s="57"/>
      <c r="DK437" s="57"/>
      <c r="DL437" s="57"/>
      <c r="DM437" s="57"/>
      <c r="DN437" s="57"/>
      <c r="DO437" s="57"/>
      <c r="DP437" s="57"/>
      <c r="DQ437" s="57"/>
      <c r="DR437" s="57"/>
      <c r="DS437" s="57"/>
      <c r="DT437" s="57"/>
      <c r="DU437" s="57"/>
      <c r="DV437" s="101"/>
      <c r="DW437" s="57"/>
      <c r="DX437" s="57"/>
      <c r="DY437" s="57"/>
      <c r="DZ437" s="57"/>
      <c r="EA437" s="57"/>
      <c r="EB437" s="57"/>
      <c r="EC437" s="57"/>
      <c r="ED437" s="57"/>
      <c r="EE437" s="57"/>
      <c r="EF437" s="57"/>
      <c r="EG437" s="57"/>
      <c r="EH437" s="57"/>
      <c r="EI437" s="57"/>
      <c r="EJ437" s="57"/>
      <c r="EK437" s="57"/>
      <c r="EL437" s="57"/>
      <c r="EM437" s="57"/>
      <c r="EN437" s="57"/>
      <c r="EO437" s="57"/>
      <c r="EP437" s="57"/>
      <c r="EQ437" s="101"/>
      <c r="ER437" s="557"/>
    </row>
    <row r="438" spans="1:148" ht="15" customHeight="1" x14ac:dyDescent="0.25">
      <c r="A438" s="625"/>
      <c r="B438" s="1343" t="str">
        <f t="shared" si="30"/>
        <v>Desk 13</v>
      </c>
      <c r="C438" s="1348" t="str">
        <f>IF(ISBLANK(TB!C199), "", TB!C199)</f>
        <v/>
      </c>
      <c r="D438" s="1348" t="str">
        <f>IF(ISBLANK(TB!D199), "", TB!D199)</f>
        <v/>
      </c>
      <c r="E438" s="1348" t="str">
        <f>IF(ISBLANK(TB!E199), "", TB!E199)</f>
        <v/>
      </c>
      <c r="F438" s="1348" t="str">
        <f>IF(ISBLANK(TB!F199), "", TB!F199)</f>
        <v/>
      </c>
      <c r="G438" s="57"/>
      <c r="H438" s="57"/>
      <c r="I438" s="57"/>
      <c r="J438" s="57"/>
      <c r="K438" s="57"/>
      <c r="L438" s="57"/>
      <c r="M438" s="57"/>
      <c r="N438" s="57"/>
      <c r="O438" s="57"/>
      <c r="P438" s="57"/>
      <c r="Q438" s="57"/>
      <c r="R438" s="57"/>
      <c r="S438" s="57"/>
      <c r="T438" s="57"/>
      <c r="U438" s="57"/>
      <c r="V438" s="57"/>
      <c r="W438" s="57"/>
      <c r="X438" s="57"/>
      <c r="Y438" s="57"/>
      <c r="Z438" s="57"/>
      <c r="AA438" s="57"/>
      <c r="AB438" s="57"/>
      <c r="AC438" s="57"/>
      <c r="AD438" s="57"/>
      <c r="AE438" s="57"/>
      <c r="AF438" s="57"/>
      <c r="AG438" s="57"/>
      <c r="AH438" s="57"/>
      <c r="AI438" s="57"/>
      <c r="AJ438" s="57"/>
      <c r="AK438" s="57"/>
      <c r="AL438" s="57"/>
      <c r="AM438" s="57"/>
      <c r="AN438" s="57"/>
      <c r="AO438" s="57"/>
      <c r="AP438" s="57"/>
      <c r="AQ438" s="57"/>
      <c r="AR438" s="57"/>
      <c r="AS438" s="57"/>
      <c r="AT438" s="57"/>
      <c r="AU438" s="57"/>
      <c r="AV438" s="57"/>
      <c r="AW438" s="57"/>
      <c r="AX438" s="57"/>
      <c r="AY438" s="57"/>
      <c r="AZ438" s="57"/>
      <c r="BA438" s="57"/>
      <c r="BB438" s="57"/>
      <c r="BC438" s="57"/>
      <c r="BD438" s="57"/>
      <c r="BE438" s="57"/>
      <c r="BF438" s="57"/>
      <c r="BG438" s="57"/>
      <c r="BH438" s="57"/>
      <c r="BI438" s="57"/>
      <c r="BJ438" s="57"/>
      <c r="BK438" s="57"/>
      <c r="BL438" s="57"/>
      <c r="BM438" s="57"/>
      <c r="BN438" s="57"/>
      <c r="BO438" s="57"/>
      <c r="BP438" s="57"/>
      <c r="BQ438" s="57"/>
      <c r="BR438" s="57"/>
      <c r="BS438" s="57"/>
      <c r="BT438" s="57"/>
      <c r="BU438" s="57"/>
      <c r="BV438" s="57"/>
      <c r="BW438" s="57"/>
      <c r="BX438" s="57"/>
      <c r="BY438" s="57"/>
      <c r="BZ438" s="57"/>
      <c r="CA438" s="57"/>
      <c r="CB438" s="57"/>
      <c r="CC438" s="57"/>
      <c r="CD438" s="57"/>
      <c r="CE438" s="57"/>
      <c r="CF438" s="57"/>
      <c r="CG438" s="57"/>
      <c r="CH438" s="57"/>
      <c r="CI438" s="57"/>
      <c r="CJ438" s="57"/>
      <c r="CK438" s="57"/>
      <c r="CL438" s="57"/>
      <c r="CM438" s="57"/>
      <c r="CN438" s="57"/>
      <c r="CO438" s="57"/>
      <c r="CP438" s="57"/>
      <c r="CQ438" s="57"/>
      <c r="CR438" s="57"/>
      <c r="CS438" s="57"/>
      <c r="CT438" s="57"/>
      <c r="CU438" s="57"/>
      <c r="CV438" s="57"/>
      <c r="CW438" s="57"/>
      <c r="CX438" s="57"/>
      <c r="CY438" s="57"/>
      <c r="CZ438" s="57"/>
      <c r="DA438" s="57"/>
      <c r="DB438" s="57"/>
      <c r="DC438" s="57"/>
      <c r="DD438" s="57"/>
      <c r="DE438" s="57"/>
      <c r="DF438" s="57"/>
      <c r="DG438" s="57"/>
      <c r="DH438" s="57"/>
      <c r="DI438" s="57"/>
      <c r="DJ438" s="57"/>
      <c r="DK438" s="57"/>
      <c r="DL438" s="57"/>
      <c r="DM438" s="57"/>
      <c r="DN438" s="57"/>
      <c r="DO438" s="57"/>
      <c r="DP438" s="57"/>
      <c r="DQ438" s="57"/>
      <c r="DR438" s="57"/>
      <c r="DS438" s="57"/>
      <c r="DT438" s="57"/>
      <c r="DU438" s="57"/>
      <c r="DV438" s="101"/>
      <c r="DW438" s="57"/>
      <c r="DX438" s="57"/>
      <c r="DY438" s="57"/>
      <c r="DZ438" s="57"/>
      <c r="EA438" s="57"/>
      <c r="EB438" s="57"/>
      <c r="EC438" s="57"/>
      <c r="ED438" s="57"/>
      <c r="EE438" s="57"/>
      <c r="EF438" s="57"/>
      <c r="EG438" s="57"/>
      <c r="EH438" s="57"/>
      <c r="EI438" s="57"/>
      <c r="EJ438" s="57"/>
      <c r="EK438" s="57"/>
      <c r="EL438" s="57"/>
      <c r="EM438" s="57"/>
      <c r="EN438" s="57"/>
      <c r="EO438" s="57"/>
      <c r="EP438" s="57"/>
      <c r="EQ438" s="101"/>
      <c r="ER438" s="557"/>
    </row>
    <row r="439" spans="1:148" ht="15" customHeight="1" x14ac:dyDescent="0.25">
      <c r="A439" s="625"/>
      <c r="B439" s="1343" t="str">
        <f t="shared" si="30"/>
        <v>Desk 14</v>
      </c>
      <c r="C439" s="1348" t="str">
        <f>IF(ISBLANK(TB!C200), "", TB!C200)</f>
        <v/>
      </c>
      <c r="D439" s="1348" t="str">
        <f>IF(ISBLANK(TB!D200), "", TB!D200)</f>
        <v/>
      </c>
      <c r="E439" s="1348" t="str">
        <f>IF(ISBLANK(TB!E200), "", TB!E200)</f>
        <v/>
      </c>
      <c r="F439" s="1348" t="str">
        <f>IF(ISBLANK(TB!F200), "", TB!F200)</f>
        <v/>
      </c>
      <c r="G439" s="57"/>
      <c r="H439" s="57"/>
      <c r="I439" s="57"/>
      <c r="J439" s="57"/>
      <c r="K439" s="57"/>
      <c r="L439" s="57"/>
      <c r="M439" s="57"/>
      <c r="N439" s="57"/>
      <c r="O439" s="57"/>
      <c r="P439" s="57"/>
      <c r="Q439" s="57"/>
      <c r="R439" s="57"/>
      <c r="S439" s="57"/>
      <c r="T439" s="57"/>
      <c r="U439" s="57"/>
      <c r="V439" s="57"/>
      <c r="W439" s="57"/>
      <c r="X439" s="57"/>
      <c r="Y439" s="57"/>
      <c r="Z439" s="57"/>
      <c r="AA439" s="57"/>
      <c r="AB439" s="57"/>
      <c r="AC439" s="57"/>
      <c r="AD439" s="57"/>
      <c r="AE439" s="57"/>
      <c r="AF439" s="57"/>
      <c r="AG439" s="57"/>
      <c r="AH439" s="57"/>
      <c r="AI439" s="57"/>
      <c r="AJ439" s="57"/>
      <c r="AK439" s="57"/>
      <c r="AL439" s="57"/>
      <c r="AM439" s="57"/>
      <c r="AN439" s="57"/>
      <c r="AO439" s="57"/>
      <c r="AP439" s="57"/>
      <c r="AQ439" s="57"/>
      <c r="AR439" s="57"/>
      <c r="AS439" s="57"/>
      <c r="AT439" s="57"/>
      <c r="AU439" s="57"/>
      <c r="AV439" s="57"/>
      <c r="AW439" s="57"/>
      <c r="AX439" s="57"/>
      <c r="AY439" s="57"/>
      <c r="AZ439" s="57"/>
      <c r="BA439" s="57"/>
      <c r="BB439" s="57"/>
      <c r="BC439" s="57"/>
      <c r="BD439" s="57"/>
      <c r="BE439" s="57"/>
      <c r="BF439" s="57"/>
      <c r="BG439" s="57"/>
      <c r="BH439" s="57"/>
      <c r="BI439" s="57"/>
      <c r="BJ439" s="57"/>
      <c r="BK439" s="57"/>
      <c r="BL439" s="57"/>
      <c r="BM439" s="57"/>
      <c r="BN439" s="57"/>
      <c r="BO439" s="57"/>
      <c r="BP439" s="57"/>
      <c r="BQ439" s="57"/>
      <c r="BR439" s="57"/>
      <c r="BS439" s="57"/>
      <c r="BT439" s="57"/>
      <c r="BU439" s="57"/>
      <c r="BV439" s="57"/>
      <c r="BW439" s="57"/>
      <c r="BX439" s="57"/>
      <c r="BY439" s="57"/>
      <c r="BZ439" s="57"/>
      <c r="CA439" s="57"/>
      <c r="CB439" s="57"/>
      <c r="CC439" s="57"/>
      <c r="CD439" s="57"/>
      <c r="CE439" s="57"/>
      <c r="CF439" s="57"/>
      <c r="CG439" s="57"/>
      <c r="CH439" s="57"/>
      <c r="CI439" s="57"/>
      <c r="CJ439" s="57"/>
      <c r="CK439" s="57"/>
      <c r="CL439" s="57"/>
      <c r="CM439" s="57"/>
      <c r="CN439" s="57"/>
      <c r="CO439" s="57"/>
      <c r="CP439" s="57"/>
      <c r="CQ439" s="57"/>
      <c r="CR439" s="57"/>
      <c r="CS439" s="57"/>
      <c r="CT439" s="57"/>
      <c r="CU439" s="57"/>
      <c r="CV439" s="57"/>
      <c r="CW439" s="57"/>
      <c r="CX439" s="57"/>
      <c r="CY439" s="57"/>
      <c r="CZ439" s="57"/>
      <c r="DA439" s="57"/>
      <c r="DB439" s="57"/>
      <c r="DC439" s="57"/>
      <c r="DD439" s="57"/>
      <c r="DE439" s="57"/>
      <c r="DF439" s="57"/>
      <c r="DG439" s="57"/>
      <c r="DH439" s="57"/>
      <c r="DI439" s="57"/>
      <c r="DJ439" s="57"/>
      <c r="DK439" s="57"/>
      <c r="DL439" s="57"/>
      <c r="DM439" s="57"/>
      <c r="DN439" s="57"/>
      <c r="DO439" s="57"/>
      <c r="DP439" s="57"/>
      <c r="DQ439" s="57"/>
      <c r="DR439" s="57"/>
      <c r="DS439" s="57"/>
      <c r="DT439" s="57"/>
      <c r="DU439" s="57"/>
      <c r="DV439" s="101"/>
      <c r="DW439" s="57"/>
      <c r="DX439" s="57"/>
      <c r="DY439" s="57"/>
      <c r="DZ439" s="57"/>
      <c r="EA439" s="57"/>
      <c r="EB439" s="57"/>
      <c r="EC439" s="57"/>
      <c r="ED439" s="57"/>
      <c r="EE439" s="57"/>
      <c r="EF439" s="57"/>
      <c r="EG439" s="57"/>
      <c r="EH439" s="57"/>
      <c r="EI439" s="57"/>
      <c r="EJ439" s="57"/>
      <c r="EK439" s="57"/>
      <c r="EL439" s="57"/>
      <c r="EM439" s="57"/>
      <c r="EN439" s="57"/>
      <c r="EO439" s="57"/>
      <c r="EP439" s="57"/>
      <c r="EQ439" s="101"/>
      <c r="ER439" s="557"/>
    </row>
    <row r="440" spans="1:148" ht="15" customHeight="1" x14ac:dyDescent="0.25">
      <c r="A440" s="625"/>
      <c r="B440" s="1343" t="str">
        <f t="shared" si="30"/>
        <v>Desk 15</v>
      </c>
      <c r="C440" s="1348" t="str">
        <f>IF(ISBLANK(TB!C201), "", TB!C201)</f>
        <v/>
      </c>
      <c r="D440" s="1348" t="str">
        <f>IF(ISBLANK(TB!D201), "", TB!D201)</f>
        <v/>
      </c>
      <c r="E440" s="1348" t="str">
        <f>IF(ISBLANK(TB!E201), "", TB!E201)</f>
        <v/>
      </c>
      <c r="F440" s="1348" t="str">
        <f>IF(ISBLANK(TB!F201), "", TB!F201)</f>
        <v/>
      </c>
      <c r="G440" s="57"/>
      <c r="H440" s="57"/>
      <c r="I440" s="57"/>
      <c r="J440" s="57"/>
      <c r="K440" s="57"/>
      <c r="L440" s="57"/>
      <c r="M440" s="57"/>
      <c r="N440" s="57"/>
      <c r="O440" s="57"/>
      <c r="P440" s="57"/>
      <c r="Q440" s="57"/>
      <c r="R440" s="57"/>
      <c r="S440" s="57"/>
      <c r="T440" s="57"/>
      <c r="U440" s="57"/>
      <c r="V440" s="57"/>
      <c r="W440" s="57"/>
      <c r="X440" s="57"/>
      <c r="Y440" s="57"/>
      <c r="Z440" s="57"/>
      <c r="AA440" s="57"/>
      <c r="AB440" s="57"/>
      <c r="AC440" s="57"/>
      <c r="AD440" s="57"/>
      <c r="AE440" s="57"/>
      <c r="AF440" s="57"/>
      <c r="AG440" s="57"/>
      <c r="AH440" s="57"/>
      <c r="AI440" s="57"/>
      <c r="AJ440" s="57"/>
      <c r="AK440" s="57"/>
      <c r="AL440" s="57"/>
      <c r="AM440" s="57"/>
      <c r="AN440" s="57"/>
      <c r="AO440" s="57"/>
      <c r="AP440" s="57"/>
      <c r="AQ440" s="57"/>
      <c r="AR440" s="57"/>
      <c r="AS440" s="57"/>
      <c r="AT440" s="57"/>
      <c r="AU440" s="57"/>
      <c r="AV440" s="57"/>
      <c r="AW440" s="57"/>
      <c r="AX440" s="57"/>
      <c r="AY440" s="57"/>
      <c r="AZ440" s="57"/>
      <c r="BA440" s="57"/>
      <c r="BB440" s="57"/>
      <c r="BC440" s="57"/>
      <c r="BD440" s="57"/>
      <c r="BE440" s="57"/>
      <c r="BF440" s="57"/>
      <c r="BG440" s="57"/>
      <c r="BH440" s="57"/>
      <c r="BI440" s="57"/>
      <c r="BJ440" s="57"/>
      <c r="BK440" s="57"/>
      <c r="BL440" s="57"/>
      <c r="BM440" s="57"/>
      <c r="BN440" s="57"/>
      <c r="BO440" s="57"/>
      <c r="BP440" s="57"/>
      <c r="BQ440" s="57"/>
      <c r="BR440" s="57"/>
      <c r="BS440" s="57"/>
      <c r="BT440" s="57"/>
      <c r="BU440" s="57"/>
      <c r="BV440" s="57"/>
      <c r="BW440" s="57"/>
      <c r="BX440" s="57"/>
      <c r="BY440" s="57"/>
      <c r="BZ440" s="57"/>
      <c r="CA440" s="57"/>
      <c r="CB440" s="57"/>
      <c r="CC440" s="57"/>
      <c r="CD440" s="57"/>
      <c r="CE440" s="57"/>
      <c r="CF440" s="57"/>
      <c r="CG440" s="57"/>
      <c r="CH440" s="57"/>
      <c r="CI440" s="57"/>
      <c r="CJ440" s="57"/>
      <c r="CK440" s="57"/>
      <c r="CL440" s="57"/>
      <c r="CM440" s="57"/>
      <c r="CN440" s="57"/>
      <c r="CO440" s="57"/>
      <c r="CP440" s="57"/>
      <c r="CQ440" s="57"/>
      <c r="CR440" s="57"/>
      <c r="CS440" s="57"/>
      <c r="CT440" s="57"/>
      <c r="CU440" s="57"/>
      <c r="CV440" s="57"/>
      <c r="CW440" s="57"/>
      <c r="CX440" s="57"/>
      <c r="CY440" s="57"/>
      <c r="CZ440" s="57"/>
      <c r="DA440" s="57"/>
      <c r="DB440" s="57"/>
      <c r="DC440" s="57"/>
      <c r="DD440" s="57"/>
      <c r="DE440" s="57"/>
      <c r="DF440" s="57"/>
      <c r="DG440" s="57"/>
      <c r="DH440" s="57"/>
      <c r="DI440" s="57"/>
      <c r="DJ440" s="57"/>
      <c r="DK440" s="57"/>
      <c r="DL440" s="57"/>
      <c r="DM440" s="57"/>
      <c r="DN440" s="57"/>
      <c r="DO440" s="57"/>
      <c r="DP440" s="57"/>
      <c r="DQ440" s="57"/>
      <c r="DR440" s="57"/>
      <c r="DS440" s="57"/>
      <c r="DT440" s="57"/>
      <c r="DU440" s="57"/>
      <c r="DV440" s="101"/>
      <c r="DW440" s="57"/>
      <c r="DX440" s="57"/>
      <c r="DY440" s="57"/>
      <c r="DZ440" s="57"/>
      <c r="EA440" s="57"/>
      <c r="EB440" s="57"/>
      <c r="EC440" s="57"/>
      <c r="ED440" s="57"/>
      <c r="EE440" s="57"/>
      <c r="EF440" s="57"/>
      <c r="EG440" s="57"/>
      <c r="EH440" s="57"/>
      <c r="EI440" s="57"/>
      <c r="EJ440" s="57"/>
      <c r="EK440" s="57"/>
      <c r="EL440" s="57"/>
      <c r="EM440" s="57"/>
      <c r="EN440" s="57"/>
      <c r="EO440" s="57"/>
      <c r="EP440" s="57"/>
      <c r="EQ440" s="101"/>
      <c r="ER440" s="557"/>
    </row>
    <row r="441" spans="1:148" ht="15" customHeight="1" x14ac:dyDescent="0.25">
      <c r="A441" s="625"/>
      <c r="B441" s="1343" t="str">
        <f t="shared" si="30"/>
        <v>Desk 16</v>
      </c>
      <c r="C441" s="1348" t="str">
        <f>IF(ISBLANK(TB!C202), "", TB!C202)</f>
        <v/>
      </c>
      <c r="D441" s="1348" t="str">
        <f>IF(ISBLANK(TB!D202), "", TB!D202)</f>
        <v/>
      </c>
      <c r="E441" s="1348" t="str">
        <f>IF(ISBLANK(TB!E202), "", TB!E202)</f>
        <v/>
      </c>
      <c r="F441" s="1348" t="str">
        <f>IF(ISBLANK(TB!F202), "", TB!F202)</f>
        <v/>
      </c>
      <c r="G441" s="57"/>
      <c r="H441" s="57"/>
      <c r="I441" s="57"/>
      <c r="J441" s="57"/>
      <c r="K441" s="57"/>
      <c r="L441" s="57"/>
      <c r="M441" s="57"/>
      <c r="N441" s="57"/>
      <c r="O441" s="57"/>
      <c r="P441" s="57"/>
      <c r="Q441" s="57"/>
      <c r="R441" s="57"/>
      <c r="S441" s="57"/>
      <c r="T441" s="57"/>
      <c r="U441" s="57"/>
      <c r="V441" s="57"/>
      <c r="W441" s="57"/>
      <c r="X441" s="57"/>
      <c r="Y441" s="57"/>
      <c r="Z441" s="57"/>
      <c r="AA441" s="57"/>
      <c r="AB441" s="57"/>
      <c r="AC441" s="57"/>
      <c r="AD441" s="57"/>
      <c r="AE441" s="57"/>
      <c r="AF441" s="57"/>
      <c r="AG441" s="57"/>
      <c r="AH441" s="57"/>
      <c r="AI441" s="57"/>
      <c r="AJ441" s="57"/>
      <c r="AK441" s="57"/>
      <c r="AL441" s="57"/>
      <c r="AM441" s="57"/>
      <c r="AN441" s="57"/>
      <c r="AO441" s="57"/>
      <c r="AP441" s="57"/>
      <c r="AQ441" s="57"/>
      <c r="AR441" s="57"/>
      <c r="AS441" s="57"/>
      <c r="AT441" s="57"/>
      <c r="AU441" s="57"/>
      <c r="AV441" s="57"/>
      <c r="AW441" s="57"/>
      <c r="AX441" s="57"/>
      <c r="AY441" s="57"/>
      <c r="AZ441" s="57"/>
      <c r="BA441" s="57"/>
      <c r="BB441" s="57"/>
      <c r="BC441" s="57"/>
      <c r="BD441" s="57"/>
      <c r="BE441" s="57"/>
      <c r="BF441" s="57"/>
      <c r="BG441" s="57"/>
      <c r="BH441" s="57"/>
      <c r="BI441" s="57"/>
      <c r="BJ441" s="57"/>
      <c r="BK441" s="57"/>
      <c r="BL441" s="57"/>
      <c r="BM441" s="57"/>
      <c r="BN441" s="57"/>
      <c r="BO441" s="57"/>
      <c r="BP441" s="57"/>
      <c r="BQ441" s="57"/>
      <c r="BR441" s="57"/>
      <c r="BS441" s="57"/>
      <c r="BT441" s="57"/>
      <c r="BU441" s="57"/>
      <c r="BV441" s="57"/>
      <c r="BW441" s="57"/>
      <c r="BX441" s="57"/>
      <c r="BY441" s="57"/>
      <c r="BZ441" s="57"/>
      <c r="CA441" s="57"/>
      <c r="CB441" s="57"/>
      <c r="CC441" s="57"/>
      <c r="CD441" s="57"/>
      <c r="CE441" s="57"/>
      <c r="CF441" s="57"/>
      <c r="CG441" s="57"/>
      <c r="CH441" s="57"/>
      <c r="CI441" s="57"/>
      <c r="CJ441" s="57"/>
      <c r="CK441" s="57"/>
      <c r="CL441" s="57"/>
      <c r="CM441" s="57"/>
      <c r="CN441" s="57"/>
      <c r="CO441" s="57"/>
      <c r="CP441" s="57"/>
      <c r="CQ441" s="57"/>
      <c r="CR441" s="57"/>
      <c r="CS441" s="57"/>
      <c r="CT441" s="57"/>
      <c r="CU441" s="57"/>
      <c r="CV441" s="57"/>
      <c r="CW441" s="57"/>
      <c r="CX441" s="57"/>
      <c r="CY441" s="57"/>
      <c r="CZ441" s="57"/>
      <c r="DA441" s="57"/>
      <c r="DB441" s="57"/>
      <c r="DC441" s="57"/>
      <c r="DD441" s="57"/>
      <c r="DE441" s="57"/>
      <c r="DF441" s="57"/>
      <c r="DG441" s="57"/>
      <c r="DH441" s="57"/>
      <c r="DI441" s="57"/>
      <c r="DJ441" s="57"/>
      <c r="DK441" s="57"/>
      <c r="DL441" s="57"/>
      <c r="DM441" s="57"/>
      <c r="DN441" s="57"/>
      <c r="DO441" s="57"/>
      <c r="DP441" s="57"/>
      <c r="DQ441" s="57"/>
      <c r="DR441" s="57"/>
      <c r="DS441" s="57"/>
      <c r="DT441" s="57"/>
      <c r="DU441" s="57"/>
      <c r="DV441" s="101"/>
      <c r="DW441" s="57"/>
      <c r="DX441" s="57"/>
      <c r="DY441" s="57"/>
      <c r="DZ441" s="57"/>
      <c r="EA441" s="57"/>
      <c r="EB441" s="57"/>
      <c r="EC441" s="57"/>
      <c r="ED441" s="57"/>
      <c r="EE441" s="57"/>
      <c r="EF441" s="57"/>
      <c r="EG441" s="57"/>
      <c r="EH441" s="57"/>
      <c r="EI441" s="57"/>
      <c r="EJ441" s="57"/>
      <c r="EK441" s="57"/>
      <c r="EL441" s="57"/>
      <c r="EM441" s="57"/>
      <c r="EN441" s="57"/>
      <c r="EO441" s="57"/>
      <c r="EP441" s="57"/>
      <c r="EQ441" s="101"/>
      <c r="ER441" s="557"/>
    </row>
    <row r="442" spans="1:148" ht="15" customHeight="1" x14ac:dyDescent="0.25">
      <c r="A442" s="625"/>
      <c r="B442" s="1343" t="str">
        <f t="shared" si="30"/>
        <v>Desk 17</v>
      </c>
      <c r="C442" s="1348" t="str">
        <f>IF(ISBLANK(TB!C203), "", TB!C203)</f>
        <v/>
      </c>
      <c r="D442" s="1348" t="str">
        <f>IF(ISBLANK(TB!D203), "", TB!D203)</f>
        <v/>
      </c>
      <c r="E442" s="1348" t="str">
        <f>IF(ISBLANK(TB!E203), "", TB!E203)</f>
        <v/>
      </c>
      <c r="F442" s="1348" t="str">
        <f>IF(ISBLANK(TB!F203), "", TB!F203)</f>
        <v/>
      </c>
      <c r="G442" s="57"/>
      <c r="H442" s="57"/>
      <c r="I442" s="57"/>
      <c r="J442" s="57"/>
      <c r="K442" s="57"/>
      <c r="L442" s="57"/>
      <c r="M442" s="57"/>
      <c r="N442" s="57"/>
      <c r="O442" s="57"/>
      <c r="P442" s="57"/>
      <c r="Q442" s="57"/>
      <c r="R442" s="57"/>
      <c r="S442" s="57"/>
      <c r="T442" s="57"/>
      <c r="U442" s="57"/>
      <c r="V442" s="57"/>
      <c r="W442" s="57"/>
      <c r="X442" s="57"/>
      <c r="Y442" s="57"/>
      <c r="Z442" s="57"/>
      <c r="AA442" s="57"/>
      <c r="AB442" s="57"/>
      <c r="AC442" s="57"/>
      <c r="AD442" s="57"/>
      <c r="AE442" s="57"/>
      <c r="AF442" s="57"/>
      <c r="AG442" s="57"/>
      <c r="AH442" s="57"/>
      <c r="AI442" s="57"/>
      <c r="AJ442" s="57"/>
      <c r="AK442" s="57"/>
      <c r="AL442" s="57"/>
      <c r="AM442" s="57"/>
      <c r="AN442" s="57"/>
      <c r="AO442" s="57"/>
      <c r="AP442" s="57"/>
      <c r="AQ442" s="57"/>
      <c r="AR442" s="57"/>
      <c r="AS442" s="57"/>
      <c r="AT442" s="57"/>
      <c r="AU442" s="57"/>
      <c r="AV442" s="57"/>
      <c r="AW442" s="57"/>
      <c r="AX442" s="57"/>
      <c r="AY442" s="57"/>
      <c r="AZ442" s="57"/>
      <c r="BA442" s="57"/>
      <c r="BB442" s="57"/>
      <c r="BC442" s="57"/>
      <c r="BD442" s="57"/>
      <c r="BE442" s="57"/>
      <c r="BF442" s="57"/>
      <c r="BG442" s="57"/>
      <c r="BH442" s="57"/>
      <c r="BI442" s="57"/>
      <c r="BJ442" s="57"/>
      <c r="BK442" s="57"/>
      <c r="BL442" s="57"/>
      <c r="BM442" s="57"/>
      <c r="BN442" s="57"/>
      <c r="BO442" s="57"/>
      <c r="BP442" s="57"/>
      <c r="BQ442" s="57"/>
      <c r="BR442" s="57"/>
      <c r="BS442" s="57"/>
      <c r="BT442" s="57"/>
      <c r="BU442" s="57"/>
      <c r="BV442" s="57"/>
      <c r="BW442" s="57"/>
      <c r="BX442" s="57"/>
      <c r="BY442" s="57"/>
      <c r="BZ442" s="57"/>
      <c r="CA442" s="57"/>
      <c r="CB442" s="57"/>
      <c r="CC442" s="57"/>
      <c r="CD442" s="57"/>
      <c r="CE442" s="57"/>
      <c r="CF442" s="57"/>
      <c r="CG442" s="57"/>
      <c r="CH442" s="57"/>
      <c r="CI442" s="57"/>
      <c r="CJ442" s="57"/>
      <c r="CK442" s="57"/>
      <c r="CL442" s="57"/>
      <c r="CM442" s="57"/>
      <c r="CN442" s="57"/>
      <c r="CO442" s="57"/>
      <c r="CP442" s="57"/>
      <c r="CQ442" s="57"/>
      <c r="CR442" s="57"/>
      <c r="CS442" s="57"/>
      <c r="CT442" s="57"/>
      <c r="CU442" s="57"/>
      <c r="CV442" s="57"/>
      <c r="CW442" s="57"/>
      <c r="CX442" s="57"/>
      <c r="CY442" s="57"/>
      <c r="CZ442" s="57"/>
      <c r="DA442" s="57"/>
      <c r="DB442" s="57"/>
      <c r="DC442" s="57"/>
      <c r="DD442" s="57"/>
      <c r="DE442" s="57"/>
      <c r="DF442" s="57"/>
      <c r="DG442" s="57"/>
      <c r="DH442" s="57"/>
      <c r="DI442" s="57"/>
      <c r="DJ442" s="57"/>
      <c r="DK442" s="57"/>
      <c r="DL442" s="57"/>
      <c r="DM442" s="57"/>
      <c r="DN442" s="57"/>
      <c r="DO442" s="57"/>
      <c r="DP442" s="57"/>
      <c r="DQ442" s="57"/>
      <c r="DR442" s="57"/>
      <c r="DS442" s="57"/>
      <c r="DT442" s="57"/>
      <c r="DU442" s="57"/>
      <c r="DV442" s="101"/>
      <c r="DW442" s="57"/>
      <c r="DX442" s="57"/>
      <c r="DY442" s="57"/>
      <c r="DZ442" s="57"/>
      <c r="EA442" s="57"/>
      <c r="EB442" s="57"/>
      <c r="EC442" s="57"/>
      <c r="ED442" s="57"/>
      <c r="EE442" s="57"/>
      <c r="EF442" s="57"/>
      <c r="EG442" s="57"/>
      <c r="EH442" s="57"/>
      <c r="EI442" s="57"/>
      <c r="EJ442" s="57"/>
      <c r="EK442" s="57"/>
      <c r="EL442" s="57"/>
      <c r="EM442" s="57"/>
      <c r="EN442" s="57"/>
      <c r="EO442" s="57"/>
      <c r="EP442" s="57"/>
      <c r="EQ442" s="101"/>
      <c r="ER442" s="557"/>
    </row>
    <row r="443" spans="1:148" ht="15" customHeight="1" x14ac:dyDescent="0.25">
      <c r="A443" s="625"/>
      <c r="B443" s="1343" t="str">
        <f t="shared" si="30"/>
        <v>Desk 18</v>
      </c>
      <c r="C443" s="1348" t="str">
        <f>IF(ISBLANK(TB!C204), "", TB!C204)</f>
        <v/>
      </c>
      <c r="D443" s="1348" t="str">
        <f>IF(ISBLANK(TB!D204), "", TB!D204)</f>
        <v/>
      </c>
      <c r="E443" s="1348" t="str">
        <f>IF(ISBLANK(TB!E204), "", TB!E204)</f>
        <v/>
      </c>
      <c r="F443" s="1348" t="str">
        <f>IF(ISBLANK(TB!F204), "", TB!F204)</f>
        <v/>
      </c>
      <c r="G443" s="57"/>
      <c r="H443" s="57"/>
      <c r="I443" s="57"/>
      <c r="J443" s="57"/>
      <c r="K443" s="57"/>
      <c r="L443" s="57"/>
      <c r="M443" s="57"/>
      <c r="N443" s="57"/>
      <c r="O443" s="57"/>
      <c r="P443" s="57"/>
      <c r="Q443" s="57"/>
      <c r="R443" s="57"/>
      <c r="S443" s="57"/>
      <c r="T443" s="57"/>
      <c r="U443" s="57"/>
      <c r="V443" s="57"/>
      <c r="W443" s="57"/>
      <c r="X443" s="57"/>
      <c r="Y443" s="57"/>
      <c r="Z443" s="57"/>
      <c r="AA443" s="57"/>
      <c r="AB443" s="57"/>
      <c r="AC443" s="57"/>
      <c r="AD443" s="57"/>
      <c r="AE443" s="57"/>
      <c r="AF443" s="57"/>
      <c r="AG443" s="57"/>
      <c r="AH443" s="57"/>
      <c r="AI443" s="57"/>
      <c r="AJ443" s="57"/>
      <c r="AK443" s="57"/>
      <c r="AL443" s="57"/>
      <c r="AM443" s="57"/>
      <c r="AN443" s="57"/>
      <c r="AO443" s="57"/>
      <c r="AP443" s="57"/>
      <c r="AQ443" s="57"/>
      <c r="AR443" s="57"/>
      <c r="AS443" s="57"/>
      <c r="AT443" s="57"/>
      <c r="AU443" s="57"/>
      <c r="AV443" s="57"/>
      <c r="AW443" s="57"/>
      <c r="AX443" s="57"/>
      <c r="AY443" s="57"/>
      <c r="AZ443" s="57"/>
      <c r="BA443" s="57"/>
      <c r="BB443" s="57"/>
      <c r="BC443" s="57"/>
      <c r="BD443" s="57"/>
      <c r="BE443" s="57"/>
      <c r="BF443" s="57"/>
      <c r="BG443" s="57"/>
      <c r="BH443" s="57"/>
      <c r="BI443" s="57"/>
      <c r="BJ443" s="57"/>
      <c r="BK443" s="57"/>
      <c r="BL443" s="57"/>
      <c r="BM443" s="57"/>
      <c r="BN443" s="57"/>
      <c r="BO443" s="57"/>
      <c r="BP443" s="57"/>
      <c r="BQ443" s="57"/>
      <c r="BR443" s="57"/>
      <c r="BS443" s="57"/>
      <c r="BT443" s="57"/>
      <c r="BU443" s="57"/>
      <c r="BV443" s="57"/>
      <c r="BW443" s="57"/>
      <c r="BX443" s="57"/>
      <c r="BY443" s="57"/>
      <c r="BZ443" s="57"/>
      <c r="CA443" s="57"/>
      <c r="CB443" s="57"/>
      <c r="CC443" s="57"/>
      <c r="CD443" s="57"/>
      <c r="CE443" s="57"/>
      <c r="CF443" s="57"/>
      <c r="CG443" s="57"/>
      <c r="CH443" s="57"/>
      <c r="CI443" s="57"/>
      <c r="CJ443" s="57"/>
      <c r="CK443" s="57"/>
      <c r="CL443" s="57"/>
      <c r="CM443" s="57"/>
      <c r="CN443" s="57"/>
      <c r="CO443" s="57"/>
      <c r="CP443" s="57"/>
      <c r="CQ443" s="57"/>
      <c r="CR443" s="57"/>
      <c r="CS443" s="57"/>
      <c r="CT443" s="57"/>
      <c r="CU443" s="57"/>
      <c r="CV443" s="57"/>
      <c r="CW443" s="57"/>
      <c r="CX443" s="57"/>
      <c r="CY443" s="57"/>
      <c r="CZ443" s="57"/>
      <c r="DA443" s="57"/>
      <c r="DB443" s="57"/>
      <c r="DC443" s="57"/>
      <c r="DD443" s="57"/>
      <c r="DE443" s="57"/>
      <c r="DF443" s="57"/>
      <c r="DG443" s="57"/>
      <c r="DH443" s="57"/>
      <c r="DI443" s="57"/>
      <c r="DJ443" s="57"/>
      <c r="DK443" s="57"/>
      <c r="DL443" s="57"/>
      <c r="DM443" s="57"/>
      <c r="DN443" s="57"/>
      <c r="DO443" s="57"/>
      <c r="DP443" s="57"/>
      <c r="DQ443" s="57"/>
      <c r="DR443" s="57"/>
      <c r="DS443" s="57"/>
      <c r="DT443" s="57"/>
      <c r="DU443" s="57"/>
      <c r="DV443" s="101"/>
      <c r="DW443" s="57"/>
      <c r="DX443" s="57"/>
      <c r="DY443" s="57"/>
      <c r="DZ443" s="57"/>
      <c r="EA443" s="57"/>
      <c r="EB443" s="57"/>
      <c r="EC443" s="57"/>
      <c r="ED443" s="57"/>
      <c r="EE443" s="57"/>
      <c r="EF443" s="57"/>
      <c r="EG443" s="57"/>
      <c r="EH443" s="57"/>
      <c r="EI443" s="57"/>
      <c r="EJ443" s="57"/>
      <c r="EK443" s="57"/>
      <c r="EL443" s="57"/>
      <c r="EM443" s="57"/>
      <c r="EN443" s="57"/>
      <c r="EO443" s="57"/>
      <c r="EP443" s="57"/>
      <c r="EQ443" s="101"/>
      <c r="ER443" s="557"/>
    </row>
    <row r="444" spans="1:148" ht="15" customHeight="1" x14ac:dyDescent="0.25">
      <c r="A444" s="625"/>
      <c r="B444" s="1343" t="str">
        <f t="shared" si="30"/>
        <v>Desk 19</v>
      </c>
      <c r="C444" s="1348" t="str">
        <f>IF(ISBLANK(TB!C205), "", TB!C205)</f>
        <v/>
      </c>
      <c r="D444" s="1348" t="str">
        <f>IF(ISBLANK(TB!D205), "", TB!D205)</f>
        <v/>
      </c>
      <c r="E444" s="1348" t="str">
        <f>IF(ISBLANK(TB!E205), "", TB!E205)</f>
        <v/>
      </c>
      <c r="F444" s="1348" t="str">
        <f>IF(ISBLANK(TB!F205), "", TB!F205)</f>
        <v/>
      </c>
      <c r="G444" s="57"/>
      <c r="H444" s="57"/>
      <c r="I444" s="57"/>
      <c r="J444" s="57"/>
      <c r="K444" s="57"/>
      <c r="L444" s="57"/>
      <c r="M444" s="57"/>
      <c r="N444" s="57"/>
      <c r="O444" s="57"/>
      <c r="P444" s="57"/>
      <c r="Q444" s="57"/>
      <c r="R444" s="57"/>
      <c r="S444" s="57"/>
      <c r="T444" s="57"/>
      <c r="U444" s="57"/>
      <c r="V444" s="57"/>
      <c r="W444" s="57"/>
      <c r="X444" s="57"/>
      <c r="Y444" s="57"/>
      <c r="Z444" s="57"/>
      <c r="AA444" s="57"/>
      <c r="AB444" s="57"/>
      <c r="AC444" s="57"/>
      <c r="AD444" s="57"/>
      <c r="AE444" s="57"/>
      <c r="AF444" s="57"/>
      <c r="AG444" s="57"/>
      <c r="AH444" s="57"/>
      <c r="AI444" s="57"/>
      <c r="AJ444" s="57"/>
      <c r="AK444" s="57"/>
      <c r="AL444" s="57"/>
      <c r="AM444" s="57"/>
      <c r="AN444" s="57"/>
      <c r="AO444" s="57"/>
      <c r="AP444" s="57"/>
      <c r="AQ444" s="57"/>
      <c r="AR444" s="57"/>
      <c r="AS444" s="57"/>
      <c r="AT444" s="57"/>
      <c r="AU444" s="57"/>
      <c r="AV444" s="57"/>
      <c r="AW444" s="57"/>
      <c r="AX444" s="57"/>
      <c r="AY444" s="57"/>
      <c r="AZ444" s="57"/>
      <c r="BA444" s="57"/>
      <c r="BB444" s="57"/>
      <c r="BC444" s="57"/>
      <c r="BD444" s="57"/>
      <c r="BE444" s="57"/>
      <c r="BF444" s="57"/>
      <c r="BG444" s="57"/>
      <c r="BH444" s="57"/>
      <c r="BI444" s="57"/>
      <c r="BJ444" s="57"/>
      <c r="BK444" s="57"/>
      <c r="BL444" s="57"/>
      <c r="BM444" s="57"/>
      <c r="BN444" s="57"/>
      <c r="BO444" s="57"/>
      <c r="BP444" s="57"/>
      <c r="BQ444" s="57"/>
      <c r="BR444" s="57"/>
      <c r="BS444" s="57"/>
      <c r="BT444" s="57"/>
      <c r="BU444" s="57"/>
      <c r="BV444" s="57"/>
      <c r="BW444" s="57"/>
      <c r="BX444" s="57"/>
      <c r="BY444" s="57"/>
      <c r="BZ444" s="57"/>
      <c r="CA444" s="57"/>
      <c r="CB444" s="57"/>
      <c r="CC444" s="57"/>
      <c r="CD444" s="57"/>
      <c r="CE444" s="57"/>
      <c r="CF444" s="57"/>
      <c r="CG444" s="57"/>
      <c r="CH444" s="57"/>
      <c r="CI444" s="57"/>
      <c r="CJ444" s="57"/>
      <c r="CK444" s="57"/>
      <c r="CL444" s="57"/>
      <c r="CM444" s="57"/>
      <c r="CN444" s="57"/>
      <c r="CO444" s="57"/>
      <c r="CP444" s="57"/>
      <c r="CQ444" s="57"/>
      <c r="CR444" s="57"/>
      <c r="CS444" s="57"/>
      <c r="CT444" s="57"/>
      <c r="CU444" s="57"/>
      <c r="CV444" s="57"/>
      <c r="CW444" s="57"/>
      <c r="CX444" s="57"/>
      <c r="CY444" s="57"/>
      <c r="CZ444" s="57"/>
      <c r="DA444" s="57"/>
      <c r="DB444" s="57"/>
      <c r="DC444" s="57"/>
      <c r="DD444" s="57"/>
      <c r="DE444" s="57"/>
      <c r="DF444" s="57"/>
      <c r="DG444" s="57"/>
      <c r="DH444" s="57"/>
      <c r="DI444" s="57"/>
      <c r="DJ444" s="57"/>
      <c r="DK444" s="57"/>
      <c r="DL444" s="57"/>
      <c r="DM444" s="57"/>
      <c r="DN444" s="57"/>
      <c r="DO444" s="57"/>
      <c r="DP444" s="57"/>
      <c r="DQ444" s="57"/>
      <c r="DR444" s="57"/>
      <c r="DS444" s="57"/>
      <c r="DT444" s="57"/>
      <c r="DU444" s="57"/>
      <c r="DV444" s="101"/>
      <c r="DW444" s="57"/>
      <c r="DX444" s="57"/>
      <c r="DY444" s="57"/>
      <c r="DZ444" s="57"/>
      <c r="EA444" s="57"/>
      <c r="EB444" s="57"/>
      <c r="EC444" s="57"/>
      <c r="ED444" s="57"/>
      <c r="EE444" s="57"/>
      <c r="EF444" s="57"/>
      <c r="EG444" s="57"/>
      <c r="EH444" s="57"/>
      <c r="EI444" s="57"/>
      <c r="EJ444" s="57"/>
      <c r="EK444" s="57"/>
      <c r="EL444" s="57"/>
      <c r="EM444" s="57"/>
      <c r="EN444" s="57"/>
      <c r="EO444" s="57"/>
      <c r="EP444" s="57"/>
      <c r="EQ444" s="101"/>
      <c r="ER444" s="557"/>
    </row>
    <row r="445" spans="1:148" ht="15" customHeight="1" x14ac:dyDescent="0.25">
      <c r="A445" s="625"/>
      <c r="B445" s="1343" t="str">
        <f t="shared" si="30"/>
        <v>Desk 20</v>
      </c>
      <c r="C445" s="1348" t="str">
        <f>IF(ISBLANK(TB!C206), "", TB!C206)</f>
        <v/>
      </c>
      <c r="D445" s="1348" t="str">
        <f>IF(ISBLANK(TB!D206), "", TB!D206)</f>
        <v/>
      </c>
      <c r="E445" s="1348" t="str">
        <f>IF(ISBLANK(TB!E206), "", TB!E206)</f>
        <v/>
      </c>
      <c r="F445" s="1348" t="str">
        <f>IF(ISBLANK(TB!F206), "", TB!F206)</f>
        <v/>
      </c>
      <c r="G445" s="57"/>
      <c r="H445" s="57"/>
      <c r="I445" s="57"/>
      <c r="J445" s="57"/>
      <c r="K445" s="57"/>
      <c r="L445" s="57"/>
      <c r="M445" s="57"/>
      <c r="N445" s="57"/>
      <c r="O445" s="57"/>
      <c r="P445" s="57"/>
      <c r="Q445" s="57"/>
      <c r="R445" s="57"/>
      <c r="S445" s="57"/>
      <c r="T445" s="57"/>
      <c r="U445" s="57"/>
      <c r="V445" s="57"/>
      <c r="W445" s="57"/>
      <c r="X445" s="57"/>
      <c r="Y445" s="57"/>
      <c r="Z445" s="57"/>
      <c r="AA445" s="57"/>
      <c r="AB445" s="57"/>
      <c r="AC445" s="57"/>
      <c r="AD445" s="57"/>
      <c r="AE445" s="57"/>
      <c r="AF445" s="57"/>
      <c r="AG445" s="57"/>
      <c r="AH445" s="57"/>
      <c r="AI445" s="57"/>
      <c r="AJ445" s="57"/>
      <c r="AK445" s="57"/>
      <c r="AL445" s="57"/>
      <c r="AM445" s="57"/>
      <c r="AN445" s="57"/>
      <c r="AO445" s="57"/>
      <c r="AP445" s="57"/>
      <c r="AQ445" s="57"/>
      <c r="AR445" s="57"/>
      <c r="AS445" s="57"/>
      <c r="AT445" s="57"/>
      <c r="AU445" s="57"/>
      <c r="AV445" s="57"/>
      <c r="AW445" s="57"/>
      <c r="AX445" s="57"/>
      <c r="AY445" s="57"/>
      <c r="AZ445" s="57"/>
      <c r="BA445" s="57"/>
      <c r="BB445" s="57"/>
      <c r="BC445" s="57"/>
      <c r="BD445" s="57"/>
      <c r="BE445" s="57"/>
      <c r="BF445" s="57"/>
      <c r="BG445" s="57"/>
      <c r="BH445" s="57"/>
      <c r="BI445" s="57"/>
      <c r="BJ445" s="57"/>
      <c r="BK445" s="57"/>
      <c r="BL445" s="57"/>
      <c r="BM445" s="57"/>
      <c r="BN445" s="57"/>
      <c r="BO445" s="57"/>
      <c r="BP445" s="57"/>
      <c r="BQ445" s="57"/>
      <c r="BR445" s="57"/>
      <c r="BS445" s="57"/>
      <c r="BT445" s="57"/>
      <c r="BU445" s="57"/>
      <c r="BV445" s="57"/>
      <c r="BW445" s="57"/>
      <c r="BX445" s="57"/>
      <c r="BY445" s="57"/>
      <c r="BZ445" s="57"/>
      <c r="CA445" s="57"/>
      <c r="CB445" s="57"/>
      <c r="CC445" s="57"/>
      <c r="CD445" s="57"/>
      <c r="CE445" s="57"/>
      <c r="CF445" s="57"/>
      <c r="CG445" s="57"/>
      <c r="CH445" s="57"/>
      <c r="CI445" s="57"/>
      <c r="CJ445" s="57"/>
      <c r="CK445" s="57"/>
      <c r="CL445" s="57"/>
      <c r="CM445" s="57"/>
      <c r="CN445" s="57"/>
      <c r="CO445" s="57"/>
      <c r="CP445" s="57"/>
      <c r="CQ445" s="57"/>
      <c r="CR445" s="57"/>
      <c r="CS445" s="57"/>
      <c r="CT445" s="57"/>
      <c r="CU445" s="57"/>
      <c r="CV445" s="57"/>
      <c r="CW445" s="57"/>
      <c r="CX445" s="57"/>
      <c r="CY445" s="57"/>
      <c r="CZ445" s="57"/>
      <c r="DA445" s="57"/>
      <c r="DB445" s="57"/>
      <c r="DC445" s="57"/>
      <c r="DD445" s="57"/>
      <c r="DE445" s="57"/>
      <c r="DF445" s="57"/>
      <c r="DG445" s="57"/>
      <c r="DH445" s="57"/>
      <c r="DI445" s="57"/>
      <c r="DJ445" s="57"/>
      <c r="DK445" s="57"/>
      <c r="DL445" s="57"/>
      <c r="DM445" s="57"/>
      <c r="DN445" s="57"/>
      <c r="DO445" s="57"/>
      <c r="DP445" s="57"/>
      <c r="DQ445" s="57"/>
      <c r="DR445" s="57"/>
      <c r="DS445" s="57"/>
      <c r="DT445" s="57"/>
      <c r="DU445" s="57"/>
      <c r="DV445" s="101"/>
      <c r="DW445" s="57"/>
      <c r="DX445" s="57"/>
      <c r="DY445" s="57"/>
      <c r="DZ445" s="57"/>
      <c r="EA445" s="57"/>
      <c r="EB445" s="57"/>
      <c r="EC445" s="57"/>
      <c r="ED445" s="57"/>
      <c r="EE445" s="57"/>
      <c r="EF445" s="57"/>
      <c r="EG445" s="57"/>
      <c r="EH445" s="57"/>
      <c r="EI445" s="57"/>
      <c r="EJ445" s="57"/>
      <c r="EK445" s="57"/>
      <c r="EL445" s="57"/>
      <c r="EM445" s="57"/>
      <c r="EN445" s="57"/>
      <c r="EO445" s="57"/>
      <c r="EP445" s="57"/>
      <c r="EQ445" s="101"/>
      <c r="ER445" s="557"/>
    </row>
    <row r="446" spans="1:148" ht="15" customHeight="1" x14ac:dyDescent="0.25">
      <c r="A446" s="625"/>
      <c r="B446" s="1343" t="str">
        <f t="shared" si="30"/>
        <v>Desk 21</v>
      </c>
      <c r="C446" s="1348" t="str">
        <f>IF(ISBLANK(TB!C207), "", TB!C207)</f>
        <v/>
      </c>
      <c r="D446" s="1348" t="str">
        <f>IF(ISBLANK(TB!D207), "", TB!D207)</f>
        <v/>
      </c>
      <c r="E446" s="1348" t="str">
        <f>IF(ISBLANK(TB!E207), "", TB!E207)</f>
        <v/>
      </c>
      <c r="F446" s="1348" t="str">
        <f>IF(ISBLANK(TB!F207), "", TB!F207)</f>
        <v/>
      </c>
      <c r="G446" s="57"/>
      <c r="H446" s="57"/>
      <c r="I446" s="57"/>
      <c r="J446" s="57"/>
      <c r="K446" s="57"/>
      <c r="L446" s="57"/>
      <c r="M446" s="57"/>
      <c r="N446" s="57"/>
      <c r="O446" s="57"/>
      <c r="P446" s="57"/>
      <c r="Q446" s="57"/>
      <c r="R446" s="57"/>
      <c r="S446" s="57"/>
      <c r="T446" s="57"/>
      <c r="U446" s="57"/>
      <c r="V446" s="57"/>
      <c r="W446" s="57"/>
      <c r="X446" s="57"/>
      <c r="Y446" s="57"/>
      <c r="Z446" s="57"/>
      <c r="AA446" s="57"/>
      <c r="AB446" s="57"/>
      <c r="AC446" s="57"/>
      <c r="AD446" s="57"/>
      <c r="AE446" s="57"/>
      <c r="AF446" s="57"/>
      <c r="AG446" s="57"/>
      <c r="AH446" s="57"/>
      <c r="AI446" s="57"/>
      <c r="AJ446" s="57"/>
      <c r="AK446" s="57"/>
      <c r="AL446" s="57"/>
      <c r="AM446" s="57"/>
      <c r="AN446" s="57"/>
      <c r="AO446" s="57"/>
      <c r="AP446" s="57"/>
      <c r="AQ446" s="57"/>
      <c r="AR446" s="57"/>
      <c r="AS446" s="57"/>
      <c r="AT446" s="57"/>
      <c r="AU446" s="57"/>
      <c r="AV446" s="57"/>
      <c r="AW446" s="57"/>
      <c r="AX446" s="57"/>
      <c r="AY446" s="57"/>
      <c r="AZ446" s="57"/>
      <c r="BA446" s="57"/>
      <c r="BB446" s="57"/>
      <c r="BC446" s="57"/>
      <c r="BD446" s="57"/>
      <c r="BE446" s="57"/>
      <c r="BF446" s="57"/>
      <c r="BG446" s="57"/>
      <c r="BH446" s="57"/>
      <c r="BI446" s="57"/>
      <c r="BJ446" s="57"/>
      <c r="BK446" s="57"/>
      <c r="BL446" s="57"/>
      <c r="BM446" s="57"/>
      <c r="BN446" s="57"/>
      <c r="BO446" s="57"/>
      <c r="BP446" s="57"/>
      <c r="BQ446" s="57"/>
      <c r="BR446" s="57"/>
      <c r="BS446" s="57"/>
      <c r="BT446" s="57"/>
      <c r="BU446" s="57"/>
      <c r="BV446" s="57"/>
      <c r="BW446" s="57"/>
      <c r="BX446" s="57"/>
      <c r="BY446" s="57"/>
      <c r="BZ446" s="57"/>
      <c r="CA446" s="57"/>
      <c r="CB446" s="57"/>
      <c r="CC446" s="57"/>
      <c r="CD446" s="57"/>
      <c r="CE446" s="57"/>
      <c r="CF446" s="57"/>
      <c r="CG446" s="57"/>
      <c r="CH446" s="57"/>
      <c r="CI446" s="57"/>
      <c r="CJ446" s="57"/>
      <c r="CK446" s="57"/>
      <c r="CL446" s="57"/>
      <c r="CM446" s="57"/>
      <c r="CN446" s="57"/>
      <c r="CO446" s="57"/>
      <c r="CP446" s="57"/>
      <c r="CQ446" s="57"/>
      <c r="CR446" s="57"/>
      <c r="CS446" s="57"/>
      <c r="CT446" s="57"/>
      <c r="CU446" s="57"/>
      <c r="CV446" s="57"/>
      <c r="CW446" s="57"/>
      <c r="CX446" s="57"/>
      <c r="CY446" s="57"/>
      <c r="CZ446" s="57"/>
      <c r="DA446" s="57"/>
      <c r="DB446" s="57"/>
      <c r="DC446" s="57"/>
      <c r="DD446" s="57"/>
      <c r="DE446" s="57"/>
      <c r="DF446" s="57"/>
      <c r="DG446" s="57"/>
      <c r="DH446" s="57"/>
      <c r="DI446" s="57"/>
      <c r="DJ446" s="57"/>
      <c r="DK446" s="57"/>
      <c r="DL446" s="57"/>
      <c r="DM446" s="57"/>
      <c r="DN446" s="57"/>
      <c r="DO446" s="57"/>
      <c r="DP446" s="57"/>
      <c r="DQ446" s="57"/>
      <c r="DR446" s="57"/>
      <c r="DS446" s="57"/>
      <c r="DT446" s="57"/>
      <c r="DU446" s="57"/>
      <c r="DV446" s="101"/>
      <c r="DW446" s="57"/>
      <c r="DX446" s="57"/>
      <c r="DY446" s="57"/>
      <c r="DZ446" s="57"/>
      <c r="EA446" s="57"/>
      <c r="EB446" s="57"/>
      <c r="EC446" s="57"/>
      <c r="ED446" s="57"/>
      <c r="EE446" s="57"/>
      <c r="EF446" s="57"/>
      <c r="EG446" s="57"/>
      <c r="EH446" s="57"/>
      <c r="EI446" s="57"/>
      <c r="EJ446" s="57"/>
      <c r="EK446" s="57"/>
      <c r="EL446" s="57"/>
      <c r="EM446" s="57"/>
      <c r="EN446" s="57"/>
      <c r="EO446" s="57"/>
      <c r="EP446" s="57"/>
      <c r="EQ446" s="101"/>
      <c r="ER446" s="557"/>
    </row>
    <row r="447" spans="1:148" ht="15" customHeight="1" x14ac:dyDescent="0.25">
      <c r="A447" s="625"/>
      <c r="B447" s="1343" t="str">
        <f t="shared" si="30"/>
        <v>Desk 22</v>
      </c>
      <c r="C447" s="1348" t="str">
        <f>IF(ISBLANK(TB!C208), "", TB!C208)</f>
        <v/>
      </c>
      <c r="D447" s="1348" t="str">
        <f>IF(ISBLANK(TB!D208), "", TB!D208)</f>
        <v/>
      </c>
      <c r="E447" s="1348" t="str">
        <f>IF(ISBLANK(TB!E208), "", TB!E208)</f>
        <v/>
      </c>
      <c r="F447" s="1348" t="str">
        <f>IF(ISBLANK(TB!F208), "", TB!F208)</f>
        <v/>
      </c>
      <c r="G447" s="57"/>
      <c r="H447" s="57"/>
      <c r="I447" s="57"/>
      <c r="J447" s="57"/>
      <c r="K447" s="57"/>
      <c r="L447" s="57"/>
      <c r="M447" s="57"/>
      <c r="N447" s="57"/>
      <c r="O447" s="57"/>
      <c r="P447" s="57"/>
      <c r="Q447" s="57"/>
      <c r="R447" s="57"/>
      <c r="S447" s="57"/>
      <c r="T447" s="57"/>
      <c r="U447" s="57"/>
      <c r="V447" s="57"/>
      <c r="W447" s="57"/>
      <c r="X447" s="57"/>
      <c r="Y447" s="57"/>
      <c r="Z447" s="57"/>
      <c r="AA447" s="57"/>
      <c r="AB447" s="57"/>
      <c r="AC447" s="57"/>
      <c r="AD447" s="57"/>
      <c r="AE447" s="57"/>
      <c r="AF447" s="57"/>
      <c r="AG447" s="57"/>
      <c r="AH447" s="57"/>
      <c r="AI447" s="57"/>
      <c r="AJ447" s="57"/>
      <c r="AK447" s="57"/>
      <c r="AL447" s="57"/>
      <c r="AM447" s="57"/>
      <c r="AN447" s="57"/>
      <c r="AO447" s="57"/>
      <c r="AP447" s="57"/>
      <c r="AQ447" s="57"/>
      <c r="AR447" s="57"/>
      <c r="AS447" s="57"/>
      <c r="AT447" s="57"/>
      <c r="AU447" s="57"/>
      <c r="AV447" s="57"/>
      <c r="AW447" s="57"/>
      <c r="AX447" s="57"/>
      <c r="AY447" s="57"/>
      <c r="AZ447" s="57"/>
      <c r="BA447" s="57"/>
      <c r="BB447" s="57"/>
      <c r="BC447" s="57"/>
      <c r="BD447" s="57"/>
      <c r="BE447" s="57"/>
      <c r="BF447" s="57"/>
      <c r="BG447" s="57"/>
      <c r="BH447" s="57"/>
      <c r="BI447" s="57"/>
      <c r="BJ447" s="57"/>
      <c r="BK447" s="57"/>
      <c r="BL447" s="57"/>
      <c r="BM447" s="57"/>
      <c r="BN447" s="57"/>
      <c r="BO447" s="57"/>
      <c r="BP447" s="57"/>
      <c r="BQ447" s="57"/>
      <c r="BR447" s="57"/>
      <c r="BS447" s="57"/>
      <c r="BT447" s="57"/>
      <c r="BU447" s="57"/>
      <c r="BV447" s="57"/>
      <c r="BW447" s="57"/>
      <c r="BX447" s="57"/>
      <c r="BY447" s="57"/>
      <c r="BZ447" s="57"/>
      <c r="CA447" s="57"/>
      <c r="CB447" s="57"/>
      <c r="CC447" s="57"/>
      <c r="CD447" s="57"/>
      <c r="CE447" s="57"/>
      <c r="CF447" s="57"/>
      <c r="CG447" s="57"/>
      <c r="CH447" s="57"/>
      <c r="CI447" s="57"/>
      <c r="CJ447" s="57"/>
      <c r="CK447" s="57"/>
      <c r="CL447" s="57"/>
      <c r="CM447" s="57"/>
      <c r="CN447" s="57"/>
      <c r="CO447" s="57"/>
      <c r="CP447" s="57"/>
      <c r="CQ447" s="57"/>
      <c r="CR447" s="57"/>
      <c r="CS447" s="57"/>
      <c r="CT447" s="57"/>
      <c r="CU447" s="57"/>
      <c r="CV447" s="57"/>
      <c r="CW447" s="57"/>
      <c r="CX447" s="57"/>
      <c r="CY447" s="57"/>
      <c r="CZ447" s="57"/>
      <c r="DA447" s="57"/>
      <c r="DB447" s="57"/>
      <c r="DC447" s="57"/>
      <c r="DD447" s="57"/>
      <c r="DE447" s="57"/>
      <c r="DF447" s="57"/>
      <c r="DG447" s="57"/>
      <c r="DH447" s="57"/>
      <c r="DI447" s="57"/>
      <c r="DJ447" s="57"/>
      <c r="DK447" s="57"/>
      <c r="DL447" s="57"/>
      <c r="DM447" s="57"/>
      <c r="DN447" s="57"/>
      <c r="DO447" s="57"/>
      <c r="DP447" s="57"/>
      <c r="DQ447" s="57"/>
      <c r="DR447" s="57"/>
      <c r="DS447" s="57"/>
      <c r="DT447" s="57"/>
      <c r="DU447" s="57"/>
      <c r="DV447" s="101"/>
      <c r="DW447" s="57"/>
      <c r="DX447" s="57"/>
      <c r="DY447" s="57"/>
      <c r="DZ447" s="57"/>
      <c r="EA447" s="57"/>
      <c r="EB447" s="57"/>
      <c r="EC447" s="57"/>
      <c r="ED447" s="57"/>
      <c r="EE447" s="57"/>
      <c r="EF447" s="57"/>
      <c r="EG447" s="57"/>
      <c r="EH447" s="57"/>
      <c r="EI447" s="57"/>
      <c r="EJ447" s="57"/>
      <c r="EK447" s="57"/>
      <c r="EL447" s="57"/>
      <c r="EM447" s="57"/>
      <c r="EN447" s="57"/>
      <c r="EO447" s="57"/>
      <c r="EP447" s="57"/>
      <c r="EQ447" s="101"/>
      <c r="ER447" s="557"/>
    </row>
    <row r="448" spans="1:148" ht="15" customHeight="1" x14ac:dyDescent="0.25">
      <c r="A448" s="625"/>
      <c r="B448" s="1343" t="str">
        <f t="shared" si="30"/>
        <v>Desk 23</v>
      </c>
      <c r="C448" s="1348" t="str">
        <f>IF(ISBLANK(TB!C209), "", TB!C209)</f>
        <v/>
      </c>
      <c r="D448" s="1348" t="str">
        <f>IF(ISBLANK(TB!D209), "", TB!D209)</f>
        <v/>
      </c>
      <c r="E448" s="1348" t="str">
        <f>IF(ISBLANK(TB!E209), "", TB!E209)</f>
        <v/>
      </c>
      <c r="F448" s="1348" t="str">
        <f>IF(ISBLANK(TB!F209), "", TB!F209)</f>
        <v/>
      </c>
      <c r="G448" s="57"/>
      <c r="H448" s="57"/>
      <c r="I448" s="57"/>
      <c r="J448" s="57"/>
      <c r="K448" s="57"/>
      <c r="L448" s="57"/>
      <c r="M448" s="57"/>
      <c r="N448" s="57"/>
      <c r="O448" s="57"/>
      <c r="P448" s="57"/>
      <c r="Q448" s="57"/>
      <c r="R448" s="57"/>
      <c r="S448" s="57"/>
      <c r="T448" s="57"/>
      <c r="U448" s="57"/>
      <c r="V448" s="57"/>
      <c r="W448" s="57"/>
      <c r="X448" s="57"/>
      <c r="Y448" s="57"/>
      <c r="Z448" s="57"/>
      <c r="AA448" s="57"/>
      <c r="AB448" s="57"/>
      <c r="AC448" s="57"/>
      <c r="AD448" s="57"/>
      <c r="AE448" s="57"/>
      <c r="AF448" s="57"/>
      <c r="AG448" s="57"/>
      <c r="AH448" s="57"/>
      <c r="AI448" s="57"/>
      <c r="AJ448" s="57"/>
      <c r="AK448" s="57"/>
      <c r="AL448" s="57"/>
      <c r="AM448" s="57"/>
      <c r="AN448" s="57"/>
      <c r="AO448" s="57"/>
      <c r="AP448" s="57"/>
      <c r="AQ448" s="57"/>
      <c r="AR448" s="57"/>
      <c r="AS448" s="57"/>
      <c r="AT448" s="57"/>
      <c r="AU448" s="57"/>
      <c r="AV448" s="57"/>
      <c r="AW448" s="57"/>
      <c r="AX448" s="57"/>
      <c r="AY448" s="57"/>
      <c r="AZ448" s="57"/>
      <c r="BA448" s="57"/>
      <c r="BB448" s="57"/>
      <c r="BC448" s="57"/>
      <c r="BD448" s="57"/>
      <c r="BE448" s="57"/>
      <c r="BF448" s="57"/>
      <c r="BG448" s="57"/>
      <c r="BH448" s="57"/>
      <c r="BI448" s="57"/>
      <c r="BJ448" s="57"/>
      <c r="BK448" s="57"/>
      <c r="BL448" s="57"/>
      <c r="BM448" s="57"/>
      <c r="BN448" s="57"/>
      <c r="BO448" s="57"/>
      <c r="BP448" s="57"/>
      <c r="BQ448" s="57"/>
      <c r="BR448" s="57"/>
      <c r="BS448" s="57"/>
      <c r="BT448" s="57"/>
      <c r="BU448" s="57"/>
      <c r="BV448" s="57"/>
      <c r="BW448" s="57"/>
      <c r="BX448" s="57"/>
      <c r="BY448" s="57"/>
      <c r="BZ448" s="57"/>
      <c r="CA448" s="57"/>
      <c r="CB448" s="57"/>
      <c r="CC448" s="57"/>
      <c r="CD448" s="57"/>
      <c r="CE448" s="57"/>
      <c r="CF448" s="57"/>
      <c r="CG448" s="57"/>
      <c r="CH448" s="57"/>
      <c r="CI448" s="57"/>
      <c r="CJ448" s="57"/>
      <c r="CK448" s="57"/>
      <c r="CL448" s="57"/>
      <c r="CM448" s="57"/>
      <c r="CN448" s="57"/>
      <c r="CO448" s="57"/>
      <c r="CP448" s="57"/>
      <c r="CQ448" s="57"/>
      <c r="CR448" s="57"/>
      <c r="CS448" s="57"/>
      <c r="CT448" s="57"/>
      <c r="CU448" s="57"/>
      <c r="CV448" s="57"/>
      <c r="CW448" s="57"/>
      <c r="CX448" s="57"/>
      <c r="CY448" s="57"/>
      <c r="CZ448" s="57"/>
      <c r="DA448" s="57"/>
      <c r="DB448" s="57"/>
      <c r="DC448" s="57"/>
      <c r="DD448" s="57"/>
      <c r="DE448" s="57"/>
      <c r="DF448" s="57"/>
      <c r="DG448" s="57"/>
      <c r="DH448" s="57"/>
      <c r="DI448" s="57"/>
      <c r="DJ448" s="57"/>
      <c r="DK448" s="57"/>
      <c r="DL448" s="57"/>
      <c r="DM448" s="57"/>
      <c r="DN448" s="57"/>
      <c r="DO448" s="57"/>
      <c r="DP448" s="57"/>
      <c r="DQ448" s="57"/>
      <c r="DR448" s="57"/>
      <c r="DS448" s="57"/>
      <c r="DT448" s="57"/>
      <c r="DU448" s="57"/>
      <c r="DV448" s="101"/>
      <c r="DW448" s="57"/>
      <c r="DX448" s="57"/>
      <c r="DY448" s="57"/>
      <c r="DZ448" s="57"/>
      <c r="EA448" s="57"/>
      <c r="EB448" s="57"/>
      <c r="EC448" s="57"/>
      <c r="ED448" s="57"/>
      <c r="EE448" s="57"/>
      <c r="EF448" s="57"/>
      <c r="EG448" s="57"/>
      <c r="EH448" s="57"/>
      <c r="EI448" s="57"/>
      <c r="EJ448" s="57"/>
      <c r="EK448" s="57"/>
      <c r="EL448" s="57"/>
      <c r="EM448" s="57"/>
      <c r="EN448" s="57"/>
      <c r="EO448" s="57"/>
      <c r="EP448" s="57"/>
      <c r="EQ448" s="101"/>
      <c r="ER448" s="557"/>
    </row>
    <row r="449" spans="1:148" ht="15" customHeight="1" x14ac:dyDescent="0.25">
      <c r="A449" s="625"/>
      <c r="B449" s="1343" t="str">
        <f t="shared" si="30"/>
        <v>Desk 24</v>
      </c>
      <c r="C449" s="1348" t="str">
        <f>IF(ISBLANK(TB!C210), "", TB!C210)</f>
        <v/>
      </c>
      <c r="D449" s="1348" t="str">
        <f>IF(ISBLANK(TB!D210), "", TB!D210)</f>
        <v/>
      </c>
      <c r="E449" s="1348" t="str">
        <f>IF(ISBLANK(TB!E210), "", TB!E210)</f>
        <v/>
      </c>
      <c r="F449" s="1348" t="str">
        <f>IF(ISBLANK(TB!F210), "", TB!F210)</f>
        <v/>
      </c>
      <c r="G449" s="57"/>
      <c r="H449" s="57"/>
      <c r="I449" s="57"/>
      <c r="J449" s="57"/>
      <c r="K449" s="57"/>
      <c r="L449" s="57"/>
      <c r="M449" s="57"/>
      <c r="N449" s="57"/>
      <c r="O449" s="57"/>
      <c r="P449" s="57"/>
      <c r="Q449" s="57"/>
      <c r="R449" s="57"/>
      <c r="S449" s="57"/>
      <c r="T449" s="57"/>
      <c r="U449" s="57"/>
      <c r="V449" s="57"/>
      <c r="W449" s="57"/>
      <c r="X449" s="57"/>
      <c r="Y449" s="57"/>
      <c r="Z449" s="57"/>
      <c r="AA449" s="57"/>
      <c r="AB449" s="57"/>
      <c r="AC449" s="57"/>
      <c r="AD449" s="57"/>
      <c r="AE449" s="57"/>
      <c r="AF449" s="57"/>
      <c r="AG449" s="57"/>
      <c r="AH449" s="57"/>
      <c r="AI449" s="57"/>
      <c r="AJ449" s="57"/>
      <c r="AK449" s="57"/>
      <c r="AL449" s="57"/>
      <c r="AM449" s="57"/>
      <c r="AN449" s="57"/>
      <c r="AO449" s="57"/>
      <c r="AP449" s="57"/>
      <c r="AQ449" s="57"/>
      <c r="AR449" s="57"/>
      <c r="AS449" s="57"/>
      <c r="AT449" s="57"/>
      <c r="AU449" s="57"/>
      <c r="AV449" s="57"/>
      <c r="AW449" s="57"/>
      <c r="AX449" s="57"/>
      <c r="AY449" s="57"/>
      <c r="AZ449" s="57"/>
      <c r="BA449" s="57"/>
      <c r="BB449" s="57"/>
      <c r="BC449" s="57"/>
      <c r="BD449" s="57"/>
      <c r="BE449" s="57"/>
      <c r="BF449" s="57"/>
      <c r="BG449" s="57"/>
      <c r="BH449" s="57"/>
      <c r="BI449" s="57"/>
      <c r="BJ449" s="57"/>
      <c r="BK449" s="57"/>
      <c r="BL449" s="57"/>
      <c r="BM449" s="57"/>
      <c r="BN449" s="57"/>
      <c r="BO449" s="57"/>
      <c r="BP449" s="57"/>
      <c r="BQ449" s="57"/>
      <c r="BR449" s="57"/>
      <c r="BS449" s="57"/>
      <c r="BT449" s="57"/>
      <c r="BU449" s="57"/>
      <c r="BV449" s="57"/>
      <c r="BW449" s="57"/>
      <c r="BX449" s="57"/>
      <c r="BY449" s="57"/>
      <c r="BZ449" s="57"/>
      <c r="CA449" s="57"/>
      <c r="CB449" s="57"/>
      <c r="CC449" s="57"/>
      <c r="CD449" s="57"/>
      <c r="CE449" s="57"/>
      <c r="CF449" s="57"/>
      <c r="CG449" s="57"/>
      <c r="CH449" s="57"/>
      <c r="CI449" s="57"/>
      <c r="CJ449" s="57"/>
      <c r="CK449" s="57"/>
      <c r="CL449" s="57"/>
      <c r="CM449" s="57"/>
      <c r="CN449" s="57"/>
      <c r="CO449" s="57"/>
      <c r="CP449" s="57"/>
      <c r="CQ449" s="57"/>
      <c r="CR449" s="57"/>
      <c r="CS449" s="57"/>
      <c r="CT449" s="57"/>
      <c r="CU449" s="57"/>
      <c r="CV449" s="57"/>
      <c r="CW449" s="57"/>
      <c r="CX449" s="57"/>
      <c r="CY449" s="57"/>
      <c r="CZ449" s="57"/>
      <c r="DA449" s="57"/>
      <c r="DB449" s="57"/>
      <c r="DC449" s="57"/>
      <c r="DD449" s="57"/>
      <c r="DE449" s="57"/>
      <c r="DF449" s="57"/>
      <c r="DG449" s="57"/>
      <c r="DH449" s="57"/>
      <c r="DI449" s="57"/>
      <c r="DJ449" s="57"/>
      <c r="DK449" s="57"/>
      <c r="DL449" s="57"/>
      <c r="DM449" s="57"/>
      <c r="DN449" s="57"/>
      <c r="DO449" s="57"/>
      <c r="DP449" s="57"/>
      <c r="DQ449" s="57"/>
      <c r="DR449" s="57"/>
      <c r="DS449" s="57"/>
      <c r="DT449" s="57"/>
      <c r="DU449" s="57"/>
      <c r="DV449" s="101"/>
      <c r="DW449" s="57"/>
      <c r="DX449" s="57"/>
      <c r="DY449" s="57"/>
      <c r="DZ449" s="57"/>
      <c r="EA449" s="57"/>
      <c r="EB449" s="57"/>
      <c r="EC449" s="57"/>
      <c r="ED449" s="57"/>
      <c r="EE449" s="57"/>
      <c r="EF449" s="57"/>
      <c r="EG449" s="57"/>
      <c r="EH449" s="57"/>
      <c r="EI449" s="57"/>
      <c r="EJ449" s="57"/>
      <c r="EK449" s="57"/>
      <c r="EL449" s="57"/>
      <c r="EM449" s="57"/>
      <c r="EN449" s="57"/>
      <c r="EO449" s="57"/>
      <c r="EP449" s="57"/>
      <c r="EQ449" s="101"/>
      <c r="ER449" s="557"/>
    </row>
    <row r="450" spans="1:148" ht="15" customHeight="1" x14ac:dyDescent="0.25">
      <c r="A450" s="625"/>
      <c r="B450" s="1343" t="str">
        <f t="shared" si="30"/>
        <v>Desk 25</v>
      </c>
      <c r="C450" s="1348" t="str">
        <f>IF(ISBLANK(TB!C211), "", TB!C211)</f>
        <v/>
      </c>
      <c r="D450" s="1348" t="str">
        <f>IF(ISBLANK(TB!D211), "", TB!D211)</f>
        <v/>
      </c>
      <c r="E450" s="1348" t="str">
        <f>IF(ISBLANK(TB!E211), "", TB!E211)</f>
        <v/>
      </c>
      <c r="F450" s="1348" t="str">
        <f>IF(ISBLANK(TB!F211), "", TB!F211)</f>
        <v/>
      </c>
      <c r="G450" s="57"/>
      <c r="H450" s="57"/>
      <c r="I450" s="57"/>
      <c r="J450" s="57"/>
      <c r="K450" s="57"/>
      <c r="L450" s="57"/>
      <c r="M450" s="57"/>
      <c r="N450" s="57"/>
      <c r="O450" s="57"/>
      <c r="P450" s="57"/>
      <c r="Q450" s="57"/>
      <c r="R450" s="57"/>
      <c r="S450" s="57"/>
      <c r="T450" s="57"/>
      <c r="U450" s="57"/>
      <c r="V450" s="57"/>
      <c r="W450" s="57"/>
      <c r="X450" s="57"/>
      <c r="Y450" s="57"/>
      <c r="Z450" s="57"/>
      <c r="AA450" s="57"/>
      <c r="AB450" s="57"/>
      <c r="AC450" s="57"/>
      <c r="AD450" s="57"/>
      <c r="AE450" s="57"/>
      <c r="AF450" s="57"/>
      <c r="AG450" s="57"/>
      <c r="AH450" s="57"/>
      <c r="AI450" s="57"/>
      <c r="AJ450" s="57"/>
      <c r="AK450" s="57"/>
      <c r="AL450" s="57"/>
      <c r="AM450" s="57"/>
      <c r="AN450" s="57"/>
      <c r="AO450" s="57"/>
      <c r="AP450" s="57"/>
      <c r="AQ450" s="57"/>
      <c r="AR450" s="57"/>
      <c r="AS450" s="57"/>
      <c r="AT450" s="57"/>
      <c r="AU450" s="57"/>
      <c r="AV450" s="57"/>
      <c r="AW450" s="57"/>
      <c r="AX450" s="57"/>
      <c r="AY450" s="57"/>
      <c r="AZ450" s="57"/>
      <c r="BA450" s="57"/>
      <c r="BB450" s="57"/>
      <c r="BC450" s="57"/>
      <c r="BD450" s="57"/>
      <c r="BE450" s="57"/>
      <c r="BF450" s="57"/>
      <c r="BG450" s="57"/>
      <c r="BH450" s="57"/>
      <c r="BI450" s="57"/>
      <c r="BJ450" s="57"/>
      <c r="BK450" s="57"/>
      <c r="BL450" s="57"/>
      <c r="BM450" s="57"/>
      <c r="BN450" s="57"/>
      <c r="BO450" s="57"/>
      <c r="BP450" s="57"/>
      <c r="BQ450" s="57"/>
      <c r="BR450" s="57"/>
      <c r="BS450" s="57"/>
      <c r="BT450" s="57"/>
      <c r="BU450" s="57"/>
      <c r="BV450" s="57"/>
      <c r="BW450" s="57"/>
      <c r="BX450" s="57"/>
      <c r="BY450" s="57"/>
      <c r="BZ450" s="57"/>
      <c r="CA450" s="57"/>
      <c r="CB450" s="57"/>
      <c r="CC450" s="57"/>
      <c r="CD450" s="57"/>
      <c r="CE450" s="57"/>
      <c r="CF450" s="57"/>
      <c r="CG450" s="57"/>
      <c r="CH450" s="57"/>
      <c r="CI450" s="57"/>
      <c r="CJ450" s="57"/>
      <c r="CK450" s="57"/>
      <c r="CL450" s="57"/>
      <c r="CM450" s="57"/>
      <c r="CN450" s="57"/>
      <c r="CO450" s="57"/>
      <c r="CP450" s="57"/>
      <c r="CQ450" s="57"/>
      <c r="CR450" s="57"/>
      <c r="CS450" s="57"/>
      <c r="CT450" s="57"/>
      <c r="CU450" s="57"/>
      <c r="CV450" s="57"/>
      <c r="CW450" s="57"/>
      <c r="CX450" s="57"/>
      <c r="CY450" s="57"/>
      <c r="CZ450" s="57"/>
      <c r="DA450" s="57"/>
      <c r="DB450" s="57"/>
      <c r="DC450" s="57"/>
      <c r="DD450" s="57"/>
      <c r="DE450" s="57"/>
      <c r="DF450" s="57"/>
      <c r="DG450" s="57"/>
      <c r="DH450" s="57"/>
      <c r="DI450" s="57"/>
      <c r="DJ450" s="57"/>
      <c r="DK450" s="57"/>
      <c r="DL450" s="57"/>
      <c r="DM450" s="57"/>
      <c r="DN450" s="57"/>
      <c r="DO450" s="57"/>
      <c r="DP450" s="57"/>
      <c r="DQ450" s="57"/>
      <c r="DR450" s="57"/>
      <c r="DS450" s="57"/>
      <c r="DT450" s="57"/>
      <c r="DU450" s="57"/>
      <c r="DV450" s="101"/>
      <c r="DW450" s="57"/>
      <c r="DX450" s="57"/>
      <c r="DY450" s="57"/>
      <c r="DZ450" s="57"/>
      <c r="EA450" s="57"/>
      <c r="EB450" s="57"/>
      <c r="EC450" s="57"/>
      <c r="ED450" s="57"/>
      <c r="EE450" s="57"/>
      <c r="EF450" s="57"/>
      <c r="EG450" s="57"/>
      <c r="EH450" s="57"/>
      <c r="EI450" s="57"/>
      <c r="EJ450" s="57"/>
      <c r="EK450" s="57"/>
      <c r="EL450" s="57"/>
      <c r="EM450" s="57"/>
      <c r="EN450" s="57"/>
      <c r="EO450" s="57"/>
      <c r="EP450" s="57"/>
      <c r="EQ450" s="101"/>
      <c r="ER450" s="557"/>
    </row>
    <row r="451" spans="1:148" ht="15" customHeight="1" x14ac:dyDescent="0.25">
      <c r="A451" s="625"/>
      <c r="B451" s="1343" t="str">
        <f t="shared" si="30"/>
        <v>Desk 26</v>
      </c>
      <c r="C451" s="1348" t="str">
        <f>IF(ISBLANK(TB!C212), "", TB!C212)</f>
        <v/>
      </c>
      <c r="D451" s="1348" t="str">
        <f>IF(ISBLANK(TB!D212), "", TB!D212)</f>
        <v/>
      </c>
      <c r="E451" s="1348" t="str">
        <f>IF(ISBLANK(TB!E212), "", TB!E212)</f>
        <v/>
      </c>
      <c r="F451" s="1348" t="str">
        <f>IF(ISBLANK(TB!F212), "", TB!F212)</f>
        <v/>
      </c>
      <c r="G451" s="57"/>
      <c r="H451" s="57"/>
      <c r="I451" s="57"/>
      <c r="J451" s="57"/>
      <c r="K451" s="57"/>
      <c r="L451" s="57"/>
      <c r="M451" s="57"/>
      <c r="N451" s="57"/>
      <c r="O451" s="57"/>
      <c r="P451" s="57"/>
      <c r="Q451" s="57"/>
      <c r="R451" s="57"/>
      <c r="S451" s="57"/>
      <c r="T451" s="57"/>
      <c r="U451" s="57"/>
      <c r="V451" s="57"/>
      <c r="W451" s="57"/>
      <c r="X451" s="57"/>
      <c r="Y451" s="57"/>
      <c r="Z451" s="57"/>
      <c r="AA451" s="57"/>
      <c r="AB451" s="57"/>
      <c r="AC451" s="57"/>
      <c r="AD451" s="57"/>
      <c r="AE451" s="57"/>
      <c r="AF451" s="57"/>
      <c r="AG451" s="57"/>
      <c r="AH451" s="57"/>
      <c r="AI451" s="57"/>
      <c r="AJ451" s="57"/>
      <c r="AK451" s="57"/>
      <c r="AL451" s="57"/>
      <c r="AM451" s="57"/>
      <c r="AN451" s="57"/>
      <c r="AO451" s="57"/>
      <c r="AP451" s="57"/>
      <c r="AQ451" s="57"/>
      <c r="AR451" s="57"/>
      <c r="AS451" s="57"/>
      <c r="AT451" s="57"/>
      <c r="AU451" s="57"/>
      <c r="AV451" s="57"/>
      <c r="AW451" s="57"/>
      <c r="AX451" s="57"/>
      <c r="AY451" s="57"/>
      <c r="AZ451" s="57"/>
      <c r="BA451" s="57"/>
      <c r="BB451" s="57"/>
      <c r="BC451" s="57"/>
      <c r="BD451" s="57"/>
      <c r="BE451" s="57"/>
      <c r="BF451" s="57"/>
      <c r="BG451" s="57"/>
      <c r="BH451" s="57"/>
      <c r="BI451" s="57"/>
      <c r="BJ451" s="57"/>
      <c r="BK451" s="57"/>
      <c r="BL451" s="57"/>
      <c r="BM451" s="57"/>
      <c r="BN451" s="57"/>
      <c r="BO451" s="57"/>
      <c r="BP451" s="57"/>
      <c r="BQ451" s="57"/>
      <c r="BR451" s="57"/>
      <c r="BS451" s="57"/>
      <c r="BT451" s="57"/>
      <c r="BU451" s="57"/>
      <c r="BV451" s="57"/>
      <c r="BW451" s="57"/>
      <c r="BX451" s="57"/>
      <c r="BY451" s="57"/>
      <c r="BZ451" s="57"/>
      <c r="CA451" s="57"/>
      <c r="CB451" s="57"/>
      <c r="CC451" s="57"/>
      <c r="CD451" s="57"/>
      <c r="CE451" s="57"/>
      <c r="CF451" s="57"/>
      <c r="CG451" s="57"/>
      <c r="CH451" s="57"/>
      <c r="CI451" s="57"/>
      <c r="CJ451" s="57"/>
      <c r="CK451" s="57"/>
      <c r="CL451" s="57"/>
      <c r="CM451" s="57"/>
      <c r="CN451" s="57"/>
      <c r="CO451" s="57"/>
      <c r="CP451" s="57"/>
      <c r="CQ451" s="57"/>
      <c r="CR451" s="57"/>
      <c r="CS451" s="57"/>
      <c r="CT451" s="57"/>
      <c r="CU451" s="57"/>
      <c r="CV451" s="57"/>
      <c r="CW451" s="57"/>
      <c r="CX451" s="57"/>
      <c r="CY451" s="57"/>
      <c r="CZ451" s="57"/>
      <c r="DA451" s="57"/>
      <c r="DB451" s="57"/>
      <c r="DC451" s="57"/>
      <c r="DD451" s="57"/>
      <c r="DE451" s="57"/>
      <c r="DF451" s="57"/>
      <c r="DG451" s="57"/>
      <c r="DH451" s="57"/>
      <c r="DI451" s="57"/>
      <c r="DJ451" s="57"/>
      <c r="DK451" s="57"/>
      <c r="DL451" s="57"/>
      <c r="DM451" s="57"/>
      <c r="DN451" s="57"/>
      <c r="DO451" s="57"/>
      <c r="DP451" s="57"/>
      <c r="DQ451" s="57"/>
      <c r="DR451" s="57"/>
      <c r="DS451" s="57"/>
      <c r="DT451" s="57"/>
      <c r="DU451" s="57"/>
      <c r="DV451" s="101"/>
      <c r="DW451" s="57"/>
      <c r="DX451" s="57"/>
      <c r="DY451" s="57"/>
      <c r="DZ451" s="57"/>
      <c r="EA451" s="57"/>
      <c r="EB451" s="57"/>
      <c r="EC451" s="57"/>
      <c r="ED451" s="57"/>
      <c r="EE451" s="57"/>
      <c r="EF451" s="57"/>
      <c r="EG451" s="57"/>
      <c r="EH451" s="57"/>
      <c r="EI451" s="57"/>
      <c r="EJ451" s="57"/>
      <c r="EK451" s="57"/>
      <c r="EL451" s="57"/>
      <c r="EM451" s="57"/>
      <c r="EN451" s="57"/>
      <c r="EO451" s="57"/>
      <c r="EP451" s="57"/>
      <c r="EQ451" s="101"/>
      <c r="ER451" s="557"/>
    </row>
    <row r="452" spans="1:148" ht="15" customHeight="1" x14ac:dyDescent="0.25">
      <c r="A452" s="625"/>
      <c r="B452" s="1343" t="str">
        <f t="shared" si="30"/>
        <v>Desk 27</v>
      </c>
      <c r="C452" s="1348" t="str">
        <f>IF(ISBLANK(TB!C213), "", TB!C213)</f>
        <v/>
      </c>
      <c r="D452" s="1348" t="str">
        <f>IF(ISBLANK(TB!D213), "", TB!D213)</f>
        <v/>
      </c>
      <c r="E452" s="1348" t="str">
        <f>IF(ISBLANK(TB!E213), "", TB!E213)</f>
        <v/>
      </c>
      <c r="F452" s="1348" t="str">
        <f>IF(ISBLANK(TB!F213), "", TB!F213)</f>
        <v/>
      </c>
      <c r="G452" s="57"/>
      <c r="H452" s="57"/>
      <c r="I452" s="57"/>
      <c r="J452" s="57"/>
      <c r="K452" s="57"/>
      <c r="L452" s="57"/>
      <c r="M452" s="57"/>
      <c r="N452" s="57"/>
      <c r="O452" s="57"/>
      <c r="P452" s="57"/>
      <c r="Q452" s="57"/>
      <c r="R452" s="57"/>
      <c r="S452" s="57"/>
      <c r="T452" s="57"/>
      <c r="U452" s="57"/>
      <c r="V452" s="57"/>
      <c r="W452" s="57"/>
      <c r="X452" s="57"/>
      <c r="Y452" s="57"/>
      <c r="Z452" s="57"/>
      <c r="AA452" s="57"/>
      <c r="AB452" s="57"/>
      <c r="AC452" s="57"/>
      <c r="AD452" s="57"/>
      <c r="AE452" s="57"/>
      <c r="AF452" s="57"/>
      <c r="AG452" s="57"/>
      <c r="AH452" s="57"/>
      <c r="AI452" s="57"/>
      <c r="AJ452" s="57"/>
      <c r="AK452" s="57"/>
      <c r="AL452" s="57"/>
      <c r="AM452" s="57"/>
      <c r="AN452" s="57"/>
      <c r="AO452" s="57"/>
      <c r="AP452" s="57"/>
      <c r="AQ452" s="57"/>
      <c r="AR452" s="57"/>
      <c r="AS452" s="57"/>
      <c r="AT452" s="57"/>
      <c r="AU452" s="57"/>
      <c r="AV452" s="57"/>
      <c r="AW452" s="57"/>
      <c r="AX452" s="57"/>
      <c r="AY452" s="57"/>
      <c r="AZ452" s="57"/>
      <c r="BA452" s="57"/>
      <c r="BB452" s="57"/>
      <c r="BC452" s="57"/>
      <c r="BD452" s="57"/>
      <c r="BE452" s="57"/>
      <c r="BF452" s="57"/>
      <c r="BG452" s="57"/>
      <c r="BH452" s="57"/>
      <c r="BI452" s="57"/>
      <c r="BJ452" s="57"/>
      <c r="BK452" s="57"/>
      <c r="BL452" s="57"/>
      <c r="BM452" s="57"/>
      <c r="BN452" s="57"/>
      <c r="BO452" s="57"/>
      <c r="BP452" s="57"/>
      <c r="BQ452" s="57"/>
      <c r="BR452" s="57"/>
      <c r="BS452" s="57"/>
      <c r="BT452" s="57"/>
      <c r="BU452" s="57"/>
      <c r="BV452" s="57"/>
      <c r="BW452" s="57"/>
      <c r="BX452" s="57"/>
      <c r="BY452" s="57"/>
      <c r="BZ452" s="57"/>
      <c r="CA452" s="57"/>
      <c r="CB452" s="57"/>
      <c r="CC452" s="57"/>
      <c r="CD452" s="57"/>
      <c r="CE452" s="57"/>
      <c r="CF452" s="57"/>
      <c r="CG452" s="57"/>
      <c r="CH452" s="57"/>
      <c r="CI452" s="57"/>
      <c r="CJ452" s="57"/>
      <c r="CK452" s="57"/>
      <c r="CL452" s="57"/>
      <c r="CM452" s="57"/>
      <c r="CN452" s="57"/>
      <c r="CO452" s="57"/>
      <c r="CP452" s="57"/>
      <c r="CQ452" s="57"/>
      <c r="CR452" s="57"/>
      <c r="CS452" s="57"/>
      <c r="CT452" s="57"/>
      <c r="CU452" s="57"/>
      <c r="CV452" s="57"/>
      <c r="CW452" s="57"/>
      <c r="CX452" s="57"/>
      <c r="CY452" s="57"/>
      <c r="CZ452" s="57"/>
      <c r="DA452" s="57"/>
      <c r="DB452" s="57"/>
      <c r="DC452" s="57"/>
      <c r="DD452" s="57"/>
      <c r="DE452" s="57"/>
      <c r="DF452" s="57"/>
      <c r="DG452" s="57"/>
      <c r="DH452" s="57"/>
      <c r="DI452" s="57"/>
      <c r="DJ452" s="57"/>
      <c r="DK452" s="57"/>
      <c r="DL452" s="57"/>
      <c r="DM452" s="57"/>
      <c r="DN452" s="57"/>
      <c r="DO452" s="57"/>
      <c r="DP452" s="57"/>
      <c r="DQ452" s="57"/>
      <c r="DR452" s="57"/>
      <c r="DS452" s="57"/>
      <c r="DT452" s="57"/>
      <c r="DU452" s="57"/>
      <c r="DV452" s="101"/>
      <c r="DW452" s="57"/>
      <c r="DX452" s="57"/>
      <c r="DY452" s="57"/>
      <c r="DZ452" s="57"/>
      <c r="EA452" s="57"/>
      <c r="EB452" s="57"/>
      <c r="EC452" s="57"/>
      <c r="ED452" s="57"/>
      <c r="EE452" s="57"/>
      <c r="EF452" s="57"/>
      <c r="EG452" s="57"/>
      <c r="EH452" s="57"/>
      <c r="EI452" s="57"/>
      <c r="EJ452" s="57"/>
      <c r="EK452" s="57"/>
      <c r="EL452" s="57"/>
      <c r="EM452" s="57"/>
      <c r="EN452" s="57"/>
      <c r="EO452" s="57"/>
      <c r="EP452" s="57"/>
      <c r="EQ452" s="101"/>
      <c r="ER452" s="557"/>
    </row>
    <row r="453" spans="1:148" ht="15" customHeight="1" x14ac:dyDescent="0.25">
      <c r="A453" s="625"/>
      <c r="B453" s="1343" t="str">
        <f t="shared" si="30"/>
        <v>Desk 28</v>
      </c>
      <c r="C453" s="1348" t="str">
        <f>IF(ISBLANK(TB!C214), "", TB!C214)</f>
        <v/>
      </c>
      <c r="D453" s="1348" t="str">
        <f>IF(ISBLANK(TB!D214), "", TB!D214)</f>
        <v/>
      </c>
      <c r="E453" s="1348" t="str">
        <f>IF(ISBLANK(TB!E214), "", TB!E214)</f>
        <v/>
      </c>
      <c r="F453" s="1348" t="str">
        <f>IF(ISBLANK(TB!F214), "", TB!F214)</f>
        <v/>
      </c>
      <c r="G453" s="57"/>
      <c r="H453" s="57"/>
      <c r="I453" s="57"/>
      <c r="J453" s="57"/>
      <c r="K453" s="57"/>
      <c r="L453" s="57"/>
      <c r="M453" s="57"/>
      <c r="N453" s="57"/>
      <c r="O453" s="57"/>
      <c r="P453" s="57"/>
      <c r="Q453" s="57"/>
      <c r="R453" s="57"/>
      <c r="S453" s="57"/>
      <c r="T453" s="57"/>
      <c r="U453" s="57"/>
      <c r="V453" s="57"/>
      <c r="W453" s="57"/>
      <c r="X453" s="57"/>
      <c r="Y453" s="57"/>
      <c r="Z453" s="57"/>
      <c r="AA453" s="57"/>
      <c r="AB453" s="57"/>
      <c r="AC453" s="57"/>
      <c r="AD453" s="57"/>
      <c r="AE453" s="57"/>
      <c r="AF453" s="57"/>
      <c r="AG453" s="57"/>
      <c r="AH453" s="57"/>
      <c r="AI453" s="57"/>
      <c r="AJ453" s="57"/>
      <c r="AK453" s="57"/>
      <c r="AL453" s="57"/>
      <c r="AM453" s="57"/>
      <c r="AN453" s="57"/>
      <c r="AO453" s="57"/>
      <c r="AP453" s="57"/>
      <c r="AQ453" s="57"/>
      <c r="AR453" s="57"/>
      <c r="AS453" s="57"/>
      <c r="AT453" s="57"/>
      <c r="AU453" s="57"/>
      <c r="AV453" s="57"/>
      <c r="AW453" s="57"/>
      <c r="AX453" s="57"/>
      <c r="AY453" s="57"/>
      <c r="AZ453" s="57"/>
      <c r="BA453" s="57"/>
      <c r="BB453" s="57"/>
      <c r="BC453" s="57"/>
      <c r="BD453" s="57"/>
      <c r="BE453" s="57"/>
      <c r="BF453" s="57"/>
      <c r="BG453" s="57"/>
      <c r="BH453" s="57"/>
      <c r="BI453" s="57"/>
      <c r="BJ453" s="57"/>
      <c r="BK453" s="57"/>
      <c r="BL453" s="57"/>
      <c r="BM453" s="57"/>
      <c r="BN453" s="57"/>
      <c r="BO453" s="57"/>
      <c r="BP453" s="57"/>
      <c r="BQ453" s="57"/>
      <c r="BR453" s="57"/>
      <c r="BS453" s="57"/>
      <c r="BT453" s="57"/>
      <c r="BU453" s="57"/>
      <c r="BV453" s="57"/>
      <c r="BW453" s="57"/>
      <c r="BX453" s="57"/>
      <c r="BY453" s="57"/>
      <c r="BZ453" s="57"/>
      <c r="CA453" s="57"/>
      <c r="CB453" s="57"/>
      <c r="CC453" s="57"/>
      <c r="CD453" s="57"/>
      <c r="CE453" s="57"/>
      <c r="CF453" s="57"/>
      <c r="CG453" s="57"/>
      <c r="CH453" s="57"/>
      <c r="CI453" s="57"/>
      <c r="CJ453" s="57"/>
      <c r="CK453" s="57"/>
      <c r="CL453" s="57"/>
      <c r="CM453" s="57"/>
      <c r="CN453" s="57"/>
      <c r="CO453" s="57"/>
      <c r="CP453" s="57"/>
      <c r="CQ453" s="57"/>
      <c r="CR453" s="57"/>
      <c r="CS453" s="57"/>
      <c r="CT453" s="57"/>
      <c r="CU453" s="57"/>
      <c r="CV453" s="57"/>
      <c r="CW453" s="57"/>
      <c r="CX453" s="57"/>
      <c r="CY453" s="57"/>
      <c r="CZ453" s="57"/>
      <c r="DA453" s="57"/>
      <c r="DB453" s="57"/>
      <c r="DC453" s="57"/>
      <c r="DD453" s="57"/>
      <c r="DE453" s="57"/>
      <c r="DF453" s="57"/>
      <c r="DG453" s="57"/>
      <c r="DH453" s="57"/>
      <c r="DI453" s="57"/>
      <c r="DJ453" s="57"/>
      <c r="DK453" s="57"/>
      <c r="DL453" s="57"/>
      <c r="DM453" s="57"/>
      <c r="DN453" s="57"/>
      <c r="DO453" s="57"/>
      <c r="DP453" s="57"/>
      <c r="DQ453" s="57"/>
      <c r="DR453" s="57"/>
      <c r="DS453" s="57"/>
      <c r="DT453" s="57"/>
      <c r="DU453" s="57"/>
      <c r="DV453" s="101"/>
      <c r="DW453" s="57"/>
      <c r="DX453" s="57"/>
      <c r="DY453" s="57"/>
      <c r="DZ453" s="57"/>
      <c r="EA453" s="57"/>
      <c r="EB453" s="57"/>
      <c r="EC453" s="57"/>
      <c r="ED453" s="57"/>
      <c r="EE453" s="57"/>
      <c r="EF453" s="57"/>
      <c r="EG453" s="57"/>
      <c r="EH453" s="57"/>
      <c r="EI453" s="57"/>
      <c r="EJ453" s="57"/>
      <c r="EK453" s="57"/>
      <c r="EL453" s="57"/>
      <c r="EM453" s="57"/>
      <c r="EN453" s="57"/>
      <c r="EO453" s="57"/>
      <c r="EP453" s="57"/>
      <c r="EQ453" s="101"/>
      <c r="ER453" s="557"/>
    </row>
    <row r="454" spans="1:148" ht="15" customHeight="1" x14ac:dyDescent="0.25">
      <c r="A454" s="625"/>
      <c r="B454" s="1343" t="str">
        <f t="shared" si="30"/>
        <v>Desk 29</v>
      </c>
      <c r="C454" s="1348" t="str">
        <f>IF(ISBLANK(TB!C215), "", TB!C215)</f>
        <v/>
      </c>
      <c r="D454" s="1348" t="str">
        <f>IF(ISBLANK(TB!D215), "", TB!D215)</f>
        <v/>
      </c>
      <c r="E454" s="1348" t="str">
        <f>IF(ISBLANK(TB!E215), "", TB!E215)</f>
        <v/>
      </c>
      <c r="F454" s="1348" t="str">
        <f>IF(ISBLANK(TB!F215), "", TB!F215)</f>
        <v/>
      </c>
      <c r="G454" s="57"/>
      <c r="H454" s="57"/>
      <c r="I454" s="57"/>
      <c r="J454" s="57"/>
      <c r="K454" s="57"/>
      <c r="L454" s="57"/>
      <c r="M454" s="57"/>
      <c r="N454" s="57"/>
      <c r="O454" s="57"/>
      <c r="P454" s="57"/>
      <c r="Q454" s="57"/>
      <c r="R454" s="57"/>
      <c r="S454" s="57"/>
      <c r="T454" s="57"/>
      <c r="U454" s="57"/>
      <c r="V454" s="57"/>
      <c r="W454" s="57"/>
      <c r="X454" s="57"/>
      <c r="Y454" s="57"/>
      <c r="Z454" s="57"/>
      <c r="AA454" s="57"/>
      <c r="AB454" s="57"/>
      <c r="AC454" s="57"/>
      <c r="AD454" s="57"/>
      <c r="AE454" s="57"/>
      <c r="AF454" s="57"/>
      <c r="AG454" s="57"/>
      <c r="AH454" s="57"/>
      <c r="AI454" s="57"/>
      <c r="AJ454" s="57"/>
      <c r="AK454" s="57"/>
      <c r="AL454" s="57"/>
      <c r="AM454" s="57"/>
      <c r="AN454" s="57"/>
      <c r="AO454" s="57"/>
      <c r="AP454" s="57"/>
      <c r="AQ454" s="57"/>
      <c r="AR454" s="57"/>
      <c r="AS454" s="57"/>
      <c r="AT454" s="57"/>
      <c r="AU454" s="57"/>
      <c r="AV454" s="57"/>
      <c r="AW454" s="57"/>
      <c r="AX454" s="57"/>
      <c r="AY454" s="57"/>
      <c r="AZ454" s="57"/>
      <c r="BA454" s="57"/>
      <c r="BB454" s="57"/>
      <c r="BC454" s="57"/>
      <c r="BD454" s="57"/>
      <c r="BE454" s="57"/>
      <c r="BF454" s="57"/>
      <c r="BG454" s="57"/>
      <c r="BH454" s="57"/>
      <c r="BI454" s="57"/>
      <c r="BJ454" s="57"/>
      <c r="BK454" s="57"/>
      <c r="BL454" s="57"/>
      <c r="BM454" s="57"/>
      <c r="BN454" s="57"/>
      <c r="BO454" s="57"/>
      <c r="BP454" s="57"/>
      <c r="BQ454" s="57"/>
      <c r="BR454" s="57"/>
      <c r="BS454" s="57"/>
      <c r="BT454" s="57"/>
      <c r="BU454" s="57"/>
      <c r="BV454" s="57"/>
      <c r="BW454" s="57"/>
      <c r="BX454" s="57"/>
      <c r="BY454" s="57"/>
      <c r="BZ454" s="57"/>
      <c r="CA454" s="57"/>
      <c r="CB454" s="57"/>
      <c r="CC454" s="57"/>
      <c r="CD454" s="57"/>
      <c r="CE454" s="57"/>
      <c r="CF454" s="57"/>
      <c r="CG454" s="57"/>
      <c r="CH454" s="57"/>
      <c r="CI454" s="57"/>
      <c r="CJ454" s="57"/>
      <c r="CK454" s="57"/>
      <c r="CL454" s="57"/>
      <c r="CM454" s="57"/>
      <c r="CN454" s="57"/>
      <c r="CO454" s="57"/>
      <c r="CP454" s="57"/>
      <c r="CQ454" s="57"/>
      <c r="CR454" s="57"/>
      <c r="CS454" s="57"/>
      <c r="CT454" s="57"/>
      <c r="CU454" s="57"/>
      <c r="CV454" s="57"/>
      <c r="CW454" s="57"/>
      <c r="CX454" s="57"/>
      <c r="CY454" s="57"/>
      <c r="CZ454" s="57"/>
      <c r="DA454" s="57"/>
      <c r="DB454" s="57"/>
      <c r="DC454" s="57"/>
      <c r="DD454" s="57"/>
      <c r="DE454" s="57"/>
      <c r="DF454" s="57"/>
      <c r="DG454" s="57"/>
      <c r="DH454" s="57"/>
      <c r="DI454" s="57"/>
      <c r="DJ454" s="57"/>
      <c r="DK454" s="57"/>
      <c r="DL454" s="57"/>
      <c r="DM454" s="57"/>
      <c r="DN454" s="57"/>
      <c r="DO454" s="57"/>
      <c r="DP454" s="57"/>
      <c r="DQ454" s="57"/>
      <c r="DR454" s="57"/>
      <c r="DS454" s="57"/>
      <c r="DT454" s="57"/>
      <c r="DU454" s="57"/>
      <c r="DV454" s="101"/>
      <c r="DW454" s="57"/>
      <c r="DX454" s="57"/>
      <c r="DY454" s="57"/>
      <c r="DZ454" s="57"/>
      <c r="EA454" s="57"/>
      <c r="EB454" s="57"/>
      <c r="EC454" s="57"/>
      <c r="ED454" s="57"/>
      <c r="EE454" s="57"/>
      <c r="EF454" s="57"/>
      <c r="EG454" s="57"/>
      <c r="EH454" s="57"/>
      <c r="EI454" s="57"/>
      <c r="EJ454" s="57"/>
      <c r="EK454" s="57"/>
      <c r="EL454" s="57"/>
      <c r="EM454" s="57"/>
      <c r="EN454" s="57"/>
      <c r="EO454" s="57"/>
      <c r="EP454" s="57"/>
      <c r="EQ454" s="101"/>
      <c r="ER454" s="557"/>
    </row>
    <row r="455" spans="1:148" ht="15" customHeight="1" x14ac:dyDescent="0.25">
      <c r="A455" s="625"/>
      <c r="B455" s="1343" t="str">
        <f t="shared" si="30"/>
        <v>Desk 30</v>
      </c>
      <c r="C455" s="1348" t="str">
        <f>IF(ISBLANK(TB!C216), "", TB!C216)</f>
        <v/>
      </c>
      <c r="D455" s="1348" t="str">
        <f>IF(ISBLANK(TB!D216), "", TB!D216)</f>
        <v/>
      </c>
      <c r="E455" s="1348" t="str">
        <f>IF(ISBLANK(TB!E216), "", TB!E216)</f>
        <v/>
      </c>
      <c r="F455" s="1348" t="str">
        <f>IF(ISBLANK(TB!F216), "", TB!F216)</f>
        <v/>
      </c>
      <c r="G455" s="57"/>
      <c r="H455" s="57"/>
      <c r="I455" s="57"/>
      <c r="J455" s="57"/>
      <c r="K455" s="57"/>
      <c r="L455" s="57"/>
      <c r="M455" s="57"/>
      <c r="N455" s="57"/>
      <c r="O455" s="57"/>
      <c r="P455" s="57"/>
      <c r="Q455" s="57"/>
      <c r="R455" s="57"/>
      <c r="S455" s="57"/>
      <c r="T455" s="57"/>
      <c r="U455" s="57"/>
      <c r="V455" s="57"/>
      <c r="W455" s="57"/>
      <c r="X455" s="57"/>
      <c r="Y455" s="57"/>
      <c r="Z455" s="57"/>
      <c r="AA455" s="57"/>
      <c r="AB455" s="57"/>
      <c r="AC455" s="57"/>
      <c r="AD455" s="57"/>
      <c r="AE455" s="57"/>
      <c r="AF455" s="57"/>
      <c r="AG455" s="57"/>
      <c r="AH455" s="57"/>
      <c r="AI455" s="57"/>
      <c r="AJ455" s="57"/>
      <c r="AK455" s="57"/>
      <c r="AL455" s="57"/>
      <c r="AM455" s="57"/>
      <c r="AN455" s="57"/>
      <c r="AO455" s="57"/>
      <c r="AP455" s="57"/>
      <c r="AQ455" s="57"/>
      <c r="AR455" s="57"/>
      <c r="AS455" s="57"/>
      <c r="AT455" s="57"/>
      <c r="AU455" s="57"/>
      <c r="AV455" s="57"/>
      <c r="AW455" s="57"/>
      <c r="AX455" s="57"/>
      <c r="AY455" s="57"/>
      <c r="AZ455" s="57"/>
      <c r="BA455" s="57"/>
      <c r="BB455" s="57"/>
      <c r="BC455" s="57"/>
      <c r="BD455" s="57"/>
      <c r="BE455" s="57"/>
      <c r="BF455" s="57"/>
      <c r="BG455" s="57"/>
      <c r="BH455" s="57"/>
      <c r="BI455" s="57"/>
      <c r="BJ455" s="57"/>
      <c r="BK455" s="57"/>
      <c r="BL455" s="57"/>
      <c r="BM455" s="57"/>
      <c r="BN455" s="57"/>
      <c r="BO455" s="57"/>
      <c r="BP455" s="57"/>
      <c r="BQ455" s="57"/>
      <c r="BR455" s="57"/>
      <c r="BS455" s="57"/>
      <c r="BT455" s="57"/>
      <c r="BU455" s="57"/>
      <c r="BV455" s="57"/>
      <c r="BW455" s="57"/>
      <c r="BX455" s="57"/>
      <c r="BY455" s="57"/>
      <c r="BZ455" s="57"/>
      <c r="CA455" s="57"/>
      <c r="CB455" s="57"/>
      <c r="CC455" s="57"/>
      <c r="CD455" s="57"/>
      <c r="CE455" s="57"/>
      <c r="CF455" s="57"/>
      <c r="CG455" s="57"/>
      <c r="CH455" s="57"/>
      <c r="CI455" s="57"/>
      <c r="CJ455" s="57"/>
      <c r="CK455" s="57"/>
      <c r="CL455" s="57"/>
      <c r="CM455" s="57"/>
      <c r="CN455" s="57"/>
      <c r="CO455" s="57"/>
      <c r="CP455" s="57"/>
      <c r="CQ455" s="57"/>
      <c r="CR455" s="57"/>
      <c r="CS455" s="57"/>
      <c r="CT455" s="57"/>
      <c r="CU455" s="57"/>
      <c r="CV455" s="57"/>
      <c r="CW455" s="57"/>
      <c r="CX455" s="57"/>
      <c r="CY455" s="57"/>
      <c r="CZ455" s="57"/>
      <c r="DA455" s="57"/>
      <c r="DB455" s="57"/>
      <c r="DC455" s="57"/>
      <c r="DD455" s="57"/>
      <c r="DE455" s="57"/>
      <c r="DF455" s="57"/>
      <c r="DG455" s="57"/>
      <c r="DH455" s="57"/>
      <c r="DI455" s="57"/>
      <c r="DJ455" s="57"/>
      <c r="DK455" s="57"/>
      <c r="DL455" s="57"/>
      <c r="DM455" s="57"/>
      <c r="DN455" s="57"/>
      <c r="DO455" s="57"/>
      <c r="DP455" s="57"/>
      <c r="DQ455" s="57"/>
      <c r="DR455" s="57"/>
      <c r="DS455" s="57"/>
      <c r="DT455" s="57"/>
      <c r="DU455" s="57"/>
      <c r="DV455" s="101"/>
      <c r="DW455" s="57"/>
      <c r="DX455" s="57"/>
      <c r="DY455" s="57"/>
      <c r="DZ455" s="57"/>
      <c r="EA455" s="57"/>
      <c r="EB455" s="57"/>
      <c r="EC455" s="57"/>
      <c r="ED455" s="57"/>
      <c r="EE455" s="57"/>
      <c r="EF455" s="57"/>
      <c r="EG455" s="57"/>
      <c r="EH455" s="57"/>
      <c r="EI455" s="57"/>
      <c r="EJ455" s="57"/>
      <c r="EK455" s="57"/>
      <c r="EL455" s="57"/>
      <c r="EM455" s="57"/>
      <c r="EN455" s="57"/>
      <c r="EO455" s="57"/>
      <c r="EP455" s="57"/>
      <c r="EQ455" s="101"/>
      <c r="ER455" s="557"/>
    </row>
    <row r="456" spans="1:148" ht="15" customHeight="1" x14ac:dyDescent="0.25">
      <c r="A456" s="625"/>
      <c r="B456" s="1343" t="str">
        <f t="shared" si="30"/>
        <v>Desk 31</v>
      </c>
      <c r="C456" s="1348" t="str">
        <f>IF(ISBLANK(TB!C217), "", TB!C217)</f>
        <v/>
      </c>
      <c r="D456" s="1348" t="str">
        <f>IF(ISBLANK(TB!D217), "", TB!D217)</f>
        <v/>
      </c>
      <c r="E456" s="1348" t="str">
        <f>IF(ISBLANK(TB!E217), "", TB!E217)</f>
        <v/>
      </c>
      <c r="F456" s="1348" t="str">
        <f>IF(ISBLANK(TB!F217), "", TB!F217)</f>
        <v/>
      </c>
      <c r="G456" s="57"/>
      <c r="H456" s="57"/>
      <c r="I456" s="57"/>
      <c r="J456" s="57"/>
      <c r="K456" s="57"/>
      <c r="L456" s="57"/>
      <c r="M456" s="57"/>
      <c r="N456" s="57"/>
      <c r="O456" s="57"/>
      <c r="P456" s="57"/>
      <c r="Q456" s="57"/>
      <c r="R456" s="57"/>
      <c r="S456" s="57"/>
      <c r="T456" s="57"/>
      <c r="U456" s="57"/>
      <c r="V456" s="57"/>
      <c r="W456" s="57"/>
      <c r="X456" s="57"/>
      <c r="Y456" s="57"/>
      <c r="Z456" s="57"/>
      <c r="AA456" s="57"/>
      <c r="AB456" s="57"/>
      <c r="AC456" s="57"/>
      <c r="AD456" s="57"/>
      <c r="AE456" s="57"/>
      <c r="AF456" s="57"/>
      <c r="AG456" s="57"/>
      <c r="AH456" s="57"/>
      <c r="AI456" s="57"/>
      <c r="AJ456" s="57"/>
      <c r="AK456" s="57"/>
      <c r="AL456" s="57"/>
      <c r="AM456" s="57"/>
      <c r="AN456" s="57"/>
      <c r="AO456" s="57"/>
      <c r="AP456" s="57"/>
      <c r="AQ456" s="57"/>
      <c r="AR456" s="57"/>
      <c r="AS456" s="57"/>
      <c r="AT456" s="57"/>
      <c r="AU456" s="57"/>
      <c r="AV456" s="57"/>
      <c r="AW456" s="57"/>
      <c r="AX456" s="57"/>
      <c r="AY456" s="57"/>
      <c r="AZ456" s="57"/>
      <c r="BA456" s="57"/>
      <c r="BB456" s="57"/>
      <c r="BC456" s="57"/>
      <c r="BD456" s="57"/>
      <c r="BE456" s="57"/>
      <c r="BF456" s="57"/>
      <c r="BG456" s="57"/>
      <c r="BH456" s="57"/>
      <c r="BI456" s="57"/>
      <c r="BJ456" s="57"/>
      <c r="BK456" s="57"/>
      <c r="BL456" s="57"/>
      <c r="BM456" s="57"/>
      <c r="BN456" s="57"/>
      <c r="BO456" s="57"/>
      <c r="BP456" s="57"/>
      <c r="BQ456" s="57"/>
      <c r="BR456" s="57"/>
      <c r="BS456" s="57"/>
      <c r="BT456" s="57"/>
      <c r="BU456" s="57"/>
      <c r="BV456" s="57"/>
      <c r="BW456" s="57"/>
      <c r="BX456" s="57"/>
      <c r="BY456" s="57"/>
      <c r="BZ456" s="57"/>
      <c r="CA456" s="57"/>
      <c r="CB456" s="57"/>
      <c r="CC456" s="57"/>
      <c r="CD456" s="57"/>
      <c r="CE456" s="57"/>
      <c r="CF456" s="57"/>
      <c r="CG456" s="57"/>
      <c r="CH456" s="57"/>
      <c r="CI456" s="57"/>
      <c r="CJ456" s="57"/>
      <c r="CK456" s="57"/>
      <c r="CL456" s="57"/>
      <c r="CM456" s="57"/>
      <c r="CN456" s="57"/>
      <c r="CO456" s="57"/>
      <c r="CP456" s="57"/>
      <c r="CQ456" s="57"/>
      <c r="CR456" s="57"/>
      <c r="CS456" s="57"/>
      <c r="CT456" s="57"/>
      <c r="CU456" s="57"/>
      <c r="CV456" s="57"/>
      <c r="CW456" s="57"/>
      <c r="CX456" s="57"/>
      <c r="CY456" s="57"/>
      <c r="CZ456" s="57"/>
      <c r="DA456" s="57"/>
      <c r="DB456" s="57"/>
      <c r="DC456" s="57"/>
      <c r="DD456" s="57"/>
      <c r="DE456" s="57"/>
      <c r="DF456" s="57"/>
      <c r="DG456" s="57"/>
      <c r="DH456" s="57"/>
      <c r="DI456" s="57"/>
      <c r="DJ456" s="57"/>
      <c r="DK456" s="57"/>
      <c r="DL456" s="57"/>
      <c r="DM456" s="57"/>
      <c r="DN456" s="57"/>
      <c r="DO456" s="57"/>
      <c r="DP456" s="57"/>
      <c r="DQ456" s="57"/>
      <c r="DR456" s="57"/>
      <c r="DS456" s="57"/>
      <c r="DT456" s="57"/>
      <c r="DU456" s="57"/>
      <c r="DV456" s="101"/>
      <c r="DW456" s="57"/>
      <c r="DX456" s="57"/>
      <c r="DY456" s="57"/>
      <c r="DZ456" s="57"/>
      <c r="EA456" s="57"/>
      <c r="EB456" s="57"/>
      <c r="EC456" s="57"/>
      <c r="ED456" s="57"/>
      <c r="EE456" s="57"/>
      <c r="EF456" s="57"/>
      <c r="EG456" s="57"/>
      <c r="EH456" s="57"/>
      <c r="EI456" s="57"/>
      <c r="EJ456" s="57"/>
      <c r="EK456" s="57"/>
      <c r="EL456" s="57"/>
      <c r="EM456" s="57"/>
      <c r="EN456" s="57"/>
      <c r="EO456" s="57"/>
      <c r="EP456" s="57"/>
      <c r="EQ456" s="101"/>
      <c r="ER456" s="557"/>
    </row>
    <row r="457" spans="1:148" ht="15" customHeight="1" x14ac:dyDescent="0.25">
      <c r="A457" s="625"/>
      <c r="B457" s="1343" t="str">
        <f t="shared" si="30"/>
        <v>Desk 32</v>
      </c>
      <c r="C457" s="1348" t="str">
        <f>IF(ISBLANK(TB!C218), "", TB!C218)</f>
        <v/>
      </c>
      <c r="D457" s="1348" t="str">
        <f>IF(ISBLANK(TB!D218), "", TB!D218)</f>
        <v/>
      </c>
      <c r="E457" s="1348" t="str">
        <f>IF(ISBLANK(TB!E218), "", TB!E218)</f>
        <v/>
      </c>
      <c r="F457" s="1348" t="str">
        <f>IF(ISBLANK(TB!F218), "", TB!F218)</f>
        <v/>
      </c>
      <c r="G457" s="57"/>
      <c r="H457" s="57"/>
      <c r="I457" s="57"/>
      <c r="J457" s="57"/>
      <c r="K457" s="57"/>
      <c r="L457" s="57"/>
      <c r="M457" s="57"/>
      <c r="N457" s="57"/>
      <c r="O457" s="57"/>
      <c r="P457" s="57"/>
      <c r="Q457" s="57"/>
      <c r="R457" s="57"/>
      <c r="S457" s="57"/>
      <c r="T457" s="57"/>
      <c r="U457" s="57"/>
      <c r="V457" s="57"/>
      <c r="W457" s="57"/>
      <c r="X457" s="57"/>
      <c r="Y457" s="57"/>
      <c r="Z457" s="57"/>
      <c r="AA457" s="57"/>
      <c r="AB457" s="57"/>
      <c r="AC457" s="57"/>
      <c r="AD457" s="57"/>
      <c r="AE457" s="57"/>
      <c r="AF457" s="57"/>
      <c r="AG457" s="57"/>
      <c r="AH457" s="57"/>
      <c r="AI457" s="57"/>
      <c r="AJ457" s="57"/>
      <c r="AK457" s="57"/>
      <c r="AL457" s="57"/>
      <c r="AM457" s="57"/>
      <c r="AN457" s="57"/>
      <c r="AO457" s="57"/>
      <c r="AP457" s="57"/>
      <c r="AQ457" s="57"/>
      <c r="AR457" s="57"/>
      <c r="AS457" s="57"/>
      <c r="AT457" s="57"/>
      <c r="AU457" s="57"/>
      <c r="AV457" s="57"/>
      <c r="AW457" s="57"/>
      <c r="AX457" s="57"/>
      <c r="AY457" s="57"/>
      <c r="AZ457" s="57"/>
      <c r="BA457" s="57"/>
      <c r="BB457" s="57"/>
      <c r="BC457" s="57"/>
      <c r="BD457" s="57"/>
      <c r="BE457" s="57"/>
      <c r="BF457" s="57"/>
      <c r="BG457" s="57"/>
      <c r="BH457" s="57"/>
      <c r="BI457" s="57"/>
      <c r="BJ457" s="57"/>
      <c r="BK457" s="57"/>
      <c r="BL457" s="57"/>
      <c r="BM457" s="57"/>
      <c r="BN457" s="57"/>
      <c r="BO457" s="57"/>
      <c r="BP457" s="57"/>
      <c r="BQ457" s="57"/>
      <c r="BR457" s="57"/>
      <c r="BS457" s="57"/>
      <c r="BT457" s="57"/>
      <c r="BU457" s="57"/>
      <c r="BV457" s="57"/>
      <c r="BW457" s="57"/>
      <c r="BX457" s="57"/>
      <c r="BY457" s="57"/>
      <c r="BZ457" s="57"/>
      <c r="CA457" s="57"/>
      <c r="CB457" s="57"/>
      <c r="CC457" s="57"/>
      <c r="CD457" s="57"/>
      <c r="CE457" s="57"/>
      <c r="CF457" s="57"/>
      <c r="CG457" s="57"/>
      <c r="CH457" s="57"/>
      <c r="CI457" s="57"/>
      <c r="CJ457" s="57"/>
      <c r="CK457" s="57"/>
      <c r="CL457" s="57"/>
      <c r="CM457" s="57"/>
      <c r="CN457" s="57"/>
      <c r="CO457" s="57"/>
      <c r="CP457" s="57"/>
      <c r="CQ457" s="57"/>
      <c r="CR457" s="57"/>
      <c r="CS457" s="57"/>
      <c r="CT457" s="57"/>
      <c r="CU457" s="57"/>
      <c r="CV457" s="57"/>
      <c r="CW457" s="57"/>
      <c r="CX457" s="57"/>
      <c r="CY457" s="57"/>
      <c r="CZ457" s="57"/>
      <c r="DA457" s="57"/>
      <c r="DB457" s="57"/>
      <c r="DC457" s="57"/>
      <c r="DD457" s="57"/>
      <c r="DE457" s="57"/>
      <c r="DF457" s="57"/>
      <c r="DG457" s="57"/>
      <c r="DH457" s="57"/>
      <c r="DI457" s="57"/>
      <c r="DJ457" s="57"/>
      <c r="DK457" s="57"/>
      <c r="DL457" s="57"/>
      <c r="DM457" s="57"/>
      <c r="DN457" s="57"/>
      <c r="DO457" s="57"/>
      <c r="DP457" s="57"/>
      <c r="DQ457" s="57"/>
      <c r="DR457" s="57"/>
      <c r="DS457" s="57"/>
      <c r="DT457" s="57"/>
      <c r="DU457" s="57"/>
      <c r="DV457" s="101"/>
      <c r="DW457" s="57"/>
      <c r="DX457" s="57"/>
      <c r="DY457" s="57"/>
      <c r="DZ457" s="57"/>
      <c r="EA457" s="57"/>
      <c r="EB457" s="57"/>
      <c r="EC457" s="57"/>
      <c r="ED457" s="57"/>
      <c r="EE457" s="57"/>
      <c r="EF457" s="57"/>
      <c r="EG457" s="57"/>
      <c r="EH457" s="57"/>
      <c r="EI457" s="57"/>
      <c r="EJ457" s="57"/>
      <c r="EK457" s="57"/>
      <c r="EL457" s="57"/>
      <c r="EM457" s="57"/>
      <c r="EN457" s="57"/>
      <c r="EO457" s="57"/>
      <c r="EP457" s="57"/>
      <c r="EQ457" s="101"/>
      <c r="ER457" s="557"/>
    </row>
    <row r="458" spans="1:148" ht="15" customHeight="1" x14ac:dyDescent="0.25">
      <c r="A458" s="625"/>
      <c r="B458" s="1343" t="str">
        <f t="shared" ref="B458:B489" si="31">B44</f>
        <v>Desk 33</v>
      </c>
      <c r="C458" s="1348" t="str">
        <f>IF(ISBLANK(TB!C219), "", TB!C219)</f>
        <v/>
      </c>
      <c r="D458" s="1348" t="str">
        <f>IF(ISBLANK(TB!D219), "", TB!D219)</f>
        <v/>
      </c>
      <c r="E458" s="1348" t="str">
        <f>IF(ISBLANK(TB!E219), "", TB!E219)</f>
        <v/>
      </c>
      <c r="F458" s="1348" t="str">
        <f>IF(ISBLANK(TB!F219), "", TB!F219)</f>
        <v/>
      </c>
      <c r="G458" s="57"/>
      <c r="H458" s="57"/>
      <c r="I458" s="57"/>
      <c r="J458" s="57"/>
      <c r="K458" s="57"/>
      <c r="L458" s="57"/>
      <c r="M458" s="57"/>
      <c r="N458" s="57"/>
      <c r="O458" s="57"/>
      <c r="P458" s="57"/>
      <c r="Q458" s="57"/>
      <c r="R458" s="57"/>
      <c r="S458" s="57"/>
      <c r="T458" s="57"/>
      <c r="U458" s="57"/>
      <c r="V458" s="57"/>
      <c r="W458" s="57"/>
      <c r="X458" s="57"/>
      <c r="Y458" s="57"/>
      <c r="Z458" s="57"/>
      <c r="AA458" s="57"/>
      <c r="AB458" s="57"/>
      <c r="AC458" s="57"/>
      <c r="AD458" s="57"/>
      <c r="AE458" s="57"/>
      <c r="AF458" s="57"/>
      <c r="AG458" s="57"/>
      <c r="AH458" s="57"/>
      <c r="AI458" s="57"/>
      <c r="AJ458" s="57"/>
      <c r="AK458" s="57"/>
      <c r="AL458" s="57"/>
      <c r="AM458" s="57"/>
      <c r="AN458" s="57"/>
      <c r="AO458" s="57"/>
      <c r="AP458" s="57"/>
      <c r="AQ458" s="57"/>
      <c r="AR458" s="57"/>
      <c r="AS458" s="57"/>
      <c r="AT458" s="57"/>
      <c r="AU458" s="57"/>
      <c r="AV458" s="57"/>
      <c r="AW458" s="57"/>
      <c r="AX458" s="57"/>
      <c r="AY458" s="57"/>
      <c r="AZ458" s="57"/>
      <c r="BA458" s="57"/>
      <c r="BB458" s="57"/>
      <c r="BC458" s="57"/>
      <c r="BD458" s="57"/>
      <c r="BE458" s="57"/>
      <c r="BF458" s="57"/>
      <c r="BG458" s="57"/>
      <c r="BH458" s="57"/>
      <c r="BI458" s="57"/>
      <c r="BJ458" s="57"/>
      <c r="BK458" s="57"/>
      <c r="BL458" s="57"/>
      <c r="BM458" s="57"/>
      <c r="BN458" s="57"/>
      <c r="BO458" s="57"/>
      <c r="BP458" s="57"/>
      <c r="BQ458" s="57"/>
      <c r="BR458" s="57"/>
      <c r="BS458" s="57"/>
      <c r="BT458" s="57"/>
      <c r="BU458" s="57"/>
      <c r="BV458" s="57"/>
      <c r="BW458" s="57"/>
      <c r="BX458" s="57"/>
      <c r="BY458" s="57"/>
      <c r="BZ458" s="57"/>
      <c r="CA458" s="57"/>
      <c r="CB458" s="57"/>
      <c r="CC458" s="57"/>
      <c r="CD458" s="57"/>
      <c r="CE458" s="57"/>
      <c r="CF458" s="57"/>
      <c r="CG458" s="57"/>
      <c r="CH458" s="57"/>
      <c r="CI458" s="57"/>
      <c r="CJ458" s="57"/>
      <c r="CK458" s="57"/>
      <c r="CL458" s="57"/>
      <c r="CM458" s="57"/>
      <c r="CN458" s="57"/>
      <c r="CO458" s="57"/>
      <c r="CP458" s="57"/>
      <c r="CQ458" s="57"/>
      <c r="CR458" s="57"/>
      <c r="CS458" s="57"/>
      <c r="CT458" s="57"/>
      <c r="CU458" s="57"/>
      <c r="CV458" s="57"/>
      <c r="CW458" s="57"/>
      <c r="CX458" s="57"/>
      <c r="CY458" s="57"/>
      <c r="CZ458" s="57"/>
      <c r="DA458" s="57"/>
      <c r="DB458" s="57"/>
      <c r="DC458" s="57"/>
      <c r="DD458" s="57"/>
      <c r="DE458" s="57"/>
      <c r="DF458" s="57"/>
      <c r="DG458" s="57"/>
      <c r="DH458" s="57"/>
      <c r="DI458" s="57"/>
      <c r="DJ458" s="57"/>
      <c r="DK458" s="57"/>
      <c r="DL458" s="57"/>
      <c r="DM458" s="57"/>
      <c r="DN458" s="57"/>
      <c r="DO458" s="57"/>
      <c r="DP458" s="57"/>
      <c r="DQ458" s="57"/>
      <c r="DR458" s="57"/>
      <c r="DS458" s="57"/>
      <c r="DT458" s="57"/>
      <c r="DU458" s="57"/>
      <c r="DV458" s="101"/>
      <c r="DW458" s="57"/>
      <c r="DX458" s="57"/>
      <c r="DY458" s="57"/>
      <c r="DZ458" s="57"/>
      <c r="EA458" s="57"/>
      <c r="EB458" s="57"/>
      <c r="EC458" s="57"/>
      <c r="ED458" s="57"/>
      <c r="EE458" s="57"/>
      <c r="EF458" s="57"/>
      <c r="EG458" s="57"/>
      <c r="EH458" s="57"/>
      <c r="EI458" s="57"/>
      <c r="EJ458" s="57"/>
      <c r="EK458" s="57"/>
      <c r="EL458" s="57"/>
      <c r="EM458" s="57"/>
      <c r="EN458" s="57"/>
      <c r="EO458" s="57"/>
      <c r="EP458" s="57"/>
      <c r="EQ458" s="101"/>
      <c r="ER458" s="557"/>
    </row>
    <row r="459" spans="1:148" ht="15" customHeight="1" x14ac:dyDescent="0.25">
      <c r="A459" s="625"/>
      <c r="B459" s="1343" t="str">
        <f t="shared" si="31"/>
        <v>Desk 34</v>
      </c>
      <c r="C459" s="1348" t="str">
        <f>IF(ISBLANK(TB!C220), "", TB!C220)</f>
        <v/>
      </c>
      <c r="D459" s="1348" t="str">
        <f>IF(ISBLANK(TB!D220), "", TB!D220)</f>
        <v/>
      </c>
      <c r="E459" s="1348" t="str">
        <f>IF(ISBLANK(TB!E220), "", TB!E220)</f>
        <v/>
      </c>
      <c r="F459" s="1348" t="str">
        <f>IF(ISBLANK(TB!F220), "", TB!F220)</f>
        <v/>
      </c>
      <c r="G459" s="57"/>
      <c r="H459" s="57"/>
      <c r="I459" s="57"/>
      <c r="J459" s="57"/>
      <c r="K459" s="57"/>
      <c r="L459" s="57"/>
      <c r="M459" s="57"/>
      <c r="N459" s="57"/>
      <c r="O459" s="57"/>
      <c r="P459" s="57"/>
      <c r="Q459" s="57"/>
      <c r="R459" s="57"/>
      <c r="S459" s="57"/>
      <c r="T459" s="57"/>
      <c r="U459" s="57"/>
      <c r="V459" s="57"/>
      <c r="W459" s="57"/>
      <c r="X459" s="57"/>
      <c r="Y459" s="57"/>
      <c r="Z459" s="57"/>
      <c r="AA459" s="57"/>
      <c r="AB459" s="57"/>
      <c r="AC459" s="57"/>
      <c r="AD459" s="57"/>
      <c r="AE459" s="57"/>
      <c r="AF459" s="57"/>
      <c r="AG459" s="57"/>
      <c r="AH459" s="57"/>
      <c r="AI459" s="57"/>
      <c r="AJ459" s="57"/>
      <c r="AK459" s="57"/>
      <c r="AL459" s="57"/>
      <c r="AM459" s="57"/>
      <c r="AN459" s="57"/>
      <c r="AO459" s="57"/>
      <c r="AP459" s="57"/>
      <c r="AQ459" s="57"/>
      <c r="AR459" s="57"/>
      <c r="AS459" s="57"/>
      <c r="AT459" s="57"/>
      <c r="AU459" s="57"/>
      <c r="AV459" s="57"/>
      <c r="AW459" s="57"/>
      <c r="AX459" s="57"/>
      <c r="AY459" s="57"/>
      <c r="AZ459" s="57"/>
      <c r="BA459" s="57"/>
      <c r="BB459" s="57"/>
      <c r="BC459" s="57"/>
      <c r="BD459" s="57"/>
      <c r="BE459" s="57"/>
      <c r="BF459" s="57"/>
      <c r="BG459" s="57"/>
      <c r="BH459" s="57"/>
      <c r="BI459" s="57"/>
      <c r="BJ459" s="57"/>
      <c r="BK459" s="57"/>
      <c r="BL459" s="57"/>
      <c r="BM459" s="57"/>
      <c r="BN459" s="57"/>
      <c r="BO459" s="57"/>
      <c r="BP459" s="57"/>
      <c r="BQ459" s="57"/>
      <c r="BR459" s="57"/>
      <c r="BS459" s="57"/>
      <c r="BT459" s="57"/>
      <c r="BU459" s="57"/>
      <c r="BV459" s="57"/>
      <c r="BW459" s="57"/>
      <c r="BX459" s="57"/>
      <c r="BY459" s="57"/>
      <c r="BZ459" s="57"/>
      <c r="CA459" s="57"/>
      <c r="CB459" s="57"/>
      <c r="CC459" s="57"/>
      <c r="CD459" s="57"/>
      <c r="CE459" s="57"/>
      <c r="CF459" s="57"/>
      <c r="CG459" s="57"/>
      <c r="CH459" s="57"/>
      <c r="CI459" s="57"/>
      <c r="CJ459" s="57"/>
      <c r="CK459" s="57"/>
      <c r="CL459" s="57"/>
      <c r="CM459" s="57"/>
      <c r="CN459" s="57"/>
      <c r="CO459" s="57"/>
      <c r="CP459" s="57"/>
      <c r="CQ459" s="57"/>
      <c r="CR459" s="57"/>
      <c r="CS459" s="57"/>
      <c r="CT459" s="57"/>
      <c r="CU459" s="57"/>
      <c r="CV459" s="57"/>
      <c r="CW459" s="57"/>
      <c r="CX459" s="57"/>
      <c r="CY459" s="57"/>
      <c r="CZ459" s="57"/>
      <c r="DA459" s="57"/>
      <c r="DB459" s="57"/>
      <c r="DC459" s="57"/>
      <c r="DD459" s="57"/>
      <c r="DE459" s="57"/>
      <c r="DF459" s="57"/>
      <c r="DG459" s="57"/>
      <c r="DH459" s="57"/>
      <c r="DI459" s="57"/>
      <c r="DJ459" s="57"/>
      <c r="DK459" s="57"/>
      <c r="DL459" s="57"/>
      <c r="DM459" s="57"/>
      <c r="DN459" s="57"/>
      <c r="DO459" s="57"/>
      <c r="DP459" s="57"/>
      <c r="DQ459" s="57"/>
      <c r="DR459" s="57"/>
      <c r="DS459" s="57"/>
      <c r="DT459" s="57"/>
      <c r="DU459" s="57"/>
      <c r="DV459" s="101"/>
      <c r="DW459" s="57"/>
      <c r="DX459" s="57"/>
      <c r="DY459" s="57"/>
      <c r="DZ459" s="57"/>
      <c r="EA459" s="57"/>
      <c r="EB459" s="57"/>
      <c r="EC459" s="57"/>
      <c r="ED459" s="57"/>
      <c r="EE459" s="57"/>
      <c r="EF459" s="57"/>
      <c r="EG459" s="57"/>
      <c r="EH459" s="57"/>
      <c r="EI459" s="57"/>
      <c r="EJ459" s="57"/>
      <c r="EK459" s="57"/>
      <c r="EL459" s="57"/>
      <c r="EM459" s="57"/>
      <c r="EN459" s="57"/>
      <c r="EO459" s="57"/>
      <c r="EP459" s="57"/>
      <c r="EQ459" s="101"/>
      <c r="ER459" s="557"/>
    </row>
    <row r="460" spans="1:148" ht="15" customHeight="1" x14ac:dyDescent="0.25">
      <c r="A460" s="625"/>
      <c r="B460" s="1343" t="str">
        <f t="shared" si="31"/>
        <v>Desk 35</v>
      </c>
      <c r="C460" s="1348" t="str">
        <f>IF(ISBLANK(TB!C221), "", TB!C221)</f>
        <v/>
      </c>
      <c r="D460" s="1348" t="str">
        <f>IF(ISBLANK(TB!D221), "", TB!D221)</f>
        <v/>
      </c>
      <c r="E460" s="1348" t="str">
        <f>IF(ISBLANK(TB!E221), "", TB!E221)</f>
        <v/>
      </c>
      <c r="F460" s="1348" t="str">
        <f>IF(ISBLANK(TB!F221), "", TB!F221)</f>
        <v/>
      </c>
      <c r="G460" s="57"/>
      <c r="H460" s="57"/>
      <c r="I460" s="57"/>
      <c r="J460" s="57"/>
      <c r="K460" s="57"/>
      <c r="L460" s="57"/>
      <c r="M460" s="57"/>
      <c r="N460" s="57"/>
      <c r="O460" s="57"/>
      <c r="P460" s="57"/>
      <c r="Q460" s="57"/>
      <c r="R460" s="57"/>
      <c r="S460" s="57"/>
      <c r="T460" s="57"/>
      <c r="U460" s="57"/>
      <c r="V460" s="57"/>
      <c r="W460" s="57"/>
      <c r="X460" s="57"/>
      <c r="Y460" s="57"/>
      <c r="Z460" s="57"/>
      <c r="AA460" s="57"/>
      <c r="AB460" s="57"/>
      <c r="AC460" s="57"/>
      <c r="AD460" s="57"/>
      <c r="AE460" s="57"/>
      <c r="AF460" s="57"/>
      <c r="AG460" s="57"/>
      <c r="AH460" s="57"/>
      <c r="AI460" s="57"/>
      <c r="AJ460" s="57"/>
      <c r="AK460" s="57"/>
      <c r="AL460" s="57"/>
      <c r="AM460" s="57"/>
      <c r="AN460" s="57"/>
      <c r="AO460" s="57"/>
      <c r="AP460" s="57"/>
      <c r="AQ460" s="57"/>
      <c r="AR460" s="57"/>
      <c r="AS460" s="57"/>
      <c r="AT460" s="57"/>
      <c r="AU460" s="57"/>
      <c r="AV460" s="57"/>
      <c r="AW460" s="57"/>
      <c r="AX460" s="57"/>
      <c r="AY460" s="57"/>
      <c r="AZ460" s="57"/>
      <c r="BA460" s="57"/>
      <c r="BB460" s="57"/>
      <c r="BC460" s="57"/>
      <c r="BD460" s="57"/>
      <c r="BE460" s="57"/>
      <c r="BF460" s="57"/>
      <c r="BG460" s="57"/>
      <c r="BH460" s="57"/>
      <c r="BI460" s="57"/>
      <c r="BJ460" s="57"/>
      <c r="BK460" s="57"/>
      <c r="BL460" s="57"/>
      <c r="BM460" s="57"/>
      <c r="BN460" s="57"/>
      <c r="BO460" s="57"/>
      <c r="BP460" s="57"/>
      <c r="BQ460" s="57"/>
      <c r="BR460" s="57"/>
      <c r="BS460" s="57"/>
      <c r="BT460" s="57"/>
      <c r="BU460" s="57"/>
      <c r="BV460" s="57"/>
      <c r="BW460" s="57"/>
      <c r="BX460" s="57"/>
      <c r="BY460" s="57"/>
      <c r="BZ460" s="57"/>
      <c r="CA460" s="57"/>
      <c r="CB460" s="57"/>
      <c r="CC460" s="57"/>
      <c r="CD460" s="57"/>
      <c r="CE460" s="57"/>
      <c r="CF460" s="57"/>
      <c r="CG460" s="57"/>
      <c r="CH460" s="57"/>
      <c r="CI460" s="57"/>
      <c r="CJ460" s="57"/>
      <c r="CK460" s="57"/>
      <c r="CL460" s="57"/>
      <c r="CM460" s="57"/>
      <c r="CN460" s="57"/>
      <c r="CO460" s="57"/>
      <c r="CP460" s="57"/>
      <c r="CQ460" s="57"/>
      <c r="CR460" s="57"/>
      <c r="CS460" s="57"/>
      <c r="CT460" s="57"/>
      <c r="CU460" s="57"/>
      <c r="CV460" s="57"/>
      <c r="CW460" s="57"/>
      <c r="CX460" s="57"/>
      <c r="CY460" s="57"/>
      <c r="CZ460" s="57"/>
      <c r="DA460" s="57"/>
      <c r="DB460" s="57"/>
      <c r="DC460" s="57"/>
      <c r="DD460" s="57"/>
      <c r="DE460" s="57"/>
      <c r="DF460" s="57"/>
      <c r="DG460" s="57"/>
      <c r="DH460" s="57"/>
      <c r="DI460" s="57"/>
      <c r="DJ460" s="57"/>
      <c r="DK460" s="57"/>
      <c r="DL460" s="57"/>
      <c r="DM460" s="57"/>
      <c r="DN460" s="57"/>
      <c r="DO460" s="57"/>
      <c r="DP460" s="57"/>
      <c r="DQ460" s="57"/>
      <c r="DR460" s="57"/>
      <c r="DS460" s="57"/>
      <c r="DT460" s="57"/>
      <c r="DU460" s="57"/>
      <c r="DV460" s="101"/>
      <c r="DW460" s="57"/>
      <c r="DX460" s="57"/>
      <c r="DY460" s="57"/>
      <c r="DZ460" s="57"/>
      <c r="EA460" s="57"/>
      <c r="EB460" s="57"/>
      <c r="EC460" s="57"/>
      <c r="ED460" s="57"/>
      <c r="EE460" s="57"/>
      <c r="EF460" s="57"/>
      <c r="EG460" s="57"/>
      <c r="EH460" s="57"/>
      <c r="EI460" s="57"/>
      <c r="EJ460" s="57"/>
      <c r="EK460" s="57"/>
      <c r="EL460" s="57"/>
      <c r="EM460" s="57"/>
      <c r="EN460" s="57"/>
      <c r="EO460" s="57"/>
      <c r="EP460" s="57"/>
      <c r="EQ460" s="101"/>
      <c r="ER460" s="557"/>
    </row>
    <row r="461" spans="1:148" ht="15" customHeight="1" x14ac:dyDescent="0.25">
      <c r="A461" s="625"/>
      <c r="B461" s="1343" t="str">
        <f t="shared" si="31"/>
        <v>Desk 36</v>
      </c>
      <c r="C461" s="1348" t="str">
        <f>IF(ISBLANK(TB!C222), "", TB!C222)</f>
        <v/>
      </c>
      <c r="D461" s="1348" t="str">
        <f>IF(ISBLANK(TB!D222), "", TB!D222)</f>
        <v/>
      </c>
      <c r="E461" s="1348" t="str">
        <f>IF(ISBLANK(TB!E222), "", TB!E222)</f>
        <v/>
      </c>
      <c r="F461" s="1348" t="str">
        <f>IF(ISBLANK(TB!F222), "", TB!F222)</f>
        <v/>
      </c>
      <c r="G461" s="57"/>
      <c r="H461" s="57"/>
      <c r="I461" s="57"/>
      <c r="J461" s="57"/>
      <c r="K461" s="57"/>
      <c r="L461" s="57"/>
      <c r="M461" s="57"/>
      <c r="N461" s="57"/>
      <c r="O461" s="57"/>
      <c r="P461" s="57"/>
      <c r="Q461" s="57"/>
      <c r="R461" s="57"/>
      <c r="S461" s="57"/>
      <c r="T461" s="57"/>
      <c r="U461" s="57"/>
      <c r="V461" s="57"/>
      <c r="W461" s="57"/>
      <c r="X461" s="57"/>
      <c r="Y461" s="57"/>
      <c r="Z461" s="57"/>
      <c r="AA461" s="57"/>
      <c r="AB461" s="57"/>
      <c r="AC461" s="57"/>
      <c r="AD461" s="57"/>
      <c r="AE461" s="57"/>
      <c r="AF461" s="57"/>
      <c r="AG461" s="57"/>
      <c r="AH461" s="57"/>
      <c r="AI461" s="57"/>
      <c r="AJ461" s="57"/>
      <c r="AK461" s="57"/>
      <c r="AL461" s="57"/>
      <c r="AM461" s="57"/>
      <c r="AN461" s="57"/>
      <c r="AO461" s="57"/>
      <c r="AP461" s="57"/>
      <c r="AQ461" s="57"/>
      <c r="AR461" s="57"/>
      <c r="AS461" s="57"/>
      <c r="AT461" s="57"/>
      <c r="AU461" s="57"/>
      <c r="AV461" s="57"/>
      <c r="AW461" s="57"/>
      <c r="AX461" s="57"/>
      <c r="AY461" s="57"/>
      <c r="AZ461" s="57"/>
      <c r="BA461" s="57"/>
      <c r="BB461" s="57"/>
      <c r="BC461" s="57"/>
      <c r="BD461" s="57"/>
      <c r="BE461" s="57"/>
      <c r="BF461" s="57"/>
      <c r="BG461" s="57"/>
      <c r="BH461" s="57"/>
      <c r="BI461" s="57"/>
      <c r="BJ461" s="57"/>
      <c r="BK461" s="57"/>
      <c r="BL461" s="57"/>
      <c r="BM461" s="57"/>
      <c r="BN461" s="57"/>
      <c r="BO461" s="57"/>
      <c r="BP461" s="57"/>
      <c r="BQ461" s="57"/>
      <c r="BR461" s="57"/>
      <c r="BS461" s="57"/>
      <c r="BT461" s="57"/>
      <c r="BU461" s="57"/>
      <c r="BV461" s="57"/>
      <c r="BW461" s="57"/>
      <c r="BX461" s="57"/>
      <c r="BY461" s="57"/>
      <c r="BZ461" s="57"/>
      <c r="CA461" s="57"/>
      <c r="CB461" s="57"/>
      <c r="CC461" s="57"/>
      <c r="CD461" s="57"/>
      <c r="CE461" s="57"/>
      <c r="CF461" s="57"/>
      <c r="CG461" s="57"/>
      <c r="CH461" s="57"/>
      <c r="CI461" s="57"/>
      <c r="CJ461" s="57"/>
      <c r="CK461" s="57"/>
      <c r="CL461" s="57"/>
      <c r="CM461" s="57"/>
      <c r="CN461" s="57"/>
      <c r="CO461" s="57"/>
      <c r="CP461" s="57"/>
      <c r="CQ461" s="57"/>
      <c r="CR461" s="57"/>
      <c r="CS461" s="57"/>
      <c r="CT461" s="57"/>
      <c r="CU461" s="57"/>
      <c r="CV461" s="57"/>
      <c r="CW461" s="57"/>
      <c r="CX461" s="57"/>
      <c r="CY461" s="57"/>
      <c r="CZ461" s="57"/>
      <c r="DA461" s="57"/>
      <c r="DB461" s="57"/>
      <c r="DC461" s="57"/>
      <c r="DD461" s="57"/>
      <c r="DE461" s="57"/>
      <c r="DF461" s="57"/>
      <c r="DG461" s="57"/>
      <c r="DH461" s="57"/>
      <c r="DI461" s="57"/>
      <c r="DJ461" s="57"/>
      <c r="DK461" s="57"/>
      <c r="DL461" s="57"/>
      <c r="DM461" s="57"/>
      <c r="DN461" s="57"/>
      <c r="DO461" s="57"/>
      <c r="DP461" s="57"/>
      <c r="DQ461" s="57"/>
      <c r="DR461" s="57"/>
      <c r="DS461" s="57"/>
      <c r="DT461" s="57"/>
      <c r="DU461" s="57"/>
      <c r="DV461" s="101"/>
      <c r="DW461" s="57"/>
      <c r="DX461" s="57"/>
      <c r="DY461" s="57"/>
      <c r="DZ461" s="57"/>
      <c r="EA461" s="57"/>
      <c r="EB461" s="57"/>
      <c r="EC461" s="57"/>
      <c r="ED461" s="57"/>
      <c r="EE461" s="57"/>
      <c r="EF461" s="57"/>
      <c r="EG461" s="57"/>
      <c r="EH461" s="57"/>
      <c r="EI461" s="57"/>
      <c r="EJ461" s="57"/>
      <c r="EK461" s="57"/>
      <c r="EL461" s="57"/>
      <c r="EM461" s="57"/>
      <c r="EN461" s="57"/>
      <c r="EO461" s="57"/>
      <c r="EP461" s="57"/>
      <c r="EQ461" s="101"/>
      <c r="ER461" s="557"/>
    </row>
    <row r="462" spans="1:148" ht="15" customHeight="1" x14ac:dyDescent="0.25">
      <c r="A462" s="625"/>
      <c r="B462" s="1343" t="str">
        <f t="shared" si="31"/>
        <v>Desk 37</v>
      </c>
      <c r="C462" s="1348" t="str">
        <f>IF(ISBLANK(TB!C223), "", TB!C223)</f>
        <v/>
      </c>
      <c r="D462" s="1348" t="str">
        <f>IF(ISBLANK(TB!D223), "", TB!D223)</f>
        <v/>
      </c>
      <c r="E462" s="1348" t="str">
        <f>IF(ISBLANK(TB!E223), "", TB!E223)</f>
        <v/>
      </c>
      <c r="F462" s="1348" t="str">
        <f>IF(ISBLANK(TB!F223), "", TB!F223)</f>
        <v/>
      </c>
      <c r="G462" s="57"/>
      <c r="H462" s="57"/>
      <c r="I462" s="57"/>
      <c r="J462" s="57"/>
      <c r="K462" s="57"/>
      <c r="L462" s="57"/>
      <c r="M462" s="57"/>
      <c r="N462" s="57"/>
      <c r="O462" s="57"/>
      <c r="P462" s="57"/>
      <c r="Q462" s="57"/>
      <c r="R462" s="57"/>
      <c r="S462" s="57"/>
      <c r="T462" s="57"/>
      <c r="U462" s="57"/>
      <c r="V462" s="57"/>
      <c r="W462" s="57"/>
      <c r="X462" s="57"/>
      <c r="Y462" s="57"/>
      <c r="Z462" s="57"/>
      <c r="AA462" s="57"/>
      <c r="AB462" s="57"/>
      <c r="AC462" s="57"/>
      <c r="AD462" s="57"/>
      <c r="AE462" s="57"/>
      <c r="AF462" s="57"/>
      <c r="AG462" s="57"/>
      <c r="AH462" s="57"/>
      <c r="AI462" s="57"/>
      <c r="AJ462" s="57"/>
      <c r="AK462" s="57"/>
      <c r="AL462" s="57"/>
      <c r="AM462" s="57"/>
      <c r="AN462" s="57"/>
      <c r="AO462" s="57"/>
      <c r="AP462" s="57"/>
      <c r="AQ462" s="57"/>
      <c r="AR462" s="57"/>
      <c r="AS462" s="57"/>
      <c r="AT462" s="57"/>
      <c r="AU462" s="57"/>
      <c r="AV462" s="57"/>
      <c r="AW462" s="57"/>
      <c r="AX462" s="57"/>
      <c r="AY462" s="57"/>
      <c r="AZ462" s="57"/>
      <c r="BA462" s="57"/>
      <c r="BB462" s="57"/>
      <c r="BC462" s="57"/>
      <c r="BD462" s="57"/>
      <c r="BE462" s="57"/>
      <c r="BF462" s="57"/>
      <c r="BG462" s="57"/>
      <c r="BH462" s="57"/>
      <c r="BI462" s="57"/>
      <c r="BJ462" s="57"/>
      <c r="BK462" s="57"/>
      <c r="BL462" s="57"/>
      <c r="BM462" s="57"/>
      <c r="BN462" s="57"/>
      <c r="BO462" s="57"/>
      <c r="BP462" s="57"/>
      <c r="BQ462" s="57"/>
      <c r="BR462" s="57"/>
      <c r="BS462" s="57"/>
      <c r="BT462" s="57"/>
      <c r="BU462" s="57"/>
      <c r="BV462" s="57"/>
      <c r="BW462" s="57"/>
      <c r="BX462" s="57"/>
      <c r="BY462" s="57"/>
      <c r="BZ462" s="57"/>
      <c r="CA462" s="57"/>
      <c r="CB462" s="57"/>
      <c r="CC462" s="57"/>
      <c r="CD462" s="57"/>
      <c r="CE462" s="57"/>
      <c r="CF462" s="57"/>
      <c r="CG462" s="57"/>
      <c r="CH462" s="57"/>
      <c r="CI462" s="57"/>
      <c r="CJ462" s="57"/>
      <c r="CK462" s="57"/>
      <c r="CL462" s="57"/>
      <c r="CM462" s="57"/>
      <c r="CN462" s="57"/>
      <c r="CO462" s="57"/>
      <c r="CP462" s="57"/>
      <c r="CQ462" s="57"/>
      <c r="CR462" s="57"/>
      <c r="CS462" s="57"/>
      <c r="CT462" s="57"/>
      <c r="CU462" s="57"/>
      <c r="CV462" s="57"/>
      <c r="CW462" s="57"/>
      <c r="CX462" s="57"/>
      <c r="CY462" s="57"/>
      <c r="CZ462" s="57"/>
      <c r="DA462" s="57"/>
      <c r="DB462" s="57"/>
      <c r="DC462" s="57"/>
      <c r="DD462" s="57"/>
      <c r="DE462" s="57"/>
      <c r="DF462" s="57"/>
      <c r="DG462" s="57"/>
      <c r="DH462" s="57"/>
      <c r="DI462" s="57"/>
      <c r="DJ462" s="57"/>
      <c r="DK462" s="57"/>
      <c r="DL462" s="57"/>
      <c r="DM462" s="57"/>
      <c r="DN462" s="57"/>
      <c r="DO462" s="57"/>
      <c r="DP462" s="57"/>
      <c r="DQ462" s="57"/>
      <c r="DR462" s="57"/>
      <c r="DS462" s="57"/>
      <c r="DT462" s="57"/>
      <c r="DU462" s="57"/>
      <c r="DV462" s="101"/>
      <c r="DW462" s="57"/>
      <c r="DX462" s="57"/>
      <c r="DY462" s="57"/>
      <c r="DZ462" s="57"/>
      <c r="EA462" s="57"/>
      <c r="EB462" s="57"/>
      <c r="EC462" s="57"/>
      <c r="ED462" s="57"/>
      <c r="EE462" s="57"/>
      <c r="EF462" s="57"/>
      <c r="EG462" s="57"/>
      <c r="EH462" s="57"/>
      <c r="EI462" s="57"/>
      <c r="EJ462" s="57"/>
      <c r="EK462" s="57"/>
      <c r="EL462" s="57"/>
      <c r="EM462" s="57"/>
      <c r="EN462" s="57"/>
      <c r="EO462" s="57"/>
      <c r="EP462" s="57"/>
      <c r="EQ462" s="101"/>
      <c r="ER462" s="557"/>
    </row>
    <row r="463" spans="1:148" ht="15" customHeight="1" x14ac:dyDescent="0.25">
      <c r="A463" s="625"/>
      <c r="B463" s="1343" t="str">
        <f t="shared" si="31"/>
        <v>Desk 38</v>
      </c>
      <c r="C463" s="1348" t="str">
        <f>IF(ISBLANK(TB!C224), "", TB!C224)</f>
        <v/>
      </c>
      <c r="D463" s="1348" t="str">
        <f>IF(ISBLANK(TB!D224), "", TB!D224)</f>
        <v/>
      </c>
      <c r="E463" s="1348" t="str">
        <f>IF(ISBLANK(TB!E224), "", TB!E224)</f>
        <v/>
      </c>
      <c r="F463" s="1348" t="str">
        <f>IF(ISBLANK(TB!F224), "", TB!F224)</f>
        <v/>
      </c>
      <c r="G463" s="57"/>
      <c r="H463" s="57"/>
      <c r="I463" s="57"/>
      <c r="J463" s="57"/>
      <c r="K463" s="57"/>
      <c r="L463" s="57"/>
      <c r="M463" s="57"/>
      <c r="N463" s="57"/>
      <c r="O463" s="57"/>
      <c r="P463" s="57"/>
      <c r="Q463" s="57"/>
      <c r="R463" s="57"/>
      <c r="S463" s="57"/>
      <c r="T463" s="57"/>
      <c r="U463" s="57"/>
      <c r="V463" s="57"/>
      <c r="W463" s="57"/>
      <c r="X463" s="57"/>
      <c r="Y463" s="57"/>
      <c r="Z463" s="57"/>
      <c r="AA463" s="57"/>
      <c r="AB463" s="57"/>
      <c r="AC463" s="57"/>
      <c r="AD463" s="57"/>
      <c r="AE463" s="57"/>
      <c r="AF463" s="57"/>
      <c r="AG463" s="57"/>
      <c r="AH463" s="57"/>
      <c r="AI463" s="57"/>
      <c r="AJ463" s="57"/>
      <c r="AK463" s="57"/>
      <c r="AL463" s="57"/>
      <c r="AM463" s="57"/>
      <c r="AN463" s="57"/>
      <c r="AO463" s="57"/>
      <c r="AP463" s="57"/>
      <c r="AQ463" s="57"/>
      <c r="AR463" s="57"/>
      <c r="AS463" s="57"/>
      <c r="AT463" s="57"/>
      <c r="AU463" s="57"/>
      <c r="AV463" s="57"/>
      <c r="AW463" s="57"/>
      <c r="AX463" s="57"/>
      <c r="AY463" s="57"/>
      <c r="AZ463" s="57"/>
      <c r="BA463" s="57"/>
      <c r="BB463" s="57"/>
      <c r="BC463" s="57"/>
      <c r="BD463" s="57"/>
      <c r="BE463" s="57"/>
      <c r="BF463" s="57"/>
      <c r="BG463" s="57"/>
      <c r="BH463" s="57"/>
      <c r="BI463" s="57"/>
      <c r="BJ463" s="57"/>
      <c r="BK463" s="57"/>
      <c r="BL463" s="57"/>
      <c r="BM463" s="57"/>
      <c r="BN463" s="57"/>
      <c r="BO463" s="57"/>
      <c r="BP463" s="57"/>
      <c r="BQ463" s="57"/>
      <c r="BR463" s="57"/>
      <c r="BS463" s="57"/>
      <c r="BT463" s="57"/>
      <c r="BU463" s="57"/>
      <c r="BV463" s="57"/>
      <c r="BW463" s="57"/>
      <c r="BX463" s="57"/>
      <c r="BY463" s="57"/>
      <c r="BZ463" s="57"/>
      <c r="CA463" s="57"/>
      <c r="CB463" s="57"/>
      <c r="CC463" s="57"/>
      <c r="CD463" s="57"/>
      <c r="CE463" s="57"/>
      <c r="CF463" s="57"/>
      <c r="CG463" s="57"/>
      <c r="CH463" s="57"/>
      <c r="CI463" s="57"/>
      <c r="CJ463" s="57"/>
      <c r="CK463" s="57"/>
      <c r="CL463" s="57"/>
      <c r="CM463" s="57"/>
      <c r="CN463" s="57"/>
      <c r="CO463" s="57"/>
      <c r="CP463" s="57"/>
      <c r="CQ463" s="57"/>
      <c r="CR463" s="57"/>
      <c r="CS463" s="57"/>
      <c r="CT463" s="57"/>
      <c r="CU463" s="57"/>
      <c r="CV463" s="57"/>
      <c r="CW463" s="57"/>
      <c r="CX463" s="57"/>
      <c r="CY463" s="57"/>
      <c r="CZ463" s="57"/>
      <c r="DA463" s="57"/>
      <c r="DB463" s="57"/>
      <c r="DC463" s="57"/>
      <c r="DD463" s="57"/>
      <c r="DE463" s="57"/>
      <c r="DF463" s="57"/>
      <c r="DG463" s="57"/>
      <c r="DH463" s="57"/>
      <c r="DI463" s="57"/>
      <c r="DJ463" s="57"/>
      <c r="DK463" s="57"/>
      <c r="DL463" s="57"/>
      <c r="DM463" s="57"/>
      <c r="DN463" s="57"/>
      <c r="DO463" s="57"/>
      <c r="DP463" s="57"/>
      <c r="DQ463" s="57"/>
      <c r="DR463" s="57"/>
      <c r="DS463" s="57"/>
      <c r="DT463" s="57"/>
      <c r="DU463" s="57"/>
      <c r="DV463" s="101"/>
      <c r="DW463" s="57"/>
      <c r="DX463" s="57"/>
      <c r="DY463" s="57"/>
      <c r="DZ463" s="57"/>
      <c r="EA463" s="57"/>
      <c r="EB463" s="57"/>
      <c r="EC463" s="57"/>
      <c r="ED463" s="57"/>
      <c r="EE463" s="57"/>
      <c r="EF463" s="57"/>
      <c r="EG463" s="57"/>
      <c r="EH463" s="57"/>
      <c r="EI463" s="57"/>
      <c r="EJ463" s="57"/>
      <c r="EK463" s="57"/>
      <c r="EL463" s="57"/>
      <c r="EM463" s="57"/>
      <c r="EN463" s="57"/>
      <c r="EO463" s="57"/>
      <c r="EP463" s="57"/>
      <c r="EQ463" s="101"/>
      <c r="ER463" s="557"/>
    </row>
    <row r="464" spans="1:148" ht="15" customHeight="1" x14ac:dyDescent="0.25">
      <c r="A464" s="625"/>
      <c r="B464" s="1343" t="str">
        <f t="shared" si="31"/>
        <v>Desk 39</v>
      </c>
      <c r="C464" s="1348" t="str">
        <f>IF(ISBLANK(TB!C225), "", TB!C225)</f>
        <v/>
      </c>
      <c r="D464" s="1348" t="str">
        <f>IF(ISBLANK(TB!D225), "", TB!D225)</f>
        <v/>
      </c>
      <c r="E464" s="1348" t="str">
        <f>IF(ISBLANK(TB!E225), "", TB!E225)</f>
        <v/>
      </c>
      <c r="F464" s="1348" t="str">
        <f>IF(ISBLANK(TB!F225), "", TB!F225)</f>
        <v/>
      </c>
      <c r="G464" s="57"/>
      <c r="H464" s="57"/>
      <c r="I464" s="57"/>
      <c r="J464" s="57"/>
      <c r="K464" s="57"/>
      <c r="L464" s="57"/>
      <c r="M464" s="57"/>
      <c r="N464" s="57"/>
      <c r="O464" s="57"/>
      <c r="P464" s="57"/>
      <c r="Q464" s="57"/>
      <c r="R464" s="57"/>
      <c r="S464" s="57"/>
      <c r="T464" s="57"/>
      <c r="U464" s="57"/>
      <c r="V464" s="57"/>
      <c r="W464" s="57"/>
      <c r="X464" s="57"/>
      <c r="Y464" s="57"/>
      <c r="Z464" s="57"/>
      <c r="AA464" s="57"/>
      <c r="AB464" s="57"/>
      <c r="AC464" s="57"/>
      <c r="AD464" s="57"/>
      <c r="AE464" s="57"/>
      <c r="AF464" s="57"/>
      <c r="AG464" s="57"/>
      <c r="AH464" s="57"/>
      <c r="AI464" s="57"/>
      <c r="AJ464" s="57"/>
      <c r="AK464" s="57"/>
      <c r="AL464" s="57"/>
      <c r="AM464" s="57"/>
      <c r="AN464" s="57"/>
      <c r="AO464" s="57"/>
      <c r="AP464" s="57"/>
      <c r="AQ464" s="57"/>
      <c r="AR464" s="57"/>
      <c r="AS464" s="57"/>
      <c r="AT464" s="57"/>
      <c r="AU464" s="57"/>
      <c r="AV464" s="57"/>
      <c r="AW464" s="57"/>
      <c r="AX464" s="57"/>
      <c r="AY464" s="57"/>
      <c r="AZ464" s="57"/>
      <c r="BA464" s="57"/>
      <c r="BB464" s="57"/>
      <c r="BC464" s="57"/>
      <c r="BD464" s="57"/>
      <c r="BE464" s="57"/>
      <c r="BF464" s="57"/>
      <c r="BG464" s="57"/>
      <c r="BH464" s="57"/>
      <c r="BI464" s="57"/>
      <c r="BJ464" s="57"/>
      <c r="BK464" s="57"/>
      <c r="BL464" s="57"/>
      <c r="BM464" s="57"/>
      <c r="BN464" s="57"/>
      <c r="BO464" s="57"/>
      <c r="BP464" s="57"/>
      <c r="BQ464" s="57"/>
      <c r="BR464" s="57"/>
      <c r="BS464" s="57"/>
      <c r="BT464" s="57"/>
      <c r="BU464" s="57"/>
      <c r="BV464" s="57"/>
      <c r="BW464" s="57"/>
      <c r="BX464" s="57"/>
      <c r="BY464" s="57"/>
      <c r="BZ464" s="57"/>
      <c r="CA464" s="57"/>
      <c r="CB464" s="57"/>
      <c r="CC464" s="57"/>
      <c r="CD464" s="57"/>
      <c r="CE464" s="57"/>
      <c r="CF464" s="57"/>
      <c r="CG464" s="57"/>
      <c r="CH464" s="57"/>
      <c r="CI464" s="57"/>
      <c r="CJ464" s="57"/>
      <c r="CK464" s="57"/>
      <c r="CL464" s="57"/>
      <c r="CM464" s="57"/>
      <c r="CN464" s="57"/>
      <c r="CO464" s="57"/>
      <c r="CP464" s="57"/>
      <c r="CQ464" s="57"/>
      <c r="CR464" s="57"/>
      <c r="CS464" s="57"/>
      <c r="CT464" s="57"/>
      <c r="CU464" s="57"/>
      <c r="CV464" s="57"/>
      <c r="CW464" s="57"/>
      <c r="CX464" s="57"/>
      <c r="CY464" s="57"/>
      <c r="CZ464" s="57"/>
      <c r="DA464" s="57"/>
      <c r="DB464" s="57"/>
      <c r="DC464" s="57"/>
      <c r="DD464" s="57"/>
      <c r="DE464" s="57"/>
      <c r="DF464" s="57"/>
      <c r="DG464" s="57"/>
      <c r="DH464" s="57"/>
      <c r="DI464" s="57"/>
      <c r="DJ464" s="57"/>
      <c r="DK464" s="57"/>
      <c r="DL464" s="57"/>
      <c r="DM464" s="57"/>
      <c r="DN464" s="57"/>
      <c r="DO464" s="57"/>
      <c r="DP464" s="57"/>
      <c r="DQ464" s="57"/>
      <c r="DR464" s="57"/>
      <c r="DS464" s="57"/>
      <c r="DT464" s="57"/>
      <c r="DU464" s="57"/>
      <c r="DV464" s="101"/>
      <c r="DW464" s="57"/>
      <c r="DX464" s="57"/>
      <c r="DY464" s="57"/>
      <c r="DZ464" s="57"/>
      <c r="EA464" s="57"/>
      <c r="EB464" s="57"/>
      <c r="EC464" s="57"/>
      <c r="ED464" s="57"/>
      <c r="EE464" s="57"/>
      <c r="EF464" s="57"/>
      <c r="EG464" s="57"/>
      <c r="EH464" s="57"/>
      <c r="EI464" s="57"/>
      <c r="EJ464" s="57"/>
      <c r="EK464" s="57"/>
      <c r="EL464" s="57"/>
      <c r="EM464" s="57"/>
      <c r="EN464" s="57"/>
      <c r="EO464" s="57"/>
      <c r="EP464" s="57"/>
      <c r="EQ464" s="101"/>
      <c r="ER464" s="557"/>
    </row>
    <row r="465" spans="1:148" ht="15" customHeight="1" x14ac:dyDescent="0.25">
      <c r="A465" s="625"/>
      <c r="B465" s="1343" t="str">
        <f t="shared" si="31"/>
        <v>Desk 40</v>
      </c>
      <c r="C465" s="1348" t="str">
        <f>IF(ISBLANK(TB!C226), "", TB!C226)</f>
        <v/>
      </c>
      <c r="D465" s="1348" t="str">
        <f>IF(ISBLANK(TB!D226), "", TB!D226)</f>
        <v/>
      </c>
      <c r="E465" s="1348" t="str">
        <f>IF(ISBLANK(TB!E226), "", TB!E226)</f>
        <v/>
      </c>
      <c r="F465" s="1348" t="str">
        <f>IF(ISBLANK(TB!F226), "", TB!F226)</f>
        <v/>
      </c>
      <c r="G465" s="57"/>
      <c r="H465" s="57"/>
      <c r="I465" s="57"/>
      <c r="J465" s="57"/>
      <c r="K465" s="57"/>
      <c r="L465" s="57"/>
      <c r="M465" s="57"/>
      <c r="N465" s="57"/>
      <c r="O465" s="57"/>
      <c r="P465" s="57"/>
      <c r="Q465" s="57"/>
      <c r="R465" s="57"/>
      <c r="S465" s="57"/>
      <c r="T465" s="57"/>
      <c r="U465" s="57"/>
      <c r="V465" s="57"/>
      <c r="W465" s="57"/>
      <c r="X465" s="57"/>
      <c r="Y465" s="57"/>
      <c r="Z465" s="57"/>
      <c r="AA465" s="57"/>
      <c r="AB465" s="57"/>
      <c r="AC465" s="57"/>
      <c r="AD465" s="57"/>
      <c r="AE465" s="57"/>
      <c r="AF465" s="57"/>
      <c r="AG465" s="57"/>
      <c r="AH465" s="57"/>
      <c r="AI465" s="57"/>
      <c r="AJ465" s="57"/>
      <c r="AK465" s="57"/>
      <c r="AL465" s="57"/>
      <c r="AM465" s="57"/>
      <c r="AN465" s="57"/>
      <c r="AO465" s="57"/>
      <c r="AP465" s="57"/>
      <c r="AQ465" s="57"/>
      <c r="AR465" s="57"/>
      <c r="AS465" s="57"/>
      <c r="AT465" s="57"/>
      <c r="AU465" s="57"/>
      <c r="AV465" s="57"/>
      <c r="AW465" s="57"/>
      <c r="AX465" s="57"/>
      <c r="AY465" s="57"/>
      <c r="AZ465" s="57"/>
      <c r="BA465" s="57"/>
      <c r="BB465" s="57"/>
      <c r="BC465" s="57"/>
      <c r="BD465" s="57"/>
      <c r="BE465" s="57"/>
      <c r="BF465" s="57"/>
      <c r="BG465" s="57"/>
      <c r="BH465" s="57"/>
      <c r="BI465" s="57"/>
      <c r="BJ465" s="57"/>
      <c r="BK465" s="57"/>
      <c r="BL465" s="57"/>
      <c r="BM465" s="57"/>
      <c r="BN465" s="57"/>
      <c r="BO465" s="57"/>
      <c r="BP465" s="57"/>
      <c r="BQ465" s="57"/>
      <c r="BR465" s="57"/>
      <c r="BS465" s="57"/>
      <c r="BT465" s="57"/>
      <c r="BU465" s="57"/>
      <c r="BV465" s="57"/>
      <c r="BW465" s="57"/>
      <c r="BX465" s="57"/>
      <c r="BY465" s="57"/>
      <c r="BZ465" s="57"/>
      <c r="CA465" s="57"/>
      <c r="CB465" s="57"/>
      <c r="CC465" s="57"/>
      <c r="CD465" s="57"/>
      <c r="CE465" s="57"/>
      <c r="CF465" s="57"/>
      <c r="CG465" s="57"/>
      <c r="CH465" s="57"/>
      <c r="CI465" s="57"/>
      <c r="CJ465" s="57"/>
      <c r="CK465" s="57"/>
      <c r="CL465" s="57"/>
      <c r="CM465" s="57"/>
      <c r="CN465" s="57"/>
      <c r="CO465" s="57"/>
      <c r="CP465" s="57"/>
      <c r="CQ465" s="57"/>
      <c r="CR465" s="57"/>
      <c r="CS465" s="57"/>
      <c r="CT465" s="57"/>
      <c r="CU465" s="57"/>
      <c r="CV465" s="57"/>
      <c r="CW465" s="57"/>
      <c r="CX465" s="57"/>
      <c r="CY465" s="57"/>
      <c r="CZ465" s="57"/>
      <c r="DA465" s="57"/>
      <c r="DB465" s="57"/>
      <c r="DC465" s="57"/>
      <c r="DD465" s="57"/>
      <c r="DE465" s="57"/>
      <c r="DF465" s="57"/>
      <c r="DG465" s="57"/>
      <c r="DH465" s="57"/>
      <c r="DI465" s="57"/>
      <c r="DJ465" s="57"/>
      <c r="DK465" s="57"/>
      <c r="DL465" s="57"/>
      <c r="DM465" s="57"/>
      <c r="DN465" s="57"/>
      <c r="DO465" s="57"/>
      <c r="DP465" s="57"/>
      <c r="DQ465" s="57"/>
      <c r="DR465" s="57"/>
      <c r="DS465" s="57"/>
      <c r="DT465" s="57"/>
      <c r="DU465" s="57"/>
      <c r="DV465" s="101"/>
      <c r="DW465" s="57"/>
      <c r="DX465" s="57"/>
      <c r="DY465" s="57"/>
      <c r="DZ465" s="57"/>
      <c r="EA465" s="57"/>
      <c r="EB465" s="57"/>
      <c r="EC465" s="57"/>
      <c r="ED465" s="57"/>
      <c r="EE465" s="57"/>
      <c r="EF465" s="57"/>
      <c r="EG465" s="57"/>
      <c r="EH465" s="57"/>
      <c r="EI465" s="57"/>
      <c r="EJ465" s="57"/>
      <c r="EK465" s="57"/>
      <c r="EL465" s="57"/>
      <c r="EM465" s="57"/>
      <c r="EN465" s="57"/>
      <c r="EO465" s="57"/>
      <c r="EP465" s="57"/>
      <c r="EQ465" s="101"/>
      <c r="ER465" s="557"/>
    </row>
    <row r="466" spans="1:148" ht="15" customHeight="1" x14ac:dyDescent="0.25">
      <c r="A466" s="625"/>
      <c r="B466" s="1343" t="str">
        <f t="shared" si="31"/>
        <v>Desk 41</v>
      </c>
      <c r="C466" s="1348" t="str">
        <f>IF(ISBLANK(TB!C227), "", TB!C227)</f>
        <v/>
      </c>
      <c r="D466" s="1348" t="str">
        <f>IF(ISBLANK(TB!D227), "", TB!D227)</f>
        <v/>
      </c>
      <c r="E466" s="1348" t="str">
        <f>IF(ISBLANK(TB!E227), "", TB!E227)</f>
        <v/>
      </c>
      <c r="F466" s="1348" t="str">
        <f>IF(ISBLANK(TB!F227), "", TB!F227)</f>
        <v/>
      </c>
      <c r="G466" s="57"/>
      <c r="H466" s="57"/>
      <c r="I466" s="57"/>
      <c r="J466" s="57"/>
      <c r="K466" s="57"/>
      <c r="L466" s="57"/>
      <c r="M466" s="57"/>
      <c r="N466" s="57"/>
      <c r="O466" s="57"/>
      <c r="P466" s="57"/>
      <c r="Q466" s="57"/>
      <c r="R466" s="57"/>
      <c r="S466" s="57"/>
      <c r="T466" s="57"/>
      <c r="U466" s="57"/>
      <c r="V466" s="57"/>
      <c r="W466" s="57"/>
      <c r="X466" s="57"/>
      <c r="Y466" s="57"/>
      <c r="Z466" s="57"/>
      <c r="AA466" s="57"/>
      <c r="AB466" s="57"/>
      <c r="AC466" s="57"/>
      <c r="AD466" s="57"/>
      <c r="AE466" s="57"/>
      <c r="AF466" s="57"/>
      <c r="AG466" s="57"/>
      <c r="AH466" s="57"/>
      <c r="AI466" s="57"/>
      <c r="AJ466" s="57"/>
      <c r="AK466" s="57"/>
      <c r="AL466" s="57"/>
      <c r="AM466" s="57"/>
      <c r="AN466" s="57"/>
      <c r="AO466" s="57"/>
      <c r="AP466" s="57"/>
      <c r="AQ466" s="57"/>
      <c r="AR466" s="57"/>
      <c r="AS466" s="57"/>
      <c r="AT466" s="57"/>
      <c r="AU466" s="57"/>
      <c r="AV466" s="57"/>
      <c r="AW466" s="57"/>
      <c r="AX466" s="57"/>
      <c r="AY466" s="57"/>
      <c r="AZ466" s="57"/>
      <c r="BA466" s="57"/>
      <c r="BB466" s="57"/>
      <c r="BC466" s="57"/>
      <c r="BD466" s="57"/>
      <c r="BE466" s="57"/>
      <c r="BF466" s="57"/>
      <c r="BG466" s="57"/>
      <c r="BH466" s="57"/>
      <c r="BI466" s="57"/>
      <c r="BJ466" s="57"/>
      <c r="BK466" s="57"/>
      <c r="BL466" s="57"/>
      <c r="BM466" s="57"/>
      <c r="BN466" s="57"/>
      <c r="BO466" s="57"/>
      <c r="BP466" s="57"/>
      <c r="BQ466" s="57"/>
      <c r="BR466" s="57"/>
      <c r="BS466" s="57"/>
      <c r="BT466" s="57"/>
      <c r="BU466" s="57"/>
      <c r="BV466" s="57"/>
      <c r="BW466" s="57"/>
      <c r="BX466" s="57"/>
      <c r="BY466" s="57"/>
      <c r="BZ466" s="57"/>
      <c r="CA466" s="57"/>
      <c r="CB466" s="57"/>
      <c r="CC466" s="57"/>
      <c r="CD466" s="57"/>
      <c r="CE466" s="57"/>
      <c r="CF466" s="57"/>
      <c r="CG466" s="57"/>
      <c r="CH466" s="57"/>
      <c r="CI466" s="57"/>
      <c r="CJ466" s="57"/>
      <c r="CK466" s="57"/>
      <c r="CL466" s="57"/>
      <c r="CM466" s="57"/>
      <c r="CN466" s="57"/>
      <c r="CO466" s="57"/>
      <c r="CP466" s="57"/>
      <c r="CQ466" s="57"/>
      <c r="CR466" s="57"/>
      <c r="CS466" s="57"/>
      <c r="CT466" s="57"/>
      <c r="CU466" s="57"/>
      <c r="CV466" s="57"/>
      <c r="CW466" s="57"/>
      <c r="CX466" s="57"/>
      <c r="CY466" s="57"/>
      <c r="CZ466" s="57"/>
      <c r="DA466" s="57"/>
      <c r="DB466" s="57"/>
      <c r="DC466" s="57"/>
      <c r="DD466" s="57"/>
      <c r="DE466" s="57"/>
      <c r="DF466" s="57"/>
      <c r="DG466" s="57"/>
      <c r="DH466" s="57"/>
      <c r="DI466" s="57"/>
      <c r="DJ466" s="57"/>
      <c r="DK466" s="57"/>
      <c r="DL466" s="57"/>
      <c r="DM466" s="57"/>
      <c r="DN466" s="57"/>
      <c r="DO466" s="57"/>
      <c r="DP466" s="57"/>
      <c r="DQ466" s="57"/>
      <c r="DR466" s="57"/>
      <c r="DS466" s="57"/>
      <c r="DT466" s="57"/>
      <c r="DU466" s="57"/>
      <c r="DV466" s="101"/>
      <c r="DW466" s="57"/>
      <c r="DX466" s="57"/>
      <c r="DY466" s="57"/>
      <c r="DZ466" s="57"/>
      <c r="EA466" s="57"/>
      <c r="EB466" s="57"/>
      <c r="EC466" s="57"/>
      <c r="ED466" s="57"/>
      <c r="EE466" s="57"/>
      <c r="EF466" s="57"/>
      <c r="EG466" s="57"/>
      <c r="EH466" s="57"/>
      <c r="EI466" s="57"/>
      <c r="EJ466" s="57"/>
      <c r="EK466" s="57"/>
      <c r="EL466" s="57"/>
      <c r="EM466" s="57"/>
      <c r="EN466" s="57"/>
      <c r="EO466" s="57"/>
      <c r="EP466" s="57"/>
      <c r="EQ466" s="101"/>
      <c r="ER466" s="557"/>
    </row>
    <row r="467" spans="1:148" ht="15" customHeight="1" x14ac:dyDescent="0.25">
      <c r="A467" s="625"/>
      <c r="B467" s="1343" t="str">
        <f t="shared" si="31"/>
        <v>Desk 42</v>
      </c>
      <c r="C467" s="1348" t="str">
        <f>IF(ISBLANK(TB!C228), "", TB!C228)</f>
        <v/>
      </c>
      <c r="D467" s="1348" t="str">
        <f>IF(ISBLANK(TB!D228), "", TB!D228)</f>
        <v/>
      </c>
      <c r="E467" s="1348" t="str">
        <f>IF(ISBLANK(TB!E228), "", TB!E228)</f>
        <v/>
      </c>
      <c r="F467" s="1348" t="str">
        <f>IF(ISBLANK(TB!F228), "", TB!F228)</f>
        <v/>
      </c>
      <c r="G467" s="57"/>
      <c r="H467" s="57"/>
      <c r="I467" s="57"/>
      <c r="J467" s="57"/>
      <c r="K467" s="57"/>
      <c r="L467" s="57"/>
      <c r="M467" s="57"/>
      <c r="N467" s="57"/>
      <c r="O467" s="57"/>
      <c r="P467" s="57"/>
      <c r="Q467" s="57"/>
      <c r="R467" s="57"/>
      <c r="S467" s="57"/>
      <c r="T467" s="57"/>
      <c r="U467" s="57"/>
      <c r="V467" s="57"/>
      <c r="W467" s="57"/>
      <c r="X467" s="57"/>
      <c r="Y467" s="57"/>
      <c r="Z467" s="57"/>
      <c r="AA467" s="57"/>
      <c r="AB467" s="57"/>
      <c r="AC467" s="57"/>
      <c r="AD467" s="57"/>
      <c r="AE467" s="57"/>
      <c r="AF467" s="57"/>
      <c r="AG467" s="57"/>
      <c r="AH467" s="57"/>
      <c r="AI467" s="57"/>
      <c r="AJ467" s="57"/>
      <c r="AK467" s="57"/>
      <c r="AL467" s="57"/>
      <c r="AM467" s="57"/>
      <c r="AN467" s="57"/>
      <c r="AO467" s="57"/>
      <c r="AP467" s="57"/>
      <c r="AQ467" s="57"/>
      <c r="AR467" s="57"/>
      <c r="AS467" s="57"/>
      <c r="AT467" s="57"/>
      <c r="AU467" s="57"/>
      <c r="AV467" s="57"/>
      <c r="AW467" s="57"/>
      <c r="AX467" s="57"/>
      <c r="AY467" s="57"/>
      <c r="AZ467" s="57"/>
      <c r="BA467" s="57"/>
      <c r="BB467" s="57"/>
      <c r="BC467" s="57"/>
      <c r="BD467" s="57"/>
      <c r="BE467" s="57"/>
      <c r="BF467" s="57"/>
      <c r="BG467" s="57"/>
      <c r="BH467" s="57"/>
      <c r="BI467" s="57"/>
      <c r="BJ467" s="57"/>
      <c r="BK467" s="57"/>
      <c r="BL467" s="57"/>
      <c r="BM467" s="57"/>
      <c r="BN467" s="57"/>
      <c r="BO467" s="57"/>
      <c r="BP467" s="57"/>
      <c r="BQ467" s="57"/>
      <c r="BR467" s="57"/>
      <c r="BS467" s="57"/>
      <c r="BT467" s="57"/>
      <c r="BU467" s="57"/>
      <c r="BV467" s="57"/>
      <c r="BW467" s="57"/>
      <c r="BX467" s="57"/>
      <c r="BY467" s="57"/>
      <c r="BZ467" s="57"/>
      <c r="CA467" s="57"/>
      <c r="CB467" s="57"/>
      <c r="CC467" s="57"/>
      <c r="CD467" s="57"/>
      <c r="CE467" s="57"/>
      <c r="CF467" s="57"/>
      <c r="CG467" s="57"/>
      <c r="CH467" s="57"/>
      <c r="CI467" s="57"/>
      <c r="CJ467" s="57"/>
      <c r="CK467" s="57"/>
      <c r="CL467" s="57"/>
      <c r="CM467" s="57"/>
      <c r="CN467" s="57"/>
      <c r="CO467" s="57"/>
      <c r="CP467" s="57"/>
      <c r="CQ467" s="57"/>
      <c r="CR467" s="57"/>
      <c r="CS467" s="57"/>
      <c r="CT467" s="57"/>
      <c r="CU467" s="57"/>
      <c r="CV467" s="57"/>
      <c r="CW467" s="57"/>
      <c r="CX467" s="57"/>
      <c r="CY467" s="57"/>
      <c r="CZ467" s="57"/>
      <c r="DA467" s="57"/>
      <c r="DB467" s="57"/>
      <c r="DC467" s="57"/>
      <c r="DD467" s="57"/>
      <c r="DE467" s="57"/>
      <c r="DF467" s="57"/>
      <c r="DG467" s="57"/>
      <c r="DH467" s="57"/>
      <c r="DI467" s="57"/>
      <c r="DJ467" s="57"/>
      <c r="DK467" s="57"/>
      <c r="DL467" s="57"/>
      <c r="DM467" s="57"/>
      <c r="DN467" s="57"/>
      <c r="DO467" s="57"/>
      <c r="DP467" s="57"/>
      <c r="DQ467" s="57"/>
      <c r="DR467" s="57"/>
      <c r="DS467" s="57"/>
      <c r="DT467" s="57"/>
      <c r="DU467" s="57"/>
      <c r="DV467" s="101"/>
      <c r="DW467" s="57"/>
      <c r="DX467" s="57"/>
      <c r="DY467" s="57"/>
      <c r="DZ467" s="57"/>
      <c r="EA467" s="57"/>
      <c r="EB467" s="57"/>
      <c r="EC467" s="57"/>
      <c r="ED467" s="57"/>
      <c r="EE467" s="57"/>
      <c r="EF467" s="57"/>
      <c r="EG467" s="57"/>
      <c r="EH467" s="57"/>
      <c r="EI467" s="57"/>
      <c r="EJ467" s="57"/>
      <c r="EK467" s="57"/>
      <c r="EL467" s="57"/>
      <c r="EM467" s="57"/>
      <c r="EN467" s="57"/>
      <c r="EO467" s="57"/>
      <c r="EP467" s="57"/>
      <c r="EQ467" s="101"/>
      <c r="ER467" s="557"/>
    </row>
    <row r="468" spans="1:148" ht="15" customHeight="1" x14ac:dyDescent="0.25">
      <c r="A468" s="625"/>
      <c r="B468" s="1343" t="str">
        <f t="shared" si="31"/>
        <v>Desk 43</v>
      </c>
      <c r="C468" s="1348" t="str">
        <f>IF(ISBLANK(TB!C229), "", TB!C229)</f>
        <v/>
      </c>
      <c r="D468" s="1348" t="str">
        <f>IF(ISBLANK(TB!D229), "", TB!D229)</f>
        <v/>
      </c>
      <c r="E468" s="1348" t="str">
        <f>IF(ISBLANK(TB!E229), "", TB!E229)</f>
        <v/>
      </c>
      <c r="F468" s="1348" t="str">
        <f>IF(ISBLANK(TB!F229), "", TB!F229)</f>
        <v/>
      </c>
      <c r="G468" s="57"/>
      <c r="H468" s="57"/>
      <c r="I468" s="57"/>
      <c r="J468" s="57"/>
      <c r="K468" s="57"/>
      <c r="L468" s="57"/>
      <c r="M468" s="57"/>
      <c r="N468" s="57"/>
      <c r="O468" s="57"/>
      <c r="P468" s="57"/>
      <c r="Q468" s="57"/>
      <c r="R468" s="57"/>
      <c r="S468" s="57"/>
      <c r="T468" s="57"/>
      <c r="U468" s="57"/>
      <c r="V468" s="57"/>
      <c r="W468" s="57"/>
      <c r="X468" s="57"/>
      <c r="Y468" s="57"/>
      <c r="Z468" s="57"/>
      <c r="AA468" s="57"/>
      <c r="AB468" s="57"/>
      <c r="AC468" s="57"/>
      <c r="AD468" s="57"/>
      <c r="AE468" s="57"/>
      <c r="AF468" s="57"/>
      <c r="AG468" s="57"/>
      <c r="AH468" s="57"/>
      <c r="AI468" s="57"/>
      <c r="AJ468" s="57"/>
      <c r="AK468" s="57"/>
      <c r="AL468" s="57"/>
      <c r="AM468" s="57"/>
      <c r="AN468" s="57"/>
      <c r="AO468" s="57"/>
      <c r="AP468" s="57"/>
      <c r="AQ468" s="57"/>
      <c r="AR468" s="57"/>
      <c r="AS468" s="57"/>
      <c r="AT468" s="57"/>
      <c r="AU468" s="57"/>
      <c r="AV468" s="57"/>
      <c r="AW468" s="57"/>
      <c r="AX468" s="57"/>
      <c r="AY468" s="57"/>
      <c r="AZ468" s="57"/>
      <c r="BA468" s="57"/>
      <c r="BB468" s="57"/>
      <c r="BC468" s="57"/>
      <c r="BD468" s="57"/>
      <c r="BE468" s="57"/>
      <c r="BF468" s="57"/>
      <c r="BG468" s="57"/>
      <c r="BH468" s="57"/>
      <c r="BI468" s="57"/>
      <c r="BJ468" s="57"/>
      <c r="BK468" s="57"/>
      <c r="BL468" s="57"/>
      <c r="BM468" s="57"/>
      <c r="BN468" s="57"/>
      <c r="BO468" s="57"/>
      <c r="BP468" s="57"/>
      <c r="BQ468" s="57"/>
      <c r="BR468" s="57"/>
      <c r="BS468" s="57"/>
      <c r="BT468" s="57"/>
      <c r="BU468" s="57"/>
      <c r="BV468" s="57"/>
      <c r="BW468" s="57"/>
      <c r="BX468" s="57"/>
      <c r="BY468" s="57"/>
      <c r="BZ468" s="57"/>
      <c r="CA468" s="57"/>
      <c r="CB468" s="57"/>
      <c r="CC468" s="57"/>
      <c r="CD468" s="57"/>
      <c r="CE468" s="57"/>
      <c r="CF468" s="57"/>
      <c r="CG468" s="57"/>
      <c r="CH468" s="57"/>
      <c r="CI468" s="57"/>
      <c r="CJ468" s="57"/>
      <c r="CK468" s="57"/>
      <c r="CL468" s="57"/>
      <c r="CM468" s="57"/>
      <c r="CN468" s="57"/>
      <c r="CO468" s="57"/>
      <c r="CP468" s="57"/>
      <c r="CQ468" s="57"/>
      <c r="CR468" s="57"/>
      <c r="CS468" s="57"/>
      <c r="CT468" s="57"/>
      <c r="CU468" s="57"/>
      <c r="CV468" s="57"/>
      <c r="CW468" s="57"/>
      <c r="CX468" s="57"/>
      <c r="CY468" s="57"/>
      <c r="CZ468" s="57"/>
      <c r="DA468" s="57"/>
      <c r="DB468" s="57"/>
      <c r="DC468" s="57"/>
      <c r="DD468" s="57"/>
      <c r="DE468" s="57"/>
      <c r="DF468" s="57"/>
      <c r="DG468" s="57"/>
      <c r="DH468" s="57"/>
      <c r="DI468" s="57"/>
      <c r="DJ468" s="57"/>
      <c r="DK468" s="57"/>
      <c r="DL468" s="57"/>
      <c r="DM468" s="57"/>
      <c r="DN468" s="57"/>
      <c r="DO468" s="57"/>
      <c r="DP468" s="57"/>
      <c r="DQ468" s="57"/>
      <c r="DR468" s="57"/>
      <c r="DS468" s="57"/>
      <c r="DT468" s="57"/>
      <c r="DU468" s="57"/>
      <c r="DV468" s="101"/>
      <c r="DW468" s="57"/>
      <c r="DX468" s="57"/>
      <c r="DY468" s="57"/>
      <c r="DZ468" s="57"/>
      <c r="EA468" s="57"/>
      <c r="EB468" s="57"/>
      <c r="EC468" s="57"/>
      <c r="ED468" s="57"/>
      <c r="EE468" s="57"/>
      <c r="EF468" s="57"/>
      <c r="EG468" s="57"/>
      <c r="EH468" s="57"/>
      <c r="EI468" s="57"/>
      <c r="EJ468" s="57"/>
      <c r="EK468" s="57"/>
      <c r="EL468" s="57"/>
      <c r="EM468" s="57"/>
      <c r="EN468" s="57"/>
      <c r="EO468" s="57"/>
      <c r="EP468" s="57"/>
      <c r="EQ468" s="101"/>
      <c r="ER468" s="557"/>
    </row>
    <row r="469" spans="1:148" ht="15" customHeight="1" x14ac:dyDescent="0.25">
      <c r="A469" s="625"/>
      <c r="B469" s="1343" t="str">
        <f t="shared" si="31"/>
        <v>Desk 44</v>
      </c>
      <c r="C469" s="1348" t="str">
        <f>IF(ISBLANK(TB!C230), "", TB!C230)</f>
        <v/>
      </c>
      <c r="D469" s="1348" t="str">
        <f>IF(ISBLANK(TB!D230), "", TB!D230)</f>
        <v/>
      </c>
      <c r="E469" s="1348" t="str">
        <f>IF(ISBLANK(TB!E230), "", TB!E230)</f>
        <v/>
      </c>
      <c r="F469" s="1348" t="str">
        <f>IF(ISBLANK(TB!F230), "", TB!F230)</f>
        <v/>
      </c>
      <c r="G469" s="57"/>
      <c r="H469" s="57"/>
      <c r="I469" s="57"/>
      <c r="J469" s="57"/>
      <c r="K469" s="57"/>
      <c r="L469" s="57"/>
      <c r="M469" s="57"/>
      <c r="N469" s="57"/>
      <c r="O469" s="57"/>
      <c r="P469" s="57"/>
      <c r="Q469" s="57"/>
      <c r="R469" s="57"/>
      <c r="S469" s="57"/>
      <c r="T469" s="57"/>
      <c r="U469" s="57"/>
      <c r="V469" s="57"/>
      <c r="W469" s="57"/>
      <c r="X469" s="57"/>
      <c r="Y469" s="57"/>
      <c r="Z469" s="57"/>
      <c r="AA469" s="57"/>
      <c r="AB469" s="57"/>
      <c r="AC469" s="57"/>
      <c r="AD469" s="57"/>
      <c r="AE469" s="57"/>
      <c r="AF469" s="57"/>
      <c r="AG469" s="57"/>
      <c r="AH469" s="57"/>
      <c r="AI469" s="57"/>
      <c r="AJ469" s="57"/>
      <c r="AK469" s="57"/>
      <c r="AL469" s="57"/>
      <c r="AM469" s="57"/>
      <c r="AN469" s="57"/>
      <c r="AO469" s="57"/>
      <c r="AP469" s="57"/>
      <c r="AQ469" s="57"/>
      <c r="AR469" s="57"/>
      <c r="AS469" s="57"/>
      <c r="AT469" s="57"/>
      <c r="AU469" s="57"/>
      <c r="AV469" s="57"/>
      <c r="AW469" s="57"/>
      <c r="AX469" s="57"/>
      <c r="AY469" s="57"/>
      <c r="AZ469" s="57"/>
      <c r="BA469" s="57"/>
      <c r="BB469" s="57"/>
      <c r="BC469" s="57"/>
      <c r="BD469" s="57"/>
      <c r="BE469" s="57"/>
      <c r="BF469" s="57"/>
      <c r="BG469" s="57"/>
      <c r="BH469" s="57"/>
      <c r="BI469" s="57"/>
      <c r="BJ469" s="57"/>
      <c r="BK469" s="57"/>
      <c r="BL469" s="57"/>
      <c r="BM469" s="57"/>
      <c r="BN469" s="57"/>
      <c r="BO469" s="57"/>
      <c r="BP469" s="57"/>
      <c r="BQ469" s="57"/>
      <c r="BR469" s="57"/>
      <c r="BS469" s="57"/>
      <c r="BT469" s="57"/>
      <c r="BU469" s="57"/>
      <c r="BV469" s="57"/>
      <c r="BW469" s="57"/>
      <c r="BX469" s="57"/>
      <c r="BY469" s="57"/>
      <c r="BZ469" s="57"/>
      <c r="CA469" s="57"/>
      <c r="CB469" s="57"/>
      <c r="CC469" s="57"/>
      <c r="CD469" s="57"/>
      <c r="CE469" s="57"/>
      <c r="CF469" s="57"/>
      <c r="CG469" s="57"/>
      <c r="CH469" s="57"/>
      <c r="CI469" s="57"/>
      <c r="CJ469" s="57"/>
      <c r="CK469" s="57"/>
      <c r="CL469" s="57"/>
      <c r="CM469" s="57"/>
      <c r="CN469" s="57"/>
      <c r="CO469" s="57"/>
      <c r="CP469" s="57"/>
      <c r="CQ469" s="57"/>
      <c r="CR469" s="57"/>
      <c r="CS469" s="57"/>
      <c r="CT469" s="57"/>
      <c r="CU469" s="57"/>
      <c r="CV469" s="57"/>
      <c r="CW469" s="57"/>
      <c r="CX469" s="57"/>
      <c r="CY469" s="57"/>
      <c r="CZ469" s="57"/>
      <c r="DA469" s="57"/>
      <c r="DB469" s="57"/>
      <c r="DC469" s="57"/>
      <c r="DD469" s="57"/>
      <c r="DE469" s="57"/>
      <c r="DF469" s="57"/>
      <c r="DG469" s="57"/>
      <c r="DH469" s="57"/>
      <c r="DI469" s="57"/>
      <c r="DJ469" s="57"/>
      <c r="DK469" s="57"/>
      <c r="DL469" s="57"/>
      <c r="DM469" s="57"/>
      <c r="DN469" s="57"/>
      <c r="DO469" s="57"/>
      <c r="DP469" s="57"/>
      <c r="DQ469" s="57"/>
      <c r="DR469" s="57"/>
      <c r="DS469" s="57"/>
      <c r="DT469" s="57"/>
      <c r="DU469" s="57"/>
      <c r="DV469" s="101"/>
      <c r="DW469" s="57"/>
      <c r="DX469" s="57"/>
      <c r="DY469" s="57"/>
      <c r="DZ469" s="57"/>
      <c r="EA469" s="57"/>
      <c r="EB469" s="57"/>
      <c r="EC469" s="57"/>
      <c r="ED469" s="57"/>
      <c r="EE469" s="57"/>
      <c r="EF469" s="57"/>
      <c r="EG469" s="57"/>
      <c r="EH469" s="57"/>
      <c r="EI469" s="57"/>
      <c r="EJ469" s="57"/>
      <c r="EK469" s="57"/>
      <c r="EL469" s="57"/>
      <c r="EM469" s="57"/>
      <c r="EN469" s="57"/>
      <c r="EO469" s="57"/>
      <c r="EP469" s="57"/>
      <c r="EQ469" s="101"/>
      <c r="ER469" s="557"/>
    </row>
    <row r="470" spans="1:148" ht="15" customHeight="1" x14ac:dyDescent="0.25">
      <c r="A470" s="625"/>
      <c r="B470" s="1343" t="str">
        <f t="shared" si="31"/>
        <v>Desk 45</v>
      </c>
      <c r="C470" s="1348" t="str">
        <f>IF(ISBLANK(TB!C231), "", TB!C231)</f>
        <v/>
      </c>
      <c r="D470" s="1348" t="str">
        <f>IF(ISBLANK(TB!D231), "", TB!D231)</f>
        <v/>
      </c>
      <c r="E470" s="1348" t="str">
        <f>IF(ISBLANK(TB!E231), "", TB!E231)</f>
        <v/>
      </c>
      <c r="F470" s="1348" t="str">
        <f>IF(ISBLANK(TB!F231), "", TB!F231)</f>
        <v/>
      </c>
      <c r="G470" s="57"/>
      <c r="H470" s="57"/>
      <c r="I470" s="57"/>
      <c r="J470" s="57"/>
      <c r="K470" s="57"/>
      <c r="L470" s="57"/>
      <c r="M470" s="57"/>
      <c r="N470" s="57"/>
      <c r="O470" s="57"/>
      <c r="P470" s="57"/>
      <c r="Q470" s="57"/>
      <c r="R470" s="57"/>
      <c r="S470" s="57"/>
      <c r="T470" s="57"/>
      <c r="U470" s="57"/>
      <c r="V470" s="57"/>
      <c r="W470" s="57"/>
      <c r="X470" s="57"/>
      <c r="Y470" s="57"/>
      <c r="Z470" s="57"/>
      <c r="AA470" s="57"/>
      <c r="AB470" s="57"/>
      <c r="AC470" s="57"/>
      <c r="AD470" s="57"/>
      <c r="AE470" s="57"/>
      <c r="AF470" s="57"/>
      <c r="AG470" s="57"/>
      <c r="AH470" s="57"/>
      <c r="AI470" s="57"/>
      <c r="AJ470" s="57"/>
      <c r="AK470" s="57"/>
      <c r="AL470" s="57"/>
      <c r="AM470" s="57"/>
      <c r="AN470" s="57"/>
      <c r="AO470" s="57"/>
      <c r="AP470" s="57"/>
      <c r="AQ470" s="57"/>
      <c r="AR470" s="57"/>
      <c r="AS470" s="57"/>
      <c r="AT470" s="57"/>
      <c r="AU470" s="57"/>
      <c r="AV470" s="57"/>
      <c r="AW470" s="57"/>
      <c r="AX470" s="57"/>
      <c r="AY470" s="57"/>
      <c r="AZ470" s="57"/>
      <c r="BA470" s="57"/>
      <c r="BB470" s="57"/>
      <c r="BC470" s="57"/>
      <c r="BD470" s="57"/>
      <c r="BE470" s="57"/>
      <c r="BF470" s="57"/>
      <c r="BG470" s="57"/>
      <c r="BH470" s="57"/>
      <c r="BI470" s="57"/>
      <c r="BJ470" s="57"/>
      <c r="BK470" s="57"/>
      <c r="BL470" s="57"/>
      <c r="BM470" s="57"/>
      <c r="BN470" s="57"/>
      <c r="BO470" s="57"/>
      <c r="BP470" s="57"/>
      <c r="BQ470" s="57"/>
      <c r="BR470" s="57"/>
      <c r="BS470" s="57"/>
      <c r="BT470" s="57"/>
      <c r="BU470" s="57"/>
      <c r="BV470" s="57"/>
      <c r="BW470" s="57"/>
      <c r="BX470" s="57"/>
      <c r="BY470" s="57"/>
      <c r="BZ470" s="57"/>
      <c r="CA470" s="57"/>
      <c r="CB470" s="57"/>
      <c r="CC470" s="57"/>
      <c r="CD470" s="57"/>
      <c r="CE470" s="57"/>
      <c r="CF470" s="57"/>
      <c r="CG470" s="57"/>
      <c r="CH470" s="57"/>
      <c r="CI470" s="57"/>
      <c r="CJ470" s="57"/>
      <c r="CK470" s="57"/>
      <c r="CL470" s="57"/>
      <c r="CM470" s="57"/>
      <c r="CN470" s="57"/>
      <c r="CO470" s="57"/>
      <c r="CP470" s="57"/>
      <c r="CQ470" s="57"/>
      <c r="CR470" s="57"/>
      <c r="CS470" s="57"/>
      <c r="CT470" s="57"/>
      <c r="CU470" s="57"/>
      <c r="CV470" s="57"/>
      <c r="CW470" s="57"/>
      <c r="CX470" s="57"/>
      <c r="CY470" s="57"/>
      <c r="CZ470" s="57"/>
      <c r="DA470" s="57"/>
      <c r="DB470" s="57"/>
      <c r="DC470" s="57"/>
      <c r="DD470" s="57"/>
      <c r="DE470" s="57"/>
      <c r="DF470" s="57"/>
      <c r="DG470" s="57"/>
      <c r="DH470" s="57"/>
      <c r="DI470" s="57"/>
      <c r="DJ470" s="57"/>
      <c r="DK470" s="57"/>
      <c r="DL470" s="57"/>
      <c r="DM470" s="57"/>
      <c r="DN470" s="57"/>
      <c r="DO470" s="57"/>
      <c r="DP470" s="57"/>
      <c r="DQ470" s="57"/>
      <c r="DR470" s="57"/>
      <c r="DS470" s="57"/>
      <c r="DT470" s="57"/>
      <c r="DU470" s="57"/>
      <c r="DV470" s="101"/>
      <c r="DW470" s="57"/>
      <c r="DX470" s="57"/>
      <c r="DY470" s="57"/>
      <c r="DZ470" s="57"/>
      <c r="EA470" s="57"/>
      <c r="EB470" s="57"/>
      <c r="EC470" s="57"/>
      <c r="ED470" s="57"/>
      <c r="EE470" s="57"/>
      <c r="EF470" s="57"/>
      <c r="EG470" s="57"/>
      <c r="EH470" s="57"/>
      <c r="EI470" s="57"/>
      <c r="EJ470" s="57"/>
      <c r="EK470" s="57"/>
      <c r="EL470" s="57"/>
      <c r="EM470" s="57"/>
      <c r="EN470" s="57"/>
      <c r="EO470" s="57"/>
      <c r="EP470" s="57"/>
      <c r="EQ470" s="101"/>
      <c r="ER470" s="557"/>
    </row>
    <row r="471" spans="1:148" ht="15" customHeight="1" x14ac:dyDescent="0.25">
      <c r="A471" s="625"/>
      <c r="B471" s="1343" t="str">
        <f t="shared" si="31"/>
        <v>Desk 46</v>
      </c>
      <c r="C471" s="1348" t="str">
        <f>IF(ISBLANK(TB!C232), "", TB!C232)</f>
        <v/>
      </c>
      <c r="D471" s="1348" t="str">
        <f>IF(ISBLANK(TB!D232), "", TB!D232)</f>
        <v/>
      </c>
      <c r="E471" s="1348" t="str">
        <f>IF(ISBLANK(TB!E232), "", TB!E232)</f>
        <v/>
      </c>
      <c r="F471" s="1348" t="str">
        <f>IF(ISBLANK(TB!F232), "", TB!F232)</f>
        <v/>
      </c>
      <c r="G471" s="57"/>
      <c r="H471" s="57"/>
      <c r="I471" s="57"/>
      <c r="J471" s="57"/>
      <c r="K471" s="57"/>
      <c r="L471" s="57"/>
      <c r="M471" s="57"/>
      <c r="N471" s="57"/>
      <c r="O471" s="57"/>
      <c r="P471" s="57"/>
      <c r="Q471" s="57"/>
      <c r="R471" s="57"/>
      <c r="S471" s="57"/>
      <c r="T471" s="57"/>
      <c r="U471" s="57"/>
      <c r="V471" s="57"/>
      <c r="W471" s="57"/>
      <c r="X471" s="57"/>
      <c r="Y471" s="57"/>
      <c r="Z471" s="57"/>
      <c r="AA471" s="57"/>
      <c r="AB471" s="57"/>
      <c r="AC471" s="57"/>
      <c r="AD471" s="57"/>
      <c r="AE471" s="57"/>
      <c r="AF471" s="57"/>
      <c r="AG471" s="57"/>
      <c r="AH471" s="57"/>
      <c r="AI471" s="57"/>
      <c r="AJ471" s="57"/>
      <c r="AK471" s="57"/>
      <c r="AL471" s="57"/>
      <c r="AM471" s="57"/>
      <c r="AN471" s="57"/>
      <c r="AO471" s="57"/>
      <c r="AP471" s="57"/>
      <c r="AQ471" s="57"/>
      <c r="AR471" s="57"/>
      <c r="AS471" s="57"/>
      <c r="AT471" s="57"/>
      <c r="AU471" s="57"/>
      <c r="AV471" s="57"/>
      <c r="AW471" s="57"/>
      <c r="AX471" s="57"/>
      <c r="AY471" s="57"/>
      <c r="AZ471" s="57"/>
      <c r="BA471" s="57"/>
      <c r="BB471" s="57"/>
      <c r="BC471" s="57"/>
      <c r="BD471" s="57"/>
      <c r="BE471" s="57"/>
      <c r="BF471" s="57"/>
      <c r="BG471" s="57"/>
      <c r="BH471" s="57"/>
      <c r="BI471" s="57"/>
      <c r="BJ471" s="57"/>
      <c r="BK471" s="57"/>
      <c r="BL471" s="57"/>
      <c r="BM471" s="57"/>
      <c r="BN471" s="57"/>
      <c r="BO471" s="57"/>
      <c r="BP471" s="57"/>
      <c r="BQ471" s="57"/>
      <c r="BR471" s="57"/>
      <c r="BS471" s="57"/>
      <c r="BT471" s="57"/>
      <c r="BU471" s="57"/>
      <c r="BV471" s="57"/>
      <c r="BW471" s="57"/>
      <c r="BX471" s="57"/>
      <c r="BY471" s="57"/>
      <c r="BZ471" s="57"/>
      <c r="CA471" s="57"/>
      <c r="CB471" s="57"/>
      <c r="CC471" s="57"/>
      <c r="CD471" s="57"/>
      <c r="CE471" s="57"/>
      <c r="CF471" s="57"/>
      <c r="CG471" s="57"/>
      <c r="CH471" s="57"/>
      <c r="CI471" s="57"/>
      <c r="CJ471" s="57"/>
      <c r="CK471" s="57"/>
      <c r="CL471" s="57"/>
      <c r="CM471" s="57"/>
      <c r="CN471" s="57"/>
      <c r="CO471" s="57"/>
      <c r="CP471" s="57"/>
      <c r="CQ471" s="57"/>
      <c r="CR471" s="57"/>
      <c r="CS471" s="57"/>
      <c r="CT471" s="57"/>
      <c r="CU471" s="57"/>
      <c r="CV471" s="57"/>
      <c r="CW471" s="57"/>
      <c r="CX471" s="57"/>
      <c r="CY471" s="57"/>
      <c r="CZ471" s="57"/>
      <c r="DA471" s="57"/>
      <c r="DB471" s="57"/>
      <c r="DC471" s="57"/>
      <c r="DD471" s="57"/>
      <c r="DE471" s="57"/>
      <c r="DF471" s="57"/>
      <c r="DG471" s="57"/>
      <c r="DH471" s="57"/>
      <c r="DI471" s="57"/>
      <c r="DJ471" s="57"/>
      <c r="DK471" s="57"/>
      <c r="DL471" s="57"/>
      <c r="DM471" s="57"/>
      <c r="DN471" s="57"/>
      <c r="DO471" s="57"/>
      <c r="DP471" s="57"/>
      <c r="DQ471" s="57"/>
      <c r="DR471" s="57"/>
      <c r="DS471" s="57"/>
      <c r="DT471" s="57"/>
      <c r="DU471" s="57"/>
      <c r="DV471" s="101"/>
      <c r="DW471" s="57"/>
      <c r="DX471" s="57"/>
      <c r="DY471" s="57"/>
      <c r="DZ471" s="57"/>
      <c r="EA471" s="57"/>
      <c r="EB471" s="57"/>
      <c r="EC471" s="57"/>
      <c r="ED471" s="57"/>
      <c r="EE471" s="57"/>
      <c r="EF471" s="57"/>
      <c r="EG471" s="57"/>
      <c r="EH471" s="57"/>
      <c r="EI471" s="57"/>
      <c r="EJ471" s="57"/>
      <c r="EK471" s="57"/>
      <c r="EL471" s="57"/>
      <c r="EM471" s="57"/>
      <c r="EN471" s="57"/>
      <c r="EO471" s="57"/>
      <c r="EP471" s="57"/>
      <c r="EQ471" s="101"/>
      <c r="ER471" s="557"/>
    </row>
    <row r="472" spans="1:148" ht="15" customHeight="1" x14ac:dyDescent="0.25">
      <c r="A472" s="625"/>
      <c r="B472" s="1343" t="str">
        <f t="shared" si="31"/>
        <v>Desk 47</v>
      </c>
      <c r="C472" s="1348" t="str">
        <f>IF(ISBLANK(TB!C233), "", TB!C233)</f>
        <v/>
      </c>
      <c r="D472" s="1348" t="str">
        <f>IF(ISBLANK(TB!D233), "", TB!D233)</f>
        <v/>
      </c>
      <c r="E472" s="1348" t="str">
        <f>IF(ISBLANK(TB!E233), "", TB!E233)</f>
        <v/>
      </c>
      <c r="F472" s="1348" t="str">
        <f>IF(ISBLANK(TB!F233), "", TB!F233)</f>
        <v/>
      </c>
      <c r="G472" s="57"/>
      <c r="H472" s="57"/>
      <c r="I472" s="57"/>
      <c r="J472" s="57"/>
      <c r="K472" s="57"/>
      <c r="L472" s="57"/>
      <c r="M472" s="57"/>
      <c r="N472" s="57"/>
      <c r="O472" s="57"/>
      <c r="P472" s="57"/>
      <c r="Q472" s="57"/>
      <c r="R472" s="57"/>
      <c r="S472" s="57"/>
      <c r="T472" s="57"/>
      <c r="U472" s="57"/>
      <c r="V472" s="57"/>
      <c r="W472" s="57"/>
      <c r="X472" s="57"/>
      <c r="Y472" s="57"/>
      <c r="Z472" s="57"/>
      <c r="AA472" s="57"/>
      <c r="AB472" s="57"/>
      <c r="AC472" s="57"/>
      <c r="AD472" s="57"/>
      <c r="AE472" s="57"/>
      <c r="AF472" s="57"/>
      <c r="AG472" s="57"/>
      <c r="AH472" s="57"/>
      <c r="AI472" s="57"/>
      <c r="AJ472" s="57"/>
      <c r="AK472" s="57"/>
      <c r="AL472" s="57"/>
      <c r="AM472" s="57"/>
      <c r="AN472" s="57"/>
      <c r="AO472" s="57"/>
      <c r="AP472" s="57"/>
      <c r="AQ472" s="57"/>
      <c r="AR472" s="57"/>
      <c r="AS472" s="57"/>
      <c r="AT472" s="57"/>
      <c r="AU472" s="57"/>
      <c r="AV472" s="57"/>
      <c r="AW472" s="57"/>
      <c r="AX472" s="57"/>
      <c r="AY472" s="57"/>
      <c r="AZ472" s="57"/>
      <c r="BA472" s="57"/>
      <c r="BB472" s="57"/>
      <c r="BC472" s="57"/>
      <c r="BD472" s="57"/>
      <c r="BE472" s="57"/>
      <c r="BF472" s="57"/>
      <c r="BG472" s="57"/>
      <c r="BH472" s="57"/>
      <c r="BI472" s="57"/>
      <c r="BJ472" s="57"/>
      <c r="BK472" s="57"/>
      <c r="BL472" s="57"/>
      <c r="BM472" s="57"/>
      <c r="BN472" s="57"/>
      <c r="BO472" s="57"/>
      <c r="BP472" s="57"/>
      <c r="BQ472" s="57"/>
      <c r="BR472" s="57"/>
      <c r="BS472" s="57"/>
      <c r="BT472" s="57"/>
      <c r="BU472" s="57"/>
      <c r="BV472" s="57"/>
      <c r="BW472" s="57"/>
      <c r="BX472" s="57"/>
      <c r="BY472" s="57"/>
      <c r="BZ472" s="57"/>
      <c r="CA472" s="57"/>
      <c r="CB472" s="57"/>
      <c r="CC472" s="57"/>
      <c r="CD472" s="57"/>
      <c r="CE472" s="57"/>
      <c r="CF472" s="57"/>
      <c r="CG472" s="57"/>
      <c r="CH472" s="57"/>
      <c r="CI472" s="57"/>
      <c r="CJ472" s="57"/>
      <c r="CK472" s="57"/>
      <c r="CL472" s="57"/>
      <c r="CM472" s="57"/>
      <c r="CN472" s="57"/>
      <c r="CO472" s="57"/>
      <c r="CP472" s="57"/>
      <c r="CQ472" s="57"/>
      <c r="CR472" s="57"/>
      <c r="CS472" s="57"/>
      <c r="CT472" s="57"/>
      <c r="CU472" s="57"/>
      <c r="CV472" s="57"/>
      <c r="CW472" s="57"/>
      <c r="CX472" s="57"/>
      <c r="CY472" s="57"/>
      <c r="CZ472" s="57"/>
      <c r="DA472" s="57"/>
      <c r="DB472" s="57"/>
      <c r="DC472" s="57"/>
      <c r="DD472" s="57"/>
      <c r="DE472" s="57"/>
      <c r="DF472" s="57"/>
      <c r="DG472" s="57"/>
      <c r="DH472" s="57"/>
      <c r="DI472" s="57"/>
      <c r="DJ472" s="57"/>
      <c r="DK472" s="57"/>
      <c r="DL472" s="57"/>
      <c r="DM472" s="57"/>
      <c r="DN472" s="57"/>
      <c r="DO472" s="57"/>
      <c r="DP472" s="57"/>
      <c r="DQ472" s="57"/>
      <c r="DR472" s="57"/>
      <c r="DS472" s="57"/>
      <c r="DT472" s="57"/>
      <c r="DU472" s="57"/>
      <c r="DV472" s="101"/>
      <c r="DW472" s="57"/>
      <c r="DX472" s="57"/>
      <c r="DY472" s="57"/>
      <c r="DZ472" s="57"/>
      <c r="EA472" s="57"/>
      <c r="EB472" s="57"/>
      <c r="EC472" s="57"/>
      <c r="ED472" s="57"/>
      <c r="EE472" s="57"/>
      <c r="EF472" s="57"/>
      <c r="EG472" s="57"/>
      <c r="EH472" s="57"/>
      <c r="EI472" s="57"/>
      <c r="EJ472" s="57"/>
      <c r="EK472" s="57"/>
      <c r="EL472" s="57"/>
      <c r="EM472" s="57"/>
      <c r="EN472" s="57"/>
      <c r="EO472" s="57"/>
      <c r="EP472" s="57"/>
      <c r="EQ472" s="101"/>
      <c r="ER472" s="557"/>
    </row>
    <row r="473" spans="1:148" ht="15" customHeight="1" x14ac:dyDescent="0.25">
      <c r="A473" s="625"/>
      <c r="B473" s="1343" t="str">
        <f t="shared" si="31"/>
        <v>Desk 48</v>
      </c>
      <c r="C473" s="1348" t="str">
        <f>IF(ISBLANK(TB!C234), "", TB!C234)</f>
        <v/>
      </c>
      <c r="D473" s="1348" t="str">
        <f>IF(ISBLANK(TB!D234), "", TB!D234)</f>
        <v/>
      </c>
      <c r="E473" s="1348" t="str">
        <f>IF(ISBLANK(TB!E234), "", TB!E234)</f>
        <v/>
      </c>
      <c r="F473" s="1348" t="str">
        <f>IF(ISBLANK(TB!F234), "", TB!F234)</f>
        <v/>
      </c>
      <c r="G473" s="57"/>
      <c r="H473" s="57"/>
      <c r="I473" s="57"/>
      <c r="J473" s="57"/>
      <c r="K473" s="57"/>
      <c r="L473" s="57"/>
      <c r="M473" s="57"/>
      <c r="N473" s="57"/>
      <c r="O473" s="57"/>
      <c r="P473" s="57"/>
      <c r="Q473" s="57"/>
      <c r="R473" s="57"/>
      <c r="S473" s="57"/>
      <c r="T473" s="57"/>
      <c r="U473" s="57"/>
      <c r="V473" s="57"/>
      <c r="W473" s="57"/>
      <c r="X473" s="57"/>
      <c r="Y473" s="57"/>
      <c r="Z473" s="57"/>
      <c r="AA473" s="57"/>
      <c r="AB473" s="57"/>
      <c r="AC473" s="57"/>
      <c r="AD473" s="57"/>
      <c r="AE473" s="57"/>
      <c r="AF473" s="57"/>
      <c r="AG473" s="57"/>
      <c r="AH473" s="57"/>
      <c r="AI473" s="57"/>
      <c r="AJ473" s="57"/>
      <c r="AK473" s="57"/>
      <c r="AL473" s="57"/>
      <c r="AM473" s="57"/>
      <c r="AN473" s="57"/>
      <c r="AO473" s="57"/>
      <c r="AP473" s="57"/>
      <c r="AQ473" s="57"/>
      <c r="AR473" s="57"/>
      <c r="AS473" s="57"/>
      <c r="AT473" s="57"/>
      <c r="AU473" s="57"/>
      <c r="AV473" s="57"/>
      <c r="AW473" s="57"/>
      <c r="AX473" s="57"/>
      <c r="AY473" s="57"/>
      <c r="AZ473" s="57"/>
      <c r="BA473" s="57"/>
      <c r="BB473" s="57"/>
      <c r="BC473" s="57"/>
      <c r="BD473" s="57"/>
      <c r="BE473" s="57"/>
      <c r="BF473" s="57"/>
      <c r="BG473" s="57"/>
      <c r="BH473" s="57"/>
      <c r="BI473" s="57"/>
      <c r="BJ473" s="57"/>
      <c r="BK473" s="57"/>
      <c r="BL473" s="57"/>
      <c r="BM473" s="57"/>
      <c r="BN473" s="57"/>
      <c r="BO473" s="57"/>
      <c r="BP473" s="57"/>
      <c r="BQ473" s="57"/>
      <c r="BR473" s="57"/>
      <c r="BS473" s="57"/>
      <c r="BT473" s="57"/>
      <c r="BU473" s="57"/>
      <c r="BV473" s="57"/>
      <c r="BW473" s="57"/>
      <c r="BX473" s="57"/>
      <c r="BY473" s="57"/>
      <c r="BZ473" s="57"/>
      <c r="CA473" s="57"/>
      <c r="CB473" s="57"/>
      <c r="CC473" s="57"/>
      <c r="CD473" s="57"/>
      <c r="CE473" s="57"/>
      <c r="CF473" s="57"/>
      <c r="CG473" s="57"/>
      <c r="CH473" s="57"/>
      <c r="CI473" s="57"/>
      <c r="CJ473" s="57"/>
      <c r="CK473" s="57"/>
      <c r="CL473" s="57"/>
      <c r="CM473" s="57"/>
      <c r="CN473" s="57"/>
      <c r="CO473" s="57"/>
      <c r="CP473" s="57"/>
      <c r="CQ473" s="57"/>
      <c r="CR473" s="57"/>
      <c r="CS473" s="57"/>
      <c r="CT473" s="57"/>
      <c r="CU473" s="57"/>
      <c r="CV473" s="57"/>
      <c r="CW473" s="57"/>
      <c r="CX473" s="57"/>
      <c r="CY473" s="57"/>
      <c r="CZ473" s="57"/>
      <c r="DA473" s="57"/>
      <c r="DB473" s="57"/>
      <c r="DC473" s="57"/>
      <c r="DD473" s="57"/>
      <c r="DE473" s="57"/>
      <c r="DF473" s="57"/>
      <c r="DG473" s="57"/>
      <c r="DH473" s="57"/>
      <c r="DI473" s="57"/>
      <c r="DJ473" s="57"/>
      <c r="DK473" s="57"/>
      <c r="DL473" s="57"/>
      <c r="DM473" s="57"/>
      <c r="DN473" s="57"/>
      <c r="DO473" s="57"/>
      <c r="DP473" s="57"/>
      <c r="DQ473" s="57"/>
      <c r="DR473" s="57"/>
      <c r="DS473" s="57"/>
      <c r="DT473" s="57"/>
      <c r="DU473" s="57"/>
      <c r="DV473" s="101"/>
      <c r="DW473" s="57"/>
      <c r="DX473" s="57"/>
      <c r="DY473" s="57"/>
      <c r="DZ473" s="57"/>
      <c r="EA473" s="57"/>
      <c r="EB473" s="57"/>
      <c r="EC473" s="57"/>
      <c r="ED473" s="57"/>
      <c r="EE473" s="57"/>
      <c r="EF473" s="57"/>
      <c r="EG473" s="57"/>
      <c r="EH473" s="57"/>
      <c r="EI473" s="57"/>
      <c r="EJ473" s="57"/>
      <c r="EK473" s="57"/>
      <c r="EL473" s="57"/>
      <c r="EM473" s="57"/>
      <c r="EN473" s="57"/>
      <c r="EO473" s="57"/>
      <c r="EP473" s="57"/>
      <c r="EQ473" s="101"/>
      <c r="ER473" s="557"/>
    </row>
    <row r="474" spans="1:148" ht="15" customHeight="1" x14ac:dyDescent="0.25">
      <c r="A474" s="625"/>
      <c r="B474" s="1343" t="str">
        <f t="shared" si="31"/>
        <v>Desk 49</v>
      </c>
      <c r="C474" s="1348" t="str">
        <f>IF(ISBLANK(TB!C235), "", TB!C235)</f>
        <v/>
      </c>
      <c r="D474" s="1348" t="str">
        <f>IF(ISBLANK(TB!D235), "", TB!D235)</f>
        <v/>
      </c>
      <c r="E474" s="1348" t="str">
        <f>IF(ISBLANK(TB!E235), "", TB!E235)</f>
        <v/>
      </c>
      <c r="F474" s="1348" t="str">
        <f>IF(ISBLANK(TB!F235), "", TB!F235)</f>
        <v/>
      </c>
      <c r="G474" s="57"/>
      <c r="H474" s="57"/>
      <c r="I474" s="57"/>
      <c r="J474" s="57"/>
      <c r="K474" s="57"/>
      <c r="L474" s="57"/>
      <c r="M474" s="57"/>
      <c r="N474" s="57"/>
      <c r="O474" s="57"/>
      <c r="P474" s="57"/>
      <c r="Q474" s="57"/>
      <c r="R474" s="57"/>
      <c r="S474" s="57"/>
      <c r="T474" s="57"/>
      <c r="U474" s="57"/>
      <c r="V474" s="57"/>
      <c r="W474" s="57"/>
      <c r="X474" s="57"/>
      <c r="Y474" s="57"/>
      <c r="Z474" s="57"/>
      <c r="AA474" s="57"/>
      <c r="AB474" s="57"/>
      <c r="AC474" s="57"/>
      <c r="AD474" s="57"/>
      <c r="AE474" s="57"/>
      <c r="AF474" s="57"/>
      <c r="AG474" s="57"/>
      <c r="AH474" s="57"/>
      <c r="AI474" s="57"/>
      <c r="AJ474" s="57"/>
      <c r="AK474" s="57"/>
      <c r="AL474" s="57"/>
      <c r="AM474" s="57"/>
      <c r="AN474" s="57"/>
      <c r="AO474" s="57"/>
      <c r="AP474" s="57"/>
      <c r="AQ474" s="57"/>
      <c r="AR474" s="57"/>
      <c r="AS474" s="57"/>
      <c r="AT474" s="57"/>
      <c r="AU474" s="57"/>
      <c r="AV474" s="57"/>
      <c r="AW474" s="57"/>
      <c r="AX474" s="57"/>
      <c r="AY474" s="57"/>
      <c r="AZ474" s="57"/>
      <c r="BA474" s="57"/>
      <c r="BB474" s="57"/>
      <c r="BC474" s="57"/>
      <c r="BD474" s="57"/>
      <c r="BE474" s="57"/>
      <c r="BF474" s="57"/>
      <c r="BG474" s="57"/>
      <c r="BH474" s="57"/>
      <c r="BI474" s="57"/>
      <c r="BJ474" s="57"/>
      <c r="BK474" s="57"/>
      <c r="BL474" s="57"/>
      <c r="BM474" s="57"/>
      <c r="BN474" s="57"/>
      <c r="BO474" s="57"/>
      <c r="BP474" s="57"/>
      <c r="BQ474" s="57"/>
      <c r="BR474" s="57"/>
      <c r="BS474" s="57"/>
      <c r="BT474" s="57"/>
      <c r="BU474" s="57"/>
      <c r="BV474" s="57"/>
      <c r="BW474" s="57"/>
      <c r="BX474" s="57"/>
      <c r="BY474" s="57"/>
      <c r="BZ474" s="57"/>
      <c r="CA474" s="57"/>
      <c r="CB474" s="57"/>
      <c r="CC474" s="57"/>
      <c r="CD474" s="57"/>
      <c r="CE474" s="57"/>
      <c r="CF474" s="57"/>
      <c r="CG474" s="57"/>
      <c r="CH474" s="57"/>
      <c r="CI474" s="57"/>
      <c r="CJ474" s="57"/>
      <c r="CK474" s="57"/>
      <c r="CL474" s="57"/>
      <c r="CM474" s="57"/>
      <c r="CN474" s="57"/>
      <c r="CO474" s="57"/>
      <c r="CP474" s="57"/>
      <c r="CQ474" s="57"/>
      <c r="CR474" s="57"/>
      <c r="CS474" s="57"/>
      <c r="CT474" s="57"/>
      <c r="CU474" s="57"/>
      <c r="CV474" s="57"/>
      <c r="CW474" s="57"/>
      <c r="CX474" s="57"/>
      <c r="CY474" s="57"/>
      <c r="CZ474" s="57"/>
      <c r="DA474" s="57"/>
      <c r="DB474" s="57"/>
      <c r="DC474" s="57"/>
      <c r="DD474" s="57"/>
      <c r="DE474" s="57"/>
      <c r="DF474" s="57"/>
      <c r="DG474" s="57"/>
      <c r="DH474" s="57"/>
      <c r="DI474" s="57"/>
      <c r="DJ474" s="57"/>
      <c r="DK474" s="57"/>
      <c r="DL474" s="57"/>
      <c r="DM474" s="57"/>
      <c r="DN474" s="57"/>
      <c r="DO474" s="57"/>
      <c r="DP474" s="57"/>
      <c r="DQ474" s="57"/>
      <c r="DR474" s="57"/>
      <c r="DS474" s="57"/>
      <c r="DT474" s="57"/>
      <c r="DU474" s="57"/>
      <c r="DV474" s="101"/>
      <c r="DW474" s="57"/>
      <c r="DX474" s="57"/>
      <c r="DY474" s="57"/>
      <c r="DZ474" s="57"/>
      <c r="EA474" s="57"/>
      <c r="EB474" s="57"/>
      <c r="EC474" s="57"/>
      <c r="ED474" s="57"/>
      <c r="EE474" s="57"/>
      <c r="EF474" s="57"/>
      <c r="EG474" s="57"/>
      <c r="EH474" s="57"/>
      <c r="EI474" s="57"/>
      <c r="EJ474" s="57"/>
      <c r="EK474" s="57"/>
      <c r="EL474" s="57"/>
      <c r="EM474" s="57"/>
      <c r="EN474" s="57"/>
      <c r="EO474" s="57"/>
      <c r="EP474" s="57"/>
      <c r="EQ474" s="101"/>
      <c r="ER474" s="557"/>
    </row>
    <row r="475" spans="1:148" ht="15" customHeight="1" x14ac:dyDescent="0.25">
      <c r="A475" s="625"/>
      <c r="B475" s="1343" t="str">
        <f t="shared" si="31"/>
        <v>Desk 50</v>
      </c>
      <c r="C475" s="1348" t="str">
        <f>IF(ISBLANK(TB!C236), "", TB!C236)</f>
        <v/>
      </c>
      <c r="D475" s="1348" t="str">
        <f>IF(ISBLANK(TB!D236), "", TB!D236)</f>
        <v/>
      </c>
      <c r="E475" s="1348" t="str">
        <f>IF(ISBLANK(TB!E236), "", TB!E236)</f>
        <v/>
      </c>
      <c r="F475" s="1348" t="str">
        <f>IF(ISBLANK(TB!F236), "", TB!F236)</f>
        <v/>
      </c>
      <c r="G475" s="57"/>
      <c r="H475" s="57"/>
      <c r="I475" s="57"/>
      <c r="J475" s="57"/>
      <c r="K475" s="57"/>
      <c r="L475" s="57"/>
      <c r="M475" s="57"/>
      <c r="N475" s="57"/>
      <c r="O475" s="57"/>
      <c r="P475" s="57"/>
      <c r="Q475" s="57"/>
      <c r="R475" s="57"/>
      <c r="S475" s="57"/>
      <c r="T475" s="57"/>
      <c r="U475" s="57"/>
      <c r="V475" s="57"/>
      <c r="W475" s="57"/>
      <c r="X475" s="57"/>
      <c r="Y475" s="57"/>
      <c r="Z475" s="57"/>
      <c r="AA475" s="57"/>
      <c r="AB475" s="57"/>
      <c r="AC475" s="57"/>
      <c r="AD475" s="57"/>
      <c r="AE475" s="57"/>
      <c r="AF475" s="57"/>
      <c r="AG475" s="57"/>
      <c r="AH475" s="57"/>
      <c r="AI475" s="57"/>
      <c r="AJ475" s="57"/>
      <c r="AK475" s="57"/>
      <c r="AL475" s="57"/>
      <c r="AM475" s="57"/>
      <c r="AN475" s="57"/>
      <c r="AO475" s="57"/>
      <c r="AP475" s="57"/>
      <c r="AQ475" s="57"/>
      <c r="AR475" s="57"/>
      <c r="AS475" s="57"/>
      <c r="AT475" s="57"/>
      <c r="AU475" s="57"/>
      <c r="AV475" s="57"/>
      <c r="AW475" s="57"/>
      <c r="AX475" s="57"/>
      <c r="AY475" s="57"/>
      <c r="AZ475" s="57"/>
      <c r="BA475" s="57"/>
      <c r="BB475" s="57"/>
      <c r="BC475" s="57"/>
      <c r="BD475" s="57"/>
      <c r="BE475" s="57"/>
      <c r="BF475" s="57"/>
      <c r="BG475" s="57"/>
      <c r="BH475" s="57"/>
      <c r="BI475" s="57"/>
      <c r="BJ475" s="57"/>
      <c r="BK475" s="57"/>
      <c r="BL475" s="57"/>
      <c r="BM475" s="57"/>
      <c r="BN475" s="57"/>
      <c r="BO475" s="57"/>
      <c r="BP475" s="57"/>
      <c r="BQ475" s="57"/>
      <c r="BR475" s="57"/>
      <c r="BS475" s="57"/>
      <c r="BT475" s="57"/>
      <c r="BU475" s="57"/>
      <c r="BV475" s="57"/>
      <c r="BW475" s="57"/>
      <c r="BX475" s="57"/>
      <c r="BY475" s="57"/>
      <c r="BZ475" s="57"/>
      <c r="CA475" s="57"/>
      <c r="CB475" s="57"/>
      <c r="CC475" s="57"/>
      <c r="CD475" s="57"/>
      <c r="CE475" s="57"/>
      <c r="CF475" s="57"/>
      <c r="CG475" s="57"/>
      <c r="CH475" s="57"/>
      <c r="CI475" s="57"/>
      <c r="CJ475" s="57"/>
      <c r="CK475" s="57"/>
      <c r="CL475" s="57"/>
      <c r="CM475" s="57"/>
      <c r="CN475" s="57"/>
      <c r="CO475" s="57"/>
      <c r="CP475" s="57"/>
      <c r="CQ475" s="57"/>
      <c r="CR475" s="57"/>
      <c r="CS475" s="57"/>
      <c r="CT475" s="57"/>
      <c r="CU475" s="57"/>
      <c r="CV475" s="57"/>
      <c r="CW475" s="57"/>
      <c r="CX475" s="57"/>
      <c r="CY475" s="57"/>
      <c r="CZ475" s="57"/>
      <c r="DA475" s="57"/>
      <c r="DB475" s="57"/>
      <c r="DC475" s="57"/>
      <c r="DD475" s="57"/>
      <c r="DE475" s="57"/>
      <c r="DF475" s="57"/>
      <c r="DG475" s="57"/>
      <c r="DH475" s="57"/>
      <c r="DI475" s="57"/>
      <c r="DJ475" s="57"/>
      <c r="DK475" s="57"/>
      <c r="DL475" s="57"/>
      <c r="DM475" s="57"/>
      <c r="DN475" s="57"/>
      <c r="DO475" s="57"/>
      <c r="DP475" s="57"/>
      <c r="DQ475" s="57"/>
      <c r="DR475" s="57"/>
      <c r="DS475" s="57"/>
      <c r="DT475" s="57"/>
      <c r="DU475" s="57"/>
      <c r="DV475" s="101"/>
      <c r="DW475" s="57"/>
      <c r="DX475" s="57"/>
      <c r="DY475" s="57"/>
      <c r="DZ475" s="57"/>
      <c r="EA475" s="57"/>
      <c r="EB475" s="57"/>
      <c r="EC475" s="57"/>
      <c r="ED475" s="57"/>
      <c r="EE475" s="57"/>
      <c r="EF475" s="57"/>
      <c r="EG475" s="57"/>
      <c r="EH475" s="57"/>
      <c r="EI475" s="57"/>
      <c r="EJ475" s="57"/>
      <c r="EK475" s="57"/>
      <c r="EL475" s="57"/>
      <c r="EM475" s="57"/>
      <c r="EN475" s="57"/>
      <c r="EO475" s="57"/>
      <c r="EP475" s="57"/>
      <c r="EQ475" s="101"/>
      <c r="ER475" s="557"/>
    </row>
    <row r="476" spans="1:148" ht="15" customHeight="1" x14ac:dyDescent="0.25">
      <c r="A476" s="625"/>
      <c r="B476" s="1343" t="str">
        <f t="shared" si="31"/>
        <v>Desk 51</v>
      </c>
      <c r="C476" s="1348" t="str">
        <f>IF(ISBLANK(TB!C237), "", TB!C237)</f>
        <v/>
      </c>
      <c r="D476" s="1348" t="str">
        <f>IF(ISBLANK(TB!D237), "", TB!D237)</f>
        <v/>
      </c>
      <c r="E476" s="1348" t="str">
        <f>IF(ISBLANK(TB!E237), "", TB!E237)</f>
        <v/>
      </c>
      <c r="F476" s="1348" t="str">
        <f>IF(ISBLANK(TB!F237), "", TB!F237)</f>
        <v/>
      </c>
      <c r="G476" s="57"/>
      <c r="H476" s="57"/>
      <c r="I476" s="57"/>
      <c r="J476" s="57"/>
      <c r="K476" s="57"/>
      <c r="L476" s="57"/>
      <c r="M476" s="57"/>
      <c r="N476" s="57"/>
      <c r="O476" s="57"/>
      <c r="P476" s="57"/>
      <c r="Q476" s="57"/>
      <c r="R476" s="57"/>
      <c r="S476" s="57"/>
      <c r="T476" s="57"/>
      <c r="U476" s="57"/>
      <c r="V476" s="57"/>
      <c r="W476" s="57"/>
      <c r="X476" s="57"/>
      <c r="Y476" s="57"/>
      <c r="Z476" s="57"/>
      <c r="AA476" s="57"/>
      <c r="AB476" s="57"/>
      <c r="AC476" s="57"/>
      <c r="AD476" s="57"/>
      <c r="AE476" s="57"/>
      <c r="AF476" s="57"/>
      <c r="AG476" s="57"/>
      <c r="AH476" s="57"/>
      <c r="AI476" s="57"/>
      <c r="AJ476" s="57"/>
      <c r="AK476" s="57"/>
      <c r="AL476" s="57"/>
      <c r="AM476" s="57"/>
      <c r="AN476" s="57"/>
      <c r="AO476" s="57"/>
      <c r="AP476" s="57"/>
      <c r="AQ476" s="57"/>
      <c r="AR476" s="57"/>
      <c r="AS476" s="57"/>
      <c r="AT476" s="57"/>
      <c r="AU476" s="57"/>
      <c r="AV476" s="57"/>
      <c r="AW476" s="57"/>
      <c r="AX476" s="57"/>
      <c r="AY476" s="57"/>
      <c r="AZ476" s="57"/>
      <c r="BA476" s="57"/>
      <c r="BB476" s="57"/>
      <c r="BC476" s="57"/>
      <c r="BD476" s="57"/>
      <c r="BE476" s="57"/>
      <c r="BF476" s="57"/>
      <c r="BG476" s="57"/>
      <c r="BH476" s="57"/>
      <c r="BI476" s="57"/>
      <c r="BJ476" s="57"/>
      <c r="BK476" s="57"/>
      <c r="BL476" s="57"/>
      <c r="BM476" s="57"/>
      <c r="BN476" s="57"/>
      <c r="BO476" s="57"/>
      <c r="BP476" s="57"/>
      <c r="BQ476" s="57"/>
      <c r="BR476" s="57"/>
      <c r="BS476" s="57"/>
      <c r="BT476" s="57"/>
      <c r="BU476" s="57"/>
      <c r="BV476" s="57"/>
      <c r="BW476" s="57"/>
      <c r="BX476" s="57"/>
      <c r="BY476" s="57"/>
      <c r="BZ476" s="57"/>
      <c r="CA476" s="57"/>
      <c r="CB476" s="57"/>
      <c r="CC476" s="57"/>
      <c r="CD476" s="57"/>
      <c r="CE476" s="57"/>
      <c r="CF476" s="57"/>
      <c r="CG476" s="57"/>
      <c r="CH476" s="57"/>
      <c r="CI476" s="57"/>
      <c r="CJ476" s="57"/>
      <c r="CK476" s="57"/>
      <c r="CL476" s="57"/>
      <c r="CM476" s="57"/>
      <c r="CN476" s="57"/>
      <c r="CO476" s="57"/>
      <c r="CP476" s="57"/>
      <c r="CQ476" s="57"/>
      <c r="CR476" s="57"/>
      <c r="CS476" s="57"/>
      <c r="CT476" s="57"/>
      <c r="CU476" s="57"/>
      <c r="CV476" s="57"/>
      <c r="CW476" s="57"/>
      <c r="CX476" s="57"/>
      <c r="CY476" s="57"/>
      <c r="CZ476" s="57"/>
      <c r="DA476" s="57"/>
      <c r="DB476" s="57"/>
      <c r="DC476" s="57"/>
      <c r="DD476" s="57"/>
      <c r="DE476" s="57"/>
      <c r="DF476" s="57"/>
      <c r="DG476" s="57"/>
      <c r="DH476" s="57"/>
      <c r="DI476" s="57"/>
      <c r="DJ476" s="57"/>
      <c r="DK476" s="57"/>
      <c r="DL476" s="57"/>
      <c r="DM476" s="57"/>
      <c r="DN476" s="57"/>
      <c r="DO476" s="57"/>
      <c r="DP476" s="57"/>
      <c r="DQ476" s="57"/>
      <c r="DR476" s="57"/>
      <c r="DS476" s="57"/>
      <c r="DT476" s="57"/>
      <c r="DU476" s="57"/>
      <c r="DV476" s="101"/>
      <c r="DW476" s="57"/>
      <c r="DX476" s="57"/>
      <c r="DY476" s="57"/>
      <c r="DZ476" s="57"/>
      <c r="EA476" s="57"/>
      <c r="EB476" s="57"/>
      <c r="EC476" s="57"/>
      <c r="ED476" s="57"/>
      <c r="EE476" s="57"/>
      <c r="EF476" s="57"/>
      <c r="EG476" s="57"/>
      <c r="EH476" s="57"/>
      <c r="EI476" s="57"/>
      <c r="EJ476" s="57"/>
      <c r="EK476" s="57"/>
      <c r="EL476" s="57"/>
      <c r="EM476" s="57"/>
      <c r="EN476" s="57"/>
      <c r="EO476" s="57"/>
      <c r="EP476" s="57"/>
      <c r="EQ476" s="101"/>
      <c r="ER476" s="557"/>
    </row>
    <row r="477" spans="1:148" ht="15" customHeight="1" x14ac:dyDescent="0.25">
      <c r="A477" s="625"/>
      <c r="B477" s="1343" t="str">
        <f t="shared" si="31"/>
        <v>Desk 52</v>
      </c>
      <c r="C477" s="1348" t="str">
        <f>IF(ISBLANK(TB!C238), "", TB!C238)</f>
        <v/>
      </c>
      <c r="D477" s="1348" t="str">
        <f>IF(ISBLANK(TB!D238), "", TB!D238)</f>
        <v/>
      </c>
      <c r="E477" s="1348" t="str">
        <f>IF(ISBLANK(TB!E238), "", TB!E238)</f>
        <v/>
      </c>
      <c r="F477" s="1348" t="str">
        <f>IF(ISBLANK(TB!F238), "", TB!F238)</f>
        <v/>
      </c>
      <c r="G477" s="57"/>
      <c r="H477" s="57"/>
      <c r="I477" s="57"/>
      <c r="J477" s="57"/>
      <c r="K477" s="57"/>
      <c r="L477" s="57"/>
      <c r="M477" s="57"/>
      <c r="N477" s="57"/>
      <c r="O477" s="57"/>
      <c r="P477" s="57"/>
      <c r="Q477" s="57"/>
      <c r="R477" s="57"/>
      <c r="S477" s="57"/>
      <c r="T477" s="57"/>
      <c r="U477" s="57"/>
      <c r="V477" s="57"/>
      <c r="W477" s="57"/>
      <c r="X477" s="57"/>
      <c r="Y477" s="57"/>
      <c r="Z477" s="57"/>
      <c r="AA477" s="57"/>
      <c r="AB477" s="57"/>
      <c r="AC477" s="57"/>
      <c r="AD477" s="57"/>
      <c r="AE477" s="57"/>
      <c r="AF477" s="57"/>
      <c r="AG477" s="57"/>
      <c r="AH477" s="57"/>
      <c r="AI477" s="57"/>
      <c r="AJ477" s="57"/>
      <c r="AK477" s="57"/>
      <c r="AL477" s="57"/>
      <c r="AM477" s="57"/>
      <c r="AN477" s="57"/>
      <c r="AO477" s="57"/>
      <c r="AP477" s="57"/>
      <c r="AQ477" s="57"/>
      <c r="AR477" s="57"/>
      <c r="AS477" s="57"/>
      <c r="AT477" s="57"/>
      <c r="AU477" s="57"/>
      <c r="AV477" s="57"/>
      <c r="AW477" s="57"/>
      <c r="AX477" s="57"/>
      <c r="AY477" s="57"/>
      <c r="AZ477" s="57"/>
      <c r="BA477" s="57"/>
      <c r="BB477" s="57"/>
      <c r="BC477" s="57"/>
      <c r="BD477" s="57"/>
      <c r="BE477" s="57"/>
      <c r="BF477" s="57"/>
      <c r="BG477" s="57"/>
      <c r="BH477" s="57"/>
      <c r="BI477" s="57"/>
      <c r="BJ477" s="57"/>
      <c r="BK477" s="57"/>
      <c r="BL477" s="57"/>
      <c r="BM477" s="57"/>
      <c r="BN477" s="57"/>
      <c r="BO477" s="57"/>
      <c r="BP477" s="57"/>
      <c r="BQ477" s="57"/>
      <c r="BR477" s="57"/>
      <c r="BS477" s="57"/>
      <c r="BT477" s="57"/>
      <c r="BU477" s="57"/>
      <c r="BV477" s="57"/>
      <c r="BW477" s="57"/>
      <c r="BX477" s="57"/>
      <c r="BY477" s="57"/>
      <c r="BZ477" s="57"/>
      <c r="CA477" s="57"/>
      <c r="CB477" s="57"/>
      <c r="CC477" s="57"/>
      <c r="CD477" s="57"/>
      <c r="CE477" s="57"/>
      <c r="CF477" s="57"/>
      <c r="CG477" s="57"/>
      <c r="CH477" s="57"/>
      <c r="CI477" s="57"/>
      <c r="CJ477" s="57"/>
      <c r="CK477" s="57"/>
      <c r="CL477" s="57"/>
      <c r="CM477" s="57"/>
      <c r="CN477" s="57"/>
      <c r="CO477" s="57"/>
      <c r="CP477" s="57"/>
      <c r="CQ477" s="57"/>
      <c r="CR477" s="57"/>
      <c r="CS477" s="57"/>
      <c r="CT477" s="57"/>
      <c r="CU477" s="57"/>
      <c r="CV477" s="57"/>
      <c r="CW477" s="57"/>
      <c r="CX477" s="57"/>
      <c r="CY477" s="57"/>
      <c r="CZ477" s="57"/>
      <c r="DA477" s="57"/>
      <c r="DB477" s="57"/>
      <c r="DC477" s="57"/>
      <c r="DD477" s="57"/>
      <c r="DE477" s="57"/>
      <c r="DF477" s="57"/>
      <c r="DG477" s="57"/>
      <c r="DH477" s="57"/>
      <c r="DI477" s="57"/>
      <c r="DJ477" s="57"/>
      <c r="DK477" s="57"/>
      <c r="DL477" s="57"/>
      <c r="DM477" s="57"/>
      <c r="DN477" s="57"/>
      <c r="DO477" s="57"/>
      <c r="DP477" s="57"/>
      <c r="DQ477" s="57"/>
      <c r="DR477" s="57"/>
      <c r="DS477" s="57"/>
      <c r="DT477" s="57"/>
      <c r="DU477" s="57"/>
      <c r="DV477" s="101"/>
      <c r="DW477" s="57"/>
      <c r="DX477" s="57"/>
      <c r="DY477" s="57"/>
      <c r="DZ477" s="57"/>
      <c r="EA477" s="57"/>
      <c r="EB477" s="57"/>
      <c r="EC477" s="57"/>
      <c r="ED477" s="57"/>
      <c r="EE477" s="57"/>
      <c r="EF477" s="57"/>
      <c r="EG477" s="57"/>
      <c r="EH477" s="57"/>
      <c r="EI477" s="57"/>
      <c r="EJ477" s="57"/>
      <c r="EK477" s="57"/>
      <c r="EL477" s="57"/>
      <c r="EM477" s="57"/>
      <c r="EN477" s="57"/>
      <c r="EO477" s="57"/>
      <c r="EP477" s="57"/>
      <c r="EQ477" s="101"/>
      <c r="ER477" s="557"/>
    </row>
    <row r="478" spans="1:148" ht="15" customHeight="1" x14ac:dyDescent="0.25">
      <c r="A478" s="625"/>
      <c r="B478" s="1343" t="str">
        <f t="shared" si="31"/>
        <v>Desk 53</v>
      </c>
      <c r="C478" s="1348" t="str">
        <f>IF(ISBLANK(TB!C239), "", TB!C239)</f>
        <v/>
      </c>
      <c r="D478" s="1348" t="str">
        <f>IF(ISBLANK(TB!D239), "", TB!D239)</f>
        <v/>
      </c>
      <c r="E478" s="1348" t="str">
        <f>IF(ISBLANK(TB!E239), "", TB!E239)</f>
        <v/>
      </c>
      <c r="F478" s="1348" t="str">
        <f>IF(ISBLANK(TB!F239), "", TB!F239)</f>
        <v/>
      </c>
      <c r="G478" s="57"/>
      <c r="H478" s="57"/>
      <c r="I478" s="57"/>
      <c r="J478" s="57"/>
      <c r="K478" s="57"/>
      <c r="L478" s="57"/>
      <c r="M478" s="57"/>
      <c r="N478" s="57"/>
      <c r="O478" s="57"/>
      <c r="P478" s="57"/>
      <c r="Q478" s="57"/>
      <c r="R478" s="57"/>
      <c r="S478" s="57"/>
      <c r="T478" s="57"/>
      <c r="U478" s="57"/>
      <c r="V478" s="57"/>
      <c r="W478" s="57"/>
      <c r="X478" s="57"/>
      <c r="Y478" s="57"/>
      <c r="Z478" s="57"/>
      <c r="AA478" s="57"/>
      <c r="AB478" s="57"/>
      <c r="AC478" s="57"/>
      <c r="AD478" s="57"/>
      <c r="AE478" s="57"/>
      <c r="AF478" s="57"/>
      <c r="AG478" s="57"/>
      <c r="AH478" s="57"/>
      <c r="AI478" s="57"/>
      <c r="AJ478" s="57"/>
      <c r="AK478" s="57"/>
      <c r="AL478" s="57"/>
      <c r="AM478" s="57"/>
      <c r="AN478" s="57"/>
      <c r="AO478" s="57"/>
      <c r="AP478" s="57"/>
      <c r="AQ478" s="57"/>
      <c r="AR478" s="57"/>
      <c r="AS478" s="57"/>
      <c r="AT478" s="57"/>
      <c r="AU478" s="57"/>
      <c r="AV478" s="57"/>
      <c r="AW478" s="57"/>
      <c r="AX478" s="57"/>
      <c r="AY478" s="57"/>
      <c r="AZ478" s="57"/>
      <c r="BA478" s="57"/>
      <c r="BB478" s="57"/>
      <c r="BC478" s="57"/>
      <c r="BD478" s="57"/>
      <c r="BE478" s="57"/>
      <c r="BF478" s="57"/>
      <c r="BG478" s="57"/>
      <c r="BH478" s="57"/>
      <c r="BI478" s="57"/>
      <c r="BJ478" s="57"/>
      <c r="BK478" s="57"/>
      <c r="BL478" s="57"/>
      <c r="BM478" s="57"/>
      <c r="BN478" s="57"/>
      <c r="BO478" s="57"/>
      <c r="BP478" s="57"/>
      <c r="BQ478" s="57"/>
      <c r="BR478" s="57"/>
      <c r="BS478" s="57"/>
      <c r="BT478" s="57"/>
      <c r="BU478" s="57"/>
      <c r="BV478" s="57"/>
      <c r="BW478" s="57"/>
      <c r="BX478" s="57"/>
      <c r="BY478" s="57"/>
      <c r="BZ478" s="57"/>
      <c r="CA478" s="57"/>
      <c r="CB478" s="57"/>
      <c r="CC478" s="57"/>
      <c r="CD478" s="57"/>
      <c r="CE478" s="57"/>
      <c r="CF478" s="57"/>
      <c r="CG478" s="57"/>
      <c r="CH478" s="57"/>
      <c r="CI478" s="57"/>
      <c r="CJ478" s="57"/>
      <c r="CK478" s="57"/>
      <c r="CL478" s="57"/>
      <c r="CM478" s="57"/>
      <c r="CN478" s="57"/>
      <c r="CO478" s="57"/>
      <c r="CP478" s="57"/>
      <c r="CQ478" s="57"/>
      <c r="CR478" s="57"/>
      <c r="CS478" s="57"/>
      <c r="CT478" s="57"/>
      <c r="CU478" s="57"/>
      <c r="CV478" s="57"/>
      <c r="CW478" s="57"/>
      <c r="CX478" s="57"/>
      <c r="CY478" s="57"/>
      <c r="CZ478" s="57"/>
      <c r="DA478" s="57"/>
      <c r="DB478" s="57"/>
      <c r="DC478" s="57"/>
      <c r="DD478" s="57"/>
      <c r="DE478" s="57"/>
      <c r="DF478" s="57"/>
      <c r="DG478" s="57"/>
      <c r="DH478" s="57"/>
      <c r="DI478" s="57"/>
      <c r="DJ478" s="57"/>
      <c r="DK478" s="57"/>
      <c r="DL478" s="57"/>
      <c r="DM478" s="57"/>
      <c r="DN478" s="57"/>
      <c r="DO478" s="57"/>
      <c r="DP478" s="57"/>
      <c r="DQ478" s="57"/>
      <c r="DR478" s="57"/>
      <c r="DS478" s="57"/>
      <c r="DT478" s="57"/>
      <c r="DU478" s="57"/>
      <c r="DV478" s="101"/>
      <c r="DW478" s="57"/>
      <c r="DX478" s="57"/>
      <c r="DY478" s="57"/>
      <c r="DZ478" s="57"/>
      <c r="EA478" s="57"/>
      <c r="EB478" s="57"/>
      <c r="EC478" s="57"/>
      <c r="ED478" s="57"/>
      <c r="EE478" s="57"/>
      <c r="EF478" s="57"/>
      <c r="EG478" s="57"/>
      <c r="EH478" s="57"/>
      <c r="EI478" s="57"/>
      <c r="EJ478" s="57"/>
      <c r="EK478" s="57"/>
      <c r="EL478" s="57"/>
      <c r="EM478" s="57"/>
      <c r="EN478" s="57"/>
      <c r="EO478" s="57"/>
      <c r="EP478" s="57"/>
      <c r="EQ478" s="101"/>
      <c r="ER478" s="557"/>
    </row>
    <row r="479" spans="1:148" ht="15" customHeight="1" x14ac:dyDescent="0.25">
      <c r="A479" s="625"/>
      <c r="B479" s="1343" t="str">
        <f t="shared" si="31"/>
        <v>Desk 54</v>
      </c>
      <c r="C479" s="1348" t="str">
        <f>IF(ISBLANK(TB!C240), "", TB!C240)</f>
        <v/>
      </c>
      <c r="D479" s="1348" t="str">
        <f>IF(ISBLANK(TB!D240), "", TB!D240)</f>
        <v/>
      </c>
      <c r="E479" s="1348" t="str">
        <f>IF(ISBLANK(TB!E240), "", TB!E240)</f>
        <v/>
      </c>
      <c r="F479" s="1348" t="str">
        <f>IF(ISBLANK(TB!F240), "", TB!F240)</f>
        <v/>
      </c>
      <c r="G479" s="57"/>
      <c r="H479" s="57"/>
      <c r="I479" s="57"/>
      <c r="J479" s="57"/>
      <c r="K479" s="57"/>
      <c r="L479" s="57"/>
      <c r="M479" s="57"/>
      <c r="N479" s="57"/>
      <c r="O479" s="57"/>
      <c r="P479" s="57"/>
      <c r="Q479" s="57"/>
      <c r="R479" s="57"/>
      <c r="S479" s="57"/>
      <c r="T479" s="57"/>
      <c r="U479" s="57"/>
      <c r="V479" s="57"/>
      <c r="W479" s="57"/>
      <c r="X479" s="57"/>
      <c r="Y479" s="57"/>
      <c r="Z479" s="57"/>
      <c r="AA479" s="57"/>
      <c r="AB479" s="57"/>
      <c r="AC479" s="57"/>
      <c r="AD479" s="57"/>
      <c r="AE479" s="57"/>
      <c r="AF479" s="57"/>
      <c r="AG479" s="57"/>
      <c r="AH479" s="57"/>
      <c r="AI479" s="57"/>
      <c r="AJ479" s="57"/>
      <c r="AK479" s="57"/>
      <c r="AL479" s="57"/>
      <c r="AM479" s="57"/>
      <c r="AN479" s="57"/>
      <c r="AO479" s="57"/>
      <c r="AP479" s="57"/>
      <c r="AQ479" s="57"/>
      <c r="AR479" s="57"/>
      <c r="AS479" s="57"/>
      <c r="AT479" s="57"/>
      <c r="AU479" s="57"/>
      <c r="AV479" s="57"/>
      <c r="AW479" s="57"/>
      <c r="AX479" s="57"/>
      <c r="AY479" s="57"/>
      <c r="AZ479" s="57"/>
      <c r="BA479" s="57"/>
      <c r="BB479" s="57"/>
      <c r="BC479" s="57"/>
      <c r="BD479" s="57"/>
      <c r="BE479" s="57"/>
      <c r="BF479" s="57"/>
      <c r="BG479" s="57"/>
      <c r="BH479" s="57"/>
      <c r="BI479" s="57"/>
      <c r="BJ479" s="57"/>
      <c r="BK479" s="57"/>
      <c r="BL479" s="57"/>
      <c r="BM479" s="57"/>
      <c r="BN479" s="57"/>
      <c r="BO479" s="57"/>
      <c r="BP479" s="57"/>
      <c r="BQ479" s="57"/>
      <c r="BR479" s="57"/>
      <c r="BS479" s="57"/>
      <c r="BT479" s="57"/>
      <c r="BU479" s="57"/>
      <c r="BV479" s="57"/>
      <c r="BW479" s="57"/>
      <c r="BX479" s="57"/>
      <c r="BY479" s="57"/>
      <c r="BZ479" s="57"/>
      <c r="CA479" s="57"/>
      <c r="CB479" s="57"/>
      <c r="CC479" s="57"/>
      <c r="CD479" s="57"/>
      <c r="CE479" s="57"/>
      <c r="CF479" s="57"/>
      <c r="CG479" s="57"/>
      <c r="CH479" s="57"/>
      <c r="CI479" s="57"/>
      <c r="CJ479" s="57"/>
      <c r="CK479" s="57"/>
      <c r="CL479" s="57"/>
      <c r="CM479" s="57"/>
      <c r="CN479" s="57"/>
      <c r="CO479" s="57"/>
      <c r="CP479" s="57"/>
      <c r="CQ479" s="57"/>
      <c r="CR479" s="57"/>
      <c r="CS479" s="57"/>
      <c r="CT479" s="57"/>
      <c r="CU479" s="57"/>
      <c r="CV479" s="57"/>
      <c r="CW479" s="57"/>
      <c r="CX479" s="57"/>
      <c r="CY479" s="57"/>
      <c r="CZ479" s="57"/>
      <c r="DA479" s="57"/>
      <c r="DB479" s="57"/>
      <c r="DC479" s="57"/>
      <c r="DD479" s="57"/>
      <c r="DE479" s="57"/>
      <c r="DF479" s="57"/>
      <c r="DG479" s="57"/>
      <c r="DH479" s="57"/>
      <c r="DI479" s="57"/>
      <c r="DJ479" s="57"/>
      <c r="DK479" s="57"/>
      <c r="DL479" s="57"/>
      <c r="DM479" s="57"/>
      <c r="DN479" s="57"/>
      <c r="DO479" s="57"/>
      <c r="DP479" s="57"/>
      <c r="DQ479" s="57"/>
      <c r="DR479" s="57"/>
      <c r="DS479" s="57"/>
      <c r="DT479" s="57"/>
      <c r="DU479" s="57"/>
      <c r="DV479" s="101"/>
      <c r="DW479" s="57"/>
      <c r="DX479" s="57"/>
      <c r="DY479" s="57"/>
      <c r="DZ479" s="57"/>
      <c r="EA479" s="57"/>
      <c r="EB479" s="57"/>
      <c r="EC479" s="57"/>
      <c r="ED479" s="57"/>
      <c r="EE479" s="57"/>
      <c r="EF479" s="57"/>
      <c r="EG479" s="57"/>
      <c r="EH479" s="57"/>
      <c r="EI479" s="57"/>
      <c r="EJ479" s="57"/>
      <c r="EK479" s="57"/>
      <c r="EL479" s="57"/>
      <c r="EM479" s="57"/>
      <c r="EN479" s="57"/>
      <c r="EO479" s="57"/>
      <c r="EP479" s="57"/>
      <c r="EQ479" s="101"/>
      <c r="ER479" s="557"/>
    </row>
    <row r="480" spans="1:148" ht="15" customHeight="1" x14ac:dyDescent="0.25">
      <c r="A480" s="625"/>
      <c r="B480" s="1343" t="str">
        <f t="shared" si="31"/>
        <v>Desk 55</v>
      </c>
      <c r="C480" s="1348" t="str">
        <f>IF(ISBLANK(TB!C241), "", TB!C241)</f>
        <v/>
      </c>
      <c r="D480" s="1348" t="str">
        <f>IF(ISBLANK(TB!D241), "", TB!D241)</f>
        <v/>
      </c>
      <c r="E480" s="1348" t="str">
        <f>IF(ISBLANK(TB!E241), "", TB!E241)</f>
        <v/>
      </c>
      <c r="F480" s="1348" t="str">
        <f>IF(ISBLANK(TB!F241), "", TB!F241)</f>
        <v/>
      </c>
      <c r="G480" s="57"/>
      <c r="H480" s="57"/>
      <c r="I480" s="57"/>
      <c r="J480" s="57"/>
      <c r="K480" s="57"/>
      <c r="L480" s="57"/>
      <c r="M480" s="57"/>
      <c r="N480" s="57"/>
      <c r="O480" s="57"/>
      <c r="P480" s="57"/>
      <c r="Q480" s="57"/>
      <c r="R480" s="57"/>
      <c r="S480" s="57"/>
      <c r="T480" s="57"/>
      <c r="U480" s="57"/>
      <c r="V480" s="57"/>
      <c r="W480" s="57"/>
      <c r="X480" s="57"/>
      <c r="Y480" s="57"/>
      <c r="Z480" s="57"/>
      <c r="AA480" s="57"/>
      <c r="AB480" s="57"/>
      <c r="AC480" s="57"/>
      <c r="AD480" s="57"/>
      <c r="AE480" s="57"/>
      <c r="AF480" s="57"/>
      <c r="AG480" s="57"/>
      <c r="AH480" s="57"/>
      <c r="AI480" s="57"/>
      <c r="AJ480" s="57"/>
      <c r="AK480" s="57"/>
      <c r="AL480" s="57"/>
      <c r="AM480" s="57"/>
      <c r="AN480" s="57"/>
      <c r="AO480" s="57"/>
      <c r="AP480" s="57"/>
      <c r="AQ480" s="57"/>
      <c r="AR480" s="57"/>
      <c r="AS480" s="57"/>
      <c r="AT480" s="57"/>
      <c r="AU480" s="57"/>
      <c r="AV480" s="57"/>
      <c r="AW480" s="57"/>
      <c r="AX480" s="57"/>
      <c r="AY480" s="57"/>
      <c r="AZ480" s="57"/>
      <c r="BA480" s="57"/>
      <c r="BB480" s="57"/>
      <c r="BC480" s="57"/>
      <c r="BD480" s="57"/>
      <c r="BE480" s="57"/>
      <c r="BF480" s="57"/>
      <c r="BG480" s="57"/>
      <c r="BH480" s="57"/>
      <c r="BI480" s="57"/>
      <c r="BJ480" s="57"/>
      <c r="BK480" s="57"/>
      <c r="BL480" s="57"/>
      <c r="BM480" s="57"/>
      <c r="BN480" s="57"/>
      <c r="BO480" s="57"/>
      <c r="BP480" s="57"/>
      <c r="BQ480" s="57"/>
      <c r="BR480" s="57"/>
      <c r="BS480" s="57"/>
      <c r="BT480" s="57"/>
      <c r="BU480" s="57"/>
      <c r="BV480" s="57"/>
      <c r="BW480" s="57"/>
      <c r="BX480" s="57"/>
      <c r="BY480" s="57"/>
      <c r="BZ480" s="57"/>
      <c r="CA480" s="57"/>
      <c r="CB480" s="57"/>
      <c r="CC480" s="57"/>
      <c r="CD480" s="57"/>
      <c r="CE480" s="57"/>
      <c r="CF480" s="57"/>
      <c r="CG480" s="57"/>
      <c r="CH480" s="57"/>
      <c r="CI480" s="57"/>
      <c r="CJ480" s="57"/>
      <c r="CK480" s="57"/>
      <c r="CL480" s="57"/>
      <c r="CM480" s="57"/>
      <c r="CN480" s="57"/>
      <c r="CO480" s="57"/>
      <c r="CP480" s="57"/>
      <c r="CQ480" s="57"/>
      <c r="CR480" s="57"/>
      <c r="CS480" s="57"/>
      <c r="CT480" s="57"/>
      <c r="CU480" s="57"/>
      <c r="CV480" s="57"/>
      <c r="CW480" s="57"/>
      <c r="CX480" s="57"/>
      <c r="CY480" s="57"/>
      <c r="CZ480" s="57"/>
      <c r="DA480" s="57"/>
      <c r="DB480" s="57"/>
      <c r="DC480" s="57"/>
      <c r="DD480" s="57"/>
      <c r="DE480" s="57"/>
      <c r="DF480" s="57"/>
      <c r="DG480" s="57"/>
      <c r="DH480" s="57"/>
      <c r="DI480" s="57"/>
      <c r="DJ480" s="57"/>
      <c r="DK480" s="57"/>
      <c r="DL480" s="57"/>
      <c r="DM480" s="57"/>
      <c r="DN480" s="57"/>
      <c r="DO480" s="57"/>
      <c r="DP480" s="57"/>
      <c r="DQ480" s="57"/>
      <c r="DR480" s="57"/>
      <c r="DS480" s="57"/>
      <c r="DT480" s="57"/>
      <c r="DU480" s="57"/>
      <c r="DV480" s="101"/>
      <c r="DW480" s="57"/>
      <c r="DX480" s="57"/>
      <c r="DY480" s="57"/>
      <c r="DZ480" s="57"/>
      <c r="EA480" s="57"/>
      <c r="EB480" s="57"/>
      <c r="EC480" s="57"/>
      <c r="ED480" s="57"/>
      <c r="EE480" s="57"/>
      <c r="EF480" s="57"/>
      <c r="EG480" s="57"/>
      <c r="EH480" s="57"/>
      <c r="EI480" s="57"/>
      <c r="EJ480" s="57"/>
      <c r="EK480" s="57"/>
      <c r="EL480" s="57"/>
      <c r="EM480" s="57"/>
      <c r="EN480" s="57"/>
      <c r="EO480" s="57"/>
      <c r="EP480" s="57"/>
      <c r="EQ480" s="101"/>
      <c r="ER480" s="557"/>
    </row>
    <row r="481" spans="1:148" ht="15" customHeight="1" x14ac:dyDescent="0.25">
      <c r="A481" s="625"/>
      <c r="B481" s="1343" t="str">
        <f t="shared" si="31"/>
        <v>Desk 56</v>
      </c>
      <c r="C481" s="1348" t="str">
        <f>IF(ISBLANK(TB!C242), "", TB!C242)</f>
        <v/>
      </c>
      <c r="D481" s="1348" t="str">
        <f>IF(ISBLANK(TB!D242), "", TB!D242)</f>
        <v/>
      </c>
      <c r="E481" s="1348" t="str">
        <f>IF(ISBLANK(TB!E242), "", TB!E242)</f>
        <v/>
      </c>
      <c r="F481" s="1348" t="str">
        <f>IF(ISBLANK(TB!F242), "", TB!F242)</f>
        <v/>
      </c>
      <c r="G481" s="57"/>
      <c r="H481" s="57"/>
      <c r="I481" s="57"/>
      <c r="J481" s="57"/>
      <c r="K481" s="57"/>
      <c r="L481" s="57"/>
      <c r="M481" s="57"/>
      <c r="N481" s="57"/>
      <c r="O481" s="57"/>
      <c r="P481" s="57"/>
      <c r="Q481" s="57"/>
      <c r="R481" s="57"/>
      <c r="S481" s="57"/>
      <c r="T481" s="57"/>
      <c r="U481" s="57"/>
      <c r="V481" s="57"/>
      <c r="W481" s="57"/>
      <c r="X481" s="57"/>
      <c r="Y481" s="57"/>
      <c r="Z481" s="57"/>
      <c r="AA481" s="57"/>
      <c r="AB481" s="57"/>
      <c r="AC481" s="57"/>
      <c r="AD481" s="57"/>
      <c r="AE481" s="57"/>
      <c r="AF481" s="57"/>
      <c r="AG481" s="57"/>
      <c r="AH481" s="57"/>
      <c r="AI481" s="57"/>
      <c r="AJ481" s="57"/>
      <c r="AK481" s="57"/>
      <c r="AL481" s="57"/>
      <c r="AM481" s="57"/>
      <c r="AN481" s="57"/>
      <c r="AO481" s="57"/>
      <c r="AP481" s="57"/>
      <c r="AQ481" s="57"/>
      <c r="AR481" s="57"/>
      <c r="AS481" s="57"/>
      <c r="AT481" s="57"/>
      <c r="AU481" s="57"/>
      <c r="AV481" s="57"/>
      <c r="AW481" s="57"/>
      <c r="AX481" s="57"/>
      <c r="AY481" s="57"/>
      <c r="AZ481" s="57"/>
      <c r="BA481" s="57"/>
      <c r="BB481" s="57"/>
      <c r="BC481" s="57"/>
      <c r="BD481" s="57"/>
      <c r="BE481" s="57"/>
      <c r="BF481" s="57"/>
      <c r="BG481" s="57"/>
      <c r="BH481" s="57"/>
      <c r="BI481" s="57"/>
      <c r="BJ481" s="57"/>
      <c r="BK481" s="57"/>
      <c r="BL481" s="57"/>
      <c r="BM481" s="57"/>
      <c r="BN481" s="57"/>
      <c r="BO481" s="57"/>
      <c r="BP481" s="57"/>
      <c r="BQ481" s="57"/>
      <c r="BR481" s="57"/>
      <c r="BS481" s="57"/>
      <c r="BT481" s="57"/>
      <c r="BU481" s="57"/>
      <c r="BV481" s="57"/>
      <c r="BW481" s="57"/>
      <c r="BX481" s="57"/>
      <c r="BY481" s="57"/>
      <c r="BZ481" s="57"/>
      <c r="CA481" s="57"/>
      <c r="CB481" s="57"/>
      <c r="CC481" s="57"/>
      <c r="CD481" s="57"/>
      <c r="CE481" s="57"/>
      <c r="CF481" s="57"/>
      <c r="CG481" s="57"/>
      <c r="CH481" s="57"/>
      <c r="CI481" s="57"/>
      <c r="CJ481" s="57"/>
      <c r="CK481" s="57"/>
      <c r="CL481" s="57"/>
      <c r="CM481" s="57"/>
      <c r="CN481" s="57"/>
      <c r="CO481" s="57"/>
      <c r="CP481" s="57"/>
      <c r="CQ481" s="57"/>
      <c r="CR481" s="57"/>
      <c r="CS481" s="57"/>
      <c r="CT481" s="57"/>
      <c r="CU481" s="57"/>
      <c r="CV481" s="57"/>
      <c r="CW481" s="57"/>
      <c r="CX481" s="57"/>
      <c r="CY481" s="57"/>
      <c r="CZ481" s="57"/>
      <c r="DA481" s="57"/>
      <c r="DB481" s="57"/>
      <c r="DC481" s="57"/>
      <c r="DD481" s="57"/>
      <c r="DE481" s="57"/>
      <c r="DF481" s="57"/>
      <c r="DG481" s="57"/>
      <c r="DH481" s="57"/>
      <c r="DI481" s="57"/>
      <c r="DJ481" s="57"/>
      <c r="DK481" s="57"/>
      <c r="DL481" s="57"/>
      <c r="DM481" s="57"/>
      <c r="DN481" s="57"/>
      <c r="DO481" s="57"/>
      <c r="DP481" s="57"/>
      <c r="DQ481" s="57"/>
      <c r="DR481" s="57"/>
      <c r="DS481" s="57"/>
      <c r="DT481" s="57"/>
      <c r="DU481" s="57"/>
      <c r="DV481" s="101"/>
      <c r="DW481" s="57"/>
      <c r="DX481" s="57"/>
      <c r="DY481" s="57"/>
      <c r="DZ481" s="57"/>
      <c r="EA481" s="57"/>
      <c r="EB481" s="57"/>
      <c r="EC481" s="57"/>
      <c r="ED481" s="57"/>
      <c r="EE481" s="57"/>
      <c r="EF481" s="57"/>
      <c r="EG481" s="57"/>
      <c r="EH481" s="57"/>
      <c r="EI481" s="57"/>
      <c r="EJ481" s="57"/>
      <c r="EK481" s="57"/>
      <c r="EL481" s="57"/>
      <c r="EM481" s="57"/>
      <c r="EN481" s="57"/>
      <c r="EO481" s="57"/>
      <c r="EP481" s="57"/>
      <c r="EQ481" s="101"/>
      <c r="ER481" s="557"/>
    </row>
    <row r="482" spans="1:148" ht="15" customHeight="1" x14ac:dyDescent="0.25">
      <c r="A482" s="625"/>
      <c r="B482" s="1343" t="str">
        <f t="shared" si="31"/>
        <v>Desk 57</v>
      </c>
      <c r="C482" s="1348" t="str">
        <f>IF(ISBLANK(TB!C243), "", TB!C243)</f>
        <v/>
      </c>
      <c r="D482" s="1348" t="str">
        <f>IF(ISBLANK(TB!D243), "", TB!D243)</f>
        <v/>
      </c>
      <c r="E482" s="1348" t="str">
        <f>IF(ISBLANK(TB!E243), "", TB!E243)</f>
        <v/>
      </c>
      <c r="F482" s="1348" t="str">
        <f>IF(ISBLANK(TB!F243), "", TB!F243)</f>
        <v/>
      </c>
      <c r="G482" s="57"/>
      <c r="H482" s="57"/>
      <c r="I482" s="57"/>
      <c r="J482" s="57"/>
      <c r="K482" s="57"/>
      <c r="L482" s="57"/>
      <c r="M482" s="57"/>
      <c r="N482" s="57"/>
      <c r="O482" s="57"/>
      <c r="P482" s="57"/>
      <c r="Q482" s="57"/>
      <c r="R482" s="57"/>
      <c r="S482" s="57"/>
      <c r="T482" s="57"/>
      <c r="U482" s="57"/>
      <c r="V482" s="57"/>
      <c r="W482" s="57"/>
      <c r="X482" s="57"/>
      <c r="Y482" s="57"/>
      <c r="Z482" s="57"/>
      <c r="AA482" s="57"/>
      <c r="AB482" s="57"/>
      <c r="AC482" s="57"/>
      <c r="AD482" s="57"/>
      <c r="AE482" s="57"/>
      <c r="AF482" s="57"/>
      <c r="AG482" s="57"/>
      <c r="AH482" s="57"/>
      <c r="AI482" s="57"/>
      <c r="AJ482" s="57"/>
      <c r="AK482" s="57"/>
      <c r="AL482" s="57"/>
      <c r="AM482" s="57"/>
      <c r="AN482" s="57"/>
      <c r="AO482" s="57"/>
      <c r="AP482" s="57"/>
      <c r="AQ482" s="57"/>
      <c r="AR482" s="57"/>
      <c r="AS482" s="57"/>
      <c r="AT482" s="57"/>
      <c r="AU482" s="57"/>
      <c r="AV482" s="57"/>
      <c r="AW482" s="57"/>
      <c r="AX482" s="57"/>
      <c r="AY482" s="57"/>
      <c r="AZ482" s="57"/>
      <c r="BA482" s="57"/>
      <c r="BB482" s="57"/>
      <c r="BC482" s="57"/>
      <c r="BD482" s="57"/>
      <c r="BE482" s="57"/>
      <c r="BF482" s="57"/>
      <c r="BG482" s="57"/>
      <c r="BH482" s="57"/>
      <c r="BI482" s="57"/>
      <c r="BJ482" s="57"/>
      <c r="BK482" s="57"/>
      <c r="BL482" s="57"/>
      <c r="BM482" s="57"/>
      <c r="BN482" s="57"/>
      <c r="BO482" s="57"/>
      <c r="BP482" s="57"/>
      <c r="BQ482" s="57"/>
      <c r="BR482" s="57"/>
      <c r="BS482" s="57"/>
      <c r="BT482" s="57"/>
      <c r="BU482" s="57"/>
      <c r="BV482" s="57"/>
      <c r="BW482" s="57"/>
      <c r="BX482" s="57"/>
      <c r="BY482" s="57"/>
      <c r="BZ482" s="57"/>
      <c r="CA482" s="57"/>
      <c r="CB482" s="57"/>
      <c r="CC482" s="57"/>
      <c r="CD482" s="57"/>
      <c r="CE482" s="57"/>
      <c r="CF482" s="57"/>
      <c r="CG482" s="57"/>
      <c r="CH482" s="57"/>
      <c r="CI482" s="57"/>
      <c r="CJ482" s="57"/>
      <c r="CK482" s="57"/>
      <c r="CL482" s="57"/>
      <c r="CM482" s="57"/>
      <c r="CN482" s="57"/>
      <c r="CO482" s="57"/>
      <c r="CP482" s="57"/>
      <c r="CQ482" s="57"/>
      <c r="CR482" s="57"/>
      <c r="CS482" s="57"/>
      <c r="CT482" s="57"/>
      <c r="CU482" s="57"/>
      <c r="CV482" s="57"/>
      <c r="CW482" s="57"/>
      <c r="CX482" s="57"/>
      <c r="CY482" s="57"/>
      <c r="CZ482" s="57"/>
      <c r="DA482" s="57"/>
      <c r="DB482" s="57"/>
      <c r="DC482" s="57"/>
      <c r="DD482" s="57"/>
      <c r="DE482" s="57"/>
      <c r="DF482" s="57"/>
      <c r="DG482" s="57"/>
      <c r="DH482" s="57"/>
      <c r="DI482" s="57"/>
      <c r="DJ482" s="57"/>
      <c r="DK482" s="57"/>
      <c r="DL482" s="57"/>
      <c r="DM482" s="57"/>
      <c r="DN482" s="57"/>
      <c r="DO482" s="57"/>
      <c r="DP482" s="57"/>
      <c r="DQ482" s="57"/>
      <c r="DR482" s="57"/>
      <c r="DS482" s="57"/>
      <c r="DT482" s="57"/>
      <c r="DU482" s="57"/>
      <c r="DV482" s="101"/>
      <c r="DW482" s="57"/>
      <c r="DX482" s="57"/>
      <c r="DY482" s="57"/>
      <c r="DZ482" s="57"/>
      <c r="EA482" s="57"/>
      <c r="EB482" s="57"/>
      <c r="EC482" s="57"/>
      <c r="ED482" s="57"/>
      <c r="EE482" s="57"/>
      <c r="EF482" s="57"/>
      <c r="EG482" s="57"/>
      <c r="EH482" s="57"/>
      <c r="EI482" s="57"/>
      <c r="EJ482" s="57"/>
      <c r="EK482" s="57"/>
      <c r="EL482" s="57"/>
      <c r="EM482" s="57"/>
      <c r="EN482" s="57"/>
      <c r="EO482" s="57"/>
      <c r="EP482" s="57"/>
      <c r="EQ482" s="101"/>
      <c r="ER482" s="557"/>
    </row>
    <row r="483" spans="1:148" ht="15" customHeight="1" x14ac:dyDescent="0.25">
      <c r="A483" s="625"/>
      <c r="B483" s="1343" t="str">
        <f t="shared" si="31"/>
        <v>Desk 58</v>
      </c>
      <c r="C483" s="1348" t="str">
        <f>IF(ISBLANK(TB!C244), "", TB!C244)</f>
        <v/>
      </c>
      <c r="D483" s="1348" t="str">
        <f>IF(ISBLANK(TB!D244), "", TB!D244)</f>
        <v/>
      </c>
      <c r="E483" s="1348" t="str">
        <f>IF(ISBLANK(TB!E244), "", TB!E244)</f>
        <v/>
      </c>
      <c r="F483" s="1348" t="str">
        <f>IF(ISBLANK(TB!F244), "", TB!F244)</f>
        <v/>
      </c>
      <c r="G483" s="57"/>
      <c r="H483" s="57"/>
      <c r="I483" s="57"/>
      <c r="J483" s="57"/>
      <c r="K483" s="57"/>
      <c r="L483" s="57"/>
      <c r="M483" s="57"/>
      <c r="N483" s="57"/>
      <c r="O483" s="57"/>
      <c r="P483" s="57"/>
      <c r="Q483" s="57"/>
      <c r="R483" s="57"/>
      <c r="S483" s="57"/>
      <c r="T483" s="57"/>
      <c r="U483" s="57"/>
      <c r="V483" s="57"/>
      <c r="W483" s="57"/>
      <c r="X483" s="57"/>
      <c r="Y483" s="57"/>
      <c r="Z483" s="57"/>
      <c r="AA483" s="57"/>
      <c r="AB483" s="57"/>
      <c r="AC483" s="57"/>
      <c r="AD483" s="57"/>
      <c r="AE483" s="57"/>
      <c r="AF483" s="57"/>
      <c r="AG483" s="57"/>
      <c r="AH483" s="57"/>
      <c r="AI483" s="57"/>
      <c r="AJ483" s="57"/>
      <c r="AK483" s="57"/>
      <c r="AL483" s="57"/>
      <c r="AM483" s="57"/>
      <c r="AN483" s="57"/>
      <c r="AO483" s="57"/>
      <c r="AP483" s="57"/>
      <c r="AQ483" s="57"/>
      <c r="AR483" s="57"/>
      <c r="AS483" s="57"/>
      <c r="AT483" s="57"/>
      <c r="AU483" s="57"/>
      <c r="AV483" s="57"/>
      <c r="AW483" s="57"/>
      <c r="AX483" s="57"/>
      <c r="AY483" s="57"/>
      <c r="AZ483" s="57"/>
      <c r="BA483" s="57"/>
      <c r="BB483" s="57"/>
      <c r="BC483" s="57"/>
      <c r="BD483" s="57"/>
      <c r="BE483" s="57"/>
      <c r="BF483" s="57"/>
      <c r="BG483" s="57"/>
      <c r="BH483" s="57"/>
      <c r="BI483" s="57"/>
      <c r="BJ483" s="57"/>
      <c r="BK483" s="57"/>
      <c r="BL483" s="57"/>
      <c r="BM483" s="57"/>
      <c r="BN483" s="57"/>
      <c r="BO483" s="57"/>
      <c r="BP483" s="57"/>
      <c r="BQ483" s="57"/>
      <c r="BR483" s="57"/>
      <c r="BS483" s="57"/>
      <c r="BT483" s="57"/>
      <c r="BU483" s="57"/>
      <c r="BV483" s="57"/>
      <c r="BW483" s="57"/>
      <c r="BX483" s="57"/>
      <c r="BY483" s="57"/>
      <c r="BZ483" s="57"/>
      <c r="CA483" s="57"/>
      <c r="CB483" s="57"/>
      <c r="CC483" s="57"/>
      <c r="CD483" s="57"/>
      <c r="CE483" s="57"/>
      <c r="CF483" s="57"/>
      <c r="CG483" s="57"/>
      <c r="CH483" s="57"/>
      <c r="CI483" s="57"/>
      <c r="CJ483" s="57"/>
      <c r="CK483" s="57"/>
      <c r="CL483" s="57"/>
      <c r="CM483" s="57"/>
      <c r="CN483" s="57"/>
      <c r="CO483" s="57"/>
      <c r="CP483" s="57"/>
      <c r="CQ483" s="57"/>
      <c r="CR483" s="57"/>
      <c r="CS483" s="57"/>
      <c r="CT483" s="57"/>
      <c r="CU483" s="57"/>
      <c r="CV483" s="57"/>
      <c r="CW483" s="57"/>
      <c r="CX483" s="57"/>
      <c r="CY483" s="57"/>
      <c r="CZ483" s="57"/>
      <c r="DA483" s="57"/>
      <c r="DB483" s="57"/>
      <c r="DC483" s="57"/>
      <c r="DD483" s="57"/>
      <c r="DE483" s="57"/>
      <c r="DF483" s="57"/>
      <c r="DG483" s="57"/>
      <c r="DH483" s="57"/>
      <c r="DI483" s="57"/>
      <c r="DJ483" s="57"/>
      <c r="DK483" s="57"/>
      <c r="DL483" s="57"/>
      <c r="DM483" s="57"/>
      <c r="DN483" s="57"/>
      <c r="DO483" s="57"/>
      <c r="DP483" s="57"/>
      <c r="DQ483" s="57"/>
      <c r="DR483" s="57"/>
      <c r="DS483" s="57"/>
      <c r="DT483" s="57"/>
      <c r="DU483" s="57"/>
      <c r="DV483" s="101"/>
      <c r="DW483" s="57"/>
      <c r="DX483" s="57"/>
      <c r="DY483" s="57"/>
      <c r="DZ483" s="57"/>
      <c r="EA483" s="57"/>
      <c r="EB483" s="57"/>
      <c r="EC483" s="57"/>
      <c r="ED483" s="57"/>
      <c r="EE483" s="57"/>
      <c r="EF483" s="57"/>
      <c r="EG483" s="57"/>
      <c r="EH483" s="57"/>
      <c r="EI483" s="57"/>
      <c r="EJ483" s="57"/>
      <c r="EK483" s="57"/>
      <c r="EL483" s="57"/>
      <c r="EM483" s="57"/>
      <c r="EN483" s="57"/>
      <c r="EO483" s="57"/>
      <c r="EP483" s="57"/>
      <c r="EQ483" s="101"/>
      <c r="ER483" s="557"/>
    </row>
    <row r="484" spans="1:148" ht="15" customHeight="1" x14ac:dyDescent="0.25">
      <c r="A484" s="625"/>
      <c r="B484" s="1343" t="str">
        <f t="shared" si="31"/>
        <v>Desk 59</v>
      </c>
      <c r="C484" s="1348" t="str">
        <f>IF(ISBLANK(TB!C245), "", TB!C245)</f>
        <v/>
      </c>
      <c r="D484" s="1348" t="str">
        <f>IF(ISBLANK(TB!D245), "", TB!D245)</f>
        <v/>
      </c>
      <c r="E484" s="1348" t="str">
        <f>IF(ISBLANK(TB!E245), "", TB!E245)</f>
        <v/>
      </c>
      <c r="F484" s="1348" t="str">
        <f>IF(ISBLANK(TB!F245), "", TB!F245)</f>
        <v/>
      </c>
      <c r="G484" s="57"/>
      <c r="H484" s="57"/>
      <c r="I484" s="57"/>
      <c r="J484" s="57"/>
      <c r="K484" s="57"/>
      <c r="L484" s="57"/>
      <c r="M484" s="57"/>
      <c r="N484" s="57"/>
      <c r="O484" s="57"/>
      <c r="P484" s="57"/>
      <c r="Q484" s="57"/>
      <c r="R484" s="57"/>
      <c r="S484" s="57"/>
      <c r="T484" s="57"/>
      <c r="U484" s="57"/>
      <c r="V484" s="57"/>
      <c r="W484" s="57"/>
      <c r="X484" s="57"/>
      <c r="Y484" s="57"/>
      <c r="Z484" s="57"/>
      <c r="AA484" s="57"/>
      <c r="AB484" s="57"/>
      <c r="AC484" s="57"/>
      <c r="AD484" s="57"/>
      <c r="AE484" s="57"/>
      <c r="AF484" s="57"/>
      <c r="AG484" s="57"/>
      <c r="AH484" s="57"/>
      <c r="AI484" s="57"/>
      <c r="AJ484" s="57"/>
      <c r="AK484" s="57"/>
      <c r="AL484" s="57"/>
      <c r="AM484" s="57"/>
      <c r="AN484" s="57"/>
      <c r="AO484" s="57"/>
      <c r="AP484" s="57"/>
      <c r="AQ484" s="57"/>
      <c r="AR484" s="57"/>
      <c r="AS484" s="57"/>
      <c r="AT484" s="57"/>
      <c r="AU484" s="57"/>
      <c r="AV484" s="57"/>
      <c r="AW484" s="57"/>
      <c r="AX484" s="57"/>
      <c r="AY484" s="57"/>
      <c r="AZ484" s="57"/>
      <c r="BA484" s="57"/>
      <c r="BB484" s="57"/>
      <c r="BC484" s="57"/>
      <c r="BD484" s="57"/>
      <c r="BE484" s="57"/>
      <c r="BF484" s="57"/>
      <c r="BG484" s="57"/>
      <c r="BH484" s="57"/>
      <c r="BI484" s="57"/>
      <c r="BJ484" s="57"/>
      <c r="BK484" s="57"/>
      <c r="BL484" s="57"/>
      <c r="BM484" s="57"/>
      <c r="BN484" s="57"/>
      <c r="BO484" s="57"/>
      <c r="BP484" s="57"/>
      <c r="BQ484" s="57"/>
      <c r="BR484" s="57"/>
      <c r="BS484" s="57"/>
      <c r="BT484" s="57"/>
      <c r="BU484" s="57"/>
      <c r="BV484" s="57"/>
      <c r="BW484" s="57"/>
      <c r="BX484" s="57"/>
      <c r="BY484" s="57"/>
      <c r="BZ484" s="57"/>
      <c r="CA484" s="57"/>
      <c r="CB484" s="57"/>
      <c r="CC484" s="57"/>
      <c r="CD484" s="57"/>
      <c r="CE484" s="57"/>
      <c r="CF484" s="57"/>
      <c r="CG484" s="57"/>
      <c r="CH484" s="57"/>
      <c r="CI484" s="57"/>
      <c r="CJ484" s="57"/>
      <c r="CK484" s="57"/>
      <c r="CL484" s="57"/>
      <c r="CM484" s="57"/>
      <c r="CN484" s="57"/>
      <c r="CO484" s="57"/>
      <c r="CP484" s="57"/>
      <c r="CQ484" s="57"/>
      <c r="CR484" s="57"/>
      <c r="CS484" s="57"/>
      <c r="CT484" s="57"/>
      <c r="CU484" s="57"/>
      <c r="CV484" s="57"/>
      <c r="CW484" s="57"/>
      <c r="CX484" s="57"/>
      <c r="CY484" s="57"/>
      <c r="CZ484" s="57"/>
      <c r="DA484" s="57"/>
      <c r="DB484" s="57"/>
      <c r="DC484" s="57"/>
      <c r="DD484" s="57"/>
      <c r="DE484" s="57"/>
      <c r="DF484" s="57"/>
      <c r="DG484" s="57"/>
      <c r="DH484" s="57"/>
      <c r="DI484" s="57"/>
      <c r="DJ484" s="57"/>
      <c r="DK484" s="57"/>
      <c r="DL484" s="57"/>
      <c r="DM484" s="57"/>
      <c r="DN484" s="57"/>
      <c r="DO484" s="57"/>
      <c r="DP484" s="57"/>
      <c r="DQ484" s="57"/>
      <c r="DR484" s="57"/>
      <c r="DS484" s="57"/>
      <c r="DT484" s="57"/>
      <c r="DU484" s="57"/>
      <c r="DV484" s="101"/>
      <c r="DW484" s="57"/>
      <c r="DX484" s="57"/>
      <c r="DY484" s="57"/>
      <c r="DZ484" s="57"/>
      <c r="EA484" s="57"/>
      <c r="EB484" s="57"/>
      <c r="EC484" s="57"/>
      <c r="ED484" s="57"/>
      <c r="EE484" s="57"/>
      <c r="EF484" s="57"/>
      <c r="EG484" s="57"/>
      <c r="EH484" s="57"/>
      <c r="EI484" s="57"/>
      <c r="EJ484" s="57"/>
      <c r="EK484" s="57"/>
      <c r="EL484" s="57"/>
      <c r="EM484" s="57"/>
      <c r="EN484" s="57"/>
      <c r="EO484" s="57"/>
      <c r="EP484" s="57"/>
      <c r="EQ484" s="101"/>
      <c r="ER484" s="557"/>
    </row>
    <row r="485" spans="1:148" ht="15" customHeight="1" x14ac:dyDescent="0.25">
      <c r="A485" s="625"/>
      <c r="B485" s="1343" t="str">
        <f t="shared" si="31"/>
        <v>Desk 60</v>
      </c>
      <c r="C485" s="1348" t="str">
        <f>IF(ISBLANK(TB!C246), "", TB!C246)</f>
        <v/>
      </c>
      <c r="D485" s="1348" t="str">
        <f>IF(ISBLANK(TB!D246), "", TB!D246)</f>
        <v/>
      </c>
      <c r="E485" s="1348" t="str">
        <f>IF(ISBLANK(TB!E246), "", TB!E246)</f>
        <v/>
      </c>
      <c r="F485" s="1348" t="str">
        <f>IF(ISBLANK(TB!F246), "", TB!F246)</f>
        <v/>
      </c>
      <c r="G485" s="57"/>
      <c r="H485" s="57"/>
      <c r="I485" s="57"/>
      <c r="J485" s="57"/>
      <c r="K485" s="57"/>
      <c r="L485" s="57"/>
      <c r="M485" s="57"/>
      <c r="N485" s="57"/>
      <c r="O485" s="57"/>
      <c r="P485" s="57"/>
      <c r="Q485" s="57"/>
      <c r="R485" s="57"/>
      <c r="S485" s="57"/>
      <c r="T485" s="57"/>
      <c r="U485" s="57"/>
      <c r="V485" s="57"/>
      <c r="W485" s="57"/>
      <c r="X485" s="57"/>
      <c r="Y485" s="57"/>
      <c r="Z485" s="57"/>
      <c r="AA485" s="57"/>
      <c r="AB485" s="57"/>
      <c r="AC485" s="57"/>
      <c r="AD485" s="57"/>
      <c r="AE485" s="57"/>
      <c r="AF485" s="57"/>
      <c r="AG485" s="57"/>
      <c r="AH485" s="57"/>
      <c r="AI485" s="57"/>
      <c r="AJ485" s="57"/>
      <c r="AK485" s="57"/>
      <c r="AL485" s="57"/>
      <c r="AM485" s="57"/>
      <c r="AN485" s="57"/>
      <c r="AO485" s="57"/>
      <c r="AP485" s="57"/>
      <c r="AQ485" s="57"/>
      <c r="AR485" s="57"/>
      <c r="AS485" s="57"/>
      <c r="AT485" s="57"/>
      <c r="AU485" s="57"/>
      <c r="AV485" s="57"/>
      <c r="AW485" s="57"/>
      <c r="AX485" s="57"/>
      <c r="AY485" s="57"/>
      <c r="AZ485" s="57"/>
      <c r="BA485" s="57"/>
      <c r="BB485" s="57"/>
      <c r="BC485" s="57"/>
      <c r="BD485" s="57"/>
      <c r="BE485" s="57"/>
      <c r="BF485" s="57"/>
      <c r="BG485" s="57"/>
      <c r="BH485" s="57"/>
      <c r="BI485" s="57"/>
      <c r="BJ485" s="57"/>
      <c r="BK485" s="57"/>
      <c r="BL485" s="57"/>
      <c r="BM485" s="57"/>
      <c r="BN485" s="57"/>
      <c r="BO485" s="57"/>
      <c r="BP485" s="57"/>
      <c r="BQ485" s="57"/>
      <c r="BR485" s="57"/>
      <c r="BS485" s="57"/>
      <c r="BT485" s="57"/>
      <c r="BU485" s="57"/>
      <c r="BV485" s="57"/>
      <c r="BW485" s="57"/>
      <c r="BX485" s="57"/>
      <c r="BY485" s="57"/>
      <c r="BZ485" s="57"/>
      <c r="CA485" s="57"/>
      <c r="CB485" s="57"/>
      <c r="CC485" s="57"/>
      <c r="CD485" s="57"/>
      <c r="CE485" s="57"/>
      <c r="CF485" s="57"/>
      <c r="CG485" s="57"/>
      <c r="CH485" s="57"/>
      <c r="CI485" s="57"/>
      <c r="CJ485" s="57"/>
      <c r="CK485" s="57"/>
      <c r="CL485" s="57"/>
      <c r="CM485" s="57"/>
      <c r="CN485" s="57"/>
      <c r="CO485" s="57"/>
      <c r="CP485" s="57"/>
      <c r="CQ485" s="57"/>
      <c r="CR485" s="57"/>
      <c r="CS485" s="57"/>
      <c r="CT485" s="57"/>
      <c r="CU485" s="57"/>
      <c r="CV485" s="57"/>
      <c r="CW485" s="57"/>
      <c r="CX485" s="57"/>
      <c r="CY485" s="57"/>
      <c r="CZ485" s="57"/>
      <c r="DA485" s="57"/>
      <c r="DB485" s="57"/>
      <c r="DC485" s="57"/>
      <c r="DD485" s="57"/>
      <c r="DE485" s="57"/>
      <c r="DF485" s="57"/>
      <c r="DG485" s="57"/>
      <c r="DH485" s="57"/>
      <c r="DI485" s="57"/>
      <c r="DJ485" s="57"/>
      <c r="DK485" s="57"/>
      <c r="DL485" s="57"/>
      <c r="DM485" s="57"/>
      <c r="DN485" s="57"/>
      <c r="DO485" s="57"/>
      <c r="DP485" s="57"/>
      <c r="DQ485" s="57"/>
      <c r="DR485" s="57"/>
      <c r="DS485" s="57"/>
      <c r="DT485" s="57"/>
      <c r="DU485" s="57"/>
      <c r="DV485" s="101"/>
      <c r="DW485" s="57"/>
      <c r="DX485" s="57"/>
      <c r="DY485" s="57"/>
      <c r="DZ485" s="57"/>
      <c r="EA485" s="57"/>
      <c r="EB485" s="57"/>
      <c r="EC485" s="57"/>
      <c r="ED485" s="57"/>
      <c r="EE485" s="57"/>
      <c r="EF485" s="57"/>
      <c r="EG485" s="57"/>
      <c r="EH485" s="57"/>
      <c r="EI485" s="57"/>
      <c r="EJ485" s="57"/>
      <c r="EK485" s="57"/>
      <c r="EL485" s="57"/>
      <c r="EM485" s="57"/>
      <c r="EN485" s="57"/>
      <c r="EO485" s="57"/>
      <c r="EP485" s="57"/>
      <c r="EQ485" s="101"/>
      <c r="ER485" s="557"/>
    </row>
    <row r="486" spans="1:148" ht="15" customHeight="1" x14ac:dyDescent="0.25">
      <c r="A486" s="625"/>
      <c r="B486" s="1343" t="str">
        <f t="shared" si="31"/>
        <v>Desk 61</v>
      </c>
      <c r="C486" s="1348" t="str">
        <f>IF(ISBLANK(TB!C247), "", TB!C247)</f>
        <v/>
      </c>
      <c r="D486" s="1348" t="str">
        <f>IF(ISBLANK(TB!D247), "", TB!D247)</f>
        <v/>
      </c>
      <c r="E486" s="1348" t="str">
        <f>IF(ISBLANK(TB!E247), "", TB!E247)</f>
        <v/>
      </c>
      <c r="F486" s="1348" t="str">
        <f>IF(ISBLANK(TB!F247), "", TB!F247)</f>
        <v/>
      </c>
      <c r="G486" s="57"/>
      <c r="H486" s="57"/>
      <c r="I486" s="57"/>
      <c r="J486" s="57"/>
      <c r="K486" s="57"/>
      <c r="L486" s="57"/>
      <c r="M486" s="57"/>
      <c r="N486" s="57"/>
      <c r="O486" s="57"/>
      <c r="P486" s="57"/>
      <c r="Q486" s="57"/>
      <c r="R486" s="57"/>
      <c r="S486" s="57"/>
      <c r="T486" s="57"/>
      <c r="U486" s="57"/>
      <c r="V486" s="57"/>
      <c r="W486" s="57"/>
      <c r="X486" s="57"/>
      <c r="Y486" s="57"/>
      <c r="Z486" s="57"/>
      <c r="AA486" s="57"/>
      <c r="AB486" s="57"/>
      <c r="AC486" s="57"/>
      <c r="AD486" s="57"/>
      <c r="AE486" s="57"/>
      <c r="AF486" s="57"/>
      <c r="AG486" s="57"/>
      <c r="AH486" s="57"/>
      <c r="AI486" s="57"/>
      <c r="AJ486" s="57"/>
      <c r="AK486" s="57"/>
      <c r="AL486" s="57"/>
      <c r="AM486" s="57"/>
      <c r="AN486" s="57"/>
      <c r="AO486" s="57"/>
      <c r="AP486" s="57"/>
      <c r="AQ486" s="57"/>
      <c r="AR486" s="57"/>
      <c r="AS486" s="57"/>
      <c r="AT486" s="57"/>
      <c r="AU486" s="57"/>
      <c r="AV486" s="57"/>
      <c r="AW486" s="57"/>
      <c r="AX486" s="57"/>
      <c r="AY486" s="57"/>
      <c r="AZ486" s="57"/>
      <c r="BA486" s="57"/>
      <c r="BB486" s="57"/>
      <c r="BC486" s="57"/>
      <c r="BD486" s="57"/>
      <c r="BE486" s="57"/>
      <c r="BF486" s="57"/>
      <c r="BG486" s="57"/>
      <c r="BH486" s="57"/>
      <c r="BI486" s="57"/>
      <c r="BJ486" s="57"/>
      <c r="BK486" s="57"/>
      <c r="BL486" s="57"/>
      <c r="BM486" s="57"/>
      <c r="BN486" s="57"/>
      <c r="BO486" s="57"/>
      <c r="BP486" s="57"/>
      <c r="BQ486" s="57"/>
      <c r="BR486" s="57"/>
      <c r="BS486" s="57"/>
      <c r="BT486" s="57"/>
      <c r="BU486" s="57"/>
      <c r="BV486" s="57"/>
      <c r="BW486" s="57"/>
      <c r="BX486" s="57"/>
      <c r="BY486" s="57"/>
      <c r="BZ486" s="57"/>
      <c r="CA486" s="57"/>
      <c r="CB486" s="57"/>
      <c r="CC486" s="57"/>
      <c r="CD486" s="57"/>
      <c r="CE486" s="57"/>
      <c r="CF486" s="57"/>
      <c r="CG486" s="57"/>
      <c r="CH486" s="57"/>
      <c r="CI486" s="57"/>
      <c r="CJ486" s="57"/>
      <c r="CK486" s="57"/>
      <c r="CL486" s="57"/>
      <c r="CM486" s="57"/>
      <c r="CN486" s="57"/>
      <c r="CO486" s="57"/>
      <c r="CP486" s="57"/>
      <c r="CQ486" s="57"/>
      <c r="CR486" s="57"/>
      <c r="CS486" s="57"/>
      <c r="CT486" s="57"/>
      <c r="CU486" s="57"/>
      <c r="CV486" s="57"/>
      <c r="CW486" s="57"/>
      <c r="CX486" s="57"/>
      <c r="CY486" s="57"/>
      <c r="CZ486" s="57"/>
      <c r="DA486" s="57"/>
      <c r="DB486" s="57"/>
      <c r="DC486" s="57"/>
      <c r="DD486" s="57"/>
      <c r="DE486" s="57"/>
      <c r="DF486" s="57"/>
      <c r="DG486" s="57"/>
      <c r="DH486" s="57"/>
      <c r="DI486" s="57"/>
      <c r="DJ486" s="57"/>
      <c r="DK486" s="57"/>
      <c r="DL486" s="57"/>
      <c r="DM486" s="57"/>
      <c r="DN486" s="57"/>
      <c r="DO486" s="57"/>
      <c r="DP486" s="57"/>
      <c r="DQ486" s="57"/>
      <c r="DR486" s="57"/>
      <c r="DS486" s="57"/>
      <c r="DT486" s="57"/>
      <c r="DU486" s="57"/>
      <c r="DV486" s="101"/>
      <c r="DW486" s="57"/>
      <c r="DX486" s="57"/>
      <c r="DY486" s="57"/>
      <c r="DZ486" s="57"/>
      <c r="EA486" s="57"/>
      <c r="EB486" s="57"/>
      <c r="EC486" s="57"/>
      <c r="ED486" s="57"/>
      <c r="EE486" s="57"/>
      <c r="EF486" s="57"/>
      <c r="EG486" s="57"/>
      <c r="EH486" s="57"/>
      <c r="EI486" s="57"/>
      <c r="EJ486" s="57"/>
      <c r="EK486" s="57"/>
      <c r="EL486" s="57"/>
      <c r="EM486" s="57"/>
      <c r="EN486" s="57"/>
      <c r="EO486" s="57"/>
      <c r="EP486" s="57"/>
      <c r="EQ486" s="101"/>
      <c r="ER486" s="557"/>
    </row>
    <row r="487" spans="1:148" ht="15" customHeight="1" x14ac:dyDescent="0.25">
      <c r="A487" s="625"/>
      <c r="B487" s="1343" t="str">
        <f t="shared" si="31"/>
        <v>Desk 62</v>
      </c>
      <c r="C487" s="1348" t="str">
        <f>IF(ISBLANK(TB!C248), "", TB!C248)</f>
        <v/>
      </c>
      <c r="D487" s="1348" t="str">
        <f>IF(ISBLANK(TB!D248), "", TB!D248)</f>
        <v/>
      </c>
      <c r="E487" s="1348" t="str">
        <f>IF(ISBLANK(TB!E248), "", TB!E248)</f>
        <v/>
      </c>
      <c r="F487" s="1348" t="str">
        <f>IF(ISBLANK(TB!F248), "", TB!F248)</f>
        <v/>
      </c>
      <c r="G487" s="57"/>
      <c r="H487" s="57"/>
      <c r="I487" s="57"/>
      <c r="J487" s="57"/>
      <c r="K487" s="57"/>
      <c r="L487" s="57"/>
      <c r="M487" s="57"/>
      <c r="N487" s="57"/>
      <c r="O487" s="57"/>
      <c r="P487" s="57"/>
      <c r="Q487" s="57"/>
      <c r="R487" s="57"/>
      <c r="S487" s="57"/>
      <c r="T487" s="57"/>
      <c r="U487" s="57"/>
      <c r="V487" s="57"/>
      <c r="W487" s="57"/>
      <c r="X487" s="57"/>
      <c r="Y487" s="57"/>
      <c r="Z487" s="57"/>
      <c r="AA487" s="57"/>
      <c r="AB487" s="57"/>
      <c r="AC487" s="57"/>
      <c r="AD487" s="57"/>
      <c r="AE487" s="57"/>
      <c r="AF487" s="57"/>
      <c r="AG487" s="57"/>
      <c r="AH487" s="57"/>
      <c r="AI487" s="57"/>
      <c r="AJ487" s="57"/>
      <c r="AK487" s="57"/>
      <c r="AL487" s="57"/>
      <c r="AM487" s="57"/>
      <c r="AN487" s="57"/>
      <c r="AO487" s="57"/>
      <c r="AP487" s="57"/>
      <c r="AQ487" s="57"/>
      <c r="AR487" s="57"/>
      <c r="AS487" s="57"/>
      <c r="AT487" s="57"/>
      <c r="AU487" s="57"/>
      <c r="AV487" s="57"/>
      <c r="AW487" s="57"/>
      <c r="AX487" s="57"/>
      <c r="AY487" s="57"/>
      <c r="AZ487" s="57"/>
      <c r="BA487" s="57"/>
      <c r="BB487" s="57"/>
      <c r="BC487" s="57"/>
      <c r="BD487" s="57"/>
      <c r="BE487" s="57"/>
      <c r="BF487" s="57"/>
      <c r="BG487" s="57"/>
      <c r="BH487" s="57"/>
      <c r="BI487" s="57"/>
      <c r="BJ487" s="57"/>
      <c r="BK487" s="57"/>
      <c r="BL487" s="57"/>
      <c r="BM487" s="57"/>
      <c r="BN487" s="57"/>
      <c r="BO487" s="57"/>
      <c r="BP487" s="57"/>
      <c r="BQ487" s="57"/>
      <c r="BR487" s="57"/>
      <c r="BS487" s="57"/>
      <c r="BT487" s="57"/>
      <c r="BU487" s="57"/>
      <c r="BV487" s="57"/>
      <c r="BW487" s="57"/>
      <c r="BX487" s="57"/>
      <c r="BY487" s="57"/>
      <c r="BZ487" s="57"/>
      <c r="CA487" s="57"/>
      <c r="CB487" s="57"/>
      <c r="CC487" s="57"/>
      <c r="CD487" s="57"/>
      <c r="CE487" s="57"/>
      <c r="CF487" s="57"/>
      <c r="CG487" s="57"/>
      <c r="CH487" s="57"/>
      <c r="CI487" s="57"/>
      <c r="CJ487" s="57"/>
      <c r="CK487" s="57"/>
      <c r="CL487" s="57"/>
      <c r="CM487" s="57"/>
      <c r="CN487" s="57"/>
      <c r="CO487" s="57"/>
      <c r="CP487" s="57"/>
      <c r="CQ487" s="57"/>
      <c r="CR487" s="57"/>
      <c r="CS487" s="57"/>
      <c r="CT487" s="57"/>
      <c r="CU487" s="57"/>
      <c r="CV487" s="57"/>
      <c r="CW487" s="57"/>
      <c r="CX487" s="57"/>
      <c r="CY487" s="57"/>
      <c r="CZ487" s="57"/>
      <c r="DA487" s="57"/>
      <c r="DB487" s="57"/>
      <c r="DC487" s="57"/>
      <c r="DD487" s="57"/>
      <c r="DE487" s="57"/>
      <c r="DF487" s="57"/>
      <c r="DG487" s="57"/>
      <c r="DH487" s="57"/>
      <c r="DI487" s="57"/>
      <c r="DJ487" s="57"/>
      <c r="DK487" s="57"/>
      <c r="DL487" s="57"/>
      <c r="DM487" s="57"/>
      <c r="DN487" s="57"/>
      <c r="DO487" s="57"/>
      <c r="DP487" s="57"/>
      <c r="DQ487" s="57"/>
      <c r="DR487" s="57"/>
      <c r="DS487" s="57"/>
      <c r="DT487" s="57"/>
      <c r="DU487" s="57"/>
      <c r="DV487" s="101"/>
      <c r="DW487" s="57"/>
      <c r="DX487" s="57"/>
      <c r="DY487" s="57"/>
      <c r="DZ487" s="57"/>
      <c r="EA487" s="57"/>
      <c r="EB487" s="57"/>
      <c r="EC487" s="57"/>
      <c r="ED487" s="57"/>
      <c r="EE487" s="57"/>
      <c r="EF487" s="57"/>
      <c r="EG487" s="57"/>
      <c r="EH487" s="57"/>
      <c r="EI487" s="57"/>
      <c r="EJ487" s="57"/>
      <c r="EK487" s="57"/>
      <c r="EL487" s="57"/>
      <c r="EM487" s="57"/>
      <c r="EN487" s="57"/>
      <c r="EO487" s="57"/>
      <c r="EP487" s="57"/>
      <c r="EQ487" s="101"/>
      <c r="ER487" s="557"/>
    </row>
    <row r="488" spans="1:148" ht="15" customHeight="1" x14ac:dyDescent="0.25">
      <c r="A488" s="625"/>
      <c r="B488" s="1343" t="str">
        <f t="shared" si="31"/>
        <v>Desk 63</v>
      </c>
      <c r="C488" s="1348" t="str">
        <f>IF(ISBLANK(TB!C249), "", TB!C249)</f>
        <v/>
      </c>
      <c r="D488" s="1348" t="str">
        <f>IF(ISBLANK(TB!D249), "", TB!D249)</f>
        <v/>
      </c>
      <c r="E488" s="1348" t="str">
        <f>IF(ISBLANK(TB!E249), "", TB!E249)</f>
        <v/>
      </c>
      <c r="F488" s="1348" t="str">
        <f>IF(ISBLANK(TB!F249), "", TB!F249)</f>
        <v/>
      </c>
      <c r="G488" s="57"/>
      <c r="H488" s="57"/>
      <c r="I488" s="57"/>
      <c r="J488" s="57"/>
      <c r="K488" s="57"/>
      <c r="L488" s="57"/>
      <c r="M488" s="57"/>
      <c r="N488" s="57"/>
      <c r="O488" s="57"/>
      <c r="P488" s="57"/>
      <c r="Q488" s="57"/>
      <c r="R488" s="57"/>
      <c r="S488" s="57"/>
      <c r="T488" s="57"/>
      <c r="U488" s="57"/>
      <c r="V488" s="57"/>
      <c r="W488" s="57"/>
      <c r="X488" s="57"/>
      <c r="Y488" s="57"/>
      <c r="Z488" s="57"/>
      <c r="AA488" s="57"/>
      <c r="AB488" s="57"/>
      <c r="AC488" s="57"/>
      <c r="AD488" s="57"/>
      <c r="AE488" s="57"/>
      <c r="AF488" s="57"/>
      <c r="AG488" s="57"/>
      <c r="AH488" s="57"/>
      <c r="AI488" s="57"/>
      <c r="AJ488" s="57"/>
      <c r="AK488" s="57"/>
      <c r="AL488" s="57"/>
      <c r="AM488" s="57"/>
      <c r="AN488" s="57"/>
      <c r="AO488" s="57"/>
      <c r="AP488" s="57"/>
      <c r="AQ488" s="57"/>
      <c r="AR488" s="57"/>
      <c r="AS488" s="57"/>
      <c r="AT488" s="57"/>
      <c r="AU488" s="57"/>
      <c r="AV488" s="57"/>
      <c r="AW488" s="57"/>
      <c r="AX488" s="57"/>
      <c r="AY488" s="57"/>
      <c r="AZ488" s="57"/>
      <c r="BA488" s="57"/>
      <c r="BB488" s="57"/>
      <c r="BC488" s="57"/>
      <c r="BD488" s="57"/>
      <c r="BE488" s="57"/>
      <c r="BF488" s="57"/>
      <c r="BG488" s="57"/>
      <c r="BH488" s="57"/>
      <c r="BI488" s="57"/>
      <c r="BJ488" s="57"/>
      <c r="BK488" s="57"/>
      <c r="BL488" s="57"/>
      <c r="BM488" s="57"/>
      <c r="BN488" s="57"/>
      <c r="BO488" s="57"/>
      <c r="BP488" s="57"/>
      <c r="BQ488" s="57"/>
      <c r="BR488" s="57"/>
      <c r="BS488" s="57"/>
      <c r="BT488" s="57"/>
      <c r="BU488" s="57"/>
      <c r="BV488" s="57"/>
      <c r="BW488" s="57"/>
      <c r="BX488" s="57"/>
      <c r="BY488" s="57"/>
      <c r="BZ488" s="57"/>
      <c r="CA488" s="57"/>
      <c r="CB488" s="57"/>
      <c r="CC488" s="57"/>
      <c r="CD488" s="57"/>
      <c r="CE488" s="57"/>
      <c r="CF488" s="57"/>
      <c r="CG488" s="57"/>
      <c r="CH488" s="57"/>
      <c r="CI488" s="57"/>
      <c r="CJ488" s="57"/>
      <c r="CK488" s="57"/>
      <c r="CL488" s="57"/>
      <c r="CM488" s="57"/>
      <c r="CN488" s="57"/>
      <c r="CO488" s="57"/>
      <c r="CP488" s="57"/>
      <c r="CQ488" s="57"/>
      <c r="CR488" s="57"/>
      <c r="CS488" s="57"/>
      <c r="CT488" s="57"/>
      <c r="CU488" s="57"/>
      <c r="CV488" s="57"/>
      <c r="CW488" s="57"/>
      <c r="CX488" s="57"/>
      <c r="CY488" s="57"/>
      <c r="CZ488" s="57"/>
      <c r="DA488" s="57"/>
      <c r="DB488" s="57"/>
      <c r="DC488" s="57"/>
      <c r="DD488" s="57"/>
      <c r="DE488" s="57"/>
      <c r="DF488" s="57"/>
      <c r="DG488" s="57"/>
      <c r="DH488" s="57"/>
      <c r="DI488" s="57"/>
      <c r="DJ488" s="57"/>
      <c r="DK488" s="57"/>
      <c r="DL488" s="57"/>
      <c r="DM488" s="57"/>
      <c r="DN488" s="57"/>
      <c r="DO488" s="57"/>
      <c r="DP488" s="57"/>
      <c r="DQ488" s="57"/>
      <c r="DR488" s="57"/>
      <c r="DS488" s="57"/>
      <c r="DT488" s="57"/>
      <c r="DU488" s="57"/>
      <c r="DV488" s="101"/>
      <c r="DW488" s="57"/>
      <c r="DX488" s="57"/>
      <c r="DY488" s="57"/>
      <c r="DZ488" s="57"/>
      <c r="EA488" s="57"/>
      <c r="EB488" s="57"/>
      <c r="EC488" s="57"/>
      <c r="ED488" s="57"/>
      <c r="EE488" s="57"/>
      <c r="EF488" s="57"/>
      <c r="EG488" s="57"/>
      <c r="EH488" s="57"/>
      <c r="EI488" s="57"/>
      <c r="EJ488" s="57"/>
      <c r="EK488" s="57"/>
      <c r="EL488" s="57"/>
      <c r="EM488" s="57"/>
      <c r="EN488" s="57"/>
      <c r="EO488" s="57"/>
      <c r="EP488" s="57"/>
      <c r="EQ488" s="101"/>
      <c r="ER488" s="557"/>
    </row>
    <row r="489" spans="1:148" ht="15" customHeight="1" x14ac:dyDescent="0.25">
      <c r="A489" s="625"/>
      <c r="B489" s="1343" t="str">
        <f t="shared" si="31"/>
        <v>Desk 64</v>
      </c>
      <c r="C489" s="1348" t="str">
        <f>IF(ISBLANK(TB!C250), "", TB!C250)</f>
        <v/>
      </c>
      <c r="D489" s="1348" t="str">
        <f>IF(ISBLANK(TB!D250), "", TB!D250)</f>
        <v/>
      </c>
      <c r="E489" s="1348" t="str">
        <f>IF(ISBLANK(TB!E250), "", TB!E250)</f>
        <v/>
      </c>
      <c r="F489" s="1348" t="str">
        <f>IF(ISBLANK(TB!F250), "", TB!F250)</f>
        <v/>
      </c>
      <c r="G489" s="57"/>
      <c r="H489" s="57"/>
      <c r="I489" s="57"/>
      <c r="J489" s="57"/>
      <c r="K489" s="57"/>
      <c r="L489" s="57"/>
      <c r="M489" s="57"/>
      <c r="N489" s="57"/>
      <c r="O489" s="57"/>
      <c r="P489" s="57"/>
      <c r="Q489" s="57"/>
      <c r="R489" s="57"/>
      <c r="S489" s="57"/>
      <c r="T489" s="57"/>
      <c r="U489" s="57"/>
      <c r="V489" s="57"/>
      <c r="W489" s="57"/>
      <c r="X489" s="57"/>
      <c r="Y489" s="57"/>
      <c r="Z489" s="57"/>
      <c r="AA489" s="57"/>
      <c r="AB489" s="57"/>
      <c r="AC489" s="57"/>
      <c r="AD489" s="57"/>
      <c r="AE489" s="57"/>
      <c r="AF489" s="57"/>
      <c r="AG489" s="57"/>
      <c r="AH489" s="57"/>
      <c r="AI489" s="57"/>
      <c r="AJ489" s="57"/>
      <c r="AK489" s="57"/>
      <c r="AL489" s="57"/>
      <c r="AM489" s="57"/>
      <c r="AN489" s="57"/>
      <c r="AO489" s="57"/>
      <c r="AP489" s="57"/>
      <c r="AQ489" s="57"/>
      <c r="AR489" s="57"/>
      <c r="AS489" s="57"/>
      <c r="AT489" s="57"/>
      <c r="AU489" s="57"/>
      <c r="AV489" s="57"/>
      <c r="AW489" s="57"/>
      <c r="AX489" s="57"/>
      <c r="AY489" s="57"/>
      <c r="AZ489" s="57"/>
      <c r="BA489" s="57"/>
      <c r="BB489" s="57"/>
      <c r="BC489" s="57"/>
      <c r="BD489" s="57"/>
      <c r="BE489" s="57"/>
      <c r="BF489" s="57"/>
      <c r="BG489" s="57"/>
      <c r="BH489" s="57"/>
      <c r="BI489" s="57"/>
      <c r="BJ489" s="57"/>
      <c r="BK489" s="57"/>
      <c r="BL489" s="57"/>
      <c r="BM489" s="57"/>
      <c r="BN489" s="57"/>
      <c r="BO489" s="57"/>
      <c r="BP489" s="57"/>
      <c r="BQ489" s="57"/>
      <c r="BR489" s="57"/>
      <c r="BS489" s="57"/>
      <c r="BT489" s="57"/>
      <c r="BU489" s="57"/>
      <c r="BV489" s="57"/>
      <c r="BW489" s="57"/>
      <c r="BX489" s="57"/>
      <c r="BY489" s="57"/>
      <c r="BZ489" s="57"/>
      <c r="CA489" s="57"/>
      <c r="CB489" s="57"/>
      <c r="CC489" s="57"/>
      <c r="CD489" s="57"/>
      <c r="CE489" s="57"/>
      <c r="CF489" s="57"/>
      <c r="CG489" s="57"/>
      <c r="CH489" s="57"/>
      <c r="CI489" s="57"/>
      <c r="CJ489" s="57"/>
      <c r="CK489" s="57"/>
      <c r="CL489" s="57"/>
      <c r="CM489" s="57"/>
      <c r="CN489" s="57"/>
      <c r="CO489" s="57"/>
      <c r="CP489" s="57"/>
      <c r="CQ489" s="57"/>
      <c r="CR489" s="57"/>
      <c r="CS489" s="57"/>
      <c r="CT489" s="57"/>
      <c r="CU489" s="57"/>
      <c r="CV489" s="57"/>
      <c r="CW489" s="57"/>
      <c r="CX489" s="57"/>
      <c r="CY489" s="57"/>
      <c r="CZ489" s="57"/>
      <c r="DA489" s="57"/>
      <c r="DB489" s="57"/>
      <c r="DC489" s="57"/>
      <c r="DD489" s="57"/>
      <c r="DE489" s="57"/>
      <c r="DF489" s="57"/>
      <c r="DG489" s="57"/>
      <c r="DH489" s="57"/>
      <c r="DI489" s="57"/>
      <c r="DJ489" s="57"/>
      <c r="DK489" s="57"/>
      <c r="DL489" s="57"/>
      <c r="DM489" s="57"/>
      <c r="DN489" s="57"/>
      <c r="DO489" s="57"/>
      <c r="DP489" s="57"/>
      <c r="DQ489" s="57"/>
      <c r="DR489" s="57"/>
      <c r="DS489" s="57"/>
      <c r="DT489" s="57"/>
      <c r="DU489" s="57"/>
      <c r="DV489" s="101"/>
      <c r="DW489" s="57"/>
      <c r="DX489" s="57"/>
      <c r="DY489" s="57"/>
      <c r="DZ489" s="57"/>
      <c r="EA489" s="57"/>
      <c r="EB489" s="57"/>
      <c r="EC489" s="57"/>
      <c r="ED489" s="57"/>
      <c r="EE489" s="57"/>
      <c r="EF489" s="57"/>
      <c r="EG489" s="57"/>
      <c r="EH489" s="57"/>
      <c r="EI489" s="57"/>
      <c r="EJ489" s="57"/>
      <c r="EK489" s="57"/>
      <c r="EL489" s="57"/>
      <c r="EM489" s="57"/>
      <c r="EN489" s="57"/>
      <c r="EO489" s="57"/>
      <c r="EP489" s="57"/>
      <c r="EQ489" s="101"/>
      <c r="ER489" s="557"/>
    </row>
    <row r="490" spans="1:148" ht="15" customHeight="1" x14ac:dyDescent="0.25">
      <c r="A490" s="625"/>
      <c r="B490" s="1343" t="str">
        <f t="shared" ref="B490:B521" si="32">B76</f>
        <v>Desk 65</v>
      </c>
      <c r="C490" s="1348" t="str">
        <f>IF(ISBLANK(TB!C251), "", TB!C251)</f>
        <v/>
      </c>
      <c r="D490" s="1348" t="str">
        <f>IF(ISBLANK(TB!D251), "", TB!D251)</f>
        <v/>
      </c>
      <c r="E490" s="1348" t="str">
        <f>IF(ISBLANK(TB!E251), "", TB!E251)</f>
        <v/>
      </c>
      <c r="F490" s="1348" t="str">
        <f>IF(ISBLANK(TB!F251), "", TB!F251)</f>
        <v/>
      </c>
      <c r="G490" s="57"/>
      <c r="H490" s="57"/>
      <c r="I490" s="57"/>
      <c r="J490" s="57"/>
      <c r="K490" s="57"/>
      <c r="L490" s="57"/>
      <c r="M490" s="57"/>
      <c r="N490" s="57"/>
      <c r="O490" s="57"/>
      <c r="P490" s="57"/>
      <c r="Q490" s="57"/>
      <c r="R490" s="57"/>
      <c r="S490" s="57"/>
      <c r="T490" s="57"/>
      <c r="U490" s="57"/>
      <c r="V490" s="57"/>
      <c r="W490" s="57"/>
      <c r="X490" s="57"/>
      <c r="Y490" s="57"/>
      <c r="Z490" s="57"/>
      <c r="AA490" s="57"/>
      <c r="AB490" s="57"/>
      <c r="AC490" s="57"/>
      <c r="AD490" s="57"/>
      <c r="AE490" s="57"/>
      <c r="AF490" s="57"/>
      <c r="AG490" s="57"/>
      <c r="AH490" s="57"/>
      <c r="AI490" s="57"/>
      <c r="AJ490" s="57"/>
      <c r="AK490" s="57"/>
      <c r="AL490" s="57"/>
      <c r="AM490" s="57"/>
      <c r="AN490" s="57"/>
      <c r="AO490" s="57"/>
      <c r="AP490" s="57"/>
      <c r="AQ490" s="57"/>
      <c r="AR490" s="57"/>
      <c r="AS490" s="57"/>
      <c r="AT490" s="57"/>
      <c r="AU490" s="57"/>
      <c r="AV490" s="57"/>
      <c r="AW490" s="57"/>
      <c r="AX490" s="57"/>
      <c r="AY490" s="57"/>
      <c r="AZ490" s="57"/>
      <c r="BA490" s="57"/>
      <c r="BB490" s="57"/>
      <c r="BC490" s="57"/>
      <c r="BD490" s="57"/>
      <c r="BE490" s="57"/>
      <c r="BF490" s="57"/>
      <c r="BG490" s="57"/>
      <c r="BH490" s="57"/>
      <c r="BI490" s="57"/>
      <c r="BJ490" s="57"/>
      <c r="BK490" s="57"/>
      <c r="BL490" s="57"/>
      <c r="BM490" s="57"/>
      <c r="BN490" s="57"/>
      <c r="BO490" s="57"/>
      <c r="BP490" s="57"/>
      <c r="BQ490" s="57"/>
      <c r="BR490" s="57"/>
      <c r="BS490" s="57"/>
      <c r="BT490" s="57"/>
      <c r="BU490" s="57"/>
      <c r="BV490" s="57"/>
      <c r="BW490" s="57"/>
      <c r="BX490" s="57"/>
      <c r="BY490" s="57"/>
      <c r="BZ490" s="57"/>
      <c r="CA490" s="57"/>
      <c r="CB490" s="57"/>
      <c r="CC490" s="57"/>
      <c r="CD490" s="57"/>
      <c r="CE490" s="57"/>
      <c r="CF490" s="57"/>
      <c r="CG490" s="57"/>
      <c r="CH490" s="57"/>
      <c r="CI490" s="57"/>
      <c r="CJ490" s="57"/>
      <c r="CK490" s="57"/>
      <c r="CL490" s="57"/>
      <c r="CM490" s="57"/>
      <c r="CN490" s="57"/>
      <c r="CO490" s="57"/>
      <c r="CP490" s="57"/>
      <c r="CQ490" s="57"/>
      <c r="CR490" s="57"/>
      <c r="CS490" s="57"/>
      <c r="CT490" s="57"/>
      <c r="CU490" s="57"/>
      <c r="CV490" s="57"/>
      <c r="CW490" s="57"/>
      <c r="CX490" s="57"/>
      <c r="CY490" s="57"/>
      <c r="CZ490" s="57"/>
      <c r="DA490" s="57"/>
      <c r="DB490" s="57"/>
      <c r="DC490" s="57"/>
      <c r="DD490" s="57"/>
      <c r="DE490" s="57"/>
      <c r="DF490" s="57"/>
      <c r="DG490" s="57"/>
      <c r="DH490" s="57"/>
      <c r="DI490" s="57"/>
      <c r="DJ490" s="57"/>
      <c r="DK490" s="57"/>
      <c r="DL490" s="57"/>
      <c r="DM490" s="57"/>
      <c r="DN490" s="57"/>
      <c r="DO490" s="57"/>
      <c r="DP490" s="57"/>
      <c r="DQ490" s="57"/>
      <c r="DR490" s="57"/>
      <c r="DS490" s="57"/>
      <c r="DT490" s="57"/>
      <c r="DU490" s="57"/>
      <c r="DV490" s="101"/>
      <c r="DW490" s="57"/>
      <c r="DX490" s="57"/>
      <c r="DY490" s="57"/>
      <c r="DZ490" s="57"/>
      <c r="EA490" s="57"/>
      <c r="EB490" s="57"/>
      <c r="EC490" s="57"/>
      <c r="ED490" s="57"/>
      <c r="EE490" s="57"/>
      <c r="EF490" s="57"/>
      <c r="EG490" s="57"/>
      <c r="EH490" s="57"/>
      <c r="EI490" s="57"/>
      <c r="EJ490" s="57"/>
      <c r="EK490" s="57"/>
      <c r="EL490" s="57"/>
      <c r="EM490" s="57"/>
      <c r="EN490" s="57"/>
      <c r="EO490" s="57"/>
      <c r="EP490" s="57"/>
      <c r="EQ490" s="101"/>
      <c r="ER490" s="557"/>
    </row>
    <row r="491" spans="1:148" ht="15" customHeight="1" x14ac:dyDescent="0.25">
      <c r="A491" s="625"/>
      <c r="B491" s="1343" t="str">
        <f t="shared" si="32"/>
        <v>Desk 66</v>
      </c>
      <c r="C491" s="1348" t="str">
        <f>IF(ISBLANK(TB!C252), "", TB!C252)</f>
        <v/>
      </c>
      <c r="D491" s="1348" t="str">
        <f>IF(ISBLANK(TB!D252), "", TB!D252)</f>
        <v/>
      </c>
      <c r="E491" s="1348" t="str">
        <f>IF(ISBLANK(TB!E252), "", TB!E252)</f>
        <v/>
      </c>
      <c r="F491" s="1348" t="str">
        <f>IF(ISBLANK(TB!F252), "", TB!F252)</f>
        <v/>
      </c>
      <c r="G491" s="57"/>
      <c r="H491" s="57"/>
      <c r="I491" s="57"/>
      <c r="J491" s="57"/>
      <c r="K491" s="57"/>
      <c r="L491" s="57"/>
      <c r="M491" s="57"/>
      <c r="N491" s="57"/>
      <c r="O491" s="57"/>
      <c r="P491" s="57"/>
      <c r="Q491" s="57"/>
      <c r="R491" s="57"/>
      <c r="S491" s="57"/>
      <c r="T491" s="57"/>
      <c r="U491" s="57"/>
      <c r="V491" s="57"/>
      <c r="W491" s="57"/>
      <c r="X491" s="57"/>
      <c r="Y491" s="57"/>
      <c r="Z491" s="57"/>
      <c r="AA491" s="57"/>
      <c r="AB491" s="57"/>
      <c r="AC491" s="57"/>
      <c r="AD491" s="57"/>
      <c r="AE491" s="57"/>
      <c r="AF491" s="57"/>
      <c r="AG491" s="57"/>
      <c r="AH491" s="57"/>
      <c r="AI491" s="57"/>
      <c r="AJ491" s="57"/>
      <c r="AK491" s="57"/>
      <c r="AL491" s="57"/>
      <c r="AM491" s="57"/>
      <c r="AN491" s="57"/>
      <c r="AO491" s="57"/>
      <c r="AP491" s="57"/>
      <c r="AQ491" s="57"/>
      <c r="AR491" s="57"/>
      <c r="AS491" s="57"/>
      <c r="AT491" s="57"/>
      <c r="AU491" s="57"/>
      <c r="AV491" s="57"/>
      <c r="AW491" s="57"/>
      <c r="AX491" s="57"/>
      <c r="AY491" s="57"/>
      <c r="AZ491" s="57"/>
      <c r="BA491" s="57"/>
      <c r="BB491" s="57"/>
      <c r="BC491" s="57"/>
      <c r="BD491" s="57"/>
      <c r="BE491" s="57"/>
      <c r="BF491" s="57"/>
      <c r="BG491" s="57"/>
      <c r="BH491" s="57"/>
      <c r="BI491" s="57"/>
      <c r="BJ491" s="57"/>
      <c r="BK491" s="57"/>
      <c r="BL491" s="57"/>
      <c r="BM491" s="57"/>
      <c r="BN491" s="57"/>
      <c r="BO491" s="57"/>
      <c r="BP491" s="57"/>
      <c r="BQ491" s="57"/>
      <c r="BR491" s="57"/>
      <c r="BS491" s="57"/>
      <c r="BT491" s="57"/>
      <c r="BU491" s="57"/>
      <c r="BV491" s="57"/>
      <c r="BW491" s="57"/>
      <c r="BX491" s="57"/>
      <c r="BY491" s="57"/>
      <c r="BZ491" s="57"/>
      <c r="CA491" s="57"/>
      <c r="CB491" s="57"/>
      <c r="CC491" s="57"/>
      <c r="CD491" s="57"/>
      <c r="CE491" s="57"/>
      <c r="CF491" s="57"/>
      <c r="CG491" s="57"/>
      <c r="CH491" s="57"/>
      <c r="CI491" s="57"/>
      <c r="CJ491" s="57"/>
      <c r="CK491" s="57"/>
      <c r="CL491" s="57"/>
      <c r="CM491" s="57"/>
      <c r="CN491" s="57"/>
      <c r="CO491" s="57"/>
      <c r="CP491" s="57"/>
      <c r="CQ491" s="57"/>
      <c r="CR491" s="57"/>
      <c r="CS491" s="57"/>
      <c r="CT491" s="57"/>
      <c r="CU491" s="57"/>
      <c r="CV491" s="57"/>
      <c r="CW491" s="57"/>
      <c r="CX491" s="57"/>
      <c r="CY491" s="57"/>
      <c r="CZ491" s="57"/>
      <c r="DA491" s="57"/>
      <c r="DB491" s="57"/>
      <c r="DC491" s="57"/>
      <c r="DD491" s="57"/>
      <c r="DE491" s="57"/>
      <c r="DF491" s="57"/>
      <c r="DG491" s="57"/>
      <c r="DH491" s="57"/>
      <c r="DI491" s="57"/>
      <c r="DJ491" s="57"/>
      <c r="DK491" s="57"/>
      <c r="DL491" s="57"/>
      <c r="DM491" s="57"/>
      <c r="DN491" s="57"/>
      <c r="DO491" s="57"/>
      <c r="DP491" s="57"/>
      <c r="DQ491" s="57"/>
      <c r="DR491" s="57"/>
      <c r="DS491" s="57"/>
      <c r="DT491" s="57"/>
      <c r="DU491" s="57"/>
      <c r="DV491" s="101"/>
      <c r="DW491" s="57"/>
      <c r="DX491" s="57"/>
      <c r="DY491" s="57"/>
      <c r="DZ491" s="57"/>
      <c r="EA491" s="57"/>
      <c r="EB491" s="57"/>
      <c r="EC491" s="57"/>
      <c r="ED491" s="57"/>
      <c r="EE491" s="57"/>
      <c r="EF491" s="57"/>
      <c r="EG491" s="57"/>
      <c r="EH491" s="57"/>
      <c r="EI491" s="57"/>
      <c r="EJ491" s="57"/>
      <c r="EK491" s="57"/>
      <c r="EL491" s="57"/>
      <c r="EM491" s="57"/>
      <c r="EN491" s="57"/>
      <c r="EO491" s="57"/>
      <c r="EP491" s="57"/>
      <c r="EQ491" s="101"/>
      <c r="ER491" s="557"/>
    </row>
    <row r="492" spans="1:148" ht="15" customHeight="1" x14ac:dyDescent="0.25">
      <c r="A492" s="625"/>
      <c r="B492" s="1343" t="str">
        <f t="shared" si="32"/>
        <v>Desk 67</v>
      </c>
      <c r="C492" s="1348" t="str">
        <f>IF(ISBLANK(TB!C253), "", TB!C253)</f>
        <v/>
      </c>
      <c r="D492" s="1348" t="str">
        <f>IF(ISBLANK(TB!D253), "", TB!D253)</f>
        <v/>
      </c>
      <c r="E492" s="1348" t="str">
        <f>IF(ISBLANK(TB!E253), "", TB!E253)</f>
        <v/>
      </c>
      <c r="F492" s="1348" t="str">
        <f>IF(ISBLANK(TB!F253), "", TB!F253)</f>
        <v/>
      </c>
      <c r="G492" s="57"/>
      <c r="H492" s="57"/>
      <c r="I492" s="57"/>
      <c r="J492" s="57"/>
      <c r="K492" s="57"/>
      <c r="L492" s="57"/>
      <c r="M492" s="57"/>
      <c r="N492" s="57"/>
      <c r="O492" s="57"/>
      <c r="P492" s="57"/>
      <c r="Q492" s="57"/>
      <c r="R492" s="57"/>
      <c r="S492" s="57"/>
      <c r="T492" s="57"/>
      <c r="U492" s="57"/>
      <c r="V492" s="57"/>
      <c r="W492" s="57"/>
      <c r="X492" s="57"/>
      <c r="Y492" s="57"/>
      <c r="Z492" s="57"/>
      <c r="AA492" s="57"/>
      <c r="AB492" s="57"/>
      <c r="AC492" s="57"/>
      <c r="AD492" s="57"/>
      <c r="AE492" s="57"/>
      <c r="AF492" s="57"/>
      <c r="AG492" s="57"/>
      <c r="AH492" s="57"/>
      <c r="AI492" s="57"/>
      <c r="AJ492" s="57"/>
      <c r="AK492" s="57"/>
      <c r="AL492" s="57"/>
      <c r="AM492" s="57"/>
      <c r="AN492" s="57"/>
      <c r="AO492" s="57"/>
      <c r="AP492" s="57"/>
      <c r="AQ492" s="57"/>
      <c r="AR492" s="57"/>
      <c r="AS492" s="57"/>
      <c r="AT492" s="57"/>
      <c r="AU492" s="57"/>
      <c r="AV492" s="57"/>
      <c r="AW492" s="57"/>
      <c r="AX492" s="57"/>
      <c r="AY492" s="57"/>
      <c r="AZ492" s="57"/>
      <c r="BA492" s="57"/>
      <c r="BB492" s="57"/>
      <c r="BC492" s="57"/>
      <c r="BD492" s="57"/>
      <c r="BE492" s="57"/>
      <c r="BF492" s="57"/>
      <c r="BG492" s="57"/>
      <c r="BH492" s="57"/>
      <c r="BI492" s="57"/>
      <c r="BJ492" s="57"/>
      <c r="BK492" s="57"/>
      <c r="BL492" s="57"/>
      <c r="BM492" s="57"/>
      <c r="BN492" s="57"/>
      <c r="BO492" s="57"/>
      <c r="BP492" s="57"/>
      <c r="BQ492" s="57"/>
      <c r="BR492" s="57"/>
      <c r="BS492" s="57"/>
      <c r="BT492" s="57"/>
      <c r="BU492" s="57"/>
      <c r="BV492" s="57"/>
      <c r="BW492" s="57"/>
      <c r="BX492" s="57"/>
      <c r="BY492" s="57"/>
      <c r="BZ492" s="57"/>
      <c r="CA492" s="57"/>
      <c r="CB492" s="57"/>
      <c r="CC492" s="57"/>
      <c r="CD492" s="57"/>
      <c r="CE492" s="57"/>
      <c r="CF492" s="57"/>
      <c r="CG492" s="57"/>
      <c r="CH492" s="57"/>
      <c r="CI492" s="57"/>
      <c r="CJ492" s="57"/>
      <c r="CK492" s="57"/>
      <c r="CL492" s="57"/>
      <c r="CM492" s="57"/>
      <c r="CN492" s="57"/>
      <c r="CO492" s="57"/>
      <c r="CP492" s="57"/>
      <c r="CQ492" s="57"/>
      <c r="CR492" s="57"/>
      <c r="CS492" s="57"/>
      <c r="CT492" s="57"/>
      <c r="CU492" s="57"/>
      <c r="CV492" s="57"/>
      <c r="CW492" s="57"/>
      <c r="CX492" s="57"/>
      <c r="CY492" s="57"/>
      <c r="CZ492" s="57"/>
      <c r="DA492" s="57"/>
      <c r="DB492" s="57"/>
      <c r="DC492" s="57"/>
      <c r="DD492" s="57"/>
      <c r="DE492" s="57"/>
      <c r="DF492" s="57"/>
      <c r="DG492" s="57"/>
      <c r="DH492" s="57"/>
      <c r="DI492" s="57"/>
      <c r="DJ492" s="57"/>
      <c r="DK492" s="57"/>
      <c r="DL492" s="57"/>
      <c r="DM492" s="57"/>
      <c r="DN492" s="57"/>
      <c r="DO492" s="57"/>
      <c r="DP492" s="57"/>
      <c r="DQ492" s="57"/>
      <c r="DR492" s="57"/>
      <c r="DS492" s="57"/>
      <c r="DT492" s="57"/>
      <c r="DU492" s="57"/>
      <c r="DV492" s="101"/>
      <c r="DW492" s="57"/>
      <c r="DX492" s="57"/>
      <c r="DY492" s="57"/>
      <c r="DZ492" s="57"/>
      <c r="EA492" s="57"/>
      <c r="EB492" s="57"/>
      <c r="EC492" s="57"/>
      <c r="ED492" s="57"/>
      <c r="EE492" s="57"/>
      <c r="EF492" s="57"/>
      <c r="EG492" s="57"/>
      <c r="EH492" s="57"/>
      <c r="EI492" s="57"/>
      <c r="EJ492" s="57"/>
      <c r="EK492" s="57"/>
      <c r="EL492" s="57"/>
      <c r="EM492" s="57"/>
      <c r="EN492" s="57"/>
      <c r="EO492" s="57"/>
      <c r="EP492" s="57"/>
      <c r="EQ492" s="101"/>
      <c r="ER492" s="557"/>
    </row>
    <row r="493" spans="1:148" ht="15" customHeight="1" x14ac:dyDescent="0.25">
      <c r="A493" s="625"/>
      <c r="B493" s="1343" t="str">
        <f t="shared" si="32"/>
        <v>Desk 68</v>
      </c>
      <c r="C493" s="1348" t="str">
        <f>IF(ISBLANK(TB!C254), "", TB!C254)</f>
        <v/>
      </c>
      <c r="D493" s="1348" t="str">
        <f>IF(ISBLANK(TB!D254), "", TB!D254)</f>
        <v/>
      </c>
      <c r="E493" s="1348" t="str">
        <f>IF(ISBLANK(TB!E254), "", TB!E254)</f>
        <v/>
      </c>
      <c r="F493" s="1348" t="str">
        <f>IF(ISBLANK(TB!F254), "", TB!F254)</f>
        <v/>
      </c>
      <c r="G493" s="57"/>
      <c r="H493" s="57"/>
      <c r="I493" s="57"/>
      <c r="J493" s="57"/>
      <c r="K493" s="57"/>
      <c r="L493" s="57"/>
      <c r="M493" s="57"/>
      <c r="N493" s="57"/>
      <c r="O493" s="57"/>
      <c r="P493" s="57"/>
      <c r="Q493" s="57"/>
      <c r="R493" s="57"/>
      <c r="S493" s="57"/>
      <c r="T493" s="57"/>
      <c r="U493" s="57"/>
      <c r="V493" s="57"/>
      <c r="W493" s="57"/>
      <c r="X493" s="57"/>
      <c r="Y493" s="57"/>
      <c r="Z493" s="57"/>
      <c r="AA493" s="57"/>
      <c r="AB493" s="57"/>
      <c r="AC493" s="57"/>
      <c r="AD493" s="57"/>
      <c r="AE493" s="57"/>
      <c r="AF493" s="57"/>
      <c r="AG493" s="57"/>
      <c r="AH493" s="57"/>
      <c r="AI493" s="57"/>
      <c r="AJ493" s="57"/>
      <c r="AK493" s="57"/>
      <c r="AL493" s="57"/>
      <c r="AM493" s="57"/>
      <c r="AN493" s="57"/>
      <c r="AO493" s="57"/>
      <c r="AP493" s="57"/>
      <c r="AQ493" s="57"/>
      <c r="AR493" s="57"/>
      <c r="AS493" s="57"/>
      <c r="AT493" s="57"/>
      <c r="AU493" s="57"/>
      <c r="AV493" s="57"/>
      <c r="AW493" s="57"/>
      <c r="AX493" s="57"/>
      <c r="AY493" s="57"/>
      <c r="AZ493" s="57"/>
      <c r="BA493" s="57"/>
      <c r="BB493" s="57"/>
      <c r="BC493" s="57"/>
      <c r="BD493" s="57"/>
      <c r="BE493" s="57"/>
      <c r="BF493" s="57"/>
      <c r="BG493" s="57"/>
      <c r="BH493" s="57"/>
      <c r="BI493" s="57"/>
      <c r="BJ493" s="57"/>
      <c r="BK493" s="57"/>
      <c r="BL493" s="57"/>
      <c r="BM493" s="57"/>
      <c r="BN493" s="57"/>
      <c r="BO493" s="57"/>
      <c r="BP493" s="57"/>
      <c r="BQ493" s="57"/>
      <c r="BR493" s="57"/>
      <c r="BS493" s="57"/>
      <c r="BT493" s="57"/>
      <c r="BU493" s="57"/>
      <c r="BV493" s="57"/>
      <c r="BW493" s="57"/>
      <c r="BX493" s="57"/>
      <c r="BY493" s="57"/>
      <c r="BZ493" s="57"/>
      <c r="CA493" s="57"/>
      <c r="CB493" s="57"/>
      <c r="CC493" s="57"/>
      <c r="CD493" s="57"/>
      <c r="CE493" s="57"/>
      <c r="CF493" s="57"/>
      <c r="CG493" s="57"/>
      <c r="CH493" s="57"/>
      <c r="CI493" s="57"/>
      <c r="CJ493" s="57"/>
      <c r="CK493" s="57"/>
      <c r="CL493" s="57"/>
      <c r="CM493" s="57"/>
      <c r="CN493" s="57"/>
      <c r="CO493" s="57"/>
      <c r="CP493" s="57"/>
      <c r="CQ493" s="57"/>
      <c r="CR493" s="57"/>
      <c r="CS493" s="57"/>
      <c r="CT493" s="57"/>
      <c r="CU493" s="57"/>
      <c r="CV493" s="57"/>
      <c r="CW493" s="57"/>
      <c r="CX493" s="57"/>
      <c r="CY493" s="57"/>
      <c r="CZ493" s="57"/>
      <c r="DA493" s="57"/>
      <c r="DB493" s="57"/>
      <c r="DC493" s="57"/>
      <c r="DD493" s="57"/>
      <c r="DE493" s="57"/>
      <c r="DF493" s="57"/>
      <c r="DG493" s="57"/>
      <c r="DH493" s="57"/>
      <c r="DI493" s="57"/>
      <c r="DJ493" s="57"/>
      <c r="DK493" s="57"/>
      <c r="DL493" s="57"/>
      <c r="DM493" s="57"/>
      <c r="DN493" s="57"/>
      <c r="DO493" s="57"/>
      <c r="DP493" s="57"/>
      <c r="DQ493" s="57"/>
      <c r="DR493" s="57"/>
      <c r="DS493" s="57"/>
      <c r="DT493" s="57"/>
      <c r="DU493" s="57"/>
      <c r="DV493" s="101"/>
      <c r="DW493" s="57"/>
      <c r="DX493" s="57"/>
      <c r="DY493" s="57"/>
      <c r="DZ493" s="57"/>
      <c r="EA493" s="57"/>
      <c r="EB493" s="57"/>
      <c r="EC493" s="57"/>
      <c r="ED493" s="57"/>
      <c r="EE493" s="57"/>
      <c r="EF493" s="57"/>
      <c r="EG493" s="57"/>
      <c r="EH493" s="57"/>
      <c r="EI493" s="57"/>
      <c r="EJ493" s="57"/>
      <c r="EK493" s="57"/>
      <c r="EL493" s="57"/>
      <c r="EM493" s="57"/>
      <c r="EN493" s="57"/>
      <c r="EO493" s="57"/>
      <c r="EP493" s="57"/>
      <c r="EQ493" s="101"/>
      <c r="ER493" s="557"/>
    </row>
    <row r="494" spans="1:148" ht="15" customHeight="1" x14ac:dyDescent="0.25">
      <c r="A494" s="625"/>
      <c r="B494" s="1343" t="str">
        <f t="shared" si="32"/>
        <v>Desk 69</v>
      </c>
      <c r="C494" s="1348" t="str">
        <f>IF(ISBLANK(TB!C255), "", TB!C255)</f>
        <v/>
      </c>
      <c r="D494" s="1348" t="str">
        <f>IF(ISBLANK(TB!D255), "", TB!D255)</f>
        <v/>
      </c>
      <c r="E494" s="1348" t="str">
        <f>IF(ISBLANK(TB!E255), "", TB!E255)</f>
        <v/>
      </c>
      <c r="F494" s="1348" t="str">
        <f>IF(ISBLANK(TB!F255), "", TB!F255)</f>
        <v/>
      </c>
      <c r="G494" s="57"/>
      <c r="H494" s="57"/>
      <c r="I494" s="57"/>
      <c r="J494" s="57"/>
      <c r="K494" s="57"/>
      <c r="L494" s="57"/>
      <c r="M494" s="57"/>
      <c r="N494" s="57"/>
      <c r="O494" s="57"/>
      <c r="P494" s="57"/>
      <c r="Q494" s="57"/>
      <c r="R494" s="57"/>
      <c r="S494" s="57"/>
      <c r="T494" s="57"/>
      <c r="U494" s="57"/>
      <c r="V494" s="57"/>
      <c r="W494" s="57"/>
      <c r="X494" s="57"/>
      <c r="Y494" s="57"/>
      <c r="Z494" s="57"/>
      <c r="AA494" s="57"/>
      <c r="AB494" s="57"/>
      <c r="AC494" s="57"/>
      <c r="AD494" s="57"/>
      <c r="AE494" s="57"/>
      <c r="AF494" s="57"/>
      <c r="AG494" s="57"/>
      <c r="AH494" s="57"/>
      <c r="AI494" s="57"/>
      <c r="AJ494" s="57"/>
      <c r="AK494" s="57"/>
      <c r="AL494" s="57"/>
      <c r="AM494" s="57"/>
      <c r="AN494" s="57"/>
      <c r="AO494" s="57"/>
      <c r="AP494" s="57"/>
      <c r="AQ494" s="57"/>
      <c r="AR494" s="57"/>
      <c r="AS494" s="57"/>
      <c r="AT494" s="57"/>
      <c r="AU494" s="57"/>
      <c r="AV494" s="57"/>
      <c r="AW494" s="57"/>
      <c r="AX494" s="57"/>
      <c r="AY494" s="57"/>
      <c r="AZ494" s="57"/>
      <c r="BA494" s="57"/>
      <c r="BB494" s="57"/>
      <c r="BC494" s="57"/>
      <c r="BD494" s="57"/>
      <c r="BE494" s="57"/>
      <c r="BF494" s="57"/>
      <c r="BG494" s="57"/>
      <c r="BH494" s="57"/>
      <c r="BI494" s="57"/>
      <c r="BJ494" s="57"/>
      <c r="BK494" s="57"/>
      <c r="BL494" s="57"/>
      <c r="BM494" s="57"/>
      <c r="BN494" s="57"/>
      <c r="BO494" s="57"/>
      <c r="BP494" s="57"/>
      <c r="BQ494" s="57"/>
      <c r="BR494" s="57"/>
      <c r="BS494" s="57"/>
      <c r="BT494" s="57"/>
      <c r="BU494" s="57"/>
      <c r="BV494" s="57"/>
      <c r="BW494" s="57"/>
      <c r="BX494" s="57"/>
      <c r="BY494" s="57"/>
      <c r="BZ494" s="57"/>
      <c r="CA494" s="57"/>
      <c r="CB494" s="57"/>
      <c r="CC494" s="57"/>
      <c r="CD494" s="57"/>
      <c r="CE494" s="57"/>
      <c r="CF494" s="57"/>
      <c r="CG494" s="57"/>
      <c r="CH494" s="57"/>
      <c r="CI494" s="57"/>
      <c r="CJ494" s="57"/>
      <c r="CK494" s="57"/>
      <c r="CL494" s="57"/>
      <c r="CM494" s="57"/>
      <c r="CN494" s="57"/>
      <c r="CO494" s="57"/>
      <c r="CP494" s="57"/>
      <c r="CQ494" s="57"/>
      <c r="CR494" s="57"/>
      <c r="CS494" s="57"/>
      <c r="CT494" s="57"/>
      <c r="CU494" s="57"/>
      <c r="CV494" s="57"/>
      <c r="CW494" s="57"/>
      <c r="CX494" s="57"/>
      <c r="CY494" s="57"/>
      <c r="CZ494" s="57"/>
      <c r="DA494" s="57"/>
      <c r="DB494" s="57"/>
      <c r="DC494" s="57"/>
      <c r="DD494" s="57"/>
      <c r="DE494" s="57"/>
      <c r="DF494" s="57"/>
      <c r="DG494" s="57"/>
      <c r="DH494" s="57"/>
      <c r="DI494" s="57"/>
      <c r="DJ494" s="57"/>
      <c r="DK494" s="57"/>
      <c r="DL494" s="57"/>
      <c r="DM494" s="57"/>
      <c r="DN494" s="57"/>
      <c r="DO494" s="57"/>
      <c r="DP494" s="57"/>
      <c r="DQ494" s="57"/>
      <c r="DR494" s="57"/>
      <c r="DS494" s="57"/>
      <c r="DT494" s="57"/>
      <c r="DU494" s="57"/>
      <c r="DV494" s="101"/>
      <c r="DW494" s="57"/>
      <c r="DX494" s="57"/>
      <c r="DY494" s="57"/>
      <c r="DZ494" s="57"/>
      <c r="EA494" s="57"/>
      <c r="EB494" s="57"/>
      <c r="EC494" s="57"/>
      <c r="ED494" s="57"/>
      <c r="EE494" s="57"/>
      <c r="EF494" s="57"/>
      <c r="EG494" s="57"/>
      <c r="EH494" s="57"/>
      <c r="EI494" s="57"/>
      <c r="EJ494" s="57"/>
      <c r="EK494" s="57"/>
      <c r="EL494" s="57"/>
      <c r="EM494" s="57"/>
      <c r="EN494" s="57"/>
      <c r="EO494" s="57"/>
      <c r="EP494" s="57"/>
      <c r="EQ494" s="101"/>
      <c r="ER494" s="557"/>
    </row>
    <row r="495" spans="1:148" ht="15" customHeight="1" x14ac:dyDescent="0.25">
      <c r="A495" s="625"/>
      <c r="B495" s="1343" t="str">
        <f t="shared" si="32"/>
        <v>Desk 70</v>
      </c>
      <c r="C495" s="1348" t="str">
        <f>IF(ISBLANK(TB!C256), "", TB!C256)</f>
        <v/>
      </c>
      <c r="D495" s="1348" t="str">
        <f>IF(ISBLANK(TB!D256), "", TB!D256)</f>
        <v/>
      </c>
      <c r="E495" s="1348" t="str">
        <f>IF(ISBLANK(TB!E256), "", TB!E256)</f>
        <v/>
      </c>
      <c r="F495" s="1348" t="str">
        <f>IF(ISBLANK(TB!F256), "", TB!F256)</f>
        <v/>
      </c>
      <c r="G495" s="57"/>
      <c r="H495" s="57"/>
      <c r="I495" s="57"/>
      <c r="J495" s="57"/>
      <c r="K495" s="57"/>
      <c r="L495" s="57"/>
      <c r="M495" s="57"/>
      <c r="N495" s="57"/>
      <c r="O495" s="57"/>
      <c r="P495" s="57"/>
      <c r="Q495" s="57"/>
      <c r="R495" s="57"/>
      <c r="S495" s="57"/>
      <c r="T495" s="57"/>
      <c r="U495" s="57"/>
      <c r="V495" s="57"/>
      <c r="W495" s="57"/>
      <c r="X495" s="57"/>
      <c r="Y495" s="57"/>
      <c r="Z495" s="57"/>
      <c r="AA495" s="57"/>
      <c r="AB495" s="57"/>
      <c r="AC495" s="57"/>
      <c r="AD495" s="57"/>
      <c r="AE495" s="57"/>
      <c r="AF495" s="57"/>
      <c r="AG495" s="57"/>
      <c r="AH495" s="57"/>
      <c r="AI495" s="57"/>
      <c r="AJ495" s="57"/>
      <c r="AK495" s="57"/>
      <c r="AL495" s="57"/>
      <c r="AM495" s="57"/>
      <c r="AN495" s="57"/>
      <c r="AO495" s="57"/>
      <c r="AP495" s="57"/>
      <c r="AQ495" s="57"/>
      <c r="AR495" s="57"/>
      <c r="AS495" s="57"/>
      <c r="AT495" s="57"/>
      <c r="AU495" s="57"/>
      <c r="AV495" s="57"/>
      <c r="AW495" s="57"/>
      <c r="AX495" s="57"/>
      <c r="AY495" s="57"/>
      <c r="AZ495" s="57"/>
      <c r="BA495" s="57"/>
      <c r="BB495" s="57"/>
      <c r="BC495" s="57"/>
      <c r="BD495" s="57"/>
      <c r="BE495" s="57"/>
      <c r="BF495" s="57"/>
      <c r="BG495" s="57"/>
      <c r="BH495" s="57"/>
      <c r="BI495" s="57"/>
      <c r="BJ495" s="57"/>
      <c r="BK495" s="57"/>
      <c r="BL495" s="57"/>
      <c r="BM495" s="57"/>
      <c r="BN495" s="57"/>
      <c r="BO495" s="57"/>
      <c r="BP495" s="57"/>
      <c r="BQ495" s="57"/>
      <c r="BR495" s="57"/>
      <c r="BS495" s="57"/>
      <c r="BT495" s="57"/>
      <c r="BU495" s="57"/>
      <c r="BV495" s="57"/>
      <c r="BW495" s="57"/>
      <c r="BX495" s="57"/>
      <c r="BY495" s="57"/>
      <c r="BZ495" s="57"/>
      <c r="CA495" s="57"/>
      <c r="CB495" s="57"/>
      <c r="CC495" s="57"/>
      <c r="CD495" s="57"/>
      <c r="CE495" s="57"/>
      <c r="CF495" s="57"/>
      <c r="CG495" s="57"/>
      <c r="CH495" s="57"/>
      <c r="CI495" s="57"/>
      <c r="CJ495" s="57"/>
      <c r="CK495" s="57"/>
      <c r="CL495" s="57"/>
      <c r="CM495" s="57"/>
      <c r="CN495" s="57"/>
      <c r="CO495" s="57"/>
      <c r="CP495" s="57"/>
      <c r="CQ495" s="57"/>
      <c r="CR495" s="57"/>
      <c r="CS495" s="57"/>
      <c r="CT495" s="57"/>
      <c r="CU495" s="57"/>
      <c r="CV495" s="57"/>
      <c r="CW495" s="57"/>
      <c r="CX495" s="57"/>
      <c r="CY495" s="57"/>
      <c r="CZ495" s="57"/>
      <c r="DA495" s="57"/>
      <c r="DB495" s="57"/>
      <c r="DC495" s="57"/>
      <c r="DD495" s="57"/>
      <c r="DE495" s="57"/>
      <c r="DF495" s="57"/>
      <c r="DG495" s="57"/>
      <c r="DH495" s="57"/>
      <c r="DI495" s="57"/>
      <c r="DJ495" s="57"/>
      <c r="DK495" s="57"/>
      <c r="DL495" s="57"/>
      <c r="DM495" s="57"/>
      <c r="DN495" s="57"/>
      <c r="DO495" s="57"/>
      <c r="DP495" s="57"/>
      <c r="DQ495" s="57"/>
      <c r="DR495" s="57"/>
      <c r="DS495" s="57"/>
      <c r="DT495" s="57"/>
      <c r="DU495" s="57"/>
      <c r="DV495" s="101"/>
      <c r="DW495" s="57"/>
      <c r="DX495" s="57"/>
      <c r="DY495" s="57"/>
      <c r="DZ495" s="57"/>
      <c r="EA495" s="57"/>
      <c r="EB495" s="57"/>
      <c r="EC495" s="57"/>
      <c r="ED495" s="57"/>
      <c r="EE495" s="57"/>
      <c r="EF495" s="57"/>
      <c r="EG495" s="57"/>
      <c r="EH495" s="57"/>
      <c r="EI495" s="57"/>
      <c r="EJ495" s="57"/>
      <c r="EK495" s="57"/>
      <c r="EL495" s="57"/>
      <c r="EM495" s="57"/>
      <c r="EN495" s="57"/>
      <c r="EO495" s="57"/>
      <c r="EP495" s="57"/>
      <c r="EQ495" s="101"/>
      <c r="ER495" s="557"/>
    </row>
    <row r="496" spans="1:148" ht="15" customHeight="1" x14ac:dyDescent="0.25">
      <c r="A496" s="625"/>
      <c r="B496" s="1343" t="str">
        <f t="shared" si="32"/>
        <v>Desk 71</v>
      </c>
      <c r="C496" s="1348" t="str">
        <f>IF(ISBLANK(TB!C257), "", TB!C257)</f>
        <v/>
      </c>
      <c r="D496" s="1348" t="str">
        <f>IF(ISBLANK(TB!D257), "", TB!D257)</f>
        <v/>
      </c>
      <c r="E496" s="1348" t="str">
        <f>IF(ISBLANK(TB!E257), "", TB!E257)</f>
        <v/>
      </c>
      <c r="F496" s="1348" t="str">
        <f>IF(ISBLANK(TB!F257), "", TB!F257)</f>
        <v/>
      </c>
      <c r="G496" s="57"/>
      <c r="H496" s="57"/>
      <c r="I496" s="57"/>
      <c r="J496" s="57"/>
      <c r="K496" s="57"/>
      <c r="L496" s="57"/>
      <c r="M496" s="57"/>
      <c r="N496" s="57"/>
      <c r="O496" s="57"/>
      <c r="P496" s="57"/>
      <c r="Q496" s="57"/>
      <c r="R496" s="57"/>
      <c r="S496" s="57"/>
      <c r="T496" s="57"/>
      <c r="U496" s="57"/>
      <c r="V496" s="57"/>
      <c r="W496" s="57"/>
      <c r="X496" s="57"/>
      <c r="Y496" s="57"/>
      <c r="Z496" s="57"/>
      <c r="AA496" s="57"/>
      <c r="AB496" s="57"/>
      <c r="AC496" s="57"/>
      <c r="AD496" s="57"/>
      <c r="AE496" s="57"/>
      <c r="AF496" s="57"/>
      <c r="AG496" s="57"/>
      <c r="AH496" s="57"/>
      <c r="AI496" s="57"/>
      <c r="AJ496" s="57"/>
      <c r="AK496" s="57"/>
      <c r="AL496" s="57"/>
      <c r="AM496" s="57"/>
      <c r="AN496" s="57"/>
      <c r="AO496" s="57"/>
      <c r="AP496" s="57"/>
      <c r="AQ496" s="57"/>
      <c r="AR496" s="57"/>
      <c r="AS496" s="57"/>
      <c r="AT496" s="57"/>
      <c r="AU496" s="57"/>
      <c r="AV496" s="57"/>
      <c r="AW496" s="57"/>
      <c r="AX496" s="57"/>
      <c r="AY496" s="57"/>
      <c r="AZ496" s="57"/>
      <c r="BA496" s="57"/>
      <c r="BB496" s="57"/>
      <c r="BC496" s="57"/>
      <c r="BD496" s="57"/>
      <c r="BE496" s="57"/>
      <c r="BF496" s="57"/>
      <c r="BG496" s="57"/>
      <c r="BH496" s="57"/>
      <c r="BI496" s="57"/>
      <c r="BJ496" s="57"/>
      <c r="BK496" s="57"/>
      <c r="BL496" s="57"/>
      <c r="BM496" s="57"/>
      <c r="BN496" s="57"/>
      <c r="BO496" s="57"/>
      <c r="BP496" s="57"/>
      <c r="BQ496" s="57"/>
      <c r="BR496" s="57"/>
      <c r="BS496" s="57"/>
      <c r="BT496" s="57"/>
      <c r="BU496" s="57"/>
      <c r="BV496" s="57"/>
      <c r="BW496" s="57"/>
      <c r="BX496" s="57"/>
      <c r="BY496" s="57"/>
      <c r="BZ496" s="57"/>
      <c r="CA496" s="57"/>
      <c r="CB496" s="57"/>
      <c r="CC496" s="57"/>
      <c r="CD496" s="57"/>
      <c r="CE496" s="57"/>
      <c r="CF496" s="57"/>
      <c r="CG496" s="57"/>
      <c r="CH496" s="57"/>
      <c r="CI496" s="57"/>
      <c r="CJ496" s="57"/>
      <c r="CK496" s="57"/>
      <c r="CL496" s="57"/>
      <c r="CM496" s="57"/>
      <c r="CN496" s="57"/>
      <c r="CO496" s="57"/>
      <c r="CP496" s="57"/>
      <c r="CQ496" s="57"/>
      <c r="CR496" s="57"/>
      <c r="CS496" s="57"/>
      <c r="CT496" s="57"/>
      <c r="CU496" s="57"/>
      <c r="CV496" s="57"/>
      <c r="CW496" s="57"/>
      <c r="CX496" s="57"/>
      <c r="CY496" s="57"/>
      <c r="CZ496" s="57"/>
      <c r="DA496" s="57"/>
      <c r="DB496" s="57"/>
      <c r="DC496" s="57"/>
      <c r="DD496" s="57"/>
      <c r="DE496" s="57"/>
      <c r="DF496" s="57"/>
      <c r="DG496" s="57"/>
      <c r="DH496" s="57"/>
      <c r="DI496" s="57"/>
      <c r="DJ496" s="57"/>
      <c r="DK496" s="57"/>
      <c r="DL496" s="57"/>
      <c r="DM496" s="57"/>
      <c r="DN496" s="57"/>
      <c r="DO496" s="57"/>
      <c r="DP496" s="57"/>
      <c r="DQ496" s="57"/>
      <c r="DR496" s="57"/>
      <c r="DS496" s="57"/>
      <c r="DT496" s="57"/>
      <c r="DU496" s="57"/>
      <c r="DV496" s="101"/>
      <c r="DW496" s="57"/>
      <c r="DX496" s="57"/>
      <c r="DY496" s="57"/>
      <c r="DZ496" s="57"/>
      <c r="EA496" s="57"/>
      <c r="EB496" s="57"/>
      <c r="EC496" s="57"/>
      <c r="ED496" s="57"/>
      <c r="EE496" s="57"/>
      <c r="EF496" s="57"/>
      <c r="EG496" s="57"/>
      <c r="EH496" s="57"/>
      <c r="EI496" s="57"/>
      <c r="EJ496" s="57"/>
      <c r="EK496" s="57"/>
      <c r="EL496" s="57"/>
      <c r="EM496" s="57"/>
      <c r="EN496" s="57"/>
      <c r="EO496" s="57"/>
      <c r="EP496" s="57"/>
      <c r="EQ496" s="101"/>
      <c r="ER496" s="557"/>
    </row>
    <row r="497" spans="1:148" ht="15" customHeight="1" x14ac:dyDescent="0.25">
      <c r="A497" s="625"/>
      <c r="B497" s="1343" t="str">
        <f t="shared" si="32"/>
        <v>Desk 72</v>
      </c>
      <c r="C497" s="1348" t="str">
        <f>IF(ISBLANK(TB!C258), "", TB!C258)</f>
        <v/>
      </c>
      <c r="D497" s="1348" t="str">
        <f>IF(ISBLANK(TB!D258), "", TB!D258)</f>
        <v/>
      </c>
      <c r="E497" s="1348" t="str">
        <f>IF(ISBLANK(TB!E258), "", TB!E258)</f>
        <v/>
      </c>
      <c r="F497" s="1348" t="str">
        <f>IF(ISBLANK(TB!F258), "", TB!F258)</f>
        <v/>
      </c>
      <c r="G497" s="57"/>
      <c r="H497" s="57"/>
      <c r="I497" s="57"/>
      <c r="J497" s="57"/>
      <c r="K497" s="57"/>
      <c r="L497" s="57"/>
      <c r="M497" s="57"/>
      <c r="N497" s="57"/>
      <c r="O497" s="57"/>
      <c r="P497" s="57"/>
      <c r="Q497" s="57"/>
      <c r="R497" s="57"/>
      <c r="S497" s="57"/>
      <c r="T497" s="57"/>
      <c r="U497" s="57"/>
      <c r="V497" s="57"/>
      <c r="W497" s="57"/>
      <c r="X497" s="57"/>
      <c r="Y497" s="57"/>
      <c r="Z497" s="57"/>
      <c r="AA497" s="57"/>
      <c r="AB497" s="57"/>
      <c r="AC497" s="57"/>
      <c r="AD497" s="57"/>
      <c r="AE497" s="57"/>
      <c r="AF497" s="57"/>
      <c r="AG497" s="57"/>
      <c r="AH497" s="57"/>
      <c r="AI497" s="57"/>
      <c r="AJ497" s="57"/>
      <c r="AK497" s="57"/>
      <c r="AL497" s="57"/>
      <c r="AM497" s="57"/>
      <c r="AN497" s="57"/>
      <c r="AO497" s="57"/>
      <c r="AP497" s="57"/>
      <c r="AQ497" s="57"/>
      <c r="AR497" s="57"/>
      <c r="AS497" s="57"/>
      <c r="AT497" s="57"/>
      <c r="AU497" s="57"/>
      <c r="AV497" s="57"/>
      <c r="AW497" s="57"/>
      <c r="AX497" s="57"/>
      <c r="AY497" s="57"/>
      <c r="AZ497" s="57"/>
      <c r="BA497" s="57"/>
      <c r="BB497" s="57"/>
      <c r="BC497" s="57"/>
      <c r="BD497" s="57"/>
      <c r="BE497" s="57"/>
      <c r="BF497" s="57"/>
      <c r="BG497" s="57"/>
      <c r="BH497" s="57"/>
      <c r="BI497" s="57"/>
      <c r="BJ497" s="57"/>
      <c r="BK497" s="57"/>
      <c r="BL497" s="57"/>
      <c r="BM497" s="57"/>
      <c r="BN497" s="57"/>
      <c r="BO497" s="57"/>
      <c r="BP497" s="57"/>
      <c r="BQ497" s="57"/>
      <c r="BR497" s="57"/>
      <c r="BS497" s="57"/>
      <c r="BT497" s="57"/>
      <c r="BU497" s="57"/>
      <c r="BV497" s="57"/>
      <c r="BW497" s="57"/>
      <c r="BX497" s="57"/>
      <c r="BY497" s="57"/>
      <c r="BZ497" s="57"/>
      <c r="CA497" s="57"/>
      <c r="CB497" s="57"/>
      <c r="CC497" s="57"/>
      <c r="CD497" s="57"/>
      <c r="CE497" s="57"/>
      <c r="CF497" s="57"/>
      <c r="CG497" s="57"/>
      <c r="CH497" s="57"/>
      <c r="CI497" s="57"/>
      <c r="CJ497" s="57"/>
      <c r="CK497" s="57"/>
      <c r="CL497" s="57"/>
      <c r="CM497" s="57"/>
      <c r="CN497" s="57"/>
      <c r="CO497" s="57"/>
      <c r="CP497" s="57"/>
      <c r="CQ497" s="57"/>
      <c r="CR497" s="57"/>
      <c r="CS497" s="57"/>
      <c r="CT497" s="57"/>
      <c r="CU497" s="57"/>
      <c r="CV497" s="57"/>
      <c r="CW497" s="57"/>
      <c r="CX497" s="57"/>
      <c r="CY497" s="57"/>
      <c r="CZ497" s="57"/>
      <c r="DA497" s="57"/>
      <c r="DB497" s="57"/>
      <c r="DC497" s="57"/>
      <c r="DD497" s="57"/>
      <c r="DE497" s="57"/>
      <c r="DF497" s="57"/>
      <c r="DG497" s="57"/>
      <c r="DH497" s="57"/>
      <c r="DI497" s="57"/>
      <c r="DJ497" s="57"/>
      <c r="DK497" s="57"/>
      <c r="DL497" s="57"/>
      <c r="DM497" s="57"/>
      <c r="DN497" s="57"/>
      <c r="DO497" s="57"/>
      <c r="DP497" s="57"/>
      <c r="DQ497" s="57"/>
      <c r="DR497" s="57"/>
      <c r="DS497" s="57"/>
      <c r="DT497" s="57"/>
      <c r="DU497" s="57"/>
      <c r="DV497" s="101"/>
      <c r="DW497" s="57"/>
      <c r="DX497" s="57"/>
      <c r="DY497" s="57"/>
      <c r="DZ497" s="57"/>
      <c r="EA497" s="57"/>
      <c r="EB497" s="57"/>
      <c r="EC497" s="57"/>
      <c r="ED497" s="57"/>
      <c r="EE497" s="57"/>
      <c r="EF497" s="57"/>
      <c r="EG497" s="57"/>
      <c r="EH497" s="57"/>
      <c r="EI497" s="57"/>
      <c r="EJ497" s="57"/>
      <c r="EK497" s="57"/>
      <c r="EL497" s="57"/>
      <c r="EM497" s="57"/>
      <c r="EN497" s="57"/>
      <c r="EO497" s="57"/>
      <c r="EP497" s="57"/>
      <c r="EQ497" s="101"/>
      <c r="ER497" s="557"/>
    </row>
    <row r="498" spans="1:148" ht="15" customHeight="1" x14ac:dyDescent="0.25">
      <c r="A498" s="625"/>
      <c r="B498" s="1343" t="str">
        <f t="shared" si="32"/>
        <v>Desk 73</v>
      </c>
      <c r="C498" s="1348" t="str">
        <f>IF(ISBLANK(TB!C259), "", TB!C259)</f>
        <v/>
      </c>
      <c r="D498" s="1348" t="str">
        <f>IF(ISBLANK(TB!D259), "", TB!D259)</f>
        <v/>
      </c>
      <c r="E498" s="1348" t="str">
        <f>IF(ISBLANK(TB!E259), "", TB!E259)</f>
        <v/>
      </c>
      <c r="F498" s="1348" t="str">
        <f>IF(ISBLANK(TB!F259), "", TB!F259)</f>
        <v/>
      </c>
      <c r="G498" s="57"/>
      <c r="H498" s="57"/>
      <c r="I498" s="57"/>
      <c r="J498" s="57"/>
      <c r="K498" s="57"/>
      <c r="L498" s="57"/>
      <c r="M498" s="57"/>
      <c r="N498" s="57"/>
      <c r="O498" s="57"/>
      <c r="P498" s="57"/>
      <c r="Q498" s="57"/>
      <c r="R498" s="57"/>
      <c r="S498" s="57"/>
      <c r="T498" s="57"/>
      <c r="U498" s="57"/>
      <c r="V498" s="57"/>
      <c r="W498" s="57"/>
      <c r="X498" s="57"/>
      <c r="Y498" s="57"/>
      <c r="Z498" s="57"/>
      <c r="AA498" s="57"/>
      <c r="AB498" s="57"/>
      <c r="AC498" s="57"/>
      <c r="AD498" s="57"/>
      <c r="AE498" s="57"/>
      <c r="AF498" s="57"/>
      <c r="AG498" s="57"/>
      <c r="AH498" s="57"/>
      <c r="AI498" s="57"/>
      <c r="AJ498" s="57"/>
      <c r="AK498" s="57"/>
      <c r="AL498" s="57"/>
      <c r="AM498" s="57"/>
      <c r="AN498" s="57"/>
      <c r="AO498" s="57"/>
      <c r="AP498" s="57"/>
      <c r="AQ498" s="57"/>
      <c r="AR498" s="57"/>
      <c r="AS498" s="57"/>
      <c r="AT498" s="57"/>
      <c r="AU498" s="57"/>
      <c r="AV498" s="57"/>
      <c r="AW498" s="57"/>
      <c r="AX498" s="57"/>
      <c r="AY498" s="57"/>
      <c r="AZ498" s="57"/>
      <c r="BA498" s="57"/>
      <c r="BB498" s="57"/>
      <c r="BC498" s="57"/>
      <c r="BD498" s="57"/>
      <c r="BE498" s="57"/>
      <c r="BF498" s="57"/>
      <c r="BG498" s="57"/>
      <c r="BH498" s="57"/>
      <c r="BI498" s="57"/>
      <c r="BJ498" s="57"/>
      <c r="BK498" s="57"/>
      <c r="BL498" s="57"/>
      <c r="BM498" s="57"/>
      <c r="BN498" s="57"/>
      <c r="BO498" s="57"/>
      <c r="BP498" s="57"/>
      <c r="BQ498" s="57"/>
      <c r="BR498" s="57"/>
      <c r="BS498" s="57"/>
      <c r="BT498" s="57"/>
      <c r="BU498" s="57"/>
      <c r="BV498" s="57"/>
      <c r="BW498" s="57"/>
      <c r="BX498" s="57"/>
      <c r="BY498" s="57"/>
      <c r="BZ498" s="57"/>
      <c r="CA498" s="57"/>
      <c r="CB498" s="57"/>
      <c r="CC498" s="57"/>
      <c r="CD498" s="57"/>
      <c r="CE498" s="57"/>
      <c r="CF498" s="57"/>
      <c r="CG498" s="57"/>
      <c r="CH498" s="57"/>
      <c r="CI498" s="57"/>
      <c r="CJ498" s="57"/>
      <c r="CK498" s="57"/>
      <c r="CL498" s="57"/>
      <c r="CM498" s="57"/>
      <c r="CN498" s="57"/>
      <c r="CO498" s="57"/>
      <c r="CP498" s="57"/>
      <c r="CQ498" s="57"/>
      <c r="CR498" s="57"/>
      <c r="CS498" s="57"/>
      <c r="CT498" s="57"/>
      <c r="CU498" s="57"/>
      <c r="CV498" s="57"/>
      <c r="CW498" s="57"/>
      <c r="CX498" s="57"/>
      <c r="CY498" s="57"/>
      <c r="CZ498" s="57"/>
      <c r="DA498" s="57"/>
      <c r="DB498" s="57"/>
      <c r="DC498" s="57"/>
      <c r="DD498" s="57"/>
      <c r="DE498" s="57"/>
      <c r="DF498" s="57"/>
      <c r="DG498" s="57"/>
      <c r="DH498" s="57"/>
      <c r="DI498" s="57"/>
      <c r="DJ498" s="57"/>
      <c r="DK498" s="57"/>
      <c r="DL498" s="57"/>
      <c r="DM498" s="57"/>
      <c r="DN498" s="57"/>
      <c r="DO498" s="57"/>
      <c r="DP498" s="57"/>
      <c r="DQ498" s="57"/>
      <c r="DR498" s="57"/>
      <c r="DS498" s="57"/>
      <c r="DT498" s="57"/>
      <c r="DU498" s="57"/>
      <c r="DV498" s="101"/>
      <c r="DW498" s="57"/>
      <c r="DX498" s="57"/>
      <c r="DY498" s="57"/>
      <c r="DZ498" s="57"/>
      <c r="EA498" s="57"/>
      <c r="EB498" s="57"/>
      <c r="EC498" s="57"/>
      <c r="ED498" s="57"/>
      <c r="EE498" s="57"/>
      <c r="EF498" s="57"/>
      <c r="EG498" s="57"/>
      <c r="EH498" s="57"/>
      <c r="EI498" s="57"/>
      <c r="EJ498" s="57"/>
      <c r="EK498" s="57"/>
      <c r="EL498" s="57"/>
      <c r="EM498" s="57"/>
      <c r="EN498" s="57"/>
      <c r="EO498" s="57"/>
      <c r="EP498" s="57"/>
      <c r="EQ498" s="101"/>
      <c r="ER498" s="557"/>
    </row>
    <row r="499" spans="1:148" ht="15" customHeight="1" x14ac:dyDescent="0.25">
      <c r="A499" s="625"/>
      <c r="B499" s="1343" t="str">
        <f t="shared" si="32"/>
        <v>Desk 74</v>
      </c>
      <c r="C499" s="1348" t="str">
        <f>IF(ISBLANK(TB!C260), "", TB!C260)</f>
        <v/>
      </c>
      <c r="D499" s="1348" t="str">
        <f>IF(ISBLANK(TB!D260), "", TB!D260)</f>
        <v/>
      </c>
      <c r="E499" s="1348" t="str">
        <f>IF(ISBLANK(TB!E260), "", TB!E260)</f>
        <v/>
      </c>
      <c r="F499" s="1348" t="str">
        <f>IF(ISBLANK(TB!F260), "", TB!F260)</f>
        <v/>
      </c>
      <c r="G499" s="57"/>
      <c r="H499" s="57"/>
      <c r="I499" s="57"/>
      <c r="J499" s="57"/>
      <c r="K499" s="57"/>
      <c r="L499" s="57"/>
      <c r="M499" s="57"/>
      <c r="N499" s="57"/>
      <c r="O499" s="57"/>
      <c r="P499" s="57"/>
      <c r="Q499" s="57"/>
      <c r="R499" s="57"/>
      <c r="S499" s="57"/>
      <c r="T499" s="57"/>
      <c r="U499" s="57"/>
      <c r="V499" s="57"/>
      <c r="W499" s="57"/>
      <c r="X499" s="57"/>
      <c r="Y499" s="57"/>
      <c r="Z499" s="57"/>
      <c r="AA499" s="57"/>
      <c r="AB499" s="57"/>
      <c r="AC499" s="57"/>
      <c r="AD499" s="57"/>
      <c r="AE499" s="57"/>
      <c r="AF499" s="57"/>
      <c r="AG499" s="57"/>
      <c r="AH499" s="57"/>
      <c r="AI499" s="57"/>
      <c r="AJ499" s="57"/>
      <c r="AK499" s="57"/>
      <c r="AL499" s="57"/>
      <c r="AM499" s="57"/>
      <c r="AN499" s="57"/>
      <c r="AO499" s="57"/>
      <c r="AP499" s="57"/>
      <c r="AQ499" s="57"/>
      <c r="AR499" s="57"/>
      <c r="AS499" s="57"/>
      <c r="AT499" s="57"/>
      <c r="AU499" s="57"/>
      <c r="AV499" s="57"/>
      <c r="AW499" s="57"/>
      <c r="AX499" s="57"/>
      <c r="AY499" s="57"/>
      <c r="AZ499" s="57"/>
      <c r="BA499" s="57"/>
      <c r="BB499" s="57"/>
      <c r="BC499" s="57"/>
      <c r="BD499" s="57"/>
      <c r="BE499" s="57"/>
      <c r="BF499" s="57"/>
      <c r="BG499" s="57"/>
      <c r="BH499" s="57"/>
      <c r="BI499" s="57"/>
      <c r="BJ499" s="57"/>
      <c r="BK499" s="57"/>
      <c r="BL499" s="57"/>
      <c r="BM499" s="57"/>
      <c r="BN499" s="57"/>
      <c r="BO499" s="57"/>
      <c r="BP499" s="57"/>
      <c r="BQ499" s="57"/>
      <c r="BR499" s="57"/>
      <c r="BS499" s="57"/>
      <c r="BT499" s="57"/>
      <c r="BU499" s="57"/>
      <c r="BV499" s="57"/>
      <c r="BW499" s="57"/>
      <c r="BX499" s="57"/>
      <c r="BY499" s="57"/>
      <c r="BZ499" s="57"/>
      <c r="CA499" s="57"/>
      <c r="CB499" s="57"/>
      <c r="CC499" s="57"/>
      <c r="CD499" s="57"/>
      <c r="CE499" s="57"/>
      <c r="CF499" s="57"/>
      <c r="CG499" s="57"/>
      <c r="CH499" s="57"/>
      <c r="CI499" s="57"/>
      <c r="CJ499" s="57"/>
      <c r="CK499" s="57"/>
      <c r="CL499" s="57"/>
      <c r="CM499" s="57"/>
      <c r="CN499" s="57"/>
      <c r="CO499" s="57"/>
      <c r="CP499" s="57"/>
      <c r="CQ499" s="57"/>
      <c r="CR499" s="57"/>
      <c r="CS499" s="57"/>
      <c r="CT499" s="57"/>
      <c r="CU499" s="57"/>
      <c r="CV499" s="57"/>
      <c r="CW499" s="57"/>
      <c r="CX499" s="57"/>
      <c r="CY499" s="57"/>
      <c r="CZ499" s="57"/>
      <c r="DA499" s="57"/>
      <c r="DB499" s="57"/>
      <c r="DC499" s="57"/>
      <c r="DD499" s="57"/>
      <c r="DE499" s="57"/>
      <c r="DF499" s="57"/>
      <c r="DG499" s="57"/>
      <c r="DH499" s="57"/>
      <c r="DI499" s="57"/>
      <c r="DJ499" s="57"/>
      <c r="DK499" s="57"/>
      <c r="DL499" s="57"/>
      <c r="DM499" s="57"/>
      <c r="DN499" s="57"/>
      <c r="DO499" s="57"/>
      <c r="DP499" s="57"/>
      <c r="DQ499" s="57"/>
      <c r="DR499" s="57"/>
      <c r="DS499" s="57"/>
      <c r="DT499" s="57"/>
      <c r="DU499" s="57"/>
      <c r="DV499" s="101"/>
      <c r="DW499" s="57"/>
      <c r="DX499" s="57"/>
      <c r="DY499" s="57"/>
      <c r="DZ499" s="57"/>
      <c r="EA499" s="57"/>
      <c r="EB499" s="57"/>
      <c r="EC499" s="57"/>
      <c r="ED499" s="57"/>
      <c r="EE499" s="57"/>
      <c r="EF499" s="57"/>
      <c r="EG499" s="57"/>
      <c r="EH499" s="57"/>
      <c r="EI499" s="57"/>
      <c r="EJ499" s="57"/>
      <c r="EK499" s="57"/>
      <c r="EL499" s="57"/>
      <c r="EM499" s="57"/>
      <c r="EN499" s="57"/>
      <c r="EO499" s="57"/>
      <c r="EP499" s="57"/>
      <c r="EQ499" s="101"/>
      <c r="ER499" s="557"/>
    </row>
    <row r="500" spans="1:148" ht="15" customHeight="1" x14ac:dyDescent="0.25">
      <c r="A500" s="625"/>
      <c r="B500" s="1343" t="str">
        <f t="shared" si="32"/>
        <v>Desk 75</v>
      </c>
      <c r="C500" s="1348" t="str">
        <f>IF(ISBLANK(TB!C261), "", TB!C261)</f>
        <v/>
      </c>
      <c r="D500" s="1348" t="str">
        <f>IF(ISBLANK(TB!D261), "", TB!D261)</f>
        <v/>
      </c>
      <c r="E500" s="1348" t="str">
        <f>IF(ISBLANK(TB!E261), "", TB!E261)</f>
        <v/>
      </c>
      <c r="F500" s="1348" t="str">
        <f>IF(ISBLANK(TB!F261), "", TB!F261)</f>
        <v/>
      </c>
      <c r="G500" s="57"/>
      <c r="H500" s="57"/>
      <c r="I500" s="57"/>
      <c r="J500" s="57"/>
      <c r="K500" s="57"/>
      <c r="L500" s="57"/>
      <c r="M500" s="57"/>
      <c r="N500" s="57"/>
      <c r="O500" s="57"/>
      <c r="P500" s="57"/>
      <c r="Q500" s="57"/>
      <c r="R500" s="57"/>
      <c r="S500" s="57"/>
      <c r="T500" s="57"/>
      <c r="U500" s="57"/>
      <c r="V500" s="57"/>
      <c r="W500" s="57"/>
      <c r="X500" s="57"/>
      <c r="Y500" s="57"/>
      <c r="Z500" s="57"/>
      <c r="AA500" s="57"/>
      <c r="AB500" s="57"/>
      <c r="AC500" s="57"/>
      <c r="AD500" s="57"/>
      <c r="AE500" s="57"/>
      <c r="AF500" s="57"/>
      <c r="AG500" s="57"/>
      <c r="AH500" s="57"/>
      <c r="AI500" s="57"/>
      <c r="AJ500" s="57"/>
      <c r="AK500" s="57"/>
      <c r="AL500" s="57"/>
      <c r="AM500" s="57"/>
      <c r="AN500" s="57"/>
      <c r="AO500" s="57"/>
      <c r="AP500" s="57"/>
      <c r="AQ500" s="57"/>
      <c r="AR500" s="57"/>
      <c r="AS500" s="57"/>
      <c r="AT500" s="57"/>
      <c r="AU500" s="57"/>
      <c r="AV500" s="57"/>
      <c r="AW500" s="57"/>
      <c r="AX500" s="57"/>
      <c r="AY500" s="57"/>
      <c r="AZ500" s="57"/>
      <c r="BA500" s="57"/>
      <c r="BB500" s="57"/>
      <c r="BC500" s="57"/>
      <c r="BD500" s="57"/>
      <c r="BE500" s="57"/>
      <c r="BF500" s="57"/>
      <c r="BG500" s="57"/>
      <c r="BH500" s="57"/>
      <c r="BI500" s="57"/>
      <c r="BJ500" s="57"/>
      <c r="BK500" s="57"/>
      <c r="BL500" s="57"/>
      <c r="BM500" s="57"/>
      <c r="BN500" s="57"/>
      <c r="BO500" s="57"/>
      <c r="BP500" s="57"/>
      <c r="BQ500" s="57"/>
      <c r="BR500" s="57"/>
      <c r="BS500" s="57"/>
      <c r="BT500" s="57"/>
      <c r="BU500" s="57"/>
      <c r="BV500" s="57"/>
      <c r="BW500" s="57"/>
      <c r="BX500" s="57"/>
      <c r="BY500" s="57"/>
      <c r="BZ500" s="57"/>
      <c r="CA500" s="57"/>
      <c r="CB500" s="57"/>
      <c r="CC500" s="57"/>
      <c r="CD500" s="57"/>
      <c r="CE500" s="57"/>
      <c r="CF500" s="57"/>
      <c r="CG500" s="57"/>
      <c r="CH500" s="57"/>
      <c r="CI500" s="57"/>
      <c r="CJ500" s="57"/>
      <c r="CK500" s="57"/>
      <c r="CL500" s="57"/>
      <c r="CM500" s="57"/>
      <c r="CN500" s="57"/>
      <c r="CO500" s="57"/>
      <c r="CP500" s="57"/>
      <c r="CQ500" s="57"/>
      <c r="CR500" s="57"/>
      <c r="CS500" s="57"/>
      <c r="CT500" s="57"/>
      <c r="CU500" s="57"/>
      <c r="CV500" s="57"/>
      <c r="CW500" s="57"/>
      <c r="CX500" s="57"/>
      <c r="CY500" s="57"/>
      <c r="CZ500" s="57"/>
      <c r="DA500" s="57"/>
      <c r="DB500" s="57"/>
      <c r="DC500" s="57"/>
      <c r="DD500" s="57"/>
      <c r="DE500" s="57"/>
      <c r="DF500" s="57"/>
      <c r="DG500" s="57"/>
      <c r="DH500" s="57"/>
      <c r="DI500" s="57"/>
      <c r="DJ500" s="57"/>
      <c r="DK500" s="57"/>
      <c r="DL500" s="57"/>
      <c r="DM500" s="57"/>
      <c r="DN500" s="57"/>
      <c r="DO500" s="57"/>
      <c r="DP500" s="57"/>
      <c r="DQ500" s="57"/>
      <c r="DR500" s="57"/>
      <c r="DS500" s="57"/>
      <c r="DT500" s="57"/>
      <c r="DU500" s="57"/>
      <c r="DV500" s="101"/>
      <c r="DW500" s="57"/>
      <c r="DX500" s="57"/>
      <c r="DY500" s="57"/>
      <c r="DZ500" s="57"/>
      <c r="EA500" s="57"/>
      <c r="EB500" s="57"/>
      <c r="EC500" s="57"/>
      <c r="ED500" s="57"/>
      <c r="EE500" s="57"/>
      <c r="EF500" s="57"/>
      <c r="EG500" s="57"/>
      <c r="EH500" s="57"/>
      <c r="EI500" s="57"/>
      <c r="EJ500" s="57"/>
      <c r="EK500" s="57"/>
      <c r="EL500" s="57"/>
      <c r="EM500" s="57"/>
      <c r="EN500" s="57"/>
      <c r="EO500" s="57"/>
      <c r="EP500" s="57"/>
      <c r="EQ500" s="101"/>
      <c r="ER500" s="557"/>
    </row>
    <row r="501" spans="1:148" ht="15" customHeight="1" x14ac:dyDescent="0.25">
      <c r="A501" s="625"/>
      <c r="B501" s="1343" t="str">
        <f t="shared" si="32"/>
        <v>Desk 76</v>
      </c>
      <c r="C501" s="1348" t="str">
        <f>IF(ISBLANK(TB!C262), "", TB!C262)</f>
        <v/>
      </c>
      <c r="D501" s="1348" t="str">
        <f>IF(ISBLANK(TB!D262), "", TB!D262)</f>
        <v/>
      </c>
      <c r="E501" s="1348" t="str">
        <f>IF(ISBLANK(TB!E262), "", TB!E262)</f>
        <v/>
      </c>
      <c r="F501" s="1348" t="str">
        <f>IF(ISBLANK(TB!F262), "", TB!F262)</f>
        <v/>
      </c>
      <c r="G501" s="57"/>
      <c r="H501" s="57"/>
      <c r="I501" s="57"/>
      <c r="J501" s="57"/>
      <c r="K501" s="57"/>
      <c r="L501" s="57"/>
      <c r="M501" s="57"/>
      <c r="N501" s="57"/>
      <c r="O501" s="57"/>
      <c r="P501" s="57"/>
      <c r="Q501" s="57"/>
      <c r="R501" s="57"/>
      <c r="S501" s="57"/>
      <c r="T501" s="57"/>
      <c r="U501" s="57"/>
      <c r="V501" s="57"/>
      <c r="W501" s="57"/>
      <c r="X501" s="57"/>
      <c r="Y501" s="57"/>
      <c r="Z501" s="57"/>
      <c r="AA501" s="57"/>
      <c r="AB501" s="57"/>
      <c r="AC501" s="57"/>
      <c r="AD501" s="57"/>
      <c r="AE501" s="57"/>
      <c r="AF501" s="57"/>
      <c r="AG501" s="57"/>
      <c r="AH501" s="57"/>
      <c r="AI501" s="57"/>
      <c r="AJ501" s="57"/>
      <c r="AK501" s="57"/>
      <c r="AL501" s="57"/>
      <c r="AM501" s="57"/>
      <c r="AN501" s="57"/>
      <c r="AO501" s="57"/>
      <c r="AP501" s="57"/>
      <c r="AQ501" s="57"/>
      <c r="AR501" s="57"/>
      <c r="AS501" s="57"/>
      <c r="AT501" s="57"/>
      <c r="AU501" s="57"/>
      <c r="AV501" s="57"/>
      <c r="AW501" s="57"/>
      <c r="AX501" s="57"/>
      <c r="AY501" s="57"/>
      <c r="AZ501" s="57"/>
      <c r="BA501" s="57"/>
      <c r="BB501" s="57"/>
      <c r="BC501" s="57"/>
      <c r="BD501" s="57"/>
      <c r="BE501" s="57"/>
      <c r="BF501" s="57"/>
      <c r="BG501" s="57"/>
      <c r="BH501" s="57"/>
      <c r="BI501" s="57"/>
      <c r="BJ501" s="57"/>
      <c r="BK501" s="57"/>
      <c r="BL501" s="57"/>
      <c r="BM501" s="57"/>
      <c r="BN501" s="57"/>
      <c r="BO501" s="57"/>
      <c r="BP501" s="57"/>
      <c r="BQ501" s="57"/>
      <c r="BR501" s="57"/>
      <c r="BS501" s="57"/>
      <c r="BT501" s="57"/>
      <c r="BU501" s="57"/>
      <c r="BV501" s="57"/>
      <c r="BW501" s="57"/>
      <c r="BX501" s="57"/>
      <c r="BY501" s="57"/>
      <c r="BZ501" s="57"/>
      <c r="CA501" s="57"/>
      <c r="CB501" s="57"/>
      <c r="CC501" s="57"/>
      <c r="CD501" s="57"/>
      <c r="CE501" s="57"/>
      <c r="CF501" s="57"/>
      <c r="CG501" s="57"/>
      <c r="CH501" s="57"/>
      <c r="CI501" s="57"/>
      <c r="CJ501" s="57"/>
      <c r="CK501" s="57"/>
      <c r="CL501" s="57"/>
      <c r="CM501" s="57"/>
      <c r="CN501" s="57"/>
      <c r="CO501" s="57"/>
      <c r="CP501" s="57"/>
      <c r="CQ501" s="57"/>
      <c r="CR501" s="57"/>
      <c r="CS501" s="57"/>
      <c r="CT501" s="57"/>
      <c r="CU501" s="57"/>
      <c r="CV501" s="57"/>
      <c r="CW501" s="57"/>
      <c r="CX501" s="57"/>
      <c r="CY501" s="57"/>
      <c r="CZ501" s="57"/>
      <c r="DA501" s="57"/>
      <c r="DB501" s="57"/>
      <c r="DC501" s="57"/>
      <c r="DD501" s="57"/>
      <c r="DE501" s="57"/>
      <c r="DF501" s="57"/>
      <c r="DG501" s="57"/>
      <c r="DH501" s="57"/>
      <c r="DI501" s="57"/>
      <c r="DJ501" s="57"/>
      <c r="DK501" s="57"/>
      <c r="DL501" s="57"/>
      <c r="DM501" s="57"/>
      <c r="DN501" s="57"/>
      <c r="DO501" s="57"/>
      <c r="DP501" s="57"/>
      <c r="DQ501" s="57"/>
      <c r="DR501" s="57"/>
      <c r="DS501" s="57"/>
      <c r="DT501" s="57"/>
      <c r="DU501" s="57"/>
      <c r="DV501" s="101"/>
      <c r="DW501" s="57"/>
      <c r="DX501" s="57"/>
      <c r="DY501" s="57"/>
      <c r="DZ501" s="57"/>
      <c r="EA501" s="57"/>
      <c r="EB501" s="57"/>
      <c r="EC501" s="57"/>
      <c r="ED501" s="57"/>
      <c r="EE501" s="57"/>
      <c r="EF501" s="57"/>
      <c r="EG501" s="57"/>
      <c r="EH501" s="57"/>
      <c r="EI501" s="57"/>
      <c r="EJ501" s="57"/>
      <c r="EK501" s="57"/>
      <c r="EL501" s="57"/>
      <c r="EM501" s="57"/>
      <c r="EN501" s="57"/>
      <c r="EO501" s="57"/>
      <c r="EP501" s="57"/>
      <c r="EQ501" s="101"/>
      <c r="ER501" s="557"/>
    </row>
    <row r="502" spans="1:148" ht="15" customHeight="1" x14ac:dyDescent="0.25">
      <c r="A502" s="625"/>
      <c r="B502" s="1343" t="str">
        <f t="shared" si="32"/>
        <v>Desk 77</v>
      </c>
      <c r="C502" s="1348" t="str">
        <f>IF(ISBLANK(TB!C263), "", TB!C263)</f>
        <v/>
      </c>
      <c r="D502" s="1348" t="str">
        <f>IF(ISBLANK(TB!D263), "", TB!D263)</f>
        <v/>
      </c>
      <c r="E502" s="1348" t="str">
        <f>IF(ISBLANK(TB!E263), "", TB!E263)</f>
        <v/>
      </c>
      <c r="F502" s="1348" t="str">
        <f>IF(ISBLANK(TB!F263), "", TB!F263)</f>
        <v/>
      </c>
      <c r="G502" s="57"/>
      <c r="H502" s="57"/>
      <c r="I502" s="57"/>
      <c r="J502" s="57"/>
      <c r="K502" s="57"/>
      <c r="L502" s="57"/>
      <c r="M502" s="57"/>
      <c r="N502" s="57"/>
      <c r="O502" s="57"/>
      <c r="P502" s="57"/>
      <c r="Q502" s="57"/>
      <c r="R502" s="57"/>
      <c r="S502" s="57"/>
      <c r="T502" s="57"/>
      <c r="U502" s="57"/>
      <c r="V502" s="57"/>
      <c r="W502" s="57"/>
      <c r="X502" s="57"/>
      <c r="Y502" s="57"/>
      <c r="Z502" s="57"/>
      <c r="AA502" s="57"/>
      <c r="AB502" s="57"/>
      <c r="AC502" s="57"/>
      <c r="AD502" s="57"/>
      <c r="AE502" s="57"/>
      <c r="AF502" s="57"/>
      <c r="AG502" s="57"/>
      <c r="AH502" s="57"/>
      <c r="AI502" s="57"/>
      <c r="AJ502" s="57"/>
      <c r="AK502" s="57"/>
      <c r="AL502" s="57"/>
      <c r="AM502" s="57"/>
      <c r="AN502" s="57"/>
      <c r="AO502" s="57"/>
      <c r="AP502" s="57"/>
      <c r="AQ502" s="57"/>
      <c r="AR502" s="57"/>
      <c r="AS502" s="57"/>
      <c r="AT502" s="57"/>
      <c r="AU502" s="57"/>
      <c r="AV502" s="57"/>
      <c r="AW502" s="57"/>
      <c r="AX502" s="57"/>
      <c r="AY502" s="57"/>
      <c r="AZ502" s="57"/>
      <c r="BA502" s="57"/>
      <c r="BB502" s="57"/>
      <c r="BC502" s="57"/>
      <c r="BD502" s="57"/>
      <c r="BE502" s="57"/>
      <c r="BF502" s="57"/>
      <c r="BG502" s="57"/>
      <c r="BH502" s="57"/>
      <c r="BI502" s="57"/>
      <c r="BJ502" s="57"/>
      <c r="BK502" s="57"/>
      <c r="BL502" s="57"/>
      <c r="BM502" s="57"/>
      <c r="BN502" s="57"/>
      <c r="BO502" s="57"/>
      <c r="BP502" s="57"/>
      <c r="BQ502" s="57"/>
      <c r="BR502" s="57"/>
      <c r="BS502" s="57"/>
      <c r="BT502" s="57"/>
      <c r="BU502" s="57"/>
      <c r="BV502" s="57"/>
      <c r="BW502" s="57"/>
      <c r="BX502" s="57"/>
      <c r="BY502" s="57"/>
      <c r="BZ502" s="57"/>
      <c r="CA502" s="57"/>
      <c r="CB502" s="57"/>
      <c r="CC502" s="57"/>
      <c r="CD502" s="57"/>
      <c r="CE502" s="57"/>
      <c r="CF502" s="57"/>
      <c r="CG502" s="57"/>
      <c r="CH502" s="57"/>
      <c r="CI502" s="57"/>
      <c r="CJ502" s="57"/>
      <c r="CK502" s="57"/>
      <c r="CL502" s="57"/>
      <c r="CM502" s="57"/>
      <c r="CN502" s="57"/>
      <c r="CO502" s="57"/>
      <c r="CP502" s="57"/>
      <c r="CQ502" s="57"/>
      <c r="CR502" s="57"/>
      <c r="CS502" s="57"/>
      <c r="CT502" s="57"/>
      <c r="CU502" s="57"/>
      <c r="CV502" s="57"/>
      <c r="CW502" s="57"/>
      <c r="CX502" s="57"/>
      <c r="CY502" s="57"/>
      <c r="CZ502" s="57"/>
      <c r="DA502" s="57"/>
      <c r="DB502" s="57"/>
      <c r="DC502" s="57"/>
      <c r="DD502" s="57"/>
      <c r="DE502" s="57"/>
      <c r="DF502" s="57"/>
      <c r="DG502" s="57"/>
      <c r="DH502" s="57"/>
      <c r="DI502" s="57"/>
      <c r="DJ502" s="57"/>
      <c r="DK502" s="57"/>
      <c r="DL502" s="57"/>
      <c r="DM502" s="57"/>
      <c r="DN502" s="57"/>
      <c r="DO502" s="57"/>
      <c r="DP502" s="57"/>
      <c r="DQ502" s="57"/>
      <c r="DR502" s="57"/>
      <c r="DS502" s="57"/>
      <c r="DT502" s="57"/>
      <c r="DU502" s="57"/>
      <c r="DV502" s="101"/>
      <c r="DW502" s="57"/>
      <c r="DX502" s="57"/>
      <c r="DY502" s="57"/>
      <c r="DZ502" s="57"/>
      <c r="EA502" s="57"/>
      <c r="EB502" s="57"/>
      <c r="EC502" s="57"/>
      <c r="ED502" s="57"/>
      <c r="EE502" s="57"/>
      <c r="EF502" s="57"/>
      <c r="EG502" s="57"/>
      <c r="EH502" s="57"/>
      <c r="EI502" s="57"/>
      <c r="EJ502" s="57"/>
      <c r="EK502" s="57"/>
      <c r="EL502" s="57"/>
      <c r="EM502" s="57"/>
      <c r="EN502" s="57"/>
      <c r="EO502" s="57"/>
      <c r="EP502" s="57"/>
      <c r="EQ502" s="101"/>
      <c r="ER502" s="557"/>
    </row>
    <row r="503" spans="1:148" ht="15" customHeight="1" x14ac:dyDescent="0.25">
      <c r="A503" s="625"/>
      <c r="B503" s="1343" t="str">
        <f t="shared" si="32"/>
        <v>Desk 78</v>
      </c>
      <c r="C503" s="1348" t="str">
        <f>IF(ISBLANK(TB!C264), "", TB!C264)</f>
        <v/>
      </c>
      <c r="D503" s="1348" t="str">
        <f>IF(ISBLANK(TB!D264), "", TB!D264)</f>
        <v/>
      </c>
      <c r="E503" s="1348" t="str">
        <f>IF(ISBLANK(TB!E264), "", TB!E264)</f>
        <v/>
      </c>
      <c r="F503" s="1348" t="str">
        <f>IF(ISBLANK(TB!F264), "", TB!F264)</f>
        <v/>
      </c>
      <c r="G503" s="57"/>
      <c r="H503" s="57"/>
      <c r="I503" s="57"/>
      <c r="J503" s="57"/>
      <c r="K503" s="57"/>
      <c r="L503" s="57"/>
      <c r="M503" s="57"/>
      <c r="N503" s="57"/>
      <c r="O503" s="57"/>
      <c r="P503" s="57"/>
      <c r="Q503" s="57"/>
      <c r="R503" s="57"/>
      <c r="S503" s="57"/>
      <c r="T503" s="57"/>
      <c r="U503" s="57"/>
      <c r="V503" s="57"/>
      <c r="W503" s="57"/>
      <c r="X503" s="57"/>
      <c r="Y503" s="57"/>
      <c r="Z503" s="57"/>
      <c r="AA503" s="57"/>
      <c r="AB503" s="57"/>
      <c r="AC503" s="57"/>
      <c r="AD503" s="57"/>
      <c r="AE503" s="57"/>
      <c r="AF503" s="57"/>
      <c r="AG503" s="57"/>
      <c r="AH503" s="57"/>
      <c r="AI503" s="57"/>
      <c r="AJ503" s="57"/>
      <c r="AK503" s="57"/>
      <c r="AL503" s="57"/>
      <c r="AM503" s="57"/>
      <c r="AN503" s="57"/>
      <c r="AO503" s="57"/>
      <c r="AP503" s="57"/>
      <c r="AQ503" s="57"/>
      <c r="AR503" s="57"/>
      <c r="AS503" s="57"/>
      <c r="AT503" s="57"/>
      <c r="AU503" s="57"/>
      <c r="AV503" s="57"/>
      <c r="AW503" s="57"/>
      <c r="AX503" s="57"/>
      <c r="AY503" s="57"/>
      <c r="AZ503" s="57"/>
      <c r="BA503" s="57"/>
      <c r="BB503" s="57"/>
      <c r="BC503" s="57"/>
      <c r="BD503" s="57"/>
      <c r="BE503" s="57"/>
      <c r="BF503" s="57"/>
      <c r="BG503" s="57"/>
      <c r="BH503" s="57"/>
      <c r="BI503" s="57"/>
      <c r="BJ503" s="57"/>
      <c r="BK503" s="57"/>
      <c r="BL503" s="57"/>
      <c r="BM503" s="57"/>
      <c r="BN503" s="57"/>
      <c r="BO503" s="57"/>
      <c r="BP503" s="57"/>
      <c r="BQ503" s="57"/>
      <c r="BR503" s="57"/>
      <c r="BS503" s="57"/>
      <c r="BT503" s="57"/>
      <c r="BU503" s="57"/>
      <c r="BV503" s="57"/>
      <c r="BW503" s="57"/>
      <c r="BX503" s="57"/>
      <c r="BY503" s="57"/>
      <c r="BZ503" s="57"/>
      <c r="CA503" s="57"/>
      <c r="CB503" s="57"/>
      <c r="CC503" s="57"/>
      <c r="CD503" s="57"/>
      <c r="CE503" s="57"/>
      <c r="CF503" s="57"/>
      <c r="CG503" s="57"/>
      <c r="CH503" s="57"/>
      <c r="CI503" s="57"/>
      <c r="CJ503" s="57"/>
      <c r="CK503" s="57"/>
      <c r="CL503" s="57"/>
      <c r="CM503" s="57"/>
      <c r="CN503" s="57"/>
      <c r="CO503" s="57"/>
      <c r="CP503" s="57"/>
      <c r="CQ503" s="57"/>
      <c r="CR503" s="57"/>
      <c r="CS503" s="57"/>
      <c r="CT503" s="57"/>
      <c r="CU503" s="57"/>
      <c r="CV503" s="57"/>
      <c r="CW503" s="57"/>
      <c r="CX503" s="57"/>
      <c r="CY503" s="57"/>
      <c r="CZ503" s="57"/>
      <c r="DA503" s="57"/>
      <c r="DB503" s="57"/>
      <c r="DC503" s="57"/>
      <c r="DD503" s="57"/>
      <c r="DE503" s="57"/>
      <c r="DF503" s="57"/>
      <c r="DG503" s="57"/>
      <c r="DH503" s="57"/>
      <c r="DI503" s="57"/>
      <c r="DJ503" s="57"/>
      <c r="DK503" s="57"/>
      <c r="DL503" s="57"/>
      <c r="DM503" s="57"/>
      <c r="DN503" s="57"/>
      <c r="DO503" s="57"/>
      <c r="DP503" s="57"/>
      <c r="DQ503" s="57"/>
      <c r="DR503" s="57"/>
      <c r="DS503" s="57"/>
      <c r="DT503" s="57"/>
      <c r="DU503" s="57"/>
      <c r="DV503" s="101"/>
      <c r="DW503" s="57"/>
      <c r="DX503" s="57"/>
      <c r="DY503" s="57"/>
      <c r="DZ503" s="57"/>
      <c r="EA503" s="57"/>
      <c r="EB503" s="57"/>
      <c r="EC503" s="57"/>
      <c r="ED503" s="57"/>
      <c r="EE503" s="57"/>
      <c r="EF503" s="57"/>
      <c r="EG503" s="57"/>
      <c r="EH503" s="57"/>
      <c r="EI503" s="57"/>
      <c r="EJ503" s="57"/>
      <c r="EK503" s="57"/>
      <c r="EL503" s="57"/>
      <c r="EM503" s="57"/>
      <c r="EN503" s="57"/>
      <c r="EO503" s="57"/>
      <c r="EP503" s="57"/>
      <c r="EQ503" s="101"/>
      <c r="ER503" s="557"/>
    </row>
    <row r="504" spans="1:148" ht="15" customHeight="1" x14ac:dyDescent="0.25">
      <c r="A504" s="625"/>
      <c r="B504" s="1343" t="str">
        <f t="shared" si="32"/>
        <v>Desk 79</v>
      </c>
      <c r="C504" s="1348" t="str">
        <f>IF(ISBLANK(TB!C265), "", TB!C265)</f>
        <v/>
      </c>
      <c r="D504" s="1348" t="str">
        <f>IF(ISBLANK(TB!D265), "", TB!D265)</f>
        <v/>
      </c>
      <c r="E504" s="1348" t="str">
        <f>IF(ISBLANK(TB!E265), "", TB!E265)</f>
        <v/>
      </c>
      <c r="F504" s="1348" t="str">
        <f>IF(ISBLANK(TB!F265), "", TB!F265)</f>
        <v/>
      </c>
      <c r="G504" s="57"/>
      <c r="H504" s="57"/>
      <c r="I504" s="57"/>
      <c r="J504" s="57"/>
      <c r="K504" s="57"/>
      <c r="L504" s="57"/>
      <c r="M504" s="57"/>
      <c r="N504" s="57"/>
      <c r="O504" s="57"/>
      <c r="P504" s="57"/>
      <c r="Q504" s="57"/>
      <c r="R504" s="57"/>
      <c r="S504" s="57"/>
      <c r="T504" s="57"/>
      <c r="U504" s="57"/>
      <c r="V504" s="57"/>
      <c r="W504" s="57"/>
      <c r="X504" s="57"/>
      <c r="Y504" s="57"/>
      <c r="Z504" s="57"/>
      <c r="AA504" s="57"/>
      <c r="AB504" s="57"/>
      <c r="AC504" s="57"/>
      <c r="AD504" s="57"/>
      <c r="AE504" s="57"/>
      <c r="AF504" s="57"/>
      <c r="AG504" s="57"/>
      <c r="AH504" s="57"/>
      <c r="AI504" s="57"/>
      <c r="AJ504" s="57"/>
      <c r="AK504" s="57"/>
      <c r="AL504" s="57"/>
      <c r="AM504" s="57"/>
      <c r="AN504" s="57"/>
      <c r="AO504" s="57"/>
      <c r="AP504" s="57"/>
      <c r="AQ504" s="57"/>
      <c r="AR504" s="57"/>
      <c r="AS504" s="57"/>
      <c r="AT504" s="57"/>
      <c r="AU504" s="57"/>
      <c r="AV504" s="57"/>
      <c r="AW504" s="57"/>
      <c r="AX504" s="57"/>
      <c r="AY504" s="57"/>
      <c r="AZ504" s="57"/>
      <c r="BA504" s="57"/>
      <c r="BB504" s="57"/>
      <c r="BC504" s="57"/>
      <c r="BD504" s="57"/>
      <c r="BE504" s="57"/>
      <c r="BF504" s="57"/>
      <c r="BG504" s="57"/>
      <c r="BH504" s="57"/>
      <c r="BI504" s="57"/>
      <c r="BJ504" s="57"/>
      <c r="BK504" s="57"/>
      <c r="BL504" s="57"/>
      <c r="BM504" s="57"/>
      <c r="BN504" s="57"/>
      <c r="BO504" s="57"/>
      <c r="BP504" s="57"/>
      <c r="BQ504" s="57"/>
      <c r="BR504" s="57"/>
      <c r="BS504" s="57"/>
      <c r="BT504" s="57"/>
      <c r="BU504" s="57"/>
      <c r="BV504" s="57"/>
      <c r="BW504" s="57"/>
      <c r="BX504" s="57"/>
      <c r="BY504" s="57"/>
      <c r="BZ504" s="57"/>
      <c r="CA504" s="57"/>
      <c r="CB504" s="57"/>
      <c r="CC504" s="57"/>
      <c r="CD504" s="57"/>
      <c r="CE504" s="57"/>
      <c r="CF504" s="57"/>
      <c r="CG504" s="57"/>
      <c r="CH504" s="57"/>
      <c r="CI504" s="57"/>
      <c r="CJ504" s="57"/>
      <c r="CK504" s="57"/>
      <c r="CL504" s="57"/>
      <c r="CM504" s="57"/>
      <c r="CN504" s="57"/>
      <c r="CO504" s="57"/>
      <c r="CP504" s="57"/>
      <c r="CQ504" s="57"/>
      <c r="CR504" s="57"/>
      <c r="CS504" s="57"/>
      <c r="CT504" s="57"/>
      <c r="CU504" s="57"/>
      <c r="CV504" s="57"/>
      <c r="CW504" s="57"/>
      <c r="CX504" s="57"/>
      <c r="CY504" s="57"/>
      <c r="CZ504" s="57"/>
      <c r="DA504" s="57"/>
      <c r="DB504" s="57"/>
      <c r="DC504" s="57"/>
      <c r="DD504" s="57"/>
      <c r="DE504" s="57"/>
      <c r="DF504" s="57"/>
      <c r="DG504" s="57"/>
      <c r="DH504" s="57"/>
      <c r="DI504" s="57"/>
      <c r="DJ504" s="57"/>
      <c r="DK504" s="57"/>
      <c r="DL504" s="57"/>
      <c r="DM504" s="57"/>
      <c r="DN504" s="57"/>
      <c r="DO504" s="57"/>
      <c r="DP504" s="57"/>
      <c r="DQ504" s="57"/>
      <c r="DR504" s="57"/>
      <c r="DS504" s="57"/>
      <c r="DT504" s="57"/>
      <c r="DU504" s="57"/>
      <c r="DV504" s="101"/>
      <c r="DW504" s="57"/>
      <c r="DX504" s="57"/>
      <c r="DY504" s="57"/>
      <c r="DZ504" s="57"/>
      <c r="EA504" s="57"/>
      <c r="EB504" s="57"/>
      <c r="EC504" s="57"/>
      <c r="ED504" s="57"/>
      <c r="EE504" s="57"/>
      <c r="EF504" s="57"/>
      <c r="EG504" s="57"/>
      <c r="EH504" s="57"/>
      <c r="EI504" s="57"/>
      <c r="EJ504" s="57"/>
      <c r="EK504" s="57"/>
      <c r="EL504" s="57"/>
      <c r="EM504" s="57"/>
      <c r="EN504" s="57"/>
      <c r="EO504" s="57"/>
      <c r="EP504" s="57"/>
      <c r="EQ504" s="101"/>
      <c r="ER504" s="557"/>
    </row>
    <row r="505" spans="1:148" ht="15" customHeight="1" x14ac:dyDescent="0.25">
      <c r="A505" s="625"/>
      <c r="B505" s="1343" t="str">
        <f t="shared" si="32"/>
        <v>Desk 80</v>
      </c>
      <c r="C505" s="1348" t="str">
        <f>IF(ISBLANK(TB!C266), "", TB!C266)</f>
        <v/>
      </c>
      <c r="D505" s="1348" t="str">
        <f>IF(ISBLANK(TB!D266), "", TB!D266)</f>
        <v/>
      </c>
      <c r="E505" s="1348" t="str">
        <f>IF(ISBLANK(TB!E266), "", TB!E266)</f>
        <v/>
      </c>
      <c r="F505" s="1348" t="str">
        <f>IF(ISBLANK(TB!F266), "", TB!F266)</f>
        <v/>
      </c>
      <c r="G505" s="57"/>
      <c r="H505" s="57"/>
      <c r="I505" s="57"/>
      <c r="J505" s="57"/>
      <c r="K505" s="57"/>
      <c r="L505" s="57"/>
      <c r="M505" s="57"/>
      <c r="N505" s="57"/>
      <c r="O505" s="57"/>
      <c r="P505" s="57"/>
      <c r="Q505" s="57"/>
      <c r="R505" s="57"/>
      <c r="S505" s="57"/>
      <c r="T505" s="57"/>
      <c r="U505" s="57"/>
      <c r="V505" s="57"/>
      <c r="W505" s="57"/>
      <c r="X505" s="57"/>
      <c r="Y505" s="57"/>
      <c r="Z505" s="57"/>
      <c r="AA505" s="57"/>
      <c r="AB505" s="57"/>
      <c r="AC505" s="57"/>
      <c r="AD505" s="57"/>
      <c r="AE505" s="57"/>
      <c r="AF505" s="57"/>
      <c r="AG505" s="57"/>
      <c r="AH505" s="57"/>
      <c r="AI505" s="57"/>
      <c r="AJ505" s="57"/>
      <c r="AK505" s="57"/>
      <c r="AL505" s="57"/>
      <c r="AM505" s="57"/>
      <c r="AN505" s="57"/>
      <c r="AO505" s="57"/>
      <c r="AP505" s="57"/>
      <c r="AQ505" s="57"/>
      <c r="AR505" s="57"/>
      <c r="AS505" s="57"/>
      <c r="AT505" s="57"/>
      <c r="AU505" s="57"/>
      <c r="AV505" s="57"/>
      <c r="AW505" s="57"/>
      <c r="AX505" s="57"/>
      <c r="AY505" s="57"/>
      <c r="AZ505" s="57"/>
      <c r="BA505" s="57"/>
      <c r="BB505" s="57"/>
      <c r="BC505" s="57"/>
      <c r="BD505" s="57"/>
      <c r="BE505" s="57"/>
      <c r="BF505" s="57"/>
      <c r="BG505" s="57"/>
      <c r="BH505" s="57"/>
      <c r="BI505" s="57"/>
      <c r="BJ505" s="57"/>
      <c r="BK505" s="57"/>
      <c r="BL505" s="57"/>
      <c r="BM505" s="57"/>
      <c r="BN505" s="57"/>
      <c r="BO505" s="57"/>
      <c r="BP505" s="57"/>
      <c r="BQ505" s="57"/>
      <c r="BR505" s="57"/>
      <c r="BS505" s="57"/>
      <c r="BT505" s="57"/>
      <c r="BU505" s="57"/>
      <c r="BV505" s="57"/>
      <c r="BW505" s="57"/>
      <c r="BX505" s="57"/>
      <c r="BY505" s="57"/>
      <c r="BZ505" s="57"/>
      <c r="CA505" s="57"/>
      <c r="CB505" s="57"/>
      <c r="CC505" s="57"/>
      <c r="CD505" s="57"/>
      <c r="CE505" s="57"/>
      <c r="CF505" s="57"/>
      <c r="CG505" s="57"/>
      <c r="CH505" s="57"/>
      <c r="CI505" s="57"/>
      <c r="CJ505" s="57"/>
      <c r="CK505" s="57"/>
      <c r="CL505" s="57"/>
      <c r="CM505" s="57"/>
      <c r="CN505" s="57"/>
      <c r="CO505" s="57"/>
      <c r="CP505" s="57"/>
      <c r="CQ505" s="57"/>
      <c r="CR505" s="57"/>
      <c r="CS505" s="57"/>
      <c r="CT505" s="57"/>
      <c r="CU505" s="57"/>
      <c r="CV505" s="57"/>
      <c r="CW505" s="57"/>
      <c r="CX505" s="57"/>
      <c r="CY505" s="57"/>
      <c r="CZ505" s="57"/>
      <c r="DA505" s="57"/>
      <c r="DB505" s="57"/>
      <c r="DC505" s="57"/>
      <c r="DD505" s="57"/>
      <c r="DE505" s="57"/>
      <c r="DF505" s="57"/>
      <c r="DG505" s="57"/>
      <c r="DH505" s="57"/>
      <c r="DI505" s="57"/>
      <c r="DJ505" s="57"/>
      <c r="DK505" s="57"/>
      <c r="DL505" s="57"/>
      <c r="DM505" s="57"/>
      <c r="DN505" s="57"/>
      <c r="DO505" s="57"/>
      <c r="DP505" s="57"/>
      <c r="DQ505" s="57"/>
      <c r="DR505" s="57"/>
      <c r="DS505" s="57"/>
      <c r="DT505" s="57"/>
      <c r="DU505" s="57"/>
      <c r="DV505" s="101"/>
      <c r="DW505" s="57"/>
      <c r="DX505" s="57"/>
      <c r="DY505" s="57"/>
      <c r="DZ505" s="57"/>
      <c r="EA505" s="57"/>
      <c r="EB505" s="57"/>
      <c r="EC505" s="57"/>
      <c r="ED505" s="57"/>
      <c r="EE505" s="57"/>
      <c r="EF505" s="57"/>
      <c r="EG505" s="57"/>
      <c r="EH505" s="57"/>
      <c r="EI505" s="57"/>
      <c r="EJ505" s="57"/>
      <c r="EK505" s="57"/>
      <c r="EL505" s="57"/>
      <c r="EM505" s="57"/>
      <c r="EN505" s="57"/>
      <c r="EO505" s="57"/>
      <c r="EP505" s="57"/>
      <c r="EQ505" s="101"/>
      <c r="ER505" s="557"/>
    </row>
    <row r="506" spans="1:148" ht="15" customHeight="1" x14ac:dyDescent="0.25">
      <c r="A506" s="625"/>
      <c r="B506" s="1343" t="str">
        <f t="shared" si="32"/>
        <v>Desk 81</v>
      </c>
      <c r="C506" s="1348" t="str">
        <f>IF(ISBLANK(TB!C267), "", TB!C267)</f>
        <v/>
      </c>
      <c r="D506" s="1348" t="str">
        <f>IF(ISBLANK(TB!D267), "", TB!D267)</f>
        <v/>
      </c>
      <c r="E506" s="1348" t="str">
        <f>IF(ISBLANK(TB!E267), "", TB!E267)</f>
        <v/>
      </c>
      <c r="F506" s="1348" t="str">
        <f>IF(ISBLANK(TB!F267), "", TB!F267)</f>
        <v/>
      </c>
      <c r="G506" s="57"/>
      <c r="H506" s="57"/>
      <c r="I506" s="57"/>
      <c r="J506" s="57"/>
      <c r="K506" s="57"/>
      <c r="L506" s="57"/>
      <c r="M506" s="57"/>
      <c r="N506" s="57"/>
      <c r="O506" s="57"/>
      <c r="P506" s="57"/>
      <c r="Q506" s="57"/>
      <c r="R506" s="57"/>
      <c r="S506" s="57"/>
      <c r="T506" s="57"/>
      <c r="U506" s="57"/>
      <c r="V506" s="57"/>
      <c r="W506" s="57"/>
      <c r="X506" s="57"/>
      <c r="Y506" s="57"/>
      <c r="Z506" s="57"/>
      <c r="AA506" s="57"/>
      <c r="AB506" s="57"/>
      <c r="AC506" s="57"/>
      <c r="AD506" s="57"/>
      <c r="AE506" s="57"/>
      <c r="AF506" s="57"/>
      <c r="AG506" s="57"/>
      <c r="AH506" s="57"/>
      <c r="AI506" s="57"/>
      <c r="AJ506" s="57"/>
      <c r="AK506" s="57"/>
      <c r="AL506" s="57"/>
      <c r="AM506" s="57"/>
      <c r="AN506" s="57"/>
      <c r="AO506" s="57"/>
      <c r="AP506" s="57"/>
      <c r="AQ506" s="57"/>
      <c r="AR506" s="57"/>
      <c r="AS506" s="57"/>
      <c r="AT506" s="57"/>
      <c r="AU506" s="57"/>
      <c r="AV506" s="57"/>
      <c r="AW506" s="57"/>
      <c r="AX506" s="57"/>
      <c r="AY506" s="57"/>
      <c r="AZ506" s="57"/>
      <c r="BA506" s="57"/>
      <c r="BB506" s="57"/>
      <c r="BC506" s="57"/>
      <c r="BD506" s="57"/>
      <c r="BE506" s="57"/>
      <c r="BF506" s="57"/>
      <c r="BG506" s="57"/>
      <c r="BH506" s="57"/>
      <c r="BI506" s="57"/>
      <c r="BJ506" s="57"/>
      <c r="BK506" s="57"/>
      <c r="BL506" s="57"/>
      <c r="BM506" s="57"/>
      <c r="BN506" s="57"/>
      <c r="BO506" s="57"/>
      <c r="BP506" s="57"/>
      <c r="BQ506" s="57"/>
      <c r="BR506" s="57"/>
      <c r="BS506" s="57"/>
      <c r="BT506" s="57"/>
      <c r="BU506" s="57"/>
      <c r="BV506" s="57"/>
      <c r="BW506" s="57"/>
      <c r="BX506" s="57"/>
      <c r="BY506" s="57"/>
      <c r="BZ506" s="57"/>
      <c r="CA506" s="57"/>
      <c r="CB506" s="57"/>
      <c r="CC506" s="57"/>
      <c r="CD506" s="57"/>
      <c r="CE506" s="57"/>
      <c r="CF506" s="57"/>
      <c r="CG506" s="57"/>
      <c r="CH506" s="57"/>
      <c r="CI506" s="57"/>
      <c r="CJ506" s="57"/>
      <c r="CK506" s="57"/>
      <c r="CL506" s="57"/>
      <c r="CM506" s="57"/>
      <c r="CN506" s="57"/>
      <c r="CO506" s="57"/>
      <c r="CP506" s="57"/>
      <c r="CQ506" s="57"/>
      <c r="CR506" s="57"/>
      <c r="CS506" s="57"/>
      <c r="CT506" s="57"/>
      <c r="CU506" s="57"/>
      <c r="CV506" s="57"/>
      <c r="CW506" s="57"/>
      <c r="CX506" s="57"/>
      <c r="CY506" s="57"/>
      <c r="CZ506" s="57"/>
      <c r="DA506" s="57"/>
      <c r="DB506" s="57"/>
      <c r="DC506" s="57"/>
      <c r="DD506" s="57"/>
      <c r="DE506" s="57"/>
      <c r="DF506" s="57"/>
      <c r="DG506" s="57"/>
      <c r="DH506" s="57"/>
      <c r="DI506" s="57"/>
      <c r="DJ506" s="57"/>
      <c r="DK506" s="57"/>
      <c r="DL506" s="57"/>
      <c r="DM506" s="57"/>
      <c r="DN506" s="57"/>
      <c r="DO506" s="57"/>
      <c r="DP506" s="57"/>
      <c r="DQ506" s="57"/>
      <c r="DR506" s="57"/>
      <c r="DS506" s="57"/>
      <c r="DT506" s="57"/>
      <c r="DU506" s="57"/>
      <c r="DV506" s="101"/>
      <c r="DW506" s="57"/>
      <c r="DX506" s="57"/>
      <c r="DY506" s="57"/>
      <c r="DZ506" s="57"/>
      <c r="EA506" s="57"/>
      <c r="EB506" s="57"/>
      <c r="EC506" s="57"/>
      <c r="ED506" s="57"/>
      <c r="EE506" s="57"/>
      <c r="EF506" s="57"/>
      <c r="EG506" s="57"/>
      <c r="EH506" s="57"/>
      <c r="EI506" s="57"/>
      <c r="EJ506" s="57"/>
      <c r="EK506" s="57"/>
      <c r="EL506" s="57"/>
      <c r="EM506" s="57"/>
      <c r="EN506" s="57"/>
      <c r="EO506" s="57"/>
      <c r="EP506" s="57"/>
      <c r="EQ506" s="101"/>
      <c r="ER506" s="557"/>
    </row>
    <row r="507" spans="1:148" ht="15" customHeight="1" x14ac:dyDescent="0.25">
      <c r="A507" s="625"/>
      <c r="B507" s="1343" t="str">
        <f t="shared" si="32"/>
        <v>Desk 82</v>
      </c>
      <c r="C507" s="1348" t="str">
        <f>IF(ISBLANK(TB!C268), "", TB!C268)</f>
        <v/>
      </c>
      <c r="D507" s="1348" t="str">
        <f>IF(ISBLANK(TB!D268), "", TB!D268)</f>
        <v/>
      </c>
      <c r="E507" s="1348" t="str">
        <f>IF(ISBLANK(TB!E268), "", TB!E268)</f>
        <v/>
      </c>
      <c r="F507" s="1348" t="str">
        <f>IF(ISBLANK(TB!F268), "", TB!F268)</f>
        <v/>
      </c>
      <c r="G507" s="57"/>
      <c r="H507" s="57"/>
      <c r="I507" s="57"/>
      <c r="J507" s="57"/>
      <c r="K507" s="57"/>
      <c r="L507" s="57"/>
      <c r="M507" s="57"/>
      <c r="N507" s="57"/>
      <c r="O507" s="57"/>
      <c r="P507" s="57"/>
      <c r="Q507" s="57"/>
      <c r="R507" s="57"/>
      <c r="S507" s="57"/>
      <c r="T507" s="57"/>
      <c r="U507" s="57"/>
      <c r="V507" s="57"/>
      <c r="W507" s="57"/>
      <c r="X507" s="57"/>
      <c r="Y507" s="57"/>
      <c r="Z507" s="57"/>
      <c r="AA507" s="57"/>
      <c r="AB507" s="57"/>
      <c r="AC507" s="57"/>
      <c r="AD507" s="57"/>
      <c r="AE507" s="57"/>
      <c r="AF507" s="57"/>
      <c r="AG507" s="57"/>
      <c r="AH507" s="57"/>
      <c r="AI507" s="57"/>
      <c r="AJ507" s="57"/>
      <c r="AK507" s="57"/>
      <c r="AL507" s="57"/>
      <c r="AM507" s="57"/>
      <c r="AN507" s="57"/>
      <c r="AO507" s="57"/>
      <c r="AP507" s="57"/>
      <c r="AQ507" s="57"/>
      <c r="AR507" s="57"/>
      <c r="AS507" s="57"/>
      <c r="AT507" s="57"/>
      <c r="AU507" s="57"/>
      <c r="AV507" s="57"/>
      <c r="AW507" s="57"/>
      <c r="AX507" s="57"/>
      <c r="AY507" s="57"/>
      <c r="AZ507" s="57"/>
      <c r="BA507" s="57"/>
      <c r="BB507" s="57"/>
      <c r="BC507" s="57"/>
      <c r="BD507" s="57"/>
      <c r="BE507" s="57"/>
      <c r="BF507" s="57"/>
      <c r="BG507" s="57"/>
      <c r="BH507" s="57"/>
      <c r="BI507" s="57"/>
      <c r="BJ507" s="57"/>
      <c r="BK507" s="57"/>
      <c r="BL507" s="57"/>
      <c r="BM507" s="57"/>
      <c r="BN507" s="57"/>
      <c r="BO507" s="57"/>
      <c r="BP507" s="57"/>
      <c r="BQ507" s="57"/>
      <c r="BR507" s="57"/>
      <c r="BS507" s="57"/>
      <c r="BT507" s="57"/>
      <c r="BU507" s="57"/>
      <c r="BV507" s="57"/>
      <c r="BW507" s="57"/>
      <c r="BX507" s="57"/>
      <c r="BY507" s="57"/>
      <c r="BZ507" s="57"/>
      <c r="CA507" s="57"/>
      <c r="CB507" s="57"/>
      <c r="CC507" s="57"/>
      <c r="CD507" s="57"/>
      <c r="CE507" s="57"/>
      <c r="CF507" s="57"/>
      <c r="CG507" s="57"/>
      <c r="CH507" s="57"/>
      <c r="CI507" s="57"/>
      <c r="CJ507" s="57"/>
      <c r="CK507" s="57"/>
      <c r="CL507" s="57"/>
      <c r="CM507" s="57"/>
      <c r="CN507" s="57"/>
      <c r="CO507" s="57"/>
      <c r="CP507" s="57"/>
      <c r="CQ507" s="57"/>
      <c r="CR507" s="57"/>
      <c r="CS507" s="57"/>
      <c r="CT507" s="57"/>
      <c r="CU507" s="57"/>
      <c r="CV507" s="57"/>
      <c r="CW507" s="57"/>
      <c r="CX507" s="57"/>
      <c r="CY507" s="57"/>
      <c r="CZ507" s="57"/>
      <c r="DA507" s="57"/>
      <c r="DB507" s="57"/>
      <c r="DC507" s="57"/>
      <c r="DD507" s="57"/>
      <c r="DE507" s="57"/>
      <c r="DF507" s="57"/>
      <c r="DG507" s="57"/>
      <c r="DH507" s="57"/>
      <c r="DI507" s="57"/>
      <c r="DJ507" s="57"/>
      <c r="DK507" s="57"/>
      <c r="DL507" s="57"/>
      <c r="DM507" s="57"/>
      <c r="DN507" s="57"/>
      <c r="DO507" s="57"/>
      <c r="DP507" s="57"/>
      <c r="DQ507" s="57"/>
      <c r="DR507" s="57"/>
      <c r="DS507" s="57"/>
      <c r="DT507" s="57"/>
      <c r="DU507" s="57"/>
      <c r="DV507" s="101"/>
      <c r="DW507" s="57"/>
      <c r="DX507" s="57"/>
      <c r="DY507" s="57"/>
      <c r="DZ507" s="57"/>
      <c r="EA507" s="57"/>
      <c r="EB507" s="57"/>
      <c r="EC507" s="57"/>
      <c r="ED507" s="57"/>
      <c r="EE507" s="57"/>
      <c r="EF507" s="57"/>
      <c r="EG507" s="57"/>
      <c r="EH507" s="57"/>
      <c r="EI507" s="57"/>
      <c r="EJ507" s="57"/>
      <c r="EK507" s="57"/>
      <c r="EL507" s="57"/>
      <c r="EM507" s="57"/>
      <c r="EN507" s="57"/>
      <c r="EO507" s="57"/>
      <c r="EP507" s="57"/>
      <c r="EQ507" s="101"/>
      <c r="ER507" s="557"/>
    </row>
    <row r="508" spans="1:148" ht="15" customHeight="1" x14ac:dyDescent="0.25">
      <c r="A508" s="625"/>
      <c r="B508" s="1343" t="str">
        <f t="shared" si="32"/>
        <v>Desk 83</v>
      </c>
      <c r="C508" s="1348" t="str">
        <f>IF(ISBLANK(TB!C269), "", TB!C269)</f>
        <v/>
      </c>
      <c r="D508" s="1348" t="str">
        <f>IF(ISBLANK(TB!D269), "", TB!D269)</f>
        <v/>
      </c>
      <c r="E508" s="1348" t="str">
        <f>IF(ISBLANK(TB!E269), "", TB!E269)</f>
        <v/>
      </c>
      <c r="F508" s="1348" t="str">
        <f>IF(ISBLANK(TB!F269), "", TB!F269)</f>
        <v/>
      </c>
      <c r="G508" s="57"/>
      <c r="H508" s="57"/>
      <c r="I508" s="57"/>
      <c r="J508" s="57"/>
      <c r="K508" s="57"/>
      <c r="L508" s="57"/>
      <c r="M508" s="57"/>
      <c r="N508" s="57"/>
      <c r="O508" s="57"/>
      <c r="P508" s="57"/>
      <c r="Q508" s="57"/>
      <c r="R508" s="57"/>
      <c r="S508" s="57"/>
      <c r="T508" s="57"/>
      <c r="U508" s="57"/>
      <c r="V508" s="57"/>
      <c r="W508" s="57"/>
      <c r="X508" s="57"/>
      <c r="Y508" s="57"/>
      <c r="Z508" s="57"/>
      <c r="AA508" s="57"/>
      <c r="AB508" s="57"/>
      <c r="AC508" s="57"/>
      <c r="AD508" s="57"/>
      <c r="AE508" s="57"/>
      <c r="AF508" s="57"/>
      <c r="AG508" s="57"/>
      <c r="AH508" s="57"/>
      <c r="AI508" s="57"/>
      <c r="AJ508" s="57"/>
      <c r="AK508" s="57"/>
      <c r="AL508" s="57"/>
      <c r="AM508" s="57"/>
      <c r="AN508" s="57"/>
      <c r="AO508" s="57"/>
      <c r="AP508" s="57"/>
      <c r="AQ508" s="57"/>
      <c r="AR508" s="57"/>
      <c r="AS508" s="57"/>
      <c r="AT508" s="57"/>
      <c r="AU508" s="57"/>
      <c r="AV508" s="57"/>
      <c r="AW508" s="57"/>
      <c r="AX508" s="57"/>
      <c r="AY508" s="57"/>
      <c r="AZ508" s="57"/>
      <c r="BA508" s="57"/>
      <c r="BB508" s="57"/>
      <c r="BC508" s="57"/>
      <c r="BD508" s="57"/>
      <c r="BE508" s="57"/>
      <c r="BF508" s="57"/>
      <c r="BG508" s="57"/>
      <c r="BH508" s="57"/>
      <c r="BI508" s="57"/>
      <c r="BJ508" s="57"/>
      <c r="BK508" s="57"/>
      <c r="BL508" s="57"/>
      <c r="BM508" s="57"/>
      <c r="BN508" s="57"/>
      <c r="BO508" s="57"/>
      <c r="BP508" s="57"/>
      <c r="BQ508" s="57"/>
      <c r="BR508" s="57"/>
      <c r="BS508" s="57"/>
      <c r="BT508" s="57"/>
      <c r="BU508" s="57"/>
      <c r="BV508" s="57"/>
      <c r="BW508" s="57"/>
      <c r="BX508" s="57"/>
      <c r="BY508" s="57"/>
      <c r="BZ508" s="57"/>
      <c r="CA508" s="57"/>
      <c r="CB508" s="57"/>
      <c r="CC508" s="57"/>
      <c r="CD508" s="57"/>
      <c r="CE508" s="57"/>
      <c r="CF508" s="57"/>
      <c r="CG508" s="57"/>
      <c r="CH508" s="57"/>
      <c r="CI508" s="57"/>
      <c r="CJ508" s="57"/>
      <c r="CK508" s="57"/>
      <c r="CL508" s="57"/>
      <c r="CM508" s="57"/>
      <c r="CN508" s="57"/>
      <c r="CO508" s="57"/>
      <c r="CP508" s="57"/>
      <c r="CQ508" s="57"/>
      <c r="CR508" s="57"/>
      <c r="CS508" s="57"/>
      <c r="CT508" s="57"/>
      <c r="CU508" s="57"/>
      <c r="CV508" s="57"/>
      <c r="CW508" s="57"/>
      <c r="CX508" s="57"/>
      <c r="CY508" s="57"/>
      <c r="CZ508" s="57"/>
      <c r="DA508" s="57"/>
      <c r="DB508" s="57"/>
      <c r="DC508" s="57"/>
      <c r="DD508" s="57"/>
      <c r="DE508" s="57"/>
      <c r="DF508" s="57"/>
      <c r="DG508" s="57"/>
      <c r="DH508" s="57"/>
      <c r="DI508" s="57"/>
      <c r="DJ508" s="57"/>
      <c r="DK508" s="57"/>
      <c r="DL508" s="57"/>
      <c r="DM508" s="57"/>
      <c r="DN508" s="57"/>
      <c r="DO508" s="57"/>
      <c r="DP508" s="57"/>
      <c r="DQ508" s="57"/>
      <c r="DR508" s="57"/>
      <c r="DS508" s="57"/>
      <c r="DT508" s="57"/>
      <c r="DU508" s="57"/>
      <c r="DV508" s="101"/>
      <c r="DW508" s="57"/>
      <c r="DX508" s="57"/>
      <c r="DY508" s="57"/>
      <c r="DZ508" s="57"/>
      <c r="EA508" s="57"/>
      <c r="EB508" s="57"/>
      <c r="EC508" s="57"/>
      <c r="ED508" s="57"/>
      <c r="EE508" s="57"/>
      <c r="EF508" s="57"/>
      <c r="EG508" s="57"/>
      <c r="EH508" s="57"/>
      <c r="EI508" s="57"/>
      <c r="EJ508" s="57"/>
      <c r="EK508" s="57"/>
      <c r="EL508" s="57"/>
      <c r="EM508" s="57"/>
      <c r="EN508" s="57"/>
      <c r="EO508" s="57"/>
      <c r="EP508" s="57"/>
      <c r="EQ508" s="101"/>
      <c r="ER508" s="557"/>
    </row>
    <row r="509" spans="1:148" ht="15" customHeight="1" x14ac:dyDescent="0.25">
      <c r="A509" s="625"/>
      <c r="B509" s="1343" t="str">
        <f t="shared" si="32"/>
        <v>Desk 84</v>
      </c>
      <c r="C509" s="1348" t="str">
        <f>IF(ISBLANK(TB!C270), "", TB!C270)</f>
        <v/>
      </c>
      <c r="D509" s="1348" t="str">
        <f>IF(ISBLANK(TB!D270), "", TB!D270)</f>
        <v/>
      </c>
      <c r="E509" s="1348" t="str">
        <f>IF(ISBLANK(TB!E270), "", TB!E270)</f>
        <v/>
      </c>
      <c r="F509" s="1348" t="str">
        <f>IF(ISBLANK(TB!F270), "", TB!F270)</f>
        <v/>
      </c>
      <c r="G509" s="57"/>
      <c r="H509" s="57"/>
      <c r="I509" s="57"/>
      <c r="J509" s="57"/>
      <c r="K509" s="57"/>
      <c r="L509" s="57"/>
      <c r="M509" s="57"/>
      <c r="N509" s="57"/>
      <c r="O509" s="57"/>
      <c r="P509" s="57"/>
      <c r="Q509" s="57"/>
      <c r="R509" s="57"/>
      <c r="S509" s="57"/>
      <c r="T509" s="57"/>
      <c r="U509" s="57"/>
      <c r="V509" s="57"/>
      <c r="W509" s="57"/>
      <c r="X509" s="57"/>
      <c r="Y509" s="57"/>
      <c r="Z509" s="57"/>
      <c r="AA509" s="57"/>
      <c r="AB509" s="57"/>
      <c r="AC509" s="57"/>
      <c r="AD509" s="57"/>
      <c r="AE509" s="57"/>
      <c r="AF509" s="57"/>
      <c r="AG509" s="57"/>
      <c r="AH509" s="57"/>
      <c r="AI509" s="57"/>
      <c r="AJ509" s="57"/>
      <c r="AK509" s="57"/>
      <c r="AL509" s="57"/>
      <c r="AM509" s="57"/>
      <c r="AN509" s="57"/>
      <c r="AO509" s="57"/>
      <c r="AP509" s="57"/>
      <c r="AQ509" s="57"/>
      <c r="AR509" s="57"/>
      <c r="AS509" s="57"/>
      <c r="AT509" s="57"/>
      <c r="AU509" s="57"/>
      <c r="AV509" s="57"/>
      <c r="AW509" s="57"/>
      <c r="AX509" s="57"/>
      <c r="AY509" s="57"/>
      <c r="AZ509" s="57"/>
      <c r="BA509" s="57"/>
      <c r="BB509" s="57"/>
      <c r="BC509" s="57"/>
      <c r="BD509" s="57"/>
      <c r="BE509" s="57"/>
      <c r="BF509" s="57"/>
      <c r="BG509" s="57"/>
      <c r="BH509" s="57"/>
      <c r="BI509" s="57"/>
      <c r="BJ509" s="57"/>
      <c r="BK509" s="57"/>
      <c r="BL509" s="57"/>
      <c r="BM509" s="57"/>
      <c r="BN509" s="57"/>
      <c r="BO509" s="57"/>
      <c r="BP509" s="57"/>
      <c r="BQ509" s="57"/>
      <c r="BR509" s="57"/>
      <c r="BS509" s="57"/>
      <c r="BT509" s="57"/>
      <c r="BU509" s="57"/>
      <c r="BV509" s="57"/>
      <c r="BW509" s="57"/>
      <c r="BX509" s="57"/>
      <c r="BY509" s="57"/>
      <c r="BZ509" s="57"/>
      <c r="CA509" s="57"/>
      <c r="CB509" s="57"/>
      <c r="CC509" s="57"/>
      <c r="CD509" s="57"/>
      <c r="CE509" s="57"/>
      <c r="CF509" s="57"/>
      <c r="CG509" s="57"/>
      <c r="CH509" s="57"/>
      <c r="CI509" s="57"/>
      <c r="CJ509" s="57"/>
      <c r="CK509" s="57"/>
      <c r="CL509" s="57"/>
      <c r="CM509" s="57"/>
      <c r="CN509" s="57"/>
      <c r="CO509" s="57"/>
      <c r="CP509" s="57"/>
      <c r="CQ509" s="57"/>
      <c r="CR509" s="57"/>
      <c r="CS509" s="57"/>
      <c r="CT509" s="57"/>
      <c r="CU509" s="57"/>
      <c r="CV509" s="57"/>
      <c r="CW509" s="57"/>
      <c r="CX509" s="57"/>
      <c r="CY509" s="57"/>
      <c r="CZ509" s="57"/>
      <c r="DA509" s="57"/>
      <c r="DB509" s="57"/>
      <c r="DC509" s="57"/>
      <c r="DD509" s="57"/>
      <c r="DE509" s="57"/>
      <c r="DF509" s="57"/>
      <c r="DG509" s="57"/>
      <c r="DH509" s="57"/>
      <c r="DI509" s="57"/>
      <c r="DJ509" s="57"/>
      <c r="DK509" s="57"/>
      <c r="DL509" s="57"/>
      <c r="DM509" s="57"/>
      <c r="DN509" s="57"/>
      <c r="DO509" s="57"/>
      <c r="DP509" s="57"/>
      <c r="DQ509" s="57"/>
      <c r="DR509" s="57"/>
      <c r="DS509" s="57"/>
      <c r="DT509" s="57"/>
      <c r="DU509" s="57"/>
      <c r="DV509" s="101"/>
      <c r="DW509" s="57"/>
      <c r="DX509" s="57"/>
      <c r="DY509" s="57"/>
      <c r="DZ509" s="57"/>
      <c r="EA509" s="57"/>
      <c r="EB509" s="57"/>
      <c r="EC509" s="57"/>
      <c r="ED509" s="57"/>
      <c r="EE509" s="57"/>
      <c r="EF509" s="57"/>
      <c r="EG509" s="57"/>
      <c r="EH509" s="57"/>
      <c r="EI509" s="57"/>
      <c r="EJ509" s="57"/>
      <c r="EK509" s="57"/>
      <c r="EL509" s="57"/>
      <c r="EM509" s="57"/>
      <c r="EN509" s="57"/>
      <c r="EO509" s="57"/>
      <c r="EP509" s="57"/>
      <c r="EQ509" s="101"/>
      <c r="ER509" s="557"/>
    </row>
    <row r="510" spans="1:148" ht="15" customHeight="1" x14ac:dyDescent="0.25">
      <c r="A510" s="625"/>
      <c r="B510" s="1343" t="str">
        <f t="shared" si="32"/>
        <v>Desk 85</v>
      </c>
      <c r="C510" s="1348" t="str">
        <f>IF(ISBLANK(TB!C271), "", TB!C271)</f>
        <v/>
      </c>
      <c r="D510" s="1348" t="str">
        <f>IF(ISBLANK(TB!D271), "", TB!D271)</f>
        <v/>
      </c>
      <c r="E510" s="1348" t="str">
        <f>IF(ISBLANK(TB!E271), "", TB!E271)</f>
        <v/>
      </c>
      <c r="F510" s="1348" t="str">
        <f>IF(ISBLANK(TB!F271), "", TB!F271)</f>
        <v/>
      </c>
      <c r="G510" s="57"/>
      <c r="H510" s="57"/>
      <c r="I510" s="57"/>
      <c r="J510" s="57"/>
      <c r="K510" s="57"/>
      <c r="L510" s="57"/>
      <c r="M510" s="57"/>
      <c r="N510" s="57"/>
      <c r="O510" s="57"/>
      <c r="P510" s="57"/>
      <c r="Q510" s="57"/>
      <c r="R510" s="57"/>
      <c r="S510" s="57"/>
      <c r="T510" s="57"/>
      <c r="U510" s="57"/>
      <c r="V510" s="57"/>
      <c r="W510" s="57"/>
      <c r="X510" s="57"/>
      <c r="Y510" s="57"/>
      <c r="Z510" s="57"/>
      <c r="AA510" s="57"/>
      <c r="AB510" s="57"/>
      <c r="AC510" s="57"/>
      <c r="AD510" s="57"/>
      <c r="AE510" s="57"/>
      <c r="AF510" s="57"/>
      <c r="AG510" s="57"/>
      <c r="AH510" s="57"/>
      <c r="AI510" s="57"/>
      <c r="AJ510" s="57"/>
      <c r="AK510" s="57"/>
      <c r="AL510" s="57"/>
      <c r="AM510" s="57"/>
      <c r="AN510" s="57"/>
      <c r="AO510" s="57"/>
      <c r="AP510" s="57"/>
      <c r="AQ510" s="57"/>
      <c r="AR510" s="57"/>
      <c r="AS510" s="57"/>
      <c r="AT510" s="57"/>
      <c r="AU510" s="57"/>
      <c r="AV510" s="57"/>
      <c r="AW510" s="57"/>
      <c r="AX510" s="57"/>
      <c r="AY510" s="57"/>
      <c r="AZ510" s="57"/>
      <c r="BA510" s="57"/>
      <c r="BB510" s="57"/>
      <c r="BC510" s="57"/>
      <c r="BD510" s="57"/>
      <c r="BE510" s="57"/>
      <c r="BF510" s="57"/>
      <c r="BG510" s="57"/>
      <c r="BH510" s="57"/>
      <c r="BI510" s="57"/>
      <c r="BJ510" s="57"/>
      <c r="BK510" s="57"/>
      <c r="BL510" s="57"/>
      <c r="BM510" s="57"/>
      <c r="BN510" s="57"/>
      <c r="BO510" s="57"/>
      <c r="BP510" s="57"/>
      <c r="BQ510" s="57"/>
      <c r="BR510" s="57"/>
      <c r="BS510" s="57"/>
      <c r="BT510" s="57"/>
      <c r="BU510" s="57"/>
      <c r="BV510" s="57"/>
      <c r="BW510" s="57"/>
      <c r="BX510" s="57"/>
      <c r="BY510" s="57"/>
      <c r="BZ510" s="57"/>
      <c r="CA510" s="57"/>
      <c r="CB510" s="57"/>
      <c r="CC510" s="57"/>
      <c r="CD510" s="57"/>
      <c r="CE510" s="57"/>
      <c r="CF510" s="57"/>
      <c r="CG510" s="57"/>
      <c r="CH510" s="57"/>
      <c r="CI510" s="57"/>
      <c r="CJ510" s="57"/>
      <c r="CK510" s="57"/>
      <c r="CL510" s="57"/>
      <c r="CM510" s="57"/>
      <c r="CN510" s="57"/>
      <c r="CO510" s="57"/>
      <c r="CP510" s="57"/>
      <c r="CQ510" s="57"/>
      <c r="CR510" s="57"/>
      <c r="CS510" s="57"/>
      <c r="CT510" s="57"/>
      <c r="CU510" s="57"/>
      <c r="CV510" s="57"/>
      <c r="CW510" s="57"/>
      <c r="CX510" s="57"/>
      <c r="CY510" s="57"/>
      <c r="CZ510" s="57"/>
      <c r="DA510" s="57"/>
      <c r="DB510" s="57"/>
      <c r="DC510" s="57"/>
      <c r="DD510" s="57"/>
      <c r="DE510" s="57"/>
      <c r="DF510" s="57"/>
      <c r="DG510" s="57"/>
      <c r="DH510" s="57"/>
      <c r="DI510" s="57"/>
      <c r="DJ510" s="57"/>
      <c r="DK510" s="57"/>
      <c r="DL510" s="57"/>
      <c r="DM510" s="57"/>
      <c r="DN510" s="57"/>
      <c r="DO510" s="57"/>
      <c r="DP510" s="57"/>
      <c r="DQ510" s="57"/>
      <c r="DR510" s="57"/>
      <c r="DS510" s="57"/>
      <c r="DT510" s="57"/>
      <c r="DU510" s="57"/>
      <c r="DV510" s="101"/>
      <c r="DW510" s="57"/>
      <c r="DX510" s="57"/>
      <c r="DY510" s="57"/>
      <c r="DZ510" s="57"/>
      <c r="EA510" s="57"/>
      <c r="EB510" s="57"/>
      <c r="EC510" s="57"/>
      <c r="ED510" s="57"/>
      <c r="EE510" s="57"/>
      <c r="EF510" s="57"/>
      <c r="EG510" s="57"/>
      <c r="EH510" s="57"/>
      <c r="EI510" s="57"/>
      <c r="EJ510" s="57"/>
      <c r="EK510" s="57"/>
      <c r="EL510" s="57"/>
      <c r="EM510" s="57"/>
      <c r="EN510" s="57"/>
      <c r="EO510" s="57"/>
      <c r="EP510" s="57"/>
      <c r="EQ510" s="101"/>
      <c r="ER510" s="557"/>
    </row>
    <row r="511" spans="1:148" ht="15" customHeight="1" x14ac:dyDescent="0.25">
      <c r="A511" s="625"/>
      <c r="B511" s="1343" t="str">
        <f t="shared" si="32"/>
        <v>Desk 86</v>
      </c>
      <c r="C511" s="1348" t="str">
        <f>IF(ISBLANK(TB!C272), "", TB!C272)</f>
        <v/>
      </c>
      <c r="D511" s="1348" t="str">
        <f>IF(ISBLANK(TB!D272), "", TB!D272)</f>
        <v/>
      </c>
      <c r="E511" s="1348" t="str">
        <f>IF(ISBLANK(TB!E272), "", TB!E272)</f>
        <v/>
      </c>
      <c r="F511" s="1348" t="str">
        <f>IF(ISBLANK(TB!F272), "", TB!F272)</f>
        <v/>
      </c>
      <c r="G511" s="57"/>
      <c r="H511" s="57"/>
      <c r="I511" s="57"/>
      <c r="J511" s="57"/>
      <c r="K511" s="57"/>
      <c r="L511" s="57"/>
      <c r="M511" s="57"/>
      <c r="N511" s="57"/>
      <c r="O511" s="57"/>
      <c r="P511" s="57"/>
      <c r="Q511" s="57"/>
      <c r="R511" s="57"/>
      <c r="S511" s="57"/>
      <c r="T511" s="57"/>
      <c r="U511" s="57"/>
      <c r="V511" s="57"/>
      <c r="W511" s="57"/>
      <c r="X511" s="57"/>
      <c r="Y511" s="57"/>
      <c r="Z511" s="57"/>
      <c r="AA511" s="57"/>
      <c r="AB511" s="57"/>
      <c r="AC511" s="57"/>
      <c r="AD511" s="57"/>
      <c r="AE511" s="57"/>
      <c r="AF511" s="57"/>
      <c r="AG511" s="57"/>
      <c r="AH511" s="57"/>
      <c r="AI511" s="57"/>
      <c r="AJ511" s="57"/>
      <c r="AK511" s="57"/>
      <c r="AL511" s="57"/>
      <c r="AM511" s="57"/>
      <c r="AN511" s="57"/>
      <c r="AO511" s="57"/>
      <c r="AP511" s="57"/>
      <c r="AQ511" s="57"/>
      <c r="AR511" s="57"/>
      <c r="AS511" s="57"/>
      <c r="AT511" s="57"/>
      <c r="AU511" s="57"/>
      <c r="AV511" s="57"/>
      <c r="AW511" s="57"/>
      <c r="AX511" s="57"/>
      <c r="AY511" s="57"/>
      <c r="AZ511" s="57"/>
      <c r="BA511" s="57"/>
      <c r="BB511" s="57"/>
      <c r="BC511" s="57"/>
      <c r="BD511" s="57"/>
      <c r="BE511" s="57"/>
      <c r="BF511" s="57"/>
      <c r="BG511" s="57"/>
      <c r="BH511" s="57"/>
      <c r="BI511" s="57"/>
      <c r="BJ511" s="57"/>
      <c r="BK511" s="57"/>
      <c r="BL511" s="57"/>
      <c r="BM511" s="57"/>
      <c r="BN511" s="57"/>
      <c r="BO511" s="57"/>
      <c r="BP511" s="57"/>
      <c r="BQ511" s="57"/>
      <c r="BR511" s="57"/>
      <c r="BS511" s="57"/>
      <c r="BT511" s="57"/>
      <c r="BU511" s="57"/>
      <c r="BV511" s="57"/>
      <c r="BW511" s="57"/>
      <c r="BX511" s="57"/>
      <c r="BY511" s="57"/>
      <c r="BZ511" s="57"/>
      <c r="CA511" s="57"/>
      <c r="CB511" s="57"/>
      <c r="CC511" s="57"/>
      <c r="CD511" s="57"/>
      <c r="CE511" s="57"/>
      <c r="CF511" s="57"/>
      <c r="CG511" s="57"/>
      <c r="CH511" s="57"/>
      <c r="CI511" s="57"/>
      <c r="CJ511" s="57"/>
      <c r="CK511" s="57"/>
      <c r="CL511" s="57"/>
      <c r="CM511" s="57"/>
      <c r="CN511" s="57"/>
      <c r="CO511" s="57"/>
      <c r="CP511" s="57"/>
      <c r="CQ511" s="57"/>
      <c r="CR511" s="57"/>
      <c r="CS511" s="57"/>
      <c r="CT511" s="57"/>
      <c r="CU511" s="57"/>
      <c r="CV511" s="57"/>
      <c r="CW511" s="57"/>
      <c r="CX511" s="57"/>
      <c r="CY511" s="57"/>
      <c r="CZ511" s="57"/>
      <c r="DA511" s="57"/>
      <c r="DB511" s="57"/>
      <c r="DC511" s="57"/>
      <c r="DD511" s="57"/>
      <c r="DE511" s="57"/>
      <c r="DF511" s="57"/>
      <c r="DG511" s="57"/>
      <c r="DH511" s="57"/>
      <c r="DI511" s="57"/>
      <c r="DJ511" s="57"/>
      <c r="DK511" s="57"/>
      <c r="DL511" s="57"/>
      <c r="DM511" s="57"/>
      <c r="DN511" s="57"/>
      <c r="DO511" s="57"/>
      <c r="DP511" s="57"/>
      <c r="DQ511" s="57"/>
      <c r="DR511" s="57"/>
      <c r="DS511" s="57"/>
      <c r="DT511" s="57"/>
      <c r="DU511" s="57"/>
      <c r="DV511" s="101"/>
      <c r="DW511" s="57"/>
      <c r="DX511" s="57"/>
      <c r="DY511" s="57"/>
      <c r="DZ511" s="57"/>
      <c r="EA511" s="57"/>
      <c r="EB511" s="57"/>
      <c r="EC511" s="57"/>
      <c r="ED511" s="57"/>
      <c r="EE511" s="57"/>
      <c r="EF511" s="57"/>
      <c r="EG511" s="57"/>
      <c r="EH511" s="57"/>
      <c r="EI511" s="57"/>
      <c r="EJ511" s="57"/>
      <c r="EK511" s="57"/>
      <c r="EL511" s="57"/>
      <c r="EM511" s="57"/>
      <c r="EN511" s="57"/>
      <c r="EO511" s="57"/>
      <c r="EP511" s="57"/>
      <c r="EQ511" s="101"/>
      <c r="ER511" s="557"/>
    </row>
    <row r="512" spans="1:148" ht="15" customHeight="1" x14ac:dyDescent="0.25">
      <c r="A512" s="625"/>
      <c r="B512" s="1343" t="str">
        <f t="shared" si="32"/>
        <v>Desk 87</v>
      </c>
      <c r="C512" s="1348" t="str">
        <f>IF(ISBLANK(TB!C273), "", TB!C273)</f>
        <v/>
      </c>
      <c r="D512" s="1348" t="str">
        <f>IF(ISBLANK(TB!D273), "", TB!D273)</f>
        <v/>
      </c>
      <c r="E512" s="1348" t="str">
        <f>IF(ISBLANK(TB!E273), "", TB!E273)</f>
        <v/>
      </c>
      <c r="F512" s="1348" t="str">
        <f>IF(ISBLANK(TB!F273), "", TB!F273)</f>
        <v/>
      </c>
      <c r="G512" s="57"/>
      <c r="H512" s="57"/>
      <c r="I512" s="57"/>
      <c r="J512" s="57"/>
      <c r="K512" s="57"/>
      <c r="L512" s="57"/>
      <c r="M512" s="57"/>
      <c r="N512" s="57"/>
      <c r="O512" s="57"/>
      <c r="P512" s="57"/>
      <c r="Q512" s="57"/>
      <c r="R512" s="57"/>
      <c r="S512" s="57"/>
      <c r="T512" s="57"/>
      <c r="U512" s="57"/>
      <c r="V512" s="57"/>
      <c r="W512" s="57"/>
      <c r="X512" s="57"/>
      <c r="Y512" s="57"/>
      <c r="Z512" s="57"/>
      <c r="AA512" s="57"/>
      <c r="AB512" s="57"/>
      <c r="AC512" s="57"/>
      <c r="AD512" s="57"/>
      <c r="AE512" s="57"/>
      <c r="AF512" s="57"/>
      <c r="AG512" s="57"/>
      <c r="AH512" s="57"/>
      <c r="AI512" s="57"/>
      <c r="AJ512" s="57"/>
      <c r="AK512" s="57"/>
      <c r="AL512" s="57"/>
      <c r="AM512" s="57"/>
      <c r="AN512" s="57"/>
      <c r="AO512" s="57"/>
      <c r="AP512" s="57"/>
      <c r="AQ512" s="57"/>
      <c r="AR512" s="57"/>
      <c r="AS512" s="57"/>
      <c r="AT512" s="57"/>
      <c r="AU512" s="57"/>
      <c r="AV512" s="57"/>
      <c r="AW512" s="57"/>
      <c r="AX512" s="57"/>
      <c r="AY512" s="57"/>
      <c r="AZ512" s="57"/>
      <c r="BA512" s="57"/>
      <c r="BB512" s="57"/>
      <c r="BC512" s="57"/>
      <c r="BD512" s="57"/>
      <c r="BE512" s="57"/>
      <c r="BF512" s="57"/>
      <c r="BG512" s="57"/>
      <c r="BH512" s="57"/>
      <c r="BI512" s="57"/>
      <c r="BJ512" s="57"/>
      <c r="BK512" s="57"/>
      <c r="BL512" s="57"/>
      <c r="BM512" s="57"/>
      <c r="BN512" s="57"/>
      <c r="BO512" s="57"/>
      <c r="BP512" s="57"/>
      <c r="BQ512" s="57"/>
      <c r="BR512" s="57"/>
      <c r="BS512" s="57"/>
      <c r="BT512" s="57"/>
      <c r="BU512" s="57"/>
      <c r="BV512" s="57"/>
      <c r="BW512" s="57"/>
      <c r="BX512" s="57"/>
      <c r="BY512" s="57"/>
      <c r="BZ512" s="57"/>
      <c r="CA512" s="57"/>
      <c r="CB512" s="57"/>
      <c r="CC512" s="57"/>
      <c r="CD512" s="57"/>
      <c r="CE512" s="57"/>
      <c r="CF512" s="57"/>
      <c r="CG512" s="57"/>
      <c r="CH512" s="57"/>
      <c r="CI512" s="57"/>
      <c r="CJ512" s="57"/>
      <c r="CK512" s="57"/>
      <c r="CL512" s="57"/>
      <c r="CM512" s="57"/>
      <c r="CN512" s="57"/>
      <c r="CO512" s="57"/>
      <c r="CP512" s="57"/>
      <c r="CQ512" s="57"/>
      <c r="CR512" s="57"/>
      <c r="CS512" s="57"/>
      <c r="CT512" s="57"/>
      <c r="CU512" s="57"/>
      <c r="CV512" s="57"/>
      <c r="CW512" s="57"/>
      <c r="CX512" s="57"/>
      <c r="CY512" s="57"/>
      <c r="CZ512" s="57"/>
      <c r="DA512" s="57"/>
      <c r="DB512" s="57"/>
      <c r="DC512" s="57"/>
      <c r="DD512" s="57"/>
      <c r="DE512" s="57"/>
      <c r="DF512" s="57"/>
      <c r="DG512" s="57"/>
      <c r="DH512" s="57"/>
      <c r="DI512" s="57"/>
      <c r="DJ512" s="57"/>
      <c r="DK512" s="57"/>
      <c r="DL512" s="57"/>
      <c r="DM512" s="57"/>
      <c r="DN512" s="57"/>
      <c r="DO512" s="57"/>
      <c r="DP512" s="57"/>
      <c r="DQ512" s="57"/>
      <c r="DR512" s="57"/>
      <c r="DS512" s="57"/>
      <c r="DT512" s="57"/>
      <c r="DU512" s="57"/>
      <c r="DV512" s="101"/>
      <c r="DW512" s="57"/>
      <c r="DX512" s="57"/>
      <c r="DY512" s="57"/>
      <c r="DZ512" s="57"/>
      <c r="EA512" s="57"/>
      <c r="EB512" s="57"/>
      <c r="EC512" s="57"/>
      <c r="ED512" s="57"/>
      <c r="EE512" s="57"/>
      <c r="EF512" s="57"/>
      <c r="EG512" s="57"/>
      <c r="EH512" s="57"/>
      <c r="EI512" s="57"/>
      <c r="EJ512" s="57"/>
      <c r="EK512" s="57"/>
      <c r="EL512" s="57"/>
      <c r="EM512" s="57"/>
      <c r="EN512" s="57"/>
      <c r="EO512" s="57"/>
      <c r="EP512" s="57"/>
      <c r="EQ512" s="101"/>
      <c r="ER512" s="557"/>
    </row>
    <row r="513" spans="1:148" ht="15" customHeight="1" x14ac:dyDescent="0.25">
      <c r="A513" s="625"/>
      <c r="B513" s="1343" t="str">
        <f t="shared" si="32"/>
        <v>Desk 88</v>
      </c>
      <c r="C513" s="1348" t="str">
        <f>IF(ISBLANK(TB!C274), "", TB!C274)</f>
        <v/>
      </c>
      <c r="D513" s="1348" t="str">
        <f>IF(ISBLANK(TB!D274), "", TB!D274)</f>
        <v/>
      </c>
      <c r="E513" s="1348" t="str">
        <f>IF(ISBLANK(TB!E274), "", TB!E274)</f>
        <v/>
      </c>
      <c r="F513" s="1348" t="str">
        <f>IF(ISBLANK(TB!F274), "", TB!F274)</f>
        <v/>
      </c>
      <c r="G513" s="57"/>
      <c r="H513" s="57"/>
      <c r="I513" s="57"/>
      <c r="J513" s="57"/>
      <c r="K513" s="57"/>
      <c r="L513" s="57"/>
      <c r="M513" s="57"/>
      <c r="N513" s="57"/>
      <c r="O513" s="57"/>
      <c r="P513" s="57"/>
      <c r="Q513" s="57"/>
      <c r="R513" s="57"/>
      <c r="S513" s="57"/>
      <c r="T513" s="57"/>
      <c r="U513" s="57"/>
      <c r="V513" s="57"/>
      <c r="W513" s="57"/>
      <c r="X513" s="57"/>
      <c r="Y513" s="57"/>
      <c r="Z513" s="57"/>
      <c r="AA513" s="57"/>
      <c r="AB513" s="57"/>
      <c r="AC513" s="57"/>
      <c r="AD513" s="57"/>
      <c r="AE513" s="57"/>
      <c r="AF513" s="57"/>
      <c r="AG513" s="57"/>
      <c r="AH513" s="57"/>
      <c r="AI513" s="57"/>
      <c r="AJ513" s="57"/>
      <c r="AK513" s="57"/>
      <c r="AL513" s="57"/>
      <c r="AM513" s="57"/>
      <c r="AN513" s="57"/>
      <c r="AO513" s="57"/>
      <c r="AP513" s="57"/>
      <c r="AQ513" s="57"/>
      <c r="AR513" s="57"/>
      <c r="AS513" s="57"/>
      <c r="AT513" s="57"/>
      <c r="AU513" s="57"/>
      <c r="AV513" s="57"/>
      <c r="AW513" s="57"/>
      <c r="AX513" s="57"/>
      <c r="AY513" s="57"/>
      <c r="AZ513" s="57"/>
      <c r="BA513" s="57"/>
      <c r="BB513" s="57"/>
      <c r="BC513" s="57"/>
      <c r="BD513" s="57"/>
      <c r="BE513" s="57"/>
      <c r="BF513" s="57"/>
      <c r="BG513" s="57"/>
      <c r="BH513" s="57"/>
      <c r="BI513" s="57"/>
      <c r="BJ513" s="57"/>
      <c r="BK513" s="57"/>
      <c r="BL513" s="57"/>
      <c r="BM513" s="57"/>
      <c r="BN513" s="57"/>
      <c r="BO513" s="57"/>
      <c r="BP513" s="57"/>
      <c r="BQ513" s="57"/>
      <c r="BR513" s="57"/>
      <c r="BS513" s="57"/>
      <c r="BT513" s="57"/>
      <c r="BU513" s="57"/>
      <c r="BV513" s="57"/>
      <c r="BW513" s="57"/>
      <c r="BX513" s="57"/>
      <c r="BY513" s="57"/>
      <c r="BZ513" s="57"/>
      <c r="CA513" s="57"/>
      <c r="CB513" s="57"/>
      <c r="CC513" s="57"/>
      <c r="CD513" s="57"/>
      <c r="CE513" s="57"/>
      <c r="CF513" s="57"/>
      <c r="CG513" s="57"/>
      <c r="CH513" s="57"/>
      <c r="CI513" s="57"/>
      <c r="CJ513" s="57"/>
      <c r="CK513" s="57"/>
      <c r="CL513" s="57"/>
      <c r="CM513" s="57"/>
      <c r="CN513" s="57"/>
      <c r="CO513" s="57"/>
      <c r="CP513" s="57"/>
      <c r="CQ513" s="57"/>
      <c r="CR513" s="57"/>
      <c r="CS513" s="57"/>
      <c r="CT513" s="57"/>
      <c r="CU513" s="57"/>
      <c r="CV513" s="57"/>
      <c r="CW513" s="57"/>
      <c r="CX513" s="57"/>
      <c r="CY513" s="57"/>
      <c r="CZ513" s="57"/>
      <c r="DA513" s="57"/>
      <c r="DB513" s="57"/>
      <c r="DC513" s="57"/>
      <c r="DD513" s="57"/>
      <c r="DE513" s="57"/>
      <c r="DF513" s="57"/>
      <c r="DG513" s="57"/>
      <c r="DH513" s="57"/>
      <c r="DI513" s="57"/>
      <c r="DJ513" s="57"/>
      <c r="DK513" s="57"/>
      <c r="DL513" s="57"/>
      <c r="DM513" s="57"/>
      <c r="DN513" s="57"/>
      <c r="DO513" s="57"/>
      <c r="DP513" s="57"/>
      <c r="DQ513" s="57"/>
      <c r="DR513" s="57"/>
      <c r="DS513" s="57"/>
      <c r="DT513" s="57"/>
      <c r="DU513" s="57"/>
      <c r="DV513" s="101"/>
      <c r="DW513" s="57"/>
      <c r="DX513" s="57"/>
      <c r="DY513" s="57"/>
      <c r="DZ513" s="57"/>
      <c r="EA513" s="57"/>
      <c r="EB513" s="57"/>
      <c r="EC513" s="57"/>
      <c r="ED513" s="57"/>
      <c r="EE513" s="57"/>
      <c r="EF513" s="57"/>
      <c r="EG513" s="57"/>
      <c r="EH513" s="57"/>
      <c r="EI513" s="57"/>
      <c r="EJ513" s="57"/>
      <c r="EK513" s="57"/>
      <c r="EL513" s="57"/>
      <c r="EM513" s="57"/>
      <c r="EN513" s="57"/>
      <c r="EO513" s="57"/>
      <c r="EP513" s="57"/>
      <c r="EQ513" s="101"/>
      <c r="ER513" s="557"/>
    </row>
    <row r="514" spans="1:148" ht="15" customHeight="1" x14ac:dyDescent="0.25">
      <c r="A514" s="625"/>
      <c r="B514" s="1343" t="str">
        <f t="shared" si="32"/>
        <v>Desk 89</v>
      </c>
      <c r="C514" s="1348" t="str">
        <f>IF(ISBLANK(TB!C275), "", TB!C275)</f>
        <v/>
      </c>
      <c r="D514" s="1348" t="str">
        <f>IF(ISBLANK(TB!D275), "", TB!D275)</f>
        <v/>
      </c>
      <c r="E514" s="1348" t="str">
        <f>IF(ISBLANK(TB!E275), "", TB!E275)</f>
        <v/>
      </c>
      <c r="F514" s="1348" t="str">
        <f>IF(ISBLANK(TB!F275), "", TB!F275)</f>
        <v/>
      </c>
      <c r="G514" s="57"/>
      <c r="H514" s="57"/>
      <c r="I514" s="57"/>
      <c r="J514" s="57"/>
      <c r="K514" s="57"/>
      <c r="L514" s="57"/>
      <c r="M514" s="57"/>
      <c r="N514" s="57"/>
      <c r="O514" s="57"/>
      <c r="P514" s="57"/>
      <c r="Q514" s="57"/>
      <c r="R514" s="57"/>
      <c r="S514" s="57"/>
      <c r="T514" s="57"/>
      <c r="U514" s="57"/>
      <c r="V514" s="57"/>
      <c r="W514" s="57"/>
      <c r="X514" s="57"/>
      <c r="Y514" s="57"/>
      <c r="Z514" s="57"/>
      <c r="AA514" s="57"/>
      <c r="AB514" s="57"/>
      <c r="AC514" s="57"/>
      <c r="AD514" s="57"/>
      <c r="AE514" s="57"/>
      <c r="AF514" s="57"/>
      <c r="AG514" s="57"/>
      <c r="AH514" s="57"/>
      <c r="AI514" s="57"/>
      <c r="AJ514" s="57"/>
      <c r="AK514" s="57"/>
      <c r="AL514" s="57"/>
      <c r="AM514" s="57"/>
      <c r="AN514" s="57"/>
      <c r="AO514" s="57"/>
      <c r="AP514" s="57"/>
      <c r="AQ514" s="57"/>
      <c r="AR514" s="57"/>
      <c r="AS514" s="57"/>
      <c r="AT514" s="57"/>
      <c r="AU514" s="57"/>
      <c r="AV514" s="57"/>
      <c r="AW514" s="57"/>
      <c r="AX514" s="57"/>
      <c r="AY514" s="57"/>
      <c r="AZ514" s="57"/>
      <c r="BA514" s="57"/>
      <c r="BB514" s="57"/>
      <c r="BC514" s="57"/>
      <c r="BD514" s="57"/>
      <c r="BE514" s="57"/>
      <c r="BF514" s="57"/>
      <c r="BG514" s="57"/>
      <c r="BH514" s="57"/>
      <c r="BI514" s="57"/>
      <c r="BJ514" s="57"/>
      <c r="BK514" s="57"/>
      <c r="BL514" s="57"/>
      <c r="BM514" s="57"/>
      <c r="BN514" s="57"/>
      <c r="BO514" s="57"/>
      <c r="BP514" s="57"/>
      <c r="BQ514" s="57"/>
      <c r="BR514" s="57"/>
      <c r="BS514" s="57"/>
      <c r="BT514" s="57"/>
      <c r="BU514" s="57"/>
      <c r="BV514" s="57"/>
      <c r="BW514" s="57"/>
      <c r="BX514" s="57"/>
      <c r="BY514" s="57"/>
      <c r="BZ514" s="57"/>
      <c r="CA514" s="57"/>
      <c r="CB514" s="57"/>
      <c r="CC514" s="57"/>
      <c r="CD514" s="57"/>
      <c r="CE514" s="57"/>
      <c r="CF514" s="57"/>
      <c r="CG514" s="57"/>
      <c r="CH514" s="57"/>
      <c r="CI514" s="57"/>
      <c r="CJ514" s="57"/>
      <c r="CK514" s="57"/>
      <c r="CL514" s="57"/>
      <c r="CM514" s="57"/>
      <c r="CN514" s="57"/>
      <c r="CO514" s="57"/>
      <c r="CP514" s="57"/>
      <c r="CQ514" s="57"/>
      <c r="CR514" s="57"/>
      <c r="CS514" s="57"/>
      <c r="CT514" s="57"/>
      <c r="CU514" s="57"/>
      <c r="CV514" s="57"/>
      <c r="CW514" s="57"/>
      <c r="CX514" s="57"/>
      <c r="CY514" s="57"/>
      <c r="CZ514" s="57"/>
      <c r="DA514" s="57"/>
      <c r="DB514" s="57"/>
      <c r="DC514" s="57"/>
      <c r="DD514" s="57"/>
      <c r="DE514" s="57"/>
      <c r="DF514" s="57"/>
      <c r="DG514" s="57"/>
      <c r="DH514" s="57"/>
      <c r="DI514" s="57"/>
      <c r="DJ514" s="57"/>
      <c r="DK514" s="57"/>
      <c r="DL514" s="57"/>
      <c r="DM514" s="57"/>
      <c r="DN514" s="57"/>
      <c r="DO514" s="57"/>
      <c r="DP514" s="57"/>
      <c r="DQ514" s="57"/>
      <c r="DR514" s="57"/>
      <c r="DS514" s="57"/>
      <c r="DT514" s="57"/>
      <c r="DU514" s="57"/>
      <c r="DV514" s="101"/>
      <c r="DW514" s="57"/>
      <c r="DX514" s="57"/>
      <c r="DY514" s="57"/>
      <c r="DZ514" s="57"/>
      <c r="EA514" s="57"/>
      <c r="EB514" s="57"/>
      <c r="EC514" s="57"/>
      <c r="ED514" s="57"/>
      <c r="EE514" s="57"/>
      <c r="EF514" s="57"/>
      <c r="EG514" s="57"/>
      <c r="EH514" s="57"/>
      <c r="EI514" s="57"/>
      <c r="EJ514" s="57"/>
      <c r="EK514" s="57"/>
      <c r="EL514" s="57"/>
      <c r="EM514" s="57"/>
      <c r="EN514" s="57"/>
      <c r="EO514" s="57"/>
      <c r="EP514" s="57"/>
      <c r="EQ514" s="101"/>
      <c r="ER514" s="557"/>
    </row>
    <row r="515" spans="1:148" ht="15" customHeight="1" x14ac:dyDescent="0.25">
      <c r="A515" s="625"/>
      <c r="B515" s="1343" t="str">
        <f t="shared" si="32"/>
        <v>Desk 90</v>
      </c>
      <c r="C515" s="1348" t="str">
        <f>IF(ISBLANK(TB!C276), "", TB!C276)</f>
        <v/>
      </c>
      <c r="D515" s="1348" t="str">
        <f>IF(ISBLANK(TB!D276), "", TB!D276)</f>
        <v/>
      </c>
      <c r="E515" s="1348" t="str">
        <f>IF(ISBLANK(TB!E276), "", TB!E276)</f>
        <v/>
      </c>
      <c r="F515" s="1348" t="str">
        <f>IF(ISBLANK(TB!F276), "", TB!F276)</f>
        <v/>
      </c>
      <c r="G515" s="57"/>
      <c r="H515" s="57"/>
      <c r="I515" s="57"/>
      <c r="J515" s="57"/>
      <c r="K515" s="57"/>
      <c r="L515" s="57"/>
      <c r="M515" s="57"/>
      <c r="N515" s="57"/>
      <c r="O515" s="57"/>
      <c r="P515" s="57"/>
      <c r="Q515" s="57"/>
      <c r="R515" s="57"/>
      <c r="S515" s="57"/>
      <c r="T515" s="57"/>
      <c r="U515" s="57"/>
      <c r="V515" s="57"/>
      <c r="W515" s="57"/>
      <c r="X515" s="57"/>
      <c r="Y515" s="57"/>
      <c r="Z515" s="57"/>
      <c r="AA515" s="57"/>
      <c r="AB515" s="57"/>
      <c r="AC515" s="57"/>
      <c r="AD515" s="57"/>
      <c r="AE515" s="57"/>
      <c r="AF515" s="57"/>
      <c r="AG515" s="57"/>
      <c r="AH515" s="57"/>
      <c r="AI515" s="57"/>
      <c r="AJ515" s="57"/>
      <c r="AK515" s="57"/>
      <c r="AL515" s="57"/>
      <c r="AM515" s="57"/>
      <c r="AN515" s="57"/>
      <c r="AO515" s="57"/>
      <c r="AP515" s="57"/>
      <c r="AQ515" s="57"/>
      <c r="AR515" s="57"/>
      <c r="AS515" s="57"/>
      <c r="AT515" s="57"/>
      <c r="AU515" s="57"/>
      <c r="AV515" s="57"/>
      <c r="AW515" s="57"/>
      <c r="AX515" s="57"/>
      <c r="AY515" s="57"/>
      <c r="AZ515" s="57"/>
      <c r="BA515" s="57"/>
      <c r="BB515" s="57"/>
      <c r="BC515" s="57"/>
      <c r="BD515" s="57"/>
      <c r="BE515" s="57"/>
      <c r="BF515" s="57"/>
      <c r="BG515" s="57"/>
      <c r="BH515" s="57"/>
      <c r="BI515" s="57"/>
      <c r="BJ515" s="57"/>
      <c r="BK515" s="57"/>
      <c r="BL515" s="57"/>
      <c r="BM515" s="57"/>
      <c r="BN515" s="57"/>
      <c r="BO515" s="57"/>
      <c r="BP515" s="57"/>
      <c r="BQ515" s="57"/>
      <c r="BR515" s="57"/>
      <c r="BS515" s="57"/>
      <c r="BT515" s="57"/>
      <c r="BU515" s="57"/>
      <c r="BV515" s="57"/>
      <c r="BW515" s="57"/>
      <c r="BX515" s="57"/>
      <c r="BY515" s="57"/>
      <c r="BZ515" s="57"/>
      <c r="CA515" s="57"/>
      <c r="CB515" s="57"/>
      <c r="CC515" s="57"/>
      <c r="CD515" s="57"/>
      <c r="CE515" s="57"/>
      <c r="CF515" s="57"/>
      <c r="CG515" s="57"/>
      <c r="CH515" s="57"/>
      <c r="CI515" s="57"/>
      <c r="CJ515" s="57"/>
      <c r="CK515" s="57"/>
      <c r="CL515" s="57"/>
      <c r="CM515" s="57"/>
      <c r="CN515" s="57"/>
      <c r="CO515" s="57"/>
      <c r="CP515" s="57"/>
      <c r="CQ515" s="57"/>
      <c r="CR515" s="57"/>
      <c r="CS515" s="57"/>
      <c r="CT515" s="57"/>
      <c r="CU515" s="57"/>
      <c r="CV515" s="57"/>
      <c r="CW515" s="57"/>
      <c r="CX515" s="57"/>
      <c r="CY515" s="57"/>
      <c r="CZ515" s="57"/>
      <c r="DA515" s="57"/>
      <c r="DB515" s="57"/>
      <c r="DC515" s="57"/>
      <c r="DD515" s="57"/>
      <c r="DE515" s="57"/>
      <c r="DF515" s="57"/>
      <c r="DG515" s="57"/>
      <c r="DH515" s="57"/>
      <c r="DI515" s="57"/>
      <c r="DJ515" s="57"/>
      <c r="DK515" s="57"/>
      <c r="DL515" s="57"/>
      <c r="DM515" s="57"/>
      <c r="DN515" s="57"/>
      <c r="DO515" s="57"/>
      <c r="DP515" s="57"/>
      <c r="DQ515" s="57"/>
      <c r="DR515" s="57"/>
      <c r="DS515" s="57"/>
      <c r="DT515" s="57"/>
      <c r="DU515" s="57"/>
      <c r="DV515" s="101"/>
      <c r="DW515" s="57"/>
      <c r="DX515" s="57"/>
      <c r="DY515" s="57"/>
      <c r="DZ515" s="57"/>
      <c r="EA515" s="57"/>
      <c r="EB515" s="57"/>
      <c r="EC515" s="57"/>
      <c r="ED515" s="57"/>
      <c r="EE515" s="57"/>
      <c r="EF515" s="57"/>
      <c r="EG515" s="57"/>
      <c r="EH515" s="57"/>
      <c r="EI515" s="57"/>
      <c r="EJ515" s="57"/>
      <c r="EK515" s="57"/>
      <c r="EL515" s="57"/>
      <c r="EM515" s="57"/>
      <c r="EN515" s="57"/>
      <c r="EO515" s="57"/>
      <c r="EP515" s="57"/>
      <c r="EQ515" s="101"/>
      <c r="ER515" s="557"/>
    </row>
    <row r="516" spans="1:148" ht="15" customHeight="1" x14ac:dyDescent="0.25">
      <c r="A516" s="625"/>
      <c r="B516" s="1343" t="str">
        <f t="shared" si="32"/>
        <v>Desk 91</v>
      </c>
      <c r="C516" s="1348" t="str">
        <f>IF(ISBLANK(TB!C277), "", TB!C277)</f>
        <v/>
      </c>
      <c r="D516" s="1348" t="str">
        <f>IF(ISBLANK(TB!D277), "", TB!D277)</f>
        <v/>
      </c>
      <c r="E516" s="1348" t="str">
        <f>IF(ISBLANK(TB!E277), "", TB!E277)</f>
        <v/>
      </c>
      <c r="F516" s="1348" t="str">
        <f>IF(ISBLANK(TB!F277), "", TB!F277)</f>
        <v/>
      </c>
      <c r="G516" s="57"/>
      <c r="H516" s="57"/>
      <c r="I516" s="57"/>
      <c r="J516" s="57"/>
      <c r="K516" s="57"/>
      <c r="L516" s="57"/>
      <c r="M516" s="57"/>
      <c r="N516" s="57"/>
      <c r="O516" s="57"/>
      <c r="P516" s="57"/>
      <c r="Q516" s="57"/>
      <c r="R516" s="57"/>
      <c r="S516" s="57"/>
      <c r="T516" s="57"/>
      <c r="U516" s="57"/>
      <c r="V516" s="57"/>
      <c r="W516" s="57"/>
      <c r="X516" s="57"/>
      <c r="Y516" s="57"/>
      <c r="Z516" s="57"/>
      <c r="AA516" s="57"/>
      <c r="AB516" s="57"/>
      <c r="AC516" s="57"/>
      <c r="AD516" s="57"/>
      <c r="AE516" s="57"/>
      <c r="AF516" s="57"/>
      <c r="AG516" s="57"/>
      <c r="AH516" s="57"/>
      <c r="AI516" s="57"/>
      <c r="AJ516" s="57"/>
      <c r="AK516" s="57"/>
      <c r="AL516" s="57"/>
      <c r="AM516" s="57"/>
      <c r="AN516" s="57"/>
      <c r="AO516" s="57"/>
      <c r="AP516" s="57"/>
      <c r="AQ516" s="57"/>
      <c r="AR516" s="57"/>
      <c r="AS516" s="57"/>
      <c r="AT516" s="57"/>
      <c r="AU516" s="57"/>
      <c r="AV516" s="57"/>
      <c r="AW516" s="57"/>
      <c r="AX516" s="57"/>
      <c r="AY516" s="57"/>
      <c r="AZ516" s="57"/>
      <c r="BA516" s="57"/>
      <c r="BB516" s="57"/>
      <c r="BC516" s="57"/>
      <c r="BD516" s="57"/>
      <c r="BE516" s="57"/>
      <c r="BF516" s="57"/>
      <c r="BG516" s="57"/>
      <c r="BH516" s="57"/>
      <c r="BI516" s="57"/>
      <c r="BJ516" s="57"/>
      <c r="BK516" s="57"/>
      <c r="BL516" s="57"/>
      <c r="BM516" s="57"/>
      <c r="BN516" s="57"/>
      <c r="BO516" s="57"/>
      <c r="BP516" s="57"/>
      <c r="BQ516" s="57"/>
      <c r="BR516" s="57"/>
      <c r="BS516" s="57"/>
      <c r="BT516" s="57"/>
      <c r="BU516" s="57"/>
      <c r="BV516" s="57"/>
      <c r="BW516" s="57"/>
      <c r="BX516" s="57"/>
      <c r="BY516" s="57"/>
      <c r="BZ516" s="57"/>
      <c r="CA516" s="57"/>
      <c r="CB516" s="57"/>
      <c r="CC516" s="57"/>
      <c r="CD516" s="57"/>
      <c r="CE516" s="57"/>
      <c r="CF516" s="57"/>
      <c r="CG516" s="57"/>
      <c r="CH516" s="57"/>
      <c r="CI516" s="57"/>
      <c r="CJ516" s="57"/>
      <c r="CK516" s="57"/>
      <c r="CL516" s="57"/>
      <c r="CM516" s="57"/>
      <c r="CN516" s="57"/>
      <c r="CO516" s="57"/>
      <c r="CP516" s="57"/>
      <c r="CQ516" s="57"/>
      <c r="CR516" s="57"/>
      <c r="CS516" s="57"/>
      <c r="CT516" s="57"/>
      <c r="CU516" s="57"/>
      <c r="CV516" s="57"/>
      <c r="CW516" s="57"/>
      <c r="CX516" s="57"/>
      <c r="CY516" s="57"/>
      <c r="CZ516" s="57"/>
      <c r="DA516" s="57"/>
      <c r="DB516" s="57"/>
      <c r="DC516" s="57"/>
      <c r="DD516" s="57"/>
      <c r="DE516" s="57"/>
      <c r="DF516" s="57"/>
      <c r="DG516" s="57"/>
      <c r="DH516" s="57"/>
      <c r="DI516" s="57"/>
      <c r="DJ516" s="57"/>
      <c r="DK516" s="57"/>
      <c r="DL516" s="57"/>
      <c r="DM516" s="57"/>
      <c r="DN516" s="57"/>
      <c r="DO516" s="57"/>
      <c r="DP516" s="57"/>
      <c r="DQ516" s="57"/>
      <c r="DR516" s="57"/>
      <c r="DS516" s="57"/>
      <c r="DT516" s="57"/>
      <c r="DU516" s="57"/>
      <c r="DV516" s="101"/>
      <c r="DW516" s="57"/>
      <c r="DX516" s="57"/>
      <c r="DY516" s="57"/>
      <c r="DZ516" s="57"/>
      <c r="EA516" s="57"/>
      <c r="EB516" s="57"/>
      <c r="EC516" s="57"/>
      <c r="ED516" s="57"/>
      <c r="EE516" s="57"/>
      <c r="EF516" s="57"/>
      <c r="EG516" s="57"/>
      <c r="EH516" s="57"/>
      <c r="EI516" s="57"/>
      <c r="EJ516" s="57"/>
      <c r="EK516" s="57"/>
      <c r="EL516" s="57"/>
      <c r="EM516" s="57"/>
      <c r="EN516" s="57"/>
      <c r="EO516" s="57"/>
      <c r="EP516" s="57"/>
      <c r="EQ516" s="101"/>
      <c r="ER516" s="557"/>
    </row>
    <row r="517" spans="1:148" ht="15" customHeight="1" x14ac:dyDescent="0.25">
      <c r="A517" s="625"/>
      <c r="B517" s="1343" t="str">
        <f t="shared" si="32"/>
        <v>Desk 92</v>
      </c>
      <c r="C517" s="1348" t="str">
        <f>IF(ISBLANK(TB!C278), "", TB!C278)</f>
        <v/>
      </c>
      <c r="D517" s="1348" t="str">
        <f>IF(ISBLANK(TB!D278), "", TB!D278)</f>
        <v/>
      </c>
      <c r="E517" s="1348" t="str">
        <f>IF(ISBLANK(TB!E278), "", TB!E278)</f>
        <v/>
      </c>
      <c r="F517" s="1348" t="str">
        <f>IF(ISBLANK(TB!F278), "", TB!F278)</f>
        <v/>
      </c>
      <c r="G517" s="57"/>
      <c r="H517" s="57"/>
      <c r="I517" s="57"/>
      <c r="J517" s="57"/>
      <c r="K517" s="57"/>
      <c r="L517" s="57"/>
      <c r="M517" s="57"/>
      <c r="N517" s="57"/>
      <c r="O517" s="57"/>
      <c r="P517" s="57"/>
      <c r="Q517" s="57"/>
      <c r="R517" s="57"/>
      <c r="S517" s="57"/>
      <c r="T517" s="57"/>
      <c r="U517" s="57"/>
      <c r="V517" s="57"/>
      <c r="W517" s="57"/>
      <c r="X517" s="57"/>
      <c r="Y517" s="57"/>
      <c r="Z517" s="57"/>
      <c r="AA517" s="57"/>
      <c r="AB517" s="57"/>
      <c r="AC517" s="57"/>
      <c r="AD517" s="57"/>
      <c r="AE517" s="57"/>
      <c r="AF517" s="57"/>
      <c r="AG517" s="57"/>
      <c r="AH517" s="57"/>
      <c r="AI517" s="57"/>
      <c r="AJ517" s="57"/>
      <c r="AK517" s="57"/>
      <c r="AL517" s="57"/>
      <c r="AM517" s="57"/>
      <c r="AN517" s="57"/>
      <c r="AO517" s="57"/>
      <c r="AP517" s="57"/>
      <c r="AQ517" s="57"/>
      <c r="AR517" s="57"/>
      <c r="AS517" s="57"/>
      <c r="AT517" s="57"/>
      <c r="AU517" s="57"/>
      <c r="AV517" s="57"/>
      <c r="AW517" s="57"/>
      <c r="AX517" s="57"/>
      <c r="AY517" s="57"/>
      <c r="AZ517" s="57"/>
      <c r="BA517" s="57"/>
      <c r="BB517" s="57"/>
      <c r="BC517" s="57"/>
      <c r="BD517" s="57"/>
      <c r="BE517" s="57"/>
      <c r="BF517" s="57"/>
      <c r="BG517" s="57"/>
      <c r="BH517" s="57"/>
      <c r="BI517" s="57"/>
      <c r="BJ517" s="57"/>
      <c r="BK517" s="57"/>
      <c r="BL517" s="57"/>
      <c r="BM517" s="57"/>
      <c r="BN517" s="57"/>
      <c r="BO517" s="57"/>
      <c r="BP517" s="57"/>
      <c r="BQ517" s="57"/>
      <c r="BR517" s="57"/>
      <c r="BS517" s="57"/>
      <c r="BT517" s="57"/>
      <c r="BU517" s="57"/>
      <c r="BV517" s="57"/>
      <c r="BW517" s="57"/>
      <c r="BX517" s="57"/>
      <c r="BY517" s="57"/>
      <c r="BZ517" s="57"/>
      <c r="CA517" s="57"/>
      <c r="CB517" s="57"/>
      <c r="CC517" s="57"/>
      <c r="CD517" s="57"/>
      <c r="CE517" s="57"/>
      <c r="CF517" s="57"/>
      <c r="CG517" s="57"/>
      <c r="CH517" s="57"/>
      <c r="CI517" s="57"/>
      <c r="CJ517" s="57"/>
      <c r="CK517" s="57"/>
      <c r="CL517" s="57"/>
      <c r="CM517" s="57"/>
      <c r="CN517" s="57"/>
      <c r="CO517" s="57"/>
      <c r="CP517" s="57"/>
      <c r="CQ517" s="57"/>
      <c r="CR517" s="57"/>
      <c r="CS517" s="57"/>
      <c r="CT517" s="57"/>
      <c r="CU517" s="57"/>
      <c r="CV517" s="57"/>
      <c r="CW517" s="57"/>
      <c r="CX517" s="57"/>
      <c r="CY517" s="57"/>
      <c r="CZ517" s="57"/>
      <c r="DA517" s="57"/>
      <c r="DB517" s="57"/>
      <c r="DC517" s="57"/>
      <c r="DD517" s="57"/>
      <c r="DE517" s="57"/>
      <c r="DF517" s="57"/>
      <c r="DG517" s="57"/>
      <c r="DH517" s="57"/>
      <c r="DI517" s="57"/>
      <c r="DJ517" s="57"/>
      <c r="DK517" s="57"/>
      <c r="DL517" s="57"/>
      <c r="DM517" s="57"/>
      <c r="DN517" s="57"/>
      <c r="DO517" s="57"/>
      <c r="DP517" s="57"/>
      <c r="DQ517" s="57"/>
      <c r="DR517" s="57"/>
      <c r="DS517" s="57"/>
      <c r="DT517" s="57"/>
      <c r="DU517" s="57"/>
      <c r="DV517" s="101"/>
      <c r="DW517" s="57"/>
      <c r="DX517" s="57"/>
      <c r="DY517" s="57"/>
      <c r="DZ517" s="57"/>
      <c r="EA517" s="57"/>
      <c r="EB517" s="57"/>
      <c r="EC517" s="57"/>
      <c r="ED517" s="57"/>
      <c r="EE517" s="57"/>
      <c r="EF517" s="57"/>
      <c r="EG517" s="57"/>
      <c r="EH517" s="57"/>
      <c r="EI517" s="57"/>
      <c r="EJ517" s="57"/>
      <c r="EK517" s="57"/>
      <c r="EL517" s="57"/>
      <c r="EM517" s="57"/>
      <c r="EN517" s="57"/>
      <c r="EO517" s="57"/>
      <c r="EP517" s="57"/>
      <c r="EQ517" s="101"/>
      <c r="ER517" s="557"/>
    </row>
    <row r="518" spans="1:148" ht="15" customHeight="1" x14ac:dyDescent="0.25">
      <c r="A518" s="625"/>
      <c r="B518" s="1343" t="str">
        <f t="shared" si="32"/>
        <v>Desk 93</v>
      </c>
      <c r="C518" s="1348" t="str">
        <f>IF(ISBLANK(TB!C279), "", TB!C279)</f>
        <v/>
      </c>
      <c r="D518" s="1348" t="str">
        <f>IF(ISBLANK(TB!D279), "", TB!D279)</f>
        <v/>
      </c>
      <c r="E518" s="1348" t="str">
        <f>IF(ISBLANK(TB!E279), "", TB!E279)</f>
        <v/>
      </c>
      <c r="F518" s="1348" t="str">
        <f>IF(ISBLANK(TB!F279), "", TB!F279)</f>
        <v/>
      </c>
      <c r="G518" s="57"/>
      <c r="H518" s="57"/>
      <c r="I518" s="57"/>
      <c r="J518" s="57"/>
      <c r="K518" s="57"/>
      <c r="L518" s="57"/>
      <c r="M518" s="57"/>
      <c r="N518" s="57"/>
      <c r="O518" s="57"/>
      <c r="P518" s="57"/>
      <c r="Q518" s="57"/>
      <c r="R518" s="57"/>
      <c r="S518" s="57"/>
      <c r="T518" s="57"/>
      <c r="U518" s="57"/>
      <c r="V518" s="57"/>
      <c r="W518" s="57"/>
      <c r="X518" s="57"/>
      <c r="Y518" s="57"/>
      <c r="Z518" s="57"/>
      <c r="AA518" s="57"/>
      <c r="AB518" s="57"/>
      <c r="AC518" s="57"/>
      <c r="AD518" s="57"/>
      <c r="AE518" s="57"/>
      <c r="AF518" s="57"/>
      <c r="AG518" s="57"/>
      <c r="AH518" s="57"/>
      <c r="AI518" s="57"/>
      <c r="AJ518" s="57"/>
      <c r="AK518" s="57"/>
      <c r="AL518" s="57"/>
      <c r="AM518" s="57"/>
      <c r="AN518" s="57"/>
      <c r="AO518" s="57"/>
      <c r="AP518" s="57"/>
      <c r="AQ518" s="57"/>
      <c r="AR518" s="57"/>
      <c r="AS518" s="57"/>
      <c r="AT518" s="57"/>
      <c r="AU518" s="57"/>
      <c r="AV518" s="57"/>
      <c r="AW518" s="57"/>
      <c r="AX518" s="57"/>
      <c r="AY518" s="57"/>
      <c r="AZ518" s="57"/>
      <c r="BA518" s="57"/>
      <c r="BB518" s="57"/>
      <c r="BC518" s="57"/>
      <c r="BD518" s="57"/>
      <c r="BE518" s="57"/>
      <c r="BF518" s="57"/>
      <c r="BG518" s="57"/>
      <c r="BH518" s="57"/>
      <c r="BI518" s="57"/>
      <c r="BJ518" s="57"/>
      <c r="BK518" s="57"/>
      <c r="BL518" s="57"/>
      <c r="BM518" s="57"/>
      <c r="BN518" s="57"/>
      <c r="BO518" s="57"/>
      <c r="BP518" s="57"/>
      <c r="BQ518" s="57"/>
      <c r="BR518" s="57"/>
      <c r="BS518" s="57"/>
      <c r="BT518" s="57"/>
      <c r="BU518" s="57"/>
      <c r="BV518" s="57"/>
      <c r="BW518" s="57"/>
      <c r="BX518" s="57"/>
      <c r="BY518" s="57"/>
      <c r="BZ518" s="57"/>
      <c r="CA518" s="57"/>
      <c r="CB518" s="57"/>
      <c r="CC518" s="57"/>
      <c r="CD518" s="57"/>
      <c r="CE518" s="57"/>
      <c r="CF518" s="57"/>
      <c r="CG518" s="57"/>
      <c r="CH518" s="57"/>
      <c r="CI518" s="57"/>
      <c r="CJ518" s="57"/>
      <c r="CK518" s="57"/>
      <c r="CL518" s="57"/>
      <c r="CM518" s="57"/>
      <c r="CN518" s="57"/>
      <c r="CO518" s="57"/>
      <c r="CP518" s="57"/>
      <c r="CQ518" s="57"/>
      <c r="CR518" s="57"/>
      <c r="CS518" s="57"/>
      <c r="CT518" s="57"/>
      <c r="CU518" s="57"/>
      <c r="CV518" s="57"/>
      <c r="CW518" s="57"/>
      <c r="CX518" s="57"/>
      <c r="CY518" s="57"/>
      <c r="CZ518" s="57"/>
      <c r="DA518" s="57"/>
      <c r="DB518" s="57"/>
      <c r="DC518" s="57"/>
      <c r="DD518" s="57"/>
      <c r="DE518" s="57"/>
      <c r="DF518" s="57"/>
      <c r="DG518" s="57"/>
      <c r="DH518" s="57"/>
      <c r="DI518" s="57"/>
      <c r="DJ518" s="57"/>
      <c r="DK518" s="57"/>
      <c r="DL518" s="57"/>
      <c r="DM518" s="57"/>
      <c r="DN518" s="57"/>
      <c r="DO518" s="57"/>
      <c r="DP518" s="57"/>
      <c r="DQ518" s="57"/>
      <c r="DR518" s="57"/>
      <c r="DS518" s="57"/>
      <c r="DT518" s="57"/>
      <c r="DU518" s="57"/>
      <c r="DV518" s="101"/>
      <c r="DW518" s="57"/>
      <c r="DX518" s="57"/>
      <c r="DY518" s="57"/>
      <c r="DZ518" s="57"/>
      <c r="EA518" s="57"/>
      <c r="EB518" s="57"/>
      <c r="EC518" s="57"/>
      <c r="ED518" s="57"/>
      <c r="EE518" s="57"/>
      <c r="EF518" s="57"/>
      <c r="EG518" s="57"/>
      <c r="EH518" s="57"/>
      <c r="EI518" s="57"/>
      <c r="EJ518" s="57"/>
      <c r="EK518" s="57"/>
      <c r="EL518" s="57"/>
      <c r="EM518" s="57"/>
      <c r="EN518" s="57"/>
      <c r="EO518" s="57"/>
      <c r="EP518" s="57"/>
      <c r="EQ518" s="101"/>
      <c r="ER518" s="557"/>
    </row>
    <row r="519" spans="1:148" ht="15" customHeight="1" x14ac:dyDescent="0.25">
      <c r="A519" s="625"/>
      <c r="B519" s="1343" t="str">
        <f t="shared" si="32"/>
        <v>Desk 94</v>
      </c>
      <c r="C519" s="1348" t="str">
        <f>IF(ISBLANK(TB!C280), "", TB!C280)</f>
        <v/>
      </c>
      <c r="D519" s="1348" t="str">
        <f>IF(ISBLANK(TB!D280), "", TB!D280)</f>
        <v/>
      </c>
      <c r="E519" s="1348" t="str">
        <f>IF(ISBLANK(TB!E280), "", TB!E280)</f>
        <v/>
      </c>
      <c r="F519" s="1348" t="str">
        <f>IF(ISBLANK(TB!F280), "", TB!F280)</f>
        <v/>
      </c>
      <c r="G519" s="57"/>
      <c r="H519" s="57"/>
      <c r="I519" s="57"/>
      <c r="J519" s="57"/>
      <c r="K519" s="57"/>
      <c r="L519" s="57"/>
      <c r="M519" s="57"/>
      <c r="N519" s="57"/>
      <c r="O519" s="57"/>
      <c r="P519" s="57"/>
      <c r="Q519" s="57"/>
      <c r="R519" s="57"/>
      <c r="S519" s="57"/>
      <c r="T519" s="57"/>
      <c r="U519" s="57"/>
      <c r="V519" s="57"/>
      <c r="W519" s="57"/>
      <c r="X519" s="57"/>
      <c r="Y519" s="57"/>
      <c r="Z519" s="57"/>
      <c r="AA519" s="57"/>
      <c r="AB519" s="57"/>
      <c r="AC519" s="57"/>
      <c r="AD519" s="57"/>
      <c r="AE519" s="57"/>
      <c r="AF519" s="57"/>
      <c r="AG519" s="57"/>
      <c r="AH519" s="57"/>
      <c r="AI519" s="57"/>
      <c r="AJ519" s="57"/>
      <c r="AK519" s="57"/>
      <c r="AL519" s="57"/>
      <c r="AM519" s="57"/>
      <c r="AN519" s="57"/>
      <c r="AO519" s="57"/>
      <c r="AP519" s="57"/>
      <c r="AQ519" s="57"/>
      <c r="AR519" s="57"/>
      <c r="AS519" s="57"/>
      <c r="AT519" s="57"/>
      <c r="AU519" s="57"/>
      <c r="AV519" s="57"/>
      <c r="AW519" s="57"/>
      <c r="AX519" s="57"/>
      <c r="AY519" s="57"/>
      <c r="AZ519" s="57"/>
      <c r="BA519" s="57"/>
      <c r="BB519" s="57"/>
      <c r="BC519" s="57"/>
      <c r="BD519" s="57"/>
      <c r="BE519" s="57"/>
      <c r="BF519" s="57"/>
      <c r="BG519" s="57"/>
      <c r="BH519" s="57"/>
      <c r="BI519" s="57"/>
      <c r="BJ519" s="57"/>
      <c r="BK519" s="57"/>
      <c r="BL519" s="57"/>
      <c r="BM519" s="57"/>
      <c r="BN519" s="57"/>
      <c r="BO519" s="57"/>
      <c r="BP519" s="57"/>
      <c r="BQ519" s="57"/>
      <c r="BR519" s="57"/>
      <c r="BS519" s="57"/>
      <c r="BT519" s="57"/>
      <c r="BU519" s="57"/>
      <c r="BV519" s="57"/>
      <c r="BW519" s="57"/>
      <c r="BX519" s="57"/>
      <c r="BY519" s="57"/>
      <c r="BZ519" s="57"/>
      <c r="CA519" s="57"/>
      <c r="CB519" s="57"/>
      <c r="CC519" s="57"/>
      <c r="CD519" s="57"/>
      <c r="CE519" s="57"/>
      <c r="CF519" s="57"/>
      <c r="CG519" s="57"/>
      <c r="CH519" s="57"/>
      <c r="CI519" s="57"/>
      <c r="CJ519" s="57"/>
      <c r="CK519" s="57"/>
      <c r="CL519" s="57"/>
      <c r="CM519" s="57"/>
      <c r="CN519" s="57"/>
      <c r="CO519" s="57"/>
      <c r="CP519" s="57"/>
      <c r="CQ519" s="57"/>
      <c r="CR519" s="57"/>
      <c r="CS519" s="57"/>
      <c r="CT519" s="57"/>
      <c r="CU519" s="57"/>
      <c r="CV519" s="57"/>
      <c r="CW519" s="57"/>
      <c r="CX519" s="57"/>
      <c r="CY519" s="57"/>
      <c r="CZ519" s="57"/>
      <c r="DA519" s="57"/>
      <c r="DB519" s="57"/>
      <c r="DC519" s="57"/>
      <c r="DD519" s="57"/>
      <c r="DE519" s="57"/>
      <c r="DF519" s="57"/>
      <c r="DG519" s="57"/>
      <c r="DH519" s="57"/>
      <c r="DI519" s="57"/>
      <c r="DJ519" s="57"/>
      <c r="DK519" s="57"/>
      <c r="DL519" s="57"/>
      <c r="DM519" s="57"/>
      <c r="DN519" s="57"/>
      <c r="DO519" s="57"/>
      <c r="DP519" s="57"/>
      <c r="DQ519" s="57"/>
      <c r="DR519" s="57"/>
      <c r="DS519" s="57"/>
      <c r="DT519" s="57"/>
      <c r="DU519" s="57"/>
      <c r="DV519" s="101"/>
      <c r="DW519" s="57"/>
      <c r="DX519" s="57"/>
      <c r="DY519" s="57"/>
      <c r="DZ519" s="57"/>
      <c r="EA519" s="57"/>
      <c r="EB519" s="57"/>
      <c r="EC519" s="57"/>
      <c r="ED519" s="57"/>
      <c r="EE519" s="57"/>
      <c r="EF519" s="57"/>
      <c r="EG519" s="57"/>
      <c r="EH519" s="57"/>
      <c r="EI519" s="57"/>
      <c r="EJ519" s="57"/>
      <c r="EK519" s="57"/>
      <c r="EL519" s="57"/>
      <c r="EM519" s="57"/>
      <c r="EN519" s="57"/>
      <c r="EO519" s="57"/>
      <c r="EP519" s="57"/>
      <c r="EQ519" s="101"/>
      <c r="ER519" s="557"/>
    </row>
    <row r="520" spans="1:148" ht="15" customHeight="1" x14ac:dyDescent="0.25">
      <c r="A520" s="625"/>
      <c r="B520" s="1343" t="str">
        <f t="shared" si="32"/>
        <v>Desk 95</v>
      </c>
      <c r="C520" s="1348" t="str">
        <f>IF(ISBLANK(TB!C281), "", TB!C281)</f>
        <v/>
      </c>
      <c r="D520" s="1348" t="str">
        <f>IF(ISBLANK(TB!D281), "", TB!D281)</f>
        <v/>
      </c>
      <c r="E520" s="1348" t="str">
        <f>IF(ISBLANK(TB!E281), "", TB!E281)</f>
        <v/>
      </c>
      <c r="F520" s="1348" t="str">
        <f>IF(ISBLANK(TB!F281), "", TB!F281)</f>
        <v/>
      </c>
      <c r="G520" s="57"/>
      <c r="H520" s="57"/>
      <c r="I520" s="57"/>
      <c r="J520" s="57"/>
      <c r="K520" s="57"/>
      <c r="L520" s="57"/>
      <c r="M520" s="57"/>
      <c r="N520" s="57"/>
      <c r="O520" s="57"/>
      <c r="P520" s="57"/>
      <c r="Q520" s="57"/>
      <c r="R520" s="57"/>
      <c r="S520" s="57"/>
      <c r="T520" s="57"/>
      <c r="U520" s="57"/>
      <c r="V520" s="57"/>
      <c r="W520" s="57"/>
      <c r="X520" s="57"/>
      <c r="Y520" s="57"/>
      <c r="Z520" s="57"/>
      <c r="AA520" s="57"/>
      <c r="AB520" s="57"/>
      <c r="AC520" s="57"/>
      <c r="AD520" s="57"/>
      <c r="AE520" s="57"/>
      <c r="AF520" s="57"/>
      <c r="AG520" s="57"/>
      <c r="AH520" s="57"/>
      <c r="AI520" s="57"/>
      <c r="AJ520" s="57"/>
      <c r="AK520" s="57"/>
      <c r="AL520" s="57"/>
      <c r="AM520" s="57"/>
      <c r="AN520" s="57"/>
      <c r="AO520" s="57"/>
      <c r="AP520" s="57"/>
      <c r="AQ520" s="57"/>
      <c r="AR520" s="57"/>
      <c r="AS520" s="57"/>
      <c r="AT520" s="57"/>
      <c r="AU520" s="57"/>
      <c r="AV520" s="57"/>
      <c r="AW520" s="57"/>
      <c r="AX520" s="57"/>
      <c r="AY520" s="57"/>
      <c r="AZ520" s="57"/>
      <c r="BA520" s="57"/>
      <c r="BB520" s="57"/>
      <c r="BC520" s="57"/>
      <c r="BD520" s="57"/>
      <c r="BE520" s="57"/>
      <c r="BF520" s="57"/>
      <c r="BG520" s="57"/>
      <c r="BH520" s="57"/>
      <c r="BI520" s="57"/>
      <c r="BJ520" s="57"/>
      <c r="BK520" s="57"/>
      <c r="BL520" s="57"/>
      <c r="BM520" s="57"/>
      <c r="BN520" s="57"/>
      <c r="BO520" s="57"/>
      <c r="BP520" s="57"/>
      <c r="BQ520" s="57"/>
      <c r="BR520" s="57"/>
      <c r="BS520" s="57"/>
      <c r="BT520" s="57"/>
      <c r="BU520" s="57"/>
      <c r="BV520" s="57"/>
      <c r="BW520" s="57"/>
      <c r="BX520" s="57"/>
      <c r="BY520" s="57"/>
      <c r="BZ520" s="57"/>
      <c r="CA520" s="57"/>
      <c r="CB520" s="57"/>
      <c r="CC520" s="57"/>
      <c r="CD520" s="57"/>
      <c r="CE520" s="57"/>
      <c r="CF520" s="57"/>
      <c r="CG520" s="57"/>
      <c r="CH520" s="57"/>
      <c r="CI520" s="57"/>
      <c r="CJ520" s="57"/>
      <c r="CK520" s="57"/>
      <c r="CL520" s="57"/>
      <c r="CM520" s="57"/>
      <c r="CN520" s="57"/>
      <c r="CO520" s="57"/>
      <c r="CP520" s="57"/>
      <c r="CQ520" s="57"/>
      <c r="CR520" s="57"/>
      <c r="CS520" s="57"/>
      <c r="CT520" s="57"/>
      <c r="CU520" s="57"/>
      <c r="CV520" s="57"/>
      <c r="CW520" s="57"/>
      <c r="CX520" s="57"/>
      <c r="CY520" s="57"/>
      <c r="CZ520" s="57"/>
      <c r="DA520" s="57"/>
      <c r="DB520" s="57"/>
      <c r="DC520" s="57"/>
      <c r="DD520" s="57"/>
      <c r="DE520" s="57"/>
      <c r="DF520" s="57"/>
      <c r="DG520" s="57"/>
      <c r="DH520" s="57"/>
      <c r="DI520" s="57"/>
      <c r="DJ520" s="57"/>
      <c r="DK520" s="57"/>
      <c r="DL520" s="57"/>
      <c r="DM520" s="57"/>
      <c r="DN520" s="57"/>
      <c r="DO520" s="57"/>
      <c r="DP520" s="57"/>
      <c r="DQ520" s="57"/>
      <c r="DR520" s="57"/>
      <c r="DS520" s="57"/>
      <c r="DT520" s="57"/>
      <c r="DU520" s="57"/>
      <c r="DV520" s="101"/>
      <c r="DW520" s="57"/>
      <c r="DX520" s="57"/>
      <c r="DY520" s="57"/>
      <c r="DZ520" s="57"/>
      <c r="EA520" s="57"/>
      <c r="EB520" s="57"/>
      <c r="EC520" s="57"/>
      <c r="ED520" s="57"/>
      <c r="EE520" s="57"/>
      <c r="EF520" s="57"/>
      <c r="EG520" s="57"/>
      <c r="EH520" s="57"/>
      <c r="EI520" s="57"/>
      <c r="EJ520" s="57"/>
      <c r="EK520" s="57"/>
      <c r="EL520" s="57"/>
      <c r="EM520" s="57"/>
      <c r="EN520" s="57"/>
      <c r="EO520" s="57"/>
      <c r="EP520" s="57"/>
      <c r="EQ520" s="101"/>
      <c r="ER520" s="557"/>
    </row>
    <row r="521" spans="1:148" ht="15" customHeight="1" x14ac:dyDescent="0.25">
      <c r="A521" s="625"/>
      <c r="B521" s="1343" t="str">
        <f t="shared" si="32"/>
        <v>Desk 96</v>
      </c>
      <c r="C521" s="1348" t="str">
        <f>IF(ISBLANK(TB!C282), "", TB!C282)</f>
        <v/>
      </c>
      <c r="D521" s="1348" t="str">
        <f>IF(ISBLANK(TB!D282), "", TB!D282)</f>
        <v/>
      </c>
      <c r="E521" s="1348" t="str">
        <f>IF(ISBLANK(TB!E282), "", TB!E282)</f>
        <v/>
      </c>
      <c r="F521" s="1348" t="str">
        <f>IF(ISBLANK(TB!F282), "", TB!F282)</f>
        <v/>
      </c>
      <c r="G521" s="57"/>
      <c r="H521" s="57"/>
      <c r="I521" s="57"/>
      <c r="J521" s="57"/>
      <c r="K521" s="57"/>
      <c r="L521" s="57"/>
      <c r="M521" s="57"/>
      <c r="N521" s="57"/>
      <c r="O521" s="57"/>
      <c r="P521" s="57"/>
      <c r="Q521" s="57"/>
      <c r="R521" s="57"/>
      <c r="S521" s="57"/>
      <c r="T521" s="57"/>
      <c r="U521" s="57"/>
      <c r="V521" s="57"/>
      <c r="W521" s="57"/>
      <c r="X521" s="57"/>
      <c r="Y521" s="57"/>
      <c r="Z521" s="57"/>
      <c r="AA521" s="57"/>
      <c r="AB521" s="57"/>
      <c r="AC521" s="57"/>
      <c r="AD521" s="57"/>
      <c r="AE521" s="57"/>
      <c r="AF521" s="57"/>
      <c r="AG521" s="57"/>
      <c r="AH521" s="57"/>
      <c r="AI521" s="57"/>
      <c r="AJ521" s="57"/>
      <c r="AK521" s="57"/>
      <c r="AL521" s="57"/>
      <c r="AM521" s="57"/>
      <c r="AN521" s="57"/>
      <c r="AO521" s="57"/>
      <c r="AP521" s="57"/>
      <c r="AQ521" s="57"/>
      <c r="AR521" s="57"/>
      <c r="AS521" s="57"/>
      <c r="AT521" s="57"/>
      <c r="AU521" s="57"/>
      <c r="AV521" s="57"/>
      <c r="AW521" s="57"/>
      <c r="AX521" s="57"/>
      <c r="AY521" s="57"/>
      <c r="AZ521" s="57"/>
      <c r="BA521" s="57"/>
      <c r="BB521" s="57"/>
      <c r="BC521" s="57"/>
      <c r="BD521" s="57"/>
      <c r="BE521" s="57"/>
      <c r="BF521" s="57"/>
      <c r="BG521" s="57"/>
      <c r="BH521" s="57"/>
      <c r="BI521" s="57"/>
      <c r="BJ521" s="57"/>
      <c r="BK521" s="57"/>
      <c r="BL521" s="57"/>
      <c r="BM521" s="57"/>
      <c r="BN521" s="57"/>
      <c r="BO521" s="57"/>
      <c r="BP521" s="57"/>
      <c r="BQ521" s="57"/>
      <c r="BR521" s="57"/>
      <c r="BS521" s="57"/>
      <c r="BT521" s="57"/>
      <c r="BU521" s="57"/>
      <c r="BV521" s="57"/>
      <c r="BW521" s="57"/>
      <c r="BX521" s="57"/>
      <c r="BY521" s="57"/>
      <c r="BZ521" s="57"/>
      <c r="CA521" s="57"/>
      <c r="CB521" s="57"/>
      <c r="CC521" s="57"/>
      <c r="CD521" s="57"/>
      <c r="CE521" s="57"/>
      <c r="CF521" s="57"/>
      <c r="CG521" s="57"/>
      <c r="CH521" s="57"/>
      <c r="CI521" s="57"/>
      <c r="CJ521" s="57"/>
      <c r="CK521" s="57"/>
      <c r="CL521" s="57"/>
      <c r="CM521" s="57"/>
      <c r="CN521" s="57"/>
      <c r="CO521" s="57"/>
      <c r="CP521" s="57"/>
      <c r="CQ521" s="57"/>
      <c r="CR521" s="57"/>
      <c r="CS521" s="57"/>
      <c r="CT521" s="57"/>
      <c r="CU521" s="57"/>
      <c r="CV521" s="57"/>
      <c r="CW521" s="57"/>
      <c r="CX521" s="57"/>
      <c r="CY521" s="57"/>
      <c r="CZ521" s="57"/>
      <c r="DA521" s="57"/>
      <c r="DB521" s="57"/>
      <c r="DC521" s="57"/>
      <c r="DD521" s="57"/>
      <c r="DE521" s="57"/>
      <c r="DF521" s="57"/>
      <c r="DG521" s="57"/>
      <c r="DH521" s="57"/>
      <c r="DI521" s="57"/>
      <c r="DJ521" s="57"/>
      <c r="DK521" s="57"/>
      <c r="DL521" s="57"/>
      <c r="DM521" s="57"/>
      <c r="DN521" s="57"/>
      <c r="DO521" s="57"/>
      <c r="DP521" s="57"/>
      <c r="DQ521" s="57"/>
      <c r="DR521" s="57"/>
      <c r="DS521" s="57"/>
      <c r="DT521" s="57"/>
      <c r="DU521" s="57"/>
      <c r="DV521" s="101"/>
      <c r="DW521" s="57"/>
      <c r="DX521" s="57"/>
      <c r="DY521" s="57"/>
      <c r="DZ521" s="57"/>
      <c r="EA521" s="57"/>
      <c r="EB521" s="57"/>
      <c r="EC521" s="57"/>
      <c r="ED521" s="57"/>
      <c r="EE521" s="57"/>
      <c r="EF521" s="57"/>
      <c r="EG521" s="57"/>
      <c r="EH521" s="57"/>
      <c r="EI521" s="57"/>
      <c r="EJ521" s="57"/>
      <c r="EK521" s="57"/>
      <c r="EL521" s="57"/>
      <c r="EM521" s="57"/>
      <c r="EN521" s="57"/>
      <c r="EO521" s="57"/>
      <c r="EP521" s="57"/>
      <c r="EQ521" s="101"/>
      <c r="ER521" s="557"/>
    </row>
    <row r="522" spans="1:148" ht="15" customHeight="1" x14ac:dyDescent="0.25">
      <c r="A522" s="625"/>
      <c r="B522" s="1343" t="str">
        <f t="shared" ref="B522:B525" si="33">B108</f>
        <v>Desk 97</v>
      </c>
      <c r="C522" s="1348" t="str">
        <f>IF(ISBLANK(TB!C283), "", TB!C283)</f>
        <v/>
      </c>
      <c r="D522" s="1348" t="str">
        <f>IF(ISBLANK(TB!D283), "", TB!D283)</f>
        <v/>
      </c>
      <c r="E522" s="1348" t="str">
        <f>IF(ISBLANK(TB!E283), "", TB!E283)</f>
        <v/>
      </c>
      <c r="F522" s="1348" t="str">
        <f>IF(ISBLANK(TB!F283), "", TB!F283)</f>
        <v/>
      </c>
      <c r="G522" s="57"/>
      <c r="H522" s="57"/>
      <c r="I522" s="57"/>
      <c r="J522" s="57"/>
      <c r="K522" s="57"/>
      <c r="L522" s="57"/>
      <c r="M522" s="57"/>
      <c r="N522" s="57"/>
      <c r="O522" s="57"/>
      <c r="P522" s="57"/>
      <c r="Q522" s="57"/>
      <c r="R522" s="57"/>
      <c r="S522" s="57"/>
      <c r="T522" s="57"/>
      <c r="U522" s="57"/>
      <c r="V522" s="57"/>
      <c r="W522" s="57"/>
      <c r="X522" s="57"/>
      <c r="Y522" s="57"/>
      <c r="Z522" s="57"/>
      <c r="AA522" s="57"/>
      <c r="AB522" s="57"/>
      <c r="AC522" s="57"/>
      <c r="AD522" s="57"/>
      <c r="AE522" s="57"/>
      <c r="AF522" s="57"/>
      <c r="AG522" s="57"/>
      <c r="AH522" s="57"/>
      <c r="AI522" s="57"/>
      <c r="AJ522" s="57"/>
      <c r="AK522" s="57"/>
      <c r="AL522" s="57"/>
      <c r="AM522" s="57"/>
      <c r="AN522" s="57"/>
      <c r="AO522" s="57"/>
      <c r="AP522" s="57"/>
      <c r="AQ522" s="57"/>
      <c r="AR522" s="57"/>
      <c r="AS522" s="57"/>
      <c r="AT522" s="57"/>
      <c r="AU522" s="57"/>
      <c r="AV522" s="57"/>
      <c r="AW522" s="57"/>
      <c r="AX522" s="57"/>
      <c r="AY522" s="57"/>
      <c r="AZ522" s="57"/>
      <c r="BA522" s="57"/>
      <c r="BB522" s="57"/>
      <c r="BC522" s="57"/>
      <c r="BD522" s="57"/>
      <c r="BE522" s="57"/>
      <c r="BF522" s="57"/>
      <c r="BG522" s="57"/>
      <c r="BH522" s="57"/>
      <c r="BI522" s="57"/>
      <c r="BJ522" s="57"/>
      <c r="BK522" s="57"/>
      <c r="BL522" s="57"/>
      <c r="BM522" s="57"/>
      <c r="BN522" s="57"/>
      <c r="BO522" s="57"/>
      <c r="BP522" s="57"/>
      <c r="BQ522" s="57"/>
      <c r="BR522" s="57"/>
      <c r="BS522" s="57"/>
      <c r="BT522" s="57"/>
      <c r="BU522" s="57"/>
      <c r="BV522" s="57"/>
      <c r="BW522" s="57"/>
      <c r="BX522" s="57"/>
      <c r="BY522" s="57"/>
      <c r="BZ522" s="57"/>
      <c r="CA522" s="57"/>
      <c r="CB522" s="57"/>
      <c r="CC522" s="57"/>
      <c r="CD522" s="57"/>
      <c r="CE522" s="57"/>
      <c r="CF522" s="57"/>
      <c r="CG522" s="57"/>
      <c r="CH522" s="57"/>
      <c r="CI522" s="57"/>
      <c r="CJ522" s="57"/>
      <c r="CK522" s="57"/>
      <c r="CL522" s="57"/>
      <c r="CM522" s="57"/>
      <c r="CN522" s="57"/>
      <c r="CO522" s="57"/>
      <c r="CP522" s="57"/>
      <c r="CQ522" s="57"/>
      <c r="CR522" s="57"/>
      <c r="CS522" s="57"/>
      <c r="CT522" s="57"/>
      <c r="CU522" s="57"/>
      <c r="CV522" s="57"/>
      <c r="CW522" s="57"/>
      <c r="CX522" s="57"/>
      <c r="CY522" s="57"/>
      <c r="CZ522" s="57"/>
      <c r="DA522" s="57"/>
      <c r="DB522" s="57"/>
      <c r="DC522" s="57"/>
      <c r="DD522" s="57"/>
      <c r="DE522" s="57"/>
      <c r="DF522" s="57"/>
      <c r="DG522" s="57"/>
      <c r="DH522" s="57"/>
      <c r="DI522" s="57"/>
      <c r="DJ522" s="57"/>
      <c r="DK522" s="57"/>
      <c r="DL522" s="57"/>
      <c r="DM522" s="57"/>
      <c r="DN522" s="57"/>
      <c r="DO522" s="57"/>
      <c r="DP522" s="57"/>
      <c r="DQ522" s="57"/>
      <c r="DR522" s="57"/>
      <c r="DS522" s="57"/>
      <c r="DT522" s="57"/>
      <c r="DU522" s="57"/>
      <c r="DV522" s="101"/>
      <c r="DW522" s="57"/>
      <c r="DX522" s="57"/>
      <c r="DY522" s="57"/>
      <c r="DZ522" s="57"/>
      <c r="EA522" s="57"/>
      <c r="EB522" s="57"/>
      <c r="EC522" s="57"/>
      <c r="ED522" s="57"/>
      <c r="EE522" s="57"/>
      <c r="EF522" s="57"/>
      <c r="EG522" s="57"/>
      <c r="EH522" s="57"/>
      <c r="EI522" s="57"/>
      <c r="EJ522" s="57"/>
      <c r="EK522" s="57"/>
      <c r="EL522" s="57"/>
      <c r="EM522" s="57"/>
      <c r="EN522" s="57"/>
      <c r="EO522" s="57"/>
      <c r="EP522" s="57"/>
      <c r="EQ522" s="101"/>
      <c r="ER522" s="557"/>
    </row>
    <row r="523" spans="1:148" ht="15" customHeight="1" x14ac:dyDescent="0.25">
      <c r="A523" s="625"/>
      <c r="B523" s="1343" t="str">
        <f t="shared" si="33"/>
        <v>Desk 98</v>
      </c>
      <c r="C523" s="1348" t="str">
        <f>IF(ISBLANK(TB!C284), "", TB!C284)</f>
        <v/>
      </c>
      <c r="D523" s="1348" t="str">
        <f>IF(ISBLANK(TB!D284), "", TB!D284)</f>
        <v/>
      </c>
      <c r="E523" s="1348" t="str">
        <f>IF(ISBLANK(TB!E284), "", TB!E284)</f>
        <v/>
      </c>
      <c r="F523" s="1348" t="str">
        <f>IF(ISBLANK(TB!F284), "", TB!F284)</f>
        <v/>
      </c>
      <c r="G523" s="57"/>
      <c r="H523" s="57"/>
      <c r="I523" s="57"/>
      <c r="J523" s="57"/>
      <c r="K523" s="57"/>
      <c r="L523" s="57"/>
      <c r="M523" s="57"/>
      <c r="N523" s="57"/>
      <c r="O523" s="57"/>
      <c r="P523" s="57"/>
      <c r="Q523" s="57"/>
      <c r="R523" s="57"/>
      <c r="S523" s="57"/>
      <c r="T523" s="57"/>
      <c r="U523" s="57"/>
      <c r="V523" s="57"/>
      <c r="W523" s="57"/>
      <c r="X523" s="57"/>
      <c r="Y523" s="57"/>
      <c r="Z523" s="57"/>
      <c r="AA523" s="57"/>
      <c r="AB523" s="57"/>
      <c r="AC523" s="57"/>
      <c r="AD523" s="57"/>
      <c r="AE523" s="57"/>
      <c r="AF523" s="57"/>
      <c r="AG523" s="57"/>
      <c r="AH523" s="57"/>
      <c r="AI523" s="57"/>
      <c r="AJ523" s="57"/>
      <c r="AK523" s="57"/>
      <c r="AL523" s="57"/>
      <c r="AM523" s="57"/>
      <c r="AN523" s="57"/>
      <c r="AO523" s="57"/>
      <c r="AP523" s="57"/>
      <c r="AQ523" s="57"/>
      <c r="AR523" s="57"/>
      <c r="AS523" s="57"/>
      <c r="AT523" s="57"/>
      <c r="AU523" s="57"/>
      <c r="AV523" s="57"/>
      <c r="AW523" s="57"/>
      <c r="AX523" s="57"/>
      <c r="AY523" s="57"/>
      <c r="AZ523" s="57"/>
      <c r="BA523" s="57"/>
      <c r="BB523" s="57"/>
      <c r="BC523" s="57"/>
      <c r="BD523" s="57"/>
      <c r="BE523" s="57"/>
      <c r="BF523" s="57"/>
      <c r="BG523" s="57"/>
      <c r="BH523" s="57"/>
      <c r="BI523" s="57"/>
      <c r="BJ523" s="57"/>
      <c r="BK523" s="57"/>
      <c r="BL523" s="57"/>
      <c r="BM523" s="57"/>
      <c r="BN523" s="57"/>
      <c r="BO523" s="57"/>
      <c r="BP523" s="57"/>
      <c r="BQ523" s="57"/>
      <c r="BR523" s="57"/>
      <c r="BS523" s="57"/>
      <c r="BT523" s="57"/>
      <c r="BU523" s="57"/>
      <c r="BV523" s="57"/>
      <c r="BW523" s="57"/>
      <c r="BX523" s="57"/>
      <c r="BY523" s="57"/>
      <c r="BZ523" s="57"/>
      <c r="CA523" s="57"/>
      <c r="CB523" s="57"/>
      <c r="CC523" s="57"/>
      <c r="CD523" s="57"/>
      <c r="CE523" s="57"/>
      <c r="CF523" s="57"/>
      <c r="CG523" s="57"/>
      <c r="CH523" s="57"/>
      <c r="CI523" s="57"/>
      <c r="CJ523" s="57"/>
      <c r="CK523" s="57"/>
      <c r="CL523" s="57"/>
      <c r="CM523" s="57"/>
      <c r="CN523" s="57"/>
      <c r="CO523" s="57"/>
      <c r="CP523" s="57"/>
      <c r="CQ523" s="57"/>
      <c r="CR523" s="57"/>
      <c r="CS523" s="57"/>
      <c r="CT523" s="57"/>
      <c r="CU523" s="57"/>
      <c r="CV523" s="57"/>
      <c r="CW523" s="57"/>
      <c r="CX523" s="57"/>
      <c r="CY523" s="57"/>
      <c r="CZ523" s="57"/>
      <c r="DA523" s="57"/>
      <c r="DB523" s="57"/>
      <c r="DC523" s="57"/>
      <c r="DD523" s="57"/>
      <c r="DE523" s="57"/>
      <c r="DF523" s="57"/>
      <c r="DG523" s="57"/>
      <c r="DH523" s="57"/>
      <c r="DI523" s="57"/>
      <c r="DJ523" s="57"/>
      <c r="DK523" s="57"/>
      <c r="DL523" s="57"/>
      <c r="DM523" s="57"/>
      <c r="DN523" s="57"/>
      <c r="DO523" s="57"/>
      <c r="DP523" s="57"/>
      <c r="DQ523" s="57"/>
      <c r="DR523" s="57"/>
      <c r="DS523" s="57"/>
      <c r="DT523" s="57"/>
      <c r="DU523" s="57"/>
      <c r="DV523" s="101"/>
      <c r="DW523" s="57"/>
      <c r="DX523" s="57"/>
      <c r="DY523" s="57"/>
      <c r="DZ523" s="57"/>
      <c r="EA523" s="57"/>
      <c r="EB523" s="57"/>
      <c r="EC523" s="57"/>
      <c r="ED523" s="57"/>
      <c r="EE523" s="57"/>
      <c r="EF523" s="57"/>
      <c r="EG523" s="57"/>
      <c r="EH523" s="57"/>
      <c r="EI523" s="57"/>
      <c r="EJ523" s="57"/>
      <c r="EK523" s="57"/>
      <c r="EL523" s="57"/>
      <c r="EM523" s="57"/>
      <c r="EN523" s="57"/>
      <c r="EO523" s="57"/>
      <c r="EP523" s="57"/>
      <c r="EQ523" s="101"/>
      <c r="ER523" s="557"/>
    </row>
    <row r="524" spans="1:148" ht="15" customHeight="1" x14ac:dyDescent="0.25">
      <c r="A524" s="625"/>
      <c r="B524" s="1343" t="str">
        <f t="shared" si="33"/>
        <v>Desk 99</v>
      </c>
      <c r="C524" s="1348" t="str">
        <f>IF(ISBLANK(TB!C285), "", TB!C285)</f>
        <v/>
      </c>
      <c r="D524" s="1348" t="str">
        <f>IF(ISBLANK(TB!D285), "", TB!D285)</f>
        <v/>
      </c>
      <c r="E524" s="1348" t="str">
        <f>IF(ISBLANK(TB!E285), "", TB!E285)</f>
        <v/>
      </c>
      <c r="F524" s="1348" t="str">
        <f>IF(ISBLANK(TB!F285), "", TB!F285)</f>
        <v/>
      </c>
      <c r="G524" s="57"/>
      <c r="H524" s="57"/>
      <c r="I524" s="57"/>
      <c r="J524" s="57"/>
      <c r="K524" s="57"/>
      <c r="L524" s="57"/>
      <c r="M524" s="57"/>
      <c r="N524" s="57"/>
      <c r="O524" s="57"/>
      <c r="P524" s="57"/>
      <c r="Q524" s="57"/>
      <c r="R524" s="57"/>
      <c r="S524" s="57"/>
      <c r="T524" s="57"/>
      <c r="U524" s="57"/>
      <c r="V524" s="57"/>
      <c r="W524" s="57"/>
      <c r="X524" s="57"/>
      <c r="Y524" s="57"/>
      <c r="Z524" s="57"/>
      <c r="AA524" s="57"/>
      <c r="AB524" s="57"/>
      <c r="AC524" s="57"/>
      <c r="AD524" s="57"/>
      <c r="AE524" s="57"/>
      <c r="AF524" s="57"/>
      <c r="AG524" s="57"/>
      <c r="AH524" s="57"/>
      <c r="AI524" s="57"/>
      <c r="AJ524" s="57"/>
      <c r="AK524" s="57"/>
      <c r="AL524" s="57"/>
      <c r="AM524" s="57"/>
      <c r="AN524" s="57"/>
      <c r="AO524" s="57"/>
      <c r="AP524" s="57"/>
      <c r="AQ524" s="57"/>
      <c r="AR524" s="57"/>
      <c r="AS524" s="57"/>
      <c r="AT524" s="57"/>
      <c r="AU524" s="57"/>
      <c r="AV524" s="57"/>
      <c r="AW524" s="57"/>
      <c r="AX524" s="57"/>
      <c r="AY524" s="57"/>
      <c r="AZ524" s="57"/>
      <c r="BA524" s="57"/>
      <c r="BB524" s="57"/>
      <c r="BC524" s="57"/>
      <c r="BD524" s="57"/>
      <c r="BE524" s="57"/>
      <c r="BF524" s="57"/>
      <c r="BG524" s="57"/>
      <c r="BH524" s="57"/>
      <c r="BI524" s="57"/>
      <c r="BJ524" s="57"/>
      <c r="BK524" s="57"/>
      <c r="BL524" s="57"/>
      <c r="BM524" s="57"/>
      <c r="BN524" s="57"/>
      <c r="BO524" s="57"/>
      <c r="BP524" s="57"/>
      <c r="BQ524" s="57"/>
      <c r="BR524" s="57"/>
      <c r="BS524" s="57"/>
      <c r="BT524" s="57"/>
      <c r="BU524" s="57"/>
      <c r="BV524" s="57"/>
      <c r="BW524" s="57"/>
      <c r="BX524" s="57"/>
      <c r="BY524" s="57"/>
      <c r="BZ524" s="57"/>
      <c r="CA524" s="57"/>
      <c r="CB524" s="57"/>
      <c r="CC524" s="57"/>
      <c r="CD524" s="57"/>
      <c r="CE524" s="57"/>
      <c r="CF524" s="57"/>
      <c r="CG524" s="57"/>
      <c r="CH524" s="57"/>
      <c r="CI524" s="57"/>
      <c r="CJ524" s="57"/>
      <c r="CK524" s="57"/>
      <c r="CL524" s="57"/>
      <c r="CM524" s="57"/>
      <c r="CN524" s="57"/>
      <c r="CO524" s="57"/>
      <c r="CP524" s="57"/>
      <c r="CQ524" s="57"/>
      <c r="CR524" s="57"/>
      <c r="CS524" s="57"/>
      <c r="CT524" s="57"/>
      <c r="CU524" s="57"/>
      <c r="CV524" s="57"/>
      <c r="CW524" s="57"/>
      <c r="CX524" s="57"/>
      <c r="CY524" s="57"/>
      <c r="CZ524" s="57"/>
      <c r="DA524" s="57"/>
      <c r="DB524" s="57"/>
      <c r="DC524" s="57"/>
      <c r="DD524" s="57"/>
      <c r="DE524" s="57"/>
      <c r="DF524" s="57"/>
      <c r="DG524" s="57"/>
      <c r="DH524" s="57"/>
      <c r="DI524" s="57"/>
      <c r="DJ524" s="57"/>
      <c r="DK524" s="57"/>
      <c r="DL524" s="57"/>
      <c r="DM524" s="57"/>
      <c r="DN524" s="57"/>
      <c r="DO524" s="57"/>
      <c r="DP524" s="57"/>
      <c r="DQ524" s="57"/>
      <c r="DR524" s="57"/>
      <c r="DS524" s="57"/>
      <c r="DT524" s="57"/>
      <c r="DU524" s="57"/>
      <c r="DV524" s="101"/>
      <c r="DW524" s="57"/>
      <c r="DX524" s="57"/>
      <c r="DY524" s="57"/>
      <c r="DZ524" s="57"/>
      <c r="EA524" s="57"/>
      <c r="EB524" s="57"/>
      <c r="EC524" s="57"/>
      <c r="ED524" s="57"/>
      <c r="EE524" s="57"/>
      <c r="EF524" s="57"/>
      <c r="EG524" s="57"/>
      <c r="EH524" s="57"/>
      <c r="EI524" s="57"/>
      <c r="EJ524" s="57"/>
      <c r="EK524" s="57"/>
      <c r="EL524" s="57"/>
      <c r="EM524" s="57"/>
      <c r="EN524" s="57"/>
      <c r="EO524" s="57"/>
      <c r="EP524" s="57"/>
      <c r="EQ524" s="101"/>
      <c r="ER524" s="557"/>
    </row>
    <row r="525" spans="1:148" ht="15" customHeight="1" x14ac:dyDescent="0.25">
      <c r="A525" s="625"/>
      <c r="B525" s="1344" t="str">
        <f t="shared" si="33"/>
        <v>Desk 100</v>
      </c>
      <c r="C525" s="1349" t="str">
        <f>IF(ISBLANK(TB!C286), "", TB!C286)</f>
        <v/>
      </c>
      <c r="D525" s="1349" t="str">
        <f>IF(ISBLANK(TB!D286), "", TB!D286)</f>
        <v/>
      </c>
      <c r="E525" s="1349" t="str">
        <f>IF(ISBLANK(TB!E286), "", TB!E286)</f>
        <v/>
      </c>
      <c r="F525" s="1351" t="str">
        <f>IF(ISBLANK(TB!F286), "", TB!F286)</f>
        <v/>
      </c>
      <c r="G525" s="68"/>
      <c r="H525" s="68"/>
      <c r="I525" s="68"/>
      <c r="J525" s="68"/>
      <c r="K525" s="68"/>
      <c r="L525" s="68"/>
      <c r="M525" s="68"/>
      <c r="N525" s="68"/>
      <c r="O525" s="68"/>
      <c r="P525" s="68"/>
      <c r="Q525" s="68"/>
      <c r="R525" s="68"/>
      <c r="S525" s="68"/>
      <c r="T525" s="68"/>
      <c r="U525" s="68"/>
      <c r="V525" s="68"/>
      <c r="W525" s="68"/>
      <c r="X525" s="68"/>
      <c r="Y525" s="68"/>
      <c r="Z525" s="68"/>
      <c r="AA525" s="68"/>
      <c r="AB525" s="68"/>
      <c r="AC525" s="68"/>
      <c r="AD525" s="68"/>
      <c r="AE525" s="68"/>
      <c r="AF525" s="68"/>
      <c r="AG525" s="68"/>
      <c r="AH525" s="68"/>
      <c r="AI525" s="68"/>
      <c r="AJ525" s="68"/>
      <c r="AK525" s="68"/>
      <c r="AL525" s="68"/>
      <c r="AM525" s="68"/>
      <c r="AN525" s="68"/>
      <c r="AO525" s="68"/>
      <c r="AP525" s="68"/>
      <c r="AQ525" s="68"/>
      <c r="AR525" s="68"/>
      <c r="AS525" s="68"/>
      <c r="AT525" s="68"/>
      <c r="AU525" s="68"/>
      <c r="AV525" s="68"/>
      <c r="AW525" s="68"/>
      <c r="AX525" s="68"/>
      <c r="AY525" s="68"/>
      <c r="AZ525" s="68"/>
      <c r="BA525" s="68"/>
      <c r="BB525" s="68"/>
      <c r="BC525" s="68"/>
      <c r="BD525" s="68"/>
      <c r="BE525" s="68"/>
      <c r="BF525" s="68"/>
      <c r="BG525" s="68"/>
      <c r="BH525" s="68"/>
      <c r="BI525" s="68"/>
      <c r="BJ525" s="68"/>
      <c r="BK525" s="68"/>
      <c r="BL525" s="68"/>
      <c r="BM525" s="68"/>
      <c r="BN525" s="68"/>
      <c r="BO525" s="68"/>
      <c r="BP525" s="68"/>
      <c r="BQ525" s="68"/>
      <c r="BR525" s="68"/>
      <c r="BS525" s="68"/>
      <c r="BT525" s="68"/>
      <c r="BU525" s="68"/>
      <c r="BV525" s="68"/>
      <c r="BW525" s="68"/>
      <c r="BX525" s="68"/>
      <c r="BY525" s="68"/>
      <c r="BZ525" s="68"/>
      <c r="CA525" s="68"/>
      <c r="CB525" s="68"/>
      <c r="CC525" s="68"/>
      <c r="CD525" s="68"/>
      <c r="CE525" s="68"/>
      <c r="CF525" s="68"/>
      <c r="CG525" s="68"/>
      <c r="CH525" s="68"/>
      <c r="CI525" s="68"/>
      <c r="CJ525" s="68"/>
      <c r="CK525" s="68"/>
      <c r="CL525" s="68"/>
      <c r="CM525" s="68"/>
      <c r="CN525" s="68"/>
      <c r="CO525" s="68"/>
      <c r="CP525" s="68"/>
      <c r="CQ525" s="68"/>
      <c r="CR525" s="68"/>
      <c r="CS525" s="68"/>
      <c r="CT525" s="68"/>
      <c r="CU525" s="68"/>
      <c r="CV525" s="68"/>
      <c r="CW525" s="68"/>
      <c r="CX525" s="68"/>
      <c r="CY525" s="68"/>
      <c r="CZ525" s="68"/>
      <c r="DA525" s="68"/>
      <c r="DB525" s="68"/>
      <c r="DC525" s="68"/>
      <c r="DD525" s="68"/>
      <c r="DE525" s="68"/>
      <c r="DF525" s="68"/>
      <c r="DG525" s="68"/>
      <c r="DH525" s="68"/>
      <c r="DI525" s="68"/>
      <c r="DJ525" s="68"/>
      <c r="DK525" s="68"/>
      <c r="DL525" s="68"/>
      <c r="DM525" s="68"/>
      <c r="DN525" s="68"/>
      <c r="DO525" s="68"/>
      <c r="DP525" s="68"/>
      <c r="DQ525" s="68"/>
      <c r="DR525" s="68"/>
      <c r="DS525" s="68"/>
      <c r="DT525" s="68"/>
      <c r="DU525" s="68"/>
      <c r="DV525" s="391"/>
      <c r="DW525" s="68"/>
      <c r="DX525" s="68"/>
      <c r="DY525" s="68"/>
      <c r="DZ525" s="68"/>
      <c r="EA525" s="68"/>
      <c r="EB525" s="68"/>
      <c r="EC525" s="68"/>
      <c r="ED525" s="68"/>
      <c r="EE525" s="68"/>
      <c r="EF525" s="68"/>
      <c r="EG525" s="68"/>
      <c r="EH525" s="68"/>
      <c r="EI525" s="68"/>
      <c r="EJ525" s="68"/>
      <c r="EK525" s="68"/>
      <c r="EL525" s="68"/>
      <c r="EM525" s="68"/>
      <c r="EN525" s="68"/>
      <c r="EO525" s="68"/>
      <c r="EP525" s="68"/>
      <c r="EQ525" s="391"/>
      <c r="ER525" s="557"/>
    </row>
    <row r="526" spans="1:148" ht="15" customHeight="1" x14ac:dyDescent="0.25">
      <c r="A526" s="625"/>
      <c r="B526" s="1345" t="s">
        <v>1294</v>
      </c>
      <c r="C526" s="1346"/>
      <c r="D526" s="1346"/>
      <c r="E526" s="1346"/>
      <c r="F526" s="1346"/>
      <c r="G526" s="1189"/>
      <c r="H526" s="1189"/>
      <c r="I526" s="1189"/>
      <c r="J526" s="1189"/>
      <c r="K526" s="1189"/>
      <c r="L526" s="1189"/>
      <c r="M526" s="1189"/>
      <c r="N526" s="1189"/>
      <c r="O526" s="1189"/>
      <c r="P526" s="1189"/>
      <c r="Q526" s="1189"/>
      <c r="R526" s="1189"/>
      <c r="S526" s="1189"/>
      <c r="T526" s="1189"/>
      <c r="U526" s="1189"/>
      <c r="V526" s="1189"/>
      <c r="W526" s="1189"/>
      <c r="X526" s="1189"/>
      <c r="Y526" s="1189"/>
      <c r="Z526" s="1189"/>
      <c r="AA526" s="1189"/>
      <c r="AB526" s="1189"/>
      <c r="AC526" s="1189"/>
      <c r="AD526" s="1189"/>
      <c r="AE526" s="1189"/>
      <c r="AF526" s="1189"/>
      <c r="AG526" s="1189"/>
      <c r="AH526" s="1189"/>
      <c r="AI526" s="1189"/>
      <c r="AJ526" s="1189"/>
      <c r="AK526" s="1189"/>
      <c r="AL526" s="1189"/>
      <c r="AM526" s="1189"/>
      <c r="AN526" s="1189"/>
      <c r="AO526" s="1189"/>
      <c r="AP526" s="1189"/>
      <c r="AQ526" s="1189"/>
      <c r="AR526" s="1189"/>
      <c r="AS526" s="1189"/>
      <c r="AT526" s="1189"/>
      <c r="AU526" s="1189"/>
      <c r="AV526" s="1189"/>
      <c r="AW526" s="1189"/>
      <c r="AX526" s="1189"/>
      <c r="AY526" s="1189"/>
      <c r="AZ526" s="1189"/>
      <c r="BA526" s="1189"/>
      <c r="BB526" s="1189"/>
      <c r="BC526" s="1189"/>
      <c r="BD526" s="1189"/>
      <c r="BE526" s="1189"/>
      <c r="BF526" s="1189"/>
      <c r="BG526" s="1189"/>
      <c r="BH526" s="1189"/>
      <c r="BI526" s="1189"/>
      <c r="BJ526" s="1189"/>
      <c r="BK526" s="1189"/>
      <c r="BL526" s="1189"/>
      <c r="BM526" s="1189"/>
      <c r="BN526" s="1189"/>
      <c r="BO526" s="1189"/>
      <c r="BP526" s="1189"/>
      <c r="BQ526" s="1189"/>
      <c r="BR526" s="1189"/>
      <c r="BS526" s="1189"/>
      <c r="BT526" s="1189"/>
      <c r="BU526" s="1189"/>
      <c r="BV526" s="1189"/>
      <c r="BW526" s="1189"/>
      <c r="BX526" s="1189"/>
      <c r="BY526" s="1189"/>
      <c r="BZ526" s="1189"/>
      <c r="CA526" s="1189"/>
      <c r="CB526" s="1189"/>
      <c r="CC526" s="1189"/>
      <c r="CD526" s="1189"/>
      <c r="CE526" s="1189"/>
      <c r="CF526" s="1189"/>
      <c r="CG526" s="1189"/>
      <c r="CH526" s="1189"/>
      <c r="CI526" s="1189"/>
      <c r="CJ526" s="1189"/>
      <c r="CK526" s="1189"/>
      <c r="CL526" s="1189"/>
      <c r="CM526" s="1189"/>
      <c r="CN526" s="1189"/>
      <c r="CO526" s="1189"/>
      <c r="CP526" s="1189"/>
      <c r="CQ526" s="1189"/>
      <c r="CR526" s="1189"/>
      <c r="CS526" s="1189"/>
      <c r="CT526" s="1189"/>
      <c r="CU526" s="1189"/>
      <c r="CV526" s="1189"/>
      <c r="CW526" s="1189"/>
      <c r="CX526" s="1189"/>
      <c r="CY526" s="1189"/>
      <c r="CZ526" s="1189"/>
      <c r="DA526" s="1189"/>
      <c r="DB526" s="1189"/>
      <c r="DC526" s="1189"/>
      <c r="DD526" s="1189"/>
      <c r="DE526" s="1189"/>
      <c r="DF526" s="1189"/>
      <c r="DG526" s="1189"/>
      <c r="DH526" s="1189"/>
      <c r="DI526" s="1189"/>
      <c r="DJ526" s="1189"/>
      <c r="DK526" s="1189"/>
      <c r="DL526" s="1189"/>
      <c r="DM526" s="1189"/>
      <c r="DN526" s="1189"/>
      <c r="DO526" s="1189"/>
      <c r="DP526" s="1189"/>
      <c r="DQ526" s="1189"/>
      <c r="DR526" s="1189"/>
      <c r="DS526" s="1189"/>
      <c r="DT526" s="1189"/>
      <c r="DU526" s="1189"/>
      <c r="DV526" s="1304"/>
      <c r="DW526" s="1189"/>
      <c r="DX526" s="1189"/>
      <c r="DY526" s="1189"/>
      <c r="DZ526" s="1189"/>
      <c r="EA526" s="1189"/>
      <c r="EB526" s="1189"/>
      <c r="EC526" s="1189"/>
      <c r="ED526" s="1189"/>
      <c r="EE526" s="1189"/>
      <c r="EF526" s="1189"/>
      <c r="EG526" s="1189"/>
      <c r="EH526" s="1189"/>
      <c r="EI526" s="1189"/>
      <c r="EJ526" s="1189"/>
      <c r="EK526" s="1189"/>
      <c r="EL526" s="1189"/>
      <c r="EM526" s="1189"/>
      <c r="EN526" s="1189"/>
      <c r="EO526" s="1189"/>
      <c r="EP526" s="1189"/>
      <c r="EQ526" s="1304"/>
      <c r="ER526" s="557"/>
    </row>
    <row r="527" spans="1:148" s="564" customFormat="1" ht="60" customHeight="1" x14ac:dyDescent="0.25">
      <c r="A527" s="1269" t="s">
        <v>1761</v>
      </c>
      <c r="B527" s="554"/>
      <c r="C527" s="554"/>
      <c r="D527" s="747"/>
      <c r="E527" s="747"/>
      <c r="F527" s="747"/>
      <c r="ER527" s="398"/>
    </row>
    <row r="528" spans="1:148" ht="45" customHeight="1" x14ac:dyDescent="0.25">
      <c r="A528" s="625"/>
      <c r="B528" s="1357" t="s">
        <v>1193</v>
      </c>
      <c r="C528" s="1337" t="s">
        <v>1374</v>
      </c>
      <c r="D528" s="601" t="s">
        <v>1323</v>
      </c>
      <c r="E528" s="1337" t="s">
        <v>1324</v>
      </c>
      <c r="F528" s="1337" t="s">
        <v>1375</v>
      </c>
      <c r="G528" s="1337" t="s">
        <v>1191</v>
      </c>
      <c r="H528" s="1337" t="str">
        <f t="shared" ref="H528:BS528" si="34">"T+" &amp; (COLUMN(H528)-COLUMN($G528))</f>
        <v>T+1</v>
      </c>
      <c r="I528" s="1337" t="str">
        <f t="shared" si="34"/>
        <v>T+2</v>
      </c>
      <c r="J528" s="1337" t="str">
        <f t="shared" si="34"/>
        <v>T+3</v>
      </c>
      <c r="K528" s="1337" t="str">
        <f t="shared" si="34"/>
        <v>T+4</v>
      </c>
      <c r="L528" s="1337" t="str">
        <f t="shared" si="34"/>
        <v>T+5</v>
      </c>
      <c r="M528" s="1337" t="str">
        <f t="shared" si="34"/>
        <v>T+6</v>
      </c>
      <c r="N528" s="1337" t="str">
        <f t="shared" si="34"/>
        <v>T+7</v>
      </c>
      <c r="O528" s="1337" t="str">
        <f t="shared" si="34"/>
        <v>T+8</v>
      </c>
      <c r="P528" s="1337" t="str">
        <f t="shared" si="34"/>
        <v>T+9</v>
      </c>
      <c r="Q528" s="1337" t="str">
        <f t="shared" si="34"/>
        <v>T+10</v>
      </c>
      <c r="R528" s="1337" t="str">
        <f t="shared" si="34"/>
        <v>T+11</v>
      </c>
      <c r="S528" s="1337" t="str">
        <f t="shared" si="34"/>
        <v>T+12</v>
      </c>
      <c r="T528" s="1337" t="str">
        <f t="shared" si="34"/>
        <v>T+13</v>
      </c>
      <c r="U528" s="1337" t="str">
        <f t="shared" si="34"/>
        <v>T+14</v>
      </c>
      <c r="V528" s="1337" t="str">
        <f t="shared" si="34"/>
        <v>T+15</v>
      </c>
      <c r="W528" s="1337" t="str">
        <f t="shared" si="34"/>
        <v>T+16</v>
      </c>
      <c r="X528" s="1337" t="str">
        <f t="shared" si="34"/>
        <v>T+17</v>
      </c>
      <c r="Y528" s="1337" t="str">
        <f t="shared" si="34"/>
        <v>T+18</v>
      </c>
      <c r="Z528" s="1337" t="str">
        <f t="shared" si="34"/>
        <v>T+19</v>
      </c>
      <c r="AA528" s="1337" t="str">
        <f t="shared" si="34"/>
        <v>T+20</v>
      </c>
      <c r="AB528" s="1337" t="str">
        <f t="shared" si="34"/>
        <v>T+21</v>
      </c>
      <c r="AC528" s="1337" t="str">
        <f t="shared" si="34"/>
        <v>T+22</v>
      </c>
      <c r="AD528" s="1337" t="str">
        <f t="shared" si="34"/>
        <v>T+23</v>
      </c>
      <c r="AE528" s="1337" t="str">
        <f t="shared" si="34"/>
        <v>T+24</v>
      </c>
      <c r="AF528" s="1337" t="str">
        <f t="shared" si="34"/>
        <v>T+25</v>
      </c>
      <c r="AG528" s="1337" t="str">
        <f t="shared" si="34"/>
        <v>T+26</v>
      </c>
      <c r="AH528" s="1337" t="str">
        <f t="shared" si="34"/>
        <v>T+27</v>
      </c>
      <c r="AI528" s="1337" t="str">
        <f t="shared" si="34"/>
        <v>T+28</v>
      </c>
      <c r="AJ528" s="1337" t="str">
        <f t="shared" si="34"/>
        <v>T+29</v>
      </c>
      <c r="AK528" s="1337" t="str">
        <f t="shared" si="34"/>
        <v>T+30</v>
      </c>
      <c r="AL528" s="1337" t="str">
        <f t="shared" si="34"/>
        <v>T+31</v>
      </c>
      <c r="AM528" s="1337" t="str">
        <f t="shared" si="34"/>
        <v>T+32</v>
      </c>
      <c r="AN528" s="1337" t="str">
        <f t="shared" si="34"/>
        <v>T+33</v>
      </c>
      <c r="AO528" s="1337" t="str">
        <f t="shared" si="34"/>
        <v>T+34</v>
      </c>
      <c r="AP528" s="1337" t="str">
        <f t="shared" si="34"/>
        <v>T+35</v>
      </c>
      <c r="AQ528" s="1337" t="str">
        <f t="shared" si="34"/>
        <v>T+36</v>
      </c>
      <c r="AR528" s="1337" t="str">
        <f t="shared" si="34"/>
        <v>T+37</v>
      </c>
      <c r="AS528" s="1337" t="str">
        <f t="shared" si="34"/>
        <v>T+38</v>
      </c>
      <c r="AT528" s="1337" t="str">
        <f t="shared" si="34"/>
        <v>T+39</v>
      </c>
      <c r="AU528" s="1337" t="str">
        <f t="shared" si="34"/>
        <v>T+40</v>
      </c>
      <c r="AV528" s="1337" t="str">
        <f t="shared" si="34"/>
        <v>T+41</v>
      </c>
      <c r="AW528" s="1337" t="str">
        <f t="shared" si="34"/>
        <v>T+42</v>
      </c>
      <c r="AX528" s="1337" t="str">
        <f t="shared" si="34"/>
        <v>T+43</v>
      </c>
      <c r="AY528" s="1337" t="str">
        <f t="shared" si="34"/>
        <v>T+44</v>
      </c>
      <c r="AZ528" s="1337" t="str">
        <f t="shared" si="34"/>
        <v>T+45</v>
      </c>
      <c r="BA528" s="1337" t="str">
        <f t="shared" si="34"/>
        <v>T+46</v>
      </c>
      <c r="BB528" s="1337" t="str">
        <f t="shared" si="34"/>
        <v>T+47</v>
      </c>
      <c r="BC528" s="1337" t="str">
        <f t="shared" si="34"/>
        <v>T+48</v>
      </c>
      <c r="BD528" s="1337" t="str">
        <f t="shared" si="34"/>
        <v>T+49</v>
      </c>
      <c r="BE528" s="1337" t="str">
        <f t="shared" si="34"/>
        <v>T+50</v>
      </c>
      <c r="BF528" s="1337" t="str">
        <f t="shared" si="34"/>
        <v>T+51</v>
      </c>
      <c r="BG528" s="1337" t="str">
        <f t="shared" si="34"/>
        <v>T+52</v>
      </c>
      <c r="BH528" s="1337" t="str">
        <f t="shared" si="34"/>
        <v>T+53</v>
      </c>
      <c r="BI528" s="1337" t="str">
        <f t="shared" si="34"/>
        <v>T+54</v>
      </c>
      <c r="BJ528" s="1337" t="str">
        <f t="shared" si="34"/>
        <v>T+55</v>
      </c>
      <c r="BK528" s="1337" t="str">
        <f t="shared" si="34"/>
        <v>T+56</v>
      </c>
      <c r="BL528" s="1337" t="str">
        <f t="shared" si="34"/>
        <v>T+57</v>
      </c>
      <c r="BM528" s="1337" t="str">
        <f t="shared" si="34"/>
        <v>T+58</v>
      </c>
      <c r="BN528" s="1337" t="str">
        <f t="shared" si="34"/>
        <v>T+59</v>
      </c>
      <c r="BO528" s="1337" t="str">
        <f t="shared" si="34"/>
        <v>T+60</v>
      </c>
      <c r="BP528" s="1337" t="str">
        <f t="shared" si="34"/>
        <v>T+61</v>
      </c>
      <c r="BQ528" s="1337" t="str">
        <f t="shared" si="34"/>
        <v>T+62</v>
      </c>
      <c r="BR528" s="1337" t="str">
        <f t="shared" si="34"/>
        <v>T+63</v>
      </c>
      <c r="BS528" s="1337" t="str">
        <f t="shared" si="34"/>
        <v>T+64</v>
      </c>
      <c r="BT528" s="1337" t="str">
        <f t="shared" ref="BT528:EE528" si="35">"T+" &amp; (COLUMN(BT528)-COLUMN($G528))</f>
        <v>T+65</v>
      </c>
      <c r="BU528" s="1337" t="str">
        <f t="shared" si="35"/>
        <v>T+66</v>
      </c>
      <c r="BV528" s="1337" t="str">
        <f t="shared" si="35"/>
        <v>T+67</v>
      </c>
      <c r="BW528" s="1337" t="str">
        <f t="shared" si="35"/>
        <v>T+68</v>
      </c>
      <c r="BX528" s="1337" t="str">
        <f t="shared" si="35"/>
        <v>T+69</v>
      </c>
      <c r="BY528" s="1337" t="str">
        <f t="shared" si="35"/>
        <v>T+70</v>
      </c>
      <c r="BZ528" s="1337" t="str">
        <f t="shared" si="35"/>
        <v>T+71</v>
      </c>
      <c r="CA528" s="1337" t="str">
        <f t="shared" si="35"/>
        <v>T+72</v>
      </c>
      <c r="CB528" s="1337" t="str">
        <f t="shared" si="35"/>
        <v>T+73</v>
      </c>
      <c r="CC528" s="1337" t="str">
        <f t="shared" si="35"/>
        <v>T+74</v>
      </c>
      <c r="CD528" s="1337" t="str">
        <f t="shared" si="35"/>
        <v>T+75</v>
      </c>
      <c r="CE528" s="1337" t="str">
        <f t="shared" si="35"/>
        <v>T+76</v>
      </c>
      <c r="CF528" s="1337" t="str">
        <f t="shared" si="35"/>
        <v>T+77</v>
      </c>
      <c r="CG528" s="1337" t="str">
        <f t="shared" si="35"/>
        <v>T+78</v>
      </c>
      <c r="CH528" s="1337" t="str">
        <f t="shared" si="35"/>
        <v>T+79</v>
      </c>
      <c r="CI528" s="1337" t="str">
        <f t="shared" si="35"/>
        <v>T+80</v>
      </c>
      <c r="CJ528" s="1337" t="str">
        <f t="shared" si="35"/>
        <v>T+81</v>
      </c>
      <c r="CK528" s="1337" t="str">
        <f t="shared" si="35"/>
        <v>T+82</v>
      </c>
      <c r="CL528" s="1337" t="str">
        <f t="shared" si="35"/>
        <v>T+83</v>
      </c>
      <c r="CM528" s="1337" t="str">
        <f t="shared" si="35"/>
        <v>T+84</v>
      </c>
      <c r="CN528" s="1337" t="str">
        <f t="shared" si="35"/>
        <v>T+85</v>
      </c>
      <c r="CO528" s="1337" t="str">
        <f t="shared" si="35"/>
        <v>T+86</v>
      </c>
      <c r="CP528" s="1337" t="str">
        <f t="shared" si="35"/>
        <v>T+87</v>
      </c>
      <c r="CQ528" s="1337" t="str">
        <f t="shared" si="35"/>
        <v>T+88</v>
      </c>
      <c r="CR528" s="1337" t="str">
        <f t="shared" si="35"/>
        <v>T+89</v>
      </c>
      <c r="CS528" s="1337" t="str">
        <f t="shared" si="35"/>
        <v>T+90</v>
      </c>
      <c r="CT528" s="1337" t="str">
        <f t="shared" si="35"/>
        <v>T+91</v>
      </c>
      <c r="CU528" s="1337" t="str">
        <f t="shared" si="35"/>
        <v>T+92</v>
      </c>
      <c r="CV528" s="1337" t="str">
        <f t="shared" si="35"/>
        <v>T+93</v>
      </c>
      <c r="CW528" s="1337" t="str">
        <f t="shared" si="35"/>
        <v>T+94</v>
      </c>
      <c r="CX528" s="1337" t="str">
        <f t="shared" si="35"/>
        <v>T+95</v>
      </c>
      <c r="CY528" s="1337" t="str">
        <f t="shared" si="35"/>
        <v>T+96</v>
      </c>
      <c r="CZ528" s="1337" t="str">
        <f t="shared" si="35"/>
        <v>T+97</v>
      </c>
      <c r="DA528" s="1337" t="str">
        <f t="shared" si="35"/>
        <v>T+98</v>
      </c>
      <c r="DB528" s="1337" t="str">
        <f t="shared" si="35"/>
        <v>T+99</v>
      </c>
      <c r="DC528" s="1337" t="str">
        <f t="shared" si="35"/>
        <v>T+100</v>
      </c>
      <c r="DD528" s="1337" t="str">
        <f t="shared" si="35"/>
        <v>T+101</v>
      </c>
      <c r="DE528" s="1337" t="str">
        <f t="shared" si="35"/>
        <v>T+102</v>
      </c>
      <c r="DF528" s="1337" t="str">
        <f t="shared" si="35"/>
        <v>T+103</v>
      </c>
      <c r="DG528" s="1337" t="str">
        <f t="shared" si="35"/>
        <v>T+104</v>
      </c>
      <c r="DH528" s="1337" t="str">
        <f t="shared" si="35"/>
        <v>T+105</v>
      </c>
      <c r="DI528" s="1337" t="str">
        <f t="shared" si="35"/>
        <v>T+106</v>
      </c>
      <c r="DJ528" s="1337" t="str">
        <f t="shared" si="35"/>
        <v>T+107</v>
      </c>
      <c r="DK528" s="1337" t="str">
        <f t="shared" si="35"/>
        <v>T+108</v>
      </c>
      <c r="DL528" s="1337" t="str">
        <f t="shared" si="35"/>
        <v>T+109</v>
      </c>
      <c r="DM528" s="1337" t="str">
        <f t="shared" si="35"/>
        <v>T+110</v>
      </c>
      <c r="DN528" s="1337" t="str">
        <f t="shared" si="35"/>
        <v>T+111</v>
      </c>
      <c r="DO528" s="1337" t="str">
        <f t="shared" si="35"/>
        <v>T+112</v>
      </c>
      <c r="DP528" s="1337" t="str">
        <f t="shared" si="35"/>
        <v>T+113</v>
      </c>
      <c r="DQ528" s="1337" t="str">
        <f t="shared" si="35"/>
        <v>T+114</v>
      </c>
      <c r="DR528" s="1337" t="str">
        <f t="shared" si="35"/>
        <v>T+115</v>
      </c>
      <c r="DS528" s="1337" t="str">
        <f t="shared" si="35"/>
        <v>T+116</v>
      </c>
      <c r="DT528" s="1337" t="str">
        <f t="shared" si="35"/>
        <v>T+117</v>
      </c>
      <c r="DU528" s="1337" t="str">
        <f t="shared" si="35"/>
        <v>T+118</v>
      </c>
      <c r="DV528" s="1337" t="str">
        <f t="shared" si="35"/>
        <v>T+119</v>
      </c>
      <c r="DW528" s="1337" t="str">
        <f t="shared" si="35"/>
        <v>T+120</v>
      </c>
      <c r="DX528" s="1337" t="str">
        <f t="shared" si="35"/>
        <v>T+121</v>
      </c>
      <c r="DY528" s="1337" t="str">
        <f t="shared" si="35"/>
        <v>T+122</v>
      </c>
      <c r="DZ528" s="1337" t="str">
        <f t="shared" si="35"/>
        <v>T+123</v>
      </c>
      <c r="EA528" s="1337" t="str">
        <f t="shared" si="35"/>
        <v>T+124</v>
      </c>
      <c r="EB528" s="1337" t="str">
        <f t="shared" si="35"/>
        <v>T+125</v>
      </c>
      <c r="EC528" s="1337" t="str">
        <f t="shared" si="35"/>
        <v>T+126</v>
      </c>
      <c r="ED528" s="1337" t="str">
        <f t="shared" si="35"/>
        <v>T+127</v>
      </c>
      <c r="EE528" s="1337" t="str">
        <f t="shared" si="35"/>
        <v>T+128</v>
      </c>
      <c r="EF528" s="1337" t="str">
        <f t="shared" ref="EF528:EQ528" si="36">"T+" &amp; (COLUMN(EF528)-COLUMN($G528))</f>
        <v>T+129</v>
      </c>
      <c r="EG528" s="1337" t="str">
        <f t="shared" si="36"/>
        <v>T+130</v>
      </c>
      <c r="EH528" s="1337" t="str">
        <f t="shared" si="36"/>
        <v>T+131</v>
      </c>
      <c r="EI528" s="1337" t="str">
        <f t="shared" si="36"/>
        <v>T+132</v>
      </c>
      <c r="EJ528" s="1337" t="str">
        <f t="shared" si="36"/>
        <v>T+133</v>
      </c>
      <c r="EK528" s="1337" t="str">
        <f t="shared" si="36"/>
        <v>T+134</v>
      </c>
      <c r="EL528" s="1337" t="str">
        <f t="shared" si="36"/>
        <v>T+135</v>
      </c>
      <c r="EM528" s="1337" t="str">
        <f t="shared" si="36"/>
        <v>T+136</v>
      </c>
      <c r="EN528" s="1337" t="str">
        <f t="shared" si="36"/>
        <v>T+137</v>
      </c>
      <c r="EO528" s="1337" t="str">
        <f t="shared" si="36"/>
        <v>T+138</v>
      </c>
      <c r="EP528" s="1337" t="str">
        <f t="shared" si="36"/>
        <v>T+139</v>
      </c>
      <c r="EQ528" s="1337" t="str">
        <f t="shared" si="36"/>
        <v>T+140</v>
      </c>
      <c r="ER528" s="557"/>
    </row>
    <row r="529" spans="1:148" ht="15" customHeight="1" x14ac:dyDescent="0.25">
      <c r="A529" s="625"/>
      <c r="B529" s="1342" t="str">
        <f>B12</f>
        <v>Desk 1</v>
      </c>
      <c r="C529" s="1347" t="str">
        <f>IF(ISBLANK(TB!C187), "", TB!C187)</f>
        <v/>
      </c>
      <c r="D529" s="1347" t="str">
        <f>IF(ISBLANK(TB!D187), "", TB!D187)</f>
        <v/>
      </c>
      <c r="E529" s="1347" t="str">
        <f>IF(ISBLANK(TB!E187), "", TB!E187)</f>
        <v/>
      </c>
      <c r="F529" s="1347" t="str">
        <f>IF(ISBLANK(TB!F187), "", TB!F187)</f>
        <v/>
      </c>
      <c r="G529" s="57"/>
      <c r="H529" s="57"/>
      <c r="I529" s="57"/>
      <c r="J529" s="57"/>
      <c r="K529" s="57"/>
      <c r="L529" s="57"/>
      <c r="M529" s="57"/>
      <c r="N529" s="57"/>
      <c r="O529" s="57"/>
      <c r="P529" s="57"/>
      <c r="Q529" s="57"/>
      <c r="R529" s="57"/>
      <c r="S529" s="57"/>
      <c r="T529" s="57"/>
      <c r="U529" s="57"/>
      <c r="V529" s="57"/>
      <c r="W529" s="57"/>
      <c r="X529" s="57"/>
      <c r="Y529" s="57"/>
      <c r="Z529" s="57"/>
      <c r="AA529" s="57"/>
      <c r="AB529" s="57"/>
      <c r="AC529" s="57"/>
      <c r="AD529" s="57"/>
      <c r="AE529" s="57"/>
      <c r="AF529" s="57"/>
      <c r="AG529" s="57"/>
      <c r="AH529" s="57"/>
      <c r="AI529" s="57"/>
      <c r="AJ529" s="57"/>
      <c r="AK529" s="57"/>
      <c r="AL529" s="57"/>
      <c r="AM529" s="57"/>
      <c r="AN529" s="57"/>
      <c r="AO529" s="57"/>
      <c r="AP529" s="57"/>
      <c r="AQ529" s="57"/>
      <c r="AR529" s="57"/>
      <c r="AS529" s="57"/>
      <c r="AT529" s="57"/>
      <c r="AU529" s="57"/>
      <c r="AV529" s="57"/>
      <c r="AW529" s="57"/>
      <c r="AX529" s="57"/>
      <c r="AY529" s="57"/>
      <c r="AZ529" s="57"/>
      <c r="BA529" s="57"/>
      <c r="BB529" s="57"/>
      <c r="BC529" s="57"/>
      <c r="BD529" s="57"/>
      <c r="BE529" s="57"/>
      <c r="BF529" s="57"/>
      <c r="BG529" s="57"/>
      <c r="BH529" s="57"/>
      <c r="BI529" s="57"/>
      <c r="BJ529" s="57"/>
      <c r="BK529" s="57"/>
      <c r="BL529" s="57"/>
      <c r="BM529" s="57"/>
      <c r="BN529" s="57"/>
      <c r="BO529" s="57"/>
      <c r="BP529" s="57"/>
      <c r="BQ529" s="57"/>
      <c r="BR529" s="57"/>
      <c r="BS529" s="57"/>
      <c r="BT529" s="57"/>
      <c r="BU529" s="57"/>
      <c r="BV529" s="57"/>
      <c r="BW529" s="57"/>
      <c r="BX529" s="57"/>
      <c r="BY529" s="57"/>
      <c r="BZ529" s="57"/>
      <c r="CA529" s="57"/>
      <c r="CB529" s="57"/>
      <c r="CC529" s="57"/>
      <c r="CD529" s="57"/>
      <c r="CE529" s="57"/>
      <c r="CF529" s="57"/>
      <c r="CG529" s="57"/>
      <c r="CH529" s="57"/>
      <c r="CI529" s="57"/>
      <c r="CJ529" s="57"/>
      <c r="CK529" s="57"/>
      <c r="CL529" s="57"/>
      <c r="CM529" s="57"/>
      <c r="CN529" s="57"/>
      <c r="CO529" s="57"/>
      <c r="CP529" s="57"/>
      <c r="CQ529" s="57"/>
      <c r="CR529" s="57"/>
      <c r="CS529" s="57"/>
      <c r="CT529" s="57"/>
      <c r="CU529" s="57"/>
      <c r="CV529" s="57"/>
      <c r="CW529" s="57"/>
      <c r="CX529" s="57"/>
      <c r="CY529" s="57"/>
      <c r="CZ529" s="57"/>
      <c r="DA529" s="57"/>
      <c r="DB529" s="57"/>
      <c r="DC529" s="57"/>
      <c r="DD529" s="57"/>
      <c r="DE529" s="57"/>
      <c r="DF529" s="57"/>
      <c r="DG529" s="57"/>
      <c r="DH529" s="57"/>
      <c r="DI529" s="57"/>
      <c r="DJ529" s="57"/>
      <c r="DK529" s="57"/>
      <c r="DL529" s="57"/>
      <c r="DM529" s="57"/>
      <c r="DN529" s="57"/>
      <c r="DO529" s="57"/>
      <c r="DP529" s="57"/>
      <c r="DQ529" s="57"/>
      <c r="DR529" s="57"/>
      <c r="DS529" s="57"/>
      <c r="DT529" s="57"/>
      <c r="DU529" s="57"/>
      <c r="DV529" s="101"/>
      <c r="DW529" s="57"/>
      <c r="DX529" s="57"/>
      <c r="DY529" s="57"/>
      <c r="DZ529" s="57"/>
      <c r="EA529" s="57"/>
      <c r="EB529" s="57"/>
      <c r="EC529" s="57"/>
      <c r="ED529" s="57"/>
      <c r="EE529" s="57"/>
      <c r="EF529" s="57"/>
      <c r="EG529" s="57"/>
      <c r="EH529" s="57"/>
      <c r="EI529" s="57"/>
      <c r="EJ529" s="57"/>
      <c r="EK529" s="57"/>
      <c r="EL529" s="57"/>
      <c r="EM529" s="57"/>
      <c r="EN529" s="57"/>
      <c r="EO529" s="57"/>
      <c r="EP529" s="57"/>
      <c r="EQ529" s="101"/>
      <c r="ER529" s="557"/>
    </row>
    <row r="530" spans="1:148" ht="15" customHeight="1" x14ac:dyDescent="0.25">
      <c r="A530" s="625"/>
      <c r="B530" s="1343" t="str">
        <f t="shared" ref="B530:B592" si="37">B116</f>
        <v>Desk 2</v>
      </c>
      <c r="C530" s="1348" t="str">
        <f>IF(ISBLANK(TB!C188), "", TB!C188)</f>
        <v/>
      </c>
      <c r="D530" s="1348" t="str">
        <f>IF(ISBLANK(TB!D188), "", TB!D188)</f>
        <v/>
      </c>
      <c r="E530" s="1348" t="str">
        <f>IF(ISBLANK(TB!E188), "", TB!E188)</f>
        <v/>
      </c>
      <c r="F530" s="1348" t="str">
        <f>IF(ISBLANK(TB!F188), "", TB!F188)</f>
        <v/>
      </c>
      <c r="G530" s="57"/>
      <c r="H530" s="57"/>
      <c r="I530" s="57"/>
      <c r="J530" s="57"/>
      <c r="K530" s="57"/>
      <c r="L530" s="57"/>
      <c r="M530" s="57"/>
      <c r="N530" s="57"/>
      <c r="O530" s="57"/>
      <c r="P530" s="57"/>
      <c r="Q530" s="57"/>
      <c r="R530" s="57"/>
      <c r="S530" s="57"/>
      <c r="T530" s="57"/>
      <c r="U530" s="57"/>
      <c r="V530" s="57"/>
      <c r="W530" s="57"/>
      <c r="X530" s="57"/>
      <c r="Y530" s="57"/>
      <c r="Z530" s="57"/>
      <c r="AA530" s="57"/>
      <c r="AB530" s="57"/>
      <c r="AC530" s="57"/>
      <c r="AD530" s="57"/>
      <c r="AE530" s="57"/>
      <c r="AF530" s="57"/>
      <c r="AG530" s="57"/>
      <c r="AH530" s="57"/>
      <c r="AI530" s="57"/>
      <c r="AJ530" s="57"/>
      <c r="AK530" s="57"/>
      <c r="AL530" s="57"/>
      <c r="AM530" s="57"/>
      <c r="AN530" s="57"/>
      <c r="AO530" s="57"/>
      <c r="AP530" s="57"/>
      <c r="AQ530" s="57"/>
      <c r="AR530" s="57"/>
      <c r="AS530" s="57"/>
      <c r="AT530" s="57"/>
      <c r="AU530" s="57"/>
      <c r="AV530" s="57"/>
      <c r="AW530" s="57"/>
      <c r="AX530" s="57"/>
      <c r="AY530" s="57"/>
      <c r="AZ530" s="57"/>
      <c r="BA530" s="57"/>
      <c r="BB530" s="57"/>
      <c r="BC530" s="57"/>
      <c r="BD530" s="57"/>
      <c r="BE530" s="57"/>
      <c r="BF530" s="57"/>
      <c r="BG530" s="57"/>
      <c r="BH530" s="57"/>
      <c r="BI530" s="57"/>
      <c r="BJ530" s="57"/>
      <c r="BK530" s="57"/>
      <c r="BL530" s="57"/>
      <c r="BM530" s="57"/>
      <c r="BN530" s="57"/>
      <c r="BO530" s="57"/>
      <c r="BP530" s="57"/>
      <c r="BQ530" s="57"/>
      <c r="BR530" s="57"/>
      <c r="BS530" s="57"/>
      <c r="BT530" s="57"/>
      <c r="BU530" s="57"/>
      <c r="BV530" s="57"/>
      <c r="BW530" s="57"/>
      <c r="BX530" s="57"/>
      <c r="BY530" s="57"/>
      <c r="BZ530" s="57"/>
      <c r="CA530" s="57"/>
      <c r="CB530" s="57"/>
      <c r="CC530" s="57"/>
      <c r="CD530" s="57"/>
      <c r="CE530" s="57"/>
      <c r="CF530" s="57"/>
      <c r="CG530" s="57"/>
      <c r="CH530" s="57"/>
      <c r="CI530" s="57"/>
      <c r="CJ530" s="57"/>
      <c r="CK530" s="57"/>
      <c r="CL530" s="57"/>
      <c r="CM530" s="57"/>
      <c r="CN530" s="57"/>
      <c r="CO530" s="57"/>
      <c r="CP530" s="57"/>
      <c r="CQ530" s="57"/>
      <c r="CR530" s="57"/>
      <c r="CS530" s="57"/>
      <c r="CT530" s="57"/>
      <c r="CU530" s="57"/>
      <c r="CV530" s="57"/>
      <c r="CW530" s="57"/>
      <c r="CX530" s="57"/>
      <c r="CY530" s="57"/>
      <c r="CZ530" s="57"/>
      <c r="DA530" s="57"/>
      <c r="DB530" s="57"/>
      <c r="DC530" s="57"/>
      <c r="DD530" s="57"/>
      <c r="DE530" s="57"/>
      <c r="DF530" s="57"/>
      <c r="DG530" s="57"/>
      <c r="DH530" s="57"/>
      <c r="DI530" s="57"/>
      <c r="DJ530" s="57"/>
      <c r="DK530" s="57"/>
      <c r="DL530" s="57"/>
      <c r="DM530" s="57"/>
      <c r="DN530" s="57"/>
      <c r="DO530" s="57"/>
      <c r="DP530" s="57"/>
      <c r="DQ530" s="57"/>
      <c r="DR530" s="57"/>
      <c r="DS530" s="57"/>
      <c r="DT530" s="57"/>
      <c r="DU530" s="57"/>
      <c r="DV530" s="101"/>
      <c r="DW530" s="57"/>
      <c r="DX530" s="57"/>
      <c r="DY530" s="57"/>
      <c r="DZ530" s="57"/>
      <c r="EA530" s="57"/>
      <c r="EB530" s="57"/>
      <c r="EC530" s="57"/>
      <c r="ED530" s="57"/>
      <c r="EE530" s="57"/>
      <c r="EF530" s="57"/>
      <c r="EG530" s="57"/>
      <c r="EH530" s="57"/>
      <c r="EI530" s="57"/>
      <c r="EJ530" s="57"/>
      <c r="EK530" s="57"/>
      <c r="EL530" s="57"/>
      <c r="EM530" s="57"/>
      <c r="EN530" s="57"/>
      <c r="EO530" s="57"/>
      <c r="EP530" s="57"/>
      <c r="EQ530" s="101"/>
      <c r="ER530" s="557"/>
    </row>
    <row r="531" spans="1:148" ht="15" customHeight="1" x14ac:dyDescent="0.25">
      <c r="A531" s="625"/>
      <c r="B531" s="1343" t="str">
        <f t="shared" si="37"/>
        <v>Desk 3</v>
      </c>
      <c r="C531" s="1348" t="str">
        <f>IF(ISBLANK(TB!C189), "", TB!C189)</f>
        <v/>
      </c>
      <c r="D531" s="1348" t="str">
        <f>IF(ISBLANK(TB!D189), "", TB!D189)</f>
        <v/>
      </c>
      <c r="E531" s="1348" t="str">
        <f>IF(ISBLANK(TB!E189), "", TB!E189)</f>
        <v/>
      </c>
      <c r="F531" s="1348" t="str">
        <f>IF(ISBLANK(TB!F189), "", TB!F189)</f>
        <v/>
      </c>
      <c r="G531" s="57"/>
      <c r="H531" s="57"/>
      <c r="I531" s="57"/>
      <c r="J531" s="57"/>
      <c r="K531" s="57"/>
      <c r="L531" s="57"/>
      <c r="M531" s="57"/>
      <c r="N531" s="57"/>
      <c r="O531" s="57"/>
      <c r="P531" s="57"/>
      <c r="Q531" s="57"/>
      <c r="R531" s="57"/>
      <c r="S531" s="57"/>
      <c r="T531" s="57"/>
      <c r="U531" s="57"/>
      <c r="V531" s="57"/>
      <c r="W531" s="57"/>
      <c r="X531" s="57"/>
      <c r="Y531" s="57"/>
      <c r="Z531" s="57"/>
      <c r="AA531" s="57"/>
      <c r="AB531" s="57"/>
      <c r="AC531" s="57"/>
      <c r="AD531" s="57"/>
      <c r="AE531" s="57"/>
      <c r="AF531" s="57"/>
      <c r="AG531" s="57"/>
      <c r="AH531" s="57"/>
      <c r="AI531" s="57"/>
      <c r="AJ531" s="57"/>
      <c r="AK531" s="57"/>
      <c r="AL531" s="57"/>
      <c r="AM531" s="57"/>
      <c r="AN531" s="57"/>
      <c r="AO531" s="57"/>
      <c r="AP531" s="57"/>
      <c r="AQ531" s="57"/>
      <c r="AR531" s="57"/>
      <c r="AS531" s="57"/>
      <c r="AT531" s="57"/>
      <c r="AU531" s="57"/>
      <c r="AV531" s="57"/>
      <c r="AW531" s="57"/>
      <c r="AX531" s="57"/>
      <c r="AY531" s="57"/>
      <c r="AZ531" s="57"/>
      <c r="BA531" s="57"/>
      <c r="BB531" s="57"/>
      <c r="BC531" s="57"/>
      <c r="BD531" s="57"/>
      <c r="BE531" s="57"/>
      <c r="BF531" s="57"/>
      <c r="BG531" s="57"/>
      <c r="BH531" s="57"/>
      <c r="BI531" s="57"/>
      <c r="BJ531" s="57"/>
      <c r="BK531" s="57"/>
      <c r="BL531" s="57"/>
      <c r="BM531" s="57"/>
      <c r="BN531" s="57"/>
      <c r="BO531" s="57"/>
      <c r="BP531" s="57"/>
      <c r="BQ531" s="57"/>
      <c r="BR531" s="57"/>
      <c r="BS531" s="57"/>
      <c r="BT531" s="57"/>
      <c r="BU531" s="57"/>
      <c r="BV531" s="57"/>
      <c r="BW531" s="57"/>
      <c r="BX531" s="57"/>
      <c r="BY531" s="57"/>
      <c r="BZ531" s="57"/>
      <c r="CA531" s="57"/>
      <c r="CB531" s="57"/>
      <c r="CC531" s="57"/>
      <c r="CD531" s="57"/>
      <c r="CE531" s="57"/>
      <c r="CF531" s="57"/>
      <c r="CG531" s="57"/>
      <c r="CH531" s="57"/>
      <c r="CI531" s="57"/>
      <c r="CJ531" s="57"/>
      <c r="CK531" s="57"/>
      <c r="CL531" s="57"/>
      <c r="CM531" s="57"/>
      <c r="CN531" s="57"/>
      <c r="CO531" s="57"/>
      <c r="CP531" s="57"/>
      <c r="CQ531" s="57"/>
      <c r="CR531" s="57"/>
      <c r="CS531" s="57"/>
      <c r="CT531" s="57"/>
      <c r="CU531" s="57"/>
      <c r="CV531" s="57"/>
      <c r="CW531" s="57"/>
      <c r="CX531" s="57"/>
      <c r="CY531" s="57"/>
      <c r="CZ531" s="57"/>
      <c r="DA531" s="57"/>
      <c r="DB531" s="57"/>
      <c r="DC531" s="57"/>
      <c r="DD531" s="57"/>
      <c r="DE531" s="57"/>
      <c r="DF531" s="57"/>
      <c r="DG531" s="57"/>
      <c r="DH531" s="57"/>
      <c r="DI531" s="57"/>
      <c r="DJ531" s="57"/>
      <c r="DK531" s="57"/>
      <c r="DL531" s="57"/>
      <c r="DM531" s="57"/>
      <c r="DN531" s="57"/>
      <c r="DO531" s="57"/>
      <c r="DP531" s="57"/>
      <c r="DQ531" s="57"/>
      <c r="DR531" s="57"/>
      <c r="DS531" s="57"/>
      <c r="DT531" s="57"/>
      <c r="DU531" s="57"/>
      <c r="DV531" s="101"/>
      <c r="DW531" s="57"/>
      <c r="DX531" s="57"/>
      <c r="DY531" s="57"/>
      <c r="DZ531" s="57"/>
      <c r="EA531" s="57"/>
      <c r="EB531" s="57"/>
      <c r="EC531" s="57"/>
      <c r="ED531" s="57"/>
      <c r="EE531" s="57"/>
      <c r="EF531" s="57"/>
      <c r="EG531" s="57"/>
      <c r="EH531" s="57"/>
      <c r="EI531" s="57"/>
      <c r="EJ531" s="57"/>
      <c r="EK531" s="57"/>
      <c r="EL531" s="57"/>
      <c r="EM531" s="57"/>
      <c r="EN531" s="57"/>
      <c r="EO531" s="57"/>
      <c r="EP531" s="57"/>
      <c r="EQ531" s="101"/>
      <c r="ER531" s="557"/>
    </row>
    <row r="532" spans="1:148" ht="15" customHeight="1" x14ac:dyDescent="0.25">
      <c r="A532" s="625"/>
      <c r="B532" s="1343" t="str">
        <f t="shared" si="37"/>
        <v>Desk 4</v>
      </c>
      <c r="C532" s="1348" t="str">
        <f>IF(ISBLANK(TB!C190), "", TB!C190)</f>
        <v/>
      </c>
      <c r="D532" s="1348" t="str">
        <f>IF(ISBLANK(TB!D190), "", TB!D190)</f>
        <v/>
      </c>
      <c r="E532" s="1348" t="str">
        <f>IF(ISBLANK(TB!E190), "", TB!E190)</f>
        <v/>
      </c>
      <c r="F532" s="1348" t="str">
        <f>IF(ISBLANK(TB!F190), "", TB!F190)</f>
        <v/>
      </c>
      <c r="G532" s="57"/>
      <c r="H532" s="57"/>
      <c r="I532" s="57"/>
      <c r="J532" s="57"/>
      <c r="K532" s="57"/>
      <c r="L532" s="57"/>
      <c r="M532" s="57"/>
      <c r="N532" s="57"/>
      <c r="O532" s="57"/>
      <c r="P532" s="57"/>
      <c r="Q532" s="57"/>
      <c r="R532" s="57"/>
      <c r="S532" s="57"/>
      <c r="T532" s="57"/>
      <c r="U532" s="57"/>
      <c r="V532" s="57"/>
      <c r="W532" s="57"/>
      <c r="X532" s="57"/>
      <c r="Y532" s="57"/>
      <c r="Z532" s="57"/>
      <c r="AA532" s="57"/>
      <c r="AB532" s="57"/>
      <c r="AC532" s="57"/>
      <c r="AD532" s="57"/>
      <c r="AE532" s="57"/>
      <c r="AF532" s="57"/>
      <c r="AG532" s="57"/>
      <c r="AH532" s="57"/>
      <c r="AI532" s="57"/>
      <c r="AJ532" s="57"/>
      <c r="AK532" s="57"/>
      <c r="AL532" s="57"/>
      <c r="AM532" s="57"/>
      <c r="AN532" s="57"/>
      <c r="AO532" s="57"/>
      <c r="AP532" s="57"/>
      <c r="AQ532" s="57"/>
      <c r="AR532" s="57"/>
      <c r="AS532" s="57"/>
      <c r="AT532" s="57"/>
      <c r="AU532" s="57"/>
      <c r="AV532" s="57"/>
      <c r="AW532" s="57"/>
      <c r="AX532" s="57"/>
      <c r="AY532" s="57"/>
      <c r="AZ532" s="57"/>
      <c r="BA532" s="57"/>
      <c r="BB532" s="57"/>
      <c r="BC532" s="57"/>
      <c r="BD532" s="57"/>
      <c r="BE532" s="57"/>
      <c r="BF532" s="57"/>
      <c r="BG532" s="57"/>
      <c r="BH532" s="57"/>
      <c r="BI532" s="57"/>
      <c r="BJ532" s="57"/>
      <c r="BK532" s="57"/>
      <c r="BL532" s="57"/>
      <c r="BM532" s="57"/>
      <c r="BN532" s="57"/>
      <c r="BO532" s="57"/>
      <c r="BP532" s="57"/>
      <c r="BQ532" s="57"/>
      <c r="BR532" s="57"/>
      <c r="BS532" s="57"/>
      <c r="BT532" s="57"/>
      <c r="BU532" s="57"/>
      <c r="BV532" s="57"/>
      <c r="BW532" s="57"/>
      <c r="BX532" s="57"/>
      <c r="BY532" s="57"/>
      <c r="BZ532" s="57"/>
      <c r="CA532" s="57"/>
      <c r="CB532" s="57"/>
      <c r="CC532" s="57"/>
      <c r="CD532" s="57"/>
      <c r="CE532" s="57"/>
      <c r="CF532" s="57"/>
      <c r="CG532" s="57"/>
      <c r="CH532" s="57"/>
      <c r="CI532" s="57"/>
      <c r="CJ532" s="57"/>
      <c r="CK532" s="57"/>
      <c r="CL532" s="57"/>
      <c r="CM532" s="57"/>
      <c r="CN532" s="57"/>
      <c r="CO532" s="57"/>
      <c r="CP532" s="57"/>
      <c r="CQ532" s="57"/>
      <c r="CR532" s="57"/>
      <c r="CS532" s="57"/>
      <c r="CT532" s="57"/>
      <c r="CU532" s="57"/>
      <c r="CV532" s="57"/>
      <c r="CW532" s="57"/>
      <c r="CX532" s="57"/>
      <c r="CY532" s="57"/>
      <c r="CZ532" s="57"/>
      <c r="DA532" s="57"/>
      <c r="DB532" s="57"/>
      <c r="DC532" s="57"/>
      <c r="DD532" s="57"/>
      <c r="DE532" s="57"/>
      <c r="DF532" s="57"/>
      <c r="DG532" s="57"/>
      <c r="DH532" s="57"/>
      <c r="DI532" s="57"/>
      <c r="DJ532" s="57"/>
      <c r="DK532" s="57"/>
      <c r="DL532" s="57"/>
      <c r="DM532" s="57"/>
      <c r="DN532" s="57"/>
      <c r="DO532" s="57"/>
      <c r="DP532" s="57"/>
      <c r="DQ532" s="57"/>
      <c r="DR532" s="57"/>
      <c r="DS532" s="57"/>
      <c r="DT532" s="57"/>
      <c r="DU532" s="57"/>
      <c r="DV532" s="101"/>
      <c r="DW532" s="57"/>
      <c r="DX532" s="57"/>
      <c r="DY532" s="57"/>
      <c r="DZ532" s="57"/>
      <c r="EA532" s="57"/>
      <c r="EB532" s="57"/>
      <c r="EC532" s="57"/>
      <c r="ED532" s="57"/>
      <c r="EE532" s="57"/>
      <c r="EF532" s="57"/>
      <c r="EG532" s="57"/>
      <c r="EH532" s="57"/>
      <c r="EI532" s="57"/>
      <c r="EJ532" s="57"/>
      <c r="EK532" s="57"/>
      <c r="EL532" s="57"/>
      <c r="EM532" s="57"/>
      <c r="EN532" s="57"/>
      <c r="EO532" s="57"/>
      <c r="EP532" s="57"/>
      <c r="EQ532" s="101"/>
      <c r="ER532" s="557"/>
    </row>
    <row r="533" spans="1:148" ht="15" customHeight="1" x14ac:dyDescent="0.25">
      <c r="A533" s="625"/>
      <c r="B533" s="1343" t="str">
        <f t="shared" si="37"/>
        <v>Desk 5</v>
      </c>
      <c r="C533" s="1348" t="str">
        <f>IF(ISBLANK(TB!C191), "", TB!C191)</f>
        <v/>
      </c>
      <c r="D533" s="1348" t="str">
        <f>IF(ISBLANK(TB!D191), "", TB!D191)</f>
        <v/>
      </c>
      <c r="E533" s="1348" t="str">
        <f>IF(ISBLANK(TB!E191), "", TB!E191)</f>
        <v/>
      </c>
      <c r="F533" s="1348" t="str">
        <f>IF(ISBLANK(TB!F191), "", TB!F191)</f>
        <v/>
      </c>
      <c r="G533" s="57"/>
      <c r="H533" s="57"/>
      <c r="I533" s="57"/>
      <c r="J533" s="57"/>
      <c r="K533" s="57"/>
      <c r="L533" s="57"/>
      <c r="M533" s="57"/>
      <c r="N533" s="57"/>
      <c r="O533" s="57"/>
      <c r="P533" s="57"/>
      <c r="Q533" s="57"/>
      <c r="R533" s="57"/>
      <c r="S533" s="57"/>
      <c r="T533" s="57"/>
      <c r="U533" s="57"/>
      <c r="V533" s="57"/>
      <c r="W533" s="57"/>
      <c r="X533" s="57"/>
      <c r="Y533" s="57"/>
      <c r="Z533" s="57"/>
      <c r="AA533" s="57"/>
      <c r="AB533" s="57"/>
      <c r="AC533" s="57"/>
      <c r="AD533" s="57"/>
      <c r="AE533" s="57"/>
      <c r="AF533" s="57"/>
      <c r="AG533" s="57"/>
      <c r="AH533" s="57"/>
      <c r="AI533" s="57"/>
      <c r="AJ533" s="57"/>
      <c r="AK533" s="57"/>
      <c r="AL533" s="57"/>
      <c r="AM533" s="57"/>
      <c r="AN533" s="57"/>
      <c r="AO533" s="57"/>
      <c r="AP533" s="57"/>
      <c r="AQ533" s="57"/>
      <c r="AR533" s="57"/>
      <c r="AS533" s="57"/>
      <c r="AT533" s="57"/>
      <c r="AU533" s="57"/>
      <c r="AV533" s="57"/>
      <c r="AW533" s="57"/>
      <c r="AX533" s="57"/>
      <c r="AY533" s="57"/>
      <c r="AZ533" s="57"/>
      <c r="BA533" s="57"/>
      <c r="BB533" s="57"/>
      <c r="BC533" s="57"/>
      <c r="BD533" s="57"/>
      <c r="BE533" s="57"/>
      <c r="BF533" s="57"/>
      <c r="BG533" s="57"/>
      <c r="BH533" s="57"/>
      <c r="BI533" s="57"/>
      <c r="BJ533" s="57"/>
      <c r="BK533" s="57"/>
      <c r="BL533" s="57"/>
      <c r="BM533" s="57"/>
      <c r="BN533" s="57"/>
      <c r="BO533" s="57"/>
      <c r="BP533" s="57"/>
      <c r="BQ533" s="57"/>
      <c r="BR533" s="57"/>
      <c r="BS533" s="57"/>
      <c r="BT533" s="57"/>
      <c r="BU533" s="57"/>
      <c r="BV533" s="57"/>
      <c r="BW533" s="57"/>
      <c r="BX533" s="57"/>
      <c r="BY533" s="57"/>
      <c r="BZ533" s="57"/>
      <c r="CA533" s="57"/>
      <c r="CB533" s="57"/>
      <c r="CC533" s="57"/>
      <c r="CD533" s="57"/>
      <c r="CE533" s="57"/>
      <c r="CF533" s="57"/>
      <c r="CG533" s="57"/>
      <c r="CH533" s="57"/>
      <c r="CI533" s="57"/>
      <c r="CJ533" s="57"/>
      <c r="CK533" s="57"/>
      <c r="CL533" s="57"/>
      <c r="CM533" s="57"/>
      <c r="CN533" s="57"/>
      <c r="CO533" s="57"/>
      <c r="CP533" s="57"/>
      <c r="CQ533" s="57"/>
      <c r="CR533" s="57"/>
      <c r="CS533" s="57"/>
      <c r="CT533" s="57"/>
      <c r="CU533" s="57"/>
      <c r="CV533" s="57"/>
      <c r="CW533" s="57"/>
      <c r="CX533" s="57"/>
      <c r="CY533" s="57"/>
      <c r="CZ533" s="57"/>
      <c r="DA533" s="57"/>
      <c r="DB533" s="57"/>
      <c r="DC533" s="57"/>
      <c r="DD533" s="57"/>
      <c r="DE533" s="57"/>
      <c r="DF533" s="57"/>
      <c r="DG533" s="57"/>
      <c r="DH533" s="57"/>
      <c r="DI533" s="57"/>
      <c r="DJ533" s="57"/>
      <c r="DK533" s="57"/>
      <c r="DL533" s="57"/>
      <c r="DM533" s="57"/>
      <c r="DN533" s="57"/>
      <c r="DO533" s="57"/>
      <c r="DP533" s="57"/>
      <c r="DQ533" s="57"/>
      <c r="DR533" s="57"/>
      <c r="DS533" s="57"/>
      <c r="DT533" s="57"/>
      <c r="DU533" s="57"/>
      <c r="DV533" s="101"/>
      <c r="DW533" s="57"/>
      <c r="DX533" s="57"/>
      <c r="DY533" s="57"/>
      <c r="DZ533" s="57"/>
      <c r="EA533" s="57"/>
      <c r="EB533" s="57"/>
      <c r="EC533" s="57"/>
      <c r="ED533" s="57"/>
      <c r="EE533" s="57"/>
      <c r="EF533" s="57"/>
      <c r="EG533" s="57"/>
      <c r="EH533" s="57"/>
      <c r="EI533" s="57"/>
      <c r="EJ533" s="57"/>
      <c r="EK533" s="57"/>
      <c r="EL533" s="57"/>
      <c r="EM533" s="57"/>
      <c r="EN533" s="57"/>
      <c r="EO533" s="57"/>
      <c r="EP533" s="57"/>
      <c r="EQ533" s="101"/>
      <c r="ER533" s="557"/>
    </row>
    <row r="534" spans="1:148" ht="15" customHeight="1" x14ac:dyDescent="0.25">
      <c r="A534" s="625"/>
      <c r="B534" s="1343" t="str">
        <f t="shared" si="37"/>
        <v>Desk 6</v>
      </c>
      <c r="C534" s="1348" t="str">
        <f>IF(ISBLANK(TB!C192), "", TB!C192)</f>
        <v/>
      </c>
      <c r="D534" s="1348" t="str">
        <f>IF(ISBLANK(TB!D192), "", TB!D192)</f>
        <v/>
      </c>
      <c r="E534" s="1348" t="str">
        <f>IF(ISBLANK(TB!E192), "", TB!E192)</f>
        <v/>
      </c>
      <c r="F534" s="1348" t="str">
        <f>IF(ISBLANK(TB!F192), "", TB!F192)</f>
        <v/>
      </c>
      <c r="G534" s="57"/>
      <c r="H534" s="57"/>
      <c r="I534" s="57"/>
      <c r="J534" s="57"/>
      <c r="K534" s="57"/>
      <c r="L534" s="57"/>
      <c r="M534" s="57"/>
      <c r="N534" s="57"/>
      <c r="O534" s="57"/>
      <c r="P534" s="57"/>
      <c r="Q534" s="57"/>
      <c r="R534" s="57"/>
      <c r="S534" s="57"/>
      <c r="T534" s="57"/>
      <c r="U534" s="57"/>
      <c r="V534" s="57"/>
      <c r="W534" s="57"/>
      <c r="X534" s="57"/>
      <c r="Y534" s="57"/>
      <c r="Z534" s="57"/>
      <c r="AA534" s="57"/>
      <c r="AB534" s="57"/>
      <c r="AC534" s="57"/>
      <c r="AD534" s="57"/>
      <c r="AE534" s="57"/>
      <c r="AF534" s="57"/>
      <c r="AG534" s="57"/>
      <c r="AH534" s="57"/>
      <c r="AI534" s="57"/>
      <c r="AJ534" s="57"/>
      <c r="AK534" s="57"/>
      <c r="AL534" s="57"/>
      <c r="AM534" s="57"/>
      <c r="AN534" s="57"/>
      <c r="AO534" s="57"/>
      <c r="AP534" s="57"/>
      <c r="AQ534" s="57"/>
      <c r="AR534" s="57"/>
      <c r="AS534" s="57"/>
      <c r="AT534" s="57"/>
      <c r="AU534" s="57"/>
      <c r="AV534" s="57"/>
      <c r="AW534" s="57"/>
      <c r="AX534" s="57"/>
      <c r="AY534" s="57"/>
      <c r="AZ534" s="57"/>
      <c r="BA534" s="57"/>
      <c r="BB534" s="57"/>
      <c r="BC534" s="57"/>
      <c r="BD534" s="57"/>
      <c r="BE534" s="57"/>
      <c r="BF534" s="57"/>
      <c r="BG534" s="57"/>
      <c r="BH534" s="57"/>
      <c r="BI534" s="57"/>
      <c r="BJ534" s="57"/>
      <c r="BK534" s="57"/>
      <c r="BL534" s="57"/>
      <c r="BM534" s="57"/>
      <c r="BN534" s="57"/>
      <c r="BO534" s="57"/>
      <c r="BP534" s="57"/>
      <c r="BQ534" s="57"/>
      <c r="BR534" s="57"/>
      <c r="BS534" s="57"/>
      <c r="BT534" s="57"/>
      <c r="BU534" s="57"/>
      <c r="BV534" s="57"/>
      <c r="BW534" s="57"/>
      <c r="BX534" s="57"/>
      <c r="BY534" s="57"/>
      <c r="BZ534" s="57"/>
      <c r="CA534" s="57"/>
      <c r="CB534" s="57"/>
      <c r="CC534" s="57"/>
      <c r="CD534" s="57"/>
      <c r="CE534" s="57"/>
      <c r="CF534" s="57"/>
      <c r="CG534" s="57"/>
      <c r="CH534" s="57"/>
      <c r="CI534" s="57"/>
      <c r="CJ534" s="57"/>
      <c r="CK534" s="57"/>
      <c r="CL534" s="57"/>
      <c r="CM534" s="57"/>
      <c r="CN534" s="57"/>
      <c r="CO534" s="57"/>
      <c r="CP534" s="57"/>
      <c r="CQ534" s="57"/>
      <c r="CR534" s="57"/>
      <c r="CS534" s="57"/>
      <c r="CT534" s="57"/>
      <c r="CU534" s="57"/>
      <c r="CV534" s="57"/>
      <c r="CW534" s="57"/>
      <c r="CX534" s="57"/>
      <c r="CY534" s="57"/>
      <c r="CZ534" s="57"/>
      <c r="DA534" s="57"/>
      <c r="DB534" s="57"/>
      <c r="DC534" s="57"/>
      <c r="DD534" s="57"/>
      <c r="DE534" s="57"/>
      <c r="DF534" s="57"/>
      <c r="DG534" s="57"/>
      <c r="DH534" s="57"/>
      <c r="DI534" s="57"/>
      <c r="DJ534" s="57"/>
      <c r="DK534" s="57"/>
      <c r="DL534" s="57"/>
      <c r="DM534" s="57"/>
      <c r="DN534" s="57"/>
      <c r="DO534" s="57"/>
      <c r="DP534" s="57"/>
      <c r="DQ534" s="57"/>
      <c r="DR534" s="57"/>
      <c r="DS534" s="57"/>
      <c r="DT534" s="57"/>
      <c r="DU534" s="57"/>
      <c r="DV534" s="101"/>
      <c r="DW534" s="57"/>
      <c r="DX534" s="57"/>
      <c r="DY534" s="57"/>
      <c r="DZ534" s="57"/>
      <c r="EA534" s="57"/>
      <c r="EB534" s="57"/>
      <c r="EC534" s="57"/>
      <c r="ED534" s="57"/>
      <c r="EE534" s="57"/>
      <c r="EF534" s="57"/>
      <c r="EG534" s="57"/>
      <c r="EH534" s="57"/>
      <c r="EI534" s="57"/>
      <c r="EJ534" s="57"/>
      <c r="EK534" s="57"/>
      <c r="EL534" s="57"/>
      <c r="EM534" s="57"/>
      <c r="EN534" s="57"/>
      <c r="EO534" s="57"/>
      <c r="EP534" s="57"/>
      <c r="EQ534" s="101"/>
      <c r="ER534" s="557"/>
    </row>
    <row r="535" spans="1:148" ht="15" customHeight="1" x14ac:dyDescent="0.25">
      <c r="A535" s="625"/>
      <c r="B535" s="1343" t="str">
        <f t="shared" si="37"/>
        <v>Desk 7</v>
      </c>
      <c r="C535" s="1348" t="str">
        <f>IF(ISBLANK(TB!C193), "", TB!C193)</f>
        <v/>
      </c>
      <c r="D535" s="1348" t="str">
        <f>IF(ISBLANK(TB!D193), "", TB!D193)</f>
        <v/>
      </c>
      <c r="E535" s="1348" t="str">
        <f>IF(ISBLANK(TB!E193), "", TB!E193)</f>
        <v/>
      </c>
      <c r="F535" s="1348" t="str">
        <f>IF(ISBLANK(TB!F193), "", TB!F193)</f>
        <v/>
      </c>
      <c r="G535" s="57"/>
      <c r="H535" s="57"/>
      <c r="I535" s="57"/>
      <c r="J535" s="57"/>
      <c r="K535" s="57"/>
      <c r="L535" s="57"/>
      <c r="M535" s="57"/>
      <c r="N535" s="57"/>
      <c r="O535" s="57"/>
      <c r="P535" s="57"/>
      <c r="Q535" s="57"/>
      <c r="R535" s="57"/>
      <c r="S535" s="57"/>
      <c r="T535" s="57"/>
      <c r="U535" s="57"/>
      <c r="V535" s="57"/>
      <c r="W535" s="57"/>
      <c r="X535" s="57"/>
      <c r="Y535" s="57"/>
      <c r="Z535" s="57"/>
      <c r="AA535" s="57"/>
      <c r="AB535" s="57"/>
      <c r="AC535" s="57"/>
      <c r="AD535" s="57"/>
      <c r="AE535" s="57"/>
      <c r="AF535" s="57"/>
      <c r="AG535" s="57"/>
      <c r="AH535" s="57"/>
      <c r="AI535" s="57"/>
      <c r="AJ535" s="57"/>
      <c r="AK535" s="57"/>
      <c r="AL535" s="57"/>
      <c r="AM535" s="57"/>
      <c r="AN535" s="57"/>
      <c r="AO535" s="57"/>
      <c r="AP535" s="57"/>
      <c r="AQ535" s="57"/>
      <c r="AR535" s="57"/>
      <c r="AS535" s="57"/>
      <c r="AT535" s="57"/>
      <c r="AU535" s="57"/>
      <c r="AV535" s="57"/>
      <c r="AW535" s="57"/>
      <c r="AX535" s="57"/>
      <c r="AY535" s="57"/>
      <c r="AZ535" s="57"/>
      <c r="BA535" s="57"/>
      <c r="BB535" s="57"/>
      <c r="BC535" s="57"/>
      <c r="BD535" s="57"/>
      <c r="BE535" s="57"/>
      <c r="BF535" s="57"/>
      <c r="BG535" s="57"/>
      <c r="BH535" s="57"/>
      <c r="BI535" s="57"/>
      <c r="BJ535" s="57"/>
      <c r="BK535" s="57"/>
      <c r="BL535" s="57"/>
      <c r="BM535" s="57"/>
      <c r="BN535" s="57"/>
      <c r="BO535" s="57"/>
      <c r="BP535" s="57"/>
      <c r="BQ535" s="57"/>
      <c r="BR535" s="57"/>
      <c r="BS535" s="57"/>
      <c r="BT535" s="57"/>
      <c r="BU535" s="57"/>
      <c r="BV535" s="57"/>
      <c r="BW535" s="57"/>
      <c r="BX535" s="57"/>
      <c r="BY535" s="57"/>
      <c r="BZ535" s="57"/>
      <c r="CA535" s="57"/>
      <c r="CB535" s="57"/>
      <c r="CC535" s="57"/>
      <c r="CD535" s="57"/>
      <c r="CE535" s="57"/>
      <c r="CF535" s="57"/>
      <c r="CG535" s="57"/>
      <c r="CH535" s="57"/>
      <c r="CI535" s="57"/>
      <c r="CJ535" s="57"/>
      <c r="CK535" s="57"/>
      <c r="CL535" s="57"/>
      <c r="CM535" s="57"/>
      <c r="CN535" s="57"/>
      <c r="CO535" s="57"/>
      <c r="CP535" s="57"/>
      <c r="CQ535" s="57"/>
      <c r="CR535" s="57"/>
      <c r="CS535" s="57"/>
      <c r="CT535" s="57"/>
      <c r="CU535" s="57"/>
      <c r="CV535" s="57"/>
      <c r="CW535" s="57"/>
      <c r="CX535" s="57"/>
      <c r="CY535" s="57"/>
      <c r="CZ535" s="57"/>
      <c r="DA535" s="57"/>
      <c r="DB535" s="57"/>
      <c r="DC535" s="57"/>
      <c r="DD535" s="57"/>
      <c r="DE535" s="57"/>
      <c r="DF535" s="57"/>
      <c r="DG535" s="57"/>
      <c r="DH535" s="57"/>
      <c r="DI535" s="57"/>
      <c r="DJ535" s="57"/>
      <c r="DK535" s="57"/>
      <c r="DL535" s="57"/>
      <c r="DM535" s="57"/>
      <c r="DN535" s="57"/>
      <c r="DO535" s="57"/>
      <c r="DP535" s="57"/>
      <c r="DQ535" s="57"/>
      <c r="DR535" s="57"/>
      <c r="DS535" s="57"/>
      <c r="DT535" s="57"/>
      <c r="DU535" s="57"/>
      <c r="DV535" s="101"/>
      <c r="DW535" s="57"/>
      <c r="DX535" s="57"/>
      <c r="DY535" s="57"/>
      <c r="DZ535" s="57"/>
      <c r="EA535" s="57"/>
      <c r="EB535" s="57"/>
      <c r="EC535" s="57"/>
      <c r="ED535" s="57"/>
      <c r="EE535" s="57"/>
      <c r="EF535" s="57"/>
      <c r="EG535" s="57"/>
      <c r="EH535" s="57"/>
      <c r="EI535" s="57"/>
      <c r="EJ535" s="57"/>
      <c r="EK535" s="57"/>
      <c r="EL535" s="57"/>
      <c r="EM535" s="57"/>
      <c r="EN535" s="57"/>
      <c r="EO535" s="57"/>
      <c r="EP535" s="57"/>
      <c r="EQ535" s="101"/>
      <c r="ER535" s="557"/>
    </row>
    <row r="536" spans="1:148" ht="15" customHeight="1" x14ac:dyDescent="0.25">
      <c r="A536" s="625"/>
      <c r="B536" s="1343" t="str">
        <f t="shared" si="37"/>
        <v>Desk 8</v>
      </c>
      <c r="C536" s="1348" t="str">
        <f>IF(ISBLANK(TB!C194), "", TB!C194)</f>
        <v/>
      </c>
      <c r="D536" s="1348" t="str">
        <f>IF(ISBLANK(TB!D194), "", TB!D194)</f>
        <v/>
      </c>
      <c r="E536" s="1348" t="str">
        <f>IF(ISBLANK(TB!E194), "", TB!E194)</f>
        <v/>
      </c>
      <c r="F536" s="1348" t="str">
        <f>IF(ISBLANK(TB!F194), "", TB!F194)</f>
        <v/>
      </c>
      <c r="G536" s="57"/>
      <c r="H536" s="57"/>
      <c r="I536" s="57"/>
      <c r="J536" s="57"/>
      <c r="K536" s="57"/>
      <c r="L536" s="57"/>
      <c r="M536" s="57"/>
      <c r="N536" s="57"/>
      <c r="O536" s="57"/>
      <c r="P536" s="57"/>
      <c r="Q536" s="57"/>
      <c r="R536" s="57"/>
      <c r="S536" s="57"/>
      <c r="T536" s="57"/>
      <c r="U536" s="57"/>
      <c r="V536" s="57"/>
      <c r="W536" s="57"/>
      <c r="X536" s="57"/>
      <c r="Y536" s="57"/>
      <c r="Z536" s="57"/>
      <c r="AA536" s="57"/>
      <c r="AB536" s="57"/>
      <c r="AC536" s="57"/>
      <c r="AD536" s="57"/>
      <c r="AE536" s="57"/>
      <c r="AF536" s="57"/>
      <c r="AG536" s="57"/>
      <c r="AH536" s="57"/>
      <c r="AI536" s="57"/>
      <c r="AJ536" s="57"/>
      <c r="AK536" s="57"/>
      <c r="AL536" s="57"/>
      <c r="AM536" s="57"/>
      <c r="AN536" s="57"/>
      <c r="AO536" s="57"/>
      <c r="AP536" s="57"/>
      <c r="AQ536" s="57"/>
      <c r="AR536" s="57"/>
      <c r="AS536" s="57"/>
      <c r="AT536" s="57"/>
      <c r="AU536" s="57"/>
      <c r="AV536" s="57"/>
      <c r="AW536" s="57"/>
      <c r="AX536" s="57"/>
      <c r="AY536" s="57"/>
      <c r="AZ536" s="57"/>
      <c r="BA536" s="57"/>
      <c r="BB536" s="57"/>
      <c r="BC536" s="57"/>
      <c r="BD536" s="57"/>
      <c r="BE536" s="57"/>
      <c r="BF536" s="57"/>
      <c r="BG536" s="57"/>
      <c r="BH536" s="57"/>
      <c r="BI536" s="57"/>
      <c r="BJ536" s="57"/>
      <c r="BK536" s="57"/>
      <c r="BL536" s="57"/>
      <c r="BM536" s="57"/>
      <c r="BN536" s="57"/>
      <c r="BO536" s="57"/>
      <c r="BP536" s="57"/>
      <c r="BQ536" s="57"/>
      <c r="BR536" s="57"/>
      <c r="BS536" s="57"/>
      <c r="BT536" s="57"/>
      <c r="BU536" s="57"/>
      <c r="BV536" s="57"/>
      <c r="BW536" s="57"/>
      <c r="BX536" s="57"/>
      <c r="BY536" s="57"/>
      <c r="BZ536" s="57"/>
      <c r="CA536" s="57"/>
      <c r="CB536" s="57"/>
      <c r="CC536" s="57"/>
      <c r="CD536" s="57"/>
      <c r="CE536" s="57"/>
      <c r="CF536" s="57"/>
      <c r="CG536" s="57"/>
      <c r="CH536" s="57"/>
      <c r="CI536" s="57"/>
      <c r="CJ536" s="57"/>
      <c r="CK536" s="57"/>
      <c r="CL536" s="57"/>
      <c r="CM536" s="57"/>
      <c r="CN536" s="57"/>
      <c r="CO536" s="57"/>
      <c r="CP536" s="57"/>
      <c r="CQ536" s="57"/>
      <c r="CR536" s="57"/>
      <c r="CS536" s="57"/>
      <c r="CT536" s="57"/>
      <c r="CU536" s="57"/>
      <c r="CV536" s="57"/>
      <c r="CW536" s="57"/>
      <c r="CX536" s="57"/>
      <c r="CY536" s="57"/>
      <c r="CZ536" s="57"/>
      <c r="DA536" s="57"/>
      <c r="DB536" s="57"/>
      <c r="DC536" s="57"/>
      <c r="DD536" s="57"/>
      <c r="DE536" s="57"/>
      <c r="DF536" s="57"/>
      <c r="DG536" s="57"/>
      <c r="DH536" s="57"/>
      <c r="DI536" s="57"/>
      <c r="DJ536" s="57"/>
      <c r="DK536" s="57"/>
      <c r="DL536" s="57"/>
      <c r="DM536" s="57"/>
      <c r="DN536" s="57"/>
      <c r="DO536" s="57"/>
      <c r="DP536" s="57"/>
      <c r="DQ536" s="57"/>
      <c r="DR536" s="57"/>
      <c r="DS536" s="57"/>
      <c r="DT536" s="57"/>
      <c r="DU536" s="57"/>
      <c r="DV536" s="101"/>
      <c r="DW536" s="57"/>
      <c r="DX536" s="57"/>
      <c r="DY536" s="57"/>
      <c r="DZ536" s="57"/>
      <c r="EA536" s="57"/>
      <c r="EB536" s="57"/>
      <c r="EC536" s="57"/>
      <c r="ED536" s="57"/>
      <c r="EE536" s="57"/>
      <c r="EF536" s="57"/>
      <c r="EG536" s="57"/>
      <c r="EH536" s="57"/>
      <c r="EI536" s="57"/>
      <c r="EJ536" s="57"/>
      <c r="EK536" s="57"/>
      <c r="EL536" s="57"/>
      <c r="EM536" s="57"/>
      <c r="EN536" s="57"/>
      <c r="EO536" s="57"/>
      <c r="EP536" s="57"/>
      <c r="EQ536" s="101"/>
      <c r="ER536" s="557"/>
    </row>
    <row r="537" spans="1:148" ht="15" customHeight="1" x14ac:dyDescent="0.25">
      <c r="A537" s="625"/>
      <c r="B537" s="1343" t="str">
        <f t="shared" si="37"/>
        <v>Desk 9</v>
      </c>
      <c r="C537" s="1348" t="str">
        <f>IF(ISBLANK(TB!C195), "", TB!C195)</f>
        <v/>
      </c>
      <c r="D537" s="1348" t="str">
        <f>IF(ISBLANK(TB!D195), "", TB!D195)</f>
        <v/>
      </c>
      <c r="E537" s="1348" t="str">
        <f>IF(ISBLANK(TB!E195), "", TB!E195)</f>
        <v/>
      </c>
      <c r="F537" s="1348" t="str">
        <f>IF(ISBLANK(TB!F195), "", TB!F195)</f>
        <v/>
      </c>
      <c r="G537" s="57"/>
      <c r="H537" s="57"/>
      <c r="I537" s="57"/>
      <c r="J537" s="57"/>
      <c r="K537" s="57"/>
      <c r="L537" s="57"/>
      <c r="M537" s="57"/>
      <c r="N537" s="57"/>
      <c r="O537" s="57"/>
      <c r="P537" s="57"/>
      <c r="Q537" s="57"/>
      <c r="R537" s="57"/>
      <c r="S537" s="57"/>
      <c r="T537" s="57"/>
      <c r="U537" s="57"/>
      <c r="V537" s="57"/>
      <c r="W537" s="57"/>
      <c r="X537" s="57"/>
      <c r="Y537" s="57"/>
      <c r="Z537" s="57"/>
      <c r="AA537" s="57"/>
      <c r="AB537" s="57"/>
      <c r="AC537" s="57"/>
      <c r="AD537" s="57"/>
      <c r="AE537" s="57"/>
      <c r="AF537" s="57"/>
      <c r="AG537" s="57"/>
      <c r="AH537" s="57"/>
      <c r="AI537" s="57"/>
      <c r="AJ537" s="57"/>
      <c r="AK537" s="57"/>
      <c r="AL537" s="57"/>
      <c r="AM537" s="57"/>
      <c r="AN537" s="57"/>
      <c r="AO537" s="57"/>
      <c r="AP537" s="57"/>
      <c r="AQ537" s="57"/>
      <c r="AR537" s="57"/>
      <c r="AS537" s="57"/>
      <c r="AT537" s="57"/>
      <c r="AU537" s="57"/>
      <c r="AV537" s="57"/>
      <c r="AW537" s="57"/>
      <c r="AX537" s="57"/>
      <c r="AY537" s="57"/>
      <c r="AZ537" s="57"/>
      <c r="BA537" s="57"/>
      <c r="BB537" s="57"/>
      <c r="BC537" s="57"/>
      <c r="BD537" s="57"/>
      <c r="BE537" s="57"/>
      <c r="BF537" s="57"/>
      <c r="BG537" s="57"/>
      <c r="BH537" s="57"/>
      <c r="BI537" s="57"/>
      <c r="BJ537" s="57"/>
      <c r="BK537" s="57"/>
      <c r="BL537" s="57"/>
      <c r="BM537" s="57"/>
      <c r="BN537" s="57"/>
      <c r="BO537" s="57"/>
      <c r="BP537" s="57"/>
      <c r="BQ537" s="57"/>
      <c r="BR537" s="57"/>
      <c r="BS537" s="57"/>
      <c r="BT537" s="57"/>
      <c r="BU537" s="57"/>
      <c r="BV537" s="57"/>
      <c r="BW537" s="57"/>
      <c r="BX537" s="57"/>
      <c r="BY537" s="57"/>
      <c r="BZ537" s="57"/>
      <c r="CA537" s="57"/>
      <c r="CB537" s="57"/>
      <c r="CC537" s="57"/>
      <c r="CD537" s="57"/>
      <c r="CE537" s="57"/>
      <c r="CF537" s="57"/>
      <c r="CG537" s="57"/>
      <c r="CH537" s="57"/>
      <c r="CI537" s="57"/>
      <c r="CJ537" s="57"/>
      <c r="CK537" s="57"/>
      <c r="CL537" s="57"/>
      <c r="CM537" s="57"/>
      <c r="CN537" s="57"/>
      <c r="CO537" s="57"/>
      <c r="CP537" s="57"/>
      <c r="CQ537" s="57"/>
      <c r="CR537" s="57"/>
      <c r="CS537" s="57"/>
      <c r="CT537" s="57"/>
      <c r="CU537" s="57"/>
      <c r="CV537" s="57"/>
      <c r="CW537" s="57"/>
      <c r="CX537" s="57"/>
      <c r="CY537" s="57"/>
      <c r="CZ537" s="57"/>
      <c r="DA537" s="57"/>
      <c r="DB537" s="57"/>
      <c r="DC537" s="57"/>
      <c r="DD537" s="57"/>
      <c r="DE537" s="57"/>
      <c r="DF537" s="57"/>
      <c r="DG537" s="57"/>
      <c r="DH537" s="57"/>
      <c r="DI537" s="57"/>
      <c r="DJ537" s="57"/>
      <c r="DK537" s="57"/>
      <c r="DL537" s="57"/>
      <c r="DM537" s="57"/>
      <c r="DN537" s="57"/>
      <c r="DO537" s="57"/>
      <c r="DP537" s="57"/>
      <c r="DQ537" s="57"/>
      <c r="DR537" s="57"/>
      <c r="DS537" s="57"/>
      <c r="DT537" s="57"/>
      <c r="DU537" s="57"/>
      <c r="DV537" s="101"/>
      <c r="DW537" s="57"/>
      <c r="DX537" s="57"/>
      <c r="DY537" s="57"/>
      <c r="DZ537" s="57"/>
      <c r="EA537" s="57"/>
      <c r="EB537" s="57"/>
      <c r="EC537" s="57"/>
      <c r="ED537" s="57"/>
      <c r="EE537" s="57"/>
      <c r="EF537" s="57"/>
      <c r="EG537" s="57"/>
      <c r="EH537" s="57"/>
      <c r="EI537" s="57"/>
      <c r="EJ537" s="57"/>
      <c r="EK537" s="57"/>
      <c r="EL537" s="57"/>
      <c r="EM537" s="57"/>
      <c r="EN537" s="57"/>
      <c r="EO537" s="57"/>
      <c r="EP537" s="57"/>
      <c r="EQ537" s="101"/>
      <c r="ER537" s="557"/>
    </row>
    <row r="538" spans="1:148" ht="15" customHeight="1" x14ac:dyDescent="0.25">
      <c r="A538" s="625"/>
      <c r="B538" s="1343" t="str">
        <f t="shared" si="37"/>
        <v>Desk 10</v>
      </c>
      <c r="C538" s="1348" t="str">
        <f>IF(ISBLANK(TB!C196), "", TB!C196)</f>
        <v/>
      </c>
      <c r="D538" s="1348" t="str">
        <f>IF(ISBLANK(TB!D196), "", TB!D196)</f>
        <v/>
      </c>
      <c r="E538" s="1348" t="str">
        <f>IF(ISBLANK(TB!E196), "", TB!E196)</f>
        <v/>
      </c>
      <c r="F538" s="1348" t="str">
        <f>IF(ISBLANK(TB!F196), "", TB!F196)</f>
        <v/>
      </c>
      <c r="G538" s="57"/>
      <c r="H538" s="57"/>
      <c r="I538" s="57"/>
      <c r="J538" s="57"/>
      <c r="K538" s="57"/>
      <c r="L538" s="57"/>
      <c r="M538" s="57"/>
      <c r="N538" s="57"/>
      <c r="O538" s="57"/>
      <c r="P538" s="57"/>
      <c r="Q538" s="57"/>
      <c r="R538" s="57"/>
      <c r="S538" s="57"/>
      <c r="T538" s="57"/>
      <c r="U538" s="57"/>
      <c r="V538" s="57"/>
      <c r="W538" s="57"/>
      <c r="X538" s="57"/>
      <c r="Y538" s="57"/>
      <c r="Z538" s="57"/>
      <c r="AA538" s="57"/>
      <c r="AB538" s="57"/>
      <c r="AC538" s="57"/>
      <c r="AD538" s="57"/>
      <c r="AE538" s="57"/>
      <c r="AF538" s="57"/>
      <c r="AG538" s="57"/>
      <c r="AH538" s="57"/>
      <c r="AI538" s="57"/>
      <c r="AJ538" s="57"/>
      <c r="AK538" s="57"/>
      <c r="AL538" s="57"/>
      <c r="AM538" s="57"/>
      <c r="AN538" s="57"/>
      <c r="AO538" s="57"/>
      <c r="AP538" s="57"/>
      <c r="AQ538" s="57"/>
      <c r="AR538" s="57"/>
      <c r="AS538" s="57"/>
      <c r="AT538" s="57"/>
      <c r="AU538" s="57"/>
      <c r="AV538" s="57"/>
      <c r="AW538" s="57"/>
      <c r="AX538" s="57"/>
      <c r="AY538" s="57"/>
      <c r="AZ538" s="57"/>
      <c r="BA538" s="57"/>
      <c r="BB538" s="57"/>
      <c r="BC538" s="57"/>
      <c r="BD538" s="57"/>
      <c r="BE538" s="57"/>
      <c r="BF538" s="57"/>
      <c r="BG538" s="57"/>
      <c r="BH538" s="57"/>
      <c r="BI538" s="57"/>
      <c r="BJ538" s="57"/>
      <c r="BK538" s="57"/>
      <c r="BL538" s="57"/>
      <c r="BM538" s="57"/>
      <c r="BN538" s="57"/>
      <c r="BO538" s="57"/>
      <c r="BP538" s="57"/>
      <c r="BQ538" s="57"/>
      <c r="BR538" s="57"/>
      <c r="BS538" s="57"/>
      <c r="BT538" s="57"/>
      <c r="BU538" s="57"/>
      <c r="BV538" s="57"/>
      <c r="BW538" s="57"/>
      <c r="BX538" s="57"/>
      <c r="BY538" s="57"/>
      <c r="BZ538" s="57"/>
      <c r="CA538" s="57"/>
      <c r="CB538" s="57"/>
      <c r="CC538" s="57"/>
      <c r="CD538" s="57"/>
      <c r="CE538" s="57"/>
      <c r="CF538" s="57"/>
      <c r="CG538" s="57"/>
      <c r="CH538" s="57"/>
      <c r="CI538" s="57"/>
      <c r="CJ538" s="57"/>
      <c r="CK538" s="57"/>
      <c r="CL538" s="57"/>
      <c r="CM538" s="57"/>
      <c r="CN538" s="57"/>
      <c r="CO538" s="57"/>
      <c r="CP538" s="57"/>
      <c r="CQ538" s="57"/>
      <c r="CR538" s="57"/>
      <c r="CS538" s="57"/>
      <c r="CT538" s="57"/>
      <c r="CU538" s="57"/>
      <c r="CV538" s="57"/>
      <c r="CW538" s="57"/>
      <c r="CX538" s="57"/>
      <c r="CY538" s="57"/>
      <c r="CZ538" s="57"/>
      <c r="DA538" s="57"/>
      <c r="DB538" s="57"/>
      <c r="DC538" s="57"/>
      <c r="DD538" s="57"/>
      <c r="DE538" s="57"/>
      <c r="DF538" s="57"/>
      <c r="DG538" s="57"/>
      <c r="DH538" s="57"/>
      <c r="DI538" s="57"/>
      <c r="DJ538" s="57"/>
      <c r="DK538" s="57"/>
      <c r="DL538" s="57"/>
      <c r="DM538" s="57"/>
      <c r="DN538" s="57"/>
      <c r="DO538" s="57"/>
      <c r="DP538" s="57"/>
      <c r="DQ538" s="57"/>
      <c r="DR538" s="57"/>
      <c r="DS538" s="57"/>
      <c r="DT538" s="57"/>
      <c r="DU538" s="57"/>
      <c r="DV538" s="101"/>
      <c r="DW538" s="57"/>
      <c r="DX538" s="57"/>
      <c r="DY538" s="57"/>
      <c r="DZ538" s="57"/>
      <c r="EA538" s="57"/>
      <c r="EB538" s="57"/>
      <c r="EC538" s="57"/>
      <c r="ED538" s="57"/>
      <c r="EE538" s="57"/>
      <c r="EF538" s="57"/>
      <c r="EG538" s="57"/>
      <c r="EH538" s="57"/>
      <c r="EI538" s="57"/>
      <c r="EJ538" s="57"/>
      <c r="EK538" s="57"/>
      <c r="EL538" s="57"/>
      <c r="EM538" s="57"/>
      <c r="EN538" s="57"/>
      <c r="EO538" s="57"/>
      <c r="EP538" s="57"/>
      <c r="EQ538" s="101"/>
      <c r="ER538" s="557"/>
    </row>
    <row r="539" spans="1:148" ht="15" customHeight="1" x14ac:dyDescent="0.25">
      <c r="A539" s="625"/>
      <c r="B539" s="1343" t="str">
        <f t="shared" si="37"/>
        <v>Desk 11</v>
      </c>
      <c r="C539" s="1348" t="str">
        <f>IF(ISBLANK(TB!C197), "", TB!C197)</f>
        <v/>
      </c>
      <c r="D539" s="1348" t="str">
        <f>IF(ISBLANK(TB!D197), "", TB!D197)</f>
        <v/>
      </c>
      <c r="E539" s="1348" t="str">
        <f>IF(ISBLANK(TB!E197), "", TB!E197)</f>
        <v/>
      </c>
      <c r="F539" s="1348" t="str">
        <f>IF(ISBLANK(TB!F197), "", TB!F197)</f>
        <v/>
      </c>
      <c r="G539" s="57"/>
      <c r="H539" s="57"/>
      <c r="I539" s="57"/>
      <c r="J539" s="57"/>
      <c r="K539" s="57"/>
      <c r="L539" s="57"/>
      <c r="M539" s="57"/>
      <c r="N539" s="57"/>
      <c r="O539" s="57"/>
      <c r="P539" s="57"/>
      <c r="Q539" s="57"/>
      <c r="R539" s="57"/>
      <c r="S539" s="57"/>
      <c r="T539" s="57"/>
      <c r="U539" s="57"/>
      <c r="V539" s="57"/>
      <c r="W539" s="57"/>
      <c r="X539" s="57"/>
      <c r="Y539" s="57"/>
      <c r="Z539" s="57"/>
      <c r="AA539" s="57"/>
      <c r="AB539" s="57"/>
      <c r="AC539" s="57"/>
      <c r="AD539" s="57"/>
      <c r="AE539" s="57"/>
      <c r="AF539" s="57"/>
      <c r="AG539" s="57"/>
      <c r="AH539" s="57"/>
      <c r="AI539" s="57"/>
      <c r="AJ539" s="57"/>
      <c r="AK539" s="57"/>
      <c r="AL539" s="57"/>
      <c r="AM539" s="57"/>
      <c r="AN539" s="57"/>
      <c r="AO539" s="57"/>
      <c r="AP539" s="57"/>
      <c r="AQ539" s="57"/>
      <c r="AR539" s="57"/>
      <c r="AS539" s="57"/>
      <c r="AT539" s="57"/>
      <c r="AU539" s="57"/>
      <c r="AV539" s="57"/>
      <c r="AW539" s="57"/>
      <c r="AX539" s="57"/>
      <c r="AY539" s="57"/>
      <c r="AZ539" s="57"/>
      <c r="BA539" s="57"/>
      <c r="BB539" s="57"/>
      <c r="BC539" s="57"/>
      <c r="BD539" s="57"/>
      <c r="BE539" s="57"/>
      <c r="BF539" s="57"/>
      <c r="BG539" s="57"/>
      <c r="BH539" s="57"/>
      <c r="BI539" s="57"/>
      <c r="BJ539" s="57"/>
      <c r="BK539" s="57"/>
      <c r="BL539" s="57"/>
      <c r="BM539" s="57"/>
      <c r="BN539" s="57"/>
      <c r="BO539" s="57"/>
      <c r="BP539" s="57"/>
      <c r="BQ539" s="57"/>
      <c r="BR539" s="57"/>
      <c r="BS539" s="57"/>
      <c r="BT539" s="57"/>
      <c r="BU539" s="57"/>
      <c r="BV539" s="57"/>
      <c r="BW539" s="57"/>
      <c r="BX539" s="57"/>
      <c r="BY539" s="57"/>
      <c r="BZ539" s="57"/>
      <c r="CA539" s="57"/>
      <c r="CB539" s="57"/>
      <c r="CC539" s="57"/>
      <c r="CD539" s="57"/>
      <c r="CE539" s="57"/>
      <c r="CF539" s="57"/>
      <c r="CG539" s="57"/>
      <c r="CH539" s="57"/>
      <c r="CI539" s="57"/>
      <c r="CJ539" s="57"/>
      <c r="CK539" s="57"/>
      <c r="CL539" s="57"/>
      <c r="CM539" s="57"/>
      <c r="CN539" s="57"/>
      <c r="CO539" s="57"/>
      <c r="CP539" s="57"/>
      <c r="CQ539" s="57"/>
      <c r="CR539" s="57"/>
      <c r="CS539" s="57"/>
      <c r="CT539" s="57"/>
      <c r="CU539" s="57"/>
      <c r="CV539" s="57"/>
      <c r="CW539" s="57"/>
      <c r="CX539" s="57"/>
      <c r="CY539" s="57"/>
      <c r="CZ539" s="57"/>
      <c r="DA539" s="57"/>
      <c r="DB539" s="57"/>
      <c r="DC539" s="57"/>
      <c r="DD539" s="57"/>
      <c r="DE539" s="57"/>
      <c r="DF539" s="57"/>
      <c r="DG539" s="57"/>
      <c r="DH539" s="57"/>
      <c r="DI539" s="57"/>
      <c r="DJ539" s="57"/>
      <c r="DK539" s="57"/>
      <c r="DL539" s="57"/>
      <c r="DM539" s="57"/>
      <c r="DN539" s="57"/>
      <c r="DO539" s="57"/>
      <c r="DP539" s="57"/>
      <c r="DQ539" s="57"/>
      <c r="DR539" s="57"/>
      <c r="DS539" s="57"/>
      <c r="DT539" s="57"/>
      <c r="DU539" s="57"/>
      <c r="DV539" s="101"/>
      <c r="DW539" s="57"/>
      <c r="DX539" s="57"/>
      <c r="DY539" s="57"/>
      <c r="DZ539" s="57"/>
      <c r="EA539" s="57"/>
      <c r="EB539" s="57"/>
      <c r="EC539" s="57"/>
      <c r="ED539" s="57"/>
      <c r="EE539" s="57"/>
      <c r="EF539" s="57"/>
      <c r="EG539" s="57"/>
      <c r="EH539" s="57"/>
      <c r="EI539" s="57"/>
      <c r="EJ539" s="57"/>
      <c r="EK539" s="57"/>
      <c r="EL539" s="57"/>
      <c r="EM539" s="57"/>
      <c r="EN539" s="57"/>
      <c r="EO539" s="57"/>
      <c r="EP539" s="57"/>
      <c r="EQ539" s="101"/>
      <c r="ER539" s="557"/>
    </row>
    <row r="540" spans="1:148" ht="15" customHeight="1" x14ac:dyDescent="0.25">
      <c r="A540" s="625"/>
      <c r="B540" s="1343" t="str">
        <f t="shared" si="37"/>
        <v>Desk 12</v>
      </c>
      <c r="C540" s="1348" t="str">
        <f>IF(ISBLANK(TB!C198), "", TB!C198)</f>
        <v/>
      </c>
      <c r="D540" s="1348" t="str">
        <f>IF(ISBLANK(TB!D198), "", TB!D198)</f>
        <v/>
      </c>
      <c r="E540" s="1348" t="str">
        <f>IF(ISBLANK(TB!E198), "", TB!E198)</f>
        <v/>
      </c>
      <c r="F540" s="1348" t="str">
        <f>IF(ISBLANK(TB!F198), "", TB!F198)</f>
        <v/>
      </c>
      <c r="G540" s="57"/>
      <c r="H540" s="57"/>
      <c r="I540" s="57"/>
      <c r="J540" s="57"/>
      <c r="K540" s="57"/>
      <c r="L540" s="57"/>
      <c r="M540" s="57"/>
      <c r="N540" s="57"/>
      <c r="O540" s="57"/>
      <c r="P540" s="57"/>
      <c r="Q540" s="57"/>
      <c r="R540" s="57"/>
      <c r="S540" s="57"/>
      <c r="T540" s="57"/>
      <c r="U540" s="57"/>
      <c r="V540" s="57"/>
      <c r="W540" s="57"/>
      <c r="X540" s="57"/>
      <c r="Y540" s="57"/>
      <c r="Z540" s="57"/>
      <c r="AA540" s="57"/>
      <c r="AB540" s="57"/>
      <c r="AC540" s="57"/>
      <c r="AD540" s="57"/>
      <c r="AE540" s="57"/>
      <c r="AF540" s="57"/>
      <c r="AG540" s="57"/>
      <c r="AH540" s="57"/>
      <c r="AI540" s="57"/>
      <c r="AJ540" s="57"/>
      <c r="AK540" s="57"/>
      <c r="AL540" s="57"/>
      <c r="AM540" s="57"/>
      <c r="AN540" s="57"/>
      <c r="AO540" s="57"/>
      <c r="AP540" s="57"/>
      <c r="AQ540" s="57"/>
      <c r="AR540" s="57"/>
      <c r="AS540" s="57"/>
      <c r="AT540" s="57"/>
      <c r="AU540" s="57"/>
      <c r="AV540" s="57"/>
      <c r="AW540" s="57"/>
      <c r="AX540" s="57"/>
      <c r="AY540" s="57"/>
      <c r="AZ540" s="57"/>
      <c r="BA540" s="57"/>
      <c r="BB540" s="57"/>
      <c r="BC540" s="57"/>
      <c r="BD540" s="57"/>
      <c r="BE540" s="57"/>
      <c r="BF540" s="57"/>
      <c r="BG540" s="57"/>
      <c r="BH540" s="57"/>
      <c r="BI540" s="57"/>
      <c r="BJ540" s="57"/>
      <c r="BK540" s="57"/>
      <c r="BL540" s="57"/>
      <c r="BM540" s="57"/>
      <c r="BN540" s="57"/>
      <c r="BO540" s="57"/>
      <c r="BP540" s="57"/>
      <c r="BQ540" s="57"/>
      <c r="BR540" s="57"/>
      <c r="BS540" s="57"/>
      <c r="BT540" s="57"/>
      <c r="BU540" s="57"/>
      <c r="BV540" s="57"/>
      <c r="BW540" s="57"/>
      <c r="BX540" s="57"/>
      <c r="BY540" s="57"/>
      <c r="BZ540" s="57"/>
      <c r="CA540" s="57"/>
      <c r="CB540" s="57"/>
      <c r="CC540" s="57"/>
      <c r="CD540" s="57"/>
      <c r="CE540" s="57"/>
      <c r="CF540" s="57"/>
      <c r="CG540" s="57"/>
      <c r="CH540" s="57"/>
      <c r="CI540" s="57"/>
      <c r="CJ540" s="57"/>
      <c r="CK540" s="57"/>
      <c r="CL540" s="57"/>
      <c r="CM540" s="57"/>
      <c r="CN540" s="57"/>
      <c r="CO540" s="57"/>
      <c r="CP540" s="57"/>
      <c r="CQ540" s="57"/>
      <c r="CR540" s="57"/>
      <c r="CS540" s="57"/>
      <c r="CT540" s="57"/>
      <c r="CU540" s="57"/>
      <c r="CV540" s="57"/>
      <c r="CW540" s="57"/>
      <c r="CX540" s="57"/>
      <c r="CY540" s="57"/>
      <c r="CZ540" s="57"/>
      <c r="DA540" s="57"/>
      <c r="DB540" s="57"/>
      <c r="DC540" s="57"/>
      <c r="DD540" s="57"/>
      <c r="DE540" s="57"/>
      <c r="DF540" s="57"/>
      <c r="DG540" s="57"/>
      <c r="DH540" s="57"/>
      <c r="DI540" s="57"/>
      <c r="DJ540" s="57"/>
      <c r="DK540" s="57"/>
      <c r="DL540" s="57"/>
      <c r="DM540" s="57"/>
      <c r="DN540" s="57"/>
      <c r="DO540" s="57"/>
      <c r="DP540" s="57"/>
      <c r="DQ540" s="57"/>
      <c r="DR540" s="57"/>
      <c r="DS540" s="57"/>
      <c r="DT540" s="57"/>
      <c r="DU540" s="57"/>
      <c r="DV540" s="101"/>
      <c r="DW540" s="57"/>
      <c r="DX540" s="57"/>
      <c r="DY540" s="57"/>
      <c r="DZ540" s="57"/>
      <c r="EA540" s="57"/>
      <c r="EB540" s="57"/>
      <c r="EC540" s="57"/>
      <c r="ED540" s="57"/>
      <c r="EE540" s="57"/>
      <c r="EF540" s="57"/>
      <c r="EG540" s="57"/>
      <c r="EH540" s="57"/>
      <c r="EI540" s="57"/>
      <c r="EJ540" s="57"/>
      <c r="EK540" s="57"/>
      <c r="EL540" s="57"/>
      <c r="EM540" s="57"/>
      <c r="EN540" s="57"/>
      <c r="EO540" s="57"/>
      <c r="EP540" s="57"/>
      <c r="EQ540" s="101"/>
      <c r="ER540" s="557"/>
    </row>
    <row r="541" spans="1:148" ht="15" customHeight="1" x14ac:dyDescent="0.25">
      <c r="A541" s="625"/>
      <c r="B541" s="1343" t="str">
        <f t="shared" si="37"/>
        <v>Desk 13</v>
      </c>
      <c r="C541" s="1348" t="str">
        <f>IF(ISBLANK(TB!C199), "", TB!C199)</f>
        <v/>
      </c>
      <c r="D541" s="1348" t="str">
        <f>IF(ISBLANK(TB!D199), "", TB!D199)</f>
        <v/>
      </c>
      <c r="E541" s="1348" t="str">
        <f>IF(ISBLANK(TB!E199), "", TB!E199)</f>
        <v/>
      </c>
      <c r="F541" s="1348" t="str">
        <f>IF(ISBLANK(TB!F199), "", TB!F199)</f>
        <v/>
      </c>
      <c r="G541" s="57"/>
      <c r="H541" s="57"/>
      <c r="I541" s="57"/>
      <c r="J541" s="57"/>
      <c r="K541" s="57"/>
      <c r="L541" s="57"/>
      <c r="M541" s="57"/>
      <c r="N541" s="57"/>
      <c r="O541" s="57"/>
      <c r="P541" s="57"/>
      <c r="Q541" s="57"/>
      <c r="R541" s="57"/>
      <c r="S541" s="57"/>
      <c r="T541" s="57"/>
      <c r="U541" s="57"/>
      <c r="V541" s="57"/>
      <c r="W541" s="57"/>
      <c r="X541" s="57"/>
      <c r="Y541" s="57"/>
      <c r="Z541" s="57"/>
      <c r="AA541" s="57"/>
      <c r="AB541" s="57"/>
      <c r="AC541" s="57"/>
      <c r="AD541" s="57"/>
      <c r="AE541" s="57"/>
      <c r="AF541" s="57"/>
      <c r="AG541" s="57"/>
      <c r="AH541" s="57"/>
      <c r="AI541" s="57"/>
      <c r="AJ541" s="57"/>
      <c r="AK541" s="57"/>
      <c r="AL541" s="57"/>
      <c r="AM541" s="57"/>
      <c r="AN541" s="57"/>
      <c r="AO541" s="57"/>
      <c r="AP541" s="57"/>
      <c r="AQ541" s="57"/>
      <c r="AR541" s="57"/>
      <c r="AS541" s="57"/>
      <c r="AT541" s="57"/>
      <c r="AU541" s="57"/>
      <c r="AV541" s="57"/>
      <c r="AW541" s="57"/>
      <c r="AX541" s="57"/>
      <c r="AY541" s="57"/>
      <c r="AZ541" s="57"/>
      <c r="BA541" s="57"/>
      <c r="BB541" s="57"/>
      <c r="BC541" s="57"/>
      <c r="BD541" s="57"/>
      <c r="BE541" s="57"/>
      <c r="BF541" s="57"/>
      <c r="BG541" s="57"/>
      <c r="BH541" s="57"/>
      <c r="BI541" s="57"/>
      <c r="BJ541" s="57"/>
      <c r="BK541" s="57"/>
      <c r="BL541" s="57"/>
      <c r="BM541" s="57"/>
      <c r="BN541" s="57"/>
      <c r="BO541" s="57"/>
      <c r="BP541" s="57"/>
      <c r="BQ541" s="57"/>
      <c r="BR541" s="57"/>
      <c r="BS541" s="57"/>
      <c r="BT541" s="57"/>
      <c r="BU541" s="57"/>
      <c r="BV541" s="57"/>
      <c r="BW541" s="57"/>
      <c r="BX541" s="57"/>
      <c r="BY541" s="57"/>
      <c r="BZ541" s="57"/>
      <c r="CA541" s="57"/>
      <c r="CB541" s="57"/>
      <c r="CC541" s="57"/>
      <c r="CD541" s="57"/>
      <c r="CE541" s="57"/>
      <c r="CF541" s="57"/>
      <c r="CG541" s="57"/>
      <c r="CH541" s="57"/>
      <c r="CI541" s="57"/>
      <c r="CJ541" s="57"/>
      <c r="CK541" s="57"/>
      <c r="CL541" s="57"/>
      <c r="CM541" s="57"/>
      <c r="CN541" s="57"/>
      <c r="CO541" s="57"/>
      <c r="CP541" s="57"/>
      <c r="CQ541" s="57"/>
      <c r="CR541" s="57"/>
      <c r="CS541" s="57"/>
      <c r="CT541" s="57"/>
      <c r="CU541" s="57"/>
      <c r="CV541" s="57"/>
      <c r="CW541" s="57"/>
      <c r="CX541" s="57"/>
      <c r="CY541" s="57"/>
      <c r="CZ541" s="57"/>
      <c r="DA541" s="57"/>
      <c r="DB541" s="57"/>
      <c r="DC541" s="57"/>
      <c r="DD541" s="57"/>
      <c r="DE541" s="57"/>
      <c r="DF541" s="57"/>
      <c r="DG541" s="57"/>
      <c r="DH541" s="57"/>
      <c r="DI541" s="57"/>
      <c r="DJ541" s="57"/>
      <c r="DK541" s="57"/>
      <c r="DL541" s="57"/>
      <c r="DM541" s="57"/>
      <c r="DN541" s="57"/>
      <c r="DO541" s="57"/>
      <c r="DP541" s="57"/>
      <c r="DQ541" s="57"/>
      <c r="DR541" s="57"/>
      <c r="DS541" s="57"/>
      <c r="DT541" s="57"/>
      <c r="DU541" s="57"/>
      <c r="DV541" s="101"/>
      <c r="DW541" s="57"/>
      <c r="DX541" s="57"/>
      <c r="DY541" s="57"/>
      <c r="DZ541" s="57"/>
      <c r="EA541" s="57"/>
      <c r="EB541" s="57"/>
      <c r="EC541" s="57"/>
      <c r="ED541" s="57"/>
      <c r="EE541" s="57"/>
      <c r="EF541" s="57"/>
      <c r="EG541" s="57"/>
      <c r="EH541" s="57"/>
      <c r="EI541" s="57"/>
      <c r="EJ541" s="57"/>
      <c r="EK541" s="57"/>
      <c r="EL541" s="57"/>
      <c r="EM541" s="57"/>
      <c r="EN541" s="57"/>
      <c r="EO541" s="57"/>
      <c r="EP541" s="57"/>
      <c r="EQ541" s="101"/>
      <c r="ER541" s="557"/>
    </row>
    <row r="542" spans="1:148" ht="15" customHeight="1" x14ac:dyDescent="0.25">
      <c r="A542" s="625"/>
      <c r="B542" s="1343" t="str">
        <f t="shared" si="37"/>
        <v>Desk 14</v>
      </c>
      <c r="C542" s="1348" t="str">
        <f>IF(ISBLANK(TB!C200), "", TB!C200)</f>
        <v/>
      </c>
      <c r="D542" s="1348" t="str">
        <f>IF(ISBLANK(TB!D200), "", TB!D200)</f>
        <v/>
      </c>
      <c r="E542" s="1348" t="str">
        <f>IF(ISBLANK(TB!E200), "", TB!E200)</f>
        <v/>
      </c>
      <c r="F542" s="1348" t="str">
        <f>IF(ISBLANK(TB!F200), "", TB!F200)</f>
        <v/>
      </c>
      <c r="G542" s="57"/>
      <c r="H542" s="57"/>
      <c r="I542" s="57"/>
      <c r="J542" s="57"/>
      <c r="K542" s="57"/>
      <c r="L542" s="57"/>
      <c r="M542" s="57"/>
      <c r="N542" s="57"/>
      <c r="O542" s="57"/>
      <c r="P542" s="57"/>
      <c r="Q542" s="57"/>
      <c r="R542" s="57"/>
      <c r="S542" s="57"/>
      <c r="T542" s="57"/>
      <c r="U542" s="57"/>
      <c r="V542" s="57"/>
      <c r="W542" s="57"/>
      <c r="X542" s="57"/>
      <c r="Y542" s="57"/>
      <c r="Z542" s="57"/>
      <c r="AA542" s="57"/>
      <c r="AB542" s="57"/>
      <c r="AC542" s="57"/>
      <c r="AD542" s="57"/>
      <c r="AE542" s="57"/>
      <c r="AF542" s="57"/>
      <c r="AG542" s="57"/>
      <c r="AH542" s="57"/>
      <c r="AI542" s="57"/>
      <c r="AJ542" s="57"/>
      <c r="AK542" s="57"/>
      <c r="AL542" s="57"/>
      <c r="AM542" s="57"/>
      <c r="AN542" s="57"/>
      <c r="AO542" s="57"/>
      <c r="AP542" s="57"/>
      <c r="AQ542" s="57"/>
      <c r="AR542" s="57"/>
      <c r="AS542" s="57"/>
      <c r="AT542" s="57"/>
      <c r="AU542" s="57"/>
      <c r="AV542" s="57"/>
      <c r="AW542" s="57"/>
      <c r="AX542" s="57"/>
      <c r="AY542" s="57"/>
      <c r="AZ542" s="57"/>
      <c r="BA542" s="57"/>
      <c r="BB542" s="57"/>
      <c r="BC542" s="57"/>
      <c r="BD542" s="57"/>
      <c r="BE542" s="57"/>
      <c r="BF542" s="57"/>
      <c r="BG542" s="57"/>
      <c r="BH542" s="57"/>
      <c r="BI542" s="57"/>
      <c r="BJ542" s="57"/>
      <c r="BK542" s="57"/>
      <c r="BL542" s="57"/>
      <c r="BM542" s="57"/>
      <c r="BN542" s="57"/>
      <c r="BO542" s="57"/>
      <c r="BP542" s="57"/>
      <c r="BQ542" s="57"/>
      <c r="BR542" s="57"/>
      <c r="BS542" s="57"/>
      <c r="BT542" s="57"/>
      <c r="BU542" s="57"/>
      <c r="BV542" s="57"/>
      <c r="BW542" s="57"/>
      <c r="BX542" s="57"/>
      <c r="BY542" s="57"/>
      <c r="BZ542" s="57"/>
      <c r="CA542" s="57"/>
      <c r="CB542" s="57"/>
      <c r="CC542" s="57"/>
      <c r="CD542" s="57"/>
      <c r="CE542" s="57"/>
      <c r="CF542" s="57"/>
      <c r="CG542" s="57"/>
      <c r="CH542" s="57"/>
      <c r="CI542" s="57"/>
      <c r="CJ542" s="57"/>
      <c r="CK542" s="57"/>
      <c r="CL542" s="57"/>
      <c r="CM542" s="57"/>
      <c r="CN542" s="57"/>
      <c r="CO542" s="57"/>
      <c r="CP542" s="57"/>
      <c r="CQ542" s="57"/>
      <c r="CR542" s="57"/>
      <c r="CS542" s="57"/>
      <c r="CT542" s="57"/>
      <c r="CU542" s="57"/>
      <c r="CV542" s="57"/>
      <c r="CW542" s="57"/>
      <c r="CX542" s="57"/>
      <c r="CY542" s="57"/>
      <c r="CZ542" s="57"/>
      <c r="DA542" s="57"/>
      <c r="DB542" s="57"/>
      <c r="DC542" s="57"/>
      <c r="DD542" s="57"/>
      <c r="DE542" s="57"/>
      <c r="DF542" s="57"/>
      <c r="DG542" s="57"/>
      <c r="DH542" s="57"/>
      <c r="DI542" s="57"/>
      <c r="DJ542" s="57"/>
      <c r="DK542" s="57"/>
      <c r="DL542" s="57"/>
      <c r="DM542" s="57"/>
      <c r="DN542" s="57"/>
      <c r="DO542" s="57"/>
      <c r="DP542" s="57"/>
      <c r="DQ542" s="57"/>
      <c r="DR542" s="57"/>
      <c r="DS542" s="57"/>
      <c r="DT542" s="57"/>
      <c r="DU542" s="57"/>
      <c r="DV542" s="101"/>
      <c r="DW542" s="57"/>
      <c r="DX542" s="57"/>
      <c r="DY542" s="57"/>
      <c r="DZ542" s="57"/>
      <c r="EA542" s="57"/>
      <c r="EB542" s="57"/>
      <c r="EC542" s="57"/>
      <c r="ED542" s="57"/>
      <c r="EE542" s="57"/>
      <c r="EF542" s="57"/>
      <c r="EG542" s="57"/>
      <c r="EH542" s="57"/>
      <c r="EI542" s="57"/>
      <c r="EJ542" s="57"/>
      <c r="EK542" s="57"/>
      <c r="EL542" s="57"/>
      <c r="EM542" s="57"/>
      <c r="EN542" s="57"/>
      <c r="EO542" s="57"/>
      <c r="EP542" s="57"/>
      <c r="EQ542" s="101"/>
      <c r="ER542" s="557"/>
    </row>
    <row r="543" spans="1:148" ht="15" customHeight="1" x14ac:dyDescent="0.25">
      <c r="A543" s="625"/>
      <c r="B543" s="1343" t="str">
        <f t="shared" si="37"/>
        <v>Desk 15</v>
      </c>
      <c r="C543" s="1348" t="str">
        <f>IF(ISBLANK(TB!C201), "", TB!C201)</f>
        <v/>
      </c>
      <c r="D543" s="1348" t="str">
        <f>IF(ISBLANK(TB!D201), "", TB!D201)</f>
        <v/>
      </c>
      <c r="E543" s="1348" t="str">
        <f>IF(ISBLANK(TB!E201), "", TB!E201)</f>
        <v/>
      </c>
      <c r="F543" s="1348" t="str">
        <f>IF(ISBLANK(TB!F201), "", TB!F201)</f>
        <v/>
      </c>
      <c r="G543" s="57"/>
      <c r="H543" s="57"/>
      <c r="I543" s="57"/>
      <c r="J543" s="57"/>
      <c r="K543" s="57"/>
      <c r="L543" s="57"/>
      <c r="M543" s="57"/>
      <c r="N543" s="57"/>
      <c r="O543" s="57"/>
      <c r="P543" s="57"/>
      <c r="Q543" s="57"/>
      <c r="R543" s="57"/>
      <c r="S543" s="57"/>
      <c r="T543" s="57"/>
      <c r="U543" s="57"/>
      <c r="V543" s="57"/>
      <c r="W543" s="57"/>
      <c r="X543" s="57"/>
      <c r="Y543" s="57"/>
      <c r="Z543" s="57"/>
      <c r="AA543" s="57"/>
      <c r="AB543" s="57"/>
      <c r="AC543" s="57"/>
      <c r="AD543" s="57"/>
      <c r="AE543" s="57"/>
      <c r="AF543" s="57"/>
      <c r="AG543" s="57"/>
      <c r="AH543" s="57"/>
      <c r="AI543" s="57"/>
      <c r="AJ543" s="57"/>
      <c r="AK543" s="57"/>
      <c r="AL543" s="57"/>
      <c r="AM543" s="57"/>
      <c r="AN543" s="57"/>
      <c r="AO543" s="57"/>
      <c r="AP543" s="57"/>
      <c r="AQ543" s="57"/>
      <c r="AR543" s="57"/>
      <c r="AS543" s="57"/>
      <c r="AT543" s="57"/>
      <c r="AU543" s="57"/>
      <c r="AV543" s="57"/>
      <c r="AW543" s="57"/>
      <c r="AX543" s="57"/>
      <c r="AY543" s="57"/>
      <c r="AZ543" s="57"/>
      <c r="BA543" s="57"/>
      <c r="BB543" s="57"/>
      <c r="BC543" s="57"/>
      <c r="BD543" s="57"/>
      <c r="BE543" s="57"/>
      <c r="BF543" s="57"/>
      <c r="BG543" s="57"/>
      <c r="BH543" s="57"/>
      <c r="BI543" s="57"/>
      <c r="BJ543" s="57"/>
      <c r="BK543" s="57"/>
      <c r="BL543" s="57"/>
      <c r="BM543" s="57"/>
      <c r="BN543" s="57"/>
      <c r="BO543" s="57"/>
      <c r="BP543" s="57"/>
      <c r="BQ543" s="57"/>
      <c r="BR543" s="57"/>
      <c r="BS543" s="57"/>
      <c r="BT543" s="57"/>
      <c r="BU543" s="57"/>
      <c r="BV543" s="57"/>
      <c r="BW543" s="57"/>
      <c r="BX543" s="57"/>
      <c r="BY543" s="57"/>
      <c r="BZ543" s="57"/>
      <c r="CA543" s="57"/>
      <c r="CB543" s="57"/>
      <c r="CC543" s="57"/>
      <c r="CD543" s="57"/>
      <c r="CE543" s="57"/>
      <c r="CF543" s="57"/>
      <c r="CG543" s="57"/>
      <c r="CH543" s="57"/>
      <c r="CI543" s="57"/>
      <c r="CJ543" s="57"/>
      <c r="CK543" s="57"/>
      <c r="CL543" s="57"/>
      <c r="CM543" s="57"/>
      <c r="CN543" s="57"/>
      <c r="CO543" s="57"/>
      <c r="CP543" s="57"/>
      <c r="CQ543" s="57"/>
      <c r="CR543" s="57"/>
      <c r="CS543" s="57"/>
      <c r="CT543" s="57"/>
      <c r="CU543" s="57"/>
      <c r="CV543" s="57"/>
      <c r="CW543" s="57"/>
      <c r="CX543" s="57"/>
      <c r="CY543" s="57"/>
      <c r="CZ543" s="57"/>
      <c r="DA543" s="57"/>
      <c r="DB543" s="57"/>
      <c r="DC543" s="57"/>
      <c r="DD543" s="57"/>
      <c r="DE543" s="57"/>
      <c r="DF543" s="57"/>
      <c r="DG543" s="57"/>
      <c r="DH543" s="57"/>
      <c r="DI543" s="57"/>
      <c r="DJ543" s="57"/>
      <c r="DK543" s="57"/>
      <c r="DL543" s="57"/>
      <c r="DM543" s="57"/>
      <c r="DN543" s="57"/>
      <c r="DO543" s="57"/>
      <c r="DP543" s="57"/>
      <c r="DQ543" s="57"/>
      <c r="DR543" s="57"/>
      <c r="DS543" s="57"/>
      <c r="DT543" s="57"/>
      <c r="DU543" s="57"/>
      <c r="DV543" s="101"/>
      <c r="DW543" s="57"/>
      <c r="DX543" s="57"/>
      <c r="DY543" s="57"/>
      <c r="DZ543" s="57"/>
      <c r="EA543" s="57"/>
      <c r="EB543" s="57"/>
      <c r="EC543" s="57"/>
      <c r="ED543" s="57"/>
      <c r="EE543" s="57"/>
      <c r="EF543" s="57"/>
      <c r="EG543" s="57"/>
      <c r="EH543" s="57"/>
      <c r="EI543" s="57"/>
      <c r="EJ543" s="57"/>
      <c r="EK543" s="57"/>
      <c r="EL543" s="57"/>
      <c r="EM543" s="57"/>
      <c r="EN543" s="57"/>
      <c r="EO543" s="57"/>
      <c r="EP543" s="57"/>
      <c r="EQ543" s="101"/>
      <c r="ER543" s="557"/>
    </row>
    <row r="544" spans="1:148" ht="15" customHeight="1" x14ac:dyDescent="0.25">
      <c r="A544" s="625"/>
      <c r="B544" s="1343" t="str">
        <f t="shared" si="37"/>
        <v>Desk 16</v>
      </c>
      <c r="C544" s="1348" t="str">
        <f>IF(ISBLANK(TB!C202), "", TB!C202)</f>
        <v/>
      </c>
      <c r="D544" s="1348" t="str">
        <f>IF(ISBLANK(TB!D202), "", TB!D202)</f>
        <v/>
      </c>
      <c r="E544" s="1348" t="str">
        <f>IF(ISBLANK(TB!E202), "", TB!E202)</f>
        <v/>
      </c>
      <c r="F544" s="1348" t="str">
        <f>IF(ISBLANK(TB!F202), "", TB!F202)</f>
        <v/>
      </c>
      <c r="G544" s="57"/>
      <c r="H544" s="57"/>
      <c r="I544" s="57"/>
      <c r="J544" s="57"/>
      <c r="K544" s="57"/>
      <c r="L544" s="57"/>
      <c r="M544" s="57"/>
      <c r="N544" s="57"/>
      <c r="O544" s="57"/>
      <c r="P544" s="57"/>
      <c r="Q544" s="57"/>
      <c r="R544" s="57"/>
      <c r="S544" s="57"/>
      <c r="T544" s="57"/>
      <c r="U544" s="57"/>
      <c r="V544" s="57"/>
      <c r="W544" s="57"/>
      <c r="X544" s="57"/>
      <c r="Y544" s="57"/>
      <c r="Z544" s="57"/>
      <c r="AA544" s="57"/>
      <c r="AB544" s="57"/>
      <c r="AC544" s="57"/>
      <c r="AD544" s="57"/>
      <c r="AE544" s="57"/>
      <c r="AF544" s="57"/>
      <c r="AG544" s="57"/>
      <c r="AH544" s="57"/>
      <c r="AI544" s="57"/>
      <c r="AJ544" s="57"/>
      <c r="AK544" s="57"/>
      <c r="AL544" s="57"/>
      <c r="AM544" s="57"/>
      <c r="AN544" s="57"/>
      <c r="AO544" s="57"/>
      <c r="AP544" s="57"/>
      <c r="AQ544" s="57"/>
      <c r="AR544" s="57"/>
      <c r="AS544" s="57"/>
      <c r="AT544" s="57"/>
      <c r="AU544" s="57"/>
      <c r="AV544" s="57"/>
      <c r="AW544" s="57"/>
      <c r="AX544" s="57"/>
      <c r="AY544" s="57"/>
      <c r="AZ544" s="57"/>
      <c r="BA544" s="57"/>
      <c r="BB544" s="57"/>
      <c r="BC544" s="57"/>
      <c r="BD544" s="57"/>
      <c r="BE544" s="57"/>
      <c r="BF544" s="57"/>
      <c r="BG544" s="57"/>
      <c r="BH544" s="57"/>
      <c r="BI544" s="57"/>
      <c r="BJ544" s="57"/>
      <c r="BK544" s="57"/>
      <c r="BL544" s="57"/>
      <c r="BM544" s="57"/>
      <c r="BN544" s="57"/>
      <c r="BO544" s="57"/>
      <c r="BP544" s="57"/>
      <c r="BQ544" s="57"/>
      <c r="BR544" s="57"/>
      <c r="BS544" s="57"/>
      <c r="BT544" s="57"/>
      <c r="BU544" s="57"/>
      <c r="BV544" s="57"/>
      <c r="BW544" s="57"/>
      <c r="BX544" s="57"/>
      <c r="BY544" s="57"/>
      <c r="BZ544" s="57"/>
      <c r="CA544" s="57"/>
      <c r="CB544" s="57"/>
      <c r="CC544" s="57"/>
      <c r="CD544" s="57"/>
      <c r="CE544" s="57"/>
      <c r="CF544" s="57"/>
      <c r="CG544" s="57"/>
      <c r="CH544" s="57"/>
      <c r="CI544" s="57"/>
      <c r="CJ544" s="57"/>
      <c r="CK544" s="57"/>
      <c r="CL544" s="57"/>
      <c r="CM544" s="57"/>
      <c r="CN544" s="57"/>
      <c r="CO544" s="57"/>
      <c r="CP544" s="57"/>
      <c r="CQ544" s="57"/>
      <c r="CR544" s="57"/>
      <c r="CS544" s="57"/>
      <c r="CT544" s="57"/>
      <c r="CU544" s="57"/>
      <c r="CV544" s="57"/>
      <c r="CW544" s="57"/>
      <c r="CX544" s="57"/>
      <c r="CY544" s="57"/>
      <c r="CZ544" s="57"/>
      <c r="DA544" s="57"/>
      <c r="DB544" s="57"/>
      <c r="DC544" s="57"/>
      <c r="DD544" s="57"/>
      <c r="DE544" s="57"/>
      <c r="DF544" s="57"/>
      <c r="DG544" s="57"/>
      <c r="DH544" s="57"/>
      <c r="DI544" s="57"/>
      <c r="DJ544" s="57"/>
      <c r="DK544" s="57"/>
      <c r="DL544" s="57"/>
      <c r="DM544" s="57"/>
      <c r="DN544" s="57"/>
      <c r="DO544" s="57"/>
      <c r="DP544" s="57"/>
      <c r="DQ544" s="57"/>
      <c r="DR544" s="57"/>
      <c r="DS544" s="57"/>
      <c r="DT544" s="57"/>
      <c r="DU544" s="57"/>
      <c r="DV544" s="101"/>
      <c r="DW544" s="57"/>
      <c r="DX544" s="57"/>
      <c r="DY544" s="57"/>
      <c r="DZ544" s="57"/>
      <c r="EA544" s="57"/>
      <c r="EB544" s="57"/>
      <c r="EC544" s="57"/>
      <c r="ED544" s="57"/>
      <c r="EE544" s="57"/>
      <c r="EF544" s="57"/>
      <c r="EG544" s="57"/>
      <c r="EH544" s="57"/>
      <c r="EI544" s="57"/>
      <c r="EJ544" s="57"/>
      <c r="EK544" s="57"/>
      <c r="EL544" s="57"/>
      <c r="EM544" s="57"/>
      <c r="EN544" s="57"/>
      <c r="EO544" s="57"/>
      <c r="EP544" s="57"/>
      <c r="EQ544" s="101"/>
      <c r="ER544" s="557"/>
    </row>
    <row r="545" spans="1:148" ht="15" customHeight="1" x14ac:dyDescent="0.25">
      <c r="A545" s="625"/>
      <c r="B545" s="1343" t="str">
        <f t="shared" si="37"/>
        <v>Desk 17</v>
      </c>
      <c r="C545" s="1348" t="str">
        <f>IF(ISBLANK(TB!C203), "", TB!C203)</f>
        <v/>
      </c>
      <c r="D545" s="1348" t="str">
        <f>IF(ISBLANK(TB!D203), "", TB!D203)</f>
        <v/>
      </c>
      <c r="E545" s="1348" t="str">
        <f>IF(ISBLANK(TB!E203), "", TB!E203)</f>
        <v/>
      </c>
      <c r="F545" s="1348" t="str">
        <f>IF(ISBLANK(TB!F203), "", TB!F203)</f>
        <v/>
      </c>
      <c r="G545" s="57"/>
      <c r="H545" s="57"/>
      <c r="I545" s="57"/>
      <c r="J545" s="57"/>
      <c r="K545" s="57"/>
      <c r="L545" s="57"/>
      <c r="M545" s="57"/>
      <c r="N545" s="57"/>
      <c r="O545" s="57"/>
      <c r="P545" s="57"/>
      <c r="Q545" s="57"/>
      <c r="R545" s="57"/>
      <c r="S545" s="57"/>
      <c r="T545" s="57"/>
      <c r="U545" s="57"/>
      <c r="V545" s="57"/>
      <c r="W545" s="57"/>
      <c r="X545" s="57"/>
      <c r="Y545" s="57"/>
      <c r="Z545" s="57"/>
      <c r="AA545" s="57"/>
      <c r="AB545" s="57"/>
      <c r="AC545" s="57"/>
      <c r="AD545" s="57"/>
      <c r="AE545" s="57"/>
      <c r="AF545" s="57"/>
      <c r="AG545" s="57"/>
      <c r="AH545" s="57"/>
      <c r="AI545" s="57"/>
      <c r="AJ545" s="57"/>
      <c r="AK545" s="57"/>
      <c r="AL545" s="57"/>
      <c r="AM545" s="57"/>
      <c r="AN545" s="57"/>
      <c r="AO545" s="57"/>
      <c r="AP545" s="57"/>
      <c r="AQ545" s="57"/>
      <c r="AR545" s="57"/>
      <c r="AS545" s="57"/>
      <c r="AT545" s="57"/>
      <c r="AU545" s="57"/>
      <c r="AV545" s="57"/>
      <c r="AW545" s="57"/>
      <c r="AX545" s="57"/>
      <c r="AY545" s="57"/>
      <c r="AZ545" s="57"/>
      <c r="BA545" s="57"/>
      <c r="BB545" s="57"/>
      <c r="BC545" s="57"/>
      <c r="BD545" s="57"/>
      <c r="BE545" s="57"/>
      <c r="BF545" s="57"/>
      <c r="BG545" s="57"/>
      <c r="BH545" s="57"/>
      <c r="BI545" s="57"/>
      <c r="BJ545" s="57"/>
      <c r="BK545" s="57"/>
      <c r="BL545" s="57"/>
      <c r="BM545" s="57"/>
      <c r="BN545" s="57"/>
      <c r="BO545" s="57"/>
      <c r="BP545" s="57"/>
      <c r="BQ545" s="57"/>
      <c r="BR545" s="57"/>
      <c r="BS545" s="57"/>
      <c r="BT545" s="57"/>
      <c r="BU545" s="57"/>
      <c r="BV545" s="57"/>
      <c r="BW545" s="57"/>
      <c r="BX545" s="57"/>
      <c r="BY545" s="57"/>
      <c r="BZ545" s="57"/>
      <c r="CA545" s="57"/>
      <c r="CB545" s="57"/>
      <c r="CC545" s="57"/>
      <c r="CD545" s="57"/>
      <c r="CE545" s="57"/>
      <c r="CF545" s="57"/>
      <c r="CG545" s="57"/>
      <c r="CH545" s="57"/>
      <c r="CI545" s="57"/>
      <c r="CJ545" s="57"/>
      <c r="CK545" s="57"/>
      <c r="CL545" s="57"/>
      <c r="CM545" s="57"/>
      <c r="CN545" s="57"/>
      <c r="CO545" s="57"/>
      <c r="CP545" s="57"/>
      <c r="CQ545" s="57"/>
      <c r="CR545" s="57"/>
      <c r="CS545" s="57"/>
      <c r="CT545" s="57"/>
      <c r="CU545" s="57"/>
      <c r="CV545" s="57"/>
      <c r="CW545" s="57"/>
      <c r="CX545" s="57"/>
      <c r="CY545" s="57"/>
      <c r="CZ545" s="57"/>
      <c r="DA545" s="57"/>
      <c r="DB545" s="57"/>
      <c r="DC545" s="57"/>
      <c r="DD545" s="57"/>
      <c r="DE545" s="57"/>
      <c r="DF545" s="57"/>
      <c r="DG545" s="57"/>
      <c r="DH545" s="57"/>
      <c r="DI545" s="57"/>
      <c r="DJ545" s="57"/>
      <c r="DK545" s="57"/>
      <c r="DL545" s="57"/>
      <c r="DM545" s="57"/>
      <c r="DN545" s="57"/>
      <c r="DO545" s="57"/>
      <c r="DP545" s="57"/>
      <c r="DQ545" s="57"/>
      <c r="DR545" s="57"/>
      <c r="DS545" s="57"/>
      <c r="DT545" s="57"/>
      <c r="DU545" s="57"/>
      <c r="DV545" s="101"/>
      <c r="DW545" s="57"/>
      <c r="DX545" s="57"/>
      <c r="DY545" s="57"/>
      <c r="DZ545" s="57"/>
      <c r="EA545" s="57"/>
      <c r="EB545" s="57"/>
      <c r="EC545" s="57"/>
      <c r="ED545" s="57"/>
      <c r="EE545" s="57"/>
      <c r="EF545" s="57"/>
      <c r="EG545" s="57"/>
      <c r="EH545" s="57"/>
      <c r="EI545" s="57"/>
      <c r="EJ545" s="57"/>
      <c r="EK545" s="57"/>
      <c r="EL545" s="57"/>
      <c r="EM545" s="57"/>
      <c r="EN545" s="57"/>
      <c r="EO545" s="57"/>
      <c r="EP545" s="57"/>
      <c r="EQ545" s="101"/>
      <c r="ER545" s="557"/>
    </row>
    <row r="546" spans="1:148" ht="15" customHeight="1" x14ac:dyDescent="0.25">
      <c r="A546" s="625"/>
      <c r="B546" s="1343" t="str">
        <f t="shared" si="37"/>
        <v>Desk 18</v>
      </c>
      <c r="C546" s="1348" t="str">
        <f>IF(ISBLANK(TB!C204), "", TB!C204)</f>
        <v/>
      </c>
      <c r="D546" s="1348" t="str">
        <f>IF(ISBLANK(TB!D204), "", TB!D204)</f>
        <v/>
      </c>
      <c r="E546" s="1348" t="str">
        <f>IF(ISBLANK(TB!E204), "", TB!E204)</f>
        <v/>
      </c>
      <c r="F546" s="1348" t="str">
        <f>IF(ISBLANK(TB!F204), "", TB!F204)</f>
        <v/>
      </c>
      <c r="G546" s="57"/>
      <c r="H546" s="57"/>
      <c r="I546" s="57"/>
      <c r="J546" s="57"/>
      <c r="K546" s="57"/>
      <c r="L546" s="57"/>
      <c r="M546" s="57"/>
      <c r="N546" s="57"/>
      <c r="O546" s="57"/>
      <c r="P546" s="57"/>
      <c r="Q546" s="57"/>
      <c r="R546" s="57"/>
      <c r="S546" s="57"/>
      <c r="T546" s="57"/>
      <c r="U546" s="57"/>
      <c r="V546" s="57"/>
      <c r="W546" s="57"/>
      <c r="X546" s="57"/>
      <c r="Y546" s="57"/>
      <c r="Z546" s="57"/>
      <c r="AA546" s="57"/>
      <c r="AB546" s="57"/>
      <c r="AC546" s="57"/>
      <c r="AD546" s="57"/>
      <c r="AE546" s="57"/>
      <c r="AF546" s="57"/>
      <c r="AG546" s="57"/>
      <c r="AH546" s="57"/>
      <c r="AI546" s="57"/>
      <c r="AJ546" s="57"/>
      <c r="AK546" s="57"/>
      <c r="AL546" s="57"/>
      <c r="AM546" s="57"/>
      <c r="AN546" s="57"/>
      <c r="AO546" s="57"/>
      <c r="AP546" s="57"/>
      <c r="AQ546" s="57"/>
      <c r="AR546" s="57"/>
      <c r="AS546" s="57"/>
      <c r="AT546" s="57"/>
      <c r="AU546" s="57"/>
      <c r="AV546" s="57"/>
      <c r="AW546" s="57"/>
      <c r="AX546" s="57"/>
      <c r="AY546" s="57"/>
      <c r="AZ546" s="57"/>
      <c r="BA546" s="57"/>
      <c r="BB546" s="57"/>
      <c r="BC546" s="57"/>
      <c r="BD546" s="57"/>
      <c r="BE546" s="57"/>
      <c r="BF546" s="57"/>
      <c r="BG546" s="57"/>
      <c r="BH546" s="57"/>
      <c r="BI546" s="57"/>
      <c r="BJ546" s="57"/>
      <c r="BK546" s="57"/>
      <c r="BL546" s="57"/>
      <c r="BM546" s="57"/>
      <c r="BN546" s="57"/>
      <c r="BO546" s="57"/>
      <c r="BP546" s="57"/>
      <c r="BQ546" s="57"/>
      <c r="BR546" s="57"/>
      <c r="BS546" s="57"/>
      <c r="BT546" s="57"/>
      <c r="BU546" s="57"/>
      <c r="BV546" s="57"/>
      <c r="BW546" s="57"/>
      <c r="BX546" s="57"/>
      <c r="BY546" s="57"/>
      <c r="BZ546" s="57"/>
      <c r="CA546" s="57"/>
      <c r="CB546" s="57"/>
      <c r="CC546" s="57"/>
      <c r="CD546" s="57"/>
      <c r="CE546" s="57"/>
      <c r="CF546" s="57"/>
      <c r="CG546" s="57"/>
      <c r="CH546" s="57"/>
      <c r="CI546" s="57"/>
      <c r="CJ546" s="57"/>
      <c r="CK546" s="57"/>
      <c r="CL546" s="57"/>
      <c r="CM546" s="57"/>
      <c r="CN546" s="57"/>
      <c r="CO546" s="57"/>
      <c r="CP546" s="57"/>
      <c r="CQ546" s="57"/>
      <c r="CR546" s="57"/>
      <c r="CS546" s="57"/>
      <c r="CT546" s="57"/>
      <c r="CU546" s="57"/>
      <c r="CV546" s="57"/>
      <c r="CW546" s="57"/>
      <c r="CX546" s="57"/>
      <c r="CY546" s="57"/>
      <c r="CZ546" s="57"/>
      <c r="DA546" s="57"/>
      <c r="DB546" s="57"/>
      <c r="DC546" s="57"/>
      <c r="DD546" s="57"/>
      <c r="DE546" s="57"/>
      <c r="DF546" s="57"/>
      <c r="DG546" s="57"/>
      <c r="DH546" s="57"/>
      <c r="DI546" s="57"/>
      <c r="DJ546" s="57"/>
      <c r="DK546" s="57"/>
      <c r="DL546" s="57"/>
      <c r="DM546" s="57"/>
      <c r="DN546" s="57"/>
      <c r="DO546" s="57"/>
      <c r="DP546" s="57"/>
      <c r="DQ546" s="57"/>
      <c r="DR546" s="57"/>
      <c r="DS546" s="57"/>
      <c r="DT546" s="57"/>
      <c r="DU546" s="57"/>
      <c r="DV546" s="101"/>
      <c r="DW546" s="57"/>
      <c r="DX546" s="57"/>
      <c r="DY546" s="57"/>
      <c r="DZ546" s="57"/>
      <c r="EA546" s="57"/>
      <c r="EB546" s="57"/>
      <c r="EC546" s="57"/>
      <c r="ED546" s="57"/>
      <c r="EE546" s="57"/>
      <c r="EF546" s="57"/>
      <c r="EG546" s="57"/>
      <c r="EH546" s="57"/>
      <c r="EI546" s="57"/>
      <c r="EJ546" s="57"/>
      <c r="EK546" s="57"/>
      <c r="EL546" s="57"/>
      <c r="EM546" s="57"/>
      <c r="EN546" s="57"/>
      <c r="EO546" s="57"/>
      <c r="EP546" s="57"/>
      <c r="EQ546" s="101"/>
      <c r="ER546" s="557"/>
    </row>
    <row r="547" spans="1:148" ht="15" customHeight="1" x14ac:dyDescent="0.25">
      <c r="A547" s="625"/>
      <c r="B547" s="1343" t="str">
        <f t="shared" si="37"/>
        <v>Desk 19</v>
      </c>
      <c r="C547" s="1348" t="str">
        <f>IF(ISBLANK(TB!C205), "", TB!C205)</f>
        <v/>
      </c>
      <c r="D547" s="1348" t="str">
        <f>IF(ISBLANK(TB!D205), "", TB!D205)</f>
        <v/>
      </c>
      <c r="E547" s="1348" t="str">
        <f>IF(ISBLANK(TB!E205), "", TB!E205)</f>
        <v/>
      </c>
      <c r="F547" s="1348" t="str">
        <f>IF(ISBLANK(TB!F205), "", TB!F205)</f>
        <v/>
      </c>
      <c r="G547" s="57"/>
      <c r="H547" s="57"/>
      <c r="I547" s="57"/>
      <c r="J547" s="57"/>
      <c r="K547" s="57"/>
      <c r="L547" s="57"/>
      <c r="M547" s="57"/>
      <c r="N547" s="57"/>
      <c r="O547" s="57"/>
      <c r="P547" s="57"/>
      <c r="Q547" s="57"/>
      <c r="R547" s="57"/>
      <c r="S547" s="57"/>
      <c r="T547" s="57"/>
      <c r="U547" s="57"/>
      <c r="V547" s="57"/>
      <c r="W547" s="57"/>
      <c r="X547" s="57"/>
      <c r="Y547" s="57"/>
      <c r="Z547" s="57"/>
      <c r="AA547" s="57"/>
      <c r="AB547" s="57"/>
      <c r="AC547" s="57"/>
      <c r="AD547" s="57"/>
      <c r="AE547" s="57"/>
      <c r="AF547" s="57"/>
      <c r="AG547" s="57"/>
      <c r="AH547" s="57"/>
      <c r="AI547" s="57"/>
      <c r="AJ547" s="57"/>
      <c r="AK547" s="57"/>
      <c r="AL547" s="57"/>
      <c r="AM547" s="57"/>
      <c r="AN547" s="57"/>
      <c r="AO547" s="57"/>
      <c r="AP547" s="57"/>
      <c r="AQ547" s="57"/>
      <c r="AR547" s="57"/>
      <c r="AS547" s="57"/>
      <c r="AT547" s="57"/>
      <c r="AU547" s="57"/>
      <c r="AV547" s="57"/>
      <c r="AW547" s="57"/>
      <c r="AX547" s="57"/>
      <c r="AY547" s="57"/>
      <c r="AZ547" s="57"/>
      <c r="BA547" s="57"/>
      <c r="BB547" s="57"/>
      <c r="BC547" s="57"/>
      <c r="BD547" s="57"/>
      <c r="BE547" s="57"/>
      <c r="BF547" s="57"/>
      <c r="BG547" s="57"/>
      <c r="BH547" s="57"/>
      <c r="BI547" s="57"/>
      <c r="BJ547" s="57"/>
      <c r="BK547" s="57"/>
      <c r="BL547" s="57"/>
      <c r="BM547" s="57"/>
      <c r="BN547" s="57"/>
      <c r="BO547" s="57"/>
      <c r="BP547" s="57"/>
      <c r="BQ547" s="57"/>
      <c r="BR547" s="57"/>
      <c r="BS547" s="57"/>
      <c r="BT547" s="57"/>
      <c r="BU547" s="57"/>
      <c r="BV547" s="57"/>
      <c r="BW547" s="57"/>
      <c r="BX547" s="57"/>
      <c r="BY547" s="57"/>
      <c r="BZ547" s="57"/>
      <c r="CA547" s="57"/>
      <c r="CB547" s="57"/>
      <c r="CC547" s="57"/>
      <c r="CD547" s="57"/>
      <c r="CE547" s="57"/>
      <c r="CF547" s="57"/>
      <c r="CG547" s="57"/>
      <c r="CH547" s="57"/>
      <c r="CI547" s="57"/>
      <c r="CJ547" s="57"/>
      <c r="CK547" s="57"/>
      <c r="CL547" s="57"/>
      <c r="CM547" s="57"/>
      <c r="CN547" s="57"/>
      <c r="CO547" s="57"/>
      <c r="CP547" s="57"/>
      <c r="CQ547" s="57"/>
      <c r="CR547" s="57"/>
      <c r="CS547" s="57"/>
      <c r="CT547" s="57"/>
      <c r="CU547" s="57"/>
      <c r="CV547" s="57"/>
      <c r="CW547" s="57"/>
      <c r="CX547" s="57"/>
      <c r="CY547" s="57"/>
      <c r="CZ547" s="57"/>
      <c r="DA547" s="57"/>
      <c r="DB547" s="57"/>
      <c r="DC547" s="57"/>
      <c r="DD547" s="57"/>
      <c r="DE547" s="57"/>
      <c r="DF547" s="57"/>
      <c r="DG547" s="57"/>
      <c r="DH547" s="57"/>
      <c r="DI547" s="57"/>
      <c r="DJ547" s="57"/>
      <c r="DK547" s="57"/>
      <c r="DL547" s="57"/>
      <c r="DM547" s="57"/>
      <c r="DN547" s="57"/>
      <c r="DO547" s="57"/>
      <c r="DP547" s="57"/>
      <c r="DQ547" s="57"/>
      <c r="DR547" s="57"/>
      <c r="DS547" s="57"/>
      <c r="DT547" s="57"/>
      <c r="DU547" s="57"/>
      <c r="DV547" s="101"/>
      <c r="DW547" s="57"/>
      <c r="DX547" s="57"/>
      <c r="DY547" s="57"/>
      <c r="DZ547" s="57"/>
      <c r="EA547" s="57"/>
      <c r="EB547" s="57"/>
      <c r="EC547" s="57"/>
      <c r="ED547" s="57"/>
      <c r="EE547" s="57"/>
      <c r="EF547" s="57"/>
      <c r="EG547" s="57"/>
      <c r="EH547" s="57"/>
      <c r="EI547" s="57"/>
      <c r="EJ547" s="57"/>
      <c r="EK547" s="57"/>
      <c r="EL547" s="57"/>
      <c r="EM547" s="57"/>
      <c r="EN547" s="57"/>
      <c r="EO547" s="57"/>
      <c r="EP547" s="57"/>
      <c r="EQ547" s="101"/>
      <c r="ER547" s="557"/>
    </row>
    <row r="548" spans="1:148" ht="15" customHeight="1" x14ac:dyDescent="0.25">
      <c r="A548" s="625"/>
      <c r="B548" s="1343" t="str">
        <f t="shared" si="37"/>
        <v>Desk 20</v>
      </c>
      <c r="C548" s="1348" t="str">
        <f>IF(ISBLANK(TB!C206), "", TB!C206)</f>
        <v/>
      </c>
      <c r="D548" s="1348" t="str">
        <f>IF(ISBLANK(TB!D206), "", TB!D206)</f>
        <v/>
      </c>
      <c r="E548" s="1348" t="str">
        <f>IF(ISBLANK(TB!E206), "", TB!E206)</f>
        <v/>
      </c>
      <c r="F548" s="1348" t="str">
        <f>IF(ISBLANK(TB!F206), "", TB!F206)</f>
        <v/>
      </c>
      <c r="G548" s="57"/>
      <c r="H548" s="57"/>
      <c r="I548" s="57"/>
      <c r="J548" s="57"/>
      <c r="K548" s="57"/>
      <c r="L548" s="57"/>
      <c r="M548" s="57"/>
      <c r="N548" s="57"/>
      <c r="O548" s="57"/>
      <c r="P548" s="57"/>
      <c r="Q548" s="57"/>
      <c r="R548" s="57"/>
      <c r="S548" s="57"/>
      <c r="T548" s="57"/>
      <c r="U548" s="57"/>
      <c r="V548" s="57"/>
      <c r="W548" s="57"/>
      <c r="X548" s="57"/>
      <c r="Y548" s="57"/>
      <c r="Z548" s="57"/>
      <c r="AA548" s="57"/>
      <c r="AB548" s="57"/>
      <c r="AC548" s="57"/>
      <c r="AD548" s="57"/>
      <c r="AE548" s="57"/>
      <c r="AF548" s="57"/>
      <c r="AG548" s="57"/>
      <c r="AH548" s="57"/>
      <c r="AI548" s="57"/>
      <c r="AJ548" s="57"/>
      <c r="AK548" s="57"/>
      <c r="AL548" s="57"/>
      <c r="AM548" s="57"/>
      <c r="AN548" s="57"/>
      <c r="AO548" s="57"/>
      <c r="AP548" s="57"/>
      <c r="AQ548" s="57"/>
      <c r="AR548" s="57"/>
      <c r="AS548" s="57"/>
      <c r="AT548" s="57"/>
      <c r="AU548" s="57"/>
      <c r="AV548" s="57"/>
      <c r="AW548" s="57"/>
      <c r="AX548" s="57"/>
      <c r="AY548" s="57"/>
      <c r="AZ548" s="57"/>
      <c r="BA548" s="57"/>
      <c r="BB548" s="57"/>
      <c r="BC548" s="57"/>
      <c r="BD548" s="57"/>
      <c r="BE548" s="57"/>
      <c r="BF548" s="57"/>
      <c r="BG548" s="57"/>
      <c r="BH548" s="57"/>
      <c r="BI548" s="57"/>
      <c r="BJ548" s="57"/>
      <c r="BK548" s="57"/>
      <c r="BL548" s="57"/>
      <c r="BM548" s="57"/>
      <c r="BN548" s="57"/>
      <c r="BO548" s="57"/>
      <c r="BP548" s="57"/>
      <c r="BQ548" s="57"/>
      <c r="BR548" s="57"/>
      <c r="BS548" s="57"/>
      <c r="BT548" s="57"/>
      <c r="BU548" s="57"/>
      <c r="BV548" s="57"/>
      <c r="BW548" s="57"/>
      <c r="BX548" s="57"/>
      <c r="BY548" s="57"/>
      <c r="BZ548" s="57"/>
      <c r="CA548" s="57"/>
      <c r="CB548" s="57"/>
      <c r="CC548" s="57"/>
      <c r="CD548" s="57"/>
      <c r="CE548" s="57"/>
      <c r="CF548" s="57"/>
      <c r="CG548" s="57"/>
      <c r="CH548" s="57"/>
      <c r="CI548" s="57"/>
      <c r="CJ548" s="57"/>
      <c r="CK548" s="57"/>
      <c r="CL548" s="57"/>
      <c r="CM548" s="57"/>
      <c r="CN548" s="57"/>
      <c r="CO548" s="57"/>
      <c r="CP548" s="57"/>
      <c r="CQ548" s="57"/>
      <c r="CR548" s="57"/>
      <c r="CS548" s="57"/>
      <c r="CT548" s="57"/>
      <c r="CU548" s="57"/>
      <c r="CV548" s="57"/>
      <c r="CW548" s="57"/>
      <c r="CX548" s="57"/>
      <c r="CY548" s="57"/>
      <c r="CZ548" s="57"/>
      <c r="DA548" s="57"/>
      <c r="DB548" s="57"/>
      <c r="DC548" s="57"/>
      <c r="DD548" s="57"/>
      <c r="DE548" s="57"/>
      <c r="DF548" s="57"/>
      <c r="DG548" s="57"/>
      <c r="DH548" s="57"/>
      <c r="DI548" s="57"/>
      <c r="DJ548" s="57"/>
      <c r="DK548" s="57"/>
      <c r="DL548" s="57"/>
      <c r="DM548" s="57"/>
      <c r="DN548" s="57"/>
      <c r="DO548" s="57"/>
      <c r="DP548" s="57"/>
      <c r="DQ548" s="57"/>
      <c r="DR548" s="57"/>
      <c r="DS548" s="57"/>
      <c r="DT548" s="57"/>
      <c r="DU548" s="57"/>
      <c r="DV548" s="101"/>
      <c r="DW548" s="57"/>
      <c r="DX548" s="57"/>
      <c r="DY548" s="57"/>
      <c r="DZ548" s="57"/>
      <c r="EA548" s="57"/>
      <c r="EB548" s="57"/>
      <c r="EC548" s="57"/>
      <c r="ED548" s="57"/>
      <c r="EE548" s="57"/>
      <c r="EF548" s="57"/>
      <c r="EG548" s="57"/>
      <c r="EH548" s="57"/>
      <c r="EI548" s="57"/>
      <c r="EJ548" s="57"/>
      <c r="EK548" s="57"/>
      <c r="EL548" s="57"/>
      <c r="EM548" s="57"/>
      <c r="EN548" s="57"/>
      <c r="EO548" s="57"/>
      <c r="EP548" s="57"/>
      <c r="EQ548" s="101"/>
      <c r="ER548" s="557"/>
    </row>
    <row r="549" spans="1:148" ht="15" customHeight="1" x14ac:dyDescent="0.25">
      <c r="A549" s="625"/>
      <c r="B549" s="1343" t="str">
        <f t="shared" si="37"/>
        <v>Desk 21</v>
      </c>
      <c r="C549" s="1348" t="str">
        <f>IF(ISBLANK(TB!C207), "", TB!C207)</f>
        <v/>
      </c>
      <c r="D549" s="1348" t="str">
        <f>IF(ISBLANK(TB!D207), "", TB!D207)</f>
        <v/>
      </c>
      <c r="E549" s="1348" t="str">
        <f>IF(ISBLANK(TB!E207), "", TB!E207)</f>
        <v/>
      </c>
      <c r="F549" s="1348" t="str">
        <f>IF(ISBLANK(TB!F207), "", TB!F207)</f>
        <v/>
      </c>
      <c r="G549" s="57"/>
      <c r="H549" s="57"/>
      <c r="I549" s="57"/>
      <c r="J549" s="57"/>
      <c r="K549" s="57"/>
      <c r="L549" s="57"/>
      <c r="M549" s="57"/>
      <c r="N549" s="57"/>
      <c r="O549" s="57"/>
      <c r="P549" s="57"/>
      <c r="Q549" s="57"/>
      <c r="R549" s="57"/>
      <c r="S549" s="57"/>
      <c r="T549" s="57"/>
      <c r="U549" s="57"/>
      <c r="V549" s="57"/>
      <c r="W549" s="57"/>
      <c r="X549" s="57"/>
      <c r="Y549" s="57"/>
      <c r="Z549" s="57"/>
      <c r="AA549" s="57"/>
      <c r="AB549" s="57"/>
      <c r="AC549" s="57"/>
      <c r="AD549" s="57"/>
      <c r="AE549" s="57"/>
      <c r="AF549" s="57"/>
      <c r="AG549" s="57"/>
      <c r="AH549" s="57"/>
      <c r="AI549" s="57"/>
      <c r="AJ549" s="57"/>
      <c r="AK549" s="57"/>
      <c r="AL549" s="57"/>
      <c r="AM549" s="57"/>
      <c r="AN549" s="57"/>
      <c r="AO549" s="57"/>
      <c r="AP549" s="57"/>
      <c r="AQ549" s="57"/>
      <c r="AR549" s="57"/>
      <c r="AS549" s="57"/>
      <c r="AT549" s="57"/>
      <c r="AU549" s="57"/>
      <c r="AV549" s="57"/>
      <c r="AW549" s="57"/>
      <c r="AX549" s="57"/>
      <c r="AY549" s="57"/>
      <c r="AZ549" s="57"/>
      <c r="BA549" s="57"/>
      <c r="BB549" s="57"/>
      <c r="BC549" s="57"/>
      <c r="BD549" s="57"/>
      <c r="BE549" s="57"/>
      <c r="BF549" s="57"/>
      <c r="BG549" s="57"/>
      <c r="BH549" s="57"/>
      <c r="BI549" s="57"/>
      <c r="BJ549" s="57"/>
      <c r="BK549" s="57"/>
      <c r="BL549" s="57"/>
      <c r="BM549" s="57"/>
      <c r="BN549" s="57"/>
      <c r="BO549" s="57"/>
      <c r="BP549" s="57"/>
      <c r="BQ549" s="57"/>
      <c r="BR549" s="57"/>
      <c r="BS549" s="57"/>
      <c r="BT549" s="57"/>
      <c r="BU549" s="57"/>
      <c r="BV549" s="57"/>
      <c r="BW549" s="57"/>
      <c r="BX549" s="57"/>
      <c r="BY549" s="57"/>
      <c r="BZ549" s="57"/>
      <c r="CA549" s="57"/>
      <c r="CB549" s="57"/>
      <c r="CC549" s="57"/>
      <c r="CD549" s="57"/>
      <c r="CE549" s="57"/>
      <c r="CF549" s="57"/>
      <c r="CG549" s="57"/>
      <c r="CH549" s="57"/>
      <c r="CI549" s="57"/>
      <c r="CJ549" s="57"/>
      <c r="CK549" s="57"/>
      <c r="CL549" s="57"/>
      <c r="CM549" s="57"/>
      <c r="CN549" s="57"/>
      <c r="CO549" s="57"/>
      <c r="CP549" s="57"/>
      <c r="CQ549" s="57"/>
      <c r="CR549" s="57"/>
      <c r="CS549" s="57"/>
      <c r="CT549" s="57"/>
      <c r="CU549" s="57"/>
      <c r="CV549" s="57"/>
      <c r="CW549" s="57"/>
      <c r="CX549" s="57"/>
      <c r="CY549" s="57"/>
      <c r="CZ549" s="57"/>
      <c r="DA549" s="57"/>
      <c r="DB549" s="57"/>
      <c r="DC549" s="57"/>
      <c r="DD549" s="57"/>
      <c r="DE549" s="57"/>
      <c r="DF549" s="57"/>
      <c r="DG549" s="57"/>
      <c r="DH549" s="57"/>
      <c r="DI549" s="57"/>
      <c r="DJ549" s="57"/>
      <c r="DK549" s="57"/>
      <c r="DL549" s="57"/>
      <c r="DM549" s="57"/>
      <c r="DN549" s="57"/>
      <c r="DO549" s="57"/>
      <c r="DP549" s="57"/>
      <c r="DQ549" s="57"/>
      <c r="DR549" s="57"/>
      <c r="DS549" s="57"/>
      <c r="DT549" s="57"/>
      <c r="DU549" s="57"/>
      <c r="DV549" s="101"/>
      <c r="DW549" s="57"/>
      <c r="DX549" s="57"/>
      <c r="DY549" s="57"/>
      <c r="DZ549" s="57"/>
      <c r="EA549" s="57"/>
      <c r="EB549" s="57"/>
      <c r="EC549" s="57"/>
      <c r="ED549" s="57"/>
      <c r="EE549" s="57"/>
      <c r="EF549" s="57"/>
      <c r="EG549" s="57"/>
      <c r="EH549" s="57"/>
      <c r="EI549" s="57"/>
      <c r="EJ549" s="57"/>
      <c r="EK549" s="57"/>
      <c r="EL549" s="57"/>
      <c r="EM549" s="57"/>
      <c r="EN549" s="57"/>
      <c r="EO549" s="57"/>
      <c r="EP549" s="57"/>
      <c r="EQ549" s="101"/>
      <c r="ER549" s="557"/>
    </row>
    <row r="550" spans="1:148" ht="15" customHeight="1" x14ac:dyDescent="0.25">
      <c r="A550" s="625"/>
      <c r="B550" s="1343" t="str">
        <f t="shared" si="37"/>
        <v>Desk 22</v>
      </c>
      <c r="C550" s="1348" t="str">
        <f>IF(ISBLANK(TB!C208), "", TB!C208)</f>
        <v/>
      </c>
      <c r="D550" s="1348" t="str">
        <f>IF(ISBLANK(TB!D208), "", TB!D208)</f>
        <v/>
      </c>
      <c r="E550" s="1348" t="str">
        <f>IF(ISBLANK(TB!E208), "", TB!E208)</f>
        <v/>
      </c>
      <c r="F550" s="1348" t="str">
        <f>IF(ISBLANK(TB!F208), "", TB!F208)</f>
        <v/>
      </c>
      <c r="G550" s="57"/>
      <c r="H550" s="57"/>
      <c r="I550" s="57"/>
      <c r="J550" s="57"/>
      <c r="K550" s="57"/>
      <c r="L550" s="57"/>
      <c r="M550" s="57"/>
      <c r="N550" s="57"/>
      <c r="O550" s="57"/>
      <c r="P550" s="57"/>
      <c r="Q550" s="57"/>
      <c r="R550" s="57"/>
      <c r="S550" s="57"/>
      <c r="T550" s="57"/>
      <c r="U550" s="57"/>
      <c r="V550" s="57"/>
      <c r="W550" s="57"/>
      <c r="X550" s="57"/>
      <c r="Y550" s="57"/>
      <c r="Z550" s="57"/>
      <c r="AA550" s="57"/>
      <c r="AB550" s="57"/>
      <c r="AC550" s="57"/>
      <c r="AD550" s="57"/>
      <c r="AE550" s="57"/>
      <c r="AF550" s="57"/>
      <c r="AG550" s="57"/>
      <c r="AH550" s="57"/>
      <c r="AI550" s="57"/>
      <c r="AJ550" s="57"/>
      <c r="AK550" s="57"/>
      <c r="AL550" s="57"/>
      <c r="AM550" s="57"/>
      <c r="AN550" s="57"/>
      <c r="AO550" s="57"/>
      <c r="AP550" s="57"/>
      <c r="AQ550" s="57"/>
      <c r="AR550" s="57"/>
      <c r="AS550" s="57"/>
      <c r="AT550" s="57"/>
      <c r="AU550" s="57"/>
      <c r="AV550" s="57"/>
      <c r="AW550" s="57"/>
      <c r="AX550" s="57"/>
      <c r="AY550" s="57"/>
      <c r="AZ550" s="57"/>
      <c r="BA550" s="57"/>
      <c r="BB550" s="57"/>
      <c r="BC550" s="57"/>
      <c r="BD550" s="57"/>
      <c r="BE550" s="57"/>
      <c r="BF550" s="57"/>
      <c r="BG550" s="57"/>
      <c r="BH550" s="57"/>
      <c r="BI550" s="57"/>
      <c r="BJ550" s="57"/>
      <c r="BK550" s="57"/>
      <c r="BL550" s="57"/>
      <c r="BM550" s="57"/>
      <c r="BN550" s="57"/>
      <c r="BO550" s="57"/>
      <c r="BP550" s="57"/>
      <c r="BQ550" s="57"/>
      <c r="BR550" s="57"/>
      <c r="BS550" s="57"/>
      <c r="BT550" s="57"/>
      <c r="BU550" s="57"/>
      <c r="BV550" s="57"/>
      <c r="BW550" s="57"/>
      <c r="BX550" s="57"/>
      <c r="BY550" s="57"/>
      <c r="BZ550" s="57"/>
      <c r="CA550" s="57"/>
      <c r="CB550" s="57"/>
      <c r="CC550" s="57"/>
      <c r="CD550" s="57"/>
      <c r="CE550" s="57"/>
      <c r="CF550" s="57"/>
      <c r="CG550" s="57"/>
      <c r="CH550" s="57"/>
      <c r="CI550" s="57"/>
      <c r="CJ550" s="57"/>
      <c r="CK550" s="57"/>
      <c r="CL550" s="57"/>
      <c r="CM550" s="57"/>
      <c r="CN550" s="57"/>
      <c r="CO550" s="57"/>
      <c r="CP550" s="57"/>
      <c r="CQ550" s="57"/>
      <c r="CR550" s="57"/>
      <c r="CS550" s="57"/>
      <c r="CT550" s="57"/>
      <c r="CU550" s="57"/>
      <c r="CV550" s="57"/>
      <c r="CW550" s="57"/>
      <c r="CX550" s="57"/>
      <c r="CY550" s="57"/>
      <c r="CZ550" s="57"/>
      <c r="DA550" s="57"/>
      <c r="DB550" s="57"/>
      <c r="DC550" s="57"/>
      <c r="DD550" s="57"/>
      <c r="DE550" s="57"/>
      <c r="DF550" s="57"/>
      <c r="DG550" s="57"/>
      <c r="DH550" s="57"/>
      <c r="DI550" s="57"/>
      <c r="DJ550" s="57"/>
      <c r="DK550" s="57"/>
      <c r="DL550" s="57"/>
      <c r="DM550" s="57"/>
      <c r="DN550" s="57"/>
      <c r="DO550" s="57"/>
      <c r="DP550" s="57"/>
      <c r="DQ550" s="57"/>
      <c r="DR550" s="57"/>
      <c r="DS550" s="57"/>
      <c r="DT550" s="57"/>
      <c r="DU550" s="57"/>
      <c r="DV550" s="101"/>
      <c r="DW550" s="57"/>
      <c r="DX550" s="57"/>
      <c r="DY550" s="57"/>
      <c r="DZ550" s="57"/>
      <c r="EA550" s="57"/>
      <c r="EB550" s="57"/>
      <c r="EC550" s="57"/>
      <c r="ED550" s="57"/>
      <c r="EE550" s="57"/>
      <c r="EF550" s="57"/>
      <c r="EG550" s="57"/>
      <c r="EH550" s="57"/>
      <c r="EI550" s="57"/>
      <c r="EJ550" s="57"/>
      <c r="EK550" s="57"/>
      <c r="EL550" s="57"/>
      <c r="EM550" s="57"/>
      <c r="EN550" s="57"/>
      <c r="EO550" s="57"/>
      <c r="EP550" s="57"/>
      <c r="EQ550" s="101"/>
      <c r="ER550" s="557"/>
    </row>
    <row r="551" spans="1:148" ht="15" customHeight="1" x14ac:dyDescent="0.25">
      <c r="A551" s="625"/>
      <c r="B551" s="1343" t="str">
        <f t="shared" si="37"/>
        <v>Desk 23</v>
      </c>
      <c r="C551" s="1348" t="str">
        <f>IF(ISBLANK(TB!C209), "", TB!C209)</f>
        <v/>
      </c>
      <c r="D551" s="1348" t="str">
        <f>IF(ISBLANK(TB!D209), "", TB!D209)</f>
        <v/>
      </c>
      <c r="E551" s="1348" t="str">
        <f>IF(ISBLANK(TB!E209), "", TB!E209)</f>
        <v/>
      </c>
      <c r="F551" s="1348" t="str">
        <f>IF(ISBLANK(TB!F209), "", TB!F209)</f>
        <v/>
      </c>
      <c r="G551" s="57"/>
      <c r="H551" s="57"/>
      <c r="I551" s="57"/>
      <c r="J551" s="57"/>
      <c r="K551" s="57"/>
      <c r="L551" s="57"/>
      <c r="M551" s="57"/>
      <c r="N551" s="57"/>
      <c r="O551" s="57"/>
      <c r="P551" s="57"/>
      <c r="Q551" s="57"/>
      <c r="R551" s="57"/>
      <c r="S551" s="57"/>
      <c r="T551" s="57"/>
      <c r="U551" s="57"/>
      <c r="V551" s="57"/>
      <c r="W551" s="57"/>
      <c r="X551" s="57"/>
      <c r="Y551" s="57"/>
      <c r="Z551" s="57"/>
      <c r="AA551" s="57"/>
      <c r="AB551" s="57"/>
      <c r="AC551" s="57"/>
      <c r="AD551" s="57"/>
      <c r="AE551" s="57"/>
      <c r="AF551" s="57"/>
      <c r="AG551" s="57"/>
      <c r="AH551" s="57"/>
      <c r="AI551" s="57"/>
      <c r="AJ551" s="57"/>
      <c r="AK551" s="57"/>
      <c r="AL551" s="57"/>
      <c r="AM551" s="57"/>
      <c r="AN551" s="57"/>
      <c r="AO551" s="57"/>
      <c r="AP551" s="57"/>
      <c r="AQ551" s="57"/>
      <c r="AR551" s="57"/>
      <c r="AS551" s="57"/>
      <c r="AT551" s="57"/>
      <c r="AU551" s="57"/>
      <c r="AV551" s="57"/>
      <c r="AW551" s="57"/>
      <c r="AX551" s="57"/>
      <c r="AY551" s="57"/>
      <c r="AZ551" s="57"/>
      <c r="BA551" s="57"/>
      <c r="BB551" s="57"/>
      <c r="BC551" s="57"/>
      <c r="BD551" s="57"/>
      <c r="BE551" s="57"/>
      <c r="BF551" s="57"/>
      <c r="BG551" s="57"/>
      <c r="BH551" s="57"/>
      <c r="BI551" s="57"/>
      <c r="BJ551" s="57"/>
      <c r="BK551" s="57"/>
      <c r="BL551" s="57"/>
      <c r="BM551" s="57"/>
      <c r="BN551" s="57"/>
      <c r="BO551" s="57"/>
      <c r="BP551" s="57"/>
      <c r="BQ551" s="57"/>
      <c r="BR551" s="57"/>
      <c r="BS551" s="57"/>
      <c r="BT551" s="57"/>
      <c r="BU551" s="57"/>
      <c r="BV551" s="57"/>
      <c r="BW551" s="57"/>
      <c r="BX551" s="57"/>
      <c r="BY551" s="57"/>
      <c r="BZ551" s="57"/>
      <c r="CA551" s="57"/>
      <c r="CB551" s="57"/>
      <c r="CC551" s="57"/>
      <c r="CD551" s="57"/>
      <c r="CE551" s="57"/>
      <c r="CF551" s="57"/>
      <c r="CG551" s="57"/>
      <c r="CH551" s="57"/>
      <c r="CI551" s="57"/>
      <c r="CJ551" s="57"/>
      <c r="CK551" s="57"/>
      <c r="CL551" s="57"/>
      <c r="CM551" s="57"/>
      <c r="CN551" s="57"/>
      <c r="CO551" s="57"/>
      <c r="CP551" s="57"/>
      <c r="CQ551" s="57"/>
      <c r="CR551" s="57"/>
      <c r="CS551" s="57"/>
      <c r="CT551" s="57"/>
      <c r="CU551" s="57"/>
      <c r="CV551" s="57"/>
      <c r="CW551" s="57"/>
      <c r="CX551" s="57"/>
      <c r="CY551" s="57"/>
      <c r="CZ551" s="57"/>
      <c r="DA551" s="57"/>
      <c r="DB551" s="57"/>
      <c r="DC551" s="57"/>
      <c r="DD551" s="57"/>
      <c r="DE551" s="57"/>
      <c r="DF551" s="57"/>
      <c r="DG551" s="57"/>
      <c r="DH551" s="57"/>
      <c r="DI551" s="57"/>
      <c r="DJ551" s="57"/>
      <c r="DK551" s="57"/>
      <c r="DL551" s="57"/>
      <c r="DM551" s="57"/>
      <c r="DN551" s="57"/>
      <c r="DO551" s="57"/>
      <c r="DP551" s="57"/>
      <c r="DQ551" s="57"/>
      <c r="DR551" s="57"/>
      <c r="DS551" s="57"/>
      <c r="DT551" s="57"/>
      <c r="DU551" s="57"/>
      <c r="DV551" s="101"/>
      <c r="DW551" s="57"/>
      <c r="DX551" s="57"/>
      <c r="DY551" s="57"/>
      <c r="DZ551" s="57"/>
      <c r="EA551" s="57"/>
      <c r="EB551" s="57"/>
      <c r="EC551" s="57"/>
      <c r="ED551" s="57"/>
      <c r="EE551" s="57"/>
      <c r="EF551" s="57"/>
      <c r="EG551" s="57"/>
      <c r="EH551" s="57"/>
      <c r="EI551" s="57"/>
      <c r="EJ551" s="57"/>
      <c r="EK551" s="57"/>
      <c r="EL551" s="57"/>
      <c r="EM551" s="57"/>
      <c r="EN551" s="57"/>
      <c r="EO551" s="57"/>
      <c r="EP551" s="57"/>
      <c r="EQ551" s="101"/>
      <c r="ER551" s="557"/>
    </row>
    <row r="552" spans="1:148" ht="15" customHeight="1" x14ac:dyDescent="0.25">
      <c r="A552" s="625"/>
      <c r="B552" s="1343" t="str">
        <f t="shared" si="37"/>
        <v>Desk 24</v>
      </c>
      <c r="C552" s="1348" t="str">
        <f>IF(ISBLANK(TB!C210), "", TB!C210)</f>
        <v/>
      </c>
      <c r="D552" s="1348" t="str">
        <f>IF(ISBLANK(TB!D210), "", TB!D210)</f>
        <v/>
      </c>
      <c r="E552" s="1348" t="str">
        <f>IF(ISBLANK(TB!E210), "", TB!E210)</f>
        <v/>
      </c>
      <c r="F552" s="1348" t="str">
        <f>IF(ISBLANK(TB!F210), "", TB!F210)</f>
        <v/>
      </c>
      <c r="G552" s="57"/>
      <c r="H552" s="57"/>
      <c r="I552" s="57"/>
      <c r="J552" s="57"/>
      <c r="K552" s="57"/>
      <c r="L552" s="57"/>
      <c r="M552" s="57"/>
      <c r="N552" s="57"/>
      <c r="O552" s="57"/>
      <c r="P552" s="57"/>
      <c r="Q552" s="57"/>
      <c r="R552" s="57"/>
      <c r="S552" s="57"/>
      <c r="T552" s="57"/>
      <c r="U552" s="57"/>
      <c r="V552" s="57"/>
      <c r="W552" s="57"/>
      <c r="X552" s="57"/>
      <c r="Y552" s="57"/>
      <c r="Z552" s="57"/>
      <c r="AA552" s="57"/>
      <c r="AB552" s="57"/>
      <c r="AC552" s="57"/>
      <c r="AD552" s="57"/>
      <c r="AE552" s="57"/>
      <c r="AF552" s="57"/>
      <c r="AG552" s="57"/>
      <c r="AH552" s="57"/>
      <c r="AI552" s="57"/>
      <c r="AJ552" s="57"/>
      <c r="AK552" s="57"/>
      <c r="AL552" s="57"/>
      <c r="AM552" s="57"/>
      <c r="AN552" s="57"/>
      <c r="AO552" s="57"/>
      <c r="AP552" s="57"/>
      <c r="AQ552" s="57"/>
      <c r="AR552" s="57"/>
      <c r="AS552" s="57"/>
      <c r="AT552" s="57"/>
      <c r="AU552" s="57"/>
      <c r="AV552" s="57"/>
      <c r="AW552" s="57"/>
      <c r="AX552" s="57"/>
      <c r="AY552" s="57"/>
      <c r="AZ552" s="57"/>
      <c r="BA552" s="57"/>
      <c r="BB552" s="57"/>
      <c r="BC552" s="57"/>
      <c r="BD552" s="57"/>
      <c r="BE552" s="57"/>
      <c r="BF552" s="57"/>
      <c r="BG552" s="57"/>
      <c r="BH552" s="57"/>
      <c r="BI552" s="57"/>
      <c r="BJ552" s="57"/>
      <c r="BK552" s="57"/>
      <c r="BL552" s="57"/>
      <c r="BM552" s="57"/>
      <c r="BN552" s="57"/>
      <c r="BO552" s="57"/>
      <c r="BP552" s="57"/>
      <c r="BQ552" s="57"/>
      <c r="BR552" s="57"/>
      <c r="BS552" s="57"/>
      <c r="BT552" s="57"/>
      <c r="BU552" s="57"/>
      <c r="BV552" s="57"/>
      <c r="BW552" s="57"/>
      <c r="BX552" s="57"/>
      <c r="BY552" s="57"/>
      <c r="BZ552" s="57"/>
      <c r="CA552" s="57"/>
      <c r="CB552" s="57"/>
      <c r="CC552" s="57"/>
      <c r="CD552" s="57"/>
      <c r="CE552" s="57"/>
      <c r="CF552" s="57"/>
      <c r="CG552" s="57"/>
      <c r="CH552" s="57"/>
      <c r="CI552" s="57"/>
      <c r="CJ552" s="57"/>
      <c r="CK552" s="57"/>
      <c r="CL552" s="57"/>
      <c r="CM552" s="57"/>
      <c r="CN552" s="57"/>
      <c r="CO552" s="57"/>
      <c r="CP552" s="57"/>
      <c r="CQ552" s="57"/>
      <c r="CR552" s="57"/>
      <c r="CS552" s="57"/>
      <c r="CT552" s="57"/>
      <c r="CU552" s="57"/>
      <c r="CV552" s="57"/>
      <c r="CW552" s="57"/>
      <c r="CX552" s="57"/>
      <c r="CY552" s="57"/>
      <c r="CZ552" s="57"/>
      <c r="DA552" s="57"/>
      <c r="DB552" s="57"/>
      <c r="DC552" s="57"/>
      <c r="DD552" s="57"/>
      <c r="DE552" s="57"/>
      <c r="DF552" s="57"/>
      <c r="DG552" s="57"/>
      <c r="DH552" s="57"/>
      <c r="DI552" s="57"/>
      <c r="DJ552" s="57"/>
      <c r="DK552" s="57"/>
      <c r="DL552" s="57"/>
      <c r="DM552" s="57"/>
      <c r="DN552" s="57"/>
      <c r="DO552" s="57"/>
      <c r="DP552" s="57"/>
      <c r="DQ552" s="57"/>
      <c r="DR552" s="57"/>
      <c r="DS552" s="57"/>
      <c r="DT552" s="57"/>
      <c r="DU552" s="57"/>
      <c r="DV552" s="101"/>
      <c r="DW552" s="57"/>
      <c r="DX552" s="57"/>
      <c r="DY552" s="57"/>
      <c r="DZ552" s="57"/>
      <c r="EA552" s="57"/>
      <c r="EB552" s="57"/>
      <c r="EC552" s="57"/>
      <c r="ED552" s="57"/>
      <c r="EE552" s="57"/>
      <c r="EF552" s="57"/>
      <c r="EG552" s="57"/>
      <c r="EH552" s="57"/>
      <c r="EI552" s="57"/>
      <c r="EJ552" s="57"/>
      <c r="EK552" s="57"/>
      <c r="EL552" s="57"/>
      <c r="EM552" s="57"/>
      <c r="EN552" s="57"/>
      <c r="EO552" s="57"/>
      <c r="EP552" s="57"/>
      <c r="EQ552" s="101"/>
      <c r="ER552" s="557"/>
    </row>
    <row r="553" spans="1:148" ht="15" customHeight="1" x14ac:dyDescent="0.25">
      <c r="A553" s="625"/>
      <c r="B553" s="1343" t="str">
        <f t="shared" si="37"/>
        <v>Desk 25</v>
      </c>
      <c r="C553" s="1348" t="str">
        <f>IF(ISBLANK(TB!C211), "", TB!C211)</f>
        <v/>
      </c>
      <c r="D553" s="1348" t="str">
        <f>IF(ISBLANK(TB!D211), "", TB!D211)</f>
        <v/>
      </c>
      <c r="E553" s="1348" t="str">
        <f>IF(ISBLANK(TB!E211), "", TB!E211)</f>
        <v/>
      </c>
      <c r="F553" s="1348" t="str">
        <f>IF(ISBLANK(TB!F211), "", TB!F211)</f>
        <v/>
      </c>
      <c r="G553" s="57"/>
      <c r="H553" s="57"/>
      <c r="I553" s="57"/>
      <c r="J553" s="57"/>
      <c r="K553" s="57"/>
      <c r="L553" s="57"/>
      <c r="M553" s="57"/>
      <c r="N553" s="57"/>
      <c r="O553" s="57"/>
      <c r="P553" s="57"/>
      <c r="Q553" s="57"/>
      <c r="R553" s="57"/>
      <c r="S553" s="57"/>
      <c r="T553" s="57"/>
      <c r="U553" s="57"/>
      <c r="V553" s="57"/>
      <c r="W553" s="57"/>
      <c r="X553" s="57"/>
      <c r="Y553" s="57"/>
      <c r="Z553" s="57"/>
      <c r="AA553" s="57"/>
      <c r="AB553" s="57"/>
      <c r="AC553" s="57"/>
      <c r="AD553" s="57"/>
      <c r="AE553" s="57"/>
      <c r="AF553" s="57"/>
      <c r="AG553" s="57"/>
      <c r="AH553" s="57"/>
      <c r="AI553" s="57"/>
      <c r="AJ553" s="57"/>
      <c r="AK553" s="57"/>
      <c r="AL553" s="57"/>
      <c r="AM553" s="57"/>
      <c r="AN553" s="57"/>
      <c r="AO553" s="57"/>
      <c r="AP553" s="57"/>
      <c r="AQ553" s="57"/>
      <c r="AR553" s="57"/>
      <c r="AS553" s="57"/>
      <c r="AT553" s="57"/>
      <c r="AU553" s="57"/>
      <c r="AV553" s="57"/>
      <c r="AW553" s="57"/>
      <c r="AX553" s="57"/>
      <c r="AY553" s="57"/>
      <c r="AZ553" s="57"/>
      <c r="BA553" s="57"/>
      <c r="BB553" s="57"/>
      <c r="BC553" s="57"/>
      <c r="BD553" s="57"/>
      <c r="BE553" s="57"/>
      <c r="BF553" s="57"/>
      <c r="BG553" s="57"/>
      <c r="BH553" s="57"/>
      <c r="BI553" s="57"/>
      <c r="BJ553" s="57"/>
      <c r="BK553" s="57"/>
      <c r="BL553" s="57"/>
      <c r="BM553" s="57"/>
      <c r="BN553" s="57"/>
      <c r="BO553" s="57"/>
      <c r="BP553" s="57"/>
      <c r="BQ553" s="57"/>
      <c r="BR553" s="57"/>
      <c r="BS553" s="57"/>
      <c r="BT553" s="57"/>
      <c r="BU553" s="57"/>
      <c r="BV553" s="57"/>
      <c r="BW553" s="57"/>
      <c r="BX553" s="57"/>
      <c r="BY553" s="57"/>
      <c r="BZ553" s="57"/>
      <c r="CA553" s="57"/>
      <c r="CB553" s="57"/>
      <c r="CC553" s="57"/>
      <c r="CD553" s="57"/>
      <c r="CE553" s="57"/>
      <c r="CF553" s="57"/>
      <c r="CG553" s="57"/>
      <c r="CH553" s="57"/>
      <c r="CI553" s="57"/>
      <c r="CJ553" s="57"/>
      <c r="CK553" s="57"/>
      <c r="CL553" s="57"/>
      <c r="CM553" s="57"/>
      <c r="CN553" s="57"/>
      <c r="CO553" s="57"/>
      <c r="CP553" s="57"/>
      <c r="CQ553" s="57"/>
      <c r="CR553" s="57"/>
      <c r="CS553" s="57"/>
      <c r="CT553" s="57"/>
      <c r="CU553" s="57"/>
      <c r="CV553" s="57"/>
      <c r="CW553" s="57"/>
      <c r="CX553" s="57"/>
      <c r="CY553" s="57"/>
      <c r="CZ553" s="57"/>
      <c r="DA553" s="57"/>
      <c r="DB553" s="57"/>
      <c r="DC553" s="57"/>
      <c r="DD553" s="57"/>
      <c r="DE553" s="57"/>
      <c r="DF553" s="57"/>
      <c r="DG553" s="57"/>
      <c r="DH553" s="57"/>
      <c r="DI553" s="57"/>
      <c r="DJ553" s="57"/>
      <c r="DK553" s="57"/>
      <c r="DL553" s="57"/>
      <c r="DM553" s="57"/>
      <c r="DN553" s="57"/>
      <c r="DO553" s="57"/>
      <c r="DP553" s="57"/>
      <c r="DQ553" s="57"/>
      <c r="DR553" s="57"/>
      <c r="DS553" s="57"/>
      <c r="DT553" s="57"/>
      <c r="DU553" s="57"/>
      <c r="DV553" s="101"/>
      <c r="DW553" s="57"/>
      <c r="DX553" s="57"/>
      <c r="DY553" s="57"/>
      <c r="DZ553" s="57"/>
      <c r="EA553" s="57"/>
      <c r="EB553" s="57"/>
      <c r="EC553" s="57"/>
      <c r="ED553" s="57"/>
      <c r="EE553" s="57"/>
      <c r="EF553" s="57"/>
      <c r="EG553" s="57"/>
      <c r="EH553" s="57"/>
      <c r="EI553" s="57"/>
      <c r="EJ553" s="57"/>
      <c r="EK553" s="57"/>
      <c r="EL553" s="57"/>
      <c r="EM553" s="57"/>
      <c r="EN553" s="57"/>
      <c r="EO553" s="57"/>
      <c r="EP553" s="57"/>
      <c r="EQ553" s="101"/>
      <c r="ER553" s="557"/>
    </row>
    <row r="554" spans="1:148" ht="15" customHeight="1" x14ac:dyDescent="0.25">
      <c r="A554" s="625"/>
      <c r="B554" s="1343" t="str">
        <f t="shared" si="37"/>
        <v>Desk 26</v>
      </c>
      <c r="C554" s="1348" t="str">
        <f>IF(ISBLANK(TB!C212), "", TB!C212)</f>
        <v/>
      </c>
      <c r="D554" s="1348" t="str">
        <f>IF(ISBLANK(TB!D212), "", TB!D212)</f>
        <v/>
      </c>
      <c r="E554" s="1348" t="str">
        <f>IF(ISBLANK(TB!E212), "", TB!E212)</f>
        <v/>
      </c>
      <c r="F554" s="1348" t="str">
        <f>IF(ISBLANK(TB!F212), "", TB!F212)</f>
        <v/>
      </c>
      <c r="G554" s="57"/>
      <c r="H554" s="57"/>
      <c r="I554" s="57"/>
      <c r="J554" s="57"/>
      <c r="K554" s="57"/>
      <c r="L554" s="57"/>
      <c r="M554" s="57"/>
      <c r="N554" s="57"/>
      <c r="O554" s="57"/>
      <c r="P554" s="57"/>
      <c r="Q554" s="57"/>
      <c r="R554" s="57"/>
      <c r="S554" s="57"/>
      <c r="T554" s="57"/>
      <c r="U554" s="57"/>
      <c r="V554" s="57"/>
      <c r="W554" s="57"/>
      <c r="X554" s="57"/>
      <c r="Y554" s="57"/>
      <c r="Z554" s="57"/>
      <c r="AA554" s="57"/>
      <c r="AB554" s="57"/>
      <c r="AC554" s="57"/>
      <c r="AD554" s="57"/>
      <c r="AE554" s="57"/>
      <c r="AF554" s="57"/>
      <c r="AG554" s="57"/>
      <c r="AH554" s="57"/>
      <c r="AI554" s="57"/>
      <c r="AJ554" s="57"/>
      <c r="AK554" s="57"/>
      <c r="AL554" s="57"/>
      <c r="AM554" s="57"/>
      <c r="AN554" s="57"/>
      <c r="AO554" s="57"/>
      <c r="AP554" s="57"/>
      <c r="AQ554" s="57"/>
      <c r="AR554" s="57"/>
      <c r="AS554" s="57"/>
      <c r="AT554" s="57"/>
      <c r="AU554" s="57"/>
      <c r="AV554" s="57"/>
      <c r="AW554" s="57"/>
      <c r="AX554" s="57"/>
      <c r="AY554" s="57"/>
      <c r="AZ554" s="57"/>
      <c r="BA554" s="57"/>
      <c r="BB554" s="57"/>
      <c r="BC554" s="57"/>
      <c r="BD554" s="57"/>
      <c r="BE554" s="57"/>
      <c r="BF554" s="57"/>
      <c r="BG554" s="57"/>
      <c r="BH554" s="57"/>
      <c r="BI554" s="57"/>
      <c r="BJ554" s="57"/>
      <c r="BK554" s="57"/>
      <c r="BL554" s="57"/>
      <c r="BM554" s="57"/>
      <c r="BN554" s="57"/>
      <c r="BO554" s="57"/>
      <c r="BP554" s="57"/>
      <c r="BQ554" s="57"/>
      <c r="BR554" s="57"/>
      <c r="BS554" s="57"/>
      <c r="BT554" s="57"/>
      <c r="BU554" s="57"/>
      <c r="BV554" s="57"/>
      <c r="BW554" s="57"/>
      <c r="BX554" s="57"/>
      <c r="BY554" s="57"/>
      <c r="BZ554" s="57"/>
      <c r="CA554" s="57"/>
      <c r="CB554" s="57"/>
      <c r="CC554" s="57"/>
      <c r="CD554" s="57"/>
      <c r="CE554" s="57"/>
      <c r="CF554" s="57"/>
      <c r="CG554" s="57"/>
      <c r="CH554" s="57"/>
      <c r="CI554" s="57"/>
      <c r="CJ554" s="57"/>
      <c r="CK554" s="57"/>
      <c r="CL554" s="57"/>
      <c r="CM554" s="57"/>
      <c r="CN554" s="57"/>
      <c r="CO554" s="57"/>
      <c r="CP554" s="57"/>
      <c r="CQ554" s="57"/>
      <c r="CR554" s="57"/>
      <c r="CS554" s="57"/>
      <c r="CT554" s="57"/>
      <c r="CU554" s="57"/>
      <c r="CV554" s="57"/>
      <c r="CW554" s="57"/>
      <c r="CX554" s="57"/>
      <c r="CY554" s="57"/>
      <c r="CZ554" s="57"/>
      <c r="DA554" s="57"/>
      <c r="DB554" s="57"/>
      <c r="DC554" s="57"/>
      <c r="DD554" s="57"/>
      <c r="DE554" s="57"/>
      <c r="DF554" s="57"/>
      <c r="DG554" s="57"/>
      <c r="DH554" s="57"/>
      <c r="DI554" s="57"/>
      <c r="DJ554" s="57"/>
      <c r="DK554" s="57"/>
      <c r="DL554" s="57"/>
      <c r="DM554" s="57"/>
      <c r="DN554" s="57"/>
      <c r="DO554" s="57"/>
      <c r="DP554" s="57"/>
      <c r="DQ554" s="57"/>
      <c r="DR554" s="57"/>
      <c r="DS554" s="57"/>
      <c r="DT554" s="57"/>
      <c r="DU554" s="57"/>
      <c r="DV554" s="101"/>
      <c r="DW554" s="57"/>
      <c r="DX554" s="57"/>
      <c r="DY554" s="57"/>
      <c r="DZ554" s="57"/>
      <c r="EA554" s="57"/>
      <c r="EB554" s="57"/>
      <c r="EC554" s="57"/>
      <c r="ED554" s="57"/>
      <c r="EE554" s="57"/>
      <c r="EF554" s="57"/>
      <c r="EG554" s="57"/>
      <c r="EH554" s="57"/>
      <c r="EI554" s="57"/>
      <c r="EJ554" s="57"/>
      <c r="EK554" s="57"/>
      <c r="EL554" s="57"/>
      <c r="EM554" s="57"/>
      <c r="EN554" s="57"/>
      <c r="EO554" s="57"/>
      <c r="EP554" s="57"/>
      <c r="EQ554" s="101"/>
      <c r="ER554" s="557"/>
    </row>
    <row r="555" spans="1:148" ht="15" customHeight="1" x14ac:dyDescent="0.25">
      <c r="A555" s="625"/>
      <c r="B555" s="1343" t="str">
        <f t="shared" si="37"/>
        <v>Desk 27</v>
      </c>
      <c r="C555" s="1348" t="str">
        <f>IF(ISBLANK(TB!C213), "", TB!C213)</f>
        <v/>
      </c>
      <c r="D555" s="1348" t="str">
        <f>IF(ISBLANK(TB!D213), "", TB!D213)</f>
        <v/>
      </c>
      <c r="E555" s="1348" t="str">
        <f>IF(ISBLANK(TB!E213), "", TB!E213)</f>
        <v/>
      </c>
      <c r="F555" s="1348" t="str">
        <f>IF(ISBLANK(TB!F213), "", TB!F213)</f>
        <v/>
      </c>
      <c r="G555" s="57"/>
      <c r="H555" s="57"/>
      <c r="I555" s="57"/>
      <c r="J555" s="57"/>
      <c r="K555" s="57"/>
      <c r="L555" s="57"/>
      <c r="M555" s="57"/>
      <c r="N555" s="57"/>
      <c r="O555" s="57"/>
      <c r="P555" s="57"/>
      <c r="Q555" s="57"/>
      <c r="R555" s="57"/>
      <c r="S555" s="57"/>
      <c r="T555" s="57"/>
      <c r="U555" s="57"/>
      <c r="V555" s="57"/>
      <c r="W555" s="57"/>
      <c r="X555" s="57"/>
      <c r="Y555" s="57"/>
      <c r="Z555" s="57"/>
      <c r="AA555" s="57"/>
      <c r="AB555" s="57"/>
      <c r="AC555" s="57"/>
      <c r="AD555" s="57"/>
      <c r="AE555" s="57"/>
      <c r="AF555" s="57"/>
      <c r="AG555" s="57"/>
      <c r="AH555" s="57"/>
      <c r="AI555" s="57"/>
      <c r="AJ555" s="57"/>
      <c r="AK555" s="57"/>
      <c r="AL555" s="57"/>
      <c r="AM555" s="57"/>
      <c r="AN555" s="57"/>
      <c r="AO555" s="57"/>
      <c r="AP555" s="57"/>
      <c r="AQ555" s="57"/>
      <c r="AR555" s="57"/>
      <c r="AS555" s="57"/>
      <c r="AT555" s="57"/>
      <c r="AU555" s="57"/>
      <c r="AV555" s="57"/>
      <c r="AW555" s="57"/>
      <c r="AX555" s="57"/>
      <c r="AY555" s="57"/>
      <c r="AZ555" s="57"/>
      <c r="BA555" s="57"/>
      <c r="BB555" s="57"/>
      <c r="BC555" s="57"/>
      <c r="BD555" s="57"/>
      <c r="BE555" s="57"/>
      <c r="BF555" s="57"/>
      <c r="BG555" s="57"/>
      <c r="BH555" s="57"/>
      <c r="BI555" s="57"/>
      <c r="BJ555" s="57"/>
      <c r="BK555" s="57"/>
      <c r="BL555" s="57"/>
      <c r="BM555" s="57"/>
      <c r="BN555" s="57"/>
      <c r="BO555" s="57"/>
      <c r="BP555" s="57"/>
      <c r="BQ555" s="57"/>
      <c r="BR555" s="57"/>
      <c r="BS555" s="57"/>
      <c r="BT555" s="57"/>
      <c r="BU555" s="57"/>
      <c r="BV555" s="57"/>
      <c r="BW555" s="57"/>
      <c r="BX555" s="57"/>
      <c r="BY555" s="57"/>
      <c r="BZ555" s="57"/>
      <c r="CA555" s="57"/>
      <c r="CB555" s="57"/>
      <c r="CC555" s="57"/>
      <c r="CD555" s="57"/>
      <c r="CE555" s="57"/>
      <c r="CF555" s="57"/>
      <c r="CG555" s="57"/>
      <c r="CH555" s="57"/>
      <c r="CI555" s="57"/>
      <c r="CJ555" s="57"/>
      <c r="CK555" s="57"/>
      <c r="CL555" s="57"/>
      <c r="CM555" s="57"/>
      <c r="CN555" s="57"/>
      <c r="CO555" s="57"/>
      <c r="CP555" s="57"/>
      <c r="CQ555" s="57"/>
      <c r="CR555" s="57"/>
      <c r="CS555" s="57"/>
      <c r="CT555" s="57"/>
      <c r="CU555" s="57"/>
      <c r="CV555" s="57"/>
      <c r="CW555" s="57"/>
      <c r="CX555" s="57"/>
      <c r="CY555" s="57"/>
      <c r="CZ555" s="57"/>
      <c r="DA555" s="57"/>
      <c r="DB555" s="57"/>
      <c r="DC555" s="57"/>
      <c r="DD555" s="57"/>
      <c r="DE555" s="57"/>
      <c r="DF555" s="57"/>
      <c r="DG555" s="57"/>
      <c r="DH555" s="57"/>
      <c r="DI555" s="57"/>
      <c r="DJ555" s="57"/>
      <c r="DK555" s="57"/>
      <c r="DL555" s="57"/>
      <c r="DM555" s="57"/>
      <c r="DN555" s="57"/>
      <c r="DO555" s="57"/>
      <c r="DP555" s="57"/>
      <c r="DQ555" s="57"/>
      <c r="DR555" s="57"/>
      <c r="DS555" s="57"/>
      <c r="DT555" s="57"/>
      <c r="DU555" s="57"/>
      <c r="DV555" s="101"/>
      <c r="DW555" s="57"/>
      <c r="DX555" s="57"/>
      <c r="DY555" s="57"/>
      <c r="DZ555" s="57"/>
      <c r="EA555" s="57"/>
      <c r="EB555" s="57"/>
      <c r="EC555" s="57"/>
      <c r="ED555" s="57"/>
      <c r="EE555" s="57"/>
      <c r="EF555" s="57"/>
      <c r="EG555" s="57"/>
      <c r="EH555" s="57"/>
      <c r="EI555" s="57"/>
      <c r="EJ555" s="57"/>
      <c r="EK555" s="57"/>
      <c r="EL555" s="57"/>
      <c r="EM555" s="57"/>
      <c r="EN555" s="57"/>
      <c r="EO555" s="57"/>
      <c r="EP555" s="57"/>
      <c r="EQ555" s="101"/>
      <c r="ER555" s="557"/>
    </row>
    <row r="556" spans="1:148" ht="15" customHeight="1" x14ac:dyDescent="0.25">
      <c r="A556" s="625"/>
      <c r="B556" s="1343" t="str">
        <f t="shared" si="37"/>
        <v>Desk 28</v>
      </c>
      <c r="C556" s="1348" t="str">
        <f>IF(ISBLANK(TB!C214), "", TB!C214)</f>
        <v/>
      </c>
      <c r="D556" s="1348" t="str">
        <f>IF(ISBLANK(TB!D214), "", TB!D214)</f>
        <v/>
      </c>
      <c r="E556" s="1348" t="str">
        <f>IF(ISBLANK(TB!E214), "", TB!E214)</f>
        <v/>
      </c>
      <c r="F556" s="1348" t="str">
        <f>IF(ISBLANK(TB!F214), "", TB!F214)</f>
        <v/>
      </c>
      <c r="G556" s="57"/>
      <c r="H556" s="57"/>
      <c r="I556" s="57"/>
      <c r="J556" s="57"/>
      <c r="K556" s="57"/>
      <c r="L556" s="57"/>
      <c r="M556" s="57"/>
      <c r="N556" s="57"/>
      <c r="O556" s="57"/>
      <c r="P556" s="57"/>
      <c r="Q556" s="57"/>
      <c r="R556" s="57"/>
      <c r="S556" s="57"/>
      <c r="T556" s="57"/>
      <c r="U556" s="57"/>
      <c r="V556" s="57"/>
      <c r="W556" s="57"/>
      <c r="X556" s="57"/>
      <c r="Y556" s="57"/>
      <c r="Z556" s="57"/>
      <c r="AA556" s="57"/>
      <c r="AB556" s="57"/>
      <c r="AC556" s="57"/>
      <c r="AD556" s="57"/>
      <c r="AE556" s="57"/>
      <c r="AF556" s="57"/>
      <c r="AG556" s="57"/>
      <c r="AH556" s="57"/>
      <c r="AI556" s="57"/>
      <c r="AJ556" s="57"/>
      <c r="AK556" s="57"/>
      <c r="AL556" s="57"/>
      <c r="AM556" s="57"/>
      <c r="AN556" s="57"/>
      <c r="AO556" s="57"/>
      <c r="AP556" s="57"/>
      <c r="AQ556" s="57"/>
      <c r="AR556" s="57"/>
      <c r="AS556" s="57"/>
      <c r="AT556" s="57"/>
      <c r="AU556" s="57"/>
      <c r="AV556" s="57"/>
      <c r="AW556" s="57"/>
      <c r="AX556" s="57"/>
      <c r="AY556" s="57"/>
      <c r="AZ556" s="57"/>
      <c r="BA556" s="57"/>
      <c r="BB556" s="57"/>
      <c r="BC556" s="57"/>
      <c r="BD556" s="57"/>
      <c r="BE556" s="57"/>
      <c r="BF556" s="57"/>
      <c r="BG556" s="57"/>
      <c r="BH556" s="57"/>
      <c r="BI556" s="57"/>
      <c r="BJ556" s="57"/>
      <c r="BK556" s="57"/>
      <c r="BL556" s="57"/>
      <c r="BM556" s="57"/>
      <c r="BN556" s="57"/>
      <c r="BO556" s="57"/>
      <c r="BP556" s="57"/>
      <c r="BQ556" s="57"/>
      <c r="BR556" s="57"/>
      <c r="BS556" s="57"/>
      <c r="BT556" s="57"/>
      <c r="BU556" s="57"/>
      <c r="BV556" s="57"/>
      <c r="BW556" s="57"/>
      <c r="BX556" s="57"/>
      <c r="BY556" s="57"/>
      <c r="BZ556" s="57"/>
      <c r="CA556" s="57"/>
      <c r="CB556" s="57"/>
      <c r="CC556" s="57"/>
      <c r="CD556" s="57"/>
      <c r="CE556" s="57"/>
      <c r="CF556" s="57"/>
      <c r="CG556" s="57"/>
      <c r="CH556" s="57"/>
      <c r="CI556" s="57"/>
      <c r="CJ556" s="57"/>
      <c r="CK556" s="57"/>
      <c r="CL556" s="57"/>
      <c r="CM556" s="57"/>
      <c r="CN556" s="57"/>
      <c r="CO556" s="57"/>
      <c r="CP556" s="57"/>
      <c r="CQ556" s="57"/>
      <c r="CR556" s="57"/>
      <c r="CS556" s="57"/>
      <c r="CT556" s="57"/>
      <c r="CU556" s="57"/>
      <c r="CV556" s="57"/>
      <c r="CW556" s="57"/>
      <c r="CX556" s="57"/>
      <c r="CY556" s="57"/>
      <c r="CZ556" s="57"/>
      <c r="DA556" s="57"/>
      <c r="DB556" s="57"/>
      <c r="DC556" s="57"/>
      <c r="DD556" s="57"/>
      <c r="DE556" s="57"/>
      <c r="DF556" s="57"/>
      <c r="DG556" s="57"/>
      <c r="DH556" s="57"/>
      <c r="DI556" s="57"/>
      <c r="DJ556" s="57"/>
      <c r="DK556" s="57"/>
      <c r="DL556" s="57"/>
      <c r="DM556" s="57"/>
      <c r="DN556" s="57"/>
      <c r="DO556" s="57"/>
      <c r="DP556" s="57"/>
      <c r="DQ556" s="57"/>
      <c r="DR556" s="57"/>
      <c r="DS556" s="57"/>
      <c r="DT556" s="57"/>
      <c r="DU556" s="57"/>
      <c r="DV556" s="101"/>
      <c r="DW556" s="57"/>
      <c r="DX556" s="57"/>
      <c r="DY556" s="57"/>
      <c r="DZ556" s="57"/>
      <c r="EA556" s="57"/>
      <c r="EB556" s="57"/>
      <c r="EC556" s="57"/>
      <c r="ED556" s="57"/>
      <c r="EE556" s="57"/>
      <c r="EF556" s="57"/>
      <c r="EG556" s="57"/>
      <c r="EH556" s="57"/>
      <c r="EI556" s="57"/>
      <c r="EJ556" s="57"/>
      <c r="EK556" s="57"/>
      <c r="EL556" s="57"/>
      <c r="EM556" s="57"/>
      <c r="EN556" s="57"/>
      <c r="EO556" s="57"/>
      <c r="EP556" s="57"/>
      <c r="EQ556" s="101"/>
      <c r="ER556" s="557"/>
    </row>
    <row r="557" spans="1:148" ht="15" customHeight="1" x14ac:dyDescent="0.25">
      <c r="A557" s="625"/>
      <c r="B557" s="1343" t="str">
        <f t="shared" si="37"/>
        <v>Desk 29</v>
      </c>
      <c r="C557" s="1348" t="str">
        <f>IF(ISBLANK(TB!C215), "", TB!C215)</f>
        <v/>
      </c>
      <c r="D557" s="1348" t="str">
        <f>IF(ISBLANK(TB!D215), "", TB!D215)</f>
        <v/>
      </c>
      <c r="E557" s="1348" t="str">
        <f>IF(ISBLANK(TB!E215), "", TB!E215)</f>
        <v/>
      </c>
      <c r="F557" s="1348" t="str">
        <f>IF(ISBLANK(TB!F215), "", TB!F215)</f>
        <v/>
      </c>
      <c r="G557" s="57"/>
      <c r="H557" s="57"/>
      <c r="I557" s="57"/>
      <c r="J557" s="57"/>
      <c r="K557" s="57"/>
      <c r="L557" s="57"/>
      <c r="M557" s="57"/>
      <c r="N557" s="57"/>
      <c r="O557" s="57"/>
      <c r="P557" s="57"/>
      <c r="Q557" s="57"/>
      <c r="R557" s="57"/>
      <c r="S557" s="57"/>
      <c r="T557" s="57"/>
      <c r="U557" s="57"/>
      <c r="V557" s="57"/>
      <c r="W557" s="57"/>
      <c r="X557" s="57"/>
      <c r="Y557" s="57"/>
      <c r="Z557" s="57"/>
      <c r="AA557" s="57"/>
      <c r="AB557" s="57"/>
      <c r="AC557" s="57"/>
      <c r="AD557" s="57"/>
      <c r="AE557" s="57"/>
      <c r="AF557" s="57"/>
      <c r="AG557" s="57"/>
      <c r="AH557" s="57"/>
      <c r="AI557" s="57"/>
      <c r="AJ557" s="57"/>
      <c r="AK557" s="57"/>
      <c r="AL557" s="57"/>
      <c r="AM557" s="57"/>
      <c r="AN557" s="57"/>
      <c r="AO557" s="57"/>
      <c r="AP557" s="57"/>
      <c r="AQ557" s="57"/>
      <c r="AR557" s="57"/>
      <c r="AS557" s="57"/>
      <c r="AT557" s="57"/>
      <c r="AU557" s="57"/>
      <c r="AV557" s="57"/>
      <c r="AW557" s="57"/>
      <c r="AX557" s="57"/>
      <c r="AY557" s="57"/>
      <c r="AZ557" s="57"/>
      <c r="BA557" s="57"/>
      <c r="BB557" s="57"/>
      <c r="BC557" s="57"/>
      <c r="BD557" s="57"/>
      <c r="BE557" s="57"/>
      <c r="BF557" s="57"/>
      <c r="BG557" s="57"/>
      <c r="BH557" s="57"/>
      <c r="BI557" s="57"/>
      <c r="BJ557" s="57"/>
      <c r="BK557" s="57"/>
      <c r="BL557" s="57"/>
      <c r="BM557" s="57"/>
      <c r="BN557" s="57"/>
      <c r="BO557" s="57"/>
      <c r="BP557" s="57"/>
      <c r="BQ557" s="57"/>
      <c r="BR557" s="57"/>
      <c r="BS557" s="57"/>
      <c r="BT557" s="57"/>
      <c r="BU557" s="57"/>
      <c r="BV557" s="57"/>
      <c r="BW557" s="57"/>
      <c r="BX557" s="57"/>
      <c r="BY557" s="57"/>
      <c r="BZ557" s="57"/>
      <c r="CA557" s="57"/>
      <c r="CB557" s="57"/>
      <c r="CC557" s="57"/>
      <c r="CD557" s="57"/>
      <c r="CE557" s="57"/>
      <c r="CF557" s="57"/>
      <c r="CG557" s="57"/>
      <c r="CH557" s="57"/>
      <c r="CI557" s="57"/>
      <c r="CJ557" s="57"/>
      <c r="CK557" s="57"/>
      <c r="CL557" s="57"/>
      <c r="CM557" s="57"/>
      <c r="CN557" s="57"/>
      <c r="CO557" s="57"/>
      <c r="CP557" s="57"/>
      <c r="CQ557" s="57"/>
      <c r="CR557" s="57"/>
      <c r="CS557" s="57"/>
      <c r="CT557" s="57"/>
      <c r="CU557" s="57"/>
      <c r="CV557" s="57"/>
      <c r="CW557" s="57"/>
      <c r="CX557" s="57"/>
      <c r="CY557" s="57"/>
      <c r="CZ557" s="57"/>
      <c r="DA557" s="57"/>
      <c r="DB557" s="57"/>
      <c r="DC557" s="57"/>
      <c r="DD557" s="57"/>
      <c r="DE557" s="57"/>
      <c r="DF557" s="57"/>
      <c r="DG557" s="57"/>
      <c r="DH557" s="57"/>
      <c r="DI557" s="57"/>
      <c r="DJ557" s="57"/>
      <c r="DK557" s="57"/>
      <c r="DL557" s="57"/>
      <c r="DM557" s="57"/>
      <c r="DN557" s="57"/>
      <c r="DO557" s="57"/>
      <c r="DP557" s="57"/>
      <c r="DQ557" s="57"/>
      <c r="DR557" s="57"/>
      <c r="DS557" s="57"/>
      <c r="DT557" s="57"/>
      <c r="DU557" s="57"/>
      <c r="DV557" s="101"/>
      <c r="DW557" s="57"/>
      <c r="DX557" s="57"/>
      <c r="DY557" s="57"/>
      <c r="DZ557" s="57"/>
      <c r="EA557" s="57"/>
      <c r="EB557" s="57"/>
      <c r="EC557" s="57"/>
      <c r="ED557" s="57"/>
      <c r="EE557" s="57"/>
      <c r="EF557" s="57"/>
      <c r="EG557" s="57"/>
      <c r="EH557" s="57"/>
      <c r="EI557" s="57"/>
      <c r="EJ557" s="57"/>
      <c r="EK557" s="57"/>
      <c r="EL557" s="57"/>
      <c r="EM557" s="57"/>
      <c r="EN557" s="57"/>
      <c r="EO557" s="57"/>
      <c r="EP557" s="57"/>
      <c r="EQ557" s="101"/>
      <c r="ER557" s="557"/>
    </row>
    <row r="558" spans="1:148" ht="15" customHeight="1" x14ac:dyDescent="0.25">
      <c r="A558" s="625"/>
      <c r="B558" s="1343" t="str">
        <f t="shared" si="37"/>
        <v>Desk 30</v>
      </c>
      <c r="C558" s="1348" t="str">
        <f>IF(ISBLANK(TB!C216), "", TB!C216)</f>
        <v/>
      </c>
      <c r="D558" s="1348" t="str">
        <f>IF(ISBLANK(TB!D216), "", TB!D216)</f>
        <v/>
      </c>
      <c r="E558" s="1348" t="str">
        <f>IF(ISBLANK(TB!E216), "", TB!E216)</f>
        <v/>
      </c>
      <c r="F558" s="1348" t="str">
        <f>IF(ISBLANK(TB!F216), "", TB!F216)</f>
        <v/>
      </c>
      <c r="G558" s="57"/>
      <c r="H558" s="57"/>
      <c r="I558" s="57"/>
      <c r="J558" s="57"/>
      <c r="K558" s="57"/>
      <c r="L558" s="57"/>
      <c r="M558" s="57"/>
      <c r="N558" s="57"/>
      <c r="O558" s="57"/>
      <c r="P558" s="57"/>
      <c r="Q558" s="57"/>
      <c r="R558" s="57"/>
      <c r="S558" s="57"/>
      <c r="T558" s="57"/>
      <c r="U558" s="57"/>
      <c r="V558" s="57"/>
      <c r="W558" s="57"/>
      <c r="X558" s="57"/>
      <c r="Y558" s="57"/>
      <c r="Z558" s="57"/>
      <c r="AA558" s="57"/>
      <c r="AB558" s="57"/>
      <c r="AC558" s="57"/>
      <c r="AD558" s="57"/>
      <c r="AE558" s="57"/>
      <c r="AF558" s="57"/>
      <c r="AG558" s="57"/>
      <c r="AH558" s="57"/>
      <c r="AI558" s="57"/>
      <c r="AJ558" s="57"/>
      <c r="AK558" s="57"/>
      <c r="AL558" s="57"/>
      <c r="AM558" s="57"/>
      <c r="AN558" s="57"/>
      <c r="AO558" s="57"/>
      <c r="AP558" s="57"/>
      <c r="AQ558" s="57"/>
      <c r="AR558" s="57"/>
      <c r="AS558" s="57"/>
      <c r="AT558" s="57"/>
      <c r="AU558" s="57"/>
      <c r="AV558" s="57"/>
      <c r="AW558" s="57"/>
      <c r="AX558" s="57"/>
      <c r="AY558" s="57"/>
      <c r="AZ558" s="57"/>
      <c r="BA558" s="57"/>
      <c r="BB558" s="57"/>
      <c r="BC558" s="57"/>
      <c r="BD558" s="57"/>
      <c r="BE558" s="57"/>
      <c r="BF558" s="57"/>
      <c r="BG558" s="57"/>
      <c r="BH558" s="57"/>
      <c r="BI558" s="57"/>
      <c r="BJ558" s="57"/>
      <c r="BK558" s="57"/>
      <c r="BL558" s="57"/>
      <c r="BM558" s="57"/>
      <c r="BN558" s="57"/>
      <c r="BO558" s="57"/>
      <c r="BP558" s="57"/>
      <c r="BQ558" s="57"/>
      <c r="BR558" s="57"/>
      <c r="BS558" s="57"/>
      <c r="BT558" s="57"/>
      <c r="BU558" s="57"/>
      <c r="BV558" s="57"/>
      <c r="BW558" s="57"/>
      <c r="BX558" s="57"/>
      <c r="BY558" s="57"/>
      <c r="BZ558" s="57"/>
      <c r="CA558" s="57"/>
      <c r="CB558" s="57"/>
      <c r="CC558" s="57"/>
      <c r="CD558" s="57"/>
      <c r="CE558" s="57"/>
      <c r="CF558" s="57"/>
      <c r="CG558" s="57"/>
      <c r="CH558" s="57"/>
      <c r="CI558" s="57"/>
      <c r="CJ558" s="57"/>
      <c r="CK558" s="57"/>
      <c r="CL558" s="57"/>
      <c r="CM558" s="57"/>
      <c r="CN558" s="57"/>
      <c r="CO558" s="57"/>
      <c r="CP558" s="57"/>
      <c r="CQ558" s="57"/>
      <c r="CR558" s="57"/>
      <c r="CS558" s="57"/>
      <c r="CT558" s="57"/>
      <c r="CU558" s="57"/>
      <c r="CV558" s="57"/>
      <c r="CW558" s="57"/>
      <c r="CX558" s="57"/>
      <c r="CY558" s="57"/>
      <c r="CZ558" s="57"/>
      <c r="DA558" s="57"/>
      <c r="DB558" s="57"/>
      <c r="DC558" s="57"/>
      <c r="DD558" s="57"/>
      <c r="DE558" s="57"/>
      <c r="DF558" s="57"/>
      <c r="DG558" s="57"/>
      <c r="DH558" s="57"/>
      <c r="DI558" s="57"/>
      <c r="DJ558" s="57"/>
      <c r="DK558" s="57"/>
      <c r="DL558" s="57"/>
      <c r="DM558" s="57"/>
      <c r="DN558" s="57"/>
      <c r="DO558" s="57"/>
      <c r="DP558" s="57"/>
      <c r="DQ558" s="57"/>
      <c r="DR558" s="57"/>
      <c r="DS558" s="57"/>
      <c r="DT558" s="57"/>
      <c r="DU558" s="57"/>
      <c r="DV558" s="101"/>
      <c r="DW558" s="57"/>
      <c r="DX558" s="57"/>
      <c r="DY558" s="57"/>
      <c r="DZ558" s="57"/>
      <c r="EA558" s="57"/>
      <c r="EB558" s="57"/>
      <c r="EC558" s="57"/>
      <c r="ED558" s="57"/>
      <c r="EE558" s="57"/>
      <c r="EF558" s="57"/>
      <c r="EG558" s="57"/>
      <c r="EH558" s="57"/>
      <c r="EI558" s="57"/>
      <c r="EJ558" s="57"/>
      <c r="EK558" s="57"/>
      <c r="EL558" s="57"/>
      <c r="EM558" s="57"/>
      <c r="EN558" s="57"/>
      <c r="EO558" s="57"/>
      <c r="EP558" s="57"/>
      <c r="EQ558" s="101"/>
      <c r="ER558" s="557"/>
    </row>
    <row r="559" spans="1:148" ht="15" customHeight="1" x14ac:dyDescent="0.25">
      <c r="A559" s="625"/>
      <c r="B559" s="1343" t="str">
        <f t="shared" si="37"/>
        <v>Desk 31</v>
      </c>
      <c r="C559" s="1348" t="str">
        <f>IF(ISBLANK(TB!C217), "", TB!C217)</f>
        <v/>
      </c>
      <c r="D559" s="1348" t="str">
        <f>IF(ISBLANK(TB!D217), "", TB!D217)</f>
        <v/>
      </c>
      <c r="E559" s="1348" t="str">
        <f>IF(ISBLANK(TB!E217), "", TB!E217)</f>
        <v/>
      </c>
      <c r="F559" s="1348" t="str">
        <f>IF(ISBLANK(TB!F217), "", TB!F217)</f>
        <v/>
      </c>
      <c r="G559" s="57"/>
      <c r="H559" s="57"/>
      <c r="I559" s="57"/>
      <c r="J559" s="57"/>
      <c r="K559" s="57"/>
      <c r="L559" s="57"/>
      <c r="M559" s="57"/>
      <c r="N559" s="57"/>
      <c r="O559" s="57"/>
      <c r="P559" s="57"/>
      <c r="Q559" s="57"/>
      <c r="R559" s="57"/>
      <c r="S559" s="57"/>
      <c r="T559" s="57"/>
      <c r="U559" s="57"/>
      <c r="V559" s="57"/>
      <c r="W559" s="57"/>
      <c r="X559" s="57"/>
      <c r="Y559" s="57"/>
      <c r="Z559" s="57"/>
      <c r="AA559" s="57"/>
      <c r="AB559" s="57"/>
      <c r="AC559" s="57"/>
      <c r="AD559" s="57"/>
      <c r="AE559" s="57"/>
      <c r="AF559" s="57"/>
      <c r="AG559" s="57"/>
      <c r="AH559" s="57"/>
      <c r="AI559" s="57"/>
      <c r="AJ559" s="57"/>
      <c r="AK559" s="57"/>
      <c r="AL559" s="57"/>
      <c r="AM559" s="57"/>
      <c r="AN559" s="57"/>
      <c r="AO559" s="57"/>
      <c r="AP559" s="57"/>
      <c r="AQ559" s="57"/>
      <c r="AR559" s="57"/>
      <c r="AS559" s="57"/>
      <c r="AT559" s="57"/>
      <c r="AU559" s="57"/>
      <c r="AV559" s="57"/>
      <c r="AW559" s="57"/>
      <c r="AX559" s="57"/>
      <c r="AY559" s="57"/>
      <c r="AZ559" s="57"/>
      <c r="BA559" s="57"/>
      <c r="BB559" s="57"/>
      <c r="BC559" s="57"/>
      <c r="BD559" s="57"/>
      <c r="BE559" s="57"/>
      <c r="BF559" s="57"/>
      <c r="BG559" s="57"/>
      <c r="BH559" s="57"/>
      <c r="BI559" s="57"/>
      <c r="BJ559" s="57"/>
      <c r="BK559" s="57"/>
      <c r="BL559" s="57"/>
      <c r="BM559" s="57"/>
      <c r="BN559" s="57"/>
      <c r="BO559" s="57"/>
      <c r="BP559" s="57"/>
      <c r="BQ559" s="57"/>
      <c r="BR559" s="57"/>
      <c r="BS559" s="57"/>
      <c r="BT559" s="57"/>
      <c r="BU559" s="57"/>
      <c r="BV559" s="57"/>
      <c r="BW559" s="57"/>
      <c r="BX559" s="57"/>
      <c r="BY559" s="57"/>
      <c r="BZ559" s="57"/>
      <c r="CA559" s="57"/>
      <c r="CB559" s="57"/>
      <c r="CC559" s="57"/>
      <c r="CD559" s="57"/>
      <c r="CE559" s="57"/>
      <c r="CF559" s="57"/>
      <c r="CG559" s="57"/>
      <c r="CH559" s="57"/>
      <c r="CI559" s="57"/>
      <c r="CJ559" s="57"/>
      <c r="CK559" s="57"/>
      <c r="CL559" s="57"/>
      <c r="CM559" s="57"/>
      <c r="CN559" s="57"/>
      <c r="CO559" s="57"/>
      <c r="CP559" s="57"/>
      <c r="CQ559" s="57"/>
      <c r="CR559" s="57"/>
      <c r="CS559" s="57"/>
      <c r="CT559" s="57"/>
      <c r="CU559" s="57"/>
      <c r="CV559" s="57"/>
      <c r="CW559" s="57"/>
      <c r="CX559" s="57"/>
      <c r="CY559" s="57"/>
      <c r="CZ559" s="57"/>
      <c r="DA559" s="57"/>
      <c r="DB559" s="57"/>
      <c r="DC559" s="57"/>
      <c r="DD559" s="57"/>
      <c r="DE559" s="57"/>
      <c r="DF559" s="57"/>
      <c r="DG559" s="57"/>
      <c r="DH559" s="57"/>
      <c r="DI559" s="57"/>
      <c r="DJ559" s="57"/>
      <c r="DK559" s="57"/>
      <c r="DL559" s="57"/>
      <c r="DM559" s="57"/>
      <c r="DN559" s="57"/>
      <c r="DO559" s="57"/>
      <c r="DP559" s="57"/>
      <c r="DQ559" s="57"/>
      <c r="DR559" s="57"/>
      <c r="DS559" s="57"/>
      <c r="DT559" s="57"/>
      <c r="DU559" s="57"/>
      <c r="DV559" s="101"/>
      <c r="DW559" s="57"/>
      <c r="DX559" s="57"/>
      <c r="DY559" s="57"/>
      <c r="DZ559" s="57"/>
      <c r="EA559" s="57"/>
      <c r="EB559" s="57"/>
      <c r="EC559" s="57"/>
      <c r="ED559" s="57"/>
      <c r="EE559" s="57"/>
      <c r="EF559" s="57"/>
      <c r="EG559" s="57"/>
      <c r="EH559" s="57"/>
      <c r="EI559" s="57"/>
      <c r="EJ559" s="57"/>
      <c r="EK559" s="57"/>
      <c r="EL559" s="57"/>
      <c r="EM559" s="57"/>
      <c r="EN559" s="57"/>
      <c r="EO559" s="57"/>
      <c r="EP559" s="57"/>
      <c r="EQ559" s="101"/>
      <c r="ER559" s="557"/>
    </row>
    <row r="560" spans="1:148" ht="15" customHeight="1" x14ac:dyDescent="0.25">
      <c r="A560" s="625"/>
      <c r="B560" s="1343" t="str">
        <f t="shared" si="37"/>
        <v>Desk 32</v>
      </c>
      <c r="C560" s="1348" t="str">
        <f>IF(ISBLANK(TB!C218), "", TB!C218)</f>
        <v/>
      </c>
      <c r="D560" s="1348" t="str">
        <f>IF(ISBLANK(TB!D218), "", TB!D218)</f>
        <v/>
      </c>
      <c r="E560" s="1348" t="str">
        <f>IF(ISBLANK(TB!E218), "", TB!E218)</f>
        <v/>
      </c>
      <c r="F560" s="1348" t="str">
        <f>IF(ISBLANK(TB!F218), "", TB!F218)</f>
        <v/>
      </c>
      <c r="G560" s="57"/>
      <c r="H560" s="57"/>
      <c r="I560" s="57"/>
      <c r="J560" s="57"/>
      <c r="K560" s="57"/>
      <c r="L560" s="57"/>
      <c r="M560" s="57"/>
      <c r="N560" s="57"/>
      <c r="O560" s="57"/>
      <c r="P560" s="57"/>
      <c r="Q560" s="57"/>
      <c r="R560" s="57"/>
      <c r="S560" s="57"/>
      <c r="T560" s="57"/>
      <c r="U560" s="57"/>
      <c r="V560" s="57"/>
      <c r="W560" s="57"/>
      <c r="X560" s="57"/>
      <c r="Y560" s="57"/>
      <c r="Z560" s="57"/>
      <c r="AA560" s="57"/>
      <c r="AB560" s="57"/>
      <c r="AC560" s="57"/>
      <c r="AD560" s="57"/>
      <c r="AE560" s="57"/>
      <c r="AF560" s="57"/>
      <c r="AG560" s="57"/>
      <c r="AH560" s="57"/>
      <c r="AI560" s="57"/>
      <c r="AJ560" s="57"/>
      <c r="AK560" s="57"/>
      <c r="AL560" s="57"/>
      <c r="AM560" s="57"/>
      <c r="AN560" s="57"/>
      <c r="AO560" s="57"/>
      <c r="AP560" s="57"/>
      <c r="AQ560" s="57"/>
      <c r="AR560" s="57"/>
      <c r="AS560" s="57"/>
      <c r="AT560" s="57"/>
      <c r="AU560" s="57"/>
      <c r="AV560" s="57"/>
      <c r="AW560" s="57"/>
      <c r="AX560" s="57"/>
      <c r="AY560" s="57"/>
      <c r="AZ560" s="57"/>
      <c r="BA560" s="57"/>
      <c r="BB560" s="57"/>
      <c r="BC560" s="57"/>
      <c r="BD560" s="57"/>
      <c r="BE560" s="57"/>
      <c r="BF560" s="57"/>
      <c r="BG560" s="57"/>
      <c r="BH560" s="57"/>
      <c r="BI560" s="57"/>
      <c r="BJ560" s="57"/>
      <c r="BK560" s="57"/>
      <c r="BL560" s="57"/>
      <c r="BM560" s="57"/>
      <c r="BN560" s="57"/>
      <c r="BO560" s="57"/>
      <c r="BP560" s="57"/>
      <c r="BQ560" s="57"/>
      <c r="BR560" s="57"/>
      <c r="BS560" s="57"/>
      <c r="BT560" s="57"/>
      <c r="BU560" s="57"/>
      <c r="BV560" s="57"/>
      <c r="BW560" s="57"/>
      <c r="BX560" s="57"/>
      <c r="BY560" s="57"/>
      <c r="BZ560" s="57"/>
      <c r="CA560" s="57"/>
      <c r="CB560" s="57"/>
      <c r="CC560" s="57"/>
      <c r="CD560" s="57"/>
      <c r="CE560" s="57"/>
      <c r="CF560" s="57"/>
      <c r="CG560" s="57"/>
      <c r="CH560" s="57"/>
      <c r="CI560" s="57"/>
      <c r="CJ560" s="57"/>
      <c r="CK560" s="57"/>
      <c r="CL560" s="57"/>
      <c r="CM560" s="57"/>
      <c r="CN560" s="57"/>
      <c r="CO560" s="57"/>
      <c r="CP560" s="57"/>
      <c r="CQ560" s="57"/>
      <c r="CR560" s="57"/>
      <c r="CS560" s="57"/>
      <c r="CT560" s="57"/>
      <c r="CU560" s="57"/>
      <c r="CV560" s="57"/>
      <c r="CW560" s="57"/>
      <c r="CX560" s="57"/>
      <c r="CY560" s="57"/>
      <c r="CZ560" s="57"/>
      <c r="DA560" s="57"/>
      <c r="DB560" s="57"/>
      <c r="DC560" s="57"/>
      <c r="DD560" s="57"/>
      <c r="DE560" s="57"/>
      <c r="DF560" s="57"/>
      <c r="DG560" s="57"/>
      <c r="DH560" s="57"/>
      <c r="DI560" s="57"/>
      <c r="DJ560" s="57"/>
      <c r="DK560" s="57"/>
      <c r="DL560" s="57"/>
      <c r="DM560" s="57"/>
      <c r="DN560" s="57"/>
      <c r="DO560" s="57"/>
      <c r="DP560" s="57"/>
      <c r="DQ560" s="57"/>
      <c r="DR560" s="57"/>
      <c r="DS560" s="57"/>
      <c r="DT560" s="57"/>
      <c r="DU560" s="57"/>
      <c r="DV560" s="101"/>
      <c r="DW560" s="57"/>
      <c r="DX560" s="57"/>
      <c r="DY560" s="57"/>
      <c r="DZ560" s="57"/>
      <c r="EA560" s="57"/>
      <c r="EB560" s="57"/>
      <c r="EC560" s="57"/>
      <c r="ED560" s="57"/>
      <c r="EE560" s="57"/>
      <c r="EF560" s="57"/>
      <c r="EG560" s="57"/>
      <c r="EH560" s="57"/>
      <c r="EI560" s="57"/>
      <c r="EJ560" s="57"/>
      <c r="EK560" s="57"/>
      <c r="EL560" s="57"/>
      <c r="EM560" s="57"/>
      <c r="EN560" s="57"/>
      <c r="EO560" s="57"/>
      <c r="EP560" s="57"/>
      <c r="EQ560" s="101"/>
      <c r="ER560" s="557"/>
    </row>
    <row r="561" spans="1:148" ht="15" customHeight="1" x14ac:dyDescent="0.25">
      <c r="A561" s="625"/>
      <c r="B561" s="1343" t="str">
        <f t="shared" si="37"/>
        <v>Desk 33</v>
      </c>
      <c r="C561" s="1348" t="str">
        <f>IF(ISBLANK(TB!C219), "", TB!C219)</f>
        <v/>
      </c>
      <c r="D561" s="1348" t="str">
        <f>IF(ISBLANK(TB!D219), "", TB!D219)</f>
        <v/>
      </c>
      <c r="E561" s="1348" t="str">
        <f>IF(ISBLANK(TB!E219), "", TB!E219)</f>
        <v/>
      </c>
      <c r="F561" s="1348" t="str">
        <f>IF(ISBLANK(TB!F219), "", TB!F219)</f>
        <v/>
      </c>
      <c r="G561" s="57"/>
      <c r="H561" s="57"/>
      <c r="I561" s="57"/>
      <c r="J561" s="57"/>
      <c r="K561" s="57"/>
      <c r="L561" s="57"/>
      <c r="M561" s="57"/>
      <c r="N561" s="57"/>
      <c r="O561" s="57"/>
      <c r="P561" s="57"/>
      <c r="Q561" s="57"/>
      <c r="R561" s="57"/>
      <c r="S561" s="57"/>
      <c r="T561" s="57"/>
      <c r="U561" s="57"/>
      <c r="V561" s="57"/>
      <c r="W561" s="57"/>
      <c r="X561" s="57"/>
      <c r="Y561" s="57"/>
      <c r="Z561" s="57"/>
      <c r="AA561" s="57"/>
      <c r="AB561" s="57"/>
      <c r="AC561" s="57"/>
      <c r="AD561" s="57"/>
      <c r="AE561" s="57"/>
      <c r="AF561" s="57"/>
      <c r="AG561" s="57"/>
      <c r="AH561" s="57"/>
      <c r="AI561" s="57"/>
      <c r="AJ561" s="57"/>
      <c r="AK561" s="57"/>
      <c r="AL561" s="57"/>
      <c r="AM561" s="57"/>
      <c r="AN561" s="57"/>
      <c r="AO561" s="57"/>
      <c r="AP561" s="57"/>
      <c r="AQ561" s="57"/>
      <c r="AR561" s="57"/>
      <c r="AS561" s="57"/>
      <c r="AT561" s="57"/>
      <c r="AU561" s="57"/>
      <c r="AV561" s="57"/>
      <c r="AW561" s="57"/>
      <c r="AX561" s="57"/>
      <c r="AY561" s="57"/>
      <c r="AZ561" s="57"/>
      <c r="BA561" s="57"/>
      <c r="BB561" s="57"/>
      <c r="BC561" s="57"/>
      <c r="BD561" s="57"/>
      <c r="BE561" s="57"/>
      <c r="BF561" s="57"/>
      <c r="BG561" s="57"/>
      <c r="BH561" s="57"/>
      <c r="BI561" s="57"/>
      <c r="BJ561" s="57"/>
      <c r="BK561" s="57"/>
      <c r="BL561" s="57"/>
      <c r="BM561" s="57"/>
      <c r="BN561" s="57"/>
      <c r="BO561" s="57"/>
      <c r="BP561" s="57"/>
      <c r="BQ561" s="57"/>
      <c r="BR561" s="57"/>
      <c r="BS561" s="57"/>
      <c r="BT561" s="57"/>
      <c r="BU561" s="57"/>
      <c r="BV561" s="57"/>
      <c r="BW561" s="57"/>
      <c r="BX561" s="57"/>
      <c r="BY561" s="57"/>
      <c r="BZ561" s="57"/>
      <c r="CA561" s="57"/>
      <c r="CB561" s="57"/>
      <c r="CC561" s="57"/>
      <c r="CD561" s="57"/>
      <c r="CE561" s="57"/>
      <c r="CF561" s="57"/>
      <c r="CG561" s="57"/>
      <c r="CH561" s="57"/>
      <c r="CI561" s="57"/>
      <c r="CJ561" s="57"/>
      <c r="CK561" s="57"/>
      <c r="CL561" s="57"/>
      <c r="CM561" s="57"/>
      <c r="CN561" s="57"/>
      <c r="CO561" s="57"/>
      <c r="CP561" s="57"/>
      <c r="CQ561" s="57"/>
      <c r="CR561" s="57"/>
      <c r="CS561" s="57"/>
      <c r="CT561" s="57"/>
      <c r="CU561" s="57"/>
      <c r="CV561" s="57"/>
      <c r="CW561" s="57"/>
      <c r="CX561" s="57"/>
      <c r="CY561" s="57"/>
      <c r="CZ561" s="57"/>
      <c r="DA561" s="57"/>
      <c r="DB561" s="57"/>
      <c r="DC561" s="57"/>
      <c r="DD561" s="57"/>
      <c r="DE561" s="57"/>
      <c r="DF561" s="57"/>
      <c r="DG561" s="57"/>
      <c r="DH561" s="57"/>
      <c r="DI561" s="57"/>
      <c r="DJ561" s="57"/>
      <c r="DK561" s="57"/>
      <c r="DL561" s="57"/>
      <c r="DM561" s="57"/>
      <c r="DN561" s="57"/>
      <c r="DO561" s="57"/>
      <c r="DP561" s="57"/>
      <c r="DQ561" s="57"/>
      <c r="DR561" s="57"/>
      <c r="DS561" s="57"/>
      <c r="DT561" s="57"/>
      <c r="DU561" s="57"/>
      <c r="DV561" s="101"/>
      <c r="DW561" s="57"/>
      <c r="DX561" s="57"/>
      <c r="DY561" s="57"/>
      <c r="DZ561" s="57"/>
      <c r="EA561" s="57"/>
      <c r="EB561" s="57"/>
      <c r="EC561" s="57"/>
      <c r="ED561" s="57"/>
      <c r="EE561" s="57"/>
      <c r="EF561" s="57"/>
      <c r="EG561" s="57"/>
      <c r="EH561" s="57"/>
      <c r="EI561" s="57"/>
      <c r="EJ561" s="57"/>
      <c r="EK561" s="57"/>
      <c r="EL561" s="57"/>
      <c r="EM561" s="57"/>
      <c r="EN561" s="57"/>
      <c r="EO561" s="57"/>
      <c r="EP561" s="57"/>
      <c r="EQ561" s="101"/>
      <c r="ER561" s="557"/>
    </row>
    <row r="562" spans="1:148" ht="15" customHeight="1" x14ac:dyDescent="0.25">
      <c r="A562" s="625"/>
      <c r="B562" s="1343" t="str">
        <f t="shared" si="37"/>
        <v>Desk 34</v>
      </c>
      <c r="C562" s="1348" t="str">
        <f>IF(ISBLANK(TB!C220), "", TB!C220)</f>
        <v/>
      </c>
      <c r="D562" s="1348" t="str">
        <f>IF(ISBLANK(TB!D220), "", TB!D220)</f>
        <v/>
      </c>
      <c r="E562" s="1348" t="str">
        <f>IF(ISBLANK(TB!E220), "", TB!E220)</f>
        <v/>
      </c>
      <c r="F562" s="1348" t="str">
        <f>IF(ISBLANK(TB!F220), "", TB!F220)</f>
        <v/>
      </c>
      <c r="G562" s="57"/>
      <c r="H562" s="57"/>
      <c r="I562" s="57"/>
      <c r="J562" s="57"/>
      <c r="K562" s="57"/>
      <c r="L562" s="57"/>
      <c r="M562" s="57"/>
      <c r="N562" s="57"/>
      <c r="O562" s="57"/>
      <c r="P562" s="57"/>
      <c r="Q562" s="57"/>
      <c r="R562" s="57"/>
      <c r="S562" s="57"/>
      <c r="T562" s="57"/>
      <c r="U562" s="57"/>
      <c r="V562" s="57"/>
      <c r="W562" s="57"/>
      <c r="X562" s="57"/>
      <c r="Y562" s="57"/>
      <c r="Z562" s="57"/>
      <c r="AA562" s="57"/>
      <c r="AB562" s="57"/>
      <c r="AC562" s="57"/>
      <c r="AD562" s="57"/>
      <c r="AE562" s="57"/>
      <c r="AF562" s="57"/>
      <c r="AG562" s="57"/>
      <c r="AH562" s="57"/>
      <c r="AI562" s="57"/>
      <c r="AJ562" s="57"/>
      <c r="AK562" s="57"/>
      <c r="AL562" s="57"/>
      <c r="AM562" s="57"/>
      <c r="AN562" s="57"/>
      <c r="AO562" s="57"/>
      <c r="AP562" s="57"/>
      <c r="AQ562" s="57"/>
      <c r="AR562" s="57"/>
      <c r="AS562" s="57"/>
      <c r="AT562" s="57"/>
      <c r="AU562" s="57"/>
      <c r="AV562" s="57"/>
      <c r="AW562" s="57"/>
      <c r="AX562" s="57"/>
      <c r="AY562" s="57"/>
      <c r="AZ562" s="57"/>
      <c r="BA562" s="57"/>
      <c r="BB562" s="57"/>
      <c r="BC562" s="57"/>
      <c r="BD562" s="57"/>
      <c r="BE562" s="57"/>
      <c r="BF562" s="57"/>
      <c r="BG562" s="57"/>
      <c r="BH562" s="57"/>
      <c r="BI562" s="57"/>
      <c r="BJ562" s="57"/>
      <c r="BK562" s="57"/>
      <c r="BL562" s="57"/>
      <c r="BM562" s="57"/>
      <c r="BN562" s="57"/>
      <c r="BO562" s="57"/>
      <c r="BP562" s="57"/>
      <c r="BQ562" s="57"/>
      <c r="BR562" s="57"/>
      <c r="BS562" s="57"/>
      <c r="BT562" s="57"/>
      <c r="BU562" s="57"/>
      <c r="BV562" s="57"/>
      <c r="BW562" s="57"/>
      <c r="BX562" s="57"/>
      <c r="BY562" s="57"/>
      <c r="BZ562" s="57"/>
      <c r="CA562" s="57"/>
      <c r="CB562" s="57"/>
      <c r="CC562" s="57"/>
      <c r="CD562" s="57"/>
      <c r="CE562" s="57"/>
      <c r="CF562" s="57"/>
      <c r="CG562" s="57"/>
      <c r="CH562" s="57"/>
      <c r="CI562" s="57"/>
      <c r="CJ562" s="57"/>
      <c r="CK562" s="57"/>
      <c r="CL562" s="57"/>
      <c r="CM562" s="57"/>
      <c r="CN562" s="57"/>
      <c r="CO562" s="57"/>
      <c r="CP562" s="57"/>
      <c r="CQ562" s="57"/>
      <c r="CR562" s="57"/>
      <c r="CS562" s="57"/>
      <c r="CT562" s="57"/>
      <c r="CU562" s="57"/>
      <c r="CV562" s="57"/>
      <c r="CW562" s="57"/>
      <c r="CX562" s="57"/>
      <c r="CY562" s="57"/>
      <c r="CZ562" s="57"/>
      <c r="DA562" s="57"/>
      <c r="DB562" s="57"/>
      <c r="DC562" s="57"/>
      <c r="DD562" s="57"/>
      <c r="DE562" s="57"/>
      <c r="DF562" s="57"/>
      <c r="DG562" s="57"/>
      <c r="DH562" s="57"/>
      <c r="DI562" s="57"/>
      <c r="DJ562" s="57"/>
      <c r="DK562" s="57"/>
      <c r="DL562" s="57"/>
      <c r="DM562" s="57"/>
      <c r="DN562" s="57"/>
      <c r="DO562" s="57"/>
      <c r="DP562" s="57"/>
      <c r="DQ562" s="57"/>
      <c r="DR562" s="57"/>
      <c r="DS562" s="57"/>
      <c r="DT562" s="57"/>
      <c r="DU562" s="57"/>
      <c r="DV562" s="101"/>
      <c r="DW562" s="57"/>
      <c r="DX562" s="57"/>
      <c r="DY562" s="57"/>
      <c r="DZ562" s="57"/>
      <c r="EA562" s="57"/>
      <c r="EB562" s="57"/>
      <c r="EC562" s="57"/>
      <c r="ED562" s="57"/>
      <c r="EE562" s="57"/>
      <c r="EF562" s="57"/>
      <c r="EG562" s="57"/>
      <c r="EH562" s="57"/>
      <c r="EI562" s="57"/>
      <c r="EJ562" s="57"/>
      <c r="EK562" s="57"/>
      <c r="EL562" s="57"/>
      <c r="EM562" s="57"/>
      <c r="EN562" s="57"/>
      <c r="EO562" s="57"/>
      <c r="EP562" s="57"/>
      <c r="EQ562" s="101"/>
      <c r="ER562" s="557"/>
    </row>
    <row r="563" spans="1:148" ht="15" customHeight="1" x14ac:dyDescent="0.25">
      <c r="A563" s="625"/>
      <c r="B563" s="1343" t="str">
        <f t="shared" si="37"/>
        <v>Desk 35</v>
      </c>
      <c r="C563" s="1348" t="str">
        <f>IF(ISBLANK(TB!C221), "", TB!C221)</f>
        <v/>
      </c>
      <c r="D563" s="1348" t="str">
        <f>IF(ISBLANK(TB!D221), "", TB!D221)</f>
        <v/>
      </c>
      <c r="E563" s="1348" t="str">
        <f>IF(ISBLANK(TB!E221), "", TB!E221)</f>
        <v/>
      </c>
      <c r="F563" s="1348" t="str">
        <f>IF(ISBLANK(TB!F221), "", TB!F221)</f>
        <v/>
      </c>
      <c r="G563" s="57"/>
      <c r="H563" s="57"/>
      <c r="I563" s="57"/>
      <c r="J563" s="57"/>
      <c r="K563" s="57"/>
      <c r="L563" s="57"/>
      <c r="M563" s="57"/>
      <c r="N563" s="57"/>
      <c r="O563" s="57"/>
      <c r="P563" s="57"/>
      <c r="Q563" s="57"/>
      <c r="R563" s="57"/>
      <c r="S563" s="57"/>
      <c r="T563" s="57"/>
      <c r="U563" s="57"/>
      <c r="V563" s="57"/>
      <c r="W563" s="57"/>
      <c r="X563" s="57"/>
      <c r="Y563" s="57"/>
      <c r="Z563" s="57"/>
      <c r="AA563" s="57"/>
      <c r="AB563" s="57"/>
      <c r="AC563" s="57"/>
      <c r="AD563" s="57"/>
      <c r="AE563" s="57"/>
      <c r="AF563" s="57"/>
      <c r="AG563" s="57"/>
      <c r="AH563" s="57"/>
      <c r="AI563" s="57"/>
      <c r="AJ563" s="57"/>
      <c r="AK563" s="57"/>
      <c r="AL563" s="57"/>
      <c r="AM563" s="57"/>
      <c r="AN563" s="57"/>
      <c r="AO563" s="57"/>
      <c r="AP563" s="57"/>
      <c r="AQ563" s="57"/>
      <c r="AR563" s="57"/>
      <c r="AS563" s="57"/>
      <c r="AT563" s="57"/>
      <c r="AU563" s="57"/>
      <c r="AV563" s="57"/>
      <c r="AW563" s="57"/>
      <c r="AX563" s="57"/>
      <c r="AY563" s="57"/>
      <c r="AZ563" s="57"/>
      <c r="BA563" s="57"/>
      <c r="BB563" s="57"/>
      <c r="BC563" s="57"/>
      <c r="BD563" s="57"/>
      <c r="BE563" s="57"/>
      <c r="BF563" s="57"/>
      <c r="BG563" s="57"/>
      <c r="BH563" s="57"/>
      <c r="BI563" s="57"/>
      <c r="BJ563" s="57"/>
      <c r="BK563" s="57"/>
      <c r="BL563" s="57"/>
      <c r="BM563" s="57"/>
      <c r="BN563" s="57"/>
      <c r="BO563" s="57"/>
      <c r="BP563" s="57"/>
      <c r="BQ563" s="57"/>
      <c r="BR563" s="57"/>
      <c r="BS563" s="57"/>
      <c r="BT563" s="57"/>
      <c r="BU563" s="57"/>
      <c r="BV563" s="57"/>
      <c r="BW563" s="57"/>
      <c r="BX563" s="57"/>
      <c r="BY563" s="57"/>
      <c r="BZ563" s="57"/>
      <c r="CA563" s="57"/>
      <c r="CB563" s="57"/>
      <c r="CC563" s="57"/>
      <c r="CD563" s="57"/>
      <c r="CE563" s="57"/>
      <c r="CF563" s="57"/>
      <c r="CG563" s="57"/>
      <c r="CH563" s="57"/>
      <c r="CI563" s="57"/>
      <c r="CJ563" s="57"/>
      <c r="CK563" s="57"/>
      <c r="CL563" s="57"/>
      <c r="CM563" s="57"/>
      <c r="CN563" s="57"/>
      <c r="CO563" s="57"/>
      <c r="CP563" s="57"/>
      <c r="CQ563" s="57"/>
      <c r="CR563" s="57"/>
      <c r="CS563" s="57"/>
      <c r="CT563" s="57"/>
      <c r="CU563" s="57"/>
      <c r="CV563" s="57"/>
      <c r="CW563" s="57"/>
      <c r="CX563" s="57"/>
      <c r="CY563" s="57"/>
      <c r="CZ563" s="57"/>
      <c r="DA563" s="57"/>
      <c r="DB563" s="57"/>
      <c r="DC563" s="57"/>
      <c r="DD563" s="57"/>
      <c r="DE563" s="57"/>
      <c r="DF563" s="57"/>
      <c r="DG563" s="57"/>
      <c r="DH563" s="57"/>
      <c r="DI563" s="57"/>
      <c r="DJ563" s="57"/>
      <c r="DK563" s="57"/>
      <c r="DL563" s="57"/>
      <c r="DM563" s="57"/>
      <c r="DN563" s="57"/>
      <c r="DO563" s="57"/>
      <c r="DP563" s="57"/>
      <c r="DQ563" s="57"/>
      <c r="DR563" s="57"/>
      <c r="DS563" s="57"/>
      <c r="DT563" s="57"/>
      <c r="DU563" s="57"/>
      <c r="DV563" s="101"/>
      <c r="DW563" s="57"/>
      <c r="DX563" s="57"/>
      <c r="DY563" s="57"/>
      <c r="DZ563" s="57"/>
      <c r="EA563" s="57"/>
      <c r="EB563" s="57"/>
      <c r="EC563" s="57"/>
      <c r="ED563" s="57"/>
      <c r="EE563" s="57"/>
      <c r="EF563" s="57"/>
      <c r="EG563" s="57"/>
      <c r="EH563" s="57"/>
      <c r="EI563" s="57"/>
      <c r="EJ563" s="57"/>
      <c r="EK563" s="57"/>
      <c r="EL563" s="57"/>
      <c r="EM563" s="57"/>
      <c r="EN563" s="57"/>
      <c r="EO563" s="57"/>
      <c r="EP563" s="57"/>
      <c r="EQ563" s="101"/>
      <c r="ER563" s="557"/>
    </row>
    <row r="564" spans="1:148" ht="15" customHeight="1" x14ac:dyDescent="0.25">
      <c r="A564" s="625"/>
      <c r="B564" s="1343" t="str">
        <f t="shared" si="37"/>
        <v>Desk 36</v>
      </c>
      <c r="C564" s="1348" t="str">
        <f>IF(ISBLANK(TB!C222), "", TB!C222)</f>
        <v/>
      </c>
      <c r="D564" s="1348" t="str">
        <f>IF(ISBLANK(TB!D222), "", TB!D222)</f>
        <v/>
      </c>
      <c r="E564" s="1348" t="str">
        <f>IF(ISBLANK(TB!E222), "", TB!E222)</f>
        <v/>
      </c>
      <c r="F564" s="1348" t="str">
        <f>IF(ISBLANK(TB!F222), "", TB!F222)</f>
        <v/>
      </c>
      <c r="G564" s="57"/>
      <c r="H564" s="57"/>
      <c r="I564" s="57"/>
      <c r="J564" s="57"/>
      <c r="K564" s="57"/>
      <c r="L564" s="57"/>
      <c r="M564" s="57"/>
      <c r="N564" s="57"/>
      <c r="O564" s="57"/>
      <c r="P564" s="57"/>
      <c r="Q564" s="57"/>
      <c r="R564" s="57"/>
      <c r="S564" s="57"/>
      <c r="T564" s="57"/>
      <c r="U564" s="57"/>
      <c r="V564" s="57"/>
      <c r="W564" s="57"/>
      <c r="X564" s="57"/>
      <c r="Y564" s="57"/>
      <c r="Z564" s="57"/>
      <c r="AA564" s="57"/>
      <c r="AB564" s="57"/>
      <c r="AC564" s="57"/>
      <c r="AD564" s="57"/>
      <c r="AE564" s="57"/>
      <c r="AF564" s="57"/>
      <c r="AG564" s="57"/>
      <c r="AH564" s="57"/>
      <c r="AI564" s="57"/>
      <c r="AJ564" s="57"/>
      <c r="AK564" s="57"/>
      <c r="AL564" s="57"/>
      <c r="AM564" s="57"/>
      <c r="AN564" s="57"/>
      <c r="AO564" s="57"/>
      <c r="AP564" s="57"/>
      <c r="AQ564" s="57"/>
      <c r="AR564" s="57"/>
      <c r="AS564" s="57"/>
      <c r="AT564" s="57"/>
      <c r="AU564" s="57"/>
      <c r="AV564" s="57"/>
      <c r="AW564" s="57"/>
      <c r="AX564" s="57"/>
      <c r="AY564" s="57"/>
      <c r="AZ564" s="57"/>
      <c r="BA564" s="57"/>
      <c r="BB564" s="57"/>
      <c r="BC564" s="57"/>
      <c r="BD564" s="57"/>
      <c r="BE564" s="57"/>
      <c r="BF564" s="57"/>
      <c r="BG564" s="57"/>
      <c r="BH564" s="57"/>
      <c r="BI564" s="57"/>
      <c r="BJ564" s="57"/>
      <c r="BK564" s="57"/>
      <c r="BL564" s="57"/>
      <c r="BM564" s="57"/>
      <c r="BN564" s="57"/>
      <c r="BO564" s="57"/>
      <c r="BP564" s="57"/>
      <c r="BQ564" s="57"/>
      <c r="BR564" s="57"/>
      <c r="BS564" s="57"/>
      <c r="BT564" s="57"/>
      <c r="BU564" s="57"/>
      <c r="BV564" s="57"/>
      <c r="BW564" s="57"/>
      <c r="BX564" s="57"/>
      <c r="BY564" s="57"/>
      <c r="BZ564" s="57"/>
      <c r="CA564" s="57"/>
      <c r="CB564" s="57"/>
      <c r="CC564" s="57"/>
      <c r="CD564" s="57"/>
      <c r="CE564" s="57"/>
      <c r="CF564" s="57"/>
      <c r="CG564" s="57"/>
      <c r="CH564" s="57"/>
      <c r="CI564" s="57"/>
      <c r="CJ564" s="57"/>
      <c r="CK564" s="57"/>
      <c r="CL564" s="57"/>
      <c r="CM564" s="57"/>
      <c r="CN564" s="57"/>
      <c r="CO564" s="57"/>
      <c r="CP564" s="57"/>
      <c r="CQ564" s="57"/>
      <c r="CR564" s="57"/>
      <c r="CS564" s="57"/>
      <c r="CT564" s="57"/>
      <c r="CU564" s="57"/>
      <c r="CV564" s="57"/>
      <c r="CW564" s="57"/>
      <c r="CX564" s="57"/>
      <c r="CY564" s="57"/>
      <c r="CZ564" s="57"/>
      <c r="DA564" s="57"/>
      <c r="DB564" s="57"/>
      <c r="DC564" s="57"/>
      <c r="DD564" s="57"/>
      <c r="DE564" s="57"/>
      <c r="DF564" s="57"/>
      <c r="DG564" s="57"/>
      <c r="DH564" s="57"/>
      <c r="DI564" s="57"/>
      <c r="DJ564" s="57"/>
      <c r="DK564" s="57"/>
      <c r="DL564" s="57"/>
      <c r="DM564" s="57"/>
      <c r="DN564" s="57"/>
      <c r="DO564" s="57"/>
      <c r="DP564" s="57"/>
      <c r="DQ564" s="57"/>
      <c r="DR564" s="57"/>
      <c r="DS564" s="57"/>
      <c r="DT564" s="57"/>
      <c r="DU564" s="57"/>
      <c r="DV564" s="101"/>
      <c r="DW564" s="57"/>
      <c r="DX564" s="57"/>
      <c r="DY564" s="57"/>
      <c r="DZ564" s="57"/>
      <c r="EA564" s="57"/>
      <c r="EB564" s="57"/>
      <c r="EC564" s="57"/>
      <c r="ED564" s="57"/>
      <c r="EE564" s="57"/>
      <c r="EF564" s="57"/>
      <c r="EG564" s="57"/>
      <c r="EH564" s="57"/>
      <c r="EI564" s="57"/>
      <c r="EJ564" s="57"/>
      <c r="EK564" s="57"/>
      <c r="EL564" s="57"/>
      <c r="EM564" s="57"/>
      <c r="EN564" s="57"/>
      <c r="EO564" s="57"/>
      <c r="EP564" s="57"/>
      <c r="EQ564" s="101"/>
      <c r="ER564" s="557"/>
    </row>
    <row r="565" spans="1:148" ht="15" customHeight="1" x14ac:dyDescent="0.25">
      <c r="A565" s="625"/>
      <c r="B565" s="1343" t="str">
        <f t="shared" si="37"/>
        <v>Desk 37</v>
      </c>
      <c r="C565" s="1348" t="str">
        <f>IF(ISBLANK(TB!C223), "", TB!C223)</f>
        <v/>
      </c>
      <c r="D565" s="1348" t="str">
        <f>IF(ISBLANK(TB!D223), "", TB!D223)</f>
        <v/>
      </c>
      <c r="E565" s="1348" t="str">
        <f>IF(ISBLANK(TB!E223), "", TB!E223)</f>
        <v/>
      </c>
      <c r="F565" s="1348" t="str">
        <f>IF(ISBLANK(TB!F223), "", TB!F223)</f>
        <v/>
      </c>
      <c r="G565" s="57"/>
      <c r="H565" s="57"/>
      <c r="I565" s="57"/>
      <c r="J565" s="57"/>
      <c r="K565" s="57"/>
      <c r="L565" s="57"/>
      <c r="M565" s="57"/>
      <c r="N565" s="57"/>
      <c r="O565" s="57"/>
      <c r="P565" s="57"/>
      <c r="Q565" s="57"/>
      <c r="R565" s="57"/>
      <c r="S565" s="57"/>
      <c r="T565" s="57"/>
      <c r="U565" s="57"/>
      <c r="V565" s="57"/>
      <c r="W565" s="57"/>
      <c r="X565" s="57"/>
      <c r="Y565" s="57"/>
      <c r="Z565" s="57"/>
      <c r="AA565" s="57"/>
      <c r="AB565" s="57"/>
      <c r="AC565" s="57"/>
      <c r="AD565" s="57"/>
      <c r="AE565" s="57"/>
      <c r="AF565" s="57"/>
      <c r="AG565" s="57"/>
      <c r="AH565" s="57"/>
      <c r="AI565" s="57"/>
      <c r="AJ565" s="57"/>
      <c r="AK565" s="57"/>
      <c r="AL565" s="57"/>
      <c r="AM565" s="57"/>
      <c r="AN565" s="57"/>
      <c r="AO565" s="57"/>
      <c r="AP565" s="57"/>
      <c r="AQ565" s="57"/>
      <c r="AR565" s="57"/>
      <c r="AS565" s="57"/>
      <c r="AT565" s="57"/>
      <c r="AU565" s="57"/>
      <c r="AV565" s="57"/>
      <c r="AW565" s="57"/>
      <c r="AX565" s="57"/>
      <c r="AY565" s="57"/>
      <c r="AZ565" s="57"/>
      <c r="BA565" s="57"/>
      <c r="BB565" s="57"/>
      <c r="BC565" s="57"/>
      <c r="BD565" s="57"/>
      <c r="BE565" s="57"/>
      <c r="BF565" s="57"/>
      <c r="BG565" s="57"/>
      <c r="BH565" s="57"/>
      <c r="BI565" s="57"/>
      <c r="BJ565" s="57"/>
      <c r="BK565" s="57"/>
      <c r="BL565" s="57"/>
      <c r="BM565" s="57"/>
      <c r="BN565" s="57"/>
      <c r="BO565" s="57"/>
      <c r="BP565" s="57"/>
      <c r="BQ565" s="57"/>
      <c r="BR565" s="57"/>
      <c r="BS565" s="57"/>
      <c r="BT565" s="57"/>
      <c r="BU565" s="57"/>
      <c r="BV565" s="57"/>
      <c r="BW565" s="57"/>
      <c r="BX565" s="57"/>
      <c r="BY565" s="57"/>
      <c r="BZ565" s="57"/>
      <c r="CA565" s="57"/>
      <c r="CB565" s="57"/>
      <c r="CC565" s="57"/>
      <c r="CD565" s="57"/>
      <c r="CE565" s="57"/>
      <c r="CF565" s="57"/>
      <c r="CG565" s="57"/>
      <c r="CH565" s="57"/>
      <c r="CI565" s="57"/>
      <c r="CJ565" s="57"/>
      <c r="CK565" s="57"/>
      <c r="CL565" s="57"/>
      <c r="CM565" s="57"/>
      <c r="CN565" s="57"/>
      <c r="CO565" s="57"/>
      <c r="CP565" s="57"/>
      <c r="CQ565" s="57"/>
      <c r="CR565" s="57"/>
      <c r="CS565" s="57"/>
      <c r="CT565" s="57"/>
      <c r="CU565" s="57"/>
      <c r="CV565" s="57"/>
      <c r="CW565" s="57"/>
      <c r="CX565" s="57"/>
      <c r="CY565" s="57"/>
      <c r="CZ565" s="57"/>
      <c r="DA565" s="57"/>
      <c r="DB565" s="57"/>
      <c r="DC565" s="57"/>
      <c r="DD565" s="57"/>
      <c r="DE565" s="57"/>
      <c r="DF565" s="57"/>
      <c r="DG565" s="57"/>
      <c r="DH565" s="57"/>
      <c r="DI565" s="57"/>
      <c r="DJ565" s="57"/>
      <c r="DK565" s="57"/>
      <c r="DL565" s="57"/>
      <c r="DM565" s="57"/>
      <c r="DN565" s="57"/>
      <c r="DO565" s="57"/>
      <c r="DP565" s="57"/>
      <c r="DQ565" s="57"/>
      <c r="DR565" s="57"/>
      <c r="DS565" s="57"/>
      <c r="DT565" s="57"/>
      <c r="DU565" s="57"/>
      <c r="DV565" s="101"/>
      <c r="DW565" s="57"/>
      <c r="DX565" s="57"/>
      <c r="DY565" s="57"/>
      <c r="DZ565" s="57"/>
      <c r="EA565" s="57"/>
      <c r="EB565" s="57"/>
      <c r="EC565" s="57"/>
      <c r="ED565" s="57"/>
      <c r="EE565" s="57"/>
      <c r="EF565" s="57"/>
      <c r="EG565" s="57"/>
      <c r="EH565" s="57"/>
      <c r="EI565" s="57"/>
      <c r="EJ565" s="57"/>
      <c r="EK565" s="57"/>
      <c r="EL565" s="57"/>
      <c r="EM565" s="57"/>
      <c r="EN565" s="57"/>
      <c r="EO565" s="57"/>
      <c r="EP565" s="57"/>
      <c r="EQ565" s="101"/>
      <c r="ER565" s="557"/>
    </row>
    <row r="566" spans="1:148" ht="15" customHeight="1" x14ac:dyDescent="0.25">
      <c r="A566" s="625"/>
      <c r="B566" s="1343" t="str">
        <f t="shared" si="37"/>
        <v>Desk 38</v>
      </c>
      <c r="C566" s="1348" t="str">
        <f>IF(ISBLANK(TB!C224), "", TB!C224)</f>
        <v/>
      </c>
      <c r="D566" s="1348" t="str">
        <f>IF(ISBLANK(TB!D224), "", TB!D224)</f>
        <v/>
      </c>
      <c r="E566" s="1348" t="str">
        <f>IF(ISBLANK(TB!E224), "", TB!E224)</f>
        <v/>
      </c>
      <c r="F566" s="1348" t="str">
        <f>IF(ISBLANK(TB!F224), "", TB!F224)</f>
        <v/>
      </c>
      <c r="G566" s="57"/>
      <c r="H566" s="57"/>
      <c r="I566" s="57"/>
      <c r="J566" s="57"/>
      <c r="K566" s="57"/>
      <c r="L566" s="57"/>
      <c r="M566" s="57"/>
      <c r="N566" s="57"/>
      <c r="O566" s="57"/>
      <c r="P566" s="57"/>
      <c r="Q566" s="57"/>
      <c r="R566" s="57"/>
      <c r="S566" s="57"/>
      <c r="T566" s="57"/>
      <c r="U566" s="57"/>
      <c r="V566" s="57"/>
      <c r="W566" s="57"/>
      <c r="X566" s="57"/>
      <c r="Y566" s="57"/>
      <c r="Z566" s="57"/>
      <c r="AA566" s="57"/>
      <c r="AB566" s="57"/>
      <c r="AC566" s="57"/>
      <c r="AD566" s="57"/>
      <c r="AE566" s="57"/>
      <c r="AF566" s="57"/>
      <c r="AG566" s="57"/>
      <c r="AH566" s="57"/>
      <c r="AI566" s="57"/>
      <c r="AJ566" s="57"/>
      <c r="AK566" s="57"/>
      <c r="AL566" s="57"/>
      <c r="AM566" s="57"/>
      <c r="AN566" s="57"/>
      <c r="AO566" s="57"/>
      <c r="AP566" s="57"/>
      <c r="AQ566" s="57"/>
      <c r="AR566" s="57"/>
      <c r="AS566" s="57"/>
      <c r="AT566" s="57"/>
      <c r="AU566" s="57"/>
      <c r="AV566" s="57"/>
      <c r="AW566" s="57"/>
      <c r="AX566" s="57"/>
      <c r="AY566" s="57"/>
      <c r="AZ566" s="57"/>
      <c r="BA566" s="57"/>
      <c r="BB566" s="57"/>
      <c r="BC566" s="57"/>
      <c r="BD566" s="57"/>
      <c r="BE566" s="57"/>
      <c r="BF566" s="57"/>
      <c r="BG566" s="57"/>
      <c r="BH566" s="57"/>
      <c r="BI566" s="57"/>
      <c r="BJ566" s="57"/>
      <c r="BK566" s="57"/>
      <c r="BL566" s="57"/>
      <c r="BM566" s="57"/>
      <c r="BN566" s="57"/>
      <c r="BO566" s="57"/>
      <c r="BP566" s="57"/>
      <c r="BQ566" s="57"/>
      <c r="BR566" s="57"/>
      <c r="BS566" s="57"/>
      <c r="BT566" s="57"/>
      <c r="BU566" s="57"/>
      <c r="BV566" s="57"/>
      <c r="BW566" s="57"/>
      <c r="BX566" s="57"/>
      <c r="BY566" s="57"/>
      <c r="BZ566" s="57"/>
      <c r="CA566" s="57"/>
      <c r="CB566" s="57"/>
      <c r="CC566" s="57"/>
      <c r="CD566" s="57"/>
      <c r="CE566" s="57"/>
      <c r="CF566" s="57"/>
      <c r="CG566" s="57"/>
      <c r="CH566" s="57"/>
      <c r="CI566" s="57"/>
      <c r="CJ566" s="57"/>
      <c r="CK566" s="57"/>
      <c r="CL566" s="57"/>
      <c r="CM566" s="57"/>
      <c r="CN566" s="57"/>
      <c r="CO566" s="57"/>
      <c r="CP566" s="57"/>
      <c r="CQ566" s="57"/>
      <c r="CR566" s="57"/>
      <c r="CS566" s="57"/>
      <c r="CT566" s="57"/>
      <c r="CU566" s="57"/>
      <c r="CV566" s="57"/>
      <c r="CW566" s="57"/>
      <c r="CX566" s="57"/>
      <c r="CY566" s="57"/>
      <c r="CZ566" s="57"/>
      <c r="DA566" s="57"/>
      <c r="DB566" s="57"/>
      <c r="DC566" s="57"/>
      <c r="DD566" s="57"/>
      <c r="DE566" s="57"/>
      <c r="DF566" s="57"/>
      <c r="DG566" s="57"/>
      <c r="DH566" s="57"/>
      <c r="DI566" s="57"/>
      <c r="DJ566" s="57"/>
      <c r="DK566" s="57"/>
      <c r="DL566" s="57"/>
      <c r="DM566" s="57"/>
      <c r="DN566" s="57"/>
      <c r="DO566" s="57"/>
      <c r="DP566" s="57"/>
      <c r="DQ566" s="57"/>
      <c r="DR566" s="57"/>
      <c r="DS566" s="57"/>
      <c r="DT566" s="57"/>
      <c r="DU566" s="57"/>
      <c r="DV566" s="101"/>
      <c r="DW566" s="57"/>
      <c r="DX566" s="57"/>
      <c r="DY566" s="57"/>
      <c r="DZ566" s="57"/>
      <c r="EA566" s="57"/>
      <c r="EB566" s="57"/>
      <c r="EC566" s="57"/>
      <c r="ED566" s="57"/>
      <c r="EE566" s="57"/>
      <c r="EF566" s="57"/>
      <c r="EG566" s="57"/>
      <c r="EH566" s="57"/>
      <c r="EI566" s="57"/>
      <c r="EJ566" s="57"/>
      <c r="EK566" s="57"/>
      <c r="EL566" s="57"/>
      <c r="EM566" s="57"/>
      <c r="EN566" s="57"/>
      <c r="EO566" s="57"/>
      <c r="EP566" s="57"/>
      <c r="EQ566" s="101"/>
      <c r="ER566" s="557"/>
    </row>
    <row r="567" spans="1:148" ht="15" customHeight="1" x14ac:dyDescent="0.25">
      <c r="A567" s="625"/>
      <c r="B567" s="1343" t="str">
        <f t="shared" si="37"/>
        <v>Desk 39</v>
      </c>
      <c r="C567" s="1348" t="str">
        <f>IF(ISBLANK(TB!C225), "", TB!C225)</f>
        <v/>
      </c>
      <c r="D567" s="1348" t="str">
        <f>IF(ISBLANK(TB!D225), "", TB!D225)</f>
        <v/>
      </c>
      <c r="E567" s="1348" t="str">
        <f>IF(ISBLANK(TB!E225), "", TB!E225)</f>
        <v/>
      </c>
      <c r="F567" s="1348" t="str">
        <f>IF(ISBLANK(TB!F225), "", TB!F225)</f>
        <v/>
      </c>
      <c r="G567" s="57"/>
      <c r="H567" s="57"/>
      <c r="I567" s="57"/>
      <c r="J567" s="57"/>
      <c r="K567" s="57"/>
      <c r="L567" s="57"/>
      <c r="M567" s="57"/>
      <c r="N567" s="57"/>
      <c r="O567" s="57"/>
      <c r="P567" s="57"/>
      <c r="Q567" s="57"/>
      <c r="R567" s="57"/>
      <c r="S567" s="57"/>
      <c r="T567" s="57"/>
      <c r="U567" s="57"/>
      <c r="V567" s="57"/>
      <c r="W567" s="57"/>
      <c r="X567" s="57"/>
      <c r="Y567" s="57"/>
      <c r="Z567" s="57"/>
      <c r="AA567" s="57"/>
      <c r="AB567" s="57"/>
      <c r="AC567" s="57"/>
      <c r="AD567" s="57"/>
      <c r="AE567" s="57"/>
      <c r="AF567" s="57"/>
      <c r="AG567" s="57"/>
      <c r="AH567" s="57"/>
      <c r="AI567" s="57"/>
      <c r="AJ567" s="57"/>
      <c r="AK567" s="57"/>
      <c r="AL567" s="57"/>
      <c r="AM567" s="57"/>
      <c r="AN567" s="57"/>
      <c r="AO567" s="57"/>
      <c r="AP567" s="57"/>
      <c r="AQ567" s="57"/>
      <c r="AR567" s="57"/>
      <c r="AS567" s="57"/>
      <c r="AT567" s="57"/>
      <c r="AU567" s="57"/>
      <c r="AV567" s="57"/>
      <c r="AW567" s="57"/>
      <c r="AX567" s="57"/>
      <c r="AY567" s="57"/>
      <c r="AZ567" s="57"/>
      <c r="BA567" s="57"/>
      <c r="BB567" s="57"/>
      <c r="BC567" s="57"/>
      <c r="BD567" s="57"/>
      <c r="BE567" s="57"/>
      <c r="BF567" s="57"/>
      <c r="BG567" s="57"/>
      <c r="BH567" s="57"/>
      <c r="BI567" s="57"/>
      <c r="BJ567" s="57"/>
      <c r="BK567" s="57"/>
      <c r="BL567" s="57"/>
      <c r="BM567" s="57"/>
      <c r="BN567" s="57"/>
      <c r="BO567" s="57"/>
      <c r="BP567" s="57"/>
      <c r="BQ567" s="57"/>
      <c r="BR567" s="57"/>
      <c r="BS567" s="57"/>
      <c r="BT567" s="57"/>
      <c r="BU567" s="57"/>
      <c r="BV567" s="57"/>
      <c r="BW567" s="57"/>
      <c r="BX567" s="57"/>
      <c r="BY567" s="57"/>
      <c r="BZ567" s="57"/>
      <c r="CA567" s="57"/>
      <c r="CB567" s="57"/>
      <c r="CC567" s="57"/>
      <c r="CD567" s="57"/>
      <c r="CE567" s="57"/>
      <c r="CF567" s="57"/>
      <c r="CG567" s="57"/>
      <c r="CH567" s="57"/>
      <c r="CI567" s="57"/>
      <c r="CJ567" s="57"/>
      <c r="CK567" s="57"/>
      <c r="CL567" s="57"/>
      <c r="CM567" s="57"/>
      <c r="CN567" s="57"/>
      <c r="CO567" s="57"/>
      <c r="CP567" s="57"/>
      <c r="CQ567" s="57"/>
      <c r="CR567" s="57"/>
      <c r="CS567" s="57"/>
      <c r="CT567" s="57"/>
      <c r="CU567" s="57"/>
      <c r="CV567" s="57"/>
      <c r="CW567" s="57"/>
      <c r="CX567" s="57"/>
      <c r="CY567" s="57"/>
      <c r="CZ567" s="57"/>
      <c r="DA567" s="57"/>
      <c r="DB567" s="57"/>
      <c r="DC567" s="57"/>
      <c r="DD567" s="57"/>
      <c r="DE567" s="57"/>
      <c r="DF567" s="57"/>
      <c r="DG567" s="57"/>
      <c r="DH567" s="57"/>
      <c r="DI567" s="57"/>
      <c r="DJ567" s="57"/>
      <c r="DK567" s="57"/>
      <c r="DL567" s="57"/>
      <c r="DM567" s="57"/>
      <c r="DN567" s="57"/>
      <c r="DO567" s="57"/>
      <c r="DP567" s="57"/>
      <c r="DQ567" s="57"/>
      <c r="DR567" s="57"/>
      <c r="DS567" s="57"/>
      <c r="DT567" s="57"/>
      <c r="DU567" s="57"/>
      <c r="DV567" s="101"/>
      <c r="DW567" s="57"/>
      <c r="DX567" s="57"/>
      <c r="DY567" s="57"/>
      <c r="DZ567" s="57"/>
      <c r="EA567" s="57"/>
      <c r="EB567" s="57"/>
      <c r="EC567" s="57"/>
      <c r="ED567" s="57"/>
      <c r="EE567" s="57"/>
      <c r="EF567" s="57"/>
      <c r="EG567" s="57"/>
      <c r="EH567" s="57"/>
      <c r="EI567" s="57"/>
      <c r="EJ567" s="57"/>
      <c r="EK567" s="57"/>
      <c r="EL567" s="57"/>
      <c r="EM567" s="57"/>
      <c r="EN567" s="57"/>
      <c r="EO567" s="57"/>
      <c r="EP567" s="57"/>
      <c r="EQ567" s="101"/>
      <c r="ER567" s="557"/>
    </row>
    <row r="568" spans="1:148" ht="15" customHeight="1" x14ac:dyDescent="0.25">
      <c r="A568" s="625"/>
      <c r="B568" s="1343" t="str">
        <f t="shared" si="37"/>
        <v>Desk 40</v>
      </c>
      <c r="C568" s="1348" t="str">
        <f>IF(ISBLANK(TB!C226), "", TB!C226)</f>
        <v/>
      </c>
      <c r="D568" s="1348" t="str">
        <f>IF(ISBLANK(TB!D226), "", TB!D226)</f>
        <v/>
      </c>
      <c r="E568" s="1348" t="str">
        <f>IF(ISBLANK(TB!E226), "", TB!E226)</f>
        <v/>
      </c>
      <c r="F568" s="1348" t="str">
        <f>IF(ISBLANK(TB!F226), "", TB!F226)</f>
        <v/>
      </c>
      <c r="G568" s="57"/>
      <c r="H568" s="57"/>
      <c r="I568" s="57"/>
      <c r="J568" s="57"/>
      <c r="K568" s="57"/>
      <c r="L568" s="57"/>
      <c r="M568" s="57"/>
      <c r="N568" s="57"/>
      <c r="O568" s="57"/>
      <c r="P568" s="57"/>
      <c r="Q568" s="57"/>
      <c r="R568" s="57"/>
      <c r="S568" s="57"/>
      <c r="T568" s="57"/>
      <c r="U568" s="57"/>
      <c r="V568" s="57"/>
      <c r="W568" s="57"/>
      <c r="X568" s="57"/>
      <c r="Y568" s="57"/>
      <c r="Z568" s="57"/>
      <c r="AA568" s="57"/>
      <c r="AB568" s="57"/>
      <c r="AC568" s="57"/>
      <c r="AD568" s="57"/>
      <c r="AE568" s="57"/>
      <c r="AF568" s="57"/>
      <c r="AG568" s="57"/>
      <c r="AH568" s="57"/>
      <c r="AI568" s="57"/>
      <c r="AJ568" s="57"/>
      <c r="AK568" s="57"/>
      <c r="AL568" s="57"/>
      <c r="AM568" s="57"/>
      <c r="AN568" s="57"/>
      <c r="AO568" s="57"/>
      <c r="AP568" s="57"/>
      <c r="AQ568" s="57"/>
      <c r="AR568" s="57"/>
      <c r="AS568" s="57"/>
      <c r="AT568" s="57"/>
      <c r="AU568" s="57"/>
      <c r="AV568" s="57"/>
      <c r="AW568" s="57"/>
      <c r="AX568" s="57"/>
      <c r="AY568" s="57"/>
      <c r="AZ568" s="57"/>
      <c r="BA568" s="57"/>
      <c r="BB568" s="57"/>
      <c r="BC568" s="57"/>
      <c r="BD568" s="57"/>
      <c r="BE568" s="57"/>
      <c r="BF568" s="57"/>
      <c r="BG568" s="57"/>
      <c r="BH568" s="57"/>
      <c r="BI568" s="57"/>
      <c r="BJ568" s="57"/>
      <c r="BK568" s="57"/>
      <c r="BL568" s="57"/>
      <c r="BM568" s="57"/>
      <c r="BN568" s="57"/>
      <c r="BO568" s="57"/>
      <c r="BP568" s="57"/>
      <c r="BQ568" s="57"/>
      <c r="BR568" s="57"/>
      <c r="BS568" s="57"/>
      <c r="BT568" s="57"/>
      <c r="BU568" s="57"/>
      <c r="BV568" s="57"/>
      <c r="BW568" s="57"/>
      <c r="BX568" s="57"/>
      <c r="BY568" s="57"/>
      <c r="BZ568" s="57"/>
      <c r="CA568" s="57"/>
      <c r="CB568" s="57"/>
      <c r="CC568" s="57"/>
      <c r="CD568" s="57"/>
      <c r="CE568" s="57"/>
      <c r="CF568" s="57"/>
      <c r="CG568" s="57"/>
      <c r="CH568" s="57"/>
      <c r="CI568" s="57"/>
      <c r="CJ568" s="57"/>
      <c r="CK568" s="57"/>
      <c r="CL568" s="57"/>
      <c r="CM568" s="57"/>
      <c r="CN568" s="57"/>
      <c r="CO568" s="57"/>
      <c r="CP568" s="57"/>
      <c r="CQ568" s="57"/>
      <c r="CR568" s="57"/>
      <c r="CS568" s="57"/>
      <c r="CT568" s="57"/>
      <c r="CU568" s="57"/>
      <c r="CV568" s="57"/>
      <c r="CW568" s="57"/>
      <c r="CX568" s="57"/>
      <c r="CY568" s="57"/>
      <c r="CZ568" s="57"/>
      <c r="DA568" s="57"/>
      <c r="DB568" s="57"/>
      <c r="DC568" s="57"/>
      <c r="DD568" s="57"/>
      <c r="DE568" s="57"/>
      <c r="DF568" s="57"/>
      <c r="DG568" s="57"/>
      <c r="DH568" s="57"/>
      <c r="DI568" s="57"/>
      <c r="DJ568" s="57"/>
      <c r="DK568" s="57"/>
      <c r="DL568" s="57"/>
      <c r="DM568" s="57"/>
      <c r="DN568" s="57"/>
      <c r="DO568" s="57"/>
      <c r="DP568" s="57"/>
      <c r="DQ568" s="57"/>
      <c r="DR568" s="57"/>
      <c r="DS568" s="57"/>
      <c r="DT568" s="57"/>
      <c r="DU568" s="57"/>
      <c r="DV568" s="101"/>
      <c r="DW568" s="57"/>
      <c r="DX568" s="57"/>
      <c r="DY568" s="57"/>
      <c r="DZ568" s="57"/>
      <c r="EA568" s="57"/>
      <c r="EB568" s="57"/>
      <c r="EC568" s="57"/>
      <c r="ED568" s="57"/>
      <c r="EE568" s="57"/>
      <c r="EF568" s="57"/>
      <c r="EG568" s="57"/>
      <c r="EH568" s="57"/>
      <c r="EI568" s="57"/>
      <c r="EJ568" s="57"/>
      <c r="EK568" s="57"/>
      <c r="EL568" s="57"/>
      <c r="EM568" s="57"/>
      <c r="EN568" s="57"/>
      <c r="EO568" s="57"/>
      <c r="EP568" s="57"/>
      <c r="EQ568" s="101"/>
      <c r="ER568" s="557"/>
    </row>
    <row r="569" spans="1:148" ht="15" customHeight="1" x14ac:dyDescent="0.25">
      <c r="A569" s="625"/>
      <c r="B569" s="1343" t="str">
        <f t="shared" si="37"/>
        <v>Desk 41</v>
      </c>
      <c r="C569" s="1348" t="str">
        <f>IF(ISBLANK(TB!C227), "", TB!C227)</f>
        <v/>
      </c>
      <c r="D569" s="1348" t="str">
        <f>IF(ISBLANK(TB!D227), "", TB!D227)</f>
        <v/>
      </c>
      <c r="E569" s="1348" t="str">
        <f>IF(ISBLANK(TB!E227), "", TB!E227)</f>
        <v/>
      </c>
      <c r="F569" s="1348" t="str">
        <f>IF(ISBLANK(TB!F227), "", TB!F227)</f>
        <v/>
      </c>
      <c r="G569" s="57"/>
      <c r="H569" s="57"/>
      <c r="I569" s="57"/>
      <c r="J569" s="57"/>
      <c r="K569" s="57"/>
      <c r="L569" s="57"/>
      <c r="M569" s="57"/>
      <c r="N569" s="57"/>
      <c r="O569" s="57"/>
      <c r="P569" s="57"/>
      <c r="Q569" s="57"/>
      <c r="R569" s="57"/>
      <c r="S569" s="57"/>
      <c r="T569" s="57"/>
      <c r="U569" s="57"/>
      <c r="V569" s="57"/>
      <c r="W569" s="57"/>
      <c r="X569" s="57"/>
      <c r="Y569" s="57"/>
      <c r="Z569" s="57"/>
      <c r="AA569" s="57"/>
      <c r="AB569" s="57"/>
      <c r="AC569" s="57"/>
      <c r="AD569" s="57"/>
      <c r="AE569" s="57"/>
      <c r="AF569" s="57"/>
      <c r="AG569" s="57"/>
      <c r="AH569" s="57"/>
      <c r="AI569" s="57"/>
      <c r="AJ569" s="57"/>
      <c r="AK569" s="57"/>
      <c r="AL569" s="57"/>
      <c r="AM569" s="57"/>
      <c r="AN569" s="57"/>
      <c r="AO569" s="57"/>
      <c r="AP569" s="57"/>
      <c r="AQ569" s="57"/>
      <c r="AR569" s="57"/>
      <c r="AS569" s="57"/>
      <c r="AT569" s="57"/>
      <c r="AU569" s="57"/>
      <c r="AV569" s="57"/>
      <c r="AW569" s="57"/>
      <c r="AX569" s="57"/>
      <c r="AY569" s="57"/>
      <c r="AZ569" s="57"/>
      <c r="BA569" s="57"/>
      <c r="BB569" s="57"/>
      <c r="BC569" s="57"/>
      <c r="BD569" s="57"/>
      <c r="BE569" s="57"/>
      <c r="BF569" s="57"/>
      <c r="BG569" s="57"/>
      <c r="BH569" s="57"/>
      <c r="BI569" s="57"/>
      <c r="BJ569" s="57"/>
      <c r="BK569" s="57"/>
      <c r="BL569" s="57"/>
      <c r="BM569" s="57"/>
      <c r="BN569" s="57"/>
      <c r="BO569" s="57"/>
      <c r="BP569" s="57"/>
      <c r="BQ569" s="57"/>
      <c r="BR569" s="57"/>
      <c r="BS569" s="57"/>
      <c r="BT569" s="57"/>
      <c r="BU569" s="57"/>
      <c r="BV569" s="57"/>
      <c r="BW569" s="57"/>
      <c r="BX569" s="57"/>
      <c r="BY569" s="57"/>
      <c r="BZ569" s="57"/>
      <c r="CA569" s="57"/>
      <c r="CB569" s="57"/>
      <c r="CC569" s="57"/>
      <c r="CD569" s="57"/>
      <c r="CE569" s="57"/>
      <c r="CF569" s="57"/>
      <c r="CG569" s="57"/>
      <c r="CH569" s="57"/>
      <c r="CI569" s="57"/>
      <c r="CJ569" s="57"/>
      <c r="CK569" s="57"/>
      <c r="CL569" s="57"/>
      <c r="CM569" s="57"/>
      <c r="CN569" s="57"/>
      <c r="CO569" s="57"/>
      <c r="CP569" s="57"/>
      <c r="CQ569" s="57"/>
      <c r="CR569" s="57"/>
      <c r="CS569" s="57"/>
      <c r="CT569" s="57"/>
      <c r="CU569" s="57"/>
      <c r="CV569" s="57"/>
      <c r="CW569" s="57"/>
      <c r="CX569" s="57"/>
      <c r="CY569" s="57"/>
      <c r="CZ569" s="57"/>
      <c r="DA569" s="57"/>
      <c r="DB569" s="57"/>
      <c r="DC569" s="57"/>
      <c r="DD569" s="57"/>
      <c r="DE569" s="57"/>
      <c r="DF569" s="57"/>
      <c r="DG569" s="57"/>
      <c r="DH569" s="57"/>
      <c r="DI569" s="57"/>
      <c r="DJ569" s="57"/>
      <c r="DK569" s="57"/>
      <c r="DL569" s="57"/>
      <c r="DM569" s="57"/>
      <c r="DN569" s="57"/>
      <c r="DO569" s="57"/>
      <c r="DP569" s="57"/>
      <c r="DQ569" s="57"/>
      <c r="DR569" s="57"/>
      <c r="DS569" s="57"/>
      <c r="DT569" s="57"/>
      <c r="DU569" s="57"/>
      <c r="DV569" s="101"/>
      <c r="DW569" s="57"/>
      <c r="DX569" s="57"/>
      <c r="DY569" s="57"/>
      <c r="DZ569" s="57"/>
      <c r="EA569" s="57"/>
      <c r="EB569" s="57"/>
      <c r="EC569" s="57"/>
      <c r="ED569" s="57"/>
      <c r="EE569" s="57"/>
      <c r="EF569" s="57"/>
      <c r="EG569" s="57"/>
      <c r="EH569" s="57"/>
      <c r="EI569" s="57"/>
      <c r="EJ569" s="57"/>
      <c r="EK569" s="57"/>
      <c r="EL569" s="57"/>
      <c r="EM569" s="57"/>
      <c r="EN569" s="57"/>
      <c r="EO569" s="57"/>
      <c r="EP569" s="57"/>
      <c r="EQ569" s="101"/>
      <c r="ER569" s="557"/>
    </row>
    <row r="570" spans="1:148" ht="15" customHeight="1" x14ac:dyDescent="0.25">
      <c r="A570" s="625"/>
      <c r="B570" s="1343" t="str">
        <f t="shared" si="37"/>
        <v>Desk 42</v>
      </c>
      <c r="C570" s="1348" t="str">
        <f>IF(ISBLANK(TB!C228), "", TB!C228)</f>
        <v/>
      </c>
      <c r="D570" s="1348" t="str">
        <f>IF(ISBLANK(TB!D228), "", TB!D228)</f>
        <v/>
      </c>
      <c r="E570" s="1348" t="str">
        <f>IF(ISBLANK(TB!E228), "", TB!E228)</f>
        <v/>
      </c>
      <c r="F570" s="1348" t="str">
        <f>IF(ISBLANK(TB!F228), "", TB!F228)</f>
        <v/>
      </c>
      <c r="G570" s="57"/>
      <c r="H570" s="57"/>
      <c r="I570" s="57"/>
      <c r="J570" s="57"/>
      <c r="K570" s="57"/>
      <c r="L570" s="57"/>
      <c r="M570" s="57"/>
      <c r="N570" s="57"/>
      <c r="O570" s="57"/>
      <c r="P570" s="57"/>
      <c r="Q570" s="57"/>
      <c r="R570" s="57"/>
      <c r="S570" s="57"/>
      <c r="T570" s="57"/>
      <c r="U570" s="57"/>
      <c r="V570" s="57"/>
      <c r="W570" s="57"/>
      <c r="X570" s="57"/>
      <c r="Y570" s="57"/>
      <c r="Z570" s="57"/>
      <c r="AA570" s="57"/>
      <c r="AB570" s="57"/>
      <c r="AC570" s="57"/>
      <c r="AD570" s="57"/>
      <c r="AE570" s="57"/>
      <c r="AF570" s="57"/>
      <c r="AG570" s="57"/>
      <c r="AH570" s="57"/>
      <c r="AI570" s="57"/>
      <c r="AJ570" s="57"/>
      <c r="AK570" s="57"/>
      <c r="AL570" s="57"/>
      <c r="AM570" s="57"/>
      <c r="AN570" s="57"/>
      <c r="AO570" s="57"/>
      <c r="AP570" s="57"/>
      <c r="AQ570" s="57"/>
      <c r="AR570" s="57"/>
      <c r="AS570" s="57"/>
      <c r="AT570" s="57"/>
      <c r="AU570" s="57"/>
      <c r="AV570" s="57"/>
      <c r="AW570" s="57"/>
      <c r="AX570" s="57"/>
      <c r="AY570" s="57"/>
      <c r="AZ570" s="57"/>
      <c r="BA570" s="57"/>
      <c r="BB570" s="57"/>
      <c r="BC570" s="57"/>
      <c r="BD570" s="57"/>
      <c r="BE570" s="57"/>
      <c r="BF570" s="57"/>
      <c r="BG570" s="57"/>
      <c r="BH570" s="57"/>
      <c r="BI570" s="57"/>
      <c r="BJ570" s="57"/>
      <c r="BK570" s="57"/>
      <c r="BL570" s="57"/>
      <c r="BM570" s="57"/>
      <c r="BN570" s="57"/>
      <c r="BO570" s="57"/>
      <c r="BP570" s="57"/>
      <c r="BQ570" s="57"/>
      <c r="BR570" s="57"/>
      <c r="BS570" s="57"/>
      <c r="BT570" s="57"/>
      <c r="BU570" s="57"/>
      <c r="BV570" s="57"/>
      <c r="BW570" s="57"/>
      <c r="BX570" s="57"/>
      <c r="BY570" s="57"/>
      <c r="BZ570" s="57"/>
      <c r="CA570" s="57"/>
      <c r="CB570" s="57"/>
      <c r="CC570" s="57"/>
      <c r="CD570" s="57"/>
      <c r="CE570" s="57"/>
      <c r="CF570" s="57"/>
      <c r="CG570" s="57"/>
      <c r="CH570" s="57"/>
      <c r="CI570" s="57"/>
      <c r="CJ570" s="57"/>
      <c r="CK570" s="57"/>
      <c r="CL570" s="57"/>
      <c r="CM570" s="57"/>
      <c r="CN570" s="57"/>
      <c r="CO570" s="57"/>
      <c r="CP570" s="57"/>
      <c r="CQ570" s="57"/>
      <c r="CR570" s="57"/>
      <c r="CS570" s="57"/>
      <c r="CT570" s="57"/>
      <c r="CU570" s="57"/>
      <c r="CV570" s="57"/>
      <c r="CW570" s="57"/>
      <c r="CX570" s="57"/>
      <c r="CY570" s="57"/>
      <c r="CZ570" s="57"/>
      <c r="DA570" s="57"/>
      <c r="DB570" s="57"/>
      <c r="DC570" s="57"/>
      <c r="DD570" s="57"/>
      <c r="DE570" s="57"/>
      <c r="DF570" s="57"/>
      <c r="DG570" s="57"/>
      <c r="DH570" s="57"/>
      <c r="DI570" s="57"/>
      <c r="DJ570" s="57"/>
      <c r="DK570" s="57"/>
      <c r="DL570" s="57"/>
      <c r="DM570" s="57"/>
      <c r="DN570" s="57"/>
      <c r="DO570" s="57"/>
      <c r="DP570" s="57"/>
      <c r="DQ570" s="57"/>
      <c r="DR570" s="57"/>
      <c r="DS570" s="57"/>
      <c r="DT570" s="57"/>
      <c r="DU570" s="57"/>
      <c r="DV570" s="101"/>
      <c r="DW570" s="57"/>
      <c r="DX570" s="57"/>
      <c r="DY570" s="57"/>
      <c r="DZ570" s="57"/>
      <c r="EA570" s="57"/>
      <c r="EB570" s="57"/>
      <c r="EC570" s="57"/>
      <c r="ED570" s="57"/>
      <c r="EE570" s="57"/>
      <c r="EF570" s="57"/>
      <c r="EG570" s="57"/>
      <c r="EH570" s="57"/>
      <c r="EI570" s="57"/>
      <c r="EJ570" s="57"/>
      <c r="EK570" s="57"/>
      <c r="EL570" s="57"/>
      <c r="EM570" s="57"/>
      <c r="EN570" s="57"/>
      <c r="EO570" s="57"/>
      <c r="EP570" s="57"/>
      <c r="EQ570" s="101"/>
      <c r="ER570" s="557"/>
    </row>
    <row r="571" spans="1:148" ht="15" customHeight="1" x14ac:dyDescent="0.25">
      <c r="A571" s="625"/>
      <c r="B571" s="1343" t="str">
        <f t="shared" si="37"/>
        <v>Desk 43</v>
      </c>
      <c r="C571" s="1348" t="str">
        <f>IF(ISBLANK(TB!C229), "", TB!C229)</f>
        <v/>
      </c>
      <c r="D571" s="1348" t="str">
        <f>IF(ISBLANK(TB!D229), "", TB!D229)</f>
        <v/>
      </c>
      <c r="E571" s="1348" t="str">
        <f>IF(ISBLANK(TB!E229), "", TB!E229)</f>
        <v/>
      </c>
      <c r="F571" s="1348" t="str">
        <f>IF(ISBLANK(TB!F229), "", TB!F229)</f>
        <v/>
      </c>
      <c r="G571" s="57"/>
      <c r="H571" s="57"/>
      <c r="I571" s="57"/>
      <c r="J571" s="57"/>
      <c r="K571" s="57"/>
      <c r="L571" s="57"/>
      <c r="M571" s="57"/>
      <c r="N571" s="57"/>
      <c r="O571" s="57"/>
      <c r="P571" s="57"/>
      <c r="Q571" s="57"/>
      <c r="R571" s="57"/>
      <c r="S571" s="57"/>
      <c r="T571" s="57"/>
      <c r="U571" s="57"/>
      <c r="V571" s="57"/>
      <c r="W571" s="57"/>
      <c r="X571" s="57"/>
      <c r="Y571" s="57"/>
      <c r="Z571" s="57"/>
      <c r="AA571" s="57"/>
      <c r="AB571" s="57"/>
      <c r="AC571" s="57"/>
      <c r="AD571" s="57"/>
      <c r="AE571" s="57"/>
      <c r="AF571" s="57"/>
      <c r="AG571" s="57"/>
      <c r="AH571" s="57"/>
      <c r="AI571" s="57"/>
      <c r="AJ571" s="57"/>
      <c r="AK571" s="57"/>
      <c r="AL571" s="57"/>
      <c r="AM571" s="57"/>
      <c r="AN571" s="57"/>
      <c r="AO571" s="57"/>
      <c r="AP571" s="57"/>
      <c r="AQ571" s="57"/>
      <c r="AR571" s="57"/>
      <c r="AS571" s="57"/>
      <c r="AT571" s="57"/>
      <c r="AU571" s="57"/>
      <c r="AV571" s="57"/>
      <c r="AW571" s="57"/>
      <c r="AX571" s="57"/>
      <c r="AY571" s="57"/>
      <c r="AZ571" s="57"/>
      <c r="BA571" s="57"/>
      <c r="BB571" s="57"/>
      <c r="BC571" s="57"/>
      <c r="BD571" s="57"/>
      <c r="BE571" s="57"/>
      <c r="BF571" s="57"/>
      <c r="BG571" s="57"/>
      <c r="BH571" s="57"/>
      <c r="BI571" s="57"/>
      <c r="BJ571" s="57"/>
      <c r="BK571" s="57"/>
      <c r="BL571" s="57"/>
      <c r="BM571" s="57"/>
      <c r="BN571" s="57"/>
      <c r="BO571" s="57"/>
      <c r="BP571" s="57"/>
      <c r="BQ571" s="57"/>
      <c r="BR571" s="57"/>
      <c r="BS571" s="57"/>
      <c r="BT571" s="57"/>
      <c r="BU571" s="57"/>
      <c r="BV571" s="57"/>
      <c r="BW571" s="57"/>
      <c r="BX571" s="57"/>
      <c r="BY571" s="57"/>
      <c r="BZ571" s="57"/>
      <c r="CA571" s="57"/>
      <c r="CB571" s="57"/>
      <c r="CC571" s="57"/>
      <c r="CD571" s="57"/>
      <c r="CE571" s="57"/>
      <c r="CF571" s="57"/>
      <c r="CG571" s="57"/>
      <c r="CH571" s="57"/>
      <c r="CI571" s="57"/>
      <c r="CJ571" s="57"/>
      <c r="CK571" s="57"/>
      <c r="CL571" s="57"/>
      <c r="CM571" s="57"/>
      <c r="CN571" s="57"/>
      <c r="CO571" s="57"/>
      <c r="CP571" s="57"/>
      <c r="CQ571" s="57"/>
      <c r="CR571" s="57"/>
      <c r="CS571" s="57"/>
      <c r="CT571" s="57"/>
      <c r="CU571" s="57"/>
      <c r="CV571" s="57"/>
      <c r="CW571" s="57"/>
      <c r="CX571" s="57"/>
      <c r="CY571" s="57"/>
      <c r="CZ571" s="57"/>
      <c r="DA571" s="57"/>
      <c r="DB571" s="57"/>
      <c r="DC571" s="57"/>
      <c r="DD571" s="57"/>
      <c r="DE571" s="57"/>
      <c r="DF571" s="57"/>
      <c r="DG571" s="57"/>
      <c r="DH571" s="57"/>
      <c r="DI571" s="57"/>
      <c r="DJ571" s="57"/>
      <c r="DK571" s="57"/>
      <c r="DL571" s="57"/>
      <c r="DM571" s="57"/>
      <c r="DN571" s="57"/>
      <c r="DO571" s="57"/>
      <c r="DP571" s="57"/>
      <c r="DQ571" s="57"/>
      <c r="DR571" s="57"/>
      <c r="DS571" s="57"/>
      <c r="DT571" s="57"/>
      <c r="DU571" s="57"/>
      <c r="DV571" s="101"/>
      <c r="DW571" s="57"/>
      <c r="DX571" s="57"/>
      <c r="DY571" s="57"/>
      <c r="DZ571" s="57"/>
      <c r="EA571" s="57"/>
      <c r="EB571" s="57"/>
      <c r="EC571" s="57"/>
      <c r="ED571" s="57"/>
      <c r="EE571" s="57"/>
      <c r="EF571" s="57"/>
      <c r="EG571" s="57"/>
      <c r="EH571" s="57"/>
      <c r="EI571" s="57"/>
      <c r="EJ571" s="57"/>
      <c r="EK571" s="57"/>
      <c r="EL571" s="57"/>
      <c r="EM571" s="57"/>
      <c r="EN571" s="57"/>
      <c r="EO571" s="57"/>
      <c r="EP571" s="57"/>
      <c r="EQ571" s="101"/>
      <c r="ER571" s="557"/>
    </row>
    <row r="572" spans="1:148" ht="15" customHeight="1" x14ac:dyDescent="0.25">
      <c r="A572" s="625"/>
      <c r="B572" s="1343" t="str">
        <f t="shared" si="37"/>
        <v>Desk 44</v>
      </c>
      <c r="C572" s="1348" t="str">
        <f>IF(ISBLANK(TB!C230), "", TB!C230)</f>
        <v/>
      </c>
      <c r="D572" s="1348" t="str">
        <f>IF(ISBLANK(TB!D230), "", TB!D230)</f>
        <v/>
      </c>
      <c r="E572" s="1348" t="str">
        <f>IF(ISBLANK(TB!E230), "", TB!E230)</f>
        <v/>
      </c>
      <c r="F572" s="1348" t="str">
        <f>IF(ISBLANK(TB!F230), "", TB!F230)</f>
        <v/>
      </c>
      <c r="G572" s="57"/>
      <c r="H572" s="57"/>
      <c r="I572" s="57"/>
      <c r="J572" s="57"/>
      <c r="K572" s="57"/>
      <c r="L572" s="57"/>
      <c r="M572" s="57"/>
      <c r="N572" s="57"/>
      <c r="O572" s="57"/>
      <c r="P572" s="57"/>
      <c r="Q572" s="57"/>
      <c r="R572" s="57"/>
      <c r="S572" s="57"/>
      <c r="T572" s="57"/>
      <c r="U572" s="57"/>
      <c r="V572" s="57"/>
      <c r="W572" s="57"/>
      <c r="X572" s="57"/>
      <c r="Y572" s="57"/>
      <c r="Z572" s="57"/>
      <c r="AA572" s="57"/>
      <c r="AB572" s="57"/>
      <c r="AC572" s="57"/>
      <c r="AD572" s="57"/>
      <c r="AE572" s="57"/>
      <c r="AF572" s="57"/>
      <c r="AG572" s="57"/>
      <c r="AH572" s="57"/>
      <c r="AI572" s="57"/>
      <c r="AJ572" s="57"/>
      <c r="AK572" s="57"/>
      <c r="AL572" s="57"/>
      <c r="AM572" s="57"/>
      <c r="AN572" s="57"/>
      <c r="AO572" s="57"/>
      <c r="AP572" s="57"/>
      <c r="AQ572" s="57"/>
      <c r="AR572" s="57"/>
      <c r="AS572" s="57"/>
      <c r="AT572" s="57"/>
      <c r="AU572" s="57"/>
      <c r="AV572" s="57"/>
      <c r="AW572" s="57"/>
      <c r="AX572" s="57"/>
      <c r="AY572" s="57"/>
      <c r="AZ572" s="57"/>
      <c r="BA572" s="57"/>
      <c r="BB572" s="57"/>
      <c r="BC572" s="57"/>
      <c r="BD572" s="57"/>
      <c r="BE572" s="57"/>
      <c r="BF572" s="57"/>
      <c r="BG572" s="57"/>
      <c r="BH572" s="57"/>
      <c r="BI572" s="57"/>
      <c r="BJ572" s="57"/>
      <c r="BK572" s="57"/>
      <c r="BL572" s="57"/>
      <c r="BM572" s="57"/>
      <c r="BN572" s="57"/>
      <c r="BO572" s="57"/>
      <c r="BP572" s="57"/>
      <c r="BQ572" s="57"/>
      <c r="BR572" s="57"/>
      <c r="BS572" s="57"/>
      <c r="BT572" s="57"/>
      <c r="BU572" s="57"/>
      <c r="BV572" s="57"/>
      <c r="BW572" s="57"/>
      <c r="BX572" s="57"/>
      <c r="BY572" s="57"/>
      <c r="BZ572" s="57"/>
      <c r="CA572" s="57"/>
      <c r="CB572" s="57"/>
      <c r="CC572" s="57"/>
      <c r="CD572" s="57"/>
      <c r="CE572" s="57"/>
      <c r="CF572" s="57"/>
      <c r="CG572" s="57"/>
      <c r="CH572" s="57"/>
      <c r="CI572" s="57"/>
      <c r="CJ572" s="57"/>
      <c r="CK572" s="57"/>
      <c r="CL572" s="57"/>
      <c r="CM572" s="57"/>
      <c r="CN572" s="57"/>
      <c r="CO572" s="57"/>
      <c r="CP572" s="57"/>
      <c r="CQ572" s="57"/>
      <c r="CR572" s="57"/>
      <c r="CS572" s="57"/>
      <c r="CT572" s="57"/>
      <c r="CU572" s="57"/>
      <c r="CV572" s="57"/>
      <c r="CW572" s="57"/>
      <c r="CX572" s="57"/>
      <c r="CY572" s="57"/>
      <c r="CZ572" s="57"/>
      <c r="DA572" s="57"/>
      <c r="DB572" s="57"/>
      <c r="DC572" s="57"/>
      <c r="DD572" s="57"/>
      <c r="DE572" s="57"/>
      <c r="DF572" s="57"/>
      <c r="DG572" s="57"/>
      <c r="DH572" s="57"/>
      <c r="DI572" s="57"/>
      <c r="DJ572" s="57"/>
      <c r="DK572" s="57"/>
      <c r="DL572" s="57"/>
      <c r="DM572" s="57"/>
      <c r="DN572" s="57"/>
      <c r="DO572" s="57"/>
      <c r="DP572" s="57"/>
      <c r="DQ572" s="57"/>
      <c r="DR572" s="57"/>
      <c r="DS572" s="57"/>
      <c r="DT572" s="57"/>
      <c r="DU572" s="57"/>
      <c r="DV572" s="101"/>
      <c r="DW572" s="57"/>
      <c r="DX572" s="57"/>
      <c r="DY572" s="57"/>
      <c r="DZ572" s="57"/>
      <c r="EA572" s="57"/>
      <c r="EB572" s="57"/>
      <c r="EC572" s="57"/>
      <c r="ED572" s="57"/>
      <c r="EE572" s="57"/>
      <c r="EF572" s="57"/>
      <c r="EG572" s="57"/>
      <c r="EH572" s="57"/>
      <c r="EI572" s="57"/>
      <c r="EJ572" s="57"/>
      <c r="EK572" s="57"/>
      <c r="EL572" s="57"/>
      <c r="EM572" s="57"/>
      <c r="EN572" s="57"/>
      <c r="EO572" s="57"/>
      <c r="EP572" s="57"/>
      <c r="EQ572" s="101"/>
      <c r="ER572" s="557"/>
    </row>
    <row r="573" spans="1:148" ht="15" customHeight="1" x14ac:dyDescent="0.25">
      <c r="A573" s="625"/>
      <c r="B573" s="1343" t="str">
        <f t="shared" si="37"/>
        <v>Desk 45</v>
      </c>
      <c r="C573" s="1348" t="str">
        <f>IF(ISBLANK(TB!C231), "", TB!C231)</f>
        <v/>
      </c>
      <c r="D573" s="1348" t="str">
        <f>IF(ISBLANK(TB!D231), "", TB!D231)</f>
        <v/>
      </c>
      <c r="E573" s="1348" t="str">
        <f>IF(ISBLANK(TB!E231), "", TB!E231)</f>
        <v/>
      </c>
      <c r="F573" s="1348" t="str">
        <f>IF(ISBLANK(TB!F231), "", TB!F231)</f>
        <v/>
      </c>
      <c r="G573" s="57"/>
      <c r="H573" s="57"/>
      <c r="I573" s="57"/>
      <c r="J573" s="57"/>
      <c r="K573" s="57"/>
      <c r="L573" s="57"/>
      <c r="M573" s="57"/>
      <c r="N573" s="57"/>
      <c r="O573" s="57"/>
      <c r="P573" s="57"/>
      <c r="Q573" s="57"/>
      <c r="R573" s="57"/>
      <c r="S573" s="57"/>
      <c r="T573" s="57"/>
      <c r="U573" s="57"/>
      <c r="V573" s="57"/>
      <c r="W573" s="57"/>
      <c r="X573" s="57"/>
      <c r="Y573" s="57"/>
      <c r="Z573" s="57"/>
      <c r="AA573" s="57"/>
      <c r="AB573" s="57"/>
      <c r="AC573" s="57"/>
      <c r="AD573" s="57"/>
      <c r="AE573" s="57"/>
      <c r="AF573" s="57"/>
      <c r="AG573" s="57"/>
      <c r="AH573" s="57"/>
      <c r="AI573" s="57"/>
      <c r="AJ573" s="57"/>
      <c r="AK573" s="57"/>
      <c r="AL573" s="57"/>
      <c r="AM573" s="57"/>
      <c r="AN573" s="57"/>
      <c r="AO573" s="57"/>
      <c r="AP573" s="57"/>
      <c r="AQ573" s="57"/>
      <c r="AR573" s="57"/>
      <c r="AS573" s="57"/>
      <c r="AT573" s="57"/>
      <c r="AU573" s="57"/>
      <c r="AV573" s="57"/>
      <c r="AW573" s="57"/>
      <c r="AX573" s="57"/>
      <c r="AY573" s="57"/>
      <c r="AZ573" s="57"/>
      <c r="BA573" s="57"/>
      <c r="BB573" s="57"/>
      <c r="BC573" s="57"/>
      <c r="BD573" s="57"/>
      <c r="BE573" s="57"/>
      <c r="BF573" s="57"/>
      <c r="BG573" s="57"/>
      <c r="BH573" s="57"/>
      <c r="BI573" s="57"/>
      <c r="BJ573" s="57"/>
      <c r="BK573" s="57"/>
      <c r="BL573" s="57"/>
      <c r="BM573" s="57"/>
      <c r="BN573" s="57"/>
      <c r="BO573" s="57"/>
      <c r="BP573" s="57"/>
      <c r="BQ573" s="57"/>
      <c r="BR573" s="57"/>
      <c r="BS573" s="57"/>
      <c r="BT573" s="57"/>
      <c r="BU573" s="57"/>
      <c r="BV573" s="57"/>
      <c r="BW573" s="57"/>
      <c r="BX573" s="57"/>
      <c r="BY573" s="57"/>
      <c r="BZ573" s="57"/>
      <c r="CA573" s="57"/>
      <c r="CB573" s="57"/>
      <c r="CC573" s="57"/>
      <c r="CD573" s="57"/>
      <c r="CE573" s="57"/>
      <c r="CF573" s="57"/>
      <c r="CG573" s="57"/>
      <c r="CH573" s="57"/>
      <c r="CI573" s="57"/>
      <c r="CJ573" s="57"/>
      <c r="CK573" s="57"/>
      <c r="CL573" s="57"/>
      <c r="CM573" s="57"/>
      <c r="CN573" s="57"/>
      <c r="CO573" s="57"/>
      <c r="CP573" s="57"/>
      <c r="CQ573" s="57"/>
      <c r="CR573" s="57"/>
      <c r="CS573" s="57"/>
      <c r="CT573" s="57"/>
      <c r="CU573" s="57"/>
      <c r="CV573" s="57"/>
      <c r="CW573" s="57"/>
      <c r="CX573" s="57"/>
      <c r="CY573" s="57"/>
      <c r="CZ573" s="57"/>
      <c r="DA573" s="57"/>
      <c r="DB573" s="57"/>
      <c r="DC573" s="57"/>
      <c r="DD573" s="57"/>
      <c r="DE573" s="57"/>
      <c r="DF573" s="57"/>
      <c r="DG573" s="57"/>
      <c r="DH573" s="57"/>
      <c r="DI573" s="57"/>
      <c r="DJ573" s="57"/>
      <c r="DK573" s="57"/>
      <c r="DL573" s="57"/>
      <c r="DM573" s="57"/>
      <c r="DN573" s="57"/>
      <c r="DO573" s="57"/>
      <c r="DP573" s="57"/>
      <c r="DQ573" s="57"/>
      <c r="DR573" s="57"/>
      <c r="DS573" s="57"/>
      <c r="DT573" s="57"/>
      <c r="DU573" s="57"/>
      <c r="DV573" s="101"/>
      <c r="DW573" s="57"/>
      <c r="DX573" s="57"/>
      <c r="DY573" s="57"/>
      <c r="DZ573" s="57"/>
      <c r="EA573" s="57"/>
      <c r="EB573" s="57"/>
      <c r="EC573" s="57"/>
      <c r="ED573" s="57"/>
      <c r="EE573" s="57"/>
      <c r="EF573" s="57"/>
      <c r="EG573" s="57"/>
      <c r="EH573" s="57"/>
      <c r="EI573" s="57"/>
      <c r="EJ573" s="57"/>
      <c r="EK573" s="57"/>
      <c r="EL573" s="57"/>
      <c r="EM573" s="57"/>
      <c r="EN573" s="57"/>
      <c r="EO573" s="57"/>
      <c r="EP573" s="57"/>
      <c r="EQ573" s="101"/>
      <c r="ER573" s="557"/>
    </row>
    <row r="574" spans="1:148" ht="15" customHeight="1" x14ac:dyDescent="0.25">
      <c r="A574" s="625"/>
      <c r="B574" s="1343" t="str">
        <f t="shared" si="37"/>
        <v>Desk 46</v>
      </c>
      <c r="C574" s="1348" t="str">
        <f>IF(ISBLANK(TB!C232), "", TB!C232)</f>
        <v/>
      </c>
      <c r="D574" s="1348" t="str">
        <f>IF(ISBLANK(TB!D232), "", TB!D232)</f>
        <v/>
      </c>
      <c r="E574" s="1348" t="str">
        <f>IF(ISBLANK(TB!E232), "", TB!E232)</f>
        <v/>
      </c>
      <c r="F574" s="1348" t="str">
        <f>IF(ISBLANK(TB!F232), "", TB!F232)</f>
        <v/>
      </c>
      <c r="G574" s="57"/>
      <c r="H574" s="57"/>
      <c r="I574" s="57"/>
      <c r="J574" s="57"/>
      <c r="K574" s="57"/>
      <c r="L574" s="57"/>
      <c r="M574" s="57"/>
      <c r="N574" s="57"/>
      <c r="O574" s="57"/>
      <c r="P574" s="57"/>
      <c r="Q574" s="57"/>
      <c r="R574" s="57"/>
      <c r="S574" s="57"/>
      <c r="T574" s="57"/>
      <c r="U574" s="57"/>
      <c r="V574" s="57"/>
      <c r="W574" s="57"/>
      <c r="X574" s="57"/>
      <c r="Y574" s="57"/>
      <c r="Z574" s="57"/>
      <c r="AA574" s="57"/>
      <c r="AB574" s="57"/>
      <c r="AC574" s="57"/>
      <c r="AD574" s="57"/>
      <c r="AE574" s="57"/>
      <c r="AF574" s="57"/>
      <c r="AG574" s="57"/>
      <c r="AH574" s="57"/>
      <c r="AI574" s="57"/>
      <c r="AJ574" s="57"/>
      <c r="AK574" s="57"/>
      <c r="AL574" s="57"/>
      <c r="AM574" s="57"/>
      <c r="AN574" s="57"/>
      <c r="AO574" s="57"/>
      <c r="AP574" s="57"/>
      <c r="AQ574" s="57"/>
      <c r="AR574" s="57"/>
      <c r="AS574" s="57"/>
      <c r="AT574" s="57"/>
      <c r="AU574" s="57"/>
      <c r="AV574" s="57"/>
      <c r="AW574" s="57"/>
      <c r="AX574" s="57"/>
      <c r="AY574" s="57"/>
      <c r="AZ574" s="57"/>
      <c r="BA574" s="57"/>
      <c r="BB574" s="57"/>
      <c r="BC574" s="57"/>
      <c r="BD574" s="57"/>
      <c r="BE574" s="57"/>
      <c r="BF574" s="57"/>
      <c r="BG574" s="57"/>
      <c r="BH574" s="57"/>
      <c r="BI574" s="57"/>
      <c r="BJ574" s="57"/>
      <c r="BK574" s="57"/>
      <c r="BL574" s="57"/>
      <c r="BM574" s="57"/>
      <c r="BN574" s="57"/>
      <c r="BO574" s="57"/>
      <c r="BP574" s="57"/>
      <c r="BQ574" s="57"/>
      <c r="BR574" s="57"/>
      <c r="BS574" s="57"/>
      <c r="BT574" s="57"/>
      <c r="BU574" s="57"/>
      <c r="BV574" s="57"/>
      <c r="BW574" s="57"/>
      <c r="BX574" s="57"/>
      <c r="BY574" s="57"/>
      <c r="BZ574" s="57"/>
      <c r="CA574" s="57"/>
      <c r="CB574" s="57"/>
      <c r="CC574" s="57"/>
      <c r="CD574" s="57"/>
      <c r="CE574" s="57"/>
      <c r="CF574" s="57"/>
      <c r="CG574" s="57"/>
      <c r="CH574" s="57"/>
      <c r="CI574" s="57"/>
      <c r="CJ574" s="57"/>
      <c r="CK574" s="57"/>
      <c r="CL574" s="57"/>
      <c r="CM574" s="57"/>
      <c r="CN574" s="57"/>
      <c r="CO574" s="57"/>
      <c r="CP574" s="57"/>
      <c r="CQ574" s="57"/>
      <c r="CR574" s="57"/>
      <c r="CS574" s="57"/>
      <c r="CT574" s="57"/>
      <c r="CU574" s="57"/>
      <c r="CV574" s="57"/>
      <c r="CW574" s="57"/>
      <c r="CX574" s="57"/>
      <c r="CY574" s="57"/>
      <c r="CZ574" s="57"/>
      <c r="DA574" s="57"/>
      <c r="DB574" s="57"/>
      <c r="DC574" s="57"/>
      <c r="DD574" s="57"/>
      <c r="DE574" s="57"/>
      <c r="DF574" s="57"/>
      <c r="DG574" s="57"/>
      <c r="DH574" s="57"/>
      <c r="DI574" s="57"/>
      <c r="DJ574" s="57"/>
      <c r="DK574" s="57"/>
      <c r="DL574" s="57"/>
      <c r="DM574" s="57"/>
      <c r="DN574" s="57"/>
      <c r="DO574" s="57"/>
      <c r="DP574" s="57"/>
      <c r="DQ574" s="57"/>
      <c r="DR574" s="57"/>
      <c r="DS574" s="57"/>
      <c r="DT574" s="57"/>
      <c r="DU574" s="57"/>
      <c r="DV574" s="101"/>
      <c r="DW574" s="57"/>
      <c r="DX574" s="57"/>
      <c r="DY574" s="57"/>
      <c r="DZ574" s="57"/>
      <c r="EA574" s="57"/>
      <c r="EB574" s="57"/>
      <c r="EC574" s="57"/>
      <c r="ED574" s="57"/>
      <c r="EE574" s="57"/>
      <c r="EF574" s="57"/>
      <c r="EG574" s="57"/>
      <c r="EH574" s="57"/>
      <c r="EI574" s="57"/>
      <c r="EJ574" s="57"/>
      <c r="EK574" s="57"/>
      <c r="EL574" s="57"/>
      <c r="EM574" s="57"/>
      <c r="EN574" s="57"/>
      <c r="EO574" s="57"/>
      <c r="EP574" s="57"/>
      <c r="EQ574" s="101"/>
      <c r="ER574" s="557"/>
    </row>
    <row r="575" spans="1:148" ht="15" customHeight="1" x14ac:dyDescent="0.25">
      <c r="A575" s="625"/>
      <c r="B575" s="1343" t="str">
        <f t="shared" si="37"/>
        <v>Desk 47</v>
      </c>
      <c r="C575" s="1348" t="str">
        <f>IF(ISBLANK(TB!C233), "", TB!C233)</f>
        <v/>
      </c>
      <c r="D575" s="1348" t="str">
        <f>IF(ISBLANK(TB!D233), "", TB!D233)</f>
        <v/>
      </c>
      <c r="E575" s="1348" t="str">
        <f>IF(ISBLANK(TB!E233), "", TB!E233)</f>
        <v/>
      </c>
      <c r="F575" s="1348" t="str">
        <f>IF(ISBLANK(TB!F233), "", TB!F233)</f>
        <v/>
      </c>
      <c r="G575" s="57"/>
      <c r="H575" s="57"/>
      <c r="I575" s="57"/>
      <c r="J575" s="57"/>
      <c r="K575" s="57"/>
      <c r="L575" s="57"/>
      <c r="M575" s="57"/>
      <c r="N575" s="57"/>
      <c r="O575" s="57"/>
      <c r="P575" s="57"/>
      <c r="Q575" s="57"/>
      <c r="R575" s="57"/>
      <c r="S575" s="57"/>
      <c r="T575" s="57"/>
      <c r="U575" s="57"/>
      <c r="V575" s="57"/>
      <c r="W575" s="57"/>
      <c r="X575" s="57"/>
      <c r="Y575" s="57"/>
      <c r="Z575" s="57"/>
      <c r="AA575" s="57"/>
      <c r="AB575" s="57"/>
      <c r="AC575" s="57"/>
      <c r="AD575" s="57"/>
      <c r="AE575" s="57"/>
      <c r="AF575" s="57"/>
      <c r="AG575" s="57"/>
      <c r="AH575" s="57"/>
      <c r="AI575" s="57"/>
      <c r="AJ575" s="57"/>
      <c r="AK575" s="57"/>
      <c r="AL575" s="57"/>
      <c r="AM575" s="57"/>
      <c r="AN575" s="57"/>
      <c r="AO575" s="57"/>
      <c r="AP575" s="57"/>
      <c r="AQ575" s="57"/>
      <c r="AR575" s="57"/>
      <c r="AS575" s="57"/>
      <c r="AT575" s="57"/>
      <c r="AU575" s="57"/>
      <c r="AV575" s="57"/>
      <c r="AW575" s="57"/>
      <c r="AX575" s="57"/>
      <c r="AY575" s="57"/>
      <c r="AZ575" s="57"/>
      <c r="BA575" s="57"/>
      <c r="BB575" s="57"/>
      <c r="BC575" s="57"/>
      <c r="BD575" s="57"/>
      <c r="BE575" s="57"/>
      <c r="BF575" s="57"/>
      <c r="BG575" s="57"/>
      <c r="BH575" s="57"/>
      <c r="BI575" s="57"/>
      <c r="BJ575" s="57"/>
      <c r="BK575" s="57"/>
      <c r="BL575" s="57"/>
      <c r="BM575" s="57"/>
      <c r="BN575" s="57"/>
      <c r="BO575" s="57"/>
      <c r="BP575" s="57"/>
      <c r="BQ575" s="57"/>
      <c r="BR575" s="57"/>
      <c r="BS575" s="57"/>
      <c r="BT575" s="57"/>
      <c r="BU575" s="57"/>
      <c r="BV575" s="57"/>
      <c r="BW575" s="57"/>
      <c r="BX575" s="57"/>
      <c r="BY575" s="57"/>
      <c r="BZ575" s="57"/>
      <c r="CA575" s="57"/>
      <c r="CB575" s="57"/>
      <c r="CC575" s="57"/>
      <c r="CD575" s="57"/>
      <c r="CE575" s="57"/>
      <c r="CF575" s="57"/>
      <c r="CG575" s="57"/>
      <c r="CH575" s="57"/>
      <c r="CI575" s="57"/>
      <c r="CJ575" s="57"/>
      <c r="CK575" s="57"/>
      <c r="CL575" s="57"/>
      <c r="CM575" s="57"/>
      <c r="CN575" s="57"/>
      <c r="CO575" s="57"/>
      <c r="CP575" s="57"/>
      <c r="CQ575" s="57"/>
      <c r="CR575" s="57"/>
      <c r="CS575" s="57"/>
      <c r="CT575" s="57"/>
      <c r="CU575" s="57"/>
      <c r="CV575" s="57"/>
      <c r="CW575" s="57"/>
      <c r="CX575" s="57"/>
      <c r="CY575" s="57"/>
      <c r="CZ575" s="57"/>
      <c r="DA575" s="57"/>
      <c r="DB575" s="57"/>
      <c r="DC575" s="57"/>
      <c r="DD575" s="57"/>
      <c r="DE575" s="57"/>
      <c r="DF575" s="57"/>
      <c r="DG575" s="57"/>
      <c r="DH575" s="57"/>
      <c r="DI575" s="57"/>
      <c r="DJ575" s="57"/>
      <c r="DK575" s="57"/>
      <c r="DL575" s="57"/>
      <c r="DM575" s="57"/>
      <c r="DN575" s="57"/>
      <c r="DO575" s="57"/>
      <c r="DP575" s="57"/>
      <c r="DQ575" s="57"/>
      <c r="DR575" s="57"/>
      <c r="DS575" s="57"/>
      <c r="DT575" s="57"/>
      <c r="DU575" s="57"/>
      <c r="DV575" s="101"/>
      <c r="DW575" s="57"/>
      <c r="DX575" s="57"/>
      <c r="DY575" s="57"/>
      <c r="DZ575" s="57"/>
      <c r="EA575" s="57"/>
      <c r="EB575" s="57"/>
      <c r="EC575" s="57"/>
      <c r="ED575" s="57"/>
      <c r="EE575" s="57"/>
      <c r="EF575" s="57"/>
      <c r="EG575" s="57"/>
      <c r="EH575" s="57"/>
      <c r="EI575" s="57"/>
      <c r="EJ575" s="57"/>
      <c r="EK575" s="57"/>
      <c r="EL575" s="57"/>
      <c r="EM575" s="57"/>
      <c r="EN575" s="57"/>
      <c r="EO575" s="57"/>
      <c r="EP575" s="57"/>
      <c r="EQ575" s="101"/>
      <c r="ER575" s="557"/>
    </row>
    <row r="576" spans="1:148" ht="15" customHeight="1" x14ac:dyDescent="0.25">
      <c r="A576" s="625"/>
      <c r="B576" s="1343" t="str">
        <f t="shared" si="37"/>
        <v>Desk 48</v>
      </c>
      <c r="C576" s="1348" t="str">
        <f>IF(ISBLANK(TB!C234), "", TB!C234)</f>
        <v/>
      </c>
      <c r="D576" s="1348" t="str">
        <f>IF(ISBLANK(TB!D234), "", TB!D234)</f>
        <v/>
      </c>
      <c r="E576" s="1348" t="str">
        <f>IF(ISBLANK(TB!E234), "", TB!E234)</f>
        <v/>
      </c>
      <c r="F576" s="1348" t="str">
        <f>IF(ISBLANK(TB!F234), "", TB!F234)</f>
        <v/>
      </c>
      <c r="G576" s="57"/>
      <c r="H576" s="57"/>
      <c r="I576" s="57"/>
      <c r="J576" s="57"/>
      <c r="K576" s="57"/>
      <c r="L576" s="57"/>
      <c r="M576" s="57"/>
      <c r="N576" s="57"/>
      <c r="O576" s="57"/>
      <c r="P576" s="57"/>
      <c r="Q576" s="57"/>
      <c r="R576" s="57"/>
      <c r="S576" s="57"/>
      <c r="T576" s="57"/>
      <c r="U576" s="57"/>
      <c r="V576" s="57"/>
      <c r="W576" s="57"/>
      <c r="X576" s="57"/>
      <c r="Y576" s="57"/>
      <c r="Z576" s="57"/>
      <c r="AA576" s="57"/>
      <c r="AB576" s="57"/>
      <c r="AC576" s="57"/>
      <c r="AD576" s="57"/>
      <c r="AE576" s="57"/>
      <c r="AF576" s="57"/>
      <c r="AG576" s="57"/>
      <c r="AH576" s="57"/>
      <c r="AI576" s="57"/>
      <c r="AJ576" s="57"/>
      <c r="AK576" s="57"/>
      <c r="AL576" s="57"/>
      <c r="AM576" s="57"/>
      <c r="AN576" s="57"/>
      <c r="AO576" s="57"/>
      <c r="AP576" s="57"/>
      <c r="AQ576" s="57"/>
      <c r="AR576" s="57"/>
      <c r="AS576" s="57"/>
      <c r="AT576" s="57"/>
      <c r="AU576" s="57"/>
      <c r="AV576" s="57"/>
      <c r="AW576" s="57"/>
      <c r="AX576" s="57"/>
      <c r="AY576" s="57"/>
      <c r="AZ576" s="57"/>
      <c r="BA576" s="57"/>
      <c r="BB576" s="57"/>
      <c r="BC576" s="57"/>
      <c r="BD576" s="57"/>
      <c r="BE576" s="57"/>
      <c r="BF576" s="57"/>
      <c r="BG576" s="57"/>
      <c r="BH576" s="57"/>
      <c r="BI576" s="57"/>
      <c r="BJ576" s="57"/>
      <c r="BK576" s="57"/>
      <c r="BL576" s="57"/>
      <c r="BM576" s="57"/>
      <c r="BN576" s="57"/>
      <c r="BO576" s="57"/>
      <c r="BP576" s="57"/>
      <c r="BQ576" s="57"/>
      <c r="BR576" s="57"/>
      <c r="BS576" s="57"/>
      <c r="BT576" s="57"/>
      <c r="BU576" s="57"/>
      <c r="BV576" s="57"/>
      <c r="BW576" s="57"/>
      <c r="BX576" s="57"/>
      <c r="BY576" s="57"/>
      <c r="BZ576" s="57"/>
      <c r="CA576" s="57"/>
      <c r="CB576" s="57"/>
      <c r="CC576" s="57"/>
      <c r="CD576" s="57"/>
      <c r="CE576" s="57"/>
      <c r="CF576" s="57"/>
      <c r="CG576" s="57"/>
      <c r="CH576" s="57"/>
      <c r="CI576" s="57"/>
      <c r="CJ576" s="57"/>
      <c r="CK576" s="57"/>
      <c r="CL576" s="57"/>
      <c r="CM576" s="57"/>
      <c r="CN576" s="57"/>
      <c r="CO576" s="57"/>
      <c r="CP576" s="57"/>
      <c r="CQ576" s="57"/>
      <c r="CR576" s="57"/>
      <c r="CS576" s="57"/>
      <c r="CT576" s="57"/>
      <c r="CU576" s="57"/>
      <c r="CV576" s="57"/>
      <c r="CW576" s="57"/>
      <c r="CX576" s="57"/>
      <c r="CY576" s="57"/>
      <c r="CZ576" s="57"/>
      <c r="DA576" s="57"/>
      <c r="DB576" s="57"/>
      <c r="DC576" s="57"/>
      <c r="DD576" s="57"/>
      <c r="DE576" s="57"/>
      <c r="DF576" s="57"/>
      <c r="DG576" s="57"/>
      <c r="DH576" s="57"/>
      <c r="DI576" s="57"/>
      <c r="DJ576" s="57"/>
      <c r="DK576" s="57"/>
      <c r="DL576" s="57"/>
      <c r="DM576" s="57"/>
      <c r="DN576" s="57"/>
      <c r="DO576" s="57"/>
      <c r="DP576" s="57"/>
      <c r="DQ576" s="57"/>
      <c r="DR576" s="57"/>
      <c r="DS576" s="57"/>
      <c r="DT576" s="57"/>
      <c r="DU576" s="57"/>
      <c r="DV576" s="101"/>
      <c r="DW576" s="57"/>
      <c r="DX576" s="57"/>
      <c r="DY576" s="57"/>
      <c r="DZ576" s="57"/>
      <c r="EA576" s="57"/>
      <c r="EB576" s="57"/>
      <c r="EC576" s="57"/>
      <c r="ED576" s="57"/>
      <c r="EE576" s="57"/>
      <c r="EF576" s="57"/>
      <c r="EG576" s="57"/>
      <c r="EH576" s="57"/>
      <c r="EI576" s="57"/>
      <c r="EJ576" s="57"/>
      <c r="EK576" s="57"/>
      <c r="EL576" s="57"/>
      <c r="EM576" s="57"/>
      <c r="EN576" s="57"/>
      <c r="EO576" s="57"/>
      <c r="EP576" s="57"/>
      <c r="EQ576" s="101"/>
      <c r="ER576" s="557"/>
    </row>
    <row r="577" spans="1:148" ht="15" customHeight="1" x14ac:dyDescent="0.25">
      <c r="A577" s="625"/>
      <c r="B577" s="1343" t="str">
        <f t="shared" si="37"/>
        <v>Desk 49</v>
      </c>
      <c r="C577" s="1348" t="str">
        <f>IF(ISBLANK(TB!C235), "", TB!C235)</f>
        <v/>
      </c>
      <c r="D577" s="1348" t="str">
        <f>IF(ISBLANK(TB!D235), "", TB!D235)</f>
        <v/>
      </c>
      <c r="E577" s="1348" t="str">
        <f>IF(ISBLANK(TB!E235), "", TB!E235)</f>
        <v/>
      </c>
      <c r="F577" s="1348" t="str">
        <f>IF(ISBLANK(TB!F235), "", TB!F235)</f>
        <v/>
      </c>
      <c r="G577" s="57"/>
      <c r="H577" s="57"/>
      <c r="I577" s="57"/>
      <c r="J577" s="57"/>
      <c r="K577" s="57"/>
      <c r="L577" s="57"/>
      <c r="M577" s="57"/>
      <c r="N577" s="57"/>
      <c r="O577" s="57"/>
      <c r="P577" s="57"/>
      <c r="Q577" s="57"/>
      <c r="R577" s="57"/>
      <c r="S577" s="57"/>
      <c r="T577" s="57"/>
      <c r="U577" s="57"/>
      <c r="V577" s="57"/>
      <c r="W577" s="57"/>
      <c r="X577" s="57"/>
      <c r="Y577" s="57"/>
      <c r="Z577" s="57"/>
      <c r="AA577" s="57"/>
      <c r="AB577" s="57"/>
      <c r="AC577" s="57"/>
      <c r="AD577" s="57"/>
      <c r="AE577" s="57"/>
      <c r="AF577" s="57"/>
      <c r="AG577" s="57"/>
      <c r="AH577" s="57"/>
      <c r="AI577" s="57"/>
      <c r="AJ577" s="57"/>
      <c r="AK577" s="57"/>
      <c r="AL577" s="57"/>
      <c r="AM577" s="57"/>
      <c r="AN577" s="57"/>
      <c r="AO577" s="57"/>
      <c r="AP577" s="57"/>
      <c r="AQ577" s="57"/>
      <c r="AR577" s="57"/>
      <c r="AS577" s="57"/>
      <c r="AT577" s="57"/>
      <c r="AU577" s="57"/>
      <c r="AV577" s="57"/>
      <c r="AW577" s="57"/>
      <c r="AX577" s="57"/>
      <c r="AY577" s="57"/>
      <c r="AZ577" s="57"/>
      <c r="BA577" s="57"/>
      <c r="BB577" s="57"/>
      <c r="BC577" s="57"/>
      <c r="BD577" s="57"/>
      <c r="BE577" s="57"/>
      <c r="BF577" s="57"/>
      <c r="BG577" s="57"/>
      <c r="BH577" s="57"/>
      <c r="BI577" s="57"/>
      <c r="BJ577" s="57"/>
      <c r="BK577" s="57"/>
      <c r="BL577" s="57"/>
      <c r="BM577" s="57"/>
      <c r="BN577" s="57"/>
      <c r="BO577" s="57"/>
      <c r="BP577" s="57"/>
      <c r="BQ577" s="57"/>
      <c r="BR577" s="57"/>
      <c r="BS577" s="57"/>
      <c r="BT577" s="57"/>
      <c r="BU577" s="57"/>
      <c r="BV577" s="57"/>
      <c r="BW577" s="57"/>
      <c r="BX577" s="57"/>
      <c r="BY577" s="57"/>
      <c r="BZ577" s="57"/>
      <c r="CA577" s="57"/>
      <c r="CB577" s="57"/>
      <c r="CC577" s="57"/>
      <c r="CD577" s="57"/>
      <c r="CE577" s="57"/>
      <c r="CF577" s="57"/>
      <c r="CG577" s="57"/>
      <c r="CH577" s="57"/>
      <c r="CI577" s="57"/>
      <c r="CJ577" s="57"/>
      <c r="CK577" s="57"/>
      <c r="CL577" s="57"/>
      <c r="CM577" s="57"/>
      <c r="CN577" s="57"/>
      <c r="CO577" s="57"/>
      <c r="CP577" s="57"/>
      <c r="CQ577" s="57"/>
      <c r="CR577" s="57"/>
      <c r="CS577" s="57"/>
      <c r="CT577" s="57"/>
      <c r="CU577" s="57"/>
      <c r="CV577" s="57"/>
      <c r="CW577" s="57"/>
      <c r="CX577" s="57"/>
      <c r="CY577" s="57"/>
      <c r="CZ577" s="57"/>
      <c r="DA577" s="57"/>
      <c r="DB577" s="57"/>
      <c r="DC577" s="57"/>
      <c r="DD577" s="57"/>
      <c r="DE577" s="57"/>
      <c r="DF577" s="57"/>
      <c r="DG577" s="57"/>
      <c r="DH577" s="57"/>
      <c r="DI577" s="57"/>
      <c r="DJ577" s="57"/>
      <c r="DK577" s="57"/>
      <c r="DL577" s="57"/>
      <c r="DM577" s="57"/>
      <c r="DN577" s="57"/>
      <c r="DO577" s="57"/>
      <c r="DP577" s="57"/>
      <c r="DQ577" s="57"/>
      <c r="DR577" s="57"/>
      <c r="DS577" s="57"/>
      <c r="DT577" s="57"/>
      <c r="DU577" s="57"/>
      <c r="DV577" s="101"/>
      <c r="DW577" s="57"/>
      <c r="DX577" s="57"/>
      <c r="DY577" s="57"/>
      <c r="DZ577" s="57"/>
      <c r="EA577" s="57"/>
      <c r="EB577" s="57"/>
      <c r="EC577" s="57"/>
      <c r="ED577" s="57"/>
      <c r="EE577" s="57"/>
      <c r="EF577" s="57"/>
      <c r="EG577" s="57"/>
      <c r="EH577" s="57"/>
      <c r="EI577" s="57"/>
      <c r="EJ577" s="57"/>
      <c r="EK577" s="57"/>
      <c r="EL577" s="57"/>
      <c r="EM577" s="57"/>
      <c r="EN577" s="57"/>
      <c r="EO577" s="57"/>
      <c r="EP577" s="57"/>
      <c r="EQ577" s="101"/>
      <c r="ER577" s="557"/>
    </row>
    <row r="578" spans="1:148" ht="15" customHeight="1" x14ac:dyDescent="0.25">
      <c r="A578" s="625"/>
      <c r="B578" s="1343" t="str">
        <f t="shared" si="37"/>
        <v>Desk 50</v>
      </c>
      <c r="C578" s="1348" t="str">
        <f>IF(ISBLANK(TB!C236), "", TB!C236)</f>
        <v/>
      </c>
      <c r="D578" s="1348" t="str">
        <f>IF(ISBLANK(TB!D236), "", TB!D236)</f>
        <v/>
      </c>
      <c r="E578" s="1348" t="str">
        <f>IF(ISBLANK(TB!E236), "", TB!E236)</f>
        <v/>
      </c>
      <c r="F578" s="1348" t="str">
        <f>IF(ISBLANK(TB!F236), "", TB!F236)</f>
        <v/>
      </c>
      <c r="G578" s="57"/>
      <c r="H578" s="57"/>
      <c r="I578" s="57"/>
      <c r="J578" s="57"/>
      <c r="K578" s="57"/>
      <c r="L578" s="57"/>
      <c r="M578" s="57"/>
      <c r="N578" s="57"/>
      <c r="O578" s="57"/>
      <c r="P578" s="57"/>
      <c r="Q578" s="57"/>
      <c r="R578" s="57"/>
      <c r="S578" s="57"/>
      <c r="T578" s="57"/>
      <c r="U578" s="57"/>
      <c r="V578" s="57"/>
      <c r="W578" s="57"/>
      <c r="X578" s="57"/>
      <c r="Y578" s="57"/>
      <c r="Z578" s="57"/>
      <c r="AA578" s="57"/>
      <c r="AB578" s="57"/>
      <c r="AC578" s="57"/>
      <c r="AD578" s="57"/>
      <c r="AE578" s="57"/>
      <c r="AF578" s="57"/>
      <c r="AG578" s="57"/>
      <c r="AH578" s="57"/>
      <c r="AI578" s="57"/>
      <c r="AJ578" s="57"/>
      <c r="AK578" s="57"/>
      <c r="AL578" s="57"/>
      <c r="AM578" s="57"/>
      <c r="AN578" s="57"/>
      <c r="AO578" s="57"/>
      <c r="AP578" s="57"/>
      <c r="AQ578" s="57"/>
      <c r="AR578" s="57"/>
      <c r="AS578" s="57"/>
      <c r="AT578" s="57"/>
      <c r="AU578" s="57"/>
      <c r="AV578" s="57"/>
      <c r="AW578" s="57"/>
      <c r="AX578" s="57"/>
      <c r="AY578" s="57"/>
      <c r="AZ578" s="57"/>
      <c r="BA578" s="57"/>
      <c r="BB578" s="57"/>
      <c r="BC578" s="57"/>
      <c r="BD578" s="57"/>
      <c r="BE578" s="57"/>
      <c r="BF578" s="57"/>
      <c r="BG578" s="57"/>
      <c r="BH578" s="57"/>
      <c r="BI578" s="57"/>
      <c r="BJ578" s="57"/>
      <c r="BK578" s="57"/>
      <c r="BL578" s="57"/>
      <c r="BM578" s="57"/>
      <c r="BN578" s="57"/>
      <c r="BO578" s="57"/>
      <c r="BP578" s="57"/>
      <c r="BQ578" s="57"/>
      <c r="BR578" s="57"/>
      <c r="BS578" s="57"/>
      <c r="BT578" s="57"/>
      <c r="BU578" s="57"/>
      <c r="BV578" s="57"/>
      <c r="BW578" s="57"/>
      <c r="BX578" s="57"/>
      <c r="BY578" s="57"/>
      <c r="BZ578" s="57"/>
      <c r="CA578" s="57"/>
      <c r="CB578" s="57"/>
      <c r="CC578" s="57"/>
      <c r="CD578" s="57"/>
      <c r="CE578" s="57"/>
      <c r="CF578" s="57"/>
      <c r="CG578" s="57"/>
      <c r="CH578" s="57"/>
      <c r="CI578" s="57"/>
      <c r="CJ578" s="57"/>
      <c r="CK578" s="57"/>
      <c r="CL578" s="57"/>
      <c r="CM578" s="57"/>
      <c r="CN578" s="57"/>
      <c r="CO578" s="57"/>
      <c r="CP578" s="57"/>
      <c r="CQ578" s="57"/>
      <c r="CR578" s="57"/>
      <c r="CS578" s="57"/>
      <c r="CT578" s="57"/>
      <c r="CU578" s="57"/>
      <c r="CV578" s="57"/>
      <c r="CW578" s="57"/>
      <c r="CX578" s="57"/>
      <c r="CY578" s="57"/>
      <c r="CZ578" s="57"/>
      <c r="DA578" s="57"/>
      <c r="DB578" s="57"/>
      <c r="DC578" s="57"/>
      <c r="DD578" s="57"/>
      <c r="DE578" s="57"/>
      <c r="DF578" s="57"/>
      <c r="DG578" s="57"/>
      <c r="DH578" s="57"/>
      <c r="DI578" s="57"/>
      <c r="DJ578" s="57"/>
      <c r="DK578" s="57"/>
      <c r="DL578" s="57"/>
      <c r="DM578" s="57"/>
      <c r="DN578" s="57"/>
      <c r="DO578" s="57"/>
      <c r="DP578" s="57"/>
      <c r="DQ578" s="57"/>
      <c r="DR578" s="57"/>
      <c r="DS578" s="57"/>
      <c r="DT578" s="57"/>
      <c r="DU578" s="57"/>
      <c r="DV578" s="101"/>
      <c r="DW578" s="57"/>
      <c r="DX578" s="57"/>
      <c r="DY578" s="57"/>
      <c r="DZ578" s="57"/>
      <c r="EA578" s="57"/>
      <c r="EB578" s="57"/>
      <c r="EC578" s="57"/>
      <c r="ED578" s="57"/>
      <c r="EE578" s="57"/>
      <c r="EF578" s="57"/>
      <c r="EG578" s="57"/>
      <c r="EH578" s="57"/>
      <c r="EI578" s="57"/>
      <c r="EJ578" s="57"/>
      <c r="EK578" s="57"/>
      <c r="EL578" s="57"/>
      <c r="EM578" s="57"/>
      <c r="EN578" s="57"/>
      <c r="EO578" s="57"/>
      <c r="EP578" s="57"/>
      <c r="EQ578" s="101"/>
      <c r="ER578" s="557"/>
    </row>
    <row r="579" spans="1:148" ht="15" customHeight="1" x14ac:dyDescent="0.25">
      <c r="A579" s="625"/>
      <c r="B579" s="1343" t="str">
        <f t="shared" si="37"/>
        <v>Desk 51</v>
      </c>
      <c r="C579" s="1348" t="str">
        <f>IF(ISBLANK(TB!C237), "", TB!C237)</f>
        <v/>
      </c>
      <c r="D579" s="1348" t="str">
        <f>IF(ISBLANK(TB!D237), "", TB!D237)</f>
        <v/>
      </c>
      <c r="E579" s="1348" t="str">
        <f>IF(ISBLANK(TB!E237), "", TB!E237)</f>
        <v/>
      </c>
      <c r="F579" s="1348" t="str">
        <f>IF(ISBLANK(TB!F237), "", TB!F237)</f>
        <v/>
      </c>
      <c r="G579" s="57"/>
      <c r="H579" s="57"/>
      <c r="I579" s="57"/>
      <c r="J579" s="57"/>
      <c r="K579" s="57"/>
      <c r="L579" s="57"/>
      <c r="M579" s="57"/>
      <c r="N579" s="57"/>
      <c r="O579" s="57"/>
      <c r="P579" s="57"/>
      <c r="Q579" s="57"/>
      <c r="R579" s="57"/>
      <c r="S579" s="57"/>
      <c r="T579" s="57"/>
      <c r="U579" s="57"/>
      <c r="V579" s="57"/>
      <c r="W579" s="57"/>
      <c r="X579" s="57"/>
      <c r="Y579" s="57"/>
      <c r="Z579" s="57"/>
      <c r="AA579" s="57"/>
      <c r="AB579" s="57"/>
      <c r="AC579" s="57"/>
      <c r="AD579" s="57"/>
      <c r="AE579" s="57"/>
      <c r="AF579" s="57"/>
      <c r="AG579" s="57"/>
      <c r="AH579" s="57"/>
      <c r="AI579" s="57"/>
      <c r="AJ579" s="57"/>
      <c r="AK579" s="57"/>
      <c r="AL579" s="57"/>
      <c r="AM579" s="57"/>
      <c r="AN579" s="57"/>
      <c r="AO579" s="57"/>
      <c r="AP579" s="57"/>
      <c r="AQ579" s="57"/>
      <c r="AR579" s="57"/>
      <c r="AS579" s="57"/>
      <c r="AT579" s="57"/>
      <c r="AU579" s="57"/>
      <c r="AV579" s="57"/>
      <c r="AW579" s="57"/>
      <c r="AX579" s="57"/>
      <c r="AY579" s="57"/>
      <c r="AZ579" s="57"/>
      <c r="BA579" s="57"/>
      <c r="BB579" s="57"/>
      <c r="BC579" s="57"/>
      <c r="BD579" s="57"/>
      <c r="BE579" s="57"/>
      <c r="BF579" s="57"/>
      <c r="BG579" s="57"/>
      <c r="BH579" s="57"/>
      <c r="BI579" s="57"/>
      <c r="BJ579" s="57"/>
      <c r="BK579" s="57"/>
      <c r="BL579" s="57"/>
      <c r="BM579" s="57"/>
      <c r="BN579" s="57"/>
      <c r="BO579" s="57"/>
      <c r="BP579" s="57"/>
      <c r="BQ579" s="57"/>
      <c r="BR579" s="57"/>
      <c r="BS579" s="57"/>
      <c r="BT579" s="57"/>
      <c r="BU579" s="57"/>
      <c r="BV579" s="57"/>
      <c r="BW579" s="57"/>
      <c r="BX579" s="57"/>
      <c r="BY579" s="57"/>
      <c r="BZ579" s="57"/>
      <c r="CA579" s="57"/>
      <c r="CB579" s="57"/>
      <c r="CC579" s="57"/>
      <c r="CD579" s="57"/>
      <c r="CE579" s="57"/>
      <c r="CF579" s="57"/>
      <c r="CG579" s="57"/>
      <c r="CH579" s="57"/>
      <c r="CI579" s="57"/>
      <c r="CJ579" s="57"/>
      <c r="CK579" s="57"/>
      <c r="CL579" s="57"/>
      <c r="CM579" s="57"/>
      <c r="CN579" s="57"/>
      <c r="CO579" s="57"/>
      <c r="CP579" s="57"/>
      <c r="CQ579" s="57"/>
      <c r="CR579" s="57"/>
      <c r="CS579" s="57"/>
      <c r="CT579" s="57"/>
      <c r="CU579" s="57"/>
      <c r="CV579" s="57"/>
      <c r="CW579" s="57"/>
      <c r="CX579" s="57"/>
      <c r="CY579" s="57"/>
      <c r="CZ579" s="57"/>
      <c r="DA579" s="57"/>
      <c r="DB579" s="57"/>
      <c r="DC579" s="57"/>
      <c r="DD579" s="57"/>
      <c r="DE579" s="57"/>
      <c r="DF579" s="57"/>
      <c r="DG579" s="57"/>
      <c r="DH579" s="57"/>
      <c r="DI579" s="57"/>
      <c r="DJ579" s="57"/>
      <c r="DK579" s="57"/>
      <c r="DL579" s="57"/>
      <c r="DM579" s="57"/>
      <c r="DN579" s="57"/>
      <c r="DO579" s="57"/>
      <c r="DP579" s="57"/>
      <c r="DQ579" s="57"/>
      <c r="DR579" s="57"/>
      <c r="DS579" s="57"/>
      <c r="DT579" s="57"/>
      <c r="DU579" s="57"/>
      <c r="DV579" s="101"/>
      <c r="DW579" s="57"/>
      <c r="DX579" s="57"/>
      <c r="DY579" s="57"/>
      <c r="DZ579" s="57"/>
      <c r="EA579" s="57"/>
      <c r="EB579" s="57"/>
      <c r="EC579" s="57"/>
      <c r="ED579" s="57"/>
      <c r="EE579" s="57"/>
      <c r="EF579" s="57"/>
      <c r="EG579" s="57"/>
      <c r="EH579" s="57"/>
      <c r="EI579" s="57"/>
      <c r="EJ579" s="57"/>
      <c r="EK579" s="57"/>
      <c r="EL579" s="57"/>
      <c r="EM579" s="57"/>
      <c r="EN579" s="57"/>
      <c r="EO579" s="57"/>
      <c r="EP579" s="57"/>
      <c r="EQ579" s="101"/>
      <c r="ER579" s="557"/>
    </row>
    <row r="580" spans="1:148" ht="15" customHeight="1" x14ac:dyDescent="0.25">
      <c r="A580" s="625"/>
      <c r="B580" s="1343" t="str">
        <f t="shared" si="37"/>
        <v>Desk 52</v>
      </c>
      <c r="C580" s="1348" t="str">
        <f>IF(ISBLANK(TB!C238), "", TB!C238)</f>
        <v/>
      </c>
      <c r="D580" s="1348" t="str">
        <f>IF(ISBLANK(TB!D238), "", TB!D238)</f>
        <v/>
      </c>
      <c r="E580" s="1348" t="str">
        <f>IF(ISBLANK(TB!E238), "", TB!E238)</f>
        <v/>
      </c>
      <c r="F580" s="1348" t="str">
        <f>IF(ISBLANK(TB!F238), "", TB!F238)</f>
        <v/>
      </c>
      <c r="G580" s="57"/>
      <c r="H580" s="57"/>
      <c r="I580" s="57"/>
      <c r="J580" s="57"/>
      <c r="K580" s="57"/>
      <c r="L580" s="57"/>
      <c r="M580" s="57"/>
      <c r="N580" s="57"/>
      <c r="O580" s="57"/>
      <c r="P580" s="57"/>
      <c r="Q580" s="57"/>
      <c r="R580" s="57"/>
      <c r="S580" s="57"/>
      <c r="T580" s="57"/>
      <c r="U580" s="57"/>
      <c r="V580" s="57"/>
      <c r="W580" s="57"/>
      <c r="X580" s="57"/>
      <c r="Y580" s="57"/>
      <c r="Z580" s="57"/>
      <c r="AA580" s="57"/>
      <c r="AB580" s="57"/>
      <c r="AC580" s="57"/>
      <c r="AD580" s="57"/>
      <c r="AE580" s="57"/>
      <c r="AF580" s="57"/>
      <c r="AG580" s="57"/>
      <c r="AH580" s="57"/>
      <c r="AI580" s="57"/>
      <c r="AJ580" s="57"/>
      <c r="AK580" s="57"/>
      <c r="AL580" s="57"/>
      <c r="AM580" s="57"/>
      <c r="AN580" s="57"/>
      <c r="AO580" s="57"/>
      <c r="AP580" s="57"/>
      <c r="AQ580" s="57"/>
      <c r="AR580" s="57"/>
      <c r="AS580" s="57"/>
      <c r="AT580" s="57"/>
      <c r="AU580" s="57"/>
      <c r="AV580" s="57"/>
      <c r="AW580" s="57"/>
      <c r="AX580" s="57"/>
      <c r="AY580" s="57"/>
      <c r="AZ580" s="57"/>
      <c r="BA580" s="57"/>
      <c r="BB580" s="57"/>
      <c r="BC580" s="57"/>
      <c r="BD580" s="57"/>
      <c r="BE580" s="57"/>
      <c r="BF580" s="57"/>
      <c r="BG580" s="57"/>
      <c r="BH580" s="57"/>
      <c r="BI580" s="57"/>
      <c r="BJ580" s="57"/>
      <c r="BK580" s="57"/>
      <c r="BL580" s="57"/>
      <c r="BM580" s="57"/>
      <c r="BN580" s="57"/>
      <c r="BO580" s="57"/>
      <c r="BP580" s="57"/>
      <c r="BQ580" s="57"/>
      <c r="BR580" s="57"/>
      <c r="BS580" s="57"/>
      <c r="BT580" s="57"/>
      <c r="BU580" s="57"/>
      <c r="BV580" s="57"/>
      <c r="BW580" s="57"/>
      <c r="BX580" s="57"/>
      <c r="BY580" s="57"/>
      <c r="BZ580" s="57"/>
      <c r="CA580" s="57"/>
      <c r="CB580" s="57"/>
      <c r="CC580" s="57"/>
      <c r="CD580" s="57"/>
      <c r="CE580" s="57"/>
      <c r="CF580" s="57"/>
      <c r="CG580" s="57"/>
      <c r="CH580" s="57"/>
      <c r="CI580" s="57"/>
      <c r="CJ580" s="57"/>
      <c r="CK580" s="57"/>
      <c r="CL580" s="57"/>
      <c r="CM580" s="57"/>
      <c r="CN580" s="57"/>
      <c r="CO580" s="57"/>
      <c r="CP580" s="57"/>
      <c r="CQ580" s="57"/>
      <c r="CR580" s="57"/>
      <c r="CS580" s="57"/>
      <c r="CT580" s="57"/>
      <c r="CU580" s="57"/>
      <c r="CV580" s="57"/>
      <c r="CW580" s="57"/>
      <c r="CX580" s="57"/>
      <c r="CY580" s="57"/>
      <c r="CZ580" s="57"/>
      <c r="DA580" s="57"/>
      <c r="DB580" s="57"/>
      <c r="DC580" s="57"/>
      <c r="DD580" s="57"/>
      <c r="DE580" s="57"/>
      <c r="DF580" s="57"/>
      <c r="DG580" s="57"/>
      <c r="DH580" s="57"/>
      <c r="DI580" s="57"/>
      <c r="DJ580" s="57"/>
      <c r="DK580" s="57"/>
      <c r="DL580" s="57"/>
      <c r="DM580" s="57"/>
      <c r="DN580" s="57"/>
      <c r="DO580" s="57"/>
      <c r="DP580" s="57"/>
      <c r="DQ580" s="57"/>
      <c r="DR580" s="57"/>
      <c r="DS580" s="57"/>
      <c r="DT580" s="57"/>
      <c r="DU580" s="57"/>
      <c r="DV580" s="101"/>
      <c r="DW580" s="57"/>
      <c r="DX580" s="57"/>
      <c r="DY580" s="57"/>
      <c r="DZ580" s="57"/>
      <c r="EA580" s="57"/>
      <c r="EB580" s="57"/>
      <c r="EC580" s="57"/>
      <c r="ED580" s="57"/>
      <c r="EE580" s="57"/>
      <c r="EF580" s="57"/>
      <c r="EG580" s="57"/>
      <c r="EH580" s="57"/>
      <c r="EI580" s="57"/>
      <c r="EJ580" s="57"/>
      <c r="EK580" s="57"/>
      <c r="EL580" s="57"/>
      <c r="EM580" s="57"/>
      <c r="EN580" s="57"/>
      <c r="EO580" s="57"/>
      <c r="EP580" s="57"/>
      <c r="EQ580" s="101"/>
      <c r="ER580" s="557"/>
    </row>
    <row r="581" spans="1:148" ht="15" customHeight="1" x14ac:dyDescent="0.25">
      <c r="A581" s="625"/>
      <c r="B581" s="1343" t="str">
        <f t="shared" si="37"/>
        <v>Desk 53</v>
      </c>
      <c r="C581" s="1348" t="str">
        <f>IF(ISBLANK(TB!C239), "", TB!C239)</f>
        <v/>
      </c>
      <c r="D581" s="1348" t="str">
        <f>IF(ISBLANK(TB!D239), "", TB!D239)</f>
        <v/>
      </c>
      <c r="E581" s="1348" t="str">
        <f>IF(ISBLANK(TB!E239), "", TB!E239)</f>
        <v/>
      </c>
      <c r="F581" s="1348" t="str">
        <f>IF(ISBLANK(TB!F239), "", TB!F239)</f>
        <v/>
      </c>
      <c r="G581" s="57"/>
      <c r="H581" s="57"/>
      <c r="I581" s="57"/>
      <c r="J581" s="57"/>
      <c r="K581" s="57"/>
      <c r="L581" s="57"/>
      <c r="M581" s="57"/>
      <c r="N581" s="57"/>
      <c r="O581" s="57"/>
      <c r="P581" s="57"/>
      <c r="Q581" s="57"/>
      <c r="R581" s="57"/>
      <c r="S581" s="57"/>
      <c r="T581" s="57"/>
      <c r="U581" s="57"/>
      <c r="V581" s="57"/>
      <c r="W581" s="57"/>
      <c r="X581" s="57"/>
      <c r="Y581" s="57"/>
      <c r="Z581" s="57"/>
      <c r="AA581" s="57"/>
      <c r="AB581" s="57"/>
      <c r="AC581" s="57"/>
      <c r="AD581" s="57"/>
      <c r="AE581" s="57"/>
      <c r="AF581" s="57"/>
      <c r="AG581" s="57"/>
      <c r="AH581" s="57"/>
      <c r="AI581" s="57"/>
      <c r="AJ581" s="57"/>
      <c r="AK581" s="57"/>
      <c r="AL581" s="57"/>
      <c r="AM581" s="57"/>
      <c r="AN581" s="57"/>
      <c r="AO581" s="57"/>
      <c r="AP581" s="57"/>
      <c r="AQ581" s="57"/>
      <c r="AR581" s="57"/>
      <c r="AS581" s="57"/>
      <c r="AT581" s="57"/>
      <c r="AU581" s="57"/>
      <c r="AV581" s="57"/>
      <c r="AW581" s="57"/>
      <c r="AX581" s="57"/>
      <c r="AY581" s="57"/>
      <c r="AZ581" s="57"/>
      <c r="BA581" s="57"/>
      <c r="BB581" s="57"/>
      <c r="BC581" s="57"/>
      <c r="BD581" s="57"/>
      <c r="BE581" s="57"/>
      <c r="BF581" s="57"/>
      <c r="BG581" s="57"/>
      <c r="BH581" s="57"/>
      <c r="BI581" s="57"/>
      <c r="BJ581" s="57"/>
      <c r="BK581" s="57"/>
      <c r="BL581" s="57"/>
      <c r="BM581" s="57"/>
      <c r="BN581" s="57"/>
      <c r="BO581" s="57"/>
      <c r="BP581" s="57"/>
      <c r="BQ581" s="57"/>
      <c r="BR581" s="57"/>
      <c r="BS581" s="57"/>
      <c r="BT581" s="57"/>
      <c r="BU581" s="57"/>
      <c r="BV581" s="57"/>
      <c r="BW581" s="57"/>
      <c r="BX581" s="57"/>
      <c r="BY581" s="57"/>
      <c r="BZ581" s="57"/>
      <c r="CA581" s="57"/>
      <c r="CB581" s="57"/>
      <c r="CC581" s="57"/>
      <c r="CD581" s="57"/>
      <c r="CE581" s="57"/>
      <c r="CF581" s="57"/>
      <c r="CG581" s="57"/>
      <c r="CH581" s="57"/>
      <c r="CI581" s="57"/>
      <c r="CJ581" s="57"/>
      <c r="CK581" s="57"/>
      <c r="CL581" s="57"/>
      <c r="CM581" s="57"/>
      <c r="CN581" s="57"/>
      <c r="CO581" s="57"/>
      <c r="CP581" s="57"/>
      <c r="CQ581" s="57"/>
      <c r="CR581" s="57"/>
      <c r="CS581" s="57"/>
      <c r="CT581" s="57"/>
      <c r="CU581" s="57"/>
      <c r="CV581" s="57"/>
      <c r="CW581" s="57"/>
      <c r="CX581" s="57"/>
      <c r="CY581" s="57"/>
      <c r="CZ581" s="57"/>
      <c r="DA581" s="57"/>
      <c r="DB581" s="57"/>
      <c r="DC581" s="57"/>
      <c r="DD581" s="57"/>
      <c r="DE581" s="57"/>
      <c r="DF581" s="57"/>
      <c r="DG581" s="57"/>
      <c r="DH581" s="57"/>
      <c r="DI581" s="57"/>
      <c r="DJ581" s="57"/>
      <c r="DK581" s="57"/>
      <c r="DL581" s="57"/>
      <c r="DM581" s="57"/>
      <c r="DN581" s="57"/>
      <c r="DO581" s="57"/>
      <c r="DP581" s="57"/>
      <c r="DQ581" s="57"/>
      <c r="DR581" s="57"/>
      <c r="DS581" s="57"/>
      <c r="DT581" s="57"/>
      <c r="DU581" s="57"/>
      <c r="DV581" s="101"/>
      <c r="DW581" s="57"/>
      <c r="DX581" s="57"/>
      <c r="DY581" s="57"/>
      <c r="DZ581" s="57"/>
      <c r="EA581" s="57"/>
      <c r="EB581" s="57"/>
      <c r="EC581" s="57"/>
      <c r="ED581" s="57"/>
      <c r="EE581" s="57"/>
      <c r="EF581" s="57"/>
      <c r="EG581" s="57"/>
      <c r="EH581" s="57"/>
      <c r="EI581" s="57"/>
      <c r="EJ581" s="57"/>
      <c r="EK581" s="57"/>
      <c r="EL581" s="57"/>
      <c r="EM581" s="57"/>
      <c r="EN581" s="57"/>
      <c r="EO581" s="57"/>
      <c r="EP581" s="57"/>
      <c r="EQ581" s="101"/>
      <c r="ER581" s="557"/>
    </row>
    <row r="582" spans="1:148" ht="15" customHeight="1" x14ac:dyDescent="0.25">
      <c r="A582" s="625"/>
      <c r="B582" s="1343" t="str">
        <f t="shared" si="37"/>
        <v>Desk 54</v>
      </c>
      <c r="C582" s="1348" t="str">
        <f>IF(ISBLANK(TB!C240), "", TB!C240)</f>
        <v/>
      </c>
      <c r="D582" s="1348" t="str">
        <f>IF(ISBLANK(TB!D240), "", TB!D240)</f>
        <v/>
      </c>
      <c r="E582" s="1348" t="str">
        <f>IF(ISBLANK(TB!E240), "", TB!E240)</f>
        <v/>
      </c>
      <c r="F582" s="1348" t="str">
        <f>IF(ISBLANK(TB!F240), "", TB!F240)</f>
        <v/>
      </c>
      <c r="G582" s="57"/>
      <c r="H582" s="57"/>
      <c r="I582" s="57"/>
      <c r="J582" s="57"/>
      <c r="K582" s="57"/>
      <c r="L582" s="57"/>
      <c r="M582" s="57"/>
      <c r="N582" s="57"/>
      <c r="O582" s="57"/>
      <c r="P582" s="57"/>
      <c r="Q582" s="57"/>
      <c r="R582" s="57"/>
      <c r="S582" s="57"/>
      <c r="T582" s="57"/>
      <c r="U582" s="57"/>
      <c r="V582" s="57"/>
      <c r="W582" s="57"/>
      <c r="X582" s="57"/>
      <c r="Y582" s="57"/>
      <c r="Z582" s="57"/>
      <c r="AA582" s="57"/>
      <c r="AB582" s="57"/>
      <c r="AC582" s="57"/>
      <c r="AD582" s="57"/>
      <c r="AE582" s="57"/>
      <c r="AF582" s="57"/>
      <c r="AG582" s="57"/>
      <c r="AH582" s="57"/>
      <c r="AI582" s="57"/>
      <c r="AJ582" s="57"/>
      <c r="AK582" s="57"/>
      <c r="AL582" s="57"/>
      <c r="AM582" s="57"/>
      <c r="AN582" s="57"/>
      <c r="AO582" s="57"/>
      <c r="AP582" s="57"/>
      <c r="AQ582" s="57"/>
      <c r="AR582" s="57"/>
      <c r="AS582" s="57"/>
      <c r="AT582" s="57"/>
      <c r="AU582" s="57"/>
      <c r="AV582" s="57"/>
      <c r="AW582" s="57"/>
      <c r="AX582" s="57"/>
      <c r="AY582" s="57"/>
      <c r="AZ582" s="57"/>
      <c r="BA582" s="57"/>
      <c r="BB582" s="57"/>
      <c r="BC582" s="57"/>
      <c r="BD582" s="57"/>
      <c r="BE582" s="57"/>
      <c r="BF582" s="57"/>
      <c r="BG582" s="57"/>
      <c r="BH582" s="57"/>
      <c r="BI582" s="57"/>
      <c r="BJ582" s="57"/>
      <c r="BK582" s="57"/>
      <c r="BL582" s="57"/>
      <c r="BM582" s="57"/>
      <c r="BN582" s="57"/>
      <c r="BO582" s="57"/>
      <c r="BP582" s="57"/>
      <c r="BQ582" s="57"/>
      <c r="BR582" s="57"/>
      <c r="BS582" s="57"/>
      <c r="BT582" s="57"/>
      <c r="BU582" s="57"/>
      <c r="BV582" s="57"/>
      <c r="BW582" s="57"/>
      <c r="BX582" s="57"/>
      <c r="BY582" s="57"/>
      <c r="BZ582" s="57"/>
      <c r="CA582" s="57"/>
      <c r="CB582" s="57"/>
      <c r="CC582" s="57"/>
      <c r="CD582" s="57"/>
      <c r="CE582" s="57"/>
      <c r="CF582" s="57"/>
      <c r="CG582" s="57"/>
      <c r="CH582" s="57"/>
      <c r="CI582" s="57"/>
      <c r="CJ582" s="57"/>
      <c r="CK582" s="57"/>
      <c r="CL582" s="57"/>
      <c r="CM582" s="57"/>
      <c r="CN582" s="57"/>
      <c r="CO582" s="57"/>
      <c r="CP582" s="57"/>
      <c r="CQ582" s="57"/>
      <c r="CR582" s="57"/>
      <c r="CS582" s="57"/>
      <c r="CT582" s="57"/>
      <c r="CU582" s="57"/>
      <c r="CV582" s="57"/>
      <c r="CW582" s="57"/>
      <c r="CX582" s="57"/>
      <c r="CY582" s="57"/>
      <c r="CZ582" s="57"/>
      <c r="DA582" s="57"/>
      <c r="DB582" s="57"/>
      <c r="DC582" s="57"/>
      <c r="DD582" s="57"/>
      <c r="DE582" s="57"/>
      <c r="DF582" s="57"/>
      <c r="DG582" s="57"/>
      <c r="DH582" s="57"/>
      <c r="DI582" s="57"/>
      <c r="DJ582" s="57"/>
      <c r="DK582" s="57"/>
      <c r="DL582" s="57"/>
      <c r="DM582" s="57"/>
      <c r="DN582" s="57"/>
      <c r="DO582" s="57"/>
      <c r="DP582" s="57"/>
      <c r="DQ582" s="57"/>
      <c r="DR582" s="57"/>
      <c r="DS582" s="57"/>
      <c r="DT582" s="57"/>
      <c r="DU582" s="57"/>
      <c r="DV582" s="101"/>
      <c r="DW582" s="57"/>
      <c r="DX582" s="57"/>
      <c r="DY582" s="57"/>
      <c r="DZ582" s="57"/>
      <c r="EA582" s="57"/>
      <c r="EB582" s="57"/>
      <c r="EC582" s="57"/>
      <c r="ED582" s="57"/>
      <c r="EE582" s="57"/>
      <c r="EF582" s="57"/>
      <c r="EG582" s="57"/>
      <c r="EH582" s="57"/>
      <c r="EI582" s="57"/>
      <c r="EJ582" s="57"/>
      <c r="EK582" s="57"/>
      <c r="EL582" s="57"/>
      <c r="EM582" s="57"/>
      <c r="EN582" s="57"/>
      <c r="EO582" s="57"/>
      <c r="EP582" s="57"/>
      <c r="EQ582" s="101"/>
      <c r="ER582" s="557"/>
    </row>
    <row r="583" spans="1:148" ht="15" customHeight="1" x14ac:dyDescent="0.25">
      <c r="A583" s="625"/>
      <c r="B583" s="1343" t="str">
        <f t="shared" si="37"/>
        <v>Desk 55</v>
      </c>
      <c r="C583" s="1348" t="str">
        <f>IF(ISBLANK(TB!C241), "", TB!C241)</f>
        <v/>
      </c>
      <c r="D583" s="1348" t="str">
        <f>IF(ISBLANK(TB!D241), "", TB!D241)</f>
        <v/>
      </c>
      <c r="E583" s="1348" t="str">
        <f>IF(ISBLANK(TB!E241), "", TB!E241)</f>
        <v/>
      </c>
      <c r="F583" s="1348" t="str">
        <f>IF(ISBLANK(TB!F241), "", TB!F241)</f>
        <v/>
      </c>
      <c r="G583" s="57"/>
      <c r="H583" s="57"/>
      <c r="I583" s="57"/>
      <c r="J583" s="57"/>
      <c r="K583" s="57"/>
      <c r="L583" s="57"/>
      <c r="M583" s="57"/>
      <c r="N583" s="57"/>
      <c r="O583" s="57"/>
      <c r="P583" s="57"/>
      <c r="Q583" s="57"/>
      <c r="R583" s="57"/>
      <c r="S583" s="57"/>
      <c r="T583" s="57"/>
      <c r="U583" s="57"/>
      <c r="V583" s="57"/>
      <c r="W583" s="57"/>
      <c r="X583" s="57"/>
      <c r="Y583" s="57"/>
      <c r="Z583" s="57"/>
      <c r="AA583" s="57"/>
      <c r="AB583" s="57"/>
      <c r="AC583" s="57"/>
      <c r="AD583" s="57"/>
      <c r="AE583" s="57"/>
      <c r="AF583" s="57"/>
      <c r="AG583" s="57"/>
      <c r="AH583" s="57"/>
      <c r="AI583" s="57"/>
      <c r="AJ583" s="57"/>
      <c r="AK583" s="57"/>
      <c r="AL583" s="57"/>
      <c r="AM583" s="57"/>
      <c r="AN583" s="57"/>
      <c r="AO583" s="57"/>
      <c r="AP583" s="57"/>
      <c r="AQ583" s="57"/>
      <c r="AR583" s="57"/>
      <c r="AS583" s="57"/>
      <c r="AT583" s="57"/>
      <c r="AU583" s="57"/>
      <c r="AV583" s="57"/>
      <c r="AW583" s="57"/>
      <c r="AX583" s="57"/>
      <c r="AY583" s="57"/>
      <c r="AZ583" s="57"/>
      <c r="BA583" s="57"/>
      <c r="BB583" s="57"/>
      <c r="BC583" s="57"/>
      <c r="BD583" s="57"/>
      <c r="BE583" s="57"/>
      <c r="BF583" s="57"/>
      <c r="BG583" s="57"/>
      <c r="BH583" s="57"/>
      <c r="BI583" s="57"/>
      <c r="BJ583" s="57"/>
      <c r="BK583" s="57"/>
      <c r="BL583" s="57"/>
      <c r="BM583" s="57"/>
      <c r="BN583" s="57"/>
      <c r="BO583" s="57"/>
      <c r="BP583" s="57"/>
      <c r="BQ583" s="57"/>
      <c r="BR583" s="57"/>
      <c r="BS583" s="57"/>
      <c r="BT583" s="57"/>
      <c r="BU583" s="57"/>
      <c r="BV583" s="57"/>
      <c r="BW583" s="57"/>
      <c r="BX583" s="57"/>
      <c r="BY583" s="57"/>
      <c r="BZ583" s="57"/>
      <c r="CA583" s="57"/>
      <c r="CB583" s="57"/>
      <c r="CC583" s="57"/>
      <c r="CD583" s="57"/>
      <c r="CE583" s="57"/>
      <c r="CF583" s="57"/>
      <c r="CG583" s="57"/>
      <c r="CH583" s="57"/>
      <c r="CI583" s="57"/>
      <c r="CJ583" s="57"/>
      <c r="CK583" s="57"/>
      <c r="CL583" s="57"/>
      <c r="CM583" s="57"/>
      <c r="CN583" s="57"/>
      <c r="CO583" s="57"/>
      <c r="CP583" s="57"/>
      <c r="CQ583" s="57"/>
      <c r="CR583" s="57"/>
      <c r="CS583" s="57"/>
      <c r="CT583" s="57"/>
      <c r="CU583" s="57"/>
      <c r="CV583" s="57"/>
      <c r="CW583" s="57"/>
      <c r="CX583" s="57"/>
      <c r="CY583" s="57"/>
      <c r="CZ583" s="57"/>
      <c r="DA583" s="57"/>
      <c r="DB583" s="57"/>
      <c r="DC583" s="57"/>
      <c r="DD583" s="57"/>
      <c r="DE583" s="57"/>
      <c r="DF583" s="57"/>
      <c r="DG583" s="57"/>
      <c r="DH583" s="57"/>
      <c r="DI583" s="57"/>
      <c r="DJ583" s="57"/>
      <c r="DK583" s="57"/>
      <c r="DL583" s="57"/>
      <c r="DM583" s="57"/>
      <c r="DN583" s="57"/>
      <c r="DO583" s="57"/>
      <c r="DP583" s="57"/>
      <c r="DQ583" s="57"/>
      <c r="DR583" s="57"/>
      <c r="DS583" s="57"/>
      <c r="DT583" s="57"/>
      <c r="DU583" s="57"/>
      <c r="DV583" s="101"/>
      <c r="DW583" s="57"/>
      <c r="DX583" s="57"/>
      <c r="DY583" s="57"/>
      <c r="DZ583" s="57"/>
      <c r="EA583" s="57"/>
      <c r="EB583" s="57"/>
      <c r="EC583" s="57"/>
      <c r="ED583" s="57"/>
      <c r="EE583" s="57"/>
      <c r="EF583" s="57"/>
      <c r="EG583" s="57"/>
      <c r="EH583" s="57"/>
      <c r="EI583" s="57"/>
      <c r="EJ583" s="57"/>
      <c r="EK583" s="57"/>
      <c r="EL583" s="57"/>
      <c r="EM583" s="57"/>
      <c r="EN583" s="57"/>
      <c r="EO583" s="57"/>
      <c r="EP583" s="57"/>
      <c r="EQ583" s="101"/>
      <c r="ER583" s="557"/>
    </row>
    <row r="584" spans="1:148" ht="15" customHeight="1" x14ac:dyDescent="0.25">
      <c r="A584" s="625"/>
      <c r="B584" s="1343" t="str">
        <f t="shared" si="37"/>
        <v>Desk 56</v>
      </c>
      <c r="C584" s="1348" t="str">
        <f>IF(ISBLANK(TB!C242), "", TB!C242)</f>
        <v/>
      </c>
      <c r="D584" s="1348" t="str">
        <f>IF(ISBLANK(TB!D242), "", TB!D242)</f>
        <v/>
      </c>
      <c r="E584" s="1348" t="str">
        <f>IF(ISBLANK(TB!E242), "", TB!E242)</f>
        <v/>
      </c>
      <c r="F584" s="1348" t="str">
        <f>IF(ISBLANK(TB!F242), "", TB!F242)</f>
        <v/>
      </c>
      <c r="G584" s="57"/>
      <c r="H584" s="57"/>
      <c r="I584" s="57"/>
      <c r="J584" s="57"/>
      <c r="K584" s="57"/>
      <c r="L584" s="57"/>
      <c r="M584" s="57"/>
      <c r="N584" s="57"/>
      <c r="O584" s="57"/>
      <c r="P584" s="57"/>
      <c r="Q584" s="57"/>
      <c r="R584" s="57"/>
      <c r="S584" s="57"/>
      <c r="T584" s="57"/>
      <c r="U584" s="57"/>
      <c r="V584" s="57"/>
      <c r="W584" s="57"/>
      <c r="X584" s="57"/>
      <c r="Y584" s="57"/>
      <c r="Z584" s="57"/>
      <c r="AA584" s="57"/>
      <c r="AB584" s="57"/>
      <c r="AC584" s="57"/>
      <c r="AD584" s="57"/>
      <c r="AE584" s="57"/>
      <c r="AF584" s="57"/>
      <c r="AG584" s="57"/>
      <c r="AH584" s="57"/>
      <c r="AI584" s="57"/>
      <c r="AJ584" s="57"/>
      <c r="AK584" s="57"/>
      <c r="AL584" s="57"/>
      <c r="AM584" s="57"/>
      <c r="AN584" s="57"/>
      <c r="AO584" s="57"/>
      <c r="AP584" s="57"/>
      <c r="AQ584" s="57"/>
      <c r="AR584" s="57"/>
      <c r="AS584" s="57"/>
      <c r="AT584" s="57"/>
      <c r="AU584" s="57"/>
      <c r="AV584" s="57"/>
      <c r="AW584" s="57"/>
      <c r="AX584" s="57"/>
      <c r="AY584" s="57"/>
      <c r="AZ584" s="57"/>
      <c r="BA584" s="57"/>
      <c r="BB584" s="57"/>
      <c r="BC584" s="57"/>
      <c r="BD584" s="57"/>
      <c r="BE584" s="57"/>
      <c r="BF584" s="57"/>
      <c r="BG584" s="57"/>
      <c r="BH584" s="57"/>
      <c r="BI584" s="57"/>
      <c r="BJ584" s="57"/>
      <c r="BK584" s="57"/>
      <c r="BL584" s="57"/>
      <c r="BM584" s="57"/>
      <c r="BN584" s="57"/>
      <c r="BO584" s="57"/>
      <c r="BP584" s="57"/>
      <c r="BQ584" s="57"/>
      <c r="BR584" s="57"/>
      <c r="BS584" s="57"/>
      <c r="BT584" s="57"/>
      <c r="BU584" s="57"/>
      <c r="BV584" s="57"/>
      <c r="BW584" s="57"/>
      <c r="BX584" s="57"/>
      <c r="BY584" s="57"/>
      <c r="BZ584" s="57"/>
      <c r="CA584" s="57"/>
      <c r="CB584" s="57"/>
      <c r="CC584" s="57"/>
      <c r="CD584" s="57"/>
      <c r="CE584" s="57"/>
      <c r="CF584" s="57"/>
      <c r="CG584" s="57"/>
      <c r="CH584" s="57"/>
      <c r="CI584" s="57"/>
      <c r="CJ584" s="57"/>
      <c r="CK584" s="57"/>
      <c r="CL584" s="57"/>
      <c r="CM584" s="57"/>
      <c r="CN584" s="57"/>
      <c r="CO584" s="57"/>
      <c r="CP584" s="57"/>
      <c r="CQ584" s="57"/>
      <c r="CR584" s="57"/>
      <c r="CS584" s="57"/>
      <c r="CT584" s="57"/>
      <c r="CU584" s="57"/>
      <c r="CV584" s="57"/>
      <c r="CW584" s="57"/>
      <c r="CX584" s="57"/>
      <c r="CY584" s="57"/>
      <c r="CZ584" s="57"/>
      <c r="DA584" s="57"/>
      <c r="DB584" s="57"/>
      <c r="DC584" s="57"/>
      <c r="DD584" s="57"/>
      <c r="DE584" s="57"/>
      <c r="DF584" s="57"/>
      <c r="DG584" s="57"/>
      <c r="DH584" s="57"/>
      <c r="DI584" s="57"/>
      <c r="DJ584" s="57"/>
      <c r="DK584" s="57"/>
      <c r="DL584" s="57"/>
      <c r="DM584" s="57"/>
      <c r="DN584" s="57"/>
      <c r="DO584" s="57"/>
      <c r="DP584" s="57"/>
      <c r="DQ584" s="57"/>
      <c r="DR584" s="57"/>
      <c r="DS584" s="57"/>
      <c r="DT584" s="57"/>
      <c r="DU584" s="57"/>
      <c r="DV584" s="101"/>
      <c r="DW584" s="57"/>
      <c r="DX584" s="57"/>
      <c r="DY584" s="57"/>
      <c r="DZ584" s="57"/>
      <c r="EA584" s="57"/>
      <c r="EB584" s="57"/>
      <c r="EC584" s="57"/>
      <c r="ED584" s="57"/>
      <c r="EE584" s="57"/>
      <c r="EF584" s="57"/>
      <c r="EG584" s="57"/>
      <c r="EH584" s="57"/>
      <c r="EI584" s="57"/>
      <c r="EJ584" s="57"/>
      <c r="EK584" s="57"/>
      <c r="EL584" s="57"/>
      <c r="EM584" s="57"/>
      <c r="EN584" s="57"/>
      <c r="EO584" s="57"/>
      <c r="EP584" s="57"/>
      <c r="EQ584" s="101"/>
      <c r="ER584" s="557"/>
    </row>
    <row r="585" spans="1:148" ht="15" customHeight="1" x14ac:dyDescent="0.25">
      <c r="A585" s="625"/>
      <c r="B585" s="1343" t="str">
        <f t="shared" si="37"/>
        <v>Desk 57</v>
      </c>
      <c r="C585" s="1348" t="str">
        <f>IF(ISBLANK(TB!C243), "", TB!C243)</f>
        <v/>
      </c>
      <c r="D585" s="1348" t="str">
        <f>IF(ISBLANK(TB!D243), "", TB!D243)</f>
        <v/>
      </c>
      <c r="E585" s="1348" t="str">
        <f>IF(ISBLANK(TB!E243), "", TB!E243)</f>
        <v/>
      </c>
      <c r="F585" s="1348" t="str">
        <f>IF(ISBLANK(TB!F243), "", TB!F243)</f>
        <v/>
      </c>
      <c r="G585" s="57"/>
      <c r="H585" s="57"/>
      <c r="I585" s="57"/>
      <c r="J585" s="57"/>
      <c r="K585" s="57"/>
      <c r="L585" s="57"/>
      <c r="M585" s="57"/>
      <c r="N585" s="57"/>
      <c r="O585" s="57"/>
      <c r="P585" s="57"/>
      <c r="Q585" s="57"/>
      <c r="R585" s="57"/>
      <c r="S585" s="57"/>
      <c r="T585" s="57"/>
      <c r="U585" s="57"/>
      <c r="V585" s="57"/>
      <c r="W585" s="57"/>
      <c r="X585" s="57"/>
      <c r="Y585" s="57"/>
      <c r="Z585" s="57"/>
      <c r="AA585" s="57"/>
      <c r="AB585" s="57"/>
      <c r="AC585" s="57"/>
      <c r="AD585" s="57"/>
      <c r="AE585" s="57"/>
      <c r="AF585" s="57"/>
      <c r="AG585" s="57"/>
      <c r="AH585" s="57"/>
      <c r="AI585" s="57"/>
      <c r="AJ585" s="57"/>
      <c r="AK585" s="57"/>
      <c r="AL585" s="57"/>
      <c r="AM585" s="57"/>
      <c r="AN585" s="57"/>
      <c r="AO585" s="57"/>
      <c r="AP585" s="57"/>
      <c r="AQ585" s="57"/>
      <c r="AR585" s="57"/>
      <c r="AS585" s="57"/>
      <c r="AT585" s="57"/>
      <c r="AU585" s="57"/>
      <c r="AV585" s="57"/>
      <c r="AW585" s="57"/>
      <c r="AX585" s="57"/>
      <c r="AY585" s="57"/>
      <c r="AZ585" s="57"/>
      <c r="BA585" s="57"/>
      <c r="BB585" s="57"/>
      <c r="BC585" s="57"/>
      <c r="BD585" s="57"/>
      <c r="BE585" s="57"/>
      <c r="BF585" s="57"/>
      <c r="BG585" s="57"/>
      <c r="BH585" s="57"/>
      <c r="BI585" s="57"/>
      <c r="BJ585" s="57"/>
      <c r="BK585" s="57"/>
      <c r="BL585" s="57"/>
      <c r="BM585" s="57"/>
      <c r="BN585" s="57"/>
      <c r="BO585" s="57"/>
      <c r="BP585" s="57"/>
      <c r="BQ585" s="57"/>
      <c r="BR585" s="57"/>
      <c r="BS585" s="57"/>
      <c r="BT585" s="57"/>
      <c r="BU585" s="57"/>
      <c r="BV585" s="57"/>
      <c r="BW585" s="57"/>
      <c r="BX585" s="57"/>
      <c r="BY585" s="57"/>
      <c r="BZ585" s="57"/>
      <c r="CA585" s="57"/>
      <c r="CB585" s="57"/>
      <c r="CC585" s="57"/>
      <c r="CD585" s="57"/>
      <c r="CE585" s="57"/>
      <c r="CF585" s="57"/>
      <c r="CG585" s="57"/>
      <c r="CH585" s="57"/>
      <c r="CI585" s="57"/>
      <c r="CJ585" s="57"/>
      <c r="CK585" s="57"/>
      <c r="CL585" s="57"/>
      <c r="CM585" s="57"/>
      <c r="CN585" s="57"/>
      <c r="CO585" s="57"/>
      <c r="CP585" s="57"/>
      <c r="CQ585" s="57"/>
      <c r="CR585" s="57"/>
      <c r="CS585" s="57"/>
      <c r="CT585" s="57"/>
      <c r="CU585" s="57"/>
      <c r="CV585" s="57"/>
      <c r="CW585" s="57"/>
      <c r="CX585" s="57"/>
      <c r="CY585" s="57"/>
      <c r="CZ585" s="57"/>
      <c r="DA585" s="57"/>
      <c r="DB585" s="57"/>
      <c r="DC585" s="57"/>
      <c r="DD585" s="57"/>
      <c r="DE585" s="57"/>
      <c r="DF585" s="57"/>
      <c r="DG585" s="57"/>
      <c r="DH585" s="57"/>
      <c r="DI585" s="57"/>
      <c r="DJ585" s="57"/>
      <c r="DK585" s="57"/>
      <c r="DL585" s="57"/>
      <c r="DM585" s="57"/>
      <c r="DN585" s="57"/>
      <c r="DO585" s="57"/>
      <c r="DP585" s="57"/>
      <c r="DQ585" s="57"/>
      <c r="DR585" s="57"/>
      <c r="DS585" s="57"/>
      <c r="DT585" s="57"/>
      <c r="DU585" s="57"/>
      <c r="DV585" s="101"/>
      <c r="DW585" s="57"/>
      <c r="DX585" s="57"/>
      <c r="DY585" s="57"/>
      <c r="DZ585" s="57"/>
      <c r="EA585" s="57"/>
      <c r="EB585" s="57"/>
      <c r="EC585" s="57"/>
      <c r="ED585" s="57"/>
      <c r="EE585" s="57"/>
      <c r="EF585" s="57"/>
      <c r="EG585" s="57"/>
      <c r="EH585" s="57"/>
      <c r="EI585" s="57"/>
      <c r="EJ585" s="57"/>
      <c r="EK585" s="57"/>
      <c r="EL585" s="57"/>
      <c r="EM585" s="57"/>
      <c r="EN585" s="57"/>
      <c r="EO585" s="57"/>
      <c r="EP585" s="57"/>
      <c r="EQ585" s="101"/>
      <c r="ER585" s="557"/>
    </row>
    <row r="586" spans="1:148" ht="15" customHeight="1" x14ac:dyDescent="0.25">
      <c r="A586" s="625"/>
      <c r="B586" s="1343" t="str">
        <f t="shared" si="37"/>
        <v>Desk 58</v>
      </c>
      <c r="C586" s="1348" t="str">
        <f>IF(ISBLANK(TB!C244), "", TB!C244)</f>
        <v/>
      </c>
      <c r="D586" s="1348" t="str">
        <f>IF(ISBLANK(TB!D244), "", TB!D244)</f>
        <v/>
      </c>
      <c r="E586" s="1348" t="str">
        <f>IF(ISBLANK(TB!E244), "", TB!E244)</f>
        <v/>
      </c>
      <c r="F586" s="1348" t="str">
        <f>IF(ISBLANK(TB!F244), "", TB!F244)</f>
        <v/>
      </c>
      <c r="G586" s="57"/>
      <c r="H586" s="57"/>
      <c r="I586" s="57"/>
      <c r="J586" s="57"/>
      <c r="K586" s="57"/>
      <c r="L586" s="57"/>
      <c r="M586" s="57"/>
      <c r="N586" s="57"/>
      <c r="O586" s="57"/>
      <c r="P586" s="57"/>
      <c r="Q586" s="57"/>
      <c r="R586" s="57"/>
      <c r="S586" s="57"/>
      <c r="T586" s="57"/>
      <c r="U586" s="57"/>
      <c r="V586" s="57"/>
      <c r="W586" s="57"/>
      <c r="X586" s="57"/>
      <c r="Y586" s="57"/>
      <c r="Z586" s="57"/>
      <c r="AA586" s="57"/>
      <c r="AB586" s="57"/>
      <c r="AC586" s="57"/>
      <c r="AD586" s="57"/>
      <c r="AE586" s="57"/>
      <c r="AF586" s="57"/>
      <c r="AG586" s="57"/>
      <c r="AH586" s="57"/>
      <c r="AI586" s="57"/>
      <c r="AJ586" s="57"/>
      <c r="AK586" s="57"/>
      <c r="AL586" s="57"/>
      <c r="AM586" s="57"/>
      <c r="AN586" s="57"/>
      <c r="AO586" s="57"/>
      <c r="AP586" s="57"/>
      <c r="AQ586" s="57"/>
      <c r="AR586" s="57"/>
      <c r="AS586" s="57"/>
      <c r="AT586" s="57"/>
      <c r="AU586" s="57"/>
      <c r="AV586" s="57"/>
      <c r="AW586" s="57"/>
      <c r="AX586" s="57"/>
      <c r="AY586" s="57"/>
      <c r="AZ586" s="57"/>
      <c r="BA586" s="57"/>
      <c r="BB586" s="57"/>
      <c r="BC586" s="57"/>
      <c r="BD586" s="57"/>
      <c r="BE586" s="57"/>
      <c r="BF586" s="57"/>
      <c r="BG586" s="57"/>
      <c r="BH586" s="57"/>
      <c r="BI586" s="57"/>
      <c r="BJ586" s="57"/>
      <c r="BK586" s="57"/>
      <c r="BL586" s="57"/>
      <c r="BM586" s="57"/>
      <c r="BN586" s="57"/>
      <c r="BO586" s="57"/>
      <c r="BP586" s="57"/>
      <c r="BQ586" s="57"/>
      <c r="BR586" s="57"/>
      <c r="BS586" s="57"/>
      <c r="BT586" s="57"/>
      <c r="BU586" s="57"/>
      <c r="BV586" s="57"/>
      <c r="BW586" s="57"/>
      <c r="BX586" s="57"/>
      <c r="BY586" s="57"/>
      <c r="BZ586" s="57"/>
      <c r="CA586" s="57"/>
      <c r="CB586" s="57"/>
      <c r="CC586" s="57"/>
      <c r="CD586" s="57"/>
      <c r="CE586" s="57"/>
      <c r="CF586" s="57"/>
      <c r="CG586" s="57"/>
      <c r="CH586" s="57"/>
      <c r="CI586" s="57"/>
      <c r="CJ586" s="57"/>
      <c r="CK586" s="57"/>
      <c r="CL586" s="57"/>
      <c r="CM586" s="57"/>
      <c r="CN586" s="57"/>
      <c r="CO586" s="57"/>
      <c r="CP586" s="57"/>
      <c r="CQ586" s="57"/>
      <c r="CR586" s="57"/>
      <c r="CS586" s="57"/>
      <c r="CT586" s="57"/>
      <c r="CU586" s="57"/>
      <c r="CV586" s="57"/>
      <c r="CW586" s="57"/>
      <c r="CX586" s="57"/>
      <c r="CY586" s="57"/>
      <c r="CZ586" s="57"/>
      <c r="DA586" s="57"/>
      <c r="DB586" s="57"/>
      <c r="DC586" s="57"/>
      <c r="DD586" s="57"/>
      <c r="DE586" s="57"/>
      <c r="DF586" s="57"/>
      <c r="DG586" s="57"/>
      <c r="DH586" s="57"/>
      <c r="DI586" s="57"/>
      <c r="DJ586" s="57"/>
      <c r="DK586" s="57"/>
      <c r="DL586" s="57"/>
      <c r="DM586" s="57"/>
      <c r="DN586" s="57"/>
      <c r="DO586" s="57"/>
      <c r="DP586" s="57"/>
      <c r="DQ586" s="57"/>
      <c r="DR586" s="57"/>
      <c r="DS586" s="57"/>
      <c r="DT586" s="57"/>
      <c r="DU586" s="57"/>
      <c r="DV586" s="101"/>
      <c r="DW586" s="57"/>
      <c r="DX586" s="57"/>
      <c r="DY586" s="57"/>
      <c r="DZ586" s="57"/>
      <c r="EA586" s="57"/>
      <c r="EB586" s="57"/>
      <c r="EC586" s="57"/>
      <c r="ED586" s="57"/>
      <c r="EE586" s="57"/>
      <c r="EF586" s="57"/>
      <c r="EG586" s="57"/>
      <c r="EH586" s="57"/>
      <c r="EI586" s="57"/>
      <c r="EJ586" s="57"/>
      <c r="EK586" s="57"/>
      <c r="EL586" s="57"/>
      <c r="EM586" s="57"/>
      <c r="EN586" s="57"/>
      <c r="EO586" s="57"/>
      <c r="EP586" s="57"/>
      <c r="EQ586" s="101"/>
      <c r="ER586" s="557"/>
    </row>
    <row r="587" spans="1:148" ht="15" customHeight="1" x14ac:dyDescent="0.25">
      <c r="A587" s="625"/>
      <c r="B587" s="1343" t="str">
        <f t="shared" si="37"/>
        <v>Desk 59</v>
      </c>
      <c r="C587" s="1348" t="str">
        <f>IF(ISBLANK(TB!C245), "", TB!C245)</f>
        <v/>
      </c>
      <c r="D587" s="1348" t="str">
        <f>IF(ISBLANK(TB!D245), "", TB!D245)</f>
        <v/>
      </c>
      <c r="E587" s="1348" t="str">
        <f>IF(ISBLANK(TB!E245), "", TB!E245)</f>
        <v/>
      </c>
      <c r="F587" s="1348" t="str">
        <f>IF(ISBLANK(TB!F245), "", TB!F245)</f>
        <v/>
      </c>
      <c r="G587" s="57"/>
      <c r="H587" s="57"/>
      <c r="I587" s="57"/>
      <c r="J587" s="57"/>
      <c r="K587" s="57"/>
      <c r="L587" s="57"/>
      <c r="M587" s="57"/>
      <c r="N587" s="57"/>
      <c r="O587" s="57"/>
      <c r="P587" s="57"/>
      <c r="Q587" s="57"/>
      <c r="R587" s="57"/>
      <c r="S587" s="57"/>
      <c r="T587" s="57"/>
      <c r="U587" s="57"/>
      <c r="V587" s="57"/>
      <c r="W587" s="57"/>
      <c r="X587" s="57"/>
      <c r="Y587" s="57"/>
      <c r="Z587" s="57"/>
      <c r="AA587" s="57"/>
      <c r="AB587" s="57"/>
      <c r="AC587" s="57"/>
      <c r="AD587" s="57"/>
      <c r="AE587" s="57"/>
      <c r="AF587" s="57"/>
      <c r="AG587" s="57"/>
      <c r="AH587" s="57"/>
      <c r="AI587" s="57"/>
      <c r="AJ587" s="57"/>
      <c r="AK587" s="57"/>
      <c r="AL587" s="57"/>
      <c r="AM587" s="57"/>
      <c r="AN587" s="57"/>
      <c r="AO587" s="57"/>
      <c r="AP587" s="57"/>
      <c r="AQ587" s="57"/>
      <c r="AR587" s="57"/>
      <c r="AS587" s="57"/>
      <c r="AT587" s="57"/>
      <c r="AU587" s="57"/>
      <c r="AV587" s="57"/>
      <c r="AW587" s="57"/>
      <c r="AX587" s="57"/>
      <c r="AY587" s="57"/>
      <c r="AZ587" s="57"/>
      <c r="BA587" s="57"/>
      <c r="BB587" s="57"/>
      <c r="BC587" s="57"/>
      <c r="BD587" s="57"/>
      <c r="BE587" s="57"/>
      <c r="BF587" s="57"/>
      <c r="BG587" s="57"/>
      <c r="BH587" s="57"/>
      <c r="BI587" s="57"/>
      <c r="BJ587" s="57"/>
      <c r="BK587" s="57"/>
      <c r="BL587" s="57"/>
      <c r="BM587" s="57"/>
      <c r="BN587" s="57"/>
      <c r="BO587" s="57"/>
      <c r="BP587" s="57"/>
      <c r="BQ587" s="57"/>
      <c r="BR587" s="57"/>
      <c r="BS587" s="57"/>
      <c r="BT587" s="57"/>
      <c r="BU587" s="57"/>
      <c r="BV587" s="57"/>
      <c r="BW587" s="57"/>
      <c r="BX587" s="57"/>
      <c r="BY587" s="57"/>
      <c r="BZ587" s="57"/>
      <c r="CA587" s="57"/>
      <c r="CB587" s="57"/>
      <c r="CC587" s="57"/>
      <c r="CD587" s="57"/>
      <c r="CE587" s="57"/>
      <c r="CF587" s="57"/>
      <c r="CG587" s="57"/>
      <c r="CH587" s="57"/>
      <c r="CI587" s="57"/>
      <c r="CJ587" s="57"/>
      <c r="CK587" s="57"/>
      <c r="CL587" s="57"/>
      <c r="CM587" s="57"/>
      <c r="CN587" s="57"/>
      <c r="CO587" s="57"/>
      <c r="CP587" s="57"/>
      <c r="CQ587" s="57"/>
      <c r="CR587" s="57"/>
      <c r="CS587" s="57"/>
      <c r="CT587" s="57"/>
      <c r="CU587" s="57"/>
      <c r="CV587" s="57"/>
      <c r="CW587" s="57"/>
      <c r="CX587" s="57"/>
      <c r="CY587" s="57"/>
      <c r="CZ587" s="57"/>
      <c r="DA587" s="57"/>
      <c r="DB587" s="57"/>
      <c r="DC587" s="57"/>
      <c r="DD587" s="57"/>
      <c r="DE587" s="57"/>
      <c r="DF587" s="57"/>
      <c r="DG587" s="57"/>
      <c r="DH587" s="57"/>
      <c r="DI587" s="57"/>
      <c r="DJ587" s="57"/>
      <c r="DK587" s="57"/>
      <c r="DL587" s="57"/>
      <c r="DM587" s="57"/>
      <c r="DN587" s="57"/>
      <c r="DO587" s="57"/>
      <c r="DP587" s="57"/>
      <c r="DQ587" s="57"/>
      <c r="DR587" s="57"/>
      <c r="DS587" s="57"/>
      <c r="DT587" s="57"/>
      <c r="DU587" s="57"/>
      <c r="DV587" s="101"/>
      <c r="DW587" s="57"/>
      <c r="DX587" s="57"/>
      <c r="DY587" s="57"/>
      <c r="DZ587" s="57"/>
      <c r="EA587" s="57"/>
      <c r="EB587" s="57"/>
      <c r="EC587" s="57"/>
      <c r="ED587" s="57"/>
      <c r="EE587" s="57"/>
      <c r="EF587" s="57"/>
      <c r="EG587" s="57"/>
      <c r="EH587" s="57"/>
      <c r="EI587" s="57"/>
      <c r="EJ587" s="57"/>
      <c r="EK587" s="57"/>
      <c r="EL587" s="57"/>
      <c r="EM587" s="57"/>
      <c r="EN587" s="57"/>
      <c r="EO587" s="57"/>
      <c r="EP587" s="57"/>
      <c r="EQ587" s="101"/>
      <c r="ER587" s="557"/>
    </row>
    <row r="588" spans="1:148" ht="15" customHeight="1" x14ac:dyDescent="0.25">
      <c r="A588" s="625"/>
      <c r="B588" s="1343" t="str">
        <f t="shared" si="37"/>
        <v>Desk 60</v>
      </c>
      <c r="C588" s="1348" t="str">
        <f>IF(ISBLANK(TB!C246), "", TB!C246)</f>
        <v/>
      </c>
      <c r="D588" s="1348" t="str">
        <f>IF(ISBLANK(TB!D246), "", TB!D246)</f>
        <v/>
      </c>
      <c r="E588" s="1348" t="str">
        <f>IF(ISBLANK(TB!E246), "", TB!E246)</f>
        <v/>
      </c>
      <c r="F588" s="1348" t="str">
        <f>IF(ISBLANK(TB!F246), "", TB!F246)</f>
        <v/>
      </c>
      <c r="G588" s="57"/>
      <c r="H588" s="57"/>
      <c r="I588" s="57"/>
      <c r="J588" s="57"/>
      <c r="K588" s="57"/>
      <c r="L588" s="57"/>
      <c r="M588" s="57"/>
      <c r="N588" s="57"/>
      <c r="O588" s="57"/>
      <c r="P588" s="57"/>
      <c r="Q588" s="57"/>
      <c r="R588" s="57"/>
      <c r="S588" s="57"/>
      <c r="T588" s="57"/>
      <c r="U588" s="57"/>
      <c r="V588" s="57"/>
      <c r="W588" s="57"/>
      <c r="X588" s="57"/>
      <c r="Y588" s="57"/>
      <c r="Z588" s="57"/>
      <c r="AA588" s="57"/>
      <c r="AB588" s="57"/>
      <c r="AC588" s="57"/>
      <c r="AD588" s="57"/>
      <c r="AE588" s="57"/>
      <c r="AF588" s="57"/>
      <c r="AG588" s="57"/>
      <c r="AH588" s="57"/>
      <c r="AI588" s="57"/>
      <c r="AJ588" s="57"/>
      <c r="AK588" s="57"/>
      <c r="AL588" s="57"/>
      <c r="AM588" s="57"/>
      <c r="AN588" s="57"/>
      <c r="AO588" s="57"/>
      <c r="AP588" s="57"/>
      <c r="AQ588" s="57"/>
      <c r="AR588" s="57"/>
      <c r="AS588" s="57"/>
      <c r="AT588" s="57"/>
      <c r="AU588" s="57"/>
      <c r="AV588" s="57"/>
      <c r="AW588" s="57"/>
      <c r="AX588" s="57"/>
      <c r="AY588" s="57"/>
      <c r="AZ588" s="57"/>
      <c r="BA588" s="57"/>
      <c r="BB588" s="57"/>
      <c r="BC588" s="57"/>
      <c r="BD588" s="57"/>
      <c r="BE588" s="57"/>
      <c r="BF588" s="57"/>
      <c r="BG588" s="57"/>
      <c r="BH588" s="57"/>
      <c r="BI588" s="57"/>
      <c r="BJ588" s="57"/>
      <c r="BK588" s="57"/>
      <c r="BL588" s="57"/>
      <c r="BM588" s="57"/>
      <c r="BN588" s="57"/>
      <c r="BO588" s="57"/>
      <c r="BP588" s="57"/>
      <c r="BQ588" s="57"/>
      <c r="BR588" s="57"/>
      <c r="BS588" s="57"/>
      <c r="BT588" s="57"/>
      <c r="BU588" s="57"/>
      <c r="BV588" s="57"/>
      <c r="BW588" s="57"/>
      <c r="BX588" s="57"/>
      <c r="BY588" s="57"/>
      <c r="BZ588" s="57"/>
      <c r="CA588" s="57"/>
      <c r="CB588" s="57"/>
      <c r="CC588" s="57"/>
      <c r="CD588" s="57"/>
      <c r="CE588" s="57"/>
      <c r="CF588" s="57"/>
      <c r="CG588" s="57"/>
      <c r="CH588" s="57"/>
      <c r="CI588" s="57"/>
      <c r="CJ588" s="57"/>
      <c r="CK588" s="57"/>
      <c r="CL588" s="57"/>
      <c r="CM588" s="57"/>
      <c r="CN588" s="57"/>
      <c r="CO588" s="57"/>
      <c r="CP588" s="57"/>
      <c r="CQ588" s="57"/>
      <c r="CR588" s="57"/>
      <c r="CS588" s="57"/>
      <c r="CT588" s="57"/>
      <c r="CU588" s="57"/>
      <c r="CV588" s="57"/>
      <c r="CW588" s="57"/>
      <c r="CX588" s="57"/>
      <c r="CY588" s="57"/>
      <c r="CZ588" s="57"/>
      <c r="DA588" s="57"/>
      <c r="DB588" s="57"/>
      <c r="DC588" s="57"/>
      <c r="DD588" s="57"/>
      <c r="DE588" s="57"/>
      <c r="DF588" s="57"/>
      <c r="DG588" s="57"/>
      <c r="DH588" s="57"/>
      <c r="DI588" s="57"/>
      <c r="DJ588" s="57"/>
      <c r="DK588" s="57"/>
      <c r="DL588" s="57"/>
      <c r="DM588" s="57"/>
      <c r="DN588" s="57"/>
      <c r="DO588" s="57"/>
      <c r="DP588" s="57"/>
      <c r="DQ588" s="57"/>
      <c r="DR588" s="57"/>
      <c r="DS588" s="57"/>
      <c r="DT588" s="57"/>
      <c r="DU588" s="57"/>
      <c r="DV588" s="101"/>
      <c r="DW588" s="57"/>
      <c r="DX588" s="57"/>
      <c r="DY588" s="57"/>
      <c r="DZ588" s="57"/>
      <c r="EA588" s="57"/>
      <c r="EB588" s="57"/>
      <c r="EC588" s="57"/>
      <c r="ED588" s="57"/>
      <c r="EE588" s="57"/>
      <c r="EF588" s="57"/>
      <c r="EG588" s="57"/>
      <c r="EH588" s="57"/>
      <c r="EI588" s="57"/>
      <c r="EJ588" s="57"/>
      <c r="EK588" s="57"/>
      <c r="EL588" s="57"/>
      <c r="EM588" s="57"/>
      <c r="EN588" s="57"/>
      <c r="EO588" s="57"/>
      <c r="EP588" s="57"/>
      <c r="EQ588" s="101"/>
      <c r="ER588" s="557"/>
    </row>
    <row r="589" spans="1:148" ht="15" customHeight="1" x14ac:dyDescent="0.25">
      <c r="A589" s="625"/>
      <c r="B589" s="1343" t="str">
        <f t="shared" si="37"/>
        <v>Desk 61</v>
      </c>
      <c r="C589" s="1348" t="str">
        <f>IF(ISBLANK(TB!C247), "", TB!C247)</f>
        <v/>
      </c>
      <c r="D589" s="1348" t="str">
        <f>IF(ISBLANK(TB!D247), "", TB!D247)</f>
        <v/>
      </c>
      <c r="E589" s="1348" t="str">
        <f>IF(ISBLANK(TB!E247), "", TB!E247)</f>
        <v/>
      </c>
      <c r="F589" s="1348" t="str">
        <f>IF(ISBLANK(TB!F247), "", TB!F247)</f>
        <v/>
      </c>
      <c r="G589" s="57"/>
      <c r="H589" s="57"/>
      <c r="I589" s="57"/>
      <c r="J589" s="57"/>
      <c r="K589" s="57"/>
      <c r="L589" s="57"/>
      <c r="M589" s="57"/>
      <c r="N589" s="57"/>
      <c r="O589" s="57"/>
      <c r="P589" s="57"/>
      <c r="Q589" s="57"/>
      <c r="R589" s="57"/>
      <c r="S589" s="57"/>
      <c r="T589" s="57"/>
      <c r="U589" s="57"/>
      <c r="V589" s="57"/>
      <c r="W589" s="57"/>
      <c r="X589" s="57"/>
      <c r="Y589" s="57"/>
      <c r="Z589" s="57"/>
      <c r="AA589" s="57"/>
      <c r="AB589" s="57"/>
      <c r="AC589" s="57"/>
      <c r="AD589" s="57"/>
      <c r="AE589" s="57"/>
      <c r="AF589" s="57"/>
      <c r="AG589" s="57"/>
      <c r="AH589" s="57"/>
      <c r="AI589" s="57"/>
      <c r="AJ589" s="57"/>
      <c r="AK589" s="57"/>
      <c r="AL589" s="57"/>
      <c r="AM589" s="57"/>
      <c r="AN589" s="57"/>
      <c r="AO589" s="57"/>
      <c r="AP589" s="57"/>
      <c r="AQ589" s="57"/>
      <c r="AR589" s="57"/>
      <c r="AS589" s="57"/>
      <c r="AT589" s="57"/>
      <c r="AU589" s="57"/>
      <c r="AV589" s="57"/>
      <c r="AW589" s="57"/>
      <c r="AX589" s="57"/>
      <c r="AY589" s="57"/>
      <c r="AZ589" s="57"/>
      <c r="BA589" s="57"/>
      <c r="BB589" s="57"/>
      <c r="BC589" s="57"/>
      <c r="BD589" s="57"/>
      <c r="BE589" s="57"/>
      <c r="BF589" s="57"/>
      <c r="BG589" s="57"/>
      <c r="BH589" s="57"/>
      <c r="BI589" s="57"/>
      <c r="BJ589" s="57"/>
      <c r="BK589" s="57"/>
      <c r="BL589" s="57"/>
      <c r="BM589" s="57"/>
      <c r="BN589" s="57"/>
      <c r="BO589" s="57"/>
      <c r="BP589" s="57"/>
      <c r="BQ589" s="57"/>
      <c r="BR589" s="57"/>
      <c r="BS589" s="57"/>
      <c r="BT589" s="57"/>
      <c r="BU589" s="57"/>
      <c r="BV589" s="57"/>
      <c r="BW589" s="57"/>
      <c r="BX589" s="57"/>
      <c r="BY589" s="57"/>
      <c r="BZ589" s="57"/>
      <c r="CA589" s="57"/>
      <c r="CB589" s="57"/>
      <c r="CC589" s="57"/>
      <c r="CD589" s="57"/>
      <c r="CE589" s="57"/>
      <c r="CF589" s="57"/>
      <c r="CG589" s="57"/>
      <c r="CH589" s="57"/>
      <c r="CI589" s="57"/>
      <c r="CJ589" s="57"/>
      <c r="CK589" s="57"/>
      <c r="CL589" s="57"/>
      <c r="CM589" s="57"/>
      <c r="CN589" s="57"/>
      <c r="CO589" s="57"/>
      <c r="CP589" s="57"/>
      <c r="CQ589" s="57"/>
      <c r="CR589" s="57"/>
      <c r="CS589" s="57"/>
      <c r="CT589" s="57"/>
      <c r="CU589" s="57"/>
      <c r="CV589" s="57"/>
      <c r="CW589" s="57"/>
      <c r="CX589" s="57"/>
      <c r="CY589" s="57"/>
      <c r="CZ589" s="57"/>
      <c r="DA589" s="57"/>
      <c r="DB589" s="57"/>
      <c r="DC589" s="57"/>
      <c r="DD589" s="57"/>
      <c r="DE589" s="57"/>
      <c r="DF589" s="57"/>
      <c r="DG589" s="57"/>
      <c r="DH589" s="57"/>
      <c r="DI589" s="57"/>
      <c r="DJ589" s="57"/>
      <c r="DK589" s="57"/>
      <c r="DL589" s="57"/>
      <c r="DM589" s="57"/>
      <c r="DN589" s="57"/>
      <c r="DO589" s="57"/>
      <c r="DP589" s="57"/>
      <c r="DQ589" s="57"/>
      <c r="DR589" s="57"/>
      <c r="DS589" s="57"/>
      <c r="DT589" s="57"/>
      <c r="DU589" s="57"/>
      <c r="DV589" s="101"/>
      <c r="DW589" s="57"/>
      <c r="DX589" s="57"/>
      <c r="DY589" s="57"/>
      <c r="DZ589" s="57"/>
      <c r="EA589" s="57"/>
      <c r="EB589" s="57"/>
      <c r="EC589" s="57"/>
      <c r="ED589" s="57"/>
      <c r="EE589" s="57"/>
      <c r="EF589" s="57"/>
      <c r="EG589" s="57"/>
      <c r="EH589" s="57"/>
      <c r="EI589" s="57"/>
      <c r="EJ589" s="57"/>
      <c r="EK589" s="57"/>
      <c r="EL589" s="57"/>
      <c r="EM589" s="57"/>
      <c r="EN589" s="57"/>
      <c r="EO589" s="57"/>
      <c r="EP589" s="57"/>
      <c r="EQ589" s="101"/>
      <c r="ER589" s="557"/>
    </row>
    <row r="590" spans="1:148" ht="15" customHeight="1" x14ac:dyDescent="0.25">
      <c r="A590" s="625"/>
      <c r="B590" s="1343" t="str">
        <f t="shared" si="37"/>
        <v>Desk 62</v>
      </c>
      <c r="C590" s="1348" t="str">
        <f>IF(ISBLANK(TB!C248), "", TB!C248)</f>
        <v/>
      </c>
      <c r="D590" s="1348" t="str">
        <f>IF(ISBLANK(TB!D248), "", TB!D248)</f>
        <v/>
      </c>
      <c r="E590" s="1348" t="str">
        <f>IF(ISBLANK(TB!E248), "", TB!E248)</f>
        <v/>
      </c>
      <c r="F590" s="1348" t="str">
        <f>IF(ISBLANK(TB!F248), "", TB!F248)</f>
        <v/>
      </c>
      <c r="G590" s="57"/>
      <c r="H590" s="57"/>
      <c r="I590" s="57"/>
      <c r="J590" s="57"/>
      <c r="K590" s="57"/>
      <c r="L590" s="57"/>
      <c r="M590" s="57"/>
      <c r="N590" s="57"/>
      <c r="O590" s="57"/>
      <c r="P590" s="57"/>
      <c r="Q590" s="57"/>
      <c r="R590" s="57"/>
      <c r="S590" s="57"/>
      <c r="T590" s="57"/>
      <c r="U590" s="57"/>
      <c r="V590" s="57"/>
      <c r="W590" s="57"/>
      <c r="X590" s="57"/>
      <c r="Y590" s="57"/>
      <c r="Z590" s="57"/>
      <c r="AA590" s="57"/>
      <c r="AB590" s="57"/>
      <c r="AC590" s="57"/>
      <c r="AD590" s="57"/>
      <c r="AE590" s="57"/>
      <c r="AF590" s="57"/>
      <c r="AG590" s="57"/>
      <c r="AH590" s="57"/>
      <c r="AI590" s="57"/>
      <c r="AJ590" s="57"/>
      <c r="AK590" s="57"/>
      <c r="AL590" s="57"/>
      <c r="AM590" s="57"/>
      <c r="AN590" s="57"/>
      <c r="AO590" s="57"/>
      <c r="AP590" s="57"/>
      <c r="AQ590" s="57"/>
      <c r="AR590" s="57"/>
      <c r="AS590" s="57"/>
      <c r="AT590" s="57"/>
      <c r="AU590" s="57"/>
      <c r="AV590" s="57"/>
      <c r="AW590" s="57"/>
      <c r="AX590" s="57"/>
      <c r="AY590" s="57"/>
      <c r="AZ590" s="57"/>
      <c r="BA590" s="57"/>
      <c r="BB590" s="57"/>
      <c r="BC590" s="57"/>
      <c r="BD590" s="57"/>
      <c r="BE590" s="57"/>
      <c r="BF590" s="57"/>
      <c r="BG590" s="57"/>
      <c r="BH590" s="57"/>
      <c r="BI590" s="57"/>
      <c r="BJ590" s="57"/>
      <c r="BK590" s="57"/>
      <c r="BL590" s="57"/>
      <c r="BM590" s="57"/>
      <c r="BN590" s="57"/>
      <c r="BO590" s="57"/>
      <c r="BP590" s="57"/>
      <c r="BQ590" s="57"/>
      <c r="BR590" s="57"/>
      <c r="BS590" s="57"/>
      <c r="BT590" s="57"/>
      <c r="BU590" s="57"/>
      <c r="BV590" s="57"/>
      <c r="BW590" s="57"/>
      <c r="BX590" s="57"/>
      <c r="BY590" s="57"/>
      <c r="BZ590" s="57"/>
      <c r="CA590" s="57"/>
      <c r="CB590" s="57"/>
      <c r="CC590" s="57"/>
      <c r="CD590" s="57"/>
      <c r="CE590" s="57"/>
      <c r="CF590" s="57"/>
      <c r="CG590" s="57"/>
      <c r="CH590" s="57"/>
      <c r="CI590" s="57"/>
      <c r="CJ590" s="57"/>
      <c r="CK590" s="57"/>
      <c r="CL590" s="57"/>
      <c r="CM590" s="57"/>
      <c r="CN590" s="57"/>
      <c r="CO590" s="57"/>
      <c r="CP590" s="57"/>
      <c r="CQ590" s="57"/>
      <c r="CR590" s="57"/>
      <c r="CS590" s="57"/>
      <c r="CT590" s="57"/>
      <c r="CU590" s="57"/>
      <c r="CV590" s="57"/>
      <c r="CW590" s="57"/>
      <c r="CX590" s="57"/>
      <c r="CY590" s="57"/>
      <c r="CZ590" s="57"/>
      <c r="DA590" s="57"/>
      <c r="DB590" s="57"/>
      <c r="DC590" s="57"/>
      <c r="DD590" s="57"/>
      <c r="DE590" s="57"/>
      <c r="DF590" s="57"/>
      <c r="DG590" s="57"/>
      <c r="DH590" s="57"/>
      <c r="DI590" s="57"/>
      <c r="DJ590" s="57"/>
      <c r="DK590" s="57"/>
      <c r="DL590" s="57"/>
      <c r="DM590" s="57"/>
      <c r="DN590" s="57"/>
      <c r="DO590" s="57"/>
      <c r="DP590" s="57"/>
      <c r="DQ590" s="57"/>
      <c r="DR590" s="57"/>
      <c r="DS590" s="57"/>
      <c r="DT590" s="57"/>
      <c r="DU590" s="57"/>
      <c r="DV590" s="101"/>
      <c r="DW590" s="57"/>
      <c r="DX590" s="57"/>
      <c r="DY590" s="57"/>
      <c r="DZ590" s="57"/>
      <c r="EA590" s="57"/>
      <c r="EB590" s="57"/>
      <c r="EC590" s="57"/>
      <c r="ED590" s="57"/>
      <c r="EE590" s="57"/>
      <c r="EF590" s="57"/>
      <c r="EG590" s="57"/>
      <c r="EH590" s="57"/>
      <c r="EI590" s="57"/>
      <c r="EJ590" s="57"/>
      <c r="EK590" s="57"/>
      <c r="EL590" s="57"/>
      <c r="EM590" s="57"/>
      <c r="EN590" s="57"/>
      <c r="EO590" s="57"/>
      <c r="EP590" s="57"/>
      <c r="EQ590" s="101"/>
      <c r="ER590" s="557"/>
    </row>
    <row r="591" spans="1:148" ht="15" customHeight="1" x14ac:dyDescent="0.25">
      <c r="A591" s="625"/>
      <c r="B591" s="1343" t="str">
        <f t="shared" si="37"/>
        <v>Desk 63</v>
      </c>
      <c r="C591" s="1348" t="str">
        <f>IF(ISBLANK(TB!C249), "", TB!C249)</f>
        <v/>
      </c>
      <c r="D591" s="1348" t="str">
        <f>IF(ISBLANK(TB!D249), "", TB!D249)</f>
        <v/>
      </c>
      <c r="E591" s="1348" t="str">
        <f>IF(ISBLANK(TB!E249), "", TB!E249)</f>
        <v/>
      </c>
      <c r="F591" s="1348" t="str">
        <f>IF(ISBLANK(TB!F249), "", TB!F249)</f>
        <v/>
      </c>
      <c r="G591" s="57"/>
      <c r="H591" s="57"/>
      <c r="I591" s="57"/>
      <c r="J591" s="57"/>
      <c r="K591" s="57"/>
      <c r="L591" s="57"/>
      <c r="M591" s="57"/>
      <c r="N591" s="57"/>
      <c r="O591" s="57"/>
      <c r="P591" s="57"/>
      <c r="Q591" s="57"/>
      <c r="R591" s="57"/>
      <c r="S591" s="57"/>
      <c r="T591" s="57"/>
      <c r="U591" s="57"/>
      <c r="V591" s="57"/>
      <c r="W591" s="57"/>
      <c r="X591" s="57"/>
      <c r="Y591" s="57"/>
      <c r="Z591" s="57"/>
      <c r="AA591" s="57"/>
      <c r="AB591" s="57"/>
      <c r="AC591" s="57"/>
      <c r="AD591" s="57"/>
      <c r="AE591" s="57"/>
      <c r="AF591" s="57"/>
      <c r="AG591" s="57"/>
      <c r="AH591" s="57"/>
      <c r="AI591" s="57"/>
      <c r="AJ591" s="57"/>
      <c r="AK591" s="57"/>
      <c r="AL591" s="57"/>
      <c r="AM591" s="57"/>
      <c r="AN591" s="57"/>
      <c r="AO591" s="57"/>
      <c r="AP591" s="57"/>
      <c r="AQ591" s="57"/>
      <c r="AR591" s="57"/>
      <c r="AS591" s="57"/>
      <c r="AT591" s="57"/>
      <c r="AU591" s="57"/>
      <c r="AV591" s="57"/>
      <c r="AW591" s="57"/>
      <c r="AX591" s="57"/>
      <c r="AY591" s="57"/>
      <c r="AZ591" s="57"/>
      <c r="BA591" s="57"/>
      <c r="BB591" s="57"/>
      <c r="BC591" s="57"/>
      <c r="BD591" s="57"/>
      <c r="BE591" s="57"/>
      <c r="BF591" s="57"/>
      <c r="BG591" s="57"/>
      <c r="BH591" s="57"/>
      <c r="BI591" s="57"/>
      <c r="BJ591" s="57"/>
      <c r="BK591" s="57"/>
      <c r="BL591" s="57"/>
      <c r="BM591" s="57"/>
      <c r="BN591" s="57"/>
      <c r="BO591" s="57"/>
      <c r="BP591" s="57"/>
      <c r="BQ591" s="57"/>
      <c r="BR591" s="57"/>
      <c r="BS591" s="57"/>
      <c r="BT591" s="57"/>
      <c r="BU591" s="57"/>
      <c r="BV591" s="57"/>
      <c r="BW591" s="57"/>
      <c r="BX591" s="57"/>
      <c r="BY591" s="57"/>
      <c r="BZ591" s="57"/>
      <c r="CA591" s="57"/>
      <c r="CB591" s="57"/>
      <c r="CC591" s="57"/>
      <c r="CD591" s="57"/>
      <c r="CE591" s="57"/>
      <c r="CF591" s="57"/>
      <c r="CG591" s="57"/>
      <c r="CH591" s="57"/>
      <c r="CI591" s="57"/>
      <c r="CJ591" s="57"/>
      <c r="CK591" s="57"/>
      <c r="CL591" s="57"/>
      <c r="CM591" s="57"/>
      <c r="CN591" s="57"/>
      <c r="CO591" s="57"/>
      <c r="CP591" s="57"/>
      <c r="CQ591" s="57"/>
      <c r="CR591" s="57"/>
      <c r="CS591" s="57"/>
      <c r="CT591" s="57"/>
      <c r="CU591" s="57"/>
      <c r="CV591" s="57"/>
      <c r="CW591" s="57"/>
      <c r="CX591" s="57"/>
      <c r="CY591" s="57"/>
      <c r="CZ591" s="57"/>
      <c r="DA591" s="57"/>
      <c r="DB591" s="57"/>
      <c r="DC591" s="57"/>
      <c r="DD591" s="57"/>
      <c r="DE591" s="57"/>
      <c r="DF591" s="57"/>
      <c r="DG591" s="57"/>
      <c r="DH591" s="57"/>
      <c r="DI591" s="57"/>
      <c r="DJ591" s="57"/>
      <c r="DK591" s="57"/>
      <c r="DL591" s="57"/>
      <c r="DM591" s="57"/>
      <c r="DN591" s="57"/>
      <c r="DO591" s="57"/>
      <c r="DP591" s="57"/>
      <c r="DQ591" s="57"/>
      <c r="DR591" s="57"/>
      <c r="DS591" s="57"/>
      <c r="DT591" s="57"/>
      <c r="DU591" s="57"/>
      <c r="DV591" s="101"/>
      <c r="DW591" s="57"/>
      <c r="DX591" s="57"/>
      <c r="DY591" s="57"/>
      <c r="DZ591" s="57"/>
      <c r="EA591" s="57"/>
      <c r="EB591" s="57"/>
      <c r="EC591" s="57"/>
      <c r="ED591" s="57"/>
      <c r="EE591" s="57"/>
      <c r="EF591" s="57"/>
      <c r="EG591" s="57"/>
      <c r="EH591" s="57"/>
      <c r="EI591" s="57"/>
      <c r="EJ591" s="57"/>
      <c r="EK591" s="57"/>
      <c r="EL591" s="57"/>
      <c r="EM591" s="57"/>
      <c r="EN591" s="57"/>
      <c r="EO591" s="57"/>
      <c r="EP591" s="57"/>
      <c r="EQ591" s="101"/>
      <c r="ER591" s="557"/>
    </row>
    <row r="592" spans="1:148" ht="15" customHeight="1" x14ac:dyDescent="0.25">
      <c r="A592" s="625"/>
      <c r="B592" s="1343" t="str">
        <f t="shared" si="37"/>
        <v>Desk 64</v>
      </c>
      <c r="C592" s="1348" t="str">
        <f>IF(ISBLANK(TB!C250), "", TB!C250)</f>
        <v/>
      </c>
      <c r="D592" s="1348" t="str">
        <f>IF(ISBLANK(TB!D250), "", TB!D250)</f>
        <v/>
      </c>
      <c r="E592" s="1348" t="str">
        <f>IF(ISBLANK(TB!E250), "", TB!E250)</f>
        <v/>
      </c>
      <c r="F592" s="1348" t="str">
        <f>IF(ISBLANK(TB!F250), "", TB!F250)</f>
        <v/>
      </c>
      <c r="G592" s="57"/>
      <c r="H592" s="57"/>
      <c r="I592" s="57"/>
      <c r="J592" s="57"/>
      <c r="K592" s="57"/>
      <c r="L592" s="57"/>
      <c r="M592" s="57"/>
      <c r="N592" s="57"/>
      <c r="O592" s="57"/>
      <c r="P592" s="57"/>
      <c r="Q592" s="57"/>
      <c r="R592" s="57"/>
      <c r="S592" s="57"/>
      <c r="T592" s="57"/>
      <c r="U592" s="57"/>
      <c r="V592" s="57"/>
      <c r="W592" s="57"/>
      <c r="X592" s="57"/>
      <c r="Y592" s="57"/>
      <c r="Z592" s="57"/>
      <c r="AA592" s="57"/>
      <c r="AB592" s="57"/>
      <c r="AC592" s="57"/>
      <c r="AD592" s="57"/>
      <c r="AE592" s="57"/>
      <c r="AF592" s="57"/>
      <c r="AG592" s="57"/>
      <c r="AH592" s="57"/>
      <c r="AI592" s="57"/>
      <c r="AJ592" s="57"/>
      <c r="AK592" s="57"/>
      <c r="AL592" s="57"/>
      <c r="AM592" s="57"/>
      <c r="AN592" s="57"/>
      <c r="AO592" s="57"/>
      <c r="AP592" s="57"/>
      <c r="AQ592" s="57"/>
      <c r="AR592" s="57"/>
      <c r="AS592" s="57"/>
      <c r="AT592" s="57"/>
      <c r="AU592" s="57"/>
      <c r="AV592" s="57"/>
      <c r="AW592" s="57"/>
      <c r="AX592" s="57"/>
      <c r="AY592" s="57"/>
      <c r="AZ592" s="57"/>
      <c r="BA592" s="57"/>
      <c r="BB592" s="57"/>
      <c r="BC592" s="57"/>
      <c r="BD592" s="57"/>
      <c r="BE592" s="57"/>
      <c r="BF592" s="57"/>
      <c r="BG592" s="57"/>
      <c r="BH592" s="57"/>
      <c r="BI592" s="57"/>
      <c r="BJ592" s="57"/>
      <c r="BK592" s="57"/>
      <c r="BL592" s="57"/>
      <c r="BM592" s="57"/>
      <c r="BN592" s="57"/>
      <c r="BO592" s="57"/>
      <c r="BP592" s="57"/>
      <c r="BQ592" s="57"/>
      <c r="BR592" s="57"/>
      <c r="BS592" s="57"/>
      <c r="BT592" s="57"/>
      <c r="BU592" s="57"/>
      <c r="BV592" s="57"/>
      <c r="BW592" s="57"/>
      <c r="BX592" s="57"/>
      <c r="BY592" s="57"/>
      <c r="BZ592" s="57"/>
      <c r="CA592" s="57"/>
      <c r="CB592" s="57"/>
      <c r="CC592" s="57"/>
      <c r="CD592" s="57"/>
      <c r="CE592" s="57"/>
      <c r="CF592" s="57"/>
      <c r="CG592" s="57"/>
      <c r="CH592" s="57"/>
      <c r="CI592" s="57"/>
      <c r="CJ592" s="57"/>
      <c r="CK592" s="57"/>
      <c r="CL592" s="57"/>
      <c r="CM592" s="57"/>
      <c r="CN592" s="57"/>
      <c r="CO592" s="57"/>
      <c r="CP592" s="57"/>
      <c r="CQ592" s="57"/>
      <c r="CR592" s="57"/>
      <c r="CS592" s="57"/>
      <c r="CT592" s="57"/>
      <c r="CU592" s="57"/>
      <c r="CV592" s="57"/>
      <c r="CW592" s="57"/>
      <c r="CX592" s="57"/>
      <c r="CY592" s="57"/>
      <c r="CZ592" s="57"/>
      <c r="DA592" s="57"/>
      <c r="DB592" s="57"/>
      <c r="DC592" s="57"/>
      <c r="DD592" s="57"/>
      <c r="DE592" s="57"/>
      <c r="DF592" s="57"/>
      <c r="DG592" s="57"/>
      <c r="DH592" s="57"/>
      <c r="DI592" s="57"/>
      <c r="DJ592" s="57"/>
      <c r="DK592" s="57"/>
      <c r="DL592" s="57"/>
      <c r="DM592" s="57"/>
      <c r="DN592" s="57"/>
      <c r="DO592" s="57"/>
      <c r="DP592" s="57"/>
      <c r="DQ592" s="57"/>
      <c r="DR592" s="57"/>
      <c r="DS592" s="57"/>
      <c r="DT592" s="57"/>
      <c r="DU592" s="57"/>
      <c r="DV592" s="101"/>
      <c r="DW592" s="57"/>
      <c r="DX592" s="57"/>
      <c r="DY592" s="57"/>
      <c r="DZ592" s="57"/>
      <c r="EA592" s="57"/>
      <c r="EB592" s="57"/>
      <c r="EC592" s="57"/>
      <c r="ED592" s="57"/>
      <c r="EE592" s="57"/>
      <c r="EF592" s="57"/>
      <c r="EG592" s="57"/>
      <c r="EH592" s="57"/>
      <c r="EI592" s="57"/>
      <c r="EJ592" s="57"/>
      <c r="EK592" s="57"/>
      <c r="EL592" s="57"/>
      <c r="EM592" s="57"/>
      <c r="EN592" s="57"/>
      <c r="EO592" s="57"/>
      <c r="EP592" s="57"/>
      <c r="EQ592" s="101"/>
      <c r="ER592" s="557"/>
    </row>
    <row r="593" spans="1:148" ht="15" customHeight="1" x14ac:dyDescent="0.25">
      <c r="A593" s="625"/>
      <c r="B593" s="1343" t="str">
        <f t="shared" ref="B593:B628" si="38">B179</f>
        <v>Desk 65</v>
      </c>
      <c r="C593" s="1348" t="str">
        <f>IF(ISBLANK(TB!C251), "", TB!C251)</f>
        <v/>
      </c>
      <c r="D593" s="1348" t="str">
        <f>IF(ISBLANK(TB!D251), "", TB!D251)</f>
        <v/>
      </c>
      <c r="E593" s="1348" t="str">
        <f>IF(ISBLANK(TB!E251), "", TB!E251)</f>
        <v/>
      </c>
      <c r="F593" s="1348" t="str">
        <f>IF(ISBLANK(TB!F251), "", TB!F251)</f>
        <v/>
      </c>
      <c r="G593" s="57"/>
      <c r="H593" s="57"/>
      <c r="I593" s="57"/>
      <c r="J593" s="57"/>
      <c r="K593" s="57"/>
      <c r="L593" s="57"/>
      <c r="M593" s="57"/>
      <c r="N593" s="57"/>
      <c r="O593" s="57"/>
      <c r="P593" s="57"/>
      <c r="Q593" s="57"/>
      <c r="R593" s="57"/>
      <c r="S593" s="57"/>
      <c r="T593" s="57"/>
      <c r="U593" s="57"/>
      <c r="V593" s="57"/>
      <c r="W593" s="57"/>
      <c r="X593" s="57"/>
      <c r="Y593" s="57"/>
      <c r="Z593" s="57"/>
      <c r="AA593" s="57"/>
      <c r="AB593" s="57"/>
      <c r="AC593" s="57"/>
      <c r="AD593" s="57"/>
      <c r="AE593" s="57"/>
      <c r="AF593" s="57"/>
      <c r="AG593" s="57"/>
      <c r="AH593" s="57"/>
      <c r="AI593" s="57"/>
      <c r="AJ593" s="57"/>
      <c r="AK593" s="57"/>
      <c r="AL593" s="57"/>
      <c r="AM593" s="57"/>
      <c r="AN593" s="57"/>
      <c r="AO593" s="57"/>
      <c r="AP593" s="57"/>
      <c r="AQ593" s="57"/>
      <c r="AR593" s="57"/>
      <c r="AS593" s="57"/>
      <c r="AT593" s="57"/>
      <c r="AU593" s="57"/>
      <c r="AV593" s="57"/>
      <c r="AW593" s="57"/>
      <c r="AX593" s="57"/>
      <c r="AY593" s="57"/>
      <c r="AZ593" s="57"/>
      <c r="BA593" s="57"/>
      <c r="BB593" s="57"/>
      <c r="BC593" s="57"/>
      <c r="BD593" s="57"/>
      <c r="BE593" s="57"/>
      <c r="BF593" s="57"/>
      <c r="BG593" s="57"/>
      <c r="BH593" s="57"/>
      <c r="BI593" s="57"/>
      <c r="BJ593" s="57"/>
      <c r="BK593" s="57"/>
      <c r="BL593" s="57"/>
      <c r="BM593" s="57"/>
      <c r="BN593" s="57"/>
      <c r="BO593" s="57"/>
      <c r="BP593" s="57"/>
      <c r="BQ593" s="57"/>
      <c r="BR593" s="57"/>
      <c r="BS593" s="57"/>
      <c r="BT593" s="57"/>
      <c r="BU593" s="57"/>
      <c r="BV593" s="57"/>
      <c r="BW593" s="57"/>
      <c r="BX593" s="57"/>
      <c r="BY593" s="57"/>
      <c r="BZ593" s="57"/>
      <c r="CA593" s="57"/>
      <c r="CB593" s="57"/>
      <c r="CC593" s="57"/>
      <c r="CD593" s="57"/>
      <c r="CE593" s="57"/>
      <c r="CF593" s="57"/>
      <c r="CG593" s="57"/>
      <c r="CH593" s="57"/>
      <c r="CI593" s="57"/>
      <c r="CJ593" s="57"/>
      <c r="CK593" s="57"/>
      <c r="CL593" s="57"/>
      <c r="CM593" s="57"/>
      <c r="CN593" s="57"/>
      <c r="CO593" s="57"/>
      <c r="CP593" s="57"/>
      <c r="CQ593" s="57"/>
      <c r="CR593" s="57"/>
      <c r="CS593" s="57"/>
      <c r="CT593" s="57"/>
      <c r="CU593" s="57"/>
      <c r="CV593" s="57"/>
      <c r="CW593" s="57"/>
      <c r="CX593" s="57"/>
      <c r="CY593" s="57"/>
      <c r="CZ593" s="57"/>
      <c r="DA593" s="57"/>
      <c r="DB593" s="57"/>
      <c r="DC593" s="57"/>
      <c r="DD593" s="57"/>
      <c r="DE593" s="57"/>
      <c r="DF593" s="57"/>
      <c r="DG593" s="57"/>
      <c r="DH593" s="57"/>
      <c r="DI593" s="57"/>
      <c r="DJ593" s="57"/>
      <c r="DK593" s="57"/>
      <c r="DL593" s="57"/>
      <c r="DM593" s="57"/>
      <c r="DN593" s="57"/>
      <c r="DO593" s="57"/>
      <c r="DP593" s="57"/>
      <c r="DQ593" s="57"/>
      <c r="DR593" s="57"/>
      <c r="DS593" s="57"/>
      <c r="DT593" s="57"/>
      <c r="DU593" s="57"/>
      <c r="DV593" s="101"/>
      <c r="DW593" s="57"/>
      <c r="DX593" s="57"/>
      <c r="DY593" s="57"/>
      <c r="DZ593" s="57"/>
      <c r="EA593" s="57"/>
      <c r="EB593" s="57"/>
      <c r="EC593" s="57"/>
      <c r="ED593" s="57"/>
      <c r="EE593" s="57"/>
      <c r="EF593" s="57"/>
      <c r="EG593" s="57"/>
      <c r="EH593" s="57"/>
      <c r="EI593" s="57"/>
      <c r="EJ593" s="57"/>
      <c r="EK593" s="57"/>
      <c r="EL593" s="57"/>
      <c r="EM593" s="57"/>
      <c r="EN593" s="57"/>
      <c r="EO593" s="57"/>
      <c r="EP593" s="57"/>
      <c r="EQ593" s="101"/>
      <c r="ER593" s="557"/>
    </row>
    <row r="594" spans="1:148" ht="15" customHeight="1" x14ac:dyDescent="0.25">
      <c r="A594" s="625"/>
      <c r="B594" s="1343" t="str">
        <f t="shared" si="38"/>
        <v>Desk 66</v>
      </c>
      <c r="C594" s="1348" t="str">
        <f>IF(ISBLANK(TB!C252), "", TB!C252)</f>
        <v/>
      </c>
      <c r="D594" s="1348" t="str">
        <f>IF(ISBLANK(TB!D252), "", TB!D252)</f>
        <v/>
      </c>
      <c r="E594" s="1348" t="str">
        <f>IF(ISBLANK(TB!E252), "", TB!E252)</f>
        <v/>
      </c>
      <c r="F594" s="1348" t="str">
        <f>IF(ISBLANK(TB!F252), "", TB!F252)</f>
        <v/>
      </c>
      <c r="G594" s="57"/>
      <c r="H594" s="57"/>
      <c r="I594" s="57"/>
      <c r="J594" s="57"/>
      <c r="K594" s="57"/>
      <c r="L594" s="57"/>
      <c r="M594" s="57"/>
      <c r="N594" s="57"/>
      <c r="O594" s="57"/>
      <c r="P594" s="57"/>
      <c r="Q594" s="57"/>
      <c r="R594" s="57"/>
      <c r="S594" s="57"/>
      <c r="T594" s="57"/>
      <c r="U594" s="57"/>
      <c r="V594" s="57"/>
      <c r="W594" s="57"/>
      <c r="X594" s="57"/>
      <c r="Y594" s="57"/>
      <c r="Z594" s="57"/>
      <c r="AA594" s="57"/>
      <c r="AB594" s="57"/>
      <c r="AC594" s="57"/>
      <c r="AD594" s="57"/>
      <c r="AE594" s="57"/>
      <c r="AF594" s="57"/>
      <c r="AG594" s="57"/>
      <c r="AH594" s="57"/>
      <c r="AI594" s="57"/>
      <c r="AJ594" s="57"/>
      <c r="AK594" s="57"/>
      <c r="AL594" s="57"/>
      <c r="AM594" s="57"/>
      <c r="AN594" s="57"/>
      <c r="AO594" s="57"/>
      <c r="AP594" s="57"/>
      <c r="AQ594" s="57"/>
      <c r="AR594" s="57"/>
      <c r="AS594" s="57"/>
      <c r="AT594" s="57"/>
      <c r="AU594" s="57"/>
      <c r="AV594" s="57"/>
      <c r="AW594" s="57"/>
      <c r="AX594" s="57"/>
      <c r="AY594" s="57"/>
      <c r="AZ594" s="57"/>
      <c r="BA594" s="57"/>
      <c r="BB594" s="57"/>
      <c r="BC594" s="57"/>
      <c r="BD594" s="57"/>
      <c r="BE594" s="57"/>
      <c r="BF594" s="57"/>
      <c r="BG594" s="57"/>
      <c r="BH594" s="57"/>
      <c r="BI594" s="57"/>
      <c r="BJ594" s="57"/>
      <c r="BK594" s="57"/>
      <c r="BL594" s="57"/>
      <c r="BM594" s="57"/>
      <c r="BN594" s="57"/>
      <c r="BO594" s="57"/>
      <c r="BP594" s="57"/>
      <c r="BQ594" s="57"/>
      <c r="BR594" s="57"/>
      <c r="BS594" s="57"/>
      <c r="BT594" s="57"/>
      <c r="BU594" s="57"/>
      <c r="BV594" s="57"/>
      <c r="BW594" s="57"/>
      <c r="BX594" s="57"/>
      <c r="BY594" s="57"/>
      <c r="BZ594" s="57"/>
      <c r="CA594" s="57"/>
      <c r="CB594" s="57"/>
      <c r="CC594" s="57"/>
      <c r="CD594" s="57"/>
      <c r="CE594" s="57"/>
      <c r="CF594" s="57"/>
      <c r="CG594" s="57"/>
      <c r="CH594" s="57"/>
      <c r="CI594" s="57"/>
      <c r="CJ594" s="57"/>
      <c r="CK594" s="57"/>
      <c r="CL594" s="57"/>
      <c r="CM594" s="57"/>
      <c r="CN594" s="57"/>
      <c r="CO594" s="57"/>
      <c r="CP594" s="57"/>
      <c r="CQ594" s="57"/>
      <c r="CR594" s="57"/>
      <c r="CS594" s="57"/>
      <c r="CT594" s="57"/>
      <c r="CU594" s="57"/>
      <c r="CV594" s="57"/>
      <c r="CW594" s="57"/>
      <c r="CX594" s="57"/>
      <c r="CY594" s="57"/>
      <c r="CZ594" s="57"/>
      <c r="DA594" s="57"/>
      <c r="DB594" s="57"/>
      <c r="DC594" s="57"/>
      <c r="DD594" s="57"/>
      <c r="DE594" s="57"/>
      <c r="DF594" s="57"/>
      <c r="DG594" s="57"/>
      <c r="DH594" s="57"/>
      <c r="DI594" s="57"/>
      <c r="DJ594" s="57"/>
      <c r="DK594" s="57"/>
      <c r="DL594" s="57"/>
      <c r="DM594" s="57"/>
      <c r="DN594" s="57"/>
      <c r="DO594" s="57"/>
      <c r="DP594" s="57"/>
      <c r="DQ594" s="57"/>
      <c r="DR594" s="57"/>
      <c r="DS594" s="57"/>
      <c r="DT594" s="57"/>
      <c r="DU594" s="57"/>
      <c r="DV594" s="101"/>
      <c r="DW594" s="57"/>
      <c r="DX594" s="57"/>
      <c r="DY594" s="57"/>
      <c r="DZ594" s="57"/>
      <c r="EA594" s="57"/>
      <c r="EB594" s="57"/>
      <c r="EC594" s="57"/>
      <c r="ED594" s="57"/>
      <c r="EE594" s="57"/>
      <c r="EF594" s="57"/>
      <c r="EG594" s="57"/>
      <c r="EH594" s="57"/>
      <c r="EI594" s="57"/>
      <c r="EJ594" s="57"/>
      <c r="EK594" s="57"/>
      <c r="EL594" s="57"/>
      <c r="EM594" s="57"/>
      <c r="EN594" s="57"/>
      <c r="EO594" s="57"/>
      <c r="EP594" s="57"/>
      <c r="EQ594" s="101"/>
      <c r="ER594" s="557"/>
    </row>
    <row r="595" spans="1:148" ht="15" customHeight="1" x14ac:dyDescent="0.25">
      <c r="A595" s="625"/>
      <c r="B595" s="1343" t="str">
        <f t="shared" si="38"/>
        <v>Desk 67</v>
      </c>
      <c r="C595" s="1348" t="str">
        <f>IF(ISBLANK(TB!C253), "", TB!C253)</f>
        <v/>
      </c>
      <c r="D595" s="1348" t="str">
        <f>IF(ISBLANK(TB!D253), "", TB!D253)</f>
        <v/>
      </c>
      <c r="E595" s="1348" t="str">
        <f>IF(ISBLANK(TB!E253), "", TB!E253)</f>
        <v/>
      </c>
      <c r="F595" s="1348" t="str">
        <f>IF(ISBLANK(TB!F253), "", TB!F253)</f>
        <v/>
      </c>
      <c r="G595" s="57"/>
      <c r="H595" s="57"/>
      <c r="I595" s="57"/>
      <c r="J595" s="57"/>
      <c r="K595" s="57"/>
      <c r="L595" s="57"/>
      <c r="M595" s="57"/>
      <c r="N595" s="57"/>
      <c r="O595" s="57"/>
      <c r="P595" s="57"/>
      <c r="Q595" s="57"/>
      <c r="R595" s="57"/>
      <c r="S595" s="57"/>
      <c r="T595" s="57"/>
      <c r="U595" s="57"/>
      <c r="V595" s="57"/>
      <c r="W595" s="57"/>
      <c r="X595" s="57"/>
      <c r="Y595" s="57"/>
      <c r="Z595" s="57"/>
      <c r="AA595" s="57"/>
      <c r="AB595" s="57"/>
      <c r="AC595" s="57"/>
      <c r="AD595" s="57"/>
      <c r="AE595" s="57"/>
      <c r="AF595" s="57"/>
      <c r="AG595" s="57"/>
      <c r="AH595" s="57"/>
      <c r="AI595" s="57"/>
      <c r="AJ595" s="57"/>
      <c r="AK595" s="57"/>
      <c r="AL595" s="57"/>
      <c r="AM595" s="57"/>
      <c r="AN595" s="57"/>
      <c r="AO595" s="57"/>
      <c r="AP595" s="57"/>
      <c r="AQ595" s="57"/>
      <c r="AR595" s="57"/>
      <c r="AS595" s="57"/>
      <c r="AT595" s="57"/>
      <c r="AU595" s="57"/>
      <c r="AV595" s="57"/>
      <c r="AW595" s="57"/>
      <c r="AX595" s="57"/>
      <c r="AY595" s="57"/>
      <c r="AZ595" s="57"/>
      <c r="BA595" s="57"/>
      <c r="BB595" s="57"/>
      <c r="BC595" s="57"/>
      <c r="BD595" s="57"/>
      <c r="BE595" s="57"/>
      <c r="BF595" s="57"/>
      <c r="BG595" s="57"/>
      <c r="BH595" s="57"/>
      <c r="BI595" s="57"/>
      <c r="BJ595" s="57"/>
      <c r="BK595" s="57"/>
      <c r="BL595" s="57"/>
      <c r="BM595" s="57"/>
      <c r="BN595" s="57"/>
      <c r="BO595" s="57"/>
      <c r="BP595" s="57"/>
      <c r="BQ595" s="57"/>
      <c r="BR595" s="57"/>
      <c r="BS595" s="57"/>
      <c r="BT595" s="57"/>
      <c r="BU595" s="57"/>
      <c r="BV595" s="57"/>
      <c r="BW595" s="57"/>
      <c r="BX595" s="57"/>
      <c r="BY595" s="57"/>
      <c r="BZ595" s="57"/>
      <c r="CA595" s="57"/>
      <c r="CB595" s="57"/>
      <c r="CC595" s="57"/>
      <c r="CD595" s="57"/>
      <c r="CE595" s="57"/>
      <c r="CF595" s="57"/>
      <c r="CG595" s="57"/>
      <c r="CH595" s="57"/>
      <c r="CI595" s="57"/>
      <c r="CJ595" s="57"/>
      <c r="CK595" s="57"/>
      <c r="CL595" s="57"/>
      <c r="CM595" s="57"/>
      <c r="CN595" s="57"/>
      <c r="CO595" s="57"/>
      <c r="CP595" s="57"/>
      <c r="CQ595" s="57"/>
      <c r="CR595" s="57"/>
      <c r="CS595" s="57"/>
      <c r="CT595" s="57"/>
      <c r="CU595" s="57"/>
      <c r="CV595" s="57"/>
      <c r="CW595" s="57"/>
      <c r="CX595" s="57"/>
      <c r="CY595" s="57"/>
      <c r="CZ595" s="57"/>
      <c r="DA595" s="57"/>
      <c r="DB595" s="57"/>
      <c r="DC595" s="57"/>
      <c r="DD595" s="57"/>
      <c r="DE595" s="57"/>
      <c r="DF595" s="57"/>
      <c r="DG595" s="57"/>
      <c r="DH595" s="57"/>
      <c r="DI595" s="57"/>
      <c r="DJ595" s="57"/>
      <c r="DK595" s="57"/>
      <c r="DL595" s="57"/>
      <c r="DM595" s="57"/>
      <c r="DN595" s="57"/>
      <c r="DO595" s="57"/>
      <c r="DP595" s="57"/>
      <c r="DQ595" s="57"/>
      <c r="DR595" s="57"/>
      <c r="DS595" s="57"/>
      <c r="DT595" s="57"/>
      <c r="DU595" s="57"/>
      <c r="DV595" s="101"/>
      <c r="DW595" s="57"/>
      <c r="DX595" s="57"/>
      <c r="DY595" s="57"/>
      <c r="DZ595" s="57"/>
      <c r="EA595" s="57"/>
      <c r="EB595" s="57"/>
      <c r="EC595" s="57"/>
      <c r="ED595" s="57"/>
      <c r="EE595" s="57"/>
      <c r="EF595" s="57"/>
      <c r="EG595" s="57"/>
      <c r="EH595" s="57"/>
      <c r="EI595" s="57"/>
      <c r="EJ595" s="57"/>
      <c r="EK595" s="57"/>
      <c r="EL595" s="57"/>
      <c r="EM595" s="57"/>
      <c r="EN595" s="57"/>
      <c r="EO595" s="57"/>
      <c r="EP595" s="57"/>
      <c r="EQ595" s="101"/>
      <c r="ER595" s="557"/>
    </row>
    <row r="596" spans="1:148" ht="15" customHeight="1" x14ac:dyDescent="0.25">
      <c r="A596" s="625"/>
      <c r="B596" s="1343" t="str">
        <f t="shared" si="38"/>
        <v>Desk 68</v>
      </c>
      <c r="C596" s="1348" t="str">
        <f>IF(ISBLANK(TB!C254), "", TB!C254)</f>
        <v/>
      </c>
      <c r="D596" s="1348" t="str">
        <f>IF(ISBLANK(TB!D254), "", TB!D254)</f>
        <v/>
      </c>
      <c r="E596" s="1348" t="str">
        <f>IF(ISBLANK(TB!E254), "", TB!E254)</f>
        <v/>
      </c>
      <c r="F596" s="1348" t="str">
        <f>IF(ISBLANK(TB!F254), "", TB!F254)</f>
        <v/>
      </c>
      <c r="G596" s="57"/>
      <c r="H596" s="57"/>
      <c r="I596" s="57"/>
      <c r="J596" s="57"/>
      <c r="K596" s="57"/>
      <c r="L596" s="57"/>
      <c r="M596" s="57"/>
      <c r="N596" s="57"/>
      <c r="O596" s="57"/>
      <c r="P596" s="57"/>
      <c r="Q596" s="57"/>
      <c r="R596" s="57"/>
      <c r="S596" s="57"/>
      <c r="T596" s="57"/>
      <c r="U596" s="57"/>
      <c r="V596" s="57"/>
      <c r="W596" s="57"/>
      <c r="X596" s="57"/>
      <c r="Y596" s="57"/>
      <c r="Z596" s="57"/>
      <c r="AA596" s="57"/>
      <c r="AB596" s="57"/>
      <c r="AC596" s="57"/>
      <c r="AD596" s="57"/>
      <c r="AE596" s="57"/>
      <c r="AF596" s="57"/>
      <c r="AG596" s="57"/>
      <c r="AH596" s="57"/>
      <c r="AI596" s="57"/>
      <c r="AJ596" s="57"/>
      <c r="AK596" s="57"/>
      <c r="AL596" s="57"/>
      <c r="AM596" s="57"/>
      <c r="AN596" s="57"/>
      <c r="AO596" s="57"/>
      <c r="AP596" s="57"/>
      <c r="AQ596" s="57"/>
      <c r="AR596" s="57"/>
      <c r="AS596" s="57"/>
      <c r="AT596" s="57"/>
      <c r="AU596" s="57"/>
      <c r="AV596" s="57"/>
      <c r="AW596" s="57"/>
      <c r="AX596" s="57"/>
      <c r="AY596" s="57"/>
      <c r="AZ596" s="57"/>
      <c r="BA596" s="57"/>
      <c r="BB596" s="57"/>
      <c r="BC596" s="57"/>
      <c r="BD596" s="57"/>
      <c r="BE596" s="57"/>
      <c r="BF596" s="57"/>
      <c r="BG596" s="57"/>
      <c r="BH596" s="57"/>
      <c r="BI596" s="57"/>
      <c r="BJ596" s="57"/>
      <c r="BK596" s="57"/>
      <c r="BL596" s="57"/>
      <c r="BM596" s="57"/>
      <c r="BN596" s="57"/>
      <c r="BO596" s="57"/>
      <c r="BP596" s="57"/>
      <c r="BQ596" s="57"/>
      <c r="BR596" s="57"/>
      <c r="BS596" s="57"/>
      <c r="BT596" s="57"/>
      <c r="BU596" s="57"/>
      <c r="BV596" s="57"/>
      <c r="BW596" s="57"/>
      <c r="BX596" s="57"/>
      <c r="BY596" s="57"/>
      <c r="BZ596" s="57"/>
      <c r="CA596" s="57"/>
      <c r="CB596" s="57"/>
      <c r="CC596" s="57"/>
      <c r="CD596" s="57"/>
      <c r="CE596" s="57"/>
      <c r="CF596" s="57"/>
      <c r="CG596" s="57"/>
      <c r="CH596" s="57"/>
      <c r="CI596" s="57"/>
      <c r="CJ596" s="57"/>
      <c r="CK596" s="57"/>
      <c r="CL596" s="57"/>
      <c r="CM596" s="57"/>
      <c r="CN596" s="57"/>
      <c r="CO596" s="57"/>
      <c r="CP596" s="57"/>
      <c r="CQ596" s="57"/>
      <c r="CR596" s="57"/>
      <c r="CS596" s="57"/>
      <c r="CT596" s="57"/>
      <c r="CU596" s="57"/>
      <c r="CV596" s="57"/>
      <c r="CW596" s="57"/>
      <c r="CX596" s="57"/>
      <c r="CY596" s="57"/>
      <c r="CZ596" s="57"/>
      <c r="DA596" s="57"/>
      <c r="DB596" s="57"/>
      <c r="DC596" s="57"/>
      <c r="DD596" s="57"/>
      <c r="DE596" s="57"/>
      <c r="DF596" s="57"/>
      <c r="DG596" s="57"/>
      <c r="DH596" s="57"/>
      <c r="DI596" s="57"/>
      <c r="DJ596" s="57"/>
      <c r="DK596" s="57"/>
      <c r="DL596" s="57"/>
      <c r="DM596" s="57"/>
      <c r="DN596" s="57"/>
      <c r="DO596" s="57"/>
      <c r="DP596" s="57"/>
      <c r="DQ596" s="57"/>
      <c r="DR596" s="57"/>
      <c r="DS596" s="57"/>
      <c r="DT596" s="57"/>
      <c r="DU596" s="57"/>
      <c r="DV596" s="101"/>
      <c r="DW596" s="57"/>
      <c r="DX596" s="57"/>
      <c r="DY596" s="57"/>
      <c r="DZ596" s="57"/>
      <c r="EA596" s="57"/>
      <c r="EB596" s="57"/>
      <c r="EC596" s="57"/>
      <c r="ED596" s="57"/>
      <c r="EE596" s="57"/>
      <c r="EF596" s="57"/>
      <c r="EG596" s="57"/>
      <c r="EH596" s="57"/>
      <c r="EI596" s="57"/>
      <c r="EJ596" s="57"/>
      <c r="EK596" s="57"/>
      <c r="EL596" s="57"/>
      <c r="EM596" s="57"/>
      <c r="EN596" s="57"/>
      <c r="EO596" s="57"/>
      <c r="EP596" s="57"/>
      <c r="EQ596" s="101"/>
      <c r="ER596" s="557"/>
    </row>
    <row r="597" spans="1:148" ht="15" customHeight="1" x14ac:dyDescent="0.25">
      <c r="A597" s="625"/>
      <c r="B597" s="1343" t="str">
        <f t="shared" si="38"/>
        <v>Desk 69</v>
      </c>
      <c r="C597" s="1348" t="str">
        <f>IF(ISBLANK(TB!C255), "", TB!C255)</f>
        <v/>
      </c>
      <c r="D597" s="1348" t="str">
        <f>IF(ISBLANK(TB!D255), "", TB!D255)</f>
        <v/>
      </c>
      <c r="E597" s="1348" t="str">
        <f>IF(ISBLANK(TB!E255), "", TB!E255)</f>
        <v/>
      </c>
      <c r="F597" s="1348" t="str">
        <f>IF(ISBLANK(TB!F255), "", TB!F255)</f>
        <v/>
      </c>
      <c r="G597" s="57"/>
      <c r="H597" s="57"/>
      <c r="I597" s="57"/>
      <c r="J597" s="57"/>
      <c r="K597" s="57"/>
      <c r="L597" s="57"/>
      <c r="M597" s="57"/>
      <c r="N597" s="57"/>
      <c r="O597" s="57"/>
      <c r="P597" s="57"/>
      <c r="Q597" s="57"/>
      <c r="R597" s="57"/>
      <c r="S597" s="57"/>
      <c r="T597" s="57"/>
      <c r="U597" s="57"/>
      <c r="V597" s="57"/>
      <c r="W597" s="57"/>
      <c r="X597" s="57"/>
      <c r="Y597" s="57"/>
      <c r="Z597" s="57"/>
      <c r="AA597" s="57"/>
      <c r="AB597" s="57"/>
      <c r="AC597" s="57"/>
      <c r="AD597" s="57"/>
      <c r="AE597" s="57"/>
      <c r="AF597" s="57"/>
      <c r="AG597" s="57"/>
      <c r="AH597" s="57"/>
      <c r="AI597" s="57"/>
      <c r="AJ597" s="57"/>
      <c r="AK597" s="57"/>
      <c r="AL597" s="57"/>
      <c r="AM597" s="57"/>
      <c r="AN597" s="57"/>
      <c r="AO597" s="57"/>
      <c r="AP597" s="57"/>
      <c r="AQ597" s="57"/>
      <c r="AR597" s="57"/>
      <c r="AS597" s="57"/>
      <c r="AT597" s="57"/>
      <c r="AU597" s="57"/>
      <c r="AV597" s="57"/>
      <c r="AW597" s="57"/>
      <c r="AX597" s="57"/>
      <c r="AY597" s="57"/>
      <c r="AZ597" s="57"/>
      <c r="BA597" s="57"/>
      <c r="BB597" s="57"/>
      <c r="BC597" s="57"/>
      <c r="BD597" s="57"/>
      <c r="BE597" s="57"/>
      <c r="BF597" s="57"/>
      <c r="BG597" s="57"/>
      <c r="BH597" s="57"/>
      <c r="BI597" s="57"/>
      <c r="BJ597" s="57"/>
      <c r="BK597" s="57"/>
      <c r="BL597" s="57"/>
      <c r="BM597" s="57"/>
      <c r="BN597" s="57"/>
      <c r="BO597" s="57"/>
      <c r="BP597" s="57"/>
      <c r="BQ597" s="57"/>
      <c r="BR597" s="57"/>
      <c r="BS597" s="57"/>
      <c r="BT597" s="57"/>
      <c r="BU597" s="57"/>
      <c r="BV597" s="57"/>
      <c r="BW597" s="57"/>
      <c r="BX597" s="57"/>
      <c r="BY597" s="57"/>
      <c r="BZ597" s="57"/>
      <c r="CA597" s="57"/>
      <c r="CB597" s="57"/>
      <c r="CC597" s="57"/>
      <c r="CD597" s="57"/>
      <c r="CE597" s="57"/>
      <c r="CF597" s="57"/>
      <c r="CG597" s="57"/>
      <c r="CH597" s="57"/>
      <c r="CI597" s="57"/>
      <c r="CJ597" s="57"/>
      <c r="CK597" s="57"/>
      <c r="CL597" s="57"/>
      <c r="CM597" s="57"/>
      <c r="CN597" s="57"/>
      <c r="CO597" s="57"/>
      <c r="CP597" s="57"/>
      <c r="CQ597" s="57"/>
      <c r="CR597" s="57"/>
      <c r="CS597" s="57"/>
      <c r="CT597" s="57"/>
      <c r="CU597" s="57"/>
      <c r="CV597" s="57"/>
      <c r="CW597" s="57"/>
      <c r="CX597" s="57"/>
      <c r="CY597" s="57"/>
      <c r="CZ597" s="57"/>
      <c r="DA597" s="57"/>
      <c r="DB597" s="57"/>
      <c r="DC597" s="57"/>
      <c r="DD597" s="57"/>
      <c r="DE597" s="57"/>
      <c r="DF597" s="57"/>
      <c r="DG597" s="57"/>
      <c r="DH597" s="57"/>
      <c r="DI597" s="57"/>
      <c r="DJ597" s="57"/>
      <c r="DK597" s="57"/>
      <c r="DL597" s="57"/>
      <c r="DM597" s="57"/>
      <c r="DN597" s="57"/>
      <c r="DO597" s="57"/>
      <c r="DP597" s="57"/>
      <c r="DQ597" s="57"/>
      <c r="DR597" s="57"/>
      <c r="DS597" s="57"/>
      <c r="DT597" s="57"/>
      <c r="DU597" s="57"/>
      <c r="DV597" s="101"/>
      <c r="DW597" s="57"/>
      <c r="DX597" s="57"/>
      <c r="DY597" s="57"/>
      <c r="DZ597" s="57"/>
      <c r="EA597" s="57"/>
      <c r="EB597" s="57"/>
      <c r="EC597" s="57"/>
      <c r="ED597" s="57"/>
      <c r="EE597" s="57"/>
      <c r="EF597" s="57"/>
      <c r="EG597" s="57"/>
      <c r="EH597" s="57"/>
      <c r="EI597" s="57"/>
      <c r="EJ597" s="57"/>
      <c r="EK597" s="57"/>
      <c r="EL597" s="57"/>
      <c r="EM597" s="57"/>
      <c r="EN597" s="57"/>
      <c r="EO597" s="57"/>
      <c r="EP597" s="57"/>
      <c r="EQ597" s="101"/>
      <c r="ER597" s="557"/>
    </row>
    <row r="598" spans="1:148" ht="15" customHeight="1" x14ac:dyDescent="0.25">
      <c r="A598" s="625"/>
      <c r="B598" s="1343" t="str">
        <f t="shared" si="38"/>
        <v>Desk 70</v>
      </c>
      <c r="C598" s="1348" t="str">
        <f>IF(ISBLANK(TB!C256), "", TB!C256)</f>
        <v/>
      </c>
      <c r="D598" s="1348" t="str">
        <f>IF(ISBLANK(TB!D256), "", TB!D256)</f>
        <v/>
      </c>
      <c r="E598" s="1348" t="str">
        <f>IF(ISBLANK(TB!E256), "", TB!E256)</f>
        <v/>
      </c>
      <c r="F598" s="1348" t="str">
        <f>IF(ISBLANK(TB!F256), "", TB!F256)</f>
        <v/>
      </c>
      <c r="G598" s="57"/>
      <c r="H598" s="57"/>
      <c r="I598" s="57"/>
      <c r="J598" s="57"/>
      <c r="K598" s="57"/>
      <c r="L598" s="57"/>
      <c r="M598" s="57"/>
      <c r="N598" s="57"/>
      <c r="O598" s="57"/>
      <c r="P598" s="57"/>
      <c r="Q598" s="57"/>
      <c r="R598" s="57"/>
      <c r="S598" s="57"/>
      <c r="T598" s="57"/>
      <c r="U598" s="57"/>
      <c r="V598" s="57"/>
      <c r="W598" s="57"/>
      <c r="X598" s="57"/>
      <c r="Y598" s="57"/>
      <c r="Z598" s="57"/>
      <c r="AA598" s="57"/>
      <c r="AB598" s="57"/>
      <c r="AC598" s="57"/>
      <c r="AD598" s="57"/>
      <c r="AE598" s="57"/>
      <c r="AF598" s="57"/>
      <c r="AG598" s="57"/>
      <c r="AH598" s="57"/>
      <c r="AI598" s="57"/>
      <c r="AJ598" s="57"/>
      <c r="AK598" s="57"/>
      <c r="AL598" s="57"/>
      <c r="AM598" s="57"/>
      <c r="AN598" s="57"/>
      <c r="AO598" s="57"/>
      <c r="AP598" s="57"/>
      <c r="AQ598" s="57"/>
      <c r="AR598" s="57"/>
      <c r="AS598" s="57"/>
      <c r="AT598" s="57"/>
      <c r="AU598" s="57"/>
      <c r="AV598" s="57"/>
      <c r="AW598" s="57"/>
      <c r="AX598" s="57"/>
      <c r="AY598" s="57"/>
      <c r="AZ598" s="57"/>
      <c r="BA598" s="57"/>
      <c r="BB598" s="57"/>
      <c r="BC598" s="57"/>
      <c r="BD598" s="57"/>
      <c r="BE598" s="57"/>
      <c r="BF598" s="57"/>
      <c r="BG598" s="57"/>
      <c r="BH598" s="57"/>
      <c r="BI598" s="57"/>
      <c r="BJ598" s="57"/>
      <c r="BK598" s="57"/>
      <c r="BL598" s="57"/>
      <c r="BM598" s="57"/>
      <c r="BN598" s="57"/>
      <c r="BO598" s="57"/>
      <c r="BP598" s="57"/>
      <c r="BQ598" s="57"/>
      <c r="BR598" s="57"/>
      <c r="BS598" s="57"/>
      <c r="BT598" s="57"/>
      <c r="BU598" s="57"/>
      <c r="BV598" s="57"/>
      <c r="BW598" s="57"/>
      <c r="BX598" s="57"/>
      <c r="BY598" s="57"/>
      <c r="BZ598" s="57"/>
      <c r="CA598" s="57"/>
      <c r="CB598" s="57"/>
      <c r="CC598" s="57"/>
      <c r="CD598" s="57"/>
      <c r="CE598" s="57"/>
      <c r="CF598" s="57"/>
      <c r="CG598" s="57"/>
      <c r="CH598" s="57"/>
      <c r="CI598" s="57"/>
      <c r="CJ598" s="57"/>
      <c r="CK598" s="57"/>
      <c r="CL598" s="57"/>
      <c r="CM598" s="57"/>
      <c r="CN598" s="57"/>
      <c r="CO598" s="57"/>
      <c r="CP598" s="57"/>
      <c r="CQ598" s="57"/>
      <c r="CR598" s="57"/>
      <c r="CS598" s="57"/>
      <c r="CT598" s="57"/>
      <c r="CU598" s="57"/>
      <c r="CV598" s="57"/>
      <c r="CW598" s="57"/>
      <c r="CX598" s="57"/>
      <c r="CY598" s="57"/>
      <c r="CZ598" s="57"/>
      <c r="DA598" s="57"/>
      <c r="DB598" s="57"/>
      <c r="DC598" s="57"/>
      <c r="DD598" s="57"/>
      <c r="DE598" s="57"/>
      <c r="DF598" s="57"/>
      <c r="DG598" s="57"/>
      <c r="DH598" s="57"/>
      <c r="DI598" s="57"/>
      <c r="DJ598" s="57"/>
      <c r="DK598" s="57"/>
      <c r="DL598" s="57"/>
      <c r="DM598" s="57"/>
      <c r="DN598" s="57"/>
      <c r="DO598" s="57"/>
      <c r="DP598" s="57"/>
      <c r="DQ598" s="57"/>
      <c r="DR598" s="57"/>
      <c r="DS598" s="57"/>
      <c r="DT598" s="57"/>
      <c r="DU598" s="57"/>
      <c r="DV598" s="101"/>
      <c r="DW598" s="57"/>
      <c r="DX598" s="57"/>
      <c r="DY598" s="57"/>
      <c r="DZ598" s="57"/>
      <c r="EA598" s="57"/>
      <c r="EB598" s="57"/>
      <c r="EC598" s="57"/>
      <c r="ED598" s="57"/>
      <c r="EE598" s="57"/>
      <c r="EF598" s="57"/>
      <c r="EG598" s="57"/>
      <c r="EH598" s="57"/>
      <c r="EI598" s="57"/>
      <c r="EJ598" s="57"/>
      <c r="EK598" s="57"/>
      <c r="EL598" s="57"/>
      <c r="EM598" s="57"/>
      <c r="EN598" s="57"/>
      <c r="EO598" s="57"/>
      <c r="EP598" s="57"/>
      <c r="EQ598" s="101"/>
      <c r="ER598" s="557"/>
    </row>
    <row r="599" spans="1:148" ht="15" customHeight="1" x14ac:dyDescent="0.25">
      <c r="A599" s="625"/>
      <c r="B599" s="1343" t="str">
        <f t="shared" si="38"/>
        <v>Desk 71</v>
      </c>
      <c r="C599" s="1348" t="str">
        <f>IF(ISBLANK(TB!C257), "", TB!C257)</f>
        <v/>
      </c>
      <c r="D599" s="1348" t="str">
        <f>IF(ISBLANK(TB!D257), "", TB!D257)</f>
        <v/>
      </c>
      <c r="E599" s="1348" t="str">
        <f>IF(ISBLANK(TB!E257), "", TB!E257)</f>
        <v/>
      </c>
      <c r="F599" s="1348" t="str">
        <f>IF(ISBLANK(TB!F257), "", TB!F257)</f>
        <v/>
      </c>
      <c r="G599" s="57"/>
      <c r="H599" s="57"/>
      <c r="I599" s="57"/>
      <c r="J599" s="57"/>
      <c r="K599" s="57"/>
      <c r="L599" s="57"/>
      <c r="M599" s="57"/>
      <c r="N599" s="57"/>
      <c r="O599" s="57"/>
      <c r="P599" s="57"/>
      <c r="Q599" s="57"/>
      <c r="R599" s="57"/>
      <c r="S599" s="57"/>
      <c r="T599" s="57"/>
      <c r="U599" s="57"/>
      <c r="V599" s="57"/>
      <c r="W599" s="57"/>
      <c r="X599" s="57"/>
      <c r="Y599" s="57"/>
      <c r="Z599" s="57"/>
      <c r="AA599" s="57"/>
      <c r="AB599" s="57"/>
      <c r="AC599" s="57"/>
      <c r="AD599" s="57"/>
      <c r="AE599" s="57"/>
      <c r="AF599" s="57"/>
      <c r="AG599" s="57"/>
      <c r="AH599" s="57"/>
      <c r="AI599" s="57"/>
      <c r="AJ599" s="57"/>
      <c r="AK599" s="57"/>
      <c r="AL599" s="57"/>
      <c r="AM599" s="57"/>
      <c r="AN599" s="57"/>
      <c r="AO599" s="57"/>
      <c r="AP599" s="57"/>
      <c r="AQ599" s="57"/>
      <c r="AR599" s="57"/>
      <c r="AS599" s="57"/>
      <c r="AT599" s="57"/>
      <c r="AU599" s="57"/>
      <c r="AV599" s="57"/>
      <c r="AW599" s="57"/>
      <c r="AX599" s="57"/>
      <c r="AY599" s="57"/>
      <c r="AZ599" s="57"/>
      <c r="BA599" s="57"/>
      <c r="BB599" s="57"/>
      <c r="BC599" s="57"/>
      <c r="BD599" s="57"/>
      <c r="BE599" s="57"/>
      <c r="BF599" s="57"/>
      <c r="BG599" s="57"/>
      <c r="BH599" s="57"/>
      <c r="BI599" s="57"/>
      <c r="BJ599" s="57"/>
      <c r="BK599" s="57"/>
      <c r="BL599" s="57"/>
      <c r="BM599" s="57"/>
      <c r="BN599" s="57"/>
      <c r="BO599" s="57"/>
      <c r="BP599" s="57"/>
      <c r="BQ599" s="57"/>
      <c r="BR599" s="57"/>
      <c r="BS599" s="57"/>
      <c r="BT599" s="57"/>
      <c r="BU599" s="57"/>
      <c r="BV599" s="57"/>
      <c r="BW599" s="57"/>
      <c r="BX599" s="57"/>
      <c r="BY599" s="57"/>
      <c r="BZ599" s="57"/>
      <c r="CA599" s="57"/>
      <c r="CB599" s="57"/>
      <c r="CC599" s="57"/>
      <c r="CD599" s="57"/>
      <c r="CE599" s="57"/>
      <c r="CF599" s="57"/>
      <c r="CG599" s="57"/>
      <c r="CH599" s="57"/>
      <c r="CI599" s="57"/>
      <c r="CJ599" s="57"/>
      <c r="CK599" s="57"/>
      <c r="CL599" s="57"/>
      <c r="CM599" s="57"/>
      <c r="CN599" s="57"/>
      <c r="CO599" s="57"/>
      <c r="CP599" s="57"/>
      <c r="CQ599" s="57"/>
      <c r="CR599" s="57"/>
      <c r="CS599" s="57"/>
      <c r="CT599" s="57"/>
      <c r="CU599" s="57"/>
      <c r="CV599" s="57"/>
      <c r="CW599" s="57"/>
      <c r="CX599" s="57"/>
      <c r="CY599" s="57"/>
      <c r="CZ599" s="57"/>
      <c r="DA599" s="57"/>
      <c r="DB599" s="57"/>
      <c r="DC599" s="57"/>
      <c r="DD599" s="57"/>
      <c r="DE599" s="57"/>
      <c r="DF599" s="57"/>
      <c r="DG599" s="57"/>
      <c r="DH599" s="57"/>
      <c r="DI599" s="57"/>
      <c r="DJ599" s="57"/>
      <c r="DK599" s="57"/>
      <c r="DL599" s="57"/>
      <c r="DM599" s="57"/>
      <c r="DN599" s="57"/>
      <c r="DO599" s="57"/>
      <c r="DP599" s="57"/>
      <c r="DQ599" s="57"/>
      <c r="DR599" s="57"/>
      <c r="DS599" s="57"/>
      <c r="DT599" s="57"/>
      <c r="DU599" s="57"/>
      <c r="DV599" s="101"/>
      <c r="DW599" s="57"/>
      <c r="DX599" s="57"/>
      <c r="DY599" s="57"/>
      <c r="DZ599" s="57"/>
      <c r="EA599" s="57"/>
      <c r="EB599" s="57"/>
      <c r="EC599" s="57"/>
      <c r="ED599" s="57"/>
      <c r="EE599" s="57"/>
      <c r="EF599" s="57"/>
      <c r="EG599" s="57"/>
      <c r="EH599" s="57"/>
      <c r="EI599" s="57"/>
      <c r="EJ599" s="57"/>
      <c r="EK599" s="57"/>
      <c r="EL599" s="57"/>
      <c r="EM599" s="57"/>
      <c r="EN599" s="57"/>
      <c r="EO599" s="57"/>
      <c r="EP599" s="57"/>
      <c r="EQ599" s="101"/>
      <c r="ER599" s="557"/>
    </row>
    <row r="600" spans="1:148" ht="15" customHeight="1" x14ac:dyDescent="0.25">
      <c r="A600" s="625"/>
      <c r="B600" s="1343" t="str">
        <f t="shared" si="38"/>
        <v>Desk 72</v>
      </c>
      <c r="C600" s="1348" t="str">
        <f>IF(ISBLANK(TB!C258), "", TB!C258)</f>
        <v/>
      </c>
      <c r="D600" s="1348" t="str">
        <f>IF(ISBLANK(TB!D258), "", TB!D258)</f>
        <v/>
      </c>
      <c r="E600" s="1348" t="str">
        <f>IF(ISBLANK(TB!E258), "", TB!E258)</f>
        <v/>
      </c>
      <c r="F600" s="1348" t="str">
        <f>IF(ISBLANK(TB!F258), "", TB!F258)</f>
        <v/>
      </c>
      <c r="G600" s="57"/>
      <c r="H600" s="57"/>
      <c r="I600" s="57"/>
      <c r="J600" s="57"/>
      <c r="K600" s="57"/>
      <c r="L600" s="57"/>
      <c r="M600" s="57"/>
      <c r="N600" s="57"/>
      <c r="O600" s="57"/>
      <c r="P600" s="57"/>
      <c r="Q600" s="57"/>
      <c r="R600" s="57"/>
      <c r="S600" s="57"/>
      <c r="T600" s="57"/>
      <c r="U600" s="57"/>
      <c r="V600" s="57"/>
      <c r="W600" s="57"/>
      <c r="X600" s="57"/>
      <c r="Y600" s="57"/>
      <c r="Z600" s="57"/>
      <c r="AA600" s="57"/>
      <c r="AB600" s="57"/>
      <c r="AC600" s="57"/>
      <c r="AD600" s="57"/>
      <c r="AE600" s="57"/>
      <c r="AF600" s="57"/>
      <c r="AG600" s="57"/>
      <c r="AH600" s="57"/>
      <c r="AI600" s="57"/>
      <c r="AJ600" s="57"/>
      <c r="AK600" s="57"/>
      <c r="AL600" s="57"/>
      <c r="AM600" s="57"/>
      <c r="AN600" s="57"/>
      <c r="AO600" s="57"/>
      <c r="AP600" s="57"/>
      <c r="AQ600" s="57"/>
      <c r="AR600" s="57"/>
      <c r="AS600" s="57"/>
      <c r="AT600" s="57"/>
      <c r="AU600" s="57"/>
      <c r="AV600" s="57"/>
      <c r="AW600" s="57"/>
      <c r="AX600" s="57"/>
      <c r="AY600" s="57"/>
      <c r="AZ600" s="57"/>
      <c r="BA600" s="57"/>
      <c r="BB600" s="57"/>
      <c r="BC600" s="57"/>
      <c r="BD600" s="57"/>
      <c r="BE600" s="57"/>
      <c r="BF600" s="57"/>
      <c r="BG600" s="57"/>
      <c r="BH600" s="57"/>
      <c r="BI600" s="57"/>
      <c r="BJ600" s="57"/>
      <c r="BK600" s="57"/>
      <c r="BL600" s="57"/>
      <c r="BM600" s="57"/>
      <c r="BN600" s="57"/>
      <c r="BO600" s="57"/>
      <c r="BP600" s="57"/>
      <c r="BQ600" s="57"/>
      <c r="BR600" s="57"/>
      <c r="BS600" s="57"/>
      <c r="BT600" s="57"/>
      <c r="BU600" s="57"/>
      <c r="BV600" s="57"/>
      <c r="BW600" s="57"/>
      <c r="BX600" s="57"/>
      <c r="BY600" s="57"/>
      <c r="BZ600" s="57"/>
      <c r="CA600" s="57"/>
      <c r="CB600" s="57"/>
      <c r="CC600" s="57"/>
      <c r="CD600" s="57"/>
      <c r="CE600" s="57"/>
      <c r="CF600" s="57"/>
      <c r="CG600" s="57"/>
      <c r="CH600" s="57"/>
      <c r="CI600" s="57"/>
      <c r="CJ600" s="57"/>
      <c r="CK600" s="57"/>
      <c r="CL600" s="57"/>
      <c r="CM600" s="57"/>
      <c r="CN600" s="57"/>
      <c r="CO600" s="57"/>
      <c r="CP600" s="57"/>
      <c r="CQ600" s="57"/>
      <c r="CR600" s="57"/>
      <c r="CS600" s="57"/>
      <c r="CT600" s="57"/>
      <c r="CU600" s="57"/>
      <c r="CV600" s="57"/>
      <c r="CW600" s="57"/>
      <c r="CX600" s="57"/>
      <c r="CY600" s="57"/>
      <c r="CZ600" s="57"/>
      <c r="DA600" s="57"/>
      <c r="DB600" s="57"/>
      <c r="DC600" s="57"/>
      <c r="DD600" s="57"/>
      <c r="DE600" s="57"/>
      <c r="DF600" s="57"/>
      <c r="DG600" s="57"/>
      <c r="DH600" s="57"/>
      <c r="DI600" s="57"/>
      <c r="DJ600" s="57"/>
      <c r="DK600" s="57"/>
      <c r="DL600" s="57"/>
      <c r="DM600" s="57"/>
      <c r="DN600" s="57"/>
      <c r="DO600" s="57"/>
      <c r="DP600" s="57"/>
      <c r="DQ600" s="57"/>
      <c r="DR600" s="57"/>
      <c r="DS600" s="57"/>
      <c r="DT600" s="57"/>
      <c r="DU600" s="57"/>
      <c r="DV600" s="101"/>
      <c r="DW600" s="57"/>
      <c r="DX600" s="57"/>
      <c r="DY600" s="57"/>
      <c r="DZ600" s="57"/>
      <c r="EA600" s="57"/>
      <c r="EB600" s="57"/>
      <c r="EC600" s="57"/>
      <c r="ED600" s="57"/>
      <c r="EE600" s="57"/>
      <c r="EF600" s="57"/>
      <c r="EG600" s="57"/>
      <c r="EH600" s="57"/>
      <c r="EI600" s="57"/>
      <c r="EJ600" s="57"/>
      <c r="EK600" s="57"/>
      <c r="EL600" s="57"/>
      <c r="EM600" s="57"/>
      <c r="EN600" s="57"/>
      <c r="EO600" s="57"/>
      <c r="EP600" s="57"/>
      <c r="EQ600" s="101"/>
      <c r="ER600" s="557"/>
    </row>
    <row r="601" spans="1:148" ht="15" customHeight="1" x14ac:dyDescent="0.25">
      <c r="A601" s="625"/>
      <c r="B601" s="1343" t="str">
        <f t="shared" si="38"/>
        <v>Desk 73</v>
      </c>
      <c r="C601" s="1348" t="str">
        <f>IF(ISBLANK(TB!C259), "", TB!C259)</f>
        <v/>
      </c>
      <c r="D601" s="1348" t="str">
        <f>IF(ISBLANK(TB!D259), "", TB!D259)</f>
        <v/>
      </c>
      <c r="E601" s="1348" t="str">
        <f>IF(ISBLANK(TB!E259), "", TB!E259)</f>
        <v/>
      </c>
      <c r="F601" s="1348" t="str">
        <f>IF(ISBLANK(TB!F259), "", TB!F259)</f>
        <v/>
      </c>
      <c r="G601" s="57"/>
      <c r="H601" s="57"/>
      <c r="I601" s="57"/>
      <c r="J601" s="57"/>
      <c r="K601" s="57"/>
      <c r="L601" s="57"/>
      <c r="M601" s="57"/>
      <c r="N601" s="57"/>
      <c r="O601" s="57"/>
      <c r="P601" s="57"/>
      <c r="Q601" s="57"/>
      <c r="R601" s="57"/>
      <c r="S601" s="57"/>
      <c r="T601" s="57"/>
      <c r="U601" s="57"/>
      <c r="V601" s="57"/>
      <c r="W601" s="57"/>
      <c r="X601" s="57"/>
      <c r="Y601" s="57"/>
      <c r="Z601" s="57"/>
      <c r="AA601" s="57"/>
      <c r="AB601" s="57"/>
      <c r="AC601" s="57"/>
      <c r="AD601" s="57"/>
      <c r="AE601" s="57"/>
      <c r="AF601" s="57"/>
      <c r="AG601" s="57"/>
      <c r="AH601" s="57"/>
      <c r="AI601" s="57"/>
      <c r="AJ601" s="57"/>
      <c r="AK601" s="57"/>
      <c r="AL601" s="57"/>
      <c r="AM601" s="57"/>
      <c r="AN601" s="57"/>
      <c r="AO601" s="57"/>
      <c r="AP601" s="57"/>
      <c r="AQ601" s="57"/>
      <c r="AR601" s="57"/>
      <c r="AS601" s="57"/>
      <c r="AT601" s="57"/>
      <c r="AU601" s="57"/>
      <c r="AV601" s="57"/>
      <c r="AW601" s="57"/>
      <c r="AX601" s="57"/>
      <c r="AY601" s="57"/>
      <c r="AZ601" s="57"/>
      <c r="BA601" s="57"/>
      <c r="BB601" s="57"/>
      <c r="BC601" s="57"/>
      <c r="BD601" s="57"/>
      <c r="BE601" s="57"/>
      <c r="BF601" s="57"/>
      <c r="BG601" s="57"/>
      <c r="BH601" s="57"/>
      <c r="BI601" s="57"/>
      <c r="BJ601" s="57"/>
      <c r="BK601" s="57"/>
      <c r="BL601" s="57"/>
      <c r="BM601" s="57"/>
      <c r="BN601" s="57"/>
      <c r="BO601" s="57"/>
      <c r="BP601" s="57"/>
      <c r="BQ601" s="57"/>
      <c r="BR601" s="57"/>
      <c r="BS601" s="57"/>
      <c r="BT601" s="57"/>
      <c r="BU601" s="57"/>
      <c r="BV601" s="57"/>
      <c r="BW601" s="57"/>
      <c r="BX601" s="57"/>
      <c r="BY601" s="57"/>
      <c r="BZ601" s="57"/>
      <c r="CA601" s="57"/>
      <c r="CB601" s="57"/>
      <c r="CC601" s="57"/>
      <c r="CD601" s="57"/>
      <c r="CE601" s="57"/>
      <c r="CF601" s="57"/>
      <c r="CG601" s="57"/>
      <c r="CH601" s="57"/>
      <c r="CI601" s="57"/>
      <c r="CJ601" s="57"/>
      <c r="CK601" s="57"/>
      <c r="CL601" s="57"/>
      <c r="CM601" s="57"/>
      <c r="CN601" s="57"/>
      <c r="CO601" s="57"/>
      <c r="CP601" s="57"/>
      <c r="CQ601" s="57"/>
      <c r="CR601" s="57"/>
      <c r="CS601" s="57"/>
      <c r="CT601" s="57"/>
      <c r="CU601" s="57"/>
      <c r="CV601" s="57"/>
      <c r="CW601" s="57"/>
      <c r="CX601" s="57"/>
      <c r="CY601" s="57"/>
      <c r="CZ601" s="57"/>
      <c r="DA601" s="57"/>
      <c r="DB601" s="57"/>
      <c r="DC601" s="57"/>
      <c r="DD601" s="57"/>
      <c r="DE601" s="57"/>
      <c r="DF601" s="57"/>
      <c r="DG601" s="57"/>
      <c r="DH601" s="57"/>
      <c r="DI601" s="57"/>
      <c r="DJ601" s="57"/>
      <c r="DK601" s="57"/>
      <c r="DL601" s="57"/>
      <c r="DM601" s="57"/>
      <c r="DN601" s="57"/>
      <c r="DO601" s="57"/>
      <c r="DP601" s="57"/>
      <c r="DQ601" s="57"/>
      <c r="DR601" s="57"/>
      <c r="DS601" s="57"/>
      <c r="DT601" s="57"/>
      <c r="DU601" s="57"/>
      <c r="DV601" s="101"/>
      <c r="DW601" s="57"/>
      <c r="DX601" s="57"/>
      <c r="DY601" s="57"/>
      <c r="DZ601" s="57"/>
      <c r="EA601" s="57"/>
      <c r="EB601" s="57"/>
      <c r="EC601" s="57"/>
      <c r="ED601" s="57"/>
      <c r="EE601" s="57"/>
      <c r="EF601" s="57"/>
      <c r="EG601" s="57"/>
      <c r="EH601" s="57"/>
      <c r="EI601" s="57"/>
      <c r="EJ601" s="57"/>
      <c r="EK601" s="57"/>
      <c r="EL601" s="57"/>
      <c r="EM601" s="57"/>
      <c r="EN601" s="57"/>
      <c r="EO601" s="57"/>
      <c r="EP601" s="57"/>
      <c r="EQ601" s="101"/>
      <c r="ER601" s="557"/>
    </row>
    <row r="602" spans="1:148" ht="15" customHeight="1" x14ac:dyDescent="0.25">
      <c r="A602" s="625"/>
      <c r="B602" s="1343" t="str">
        <f t="shared" si="38"/>
        <v>Desk 74</v>
      </c>
      <c r="C602" s="1348" t="str">
        <f>IF(ISBLANK(TB!C260), "", TB!C260)</f>
        <v/>
      </c>
      <c r="D602" s="1348" t="str">
        <f>IF(ISBLANK(TB!D260), "", TB!D260)</f>
        <v/>
      </c>
      <c r="E602" s="1348" t="str">
        <f>IF(ISBLANK(TB!E260), "", TB!E260)</f>
        <v/>
      </c>
      <c r="F602" s="1348" t="str">
        <f>IF(ISBLANK(TB!F260), "", TB!F260)</f>
        <v/>
      </c>
      <c r="G602" s="57"/>
      <c r="H602" s="57"/>
      <c r="I602" s="57"/>
      <c r="J602" s="57"/>
      <c r="K602" s="57"/>
      <c r="L602" s="57"/>
      <c r="M602" s="57"/>
      <c r="N602" s="57"/>
      <c r="O602" s="57"/>
      <c r="P602" s="57"/>
      <c r="Q602" s="57"/>
      <c r="R602" s="57"/>
      <c r="S602" s="57"/>
      <c r="T602" s="57"/>
      <c r="U602" s="57"/>
      <c r="V602" s="57"/>
      <c r="W602" s="57"/>
      <c r="X602" s="57"/>
      <c r="Y602" s="57"/>
      <c r="Z602" s="57"/>
      <c r="AA602" s="57"/>
      <c r="AB602" s="57"/>
      <c r="AC602" s="57"/>
      <c r="AD602" s="57"/>
      <c r="AE602" s="57"/>
      <c r="AF602" s="57"/>
      <c r="AG602" s="57"/>
      <c r="AH602" s="57"/>
      <c r="AI602" s="57"/>
      <c r="AJ602" s="57"/>
      <c r="AK602" s="57"/>
      <c r="AL602" s="57"/>
      <c r="AM602" s="57"/>
      <c r="AN602" s="57"/>
      <c r="AO602" s="57"/>
      <c r="AP602" s="57"/>
      <c r="AQ602" s="57"/>
      <c r="AR602" s="57"/>
      <c r="AS602" s="57"/>
      <c r="AT602" s="57"/>
      <c r="AU602" s="57"/>
      <c r="AV602" s="57"/>
      <c r="AW602" s="57"/>
      <c r="AX602" s="57"/>
      <c r="AY602" s="57"/>
      <c r="AZ602" s="57"/>
      <c r="BA602" s="57"/>
      <c r="BB602" s="57"/>
      <c r="BC602" s="57"/>
      <c r="BD602" s="57"/>
      <c r="BE602" s="57"/>
      <c r="BF602" s="57"/>
      <c r="BG602" s="57"/>
      <c r="BH602" s="57"/>
      <c r="BI602" s="57"/>
      <c r="BJ602" s="57"/>
      <c r="BK602" s="57"/>
      <c r="BL602" s="57"/>
      <c r="BM602" s="57"/>
      <c r="BN602" s="57"/>
      <c r="BO602" s="57"/>
      <c r="BP602" s="57"/>
      <c r="BQ602" s="57"/>
      <c r="BR602" s="57"/>
      <c r="BS602" s="57"/>
      <c r="BT602" s="57"/>
      <c r="BU602" s="57"/>
      <c r="BV602" s="57"/>
      <c r="BW602" s="57"/>
      <c r="BX602" s="57"/>
      <c r="BY602" s="57"/>
      <c r="BZ602" s="57"/>
      <c r="CA602" s="57"/>
      <c r="CB602" s="57"/>
      <c r="CC602" s="57"/>
      <c r="CD602" s="57"/>
      <c r="CE602" s="57"/>
      <c r="CF602" s="57"/>
      <c r="CG602" s="57"/>
      <c r="CH602" s="57"/>
      <c r="CI602" s="57"/>
      <c r="CJ602" s="57"/>
      <c r="CK602" s="57"/>
      <c r="CL602" s="57"/>
      <c r="CM602" s="57"/>
      <c r="CN602" s="57"/>
      <c r="CO602" s="57"/>
      <c r="CP602" s="57"/>
      <c r="CQ602" s="57"/>
      <c r="CR602" s="57"/>
      <c r="CS602" s="57"/>
      <c r="CT602" s="57"/>
      <c r="CU602" s="57"/>
      <c r="CV602" s="57"/>
      <c r="CW602" s="57"/>
      <c r="CX602" s="57"/>
      <c r="CY602" s="57"/>
      <c r="CZ602" s="57"/>
      <c r="DA602" s="57"/>
      <c r="DB602" s="57"/>
      <c r="DC602" s="57"/>
      <c r="DD602" s="57"/>
      <c r="DE602" s="57"/>
      <c r="DF602" s="57"/>
      <c r="DG602" s="57"/>
      <c r="DH602" s="57"/>
      <c r="DI602" s="57"/>
      <c r="DJ602" s="57"/>
      <c r="DK602" s="57"/>
      <c r="DL602" s="57"/>
      <c r="DM602" s="57"/>
      <c r="DN602" s="57"/>
      <c r="DO602" s="57"/>
      <c r="DP602" s="57"/>
      <c r="DQ602" s="57"/>
      <c r="DR602" s="57"/>
      <c r="DS602" s="57"/>
      <c r="DT602" s="57"/>
      <c r="DU602" s="57"/>
      <c r="DV602" s="101"/>
      <c r="DW602" s="57"/>
      <c r="DX602" s="57"/>
      <c r="DY602" s="57"/>
      <c r="DZ602" s="57"/>
      <c r="EA602" s="57"/>
      <c r="EB602" s="57"/>
      <c r="EC602" s="57"/>
      <c r="ED602" s="57"/>
      <c r="EE602" s="57"/>
      <c r="EF602" s="57"/>
      <c r="EG602" s="57"/>
      <c r="EH602" s="57"/>
      <c r="EI602" s="57"/>
      <c r="EJ602" s="57"/>
      <c r="EK602" s="57"/>
      <c r="EL602" s="57"/>
      <c r="EM602" s="57"/>
      <c r="EN602" s="57"/>
      <c r="EO602" s="57"/>
      <c r="EP602" s="57"/>
      <c r="EQ602" s="101"/>
      <c r="ER602" s="557"/>
    </row>
    <row r="603" spans="1:148" ht="15" customHeight="1" x14ac:dyDescent="0.25">
      <c r="A603" s="625"/>
      <c r="B603" s="1343" t="str">
        <f t="shared" si="38"/>
        <v>Desk 75</v>
      </c>
      <c r="C603" s="1348" t="str">
        <f>IF(ISBLANK(TB!C261), "", TB!C261)</f>
        <v/>
      </c>
      <c r="D603" s="1348" t="str">
        <f>IF(ISBLANK(TB!D261), "", TB!D261)</f>
        <v/>
      </c>
      <c r="E603" s="1348" t="str">
        <f>IF(ISBLANK(TB!E261), "", TB!E261)</f>
        <v/>
      </c>
      <c r="F603" s="1348" t="str">
        <f>IF(ISBLANK(TB!F261), "", TB!F261)</f>
        <v/>
      </c>
      <c r="G603" s="57"/>
      <c r="H603" s="57"/>
      <c r="I603" s="57"/>
      <c r="J603" s="57"/>
      <c r="K603" s="57"/>
      <c r="L603" s="57"/>
      <c r="M603" s="57"/>
      <c r="N603" s="57"/>
      <c r="O603" s="57"/>
      <c r="P603" s="57"/>
      <c r="Q603" s="57"/>
      <c r="R603" s="57"/>
      <c r="S603" s="57"/>
      <c r="T603" s="57"/>
      <c r="U603" s="57"/>
      <c r="V603" s="57"/>
      <c r="W603" s="57"/>
      <c r="X603" s="57"/>
      <c r="Y603" s="57"/>
      <c r="Z603" s="57"/>
      <c r="AA603" s="57"/>
      <c r="AB603" s="57"/>
      <c r="AC603" s="57"/>
      <c r="AD603" s="57"/>
      <c r="AE603" s="57"/>
      <c r="AF603" s="57"/>
      <c r="AG603" s="57"/>
      <c r="AH603" s="57"/>
      <c r="AI603" s="57"/>
      <c r="AJ603" s="57"/>
      <c r="AK603" s="57"/>
      <c r="AL603" s="57"/>
      <c r="AM603" s="57"/>
      <c r="AN603" s="57"/>
      <c r="AO603" s="57"/>
      <c r="AP603" s="57"/>
      <c r="AQ603" s="57"/>
      <c r="AR603" s="57"/>
      <c r="AS603" s="57"/>
      <c r="AT603" s="57"/>
      <c r="AU603" s="57"/>
      <c r="AV603" s="57"/>
      <c r="AW603" s="57"/>
      <c r="AX603" s="57"/>
      <c r="AY603" s="57"/>
      <c r="AZ603" s="57"/>
      <c r="BA603" s="57"/>
      <c r="BB603" s="57"/>
      <c r="BC603" s="57"/>
      <c r="BD603" s="57"/>
      <c r="BE603" s="57"/>
      <c r="BF603" s="57"/>
      <c r="BG603" s="57"/>
      <c r="BH603" s="57"/>
      <c r="BI603" s="57"/>
      <c r="BJ603" s="57"/>
      <c r="BK603" s="57"/>
      <c r="BL603" s="57"/>
      <c r="BM603" s="57"/>
      <c r="BN603" s="57"/>
      <c r="BO603" s="57"/>
      <c r="BP603" s="57"/>
      <c r="BQ603" s="57"/>
      <c r="BR603" s="57"/>
      <c r="BS603" s="57"/>
      <c r="BT603" s="57"/>
      <c r="BU603" s="57"/>
      <c r="BV603" s="57"/>
      <c r="BW603" s="57"/>
      <c r="BX603" s="57"/>
      <c r="BY603" s="57"/>
      <c r="BZ603" s="57"/>
      <c r="CA603" s="57"/>
      <c r="CB603" s="57"/>
      <c r="CC603" s="57"/>
      <c r="CD603" s="57"/>
      <c r="CE603" s="57"/>
      <c r="CF603" s="57"/>
      <c r="CG603" s="57"/>
      <c r="CH603" s="57"/>
      <c r="CI603" s="57"/>
      <c r="CJ603" s="57"/>
      <c r="CK603" s="57"/>
      <c r="CL603" s="57"/>
      <c r="CM603" s="57"/>
      <c r="CN603" s="57"/>
      <c r="CO603" s="57"/>
      <c r="CP603" s="57"/>
      <c r="CQ603" s="57"/>
      <c r="CR603" s="57"/>
      <c r="CS603" s="57"/>
      <c r="CT603" s="57"/>
      <c r="CU603" s="57"/>
      <c r="CV603" s="57"/>
      <c r="CW603" s="57"/>
      <c r="CX603" s="57"/>
      <c r="CY603" s="57"/>
      <c r="CZ603" s="57"/>
      <c r="DA603" s="57"/>
      <c r="DB603" s="57"/>
      <c r="DC603" s="57"/>
      <c r="DD603" s="57"/>
      <c r="DE603" s="57"/>
      <c r="DF603" s="57"/>
      <c r="DG603" s="57"/>
      <c r="DH603" s="57"/>
      <c r="DI603" s="57"/>
      <c r="DJ603" s="57"/>
      <c r="DK603" s="57"/>
      <c r="DL603" s="57"/>
      <c r="DM603" s="57"/>
      <c r="DN603" s="57"/>
      <c r="DO603" s="57"/>
      <c r="DP603" s="57"/>
      <c r="DQ603" s="57"/>
      <c r="DR603" s="57"/>
      <c r="DS603" s="57"/>
      <c r="DT603" s="57"/>
      <c r="DU603" s="57"/>
      <c r="DV603" s="101"/>
      <c r="DW603" s="57"/>
      <c r="DX603" s="57"/>
      <c r="DY603" s="57"/>
      <c r="DZ603" s="57"/>
      <c r="EA603" s="57"/>
      <c r="EB603" s="57"/>
      <c r="EC603" s="57"/>
      <c r="ED603" s="57"/>
      <c r="EE603" s="57"/>
      <c r="EF603" s="57"/>
      <c r="EG603" s="57"/>
      <c r="EH603" s="57"/>
      <c r="EI603" s="57"/>
      <c r="EJ603" s="57"/>
      <c r="EK603" s="57"/>
      <c r="EL603" s="57"/>
      <c r="EM603" s="57"/>
      <c r="EN603" s="57"/>
      <c r="EO603" s="57"/>
      <c r="EP603" s="57"/>
      <c r="EQ603" s="101"/>
      <c r="ER603" s="557"/>
    </row>
    <row r="604" spans="1:148" ht="15" customHeight="1" x14ac:dyDescent="0.25">
      <c r="A604" s="625"/>
      <c r="B604" s="1343" t="str">
        <f t="shared" si="38"/>
        <v>Desk 76</v>
      </c>
      <c r="C604" s="1348" t="str">
        <f>IF(ISBLANK(TB!C262), "", TB!C262)</f>
        <v/>
      </c>
      <c r="D604" s="1348" t="str">
        <f>IF(ISBLANK(TB!D262), "", TB!D262)</f>
        <v/>
      </c>
      <c r="E604" s="1348" t="str">
        <f>IF(ISBLANK(TB!E262), "", TB!E262)</f>
        <v/>
      </c>
      <c r="F604" s="1348" t="str">
        <f>IF(ISBLANK(TB!F262), "", TB!F262)</f>
        <v/>
      </c>
      <c r="G604" s="57"/>
      <c r="H604" s="57"/>
      <c r="I604" s="57"/>
      <c r="J604" s="57"/>
      <c r="K604" s="57"/>
      <c r="L604" s="57"/>
      <c r="M604" s="57"/>
      <c r="N604" s="57"/>
      <c r="O604" s="57"/>
      <c r="P604" s="57"/>
      <c r="Q604" s="57"/>
      <c r="R604" s="57"/>
      <c r="S604" s="57"/>
      <c r="T604" s="57"/>
      <c r="U604" s="57"/>
      <c r="V604" s="57"/>
      <c r="W604" s="57"/>
      <c r="X604" s="57"/>
      <c r="Y604" s="57"/>
      <c r="Z604" s="57"/>
      <c r="AA604" s="57"/>
      <c r="AB604" s="57"/>
      <c r="AC604" s="57"/>
      <c r="AD604" s="57"/>
      <c r="AE604" s="57"/>
      <c r="AF604" s="57"/>
      <c r="AG604" s="57"/>
      <c r="AH604" s="57"/>
      <c r="AI604" s="57"/>
      <c r="AJ604" s="57"/>
      <c r="AK604" s="57"/>
      <c r="AL604" s="57"/>
      <c r="AM604" s="57"/>
      <c r="AN604" s="57"/>
      <c r="AO604" s="57"/>
      <c r="AP604" s="57"/>
      <c r="AQ604" s="57"/>
      <c r="AR604" s="57"/>
      <c r="AS604" s="57"/>
      <c r="AT604" s="57"/>
      <c r="AU604" s="57"/>
      <c r="AV604" s="57"/>
      <c r="AW604" s="57"/>
      <c r="AX604" s="57"/>
      <c r="AY604" s="57"/>
      <c r="AZ604" s="57"/>
      <c r="BA604" s="57"/>
      <c r="BB604" s="57"/>
      <c r="BC604" s="57"/>
      <c r="BD604" s="57"/>
      <c r="BE604" s="57"/>
      <c r="BF604" s="57"/>
      <c r="BG604" s="57"/>
      <c r="BH604" s="57"/>
      <c r="BI604" s="57"/>
      <c r="BJ604" s="57"/>
      <c r="BK604" s="57"/>
      <c r="BL604" s="57"/>
      <c r="BM604" s="57"/>
      <c r="BN604" s="57"/>
      <c r="BO604" s="57"/>
      <c r="BP604" s="57"/>
      <c r="BQ604" s="57"/>
      <c r="BR604" s="57"/>
      <c r="BS604" s="57"/>
      <c r="BT604" s="57"/>
      <c r="BU604" s="57"/>
      <c r="BV604" s="57"/>
      <c r="BW604" s="57"/>
      <c r="BX604" s="57"/>
      <c r="BY604" s="57"/>
      <c r="BZ604" s="57"/>
      <c r="CA604" s="57"/>
      <c r="CB604" s="57"/>
      <c r="CC604" s="57"/>
      <c r="CD604" s="57"/>
      <c r="CE604" s="57"/>
      <c r="CF604" s="57"/>
      <c r="CG604" s="57"/>
      <c r="CH604" s="57"/>
      <c r="CI604" s="57"/>
      <c r="CJ604" s="57"/>
      <c r="CK604" s="57"/>
      <c r="CL604" s="57"/>
      <c r="CM604" s="57"/>
      <c r="CN604" s="57"/>
      <c r="CO604" s="57"/>
      <c r="CP604" s="57"/>
      <c r="CQ604" s="57"/>
      <c r="CR604" s="57"/>
      <c r="CS604" s="57"/>
      <c r="CT604" s="57"/>
      <c r="CU604" s="57"/>
      <c r="CV604" s="57"/>
      <c r="CW604" s="57"/>
      <c r="CX604" s="57"/>
      <c r="CY604" s="57"/>
      <c r="CZ604" s="57"/>
      <c r="DA604" s="57"/>
      <c r="DB604" s="57"/>
      <c r="DC604" s="57"/>
      <c r="DD604" s="57"/>
      <c r="DE604" s="57"/>
      <c r="DF604" s="57"/>
      <c r="DG604" s="57"/>
      <c r="DH604" s="57"/>
      <c r="DI604" s="57"/>
      <c r="DJ604" s="57"/>
      <c r="DK604" s="57"/>
      <c r="DL604" s="57"/>
      <c r="DM604" s="57"/>
      <c r="DN604" s="57"/>
      <c r="DO604" s="57"/>
      <c r="DP604" s="57"/>
      <c r="DQ604" s="57"/>
      <c r="DR604" s="57"/>
      <c r="DS604" s="57"/>
      <c r="DT604" s="57"/>
      <c r="DU604" s="57"/>
      <c r="DV604" s="101"/>
      <c r="DW604" s="57"/>
      <c r="DX604" s="57"/>
      <c r="DY604" s="57"/>
      <c r="DZ604" s="57"/>
      <c r="EA604" s="57"/>
      <c r="EB604" s="57"/>
      <c r="EC604" s="57"/>
      <c r="ED604" s="57"/>
      <c r="EE604" s="57"/>
      <c r="EF604" s="57"/>
      <c r="EG604" s="57"/>
      <c r="EH604" s="57"/>
      <c r="EI604" s="57"/>
      <c r="EJ604" s="57"/>
      <c r="EK604" s="57"/>
      <c r="EL604" s="57"/>
      <c r="EM604" s="57"/>
      <c r="EN604" s="57"/>
      <c r="EO604" s="57"/>
      <c r="EP604" s="57"/>
      <c r="EQ604" s="101"/>
      <c r="ER604" s="557"/>
    </row>
    <row r="605" spans="1:148" ht="15" customHeight="1" x14ac:dyDescent="0.25">
      <c r="A605" s="625"/>
      <c r="B605" s="1343" t="str">
        <f t="shared" si="38"/>
        <v>Desk 77</v>
      </c>
      <c r="C605" s="1348" t="str">
        <f>IF(ISBLANK(TB!C263), "", TB!C263)</f>
        <v/>
      </c>
      <c r="D605" s="1348" t="str">
        <f>IF(ISBLANK(TB!D263), "", TB!D263)</f>
        <v/>
      </c>
      <c r="E605" s="1348" t="str">
        <f>IF(ISBLANK(TB!E263), "", TB!E263)</f>
        <v/>
      </c>
      <c r="F605" s="1348" t="str">
        <f>IF(ISBLANK(TB!F263), "", TB!F263)</f>
        <v/>
      </c>
      <c r="G605" s="57"/>
      <c r="H605" s="57"/>
      <c r="I605" s="57"/>
      <c r="J605" s="57"/>
      <c r="K605" s="57"/>
      <c r="L605" s="57"/>
      <c r="M605" s="57"/>
      <c r="N605" s="57"/>
      <c r="O605" s="57"/>
      <c r="P605" s="57"/>
      <c r="Q605" s="57"/>
      <c r="R605" s="57"/>
      <c r="S605" s="57"/>
      <c r="T605" s="57"/>
      <c r="U605" s="57"/>
      <c r="V605" s="57"/>
      <c r="W605" s="57"/>
      <c r="X605" s="57"/>
      <c r="Y605" s="57"/>
      <c r="Z605" s="57"/>
      <c r="AA605" s="57"/>
      <c r="AB605" s="57"/>
      <c r="AC605" s="57"/>
      <c r="AD605" s="57"/>
      <c r="AE605" s="57"/>
      <c r="AF605" s="57"/>
      <c r="AG605" s="57"/>
      <c r="AH605" s="57"/>
      <c r="AI605" s="57"/>
      <c r="AJ605" s="57"/>
      <c r="AK605" s="57"/>
      <c r="AL605" s="57"/>
      <c r="AM605" s="57"/>
      <c r="AN605" s="57"/>
      <c r="AO605" s="57"/>
      <c r="AP605" s="57"/>
      <c r="AQ605" s="57"/>
      <c r="AR605" s="57"/>
      <c r="AS605" s="57"/>
      <c r="AT605" s="57"/>
      <c r="AU605" s="57"/>
      <c r="AV605" s="57"/>
      <c r="AW605" s="57"/>
      <c r="AX605" s="57"/>
      <c r="AY605" s="57"/>
      <c r="AZ605" s="57"/>
      <c r="BA605" s="57"/>
      <c r="BB605" s="57"/>
      <c r="BC605" s="57"/>
      <c r="BD605" s="57"/>
      <c r="BE605" s="57"/>
      <c r="BF605" s="57"/>
      <c r="BG605" s="57"/>
      <c r="BH605" s="57"/>
      <c r="BI605" s="57"/>
      <c r="BJ605" s="57"/>
      <c r="BK605" s="57"/>
      <c r="BL605" s="57"/>
      <c r="BM605" s="57"/>
      <c r="BN605" s="57"/>
      <c r="BO605" s="57"/>
      <c r="BP605" s="57"/>
      <c r="BQ605" s="57"/>
      <c r="BR605" s="57"/>
      <c r="BS605" s="57"/>
      <c r="BT605" s="57"/>
      <c r="BU605" s="57"/>
      <c r="BV605" s="57"/>
      <c r="BW605" s="57"/>
      <c r="BX605" s="57"/>
      <c r="BY605" s="57"/>
      <c r="BZ605" s="57"/>
      <c r="CA605" s="57"/>
      <c r="CB605" s="57"/>
      <c r="CC605" s="57"/>
      <c r="CD605" s="57"/>
      <c r="CE605" s="57"/>
      <c r="CF605" s="57"/>
      <c r="CG605" s="57"/>
      <c r="CH605" s="57"/>
      <c r="CI605" s="57"/>
      <c r="CJ605" s="57"/>
      <c r="CK605" s="57"/>
      <c r="CL605" s="57"/>
      <c r="CM605" s="57"/>
      <c r="CN605" s="57"/>
      <c r="CO605" s="57"/>
      <c r="CP605" s="57"/>
      <c r="CQ605" s="57"/>
      <c r="CR605" s="57"/>
      <c r="CS605" s="57"/>
      <c r="CT605" s="57"/>
      <c r="CU605" s="57"/>
      <c r="CV605" s="57"/>
      <c r="CW605" s="57"/>
      <c r="CX605" s="57"/>
      <c r="CY605" s="57"/>
      <c r="CZ605" s="57"/>
      <c r="DA605" s="57"/>
      <c r="DB605" s="57"/>
      <c r="DC605" s="57"/>
      <c r="DD605" s="57"/>
      <c r="DE605" s="57"/>
      <c r="DF605" s="57"/>
      <c r="DG605" s="57"/>
      <c r="DH605" s="57"/>
      <c r="DI605" s="57"/>
      <c r="DJ605" s="57"/>
      <c r="DK605" s="57"/>
      <c r="DL605" s="57"/>
      <c r="DM605" s="57"/>
      <c r="DN605" s="57"/>
      <c r="DO605" s="57"/>
      <c r="DP605" s="57"/>
      <c r="DQ605" s="57"/>
      <c r="DR605" s="57"/>
      <c r="DS605" s="57"/>
      <c r="DT605" s="57"/>
      <c r="DU605" s="57"/>
      <c r="DV605" s="101"/>
      <c r="DW605" s="57"/>
      <c r="DX605" s="57"/>
      <c r="DY605" s="57"/>
      <c r="DZ605" s="57"/>
      <c r="EA605" s="57"/>
      <c r="EB605" s="57"/>
      <c r="EC605" s="57"/>
      <c r="ED605" s="57"/>
      <c r="EE605" s="57"/>
      <c r="EF605" s="57"/>
      <c r="EG605" s="57"/>
      <c r="EH605" s="57"/>
      <c r="EI605" s="57"/>
      <c r="EJ605" s="57"/>
      <c r="EK605" s="57"/>
      <c r="EL605" s="57"/>
      <c r="EM605" s="57"/>
      <c r="EN605" s="57"/>
      <c r="EO605" s="57"/>
      <c r="EP605" s="57"/>
      <c r="EQ605" s="101"/>
      <c r="ER605" s="557"/>
    </row>
    <row r="606" spans="1:148" ht="15" customHeight="1" x14ac:dyDescent="0.25">
      <c r="A606" s="625"/>
      <c r="B606" s="1343" t="str">
        <f t="shared" si="38"/>
        <v>Desk 78</v>
      </c>
      <c r="C606" s="1348" t="str">
        <f>IF(ISBLANK(TB!C264), "", TB!C264)</f>
        <v/>
      </c>
      <c r="D606" s="1348" t="str">
        <f>IF(ISBLANK(TB!D264), "", TB!D264)</f>
        <v/>
      </c>
      <c r="E606" s="1348" t="str">
        <f>IF(ISBLANK(TB!E264), "", TB!E264)</f>
        <v/>
      </c>
      <c r="F606" s="1348" t="str">
        <f>IF(ISBLANK(TB!F264), "", TB!F264)</f>
        <v/>
      </c>
      <c r="G606" s="57"/>
      <c r="H606" s="57"/>
      <c r="I606" s="57"/>
      <c r="J606" s="57"/>
      <c r="K606" s="57"/>
      <c r="L606" s="57"/>
      <c r="M606" s="57"/>
      <c r="N606" s="57"/>
      <c r="O606" s="57"/>
      <c r="P606" s="57"/>
      <c r="Q606" s="57"/>
      <c r="R606" s="57"/>
      <c r="S606" s="57"/>
      <c r="T606" s="57"/>
      <c r="U606" s="57"/>
      <c r="V606" s="57"/>
      <c r="W606" s="57"/>
      <c r="X606" s="57"/>
      <c r="Y606" s="57"/>
      <c r="Z606" s="57"/>
      <c r="AA606" s="57"/>
      <c r="AB606" s="57"/>
      <c r="AC606" s="57"/>
      <c r="AD606" s="57"/>
      <c r="AE606" s="57"/>
      <c r="AF606" s="57"/>
      <c r="AG606" s="57"/>
      <c r="AH606" s="57"/>
      <c r="AI606" s="57"/>
      <c r="AJ606" s="57"/>
      <c r="AK606" s="57"/>
      <c r="AL606" s="57"/>
      <c r="AM606" s="57"/>
      <c r="AN606" s="57"/>
      <c r="AO606" s="57"/>
      <c r="AP606" s="57"/>
      <c r="AQ606" s="57"/>
      <c r="AR606" s="57"/>
      <c r="AS606" s="57"/>
      <c r="AT606" s="57"/>
      <c r="AU606" s="57"/>
      <c r="AV606" s="57"/>
      <c r="AW606" s="57"/>
      <c r="AX606" s="57"/>
      <c r="AY606" s="57"/>
      <c r="AZ606" s="57"/>
      <c r="BA606" s="57"/>
      <c r="BB606" s="57"/>
      <c r="BC606" s="57"/>
      <c r="BD606" s="57"/>
      <c r="BE606" s="57"/>
      <c r="BF606" s="57"/>
      <c r="BG606" s="57"/>
      <c r="BH606" s="57"/>
      <c r="BI606" s="57"/>
      <c r="BJ606" s="57"/>
      <c r="BK606" s="57"/>
      <c r="BL606" s="57"/>
      <c r="BM606" s="57"/>
      <c r="BN606" s="57"/>
      <c r="BO606" s="57"/>
      <c r="BP606" s="57"/>
      <c r="BQ606" s="57"/>
      <c r="BR606" s="57"/>
      <c r="BS606" s="57"/>
      <c r="BT606" s="57"/>
      <c r="BU606" s="57"/>
      <c r="BV606" s="57"/>
      <c r="BW606" s="57"/>
      <c r="BX606" s="57"/>
      <c r="BY606" s="57"/>
      <c r="BZ606" s="57"/>
      <c r="CA606" s="57"/>
      <c r="CB606" s="57"/>
      <c r="CC606" s="57"/>
      <c r="CD606" s="57"/>
      <c r="CE606" s="57"/>
      <c r="CF606" s="57"/>
      <c r="CG606" s="57"/>
      <c r="CH606" s="57"/>
      <c r="CI606" s="57"/>
      <c r="CJ606" s="57"/>
      <c r="CK606" s="57"/>
      <c r="CL606" s="57"/>
      <c r="CM606" s="57"/>
      <c r="CN606" s="57"/>
      <c r="CO606" s="57"/>
      <c r="CP606" s="57"/>
      <c r="CQ606" s="57"/>
      <c r="CR606" s="57"/>
      <c r="CS606" s="57"/>
      <c r="CT606" s="57"/>
      <c r="CU606" s="57"/>
      <c r="CV606" s="57"/>
      <c r="CW606" s="57"/>
      <c r="CX606" s="57"/>
      <c r="CY606" s="57"/>
      <c r="CZ606" s="57"/>
      <c r="DA606" s="57"/>
      <c r="DB606" s="57"/>
      <c r="DC606" s="57"/>
      <c r="DD606" s="57"/>
      <c r="DE606" s="57"/>
      <c r="DF606" s="57"/>
      <c r="DG606" s="57"/>
      <c r="DH606" s="57"/>
      <c r="DI606" s="57"/>
      <c r="DJ606" s="57"/>
      <c r="DK606" s="57"/>
      <c r="DL606" s="57"/>
      <c r="DM606" s="57"/>
      <c r="DN606" s="57"/>
      <c r="DO606" s="57"/>
      <c r="DP606" s="57"/>
      <c r="DQ606" s="57"/>
      <c r="DR606" s="57"/>
      <c r="DS606" s="57"/>
      <c r="DT606" s="57"/>
      <c r="DU606" s="57"/>
      <c r="DV606" s="101"/>
      <c r="DW606" s="57"/>
      <c r="DX606" s="57"/>
      <c r="DY606" s="57"/>
      <c r="DZ606" s="57"/>
      <c r="EA606" s="57"/>
      <c r="EB606" s="57"/>
      <c r="EC606" s="57"/>
      <c r="ED606" s="57"/>
      <c r="EE606" s="57"/>
      <c r="EF606" s="57"/>
      <c r="EG606" s="57"/>
      <c r="EH606" s="57"/>
      <c r="EI606" s="57"/>
      <c r="EJ606" s="57"/>
      <c r="EK606" s="57"/>
      <c r="EL606" s="57"/>
      <c r="EM606" s="57"/>
      <c r="EN606" s="57"/>
      <c r="EO606" s="57"/>
      <c r="EP606" s="57"/>
      <c r="EQ606" s="101"/>
      <c r="ER606" s="557"/>
    </row>
    <row r="607" spans="1:148" ht="15" customHeight="1" x14ac:dyDescent="0.25">
      <c r="A607" s="625"/>
      <c r="B607" s="1343" t="str">
        <f t="shared" si="38"/>
        <v>Desk 79</v>
      </c>
      <c r="C607" s="1348" t="str">
        <f>IF(ISBLANK(TB!C265), "", TB!C265)</f>
        <v/>
      </c>
      <c r="D607" s="1348" t="str">
        <f>IF(ISBLANK(TB!D265), "", TB!D265)</f>
        <v/>
      </c>
      <c r="E607" s="1348" t="str">
        <f>IF(ISBLANK(TB!E265), "", TB!E265)</f>
        <v/>
      </c>
      <c r="F607" s="1348" t="str">
        <f>IF(ISBLANK(TB!F265), "", TB!F265)</f>
        <v/>
      </c>
      <c r="G607" s="57"/>
      <c r="H607" s="57"/>
      <c r="I607" s="57"/>
      <c r="J607" s="57"/>
      <c r="K607" s="57"/>
      <c r="L607" s="57"/>
      <c r="M607" s="57"/>
      <c r="N607" s="57"/>
      <c r="O607" s="57"/>
      <c r="P607" s="57"/>
      <c r="Q607" s="57"/>
      <c r="R607" s="57"/>
      <c r="S607" s="57"/>
      <c r="T607" s="57"/>
      <c r="U607" s="57"/>
      <c r="V607" s="57"/>
      <c r="W607" s="57"/>
      <c r="X607" s="57"/>
      <c r="Y607" s="57"/>
      <c r="Z607" s="57"/>
      <c r="AA607" s="57"/>
      <c r="AB607" s="57"/>
      <c r="AC607" s="57"/>
      <c r="AD607" s="57"/>
      <c r="AE607" s="57"/>
      <c r="AF607" s="57"/>
      <c r="AG607" s="57"/>
      <c r="AH607" s="57"/>
      <c r="AI607" s="57"/>
      <c r="AJ607" s="57"/>
      <c r="AK607" s="57"/>
      <c r="AL607" s="57"/>
      <c r="AM607" s="57"/>
      <c r="AN607" s="57"/>
      <c r="AO607" s="57"/>
      <c r="AP607" s="57"/>
      <c r="AQ607" s="57"/>
      <c r="AR607" s="57"/>
      <c r="AS607" s="57"/>
      <c r="AT607" s="57"/>
      <c r="AU607" s="57"/>
      <c r="AV607" s="57"/>
      <c r="AW607" s="57"/>
      <c r="AX607" s="57"/>
      <c r="AY607" s="57"/>
      <c r="AZ607" s="57"/>
      <c r="BA607" s="57"/>
      <c r="BB607" s="57"/>
      <c r="BC607" s="57"/>
      <c r="BD607" s="57"/>
      <c r="BE607" s="57"/>
      <c r="BF607" s="57"/>
      <c r="BG607" s="57"/>
      <c r="BH607" s="57"/>
      <c r="BI607" s="57"/>
      <c r="BJ607" s="57"/>
      <c r="BK607" s="57"/>
      <c r="BL607" s="57"/>
      <c r="BM607" s="57"/>
      <c r="BN607" s="57"/>
      <c r="BO607" s="57"/>
      <c r="BP607" s="57"/>
      <c r="BQ607" s="57"/>
      <c r="BR607" s="57"/>
      <c r="BS607" s="57"/>
      <c r="BT607" s="57"/>
      <c r="BU607" s="57"/>
      <c r="BV607" s="57"/>
      <c r="BW607" s="57"/>
      <c r="BX607" s="57"/>
      <c r="BY607" s="57"/>
      <c r="BZ607" s="57"/>
      <c r="CA607" s="57"/>
      <c r="CB607" s="57"/>
      <c r="CC607" s="57"/>
      <c r="CD607" s="57"/>
      <c r="CE607" s="57"/>
      <c r="CF607" s="57"/>
      <c r="CG607" s="57"/>
      <c r="CH607" s="57"/>
      <c r="CI607" s="57"/>
      <c r="CJ607" s="57"/>
      <c r="CK607" s="57"/>
      <c r="CL607" s="57"/>
      <c r="CM607" s="57"/>
      <c r="CN607" s="57"/>
      <c r="CO607" s="57"/>
      <c r="CP607" s="57"/>
      <c r="CQ607" s="57"/>
      <c r="CR607" s="57"/>
      <c r="CS607" s="57"/>
      <c r="CT607" s="57"/>
      <c r="CU607" s="57"/>
      <c r="CV607" s="57"/>
      <c r="CW607" s="57"/>
      <c r="CX607" s="57"/>
      <c r="CY607" s="57"/>
      <c r="CZ607" s="57"/>
      <c r="DA607" s="57"/>
      <c r="DB607" s="57"/>
      <c r="DC607" s="57"/>
      <c r="DD607" s="57"/>
      <c r="DE607" s="57"/>
      <c r="DF607" s="57"/>
      <c r="DG607" s="57"/>
      <c r="DH607" s="57"/>
      <c r="DI607" s="57"/>
      <c r="DJ607" s="57"/>
      <c r="DK607" s="57"/>
      <c r="DL607" s="57"/>
      <c r="DM607" s="57"/>
      <c r="DN607" s="57"/>
      <c r="DO607" s="57"/>
      <c r="DP607" s="57"/>
      <c r="DQ607" s="57"/>
      <c r="DR607" s="57"/>
      <c r="DS607" s="57"/>
      <c r="DT607" s="57"/>
      <c r="DU607" s="57"/>
      <c r="DV607" s="101"/>
      <c r="DW607" s="57"/>
      <c r="DX607" s="57"/>
      <c r="DY607" s="57"/>
      <c r="DZ607" s="57"/>
      <c r="EA607" s="57"/>
      <c r="EB607" s="57"/>
      <c r="EC607" s="57"/>
      <c r="ED607" s="57"/>
      <c r="EE607" s="57"/>
      <c r="EF607" s="57"/>
      <c r="EG607" s="57"/>
      <c r="EH607" s="57"/>
      <c r="EI607" s="57"/>
      <c r="EJ607" s="57"/>
      <c r="EK607" s="57"/>
      <c r="EL607" s="57"/>
      <c r="EM607" s="57"/>
      <c r="EN607" s="57"/>
      <c r="EO607" s="57"/>
      <c r="EP607" s="57"/>
      <c r="EQ607" s="101"/>
      <c r="ER607" s="557"/>
    </row>
    <row r="608" spans="1:148" ht="15" customHeight="1" x14ac:dyDescent="0.25">
      <c r="A608" s="625"/>
      <c r="B608" s="1343" t="str">
        <f t="shared" si="38"/>
        <v>Desk 80</v>
      </c>
      <c r="C608" s="1348" t="str">
        <f>IF(ISBLANK(TB!C266), "", TB!C266)</f>
        <v/>
      </c>
      <c r="D608" s="1348" t="str">
        <f>IF(ISBLANK(TB!D266), "", TB!D266)</f>
        <v/>
      </c>
      <c r="E608" s="1348" t="str">
        <f>IF(ISBLANK(TB!E266), "", TB!E266)</f>
        <v/>
      </c>
      <c r="F608" s="1348" t="str">
        <f>IF(ISBLANK(TB!F266), "", TB!F266)</f>
        <v/>
      </c>
      <c r="G608" s="57"/>
      <c r="H608" s="57"/>
      <c r="I608" s="57"/>
      <c r="J608" s="57"/>
      <c r="K608" s="57"/>
      <c r="L608" s="57"/>
      <c r="M608" s="57"/>
      <c r="N608" s="57"/>
      <c r="O608" s="57"/>
      <c r="P608" s="57"/>
      <c r="Q608" s="57"/>
      <c r="R608" s="57"/>
      <c r="S608" s="57"/>
      <c r="T608" s="57"/>
      <c r="U608" s="57"/>
      <c r="V608" s="57"/>
      <c r="W608" s="57"/>
      <c r="X608" s="57"/>
      <c r="Y608" s="57"/>
      <c r="Z608" s="57"/>
      <c r="AA608" s="57"/>
      <c r="AB608" s="57"/>
      <c r="AC608" s="57"/>
      <c r="AD608" s="57"/>
      <c r="AE608" s="57"/>
      <c r="AF608" s="57"/>
      <c r="AG608" s="57"/>
      <c r="AH608" s="57"/>
      <c r="AI608" s="57"/>
      <c r="AJ608" s="57"/>
      <c r="AK608" s="57"/>
      <c r="AL608" s="57"/>
      <c r="AM608" s="57"/>
      <c r="AN608" s="57"/>
      <c r="AO608" s="57"/>
      <c r="AP608" s="57"/>
      <c r="AQ608" s="57"/>
      <c r="AR608" s="57"/>
      <c r="AS608" s="57"/>
      <c r="AT608" s="57"/>
      <c r="AU608" s="57"/>
      <c r="AV608" s="57"/>
      <c r="AW608" s="57"/>
      <c r="AX608" s="57"/>
      <c r="AY608" s="57"/>
      <c r="AZ608" s="57"/>
      <c r="BA608" s="57"/>
      <c r="BB608" s="57"/>
      <c r="BC608" s="57"/>
      <c r="BD608" s="57"/>
      <c r="BE608" s="57"/>
      <c r="BF608" s="57"/>
      <c r="BG608" s="57"/>
      <c r="BH608" s="57"/>
      <c r="BI608" s="57"/>
      <c r="BJ608" s="57"/>
      <c r="BK608" s="57"/>
      <c r="BL608" s="57"/>
      <c r="BM608" s="57"/>
      <c r="BN608" s="57"/>
      <c r="BO608" s="57"/>
      <c r="BP608" s="57"/>
      <c r="BQ608" s="57"/>
      <c r="BR608" s="57"/>
      <c r="BS608" s="57"/>
      <c r="BT608" s="57"/>
      <c r="BU608" s="57"/>
      <c r="BV608" s="57"/>
      <c r="BW608" s="57"/>
      <c r="BX608" s="57"/>
      <c r="BY608" s="57"/>
      <c r="BZ608" s="57"/>
      <c r="CA608" s="57"/>
      <c r="CB608" s="57"/>
      <c r="CC608" s="57"/>
      <c r="CD608" s="57"/>
      <c r="CE608" s="57"/>
      <c r="CF608" s="57"/>
      <c r="CG608" s="57"/>
      <c r="CH608" s="57"/>
      <c r="CI608" s="57"/>
      <c r="CJ608" s="57"/>
      <c r="CK608" s="57"/>
      <c r="CL608" s="57"/>
      <c r="CM608" s="57"/>
      <c r="CN608" s="57"/>
      <c r="CO608" s="57"/>
      <c r="CP608" s="57"/>
      <c r="CQ608" s="57"/>
      <c r="CR608" s="57"/>
      <c r="CS608" s="57"/>
      <c r="CT608" s="57"/>
      <c r="CU608" s="57"/>
      <c r="CV608" s="57"/>
      <c r="CW608" s="57"/>
      <c r="CX608" s="57"/>
      <c r="CY608" s="57"/>
      <c r="CZ608" s="57"/>
      <c r="DA608" s="57"/>
      <c r="DB608" s="57"/>
      <c r="DC608" s="57"/>
      <c r="DD608" s="57"/>
      <c r="DE608" s="57"/>
      <c r="DF608" s="57"/>
      <c r="DG608" s="57"/>
      <c r="DH608" s="57"/>
      <c r="DI608" s="57"/>
      <c r="DJ608" s="57"/>
      <c r="DK608" s="57"/>
      <c r="DL608" s="57"/>
      <c r="DM608" s="57"/>
      <c r="DN608" s="57"/>
      <c r="DO608" s="57"/>
      <c r="DP608" s="57"/>
      <c r="DQ608" s="57"/>
      <c r="DR608" s="57"/>
      <c r="DS608" s="57"/>
      <c r="DT608" s="57"/>
      <c r="DU608" s="57"/>
      <c r="DV608" s="101"/>
      <c r="DW608" s="57"/>
      <c r="DX608" s="57"/>
      <c r="DY608" s="57"/>
      <c r="DZ608" s="57"/>
      <c r="EA608" s="57"/>
      <c r="EB608" s="57"/>
      <c r="EC608" s="57"/>
      <c r="ED608" s="57"/>
      <c r="EE608" s="57"/>
      <c r="EF608" s="57"/>
      <c r="EG608" s="57"/>
      <c r="EH608" s="57"/>
      <c r="EI608" s="57"/>
      <c r="EJ608" s="57"/>
      <c r="EK608" s="57"/>
      <c r="EL608" s="57"/>
      <c r="EM608" s="57"/>
      <c r="EN608" s="57"/>
      <c r="EO608" s="57"/>
      <c r="EP608" s="57"/>
      <c r="EQ608" s="101"/>
      <c r="ER608" s="557"/>
    </row>
    <row r="609" spans="1:148" ht="15" customHeight="1" x14ac:dyDescent="0.25">
      <c r="A609" s="625"/>
      <c r="B609" s="1343" t="str">
        <f t="shared" si="38"/>
        <v>Desk 81</v>
      </c>
      <c r="C609" s="1348" t="str">
        <f>IF(ISBLANK(TB!C267), "", TB!C267)</f>
        <v/>
      </c>
      <c r="D609" s="1348" t="str">
        <f>IF(ISBLANK(TB!D267), "", TB!D267)</f>
        <v/>
      </c>
      <c r="E609" s="1348" t="str">
        <f>IF(ISBLANK(TB!E267), "", TB!E267)</f>
        <v/>
      </c>
      <c r="F609" s="1348" t="str">
        <f>IF(ISBLANK(TB!F267), "", TB!F267)</f>
        <v/>
      </c>
      <c r="G609" s="57"/>
      <c r="H609" s="57"/>
      <c r="I609" s="57"/>
      <c r="J609" s="57"/>
      <c r="K609" s="57"/>
      <c r="L609" s="57"/>
      <c r="M609" s="57"/>
      <c r="N609" s="57"/>
      <c r="O609" s="57"/>
      <c r="P609" s="57"/>
      <c r="Q609" s="57"/>
      <c r="R609" s="57"/>
      <c r="S609" s="57"/>
      <c r="T609" s="57"/>
      <c r="U609" s="57"/>
      <c r="V609" s="57"/>
      <c r="W609" s="57"/>
      <c r="X609" s="57"/>
      <c r="Y609" s="57"/>
      <c r="Z609" s="57"/>
      <c r="AA609" s="57"/>
      <c r="AB609" s="57"/>
      <c r="AC609" s="57"/>
      <c r="AD609" s="57"/>
      <c r="AE609" s="57"/>
      <c r="AF609" s="57"/>
      <c r="AG609" s="57"/>
      <c r="AH609" s="57"/>
      <c r="AI609" s="57"/>
      <c r="AJ609" s="57"/>
      <c r="AK609" s="57"/>
      <c r="AL609" s="57"/>
      <c r="AM609" s="57"/>
      <c r="AN609" s="57"/>
      <c r="AO609" s="57"/>
      <c r="AP609" s="57"/>
      <c r="AQ609" s="57"/>
      <c r="AR609" s="57"/>
      <c r="AS609" s="57"/>
      <c r="AT609" s="57"/>
      <c r="AU609" s="57"/>
      <c r="AV609" s="57"/>
      <c r="AW609" s="57"/>
      <c r="AX609" s="57"/>
      <c r="AY609" s="57"/>
      <c r="AZ609" s="57"/>
      <c r="BA609" s="57"/>
      <c r="BB609" s="57"/>
      <c r="BC609" s="57"/>
      <c r="BD609" s="57"/>
      <c r="BE609" s="57"/>
      <c r="BF609" s="57"/>
      <c r="BG609" s="57"/>
      <c r="BH609" s="57"/>
      <c r="BI609" s="57"/>
      <c r="BJ609" s="57"/>
      <c r="BK609" s="57"/>
      <c r="BL609" s="57"/>
      <c r="BM609" s="57"/>
      <c r="BN609" s="57"/>
      <c r="BO609" s="57"/>
      <c r="BP609" s="57"/>
      <c r="BQ609" s="57"/>
      <c r="BR609" s="57"/>
      <c r="BS609" s="57"/>
      <c r="BT609" s="57"/>
      <c r="BU609" s="57"/>
      <c r="BV609" s="57"/>
      <c r="BW609" s="57"/>
      <c r="BX609" s="57"/>
      <c r="BY609" s="57"/>
      <c r="BZ609" s="57"/>
      <c r="CA609" s="57"/>
      <c r="CB609" s="57"/>
      <c r="CC609" s="57"/>
      <c r="CD609" s="57"/>
      <c r="CE609" s="57"/>
      <c r="CF609" s="57"/>
      <c r="CG609" s="57"/>
      <c r="CH609" s="57"/>
      <c r="CI609" s="57"/>
      <c r="CJ609" s="57"/>
      <c r="CK609" s="57"/>
      <c r="CL609" s="57"/>
      <c r="CM609" s="57"/>
      <c r="CN609" s="57"/>
      <c r="CO609" s="57"/>
      <c r="CP609" s="57"/>
      <c r="CQ609" s="57"/>
      <c r="CR609" s="57"/>
      <c r="CS609" s="57"/>
      <c r="CT609" s="57"/>
      <c r="CU609" s="57"/>
      <c r="CV609" s="57"/>
      <c r="CW609" s="57"/>
      <c r="CX609" s="57"/>
      <c r="CY609" s="57"/>
      <c r="CZ609" s="57"/>
      <c r="DA609" s="57"/>
      <c r="DB609" s="57"/>
      <c r="DC609" s="57"/>
      <c r="DD609" s="57"/>
      <c r="DE609" s="57"/>
      <c r="DF609" s="57"/>
      <c r="DG609" s="57"/>
      <c r="DH609" s="57"/>
      <c r="DI609" s="57"/>
      <c r="DJ609" s="57"/>
      <c r="DK609" s="57"/>
      <c r="DL609" s="57"/>
      <c r="DM609" s="57"/>
      <c r="DN609" s="57"/>
      <c r="DO609" s="57"/>
      <c r="DP609" s="57"/>
      <c r="DQ609" s="57"/>
      <c r="DR609" s="57"/>
      <c r="DS609" s="57"/>
      <c r="DT609" s="57"/>
      <c r="DU609" s="57"/>
      <c r="DV609" s="101"/>
      <c r="DW609" s="57"/>
      <c r="DX609" s="57"/>
      <c r="DY609" s="57"/>
      <c r="DZ609" s="57"/>
      <c r="EA609" s="57"/>
      <c r="EB609" s="57"/>
      <c r="EC609" s="57"/>
      <c r="ED609" s="57"/>
      <c r="EE609" s="57"/>
      <c r="EF609" s="57"/>
      <c r="EG609" s="57"/>
      <c r="EH609" s="57"/>
      <c r="EI609" s="57"/>
      <c r="EJ609" s="57"/>
      <c r="EK609" s="57"/>
      <c r="EL609" s="57"/>
      <c r="EM609" s="57"/>
      <c r="EN609" s="57"/>
      <c r="EO609" s="57"/>
      <c r="EP609" s="57"/>
      <c r="EQ609" s="101"/>
      <c r="ER609" s="557"/>
    </row>
    <row r="610" spans="1:148" ht="15" customHeight="1" x14ac:dyDescent="0.25">
      <c r="A610" s="625"/>
      <c r="B610" s="1343" t="str">
        <f t="shared" si="38"/>
        <v>Desk 82</v>
      </c>
      <c r="C610" s="1348" t="str">
        <f>IF(ISBLANK(TB!C268), "", TB!C268)</f>
        <v/>
      </c>
      <c r="D610" s="1348" t="str">
        <f>IF(ISBLANK(TB!D268), "", TB!D268)</f>
        <v/>
      </c>
      <c r="E610" s="1348" t="str">
        <f>IF(ISBLANK(TB!E268), "", TB!E268)</f>
        <v/>
      </c>
      <c r="F610" s="1348" t="str">
        <f>IF(ISBLANK(TB!F268), "", TB!F268)</f>
        <v/>
      </c>
      <c r="G610" s="57"/>
      <c r="H610" s="57"/>
      <c r="I610" s="57"/>
      <c r="J610" s="57"/>
      <c r="K610" s="57"/>
      <c r="L610" s="57"/>
      <c r="M610" s="57"/>
      <c r="N610" s="57"/>
      <c r="O610" s="57"/>
      <c r="P610" s="57"/>
      <c r="Q610" s="57"/>
      <c r="R610" s="57"/>
      <c r="S610" s="57"/>
      <c r="T610" s="57"/>
      <c r="U610" s="57"/>
      <c r="V610" s="57"/>
      <c r="W610" s="57"/>
      <c r="X610" s="57"/>
      <c r="Y610" s="57"/>
      <c r="Z610" s="57"/>
      <c r="AA610" s="57"/>
      <c r="AB610" s="57"/>
      <c r="AC610" s="57"/>
      <c r="AD610" s="57"/>
      <c r="AE610" s="57"/>
      <c r="AF610" s="57"/>
      <c r="AG610" s="57"/>
      <c r="AH610" s="57"/>
      <c r="AI610" s="57"/>
      <c r="AJ610" s="57"/>
      <c r="AK610" s="57"/>
      <c r="AL610" s="57"/>
      <c r="AM610" s="57"/>
      <c r="AN610" s="57"/>
      <c r="AO610" s="57"/>
      <c r="AP610" s="57"/>
      <c r="AQ610" s="57"/>
      <c r="AR610" s="57"/>
      <c r="AS610" s="57"/>
      <c r="AT610" s="57"/>
      <c r="AU610" s="57"/>
      <c r="AV610" s="57"/>
      <c r="AW610" s="57"/>
      <c r="AX610" s="57"/>
      <c r="AY610" s="57"/>
      <c r="AZ610" s="57"/>
      <c r="BA610" s="57"/>
      <c r="BB610" s="57"/>
      <c r="BC610" s="57"/>
      <c r="BD610" s="57"/>
      <c r="BE610" s="57"/>
      <c r="BF610" s="57"/>
      <c r="BG610" s="57"/>
      <c r="BH610" s="57"/>
      <c r="BI610" s="57"/>
      <c r="BJ610" s="57"/>
      <c r="BK610" s="57"/>
      <c r="BL610" s="57"/>
      <c r="BM610" s="57"/>
      <c r="BN610" s="57"/>
      <c r="BO610" s="57"/>
      <c r="BP610" s="57"/>
      <c r="BQ610" s="57"/>
      <c r="BR610" s="57"/>
      <c r="BS610" s="57"/>
      <c r="BT610" s="57"/>
      <c r="BU610" s="57"/>
      <c r="BV610" s="57"/>
      <c r="BW610" s="57"/>
      <c r="BX610" s="57"/>
      <c r="BY610" s="57"/>
      <c r="BZ610" s="57"/>
      <c r="CA610" s="57"/>
      <c r="CB610" s="57"/>
      <c r="CC610" s="57"/>
      <c r="CD610" s="57"/>
      <c r="CE610" s="57"/>
      <c r="CF610" s="57"/>
      <c r="CG610" s="57"/>
      <c r="CH610" s="57"/>
      <c r="CI610" s="57"/>
      <c r="CJ610" s="57"/>
      <c r="CK610" s="57"/>
      <c r="CL610" s="57"/>
      <c r="CM610" s="57"/>
      <c r="CN610" s="57"/>
      <c r="CO610" s="57"/>
      <c r="CP610" s="57"/>
      <c r="CQ610" s="57"/>
      <c r="CR610" s="57"/>
      <c r="CS610" s="57"/>
      <c r="CT610" s="57"/>
      <c r="CU610" s="57"/>
      <c r="CV610" s="57"/>
      <c r="CW610" s="57"/>
      <c r="CX610" s="57"/>
      <c r="CY610" s="57"/>
      <c r="CZ610" s="57"/>
      <c r="DA610" s="57"/>
      <c r="DB610" s="57"/>
      <c r="DC610" s="57"/>
      <c r="DD610" s="57"/>
      <c r="DE610" s="57"/>
      <c r="DF610" s="57"/>
      <c r="DG610" s="57"/>
      <c r="DH610" s="57"/>
      <c r="DI610" s="57"/>
      <c r="DJ610" s="57"/>
      <c r="DK610" s="57"/>
      <c r="DL610" s="57"/>
      <c r="DM610" s="57"/>
      <c r="DN610" s="57"/>
      <c r="DO610" s="57"/>
      <c r="DP610" s="57"/>
      <c r="DQ610" s="57"/>
      <c r="DR610" s="57"/>
      <c r="DS610" s="57"/>
      <c r="DT610" s="57"/>
      <c r="DU610" s="57"/>
      <c r="DV610" s="101"/>
      <c r="DW610" s="57"/>
      <c r="DX610" s="57"/>
      <c r="DY610" s="57"/>
      <c r="DZ610" s="57"/>
      <c r="EA610" s="57"/>
      <c r="EB610" s="57"/>
      <c r="EC610" s="57"/>
      <c r="ED610" s="57"/>
      <c r="EE610" s="57"/>
      <c r="EF610" s="57"/>
      <c r="EG610" s="57"/>
      <c r="EH610" s="57"/>
      <c r="EI610" s="57"/>
      <c r="EJ610" s="57"/>
      <c r="EK610" s="57"/>
      <c r="EL610" s="57"/>
      <c r="EM610" s="57"/>
      <c r="EN610" s="57"/>
      <c r="EO610" s="57"/>
      <c r="EP610" s="57"/>
      <c r="EQ610" s="101"/>
      <c r="ER610" s="557"/>
    </row>
    <row r="611" spans="1:148" ht="15" customHeight="1" x14ac:dyDescent="0.25">
      <c r="A611" s="625"/>
      <c r="B611" s="1343" t="str">
        <f t="shared" si="38"/>
        <v>Desk 83</v>
      </c>
      <c r="C611" s="1348" t="str">
        <f>IF(ISBLANK(TB!C269), "", TB!C269)</f>
        <v/>
      </c>
      <c r="D611" s="1348" t="str">
        <f>IF(ISBLANK(TB!D269), "", TB!D269)</f>
        <v/>
      </c>
      <c r="E611" s="1348" t="str">
        <f>IF(ISBLANK(TB!E269), "", TB!E269)</f>
        <v/>
      </c>
      <c r="F611" s="1348" t="str">
        <f>IF(ISBLANK(TB!F269), "", TB!F269)</f>
        <v/>
      </c>
      <c r="G611" s="57"/>
      <c r="H611" s="57"/>
      <c r="I611" s="57"/>
      <c r="J611" s="57"/>
      <c r="K611" s="57"/>
      <c r="L611" s="57"/>
      <c r="M611" s="57"/>
      <c r="N611" s="57"/>
      <c r="O611" s="57"/>
      <c r="P611" s="57"/>
      <c r="Q611" s="57"/>
      <c r="R611" s="57"/>
      <c r="S611" s="57"/>
      <c r="T611" s="57"/>
      <c r="U611" s="57"/>
      <c r="V611" s="57"/>
      <c r="W611" s="57"/>
      <c r="X611" s="57"/>
      <c r="Y611" s="57"/>
      <c r="Z611" s="57"/>
      <c r="AA611" s="57"/>
      <c r="AB611" s="57"/>
      <c r="AC611" s="57"/>
      <c r="AD611" s="57"/>
      <c r="AE611" s="57"/>
      <c r="AF611" s="57"/>
      <c r="AG611" s="57"/>
      <c r="AH611" s="57"/>
      <c r="AI611" s="57"/>
      <c r="AJ611" s="57"/>
      <c r="AK611" s="57"/>
      <c r="AL611" s="57"/>
      <c r="AM611" s="57"/>
      <c r="AN611" s="57"/>
      <c r="AO611" s="57"/>
      <c r="AP611" s="57"/>
      <c r="AQ611" s="57"/>
      <c r="AR611" s="57"/>
      <c r="AS611" s="57"/>
      <c r="AT611" s="57"/>
      <c r="AU611" s="57"/>
      <c r="AV611" s="57"/>
      <c r="AW611" s="57"/>
      <c r="AX611" s="57"/>
      <c r="AY611" s="57"/>
      <c r="AZ611" s="57"/>
      <c r="BA611" s="57"/>
      <c r="BB611" s="57"/>
      <c r="BC611" s="57"/>
      <c r="BD611" s="57"/>
      <c r="BE611" s="57"/>
      <c r="BF611" s="57"/>
      <c r="BG611" s="57"/>
      <c r="BH611" s="57"/>
      <c r="BI611" s="57"/>
      <c r="BJ611" s="57"/>
      <c r="BK611" s="57"/>
      <c r="BL611" s="57"/>
      <c r="BM611" s="57"/>
      <c r="BN611" s="57"/>
      <c r="BO611" s="57"/>
      <c r="BP611" s="57"/>
      <c r="BQ611" s="57"/>
      <c r="BR611" s="57"/>
      <c r="BS611" s="57"/>
      <c r="BT611" s="57"/>
      <c r="BU611" s="57"/>
      <c r="BV611" s="57"/>
      <c r="BW611" s="57"/>
      <c r="BX611" s="57"/>
      <c r="BY611" s="57"/>
      <c r="BZ611" s="57"/>
      <c r="CA611" s="57"/>
      <c r="CB611" s="57"/>
      <c r="CC611" s="57"/>
      <c r="CD611" s="57"/>
      <c r="CE611" s="57"/>
      <c r="CF611" s="57"/>
      <c r="CG611" s="57"/>
      <c r="CH611" s="57"/>
      <c r="CI611" s="57"/>
      <c r="CJ611" s="57"/>
      <c r="CK611" s="57"/>
      <c r="CL611" s="57"/>
      <c r="CM611" s="57"/>
      <c r="CN611" s="57"/>
      <c r="CO611" s="57"/>
      <c r="CP611" s="57"/>
      <c r="CQ611" s="57"/>
      <c r="CR611" s="57"/>
      <c r="CS611" s="57"/>
      <c r="CT611" s="57"/>
      <c r="CU611" s="57"/>
      <c r="CV611" s="57"/>
      <c r="CW611" s="57"/>
      <c r="CX611" s="57"/>
      <c r="CY611" s="57"/>
      <c r="CZ611" s="57"/>
      <c r="DA611" s="57"/>
      <c r="DB611" s="57"/>
      <c r="DC611" s="57"/>
      <c r="DD611" s="57"/>
      <c r="DE611" s="57"/>
      <c r="DF611" s="57"/>
      <c r="DG611" s="57"/>
      <c r="DH611" s="57"/>
      <c r="DI611" s="57"/>
      <c r="DJ611" s="57"/>
      <c r="DK611" s="57"/>
      <c r="DL611" s="57"/>
      <c r="DM611" s="57"/>
      <c r="DN611" s="57"/>
      <c r="DO611" s="57"/>
      <c r="DP611" s="57"/>
      <c r="DQ611" s="57"/>
      <c r="DR611" s="57"/>
      <c r="DS611" s="57"/>
      <c r="DT611" s="57"/>
      <c r="DU611" s="57"/>
      <c r="DV611" s="101"/>
      <c r="DW611" s="57"/>
      <c r="DX611" s="57"/>
      <c r="DY611" s="57"/>
      <c r="DZ611" s="57"/>
      <c r="EA611" s="57"/>
      <c r="EB611" s="57"/>
      <c r="EC611" s="57"/>
      <c r="ED611" s="57"/>
      <c r="EE611" s="57"/>
      <c r="EF611" s="57"/>
      <c r="EG611" s="57"/>
      <c r="EH611" s="57"/>
      <c r="EI611" s="57"/>
      <c r="EJ611" s="57"/>
      <c r="EK611" s="57"/>
      <c r="EL611" s="57"/>
      <c r="EM611" s="57"/>
      <c r="EN611" s="57"/>
      <c r="EO611" s="57"/>
      <c r="EP611" s="57"/>
      <c r="EQ611" s="101"/>
      <c r="ER611" s="557"/>
    </row>
    <row r="612" spans="1:148" ht="15" customHeight="1" x14ac:dyDescent="0.25">
      <c r="A612" s="625"/>
      <c r="B612" s="1343" t="str">
        <f t="shared" si="38"/>
        <v>Desk 84</v>
      </c>
      <c r="C612" s="1348" t="str">
        <f>IF(ISBLANK(TB!C270), "", TB!C270)</f>
        <v/>
      </c>
      <c r="D612" s="1348" t="str">
        <f>IF(ISBLANK(TB!D270), "", TB!D270)</f>
        <v/>
      </c>
      <c r="E612" s="1348" t="str">
        <f>IF(ISBLANK(TB!E270), "", TB!E270)</f>
        <v/>
      </c>
      <c r="F612" s="1348" t="str">
        <f>IF(ISBLANK(TB!F270), "", TB!F270)</f>
        <v/>
      </c>
      <c r="G612" s="57"/>
      <c r="H612" s="57"/>
      <c r="I612" s="57"/>
      <c r="J612" s="57"/>
      <c r="K612" s="57"/>
      <c r="L612" s="57"/>
      <c r="M612" s="57"/>
      <c r="N612" s="57"/>
      <c r="O612" s="57"/>
      <c r="P612" s="57"/>
      <c r="Q612" s="57"/>
      <c r="R612" s="57"/>
      <c r="S612" s="57"/>
      <c r="T612" s="57"/>
      <c r="U612" s="57"/>
      <c r="V612" s="57"/>
      <c r="W612" s="57"/>
      <c r="X612" s="57"/>
      <c r="Y612" s="57"/>
      <c r="Z612" s="57"/>
      <c r="AA612" s="57"/>
      <c r="AB612" s="57"/>
      <c r="AC612" s="57"/>
      <c r="AD612" s="57"/>
      <c r="AE612" s="57"/>
      <c r="AF612" s="57"/>
      <c r="AG612" s="57"/>
      <c r="AH612" s="57"/>
      <c r="AI612" s="57"/>
      <c r="AJ612" s="57"/>
      <c r="AK612" s="57"/>
      <c r="AL612" s="57"/>
      <c r="AM612" s="57"/>
      <c r="AN612" s="57"/>
      <c r="AO612" s="57"/>
      <c r="AP612" s="57"/>
      <c r="AQ612" s="57"/>
      <c r="AR612" s="57"/>
      <c r="AS612" s="57"/>
      <c r="AT612" s="57"/>
      <c r="AU612" s="57"/>
      <c r="AV612" s="57"/>
      <c r="AW612" s="57"/>
      <c r="AX612" s="57"/>
      <c r="AY612" s="57"/>
      <c r="AZ612" s="57"/>
      <c r="BA612" s="57"/>
      <c r="BB612" s="57"/>
      <c r="BC612" s="57"/>
      <c r="BD612" s="57"/>
      <c r="BE612" s="57"/>
      <c r="BF612" s="57"/>
      <c r="BG612" s="57"/>
      <c r="BH612" s="57"/>
      <c r="BI612" s="57"/>
      <c r="BJ612" s="57"/>
      <c r="BK612" s="57"/>
      <c r="BL612" s="57"/>
      <c r="BM612" s="57"/>
      <c r="BN612" s="57"/>
      <c r="BO612" s="57"/>
      <c r="BP612" s="57"/>
      <c r="BQ612" s="57"/>
      <c r="BR612" s="57"/>
      <c r="BS612" s="57"/>
      <c r="BT612" s="57"/>
      <c r="BU612" s="57"/>
      <c r="BV612" s="57"/>
      <c r="BW612" s="57"/>
      <c r="BX612" s="57"/>
      <c r="BY612" s="57"/>
      <c r="BZ612" s="57"/>
      <c r="CA612" s="57"/>
      <c r="CB612" s="57"/>
      <c r="CC612" s="57"/>
      <c r="CD612" s="57"/>
      <c r="CE612" s="57"/>
      <c r="CF612" s="57"/>
      <c r="CG612" s="57"/>
      <c r="CH612" s="57"/>
      <c r="CI612" s="57"/>
      <c r="CJ612" s="57"/>
      <c r="CK612" s="57"/>
      <c r="CL612" s="57"/>
      <c r="CM612" s="57"/>
      <c r="CN612" s="57"/>
      <c r="CO612" s="57"/>
      <c r="CP612" s="57"/>
      <c r="CQ612" s="57"/>
      <c r="CR612" s="57"/>
      <c r="CS612" s="57"/>
      <c r="CT612" s="57"/>
      <c r="CU612" s="57"/>
      <c r="CV612" s="57"/>
      <c r="CW612" s="57"/>
      <c r="CX612" s="57"/>
      <c r="CY612" s="57"/>
      <c r="CZ612" s="57"/>
      <c r="DA612" s="57"/>
      <c r="DB612" s="57"/>
      <c r="DC612" s="57"/>
      <c r="DD612" s="57"/>
      <c r="DE612" s="57"/>
      <c r="DF612" s="57"/>
      <c r="DG612" s="57"/>
      <c r="DH612" s="57"/>
      <c r="DI612" s="57"/>
      <c r="DJ612" s="57"/>
      <c r="DK612" s="57"/>
      <c r="DL612" s="57"/>
      <c r="DM612" s="57"/>
      <c r="DN612" s="57"/>
      <c r="DO612" s="57"/>
      <c r="DP612" s="57"/>
      <c r="DQ612" s="57"/>
      <c r="DR612" s="57"/>
      <c r="DS612" s="57"/>
      <c r="DT612" s="57"/>
      <c r="DU612" s="57"/>
      <c r="DV612" s="101"/>
      <c r="DW612" s="57"/>
      <c r="DX612" s="57"/>
      <c r="DY612" s="57"/>
      <c r="DZ612" s="57"/>
      <c r="EA612" s="57"/>
      <c r="EB612" s="57"/>
      <c r="EC612" s="57"/>
      <c r="ED612" s="57"/>
      <c r="EE612" s="57"/>
      <c r="EF612" s="57"/>
      <c r="EG612" s="57"/>
      <c r="EH612" s="57"/>
      <c r="EI612" s="57"/>
      <c r="EJ612" s="57"/>
      <c r="EK612" s="57"/>
      <c r="EL612" s="57"/>
      <c r="EM612" s="57"/>
      <c r="EN612" s="57"/>
      <c r="EO612" s="57"/>
      <c r="EP612" s="57"/>
      <c r="EQ612" s="101"/>
      <c r="ER612" s="557"/>
    </row>
    <row r="613" spans="1:148" ht="15" customHeight="1" x14ac:dyDescent="0.25">
      <c r="A613" s="625"/>
      <c r="B613" s="1343" t="str">
        <f t="shared" si="38"/>
        <v>Desk 85</v>
      </c>
      <c r="C613" s="1348" t="str">
        <f>IF(ISBLANK(TB!C271), "", TB!C271)</f>
        <v/>
      </c>
      <c r="D613" s="1348" t="str">
        <f>IF(ISBLANK(TB!D271), "", TB!D271)</f>
        <v/>
      </c>
      <c r="E613" s="1348" t="str">
        <f>IF(ISBLANK(TB!E271), "", TB!E271)</f>
        <v/>
      </c>
      <c r="F613" s="1348" t="str">
        <f>IF(ISBLANK(TB!F271), "", TB!F271)</f>
        <v/>
      </c>
      <c r="G613" s="57"/>
      <c r="H613" s="57"/>
      <c r="I613" s="57"/>
      <c r="J613" s="57"/>
      <c r="K613" s="57"/>
      <c r="L613" s="57"/>
      <c r="M613" s="57"/>
      <c r="N613" s="57"/>
      <c r="O613" s="57"/>
      <c r="P613" s="57"/>
      <c r="Q613" s="57"/>
      <c r="R613" s="57"/>
      <c r="S613" s="57"/>
      <c r="T613" s="57"/>
      <c r="U613" s="57"/>
      <c r="V613" s="57"/>
      <c r="W613" s="57"/>
      <c r="X613" s="57"/>
      <c r="Y613" s="57"/>
      <c r="Z613" s="57"/>
      <c r="AA613" s="57"/>
      <c r="AB613" s="57"/>
      <c r="AC613" s="57"/>
      <c r="AD613" s="57"/>
      <c r="AE613" s="57"/>
      <c r="AF613" s="57"/>
      <c r="AG613" s="57"/>
      <c r="AH613" s="57"/>
      <c r="AI613" s="57"/>
      <c r="AJ613" s="57"/>
      <c r="AK613" s="57"/>
      <c r="AL613" s="57"/>
      <c r="AM613" s="57"/>
      <c r="AN613" s="57"/>
      <c r="AO613" s="57"/>
      <c r="AP613" s="57"/>
      <c r="AQ613" s="57"/>
      <c r="AR613" s="57"/>
      <c r="AS613" s="57"/>
      <c r="AT613" s="57"/>
      <c r="AU613" s="57"/>
      <c r="AV613" s="57"/>
      <c r="AW613" s="57"/>
      <c r="AX613" s="57"/>
      <c r="AY613" s="57"/>
      <c r="AZ613" s="57"/>
      <c r="BA613" s="57"/>
      <c r="BB613" s="57"/>
      <c r="BC613" s="57"/>
      <c r="BD613" s="57"/>
      <c r="BE613" s="57"/>
      <c r="BF613" s="57"/>
      <c r="BG613" s="57"/>
      <c r="BH613" s="57"/>
      <c r="BI613" s="57"/>
      <c r="BJ613" s="57"/>
      <c r="BK613" s="57"/>
      <c r="BL613" s="57"/>
      <c r="BM613" s="57"/>
      <c r="BN613" s="57"/>
      <c r="BO613" s="57"/>
      <c r="BP613" s="57"/>
      <c r="BQ613" s="57"/>
      <c r="BR613" s="57"/>
      <c r="BS613" s="57"/>
      <c r="BT613" s="57"/>
      <c r="BU613" s="57"/>
      <c r="BV613" s="57"/>
      <c r="BW613" s="57"/>
      <c r="BX613" s="57"/>
      <c r="BY613" s="57"/>
      <c r="BZ613" s="57"/>
      <c r="CA613" s="57"/>
      <c r="CB613" s="57"/>
      <c r="CC613" s="57"/>
      <c r="CD613" s="57"/>
      <c r="CE613" s="57"/>
      <c r="CF613" s="57"/>
      <c r="CG613" s="57"/>
      <c r="CH613" s="57"/>
      <c r="CI613" s="57"/>
      <c r="CJ613" s="57"/>
      <c r="CK613" s="57"/>
      <c r="CL613" s="57"/>
      <c r="CM613" s="57"/>
      <c r="CN613" s="57"/>
      <c r="CO613" s="57"/>
      <c r="CP613" s="57"/>
      <c r="CQ613" s="57"/>
      <c r="CR613" s="57"/>
      <c r="CS613" s="57"/>
      <c r="CT613" s="57"/>
      <c r="CU613" s="57"/>
      <c r="CV613" s="57"/>
      <c r="CW613" s="57"/>
      <c r="CX613" s="57"/>
      <c r="CY613" s="57"/>
      <c r="CZ613" s="57"/>
      <c r="DA613" s="57"/>
      <c r="DB613" s="57"/>
      <c r="DC613" s="57"/>
      <c r="DD613" s="57"/>
      <c r="DE613" s="57"/>
      <c r="DF613" s="57"/>
      <c r="DG613" s="57"/>
      <c r="DH613" s="57"/>
      <c r="DI613" s="57"/>
      <c r="DJ613" s="57"/>
      <c r="DK613" s="57"/>
      <c r="DL613" s="57"/>
      <c r="DM613" s="57"/>
      <c r="DN613" s="57"/>
      <c r="DO613" s="57"/>
      <c r="DP613" s="57"/>
      <c r="DQ613" s="57"/>
      <c r="DR613" s="57"/>
      <c r="DS613" s="57"/>
      <c r="DT613" s="57"/>
      <c r="DU613" s="57"/>
      <c r="DV613" s="101"/>
      <c r="DW613" s="57"/>
      <c r="DX613" s="57"/>
      <c r="DY613" s="57"/>
      <c r="DZ613" s="57"/>
      <c r="EA613" s="57"/>
      <c r="EB613" s="57"/>
      <c r="EC613" s="57"/>
      <c r="ED613" s="57"/>
      <c r="EE613" s="57"/>
      <c r="EF613" s="57"/>
      <c r="EG613" s="57"/>
      <c r="EH613" s="57"/>
      <c r="EI613" s="57"/>
      <c r="EJ613" s="57"/>
      <c r="EK613" s="57"/>
      <c r="EL613" s="57"/>
      <c r="EM613" s="57"/>
      <c r="EN613" s="57"/>
      <c r="EO613" s="57"/>
      <c r="EP613" s="57"/>
      <c r="EQ613" s="101"/>
      <c r="ER613" s="557"/>
    </row>
    <row r="614" spans="1:148" ht="15" customHeight="1" x14ac:dyDescent="0.25">
      <c r="A614" s="625"/>
      <c r="B614" s="1343" t="str">
        <f t="shared" si="38"/>
        <v>Desk 86</v>
      </c>
      <c r="C614" s="1348" t="str">
        <f>IF(ISBLANK(TB!C272), "", TB!C272)</f>
        <v/>
      </c>
      <c r="D614" s="1348" t="str">
        <f>IF(ISBLANK(TB!D272), "", TB!D272)</f>
        <v/>
      </c>
      <c r="E614" s="1348" t="str">
        <f>IF(ISBLANK(TB!E272), "", TB!E272)</f>
        <v/>
      </c>
      <c r="F614" s="1348" t="str">
        <f>IF(ISBLANK(TB!F272), "", TB!F272)</f>
        <v/>
      </c>
      <c r="G614" s="57"/>
      <c r="H614" s="57"/>
      <c r="I614" s="57"/>
      <c r="J614" s="57"/>
      <c r="K614" s="57"/>
      <c r="L614" s="57"/>
      <c r="M614" s="57"/>
      <c r="N614" s="57"/>
      <c r="O614" s="57"/>
      <c r="P614" s="57"/>
      <c r="Q614" s="57"/>
      <c r="R614" s="57"/>
      <c r="S614" s="57"/>
      <c r="T614" s="57"/>
      <c r="U614" s="57"/>
      <c r="V614" s="57"/>
      <c r="W614" s="57"/>
      <c r="X614" s="57"/>
      <c r="Y614" s="57"/>
      <c r="Z614" s="57"/>
      <c r="AA614" s="57"/>
      <c r="AB614" s="57"/>
      <c r="AC614" s="57"/>
      <c r="AD614" s="57"/>
      <c r="AE614" s="57"/>
      <c r="AF614" s="57"/>
      <c r="AG614" s="57"/>
      <c r="AH614" s="57"/>
      <c r="AI614" s="57"/>
      <c r="AJ614" s="57"/>
      <c r="AK614" s="57"/>
      <c r="AL614" s="57"/>
      <c r="AM614" s="57"/>
      <c r="AN614" s="57"/>
      <c r="AO614" s="57"/>
      <c r="AP614" s="57"/>
      <c r="AQ614" s="57"/>
      <c r="AR614" s="57"/>
      <c r="AS614" s="57"/>
      <c r="AT614" s="57"/>
      <c r="AU614" s="57"/>
      <c r="AV614" s="57"/>
      <c r="AW614" s="57"/>
      <c r="AX614" s="57"/>
      <c r="AY614" s="57"/>
      <c r="AZ614" s="57"/>
      <c r="BA614" s="57"/>
      <c r="BB614" s="57"/>
      <c r="BC614" s="57"/>
      <c r="BD614" s="57"/>
      <c r="BE614" s="57"/>
      <c r="BF614" s="57"/>
      <c r="BG614" s="57"/>
      <c r="BH614" s="57"/>
      <c r="BI614" s="57"/>
      <c r="BJ614" s="57"/>
      <c r="BK614" s="57"/>
      <c r="BL614" s="57"/>
      <c r="BM614" s="57"/>
      <c r="BN614" s="57"/>
      <c r="BO614" s="57"/>
      <c r="BP614" s="57"/>
      <c r="BQ614" s="57"/>
      <c r="BR614" s="57"/>
      <c r="BS614" s="57"/>
      <c r="BT614" s="57"/>
      <c r="BU614" s="57"/>
      <c r="BV614" s="57"/>
      <c r="BW614" s="57"/>
      <c r="BX614" s="57"/>
      <c r="BY614" s="57"/>
      <c r="BZ614" s="57"/>
      <c r="CA614" s="57"/>
      <c r="CB614" s="57"/>
      <c r="CC614" s="57"/>
      <c r="CD614" s="57"/>
      <c r="CE614" s="57"/>
      <c r="CF614" s="57"/>
      <c r="CG614" s="57"/>
      <c r="CH614" s="57"/>
      <c r="CI614" s="57"/>
      <c r="CJ614" s="57"/>
      <c r="CK614" s="57"/>
      <c r="CL614" s="57"/>
      <c r="CM614" s="57"/>
      <c r="CN614" s="57"/>
      <c r="CO614" s="57"/>
      <c r="CP614" s="57"/>
      <c r="CQ614" s="57"/>
      <c r="CR614" s="57"/>
      <c r="CS614" s="57"/>
      <c r="CT614" s="57"/>
      <c r="CU614" s="57"/>
      <c r="CV614" s="57"/>
      <c r="CW614" s="57"/>
      <c r="CX614" s="57"/>
      <c r="CY614" s="57"/>
      <c r="CZ614" s="57"/>
      <c r="DA614" s="57"/>
      <c r="DB614" s="57"/>
      <c r="DC614" s="57"/>
      <c r="DD614" s="57"/>
      <c r="DE614" s="57"/>
      <c r="DF614" s="57"/>
      <c r="DG614" s="57"/>
      <c r="DH614" s="57"/>
      <c r="DI614" s="57"/>
      <c r="DJ614" s="57"/>
      <c r="DK614" s="57"/>
      <c r="DL614" s="57"/>
      <c r="DM614" s="57"/>
      <c r="DN614" s="57"/>
      <c r="DO614" s="57"/>
      <c r="DP614" s="57"/>
      <c r="DQ614" s="57"/>
      <c r="DR614" s="57"/>
      <c r="DS614" s="57"/>
      <c r="DT614" s="57"/>
      <c r="DU614" s="57"/>
      <c r="DV614" s="101"/>
      <c r="DW614" s="57"/>
      <c r="DX614" s="57"/>
      <c r="DY614" s="57"/>
      <c r="DZ614" s="57"/>
      <c r="EA614" s="57"/>
      <c r="EB614" s="57"/>
      <c r="EC614" s="57"/>
      <c r="ED614" s="57"/>
      <c r="EE614" s="57"/>
      <c r="EF614" s="57"/>
      <c r="EG614" s="57"/>
      <c r="EH614" s="57"/>
      <c r="EI614" s="57"/>
      <c r="EJ614" s="57"/>
      <c r="EK614" s="57"/>
      <c r="EL614" s="57"/>
      <c r="EM614" s="57"/>
      <c r="EN614" s="57"/>
      <c r="EO614" s="57"/>
      <c r="EP614" s="57"/>
      <c r="EQ614" s="101"/>
      <c r="ER614" s="557"/>
    </row>
    <row r="615" spans="1:148" ht="15" customHeight="1" x14ac:dyDescent="0.25">
      <c r="A615" s="625"/>
      <c r="B615" s="1343" t="str">
        <f t="shared" si="38"/>
        <v>Desk 87</v>
      </c>
      <c r="C615" s="1348" t="str">
        <f>IF(ISBLANK(TB!C273), "", TB!C273)</f>
        <v/>
      </c>
      <c r="D615" s="1348" t="str">
        <f>IF(ISBLANK(TB!D273), "", TB!D273)</f>
        <v/>
      </c>
      <c r="E615" s="1348" t="str">
        <f>IF(ISBLANK(TB!E273), "", TB!E273)</f>
        <v/>
      </c>
      <c r="F615" s="1348" t="str">
        <f>IF(ISBLANK(TB!F273), "", TB!F273)</f>
        <v/>
      </c>
      <c r="G615" s="57"/>
      <c r="H615" s="57"/>
      <c r="I615" s="57"/>
      <c r="J615" s="57"/>
      <c r="K615" s="57"/>
      <c r="L615" s="57"/>
      <c r="M615" s="57"/>
      <c r="N615" s="57"/>
      <c r="O615" s="57"/>
      <c r="P615" s="57"/>
      <c r="Q615" s="57"/>
      <c r="R615" s="57"/>
      <c r="S615" s="57"/>
      <c r="T615" s="57"/>
      <c r="U615" s="57"/>
      <c r="V615" s="57"/>
      <c r="W615" s="57"/>
      <c r="X615" s="57"/>
      <c r="Y615" s="57"/>
      <c r="Z615" s="57"/>
      <c r="AA615" s="57"/>
      <c r="AB615" s="57"/>
      <c r="AC615" s="57"/>
      <c r="AD615" s="57"/>
      <c r="AE615" s="57"/>
      <c r="AF615" s="57"/>
      <c r="AG615" s="57"/>
      <c r="AH615" s="57"/>
      <c r="AI615" s="57"/>
      <c r="AJ615" s="57"/>
      <c r="AK615" s="57"/>
      <c r="AL615" s="57"/>
      <c r="AM615" s="57"/>
      <c r="AN615" s="57"/>
      <c r="AO615" s="57"/>
      <c r="AP615" s="57"/>
      <c r="AQ615" s="57"/>
      <c r="AR615" s="57"/>
      <c r="AS615" s="57"/>
      <c r="AT615" s="57"/>
      <c r="AU615" s="57"/>
      <c r="AV615" s="57"/>
      <c r="AW615" s="57"/>
      <c r="AX615" s="57"/>
      <c r="AY615" s="57"/>
      <c r="AZ615" s="57"/>
      <c r="BA615" s="57"/>
      <c r="BB615" s="57"/>
      <c r="BC615" s="57"/>
      <c r="BD615" s="57"/>
      <c r="BE615" s="57"/>
      <c r="BF615" s="57"/>
      <c r="BG615" s="57"/>
      <c r="BH615" s="57"/>
      <c r="BI615" s="57"/>
      <c r="BJ615" s="57"/>
      <c r="BK615" s="57"/>
      <c r="BL615" s="57"/>
      <c r="BM615" s="57"/>
      <c r="BN615" s="57"/>
      <c r="BO615" s="57"/>
      <c r="BP615" s="57"/>
      <c r="BQ615" s="57"/>
      <c r="BR615" s="57"/>
      <c r="BS615" s="57"/>
      <c r="BT615" s="57"/>
      <c r="BU615" s="57"/>
      <c r="BV615" s="57"/>
      <c r="BW615" s="57"/>
      <c r="BX615" s="57"/>
      <c r="BY615" s="57"/>
      <c r="BZ615" s="57"/>
      <c r="CA615" s="57"/>
      <c r="CB615" s="57"/>
      <c r="CC615" s="57"/>
      <c r="CD615" s="57"/>
      <c r="CE615" s="57"/>
      <c r="CF615" s="57"/>
      <c r="CG615" s="57"/>
      <c r="CH615" s="57"/>
      <c r="CI615" s="57"/>
      <c r="CJ615" s="57"/>
      <c r="CK615" s="57"/>
      <c r="CL615" s="57"/>
      <c r="CM615" s="57"/>
      <c r="CN615" s="57"/>
      <c r="CO615" s="57"/>
      <c r="CP615" s="57"/>
      <c r="CQ615" s="57"/>
      <c r="CR615" s="57"/>
      <c r="CS615" s="57"/>
      <c r="CT615" s="57"/>
      <c r="CU615" s="57"/>
      <c r="CV615" s="57"/>
      <c r="CW615" s="57"/>
      <c r="CX615" s="57"/>
      <c r="CY615" s="57"/>
      <c r="CZ615" s="57"/>
      <c r="DA615" s="57"/>
      <c r="DB615" s="57"/>
      <c r="DC615" s="57"/>
      <c r="DD615" s="57"/>
      <c r="DE615" s="57"/>
      <c r="DF615" s="57"/>
      <c r="DG615" s="57"/>
      <c r="DH615" s="57"/>
      <c r="DI615" s="57"/>
      <c r="DJ615" s="57"/>
      <c r="DK615" s="57"/>
      <c r="DL615" s="57"/>
      <c r="DM615" s="57"/>
      <c r="DN615" s="57"/>
      <c r="DO615" s="57"/>
      <c r="DP615" s="57"/>
      <c r="DQ615" s="57"/>
      <c r="DR615" s="57"/>
      <c r="DS615" s="57"/>
      <c r="DT615" s="57"/>
      <c r="DU615" s="57"/>
      <c r="DV615" s="101"/>
      <c r="DW615" s="57"/>
      <c r="DX615" s="57"/>
      <c r="DY615" s="57"/>
      <c r="DZ615" s="57"/>
      <c r="EA615" s="57"/>
      <c r="EB615" s="57"/>
      <c r="EC615" s="57"/>
      <c r="ED615" s="57"/>
      <c r="EE615" s="57"/>
      <c r="EF615" s="57"/>
      <c r="EG615" s="57"/>
      <c r="EH615" s="57"/>
      <c r="EI615" s="57"/>
      <c r="EJ615" s="57"/>
      <c r="EK615" s="57"/>
      <c r="EL615" s="57"/>
      <c r="EM615" s="57"/>
      <c r="EN615" s="57"/>
      <c r="EO615" s="57"/>
      <c r="EP615" s="57"/>
      <c r="EQ615" s="101"/>
      <c r="ER615" s="557"/>
    </row>
    <row r="616" spans="1:148" ht="15" customHeight="1" x14ac:dyDescent="0.25">
      <c r="A616" s="625"/>
      <c r="B616" s="1343" t="str">
        <f t="shared" si="38"/>
        <v>Desk 88</v>
      </c>
      <c r="C616" s="1348" t="str">
        <f>IF(ISBLANK(TB!C274), "", TB!C274)</f>
        <v/>
      </c>
      <c r="D616" s="1348" t="str">
        <f>IF(ISBLANK(TB!D274), "", TB!D274)</f>
        <v/>
      </c>
      <c r="E616" s="1348" t="str">
        <f>IF(ISBLANK(TB!E274), "", TB!E274)</f>
        <v/>
      </c>
      <c r="F616" s="1348" t="str">
        <f>IF(ISBLANK(TB!F274), "", TB!F274)</f>
        <v/>
      </c>
      <c r="G616" s="57"/>
      <c r="H616" s="57"/>
      <c r="I616" s="57"/>
      <c r="J616" s="57"/>
      <c r="K616" s="57"/>
      <c r="L616" s="57"/>
      <c r="M616" s="57"/>
      <c r="N616" s="57"/>
      <c r="O616" s="57"/>
      <c r="P616" s="57"/>
      <c r="Q616" s="57"/>
      <c r="R616" s="57"/>
      <c r="S616" s="57"/>
      <c r="T616" s="57"/>
      <c r="U616" s="57"/>
      <c r="V616" s="57"/>
      <c r="W616" s="57"/>
      <c r="X616" s="57"/>
      <c r="Y616" s="57"/>
      <c r="Z616" s="57"/>
      <c r="AA616" s="57"/>
      <c r="AB616" s="57"/>
      <c r="AC616" s="57"/>
      <c r="AD616" s="57"/>
      <c r="AE616" s="57"/>
      <c r="AF616" s="57"/>
      <c r="AG616" s="57"/>
      <c r="AH616" s="57"/>
      <c r="AI616" s="57"/>
      <c r="AJ616" s="57"/>
      <c r="AK616" s="57"/>
      <c r="AL616" s="57"/>
      <c r="AM616" s="57"/>
      <c r="AN616" s="57"/>
      <c r="AO616" s="57"/>
      <c r="AP616" s="57"/>
      <c r="AQ616" s="57"/>
      <c r="AR616" s="57"/>
      <c r="AS616" s="57"/>
      <c r="AT616" s="57"/>
      <c r="AU616" s="57"/>
      <c r="AV616" s="57"/>
      <c r="AW616" s="57"/>
      <c r="AX616" s="57"/>
      <c r="AY616" s="57"/>
      <c r="AZ616" s="57"/>
      <c r="BA616" s="57"/>
      <c r="BB616" s="57"/>
      <c r="BC616" s="57"/>
      <c r="BD616" s="57"/>
      <c r="BE616" s="57"/>
      <c r="BF616" s="57"/>
      <c r="BG616" s="57"/>
      <c r="BH616" s="57"/>
      <c r="BI616" s="57"/>
      <c r="BJ616" s="57"/>
      <c r="BK616" s="57"/>
      <c r="BL616" s="57"/>
      <c r="BM616" s="57"/>
      <c r="BN616" s="57"/>
      <c r="BO616" s="57"/>
      <c r="BP616" s="57"/>
      <c r="BQ616" s="57"/>
      <c r="BR616" s="57"/>
      <c r="BS616" s="57"/>
      <c r="BT616" s="57"/>
      <c r="BU616" s="57"/>
      <c r="BV616" s="57"/>
      <c r="BW616" s="57"/>
      <c r="BX616" s="57"/>
      <c r="BY616" s="57"/>
      <c r="BZ616" s="57"/>
      <c r="CA616" s="57"/>
      <c r="CB616" s="57"/>
      <c r="CC616" s="57"/>
      <c r="CD616" s="57"/>
      <c r="CE616" s="57"/>
      <c r="CF616" s="57"/>
      <c r="CG616" s="57"/>
      <c r="CH616" s="57"/>
      <c r="CI616" s="57"/>
      <c r="CJ616" s="57"/>
      <c r="CK616" s="57"/>
      <c r="CL616" s="57"/>
      <c r="CM616" s="57"/>
      <c r="CN616" s="57"/>
      <c r="CO616" s="57"/>
      <c r="CP616" s="57"/>
      <c r="CQ616" s="57"/>
      <c r="CR616" s="57"/>
      <c r="CS616" s="57"/>
      <c r="CT616" s="57"/>
      <c r="CU616" s="57"/>
      <c r="CV616" s="57"/>
      <c r="CW616" s="57"/>
      <c r="CX616" s="57"/>
      <c r="CY616" s="57"/>
      <c r="CZ616" s="57"/>
      <c r="DA616" s="57"/>
      <c r="DB616" s="57"/>
      <c r="DC616" s="57"/>
      <c r="DD616" s="57"/>
      <c r="DE616" s="57"/>
      <c r="DF616" s="57"/>
      <c r="DG616" s="57"/>
      <c r="DH616" s="57"/>
      <c r="DI616" s="57"/>
      <c r="DJ616" s="57"/>
      <c r="DK616" s="57"/>
      <c r="DL616" s="57"/>
      <c r="DM616" s="57"/>
      <c r="DN616" s="57"/>
      <c r="DO616" s="57"/>
      <c r="DP616" s="57"/>
      <c r="DQ616" s="57"/>
      <c r="DR616" s="57"/>
      <c r="DS616" s="57"/>
      <c r="DT616" s="57"/>
      <c r="DU616" s="57"/>
      <c r="DV616" s="101"/>
      <c r="DW616" s="57"/>
      <c r="DX616" s="57"/>
      <c r="DY616" s="57"/>
      <c r="DZ616" s="57"/>
      <c r="EA616" s="57"/>
      <c r="EB616" s="57"/>
      <c r="EC616" s="57"/>
      <c r="ED616" s="57"/>
      <c r="EE616" s="57"/>
      <c r="EF616" s="57"/>
      <c r="EG616" s="57"/>
      <c r="EH616" s="57"/>
      <c r="EI616" s="57"/>
      <c r="EJ616" s="57"/>
      <c r="EK616" s="57"/>
      <c r="EL616" s="57"/>
      <c r="EM616" s="57"/>
      <c r="EN616" s="57"/>
      <c r="EO616" s="57"/>
      <c r="EP616" s="57"/>
      <c r="EQ616" s="101"/>
      <c r="ER616" s="557"/>
    </row>
    <row r="617" spans="1:148" ht="15" customHeight="1" x14ac:dyDescent="0.25">
      <c r="A617" s="625"/>
      <c r="B617" s="1343" t="str">
        <f t="shared" si="38"/>
        <v>Desk 89</v>
      </c>
      <c r="C617" s="1348" t="str">
        <f>IF(ISBLANK(TB!C275), "", TB!C275)</f>
        <v/>
      </c>
      <c r="D617" s="1348" t="str">
        <f>IF(ISBLANK(TB!D275), "", TB!D275)</f>
        <v/>
      </c>
      <c r="E617" s="1348" t="str">
        <f>IF(ISBLANK(TB!E275), "", TB!E275)</f>
        <v/>
      </c>
      <c r="F617" s="1348" t="str">
        <f>IF(ISBLANK(TB!F275), "", TB!F275)</f>
        <v/>
      </c>
      <c r="G617" s="57"/>
      <c r="H617" s="57"/>
      <c r="I617" s="57"/>
      <c r="J617" s="57"/>
      <c r="K617" s="57"/>
      <c r="L617" s="57"/>
      <c r="M617" s="57"/>
      <c r="N617" s="57"/>
      <c r="O617" s="57"/>
      <c r="P617" s="57"/>
      <c r="Q617" s="57"/>
      <c r="R617" s="57"/>
      <c r="S617" s="57"/>
      <c r="T617" s="57"/>
      <c r="U617" s="57"/>
      <c r="V617" s="57"/>
      <c r="W617" s="57"/>
      <c r="X617" s="57"/>
      <c r="Y617" s="57"/>
      <c r="Z617" s="57"/>
      <c r="AA617" s="57"/>
      <c r="AB617" s="57"/>
      <c r="AC617" s="57"/>
      <c r="AD617" s="57"/>
      <c r="AE617" s="57"/>
      <c r="AF617" s="57"/>
      <c r="AG617" s="57"/>
      <c r="AH617" s="57"/>
      <c r="AI617" s="57"/>
      <c r="AJ617" s="57"/>
      <c r="AK617" s="57"/>
      <c r="AL617" s="57"/>
      <c r="AM617" s="57"/>
      <c r="AN617" s="57"/>
      <c r="AO617" s="57"/>
      <c r="AP617" s="57"/>
      <c r="AQ617" s="57"/>
      <c r="AR617" s="57"/>
      <c r="AS617" s="57"/>
      <c r="AT617" s="57"/>
      <c r="AU617" s="57"/>
      <c r="AV617" s="57"/>
      <c r="AW617" s="57"/>
      <c r="AX617" s="57"/>
      <c r="AY617" s="57"/>
      <c r="AZ617" s="57"/>
      <c r="BA617" s="57"/>
      <c r="BB617" s="57"/>
      <c r="BC617" s="57"/>
      <c r="BD617" s="57"/>
      <c r="BE617" s="57"/>
      <c r="BF617" s="57"/>
      <c r="BG617" s="57"/>
      <c r="BH617" s="57"/>
      <c r="BI617" s="57"/>
      <c r="BJ617" s="57"/>
      <c r="BK617" s="57"/>
      <c r="BL617" s="57"/>
      <c r="BM617" s="57"/>
      <c r="BN617" s="57"/>
      <c r="BO617" s="57"/>
      <c r="BP617" s="57"/>
      <c r="BQ617" s="57"/>
      <c r="BR617" s="57"/>
      <c r="BS617" s="57"/>
      <c r="BT617" s="57"/>
      <c r="BU617" s="57"/>
      <c r="BV617" s="57"/>
      <c r="BW617" s="57"/>
      <c r="BX617" s="57"/>
      <c r="BY617" s="57"/>
      <c r="BZ617" s="57"/>
      <c r="CA617" s="57"/>
      <c r="CB617" s="57"/>
      <c r="CC617" s="57"/>
      <c r="CD617" s="57"/>
      <c r="CE617" s="57"/>
      <c r="CF617" s="57"/>
      <c r="CG617" s="57"/>
      <c r="CH617" s="57"/>
      <c r="CI617" s="57"/>
      <c r="CJ617" s="57"/>
      <c r="CK617" s="57"/>
      <c r="CL617" s="57"/>
      <c r="CM617" s="57"/>
      <c r="CN617" s="57"/>
      <c r="CO617" s="57"/>
      <c r="CP617" s="57"/>
      <c r="CQ617" s="57"/>
      <c r="CR617" s="57"/>
      <c r="CS617" s="57"/>
      <c r="CT617" s="57"/>
      <c r="CU617" s="57"/>
      <c r="CV617" s="57"/>
      <c r="CW617" s="57"/>
      <c r="CX617" s="57"/>
      <c r="CY617" s="57"/>
      <c r="CZ617" s="57"/>
      <c r="DA617" s="57"/>
      <c r="DB617" s="57"/>
      <c r="DC617" s="57"/>
      <c r="DD617" s="57"/>
      <c r="DE617" s="57"/>
      <c r="DF617" s="57"/>
      <c r="DG617" s="57"/>
      <c r="DH617" s="57"/>
      <c r="DI617" s="57"/>
      <c r="DJ617" s="57"/>
      <c r="DK617" s="57"/>
      <c r="DL617" s="57"/>
      <c r="DM617" s="57"/>
      <c r="DN617" s="57"/>
      <c r="DO617" s="57"/>
      <c r="DP617" s="57"/>
      <c r="DQ617" s="57"/>
      <c r="DR617" s="57"/>
      <c r="DS617" s="57"/>
      <c r="DT617" s="57"/>
      <c r="DU617" s="57"/>
      <c r="DV617" s="101"/>
      <c r="DW617" s="57"/>
      <c r="DX617" s="57"/>
      <c r="DY617" s="57"/>
      <c r="DZ617" s="57"/>
      <c r="EA617" s="57"/>
      <c r="EB617" s="57"/>
      <c r="EC617" s="57"/>
      <c r="ED617" s="57"/>
      <c r="EE617" s="57"/>
      <c r="EF617" s="57"/>
      <c r="EG617" s="57"/>
      <c r="EH617" s="57"/>
      <c r="EI617" s="57"/>
      <c r="EJ617" s="57"/>
      <c r="EK617" s="57"/>
      <c r="EL617" s="57"/>
      <c r="EM617" s="57"/>
      <c r="EN617" s="57"/>
      <c r="EO617" s="57"/>
      <c r="EP617" s="57"/>
      <c r="EQ617" s="101"/>
      <c r="ER617" s="557"/>
    </row>
    <row r="618" spans="1:148" ht="15" customHeight="1" x14ac:dyDescent="0.25">
      <c r="A618" s="625"/>
      <c r="B618" s="1343" t="str">
        <f t="shared" si="38"/>
        <v>Desk 90</v>
      </c>
      <c r="C618" s="1348" t="str">
        <f>IF(ISBLANK(TB!C276), "", TB!C276)</f>
        <v/>
      </c>
      <c r="D618" s="1348" t="str">
        <f>IF(ISBLANK(TB!D276), "", TB!D276)</f>
        <v/>
      </c>
      <c r="E618" s="1348" t="str">
        <f>IF(ISBLANK(TB!E276), "", TB!E276)</f>
        <v/>
      </c>
      <c r="F618" s="1348" t="str">
        <f>IF(ISBLANK(TB!F276), "", TB!F276)</f>
        <v/>
      </c>
      <c r="G618" s="57"/>
      <c r="H618" s="57"/>
      <c r="I618" s="57"/>
      <c r="J618" s="57"/>
      <c r="K618" s="57"/>
      <c r="L618" s="57"/>
      <c r="M618" s="57"/>
      <c r="N618" s="57"/>
      <c r="O618" s="57"/>
      <c r="P618" s="57"/>
      <c r="Q618" s="57"/>
      <c r="R618" s="57"/>
      <c r="S618" s="57"/>
      <c r="T618" s="57"/>
      <c r="U618" s="57"/>
      <c r="V618" s="57"/>
      <c r="W618" s="57"/>
      <c r="X618" s="57"/>
      <c r="Y618" s="57"/>
      <c r="Z618" s="57"/>
      <c r="AA618" s="57"/>
      <c r="AB618" s="57"/>
      <c r="AC618" s="57"/>
      <c r="AD618" s="57"/>
      <c r="AE618" s="57"/>
      <c r="AF618" s="57"/>
      <c r="AG618" s="57"/>
      <c r="AH618" s="57"/>
      <c r="AI618" s="57"/>
      <c r="AJ618" s="57"/>
      <c r="AK618" s="57"/>
      <c r="AL618" s="57"/>
      <c r="AM618" s="57"/>
      <c r="AN618" s="57"/>
      <c r="AO618" s="57"/>
      <c r="AP618" s="57"/>
      <c r="AQ618" s="57"/>
      <c r="AR618" s="57"/>
      <c r="AS618" s="57"/>
      <c r="AT618" s="57"/>
      <c r="AU618" s="57"/>
      <c r="AV618" s="57"/>
      <c r="AW618" s="57"/>
      <c r="AX618" s="57"/>
      <c r="AY618" s="57"/>
      <c r="AZ618" s="57"/>
      <c r="BA618" s="57"/>
      <c r="BB618" s="57"/>
      <c r="BC618" s="57"/>
      <c r="BD618" s="57"/>
      <c r="BE618" s="57"/>
      <c r="BF618" s="57"/>
      <c r="BG618" s="57"/>
      <c r="BH618" s="57"/>
      <c r="BI618" s="57"/>
      <c r="BJ618" s="57"/>
      <c r="BK618" s="57"/>
      <c r="BL618" s="57"/>
      <c r="BM618" s="57"/>
      <c r="BN618" s="57"/>
      <c r="BO618" s="57"/>
      <c r="BP618" s="57"/>
      <c r="BQ618" s="57"/>
      <c r="BR618" s="57"/>
      <c r="BS618" s="57"/>
      <c r="BT618" s="57"/>
      <c r="BU618" s="57"/>
      <c r="BV618" s="57"/>
      <c r="BW618" s="57"/>
      <c r="BX618" s="57"/>
      <c r="BY618" s="57"/>
      <c r="BZ618" s="57"/>
      <c r="CA618" s="57"/>
      <c r="CB618" s="57"/>
      <c r="CC618" s="57"/>
      <c r="CD618" s="57"/>
      <c r="CE618" s="57"/>
      <c r="CF618" s="57"/>
      <c r="CG618" s="57"/>
      <c r="CH618" s="57"/>
      <c r="CI618" s="57"/>
      <c r="CJ618" s="57"/>
      <c r="CK618" s="57"/>
      <c r="CL618" s="57"/>
      <c r="CM618" s="57"/>
      <c r="CN618" s="57"/>
      <c r="CO618" s="57"/>
      <c r="CP618" s="57"/>
      <c r="CQ618" s="57"/>
      <c r="CR618" s="57"/>
      <c r="CS618" s="57"/>
      <c r="CT618" s="57"/>
      <c r="CU618" s="57"/>
      <c r="CV618" s="57"/>
      <c r="CW618" s="57"/>
      <c r="CX618" s="57"/>
      <c r="CY618" s="57"/>
      <c r="CZ618" s="57"/>
      <c r="DA618" s="57"/>
      <c r="DB618" s="57"/>
      <c r="DC618" s="57"/>
      <c r="DD618" s="57"/>
      <c r="DE618" s="57"/>
      <c r="DF618" s="57"/>
      <c r="DG618" s="57"/>
      <c r="DH618" s="57"/>
      <c r="DI618" s="57"/>
      <c r="DJ618" s="57"/>
      <c r="DK618" s="57"/>
      <c r="DL618" s="57"/>
      <c r="DM618" s="57"/>
      <c r="DN618" s="57"/>
      <c r="DO618" s="57"/>
      <c r="DP618" s="57"/>
      <c r="DQ618" s="57"/>
      <c r="DR618" s="57"/>
      <c r="DS618" s="57"/>
      <c r="DT618" s="57"/>
      <c r="DU618" s="57"/>
      <c r="DV618" s="101"/>
      <c r="DW618" s="57"/>
      <c r="DX618" s="57"/>
      <c r="DY618" s="57"/>
      <c r="DZ618" s="57"/>
      <c r="EA618" s="57"/>
      <c r="EB618" s="57"/>
      <c r="EC618" s="57"/>
      <c r="ED618" s="57"/>
      <c r="EE618" s="57"/>
      <c r="EF618" s="57"/>
      <c r="EG618" s="57"/>
      <c r="EH618" s="57"/>
      <c r="EI618" s="57"/>
      <c r="EJ618" s="57"/>
      <c r="EK618" s="57"/>
      <c r="EL618" s="57"/>
      <c r="EM618" s="57"/>
      <c r="EN618" s="57"/>
      <c r="EO618" s="57"/>
      <c r="EP618" s="57"/>
      <c r="EQ618" s="101"/>
      <c r="ER618" s="557"/>
    </row>
    <row r="619" spans="1:148" ht="15" customHeight="1" x14ac:dyDescent="0.25">
      <c r="A619" s="625"/>
      <c r="B619" s="1343" t="str">
        <f t="shared" si="38"/>
        <v>Desk 91</v>
      </c>
      <c r="C619" s="1348" t="str">
        <f>IF(ISBLANK(TB!C277), "", TB!C277)</f>
        <v/>
      </c>
      <c r="D619" s="1348" t="str">
        <f>IF(ISBLANK(TB!D277), "", TB!D277)</f>
        <v/>
      </c>
      <c r="E619" s="1348" t="str">
        <f>IF(ISBLANK(TB!E277), "", TB!E277)</f>
        <v/>
      </c>
      <c r="F619" s="1348" t="str">
        <f>IF(ISBLANK(TB!F277), "", TB!F277)</f>
        <v/>
      </c>
      <c r="G619" s="57"/>
      <c r="H619" s="57"/>
      <c r="I619" s="57"/>
      <c r="J619" s="57"/>
      <c r="K619" s="57"/>
      <c r="L619" s="57"/>
      <c r="M619" s="57"/>
      <c r="N619" s="57"/>
      <c r="O619" s="57"/>
      <c r="P619" s="57"/>
      <c r="Q619" s="57"/>
      <c r="R619" s="57"/>
      <c r="S619" s="57"/>
      <c r="T619" s="57"/>
      <c r="U619" s="57"/>
      <c r="V619" s="57"/>
      <c r="W619" s="57"/>
      <c r="X619" s="57"/>
      <c r="Y619" s="57"/>
      <c r="Z619" s="57"/>
      <c r="AA619" s="57"/>
      <c r="AB619" s="57"/>
      <c r="AC619" s="57"/>
      <c r="AD619" s="57"/>
      <c r="AE619" s="57"/>
      <c r="AF619" s="57"/>
      <c r="AG619" s="57"/>
      <c r="AH619" s="57"/>
      <c r="AI619" s="57"/>
      <c r="AJ619" s="57"/>
      <c r="AK619" s="57"/>
      <c r="AL619" s="57"/>
      <c r="AM619" s="57"/>
      <c r="AN619" s="57"/>
      <c r="AO619" s="57"/>
      <c r="AP619" s="57"/>
      <c r="AQ619" s="57"/>
      <c r="AR619" s="57"/>
      <c r="AS619" s="57"/>
      <c r="AT619" s="57"/>
      <c r="AU619" s="57"/>
      <c r="AV619" s="57"/>
      <c r="AW619" s="57"/>
      <c r="AX619" s="57"/>
      <c r="AY619" s="57"/>
      <c r="AZ619" s="57"/>
      <c r="BA619" s="57"/>
      <c r="BB619" s="57"/>
      <c r="BC619" s="57"/>
      <c r="BD619" s="57"/>
      <c r="BE619" s="57"/>
      <c r="BF619" s="57"/>
      <c r="BG619" s="57"/>
      <c r="BH619" s="57"/>
      <c r="BI619" s="57"/>
      <c r="BJ619" s="57"/>
      <c r="BK619" s="57"/>
      <c r="BL619" s="57"/>
      <c r="BM619" s="57"/>
      <c r="BN619" s="57"/>
      <c r="BO619" s="57"/>
      <c r="BP619" s="57"/>
      <c r="BQ619" s="57"/>
      <c r="BR619" s="57"/>
      <c r="BS619" s="57"/>
      <c r="BT619" s="57"/>
      <c r="BU619" s="57"/>
      <c r="BV619" s="57"/>
      <c r="BW619" s="57"/>
      <c r="BX619" s="57"/>
      <c r="BY619" s="57"/>
      <c r="BZ619" s="57"/>
      <c r="CA619" s="57"/>
      <c r="CB619" s="57"/>
      <c r="CC619" s="57"/>
      <c r="CD619" s="57"/>
      <c r="CE619" s="57"/>
      <c r="CF619" s="57"/>
      <c r="CG619" s="57"/>
      <c r="CH619" s="57"/>
      <c r="CI619" s="57"/>
      <c r="CJ619" s="57"/>
      <c r="CK619" s="57"/>
      <c r="CL619" s="57"/>
      <c r="CM619" s="57"/>
      <c r="CN619" s="57"/>
      <c r="CO619" s="57"/>
      <c r="CP619" s="57"/>
      <c r="CQ619" s="57"/>
      <c r="CR619" s="57"/>
      <c r="CS619" s="57"/>
      <c r="CT619" s="57"/>
      <c r="CU619" s="57"/>
      <c r="CV619" s="57"/>
      <c r="CW619" s="57"/>
      <c r="CX619" s="57"/>
      <c r="CY619" s="57"/>
      <c r="CZ619" s="57"/>
      <c r="DA619" s="57"/>
      <c r="DB619" s="57"/>
      <c r="DC619" s="57"/>
      <c r="DD619" s="57"/>
      <c r="DE619" s="57"/>
      <c r="DF619" s="57"/>
      <c r="DG619" s="57"/>
      <c r="DH619" s="57"/>
      <c r="DI619" s="57"/>
      <c r="DJ619" s="57"/>
      <c r="DK619" s="57"/>
      <c r="DL619" s="57"/>
      <c r="DM619" s="57"/>
      <c r="DN619" s="57"/>
      <c r="DO619" s="57"/>
      <c r="DP619" s="57"/>
      <c r="DQ619" s="57"/>
      <c r="DR619" s="57"/>
      <c r="DS619" s="57"/>
      <c r="DT619" s="57"/>
      <c r="DU619" s="57"/>
      <c r="DV619" s="101"/>
      <c r="DW619" s="57"/>
      <c r="DX619" s="57"/>
      <c r="DY619" s="57"/>
      <c r="DZ619" s="57"/>
      <c r="EA619" s="57"/>
      <c r="EB619" s="57"/>
      <c r="EC619" s="57"/>
      <c r="ED619" s="57"/>
      <c r="EE619" s="57"/>
      <c r="EF619" s="57"/>
      <c r="EG619" s="57"/>
      <c r="EH619" s="57"/>
      <c r="EI619" s="57"/>
      <c r="EJ619" s="57"/>
      <c r="EK619" s="57"/>
      <c r="EL619" s="57"/>
      <c r="EM619" s="57"/>
      <c r="EN619" s="57"/>
      <c r="EO619" s="57"/>
      <c r="EP619" s="57"/>
      <c r="EQ619" s="101"/>
      <c r="ER619" s="557"/>
    </row>
    <row r="620" spans="1:148" ht="15" customHeight="1" x14ac:dyDescent="0.25">
      <c r="A620" s="625"/>
      <c r="B620" s="1343" t="str">
        <f t="shared" si="38"/>
        <v>Desk 92</v>
      </c>
      <c r="C620" s="1348" t="str">
        <f>IF(ISBLANK(TB!C278), "", TB!C278)</f>
        <v/>
      </c>
      <c r="D620" s="1348" t="str">
        <f>IF(ISBLANK(TB!D278), "", TB!D278)</f>
        <v/>
      </c>
      <c r="E620" s="1348" t="str">
        <f>IF(ISBLANK(TB!E278), "", TB!E278)</f>
        <v/>
      </c>
      <c r="F620" s="1348" t="str">
        <f>IF(ISBLANK(TB!F278), "", TB!F278)</f>
        <v/>
      </c>
      <c r="G620" s="57"/>
      <c r="H620" s="57"/>
      <c r="I620" s="57"/>
      <c r="J620" s="57"/>
      <c r="K620" s="57"/>
      <c r="L620" s="57"/>
      <c r="M620" s="57"/>
      <c r="N620" s="57"/>
      <c r="O620" s="57"/>
      <c r="P620" s="57"/>
      <c r="Q620" s="57"/>
      <c r="R620" s="57"/>
      <c r="S620" s="57"/>
      <c r="T620" s="57"/>
      <c r="U620" s="57"/>
      <c r="V620" s="57"/>
      <c r="W620" s="57"/>
      <c r="X620" s="57"/>
      <c r="Y620" s="57"/>
      <c r="Z620" s="57"/>
      <c r="AA620" s="57"/>
      <c r="AB620" s="57"/>
      <c r="AC620" s="57"/>
      <c r="AD620" s="57"/>
      <c r="AE620" s="57"/>
      <c r="AF620" s="57"/>
      <c r="AG620" s="57"/>
      <c r="AH620" s="57"/>
      <c r="AI620" s="57"/>
      <c r="AJ620" s="57"/>
      <c r="AK620" s="57"/>
      <c r="AL620" s="57"/>
      <c r="AM620" s="57"/>
      <c r="AN620" s="57"/>
      <c r="AO620" s="57"/>
      <c r="AP620" s="57"/>
      <c r="AQ620" s="57"/>
      <c r="AR620" s="57"/>
      <c r="AS620" s="57"/>
      <c r="AT620" s="57"/>
      <c r="AU620" s="57"/>
      <c r="AV620" s="57"/>
      <c r="AW620" s="57"/>
      <c r="AX620" s="57"/>
      <c r="AY620" s="57"/>
      <c r="AZ620" s="57"/>
      <c r="BA620" s="57"/>
      <c r="BB620" s="57"/>
      <c r="BC620" s="57"/>
      <c r="BD620" s="57"/>
      <c r="BE620" s="57"/>
      <c r="BF620" s="57"/>
      <c r="BG620" s="57"/>
      <c r="BH620" s="57"/>
      <c r="BI620" s="57"/>
      <c r="BJ620" s="57"/>
      <c r="BK620" s="57"/>
      <c r="BL620" s="57"/>
      <c r="BM620" s="57"/>
      <c r="BN620" s="57"/>
      <c r="BO620" s="57"/>
      <c r="BP620" s="57"/>
      <c r="BQ620" s="57"/>
      <c r="BR620" s="57"/>
      <c r="BS620" s="57"/>
      <c r="BT620" s="57"/>
      <c r="BU620" s="57"/>
      <c r="BV620" s="57"/>
      <c r="BW620" s="57"/>
      <c r="BX620" s="57"/>
      <c r="BY620" s="57"/>
      <c r="BZ620" s="57"/>
      <c r="CA620" s="57"/>
      <c r="CB620" s="57"/>
      <c r="CC620" s="57"/>
      <c r="CD620" s="57"/>
      <c r="CE620" s="57"/>
      <c r="CF620" s="57"/>
      <c r="CG620" s="57"/>
      <c r="CH620" s="57"/>
      <c r="CI620" s="57"/>
      <c r="CJ620" s="57"/>
      <c r="CK620" s="57"/>
      <c r="CL620" s="57"/>
      <c r="CM620" s="57"/>
      <c r="CN620" s="57"/>
      <c r="CO620" s="57"/>
      <c r="CP620" s="57"/>
      <c r="CQ620" s="57"/>
      <c r="CR620" s="57"/>
      <c r="CS620" s="57"/>
      <c r="CT620" s="57"/>
      <c r="CU620" s="57"/>
      <c r="CV620" s="57"/>
      <c r="CW620" s="57"/>
      <c r="CX620" s="57"/>
      <c r="CY620" s="57"/>
      <c r="CZ620" s="57"/>
      <c r="DA620" s="57"/>
      <c r="DB620" s="57"/>
      <c r="DC620" s="57"/>
      <c r="DD620" s="57"/>
      <c r="DE620" s="57"/>
      <c r="DF620" s="57"/>
      <c r="DG620" s="57"/>
      <c r="DH620" s="57"/>
      <c r="DI620" s="57"/>
      <c r="DJ620" s="57"/>
      <c r="DK620" s="57"/>
      <c r="DL620" s="57"/>
      <c r="DM620" s="57"/>
      <c r="DN620" s="57"/>
      <c r="DO620" s="57"/>
      <c r="DP620" s="57"/>
      <c r="DQ620" s="57"/>
      <c r="DR620" s="57"/>
      <c r="DS620" s="57"/>
      <c r="DT620" s="57"/>
      <c r="DU620" s="57"/>
      <c r="DV620" s="101"/>
      <c r="DW620" s="57"/>
      <c r="DX620" s="57"/>
      <c r="DY620" s="57"/>
      <c r="DZ620" s="57"/>
      <c r="EA620" s="57"/>
      <c r="EB620" s="57"/>
      <c r="EC620" s="57"/>
      <c r="ED620" s="57"/>
      <c r="EE620" s="57"/>
      <c r="EF620" s="57"/>
      <c r="EG620" s="57"/>
      <c r="EH620" s="57"/>
      <c r="EI620" s="57"/>
      <c r="EJ620" s="57"/>
      <c r="EK620" s="57"/>
      <c r="EL620" s="57"/>
      <c r="EM620" s="57"/>
      <c r="EN620" s="57"/>
      <c r="EO620" s="57"/>
      <c r="EP620" s="57"/>
      <c r="EQ620" s="101"/>
      <c r="ER620" s="557"/>
    </row>
    <row r="621" spans="1:148" ht="15" customHeight="1" x14ac:dyDescent="0.25">
      <c r="A621" s="625"/>
      <c r="B621" s="1343" t="str">
        <f t="shared" si="38"/>
        <v>Desk 93</v>
      </c>
      <c r="C621" s="1348" t="str">
        <f>IF(ISBLANK(TB!C279), "", TB!C279)</f>
        <v/>
      </c>
      <c r="D621" s="1348" t="str">
        <f>IF(ISBLANK(TB!D279), "", TB!D279)</f>
        <v/>
      </c>
      <c r="E621" s="1348" t="str">
        <f>IF(ISBLANK(TB!E279), "", TB!E279)</f>
        <v/>
      </c>
      <c r="F621" s="1348" t="str">
        <f>IF(ISBLANK(TB!F279), "", TB!F279)</f>
        <v/>
      </c>
      <c r="G621" s="57"/>
      <c r="H621" s="57"/>
      <c r="I621" s="57"/>
      <c r="J621" s="57"/>
      <c r="K621" s="57"/>
      <c r="L621" s="57"/>
      <c r="M621" s="57"/>
      <c r="N621" s="57"/>
      <c r="O621" s="57"/>
      <c r="P621" s="57"/>
      <c r="Q621" s="57"/>
      <c r="R621" s="57"/>
      <c r="S621" s="57"/>
      <c r="T621" s="57"/>
      <c r="U621" s="57"/>
      <c r="V621" s="57"/>
      <c r="W621" s="57"/>
      <c r="X621" s="57"/>
      <c r="Y621" s="57"/>
      <c r="Z621" s="57"/>
      <c r="AA621" s="57"/>
      <c r="AB621" s="57"/>
      <c r="AC621" s="57"/>
      <c r="AD621" s="57"/>
      <c r="AE621" s="57"/>
      <c r="AF621" s="57"/>
      <c r="AG621" s="57"/>
      <c r="AH621" s="57"/>
      <c r="AI621" s="57"/>
      <c r="AJ621" s="57"/>
      <c r="AK621" s="57"/>
      <c r="AL621" s="57"/>
      <c r="AM621" s="57"/>
      <c r="AN621" s="57"/>
      <c r="AO621" s="57"/>
      <c r="AP621" s="57"/>
      <c r="AQ621" s="57"/>
      <c r="AR621" s="57"/>
      <c r="AS621" s="57"/>
      <c r="AT621" s="57"/>
      <c r="AU621" s="57"/>
      <c r="AV621" s="57"/>
      <c r="AW621" s="57"/>
      <c r="AX621" s="57"/>
      <c r="AY621" s="57"/>
      <c r="AZ621" s="57"/>
      <c r="BA621" s="57"/>
      <c r="BB621" s="57"/>
      <c r="BC621" s="57"/>
      <c r="BD621" s="57"/>
      <c r="BE621" s="57"/>
      <c r="BF621" s="57"/>
      <c r="BG621" s="57"/>
      <c r="BH621" s="57"/>
      <c r="BI621" s="57"/>
      <c r="BJ621" s="57"/>
      <c r="BK621" s="57"/>
      <c r="BL621" s="57"/>
      <c r="BM621" s="57"/>
      <c r="BN621" s="57"/>
      <c r="BO621" s="57"/>
      <c r="BP621" s="57"/>
      <c r="BQ621" s="57"/>
      <c r="BR621" s="57"/>
      <c r="BS621" s="57"/>
      <c r="BT621" s="57"/>
      <c r="BU621" s="57"/>
      <c r="BV621" s="57"/>
      <c r="BW621" s="57"/>
      <c r="BX621" s="57"/>
      <c r="BY621" s="57"/>
      <c r="BZ621" s="57"/>
      <c r="CA621" s="57"/>
      <c r="CB621" s="57"/>
      <c r="CC621" s="57"/>
      <c r="CD621" s="57"/>
      <c r="CE621" s="57"/>
      <c r="CF621" s="57"/>
      <c r="CG621" s="57"/>
      <c r="CH621" s="57"/>
      <c r="CI621" s="57"/>
      <c r="CJ621" s="57"/>
      <c r="CK621" s="57"/>
      <c r="CL621" s="57"/>
      <c r="CM621" s="57"/>
      <c r="CN621" s="57"/>
      <c r="CO621" s="57"/>
      <c r="CP621" s="57"/>
      <c r="CQ621" s="57"/>
      <c r="CR621" s="57"/>
      <c r="CS621" s="57"/>
      <c r="CT621" s="57"/>
      <c r="CU621" s="57"/>
      <c r="CV621" s="57"/>
      <c r="CW621" s="57"/>
      <c r="CX621" s="57"/>
      <c r="CY621" s="57"/>
      <c r="CZ621" s="57"/>
      <c r="DA621" s="57"/>
      <c r="DB621" s="57"/>
      <c r="DC621" s="57"/>
      <c r="DD621" s="57"/>
      <c r="DE621" s="57"/>
      <c r="DF621" s="57"/>
      <c r="DG621" s="57"/>
      <c r="DH621" s="57"/>
      <c r="DI621" s="57"/>
      <c r="DJ621" s="57"/>
      <c r="DK621" s="57"/>
      <c r="DL621" s="57"/>
      <c r="DM621" s="57"/>
      <c r="DN621" s="57"/>
      <c r="DO621" s="57"/>
      <c r="DP621" s="57"/>
      <c r="DQ621" s="57"/>
      <c r="DR621" s="57"/>
      <c r="DS621" s="57"/>
      <c r="DT621" s="57"/>
      <c r="DU621" s="57"/>
      <c r="DV621" s="101"/>
      <c r="DW621" s="57"/>
      <c r="DX621" s="57"/>
      <c r="DY621" s="57"/>
      <c r="DZ621" s="57"/>
      <c r="EA621" s="57"/>
      <c r="EB621" s="57"/>
      <c r="EC621" s="57"/>
      <c r="ED621" s="57"/>
      <c r="EE621" s="57"/>
      <c r="EF621" s="57"/>
      <c r="EG621" s="57"/>
      <c r="EH621" s="57"/>
      <c r="EI621" s="57"/>
      <c r="EJ621" s="57"/>
      <c r="EK621" s="57"/>
      <c r="EL621" s="57"/>
      <c r="EM621" s="57"/>
      <c r="EN621" s="57"/>
      <c r="EO621" s="57"/>
      <c r="EP621" s="57"/>
      <c r="EQ621" s="101"/>
      <c r="ER621" s="557"/>
    </row>
    <row r="622" spans="1:148" ht="15" customHeight="1" x14ac:dyDescent="0.25">
      <c r="A622" s="625"/>
      <c r="B622" s="1343" t="str">
        <f t="shared" si="38"/>
        <v>Desk 94</v>
      </c>
      <c r="C622" s="1348" t="str">
        <f>IF(ISBLANK(TB!C280), "", TB!C280)</f>
        <v/>
      </c>
      <c r="D622" s="1348" t="str">
        <f>IF(ISBLANK(TB!D280), "", TB!D280)</f>
        <v/>
      </c>
      <c r="E622" s="1348" t="str">
        <f>IF(ISBLANK(TB!E280), "", TB!E280)</f>
        <v/>
      </c>
      <c r="F622" s="1348" t="str">
        <f>IF(ISBLANK(TB!F280), "", TB!F280)</f>
        <v/>
      </c>
      <c r="G622" s="57"/>
      <c r="H622" s="57"/>
      <c r="I622" s="57"/>
      <c r="J622" s="57"/>
      <c r="K622" s="57"/>
      <c r="L622" s="57"/>
      <c r="M622" s="57"/>
      <c r="N622" s="57"/>
      <c r="O622" s="57"/>
      <c r="P622" s="57"/>
      <c r="Q622" s="57"/>
      <c r="R622" s="57"/>
      <c r="S622" s="57"/>
      <c r="T622" s="57"/>
      <c r="U622" s="57"/>
      <c r="V622" s="57"/>
      <c r="W622" s="57"/>
      <c r="X622" s="57"/>
      <c r="Y622" s="57"/>
      <c r="Z622" s="57"/>
      <c r="AA622" s="57"/>
      <c r="AB622" s="57"/>
      <c r="AC622" s="57"/>
      <c r="AD622" s="57"/>
      <c r="AE622" s="57"/>
      <c r="AF622" s="57"/>
      <c r="AG622" s="57"/>
      <c r="AH622" s="57"/>
      <c r="AI622" s="57"/>
      <c r="AJ622" s="57"/>
      <c r="AK622" s="57"/>
      <c r="AL622" s="57"/>
      <c r="AM622" s="57"/>
      <c r="AN622" s="57"/>
      <c r="AO622" s="57"/>
      <c r="AP622" s="57"/>
      <c r="AQ622" s="57"/>
      <c r="AR622" s="57"/>
      <c r="AS622" s="57"/>
      <c r="AT622" s="57"/>
      <c r="AU622" s="57"/>
      <c r="AV622" s="57"/>
      <c r="AW622" s="57"/>
      <c r="AX622" s="57"/>
      <c r="AY622" s="57"/>
      <c r="AZ622" s="57"/>
      <c r="BA622" s="57"/>
      <c r="BB622" s="57"/>
      <c r="BC622" s="57"/>
      <c r="BD622" s="57"/>
      <c r="BE622" s="57"/>
      <c r="BF622" s="57"/>
      <c r="BG622" s="57"/>
      <c r="BH622" s="57"/>
      <c r="BI622" s="57"/>
      <c r="BJ622" s="57"/>
      <c r="BK622" s="57"/>
      <c r="BL622" s="57"/>
      <c r="BM622" s="57"/>
      <c r="BN622" s="57"/>
      <c r="BO622" s="57"/>
      <c r="BP622" s="57"/>
      <c r="BQ622" s="57"/>
      <c r="BR622" s="57"/>
      <c r="BS622" s="57"/>
      <c r="BT622" s="57"/>
      <c r="BU622" s="57"/>
      <c r="BV622" s="57"/>
      <c r="BW622" s="57"/>
      <c r="BX622" s="57"/>
      <c r="BY622" s="57"/>
      <c r="BZ622" s="57"/>
      <c r="CA622" s="57"/>
      <c r="CB622" s="57"/>
      <c r="CC622" s="57"/>
      <c r="CD622" s="57"/>
      <c r="CE622" s="57"/>
      <c r="CF622" s="57"/>
      <c r="CG622" s="57"/>
      <c r="CH622" s="57"/>
      <c r="CI622" s="57"/>
      <c r="CJ622" s="57"/>
      <c r="CK622" s="57"/>
      <c r="CL622" s="57"/>
      <c r="CM622" s="57"/>
      <c r="CN622" s="57"/>
      <c r="CO622" s="57"/>
      <c r="CP622" s="57"/>
      <c r="CQ622" s="57"/>
      <c r="CR622" s="57"/>
      <c r="CS622" s="57"/>
      <c r="CT622" s="57"/>
      <c r="CU622" s="57"/>
      <c r="CV622" s="57"/>
      <c r="CW622" s="57"/>
      <c r="CX622" s="57"/>
      <c r="CY622" s="57"/>
      <c r="CZ622" s="57"/>
      <c r="DA622" s="57"/>
      <c r="DB622" s="57"/>
      <c r="DC622" s="57"/>
      <c r="DD622" s="57"/>
      <c r="DE622" s="57"/>
      <c r="DF622" s="57"/>
      <c r="DG622" s="57"/>
      <c r="DH622" s="57"/>
      <c r="DI622" s="57"/>
      <c r="DJ622" s="57"/>
      <c r="DK622" s="57"/>
      <c r="DL622" s="57"/>
      <c r="DM622" s="57"/>
      <c r="DN622" s="57"/>
      <c r="DO622" s="57"/>
      <c r="DP622" s="57"/>
      <c r="DQ622" s="57"/>
      <c r="DR622" s="57"/>
      <c r="DS622" s="57"/>
      <c r="DT622" s="57"/>
      <c r="DU622" s="57"/>
      <c r="DV622" s="101"/>
      <c r="DW622" s="57"/>
      <c r="DX622" s="57"/>
      <c r="DY622" s="57"/>
      <c r="DZ622" s="57"/>
      <c r="EA622" s="57"/>
      <c r="EB622" s="57"/>
      <c r="EC622" s="57"/>
      <c r="ED622" s="57"/>
      <c r="EE622" s="57"/>
      <c r="EF622" s="57"/>
      <c r="EG622" s="57"/>
      <c r="EH622" s="57"/>
      <c r="EI622" s="57"/>
      <c r="EJ622" s="57"/>
      <c r="EK622" s="57"/>
      <c r="EL622" s="57"/>
      <c r="EM622" s="57"/>
      <c r="EN622" s="57"/>
      <c r="EO622" s="57"/>
      <c r="EP622" s="57"/>
      <c r="EQ622" s="101"/>
      <c r="ER622" s="557"/>
    </row>
    <row r="623" spans="1:148" ht="15" customHeight="1" x14ac:dyDescent="0.25">
      <c r="A623" s="625"/>
      <c r="B623" s="1343" t="str">
        <f t="shared" si="38"/>
        <v>Desk 95</v>
      </c>
      <c r="C623" s="1348" t="str">
        <f>IF(ISBLANK(TB!C281), "", TB!C281)</f>
        <v/>
      </c>
      <c r="D623" s="1348" t="str">
        <f>IF(ISBLANK(TB!D281), "", TB!D281)</f>
        <v/>
      </c>
      <c r="E623" s="1348" t="str">
        <f>IF(ISBLANK(TB!E281), "", TB!E281)</f>
        <v/>
      </c>
      <c r="F623" s="1348" t="str">
        <f>IF(ISBLANK(TB!F281), "", TB!F281)</f>
        <v/>
      </c>
      <c r="G623" s="57"/>
      <c r="H623" s="57"/>
      <c r="I623" s="57"/>
      <c r="J623" s="57"/>
      <c r="K623" s="57"/>
      <c r="L623" s="57"/>
      <c r="M623" s="57"/>
      <c r="N623" s="57"/>
      <c r="O623" s="57"/>
      <c r="P623" s="57"/>
      <c r="Q623" s="57"/>
      <c r="R623" s="57"/>
      <c r="S623" s="57"/>
      <c r="T623" s="57"/>
      <c r="U623" s="57"/>
      <c r="V623" s="57"/>
      <c r="W623" s="57"/>
      <c r="X623" s="57"/>
      <c r="Y623" s="57"/>
      <c r="Z623" s="57"/>
      <c r="AA623" s="57"/>
      <c r="AB623" s="57"/>
      <c r="AC623" s="57"/>
      <c r="AD623" s="57"/>
      <c r="AE623" s="57"/>
      <c r="AF623" s="57"/>
      <c r="AG623" s="57"/>
      <c r="AH623" s="57"/>
      <c r="AI623" s="57"/>
      <c r="AJ623" s="57"/>
      <c r="AK623" s="57"/>
      <c r="AL623" s="57"/>
      <c r="AM623" s="57"/>
      <c r="AN623" s="57"/>
      <c r="AO623" s="57"/>
      <c r="AP623" s="57"/>
      <c r="AQ623" s="57"/>
      <c r="AR623" s="57"/>
      <c r="AS623" s="57"/>
      <c r="AT623" s="57"/>
      <c r="AU623" s="57"/>
      <c r="AV623" s="57"/>
      <c r="AW623" s="57"/>
      <c r="AX623" s="57"/>
      <c r="AY623" s="57"/>
      <c r="AZ623" s="57"/>
      <c r="BA623" s="57"/>
      <c r="BB623" s="57"/>
      <c r="BC623" s="57"/>
      <c r="BD623" s="57"/>
      <c r="BE623" s="57"/>
      <c r="BF623" s="57"/>
      <c r="BG623" s="57"/>
      <c r="BH623" s="57"/>
      <c r="BI623" s="57"/>
      <c r="BJ623" s="57"/>
      <c r="BK623" s="57"/>
      <c r="BL623" s="57"/>
      <c r="BM623" s="57"/>
      <c r="BN623" s="57"/>
      <c r="BO623" s="57"/>
      <c r="BP623" s="57"/>
      <c r="BQ623" s="57"/>
      <c r="BR623" s="57"/>
      <c r="BS623" s="57"/>
      <c r="BT623" s="57"/>
      <c r="BU623" s="57"/>
      <c r="BV623" s="57"/>
      <c r="BW623" s="57"/>
      <c r="BX623" s="57"/>
      <c r="BY623" s="57"/>
      <c r="BZ623" s="57"/>
      <c r="CA623" s="57"/>
      <c r="CB623" s="57"/>
      <c r="CC623" s="57"/>
      <c r="CD623" s="57"/>
      <c r="CE623" s="57"/>
      <c r="CF623" s="57"/>
      <c r="CG623" s="57"/>
      <c r="CH623" s="57"/>
      <c r="CI623" s="57"/>
      <c r="CJ623" s="57"/>
      <c r="CK623" s="57"/>
      <c r="CL623" s="57"/>
      <c r="CM623" s="57"/>
      <c r="CN623" s="57"/>
      <c r="CO623" s="57"/>
      <c r="CP623" s="57"/>
      <c r="CQ623" s="57"/>
      <c r="CR623" s="57"/>
      <c r="CS623" s="57"/>
      <c r="CT623" s="57"/>
      <c r="CU623" s="57"/>
      <c r="CV623" s="57"/>
      <c r="CW623" s="57"/>
      <c r="CX623" s="57"/>
      <c r="CY623" s="57"/>
      <c r="CZ623" s="57"/>
      <c r="DA623" s="57"/>
      <c r="DB623" s="57"/>
      <c r="DC623" s="57"/>
      <c r="DD623" s="57"/>
      <c r="DE623" s="57"/>
      <c r="DF623" s="57"/>
      <c r="DG623" s="57"/>
      <c r="DH623" s="57"/>
      <c r="DI623" s="57"/>
      <c r="DJ623" s="57"/>
      <c r="DK623" s="57"/>
      <c r="DL623" s="57"/>
      <c r="DM623" s="57"/>
      <c r="DN623" s="57"/>
      <c r="DO623" s="57"/>
      <c r="DP623" s="57"/>
      <c r="DQ623" s="57"/>
      <c r="DR623" s="57"/>
      <c r="DS623" s="57"/>
      <c r="DT623" s="57"/>
      <c r="DU623" s="57"/>
      <c r="DV623" s="101"/>
      <c r="DW623" s="57"/>
      <c r="DX623" s="57"/>
      <c r="DY623" s="57"/>
      <c r="DZ623" s="57"/>
      <c r="EA623" s="57"/>
      <c r="EB623" s="57"/>
      <c r="EC623" s="57"/>
      <c r="ED623" s="57"/>
      <c r="EE623" s="57"/>
      <c r="EF623" s="57"/>
      <c r="EG623" s="57"/>
      <c r="EH623" s="57"/>
      <c r="EI623" s="57"/>
      <c r="EJ623" s="57"/>
      <c r="EK623" s="57"/>
      <c r="EL623" s="57"/>
      <c r="EM623" s="57"/>
      <c r="EN623" s="57"/>
      <c r="EO623" s="57"/>
      <c r="EP623" s="57"/>
      <c r="EQ623" s="101"/>
      <c r="ER623" s="557"/>
    </row>
    <row r="624" spans="1:148" ht="15" customHeight="1" x14ac:dyDescent="0.25">
      <c r="A624" s="625"/>
      <c r="B624" s="1343" t="str">
        <f t="shared" si="38"/>
        <v>Desk 96</v>
      </c>
      <c r="C624" s="1348" t="str">
        <f>IF(ISBLANK(TB!C282), "", TB!C282)</f>
        <v/>
      </c>
      <c r="D624" s="1348" t="str">
        <f>IF(ISBLANK(TB!D282), "", TB!D282)</f>
        <v/>
      </c>
      <c r="E624" s="1348" t="str">
        <f>IF(ISBLANK(TB!E282), "", TB!E282)</f>
        <v/>
      </c>
      <c r="F624" s="1348" t="str">
        <f>IF(ISBLANK(TB!F282), "", TB!F282)</f>
        <v/>
      </c>
      <c r="G624" s="57"/>
      <c r="H624" s="57"/>
      <c r="I624" s="57"/>
      <c r="J624" s="57"/>
      <c r="K624" s="57"/>
      <c r="L624" s="57"/>
      <c r="M624" s="57"/>
      <c r="N624" s="57"/>
      <c r="O624" s="57"/>
      <c r="P624" s="57"/>
      <c r="Q624" s="57"/>
      <c r="R624" s="57"/>
      <c r="S624" s="57"/>
      <c r="T624" s="57"/>
      <c r="U624" s="57"/>
      <c r="V624" s="57"/>
      <c r="W624" s="57"/>
      <c r="X624" s="57"/>
      <c r="Y624" s="57"/>
      <c r="Z624" s="57"/>
      <c r="AA624" s="57"/>
      <c r="AB624" s="57"/>
      <c r="AC624" s="57"/>
      <c r="AD624" s="57"/>
      <c r="AE624" s="57"/>
      <c r="AF624" s="57"/>
      <c r="AG624" s="57"/>
      <c r="AH624" s="57"/>
      <c r="AI624" s="57"/>
      <c r="AJ624" s="57"/>
      <c r="AK624" s="57"/>
      <c r="AL624" s="57"/>
      <c r="AM624" s="57"/>
      <c r="AN624" s="57"/>
      <c r="AO624" s="57"/>
      <c r="AP624" s="57"/>
      <c r="AQ624" s="57"/>
      <c r="AR624" s="57"/>
      <c r="AS624" s="57"/>
      <c r="AT624" s="57"/>
      <c r="AU624" s="57"/>
      <c r="AV624" s="57"/>
      <c r="AW624" s="57"/>
      <c r="AX624" s="57"/>
      <c r="AY624" s="57"/>
      <c r="AZ624" s="57"/>
      <c r="BA624" s="57"/>
      <c r="BB624" s="57"/>
      <c r="BC624" s="57"/>
      <c r="BD624" s="57"/>
      <c r="BE624" s="57"/>
      <c r="BF624" s="57"/>
      <c r="BG624" s="57"/>
      <c r="BH624" s="57"/>
      <c r="BI624" s="57"/>
      <c r="BJ624" s="57"/>
      <c r="BK624" s="57"/>
      <c r="BL624" s="57"/>
      <c r="BM624" s="57"/>
      <c r="BN624" s="57"/>
      <c r="BO624" s="57"/>
      <c r="BP624" s="57"/>
      <c r="BQ624" s="57"/>
      <c r="BR624" s="57"/>
      <c r="BS624" s="57"/>
      <c r="BT624" s="57"/>
      <c r="BU624" s="57"/>
      <c r="BV624" s="57"/>
      <c r="BW624" s="57"/>
      <c r="BX624" s="57"/>
      <c r="BY624" s="57"/>
      <c r="BZ624" s="57"/>
      <c r="CA624" s="57"/>
      <c r="CB624" s="57"/>
      <c r="CC624" s="57"/>
      <c r="CD624" s="57"/>
      <c r="CE624" s="57"/>
      <c r="CF624" s="57"/>
      <c r="CG624" s="57"/>
      <c r="CH624" s="57"/>
      <c r="CI624" s="57"/>
      <c r="CJ624" s="57"/>
      <c r="CK624" s="57"/>
      <c r="CL624" s="57"/>
      <c r="CM624" s="57"/>
      <c r="CN624" s="57"/>
      <c r="CO624" s="57"/>
      <c r="CP624" s="57"/>
      <c r="CQ624" s="57"/>
      <c r="CR624" s="57"/>
      <c r="CS624" s="57"/>
      <c r="CT624" s="57"/>
      <c r="CU624" s="57"/>
      <c r="CV624" s="57"/>
      <c r="CW624" s="57"/>
      <c r="CX624" s="57"/>
      <c r="CY624" s="57"/>
      <c r="CZ624" s="57"/>
      <c r="DA624" s="57"/>
      <c r="DB624" s="57"/>
      <c r="DC624" s="57"/>
      <c r="DD624" s="57"/>
      <c r="DE624" s="57"/>
      <c r="DF624" s="57"/>
      <c r="DG624" s="57"/>
      <c r="DH624" s="57"/>
      <c r="DI624" s="57"/>
      <c r="DJ624" s="57"/>
      <c r="DK624" s="57"/>
      <c r="DL624" s="57"/>
      <c r="DM624" s="57"/>
      <c r="DN624" s="57"/>
      <c r="DO624" s="57"/>
      <c r="DP624" s="57"/>
      <c r="DQ624" s="57"/>
      <c r="DR624" s="57"/>
      <c r="DS624" s="57"/>
      <c r="DT624" s="57"/>
      <c r="DU624" s="57"/>
      <c r="DV624" s="101"/>
      <c r="DW624" s="57"/>
      <c r="DX624" s="57"/>
      <c r="DY624" s="57"/>
      <c r="DZ624" s="57"/>
      <c r="EA624" s="57"/>
      <c r="EB624" s="57"/>
      <c r="EC624" s="57"/>
      <c r="ED624" s="57"/>
      <c r="EE624" s="57"/>
      <c r="EF624" s="57"/>
      <c r="EG624" s="57"/>
      <c r="EH624" s="57"/>
      <c r="EI624" s="57"/>
      <c r="EJ624" s="57"/>
      <c r="EK624" s="57"/>
      <c r="EL624" s="57"/>
      <c r="EM624" s="57"/>
      <c r="EN624" s="57"/>
      <c r="EO624" s="57"/>
      <c r="EP624" s="57"/>
      <c r="EQ624" s="101"/>
      <c r="ER624" s="557"/>
    </row>
    <row r="625" spans="1:148" ht="15" customHeight="1" x14ac:dyDescent="0.25">
      <c r="A625" s="625"/>
      <c r="B625" s="1343" t="str">
        <f t="shared" si="38"/>
        <v>Desk 97</v>
      </c>
      <c r="C625" s="1348" t="str">
        <f>IF(ISBLANK(TB!C283), "", TB!C283)</f>
        <v/>
      </c>
      <c r="D625" s="1348" t="str">
        <f>IF(ISBLANK(TB!D283), "", TB!D283)</f>
        <v/>
      </c>
      <c r="E625" s="1348" t="str">
        <f>IF(ISBLANK(TB!E283), "", TB!E283)</f>
        <v/>
      </c>
      <c r="F625" s="1348" t="str">
        <f>IF(ISBLANK(TB!F283), "", TB!F283)</f>
        <v/>
      </c>
      <c r="G625" s="57"/>
      <c r="H625" s="57"/>
      <c r="I625" s="57"/>
      <c r="J625" s="57"/>
      <c r="K625" s="57"/>
      <c r="L625" s="57"/>
      <c r="M625" s="57"/>
      <c r="N625" s="57"/>
      <c r="O625" s="57"/>
      <c r="P625" s="57"/>
      <c r="Q625" s="57"/>
      <c r="R625" s="57"/>
      <c r="S625" s="57"/>
      <c r="T625" s="57"/>
      <c r="U625" s="57"/>
      <c r="V625" s="57"/>
      <c r="W625" s="57"/>
      <c r="X625" s="57"/>
      <c r="Y625" s="57"/>
      <c r="Z625" s="57"/>
      <c r="AA625" s="57"/>
      <c r="AB625" s="57"/>
      <c r="AC625" s="57"/>
      <c r="AD625" s="57"/>
      <c r="AE625" s="57"/>
      <c r="AF625" s="57"/>
      <c r="AG625" s="57"/>
      <c r="AH625" s="57"/>
      <c r="AI625" s="57"/>
      <c r="AJ625" s="57"/>
      <c r="AK625" s="57"/>
      <c r="AL625" s="57"/>
      <c r="AM625" s="57"/>
      <c r="AN625" s="57"/>
      <c r="AO625" s="57"/>
      <c r="AP625" s="57"/>
      <c r="AQ625" s="57"/>
      <c r="AR625" s="57"/>
      <c r="AS625" s="57"/>
      <c r="AT625" s="57"/>
      <c r="AU625" s="57"/>
      <c r="AV625" s="57"/>
      <c r="AW625" s="57"/>
      <c r="AX625" s="57"/>
      <c r="AY625" s="57"/>
      <c r="AZ625" s="57"/>
      <c r="BA625" s="57"/>
      <c r="BB625" s="57"/>
      <c r="BC625" s="57"/>
      <c r="BD625" s="57"/>
      <c r="BE625" s="57"/>
      <c r="BF625" s="57"/>
      <c r="BG625" s="57"/>
      <c r="BH625" s="57"/>
      <c r="BI625" s="57"/>
      <c r="BJ625" s="57"/>
      <c r="BK625" s="57"/>
      <c r="BL625" s="57"/>
      <c r="BM625" s="57"/>
      <c r="BN625" s="57"/>
      <c r="BO625" s="57"/>
      <c r="BP625" s="57"/>
      <c r="BQ625" s="57"/>
      <c r="BR625" s="57"/>
      <c r="BS625" s="57"/>
      <c r="BT625" s="57"/>
      <c r="BU625" s="57"/>
      <c r="BV625" s="57"/>
      <c r="BW625" s="57"/>
      <c r="BX625" s="57"/>
      <c r="BY625" s="57"/>
      <c r="BZ625" s="57"/>
      <c r="CA625" s="57"/>
      <c r="CB625" s="57"/>
      <c r="CC625" s="57"/>
      <c r="CD625" s="57"/>
      <c r="CE625" s="57"/>
      <c r="CF625" s="57"/>
      <c r="CG625" s="57"/>
      <c r="CH625" s="57"/>
      <c r="CI625" s="57"/>
      <c r="CJ625" s="57"/>
      <c r="CK625" s="57"/>
      <c r="CL625" s="57"/>
      <c r="CM625" s="57"/>
      <c r="CN625" s="57"/>
      <c r="CO625" s="57"/>
      <c r="CP625" s="57"/>
      <c r="CQ625" s="57"/>
      <c r="CR625" s="57"/>
      <c r="CS625" s="57"/>
      <c r="CT625" s="57"/>
      <c r="CU625" s="57"/>
      <c r="CV625" s="57"/>
      <c r="CW625" s="57"/>
      <c r="CX625" s="57"/>
      <c r="CY625" s="57"/>
      <c r="CZ625" s="57"/>
      <c r="DA625" s="57"/>
      <c r="DB625" s="57"/>
      <c r="DC625" s="57"/>
      <c r="DD625" s="57"/>
      <c r="DE625" s="57"/>
      <c r="DF625" s="57"/>
      <c r="DG625" s="57"/>
      <c r="DH625" s="57"/>
      <c r="DI625" s="57"/>
      <c r="DJ625" s="57"/>
      <c r="DK625" s="57"/>
      <c r="DL625" s="57"/>
      <c r="DM625" s="57"/>
      <c r="DN625" s="57"/>
      <c r="DO625" s="57"/>
      <c r="DP625" s="57"/>
      <c r="DQ625" s="57"/>
      <c r="DR625" s="57"/>
      <c r="DS625" s="57"/>
      <c r="DT625" s="57"/>
      <c r="DU625" s="57"/>
      <c r="DV625" s="101"/>
      <c r="DW625" s="57"/>
      <c r="DX625" s="57"/>
      <c r="DY625" s="57"/>
      <c r="DZ625" s="57"/>
      <c r="EA625" s="57"/>
      <c r="EB625" s="57"/>
      <c r="EC625" s="57"/>
      <c r="ED625" s="57"/>
      <c r="EE625" s="57"/>
      <c r="EF625" s="57"/>
      <c r="EG625" s="57"/>
      <c r="EH625" s="57"/>
      <c r="EI625" s="57"/>
      <c r="EJ625" s="57"/>
      <c r="EK625" s="57"/>
      <c r="EL625" s="57"/>
      <c r="EM625" s="57"/>
      <c r="EN625" s="57"/>
      <c r="EO625" s="57"/>
      <c r="EP625" s="57"/>
      <c r="EQ625" s="101"/>
      <c r="ER625" s="557"/>
    </row>
    <row r="626" spans="1:148" ht="15" customHeight="1" x14ac:dyDescent="0.25">
      <c r="A626" s="625"/>
      <c r="B626" s="1343" t="str">
        <f t="shared" si="38"/>
        <v>Desk 98</v>
      </c>
      <c r="C626" s="1348" t="str">
        <f>IF(ISBLANK(TB!C284), "", TB!C284)</f>
        <v/>
      </c>
      <c r="D626" s="1348" t="str">
        <f>IF(ISBLANK(TB!D284), "", TB!D284)</f>
        <v/>
      </c>
      <c r="E626" s="1348" t="str">
        <f>IF(ISBLANK(TB!E284), "", TB!E284)</f>
        <v/>
      </c>
      <c r="F626" s="1348" t="str">
        <f>IF(ISBLANK(TB!F284), "", TB!F284)</f>
        <v/>
      </c>
      <c r="G626" s="57"/>
      <c r="H626" s="57"/>
      <c r="I626" s="57"/>
      <c r="J626" s="57"/>
      <c r="K626" s="57"/>
      <c r="L626" s="57"/>
      <c r="M626" s="57"/>
      <c r="N626" s="57"/>
      <c r="O626" s="57"/>
      <c r="P626" s="57"/>
      <c r="Q626" s="57"/>
      <c r="R626" s="57"/>
      <c r="S626" s="57"/>
      <c r="T626" s="57"/>
      <c r="U626" s="57"/>
      <c r="V626" s="57"/>
      <c r="W626" s="57"/>
      <c r="X626" s="57"/>
      <c r="Y626" s="57"/>
      <c r="Z626" s="57"/>
      <c r="AA626" s="57"/>
      <c r="AB626" s="57"/>
      <c r="AC626" s="57"/>
      <c r="AD626" s="57"/>
      <c r="AE626" s="57"/>
      <c r="AF626" s="57"/>
      <c r="AG626" s="57"/>
      <c r="AH626" s="57"/>
      <c r="AI626" s="57"/>
      <c r="AJ626" s="57"/>
      <c r="AK626" s="57"/>
      <c r="AL626" s="57"/>
      <c r="AM626" s="57"/>
      <c r="AN626" s="57"/>
      <c r="AO626" s="57"/>
      <c r="AP626" s="57"/>
      <c r="AQ626" s="57"/>
      <c r="AR626" s="57"/>
      <c r="AS626" s="57"/>
      <c r="AT626" s="57"/>
      <c r="AU626" s="57"/>
      <c r="AV626" s="57"/>
      <c r="AW626" s="57"/>
      <c r="AX626" s="57"/>
      <c r="AY626" s="57"/>
      <c r="AZ626" s="57"/>
      <c r="BA626" s="57"/>
      <c r="BB626" s="57"/>
      <c r="BC626" s="57"/>
      <c r="BD626" s="57"/>
      <c r="BE626" s="57"/>
      <c r="BF626" s="57"/>
      <c r="BG626" s="57"/>
      <c r="BH626" s="57"/>
      <c r="BI626" s="57"/>
      <c r="BJ626" s="57"/>
      <c r="BK626" s="57"/>
      <c r="BL626" s="57"/>
      <c r="BM626" s="57"/>
      <c r="BN626" s="57"/>
      <c r="BO626" s="57"/>
      <c r="BP626" s="57"/>
      <c r="BQ626" s="57"/>
      <c r="BR626" s="57"/>
      <c r="BS626" s="57"/>
      <c r="BT626" s="57"/>
      <c r="BU626" s="57"/>
      <c r="BV626" s="57"/>
      <c r="BW626" s="57"/>
      <c r="BX626" s="57"/>
      <c r="BY626" s="57"/>
      <c r="BZ626" s="57"/>
      <c r="CA626" s="57"/>
      <c r="CB626" s="57"/>
      <c r="CC626" s="57"/>
      <c r="CD626" s="57"/>
      <c r="CE626" s="57"/>
      <c r="CF626" s="57"/>
      <c r="CG626" s="57"/>
      <c r="CH626" s="57"/>
      <c r="CI626" s="57"/>
      <c r="CJ626" s="57"/>
      <c r="CK626" s="57"/>
      <c r="CL626" s="57"/>
      <c r="CM626" s="57"/>
      <c r="CN626" s="57"/>
      <c r="CO626" s="57"/>
      <c r="CP626" s="57"/>
      <c r="CQ626" s="57"/>
      <c r="CR626" s="57"/>
      <c r="CS626" s="57"/>
      <c r="CT626" s="57"/>
      <c r="CU626" s="57"/>
      <c r="CV626" s="57"/>
      <c r="CW626" s="57"/>
      <c r="CX626" s="57"/>
      <c r="CY626" s="57"/>
      <c r="CZ626" s="57"/>
      <c r="DA626" s="57"/>
      <c r="DB626" s="57"/>
      <c r="DC626" s="57"/>
      <c r="DD626" s="57"/>
      <c r="DE626" s="57"/>
      <c r="DF626" s="57"/>
      <c r="DG626" s="57"/>
      <c r="DH626" s="57"/>
      <c r="DI626" s="57"/>
      <c r="DJ626" s="57"/>
      <c r="DK626" s="57"/>
      <c r="DL626" s="57"/>
      <c r="DM626" s="57"/>
      <c r="DN626" s="57"/>
      <c r="DO626" s="57"/>
      <c r="DP626" s="57"/>
      <c r="DQ626" s="57"/>
      <c r="DR626" s="57"/>
      <c r="DS626" s="57"/>
      <c r="DT626" s="57"/>
      <c r="DU626" s="57"/>
      <c r="DV626" s="101"/>
      <c r="DW626" s="57"/>
      <c r="DX626" s="57"/>
      <c r="DY626" s="57"/>
      <c r="DZ626" s="57"/>
      <c r="EA626" s="57"/>
      <c r="EB626" s="57"/>
      <c r="EC626" s="57"/>
      <c r="ED626" s="57"/>
      <c r="EE626" s="57"/>
      <c r="EF626" s="57"/>
      <c r="EG626" s="57"/>
      <c r="EH626" s="57"/>
      <c r="EI626" s="57"/>
      <c r="EJ626" s="57"/>
      <c r="EK626" s="57"/>
      <c r="EL626" s="57"/>
      <c r="EM626" s="57"/>
      <c r="EN626" s="57"/>
      <c r="EO626" s="57"/>
      <c r="EP626" s="57"/>
      <c r="EQ626" s="101"/>
      <c r="ER626" s="557"/>
    </row>
    <row r="627" spans="1:148" ht="15" customHeight="1" x14ac:dyDescent="0.25">
      <c r="A627" s="625"/>
      <c r="B627" s="1343" t="str">
        <f t="shared" si="38"/>
        <v>Desk 99</v>
      </c>
      <c r="C627" s="1348" t="str">
        <f>IF(ISBLANK(TB!C285), "", TB!C285)</f>
        <v/>
      </c>
      <c r="D627" s="1348" t="str">
        <f>IF(ISBLANK(TB!D285), "", TB!D285)</f>
        <v/>
      </c>
      <c r="E627" s="1348" t="str">
        <f>IF(ISBLANK(TB!E285), "", TB!E285)</f>
        <v/>
      </c>
      <c r="F627" s="1348" t="str">
        <f>IF(ISBLANK(TB!F285), "", TB!F285)</f>
        <v/>
      </c>
      <c r="G627" s="57"/>
      <c r="H627" s="57"/>
      <c r="I627" s="57"/>
      <c r="J627" s="57"/>
      <c r="K627" s="57"/>
      <c r="L627" s="57"/>
      <c r="M627" s="57"/>
      <c r="N627" s="57"/>
      <c r="O627" s="57"/>
      <c r="P627" s="57"/>
      <c r="Q627" s="57"/>
      <c r="R627" s="57"/>
      <c r="S627" s="57"/>
      <c r="T627" s="57"/>
      <c r="U627" s="57"/>
      <c r="V627" s="57"/>
      <c r="W627" s="57"/>
      <c r="X627" s="57"/>
      <c r="Y627" s="57"/>
      <c r="Z627" s="57"/>
      <c r="AA627" s="57"/>
      <c r="AB627" s="57"/>
      <c r="AC627" s="57"/>
      <c r="AD627" s="57"/>
      <c r="AE627" s="57"/>
      <c r="AF627" s="57"/>
      <c r="AG627" s="57"/>
      <c r="AH627" s="57"/>
      <c r="AI627" s="57"/>
      <c r="AJ627" s="57"/>
      <c r="AK627" s="57"/>
      <c r="AL627" s="57"/>
      <c r="AM627" s="57"/>
      <c r="AN627" s="57"/>
      <c r="AO627" s="57"/>
      <c r="AP627" s="57"/>
      <c r="AQ627" s="57"/>
      <c r="AR627" s="57"/>
      <c r="AS627" s="57"/>
      <c r="AT627" s="57"/>
      <c r="AU627" s="57"/>
      <c r="AV627" s="57"/>
      <c r="AW627" s="57"/>
      <c r="AX627" s="57"/>
      <c r="AY627" s="57"/>
      <c r="AZ627" s="57"/>
      <c r="BA627" s="57"/>
      <c r="BB627" s="57"/>
      <c r="BC627" s="57"/>
      <c r="BD627" s="57"/>
      <c r="BE627" s="57"/>
      <c r="BF627" s="57"/>
      <c r="BG627" s="57"/>
      <c r="BH627" s="57"/>
      <c r="BI627" s="57"/>
      <c r="BJ627" s="57"/>
      <c r="BK627" s="57"/>
      <c r="BL627" s="57"/>
      <c r="BM627" s="57"/>
      <c r="BN627" s="57"/>
      <c r="BO627" s="57"/>
      <c r="BP627" s="57"/>
      <c r="BQ627" s="57"/>
      <c r="BR627" s="57"/>
      <c r="BS627" s="57"/>
      <c r="BT627" s="57"/>
      <c r="BU627" s="57"/>
      <c r="BV627" s="57"/>
      <c r="BW627" s="57"/>
      <c r="BX627" s="57"/>
      <c r="BY627" s="57"/>
      <c r="BZ627" s="57"/>
      <c r="CA627" s="57"/>
      <c r="CB627" s="57"/>
      <c r="CC627" s="57"/>
      <c r="CD627" s="57"/>
      <c r="CE627" s="57"/>
      <c r="CF627" s="57"/>
      <c r="CG627" s="57"/>
      <c r="CH627" s="57"/>
      <c r="CI627" s="57"/>
      <c r="CJ627" s="57"/>
      <c r="CK627" s="57"/>
      <c r="CL627" s="57"/>
      <c r="CM627" s="57"/>
      <c r="CN627" s="57"/>
      <c r="CO627" s="57"/>
      <c r="CP627" s="57"/>
      <c r="CQ627" s="57"/>
      <c r="CR627" s="57"/>
      <c r="CS627" s="57"/>
      <c r="CT627" s="57"/>
      <c r="CU627" s="57"/>
      <c r="CV627" s="57"/>
      <c r="CW627" s="57"/>
      <c r="CX627" s="57"/>
      <c r="CY627" s="57"/>
      <c r="CZ627" s="57"/>
      <c r="DA627" s="57"/>
      <c r="DB627" s="57"/>
      <c r="DC627" s="57"/>
      <c r="DD627" s="57"/>
      <c r="DE627" s="57"/>
      <c r="DF627" s="57"/>
      <c r="DG627" s="57"/>
      <c r="DH627" s="57"/>
      <c r="DI627" s="57"/>
      <c r="DJ627" s="57"/>
      <c r="DK627" s="57"/>
      <c r="DL627" s="57"/>
      <c r="DM627" s="57"/>
      <c r="DN627" s="57"/>
      <c r="DO627" s="57"/>
      <c r="DP627" s="57"/>
      <c r="DQ627" s="57"/>
      <c r="DR627" s="57"/>
      <c r="DS627" s="57"/>
      <c r="DT627" s="57"/>
      <c r="DU627" s="57"/>
      <c r="DV627" s="101"/>
      <c r="DW627" s="57"/>
      <c r="DX627" s="57"/>
      <c r="DY627" s="57"/>
      <c r="DZ627" s="57"/>
      <c r="EA627" s="57"/>
      <c r="EB627" s="57"/>
      <c r="EC627" s="57"/>
      <c r="ED627" s="57"/>
      <c r="EE627" s="57"/>
      <c r="EF627" s="57"/>
      <c r="EG627" s="57"/>
      <c r="EH627" s="57"/>
      <c r="EI627" s="57"/>
      <c r="EJ627" s="57"/>
      <c r="EK627" s="57"/>
      <c r="EL627" s="57"/>
      <c r="EM627" s="57"/>
      <c r="EN627" s="57"/>
      <c r="EO627" s="57"/>
      <c r="EP627" s="57"/>
      <c r="EQ627" s="101"/>
      <c r="ER627" s="557"/>
    </row>
    <row r="628" spans="1:148" ht="15" customHeight="1" x14ac:dyDescent="0.25">
      <c r="A628" s="625"/>
      <c r="B628" s="1350" t="str">
        <f t="shared" si="38"/>
        <v>Desk 100</v>
      </c>
      <c r="C628" s="1351" t="str">
        <f>IF(ISBLANK(TB!C286), "", TB!C286)</f>
        <v/>
      </c>
      <c r="D628" s="1351" t="str">
        <f>IF(ISBLANK(TB!D286), "", TB!D286)</f>
        <v/>
      </c>
      <c r="E628" s="1351" t="str">
        <f>IF(ISBLANK(TB!E286), "", TB!E286)</f>
        <v/>
      </c>
      <c r="F628" s="1351" t="str">
        <f>IF(ISBLANK(TB!F286), "", TB!F286)</f>
        <v/>
      </c>
      <c r="G628" s="68"/>
      <c r="H628" s="68"/>
      <c r="I628" s="68"/>
      <c r="J628" s="68"/>
      <c r="K628" s="68"/>
      <c r="L628" s="68"/>
      <c r="M628" s="68"/>
      <c r="N628" s="68"/>
      <c r="O628" s="68"/>
      <c r="P628" s="68"/>
      <c r="Q628" s="68"/>
      <c r="R628" s="68"/>
      <c r="S628" s="68"/>
      <c r="T628" s="68"/>
      <c r="U628" s="68"/>
      <c r="V628" s="68"/>
      <c r="W628" s="68"/>
      <c r="X628" s="68"/>
      <c r="Y628" s="68"/>
      <c r="Z628" s="68"/>
      <c r="AA628" s="68"/>
      <c r="AB628" s="68"/>
      <c r="AC628" s="68"/>
      <c r="AD628" s="68"/>
      <c r="AE628" s="68"/>
      <c r="AF628" s="68"/>
      <c r="AG628" s="68"/>
      <c r="AH628" s="68"/>
      <c r="AI628" s="68"/>
      <c r="AJ628" s="68"/>
      <c r="AK628" s="68"/>
      <c r="AL628" s="68"/>
      <c r="AM628" s="68"/>
      <c r="AN628" s="68"/>
      <c r="AO628" s="68"/>
      <c r="AP628" s="68"/>
      <c r="AQ628" s="68"/>
      <c r="AR628" s="68"/>
      <c r="AS628" s="68"/>
      <c r="AT628" s="68"/>
      <c r="AU628" s="68"/>
      <c r="AV628" s="68"/>
      <c r="AW628" s="68"/>
      <c r="AX628" s="68"/>
      <c r="AY628" s="68"/>
      <c r="AZ628" s="68"/>
      <c r="BA628" s="68"/>
      <c r="BB628" s="68"/>
      <c r="BC628" s="68"/>
      <c r="BD628" s="68"/>
      <c r="BE628" s="68"/>
      <c r="BF628" s="68"/>
      <c r="BG628" s="68"/>
      <c r="BH628" s="68"/>
      <c r="BI628" s="68"/>
      <c r="BJ628" s="68"/>
      <c r="BK628" s="68"/>
      <c r="BL628" s="68"/>
      <c r="BM628" s="68"/>
      <c r="BN628" s="68"/>
      <c r="BO628" s="68"/>
      <c r="BP628" s="68"/>
      <c r="BQ628" s="68"/>
      <c r="BR628" s="68"/>
      <c r="BS628" s="68"/>
      <c r="BT628" s="68"/>
      <c r="BU628" s="68"/>
      <c r="BV628" s="68"/>
      <c r="BW628" s="68"/>
      <c r="BX628" s="68"/>
      <c r="BY628" s="68"/>
      <c r="BZ628" s="68"/>
      <c r="CA628" s="68"/>
      <c r="CB628" s="68"/>
      <c r="CC628" s="68"/>
      <c r="CD628" s="68"/>
      <c r="CE628" s="68"/>
      <c r="CF628" s="68"/>
      <c r="CG628" s="68"/>
      <c r="CH628" s="68"/>
      <c r="CI628" s="68"/>
      <c r="CJ628" s="68"/>
      <c r="CK628" s="68"/>
      <c r="CL628" s="68"/>
      <c r="CM628" s="68"/>
      <c r="CN628" s="68"/>
      <c r="CO628" s="68"/>
      <c r="CP628" s="68"/>
      <c r="CQ628" s="68"/>
      <c r="CR628" s="68"/>
      <c r="CS628" s="68"/>
      <c r="CT628" s="68"/>
      <c r="CU628" s="68"/>
      <c r="CV628" s="68"/>
      <c r="CW628" s="68"/>
      <c r="CX628" s="68"/>
      <c r="CY628" s="68"/>
      <c r="CZ628" s="68"/>
      <c r="DA628" s="68"/>
      <c r="DB628" s="68"/>
      <c r="DC628" s="68"/>
      <c r="DD628" s="68"/>
      <c r="DE628" s="68"/>
      <c r="DF628" s="68"/>
      <c r="DG628" s="68"/>
      <c r="DH628" s="68"/>
      <c r="DI628" s="68"/>
      <c r="DJ628" s="68"/>
      <c r="DK628" s="68"/>
      <c r="DL628" s="68"/>
      <c r="DM628" s="68"/>
      <c r="DN628" s="68"/>
      <c r="DO628" s="68"/>
      <c r="DP628" s="68"/>
      <c r="DQ628" s="68"/>
      <c r="DR628" s="68"/>
      <c r="DS628" s="68"/>
      <c r="DT628" s="68"/>
      <c r="DU628" s="68"/>
      <c r="DV628" s="391"/>
      <c r="DW628" s="68"/>
      <c r="DX628" s="68"/>
      <c r="DY628" s="68"/>
      <c r="DZ628" s="68"/>
      <c r="EA628" s="68"/>
      <c r="EB628" s="68"/>
      <c r="EC628" s="68"/>
      <c r="ED628" s="68"/>
      <c r="EE628" s="68"/>
      <c r="EF628" s="68"/>
      <c r="EG628" s="68"/>
      <c r="EH628" s="68"/>
      <c r="EI628" s="68"/>
      <c r="EJ628" s="68"/>
      <c r="EK628" s="68"/>
      <c r="EL628" s="68"/>
      <c r="EM628" s="68"/>
      <c r="EN628" s="68"/>
      <c r="EO628" s="68"/>
      <c r="EP628" s="68"/>
      <c r="EQ628" s="391"/>
      <c r="ER628" s="557"/>
    </row>
    <row r="629" spans="1:148" ht="15" customHeight="1" x14ac:dyDescent="0.25">
      <c r="A629" s="625"/>
      <c r="B629" s="1360" t="s">
        <v>1294</v>
      </c>
      <c r="C629" s="1346"/>
      <c r="D629" s="1346"/>
      <c r="E629" s="1346"/>
      <c r="F629" s="1346"/>
      <c r="G629" s="1189"/>
      <c r="H629" s="1189"/>
      <c r="I629" s="1189"/>
      <c r="J629" s="1189"/>
      <c r="K629" s="1189"/>
      <c r="L629" s="1189"/>
      <c r="M629" s="1189"/>
      <c r="N629" s="1189"/>
      <c r="O629" s="1189"/>
      <c r="P629" s="1189"/>
      <c r="Q629" s="1189"/>
      <c r="R629" s="1189"/>
      <c r="S629" s="1189"/>
      <c r="T629" s="1189"/>
      <c r="U629" s="1189"/>
      <c r="V629" s="1189"/>
      <c r="W629" s="1189"/>
      <c r="X629" s="1189"/>
      <c r="Y629" s="1189"/>
      <c r="Z629" s="1189"/>
      <c r="AA629" s="1189"/>
      <c r="AB629" s="1189"/>
      <c r="AC629" s="1189"/>
      <c r="AD629" s="1189"/>
      <c r="AE629" s="1189"/>
      <c r="AF629" s="1189"/>
      <c r="AG629" s="1189"/>
      <c r="AH629" s="1189"/>
      <c r="AI629" s="1189"/>
      <c r="AJ629" s="1189"/>
      <c r="AK629" s="1189"/>
      <c r="AL629" s="1189"/>
      <c r="AM629" s="1189"/>
      <c r="AN629" s="1189"/>
      <c r="AO629" s="1189"/>
      <c r="AP629" s="1189"/>
      <c r="AQ629" s="1189"/>
      <c r="AR629" s="1189"/>
      <c r="AS629" s="1189"/>
      <c r="AT629" s="1189"/>
      <c r="AU629" s="1189"/>
      <c r="AV629" s="1189"/>
      <c r="AW629" s="1189"/>
      <c r="AX629" s="1189"/>
      <c r="AY629" s="1189"/>
      <c r="AZ629" s="1189"/>
      <c r="BA629" s="1189"/>
      <c r="BB629" s="1189"/>
      <c r="BC629" s="1189"/>
      <c r="BD629" s="1189"/>
      <c r="BE629" s="1189"/>
      <c r="BF629" s="1189"/>
      <c r="BG629" s="1189"/>
      <c r="BH629" s="1189"/>
      <c r="BI629" s="1189"/>
      <c r="BJ629" s="1189"/>
      <c r="BK629" s="1189"/>
      <c r="BL629" s="1189"/>
      <c r="BM629" s="1189"/>
      <c r="BN629" s="1189"/>
      <c r="BO629" s="1189"/>
      <c r="BP629" s="1189"/>
      <c r="BQ629" s="1189"/>
      <c r="BR629" s="1189"/>
      <c r="BS629" s="1189"/>
      <c r="BT629" s="1189"/>
      <c r="BU629" s="1189"/>
      <c r="BV629" s="1189"/>
      <c r="BW629" s="1189"/>
      <c r="BX629" s="1189"/>
      <c r="BY629" s="1189"/>
      <c r="BZ629" s="1189"/>
      <c r="CA629" s="1189"/>
      <c r="CB629" s="1189"/>
      <c r="CC629" s="1189"/>
      <c r="CD629" s="1189"/>
      <c r="CE629" s="1189"/>
      <c r="CF629" s="1189"/>
      <c r="CG629" s="1189"/>
      <c r="CH629" s="1189"/>
      <c r="CI629" s="1189"/>
      <c r="CJ629" s="1189"/>
      <c r="CK629" s="1189"/>
      <c r="CL629" s="1189"/>
      <c r="CM629" s="1189"/>
      <c r="CN629" s="1189"/>
      <c r="CO629" s="1189"/>
      <c r="CP629" s="1189"/>
      <c r="CQ629" s="1189"/>
      <c r="CR629" s="1189"/>
      <c r="CS629" s="1189"/>
      <c r="CT629" s="1189"/>
      <c r="CU629" s="1189"/>
      <c r="CV629" s="1189"/>
      <c r="CW629" s="1189"/>
      <c r="CX629" s="1189"/>
      <c r="CY629" s="1189"/>
      <c r="CZ629" s="1189"/>
      <c r="DA629" s="1189"/>
      <c r="DB629" s="1189"/>
      <c r="DC629" s="1189"/>
      <c r="DD629" s="1189"/>
      <c r="DE629" s="1189"/>
      <c r="DF629" s="1189"/>
      <c r="DG629" s="1189"/>
      <c r="DH629" s="1189"/>
      <c r="DI629" s="1189"/>
      <c r="DJ629" s="1189"/>
      <c r="DK629" s="1189"/>
      <c r="DL629" s="1189"/>
      <c r="DM629" s="1189"/>
      <c r="DN629" s="1189"/>
      <c r="DO629" s="1189"/>
      <c r="DP629" s="1189"/>
      <c r="DQ629" s="1189"/>
      <c r="DR629" s="1189"/>
      <c r="DS629" s="1189"/>
      <c r="DT629" s="1189"/>
      <c r="DU629" s="1189"/>
      <c r="DV629" s="1304"/>
      <c r="DW629" s="1189"/>
      <c r="DX629" s="1189"/>
      <c r="DY629" s="1189"/>
      <c r="DZ629" s="1189"/>
      <c r="EA629" s="1189"/>
      <c r="EB629" s="1189"/>
      <c r="EC629" s="1189"/>
      <c r="ED629" s="1189"/>
      <c r="EE629" s="1189"/>
      <c r="EF629" s="1189"/>
      <c r="EG629" s="1189"/>
      <c r="EH629" s="1189"/>
      <c r="EI629" s="1189"/>
      <c r="EJ629" s="1189"/>
      <c r="EK629" s="1189"/>
      <c r="EL629" s="1189"/>
      <c r="EM629" s="1189"/>
      <c r="EN629" s="1189"/>
      <c r="EO629" s="1189"/>
      <c r="EP629" s="1189"/>
      <c r="EQ629" s="1304"/>
      <c r="ER629" s="557"/>
    </row>
    <row r="630" spans="1:148" s="564" customFormat="1" ht="60" customHeight="1" x14ac:dyDescent="0.25">
      <c r="A630" s="1919" t="s">
        <v>1762</v>
      </c>
      <c r="B630" s="1901"/>
      <c r="C630" s="1901"/>
      <c r="D630" s="1901"/>
      <c r="E630" s="1901"/>
      <c r="F630" s="1901"/>
      <c r="G630" s="1901"/>
      <c r="H630" s="1901"/>
      <c r="I630" s="1901"/>
      <c r="J630" s="1901"/>
      <c r="K630" s="1901"/>
      <c r="L630" s="1901"/>
      <c r="M630" s="1901"/>
      <c r="N630" s="1901"/>
      <c r="O630" s="1901"/>
      <c r="ER630" s="398"/>
    </row>
    <row r="631" spans="1:148" ht="45" customHeight="1" x14ac:dyDescent="0.25">
      <c r="A631" s="625"/>
      <c r="B631" s="1357" t="s">
        <v>1193</v>
      </c>
      <c r="C631" s="1337" t="s">
        <v>1374</v>
      </c>
      <c r="D631" s="601" t="s">
        <v>1323</v>
      </c>
      <c r="E631" s="1337" t="s">
        <v>1324</v>
      </c>
      <c r="F631" s="1337" t="s">
        <v>1375</v>
      </c>
      <c r="G631" s="1337" t="s">
        <v>1191</v>
      </c>
      <c r="H631" s="1337" t="str">
        <f t="shared" ref="H631:BS631" si="39">"T+" &amp; (COLUMN(H631)-COLUMN($G631))</f>
        <v>T+1</v>
      </c>
      <c r="I631" s="1337" t="str">
        <f t="shared" si="39"/>
        <v>T+2</v>
      </c>
      <c r="J631" s="1337" t="str">
        <f t="shared" si="39"/>
        <v>T+3</v>
      </c>
      <c r="K631" s="1337" t="str">
        <f t="shared" si="39"/>
        <v>T+4</v>
      </c>
      <c r="L631" s="1337" t="str">
        <f t="shared" si="39"/>
        <v>T+5</v>
      </c>
      <c r="M631" s="1337" t="str">
        <f t="shared" si="39"/>
        <v>T+6</v>
      </c>
      <c r="N631" s="1337" t="str">
        <f t="shared" si="39"/>
        <v>T+7</v>
      </c>
      <c r="O631" s="1337" t="str">
        <f t="shared" si="39"/>
        <v>T+8</v>
      </c>
      <c r="P631" s="1337" t="str">
        <f t="shared" si="39"/>
        <v>T+9</v>
      </c>
      <c r="Q631" s="1337" t="str">
        <f t="shared" si="39"/>
        <v>T+10</v>
      </c>
      <c r="R631" s="1337" t="str">
        <f t="shared" si="39"/>
        <v>T+11</v>
      </c>
      <c r="S631" s="1337" t="str">
        <f t="shared" si="39"/>
        <v>T+12</v>
      </c>
      <c r="T631" s="1337" t="str">
        <f t="shared" si="39"/>
        <v>T+13</v>
      </c>
      <c r="U631" s="1337" t="str">
        <f t="shared" si="39"/>
        <v>T+14</v>
      </c>
      <c r="V631" s="1337" t="str">
        <f t="shared" si="39"/>
        <v>T+15</v>
      </c>
      <c r="W631" s="1337" t="str">
        <f t="shared" si="39"/>
        <v>T+16</v>
      </c>
      <c r="X631" s="1337" t="str">
        <f t="shared" si="39"/>
        <v>T+17</v>
      </c>
      <c r="Y631" s="1337" t="str">
        <f t="shared" si="39"/>
        <v>T+18</v>
      </c>
      <c r="Z631" s="1337" t="str">
        <f t="shared" si="39"/>
        <v>T+19</v>
      </c>
      <c r="AA631" s="1337" t="str">
        <f t="shared" si="39"/>
        <v>T+20</v>
      </c>
      <c r="AB631" s="1337" t="str">
        <f t="shared" si="39"/>
        <v>T+21</v>
      </c>
      <c r="AC631" s="1337" t="str">
        <f t="shared" si="39"/>
        <v>T+22</v>
      </c>
      <c r="AD631" s="1337" t="str">
        <f t="shared" si="39"/>
        <v>T+23</v>
      </c>
      <c r="AE631" s="1337" t="str">
        <f t="shared" si="39"/>
        <v>T+24</v>
      </c>
      <c r="AF631" s="1337" t="str">
        <f t="shared" si="39"/>
        <v>T+25</v>
      </c>
      <c r="AG631" s="1337" t="str">
        <f t="shared" si="39"/>
        <v>T+26</v>
      </c>
      <c r="AH631" s="1337" t="str">
        <f t="shared" si="39"/>
        <v>T+27</v>
      </c>
      <c r="AI631" s="1337" t="str">
        <f t="shared" si="39"/>
        <v>T+28</v>
      </c>
      <c r="AJ631" s="1337" t="str">
        <f t="shared" si="39"/>
        <v>T+29</v>
      </c>
      <c r="AK631" s="1337" t="str">
        <f t="shared" si="39"/>
        <v>T+30</v>
      </c>
      <c r="AL631" s="1337" t="str">
        <f t="shared" si="39"/>
        <v>T+31</v>
      </c>
      <c r="AM631" s="1337" t="str">
        <f t="shared" si="39"/>
        <v>T+32</v>
      </c>
      <c r="AN631" s="1337" t="str">
        <f t="shared" si="39"/>
        <v>T+33</v>
      </c>
      <c r="AO631" s="1337" t="str">
        <f t="shared" si="39"/>
        <v>T+34</v>
      </c>
      <c r="AP631" s="1337" t="str">
        <f t="shared" si="39"/>
        <v>T+35</v>
      </c>
      <c r="AQ631" s="1337" t="str">
        <f t="shared" si="39"/>
        <v>T+36</v>
      </c>
      <c r="AR631" s="1337" t="str">
        <f t="shared" si="39"/>
        <v>T+37</v>
      </c>
      <c r="AS631" s="1337" t="str">
        <f t="shared" si="39"/>
        <v>T+38</v>
      </c>
      <c r="AT631" s="1337" t="str">
        <f t="shared" si="39"/>
        <v>T+39</v>
      </c>
      <c r="AU631" s="1337" t="str">
        <f t="shared" si="39"/>
        <v>T+40</v>
      </c>
      <c r="AV631" s="1337" t="str">
        <f t="shared" si="39"/>
        <v>T+41</v>
      </c>
      <c r="AW631" s="1337" t="str">
        <f t="shared" si="39"/>
        <v>T+42</v>
      </c>
      <c r="AX631" s="1337" t="str">
        <f t="shared" si="39"/>
        <v>T+43</v>
      </c>
      <c r="AY631" s="1337" t="str">
        <f t="shared" si="39"/>
        <v>T+44</v>
      </c>
      <c r="AZ631" s="1337" t="str">
        <f t="shared" si="39"/>
        <v>T+45</v>
      </c>
      <c r="BA631" s="1337" t="str">
        <f t="shared" si="39"/>
        <v>T+46</v>
      </c>
      <c r="BB631" s="1337" t="str">
        <f t="shared" si="39"/>
        <v>T+47</v>
      </c>
      <c r="BC631" s="1337" t="str">
        <f t="shared" si="39"/>
        <v>T+48</v>
      </c>
      <c r="BD631" s="1337" t="str">
        <f t="shared" si="39"/>
        <v>T+49</v>
      </c>
      <c r="BE631" s="1337" t="str">
        <f t="shared" si="39"/>
        <v>T+50</v>
      </c>
      <c r="BF631" s="1337" t="str">
        <f t="shared" si="39"/>
        <v>T+51</v>
      </c>
      <c r="BG631" s="1337" t="str">
        <f t="shared" si="39"/>
        <v>T+52</v>
      </c>
      <c r="BH631" s="1337" t="str">
        <f t="shared" si="39"/>
        <v>T+53</v>
      </c>
      <c r="BI631" s="1337" t="str">
        <f t="shared" si="39"/>
        <v>T+54</v>
      </c>
      <c r="BJ631" s="1337" t="str">
        <f t="shared" si="39"/>
        <v>T+55</v>
      </c>
      <c r="BK631" s="1337" t="str">
        <f t="shared" si="39"/>
        <v>T+56</v>
      </c>
      <c r="BL631" s="1337" t="str">
        <f t="shared" si="39"/>
        <v>T+57</v>
      </c>
      <c r="BM631" s="1337" t="str">
        <f t="shared" si="39"/>
        <v>T+58</v>
      </c>
      <c r="BN631" s="1337" t="str">
        <f t="shared" si="39"/>
        <v>T+59</v>
      </c>
      <c r="BO631" s="1337" t="str">
        <f t="shared" si="39"/>
        <v>T+60</v>
      </c>
      <c r="BP631" s="1337" t="str">
        <f t="shared" si="39"/>
        <v>T+61</v>
      </c>
      <c r="BQ631" s="1337" t="str">
        <f t="shared" si="39"/>
        <v>T+62</v>
      </c>
      <c r="BR631" s="1337" t="str">
        <f t="shared" si="39"/>
        <v>T+63</v>
      </c>
      <c r="BS631" s="1337" t="str">
        <f t="shared" si="39"/>
        <v>T+64</v>
      </c>
      <c r="BT631" s="1337" t="str">
        <f t="shared" ref="BT631:EE631" si="40">"T+" &amp; (COLUMN(BT631)-COLUMN($G631))</f>
        <v>T+65</v>
      </c>
      <c r="BU631" s="1337" t="str">
        <f t="shared" si="40"/>
        <v>T+66</v>
      </c>
      <c r="BV631" s="1337" t="str">
        <f t="shared" si="40"/>
        <v>T+67</v>
      </c>
      <c r="BW631" s="1337" t="str">
        <f t="shared" si="40"/>
        <v>T+68</v>
      </c>
      <c r="BX631" s="1337" t="str">
        <f t="shared" si="40"/>
        <v>T+69</v>
      </c>
      <c r="BY631" s="1337" t="str">
        <f t="shared" si="40"/>
        <v>T+70</v>
      </c>
      <c r="BZ631" s="1337" t="str">
        <f t="shared" si="40"/>
        <v>T+71</v>
      </c>
      <c r="CA631" s="1337" t="str">
        <f t="shared" si="40"/>
        <v>T+72</v>
      </c>
      <c r="CB631" s="1337" t="str">
        <f t="shared" si="40"/>
        <v>T+73</v>
      </c>
      <c r="CC631" s="1337" t="str">
        <f t="shared" si="40"/>
        <v>T+74</v>
      </c>
      <c r="CD631" s="1337" t="str">
        <f t="shared" si="40"/>
        <v>T+75</v>
      </c>
      <c r="CE631" s="1337" t="str">
        <f t="shared" si="40"/>
        <v>T+76</v>
      </c>
      <c r="CF631" s="1337" t="str">
        <f t="shared" si="40"/>
        <v>T+77</v>
      </c>
      <c r="CG631" s="1337" t="str">
        <f t="shared" si="40"/>
        <v>T+78</v>
      </c>
      <c r="CH631" s="1337" t="str">
        <f t="shared" si="40"/>
        <v>T+79</v>
      </c>
      <c r="CI631" s="1337" t="str">
        <f t="shared" si="40"/>
        <v>T+80</v>
      </c>
      <c r="CJ631" s="1337" t="str">
        <f t="shared" si="40"/>
        <v>T+81</v>
      </c>
      <c r="CK631" s="1337" t="str">
        <f t="shared" si="40"/>
        <v>T+82</v>
      </c>
      <c r="CL631" s="1337" t="str">
        <f t="shared" si="40"/>
        <v>T+83</v>
      </c>
      <c r="CM631" s="1337" t="str">
        <f t="shared" si="40"/>
        <v>T+84</v>
      </c>
      <c r="CN631" s="1337" t="str">
        <f t="shared" si="40"/>
        <v>T+85</v>
      </c>
      <c r="CO631" s="1337" t="str">
        <f t="shared" si="40"/>
        <v>T+86</v>
      </c>
      <c r="CP631" s="1337" t="str">
        <f t="shared" si="40"/>
        <v>T+87</v>
      </c>
      <c r="CQ631" s="1337" t="str">
        <f t="shared" si="40"/>
        <v>T+88</v>
      </c>
      <c r="CR631" s="1337" t="str">
        <f t="shared" si="40"/>
        <v>T+89</v>
      </c>
      <c r="CS631" s="1337" t="str">
        <f t="shared" si="40"/>
        <v>T+90</v>
      </c>
      <c r="CT631" s="1337" t="str">
        <f t="shared" si="40"/>
        <v>T+91</v>
      </c>
      <c r="CU631" s="1337" t="str">
        <f t="shared" si="40"/>
        <v>T+92</v>
      </c>
      <c r="CV631" s="1337" t="str">
        <f t="shared" si="40"/>
        <v>T+93</v>
      </c>
      <c r="CW631" s="1337" t="str">
        <f t="shared" si="40"/>
        <v>T+94</v>
      </c>
      <c r="CX631" s="1337" t="str">
        <f t="shared" si="40"/>
        <v>T+95</v>
      </c>
      <c r="CY631" s="1337" t="str">
        <f t="shared" si="40"/>
        <v>T+96</v>
      </c>
      <c r="CZ631" s="1337" t="str">
        <f t="shared" si="40"/>
        <v>T+97</v>
      </c>
      <c r="DA631" s="1337" t="str">
        <f t="shared" si="40"/>
        <v>T+98</v>
      </c>
      <c r="DB631" s="1337" t="str">
        <f t="shared" si="40"/>
        <v>T+99</v>
      </c>
      <c r="DC631" s="1337" t="str">
        <f t="shared" si="40"/>
        <v>T+100</v>
      </c>
      <c r="DD631" s="1337" t="str">
        <f t="shared" si="40"/>
        <v>T+101</v>
      </c>
      <c r="DE631" s="1337" t="str">
        <f t="shared" si="40"/>
        <v>T+102</v>
      </c>
      <c r="DF631" s="1337" t="str">
        <f t="shared" si="40"/>
        <v>T+103</v>
      </c>
      <c r="DG631" s="1337" t="str">
        <f t="shared" si="40"/>
        <v>T+104</v>
      </c>
      <c r="DH631" s="1337" t="str">
        <f t="shared" si="40"/>
        <v>T+105</v>
      </c>
      <c r="DI631" s="1337" t="str">
        <f t="shared" si="40"/>
        <v>T+106</v>
      </c>
      <c r="DJ631" s="1337" t="str">
        <f t="shared" si="40"/>
        <v>T+107</v>
      </c>
      <c r="DK631" s="1337" t="str">
        <f t="shared" si="40"/>
        <v>T+108</v>
      </c>
      <c r="DL631" s="1337" t="str">
        <f t="shared" si="40"/>
        <v>T+109</v>
      </c>
      <c r="DM631" s="1337" t="str">
        <f t="shared" si="40"/>
        <v>T+110</v>
      </c>
      <c r="DN631" s="1337" t="str">
        <f t="shared" si="40"/>
        <v>T+111</v>
      </c>
      <c r="DO631" s="1337" t="str">
        <f t="shared" si="40"/>
        <v>T+112</v>
      </c>
      <c r="DP631" s="1337" t="str">
        <f t="shared" si="40"/>
        <v>T+113</v>
      </c>
      <c r="DQ631" s="1337" t="str">
        <f t="shared" si="40"/>
        <v>T+114</v>
      </c>
      <c r="DR631" s="1337" t="str">
        <f t="shared" si="40"/>
        <v>T+115</v>
      </c>
      <c r="DS631" s="1337" t="str">
        <f t="shared" si="40"/>
        <v>T+116</v>
      </c>
      <c r="DT631" s="1337" t="str">
        <f t="shared" si="40"/>
        <v>T+117</v>
      </c>
      <c r="DU631" s="1337" t="str">
        <f t="shared" si="40"/>
        <v>T+118</v>
      </c>
      <c r="DV631" s="1337" t="str">
        <f t="shared" si="40"/>
        <v>T+119</v>
      </c>
      <c r="DW631" s="1337" t="str">
        <f t="shared" si="40"/>
        <v>T+120</v>
      </c>
      <c r="DX631" s="1337" t="str">
        <f t="shared" si="40"/>
        <v>T+121</v>
      </c>
      <c r="DY631" s="1337" t="str">
        <f t="shared" si="40"/>
        <v>T+122</v>
      </c>
      <c r="DZ631" s="1337" t="str">
        <f t="shared" si="40"/>
        <v>T+123</v>
      </c>
      <c r="EA631" s="1337" t="str">
        <f t="shared" si="40"/>
        <v>T+124</v>
      </c>
      <c r="EB631" s="1337" t="str">
        <f t="shared" si="40"/>
        <v>T+125</v>
      </c>
      <c r="EC631" s="1337" t="str">
        <f t="shared" si="40"/>
        <v>T+126</v>
      </c>
      <c r="ED631" s="1337" t="str">
        <f t="shared" si="40"/>
        <v>T+127</v>
      </c>
      <c r="EE631" s="1337" t="str">
        <f t="shared" si="40"/>
        <v>T+128</v>
      </c>
      <c r="EF631" s="1337" t="str">
        <f t="shared" ref="EF631:EQ631" si="41">"T+" &amp; (COLUMN(EF631)-COLUMN($G631))</f>
        <v>T+129</v>
      </c>
      <c r="EG631" s="1337" t="str">
        <f t="shared" si="41"/>
        <v>T+130</v>
      </c>
      <c r="EH631" s="1337" t="str">
        <f t="shared" si="41"/>
        <v>T+131</v>
      </c>
      <c r="EI631" s="1337" t="str">
        <f t="shared" si="41"/>
        <v>T+132</v>
      </c>
      <c r="EJ631" s="1337" t="str">
        <f t="shared" si="41"/>
        <v>T+133</v>
      </c>
      <c r="EK631" s="1337" t="str">
        <f t="shared" si="41"/>
        <v>T+134</v>
      </c>
      <c r="EL631" s="1337" t="str">
        <f t="shared" si="41"/>
        <v>T+135</v>
      </c>
      <c r="EM631" s="1337" t="str">
        <f t="shared" si="41"/>
        <v>T+136</v>
      </c>
      <c r="EN631" s="1337" t="str">
        <f t="shared" si="41"/>
        <v>T+137</v>
      </c>
      <c r="EO631" s="1337" t="str">
        <f t="shared" si="41"/>
        <v>T+138</v>
      </c>
      <c r="EP631" s="1337" t="str">
        <f t="shared" si="41"/>
        <v>T+139</v>
      </c>
      <c r="EQ631" s="1337" t="str">
        <f t="shared" si="41"/>
        <v>T+140</v>
      </c>
      <c r="ER631" s="557"/>
    </row>
    <row r="632" spans="1:148" ht="15" customHeight="1" x14ac:dyDescent="0.25">
      <c r="A632" s="625"/>
      <c r="B632" s="1342" t="str">
        <f t="shared" ref="B632:B663" si="42">B12</f>
        <v>Desk 1</v>
      </c>
      <c r="C632" s="1347" t="str">
        <f>IF(ISBLANK(TB!C187), "", TB!C187)</f>
        <v/>
      </c>
      <c r="D632" s="1347" t="str">
        <f>IF(ISBLANK(TB!D187), "", TB!D187)</f>
        <v/>
      </c>
      <c r="E632" s="1347" t="str">
        <f>IF(ISBLANK(TB!E187), "", TB!E187)</f>
        <v/>
      </c>
      <c r="F632" s="1347" t="str">
        <f>IF(ISBLANK(TB!F187), "", TB!F187)</f>
        <v/>
      </c>
      <c r="G632" s="57"/>
      <c r="H632" s="57"/>
      <c r="I632" s="57"/>
      <c r="J632" s="57"/>
      <c r="K632" s="57"/>
      <c r="L632" s="57"/>
      <c r="M632" s="57"/>
      <c r="N632" s="57"/>
      <c r="O632" s="57"/>
      <c r="P632" s="57"/>
      <c r="Q632" s="57"/>
      <c r="R632" s="57"/>
      <c r="S632" s="57"/>
      <c r="T632" s="57"/>
      <c r="U632" s="57"/>
      <c r="V632" s="57"/>
      <c r="W632" s="57"/>
      <c r="X632" s="57"/>
      <c r="Y632" s="57"/>
      <c r="Z632" s="57"/>
      <c r="AA632" s="57"/>
      <c r="AB632" s="57"/>
      <c r="AC632" s="57"/>
      <c r="AD632" s="57"/>
      <c r="AE632" s="57"/>
      <c r="AF632" s="57"/>
      <c r="AG632" s="57"/>
      <c r="AH632" s="57"/>
      <c r="AI632" s="57"/>
      <c r="AJ632" s="57"/>
      <c r="AK632" s="57"/>
      <c r="AL632" s="57"/>
      <c r="AM632" s="57"/>
      <c r="AN632" s="57"/>
      <c r="AO632" s="57"/>
      <c r="AP632" s="57"/>
      <c r="AQ632" s="57"/>
      <c r="AR632" s="57"/>
      <c r="AS632" s="57"/>
      <c r="AT632" s="57"/>
      <c r="AU632" s="57"/>
      <c r="AV632" s="57"/>
      <c r="AW632" s="57"/>
      <c r="AX632" s="57"/>
      <c r="AY632" s="57"/>
      <c r="AZ632" s="57"/>
      <c r="BA632" s="57"/>
      <c r="BB632" s="57"/>
      <c r="BC632" s="57"/>
      <c r="BD632" s="57"/>
      <c r="BE632" s="57"/>
      <c r="BF632" s="57"/>
      <c r="BG632" s="57"/>
      <c r="BH632" s="57"/>
      <c r="BI632" s="57"/>
      <c r="BJ632" s="57"/>
      <c r="BK632" s="57"/>
      <c r="BL632" s="57"/>
      <c r="BM632" s="57"/>
      <c r="BN632" s="57"/>
      <c r="BO632" s="57"/>
      <c r="BP632" s="57"/>
      <c r="BQ632" s="57"/>
      <c r="BR632" s="57"/>
      <c r="BS632" s="57"/>
      <c r="BT632" s="57"/>
      <c r="BU632" s="57"/>
      <c r="BV632" s="57"/>
      <c r="BW632" s="57"/>
      <c r="BX632" s="57"/>
      <c r="BY632" s="57"/>
      <c r="BZ632" s="57"/>
      <c r="CA632" s="57"/>
      <c r="CB632" s="57"/>
      <c r="CC632" s="57"/>
      <c r="CD632" s="57"/>
      <c r="CE632" s="57"/>
      <c r="CF632" s="57"/>
      <c r="CG632" s="57"/>
      <c r="CH632" s="57"/>
      <c r="CI632" s="57"/>
      <c r="CJ632" s="57"/>
      <c r="CK632" s="57"/>
      <c r="CL632" s="57"/>
      <c r="CM632" s="57"/>
      <c r="CN632" s="57"/>
      <c r="CO632" s="57"/>
      <c r="CP632" s="57"/>
      <c r="CQ632" s="57"/>
      <c r="CR632" s="57"/>
      <c r="CS632" s="57"/>
      <c r="CT632" s="57"/>
      <c r="CU632" s="57"/>
      <c r="CV632" s="57"/>
      <c r="CW632" s="57"/>
      <c r="CX632" s="57"/>
      <c r="CY632" s="57"/>
      <c r="CZ632" s="57"/>
      <c r="DA632" s="57"/>
      <c r="DB632" s="57"/>
      <c r="DC632" s="57"/>
      <c r="DD632" s="57"/>
      <c r="DE632" s="57"/>
      <c r="DF632" s="57"/>
      <c r="DG632" s="57"/>
      <c r="DH632" s="57"/>
      <c r="DI632" s="57"/>
      <c r="DJ632" s="57"/>
      <c r="DK632" s="57"/>
      <c r="DL632" s="57"/>
      <c r="DM632" s="57"/>
      <c r="DN632" s="57"/>
      <c r="DO632" s="57"/>
      <c r="DP632" s="57"/>
      <c r="DQ632" s="57"/>
      <c r="DR632" s="57"/>
      <c r="DS632" s="57"/>
      <c r="DT632" s="57"/>
      <c r="DU632" s="57"/>
      <c r="DV632" s="101"/>
      <c r="DW632" s="57"/>
      <c r="DX632" s="57"/>
      <c r="DY632" s="57"/>
      <c r="DZ632" s="57"/>
      <c r="EA632" s="57"/>
      <c r="EB632" s="57"/>
      <c r="EC632" s="57"/>
      <c r="ED632" s="57"/>
      <c r="EE632" s="57"/>
      <c r="EF632" s="57"/>
      <c r="EG632" s="57"/>
      <c r="EH632" s="57"/>
      <c r="EI632" s="57"/>
      <c r="EJ632" s="57"/>
      <c r="EK632" s="57"/>
      <c r="EL632" s="57"/>
      <c r="EM632" s="57"/>
      <c r="EN632" s="57"/>
      <c r="EO632" s="57"/>
      <c r="EP632" s="57"/>
      <c r="EQ632" s="101"/>
      <c r="ER632" s="557"/>
    </row>
    <row r="633" spans="1:148" ht="15" customHeight="1" x14ac:dyDescent="0.25">
      <c r="A633" s="625"/>
      <c r="B633" s="1343" t="str">
        <f t="shared" si="42"/>
        <v>Desk 2</v>
      </c>
      <c r="C633" s="1348" t="str">
        <f>IF(ISBLANK(TB!C188), "", TB!C188)</f>
        <v/>
      </c>
      <c r="D633" s="1348" t="str">
        <f>IF(ISBLANK(TB!D188), "", TB!D188)</f>
        <v/>
      </c>
      <c r="E633" s="1348" t="str">
        <f>IF(ISBLANK(TB!E188), "", TB!E188)</f>
        <v/>
      </c>
      <c r="F633" s="1348" t="str">
        <f>IF(ISBLANK(TB!F188), "", TB!F188)</f>
        <v/>
      </c>
      <c r="G633" s="57"/>
      <c r="H633" s="57"/>
      <c r="I633" s="57"/>
      <c r="J633" s="57"/>
      <c r="K633" s="57"/>
      <c r="L633" s="57"/>
      <c r="M633" s="57"/>
      <c r="N633" s="57"/>
      <c r="O633" s="57"/>
      <c r="P633" s="57"/>
      <c r="Q633" s="57"/>
      <c r="R633" s="57"/>
      <c r="S633" s="57"/>
      <c r="T633" s="57"/>
      <c r="U633" s="57"/>
      <c r="V633" s="57"/>
      <c r="W633" s="57"/>
      <c r="X633" s="57"/>
      <c r="Y633" s="57"/>
      <c r="Z633" s="57"/>
      <c r="AA633" s="57"/>
      <c r="AB633" s="57"/>
      <c r="AC633" s="57"/>
      <c r="AD633" s="57"/>
      <c r="AE633" s="57"/>
      <c r="AF633" s="57"/>
      <c r="AG633" s="57"/>
      <c r="AH633" s="57"/>
      <c r="AI633" s="57"/>
      <c r="AJ633" s="57"/>
      <c r="AK633" s="57"/>
      <c r="AL633" s="57"/>
      <c r="AM633" s="57"/>
      <c r="AN633" s="57"/>
      <c r="AO633" s="57"/>
      <c r="AP633" s="57"/>
      <c r="AQ633" s="57"/>
      <c r="AR633" s="57"/>
      <c r="AS633" s="57"/>
      <c r="AT633" s="57"/>
      <c r="AU633" s="57"/>
      <c r="AV633" s="57"/>
      <c r="AW633" s="57"/>
      <c r="AX633" s="57"/>
      <c r="AY633" s="57"/>
      <c r="AZ633" s="57"/>
      <c r="BA633" s="57"/>
      <c r="BB633" s="57"/>
      <c r="BC633" s="57"/>
      <c r="BD633" s="57"/>
      <c r="BE633" s="57"/>
      <c r="BF633" s="57"/>
      <c r="BG633" s="57"/>
      <c r="BH633" s="57"/>
      <c r="BI633" s="57"/>
      <c r="BJ633" s="57"/>
      <c r="BK633" s="57"/>
      <c r="BL633" s="57"/>
      <c r="BM633" s="57"/>
      <c r="BN633" s="57"/>
      <c r="BO633" s="57"/>
      <c r="BP633" s="57"/>
      <c r="BQ633" s="57"/>
      <c r="BR633" s="57"/>
      <c r="BS633" s="57"/>
      <c r="BT633" s="57"/>
      <c r="BU633" s="57"/>
      <c r="BV633" s="57"/>
      <c r="BW633" s="57"/>
      <c r="BX633" s="57"/>
      <c r="BY633" s="57"/>
      <c r="BZ633" s="57"/>
      <c r="CA633" s="57"/>
      <c r="CB633" s="57"/>
      <c r="CC633" s="57"/>
      <c r="CD633" s="57"/>
      <c r="CE633" s="57"/>
      <c r="CF633" s="57"/>
      <c r="CG633" s="57"/>
      <c r="CH633" s="57"/>
      <c r="CI633" s="57"/>
      <c r="CJ633" s="57"/>
      <c r="CK633" s="57"/>
      <c r="CL633" s="57"/>
      <c r="CM633" s="57"/>
      <c r="CN633" s="57"/>
      <c r="CO633" s="57"/>
      <c r="CP633" s="57"/>
      <c r="CQ633" s="57"/>
      <c r="CR633" s="57"/>
      <c r="CS633" s="57"/>
      <c r="CT633" s="57"/>
      <c r="CU633" s="57"/>
      <c r="CV633" s="57"/>
      <c r="CW633" s="57"/>
      <c r="CX633" s="57"/>
      <c r="CY633" s="57"/>
      <c r="CZ633" s="57"/>
      <c r="DA633" s="57"/>
      <c r="DB633" s="57"/>
      <c r="DC633" s="57"/>
      <c r="DD633" s="57"/>
      <c r="DE633" s="57"/>
      <c r="DF633" s="57"/>
      <c r="DG633" s="57"/>
      <c r="DH633" s="57"/>
      <c r="DI633" s="57"/>
      <c r="DJ633" s="57"/>
      <c r="DK633" s="57"/>
      <c r="DL633" s="57"/>
      <c r="DM633" s="57"/>
      <c r="DN633" s="57"/>
      <c r="DO633" s="57"/>
      <c r="DP633" s="57"/>
      <c r="DQ633" s="57"/>
      <c r="DR633" s="57"/>
      <c r="DS633" s="57"/>
      <c r="DT633" s="57"/>
      <c r="DU633" s="57"/>
      <c r="DV633" s="101"/>
      <c r="DW633" s="57"/>
      <c r="DX633" s="57"/>
      <c r="DY633" s="57"/>
      <c r="DZ633" s="57"/>
      <c r="EA633" s="57"/>
      <c r="EB633" s="57"/>
      <c r="EC633" s="57"/>
      <c r="ED633" s="57"/>
      <c r="EE633" s="57"/>
      <c r="EF633" s="57"/>
      <c r="EG633" s="57"/>
      <c r="EH633" s="57"/>
      <c r="EI633" s="57"/>
      <c r="EJ633" s="57"/>
      <c r="EK633" s="57"/>
      <c r="EL633" s="57"/>
      <c r="EM633" s="57"/>
      <c r="EN633" s="57"/>
      <c r="EO633" s="57"/>
      <c r="EP633" s="57"/>
      <c r="EQ633" s="101"/>
      <c r="ER633" s="557"/>
    </row>
    <row r="634" spans="1:148" ht="15" customHeight="1" x14ac:dyDescent="0.25">
      <c r="A634" s="625"/>
      <c r="B634" s="1343" t="str">
        <f t="shared" si="42"/>
        <v>Desk 3</v>
      </c>
      <c r="C634" s="1348" t="str">
        <f>IF(ISBLANK(TB!C189), "", TB!C189)</f>
        <v/>
      </c>
      <c r="D634" s="1348" t="str">
        <f>IF(ISBLANK(TB!D189), "", TB!D189)</f>
        <v/>
      </c>
      <c r="E634" s="1348" t="str">
        <f>IF(ISBLANK(TB!E189), "", TB!E189)</f>
        <v/>
      </c>
      <c r="F634" s="1348" t="str">
        <f>IF(ISBLANK(TB!F189), "", TB!F189)</f>
        <v/>
      </c>
      <c r="G634" s="57"/>
      <c r="H634" s="57"/>
      <c r="I634" s="57"/>
      <c r="J634" s="57"/>
      <c r="K634" s="57"/>
      <c r="L634" s="57"/>
      <c r="M634" s="57"/>
      <c r="N634" s="57"/>
      <c r="O634" s="57"/>
      <c r="P634" s="57"/>
      <c r="Q634" s="57"/>
      <c r="R634" s="57"/>
      <c r="S634" s="57"/>
      <c r="T634" s="57"/>
      <c r="U634" s="57"/>
      <c r="V634" s="57"/>
      <c r="W634" s="57"/>
      <c r="X634" s="57"/>
      <c r="Y634" s="57"/>
      <c r="Z634" s="57"/>
      <c r="AA634" s="57"/>
      <c r="AB634" s="57"/>
      <c r="AC634" s="57"/>
      <c r="AD634" s="57"/>
      <c r="AE634" s="57"/>
      <c r="AF634" s="57"/>
      <c r="AG634" s="57"/>
      <c r="AH634" s="57"/>
      <c r="AI634" s="57"/>
      <c r="AJ634" s="57"/>
      <c r="AK634" s="57"/>
      <c r="AL634" s="57"/>
      <c r="AM634" s="57"/>
      <c r="AN634" s="57"/>
      <c r="AO634" s="57"/>
      <c r="AP634" s="57"/>
      <c r="AQ634" s="57"/>
      <c r="AR634" s="57"/>
      <c r="AS634" s="57"/>
      <c r="AT634" s="57"/>
      <c r="AU634" s="57"/>
      <c r="AV634" s="57"/>
      <c r="AW634" s="57"/>
      <c r="AX634" s="57"/>
      <c r="AY634" s="57"/>
      <c r="AZ634" s="57"/>
      <c r="BA634" s="57"/>
      <c r="BB634" s="57"/>
      <c r="BC634" s="57"/>
      <c r="BD634" s="57"/>
      <c r="BE634" s="57"/>
      <c r="BF634" s="57"/>
      <c r="BG634" s="57"/>
      <c r="BH634" s="57"/>
      <c r="BI634" s="57"/>
      <c r="BJ634" s="57"/>
      <c r="BK634" s="57"/>
      <c r="BL634" s="57"/>
      <c r="BM634" s="57"/>
      <c r="BN634" s="57"/>
      <c r="BO634" s="57"/>
      <c r="BP634" s="57"/>
      <c r="BQ634" s="57"/>
      <c r="BR634" s="57"/>
      <c r="BS634" s="57"/>
      <c r="BT634" s="57"/>
      <c r="BU634" s="57"/>
      <c r="BV634" s="57"/>
      <c r="BW634" s="57"/>
      <c r="BX634" s="57"/>
      <c r="BY634" s="57"/>
      <c r="BZ634" s="57"/>
      <c r="CA634" s="57"/>
      <c r="CB634" s="57"/>
      <c r="CC634" s="57"/>
      <c r="CD634" s="57"/>
      <c r="CE634" s="57"/>
      <c r="CF634" s="57"/>
      <c r="CG634" s="57"/>
      <c r="CH634" s="57"/>
      <c r="CI634" s="57"/>
      <c r="CJ634" s="57"/>
      <c r="CK634" s="57"/>
      <c r="CL634" s="57"/>
      <c r="CM634" s="57"/>
      <c r="CN634" s="57"/>
      <c r="CO634" s="57"/>
      <c r="CP634" s="57"/>
      <c r="CQ634" s="57"/>
      <c r="CR634" s="57"/>
      <c r="CS634" s="57"/>
      <c r="CT634" s="57"/>
      <c r="CU634" s="57"/>
      <c r="CV634" s="57"/>
      <c r="CW634" s="57"/>
      <c r="CX634" s="57"/>
      <c r="CY634" s="57"/>
      <c r="CZ634" s="57"/>
      <c r="DA634" s="57"/>
      <c r="DB634" s="57"/>
      <c r="DC634" s="57"/>
      <c r="DD634" s="57"/>
      <c r="DE634" s="57"/>
      <c r="DF634" s="57"/>
      <c r="DG634" s="57"/>
      <c r="DH634" s="57"/>
      <c r="DI634" s="57"/>
      <c r="DJ634" s="57"/>
      <c r="DK634" s="57"/>
      <c r="DL634" s="57"/>
      <c r="DM634" s="57"/>
      <c r="DN634" s="57"/>
      <c r="DO634" s="57"/>
      <c r="DP634" s="57"/>
      <c r="DQ634" s="57"/>
      <c r="DR634" s="57"/>
      <c r="DS634" s="57"/>
      <c r="DT634" s="57"/>
      <c r="DU634" s="57"/>
      <c r="DV634" s="101"/>
      <c r="DW634" s="57"/>
      <c r="DX634" s="57"/>
      <c r="DY634" s="57"/>
      <c r="DZ634" s="57"/>
      <c r="EA634" s="57"/>
      <c r="EB634" s="57"/>
      <c r="EC634" s="57"/>
      <c r="ED634" s="57"/>
      <c r="EE634" s="57"/>
      <c r="EF634" s="57"/>
      <c r="EG634" s="57"/>
      <c r="EH634" s="57"/>
      <c r="EI634" s="57"/>
      <c r="EJ634" s="57"/>
      <c r="EK634" s="57"/>
      <c r="EL634" s="57"/>
      <c r="EM634" s="57"/>
      <c r="EN634" s="57"/>
      <c r="EO634" s="57"/>
      <c r="EP634" s="57"/>
      <c r="EQ634" s="101"/>
      <c r="ER634" s="557"/>
    </row>
    <row r="635" spans="1:148" ht="15" customHeight="1" x14ac:dyDescent="0.25">
      <c r="A635" s="625"/>
      <c r="B635" s="1343" t="str">
        <f t="shared" si="42"/>
        <v>Desk 4</v>
      </c>
      <c r="C635" s="1348" t="str">
        <f>IF(ISBLANK(TB!C190), "", TB!C190)</f>
        <v/>
      </c>
      <c r="D635" s="1348" t="str">
        <f>IF(ISBLANK(TB!D190), "", TB!D190)</f>
        <v/>
      </c>
      <c r="E635" s="1348" t="str">
        <f>IF(ISBLANK(TB!E190), "", TB!E190)</f>
        <v/>
      </c>
      <c r="F635" s="1348" t="str">
        <f>IF(ISBLANK(TB!F190), "", TB!F190)</f>
        <v/>
      </c>
      <c r="G635" s="57"/>
      <c r="H635" s="57"/>
      <c r="I635" s="57"/>
      <c r="J635" s="57"/>
      <c r="K635" s="57"/>
      <c r="L635" s="57"/>
      <c r="M635" s="57"/>
      <c r="N635" s="57"/>
      <c r="O635" s="57"/>
      <c r="P635" s="57"/>
      <c r="Q635" s="57"/>
      <c r="R635" s="57"/>
      <c r="S635" s="57"/>
      <c r="T635" s="57"/>
      <c r="U635" s="57"/>
      <c r="V635" s="57"/>
      <c r="W635" s="57"/>
      <c r="X635" s="57"/>
      <c r="Y635" s="57"/>
      <c r="Z635" s="57"/>
      <c r="AA635" s="57"/>
      <c r="AB635" s="57"/>
      <c r="AC635" s="57"/>
      <c r="AD635" s="57"/>
      <c r="AE635" s="57"/>
      <c r="AF635" s="57"/>
      <c r="AG635" s="57"/>
      <c r="AH635" s="57"/>
      <c r="AI635" s="57"/>
      <c r="AJ635" s="57"/>
      <c r="AK635" s="57"/>
      <c r="AL635" s="57"/>
      <c r="AM635" s="57"/>
      <c r="AN635" s="57"/>
      <c r="AO635" s="57"/>
      <c r="AP635" s="57"/>
      <c r="AQ635" s="57"/>
      <c r="AR635" s="57"/>
      <c r="AS635" s="57"/>
      <c r="AT635" s="57"/>
      <c r="AU635" s="57"/>
      <c r="AV635" s="57"/>
      <c r="AW635" s="57"/>
      <c r="AX635" s="57"/>
      <c r="AY635" s="57"/>
      <c r="AZ635" s="57"/>
      <c r="BA635" s="57"/>
      <c r="BB635" s="57"/>
      <c r="BC635" s="57"/>
      <c r="BD635" s="57"/>
      <c r="BE635" s="57"/>
      <c r="BF635" s="57"/>
      <c r="BG635" s="57"/>
      <c r="BH635" s="57"/>
      <c r="BI635" s="57"/>
      <c r="BJ635" s="57"/>
      <c r="BK635" s="57"/>
      <c r="BL635" s="57"/>
      <c r="BM635" s="57"/>
      <c r="BN635" s="57"/>
      <c r="BO635" s="57"/>
      <c r="BP635" s="57"/>
      <c r="BQ635" s="57"/>
      <c r="BR635" s="57"/>
      <c r="BS635" s="57"/>
      <c r="BT635" s="57"/>
      <c r="BU635" s="57"/>
      <c r="BV635" s="57"/>
      <c r="BW635" s="57"/>
      <c r="BX635" s="57"/>
      <c r="BY635" s="57"/>
      <c r="BZ635" s="57"/>
      <c r="CA635" s="57"/>
      <c r="CB635" s="57"/>
      <c r="CC635" s="57"/>
      <c r="CD635" s="57"/>
      <c r="CE635" s="57"/>
      <c r="CF635" s="57"/>
      <c r="CG635" s="57"/>
      <c r="CH635" s="57"/>
      <c r="CI635" s="57"/>
      <c r="CJ635" s="57"/>
      <c r="CK635" s="57"/>
      <c r="CL635" s="57"/>
      <c r="CM635" s="57"/>
      <c r="CN635" s="57"/>
      <c r="CO635" s="57"/>
      <c r="CP635" s="57"/>
      <c r="CQ635" s="57"/>
      <c r="CR635" s="57"/>
      <c r="CS635" s="57"/>
      <c r="CT635" s="57"/>
      <c r="CU635" s="57"/>
      <c r="CV635" s="57"/>
      <c r="CW635" s="57"/>
      <c r="CX635" s="57"/>
      <c r="CY635" s="57"/>
      <c r="CZ635" s="57"/>
      <c r="DA635" s="57"/>
      <c r="DB635" s="57"/>
      <c r="DC635" s="57"/>
      <c r="DD635" s="57"/>
      <c r="DE635" s="57"/>
      <c r="DF635" s="57"/>
      <c r="DG635" s="57"/>
      <c r="DH635" s="57"/>
      <c r="DI635" s="57"/>
      <c r="DJ635" s="57"/>
      <c r="DK635" s="57"/>
      <c r="DL635" s="57"/>
      <c r="DM635" s="57"/>
      <c r="DN635" s="57"/>
      <c r="DO635" s="57"/>
      <c r="DP635" s="57"/>
      <c r="DQ635" s="57"/>
      <c r="DR635" s="57"/>
      <c r="DS635" s="57"/>
      <c r="DT635" s="57"/>
      <c r="DU635" s="57"/>
      <c r="DV635" s="101"/>
      <c r="DW635" s="57"/>
      <c r="DX635" s="57"/>
      <c r="DY635" s="57"/>
      <c r="DZ635" s="57"/>
      <c r="EA635" s="57"/>
      <c r="EB635" s="57"/>
      <c r="EC635" s="57"/>
      <c r="ED635" s="57"/>
      <c r="EE635" s="57"/>
      <c r="EF635" s="57"/>
      <c r="EG635" s="57"/>
      <c r="EH635" s="57"/>
      <c r="EI635" s="57"/>
      <c r="EJ635" s="57"/>
      <c r="EK635" s="57"/>
      <c r="EL635" s="57"/>
      <c r="EM635" s="57"/>
      <c r="EN635" s="57"/>
      <c r="EO635" s="57"/>
      <c r="EP635" s="57"/>
      <c r="EQ635" s="101"/>
      <c r="ER635" s="557"/>
    </row>
    <row r="636" spans="1:148" ht="15" customHeight="1" x14ac:dyDescent="0.25">
      <c r="A636" s="625"/>
      <c r="B636" s="1343" t="str">
        <f t="shared" si="42"/>
        <v>Desk 5</v>
      </c>
      <c r="C636" s="1348" t="str">
        <f>IF(ISBLANK(TB!C191), "", TB!C191)</f>
        <v/>
      </c>
      <c r="D636" s="1348" t="str">
        <f>IF(ISBLANK(TB!D191), "", TB!D191)</f>
        <v/>
      </c>
      <c r="E636" s="1348" t="str">
        <f>IF(ISBLANK(TB!E191), "", TB!E191)</f>
        <v/>
      </c>
      <c r="F636" s="1348" t="str">
        <f>IF(ISBLANK(TB!F191), "", TB!F191)</f>
        <v/>
      </c>
      <c r="G636" s="57"/>
      <c r="H636" s="57"/>
      <c r="I636" s="57"/>
      <c r="J636" s="57"/>
      <c r="K636" s="57"/>
      <c r="L636" s="57"/>
      <c r="M636" s="57"/>
      <c r="N636" s="57"/>
      <c r="O636" s="57"/>
      <c r="P636" s="57"/>
      <c r="Q636" s="57"/>
      <c r="R636" s="57"/>
      <c r="S636" s="57"/>
      <c r="T636" s="57"/>
      <c r="U636" s="57"/>
      <c r="V636" s="57"/>
      <c r="W636" s="57"/>
      <c r="X636" s="57"/>
      <c r="Y636" s="57"/>
      <c r="Z636" s="57"/>
      <c r="AA636" s="57"/>
      <c r="AB636" s="57"/>
      <c r="AC636" s="57"/>
      <c r="AD636" s="57"/>
      <c r="AE636" s="57"/>
      <c r="AF636" s="57"/>
      <c r="AG636" s="57"/>
      <c r="AH636" s="57"/>
      <c r="AI636" s="57"/>
      <c r="AJ636" s="57"/>
      <c r="AK636" s="57"/>
      <c r="AL636" s="57"/>
      <c r="AM636" s="57"/>
      <c r="AN636" s="57"/>
      <c r="AO636" s="57"/>
      <c r="AP636" s="57"/>
      <c r="AQ636" s="57"/>
      <c r="AR636" s="57"/>
      <c r="AS636" s="57"/>
      <c r="AT636" s="57"/>
      <c r="AU636" s="57"/>
      <c r="AV636" s="57"/>
      <c r="AW636" s="57"/>
      <c r="AX636" s="57"/>
      <c r="AY636" s="57"/>
      <c r="AZ636" s="57"/>
      <c r="BA636" s="57"/>
      <c r="BB636" s="57"/>
      <c r="BC636" s="57"/>
      <c r="BD636" s="57"/>
      <c r="BE636" s="57"/>
      <c r="BF636" s="57"/>
      <c r="BG636" s="57"/>
      <c r="BH636" s="57"/>
      <c r="BI636" s="57"/>
      <c r="BJ636" s="57"/>
      <c r="BK636" s="57"/>
      <c r="BL636" s="57"/>
      <c r="BM636" s="57"/>
      <c r="BN636" s="57"/>
      <c r="BO636" s="57"/>
      <c r="BP636" s="57"/>
      <c r="BQ636" s="57"/>
      <c r="BR636" s="57"/>
      <c r="BS636" s="57"/>
      <c r="BT636" s="57"/>
      <c r="BU636" s="57"/>
      <c r="BV636" s="57"/>
      <c r="BW636" s="57"/>
      <c r="BX636" s="57"/>
      <c r="BY636" s="57"/>
      <c r="BZ636" s="57"/>
      <c r="CA636" s="57"/>
      <c r="CB636" s="57"/>
      <c r="CC636" s="57"/>
      <c r="CD636" s="57"/>
      <c r="CE636" s="57"/>
      <c r="CF636" s="57"/>
      <c r="CG636" s="57"/>
      <c r="CH636" s="57"/>
      <c r="CI636" s="57"/>
      <c r="CJ636" s="57"/>
      <c r="CK636" s="57"/>
      <c r="CL636" s="57"/>
      <c r="CM636" s="57"/>
      <c r="CN636" s="57"/>
      <c r="CO636" s="57"/>
      <c r="CP636" s="57"/>
      <c r="CQ636" s="57"/>
      <c r="CR636" s="57"/>
      <c r="CS636" s="57"/>
      <c r="CT636" s="57"/>
      <c r="CU636" s="57"/>
      <c r="CV636" s="57"/>
      <c r="CW636" s="57"/>
      <c r="CX636" s="57"/>
      <c r="CY636" s="57"/>
      <c r="CZ636" s="57"/>
      <c r="DA636" s="57"/>
      <c r="DB636" s="57"/>
      <c r="DC636" s="57"/>
      <c r="DD636" s="57"/>
      <c r="DE636" s="57"/>
      <c r="DF636" s="57"/>
      <c r="DG636" s="57"/>
      <c r="DH636" s="57"/>
      <c r="DI636" s="57"/>
      <c r="DJ636" s="57"/>
      <c r="DK636" s="57"/>
      <c r="DL636" s="57"/>
      <c r="DM636" s="57"/>
      <c r="DN636" s="57"/>
      <c r="DO636" s="57"/>
      <c r="DP636" s="57"/>
      <c r="DQ636" s="57"/>
      <c r="DR636" s="57"/>
      <c r="DS636" s="57"/>
      <c r="DT636" s="57"/>
      <c r="DU636" s="57"/>
      <c r="DV636" s="101"/>
      <c r="DW636" s="57"/>
      <c r="DX636" s="57"/>
      <c r="DY636" s="57"/>
      <c r="DZ636" s="57"/>
      <c r="EA636" s="57"/>
      <c r="EB636" s="57"/>
      <c r="EC636" s="57"/>
      <c r="ED636" s="57"/>
      <c r="EE636" s="57"/>
      <c r="EF636" s="57"/>
      <c r="EG636" s="57"/>
      <c r="EH636" s="57"/>
      <c r="EI636" s="57"/>
      <c r="EJ636" s="57"/>
      <c r="EK636" s="57"/>
      <c r="EL636" s="57"/>
      <c r="EM636" s="57"/>
      <c r="EN636" s="57"/>
      <c r="EO636" s="57"/>
      <c r="EP636" s="57"/>
      <c r="EQ636" s="101"/>
      <c r="ER636" s="557"/>
    </row>
    <row r="637" spans="1:148" ht="15" customHeight="1" x14ac:dyDescent="0.25">
      <c r="A637" s="625"/>
      <c r="B637" s="1343" t="str">
        <f t="shared" si="42"/>
        <v>Desk 6</v>
      </c>
      <c r="C637" s="1348" t="str">
        <f>IF(ISBLANK(TB!C192), "", TB!C192)</f>
        <v/>
      </c>
      <c r="D637" s="1348" t="str">
        <f>IF(ISBLANK(TB!D192), "", TB!D192)</f>
        <v/>
      </c>
      <c r="E637" s="1348" t="str">
        <f>IF(ISBLANK(TB!E192), "", TB!E192)</f>
        <v/>
      </c>
      <c r="F637" s="1348" t="str">
        <f>IF(ISBLANK(TB!F192), "", TB!F192)</f>
        <v/>
      </c>
      <c r="G637" s="57"/>
      <c r="H637" s="57"/>
      <c r="I637" s="57"/>
      <c r="J637" s="57"/>
      <c r="K637" s="57"/>
      <c r="L637" s="57"/>
      <c r="M637" s="57"/>
      <c r="N637" s="57"/>
      <c r="O637" s="57"/>
      <c r="P637" s="57"/>
      <c r="Q637" s="57"/>
      <c r="R637" s="57"/>
      <c r="S637" s="57"/>
      <c r="T637" s="57"/>
      <c r="U637" s="57"/>
      <c r="V637" s="57"/>
      <c r="W637" s="57"/>
      <c r="X637" s="57"/>
      <c r="Y637" s="57"/>
      <c r="Z637" s="57"/>
      <c r="AA637" s="57"/>
      <c r="AB637" s="57"/>
      <c r="AC637" s="57"/>
      <c r="AD637" s="57"/>
      <c r="AE637" s="57"/>
      <c r="AF637" s="57"/>
      <c r="AG637" s="57"/>
      <c r="AH637" s="57"/>
      <c r="AI637" s="57"/>
      <c r="AJ637" s="57"/>
      <c r="AK637" s="57"/>
      <c r="AL637" s="57"/>
      <c r="AM637" s="57"/>
      <c r="AN637" s="57"/>
      <c r="AO637" s="57"/>
      <c r="AP637" s="57"/>
      <c r="AQ637" s="57"/>
      <c r="AR637" s="57"/>
      <c r="AS637" s="57"/>
      <c r="AT637" s="57"/>
      <c r="AU637" s="57"/>
      <c r="AV637" s="57"/>
      <c r="AW637" s="57"/>
      <c r="AX637" s="57"/>
      <c r="AY637" s="57"/>
      <c r="AZ637" s="57"/>
      <c r="BA637" s="57"/>
      <c r="BB637" s="57"/>
      <c r="BC637" s="57"/>
      <c r="BD637" s="57"/>
      <c r="BE637" s="57"/>
      <c r="BF637" s="57"/>
      <c r="BG637" s="57"/>
      <c r="BH637" s="57"/>
      <c r="BI637" s="57"/>
      <c r="BJ637" s="57"/>
      <c r="BK637" s="57"/>
      <c r="BL637" s="57"/>
      <c r="BM637" s="57"/>
      <c r="BN637" s="57"/>
      <c r="BO637" s="57"/>
      <c r="BP637" s="57"/>
      <c r="BQ637" s="57"/>
      <c r="BR637" s="57"/>
      <c r="BS637" s="57"/>
      <c r="BT637" s="57"/>
      <c r="BU637" s="57"/>
      <c r="BV637" s="57"/>
      <c r="BW637" s="57"/>
      <c r="BX637" s="57"/>
      <c r="BY637" s="57"/>
      <c r="BZ637" s="57"/>
      <c r="CA637" s="57"/>
      <c r="CB637" s="57"/>
      <c r="CC637" s="57"/>
      <c r="CD637" s="57"/>
      <c r="CE637" s="57"/>
      <c r="CF637" s="57"/>
      <c r="CG637" s="57"/>
      <c r="CH637" s="57"/>
      <c r="CI637" s="57"/>
      <c r="CJ637" s="57"/>
      <c r="CK637" s="57"/>
      <c r="CL637" s="57"/>
      <c r="CM637" s="57"/>
      <c r="CN637" s="57"/>
      <c r="CO637" s="57"/>
      <c r="CP637" s="57"/>
      <c r="CQ637" s="57"/>
      <c r="CR637" s="57"/>
      <c r="CS637" s="57"/>
      <c r="CT637" s="57"/>
      <c r="CU637" s="57"/>
      <c r="CV637" s="57"/>
      <c r="CW637" s="57"/>
      <c r="CX637" s="57"/>
      <c r="CY637" s="57"/>
      <c r="CZ637" s="57"/>
      <c r="DA637" s="57"/>
      <c r="DB637" s="57"/>
      <c r="DC637" s="57"/>
      <c r="DD637" s="57"/>
      <c r="DE637" s="57"/>
      <c r="DF637" s="57"/>
      <c r="DG637" s="57"/>
      <c r="DH637" s="57"/>
      <c r="DI637" s="57"/>
      <c r="DJ637" s="57"/>
      <c r="DK637" s="57"/>
      <c r="DL637" s="57"/>
      <c r="DM637" s="57"/>
      <c r="DN637" s="57"/>
      <c r="DO637" s="57"/>
      <c r="DP637" s="57"/>
      <c r="DQ637" s="57"/>
      <c r="DR637" s="57"/>
      <c r="DS637" s="57"/>
      <c r="DT637" s="57"/>
      <c r="DU637" s="57"/>
      <c r="DV637" s="101"/>
      <c r="DW637" s="57"/>
      <c r="DX637" s="57"/>
      <c r="DY637" s="57"/>
      <c r="DZ637" s="57"/>
      <c r="EA637" s="57"/>
      <c r="EB637" s="57"/>
      <c r="EC637" s="57"/>
      <c r="ED637" s="57"/>
      <c r="EE637" s="57"/>
      <c r="EF637" s="57"/>
      <c r="EG637" s="57"/>
      <c r="EH637" s="57"/>
      <c r="EI637" s="57"/>
      <c r="EJ637" s="57"/>
      <c r="EK637" s="57"/>
      <c r="EL637" s="57"/>
      <c r="EM637" s="57"/>
      <c r="EN637" s="57"/>
      <c r="EO637" s="57"/>
      <c r="EP637" s="57"/>
      <c r="EQ637" s="101"/>
      <c r="ER637" s="557"/>
    </row>
    <row r="638" spans="1:148" ht="15" customHeight="1" x14ac:dyDescent="0.25">
      <c r="A638" s="625"/>
      <c r="B638" s="1343" t="str">
        <f t="shared" si="42"/>
        <v>Desk 7</v>
      </c>
      <c r="C638" s="1348" t="str">
        <f>IF(ISBLANK(TB!C193), "", TB!C193)</f>
        <v/>
      </c>
      <c r="D638" s="1348" t="str">
        <f>IF(ISBLANK(TB!D193), "", TB!D193)</f>
        <v/>
      </c>
      <c r="E638" s="1348" t="str">
        <f>IF(ISBLANK(TB!E193), "", TB!E193)</f>
        <v/>
      </c>
      <c r="F638" s="1348" t="str">
        <f>IF(ISBLANK(TB!F193), "", TB!F193)</f>
        <v/>
      </c>
      <c r="G638" s="57"/>
      <c r="H638" s="57"/>
      <c r="I638" s="57"/>
      <c r="J638" s="57"/>
      <c r="K638" s="57"/>
      <c r="L638" s="57"/>
      <c r="M638" s="57"/>
      <c r="N638" s="57"/>
      <c r="O638" s="57"/>
      <c r="P638" s="57"/>
      <c r="Q638" s="57"/>
      <c r="R638" s="57"/>
      <c r="S638" s="57"/>
      <c r="T638" s="57"/>
      <c r="U638" s="57"/>
      <c r="V638" s="57"/>
      <c r="W638" s="57"/>
      <c r="X638" s="57"/>
      <c r="Y638" s="57"/>
      <c r="Z638" s="57"/>
      <c r="AA638" s="57"/>
      <c r="AB638" s="57"/>
      <c r="AC638" s="57"/>
      <c r="AD638" s="57"/>
      <c r="AE638" s="57"/>
      <c r="AF638" s="57"/>
      <c r="AG638" s="57"/>
      <c r="AH638" s="57"/>
      <c r="AI638" s="57"/>
      <c r="AJ638" s="57"/>
      <c r="AK638" s="57"/>
      <c r="AL638" s="57"/>
      <c r="AM638" s="57"/>
      <c r="AN638" s="57"/>
      <c r="AO638" s="57"/>
      <c r="AP638" s="57"/>
      <c r="AQ638" s="57"/>
      <c r="AR638" s="57"/>
      <c r="AS638" s="57"/>
      <c r="AT638" s="57"/>
      <c r="AU638" s="57"/>
      <c r="AV638" s="57"/>
      <c r="AW638" s="57"/>
      <c r="AX638" s="57"/>
      <c r="AY638" s="57"/>
      <c r="AZ638" s="57"/>
      <c r="BA638" s="57"/>
      <c r="BB638" s="57"/>
      <c r="BC638" s="57"/>
      <c r="BD638" s="57"/>
      <c r="BE638" s="57"/>
      <c r="BF638" s="57"/>
      <c r="BG638" s="57"/>
      <c r="BH638" s="57"/>
      <c r="BI638" s="57"/>
      <c r="BJ638" s="57"/>
      <c r="BK638" s="57"/>
      <c r="BL638" s="57"/>
      <c r="BM638" s="57"/>
      <c r="BN638" s="57"/>
      <c r="BO638" s="57"/>
      <c r="BP638" s="57"/>
      <c r="BQ638" s="57"/>
      <c r="BR638" s="57"/>
      <c r="BS638" s="57"/>
      <c r="BT638" s="57"/>
      <c r="BU638" s="57"/>
      <c r="BV638" s="57"/>
      <c r="BW638" s="57"/>
      <c r="BX638" s="57"/>
      <c r="BY638" s="57"/>
      <c r="BZ638" s="57"/>
      <c r="CA638" s="57"/>
      <c r="CB638" s="57"/>
      <c r="CC638" s="57"/>
      <c r="CD638" s="57"/>
      <c r="CE638" s="57"/>
      <c r="CF638" s="57"/>
      <c r="CG638" s="57"/>
      <c r="CH638" s="57"/>
      <c r="CI638" s="57"/>
      <c r="CJ638" s="57"/>
      <c r="CK638" s="57"/>
      <c r="CL638" s="57"/>
      <c r="CM638" s="57"/>
      <c r="CN638" s="57"/>
      <c r="CO638" s="57"/>
      <c r="CP638" s="57"/>
      <c r="CQ638" s="57"/>
      <c r="CR638" s="57"/>
      <c r="CS638" s="57"/>
      <c r="CT638" s="57"/>
      <c r="CU638" s="57"/>
      <c r="CV638" s="57"/>
      <c r="CW638" s="57"/>
      <c r="CX638" s="57"/>
      <c r="CY638" s="57"/>
      <c r="CZ638" s="57"/>
      <c r="DA638" s="57"/>
      <c r="DB638" s="57"/>
      <c r="DC638" s="57"/>
      <c r="DD638" s="57"/>
      <c r="DE638" s="57"/>
      <c r="DF638" s="57"/>
      <c r="DG638" s="57"/>
      <c r="DH638" s="57"/>
      <c r="DI638" s="57"/>
      <c r="DJ638" s="57"/>
      <c r="DK638" s="57"/>
      <c r="DL638" s="57"/>
      <c r="DM638" s="57"/>
      <c r="DN638" s="57"/>
      <c r="DO638" s="57"/>
      <c r="DP638" s="57"/>
      <c r="DQ638" s="57"/>
      <c r="DR638" s="57"/>
      <c r="DS638" s="57"/>
      <c r="DT638" s="57"/>
      <c r="DU638" s="57"/>
      <c r="DV638" s="101"/>
      <c r="DW638" s="57"/>
      <c r="DX638" s="57"/>
      <c r="DY638" s="57"/>
      <c r="DZ638" s="57"/>
      <c r="EA638" s="57"/>
      <c r="EB638" s="57"/>
      <c r="EC638" s="57"/>
      <c r="ED638" s="57"/>
      <c r="EE638" s="57"/>
      <c r="EF638" s="57"/>
      <c r="EG638" s="57"/>
      <c r="EH638" s="57"/>
      <c r="EI638" s="57"/>
      <c r="EJ638" s="57"/>
      <c r="EK638" s="57"/>
      <c r="EL638" s="57"/>
      <c r="EM638" s="57"/>
      <c r="EN638" s="57"/>
      <c r="EO638" s="57"/>
      <c r="EP638" s="57"/>
      <c r="EQ638" s="101"/>
      <c r="ER638" s="557"/>
    </row>
    <row r="639" spans="1:148" ht="15" customHeight="1" x14ac:dyDescent="0.25">
      <c r="A639" s="625"/>
      <c r="B639" s="1343" t="str">
        <f t="shared" si="42"/>
        <v>Desk 8</v>
      </c>
      <c r="C639" s="1348" t="str">
        <f>IF(ISBLANK(TB!C194), "", TB!C194)</f>
        <v/>
      </c>
      <c r="D639" s="1348" t="str">
        <f>IF(ISBLANK(TB!D194), "", TB!D194)</f>
        <v/>
      </c>
      <c r="E639" s="1348" t="str">
        <f>IF(ISBLANK(TB!E194), "", TB!E194)</f>
        <v/>
      </c>
      <c r="F639" s="1348" t="str">
        <f>IF(ISBLANK(TB!F194), "", TB!F194)</f>
        <v/>
      </c>
      <c r="G639" s="57"/>
      <c r="H639" s="57"/>
      <c r="I639" s="57"/>
      <c r="J639" s="57"/>
      <c r="K639" s="57"/>
      <c r="L639" s="57"/>
      <c r="M639" s="57"/>
      <c r="N639" s="57"/>
      <c r="O639" s="57"/>
      <c r="P639" s="57"/>
      <c r="Q639" s="57"/>
      <c r="R639" s="57"/>
      <c r="S639" s="57"/>
      <c r="T639" s="57"/>
      <c r="U639" s="57"/>
      <c r="V639" s="57"/>
      <c r="W639" s="57"/>
      <c r="X639" s="57"/>
      <c r="Y639" s="57"/>
      <c r="Z639" s="57"/>
      <c r="AA639" s="57"/>
      <c r="AB639" s="57"/>
      <c r="AC639" s="57"/>
      <c r="AD639" s="57"/>
      <c r="AE639" s="57"/>
      <c r="AF639" s="57"/>
      <c r="AG639" s="57"/>
      <c r="AH639" s="57"/>
      <c r="AI639" s="57"/>
      <c r="AJ639" s="57"/>
      <c r="AK639" s="57"/>
      <c r="AL639" s="57"/>
      <c r="AM639" s="57"/>
      <c r="AN639" s="57"/>
      <c r="AO639" s="57"/>
      <c r="AP639" s="57"/>
      <c r="AQ639" s="57"/>
      <c r="AR639" s="57"/>
      <c r="AS639" s="57"/>
      <c r="AT639" s="57"/>
      <c r="AU639" s="57"/>
      <c r="AV639" s="57"/>
      <c r="AW639" s="57"/>
      <c r="AX639" s="57"/>
      <c r="AY639" s="57"/>
      <c r="AZ639" s="57"/>
      <c r="BA639" s="57"/>
      <c r="BB639" s="57"/>
      <c r="BC639" s="57"/>
      <c r="BD639" s="57"/>
      <c r="BE639" s="57"/>
      <c r="BF639" s="57"/>
      <c r="BG639" s="57"/>
      <c r="BH639" s="57"/>
      <c r="BI639" s="57"/>
      <c r="BJ639" s="57"/>
      <c r="BK639" s="57"/>
      <c r="BL639" s="57"/>
      <c r="BM639" s="57"/>
      <c r="BN639" s="57"/>
      <c r="BO639" s="57"/>
      <c r="BP639" s="57"/>
      <c r="BQ639" s="57"/>
      <c r="BR639" s="57"/>
      <c r="BS639" s="57"/>
      <c r="BT639" s="57"/>
      <c r="BU639" s="57"/>
      <c r="BV639" s="57"/>
      <c r="BW639" s="57"/>
      <c r="BX639" s="57"/>
      <c r="BY639" s="57"/>
      <c r="BZ639" s="57"/>
      <c r="CA639" s="57"/>
      <c r="CB639" s="57"/>
      <c r="CC639" s="57"/>
      <c r="CD639" s="57"/>
      <c r="CE639" s="57"/>
      <c r="CF639" s="57"/>
      <c r="CG639" s="57"/>
      <c r="CH639" s="57"/>
      <c r="CI639" s="57"/>
      <c r="CJ639" s="57"/>
      <c r="CK639" s="57"/>
      <c r="CL639" s="57"/>
      <c r="CM639" s="57"/>
      <c r="CN639" s="57"/>
      <c r="CO639" s="57"/>
      <c r="CP639" s="57"/>
      <c r="CQ639" s="57"/>
      <c r="CR639" s="57"/>
      <c r="CS639" s="57"/>
      <c r="CT639" s="57"/>
      <c r="CU639" s="57"/>
      <c r="CV639" s="57"/>
      <c r="CW639" s="57"/>
      <c r="CX639" s="57"/>
      <c r="CY639" s="57"/>
      <c r="CZ639" s="57"/>
      <c r="DA639" s="57"/>
      <c r="DB639" s="57"/>
      <c r="DC639" s="57"/>
      <c r="DD639" s="57"/>
      <c r="DE639" s="57"/>
      <c r="DF639" s="57"/>
      <c r="DG639" s="57"/>
      <c r="DH639" s="57"/>
      <c r="DI639" s="57"/>
      <c r="DJ639" s="57"/>
      <c r="DK639" s="57"/>
      <c r="DL639" s="57"/>
      <c r="DM639" s="57"/>
      <c r="DN639" s="57"/>
      <c r="DO639" s="57"/>
      <c r="DP639" s="57"/>
      <c r="DQ639" s="57"/>
      <c r="DR639" s="57"/>
      <c r="DS639" s="57"/>
      <c r="DT639" s="57"/>
      <c r="DU639" s="57"/>
      <c r="DV639" s="101"/>
      <c r="DW639" s="57"/>
      <c r="DX639" s="57"/>
      <c r="DY639" s="57"/>
      <c r="DZ639" s="57"/>
      <c r="EA639" s="57"/>
      <c r="EB639" s="57"/>
      <c r="EC639" s="57"/>
      <c r="ED639" s="57"/>
      <c r="EE639" s="57"/>
      <c r="EF639" s="57"/>
      <c r="EG639" s="57"/>
      <c r="EH639" s="57"/>
      <c r="EI639" s="57"/>
      <c r="EJ639" s="57"/>
      <c r="EK639" s="57"/>
      <c r="EL639" s="57"/>
      <c r="EM639" s="57"/>
      <c r="EN639" s="57"/>
      <c r="EO639" s="57"/>
      <c r="EP639" s="57"/>
      <c r="EQ639" s="101"/>
      <c r="ER639" s="557"/>
    </row>
    <row r="640" spans="1:148" ht="15" customHeight="1" x14ac:dyDescent="0.25">
      <c r="A640" s="625"/>
      <c r="B640" s="1343" t="str">
        <f t="shared" si="42"/>
        <v>Desk 9</v>
      </c>
      <c r="C640" s="1348" t="str">
        <f>IF(ISBLANK(TB!C195), "", TB!C195)</f>
        <v/>
      </c>
      <c r="D640" s="1348" t="str">
        <f>IF(ISBLANK(TB!D195), "", TB!D195)</f>
        <v/>
      </c>
      <c r="E640" s="1348" t="str">
        <f>IF(ISBLANK(TB!E195), "", TB!E195)</f>
        <v/>
      </c>
      <c r="F640" s="1348" t="str">
        <f>IF(ISBLANK(TB!F195), "", TB!F195)</f>
        <v/>
      </c>
      <c r="G640" s="57"/>
      <c r="H640" s="57"/>
      <c r="I640" s="57"/>
      <c r="J640" s="57"/>
      <c r="K640" s="57"/>
      <c r="L640" s="57"/>
      <c r="M640" s="57"/>
      <c r="N640" s="57"/>
      <c r="O640" s="57"/>
      <c r="P640" s="57"/>
      <c r="Q640" s="57"/>
      <c r="R640" s="57"/>
      <c r="S640" s="57"/>
      <c r="T640" s="57"/>
      <c r="U640" s="57"/>
      <c r="V640" s="57"/>
      <c r="W640" s="57"/>
      <c r="X640" s="57"/>
      <c r="Y640" s="57"/>
      <c r="Z640" s="57"/>
      <c r="AA640" s="57"/>
      <c r="AB640" s="57"/>
      <c r="AC640" s="57"/>
      <c r="AD640" s="57"/>
      <c r="AE640" s="57"/>
      <c r="AF640" s="57"/>
      <c r="AG640" s="57"/>
      <c r="AH640" s="57"/>
      <c r="AI640" s="57"/>
      <c r="AJ640" s="57"/>
      <c r="AK640" s="57"/>
      <c r="AL640" s="57"/>
      <c r="AM640" s="57"/>
      <c r="AN640" s="57"/>
      <c r="AO640" s="57"/>
      <c r="AP640" s="57"/>
      <c r="AQ640" s="57"/>
      <c r="AR640" s="57"/>
      <c r="AS640" s="57"/>
      <c r="AT640" s="57"/>
      <c r="AU640" s="57"/>
      <c r="AV640" s="57"/>
      <c r="AW640" s="57"/>
      <c r="AX640" s="57"/>
      <c r="AY640" s="57"/>
      <c r="AZ640" s="57"/>
      <c r="BA640" s="57"/>
      <c r="BB640" s="57"/>
      <c r="BC640" s="57"/>
      <c r="BD640" s="57"/>
      <c r="BE640" s="57"/>
      <c r="BF640" s="57"/>
      <c r="BG640" s="57"/>
      <c r="BH640" s="57"/>
      <c r="BI640" s="57"/>
      <c r="BJ640" s="57"/>
      <c r="BK640" s="57"/>
      <c r="BL640" s="57"/>
      <c r="BM640" s="57"/>
      <c r="BN640" s="57"/>
      <c r="BO640" s="57"/>
      <c r="BP640" s="57"/>
      <c r="BQ640" s="57"/>
      <c r="BR640" s="57"/>
      <c r="BS640" s="57"/>
      <c r="BT640" s="57"/>
      <c r="BU640" s="57"/>
      <c r="BV640" s="57"/>
      <c r="BW640" s="57"/>
      <c r="BX640" s="57"/>
      <c r="BY640" s="57"/>
      <c r="BZ640" s="57"/>
      <c r="CA640" s="57"/>
      <c r="CB640" s="57"/>
      <c r="CC640" s="57"/>
      <c r="CD640" s="57"/>
      <c r="CE640" s="57"/>
      <c r="CF640" s="57"/>
      <c r="CG640" s="57"/>
      <c r="CH640" s="57"/>
      <c r="CI640" s="57"/>
      <c r="CJ640" s="57"/>
      <c r="CK640" s="57"/>
      <c r="CL640" s="57"/>
      <c r="CM640" s="57"/>
      <c r="CN640" s="57"/>
      <c r="CO640" s="57"/>
      <c r="CP640" s="57"/>
      <c r="CQ640" s="57"/>
      <c r="CR640" s="57"/>
      <c r="CS640" s="57"/>
      <c r="CT640" s="57"/>
      <c r="CU640" s="57"/>
      <c r="CV640" s="57"/>
      <c r="CW640" s="57"/>
      <c r="CX640" s="57"/>
      <c r="CY640" s="57"/>
      <c r="CZ640" s="57"/>
      <c r="DA640" s="57"/>
      <c r="DB640" s="57"/>
      <c r="DC640" s="57"/>
      <c r="DD640" s="57"/>
      <c r="DE640" s="57"/>
      <c r="DF640" s="57"/>
      <c r="DG640" s="57"/>
      <c r="DH640" s="57"/>
      <c r="DI640" s="57"/>
      <c r="DJ640" s="57"/>
      <c r="DK640" s="57"/>
      <c r="DL640" s="57"/>
      <c r="DM640" s="57"/>
      <c r="DN640" s="57"/>
      <c r="DO640" s="57"/>
      <c r="DP640" s="57"/>
      <c r="DQ640" s="57"/>
      <c r="DR640" s="57"/>
      <c r="DS640" s="57"/>
      <c r="DT640" s="57"/>
      <c r="DU640" s="57"/>
      <c r="DV640" s="101"/>
      <c r="DW640" s="57"/>
      <c r="DX640" s="57"/>
      <c r="DY640" s="57"/>
      <c r="DZ640" s="57"/>
      <c r="EA640" s="57"/>
      <c r="EB640" s="57"/>
      <c r="EC640" s="57"/>
      <c r="ED640" s="57"/>
      <c r="EE640" s="57"/>
      <c r="EF640" s="57"/>
      <c r="EG640" s="57"/>
      <c r="EH640" s="57"/>
      <c r="EI640" s="57"/>
      <c r="EJ640" s="57"/>
      <c r="EK640" s="57"/>
      <c r="EL640" s="57"/>
      <c r="EM640" s="57"/>
      <c r="EN640" s="57"/>
      <c r="EO640" s="57"/>
      <c r="EP640" s="57"/>
      <c r="EQ640" s="101"/>
      <c r="ER640" s="557"/>
    </row>
    <row r="641" spans="1:148" ht="15" customHeight="1" x14ac:dyDescent="0.25">
      <c r="A641" s="625"/>
      <c r="B641" s="1343" t="str">
        <f t="shared" si="42"/>
        <v>Desk 10</v>
      </c>
      <c r="C641" s="1348" t="str">
        <f>IF(ISBLANK(TB!C196), "", TB!C196)</f>
        <v/>
      </c>
      <c r="D641" s="1348" t="str">
        <f>IF(ISBLANK(TB!D196), "", TB!D196)</f>
        <v/>
      </c>
      <c r="E641" s="1348" t="str">
        <f>IF(ISBLANK(TB!E196), "", TB!E196)</f>
        <v/>
      </c>
      <c r="F641" s="1348" t="str">
        <f>IF(ISBLANK(TB!F196), "", TB!F196)</f>
        <v/>
      </c>
      <c r="G641" s="57"/>
      <c r="H641" s="57"/>
      <c r="I641" s="57"/>
      <c r="J641" s="57"/>
      <c r="K641" s="57"/>
      <c r="L641" s="57"/>
      <c r="M641" s="57"/>
      <c r="N641" s="57"/>
      <c r="O641" s="57"/>
      <c r="P641" s="57"/>
      <c r="Q641" s="57"/>
      <c r="R641" s="57"/>
      <c r="S641" s="57"/>
      <c r="T641" s="57"/>
      <c r="U641" s="57"/>
      <c r="V641" s="57"/>
      <c r="W641" s="57"/>
      <c r="X641" s="57"/>
      <c r="Y641" s="57"/>
      <c r="Z641" s="57"/>
      <c r="AA641" s="57"/>
      <c r="AB641" s="57"/>
      <c r="AC641" s="57"/>
      <c r="AD641" s="57"/>
      <c r="AE641" s="57"/>
      <c r="AF641" s="57"/>
      <c r="AG641" s="57"/>
      <c r="AH641" s="57"/>
      <c r="AI641" s="57"/>
      <c r="AJ641" s="57"/>
      <c r="AK641" s="57"/>
      <c r="AL641" s="57"/>
      <c r="AM641" s="57"/>
      <c r="AN641" s="57"/>
      <c r="AO641" s="57"/>
      <c r="AP641" s="57"/>
      <c r="AQ641" s="57"/>
      <c r="AR641" s="57"/>
      <c r="AS641" s="57"/>
      <c r="AT641" s="57"/>
      <c r="AU641" s="57"/>
      <c r="AV641" s="57"/>
      <c r="AW641" s="57"/>
      <c r="AX641" s="57"/>
      <c r="AY641" s="57"/>
      <c r="AZ641" s="57"/>
      <c r="BA641" s="57"/>
      <c r="BB641" s="57"/>
      <c r="BC641" s="57"/>
      <c r="BD641" s="57"/>
      <c r="BE641" s="57"/>
      <c r="BF641" s="57"/>
      <c r="BG641" s="57"/>
      <c r="BH641" s="57"/>
      <c r="BI641" s="57"/>
      <c r="BJ641" s="57"/>
      <c r="BK641" s="57"/>
      <c r="BL641" s="57"/>
      <c r="BM641" s="57"/>
      <c r="BN641" s="57"/>
      <c r="BO641" s="57"/>
      <c r="BP641" s="57"/>
      <c r="BQ641" s="57"/>
      <c r="BR641" s="57"/>
      <c r="BS641" s="57"/>
      <c r="BT641" s="57"/>
      <c r="BU641" s="57"/>
      <c r="BV641" s="57"/>
      <c r="BW641" s="57"/>
      <c r="BX641" s="57"/>
      <c r="BY641" s="57"/>
      <c r="BZ641" s="57"/>
      <c r="CA641" s="57"/>
      <c r="CB641" s="57"/>
      <c r="CC641" s="57"/>
      <c r="CD641" s="57"/>
      <c r="CE641" s="57"/>
      <c r="CF641" s="57"/>
      <c r="CG641" s="57"/>
      <c r="CH641" s="57"/>
      <c r="CI641" s="57"/>
      <c r="CJ641" s="57"/>
      <c r="CK641" s="57"/>
      <c r="CL641" s="57"/>
      <c r="CM641" s="57"/>
      <c r="CN641" s="57"/>
      <c r="CO641" s="57"/>
      <c r="CP641" s="57"/>
      <c r="CQ641" s="57"/>
      <c r="CR641" s="57"/>
      <c r="CS641" s="57"/>
      <c r="CT641" s="57"/>
      <c r="CU641" s="57"/>
      <c r="CV641" s="57"/>
      <c r="CW641" s="57"/>
      <c r="CX641" s="57"/>
      <c r="CY641" s="57"/>
      <c r="CZ641" s="57"/>
      <c r="DA641" s="57"/>
      <c r="DB641" s="57"/>
      <c r="DC641" s="57"/>
      <c r="DD641" s="57"/>
      <c r="DE641" s="57"/>
      <c r="DF641" s="57"/>
      <c r="DG641" s="57"/>
      <c r="DH641" s="57"/>
      <c r="DI641" s="57"/>
      <c r="DJ641" s="57"/>
      <c r="DK641" s="57"/>
      <c r="DL641" s="57"/>
      <c r="DM641" s="57"/>
      <c r="DN641" s="57"/>
      <c r="DO641" s="57"/>
      <c r="DP641" s="57"/>
      <c r="DQ641" s="57"/>
      <c r="DR641" s="57"/>
      <c r="DS641" s="57"/>
      <c r="DT641" s="57"/>
      <c r="DU641" s="57"/>
      <c r="DV641" s="101"/>
      <c r="DW641" s="57"/>
      <c r="DX641" s="57"/>
      <c r="DY641" s="57"/>
      <c r="DZ641" s="57"/>
      <c r="EA641" s="57"/>
      <c r="EB641" s="57"/>
      <c r="EC641" s="57"/>
      <c r="ED641" s="57"/>
      <c r="EE641" s="57"/>
      <c r="EF641" s="57"/>
      <c r="EG641" s="57"/>
      <c r="EH641" s="57"/>
      <c r="EI641" s="57"/>
      <c r="EJ641" s="57"/>
      <c r="EK641" s="57"/>
      <c r="EL641" s="57"/>
      <c r="EM641" s="57"/>
      <c r="EN641" s="57"/>
      <c r="EO641" s="57"/>
      <c r="EP641" s="57"/>
      <c r="EQ641" s="101"/>
      <c r="ER641" s="557"/>
    </row>
    <row r="642" spans="1:148" ht="15" customHeight="1" x14ac:dyDescent="0.25">
      <c r="A642" s="625"/>
      <c r="B642" s="1343" t="str">
        <f t="shared" si="42"/>
        <v>Desk 11</v>
      </c>
      <c r="C642" s="1348" t="str">
        <f>IF(ISBLANK(TB!C197), "", TB!C197)</f>
        <v/>
      </c>
      <c r="D642" s="1348" t="str">
        <f>IF(ISBLANK(TB!D197), "", TB!D197)</f>
        <v/>
      </c>
      <c r="E642" s="1348" t="str">
        <f>IF(ISBLANK(TB!E197), "", TB!E197)</f>
        <v/>
      </c>
      <c r="F642" s="1348" t="str">
        <f>IF(ISBLANK(TB!F197), "", TB!F197)</f>
        <v/>
      </c>
      <c r="G642" s="57"/>
      <c r="H642" s="57"/>
      <c r="I642" s="57"/>
      <c r="J642" s="57"/>
      <c r="K642" s="57"/>
      <c r="L642" s="57"/>
      <c r="M642" s="57"/>
      <c r="N642" s="57"/>
      <c r="O642" s="57"/>
      <c r="P642" s="57"/>
      <c r="Q642" s="57"/>
      <c r="R642" s="57"/>
      <c r="S642" s="57"/>
      <c r="T642" s="57"/>
      <c r="U642" s="57"/>
      <c r="V642" s="57"/>
      <c r="W642" s="57"/>
      <c r="X642" s="57"/>
      <c r="Y642" s="57"/>
      <c r="Z642" s="57"/>
      <c r="AA642" s="57"/>
      <c r="AB642" s="57"/>
      <c r="AC642" s="57"/>
      <c r="AD642" s="57"/>
      <c r="AE642" s="57"/>
      <c r="AF642" s="57"/>
      <c r="AG642" s="57"/>
      <c r="AH642" s="57"/>
      <c r="AI642" s="57"/>
      <c r="AJ642" s="57"/>
      <c r="AK642" s="57"/>
      <c r="AL642" s="57"/>
      <c r="AM642" s="57"/>
      <c r="AN642" s="57"/>
      <c r="AO642" s="57"/>
      <c r="AP642" s="57"/>
      <c r="AQ642" s="57"/>
      <c r="AR642" s="57"/>
      <c r="AS642" s="57"/>
      <c r="AT642" s="57"/>
      <c r="AU642" s="57"/>
      <c r="AV642" s="57"/>
      <c r="AW642" s="57"/>
      <c r="AX642" s="57"/>
      <c r="AY642" s="57"/>
      <c r="AZ642" s="57"/>
      <c r="BA642" s="57"/>
      <c r="BB642" s="57"/>
      <c r="BC642" s="57"/>
      <c r="BD642" s="57"/>
      <c r="BE642" s="57"/>
      <c r="BF642" s="57"/>
      <c r="BG642" s="57"/>
      <c r="BH642" s="57"/>
      <c r="BI642" s="57"/>
      <c r="BJ642" s="57"/>
      <c r="BK642" s="57"/>
      <c r="BL642" s="57"/>
      <c r="BM642" s="57"/>
      <c r="BN642" s="57"/>
      <c r="BO642" s="57"/>
      <c r="BP642" s="57"/>
      <c r="BQ642" s="57"/>
      <c r="BR642" s="57"/>
      <c r="BS642" s="57"/>
      <c r="BT642" s="57"/>
      <c r="BU642" s="57"/>
      <c r="BV642" s="57"/>
      <c r="BW642" s="57"/>
      <c r="BX642" s="57"/>
      <c r="BY642" s="57"/>
      <c r="BZ642" s="57"/>
      <c r="CA642" s="57"/>
      <c r="CB642" s="57"/>
      <c r="CC642" s="57"/>
      <c r="CD642" s="57"/>
      <c r="CE642" s="57"/>
      <c r="CF642" s="57"/>
      <c r="CG642" s="57"/>
      <c r="CH642" s="57"/>
      <c r="CI642" s="57"/>
      <c r="CJ642" s="57"/>
      <c r="CK642" s="57"/>
      <c r="CL642" s="57"/>
      <c r="CM642" s="57"/>
      <c r="CN642" s="57"/>
      <c r="CO642" s="57"/>
      <c r="CP642" s="57"/>
      <c r="CQ642" s="57"/>
      <c r="CR642" s="57"/>
      <c r="CS642" s="57"/>
      <c r="CT642" s="57"/>
      <c r="CU642" s="57"/>
      <c r="CV642" s="57"/>
      <c r="CW642" s="57"/>
      <c r="CX642" s="57"/>
      <c r="CY642" s="57"/>
      <c r="CZ642" s="57"/>
      <c r="DA642" s="57"/>
      <c r="DB642" s="57"/>
      <c r="DC642" s="57"/>
      <c r="DD642" s="57"/>
      <c r="DE642" s="57"/>
      <c r="DF642" s="57"/>
      <c r="DG642" s="57"/>
      <c r="DH642" s="57"/>
      <c r="DI642" s="57"/>
      <c r="DJ642" s="57"/>
      <c r="DK642" s="57"/>
      <c r="DL642" s="57"/>
      <c r="DM642" s="57"/>
      <c r="DN642" s="57"/>
      <c r="DO642" s="57"/>
      <c r="DP642" s="57"/>
      <c r="DQ642" s="57"/>
      <c r="DR642" s="57"/>
      <c r="DS642" s="57"/>
      <c r="DT642" s="57"/>
      <c r="DU642" s="57"/>
      <c r="DV642" s="101"/>
      <c r="DW642" s="57"/>
      <c r="DX642" s="57"/>
      <c r="DY642" s="57"/>
      <c r="DZ642" s="57"/>
      <c r="EA642" s="57"/>
      <c r="EB642" s="57"/>
      <c r="EC642" s="57"/>
      <c r="ED642" s="57"/>
      <c r="EE642" s="57"/>
      <c r="EF642" s="57"/>
      <c r="EG642" s="57"/>
      <c r="EH642" s="57"/>
      <c r="EI642" s="57"/>
      <c r="EJ642" s="57"/>
      <c r="EK642" s="57"/>
      <c r="EL642" s="57"/>
      <c r="EM642" s="57"/>
      <c r="EN642" s="57"/>
      <c r="EO642" s="57"/>
      <c r="EP642" s="57"/>
      <c r="EQ642" s="101"/>
      <c r="ER642" s="557"/>
    </row>
    <row r="643" spans="1:148" ht="15" customHeight="1" x14ac:dyDescent="0.25">
      <c r="A643" s="625"/>
      <c r="B643" s="1343" t="str">
        <f t="shared" si="42"/>
        <v>Desk 12</v>
      </c>
      <c r="C643" s="1348" t="str">
        <f>IF(ISBLANK(TB!C198), "", TB!C198)</f>
        <v/>
      </c>
      <c r="D643" s="1348" t="str">
        <f>IF(ISBLANK(TB!D198), "", TB!D198)</f>
        <v/>
      </c>
      <c r="E643" s="1348" t="str">
        <f>IF(ISBLANK(TB!E198), "", TB!E198)</f>
        <v/>
      </c>
      <c r="F643" s="1348" t="str">
        <f>IF(ISBLANK(TB!F198), "", TB!F198)</f>
        <v/>
      </c>
      <c r="G643" s="57"/>
      <c r="H643" s="57"/>
      <c r="I643" s="57"/>
      <c r="J643" s="57"/>
      <c r="K643" s="57"/>
      <c r="L643" s="57"/>
      <c r="M643" s="57"/>
      <c r="N643" s="57"/>
      <c r="O643" s="57"/>
      <c r="P643" s="57"/>
      <c r="Q643" s="57"/>
      <c r="R643" s="57"/>
      <c r="S643" s="57"/>
      <c r="T643" s="57"/>
      <c r="U643" s="57"/>
      <c r="V643" s="57"/>
      <c r="W643" s="57"/>
      <c r="X643" s="57"/>
      <c r="Y643" s="57"/>
      <c r="Z643" s="57"/>
      <c r="AA643" s="57"/>
      <c r="AB643" s="57"/>
      <c r="AC643" s="57"/>
      <c r="AD643" s="57"/>
      <c r="AE643" s="57"/>
      <c r="AF643" s="57"/>
      <c r="AG643" s="57"/>
      <c r="AH643" s="57"/>
      <c r="AI643" s="57"/>
      <c r="AJ643" s="57"/>
      <c r="AK643" s="57"/>
      <c r="AL643" s="57"/>
      <c r="AM643" s="57"/>
      <c r="AN643" s="57"/>
      <c r="AO643" s="57"/>
      <c r="AP643" s="57"/>
      <c r="AQ643" s="57"/>
      <c r="AR643" s="57"/>
      <c r="AS643" s="57"/>
      <c r="AT643" s="57"/>
      <c r="AU643" s="57"/>
      <c r="AV643" s="57"/>
      <c r="AW643" s="57"/>
      <c r="AX643" s="57"/>
      <c r="AY643" s="57"/>
      <c r="AZ643" s="57"/>
      <c r="BA643" s="57"/>
      <c r="BB643" s="57"/>
      <c r="BC643" s="57"/>
      <c r="BD643" s="57"/>
      <c r="BE643" s="57"/>
      <c r="BF643" s="57"/>
      <c r="BG643" s="57"/>
      <c r="BH643" s="57"/>
      <c r="BI643" s="57"/>
      <c r="BJ643" s="57"/>
      <c r="BK643" s="57"/>
      <c r="BL643" s="57"/>
      <c r="BM643" s="57"/>
      <c r="BN643" s="57"/>
      <c r="BO643" s="57"/>
      <c r="BP643" s="57"/>
      <c r="BQ643" s="57"/>
      <c r="BR643" s="57"/>
      <c r="BS643" s="57"/>
      <c r="BT643" s="57"/>
      <c r="BU643" s="57"/>
      <c r="BV643" s="57"/>
      <c r="BW643" s="57"/>
      <c r="BX643" s="57"/>
      <c r="BY643" s="57"/>
      <c r="BZ643" s="57"/>
      <c r="CA643" s="57"/>
      <c r="CB643" s="57"/>
      <c r="CC643" s="57"/>
      <c r="CD643" s="57"/>
      <c r="CE643" s="57"/>
      <c r="CF643" s="57"/>
      <c r="CG643" s="57"/>
      <c r="CH643" s="57"/>
      <c r="CI643" s="57"/>
      <c r="CJ643" s="57"/>
      <c r="CK643" s="57"/>
      <c r="CL643" s="57"/>
      <c r="CM643" s="57"/>
      <c r="CN643" s="57"/>
      <c r="CO643" s="57"/>
      <c r="CP643" s="57"/>
      <c r="CQ643" s="57"/>
      <c r="CR643" s="57"/>
      <c r="CS643" s="57"/>
      <c r="CT643" s="57"/>
      <c r="CU643" s="57"/>
      <c r="CV643" s="57"/>
      <c r="CW643" s="57"/>
      <c r="CX643" s="57"/>
      <c r="CY643" s="57"/>
      <c r="CZ643" s="57"/>
      <c r="DA643" s="57"/>
      <c r="DB643" s="57"/>
      <c r="DC643" s="57"/>
      <c r="DD643" s="57"/>
      <c r="DE643" s="57"/>
      <c r="DF643" s="57"/>
      <c r="DG643" s="57"/>
      <c r="DH643" s="57"/>
      <c r="DI643" s="57"/>
      <c r="DJ643" s="57"/>
      <c r="DK643" s="57"/>
      <c r="DL643" s="57"/>
      <c r="DM643" s="57"/>
      <c r="DN643" s="57"/>
      <c r="DO643" s="57"/>
      <c r="DP643" s="57"/>
      <c r="DQ643" s="57"/>
      <c r="DR643" s="57"/>
      <c r="DS643" s="57"/>
      <c r="DT643" s="57"/>
      <c r="DU643" s="57"/>
      <c r="DV643" s="101"/>
      <c r="DW643" s="57"/>
      <c r="DX643" s="57"/>
      <c r="DY643" s="57"/>
      <c r="DZ643" s="57"/>
      <c r="EA643" s="57"/>
      <c r="EB643" s="57"/>
      <c r="EC643" s="57"/>
      <c r="ED643" s="57"/>
      <c r="EE643" s="57"/>
      <c r="EF643" s="57"/>
      <c r="EG643" s="57"/>
      <c r="EH643" s="57"/>
      <c r="EI643" s="57"/>
      <c r="EJ643" s="57"/>
      <c r="EK643" s="57"/>
      <c r="EL643" s="57"/>
      <c r="EM643" s="57"/>
      <c r="EN643" s="57"/>
      <c r="EO643" s="57"/>
      <c r="EP643" s="57"/>
      <c r="EQ643" s="101"/>
      <c r="ER643" s="557"/>
    </row>
    <row r="644" spans="1:148" ht="15" customHeight="1" x14ac:dyDescent="0.25">
      <c r="A644" s="625"/>
      <c r="B644" s="1343" t="str">
        <f t="shared" si="42"/>
        <v>Desk 13</v>
      </c>
      <c r="C644" s="1348" t="str">
        <f>IF(ISBLANK(TB!C199), "", TB!C199)</f>
        <v/>
      </c>
      <c r="D644" s="1348" t="str">
        <f>IF(ISBLANK(TB!D199), "", TB!D199)</f>
        <v/>
      </c>
      <c r="E644" s="1348" t="str">
        <f>IF(ISBLANK(TB!E199), "", TB!E199)</f>
        <v/>
      </c>
      <c r="F644" s="1348" t="str">
        <f>IF(ISBLANK(TB!F199), "", TB!F199)</f>
        <v/>
      </c>
      <c r="G644" s="57"/>
      <c r="H644" s="57"/>
      <c r="I644" s="57"/>
      <c r="J644" s="57"/>
      <c r="K644" s="57"/>
      <c r="L644" s="57"/>
      <c r="M644" s="57"/>
      <c r="N644" s="57"/>
      <c r="O644" s="57"/>
      <c r="P644" s="57"/>
      <c r="Q644" s="57"/>
      <c r="R644" s="57"/>
      <c r="S644" s="57"/>
      <c r="T644" s="57"/>
      <c r="U644" s="57"/>
      <c r="V644" s="57"/>
      <c r="W644" s="57"/>
      <c r="X644" s="57"/>
      <c r="Y644" s="57"/>
      <c r="Z644" s="57"/>
      <c r="AA644" s="57"/>
      <c r="AB644" s="57"/>
      <c r="AC644" s="57"/>
      <c r="AD644" s="57"/>
      <c r="AE644" s="57"/>
      <c r="AF644" s="57"/>
      <c r="AG644" s="57"/>
      <c r="AH644" s="57"/>
      <c r="AI644" s="57"/>
      <c r="AJ644" s="57"/>
      <c r="AK644" s="57"/>
      <c r="AL644" s="57"/>
      <c r="AM644" s="57"/>
      <c r="AN644" s="57"/>
      <c r="AO644" s="57"/>
      <c r="AP644" s="57"/>
      <c r="AQ644" s="57"/>
      <c r="AR644" s="57"/>
      <c r="AS644" s="57"/>
      <c r="AT644" s="57"/>
      <c r="AU644" s="57"/>
      <c r="AV644" s="57"/>
      <c r="AW644" s="57"/>
      <c r="AX644" s="57"/>
      <c r="AY644" s="57"/>
      <c r="AZ644" s="57"/>
      <c r="BA644" s="57"/>
      <c r="BB644" s="57"/>
      <c r="BC644" s="57"/>
      <c r="BD644" s="57"/>
      <c r="BE644" s="57"/>
      <c r="BF644" s="57"/>
      <c r="BG644" s="57"/>
      <c r="BH644" s="57"/>
      <c r="BI644" s="57"/>
      <c r="BJ644" s="57"/>
      <c r="BK644" s="57"/>
      <c r="BL644" s="57"/>
      <c r="BM644" s="57"/>
      <c r="BN644" s="57"/>
      <c r="BO644" s="57"/>
      <c r="BP644" s="57"/>
      <c r="BQ644" s="57"/>
      <c r="BR644" s="57"/>
      <c r="BS644" s="57"/>
      <c r="BT644" s="57"/>
      <c r="BU644" s="57"/>
      <c r="BV644" s="57"/>
      <c r="BW644" s="57"/>
      <c r="BX644" s="57"/>
      <c r="BY644" s="57"/>
      <c r="BZ644" s="57"/>
      <c r="CA644" s="57"/>
      <c r="CB644" s="57"/>
      <c r="CC644" s="57"/>
      <c r="CD644" s="57"/>
      <c r="CE644" s="57"/>
      <c r="CF644" s="57"/>
      <c r="CG644" s="57"/>
      <c r="CH644" s="57"/>
      <c r="CI644" s="57"/>
      <c r="CJ644" s="57"/>
      <c r="CK644" s="57"/>
      <c r="CL644" s="57"/>
      <c r="CM644" s="57"/>
      <c r="CN644" s="57"/>
      <c r="CO644" s="57"/>
      <c r="CP644" s="57"/>
      <c r="CQ644" s="57"/>
      <c r="CR644" s="57"/>
      <c r="CS644" s="57"/>
      <c r="CT644" s="57"/>
      <c r="CU644" s="57"/>
      <c r="CV644" s="57"/>
      <c r="CW644" s="57"/>
      <c r="CX644" s="57"/>
      <c r="CY644" s="57"/>
      <c r="CZ644" s="57"/>
      <c r="DA644" s="57"/>
      <c r="DB644" s="57"/>
      <c r="DC644" s="57"/>
      <c r="DD644" s="57"/>
      <c r="DE644" s="57"/>
      <c r="DF644" s="57"/>
      <c r="DG644" s="57"/>
      <c r="DH644" s="57"/>
      <c r="DI644" s="57"/>
      <c r="DJ644" s="57"/>
      <c r="DK644" s="57"/>
      <c r="DL644" s="57"/>
      <c r="DM644" s="57"/>
      <c r="DN644" s="57"/>
      <c r="DO644" s="57"/>
      <c r="DP644" s="57"/>
      <c r="DQ644" s="57"/>
      <c r="DR644" s="57"/>
      <c r="DS644" s="57"/>
      <c r="DT644" s="57"/>
      <c r="DU644" s="57"/>
      <c r="DV644" s="101"/>
      <c r="DW644" s="57"/>
      <c r="DX644" s="57"/>
      <c r="DY644" s="57"/>
      <c r="DZ644" s="57"/>
      <c r="EA644" s="57"/>
      <c r="EB644" s="57"/>
      <c r="EC644" s="57"/>
      <c r="ED644" s="57"/>
      <c r="EE644" s="57"/>
      <c r="EF644" s="57"/>
      <c r="EG644" s="57"/>
      <c r="EH644" s="57"/>
      <c r="EI644" s="57"/>
      <c r="EJ644" s="57"/>
      <c r="EK644" s="57"/>
      <c r="EL644" s="57"/>
      <c r="EM644" s="57"/>
      <c r="EN644" s="57"/>
      <c r="EO644" s="57"/>
      <c r="EP644" s="57"/>
      <c r="EQ644" s="101"/>
      <c r="ER644" s="557"/>
    </row>
    <row r="645" spans="1:148" ht="15" customHeight="1" x14ac:dyDescent="0.25">
      <c r="A645" s="625"/>
      <c r="B645" s="1343" t="str">
        <f t="shared" si="42"/>
        <v>Desk 14</v>
      </c>
      <c r="C645" s="1348" t="str">
        <f>IF(ISBLANK(TB!C200), "", TB!C200)</f>
        <v/>
      </c>
      <c r="D645" s="1348" t="str">
        <f>IF(ISBLANK(TB!D200), "", TB!D200)</f>
        <v/>
      </c>
      <c r="E645" s="1348" t="str">
        <f>IF(ISBLANK(TB!E200), "", TB!E200)</f>
        <v/>
      </c>
      <c r="F645" s="1348" t="str">
        <f>IF(ISBLANK(TB!F200), "", TB!F200)</f>
        <v/>
      </c>
      <c r="G645" s="57"/>
      <c r="H645" s="57"/>
      <c r="I645" s="57"/>
      <c r="J645" s="57"/>
      <c r="K645" s="57"/>
      <c r="L645" s="57"/>
      <c r="M645" s="57"/>
      <c r="N645" s="57"/>
      <c r="O645" s="57"/>
      <c r="P645" s="57"/>
      <c r="Q645" s="57"/>
      <c r="R645" s="57"/>
      <c r="S645" s="57"/>
      <c r="T645" s="57"/>
      <c r="U645" s="57"/>
      <c r="V645" s="57"/>
      <c r="W645" s="57"/>
      <c r="X645" s="57"/>
      <c r="Y645" s="57"/>
      <c r="Z645" s="57"/>
      <c r="AA645" s="57"/>
      <c r="AB645" s="57"/>
      <c r="AC645" s="57"/>
      <c r="AD645" s="57"/>
      <c r="AE645" s="57"/>
      <c r="AF645" s="57"/>
      <c r="AG645" s="57"/>
      <c r="AH645" s="57"/>
      <c r="AI645" s="57"/>
      <c r="AJ645" s="57"/>
      <c r="AK645" s="57"/>
      <c r="AL645" s="57"/>
      <c r="AM645" s="57"/>
      <c r="AN645" s="57"/>
      <c r="AO645" s="57"/>
      <c r="AP645" s="57"/>
      <c r="AQ645" s="57"/>
      <c r="AR645" s="57"/>
      <c r="AS645" s="57"/>
      <c r="AT645" s="57"/>
      <c r="AU645" s="57"/>
      <c r="AV645" s="57"/>
      <c r="AW645" s="57"/>
      <c r="AX645" s="57"/>
      <c r="AY645" s="57"/>
      <c r="AZ645" s="57"/>
      <c r="BA645" s="57"/>
      <c r="BB645" s="57"/>
      <c r="BC645" s="57"/>
      <c r="BD645" s="57"/>
      <c r="BE645" s="57"/>
      <c r="BF645" s="57"/>
      <c r="BG645" s="57"/>
      <c r="BH645" s="57"/>
      <c r="BI645" s="57"/>
      <c r="BJ645" s="57"/>
      <c r="BK645" s="57"/>
      <c r="BL645" s="57"/>
      <c r="BM645" s="57"/>
      <c r="BN645" s="57"/>
      <c r="BO645" s="57"/>
      <c r="BP645" s="57"/>
      <c r="BQ645" s="57"/>
      <c r="BR645" s="57"/>
      <c r="BS645" s="57"/>
      <c r="BT645" s="57"/>
      <c r="BU645" s="57"/>
      <c r="BV645" s="57"/>
      <c r="BW645" s="57"/>
      <c r="BX645" s="57"/>
      <c r="BY645" s="57"/>
      <c r="BZ645" s="57"/>
      <c r="CA645" s="57"/>
      <c r="CB645" s="57"/>
      <c r="CC645" s="57"/>
      <c r="CD645" s="57"/>
      <c r="CE645" s="57"/>
      <c r="CF645" s="57"/>
      <c r="CG645" s="57"/>
      <c r="CH645" s="57"/>
      <c r="CI645" s="57"/>
      <c r="CJ645" s="57"/>
      <c r="CK645" s="57"/>
      <c r="CL645" s="57"/>
      <c r="CM645" s="57"/>
      <c r="CN645" s="57"/>
      <c r="CO645" s="57"/>
      <c r="CP645" s="57"/>
      <c r="CQ645" s="57"/>
      <c r="CR645" s="57"/>
      <c r="CS645" s="57"/>
      <c r="CT645" s="57"/>
      <c r="CU645" s="57"/>
      <c r="CV645" s="57"/>
      <c r="CW645" s="57"/>
      <c r="CX645" s="57"/>
      <c r="CY645" s="57"/>
      <c r="CZ645" s="57"/>
      <c r="DA645" s="57"/>
      <c r="DB645" s="57"/>
      <c r="DC645" s="57"/>
      <c r="DD645" s="57"/>
      <c r="DE645" s="57"/>
      <c r="DF645" s="57"/>
      <c r="DG645" s="57"/>
      <c r="DH645" s="57"/>
      <c r="DI645" s="57"/>
      <c r="DJ645" s="57"/>
      <c r="DK645" s="57"/>
      <c r="DL645" s="57"/>
      <c r="DM645" s="57"/>
      <c r="DN645" s="57"/>
      <c r="DO645" s="57"/>
      <c r="DP645" s="57"/>
      <c r="DQ645" s="57"/>
      <c r="DR645" s="57"/>
      <c r="DS645" s="57"/>
      <c r="DT645" s="57"/>
      <c r="DU645" s="57"/>
      <c r="DV645" s="101"/>
      <c r="DW645" s="57"/>
      <c r="DX645" s="57"/>
      <c r="DY645" s="57"/>
      <c r="DZ645" s="57"/>
      <c r="EA645" s="57"/>
      <c r="EB645" s="57"/>
      <c r="EC645" s="57"/>
      <c r="ED645" s="57"/>
      <c r="EE645" s="57"/>
      <c r="EF645" s="57"/>
      <c r="EG645" s="57"/>
      <c r="EH645" s="57"/>
      <c r="EI645" s="57"/>
      <c r="EJ645" s="57"/>
      <c r="EK645" s="57"/>
      <c r="EL645" s="57"/>
      <c r="EM645" s="57"/>
      <c r="EN645" s="57"/>
      <c r="EO645" s="57"/>
      <c r="EP645" s="57"/>
      <c r="EQ645" s="101"/>
      <c r="ER645" s="557"/>
    </row>
    <row r="646" spans="1:148" ht="15" customHeight="1" x14ac:dyDescent="0.25">
      <c r="A646" s="625"/>
      <c r="B646" s="1343" t="str">
        <f t="shared" si="42"/>
        <v>Desk 15</v>
      </c>
      <c r="C646" s="1348" t="str">
        <f>IF(ISBLANK(TB!C201), "", TB!C201)</f>
        <v/>
      </c>
      <c r="D646" s="1348" t="str">
        <f>IF(ISBLANK(TB!D201), "", TB!D201)</f>
        <v/>
      </c>
      <c r="E646" s="1348" t="str">
        <f>IF(ISBLANK(TB!E201), "", TB!E201)</f>
        <v/>
      </c>
      <c r="F646" s="1348" t="str">
        <f>IF(ISBLANK(TB!F201), "", TB!F201)</f>
        <v/>
      </c>
      <c r="G646" s="57"/>
      <c r="H646" s="57"/>
      <c r="I646" s="57"/>
      <c r="J646" s="57"/>
      <c r="K646" s="57"/>
      <c r="L646" s="57"/>
      <c r="M646" s="57"/>
      <c r="N646" s="57"/>
      <c r="O646" s="57"/>
      <c r="P646" s="57"/>
      <c r="Q646" s="57"/>
      <c r="R646" s="57"/>
      <c r="S646" s="57"/>
      <c r="T646" s="57"/>
      <c r="U646" s="57"/>
      <c r="V646" s="57"/>
      <c r="W646" s="57"/>
      <c r="X646" s="57"/>
      <c r="Y646" s="57"/>
      <c r="Z646" s="57"/>
      <c r="AA646" s="57"/>
      <c r="AB646" s="57"/>
      <c r="AC646" s="57"/>
      <c r="AD646" s="57"/>
      <c r="AE646" s="57"/>
      <c r="AF646" s="57"/>
      <c r="AG646" s="57"/>
      <c r="AH646" s="57"/>
      <c r="AI646" s="57"/>
      <c r="AJ646" s="57"/>
      <c r="AK646" s="57"/>
      <c r="AL646" s="57"/>
      <c r="AM646" s="57"/>
      <c r="AN646" s="57"/>
      <c r="AO646" s="57"/>
      <c r="AP646" s="57"/>
      <c r="AQ646" s="57"/>
      <c r="AR646" s="57"/>
      <c r="AS646" s="57"/>
      <c r="AT646" s="57"/>
      <c r="AU646" s="57"/>
      <c r="AV646" s="57"/>
      <c r="AW646" s="57"/>
      <c r="AX646" s="57"/>
      <c r="AY646" s="57"/>
      <c r="AZ646" s="57"/>
      <c r="BA646" s="57"/>
      <c r="BB646" s="57"/>
      <c r="BC646" s="57"/>
      <c r="BD646" s="57"/>
      <c r="BE646" s="57"/>
      <c r="BF646" s="57"/>
      <c r="BG646" s="57"/>
      <c r="BH646" s="57"/>
      <c r="BI646" s="57"/>
      <c r="BJ646" s="57"/>
      <c r="BK646" s="57"/>
      <c r="BL646" s="57"/>
      <c r="BM646" s="57"/>
      <c r="BN646" s="57"/>
      <c r="BO646" s="57"/>
      <c r="BP646" s="57"/>
      <c r="BQ646" s="57"/>
      <c r="BR646" s="57"/>
      <c r="BS646" s="57"/>
      <c r="BT646" s="57"/>
      <c r="BU646" s="57"/>
      <c r="BV646" s="57"/>
      <c r="BW646" s="57"/>
      <c r="BX646" s="57"/>
      <c r="BY646" s="57"/>
      <c r="BZ646" s="57"/>
      <c r="CA646" s="57"/>
      <c r="CB646" s="57"/>
      <c r="CC646" s="57"/>
      <c r="CD646" s="57"/>
      <c r="CE646" s="57"/>
      <c r="CF646" s="57"/>
      <c r="CG646" s="57"/>
      <c r="CH646" s="57"/>
      <c r="CI646" s="57"/>
      <c r="CJ646" s="57"/>
      <c r="CK646" s="57"/>
      <c r="CL646" s="57"/>
      <c r="CM646" s="57"/>
      <c r="CN646" s="57"/>
      <c r="CO646" s="57"/>
      <c r="CP646" s="57"/>
      <c r="CQ646" s="57"/>
      <c r="CR646" s="57"/>
      <c r="CS646" s="57"/>
      <c r="CT646" s="57"/>
      <c r="CU646" s="57"/>
      <c r="CV646" s="57"/>
      <c r="CW646" s="57"/>
      <c r="CX646" s="57"/>
      <c r="CY646" s="57"/>
      <c r="CZ646" s="57"/>
      <c r="DA646" s="57"/>
      <c r="DB646" s="57"/>
      <c r="DC646" s="57"/>
      <c r="DD646" s="57"/>
      <c r="DE646" s="57"/>
      <c r="DF646" s="57"/>
      <c r="DG646" s="57"/>
      <c r="DH646" s="57"/>
      <c r="DI646" s="57"/>
      <c r="DJ646" s="57"/>
      <c r="DK646" s="57"/>
      <c r="DL646" s="57"/>
      <c r="DM646" s="57"/>
      <c r="DN646" s="57"/>
      <c r="DO646" s="57"/>
      <c r="DP646" s="57"/>
      <c r="DQ646" s="57"/>
      <c r="DR646" s="57"/>
      <c r="DS646" s="57"/>
      <c r="DT646" s="57"/>
      <c r="DU646" s="57"/>
      <c r="DV646" s="101"/>
      <c r="DW646" s="57"/>
      <c r="DX646" s="57"/>
      <c r="DY646" s="57"/>
      <c r="DZ646" s="57"/>
      <c r="EA646" s="57"/>
      <c r="EB646" s="57"/>
      <c r="EC646" s="57"/>
      <c r="ED646" s="57"/>
      <c r="EE646" s="57"/>
      <c r="EF646" s="57"/>
      <c r="EG646" s="57"/>
      <c r="EH646" s="57"/>
      <c r="EI646" s="57"/>
      <c r="EJ646" s="57"/>
      <c r="EK646" s="57"/>
      <c r="EL646" s="57"/>
      <c r="EM646" s="57"/>
      <c r="EN646" s="57"/>
      <c r="EO646" s="57"/>
      <c r="EP646" s="57"/>
      <c r="EQ646" s="101"/>
      <c r="ER646" s="557"/>
    </row>
    <row r="647" spans="1:148" ht="15" customHeight="1" x14ac:dyDescent="0.25">
      <c r="A647" s="625"/>
      <c r="B647" s="1343" t="str">
        <f t="shared" si="42"/>
        <v>Desk 16</v>
      </c>
      <c r="C647" s="1348" t="str">
        <f>IF(ISBLANK(TB!C202), "", TB!C202)</f>
        <v/>
      </c>
      <c r="D647" s="1348" t="str">
        <f>IF(ISBLANK(TB!D202), "", TB!D202)</f>
        <v/>
      </c>
      <c r="E647" s="1348" t="str">
        <f>IF(ISBLANK(TB!E202), "", TB!E202)</f>
        <v/>
      </c>
      <c r="F647" s="1348" t="str">
        <f>IF(ISBLANK(TB!F202), "", TB!F202)</f>
        <v/>
      </c>
      <c r="G647" s="57"/>
      <c r="H647" s="57"/>
      <c r="I647" s="57"/>
      <c r="J647" s="57"/>
      <c r="K647" s="57"/>
      <c r="L647" s="57"/>
      <c r="M647" s="57"/>
      <c r="N647" s="57"/>
      <c r="O647" s="57"/>
      <c r="P647" s="57"/>
      <c r="Q647" s="57"/>
      <c r="R647" s="57"/>
      <c r="S647" s="57"/>
      <c r="T647" s="57"/>
      <c r="U647" s="57"/>
      <c r="V647" s="57"/>
      <c r="W647" s="57"/>
      <c r="X647" s="57"/>
      <c r="Y647" s="57"/>
      <c r="Z647" s="57"/>
      <c r="AA647" s="57"/>
      <c r="AB647" s="57"/>
      <c r="AC647" s="57"/>
      <c r="AD647" s="57"/>
      <c r="AE647" s="57"/>
      <c r="AF647" s="57"/>
      <c r="AG647" s="57"/>
      <c r="AH647" s="57"/>
      <c r="AI647" s="57"/>
      <c r="AJ647" s="57"/>
      <c r="AK647" s="57"/>
      <c r="AL647" s="57"/>
      <c r="AM647" s="57"/>
      <c r="AN647" s="57"/>
      <c r="AO647" s="57"/>
      <c r="AP647" s="57"/>
      <c r="AQ647" s="57"/>
      <c r="AR647" s="57"/>
      <c r="AS647" s="57"/>
      <c r="AT647" s="57"/>
      <c r="AU647" s="57"/>
      <c r="AV647" s="57"/>
      <c r="AW647" s="57"/>
      <c r="AX647" s="57"/>
      <c r="AY647" s="57"/>
      <c r="AZ647" s="57"/>
      <c r="BA647" s="57"/>
      <c r="BB647" s="57"/>
      <c r="BC647" s="57"/>
      <c r="BD647" s="57"/>
      <c r="BE647" s="57"/>
      <c r="BF647" s="57"/>
      <c r="BG647" s="57"/>
      <c r="BH647" s="57"/>
      <c r="BI647" s="57"/>
      <c r="BJ647" s="57"/>
      <c r="BK647" s="57"/>
      <c r="BL647" s="57"/>
      <c r="BM647" s="57"/>
      <c r="BN647" s="57"/>
      <c r="BO647" s="57"/>
      <c r="BP647" s="57"/>
      <c r="BQ647" s="57"/>
      <c r="BR647" s="57"/>
      <c r="BS647" s="57"/>
      <c r="BT647" s="57"/>
      <c r="BU647" s="57"/>
      <c r="BV647" s="57"/>
      <c r="BW647" s="57"/>
      <c r="BX647" s="57"/>
      <c r="BY647" s="57"/>
      <c r="BZ647" s="57"/>
      <c r="CA647" s="57"/>
      <c r="CB647" s="57"/>
      <c r="CC647" s="57"/>
      <c r="CD647" s="57"/>
      <c r="CE647" s="57"/>
      <c r="CF647" s="57"/>
      <c r="CG647" s="57"/>
      <c r="CH647" s="57"/>
      <c r="CI647" s="57"/>
      <c r="CJ647" s="57"/>
      <c r="CK647" s="57"/>
      <c r="CL647" s="57"/>
      <c r="CM647" s="57"/>
      <c r="CN647" s="57"/>
      <c r="CO647" s="57"/>
      <c r="CP647" s="57"/>
      <c r="CQ647" s="57"/>
      <c r="CR647" s="57"/>
      <c r="CS647" s="57"/>
      <c r="CT647" s="57"/>
      <c r="CU647" s="57"/>
      <c r="CV647" s="57"/>
      <c r="CW647" s="57"/>
      <c r="CX647" s="57"/>
      <c r="CY647" s="57"/>
      <c r="CZ647" s="57"/>
      <c r="DA647" s="57"/>
      <c r="DB647" s="57"/>
      <c r="DC647" s="57"/>
      <c r="DD647" s="57"/>
      <c r="DE647" s="57"/>
      <c r="DF647" s="57"/>
      <c r="DG647" s="57"/>
      <c r="DH647" s="57"/>
      <c r="DI647" s="57"/>
      <c r="DJ647" s="57"/>
      <c r="DK647" s="57"/>
      <c r="DL647" s="57"/>
      <c r="DM647" s="57"/>
      <c r="DN647" s="57"/>
      <c r="DO647" s="57"/>
      <c r="DP647" s="57"/>
      <c r="DQ647" s="57"/>
      <c r="DR647" s="57"/>
      <c r="DS647" s="57"/>
      <c r="DT647" s="57"/>
      <c r="DU647" s="57"/>
      <c r="DV647" s="101"/>
      <c r="DW647" s="57"/>
      <c r="DX647" s="57"/>
      <c r="DY647" s="57"/>
      <c r="DZ647" s="57"/>
      <c r="EA647" s="57"/>
      <c r="EB647" s="57"/>
      <c r="EC647" s="57"/>
      <c r="ED647" s="57"/>
      <c r="EE647" s="57"/>
      <c r="EF647" s="57"/>
      <c r="EG647" s="57"/>
      <c r="EH647" s="57"/>
      <c r="EI647" s="57"/>
      <c r="EJ647" s="57"/>
      <c r="EK647" s="57"/>
      <c r="EL647" s="57"/>
      <c r="EM647" s="57"/>
      <c r="EN647" s="57"/>
      <c r="EO647" s="57"/>
      <c r="EP647" s="57"/>
      <c r="EQ647" s="101"/>
      <c r="ER647" s="557"/>
    </row>
    <row r="648" spans="1:148" ht="15" customHeight="1" x14ac:dyDescent="0.25">
      <c r="A648" s="625"/>
      <c r="B648" s="1343" t="str">
        <f t="shared" si="42"/>
        <v>Desk 17</v>
      </c>
      <c r="C648" s="1348" t="str">
        <f>IF(ISBLANK(TB!C203), "", TB!C203)</f>
        <v/>
      </c>
      <c r="D648" s="1348" t="str">
        <f>IF(ISBLANK(TB!D203), "", TB!D203)</f>
        <v/>
      </c>
      <c r="E648" s="1348" t="str">
        <f>IF(ISBLANK(TB!E203), "", TB!E203)</f>
        <v/>
      </c>
      <c r="F648" s="1348" t="str">
        <f>IF(ISBLANK(TB!F203), "", TB!F203)</f>
        <v/>
      </c>
      <c r="G648" s="57"/>
      <c r="H648" s="57"/>
      <c r="I648" s="57"/>
      <c r="J648" s="57"/>
      <c r="K648" s="57"/>
      <c r="L648" s="57"/>
      <c r="M648" s="57"/>
      <c r="N648" s="57"/>
      <c r="O648" s="57"/>
      <c r="P648" s="57"/>
      <c r="Q648" s="57"/>
      <c r="R648" s="57"/>
      <c r="S648" s="57"/>
      <c r="T648" s="57"/>
      <c r="U648" s="57"/>
      <c r="V648" s="57"/>
      <c r="W648" s="57"/>
      <c r="X648" s="57"/>
      <c r="Y648" s="57"/>
      <c r="Z648" s="57"/>
      <c r="AA648" s="57"/>
      <c r="AB648" s="57"/>
      <c r="AC648" s="57"/>
      <c r="AD648" s="57"/>
      <c r="AE648" s="57"/>
      <c r="AF648" s="57"/>
      <c r="AG648" s="57"/>
      <c r="AH648" s="57"/>
      <c r="AI648" s="57"/>
      <c r="AJ648" s="57"/>
      <c r="AK648" s="57"/>
      <c r="AL648" s="57"/>
      <c r="AM648" s="57"/>
      <c r="AN648" s="57"/>
      <c r="AO648" s="57"/>
      <c r="AP648" s="57"/>
      <c r="AQ648" s="57"/>
      <c r="AR648" s="57"/>
      <c r="AS648" s="57"/>
      <c r="AT648" s="57"/>
      <c r="AU648" s="57"/>
      <c r="AV648" s="57"/>
      <c r="AW648" s="57"/>
      <c r="AX648" s="57"/>
      <c r="AY648" s="57"/>
      <c r="AZ648" s="57"/>
      <c r="BA648" s="57"/>
      <c r="BB648" s="57"/>
      <c r="BC648" s="57"/>
      <c r="BD648" s="57"/>
      <c r="BE648" s="57"/>
      <c r="BF648" s="57"/>
      <c r="BG648" s="57"/>
      <c r="BH648" s="57"/>
      <c r="BI648" s="57"/>
      <c r="BJ648" s="57"/>
      <c r="BK648" s="57"/>
      <c r="BL648" s="57"/>
      <c r="BM648" s="57"/>
      <c r="BN648" s="57"/>
      <c r="BO648" s="57"/>
      <c r="BP648" s="57"/>
      <c r="BQ648" s="57"/>
      <c r="BR648" s="57"/>
      <c r="BS648" s="57"/>
      <c r="BT648" s="57"/>
      <c r="BU648" s="57"/>
      <c r="BV648" s="57"/>
      <c r="BW648" s="57"/>
      <c r="BX648" s="57"/>
      <c r="BY648" s="57"/>
      <c r="BZ648" s="57"/>
      <c r="CA648" s="57"/>
      <c r="CB648" s="57"/>
      <c r="CC648" s="57"/>
      <c r="CD648" s="57"/>
      <c r="CE648" s="57"/>
      <c r="CF648" s="57"/>
      <c r="CG648" s="57"/>
      <c r="CH648" s="57"/>
      <c r="CI648" s="57"/>
      <c r="CJ648" s="57"/>
      <c r="CK648" s="57"/>
      <c r="CL648" s="57"/>
      <c r="CM648" s="57"/>
      <c r="CN648" s="57"/>
      <c r="CO648" s="57"/>
      <c r="CP648" s="57"/>
      <c r="CQ648" s="57"/>
      <c r="CR648" s="57"/>
      <c r="CS648" s="57"/>
      <c r="CT648" s="57"/>
      <c r="CU648" s="57"/>
      <c r="CV648" s="57"/>
      <c r="CW648" s="57"/>
      <c r="CX648" s="57"/>
      <c r="CY648" s="57"/>
      <c r="CZ648" s="57"/>
      <c r="DA648" s="57"/>
      <c r="DB648" s="57"/>
      <c r="DC648" s="57"/>
      <c r="DD648" s="57"/>
      <c r="DE648" s="57"/>
      <c r="DF648" s="57"/>
      <c r="DG648" s="57"/>
      <c r="DH648" s="57"/>
      <c r="DI648" s="57"/>
      <c r="DJ648" s="57"/>
      <c r="DK648" s="57"/>
      <c r="DL648" s="57"/>
      <c r="DM648" s="57"/>
      <c r="DN648" s="57"/>
      <c r="DO648" s="57"/>
      <c r="DP648" s="57"/>
      <c r="DQ648" s="57"/>
      <c r="DR648" s="57"/>
      <c r="DS648" s="57"/>
      <c r="DT648" s="57"/>
      <c r="DU648" s="57"/>
      <c r="DV648" s="101"/>
      <c r="DW648" s="57"/>
      <c r="DX648" s="57"/>
      <c r="DY648" s="57"/>
      <c r="DZ648" s="57"/>
      <c r="EA648" s="57"/>
      <c r="EB648" s="57"/>
      <c r="EC648" s="57"/>
      <c r="ED648" s="57"/>
      <c r="EE648" s="57"/>
      <c r="EF648" s="57"/>
      <c r="EG648" s="57"/>
      <c r="EH648" s="57"/>
      <c r="EI648" s="57"/>
      <c r="EJ648" s="57"/>
      <c r="EK648" s="57"/>
      <c r="EL648" s="57"/>
      <c r="EM648" s="57"/>
      <c r="EN648" s="57"/>
      <c r="EO648" s="57"/>
      <c r="EP648" s="57"/>
      <c r="EQ648" s="101"/>
      <c r="ER648" s="557"/>
    </row>
    <row r="649" spans="1:148" ht="15" customHeight="1" x14ac:dyDescent="0.25">
      <c r="A649" s="625"/>
      <c r="B649" s="1343" t="str">
        <f t="shared" si="42"/>
        <v>Desk 18</v>
      </c>
      <c r="C649" s="1348" t="str">
        <f>IF(ISBLANK(TB!C204), "", TB!C204)</f>
        <v/>
      </c>
      <c r="D649" s="1348" t="str">
        <f>IF(ISBLANK(TB!D204), "", TB!D204)</f>
        <v/>
      </c>
      <c r="E649" s="1348" t="str">
        <f>IF(ISBLANK(TB!E204), "", TB!E204)</f>
        <v/>
      </c>
      <c r="F649" s="1348" t="str">
        <f>IF(ISBLANK(TB!F204), "", TB!F204)</f>
        <v/>
      </c>
      <c r="G649" s="57"/>
      <c r="H649" s="57"/>
      <c r="I649" s="57"/>
      <c r="J649" s="57"/>
      <c r="K649" s="57"/>
      <c r="L649" s="57"/>
      <c r="M649" s="57"/>
      <c r="N649" s="57"/>
      <c r="O649" s="57"/>
      <c r="P649" s="57"/>
      <c r="Q649" s="57"/>
      <c r="R649" s="57"/>
      <c r="S649" s="57"/>
      <c r="T649" s="57"/>
      <c r="U649" s="57"/>
      <c r="V649" s="57"/>
      <c r="W649" s="57"/>
      <c r="X649" s="57"/>
      <c r="Y649" s="57"/>
      <c r="Z649" s="57"/>
      <c r="AA649" s="57"/>
      <c r="AB649" s="57"/>
      <c r="AC649" s="57"/>
      <c r="AD649" s="57"/>
      <c r="AE649" s="57"/>
      <c r="AF649" s="57"/>
      <c r="AG649" s="57"/>
      <c r="AH649" s="57"/>
      <c r="AI649" s="57"/>
      <c r="AJ649" s="57"/>
      <c r="AK649" s="57"/>
      <c r="AL649" s="57"/>
      <c r="AM649" s="57"/>
      <c r="AN649" s="57"/>
      <c r="AO649" s="57"/>
      <c r="AP649" s="57"/>
      <c r="AQ649" s="57"/>
      <c r="AR649" s="57"/>
      <c r="AS649" s="57"/>
      <c r="AT649" s="57"/>
      <c r="AU649" s="57"/>
      <c r="AV649" s="57"/>
      <c r="AW649" s="57"/>
      <c r="AX649" s="57"/>
      <c r="AY649" s="57"/>
      <c r="AZ649" s="57"/>
      <c r="BA649" s="57"/>
      <c r="BB649" s="57"/>
      <c r="BC649" s="57"/>
      <c r="BD649" s="57"/>
      <c r="BE649" s="57"/>
      <c r="BF649" s="57"/>
      <c r="BG649" s="57"/>
      <c r="BH649" s="57"/>
      <c r="BI649" s="57"/>
      <c r="BJ649" s="57"/>
      <c r="BK649" s="57"/>
      <c r="BL649" s="57"/>
      <c r="BM649" s="57"/>
      <c r="BN649" s="57"/>
      <c r="BO649" s="57"/>
      <c r="BP649" s="57"/>
      <c r="BQ649" s="57"/>
      <c r="BR649" s="57"/>
      <c r="BS649" s="57"/>
      <c r="BT649" s="57"/>
      <c r="BU649" s="57"/>
      <c r="BV649" s="57"/>
      <c r="BW649" s="57"/>
      <c r="BX649" s="57"/>
      <c r="BY649" s="57"/>
      <c r="BZ649" s="57"/>
      <c r="CA649" s="57"/>
      <c r="CB649" s="57"/>
      <c r="CC649" s="57"/>
      <c r="CD649" s="57"/>
      <c r="CE649" s="57"/>
      <c r="CF649" s="57"/>
      <c r="CG649" s="57"/>
      <c r="CH649" s="57"/>
      <c r="CI649" s="57"/>
      <c r="CJ649" s="57"/>
      <c r="CK649" s="57"/>
      <c r="CL649" s="57"/>
      <c r="CM649" s="57"/>
      <c r="CN649" s="57"/>
      <c r="CO649" s="57"/>
      <c r="CP649" s="57"/>
      <c r="CQ649" s="57"/>
      <c r="CR649" s="57"/>
      <c r="CS649" s="57"/>
      <c r="CT649" s="57"/>
      <c r="CU649" s="57"/>
      <c r="CV649" s="57"/>
      <c r="CW649" s="57"/>
      <c r="CX649" s="57"/>
      <c r="CY649" s="57"/>
      <c r="CZ649" s="57"/>
      <c r="DA649" s="57"/>
      <c r="DB649" s="57"/>
      <c r="DC649" s="57"/>
      <c r="DD649" s="57"/>
      <c r="DE649" s="57"/>
      <c r="DF649" s="57"/>
      <c r="DG649" s="57"/>
      <c r="DH649" s="57"/>
      <c r="DI649" s="57"/>
      <c r="DJ649" s="57"/>
      <c r="DK649" s="57"/>
      <c r="DL649" s="57"/>
      <c r="DM649" s="57"/>
      <c r="DN649" s="57"/>
      <c r="DO649" s="57"/>
      <c r="DP649" s="57"/>
      <c r="DQ649" s="57"/>
      <c r="DR649" s="57"/>
      <c r="DS649" s="57"/>
      <c r="DT649" s="57"/>
      <c r="DU649" s="57"/>
      <c r="DV649" s="101"/>
      <c r="DW649" s="57"/>
      <c r="DX649" s="57"/>
      <c r="DY649" s="57"/>
      <c r="DZ649" s="57"/>
      <c r="EA649" s="57"/>
      <c r="EB649" s="57"/>
      <c r="EC649" s="57"/>
      <c r="ED649" s="57"/>
      <c r="EE649" s="57"/>
      <c r="EF649" s="57"/>
      <c r="EG649" s="57"/>
      <c r="EH649" s="57"/>
      <c r="EI649" s="57"/>
      <c r="EJ649" s="57"/>
      <c r="EK649" s="57"/>
      <c r="EL649" s="57"/>
      <c r="EM649" s="57"/>
      <c r="EN649" s="57"/>
      <c r="EO649" s="57"/>
      <c r="EP649" s="57"/>
      <c r="EQ649" s="101"/>
      <c r="ER649" s="557"/>
    </row>
    <row r="650" spans="1:148" ht="15" customHeight="1" x14ac:dyDescent="0.25">
      <c r="A650" s="625"/>
      <c r="B650" s="1343" t="str">
        <f t="shared" si="42"/>
        <v>Desk 19</v>
      </c>
      <c r="C650" s="1348" t="str">
        <f>IF(ISBLANK(TB!C205), "", TB!C205)</f>
        <v/>
      </c>
      <c r="D650" s="1348" t="str">
        <f>IF(ISBLANK(TB!D205), "", TB!D205)</f>
        <v/>
      </c>
      <c r="E650" s="1348" t="str">
        <f>IF(ISBLANK(TB!E205), "", TB!E205)</f>
        <v/>
      </c>
      <c r="F650" s="1348" t="str">
        <f>IF(ISBLANK(TB!F205), "", TB!F205)</f>
        <v/>
      </c>
      <c r="G650" s="57"/>
      <c r="H650" s="57"/>
      <c r="I650" s="57"/>
      <c r="J650" s="57"/>
      <c r="K650" s="57"/>
      <c r="L650" s="57"/>
      <c r="M650" s="57"/>
      <c r="N650" s="57"/>
      <c r="O650" s="57"/>
      <c r="P650" s="57"/>
      <c r="Q650" s="57"/>
      <c r="R650" s="57"/>
      <c r="S650" s="57"/>
      <c r="T650" s="57"/>
      <c r="U650" s="57"/>
      <c r="V650" s="57"/>
      <c r="W650" s="57"/>
      <c r="X650" s="57"/>
      <c r="Y650" s="57"/>
      <c r="Z650" s="57"/>
      <c r="AA650" s="57"/>
      <c r="AB650" s="57"/>
      <c r="AC650" s="57"/>
      <c r="AD650" s="57"/>
      <c r="AE650" s="57"/>
      <c r="AF650" s="57"/>
      <c r="AG650" s="57"/>
      <c r="AH650" s="57"/>
      <c r="AI650" s="57"/>
      <c r="AJ650" s="57"/>
      <c r="AK650" s="57"/>
      <c r="AL650" s="57"/>
      <c r="AM650" s="57"/>
      <c r="AN650" s="57"/>
      <c r="AO650" s="57"/>
      <c r="AP650" s="57"/>
      <c r="AQ650" s="57"/>
      <c r="AR650" s="57"/>
      <c r="AS650" s="57"/>
      <c r="AT650" s="57"/>
      <c r="AU650" s="57"/>
      <c r="AV650" s="57"/>
      <c r="AW650" s="57"/>
      <c r="AX650" s="57"/>
      <c r="AY650" s="57"/>
      <c r="AZ650" s="57"/>
      <c r="BA650" s="57"/>
      <c r="BB650" s="57"/>
      <c r="BC650" s="57"/>
      <c r="BD650" s="57"/>
      <c r="BE650" s="57"/>
      <c r="BF650" s="57"/>
      <c r="BG650" s="57"/>
      <c r="BH650" s="57"/>
      <c r="BI650" s="57"/>
      <c r="BJ650" s="57"/>
      <c r="BK650" s="57"/>
      <c r="BL650" s="57"/>
      <c r="BM650" s="57"/>
      <c r="BN650" s="57"/>
      <c r="BO650" s="57"/>
      <c r="BP650" s="57"/>
      <c r="BQ650" s="57"/>
      <c r="BR650" s="57"/>
      <c r="BS650" s="57"/>
      <c r="BT650" s="57"/>
      <c r="BU650" s="57"/>
      <c r="BV650" s="57"/>
      <c r="BW650" s="57"/>
      <c r="BX650" s="57"/>
      <c r="BY650" s="57"/>
      <c r="BZ650" s="57"/>
      <c r="CA650" s="57"/>
      <c r="CB650" s="57"/>
      <c r="CC650" s="57"/>
      <c r="CD650" s="57"/>
      <c r="CE650" s="57"/>
      <c r="CF650" s="57"/>
      <c r="CG650" s="57"/>
      <c r="CH650" s="57"/>
      <c r="CI650" s="57"/>
      <c r="CJ650" s="57"/>
      <c r="CK650" s="57"/>
      <c r="CL650" s="57"/>
      <c r="CM650" s="57"/>
      <c r="CN650" s="57"/>
      <c r="CO650" s="57"/>
      <c r="CP650" s="57"/>
      <c r="CQ650" s="57"/>
      <c r="CR650" s="57"/>
      <c r="CS650" s="57"/>
      <c r="CT650" s="57"/>
      <c r="CU650" s="57"/>
      <c r="CV650" s="57"/>
      <c r="CW650" s="57"/>
      <c r="CX650" s="57"/>
      <c r="CY650" s="57"/>
      <c r="CZ650" s="57"/>
      <c r="DA650" s="57"/>
      <c r="DB650" s="57"/>
      <c r="DC650" s="57"/>
      <c r="DD650" s="57"/>
      <c r="DE650" s="57"/>
      <c r="DF650" s="57"/>
      <c r="DG650" s="57"/>
      <c r="DH650" s="57"/>
      <c r="DI650" s="57"/>
      <c r="DJ650" s="57"/>
      <c r="DK650" s="57"/>
      <c r="DL650" s="57"/>
      <c r="DM650" s="57"/>
      <c r="DN650" s="57"/>
      <c r="DO650" s="57"/>
      <c r="DP650" s="57"/>
      <c r="DQ650" s="57"/>
      <c r="DR650" s="57"/>
      <c r="DS650" s="57"/>
      <c r="DT650" s="57"/>
      <c r="DU650" s="57"/>
      <c r="DV650" s="101"/>
      <c r="DW650" s="57"/>
      <c r="DX650" s="57"/>
      <c r="DY650" s="57"/>
      <c r="DZ650" s="57"/>
      <c r="EA650" s="57"/>
      <c r="EB650" s="57"/>
      <c r="EC650" s="57"/>
      <c r="ED650" s="57"/>
      <c r="EE650" s="57"/>
      <c r="EF650" s="57"/>
      <c r="EG650" s="57"/>
      <c r="EH650" s="57"/>
      <c r="EI650" s="57"/>
      <c r="EJ650" s="57"/>
      <c r="EK650" s="57"/>
      <c r="EL650" s="57"/>
      <c r="EM650" s="57"/>
      <c r="EN650" s="57"/>
      <c r="EO650" s="57"/>
      <c r="EP650" s="57"/>
      <c r="EQ650" s="101"/>
      <c r="ER650" s="557"/>
    </row>
    <row r="651" spans="1:148" ht="15" customHeight="1" x14ac:dyDescent="0.25">
      <c r="A651" s="625"/>
      <c r="B651" s="1343" t="str">
        <f t="shared" si="42"/>
        <v>Desk 20</v>
      </c>
      <c r="C651" s="1348" t="str">
        <f>IF(ISBLANK(TB!C206), "", TB!C206)</f>
        <v/>
      </c>
      <c r="D651" s="1348" t="str">
        <f>IF(ISBLANK(TB!D206), "", TB!D206)</f>
        <v/>
      </c>
      <c r="E651" s="1348" t="str">
        <f>IF(ISBLANK(TB!E206), "", TB!E206)</f>
        <v/>
      </c>
      <c r="F651" s="1348" t="str">
        <f>IF(ISBLANK(TB!F206), "", TB!F206)</f>
        <v/>
      </c>
      <c r="G651" s="57"/>
      <c r="H651" s="57"/>
      <c r="I651" s="57"/>
      <c r="J651" s="57"/>
      <c r="K651" s="57"/>
      <c r="L651" s="57"/>
      <c r="M651" s="57"/>
      <c r="N651" s="57"/>
      <c r="O651" s="57"/>
      <c r="P651" s="57"/>
      <c r="Q651" s="57"/>
      <c r="R651" s="57"/>
      <c r="S651" s="57"/>
      <c r="T651" s="57"/>
      <c r="U651" s="57"/>
      <c r="V651" s="57"/>
      <c r="W651" s="57"/>
      <c r="X651" s="57"/>
      <c r="Y651" s="57"/>
      <c r="Z651" s="57"/>
      <c r="AA651" s="57"/>
      <c r="AB651" s="57"/>
      <c r="AC651" s="57"/>
      <c r="AD651" s="57"/>
      <c r="AE651" s="57"/>
      <c r="AF651" s="57"/>
      <c r="AG651" s="57"/>
      <c r="AH651" s="57"/>
      <c r="AI651" s="57"/>
      <c r="AJ651" s="57"/>
      <c r="AK651" s="57"/>
      <c r="AL651" s="57"/>
      <c r="AM651" s="57"/>
      <c r="AN651" s="57"/>
      <c r="AO651" s="57"/>
      <c r="AP651" s="57"/>
      <c r="AQ651" s="57"/>
      <c r="AR651" s="57"/>
      <c r="AS651" s="57"/>
      <c r="AT651" s="57"/>
      <c r="AU651" s="57"/>
      <c r="AV651" s="57"/>
      <c r="AW651" s="57"/>
      <c r="AX651" s="57"/>
      <c r="AY651" s="57"/>
      <c r="AZ651" s="57"/>
      <c r="BA651" s="57"/>
      <c r="BB651" s="57"/>
      <c r="BC651" s="57"/>
      <c r="BD651" s="57"/>
      <c r="BE651" s="57"/>
      <c r="BF651" s="57"/>
      <c r="BG651" s="57"/>
      <c r="BH651" s="57"/>
      <c r="BI651" s="57"/>
      <c r="BJ651" s="57"/>
      <c r="BK651" s="57"/>
      <c r="BL651" s="57"/>
      <c r="BM651" s="57"/>
      <c r="BN651" s="57"/>
      <c r="BO651" s="57"/>
      <c r="BP651" s="57"/>
      <c r="BQ651" s="57"/>
      <c r="BR651" s="57"/>
      <c r="BS651" s="57"/>
      <c r="BT651" s="57"/>
      <c r="BU651" s="57"/>
      <c r="BV651" s="57"/>
      <c r="BW651" s="57"/>
      <c r="BX651" s="57"/>
      <c r="BY651" s="57"/>
      <c r="BZ651" s="57"/>
      <c r="CA651" s="57"/>
      <c r="CB651" s="57"/>
      <c r="CC651" s="57"/>
      <c r="CD651" s="57"/>
      <c r="CE651" s="57"/>
      <c r="CF651" s="57"/>
      <c r="CG651" s="57"/>
      <c r="CH651" s="57"/>
      <c r="CI651" s="57"/>
      <c r="CJ651" s="57"/>
      <c r="CK651" s="57"/>
      <c r="CL651" s="57"/>
      <c r="CM651" s="57"/>
      <c r="CN651" s="57"/>
      <c r="CO651" s="57"/>
      <c r="CP651" s="57"/>
      <c r="CQ651" s="57"/>
      <c r="CR651" s="57"/>
      <c r="CS651" s="57"/>
      <c r="CT651" s="57"/>
      <c r="CU651" s="57"/>
      <c r="CV651" s="57"/>
      <c r="CW651" s="57"/>
      <c r="CX651" s="57"/>
      <c r="CY651" s="57"/>
      <c r="CZ651" s="57"/>
      <c r="DA651" s="57"/>
      <c r="DB651" s="57"/>
      <c r="DC651" s="57"/>
      <c r="DD651" s="57"/>
      <c r="DE651" s="57"/>
      <c r="DF651" s="57"/>
      <c r="DG651" s="57"/>
      <c r="DH651" s="57"/>
      <c r="DI651" s="57"/>
      <c r="DJ651" s="57"/>
      <c r="DK651" s="57"/>
      <c r="DL651" s="57"/>
      <c r="DM651" s="57"/>
      <c r="DN651" s="57"/>
      <c r="DO651" s="57"/>
      <c r="DP651" s="57"/>
      <c r="DQ651" s="57"/>
      <c r="DR651" s="57"/>
      <c r="DS651" s="57"/>
      <c r="DT651" s="57"/>
      <c r="DU651" s="57"/>
      <c r="DV651" s="101"/>
      <c r="DW651" s="57"/>
      <c r="DX651" s="57"/>
      <c r="DY651" s="57"/>
      <c r="DZ651" s="57"/>
      <c r="EA651" s="57"/>
      <c r="EB651" s="57"/>
      <c r="EC651" s="57"/>
      <c r="ED651" s="57"/>
      <c r="EE651" s="57"/>
      <c r="EF651" s="57"/>
      <c r="EG651" s="57"/>
      <c r="EH651" s="57"/>
      <c r="EI651" s="57"/>
      <c r="EJ651" s="57"/>
      <c r="EK651" s="57"/>
      <c r="EL651" s="57"/>
      <c r="EM651" s="57"/>
      <c r="EN651" s="57"/>
      <c r="EO651" s="57"/>
      <c r="EP651" s="57"/>
      <c r="EQ651" s="101"/>
      <c r="ER651" s="557"/>
    </row>
    <row r="652" spans="1:148" ht="15" customHeight="1" x14ac:dyDescent="0.25">
      <c r="A652" s="625"/>
      <c r="B652" s="1343" t="str">
        <f t="shared" si="42"/>
        <v>Desk 21</v>
      </c>
      <c r="C652" s="1348" t="str">
        <f>IF(ISBLANK(TB!C207), "", TB!C207)</f>
        <v/>
      </c>
      <c r="D652" s="1348" t="str">
        <f>IF(ISBLANK(TB!D207), "", TB!D207)</f>
        <v/>
      </c>
      <c r="E652" s="1348" t="str">
        <f>IF(ISBLANK(TB!E207), "", TB!E207)</f>
        <v/>
      </c>
      <c r="F652" s="1348" t="str">
        <f>IF(ISBLANK(TB!F207), "", TB!F207)</f>
        <v/>
      </c>
      <c r="G652" s="57"/>
      <c r="H652" s="57"/>
      <c r="I652" s="57"/>
      <c r="J652" s="57"/>
      <c r="K652" s="57"/>
      <c r="L652" s="57"/>
      <c r="M652" s="57"/>
      <c r="N652" s="57"/>
      <c r="O652" s="57"/>
      <c r="P652" s="57"/>
      <c r="Q652" s="57"/>
      <c r="R652" s="57"/>
      <c r="S652" s="57"/>
      <c r="T652" s="57"/>
      <c r="U652" s="57"/>
      <c r="V652" s="57"/>
      <c r="W652" s="57"/>
      <c r="X652" s="57"/>
      <c r="Y652" s="57"/>
      <c r="Z652" s="57"/>
      <c r="AA652" s="57"/>
      <c r="AB652" s="57"/>
      <c r="AC652" s="57"/>
      <c r="AD652" s="57"/>
      <c r="AE652" s="57"/>
      <c r="AF652" s="57"/>
      <c r="AG652" s="57"/>
      <c r="AH652" s="57"/>
      <c r="AI652" s="57"/>
      <c r="AJ652" s="57"/>
      <c r="AK652" s="57"/>
      <c r="AL652" s="57"/>
      <c r="AM652" s="57"/>
      <c r="AN652" s="57"/>
      <c r="AO652" s="57"/>
      <c r="AP652" s="57"/>
      <c r="AQ652" s="57"/>
      <c r="AR652" s="57"/>
      <c r="AS652" s="57"/>
      <c r="AT652" s="57"/>
      <c r="AU652" s="57"/>
      <c r="AV652" s="57"/>
      <c r="AW652" s="57"/>
      <c r="AX652" s="57"/>
      <c r="AY652" s="57"/>
      <c r="AZ652" s="57"/>
      <c r="BA652" s="57"/>
      <c r="BB652" s="57"/>
      <c r="BC652" s="57"/>
      <c r="BD652" s="57"/>
      <c r="BE652" s="57"/>
      <c r="BF652" s="57"/>
      <c r="BG652" s="57"/>
      <c r="BH652" s="57"/>
      <c r="BI652" s="57"/>
      <c r="BJ652" s="57"/>
      <c r="BK652" s="57"/>
      <c r="BL652" s="57"/>
      <c r="BM652" s="57"/>
      <c r="BN652" s="57"/>
      <c r="BO652" s="57"/>
      <c r="BP652" s="57"/>
      <c r="BQ652" s="57"/>
      <c r="BR652" s="57"/>
      <c r="BS652" s="57"/>
      <c r="BT652" s="57"/>
      <c r="BU652" s="57"/>
      <c r="BV652" s="57"/>
      <c r="BW652" s="57"/>
      <c r="BX652" s="57"/>
      <c r="BY652" s="57"/>
      <c r="BZ652" s="57"/>
      <c r="CA652" s="57"/>
      <c r="CB652" s="57"/>
      <c r="CC652" s="57"/>
      <c r="CD652" s="57"/>
      <c r="CE652" s="57"/>
      <c r="CF652" s="57"/>
      <c r="CG652" s="57"/>
      <c r="CH652" s="57"/>
      <c r="CI652" s="57"/>
      <c r="CJ652" s="57"/>
      <c r="CK652" s="57"/>
      <c r="CL652" s="57"/>
      <c r="CM652" s="57"/>
      <c r="CN652" s="57"/>
      <c r="CO652" s="57"/>
      <c r="CP652" s="57"/>
      <c r="CQ652" s="57"/>
      <c r="CR652" s="57"/>
      <c r="CS652" s="57"/>
      <c r="CT652" s="57"/>
      <c r="CU652" s="57"/>
      <c r="CV652" s="57"/>
      <c r="CW652" s="57"/>
      <c r="CX652" s="57"/>
      <c r="CY652" s="57"/>
      <c r="CZ652" s="57"/>
      <c r="DA652" s="57"/>
      <c r="DB652" s="57"/>
      <c r="DC652" s="57"/>
      <c r="DD652" s="57"/>
      <c r="DE652" s="57"/>
      <c r="DF652" s="57"/>
      <c r="DG652" s="57"/>
      <c r="DH652" s="57"/>
      <c r="DI652" s="57"/>
      <c r="DJ652" s="57"/>
      <c r="DK652" s="57"/>
      <c r="DL652" s="57"/>
      <c r="DM652" s="57"/>
      <c r="DN652" s="57"/>
      <c r="DO652" s="57"/>
      <c r="DP652" s="57"/>
      <c r="DQ652" s="57"/>
      <c r="DR652" s="57"/>
      <c r="DS652" s="57"/>
      <c r="DT652" s="57"/>
      <c r="DU652" s="57"/>
      <c r="DV652" s="101"/>
      <c r="DW652" s="57"/>
      <c r="DX652" s="57"/>
      <c r="DY652" s="57"/>
      <c r="DZ652" s="57"/>
      <c r="EA652" s="57"/>
      <c r="EB652" s="57"/>
      <c r="EC652" s="57"/>
      <c r="ED652" s="57"/>
      <c r="EE652" s="57"/>
      <c r="EF652" s="57"/>
      <c r="EG652" s="57"/>
      <c r="EH652" s="57"/>
      <c r="EI652" s="57"/>
      <c r="EJ652" s="57"/>
      <c r="EK652" s="57"/>
      <c r="EL652" s="57"/>
      <c r="EM652" s="57"/>
      <c r="EN652" s="57"/>
      <c r="EO652" s="57"/>
      <c r="EP652" s="57"/>
      <c r="EQ652" s="101"/>
      <c r="ER652" s="557"/>
    </row>
    <row r="653" spans="1:148" ht="15" customHeight="1" x14ac:dyDescent="0.25">
      <c r="A653" s="625"/>
      <c r="B653" s="1343" t="str">
        <f t="shared" si="42"/>
        <v>Desk 22</v>
      </c>
      <c r="C653" s="1348" t="str">
        <f>IF(ISBLANK(TB!C208), "", TB!C208)</f>
        <v/>
      </c>
      <c r="D653" s="1348" t="str">
        <f>IF(ISBLANK(TB!D208), "", TB!D208)</f>
        <v/>
      </c>
      <c r="E653" s="1348" t="str">
        <f>IF(ISBLANK(TB!E208), "", TB!E208)</f>
        <v/>
      </c>
      <c r="F653" s="1348" t="str">
        <f>IF(ISBLANK(TB!F208), "", TB!F208)</f>
        <v/>
      </c>
      <c r="G653" s="57"/>
      <c r="H653" s="57"/>
      <c r="I653" s="57"/>
      <c r="J653" s="57"/>
      <c r="K653" s="57"/>
      <c r="L653" s="57"/>
      <c r="M653" s="57"/>
      <c r="N653" s="57"/>
      <c r="O653" s="57"/>
      <c r="P653" s="57"/>
      <c r="Q653" s="57"/>
      <c r="R653" s="57"/>
      <c r="S653" s="57"/>
      <c r="T653" s="57"/>
      <c r="U653" s="57"/>
      <c r="V653" s="57"/>
      <c r="W653" s="57"/>
      <c r="X653" s="57"/>
      <c r="Y653" s="57"/>
      <c r="Z653" s="57"/>
      <c r="AA653" s="57"/>
      <c r="AB653" s="57"/>
      <c r="AC653" s="57"/>
      <c r="AD653" s="57"/>
      <c r="AE653" s="57"/>
      <c r="AF653" s="57"/>
      <c r="AG653" s="57"/>
      <c r="AH653" s="57"/>
      <c r="AI653" s="57"/>
      <c r="AJ653" s="57"/>
      <c r="AK653" s="57"/>
      <c r="AL653" s="57"/>
      <c r="AM653" s="57"/>
      <c r="AN653" s="57"/>
      <c r="AO653" s="57"/>
      <c r="AP653" s="57"/>
      <c r="AQ653" s="57"/>
      <c r="AR653" s="57"/>
      <c r="AS653" s="57"/>
      <c r="AT653" s="57"/>
      <c r="AU653" s="57"/>
      <c r="AV653" s="57"/>
      <c r="AW653" s="57"/>
      <c r="AX653" s="57"/>
      <c r="AY653" s="57"/>
      <c r="AZ653" s="57"/>
      <c r="BA653" s="57"/>
      <c r="BB653" s="57"/>
      <c r="BC653" s="57"/>
      <c r="BD653" s="57"/>
      <c r="BE653" s="57"/>
      <c r="BF653" s="57"/>
      <c r="BG653" s="57"/>
      <c r="BH653" s="57"/>
      <c r="BI653" s="57"/>
      <c r="BJ653" s="57"/>
      <c r="BK653" s="57"/>
      <c r="BL653" s="57"/>
      <c r="BM653" s="57"/>
      <c r="BN653" s="57"/>
      <c r="BO653" s="57"/>
      <c r="BP653" s="57"/>
      <c r="BQ653" s="57"/>
      <c r="BR653" s="57"/>
      <c r="BS653" s="57"/>
      <c r="BT653" s="57"/>
      <c r="BU653" s="57"/>
      <c r="BV653" s="57"/>
      <c r="BW653" s="57"/>
      <c r="BX653" s="57"/>
      <c r="BY653" s="57"/>
      <c r="BZ653" s="57"/>
      <c r="CA653" s="57"/>
      <c r="CB653" s="57"/>
      <c r="CC653" s="57"/>
      <c r="CD653" s="57"/>
      <c r="CE653" s="57"/>
      <c r="CF653" s="57"/>
      <c r="CG653" s="57"/>
      <c r="CH653" s="57"/>
      <c r="CI653" s="57"/>
      <c r="CJ653" s="57"/>
      <c r="CK653" s="57"/>
      <c r="CL653" s="57"/>
      <c r="CM653" s="57"/>
      <c r="CN653" s="57"/>
      <c r="CO653" s="57"/>
      <c r="CP653" s="57"/>
      <c r="CQ653" s="57"/>
      <c r="CR653" s="57"/>
      <c r="CS653" s="57"/>
      <c r="CT653" s="57"/>
      <c r="CU653" s="57"/>
      <c r="CV653" s="57"/>
      <c r="CW653" s="57"/>
      <c r="CX653" s="57"/>
      <c r="CY653" s="57"/>
      <c r="CZ653" s="57"/>
      <c r="DA653" s="57"/>
      <c r="DB653" s="57"/>
      <c r="DC653" s="57"/>
      <c r="DD653" s="57"/>
      <c r="DE653" s="57"/>
      <c r="DF653" s="57"/>
      <c r="DG653" s="57"/>
      <c r="DH653" s="57"/>
      <c r="DI653" s="57"/>
      <c r="DJ653" s="57"/>
      <c r="DK653" s="57"/>
      <c r="DL653" s="57"/>
      <c r="DM653" s="57"/>
      <c r="DN653" s="57"/>
      <c r="DO653" s="57"/>
      <c r="DP653" s="57"/>
      <c r="DQ653" s="57"/>
      <c r="DR653" s="57"/>
      <c r="DS653" s="57"/>
      <c r="DT653" s="57"/>
      <c r="DU653" s="57"/>
      <c r="DV653" s="101"/>
      <c r="DW653" s="57"/>
      <c r="DX653" s="57"/>
      <c r="DY653" s="57"/>
      <c r="DZ653" s="57"/>
      <c r="EA653" s="57"/>
      <c r="EB653" s="57"/>
      <c r="EC653" s="57"/>
      <c r="ED653" s="57"/>
      <c r="EE653" s="57"/>
      <c r="EF653" s="57"/>
      <c r="EG653" s="57"/>
      <c r="EH653" s="57"/>
      <c r="EI653" s="57"/>
      <c r="EJ653" s="57"/>
      <c r="EK653" s="57"/>
      <c r="EL653" s="57"/>
      <c r="EM653" s="57"/>
      <c r="EN653" s="57"/>
      <c r="EO653" s="57"/>
      <c r="EP653" s="57"/>
      <c r="EQ653" s="101"/>
      <c r="ER653" s="557"/>
    </row>
    <row r="654" spans="1:148" ht="15" customHeight="1" x14ac:dyDescent="0.25">
      <c r="A654" s="625"/>
      <c r="B654" s="1343" t="str">
        <f t="shared" si="42"/>
        <v>Desk 23</v>
      </c>
      <c r="C654" s="1348" t="str">
        <f>IF(ISBLANK(TB!C209), "", TB!C209)</f>
        <v/>
      </c>
      <c r="D654" s="1348" t="str">
        <f>IF(ISBLANK(TB!D209), "", TB!D209)</f>
        <v/>
      </c>
      <c r="E654" s="1348" t="str">
        <f>IF(ISBLANK(TB!E209), "", TB!E209)</f>
        <v/>
      </c>
      <c r="F654" s="1348" t="str">
        <f>IF(ISBLANK(TB!F209), "", TB!F209)</f>
        <v/>
      </c>
      <c r="G654" s="57"/>
      <c r="H654" s="57"/>
      <c r="I654" s="57"/>
      <c r="J654" s="57"/>
      <c r="K654" s="57"/>
      <c r="L654" s="57"/>
      <c r="M654" s="57"/>
      <c r="N654" s="57"/>
      <c r="O654" s="57"/>
      <c r="P654" s="57"/>
      <c r="Q654" s="57"/>
      <c r="R654" s="57"/>
      <c r="S654" s="57"/>
      <c r="T654" s="57"/>
      <c r="U654" s="57"/>
      <c r="V654" s="57"/>
      <c r="W654" s="57"/>
      <c r="X654" s="57"/>
      <c r="Y654" s="57"/>
      <c r="Z654" s="57"/>
      <c r="AA654" s="57"/>
      <c r="AB654" s="57"/>
      <c r="AC654" s="57"/>
      <c r="AD654" s="57"/>
      <c r="AE654" s="57"/>
      <c r="AF654" s="57"/>
      <c r="AG654" s="57"/>
      <c r="AH654" s="57"/>
      <c r="AI654" s="57"/>
      <c r="AJ654" s="57"/>
      <c r="AK654" s="57"/>
      <c r="AL654" s="57"/>
      <c r="AM654" s="57"/>
      <c r="AN654" s="57"/>
      <c r="AO654" s="57"/>
      <c r="AP654" s="57"/>
      <c r="AQ654" s="57"/>
      <c r="AR654" s="57"/>
      <c r="AS654" s="57"/>
      <c r="AT654" s="57"/>
      <c r="AU654" s="57"/>
      <c r="AV654" s="57"/>
      <c r="AW654" s="57"/>
      <c r="AX654" s="57"/>
      <c r="AY654" s="57"/>
      <c r="AZ654" s="57"/>
      <c r="BA654" s="57"/>
      <c r="BB654" s="57"/>
      <c r="BC654" s="57"/>
      <c r="BD654" s="57"/>
      <c r="BE654" s="57"/>
      <c r="BF654" s="57"/>
      <c r="BG654" s="57"/>
      <c r="BH654" s="57"/>
      <c r="BI654" s="57"/>
      <c r="BJ654" s="57"/>
      <c r="BK654" s="57"/>
      <c r="BL654" s="57"/>
      <c r="BM654" s="57"/>
      <c r="BN654" s="57"/>
      <c r="BO654" s="57"/>
      <c r="BP654" s="57"/>
      <c r="BQ654" s="57"/>
      <c r="BR654" s="57"/>
      <c r="BS654" s="57"/>
      <c r="BT654" s="57"/>
      <c r="BU654" s="57"/>
      <c r="BV654" s="57"/>
      <c r="BW654" s="57"/>
      <c r="BX654" s="57"/>
      <c r="BY654" s="57"/>
      <c r="BZ654" s="57"/>
      <c r="CA654" s="57"/>
      <c r="CB654" s="57"/>
      <c r="CC654" s="57"/>
      <c r="CD654" s="57"/>
      <c r="CE654" s="57"/>
      <c r="CF654" s="57"/>
      <c r="CG654" s="57"/>
      <c r="CH654" s="57"/>
      <c r="CI654" s="57"/>
      <c r="CJ654" s="57"/>
      <c r="CK654" s="57"/>
      <c r="CL654" s="57"/>
      <c r="CM654" s="57"/>
      <c r="CN654" s="57"/>
      <c r="CO654" s="57"/>
      <c r="CP654" s="57"/>
      <c r="CQ654" s="57"/>
      <c r="CR654" s="57"/>
      <c r="CS654" s="57"/>
      <c r="CT654" s="57"/>
      <c r="CU654" s="57"/>
      <c r="CV654" s="57"/>
      <c r="CW654" s="57"/>
      <c r="CX654" s="57"/>
      <c r="CY654" s="57"/>
      <c r="CZ654" s="57"/>
      <c r="DA654" s="57"/>
      <c r="DB654" s="57"/>
      <c r="DC654" s="57"/>
      <c r="DD654" s="57"/>
      <c r="DE654" s="57"/>
      <c r="DF654" s="57"/>
      <c r="DG654" s="57"/>
      <c r="DH654" s="57"/>
      <c r="DI654" s="57"/>
      <c r="DJ654" s="57"/>
      <c r="DK654" s="57"/>
      <c r="DL654" s="57"/>
      <c r="DM654" s="57"/>
      <c r="DN654" s="57"/>
      <c r="DO654" s="57"/>
      <c r="DP654" s="57"/>
      <c r="DQ654" s="57"/>
      <c r="DR654" s="57"/>
      <c r="DS654" s="57"/>
      <c r="DT654" s="57"/>
      <c r="DU654" s="57"/>
      <c r="DV654" s="101"/>
      <c r="DW654" s="57"/>
      <c r="DX654" s="57"/>
      <c r="DY654" s="57"/>
      <c r="DZ654" s="57"/>
      <c r="EA654" s="57"/>
      <c r="EB654" s="57"/>
      <c r="EC654" s="57"/>
      <c r="ED654" s="57"/>
      <c r="EE654" s="57"/>
      <c r="EF654" s="57"/>
      <c r="EG654" s="57"/>
      <c r="EH654" s="57"/>
      <c r="EI654" s="57"/>
      <c r="EJ654" s="57"/>
      <c r="EK654" s="57"/>
      <c r="EL654" s="57"/>
      <c r="EM654" s="57"/>
      <c r="EN654" s="57"/>
      <c r="EO654" s="57"/>
      <c r="EP654" s="57"/>
      <c r="EQ654" s="101"/>
      <c r="ER654" s="557"/>
    </row>
    <row r="655" spans="1:148" ht="15" customHeight="1" x14ac:dyDescent="0.25">
      <c r="A655" s="625"/>
      <c r="B655" s="1343" t="str">
        <f t="shared" si="42"/>
        <v>Desk 24</v>
      </c>
      <c r="C655" s="1348" t="str">
        <f>IF(ISBLANK(TB!C210), "", TB!C210)</f>
        <v/>
      </c>
      <c r="D655" s="1348" t="str">
        <f>IF(ISBLANK(TB!D210), "", TB!D210)</f>
        <v/>
      </c>
      <c r="E655" s="1348" t="str">
        <f>IF(ISBLANK(TB!E210), "", TB!E210)</f>
        <v/>
      </c>
      <c r="F655" s="1348" t="str">
        <f>IF(ISBLANK(TB!F210), "", TB!F210)</f>
        <v/>
      </c>
      <c r="G655" s="57"/>
      <c r="H655" s="57"/>
      <c r="I655" s="57"/>
      <c r="J655" s="57"/>
      <c r="K655" s="57"/>
      <c r="L655" s="57"/>
      <c r="M655" s="57"/>
      <c r="N655" s="57"/>
      <c r="O655" s="57"/>
      <c r="P655" s="57"/>
      <c r="Q655" s="57"/>
      <c r="R655" s="57"/>
      <c r="S655" s="57"/>
      <c r="T655" s="57"/>
      <c r="U655" s="57"/>
      <c r="V655" s="57"/>
      <c r="W655" s="57"/>
      <c r="X655" s="57"/>
      <c r="Y655" s="57"/>
      <c r="Z655" s="57"/>
      <c r="AA655" s="57"/>
      <c r="AB655" s="57"/>
      <c r="AC655" s="57"/>
      <c r="AD655" s="57"/>
      <c r="AE655" s="57"/>
      <c r="AF655" s="57"/>
      <c r="AG655" s="57"/>
      <c r="AH655" s="57"/>
      <c r="AI655" s="57"/>
      <c r="AJ655" s="57"/>
      <c r="AK655" s="57"/>
      <c r="AL655" s="57"/>
      <c r="AM655" s="57"/>
      <c r="AN655" s="57"/>
      <c r="AO655" s="57"/>
      <c r="AP655" s="57"/>
      <c r="AQ655" s="57"/>
      <c r="AR655" s="57"/>
      <c r="AS655" s="57"/>
      <c r="AT655" s="57"/>
      <c r="AU655" s="57"/>
      <c r="AV655" s="57"/>
      <c r="AW655" s="57"/>
      <c r="AX655" s="57"/>
      <c r="AY655" s="57"/>
      <c r="AZ655" s="57"/>
      <c r="BA655" s="57"/>
      <c r="BB655" s="57"/>
      <c r="BC655" s="57"/>
      <c r="BD655" s="57"/>
      <c r="BE655" s="57"/>
      <c r="BF655" s="57"/>
      <c r="BG655" s="57"/>
      <c r="BH655" s="57"/>
      <c r="BI655" s="57"/>
      <c r="BJ655" s="57"/>
      <c r="BK655" s="57"/>
      <c r="BL655" s="57"/>
      <c r="BM655" s="57"/>
      <c r="BN655" s="57"/>
      <c r="BO655" s="57"/>
      <c r="BP655" s="57"/>
      <c r="BQ655" s="57"/>
      <c r="BR655" s="57"/>
      <c r="BS655" s="57"/>
      <c r="BT655" s="57"/>
      <c r="BU655" s="57"/>
      <c r="BV655" s="57"/>
      <c r="BW655" s="57"/>
      <c r="BX655" s="57"/>
      <c r="BY655" s="57"/>
      <c r="BZ655" s="57"/>
      <c r="CA655" s="57"/>
      <c r="CB655" s="57"/>
      <c r="CC655" s="57"/>
      <c r="CD655" s="57"/>
      <c r="CE655" s="57"/>
      <c r="CF655" s="57"/>
      <c r="CG655" s="57"/>
      <c r="CH655" s="57"/>
      <c r="CI655" s="57"/>
      <c r="CJ655" s="57"/>
      <c r="CK655" s="57"/>
      <c r="CL655" s="57"/>
      <c r="CM655" s="57"/>
      <c r="CN655" s="57"/>
      <c r="CO655" s="57"/>
      <c r="CP655" s="57"/>
      <c r="CQ655" s="57"/>
      <c r="CR655" s="57"/>
      <c r="CS655" s="57"/>
      <c r="CT655" s="57"/>
      <c r="CU655" s="57"/>
      <c r="CV655" s="57"/>
      <c r="CW655" s="57"/>
      <c r="CX655" s="57"/>
      <c r="CY655" s="57"/>
      <c r="CZ655" s="57"/>
      <c r="DA655" s="57"/>
      <c r="DB655" s="57"/>
      <c r="DC655" s="57"/>
      <c r="DD655" s="57"/>
      <c r="DE655" s="57"/>
      <c r="DF655" s="57"/>
      <c r="DG655" s="57"/>
      <c r="DH655" s="57"/>
      <c r="DI655" s="57"/>
      <c r="DJ655" s="57"/>
      <c r="DK655" s="57"/>
      <c r="DL655" s="57"/>
      <c r="DM655" s="57"/>
      <c r="DN655" s="57"/>
      <c r="DO655" s="57"/>
      <c r="DP655" s="57"/>
      <c r="DQ655" s="57"/>
      <c r="DR655" s="57"/>
      <c r="DS655" s="57"/>
      <c r="DT655" s="57"/>
      <c r="DU655" s="57"/>
      <c r="DV655" s="101"/>
      <c r="DW655" s="57"/>
      <c r="DX655" s="57"/>
      <c r="DY655" s="57"/>
      <c r="DZ655" s="57"/>
      <c r="EA655" s="57"/>
      <c r="EB655" s="57"/>
      <c r="EC655" s="57"/>
      <c r="ED655" s="57"/>
      <c r="EE655" s="57"/>
      <c r="EF655" s="57"/>
      <c r="EG655" s="57"/>
      <c r="EH655" s="57"/>
      <c r="EI655" s="57"/>
      <c r="EJ655" s="57"/>
      <c r="EK655" s="57"/>
      <c r="EL655" s="57"/>
      <c r="EM655" s="57"/>
      <c r="EN655" s="57"/>
      <c r="EO655" s="57"/>
      <c r="EP655" s="57"/>
      <c r="EQ655" s="101"/>
      <c r="ER655" s="557"/>
    </row>
    <row r="656" spans="1:148" ht="15" customHeight="1" x14ac:dyDescent="0.25">
      <c r="A656" s="625"/>
      <c r="B656" s="1343" t="str">
        <f t="shared" si="42"/>
        <v>Desk 25</v>
      </c>
      <c r="C656" s="1348" t="str">
        <f>IF(ISBLANK(TB!C211), "", TB!C211)</f>
        <v/>
      </c>
      <c r="D656" s="1348" t="str">
        <f>IF(ISBLANK(TB!D211), "", TB!D211)</f>
        <v/>
      </c>
      <c r="E656" s="1348" t="str">
        <f>IF(ISBLANK(TB!E211), "", TB!E211)</f>
        <v/>
      </c>
      <c r="F656" s="1348" t="str">
        <f>IF(ISBLANK(TB!F211), "", TB!F211)</f>
        <v/>
      </c>
      <c r="G656" s="57"/>
      <c r="H656" s="57"/>
      <c r="I656" s="57"/>
      <c r="J656" s="57"/>
      <c r="K656" s="57"/>
      <c r="L656" s="57"/>
      <c r="M656" s="57"/>
      <c r="N656" s="57"/>
      <c r="O656" s="57"/>
      <c r="P656" s="57"/>
      <c r="Q656" s="57"/>
      <c r="R656" s="57"/>
      <c r="S656" s="57"/>
      <c r="T656" s="57"/>
      <c r="U656" s="57"/>
      <c r="V656" s="57"/>
      <c r="W656" s="57"/>
      <c r="X656" s="57"/>
      <c r="Y656" s="57"/>
      <c r="Z656" s="57"/>
      <c r="AA656" s="57"/>
      <c r="AB656" s="57"/>
      <c r="AC656" s="57"/>
      <c r="AD656" s="57"/>
      <c r="AE656" s="57"/>
      <c r="AF656" s="57"/>
      <c r="AG656" s="57"/>
      <c r="AH656" s="57"/>
      <c r="AI656" s="57"/>
      <c r="AJ656" s="57"/>
      <c r="AK656" s="57"/>
      <c r="AL656" s="57"/>
      <c r="AM656" s="57"/>
      <c r="AN656" s="57"/>
      <c r="AO656" s="57"/>
      <c r="AP656" s="57"/>
      <c r="AQ656" s="57"/>
      <c r="AR656" s="57"/>
      <c r="AS656" s="57"/>
      <c r="AT656" s="57"/>
      <c r="AU656" s="57"/>
      <c r="AV656" s="57"/>
      <c r="AW656" s="57"/>
      <c r="AX656" s="57"/>
      <c r="AY656" s="57"/>
      <c r="AZ656" s="57"/>
      <c r="BA656" s="57"/>
      <c r="BB656" s="57"/>
      <c r="BC656" s="57"/>
      <c r="BD656" s="57"/>
      <c r="BE656" s="57"/>
      <c r="BF656" s="57"/>
      <c r="BG656" s="57"/>
      <c r="BH656" s="57"/>
      <c r="BI656" s="57"/>
      <c r="BJ656" s="57"/>
      <c r="BK656" s="57"/>
      <c r="BL656" s="57"/>
      <c r="BM656" s="57"/>
      <c r="BN656" s="57"/>
      <c r="BO656" s="57"/>
      <c r="BP656" s="57"/>
      <c r="BQ656" s="57"/>
      <c r="BR656" s="57"/>
      <c r="BS656" s="57"/>
      <c r="BT656" s="57"/>
      <c r="BU656" s="57"/>
      <c r="BV656" s="57"/>
      <c r="BW656" s="57"/>
      <c r="BX656" s="57"/>
      <c r="BY656" s="57"/>
      <c r="BZ656" s="57"/>
      <c r="CA656" s="57"/>
      <c r="CB656" s="57"/>
      <c r="CC656" s="57"/>
      <c r="CD656" s="57"/>
      <c r="CE656" s="57"/>
      <c r="CF656" s="57"/>
      <c r="CG656" s="57"/>
      <c r="CH656" s="57"/>
      <c r="CI656" s="57"/>
      <c r="CJ656" s="57"/>
      <c r="CK656" s="57"/>
      <c r="CL656" s="57"/>
      <c r="CM656" s="57"/>
      <c r="CN656" s="57"/>
      <c r="CO656" s="57"/>
      <c r="CP656" s="57"/>
      <c r="CQ656" s="57"/>
      <c r="CR656" s="57"/>
      <c r="CS656" s="57"/>
      <c r="CT656" s="57"/>
      <c r="CU656" s="57"/>
      <c r="CV656" s="57"/>
      <c r="CW656" s="57"/>
      <c r="CX656" s="57"/>
      <c r="CY656" s="57"/>
      <c r="CZ656" s="57"/>
      <c r="DA656" s="57"/>
      <c r="DB656" s="57"/>
      <c r="DC656" s="57"/>
      <c r="DD656" s="57"/>
      <c r="DE656" s="57"/>
      <c r="DF656" s="57"/>
      <c r="DG656" s="57"/>
      <c r="DH656" s="57"/>
      <c r="DI656" s="57"/>
      <c r="DJ656" s="57"/>
      <c r="DK656" s="57"/>
      <c r="DL656" s="57"/>
      <c r="DM656" s="57"/>
      <c r="DN656" s="57"/>
      <c r="DO656" s="57"/>
      <c r="DP656" s="57"/>
      <c r="DQ656" s="57"/>
      <c r="DR656" s="57"/>
      <c r="DS656" s="57"/>
      <c r="DT656" s="57"/>
      <c r="DU656" s="57"/>
      <c r="DV656" s="101"/>
      <c r="DW656" s="57"/>
      <c r="DX656" s="57"/>
      <c r="DY656" s="57"/>
      <c r="DZ656" s="57"/>
      <c r="EA656" s="57"/>
      <c r="EB656" s="57"/>
      <c r="EC656" s="57"/>
      <c r="ED656" s="57"/>
      <c r="EE656" s="57"/>
      <c r="EF656" s="57"/>
      <c r="EG656" s="57"/>
      <c r="EH656" s="57"/>
      <c r="EI656" s="57"/>
      <c r="EJ656" s="57"/>
      <c r="EK656" s="57"/>
      <c r="EL656" s="57"/>
      <c r="EM656" s="57"/>
      <c r="EN656" s="57"/>
      <c r="EO656" s="57"/>
      <c r="EP656" s="57"/>
      <c r="EQ656" s="101"/>
      <c r="ER656" s="557"/>
    </row>
    <row r="657" spans="1:148" ht="15" customHeight="1" x14ac:dyDescent="0.25">
      <c r="A657" s="625"/>
      <c r="B657" s="1343" t="str">
        <f t="shared" si="42"/>
        <v>Desk 26</v>
      </c>
      <c r="C657" s="1348" t="str">
        <f>IF(ISBLANK(TB!C212), "", TB!C212)</f>
        <v/>
      </c>
      <c r="D657" s="1348" t="str">
        <f>IF(ISBLANK(TB!D212), "", TB!D212)</f>
        <v/>
      </c>
      <c r="E657" s="1348" t="str">
        <f>IF(ISBLANK(TB!E212), "", TB!E212)</f>
        <v/>
      </c>
      <c r="F657" s="1348" t="str">
        <f>IF(ISBLANK(TB!F212), "", TB!F212)</f>
        <v/>
      </c>
      <c r="G657" s="57"/>
      <c r="H657" s="57"/>
      <c r="I657" s="57"/>
      <c r="J657" s="57"/>
      <c r="K657" s="57"/>
      <c r="L657" s="57"/>
      <c r="M657" s="57"/>
      <c r="N657" s="57"/>
      <c r="O657" s="57"/>
      <c r="P657" s="57"/>
      <c r="Q657" s="57"/>
      <c r="R657" s="57"/>
      <c r="S657" s="57"/>
      <c r="T657" s="57"/>
      <c r="U657" s="57"/>
      <c r="V657" s="57"/>
      <c r="W657" s="57"/>
      <c r="X657" s="57"/>
      <c r="Y657" s="57"/>
      <c r="Z657" s="57"/>
      <c r="AA657" s="57"/>
      <c r="AB657" s="57"/>
      <c r="AC657" s="57"/>
      <c r="AD657" s="57"/>
      <c r="AE657" s="57"/>
      <c r="AF657" s="57"/>
      <c r="AG657" s="57"/>
      <c r="AH657" s="57"/>
      <c r="AI657" s="57"/>
      <c r="AJ657" s="57"/>
      <c r="AK657" s="57"/>
      <c r="AL657" s="57"/>
      <c r="AM657" s="57"/>
      <c r="AN657" s="57"/>
      <c r="AO657" s="57"/>
      <c r="AP657" s="57"/>
      <c r="AQ657" s="57"/>
      <c r="AR657" s="57"/>
      <c r="AS657" s="57"/>
      <c r="AT657" s="57"/>
      <c r="AU657" s="57"/>
      <c r="AV657" s="57"/>
      <c r="AW657" s="57"/>
      <c r="AX657" s="57"/>
      <c r="AY657" s="57"/>
      <c r="AZ657" s="57"/>
      <c r="BA657" s="57"/>
      <c r="BB657" s="57"/>
      <c r="BC657" s="57"/>
      <c r="BD657" s="57"/>
      <c r="BE657" s="57"/>
      <c r="BF657" s="57"/>
      <c r="BG657" s="57"/>
      <c r="BH657" s="57"/>
      <c r="BI657" s="57"/>
      <c r="BJ657" s="57"/>
      <c r="BK657" s="57"/>
      <c r="BL657" s="57"/>
      <c r="BM657" s="57"/>
      <c r="BN657" s="57"/>
      <c r="BO657" s="57"/>
      <c r="BP657" s="57"/>
      <c r="BQ657" s="57"/>
      <c r="BR657" s="57"/>
      <c r="BS657" s="57"/>
      <c r="BT657" s="57"/>
      <c r="BU657" s="57"/>
      <c r="BV657" s="57"/>
      <c r="BW657" s="57"/>
      <c r="BX657" s="57"/>
      <c r="BY657" s="57"/>
      <c r="BZ657" s="57"/>
      <c r="CA657" s="57"/>
      <c r="CB657" s="57"/>
      <c r="CC657" s="57"/>
      <c r="CD657" s="57"/>
      <c r="CE657" s="57"/>
      <c r="CF657" s="57"/>
      <c r="CG657" s="57"/>
      <c r="CH657" s="57"/>
      <c r="CI657" s="57"/>
      <c r="CJ657" s="57"/>
      <c r="CK657" s="57"/>
      <c r="CL657" s="57"/>
      <c r="CM657" s="57"/>
      <c r="CN657" s="57"/>
      <c r="CO657" s="57"/>
      <c r="CP657" s="57"/>
      <c r="CQ657" s="57"/>
      <c r="CR657" s="57"/>
      <c r="CS657" s="57"/>
      <c r="CT657" s="57"/>
      <c r="CU657" s="57"/>
      <c r="CV657" s="57"/>
      <c r="CW657" s="57"/>
      <c r="CX657" s="57"/>
      <c r="CY657" s="57"/>
      <c r="CZ657" s="57"/>
      <c r="DA657" s="57"/>
      <c r="DB657" s="57"/>
      <c r="DC657" s="57"/>
      <c r="DD657" s="57"/>
      <c r="DE657" s="57"/>
      <c r="DF657" s="57"/>
      <c r="DG657" s="57"/>
      <c r="DH657" s="57"/>
      <c r="DI657" s="57"/>
      <c r="DJ657" s="57"/>
      <c r="DK657" s="57"/>
      <c r="DL657" s="57"/>
      <c r="DM657" s="57"/>
      <c r="DN657" s="57"/>
      <c r="DO657" s="57"/>
      <c r="DP657" s="57"/>
      <c r="DQ657" s="57"/>
      <c r="DR657" s="57"/>
      <c r="DS657" s="57"/>
      <c r="DT657" s="57"/>
      <c r="DU657" s="57"/>
      <c r="DV657" s="101"/>
      <c r="DW657" s="57"/>
      <c r="DX657" s="57"/>
      <c r="DY657" s="57"/>
      <c r="DZ657" s="57"/>
      <c r="EA657" s="57"/>
      <c r="EB657" s="57"/>
      <c r="EC657" s="57"/>
      <c r="ED657" s="57"/>
      <c r="EE657" s="57"/>
      <c r="EF657" s="57"/>
      <c r="EG657" s="57"/>
      <c r="EH657" s="57"/>
      <c r="EI657" s="57"/>
      <c r="EJ657" s="57"/>
      <c r="EK657" s="57"/>
      <c r="EL657" s="57"/>
      <c r="EM657" s="57"/>
      <c r="EN657" s="57"/>
      <c r="EO657" s="57"/>
      <c r="EP657" s="57"/>
      <c r="EQ657" s="101"/>
      <c r="ER657" s="557"/>
    </row>
    <row r="658" spans="1:148" ht="15" customHeight="1" x14ac:dyDescent="0.25">
      <c r="A658" s="625"/>
      <c r="B658" s="1343" t="str">
        <f t="shared" si="42"/>
        <v>Desk 27</v>
      </c>
      <c r="C658" s="1348" t="str">
        <f>IF(ISBLANK(TB!C213), "", TB!C213)</f>
        <v/>
      </c>
      <c r="D658" s="1348" t="str">
        <f>IF(ISBLANK(TB!D213), "", TB!D213)</f>
        <v/>
      </c>
      <c r="E658" s="1348" t="str">
        <f>IF(ISBLANK(TB!E213), "", TB!E213)</f>
        <v/>
      </c>
      <c r="F658" s="1348" t="str">
        <f>IF(ISBLANK(TB!F213), "", TB!F213)</f>
        <v/>
      </c>
      <c r="G658" s="57"/>
      <c r="H658" s="57"/>
      <c r="I658" s="57"/>
      <c r="J658" s="57"/>
      <c r="K658" s="57"/>
      <c r="L658" s="57"/>
      <c r="M658" s="57"/>
      <c r="N658" s="57"/>
      <c r="O658" s="57"/>
      <c r="P658" s="57"/>
      <c r="Q658" s="57"/>
      <c r="R658" s="57"/>
      <c r="S658" s="57"/>
      <c r="T658" s="57"/>
      <c r="U658" s="57"/>
      <c r="V658" s="57"/>
      <c r="W658" s="57"/>
      <c r="X658" s="57"/>
      <c r="Y658" s="57"/>
      <c r="Z658" s="57"/>
      <c r="AA658" s="57"/>
      <c r="AB658" s="57"/>
      <c r="AC658" s="57"/>
      <c r="AD658" s="57"/>
      <c r="AE658" s="57"/>
      <c r="AF658" s="57"/>
      <c r="AG658" s="57"/>
      <c r="AH658" s="57"/>
      <c r="AI658" s="57"/>
      <c r="AJ658" s="57"/>
      <c r="AK658" s="57"/>
      <c r="AL658" s="57"/>
      <c r="AM658" s="57"/>
      <c r="AN658" s="57"/>
      <c r="AO658" s="57"/>
      <c r="AP658" s="57"/>
      <c r="AQ658" s="57"/>
      <c r="AR658" s="57"/>
      <c r="AS658" s="57"/>
      <c r="AT658" s="57"/>
      <c r="AU658" s="57"/>
      <c r="AV658" s="57"/>
      <c r="AW658" s="57"/>
      <c r="AX658" s="57"/>
      <c r="AY658" s="57"/>
      <c r="AZ658" s="57"/>
      <c r="BA658" s="57"/>
      <c r="BB658" s="57"/>
      <c r="BC658" s="57"/>
      <c r="BD658" s="57"/>
      <c r="BE658" s="57"/>
      <c r="BF658" s="57"/>
      <c r="BG658" s="57"/>
      <c r="BH658" s="57"/>
      <c r="BI658" s="57"/>
      <c r="BJ658" s="57"/>
      <c r="BK658" s="57"/>
      <c r="BL658" s="57"/>
      <c r="BM658" s="57"/>
      <c r="BN658" s="57"/>
      <c r="BO658" s="57"/>
      <c r="BP658" s="57"/>
      <c r="BQ658" s="57"/>
      <c r="BR658" s="57"/>
      <c r="BS658" s="57"/>
      <c r="BT658" s="57"/>
      <c r="BU658" s="57"/>
      <c r="BV658" s="57"/>
      <c r="BW658" s="57"/>
      <c r="BX658" s="57"/>
      <c r="BY658" s="57"/>
      <c r="BZ658" s="57"/>
      <c r="CA658" s="57"/>
      <c r="CB658" s="57"/>
      <c r="CC658" s="57"/>
      <c r="CD658" s="57"/>
      <c r="CE658" s="57"/>
      <c r="CF658" s="57"/>
      <c r="CG658" s="57"/>
      <c r="CH658" s="57"/>
      <c r="CI658" s="57"/>
      <c r="CJ658" s="57"/>
      <c r="CK658" s="57"/>
      <c r="CL658" s="57"/>
      <c r="CM658" s="57"/>
      <c r="CN658" s="57"/>
      <c r="CO658" s="57"/>
      <c r="CP658" s="57"/>
      <c r="CQ658" s="57"/>
      <c r="CR658" s="57"/>
      <c r="CS658" s="57"/>
      <c r="CT658" s="57"/>
      <c r="CU658" s="57"/>
      <c r="CV658" s="57"/>
      <c r="CW658" s="57"/>
      <c r="CX658" s="57"/>
      <c r="CY658" s="57"/>
      <c r="CZ658" s="57"/>
      <c r="DA658" s="57"/>
      <c r="DB658" s="57"/>
      <c r="DC658" s="57"/>
      <c r="DD658" s="57"/>
      <c r="DE658" s="57"/>
      <c r="DF658" s="57"/>
      <c r="DG658" s="57"/>
      <c r="DH658" s="57"/>
      <c r="DI658" s="57"/>
      <c r="DJ658" s="57"/>
      <c r="DK658" s="57"/>
      <c r="DL658" s="57"/>
      <c r="DM658" s="57"/>
      <c r="DN658" s="57"/>
      <c r="DO658" s="57"/>
      <c r="DP658" s="57"/>
      <c r="DQ658" s="57"/>
      <c r="DR658" s="57"/>
      <c r="DS658" s="57"/>
      <c r="DT658" s="57"/>
      <c r="DU658" s="57"/>
      <c r="DV658" s="101"/>
      <c r="DW658" s="57"/>
      <c r="DX658" s="57"/>
      <c r="DY658" s="57"/>
      <c r="DZ658" s="57"/>
      <c r="EA658" s="57"/>
      <c r="EB658" s="57"/>
      <c r="EC658" s="57"/>
      <c r="ED658" s="57"/>
      <c r="EE658" s="57"/>
      <c r="EF658" s="57"/>
      <c r="EG658" s="57"/>
      <c r="EH658" s="57"/>
      <c r="EI658" s="57"/>
      <c r="EJ658" s="57"/>
      <c r="EK658" s="57"/>
      <c r="EL658" s="57"/>
      <c r="EM658" s="57"/>
      <c r="EN658" s="57"/>
      <c r="EO658" s="57"/>
      <c r="EP658" s="57"/>
      <c r="EQ658" s="101"/>
      <c r="ER658" s="557"/>
    </row>
    <row r="659" spans="1:148" ht="15" customHeight="1" x14ac:dyDescent="0.25">
      <c r="A659" s="625"/>
      <c r="B659" s="1343" t="str">
        <f t="shared" si="42"/>
        <v>Desk 28</v>
      </c>
      <c r="C659" s="1348" t="str">
        <f>IF(ISBLANK(TB!C214), "", TB!C214)</f>
        <v/>
      </c>
      <c r="D659" s="1348" t="str">
        <f>IF(ISBLANK(TB!D214), "", TB!D214)</f>
        <v/>
      </c>
      <c r="E659" s="1348" t="str">
        <f>IF(ISBLANK(TB!E214), "", TB!E214)</f>
        <v/>
      </c>
      <c r="F659" s="1348" t="str">
        <f>IF(ISBLANK(TB!F214), "", TB!F214)</f>
        <v/>
      </c>
      <c r="G659" s="57"/>
      <c r="H659" s="57"/>
      <c r="I659" s="57"/>
      <c r="J659" s="57"/>
      <c r="K659" s="57"/>
      <c r="L659" s="57"/>
      <c r="M659" s="57"/>
      <c r="N659" s="57"/>
      <c r="O659" s="57"/>
      <c r="P659" s="57"/>
      <c r="Q659" s="57"/>
      <c r="R659" s="57"/>
      <c r="S659" s="57"/>
      <c r="T659" s="57"/>
      <c r="U659" s="57"/>
      <c r="V659" s="57"/>
      <c r="W659" s="57"/>
      <c r="X659" s="57"/>
      <c r="Y659" s="57"/>
      <c r="Z659" s="57"/>
      <c r="AA659" s="57"/>
      <c r="AB659" s="57"/>
      <c r="AC659" s="57"/>
      <c r="AD659" s="57"/>
      <c r="AE659" s="57"/>
      <c r="AF659" s="57"/>
      <c r="AG659" s="57"/>
      <c r="AH659" s="57"/>
      <c r="AI659" s="57"/>
      <c r="AJ659" s="57"/>
      <c r="AK659" s="57"/>
      <c r="AL659" s="57"/>
      <c r="AM659" s="57"/>
      <c r="AN659" s="57"/>
      <c r="AO659" s="57"/>
      <c r="AP659" s="57"/>
      <c r="AQ659" s="57"/>
      <c r="AR659" s="57"/>
      <c r="AS659" s="57"/>
      <c r="AT659" s="57"/>
      <c r="AU659" s="57"/>
      <c r="AV659" s="57"/>
      <c r="AW659" s="57"/>
      <c r="AX659" s="57"/>
      <c r="AY659" s="57"/>
      <c r="AZ659" s="57"/>
      <c r="BA659" s="57"/>
      <c r="BB659" s="57"/>
      <c r="BC659" s="57"/>
      <c r="BD659" s="57"/>
      <c r="BE659" s="57"/>
      <c r="BF659" s="57"/>
      <c r="BG659" s="57"/>
      <c r="BH659" s="57"/>
      <c r="BI659" s="57"/>
      <c r="BJ659" s="57"/>
      <c r="BK659" s="57"/>
      <c r="BL659" s="57"/>
      <c r="BM659" s="57"/>
      <c r="BN659" s="57"/>
      <c r="BO659" s="57"/>
      <c r="BP659" s="57"/>
      <c r="BQ659" s="57"/>
      <c r="BR659" s="57"/>
      <c r="BS659" s="57"/>
      <c r="BT659" s="57"/>
      <c r="BU659" s="57"/>
      <c r="BV659" s="57"/>
      <c r="BW659" s="57"/>
      <c r="BX659" s="57"/>
      <c r="BY659" s="57"/>
      <c r="BZ659" s="57"/>
      <c r="CA659" s="57"/>
      <c r="CB659" s="57"/>
      <c r="CC659" s="57"/>
      <c r="CD659" s="57"/>
      <c r="CE659" s="57"/>
      <c r="CF659" s="57"/>
      <c r="CG659" s="57"/>
      <c r="CH659" s="57"/>
      <c r="CI659" s="57"/>
      <c r="CJ659" s="57"/>
      <c r="CK659" s="57"/>
      <c r="CL659" s="57"/>
      <c r="CM659" s="57"/>
      <c r="CN659" s="57"/>
      <c r="CO659" s="57"/>
      <c r="CP659" s="57"/>
      <c r="CQ659" s="57"/>
      <c r="CR659" s="57"/>
      <c r="CS659" s="57"/>
      <c r="CT659" s="57"/>
      <c r="CU659" s="57"/>
      <c r="CV659" s="57"/>
      <c r="CW659" s="57"/>
      <c r="CX659" s="57"/>
      <c r="CY659" s="57"/>
      <c r="CZ659" s="57"/>
      <c r="DA659" s="57"/>
      <c r="DB659" s="57"/>
      <c r="DC659" s="57"/>
      <c r="DD659" s="57"/>
      <c r="DE659" s="57"/>
      <c r="DF659" s="57"/>
      <c r="DG659" s="57"/>
      <c r="DH659" s="57"/>
      <c r="DI659" s="57"/>
      <c r="DJ659" s="57"/>
      <c r="DK659" s="57"/>
      <c r="DL659" s="57"/>
      <c r="DM659" s="57"/>
      <c r="DN659" s="57"/>
      <c r="DO659" s="57"/>
      <c r="DP659" s="57"/>
      <c r="DQ659" s="57"/>
      <c r="DR659" s="57"/>
      <c r="DS659" s="57"/>
      <c r="DT659" s="57"/>
      <c r="DU659" s="57"/>
      <c r="DV659" s="101"/>
      <c r="DW659" s="57"/>
      <c r="DX659" s="57"/>
      <c r="DY659" s="57"/>
      <c r="DZ659" s="57"/>
      <c r="EA659" s="57"/>
      <c r="EB659" s="57"/>
      <c r="EC659" s="57"/>
      <c r="ED659" s="57"/>
      <c r="EE659" s="57"/>
      <c r="EF659" s="57"/>
      <c r="EG659" s="57"/>
      <c r="EH659" s="57"/>
      <c r="EI659" s="57"/>
      <c r="EJ659" s="57"/>
      <c r="EK659" s="57"/>
      <c r="EL659" s="57"/>
      <c r="EM659" s="57"/>
      <c r="EN659" s="57"/>
      <c r="EO659" s="57"/>
      <c r="EP659" s="57"/>
      <c r="EQ659" s="101"/>
      <c r="ER659" s="557"/>
    </row>
    <row r="660" spans="1:148" ht="15" customHeight="1" x14ac:dyDescent="0.25">
      <c r="A660" s="625"/>
      <c r="B660" s="1343" t="str">
        <f t="shared" si="42"/>
        <v>Desk 29</v>
      </c>
      <c r="C660" s="1348" t="str">
        <f>IF(ISBLANK(TB!C215), "", TB!C215)</f>
        <v/>
      </c>
      <c r="D660" s="1348" t="str">
        <f>IF(ISBLANK(TB!D215), "", TB!D215)</f>
        <v/>
      </c>
      <c r="E660" s="1348" t="str">
        <f>IF(ISBLANK(TB!E215), "", TB!E215)</f>
        <v/>
      </c>
      <c r="F660" s="1348" t="str">
        <f>IF(ISBLANK(TB!F215), "", TB!F215)</f>
        <v/>
      </c>
      <c r="G660" s="57"/>
      <c r="H660" s="57"/>
      <c r="I660" s="57"/>
      <c r="J660" s="57"/>
      <c r="K660" s="57"/>
      <c r="L660" s="57"/>
      <c r="M660" s="57"/>
      <c r="N660" s="57"/>
      <c r="O660" s="57"/>
      <c r="P660" s="57"/>
      <c r="Q660" s="57"/>
      <c r="R660" s="57"/>
      <c r="S660" s="57"/>
      <c r="T660" s="57"/>
      <c r="U660" s="57"/>
      <c r="V660" s="57"/>
      <c r="W660" s="57"/>
      <c r="X660" s="57"/>
      <c r="Y660" s="57"/>
      <c r="Z660" s="57"/>
      <c r="AA660" s="57"/>
      <c r="AB660" s="57"/>
      <c r="AC660" s="57"/>
      <c r="AD660" s="57"/>
      <c r="AE660" s="57"/>
      <c r="AF660" s="57"/>
      <c r="AG660" s="57"/>
      <c r="AH660" s="57"/>
      <c r="AI660" s="57"/>
      <c r="AJ660" s="57"/>
      <c r="AK660" s="57"/>
      <c r="AL660" s="57"/>
      <c r="AM660" s="57"/>
      <c r="AN660" s="57"/>
      <c r="AO660" s="57"/>
      <c r="AP660" s="57"/>
      <c r="AQ660" s="57"/>
      <c r="AR660" s="57"/>
      <c r="AS660" s="57"/>
      <c r="AT660" s="57"/>
      <c r="AU660" s="57"/>
      <c r="AV660" s="57"/>
      <c r="AW660" s="57"/>
      <c r="AX660" s="57"/>
      <c r="AY660" s="57"/>
      <c r="AZ660" s="57"/>
      <c r="BA660" s="57"/>
      <c r="BB660" s="57"/>
      <c r="BC660" s="57"/>
      <c r="BD660" s="57"/>
      <c r="BE660" s="57"/>
      <c r="BF660" s="57"/>
      <c r="BG660" s="57"/>
      <c r="BH660" s="57"/>
      <c r="BI660" s="57"/>
      <c r="BJ660" s="57"/>
      <c r="BK660" s="57"/>
      <c r="BL660" s="57"/>
      <c r="BM660" s="57"/>
      <c r="BN660" s="57"/>
      <c r="BO660" s="57"/>
      <c r="BP660" s="57"/>
      <c r="BQ660" s="57"/>
      <c r="BR660" s="57"/>
      <c r="BS660" s="57"/>
      <c r="BT660" s="57"/>
      <c r="BU660" s="57"/>
      <c r="BV660" s="57"/>
      <c r="BW660" s="57"/>
      <c r="BX660" s="57"/>
      <c r="BY660" s="57"/>
      <c r="BZ660" s="57"/>
      <c r="CA660" s="57"/>
      <c r="CB660" s="57"/>
      <c r="CC660" s="57"/>
      <c r="CD660" s="57"/>
      <c r="CE660" s="57"/>
      <c r="CF660" s="57"/>
      <c r="CG660" s="57"/>
      <c r="CH660" s="57"/>
      <c r="CI660" s="57"/>
      <c r="CJ660" s="57"/>
      <c r="CK660" s="57"/>
      <c r="CL660" s="57"/>
      <c r="CM660" s="57"/>
      <c r="CN660" s="57"/>
      <c r="CO660" s="57"/>
      <c r="CP660" s="57"/>
      <c r="CQ660" s="57"/>
      <c r="CR660" s="57"/>
      <c r="CS660" s="57"/>
      <c r="CT660" s="57"/>
      <c r="CU660" s="57"/>
      <c r="CV660" s="57"/>
      <c r="CW660" s="57"/>
      <c r="CX660" s="57"/>
      <c r="CY660" s="57"/>
      <c r="CZ660" s="57"/>
      <c r="DA660" s="57"/>
      <c r="DB660" s="57"/>
      <c r="DC660" s="57"/>
      <c r="DD660" s="57"/>
      <c r="DE660" s="57"/>
      <c r="DF660" s="57"/>
      <c r="DG660" s="57"/>
      <c r="DH660" s="57"/>
      <c r="DI660" s="57"/>
      <c r="DJ660" s="57"/>
      <c r="DK660" s="57"/>
      <c r="DL660" s="57"/>
      <c r="DM660" s="57"/>
      <c r="DN660" s="57"/>
      <c r="DO660" s="57"/>
      <c r="DP660" s="57"/>
      <c r="DQ660" s="57"/>
      <c r="DR660" s="57"/>
      <c r="DS660" s="57"/>
      <c r="DT660" s="57"/>
      <c r="DU660" s="57"/>
      <c r="DV660" s="101"/>
      <c r="DW660" s="57"/>
      <c r="DX660" s="57"/>
      <c r="DY660" s="57"/>
      <c r="DZ660" s="57"/>
      <c r="EA660" s="57"/>
      <c r="EB660" s="57"/>
      <c r="EC660" s="57"/>
      <c r="ED660" s="57"/>
      <c r="EE660" s="57"/>
      <c r="EF660" s="57"/>
      <c r="EG660" s="57"/>
      <c r="EH660" s="57"/>
      <c r="EI660" s="57"/>
      <c r="EJ660" s="57"/>
      <c r="EK660" s="57"/>
      <c r="EL660" s="57"/>
      <c r="EM660" s="57"/>
      <c r="EN660" s="57"/>
      <c r="EO660" s="57"/>
      <c r="EP660" s="57"/>
      <c r="EQ660" s="101"/>
      <c r="ER660" s="557"/>
    </row>
    <row r="661" spans="1:148" ht="15" customHeight="1" x14ac:dyDescent="0.25">
      <c r="A661" s="625"/>
      <c r="B661" s="1343" t="str">
        <f t="shared" si="42"/>
        <v>Desk 30</v>
      </c>
      <c r="C661" s="1348" t="str">
        <f>IF(ISBLANK(TB!C216), "", TB!C216)</f>
        <v/>
      </c>
      <c r="D661" s="1348" t="str">
        <f>IF(ISBLANK(TB!D216), "", TB!D216)</f>
        <v/>
      </c>
      <c r="E661" s="1348" t="str">
        <f>IF(ISBLANK(TB!E216), "", TB!E216)</f>
        <v/>
      </c>
      <c r="F661" s="1348" t="str">
        <f>IF(ISBLANK(TB!F216), "", TB!F216)</f>
        <v/>
      </c>
      <c r="G661" s="57"/>
      <c r="H661" s="57"/>
      <c r="I661" s="57"/>
      <c r="J661" s="57"/>
      <c r="K661" s="57"/>
      <c r="L661" s="57"/>
      <c r="M661" s="57"/>
      <c r="N661" s="57"/>
      <c r="O661" s="57"/>
      <c r="P661" s="57"/>
      <c r="Q661" s="57"/>
      <c r="R661" s="57"/>
      <c r="S661" s="57"/>
      <c r="T661" s="57"/>
      <c r="U661" s="57"/>
      <c r="V661" s="57"/>
      <c r="W661" s="57"/>
      <c r="X661" s="57"/>
      <c r="Y661" s="57"/>
      <c r="Z661" s="57"/>
      <c r="AA661" s="57"/>
      <c r="AB661" s="57"/>
      <c r="AC661" s="57"/>
      <c r="AD661" s="57"/>
      <c r="AE661" s="57"/>
      <c r="AF661" s="57"/>
      <c r="AG661" s="57"/>
      <c r="AH661" s="57"/>
      <c r="AI661" s="57"/>
      <c r="AJ661" s="57"/>
      <c r="AK661" s="57"/>
      <c r="AL661" s="57"/>
      <c r="AM661" s="57"/>
      <c r="AN661" s="57"/>
      <c r="AO661" s="57"/>
      <c r="AP661" s="57"/>
      <c r="AQ661" s="57"/>
      <c r="AR661" s="57"/>
      <c r="AS661" s="57"/>
      <c r="AT661" s="57"/>
      <c r="AU661" s="57"/>
      <c r="AV661" s="57"/>
      <c r="AW661" s="57"/>
      <c r="AX661" s="57"/>
      <c r="AY661" s="57"/>
      <c r="AZ661" s="57"/>
      <c r="BA661" s="57"/>
      <c r="BB661" s="57"/>
      <c r="BC661" s="57"/>
      <c r="BD661" s="57"/>
      <c r="BE661" s="57"/>
      <c r="BF661" s="57"/>
      <c r="BG661" s="57"/>
      <c r="BH661" s="57"/>
      <c r="BI661" s="57"/>
      <c r="BJ661" s="57"/>
      <c r="BK661" s="57"/>
      <c r="BL661" s="57"/>
      <c r="BM661" s="57"/>
      <c r="BN661" s="57"/>
      <c r="BO661" s="57"/>
      <c r="BP661" s="57"/>
      <c r="BQ661" s="57"/>
      <c r="BR661" s="57"/>
      <c r="BS661" s="57"/>
      <c r="BT661" s="57"/>
      <c r="BU661" s="57"/>
      <c r="BV661" s="57"/>
      <c r="BW661" s="57"/>
      <c r="BX661" s="57"/>
      <c r="BY661" s="57"/>
      <c r="BZ661" s="57"/>
      <c r="CA661" s="57"/>
      <c r="CB661" s="57"/>
      <c r="CC661" s="57"/>
      <c r="CD661" s="57"/>
      <c r="CE661" s="57"/>
      <c r="CF661" s="57"/>
      <c r="CG661" s="57"/>
      <c r="CH661" s="57"/>
      <c r="CI661" s="57"/>
      <c r="CJ661" s="57"/>
      <c r="CK661" s="57"/>
      <c r="CL661" s="57"/>
      <c r="CM661" s="57"/>
      <c r="CN661" s="57"/>
      <c r="CO661" s="57"/>
      <c r="CP661" s="57"/>
      <c r="CQ661" s="57"/>
      <c r="CR661" s="57"/>
      <c r="CS661" s="57"/>
      <c r="CT661" s="57"/>
      <c r="CU661" s="57"/>
      <c r="CV661" s="57"/>
      <c r="CW661" s="57"/>
      <c r="CX661" s="57"/>
      <c r="CY661" s="57"/>
      <c r="CZ661" s="57"/>
      <c r="DA661" s="57"/>
      <c r="DB661" s="57"/>
      <c r="DC661" s="57"/>
      <c r="DD661" s="57"/>
      <c r="DE661" s="57"/>
      <c r="DF661" s="57"/>
      <c r="DG661" s="57"/>
      <c r="DH661" s="57"/>
      <c r="DI661" s="57"/>
      <c r="DJ661" s="57"/>
      <c r="DK661" s="57"/>
      <c r="DL661" s="57"/>
      <c r="DM661" s="57"/>
      <c r="DN661" s="57"/>
      <c r="DO661" s="57"/>
      <c r="DP661" s="57"/>
      <c r="DQ661" s="57"/>
      <c r="DR661" s="57"/>
      <c r="DS661" s="57"/>
      <c r="DT661" s="57"/>
      <c r="DU661" s="57"/>
      <c r="DV661" s="101"/>
      <c r="DW661" s="57"/>
      <c r="DX661" s="57"/>
      <c r="DY661" s="57"/>
      <c r="DZ661" s="57"/>
      <c r="EA661" s="57"/>
      <c r="EB661" s="57"/>
      <c r="EC661" s="57"/>
      <c r="ED661" s="57"/>
      <c r="EE661" s="57"/>
      <c r="EF661" s="57"/>
      <c r="EG661" s="57"/>
      <c r="EH661" s="57"/>
      <c r="EI661" s="57"/>
      <c r="EJ661" s="57"/>
      <c r="EK661" s="57"/>
      <c r="EL661" s="57"/>
      <c r="EM661" s="57"/>
      <c r="EN661" s="57"/>
      <c r="EO661" s="57"/>
      <c r="EP661" s="57"/>
      <c r="EQ661" s="101"/>
      <c r="ER661" s="557"/>
    </row>
    <row r="662" spans="1:148" ht="15" customHeight="1" x14ac:dyDescent="0.25">
      <c r="A662" s="625"/>
      <c r="B662" s="1343" t="str">
        <f t="shared" si="42"/>
        <v>Desk 31</v>
      </c>
      <c r="C662" s="1348" t="str">
        <f>IF(ISBLANK(TB!C217), "", TB!C217)</f>
        <v/>
      </c>
      <c r="D662" s="1348" t="str">
        <f>IF(ISBLANK(TB!D217), "", TB!D217)</f>
        <v/>
      </c>
      <c r="E662" s="1348" t="str">
        <f>IF(ISBLANK(TB!E217), "", TB!E217)</f>
        <v/>
      </c>
      <c r="F662" s="1348" t="str">
        <f>IF(ISBLANK(TB!F217), "", TB!F217)</f>
        <v/>
      </c>
      <c r="G662" s="57"/>
      <c r="H662" s="57"/>
      <c r="I662" s="57"/>
      <c r="J662" s="57"/>
      <c r="K662" s="57"/>
      <c r="L662" s="57"/>
      <c r="M662" s="57"/>
      <c r="N662" s="57"/>
      <c r="O662" s="57"/>
      <c r="P662" s="57"/>
      <c r="Q662" s="57"/>
      <c r="R662" s="57"/>
      <c r="S662" s="57"/>
      <c r="T662" s="57"/>
      <c r="U662" s="57"/>
      <c r="V662" s="57"/>
      <c r="W662" s="57"/>
      <c r="X662" s="57"/>
      <c r="Y662" s="57"/>
      <c r="Z662" s="57"/>
      <c r="AA662" s="57"/>
      <c r="AB662" s="57"/>
      <c r="AC662" s="57"/>
      <c r="AD662" s="57"/>
      <c r="AE662" s="57"/>
      <c r="AF662" s="57"/>
      <c r="AG662" s="57"/>
      <c r="AH662" s="57"/>
      <c r="AI662" s="57"/>
      <c r="AJ662" s="57"/>
      <c r="AK662" s="57"/>
      <c r="AL662" s="57"/>
      <c r="AM662" s="57"/>
      <c r="AN662" s="57"/>
      <c r="AO662" s="57"/>
      <c r="AP662" s="57"/>
      <c r="AQ662" s="57"/>
      <c r="AR662" s="57"/>
      <c r="AS662" s="57"/>
      <c r="AT662" s="57"/>
      <c r="AU662" s="57"/>
      <c r="AV662" s="57"/>
      <c r="AW662" s="57"/>
      <c r="AX662" s="57"/>
      <c r="AY662" s="57"/>
      <c r="AZ662" s="57"/>
      <c r="BA662" s="57"/>
      <c r="BB662" s="57"/>
      <c r="BC662" s="57"/>
      <c r="BD662" s="57"/>
      <c r="BE662" s="57"/>
      <c r="BF662" s="57"/>
      <c r="BG662" s="57"/>
      <c r="BH662" s="57"/>
      <c r="BI662" s="57"/>
      <c r="BJ662" s="57"/>
      <c r="BK662" s="57"/>
      <c r="BL662" s="57"/>
      <c r="BM662" s="57"/>
      <c r="BN662" s="57"/>
      <c r="BO662" s="57"/>
      <c r="BP662" s="57"/>
      <c r="BQ662" s="57"/>
      <c r="BR662" s="57"/>
      <c r="BS662" s="57"/>
      <c r="BT662" s="57"/>
      <c r="BU662" s="57"/>
      <c r="BV662" s="57"/>
      <c r="BW662" s="57"/>
      <c r="BX662" s="57"/>
      <c r="BY662" s="57"/>
      <c r="BZ662" s="57"/>
      <c r="CA662" s="57"/>
      <c r="CB662" s="57"/>
      <c r="CC662" s="57"/>
      <c r="CD662" s="57"/>
      <c r="CE662" s="57"/>
      <c r="CF662" s="57"/>
      <c r="CG662" s="57"/>
      <c r="CH662" s="57"/>
      <c r="CI662" s="57"/>
      <c r="CJ662" s="57"/>
      <c r="CK662" s="57"/>
      <c r="CL662" s="57"/>
      <c r="CM662" s="57"/>
      <c r="CN662" s="57"/>
      <c r="CO662" s="57"/>
      <c r="CP662" s="57"/>
      <c r="CQ662" s="57"/>
      <c r="CR662" s="57"/>
      <c r="CS662" s="57"/>
      <c r="CT662" s="57"/>
      <c r="CU662" s="57"/>
      <c r="CV662" s="57"/>
      <c r="CW662" s="57"/>
      <c r="CX662" s="57"/>
      <c r="CY662" s="57"/>
      <c r="CZ662" s="57"/>
      <c r="DA662" s="57"/>
      <c r="DB662" s="57"/>
      <c r="DC662" s="57"/>
      <c r="DD662" s="57"/>
      <c r="DE662" s="57"/>
      <c r="DF662" s="57"/>
      <c r="DG662" s="57"/>
      <c r="DH662" s="57"/>
      <c r="DI662" s="57"/>
      <c r="DJ662" s="57"/>
      <c r="DK662" s="57"/>
      <c r="DL662" s="57"/>
      <c r="DM662" s="57"/>
      <c r="DN662" s="57"/>
      <c r="DO662" s="57"/>
      <c r="DP662" s="57"/>
      <c r="DQ662" s="57"/>
      <c r="DR662" s="57"/>
      <c r="DS662" s="57"/>
      <c r="DT662" s="57"/>
      <c r="DU662" s="57"/>
      <c r="DV662" s="101"/>
      <c r="DW662" s="57"/>
      <c r="DX662" s="57"/>
      <c r="DY662" s="57"/>
      <c r="DZ662" s="57"/>
      <c r="EA662" s="57"/>
      <c r="EB662" s="57"/>
      <c r="EC662" s="57"/>
      <c r="ED662" s="57"/>
      <c r="EE662" s="57"/>
      <c r="EF662" s="57"/>
      <c r="EG662" s="57"/>
      <c r="EH662" s="57"/>
      <c r="EI662" s="57"/>
      <c r="EJ662" s="57"/>
      <c r="EK662" s="57"/>
      <c r="EL662" s="57"/>
      <c r="EM662" s="57"/>
      <c r="EN662" s="57"/>
      <c r="EO662" s="57"/>
      <c r="EP662" s="57"/>
      <c r="EQ662" s="101"/>
      <c r="ER662" s="557"/>
    </row>
    <row r="663" spans="1:148" ht="15" customHeight="1" x14ac:dyDescent="0.25">
      <c r="A663" s="625"/>
      <c r="B663" s="1343" t="str">
        <f t="shared" si="42"/>
        <v>Desk 32</v>
      </c>
      <c r="C663" s="1348" t="str">
        <f>IF(ISBLANK(TB!C218), "", TB!C218)</f>
        <v/>
      </c>
      <c r="D663" s="1348" t="str">
        <f>IF(ISBLANK(TB!D218), "", TB!D218)</f>
        <v/>
      </c>
      <c r="E663" s="1348" t="str">
        <f>IF(ISBLANK(TB!E218), "", TB!E218)</f>
        <v/>
      </c>
      <c r="F663" s="1348" t="str">
        <f>IF(ISBLANK(TB!F218), "", TB!F218)</f>
        <v/>
      </c>
      <c r="G663" s="57"/>
      <c r="H663" s="57"/>
      <c r="I663" s="57"/>
      <c r="J663" s="57"/>
      <c r="K663" s="57"/>
      <c r="L663" s="57"/>
      <c r="M663" s="57"/>
      <c r="N663" s="57"/>
      <c r="O663" s="57"/>
      <c r="P663" s="57"/>
      <c r="Q663" s="57"/>
      <c r="R663" s="57"/>
      <c r="S663" s="57"/>
      <c r="T663" s="57"/>
      <c r="U663" s="57"/>
      <c r="V663" s="57"/>
      <c r="W663" s="57"/>
      <c r="X663" s="57"/>
      <c r="Y663" s="57"/>
      <c r="Z663" s="57"/>
      <c r="AA663" s="57"/>
      <c r="AB663" s="57"/>
      <c r="AC663" s="57"/>
      <c r="AD663" s="57"/>
      <c r="AE663" s="57"/>
      <c r="AF663" s="57"/>
      <c r="AG663" s="57"/>
      <c r="AH663" s="57"/>
      <c r="AI663" s="57"/>
      <c r="AJ663" s="57"/>
      <c r="AK663" s="57"/>
      <c r="AL663" s="57"/>
      <c r="AM663" s="57"/>
      <c r="AN663" s="57"/>
      <c r="AO663" s="57"/>
      <c r="AP663" s="57"/>
      <c r="AQ663" s="57"/>
      <c r="AR663" s="57"/>
      <c r="AS663" s="57"/>
      <c r="AT663" s="57"/>
      <c r="AU663" s="57"/>
      <c r="AV663" s="57"/>
      <c r="AW663" s="57"/>
      <c r="AX663" s="57"/>
      <c r="AY663" s="57"/>
      <c r="AZ663" s="57"/>
      <c r="BA663" s="57"/>
      <c r="BB663" s="57"/>
      <c r="BC663" s="57"/>
      <c r="BD663" s="57"/>
      <c r="BE663" s="57"/>
      <c r="BF663" s="57"/>
      <c r="BG663" s="57"/>
      <c r="BH663" s="57"/>
      <c r="BI663" s="57"/>
      <c r="BJ663" s="57"/>
      <c r="BK663" s="57"/>
      <c r="BL663" s="57"/>
      <c r="BM663" s="57"/>
      <c r="BN663" s="57"/>
      <c r="BO663" s="57"/>
      <c r="BP663" s="57"/>
      <c r="BQ663" s="57"/>
      <c r="BR663" s="57"/>
      <c r="BS663" s="57"/>
      <c r="BT663" s="57"/>
      <c r="BU663" s="57"/>
      <c r="BV663" s="57"/>
      <c r="BW663" s="57"/>
      <c r="BX663" s="57"/>
      <c r="BY663" s="57"/>
      <c r="BZ663" s="57"/>
      <c r="CA663" s="57"/>
      <c r="CB663" s="57"/>
      <c r="CC663" s="57"/>
      <c r="CD663" s="57"/>
      <c r="CE663" s="57"/>
      <c r="CF663" s="57"/>
      <c r="CG663" s="57"/>
      <c r="CH663" s="57"/>
      <c r="CI663" s="57"/>
      <c r="CJ663" s="57"/>
      <c r="CK663" s="57"/>
      <c r="CL663" s="57"/>
      <c r="CM663" s="57"/>
      <c r="CN663" s="57"/>
      <c r="CO663" s="57"/>
      <c r="CP663" s="57"/>
      <c r="CQ663" s="57"/>
      <c r="CR663" s="57"/>
      <c r="CS663" s="57"/>
      <c r="CT663" s="57"/>
      <c r="CU663" s="57"/>
      <c r="CV663" s="57"/>
      <c r="CW663" s="57"/>
      <c r="CX663" s="57"/>
      <c r="CY663" s="57"/>
      <c r="CZ663" s="57"/>
      <c r="DA663" s="57"/>
      <c r="DB663" s="57"/>
      <c r="DC663" s="57"/>
      <c r="DD663" s="57"/>
      <c r="DE663" s="57"/>
      <c r="DF663" s="57"/>
      <c r="DG663" s="57"/>
      <c r="DH663" s="57"/>
      <c r="DI663" s="57"/>
      <c r="DJ663" s="57"/>
      <c r="DK663" s="57"/>
      <c r="DL663" s="57"/>
      <c r="DM663" s="57"/>
      <c r="DN663" s="57"/>
      <c r="DO663" s="57"/>
      <c r="DP663" s="57"/>
      <c r="DQ663" s="57"/>
      <c r="DR663" s="57"/>
      <c r="DS663" s="57"/>
      <c r="DT663" s="57"/>
      <c r="DU663" s="57"/>
      <c r="DV663" s="101"/>
      <c r="DW663" s="57"/>
      <c r="DX663" s="57"/>
      <c r="DY663" s="57"/>
      <c r="DZ663" s="57"/>
      <c r="EA663" s="57"/>
      <c r="EB663" s="57"/>
      <c r="EC663" s="57"/>
      <c r="ED663" s="57"/>
      <c r="EE663" s="57"/>
      <c r="EF663" s="57"/>
      <c r="EG663" s="57"/>
      <c r="EH663" s="57"/>
      <c r="EI663" s="57"/>
      <c r="EJ663" s="57"/>
      <c r="EK663" s="57"/>
      <c r="EL663" s="57"/>
      <c r="EM663" s="57"/>
      <c r="EN663" s="57"/>
      <c r="EO663" s="57"/>
      <c r="EP663" s="57"/>
      <c r="EQ663" s="101"/>
      <c r="ER663" s="557"/>
    </row>
    <row r="664" spans="1:148" ht="15" customHeight="1" x14ac:dyDescent="0.25">
      <c r="A664" s="625"/>
      <c r="B664" s="1343" t="str">
        <f t="shared" ref="B664:B695" si="43">B44</f>
        <v>Desk 33</v>
      </c>
      <c r="C664" s="1348" t="str">
        <f>IF(ISBLANK(TB!C219), "", TB!C219)</f>
        <v/>
      </c>
      <c r="D664" s="1348" t="str">
        <f>IF(ISBLANK(TB!D219), "", TB!D219)</f>
        <v/>
      </c>
      <c r="E664" s="1348" t="str">
        <f>IF(ISBLANK(TB!E219), "", TB!E219)</f>
        <v/>
      </c>
      <c r="F664" s="1348" t="str">
        <f>IF(ISBLANK(TB!F219), "", TB!F219)</f>
        <v/>
      </c>
      <c r="G664" s="57"/>
      <c r="H664" s="57"/>
      <c r="I664" s="57"/>
      <c r="J664" s="57"/>
      <c r="K664" s="57"/>
      <c r="L664" s="57"/>
      <c r="M664" s="57"/>
      <c r="N664" s="57"/>
      <c r="O664" s="57"/>
      <c r="P664" s="57"/>
      <c r="Q664" s="57"/>
      <c r="R664" s="57"/>
      <c r="S664" s="57"/>
      <c r="T664" s="57"/>
      <c r="U664" s="57"/>
      <c r="V664" s="57"/>
      <c r="W664" s="57"/>
      <c r="X664" s="57"/>
      <c r="Y664" s="57"/>
      <c r="Z664" s="57"/>
      <c r="AA664" s="57"/>
      <c r="AB664" s="57"/>
      <c r="AC664" s="57"/>
      <c r="AD664" s="57"/>
      <c r="AE664" s="57"/>
      <c r="AF664" s="57"/>
      <c r="AG664" s="57"/>
      <c r="AH664" s="57"/>
      <c r="AI664" s="57"/>
      <c r="AJ664" s="57"/>
      <c r="AK664" s="57"/>
      <c r="AL664" s="57"/>
      <c r="AM664" s="57"/>
      <c r="AN664" s="57"/>
      <c r="AO664" s="57"/>
      <c r="AP664" s="57"/>
      <c r="AQ664" s="57"/>
      <c r="AR664" s="57"/>
      <c r="AS664" s="57"/>
      <c r="AT664" s="57"/>
      <c r="AU664" s="57"/>
      <c r="AV664" s="57"/>
      <c r="AW664" s="57"/>
      <c r="AX664" s="57"/>
      <c r="AY664" s="57"/>
      <c r="AZ664" s="57"/>
      <c r="BA664" s="57"/>
      <c r="BB664" s="57"/>
      <c r="BC664" s="57"/>
      <c r="BD664" s="57"/>
      <c r="BE664" s="57"/>
      <c r="BF664" s="57"/>
      <c r="BG664" s="57"/>
      <c r="BH664" s="57"/>
      <c r="BI664" s="57"/>
      <c r="BJ664" s="57"/>
      <c r="BK664" s="57"/>
      <c r="BL664" s="57"/>
      <c r="BM664" s="57"/>
      <c r="BN664" s="57"/>
      <c r="BO664" s="57"/>
      <c r="BP664" s="57"/>
      <c r="BQ664" s="57"/>
      <c r="BR664" s="57"/>
      <c r="BS664" s="57"/>
      <c r="BT664" s="57"/>
      <c r="BU664" s="57"/>
      <c r="BV664" s="57"/>
      <c r="BW664" s="57"/>
      <c r="BX664" s="57"/>
      <c r="BY664" s="57"/>
      <c r="BZ664" s="57"/>
      <c r="CA664" s="57"/>
      <c r="CB664" s="57"/>
      <c r="CC664" s="57"/>
      <c r="CD664" s="57"/>
      <c r="CE664" s="57"/>
      <c r="CF664" s="57"/>
      <c r="CG664" s="57"/>
      <c r="CH664" s="57"/>
      <c r="CI664" s="57"/>
      <c r="CJ664" s="57"/>
      <c r="CK664" s="57"/>
      <c r="CL664" s="57"/>
      <c r="CM664" s="57"/>
      <c r="CN664" s="57"/>
      <c r="CO664" s="57"/>
      <c r="CP664" s="57"/>
      <c r="CQ664" s="57"/>
      <c r="CR664" s="57"/>
      <c r="CS664" s="57"/>
      <c r="CT664" s="57"/>
      <c r="CU664" s="57"/>
      <c r="CV664" s="57"/>
      <c r="CW664" s="57"/>
      <c r="CX664" s="57"/>
      <c r="CY664" s="57"/>
      <c r="CZ664" s="57"/>
      <c r="DA664" s="57"/>
      <c r="DB664" s="57"/>
      <c r="DC664" s="57"/>
      <c r="DD664" s="57"/>
      <c r="DE664" s="57"/>
      <c r="DF664" s="57"/>
      <c r="DG664" s="57"/>
      <c r="DH664" s="57"/>
      <c r="DI664" s="57"/>
      <c r="DJ664" s="57"/>
      <c r="DK664" s="57"/>
      <c r="DL664" s="57"/>
      <c r="DM664" s="57"/>
      <c r="DN664" s="57"/>
      <c r="DO664" s="57"/>
      <c r="DP664" s="57"/>
      <c r="DQ664" s="57"/>
      <c r="DR664" s="57"/>
      <c r="DS664" s="57"/>
      <c r="DT664" s="57"/>
      <c r="DU664" s="57"/>
      <c r="DV664" s="101"/>
      <c r="DW664" s="57"/>
      <c r="DX664" s="57"/>
      <c r="DY664" s="57"/>
      <c r="DZ664" s="57"/>
      <c r="EA664" s="57"/>
      <c r="EB664" s="57"/>
      <c r="EC664" s="57"/>
      <c r="ED664" s="57"/>
      <c r="EE664" s="57"/>
      <c r="EF664" s="57"/>
      <c r="EG664" s="57"/>
      <c r="EH664" s="57"/>
      <c r="EI664" s="57"/>
      <c r="EJ664" s="57"/>
      <c r="EK664" s="57"/>
      <c r="EL664" s="57"/>
      <c r="EM664" s="57"/>
      <c r="EN664" s="57"/>
      <c r="EO664" s="57"/>
      <c r="EP664" s="57"/>
      <c r="EQ664" s="101"/>
      <c r="ER664" s="557"/>
    </row>
    <row r="665" spans="1:148" ht="15" customHeight="1" x14ac:dyDescent="0.25">
      <c r="A665" s="625"/>
      <c r="B665" s="1343" t="str">
        <f t="shared" si="43"/>
        <v>Desk 34</v>
      </c>
      <c r="C665" s="1348" t="str">
        <f>IF(ISBLANK(TB!C220), "", TB!C220)</f>
        <v/>
      </c>
      <c r="D665" s="1348" t="str">
        <f>IF(ISBLANK(TB!D220), "", TB!D220)</f>
        <v/>
      </c>
      <c r="E665" s="1348" t="str">
        <f>IF(ISBLANK(TB!E220), "", TB!E220)</f>
        <v/>
      </c>
      <c r="F665" s="1348" t="str">
        <f>IF(ISBLANK(TB!F220), "", TB!F220)</f>
        <v/>
      </c>
      <c r="G665" s="57"/>
      <c r="H665" s="57"/>
      <c r="I665" s="57"/>
      <c r="J665" s="57"/>
      <c r="K665" s="57"/>
      <c r="L665" s="57"/>
      <c r="M665" s="57"/>
      <c r="N665" s="57"/>
      <c r="O665" s="57"/>
      <c r="P665" s="57"/>
      <c r="Q665" s="57"/>
      <c r="R665" s="57"/>
      <c r="S665" s="57"/>
      <c r="T665" s="57"/>
      <c r="U665" s="57"/>
      <c r="V665" s="57"/>
      <c r="W665" s="57"/>
      <c r="X665" s="57"/>
      <c r="Y665" s="57"/>
      <c r="Z665" s="57"/>
      <c r="AA665" s="57"/>
      <c r="AB665" s="57"/>
      <c r="AC665" s="57"/>
      <c r="AD665" s="57"/>
      <c r="AE665" s="57"/>
      <c r="AF665" s="57"/>
      <c r="AG665" s="57"/>
      <c r="AH665" s="57"/>
      <c r="AI665" s="57"/>
      <c r="AJ665" s="57"/>
      <c r="AK665" s="57"/>
      <c r="AL665" s="57"/>
      <c r="AM665" s="57"/>
      <c r="AN665" s="57"/>
      <c r="AO665" s="57"/>
      <c r="AP665" s="57"/>
      <c r="AQ665" s="57"/>
      <c r="AR665" s="57"/>
      <c r="AS665" s="57"/>
      <c r="AT665" s="57"/>
      <c r="AU665" s="57"/>
      <c r="AV665" s="57"/>
      <c r="AW665" s="57"/>
      <c r="AX665" s="57"/>
      <c r="AY665" s="57"/>
      <c r="AZ665" s="57"/>
      <c r="BA665" s="57"/>
      <c r="BB665" s="57"/>
      <c r="BC665" s="57"/>
      <c r="BD665" s="57"/>
      <c r="BE665" s="57"/>
      <c r="BF665" s="57"/>
      <c r="BG665" s="57"/>
      <c r="BH665" s="57"/>
      <c r="BI665" s="57"/>
      <c r="BJ665" s="57"/>
      <c r="BK665" s="57"/>
      <c r="BL665" s="57"/>
      <c r="BM665" s="57"/>
      <c r="BN665" s="57"/>
      <c r="BO665" s="57"/>
      <c r="BP665" s="57"/>
      <c r="BQ665" s="57"/>
      <c r="BR665" s="57"/>
      <c r="BS665" s="57"/>
      <c r="BT665" s="57"/>
      <c r="BU665" s="57"/>
      <c r="BV665" s="57"/>
      <c r="BW665" s="57"/>
      <c r="BX665" s="57"/>
      <c r="BY665" s="57"/>
      <c r="BZ665" s="57"/>
      <c r="CA665" s="57"/>
      <c r="CB665" s="57"/>
      <c r="CC665" s="57"/>
      <c r="CD665" s="57"/>
      <c r="CE665" s="57"/>
      <c r="CF665" s="57"/>
      <c r="CG665" s="57"/>
      <c r="CH665" s="57"/>
      <c r="CI665" s="57"/>
      <c r="CJ665" s="57"/>
      <c r="CK665" s="57"/>
      <c r="CL665" s="57"/>
      <c r="CM665" s="57"/>
      <c r="CN665" s="57"/>
      <c r="CO665" s="57"/>
      <c r="CP665" s="57"/>
      <c r="CQ665" s="57"/>
      <c r="CR665" s="57"/>
      <c r="CS665" s="57"/>
      <c r="CT665" s="57"/>
      <c r="CU665" s="57"/>
      <c r="CV665" s="57"/>
      <c r="CW665" s="57"/>
      <c r="CX665" s="57"/>
      <c r="CY665" s="57"/>
      <c r="CZ665" s="57"/>
      <c r="DA665" s="57"/>
      <c r="DB665" s="57"/>
      <c r="DC665" s="57"/>
      <c r="DD665" s="57"/>
      <c r="DE665" s="57"/>
      <c r="DF665" s="57"/>
      <c r="DG665" s="57"/>
      <c r="DH665" s="57"/>
      <c r="DI665" s="57"/>
      <c r="DJ665" s="57"/>
      <c r="DK665" s="57"/>
      <c r="DL665" s="57"/>
      <c r="DM665" s="57"/>
      <c r="DN665" s="57"/>
      <c r="DO665" s="57"/>
      <c r="DP665" s="57"/>
      <c r="DQ665" s="57"/>
      <c r="DR665" s="57"/>
      <c r="DS665" s="57"/>
      <c r="DT665" s="57"/>
      <c r="DU665" s="57"/>
      <c r="DV665" s="101"/>
      <c r="DW665" s="57"/>
      <c r="DX665" s="57"/>
      <c r="DY665" s="57"/>
      <c r="DZ665" s="57"/>
      <c r="EA665" s="57"/>
      <c r="EB665" s="57"/>
      <c r="EC665" s="57"/>
      <c r="ED665" s="57"/>
      <c r="EE665" s="57"/>
      <c r="EF665" s="57"/>
      <c r="EG665" s="57"/>
      <c r="EH665" s="57"/>
      <c r="EI665" s="57"/>
      <c r="EJ665" s="57"/>
      <c r="EK665" s="57"/>
      <c r="EL665" s="57"/>
      <c r="EM665" s="57"/>
      <c r="EN665" s="57"/>
      <c r="EO665" s="57"/>
      <c r="EP665" s="57"/>
      <c r="EQ665" s="101"/>
      <c r="ER665" s="557"/>
    </row>
    <row r="666" spans="1:148" ht="15" customHeight="1" x14ac:dyDescent="0.25">
      <c r="A666" s="625"/>
      <c r="B666" s="1343" t="str">
        <f t="shared" si="43"/>
        <v>Desk 35</v>
      </c>
      <c r="C666" s="1348" t="str">
        <f>IF(ISBLANK(TB!C221), "", TB!C221)</f>
        <v/>
      </c>
      <c r="D666" s="1348" t="str">
        <f>IF(ISBLANK(TB!D221), "", TB!D221)</f>
        <v/>
      </c>
      <c r="E666" s="1348" t="str">
        <f>IF(ISBLANK(TB!E221), "", TB!E221)</f>
        <v/>
      </c>
      <c r="F666" s="1348" t="str">
        <f>IF(ISBLANK(TB!F221), "", TB!F221)</f>
        <v/>
      </c>
      <c r="G666" s="57"/>
      <c r="H666" s="57"/>
      <c r="I666" s="57"/>
      <c r="J666" s="57"/>
      <c r="K666" s="57"/>
      <c r="L666" s="57"/>
      <c r="M666" s="57"/>
      <c r="N666" s="57"/>
      <c r="O666" s="57"/>
      <c r="P666" s="57"/>
      <c r="Q666" s="57"/>
      <c r="R666" s="57"/>
      <c r="S666" s="57"/>
      <c r="T666" s="57"/>
      <c r="U666" s="57"/>
      <c r="V666" s="57"/>
      <c r="W666" s="57"/>
      <c r="X666" s="57"/>
      <c r="Y666" s="57"/>
      <c r="Z666" s="57"/>
      <c r="AA666" s="57"/>
      <c r="AB666" s="57"/>
      <c r="AC666" s="57"/>
      <c r="AD666" s="57"/>
      <c r="AE666" s="57"/>
      <c r="AF666" s="57"/>
      <c r="AG666" s="57"/>
      <c r="AH666" s="57"/>
      <c r="AI666" s="57"/>
      <c r="AJ666" s="57"/>
      <c r="AK666" s="57"/>
      <c r="AL666" s="57"/>
      <c r="AM666" s="57"/>
      <c r="AN666" s="57"/>
      <c r="AO666" s="57"/>
      <c r="AP666" s="57"/>
      <c r="AQ666" s="57"/>
      <c r="AR666" s="57"/>
      <c r="AS666" s="57"/>
      <c r="AT666" s="57"/>
      <c r="AU666" s="57"/>
      <c r="AV666" s="57"/>
      <c r="AW666" s="57"/>
      <c r="AX666" s="57"/>
      <c r="AY666" s="57"/>
      <c r="AZ666" s="57"/>
      <c r="BA666" s="57"/>
      <c r="BB666" s="57"/>
      <c r="BC666" s="57"/>
      <c r="BD666" s="57"/>
      <c r="BE666" s="57"/>
      <c r="BF666" s="57"/>
      <c r="BG666" s="57"/>
      <c r="BH666" s="57"/>
      <c r="BI666" s="57"/>
      <c r="BJ666" s="57"/>
      <c r="BK666" s="57"/>
      <c r="BL666" s="57"/>
      <c r="BM666" s="57"/>
      <c r="BN666" s="57"/>
      <c r="BO666" s="57"/>
      <c r="BP666" s="57"/>
      <c r="BQ666" s="57"/>
      <c r="BR666" s="57"/>
      <c r="BS666" s="57"/>
      <c r="BT666" s="57"/>
      <c r="BU666" s="57"/>
      <c r="BV666" s="57"/>
      <c r="BW666" s="57"/>
      <c r="BX666" s="57"/>
      <c r="BY666" s="57"/>
      <c r="BZ666" s="57"/>
      <c r="CA666" s="57"/>
      <c r="CB666" s="57"/>
      <c r="CC666" s="57"/>
      <c r="CD666" s="57"/>
      <c r="CE666" s="57"/>
      <c r="CF666" s="57"/>
      <c r="CG666" s="57"/>
      <c r="CH666" s="57"/>
      <c r="CI666" s="57"/>
      <c r="CJ666" s="57"/>
      <c r="CK666" s="57"/>
      <c r="CL666" s="57"/>
      <c r="CM666" s="57"/>
      <c r="CN666" s="57"/>
      <c r="CO666" s="57"/>
      <c r="CP666" s="57"/>
      <c r="CQ666" s="57"/>
      <c r="CR666" s="57"/>
      <c r="CS666" s="57"/>
      <c r="CT666" s="57"/>
      <c r="CU666" s="57"/>
      <c r="CV666" s="57"/>
      <c r="CW666" s="57"/>
      <c r="CX666" s="57"/>
      <c r="CY666" s="57"/>
      <c r="CZ666" s="57"/>
      <c r="DA666" s="57"/>
      <c r="DB666" s="57"/>
      <c r="DC666" s="57"/>
      <c r="DD666" s="57"/>
      <c r="DE666" s="57"/>
      <c r="DF666" s="57"/>
      <c r="DG666" s="57"/>
      <c r="DH666" s="57"/>
      <c r="DI666" s="57"/>
      <c r="DJ666" s="57"/>
      <c r="DK666" s="57"/>
      <c r="DL666" s="57"/>
      <c r="DM666" s="57"/>
      <c r="DN666" s="57"/>
      <c r="DO666" s="57"/>
      <c r="DP666" s="57"/>
      <c r="DQ666" s="57"/>
      <c r="DR666" s="57"/>
      <c r="DS666" s="57"/>
      <c r="DT666" s="57"/>
      <c r="DU666" s="57"/>
      <c r="DV666" s="101"/>
      <c r="DW666" s="57"/>
      <c r="DX666" s="57"/>
      <c r="DY666" s="57"/>
      <c r="DZ666" s="57"/>
      <c r="EA666" s="57"/>
      <c r="EB666" s="57"/>
      <c r="EC666" s="57"/>
      <c r="ED666" s="57"/>
      <c r="EE666" s="57"/>
      <c r="EF666" s="57"/>
      <c r="EG666" s="57"/>
      <c r="EH666" s="57"/>
      <c r="EI666" s="57"/>
      <c r="EJ666" s="57"/>
      <c r="EK666" s="57"/>
      <c r="EL666" s="57"/>
      <c r="EM666" s="57"/>
      <c r="EN666" s="57"/>
      <c r="EO666" s="57"/>
      <c r="EP666" s="57"/>
      <c r="EQ666" s="101"/>
      <c r="ER666" s="557"/>
    </row>
    <row r="667" spans="1:148" ht="15" customHeight="1" x14ac:dyDescent="0.25">
      <c r="A667" s="625"/>
      <c r="B667" s="1343" t="str">
        <f t="shared" si="43"/>
        <v>Desk 36</v>
      </c>
      <c r="C667" s="1348" t="str">
        <f>IF(ISBLANK(TB!C222), "", TB!C222)</f>
        <v/>
      </c>
      <c r="D667" s="1348" t="str">
        <f>IF(ISBLANK(TB!D222), "", TB!D222)</f>
        <v/>
      </c>
      <c r="E667" s="1348" t="str">
        <f>IF(ISBLANK(TB!E222), "", TB!E222)</f>
        <v/>
      </c>
      <c r="F667" s="1348" t="str">
        <f>IF(ISBLANK(TB!F222), "", TB!F222)</f>
        <v/>
      </c>
      <c r="G667" s="57"/>
      <c r="H667" s="57"/>
      <c r="I667" s="57"/>
      <c r="J667" s="57"/>
      <c r="K667" s="57"/>
      <c r="L667" s="57"/>
      <c r="M667" s="57"/>
      <c r="N667" s="57"/>
      <c r="O667" s="57"/>
      <c r="P667" s="57"/>
      <c r="Q667" s="57"/>
      <c r="R667" s="57"/>
      <c r="S667" s="57"/>
      <c r="T667" s="57"/>
      <c r="U667" s="57"/>
      <c r="V667" s="57"/>
      <c r="W667" s="57"/>
      <c r="X667" s="57"/>
      <c r="Y667" s="57"/>
      <c r="Z667" s="57"/>
      <c r="AA667" s="57"/>
      <c r="AB667" s="57"/>
      <c r="AC667" s="57"/>
      <c r="AD667" s="57"/>
      <c r="AE667" s="57"/>
      <c r="AF667" s="57"/>
      <c r="AG667" s="57"/>
      <c r="AH667" s="57"/>
      <c r="AI667" s="57"/>
      <c r="AJ667" s="57"/>
      <c r="AK667" s="57"/>
      <c r="AL667" s="57"/>
      <c r="AM667" s="57"/>
      <c r="AN667" s="57"/>
      <c r="AO667" s="57"/>
      <c r="AP667" s="57"/>
      <c r="AQ667" s="57"/>
      <c r="AR667" s="57"/>
      <c r="AS667" s="57"/>
      <c r="AT667" s="57"/>
      <c r="AU667" s="57"/>
      <c r="AV667" s="57"/>
      <c r="AW667" s="57"/>
      <c r="AX667" s="57"/>
      <c r="AY667" s="57"/>
      <c r="AZ667" s="57"/>
      <c r="BA667" s="57"/>
      <c r="BB667" s="57"/>
      <c r="BC667" s="57"/>
      <c r="BD667" s="57"/>
      <c r="BE667" s="57"/>
      <c r="BF667" s="57"/>
      <c r="BG667" s="57"/>
      <c r="BH667" s="57"/>
      <c r="BI667" s="57"/>
      <c r="BJ667" s="57"/>
      <c r="BK667" s="57"/>
      <c r="BL667" s="57"/>
      <c r="BM667" s="57"/>
      <c r="BN667" s="57"/>
      <c r="BO667" s="57"/>
      <c r="BP667" s="57"/>
      <c r="BQ667" s="57"/>
      <c r="BR667" s="57"/>
      <c r="BS667" s="57"/>
      <c r="BT667" s="57"/>
      <c r="BU667" s="57"/>
      <c r="BV667" s="57"/>
      <c r="BW667" s="57"/>
      <c r="BX667" s="57"/>
      <c r="BY667" s="57"/>
      <c r="BZ667" s="57"/>
      <c r="CA667" s="57"/>
      <c r="CB667" s="57"/>
      <c r="CC667" s="57"/>
      <c r="CD667" s="57"/>
      <c r="CE667" s="57"/>
      <c r="CF667" s="57"/>
      <c r="CG667" s="57"/>
      <c r="CH667" s="57"/>
      <c r="CI667" s="57"/>
      <c r="CJ667" s="57"/>
      <c r="CK667" s="57"/>
      <c r="CL667" s="57"/>
      <c r="CM667" s="57"/>
      <c r="CN667" s="57"/>
      <c r="CO667" s="57"/>
      <c r="CP667" s="57"/>
      <c r="CQ667" s="57"/>
      <c r="CR667" s="57"/>
      <c r="CS667" s="57"/>
      <c r="CT667" s="57"/>
      <c r="CU667" s="57"/>
      <c r="CV667" s="57"/>
      <c r="CW667" s="57"/>
      <c r="CX667" s="57"/>
      <c r="CY667" s="57"/>
      <c r="CZ667" s="57"/>
      <c r="DA667" s="57"/>
      <c r="DB667" s="57"/>
      <c r="DC667" s="57"/>
      <c r="DD667" s="57"/>
      <c r="DE667" s="57"/>
      <c r="DF667" s="57"/>
      <c r="DG667" s="57"/>
      <c r="DH667" s="57"/>
      <c r="DI667" s="57"/>
      <c r="DJ667" s="57"/>
      <c r="DK667" s="57"/>
      <c r="DL667" s="57"/>
      <c r="DM667" s="57"/>
      <c r="DN667" s="57"/>
      <c r="DO667" s="57"/>
      <c r="DP667" s="57"/>
      <c r="DQ667" s="57"/>
      <c r="DR667" s="57"/>
      <c r="DS667" s="57"/>
      <c r="DT667" s="57"/>
      <c r="DU667" s="57"/>
      <c r="DV667" s="101"/>
      <c r="DW667" s="57"/>
      <c r="DX667" s="57"/>
      <c r="DY667" s="57"/>
      <c r="DZ667" s="57"/>
      <c r="EA667" s="57"/>
      <c r="EB667" s="57"/>
      <c r="EC667" s="57"/>
      <c r="ED667" s="57"/>
      <c r="EE667" s="57"/>
      <c r="EF667" s="57"/>
      <c r="EG667" s="57"/>
      <c r="EH667" s="57"/>
      <c r="EI667" s="57"/>
      <c r="EJ667" s="57"/>
      <c r="EK667" s="57"/>
      <c r="EL667" s="57"/>
      <c r="EM667" s="57"/>
      <c r="EN667" s="57"/>
      <c r="EO667" s="57"/>
      <c r="EP667" s="57"/>
      <c r="EQ667" s="101"/>
      <c r="ER667" s="557"/>
    </row>
    <row r="668" spans="1:148" ht="15" customHeight="1" x14ac:dyDescent="0.25">
      <c r="A668" s="625"/>
      <c r="B668" s="1343" t="str">
        <f t="shared" si="43"/>
        <v>Desk 37</v>
      </c>
      <c r="C668" s="1348" t="str">
        <f>IF(ISBLANK(TB!C223), "", TB!C223)</f>
        <v/>
      </c>
      <c r="D668" s="1348" t="str">
        <f>IF(ISBLANK(TB!D223), "", TB!D223)</f>
        <v/>
      </c>
      <c r="E668" s="1348" t="str">
        <f>IF(ISBLANK(TB!E223), "", TB!E223)</f>
        <v/>
      </c>
      <c r="F668" s="1348" t="str">
        <f>IF(ISBLANK(TB!F223), "", TB!F223)</f>
        <v/>
      </c>
      <c r="G668" s="57"/>
      <c r="H668" s="57"/>
      <c r="I668" s="57"/>
      <c r="J668" s="57"/>
      <c r="K668" s="57"/>
      <c r="L668" s="57"/>
      <c r="M668" s="57"/>
      <c r="N668" s="57"/>
      <c r="O668" s="57"/>
      <c r="P668" s="57"/>
      <c r="Q668" s="57"/>
      <c r="R668" s="57"/>
      <c r="S668" s="57"/>
      <c r="T668" s="57"/>
      <c r="U668" s="57"/>
      <c r="V668" s="57"/>
      <c r="W668" s="57"/>
      <c r="X668" s="57"/>
      <c r="Y668" s="57"/>
      <c r="Z668" s="57"/>
      <c r="AA668" s="57"/>
      <c r="AB668" s="57"/>
      <c r="AC668" s="57"/>
      <c r="AD668" s="57"/>
      <c r="AE668" s="57"/>
      <c r="AF668" s="57"/>
      <c r="AG668" s="57"/>
      <c r="AH668" s="57"/>
      <c r="AI668" s="57"/>
      <c r="AJ668" s="57"/>
      <c r="AK668" s="57"/>
      <c r="AL668" s="57"/>
      <c r="AM668" s="57"/>
      <c r="AN668" s="57"/>
      <c r="AO668" s="57"/>
      <c r="AP668" s="57"/>
      <c r="AQ668" s="57"/>
      <c r="AR668" s="57"/>
      <c r="AS668" s="57"/>
      <c r="AT668" s="57"/>
      <c r="AU668" s="57"/>
      <c r="AV668" s="57"/>
      <c r="AW668" s="57"/>
      <c r="AX668" s="57"/>
      <c r="AY668" s="57"/>
      <c r="AZ668" s="57"/>
      <c r="BA668" s="57"/>
      <c r="BB668" s="57"/>
      <c r="BC668" s="57"/>
      <c r="BD668" s="57"/>
      <c r="BE668" s="57"/>
      <c r="BF668" s="57"/>
      <c r="BG668" s="57"/>
      <c r="BH668" s="57"/>
      <c r="BI668" s="57"/>
      <c r="BJ668" s="57"/>
      <c r="BK668" s="57"/>
      <c r="BL668" s="57"/>
      <c r="BM668" s="57"/>
      <c r="BN668" s="57"/>
      <c r="BO668" s="57"/>
      <c r="BP668" s="57"/>
      <c r="BQ668" s="57"/>
      <c r="BR668" s="57"/>
      <c r="BS668" s="57"/>
      <c r="BT668" s="57"/>
      <c r="BU668" s="57"/>
      <c r="BV668" s="57"/>
      <c r="BW668" s="57"/>
      <c r="BX668" s="57"/>
      <c r="BY668" s="57"/>
      <c r="BZ668" s="57"/>
      <c r="CA668" s="57"/>
      <c r="CB668" s="57"/>
      <c r="CC668" s="57"/>
      <c r="CD668" s="57"/>
      <c r="CE668" s="57"/>
      <c r="CF668" s="57"/>
      <c r="CG668" s="57"/>
      <c r="CH668" s="57"/>
      <c r="CI668" s="57"/>
      <c r="CJ668" s="57"/>
      <c r="CK668" s="57"/>
      <c r="CL668" s="57"/>
      <c r="CM668" s="57"/>
      <c r="CN668" s="57"/>
      <c r="CO668" s="57"/>
      <c r="CP668" s="57"/>
      <c r="CQ668" s="57"/>
      <c r="CR668" s="57"/>
      <c r="CS668" s="57"/>
      <c r="CT668" s="57"/>
      <c r="CU668" s="57"/>
      <c r="CV668" s="57"/>
      <c r="CW668" s="57"/>
      <c r="CX668" s="57"/>
      <c r="CY668" s="57"/>
      <c r="CZ668" s="57"/>
      <c r="DA668" s="57"/>
      <c r="DB668" s="57"/>
      <c r="DC668" s="57"/>
      <c r="DD668" s="57"/>
      <c r="DE668" s="57"/>
      <c r="DF668" s="57"/>
      <c r="DG668" s="57"/>
      <c r="DH668" s="57"/>
      <c r="DI668" s="57"/>
      <c r="DJ668" s="57"/>
      <c r="DK668" s="57"/>
      <c r="DL668" s="57"/>
      <c r="DM668" s="57"/>
      <c r="DN668" s="57"/>
      <c r="DO668" s="57"/>
      <c r="DP668" s="57"/>
      <c r="DQ668" s="57"/>
      <c r="DR668" s="57"/>
      <c r="DS668" s="57"/>
      <c r="DT668" s="57"/>
      <c r="DU668" s="57"/>
      <c r="DV668" s="101"/>
      <c r="DW668" s="57"/>
      <c r="DX668" s="57"/>
      <c r="DY668" s="57"/>
      <c r="DZ668" s="57"/>
      <c r="EA668" s="57"/>
      <c r="EB668" s="57"/>
      <c r="EC668" s="57"/>
      <c r="ED668" s="57"/>
      <c r="EE668" s="57"/>
      <c r="EF668" s="57"/>
      <c r="EG668" s="57"/>
      <c r="EH668" s="57"/>
      <c r="EI668" s="57"/>
      <c r="EJ668" s="57"/>
      <c r="EK668" s="57"/>
      <c r="EL668" s="57"/>
      <c r="EM668" s="57"/>
      <c r="EN668" s="57"/>
      <c r="EO668" s="57"/>
      <c r="EP668" s="57"/>
      <c r="EQ668" s="101"/>
      <c r="ER668" s="557"/>
    </row>
    <row r="669" spans="1:148" ht="15" customHeight="1" x14ac:dyDescent="0.25">
      <c r="A669" s="625"/>
      <c r="B669" s="1343" t="str">
        <f t="shared" si="43"/>
        <v>Desk 38</v>
      </c>
      <c r="C669" s="1348" t="str">
        <f>IF(ISBLANK(TB!C224), "", TB!C224)</f>
        <v/>
      </c>
      <c r="D669" s="1348" t="str">
        <f>IF(ISBLANK(TB!D224), "", TB!D224)</f>
        <v/>
      </c>
      <c r="E669" s="1348" t="str">
        <f>IF(ISBLANK(TB!E224), "", TB!E224)</f>
        <v/>
      </c>
      <c r="F669" s="1348" t="str">
        <f>IF(ISBLANK(TB!F224), "", TB!F224)</f>
        <v/>
      </c>
      <c r="G669" s="57"/>
      <c r="H669" s="57"/>
      <c r="I669" s="57"/>
      <c r="J669" s="57"/>
      <c r="K669" s="57"/>
      <c r="L669" s="57"/>
      <c r="M669" s="57"/>
      <c r="N669" s="57"/>
      <c r="O669" s="57"/>
      <c r="P669" s="57"/>
      <c r="Q669" s="57"/>
      <c r="R669" s="57"/>
      <c r="S669" s="57"/>
      <c r="T669" s="57"/>
      <c r="U669" s="57"/>
      <c r="V669" s="57"/>
      <c r="W669" s="57"/>
      <c r="X669" s="57"/>
      <c r="Y669" s="57"/>
      <c r="Z669" s="57"/>
      <c r="AA669" s="57"/>
      <c r="AB669" s="57"/>
      <c r="AC669" s="57"/>
      <c r="AD669" s="57"/>
      <c r="AE669" s="57"/>
      <c r="AF669" s="57"/>
      <c r="AG669" s="57"/>
      <c r="AH669" s="57"/>
      <c r="AI669" s="57"/>
      <c r="AJ669" s="57"/>
      <c r="AK669" s="57"/>
      <c r="AL669" s="57"/>
      <c r="AM669" s="57"/>
      <c r="AN669" s="57"/>
      <c r="AO669" s="57"/>
      <c r="AP669" s="57"/>
      <c r="AQ669" s="57"/>
      <c r="AR669" s="57"/>
      <c r="AS669" s="57"/>
      <c r="AT669" s="57"/>
      <c r="AU669" s="57"/>
      <c r="AV669" s="57"/>
      <c r="AW669" s="57"/>
      <c r="AX669" s="57"/>
      <c r="AY669" s="57"/>
      <c r="AZ669" s="57"/>
      <c r="BA669" s="57"/>
      <c r="BB669" s="57"/>
      <c r="BC669" s="57"/>
      <c r="BD669" s="57"/>
      <c r="BE669" s="57"/>
      <c r="BF669" s="57"/>
      <c r="BG669" s="57"/>
      <c r="BH669" s="57"/>
      <c r="BI669" s="57"/>
      <c r="BJ669" s="57"/>
      <c r="BK669" s="57"/>
      <c r="BL669" s="57"/>
      <c r="BM669" s="57"/>
      <c r="BN669" s="57"/>
      <c r="BO669" s="57"/>
      <c r="BP669" s="57"/>
      <c r="BQ669" s="57"/>
      <c r="BR669" s="57"/>
      <c r="BS669" s="57"/>
      <c r="BT669" s="57"/>
      <c r="BU669" s="57"/>
      <c r="BV669" s="57"/>
      <c r="BW669" s="57"/>
      <c r="BX669" s="57"/>
      <c r="BY669" s="57"/>
      <c r="BZ669" s="57"/>
      <c r="CA669" s="57"/>
      <c r="CB669" s="57"/>
      <c r="CC669" s="57"/>
      <c r="CD669" s="57"/>
      <c r="CE669" s="57"/>
      <c r="CF669" s="57"/>
      <c r="CG669" s="57"/>
      <c r="CH669" s="57"/>
      <c r="CI669" s="57"/>
      <c r="CJ669" s="57"/>
      <c r="CK669" s="57"/>
      <c r="CL669" s="57"/>
      <c r="CM669" s="57"/>
      <c r="CN669" s="57"/>
      <c r="CO669" s="57"/>
      <c r="CP669" s="57"/>
      <c r="CQ669" s="57"/>
      <c r="CR669" s="57"/>
      <c r="CS669" s="57"/>
      <c r="CT669" s="57"/>
      <c r="CU669" s="57"/>
      <c r="CV669" s="57"/>
      <c r="CW669" s="57"/>
      <c r="CX669" s="57"/>
      <c r="CY669" s="57"/>
      <c r="CZ669" s="57"/>
      <c r="DA669" s="57"/>
      <c r="DB669" s="57"/>
      <c r="DC669" s="57"/>
      <c r="DD669" s="57"/>
      <c r="DE669" s="57"/>
      <c r="DF669" s="57"/>
      <c r="DG669" s="57"/>
      <c r="DH669" s="57"/>
      <c r="DI669" s="57"/>
      <c r="DJ669" s="57"/>
      <c r="DK669" s="57"/>
      <c r="DL669" s="57"/>
      <c r="DM669" s="57"/>
      <c r="DN669" s="57"/>
      <c r="DO669" s="57"/>
      <c r="DP669" s="57"/>
      <c r="DQ669" s="57"/>
      <c r="DR669" s="57"/>
      <c r="DS669" s="57"/>
      <c r="DT669" s="57"/>
      <c r="DU669" s="57"/>
      <c r="DV669" s="101"/>
      <c r="DW669" s="57"/>
      <c r="DX669" s="57"/>
      <c r="DY669" s="57"/>
      <c r="DZ669" s="57"/>
      <c r="EA669" s="57"/>
      <c r="EB669" s="57"/>
      <c r="EC669" s="57"/>
      <c r="ED669" s="57"/>
      <c r="EE669" s="57"/>
      <c r="EF669" s="57"/>
      <c r="EG669" s="57"/>
      <c r="EH669" s="57"/>
      <c r="EI669" s="57"/>
      <c r="EJ669" s="57"/>
      <c r="EK669" s="57"/>
      <c r="EL669" s="57"/>
      <c r="EM669" s="57"/>
      <c r="EN669" s="57"/>
      <c r="EO669" s="57"/>
      <c r="EP669" s="57"/>
      <c r="EQ669" s="101"/>
      <c r="ER669" s="557"/>
    </row>
    <row r="670" spans="1:148" ht="15" customHeight="1" x14ac:dyDescent="0.25">
      <c r="A670" s="625"/>
      <c r="B670" s="1343" t="str">
        <f t="shared" si="43"/>
        <v>Desk 39</v>
      </c>
      <c r="C670" s="1348" t="str">
        <f>IF(ISBLANK(TB!C225), "", TB!C225)</f>
        <v/>
      </c>
      <c r="D670" s="1348" t="str">
        <f>IF(ISBLANK(TB!D225), "", TB!D225)</f>
        <v/>
      </c>
      <c r="E670" s="1348" t="str">
        <f>IF(ISBLANK(TB!E225), "", TB!E225)</f>
        <v/>
      </c>
      <c r="F670" s="1348" t="str">
        <f>IF(ISBLANK(TB!F225), "", TB!F225)</f>
        <v/>
      </c>
      <c r="G670" s="57"/>
      <c r="H670" s="57"/>
      <c r="I670" s="57"/>
      <c r="J670" s="57"/>
      <c r="K670" s="57"/>
      <c r="L670" s="57"/>
      <c r="M670" s="57"/>
      <c r="N670" s="57"/>
      <c r="O670" s="57"/>
      <c r="P670" s="57"/>
      <c r="Q670" s="57"/>
      <c r="R670" s="57"/>
      <c r="S670" s="57"/>
      <c r="T670" s="57"/>
      <c r="U670" s="57"/>
      <c r="V670" s="57"/>
      <c r="W670" s="57"/>
      <c r="X670" s="57"/>
      <c r="Y670" s="57"/>
      <c r="Z670" s="57"/>
      <c r="AA670" s="57"/>
      <c r="AB670" s="57"/>
      <c r="AC670" s="57"/>
      <c r="AD670" s="57"/>
      <c r="AE670" s="57"/>
      <c r="AF670" s="57"/>
      <c r="AG670" s="57"/>
      <c r="AH670" s="57"/>
      <c r="AI670" s="57"/>
      <c r="AJ670" s="57"/>
      <c r="AK670" s="57"/>
      <c r="AL670" s="57"/>
      <c r="AM670" s="57"/>
      <c r="AN670" s="57"/>
      <c r="AO670" s="57"/>
      <c r="AP670" s="57"/>
      <c r="AQ670" s="57"/>
      <c r="AR670" s="57"/>
      <c r="AS670" s="57"/>
      <c r="AT670" s="57"/>
      <c r="AU670" s="57"/>
      <c r="AV670" s="57"/>
      <c r="AW670" s="57"/>
      <c r="AX670" s="57"/>
      <c r="AY670" s="57"/>
      <c r="AZ670" s="57"/>
      <c r="BA670" s="57"/>
      <c r="BB670" s="57"/>
      <c r="BC670" s="57"/>
      <c r="BD670" s="57"/>
      <c r="BE670" s="57"/>
      <c r="BF670" s="57"/>
      <c r="BG670" s="57"/>
      <c r="BH670" s="57"/>
      <c r="BI670" s="57"/>
      <c r="BJ670" s="57"/>
      <c r="BK670" s="57"/>
      <c r="BL670" s="57"/>
      <c r="BM670" s="57"/>
      <c r="BN670" s="57"/>
      <c r="BO670" s="57"/>
      <c r="BP670" s="57"/>
      <c r="BQ670" s="57"/>
      <c r="BR670" s="57"/>
      <c r="BS670" s="57"/>
      <c r="BT670" s="57"/>
      <c r="BU670" s="57"/>
      <c r="BV670" s="57"/>
      <c r="BW670" s="57"/>
      <c r="BX670" s="57"/>
      <c r="BY670" s="57"/>
      <c r="BZ670" s="57"/>
      <c r="CA670" s="57"/>
      <c r="CB670" s="57"/>
      <c r="CC670" s="57"/>
      <c r="CD670" s="57"/>
      <c r="CE670" s="57"/>
      <c r="CF670" s="57"/>
      <c r="CG670" s="57"/>
      <c r="CH670" s="57"/>
      <c r="CI670" s="57"/>
      <c r="CJ670" s="57"/>
      <c r="CK670" s="57"/>
      <c r="CL670" s="57"/>
      <c r="CM670" s="57"/>
      <c r="CN670" s="57"/>
      <c r="CO670" s="57"/>
      <c r="CP670" s="57"/>
      <c r="CQ670" s="57"/>
      <c r="CR670" s="57"/>
      <c r="CS670" s="57"/>
      <c r="CT670" s="57"/>
      <c r="CU670" s="57"/>
      <c r="CV670" s="57"/>
      <c r="CW670" s="57"/>
      <c r="CX670" s="57"/>
      <c r="CY670" s="57"/>
      <c r="CZ670" s="57"/>
      <c r="DA670" s="57"/>
      <c r="DB670" s="57"/>
      <c r="DC670" s="57"/>
      <c r="DD670" s="57"/>
      <c r="DE670" s="57"/>
      <c r="DF670" s="57"/>
      <c r="DG670" s="57"/>
      <c r="DH670" s="57"/>
      <c r="DI670" s="57"/>
      <c r="DJ670" s="57"/>
      <c r="DK670" s="57"/>
      <c r="DL670" s="57"/>
      <c r="DM670" s="57"/>
      <c r="DN670" s="57"/>
      <c r="DO670" s="57"/>
      <c r="DP670" s="57"/>
      <c r="DQ670" s="57"/>
      <c r="DR670" s="57"/>
      <c r="DS670" s="57"/>
      <c r="DT670" s="57"/>
      <c r="DU670" s="57"/>
      <c r="DV670" s="101"/>
      <c r="DW670" s="57"/>
      <c r="DX670" s="57"/>
      <c r="DY670" s="57"/>
      <c r="DZ670" s="57"/>
      <c r="EA670" s="57"/>
      <c r="EB670" s="57"/>
      <c r="EC670" s="57"/>
      <c r="ED670" s="57"/>
      <c r="EE670" s="57"/>
      <c r="EF670" s="57"/>
      <c r="EG670" s="57"/>
      <c r="EH670" s="57"/>
      <c r="EI670" s="57"/>
      <c r="EJ670" s="57"/>
      <c r="EK670" s="57"/>
      <c r="EL670" s="57"/>
      <c r="EM670" s="57"/>
      <c r="EN670" s="57"/>
      <c r="EO670" s="57"/>
      <c r="EP670" s="57"/>
      <c r="EQ670" s="101"/>
      <c r="ER670" s="557"/>
    </row>
    <row r="671" spans="1:148" ht="15" customHeight="1" x14ac:dyDescent="0.25">
      <c r="A671" s="625"/>
      <c r="B671" s="1343" t="str">
        <f t="shared" si="43"/>
        <v>Desk 40</v>
      </c>
      <c r="C671" s="1348" t="str">
        <f>IF(ISBLANK(TB!C226), "", TB!C226)</f>
        <v/>
      </c>
      <c r="D671" s="1348" t="str">
        <f>IF(ISBLANK(TB!D226), "", TB!D226)</f>
        <v/>
      </c>
      <c r="E671" s="1348" t="str">
        <f>IF(ISBLANK(TB!E226), "", TB!E226)</f>
        <v/>
      </c>
      <c r="F671" s="1348" t="str">
        <f>IF(ISBLANK(TB!F226), "", TB!F226)</f>
        <v/>
      </c>
      <c r="G671" s="57"/>
      <c r="H671" s="57"/>
      <c r="I671" s="57"/>
      <c r="J671" s="57"/>
      <c r="K671" s="57"/>
      <c r="L671" s="57"/>
      <c r="M671" s="57"/>
      <c r="N671" s="57"/>
      <c r="O671" s="57"/>
      <c r="P671" s="57"/>
      <c r="Q671" s="57"/>
      <c r="R671" s="57"/>
      <c r="S671" s="57"/>
      <c r="T671" s="57"/>
      <c r="U671" s="57"/>
      <c r="V671" s="57"/>
      <c r="W671" s="57"/>
      <c r="X671" s="57"/>
      <c r="Y671" s="57"/>
      <c r="Z671" s="57"/>
      <c r="AA671" s="57"/>
      <c r="AB671" s="57"/>
      <c r="AC671" s="57"/>
      <c r="AD671" s="57"/>
      <c r="AE671" s="57"/>
      <c r="AF671" s="57"/>
      <c r="AG671" s="57"/>
      <c r="AH671" s="57"/>
      <c r="AI671" s="57"/>
      <c r="AJ671" s="57"/>
      <c r="AK671" s="57"/>
      <c r="AL671" s="57"/>
      <c r="AM671" s="57"/>
      <c r="AN671" s="57"/>
      <c r="AO671" s="57"/>
      <c r="AP671" s="57"/>
      <c r="AQ671" s="57"/>
      <c r="AR671" s="57"/>
      <c r="AS671" s="57"/>
      <c r="AT671" s="57"/>
      <c r="AU671" s="57"/>
      <c r="AV671" s="57"/>
      <c r="AW671" s="57"/>
      <c r="AX671" s="57"/>
      <c r="AY671" s="57"/>
      <c r="AZ671" s="57"/>
      <c r="BA671" s="57"/>
      <c r="BB671" s="57"/>
      <c r="BC671" s="57"/>
      <c r="BD671" s="57"/>
      <c r="BE671" s="57"/>
      <c r="BF671" s="57"/>
      <c r="BG671" s="57"/>
      <c r="BH671" s="57"/>
      <c r="BI671" s="57"/>
      <c r="BJ671" s="57"/>
      <c r="BK671" s="57"/>
      <c r="BL671" s="57"/>
      <c r="BM671" s="57"/>
      <c r="BN671" s="57"/>
      <c r="BO671" s="57"/>
      <c r="BP671" s="57"/>
      <c r="BQ671" s="57"/>
      <c r="BR671" s="57"/>
      <c r="BS671" s="57"/>
      <c r="BT671" s="57"/>
      <c r="BU671" s="57"/>
      <c r="BV671" s="57"/>
      <c r="BW671" s="57"/>
      <c r="BX671" s="57"/>
      <c r="BY671" s="57"/>
      <c r="BZ671" s="57"/>
      <c r="CA671" s="57"/>
      <c r="CB671" s="57"/>
      <c r="CC671" s="57"/>
      <c r="CD671" s="57"/>
      <c r="CE671" s="57"/>
      <c r="CF671" s="57"/>
      <c r="CG671" s="57"/>
      <c r="CH671" s="57"/>
      <c r="CI671" s="57"/>
      <c r="CJ671" s="57"/>
      <c r="CK671" s="57"/>
      <c r="CL671" s="57"/>
      <c r="CM671" s="57"/>
      <c r="CN671" s="57"/>
      <c r="CO671" s="57"/>
      <c r="CP671" s="57"/>
      <c r="CQ671" s="57"/>
      <c r="CR671" s="57"/>
      <c r="CS671" s="57"/>
      <c r="CT671" s="57"/>
      <c r="CU671" s="57"/>
      <c r="CV671" s="57"/>
      <c r="CW671" s="57"/>
      <c r="CX671" s="57"/>
      <c r="CY671" s="57"/>
      <c r="CZ671" s="57"/>
      <c r="DA671" s="57"/>
      <c r="DB671" s="57"/>
      <c r="DC671" s="57"/>
      <c r="DD671" s="57"/>
      <c r="DE671" s="57"/>
      <c r="DF671" s="57"/>
      <c r="DG671" s="57"/>
      <c r="DH671" s="57"/>
      <c r="DI671" s="57"/>
      <c r="DJ671" s="57"/>
      <c r="DK671" s="57"/>
      <c r="DL671" s="57"/>
      <c r="DM671" s="57"/>
      <c r="DN671" s="57"/>
      <c r="DO671" s="57"/>
      <c r="DP671" s="57"/>
      <c r="DQ671" s="57"/>
      <c r="DR671" s="57"/>
      <c r="DS671" s="57"/>
      <c r="DT671" s="57"/>
      <c r="DU671" s="57"/>
      <c r="DV671" s="101"/>
      <c r="DW671" s="57"/>
      <c r="DX671" s="57"/>
      <c r="DY671" s="57"/>
      <c r="DZ671" s="57"/>
      <c r="EA671" s="57"/>
      <c r="EB671" s="57"/>
      <c r="EC671" s="57"/>
      <c r="ED671" s="57"/>
      <c r="EE671" s="57"/>
      <c r="EF671" s="57"/>
      <c r="EG671" s="57"/>
      <c r="EH671" s="57"/>
      <c r="EI671" s="57"/>
      <c r="EJ671" s="57"/>
      <c r="EK671" s="57"/>
      <c r="EL671" s="57"/>
      <c r="EM671" s="57"/>
      <c r="EN671" s="57"/>
      <c r="EO671" s="57"/>
      <c r="EP671" s="57"/>
      <c r="EQ671" s="101"/>
      <c r="ER671" s="557"/>
    </row>
    <row r="672" spans="1:148" ht="15" customHeight="1" x14ac:dyDescent="0.25">
      <c r="A672" s="625"/>
      <c r="B672" s="1343" t="str">
        <f t="shared" si="43"/>
        <v>Desk 41</v>
      </c>
      <c r="C672" s="1348" t="str">
        <f>IF(ISBLANK(TB!C227), "", TB!C227)</f>
        <v/>
      </c>
      <c r="D672" s="1348" t="str">
        <f>IF(ISBLANK(TB!D227), "", TB!D227)</f>
        <v/>
      </c>
      <c r="E672" s="1348" t="str">
        <f>IF(ISBLANK(TB!E227), "", TB!E227)</f>
        <v/>
      </c>
      <c r="F672" s="1348" t="str">
        <f>IF(ISBLANK(TB!F227), "", TB!F227)</f>
        <v/>
      </c>
      <c r="G672" s="57"/>
      <c r="H672" s="57"/>
      <c r="I672" s="57"/>
      <c r="J672" s="57"/>
      <c r="K672" s="57"/>
      <c r="L672" s="57"/>
      <c r="M672" s="57"/>
      <c r="N672" s="57"/>
      <c r="O672" s="57"/>
      <c r="P672" s="57"/>
      <c r="Q672" s="57"/>
      <c r="R672" s="57"/>
      <c r="S672" s="57"/>
      <c r="T672" s="57"/>
      <c r="U672" s="57"/>
      <c r="V672" s="57"/>
      <c r="W672" s="57"/>
      <c r="X672" s="57"/>
      <c r="Y672" s="57"/>
      <c r="Z672" s="57"/>
      <c r="AA672" s="57"/>
      <c r="AB672" s="57"/>
      <c r="AC672" s="57"/>
      <c r="AD672" s="57"/>
      <c r="AE672" s="57"/>
      <c r="AF672" s="57"/>
      <c r="AG672" s="57"/>
      <c r="AH672" s="57"/>
      <c r="AI672" s="57"/>
      <c r="AJ672" s="57"/>
      <c r="AK672" s="57"/>
      <c r="AL672" s="57"/>
      <c r="AM672" s="57"/>
      <c r="AN672" s="57"/>
      <c r="AO672" s="57"/>
      <c r="AP672" s="57"/>
      <c r="AQ672" s="57"/>
      <c r="AR672" s="57"/>
      <c r="AS672" s="57"/>
      <c r="AT672" s="57"/>
      <c r="AU672" s="57"/>
      <c r="AV672" s="57"/>
      <c r="AW672" s="57"/>
      <c r="AX672" s="57"/>
      <c r="AY672" s="57"/>
      <c r="AZ672" s="57"/>
      <c r="BA672" s="57"/>
      <c r="BB672" s="57"/>
      <c r="BC672" s="57"/>
      <c r="BD672" s="57"/>
      <c r="BE672" s="57"/>
      <c r="BF672" s="57"/>
      <c r="BG672" s="57"/>
      <c r="BH672" s="57"/>
      <c r="BI672" s="57"/>
      <c r="BJ672" s="57"/>
      <c r="BK672" s="57"/>
      <c r="BL672" s="57"/>
      <c r="BM672" s="57"/>
      <c r="BN672" s="57"/>
      <c r="BO672" s="57"/>
      <c r="BP672" s="57"/>
      <c r="BQ672" s="57"/>
      <c r="BR672" s="57"/>
      <c r="BS672" s="57"/>
      <c r="BT672" s="57"/>
      <c r="BU672" s="57"/>
      <c r="BV672" s="57"/>
      <c r="BW672" s="57"/>
      <c r="BX672" s="57"/>
      <c r="BY672" s="57"/>
      <c r="BZ672" s="57"/>
      <c r="CA672" s="57"/>
      <c r="CB672" s="57"/>
      <c r="CC672" s="57"/>
      <c r="CD672" s="57"/>
      <c r="CE672" s="57"/>
      <c r="CF672" s="57"/>
      <c r="CG672" s="57"/>
      <c r="CH672" s="57"/>
      <c r="CI672" s="57"/>
      <c r="CJ672" s="57"/>
      <c r="CK672" s="57"/>
      <c r="CL672" s="57"/>
      <c r="CM672" s="57"/>
      <c r="CN672" s="57"/>
      <c r="CO672" s="57"/>
      <c r="CP672" s="57"/>
      <c r="CQ672" s="57"/>
      <c r="CR672" s="57"/>
      <c r="CS672" s="57"/>
      <c r="CT672" s="57"/>
      <c r="CU672" s="57"/>
      <c r="CV672" s="57"/>
      <c r="CW672" s="57"/>
      <c r="CX672" s="57"/>
      <c r="CY672" s="57"/>
      <c r="CZ672" s="57"/>
      <c r="DA672" s="57"/>
      <c r="DB672" s="57"/>
      <c r="DC672" s="57"/>
      <c r="DD672" s="57"/>
      <c r="DE672" s="57"/>
      <c r="DF672" s="57"/>
      <c r="DG672" s="57"/>
      <c r="DH672" s="57"/>
      <c r="DI672" s="57"/>
      <c r="DJ672" s="57"/>
      <c r="DK672" s="57"/>
      <c r="DL672" s="57"/>
      <c r="DM672" s="57"/>
      <c r="DN672" s="57"/>
      <c r="DO672" s="57"/>
      <c r="DP672" s="57"/>
      <c r="DQ672" s="57"/>
      <c r="DR672" s="57"/>
      <c r="DS672" s="57"/>
      <c r="DT672" s="57"/>
      <c r="DU672" s="57"/>
      <c r="DV672" s="101"/>
      <c r="DW672" s="57"/>
      <c r="DX672" s="57"/>
      <c r="DY672" s="57"/>
      <c r="DZ672" s="57"/>
      <c r="EA672" s="57"/>
      <c r="EB672" s="57"/>
      <c r="EC672" s="57"/>
      <c r="ED672" s="57"/>
      <c r="EE672" s="57"/>
      <c r="EF672" s="57"/>
      <c r="EG672" s="57"/>
      <c r="EH672" s="57"/>
      <c r="EI672" s="57"/>
      <c r="EJ672" s="57"/>
      <c r="EK672" s="57"/>
      <c r="EL672" s="57"/>
      <c r="EM672" s="57"/>
      <c r="EN672" s="57"/>
      <c r="EO672" s="57"/>
      <c r="EP672" s="57"/>
      <c r="EQ672" s="101"/>
      <c r="ER672" s="557"/>
    </row>
    <row r="673" spans="1:148" ht="15" customHeight="1" x14ac:dyDescent="0.25">
      <c r="A673" s="625"/>
      <c r="B673" s="1343" t="str">
        <f t="shared" si="43"/>
        <v>Desk 42</v>
      </c>
      <c r="C673" s="1348" t="str">
        <f>IF(ISBLANK(TB!C228), "", TB!C228)</f>
        <v/>
      </c>
      <c r="D673" s="1348" t="str">
        <f>IF(ISBLANK(TB!D228), "", TB!D228)</f>
        <v/>
      </c>
      <c r="E673" s="1348" t="str">
        <f>IF(ISBLANK(TB!E228), "", TB!E228)</f>
        <v/>
      </c>
      <c r="F673" s="1348" t="str">
        <f>IF(ISBLANK(TB!F228), "", TB!F228)</f>
        <v/>
      </c>
      <c r="G673" s="57"/>
      <c r="H673" s="57"/>
      <c r="I673" s="57"/>
      <c r="J673" s="57"/>
      <c r="K673" s="57"/>
      <c r="L673" s="57"/>
      <c r="M673" s="57"/>
      <c r="N673" s="57"/>
      <c r="O673" s="57"/>
      <c r="P673" s="57"/>
      <c r="Q673" s="57"/>
      <c r="R673" s="57"/>
      <c r="S673" s="57"/>
      <c r="T673" s="57"/>
      <c r="U673" s="57"/>
      <c r="V673" s="57"/>
      <c r="W673" s="57"/>
      <c r="X673" s="57"/>
      <c r="Y673" s="57"/>
      <c r="Z673" s="57"/>
      <c r="AA673" s="57"/>
      <c r="AB673" s="57"/>
      <c r="AC673" s="57"/>
      <c r="AD673" s="57"/>
      <c r="AE673" s="57"/>
      <c r="AF673" s="57"/>
      <c r="AG673" s="57"/>
      <c r="AH673" s="57"/>
      <c r="AI673" s="57"/>
      <c r="AJ673" s="57"/>
      <c r="AK673" s="57"/>
      <c r="AL673" s="57"/>
      <c r="AM673" s="57"/>
      <c r="AN673" s="57"/>
      <c r="AO673" s="57"/>
      <c r="AP673" s="57"/>
      <c r="AQ673" s="57"/>
      <c r="AR673" s="57"/>
      <c r="AS673" s="57"/>
      <c r="AT673" s="57"/>
      <c r="AU673" s="57"/>
      <c r="AV673" s="57"/>
      <c r="AW673" s="57"/>
      <c r="AX673" s="57"/>
      <c r="AY673" s="57"/>
      <c r="AZ673" s="57"/>
      <c r="BA673" s="57"/>
      <c r="BB673" s="57"/>
      <c r="BC673" s="57"/>
      <c r="BD673" s="57"/>
      <c r="BE673" s="57"/>
      <c r="BF673" s="57"/>
      <c r="BG673" s="57"/>
      <c r="BH673" s="57"/>
      <c r="BI673" s="57"/>
      <c r="BJ673" s="57"/>
      <c r="BK673" s="57"/>
      <c r="BL673" s="57"/>
      <c r="BM673" s="57"/>
      <c r="BN673" s="57"/>
      <c r="BO673" s="57"/>
      <c r="BP673" s="57"/>
      <c r="BQ673" s="57"/>
      <c r="BR673" s="57"/>
      <c r="BS673" s="57"/>
      <c r="BT673" s="57"/>
      <c r="BU673" s="57"/>
      <c r="BV673" s="57"/>
      <c r="BW673" s="57"/>
      <c r="BX673" s="57"/>
      <c r="BY673" s="57"/>
      <c r="BZ673" s="57"/>
      <c r="CA673" s="57"/>
      <c r="CB673" s="57"/>
      <c r="CC673" s="57"/>
      <c r="CD673" s="57"/>
      <c r="CE673" s="57"/>
      <c r="CF673" s="57"/>
      <c r="CG673" s="57"/>
      <c r="CH673" s="57"/>
      <c r="CI673" s="57"/>
      <c r="CJ673" s="57"/>
      <c r="CK673" s="57"/>
      <c r="CL673" s="57"/>
      <c r="CM673" s="57"/>
      <c r="CN673" s="57"/>
      <c r="CO673" s="57"/>
      <c r="CP673" s="57"/>
      <c r="CQ673" s="57"/>
      <c r="CR673" s="57"/>
      <c r="CS673" s="57"/>
      <c r="CT673" s="57"/>
      <c r="CU673" s="57"/>
      <c r="CV673" s="57"/>
      <c r="CW673" s="57"/>
      <c r="CX673" s="57"/>
      <c r="CY673" s="57"/>
      <c r="CZ673" s="57"/>
      <c r="DA673" s="57"/>
      <c r="DB673" s="57"/>
      <c r="DC673" s="57"/>
      <c r="DD673" s="57"/>
      <c r="DE673" s="57"/>
      <c r="DF673" s="57"/>
      <c r="DG673" s="57"/>
      <c r="DH673" s="57"/>
      <c r="DI673" s="57"/>
      <c r="DJ673" s="57"/>
      <c r="DK673" s="57"/>
      <c r="DL673" s="57"/>
      <c r="DM673" s="57"/>
      <c r="DN673" s="57"/>
      <c r="DO673" s="57"/>
      <c r="DP673" s="57"/>
      <c r="DQ673" s="57"/>
      <c r="DR673" s="57"/>
      <c r="DS673" s="57"/>
      <c r="DT673" s="57"/>
      <c r="DU673" s="57"/>
      <c r="DV673" s="101"/>
      <c r="DW673" s="57"/>
      <c r="DX673" s="57"/>
      <c r="DY673" s="57"/>
      <c r="DZ673" s="57"/>
      <c r="EA673" s="57"/>
      <c r="EB673" s="57"/>
      <c r="EC673" s="57"/>
      <c r="ED673" s="57"/>
      <c r="EE673" s="57"/>
      <c r="EF673" s="57"/>
      <c r="EG673" s="57"/>
      <c r="EH673" s="57"/>
      <c r="EI673" s="57"/>
      <c r="EJ673" s="57"/>
      <c r="EK673" s="57"/>
      <c r="EL673" s="57"/>
      <c r="EM673" s="57"/>
      <c r="EN673" s="57"/>
      <c r="EO673" s="57"/>
      <c r="EP673" s="57"/>
      <c r="EQ673" s="101"/>
      <c r="ER673" s="557"/>
    </row>
    <row r="674" spans="1:148" ht="15" customHeight="1" x14ac:dyDescent="0.25">
      <c r="A674" s="625"/>
      <c r="B674" s="1343" t="str">
        <f t="shared" si="43"/>
        <v>Desk 43</v>
      </c>
      <c r="C674" s="1348" t="str">
        <f>IF(ISBLANK(TB!C229), "", TB!C229)</f>
        <v/>
      </c>
      <c r="D674" s="1348" t="str">
        <f>IF(ISBLANK(TB!D229), "", TB!D229)</f>
        <v/>
      </c>
      <c r="E674" s="1348" t="str">
        <f>IF(ISBLANK(TB!E229), "", TB!E229)</f>
        <v/>
      </c>
      <c r="F674" s="1348" t="str">
        <f>IF(ISBLANK(TB!F229), "", TB!F229)</f>
        <v/>
      </c>
      <c r="G674" s="57"/>
      <c r="H674" s="57"/>
      <c r="I674" s="57"/>
      <c r="J674" s="57"/>
      <c r="K674" s="57"/>
      <c r="L674" s="57"/>
      <c r="M674" s="57"/>
      <c r="N674" s="57"/>
      <c r="O674" s="57"/>
      <c r="P674" s="57"/>
      <c r="Q674" s="57"/>
      <c r="R674" s="57"/>
      <c r="S674" s="57"/>
      <c r="T674" s="57"/>
      <c r="U674" s="57"/>
      <c r="V674" s="57"/>
      <c r="W674" s="57"/>
      <c r="X674" s="57"/>
      <c r="Y674" s="57"/>
      <c r="Z674" s="57"/>
      <c r="AA674" s="57"/>
      <c r="AB674" s="57"/>
      <c r="AC674" s="57"/>
      <c r="AD674" s="57"/>
      <c r="AE674" s="57"/>
      <c r="AF674" s="57"/>
      <c r="AG674" s="57"/>
      <c r="AH674" s="57"/>
      <c r="AI674" s="57"/>
      <c r="AJ674" s="57"/>
      <c r="AK674" s="57"/>
      <c r="AL674" s="57"/>
      <c r="AM674" s="57"/>
      <c r="AN674" s="57"/>
      <c r="AO674" s="57"/>
      <c r="AP674" s="57"/>
      <c r="AQ674" s="57"/>
      <c r="AR674" s="57"/>
      <c r="AS674" s="57"/>
      <c r="AT674" s="57"/>
      <c r="AU674" s="57"/>
      <c r="AV674" s="57"/>
      <c r="AW674" s="57"/>
      <c r="AX674" s="57"/>
      <c r="AY674" s="57"/>
      <c r="AZ674" s="57"/>
      <c r="BA674" s="57"/>
      <c r="BB674" s="57"/>
      <c r="BC674" s="57"/>
      <c r="BD674" s="57"/>
      <c r="BE674" s="57"/>
      <c r="BF674" s="57"/>
      <c r="BG674" s="57"/>
      <c r="BH674" s="57"/>
      <c r="BI674" s="57"/>
      <c r="BJ674" s="57"/>
      <c r="BK674" s="57"/>
      <c r="BL674" s="57"/>
      <c r="BM674" s="57"/>
      <c r="BN674" s="57"/>
      <c r="BO674" s="57"/>
      <c r="BP674" s="57"/>
      <c r="BQ674" s="57"/>
      <c r="BR674" s="57"/>
      <c r="BS674" s="57"/>
      <c r="BT674" s="57"/>
      <c r="BU674" s="57"/>
      <c r="BV674" s="57"/>
      <c r="BW674" s="57"/>
      <c r="BX674" s="57"/>
      <c r="BY674" s="57"/>
      <c r="BZ674" s="57"/>
      <c r="CA674" s="57"/>
      <c r="CB674" s="57"/>
      <c r="CC674" s="57"/>
      <c r="CD674" s="57"/>
      <c r="CE674" s="57"/>
      <c r="CF674" s="57"/>
      <c r="CG674" s="57"/>
      <c r="CH674" s="57"/>
      <c r="CI674" s="57"/>
      <c r="CJ674" s="57"/>
      <c r="CK674" s="57"/>
      <c r="CL674" s="57"/>
      <c r="CM674" s="57"/>
      <c r="CN674" s="57"/>
      <c r="CO674" s="57"/>
      <c r="CP674" s="57"/>
      <c r="CQ674" s="57"/>
      <c r="CR674" s="57"/>
      <c r="CS674" s="57"/>
      <c r="CT674" s="57"/>
      <c r="CU674" s="57"/>
      <c r="CV674" s="57"/>
      <c r="CW674" s="57"/>
      <c r="CX674" s="57"/>
      <c r="CY674" s="57"/>
      <c r="CZ674" s="57"/>
      <c r="DA674" s="57"/>
      <c r="DB674" s="57"/>
      <c r="DC674" s="57"/>
      <c r="DD674" s="57"/>
      <c r="DE674" s="57"/>
      <c r="DF674" s="57"/>
      <c r="DG674" s="57"/>
      <c r="DH674" s="57"/>
      <c r="DI674" s="57"/>
      <c r="DJ674" s="57"/>
      <c r="DK674" s="57"/>
      <c r="DL674" s="57"/>
      <c r="DM674" s="57"/>
      <c r="DN674" s="57"/>
      <c r="DO674" s="57"/>
      <c r="DP674" s="57"/>
      <c r="DQ674" s="57"/>
      <c r="DR674" s="57"/>
      <c r="DS674" s="57"/>
      <c r="DT674" s="57"/>
      <c r="DU674" s="57"/>
      <c r="DV674" s="101"/>
      <c r="DW674" s="57"/>
      <c r="DX674" s="57"/>
      <c r="DY674" s="57"/>
      <c r="DZ674" s="57"/>
      <c r="EA674" s="57"/>
      <c r="EB674" s="57"/>
      <c r="EC674" s="57"/>
      <c r="ED674" s="57"/>
      <c r="EE674" s="57"/>
      <c r="EF674" s="57"/>
      <c r="EG674" s="57"/>
      <c r="EH674" s="57"/>
      <c r="EI674" s="57"/>
      <c r="EJ674" s="57"/>
      <c r="EK674" s="57"/>
      <c r="EL674" s="57"/>
      <c r="EM674" s="57"/>
      <c r="EN674" s="57"/>
      <c r="EO674" s="57"/>
      <c r="EP674" s="57"/>
      <c r="EQ674" s="101"/>
      <c r="ER674" s="557"/>
    </row>
    <row r="675" spans="1:148" ht="15" customHeight="1" x14ac:dyDescent="0.25">
      <c r="A675" s="625"/>
      <c r="B675" s="1343" t="str">
        <f t="shared" si="43"/>
        <v>Desk 44</v>
      </c>
      <c r="C675" s="1348" t="str">
        <f>IF(ISBLANK(TB!C230), "", TB!C230)</f>
        <v/>
      </c>
      <c r="D675" s="1348" t="str">
        <f>IF(ISBLANK(TB!D230), "", TB!D230)</f>
        <v/>
      </c>
      <c r="E675" s="1348" t="str">
        <f>IF(ISBLANK(TB!E230), "", TB!E230)</f>
        <v/>
      </c>
      <c r="F675" s="1348" t="str">
        <f>IF(ISBLANK(TB!F230), "", TB!F230)</f>
        <v/>
      </c>
      <c r="G675" s="57"/>
      <c r="H675" s="57"/>
      <c r="I675" s="57"/>
      <c r="J675" s="57"/>
      <c r="K675" s="57"/>
      <c r="L675" s="57"/>
      <c r="M675" s="57"/>
      <c r="N675" s="57"/>
      <c r="O675" s="57"/>
      <c r="P675" s="57"/>
      <c r="Q675" s="57"/>
      <c r="R675" s="57"/>
      <c r="S675" s="57"/>
      <c r="T675" s="57"/>
      <c r="U675" s="57"/>
      <c r="V675" s="57"/>
      <c r="W675" s="57"/>
      <c r="X675" s="57"/>
      <c r="Y675" s="57"/>
      <c r="Z675" s="57"/>
      <c r="AA675" s="57"/>
      <c r="AB675" s="57"/>
      <c r="AC675" s="57"/>
      <c r="AD675" s="57"/>
      <c r="AE675" s="57"/>
      <c r="AF675" s="57"/>
      <c r="AG675" s="57"/>
      <c r="AH675" s="57"/>
      <c r="AI675" s="57"/>
      <c r="AJ675" s="57"/>
      <c r="AK675" s="57"/>
      <c r="AL675" s="57"/>
      <c r="AM675" s="57"/>
      <c r="AN675" s="57"/>
      <c r="AO675" s="57"/>
      <c r="AP675" s="57"/>
      <c r="AQ675" s="57"/>
      <c r="AR675" s="57"/>
      <c r="AS675" s="57"/>
      <c r="AT675" s="57"/>
      <c r="AU675" s="57"/>
      <c r="AV675" s="57"/>
      <c r="AW675" s="57"/>
      <c r="AX675" s="57"/>
      <c r="AY675" s="57"/>
      <c r="AZ675" s="57"/>
      <c r="BA675" s="57"/>
      <c r="BB675" s="57"/>
      <c r="BC675" s="57"/>
      <c r="BD675" s="57"/>
      <c r="BE675" s="57"/>
      <c r="BF675" s="57"/>
      <c r="BG675" s="57"/>
      <c r="BH675" s="57"/>
      <c r="BI675" s="57"/>
      <c r="BJ675" s="57"/>
      <c r="BK675" s="57"/>
      <c r="BL675" s="57"/>
      <c r="BM675" s="57"/>
      <c r="BN675" s="57"/>
      <c r="BO675" s="57"/>
      <c r="BP675" s="57"/>
      <c r="BQ675" s="57"/>
      <c r="BR675" s="57"/>
      <c r="BS675" s="57"/>
      <c r="BT675" s="57"/>
      <c r="BU675" s="57"/>
      <c r="BV675" s="57"/>
      <c r="BW675" s="57"/>
      <c r="BX675" s="57"/>
      <c r="BY675" s="57"/>
      <c r="BZ675" s="57"/>
      <c r="CA675" s="57"/>
      <c r="CB675" s="57"/>
      <c r="CC675" s="57"/>
      <c r="CD675" s="57"/>
      <c r="CE675" s="57"/>
      <c r="CF675" s="57"/>
      <c r="CG675" s="57"/>
      <c r="CH675" s="57"/>
      <c r="CI675" s="57"/>
      <c r="CJ675" s="57"/>
      <c r="CK675" s="57"/>
      <c r="CL675" s="57"/>
      <c r="CM675" s="57"/>
      <c r="CN675" s="57"/>
      <c r="CO675" s="57"/>
      <c r="CP675" s="57"/>
      <c r="CQ675" s="57"/>
      <c r="CR675" s="57"/>
      <c r="CS675" s="57"/>
      <c r="CT675" s="57"/>
      <c r="CU675" s="57"/>
      <c r="CV675" s="57"/>
      <c r="CW675" s="57"/>
      <c r="CX675" s="57"/>
      <c r="CY675" s="57"/>
      <c r="CZ675" s="57"/>
      <c r="DA675" s="57"/>
      <c r="DB675" s="57"/>
      <c r="DC675" s="57"/>
      <c r="DD675" s="57"/>
      <c r="DE675" s="57"/>
      <c r="DF675" s="57"/>
      <c r="DG675" s="57"/>
      <c r="DH675" s="57"/>
      <c r="DI675" s="57"/>
      <c r="DJ675" s="57"/>
      <c r="DK675" s="57"/>
      <c r="DL675" s="57"/>
      <c r="DM675" s="57"/>
      <c r="DN675" s="57"/>
      <c r="DO675" s="57"/>
      <c r="DP675" s="57"/>
      <c r="DQ675" s="57"/>
      <c r="DR675" s="57"/>
      <c r="DS675" s="57"/>
      <c r="DT675" s="57"/>
      <c r="DU675" s="57"/>
      <c r="DV675" s="101"/>
      <c r="DW675" s="57"/>
      <c r="DX675" s="57"/>
      <c r="DY675" s="57"/>
      <c r="DZ675" s="57"/>
      <c r="EA675" s="57"/>
      <c r="EB675" s="57"/>
      <c r="EC675" s="57"/>
      <c r="ED675" s="57"/>
      <c r="EE675" s="57"/>
      <c r="EF675" s="57"/>
      <c r="EG675" s="57"/>
      <c r="EH675" s="57"/>
      <c r="EI675" s="57"/>
      <c r="EJ675" s="57"/>
      <c r="EK675" s="57"/>
      <c r="EL675" s="57"/>
      <c r="EM675" s="57"/>
      <c r="EN675" s="57"/>
      <c r="EO675" s="57"/>
      <c r="EP675" s="57"/>
      <c r="EQ675" s="101"/>
      <c r="ER675" s="557"/>
    </row>
    <row r="676" spans="1:148" ht="15" customHeight="1" x14ac:dyDescent="0.25">
      <c r="A676" s="625"/>
      <c r="B676" s="1343" t="str">
        <f t="shared" si="43"/>
        <v>Desk 45</v>
      </c>
      <c r="C676" s="1348" t="str">
        <f>IF(ISBLANK(TB!C231), "", TB!C231)</f>
        <v/>
      </c>
      <c r="D676" s="1348" t="str">
        <f>IF(ISBLANK(TB!D231), "", TB!D231)</f>
        <v/>
      </c>
      <c r="E676" s="1348" t="str">
        <f>IF(ISBLANK(TB!E231), "", TB!E231)</f>
        <v/>
      </c>
      <c r="F676" s="1348" t="str">
        <f>IF(ISBLANK(TB!F231), "", TB!F231)</f>
        <v/>
      </c>
      <c r="G676" s="57"/>
      <c r="H676" s="57"/>
      <c r="I676" s="57"/>
      <c r="J676" s="57"/>
      <c r="K676" s="57"/>
      <c r="L676" s="57"/>
      <c r="M676" s="57"/>
      <c r="N676" s="57"/>
      <c r="O676" s="57"/>
      <c r="P676" s="57"/>
      <c r="Q676" s="57"/>
      <c r="R676" s="57"/>
      <c r="S676" s="57"/>
      <c r="T676" s="57"/>
      <c r="U676" s="57"/>
      <c r="V676" s="57"/>
      <c r="W676" s="57"/>
      <c r="X676" s="57"/>
      <c r="Y676" s="57"/>
      <c r="Z676" s="57"/>
      <c r="AA676" s="57"/>
      <c r="AB676" s="57"/>
      <c r="AC676" s="57"/>
      <c r="AD676" s="57"/>
      <c r="AE676" s="57"/>
      <c r="AF676" s="57"/>
      <c r="AG676" s="57"/>
      <c r="AH676" s="57"/>
      <c r="AI676" s="57"/>
      <c r="AJ676" s="57"/>
      <c r="AK676" s="57"/>
      <c r="AL676" s="57"/>
      <c r="AM676" s="57"/>
      <c r="AN676" s="57"/>
      <c r="AO676" s="57"/>
      <c r="AP676" s="57"/>
      <c r="AQ676" s="57"/>
      <c r="AR676" s="57"/>
      <c r="AS676" s="57"/>
      <c r="AT676" s="57"/>
      <c r="AU676" s="57"/>
      <c r="AV676" s="57"/>
      <c r="AW676" s="57"/>
      <c r="AX676" s="57"/>
      <c r="AY676" s="57"/>
      <c r="AZ676" s="57"/>
      <c r="BA676" s="57"/>
      <c r="BB676" s="57"/>
      <c r="BC676" s="57"/>
      <c r="BD676" s="57"/>
      <c r="BE676" s="57"/>
      <c r="BF676" s="57"/>
      <c r="BG676" s="57"/>
      <c r="BH676" s="57"/>
      <c r="BI676" s="57"/>
      <c r="BJ676" s="57"/>
      <c r="BK676" s="57"/>
      <c r="BL676" s="57"/>
      <c r="BM676" s="57"/>
      <c r="BN676" s="57"/>
      <c r="BO676" s="57"/>
      <c r="BP676" s="57"/>
      <c r="BQ676" s="57"/>
      <c r="BR676" s="57"/>
      <c r="BS676" s="57"/>
      <c r="BT676" s="57"/>
      <c r="BU676" s="57"/>
      <c r="BV676" s="57"/>
      <c r="BW676" s="57"/>
      <c r="BX676" s="57"/>
      <c r="BY676" s="57"/>
      <c r="BZ676" s="57"/>
      <c r="CA676" s="57"/>
      <c r="CB676" s="57"/>
      <c r="CC676" s="57"/>
      <c r="CD676" s="57"/>
      <c r="CE676" s="57"/>
      <c r="CF676" s="57"/>
      <c r="CG676" s="57"/>
      <c r="CH676" s="57"/>
      <c r="CI676" s="57"/>
      <c r="CJ676" s="57"/>
      <c r="CK676" s="57"/>
      <c r="CL676" s="57"/>
      <c r="CM676" s="57"/>
      <c r="CN676" s="57"/>
      <c r="CO676" s="57"/>
      <c r="CP676" s="57"/>
      <c r="CQ676" s="57"/>
      <c r="CR676" s="57"/>
      <c r="CS676" s="57"/>
      <c r="CT676" s="57"/>
      <c r="CU676" s="57"/>
      <c r="CV676" s="57"/>
      <c r="CW676" s="57"/>
      <c r="CX676" s="57"/>
      <c r="CY676" s="57"/>
      <c r="CZ676" s="57"/>
      <c r="DA676" s="57"/>
      <c r="DB676" s="57"/>
      <c r="DC676" s="57"/>
      <c r="DD676" s="57"/>
      <c r="DE676" s="57"/>
      <c r="DF676" s="57"/>
      <c r="DG676" s="57"/>
      <c r="DH676" s="57"/>
      <c r="DI676" s="57"/>
      <c r="DJ676" s="57"/>
      <c r="DK676" s="57"/>
      <c r="DL676" s="57"/>
      <c r="DM676" s="57"/>
      <c r="DN676" s="57"/>
      <c r="DO676" s="57"/>
      <c r="DP676" s="57"/>
      <c r="DQ676" s="57"/>
      <c r="DR676" s="57"/>
      <c r="DS676" s="57"/>
      <c r="DT676" s="57"/>
      <c r="DU676" s="57"/>
      <c r="DV676" s="101"/>
      <c r="DW676" s="57"/>
      <c r="DX676" s="57"/>
      <c r="DY676" s="57"/>
      <c r="DZ676" s="57"/>
      <c r="EA676" s="57"/>
      <c r="EB676" s="57"/>
      <c r="EC676" s="57"/>
      <c r="ED676" s="57"/>
      <c r="EE676" s="57"/>
      <c r="EF676" s="57"/>
      <c r="EG676" s="57"/>
      <c r="EH676" s="57"/>
      <c r="EI676" s="57"/>
      <c r="EJ676" s="57"/>
      <c r="EK676" s="57"/>
      <c r="EL676" s="57"/>
      <c r="EM676" s="57"/>
      <c r="EN676" s="57"/>
      <c r="EO676" s="57"/>
      <c r="EP676" s="57"/>
      <c r="EQ676" s="101"/>
      <c r="ER676" s="557"/>
    </row>
    <row r="677" spans="1:148" ht="15" customHeight="1" x14ac:dyDescent="0.25">
      <c r="A677" s="625"/>
      <c r="B677" s="1343" t="str">
        <f t="shared" si="43"/>
        <v>Desk 46</v>
      </c>
      <c r="C677" s="1348" t="str">
        <f>IF(ISBLANK(TB!C232), "", TB!C232)</f>
        <v/>
      </c>
      <c r="D677" s="1348" t="str">
        <f>IF(ISBLANK(TB!D232), "", TB!D232)</f>
        <v/>
      </c>
      <c r="E677" s="1348" t="str">
        <f>IF(ISBLANK(TB!E232), "", TB!E232)</f>
        <v/>
      </c>
      <c r="F677" s="1348" t="str">
        <f>IF(ISBLANK(TB!F232), "", TB!F232)</f>
        <v/>
      </c>
      <c r="G677" s="57"/>
      <c r="H677" s="57"/>
      <c r="I677" s="57"/>
      <c r="J677" s="57"/>
      <c r="K677" s="57"/>
      <c r="L677" s="57"/>
      <c r="M677" s="57"/>
      <c r="N677" s="57"/>
      <c r="O677" s="57"/>
      <c r="P677" s="57"/>
      <c r="Q677" s="57"/>
      <c r="R677" s="57"/>
      <c r="S677" s="57"/>
      <c r="T677" s="57"/>
      <c r="U677" s="57"/>
      <c r="V677" s="57"/>
      <c r="W677" s="57"/>
      <c r="X677" s="57"/>
      <c r="Y677" s="57"/>
      <c r="Z677" s="57"/>
      <c r="AA677" s="57"/>
      <c r="AB677" s="57"/>
      <c r="AC677" s="57"/>
      <c r="AD677" s="57"/>
      <c r="AE677" s="57"/>
      <c r="AF677" s="57"/>
      <c r="AG677" s="57"/>
      <c r="AH677" s="57"/>
      <c r="AI677" s="57"/>
      <c r="AJ677" s="57"/>
      <c r="AK677" s="57"/>
      <c r="AL677" s="57"/>
      <c r="AM677" s="57"/>
      <c r="AN677" s="57"/>
      <c r="AO677" s="57"/>
      <c r="AP677" s="57"/>
      <c r="AQ677" s="57"/>
      <c r="AR677" s="57"/>
      <c r="AS677" s="57"/>
      <c r="AT677" s="57"/>
      <c r="AU677" s="57"/>
      <c r="AV677" s="57"/>
      <c r="AW677" s="57"/>
      <c r="AX677" s="57"/>
      <c r="AY677" s="57"/>
      <c r="AZ677" s="57"/>
      <c r="BA677" s="57"/>
      <c r="BB677" s="57"/>
      <c r="BC677" s="57"/>
      <c r="BD677" s="57"/>
      <c r="BE677" s="57"/>
      <c r="BF677" s="57"/>
      <c r="BG677" s="57"/>
      <c r="BH677" s="57"/>
      <c r="BI677" s="57"/>
      <c r="BJ677" s="57"/>
      <c r="BK677" s="57"/>
      <c r="BL677" s="57"/>
      <c r="BM677" s="57"/>
      <c r="BN677" s="57"/>
      <c r="BO677" s="57"/>
      <c r="BP677" s="57"/>
      <c r="BQ677" s="57"/>
      <c r="BR677" s="57"/>
      <c r="BS677" s="57"/>
      <c r="BT677" s="57"/>
      <c r="BU677" s="57"/>
      <c r="BV677" s="57"/>
      <c r="BW677" s="57"/>
      <c r="BX677" s="57"/>
      <c r="BY677" s="57"/>
      <c r="BZ677" s="57"/>
      <c r="CA677" s="57"/>
      <c r="CB677" s="57"/>
      <c r="CC677" s="57"/>
      <c r="CD677" s="57"/>
      <c r="CE677" s="57"/>
      <c r="CF677" s="57"/>
      <c r="CG677" s="57"/>
      <c r="CH677" s="57"/>
      <c r="CI677" s="57"/>
      <c r="CJ677" s="57"/>
      <c r="CK677" s="57"/>
      <c r="CL677" s="57"/>
      <c r="CM677" s="57"/>
      <c r="CN677" s="57"/>
      <c r="CO677" s="57"/>
      <c r="CP677" s="57"/>
      <c r="CQ677" s="57"/>
      <c r="CR677" s="57"/>
      <c r="CS677" s="57"/>
      <c r="CT677" s="57"/>
      <c r="CU677" s="57"/>
      <c r="CV677" s="57"/>
      <c r="CW677" s="57"/>
      <c r="CX677" s="57"/>
      <c r="CY677" s="57"/>
      <c r="CZ677" s="57"/>
      <c r="DA677" s="57"/>
      <c r="DB677" s="57"/>
      <c r="DC677" s="57"/>
      <c r="DD677" s="57"/>
      <c r="DE677" s="57"/>
      <c r="DF677" s="57"/>
      <c r="DG677" s="57"/>
      <c r="DH677" s="57"/>
      <c r="DI677" s="57"/>
      <c r="DJ677" s="57"/>
      <c r="DK677" s="57"/>
      <c r="DL677" s="57"/>
      <c r="DM677" s="57"/>
      <c r="DN677" s="57"/>
      <c r="DO677" s="57"/>
      <c r="DP677" s="57"/>
      <c r="DQ677" s="57"/>
      <c r="DR677" s="57"/>
      <c r="DS677" s="57"/>
      <c r="DT677" s="57"/>
      <c r="DU677" s="57"/>
      <c r="DV677" s="101"/>
      <c r="DW677" s="57"/>
      <c r="DX677" s="57"/>
      <c r="DY677" s="57"/>
      <c r="DZ677" s="57"/>
      <c r="EA677" s="57"/>
      <c r="EB677" s="57"/>
      <c r="EC677" s="57"/>
      <c r="ED677" s="57"/>
      <c r="EE677" s="57"/>
      <c r="EF677" s="57"/>
      <c r="EG677" s="57"/>
      <c r="EH677" s="57"/>
      <c r="EI677" s="57"/>
      <c r="EJ677" s="57"/>
      <c r="EK677" s="57"/>
      <c r="EL677" s="57"/>
      <c r="EM677" s="57"/>
      <c r="EN677" s="57"/>
      <c r="EO677" s="57"/>
      <c r="EP677" s="57"/>
      <c r="EQ677" s="101"/>
      <c r="ER677" s="557"/>
    </row>
    <row r="678" spans="1:148" ht="15" customHeight="1" x14ac:dyDescent="0.25">
      <c r="A678" s="625"/>
      <c r="B678" s="1343" t="str">
        <f t="shared" si="43"/>
        <v>Desk 47</v>
      </c>
      <c r="C678" s="1348" t="str">
        <f>IF(ISBLANK(TB!C233), "", TB!C233)</f>
        <v/>
      </c>
      <c r="D678" s="1348" t="str">
        <f>IF(ISBLANK(TB!D233), "", TB!D233)</f>
        <v/>
      </c>
      <c r="E678" s="1348" t="str">
        <f>IF(ISBLANK(TB!E233), "", TB!E233)</f>
        <v/>
      </c>
      <c r="F678" s="1348" t="str">
        <f>IF(ISBLANK(TB!F233), "", TB!F233)</f>
        <v/>
      </c>
      <c r="G678" s="57"/>
      <c r="H678" s="57"/>
      <c r="I678" s="57"/>
      <c r="J678" s="57"/>
      <c r="K678" s="57"/>
      <c r="L678" s="57"/>
      <c r="M678" s="57"/>
      <c r="N678" s="57"/>
      <c r="O678" s="57"/>
      <c r="P678" s="57"/>
      <c r="Q678" s="57"/>
      <c r="R678" s="57"/>
      <c r="S678" s="57"/>
      <c r="T678" s="57"/>
      <c r="U678" s="57"/>
      <c r="V678" s="57"/>
      <c r="W678" s="57"/>
      <c r="X678" s="57"/>
      <c r="Y678" s="57"/>
      <c r="Z678" s="57"/>
      <c r="AA678" s="57"/>
      <c r="AB678" s="57"/>
      <c r="AC678" s="57"/>
      <c r="AD678" s="57"/>
      <c r="AE678" s="57"/>
      <c r="AF678" s="57"/>
      <c r="AG678" s="57"/>
      <c r="AH678" s="57"/>
      <c r="AI678" s="57"/>
      <c r="AJ678" s="57"/>
      <c r="AK678" s="57"/>
      <c r="AL678" s="57"/>
      <c r="AM678" s="57"/>
      <c r="AN678" s="57"/>
      <c r="AO678" s="57"/>
      <c r="AP678" s="57"/>
      <c r="AQ678" s="57"/>
      <c r="AR678" s="57"/>
      <c r="AS678" s="57"/>
      <c r="AT678" s="57"/>
      <c r="AU678" s="57"/>
      <c r="AV678" s="57"/>
      <c r="AW678" s="57"/>
      <c r="AX678" s="57"/>
      <c r="AY678" s="57"/>
      <c r="AZ678" s="57"/>
      <c r="BA678" s="57"/>
      <c r="BB678" s="57"/>
      <c r="BC678" s="57"/>
      <c r="BD678" s="57"/>
      <c r="BE678" s="57"/>
      <c r="BF678" s="57"/>
      <c r="BG678" s="57"/>
      <c r="BH678" s="57"/>
      <c r="BI678" s="57"/>
      <c r="BJ678" s="57"/>
      <c r="BK678" s="57"/>
      <c r="BL678" s="57"/>
      <c r="BM678" s="57"/>
      <c r="BN678" s="57"/>
      <c r="BO678" s="57"/>
      <c r="BP678" s="57"/>
      <c r="BQ678" s="57"/>
      <c r="BR678" s="57"/>
      <c r="BS678" s="57"/>
      <c r="BT678" s="57"/>
      <c r="BU678" s="57"/>
      <c r="BV678" s="57"/>
      <c r="BW678" s="57"/>
      <c r="BX678" s="57"/>
      <c r="BY678" s="57"/>
      <c r="BZ678" s="57"/>
      <c r="CA678" s="57"/>
      <c r="CB678" s="57"/>
      <c r="CC678" s="57"/>
      <c r="CD678" s="57"/>
      <c r="CE678" s="57"/>
      <c r="CF678" s="57"/>
      <c r="CG678" s="57"/>
      <c r="CH678" s="57"/>
      <c r="CI678" s="57"/>
      <c r="CJ678" s="57"/>
      <c r="CK678" s="57"/>
      <c r="CL678" s="57"/>
      <c r="CM678" s="57"/>
      <c r="CN678" s="57"/>
      <c r="CO678" s="57"/>
      <c r="CP678" s="57"/>
      <c r="CQ678" s="57"/>
      <c r="CR678" s="57"/>
      <c r="CS678" s="57"/>
      <c r="CT678" s="57"/>
      <c r="CU678" s="57"/>
      <c r="CV678" s="57"/>
      <c r="CW678" s="57"/>
      <c r="CX678" s="57"/>
      <c r="CY678" s="57"/>
      <c r="CZ678" s="57"/>
      <c r="DA678" s="57"/>
      <c r="DB678" s="57"/>
      <c r="DC678" s="57"/>
      <c r="DD678" s="57"/>
      <c r="DE678" s="57"/>
      <c r="DF678" s="57"/>
      <c r="DG678" s="57"/>
      <c r="DH678" s="57"/>
      <c r="DI678" s="57"/>
      <c r="DJ678" s="57"/>
      <c r="DK678" s="57"/>
      <c r="DL678" s="57"/>
      <c r="DM678" s="57"/>
      <c r="DN678" s="57"/>
      <c r="DO678" s="57"/>
      <c r="DP678" s="57"/>
      <c r="DQ678" s="57"/>
      <c r="DR678" s="57"/>
      <c r="DS678" s="57"/>
      <c r="DT678" s="57"/>
      <c r="DU678" s="57"/>
      <c r="DV678" s="101"/>
      <c r="DW678" s="57"/>
      <c r="DX678" s="57"/>
      <c r="DY678" s="57"/>
      <c r="DZ678" s="57"/>
      <c r="EA678" s="57"/>
      <c r="EB678" s="57"/>
      <c r="EC678" s="57"/>
      <c r="ED678" s="57"/>
      <c r="EE678" s="57"/>
      <c r="EF678" s="57"/>
      <c r="EG678" s="57"/>
      <c r="EH678" s="57"/>
      <c r="EI678" s="57"/>
      <c r="EJ678" s="57"/>
      <c r="EK678" s="57"/>
      <c r="EL678" s="57"/>
      <c r="EM678" s="57"/>
      <c r="EN678" s="57"/>
      <c r="EO678" s="57"/>
      <c r="EP678" s="57"/>
      <c r="EQ678" s="101"/>
      <c r="ER678" s="557"/>
    </row>
    <row r="679" spans="1:148" ht="15" customHeight="1" x14ac:dyDescent="0.25">
      <c r="A679" s="625"/>
      <c r="B679" s="1343" t="str">
        <f t="shared" si="43"/>
        <v>Desk 48</v>
      </c>
      <c r="C679" s="1348" t="str">
        <f>IF(ISBLANK(TB!C234), "", TB!C234)</f>
        <v/>
      </c>
      <c r="D679" s="1348" t="str">
        <f>IF(ISBLANK(TB!D234), "", TB!D234)</f>
        <v/>
      </c>
      <c r="E679" s="1348" t="str">
        <f>IF(ISBLANK(TB!E234), "", TB!E234)</f>
        <v/>
      </c>
      <c r="F679" s="1348" t="str">
        <f>IF(ISBLANK(TB!F234), "", TB!F234)</f>
        <v/>
      </c>
      <c r="G679" s="57"/>
      <c r="H679" s="57"/>
      <c r="I679" s="57"/>
      <c r="J679" s="57"/>
      <c r="K679" s="57"/>
      <c r="L679" s="57"/>
      <c r="M679" s="57"/>
      <c r="N679" s="57"/>
      <c r="O679" s="57"/>
      <c r="P679" s="57"/>
      <c r="Q679" s="57"/>
      <c r="R679" s="57"/>
      <c r="S679" s="57"/>
      <c r="T679" s="57"/>
      <c r="U679" s="57"/>
      <c r="V679" s="57"/>
      <c r="W679" s="57"/>
      <c r="X679" s="57"/>
      <c r="Y679" s="57"/>
      <c r="Z679" s="57"/>
      <c r="AA679" s="57"/>
      <c r="AB679" s="57"/>
      <c r="AC679" s="57"/>
      <c r="AD679" s="57"/>
      <c r="AE679" s="57"/>
      <c r="AF679" s="57"/>
      <c r="AG679" s="57"/>
      <c r="AH679" s="57"/>
      <c r="AI679" s="57"/>
      <c r="AJ679" s="57"/>
      <c r="AK679" s="57"/>
      <c r="AL679" s="57"/>
      <c r="AM679" s="57"/>
      <c r="AN679" s="57"/>
      <c r="AO679" s="57"/>
      <c r="AP679" s="57"/>
      <c r="AQ679" s="57"/>
      <c r="AR679" s="57"/>
      <c r="AS679" s="57"/>
      <c r="AT679" s="57"/>
      <c r="AU679" s="57"/>
      <c r="AV679" s="57"/>
      <c r="AW679" s="57"/>
      <c r="AX679" s="57"/>
      <c r="AY679" s="57"/>
      <c r="AZ679" s="57"/>
      <c r="BA679" s="57"/>
      <c r="BB679" s="57"/>
      <c r="BC679" s="57"/>
      <c r="BD679" s="57"/>
      <c r="BE679" s="57"/>
      <c r="BF679" s="57"/>
      <c r="BG679" s="57"/>
      <c r="BH679" s="57"/>
      <c r="BI679" s="57"/>
      <c r="BJ679" s="57"/>
      <c r="BK679" s="57"/>
      <c r="BL679" s="57"/>
      <c r="BM679" s="57"/>
      <c r="BN679" s="57"/>
      <c r="BO679" s="57"/>
      <c r="BP679" s="57"/>
      <c r="BQ679" s="57"/>
      <c r="BR679" s="57"/>
      <c r="BS679" s="57"/>
      <c r="BT679" s="57"/>
      <c r="BU679" s="57"/>
      <c r="BV679" s="57"/>
      <c r="BW679" s="57"/>
      <c r="BX679" s="57"/>
      <c r="BY679" s="57"/>
      <c r="BZ679" s="57"/>
      <c r="CA679" s="57"/>
      <c r="CB679" s="57"/>
      <c r="CC679" s="57"/>
      <c r="CD679" s="57"/>
      <c r="CE679" s="57"/>
      <c r="CF679" s="57"/>
      <c r="CG679" s="57"/>
      <c r="CH679" s="57"/>
      <c r="CI679" s="57"/>
      <c r="CJ679" s="57"/>
      <c r="CK679" s="57"/>
      <c r="CL679" s="57"/>
      <c r="CM679" s="57"/>
      <c r="CN679" s="57"/>
      <c r="CO679" s="57"/>
      <c r="CP679" s="57"/>
      <c r="CQ679" s="57"/>
      <c r="CR679" s="57"/>
      <c r="CS679" s="57"/>
      <c r="CT679" s="57"/>
      <c r="CU679" s="57"/>
      <c r="CV679" s="57"/>
      <c r="CW679" s="57"/>
      <c r="CX679" s="57"/>
      <c r="CY679" s="57"/>
      <c r="CZ679" s="57"/>
      <c r="DA679" s="57"/>
      <c r="DB679" s="57"/>
      <c r="DC679" s="57"/>
      <c r="DD679" s="57"/>
      <c r="DE679" s="57"/>
      <c r="DF679" s="57"/>
      <c r="DG679" s="57"/>
      <c r="DH679" s="57"/>
      <c r="DI679" s="57"/>
      <c r="DJ679" s="57"/>
      <c r="DK679" s="57"/>
      <c r="DL679" s="57"/>
      <c r="DM679" s="57"/>
      <c r="DN679" s="57"/>
      <c r="DO679" s="57"/>
      <c r="DP679" s="57"/>
      <c r="DQ679" s="57"/>
      <c r="DR679" s="57"/>
      <c r="DS679" s="57"/>
      <c r="DT679" s="57"/>
      <c r="DU679" s="57"/>
      <c r="DV679" s="101"/>
      <c r="DW679" s="57"/>
      <c r="DX679" s="57"/>
      <c r="DY679" s="57"/>
      <c r="DZ679" s="57"/>
      <c r="EA679" s="57"/>
      <c r="EB679" s="57"/>
      <c r="EC679" s="57"/>
      <c r="ED679" s="57"/>
      <c r="EE679" s="57"/>
      <c r="EF679" s="57"/>
      <c r="EG679" s="57"/>
      <c r="EH679" s="57"/>
      <c r="EI679" s="57"/>
      <c r="EJ679" s="57"/>
      <c r="EK679" s="57"/>
      <c r="EL679" s="57"/>
      <c r="EM679" s="57"/>
      <c r="EN679" s="57"/>
      <c r="EO679" s="57"/>
      <c r="EP679" s="57"/>
      <c r="EQ679" s="101"/>
      <c r="ER679" s="557"/>
    </row>
    <row r="680" spans="1:148" ht="15" customHeight="1" x14ac:dyDescent="0.25">
      <c r="A680" s="625"/>
      <c r="B680" s="1343" t="str">
        <f t="shared" si="43"/>
        <v>Desk 49</v>
      </c>
      <c r="C680" s="1348" t="str">
        <f>IF(ISBLANK(TB!C235), "", TB!C235)</f>
        <v/>
      </c>
      <c r="D680" s="1348" t="str">
        <f>IF(ISBLANK(TB!D235), "", TB!D235)</f>
        <v/>
      </c>
      <c r="E680" s="1348" t="str">
        <f>IF(ISBLANK(TB!E235), "", TB!E235)</f>
        <v/>
      </c>
      <c r="F680" s="1348" t="str">
        <f>IF(ISBLANK(TB!F235), "", TB!F235)</f>
        <v/>
      </c>
      <c r="G680" s="57"/>
      <c r="H680" s="57"/>
      <c r="I680" s="57"/>
      <c r="J680" s="57"/>
      <c r="K680" s="57"/>
      <c r="L680" s="57"/>
      <c r="M680" s="57"/>
      <c r="N680" s="57"/>
      <c r="O680" s="57"/>
      <c r="P680" s="57"/>
      <c r="Q680" s="57"/>
      <c r="R680" s="57"/>
      <c r="S680" s="57"/>
      <c r="T680" s="57"/>
      <c r="U680" s="57"/>
      <c r="V680" s="57"/>
      <c r="W680" s="57"/>
      <c r="X680" s="57"/>
      <c r="Y680" s="57"/>
      <c r="Z680" s="57"/>
      <c r="AA680" s="57"/>
      <c r="AB680" s="57"/>
      <c r="AC680" s="57"/>
      <c r="AD680" s="57"/>
      <c r="AE680" s="57"/>
      <c r="AF680" s="57"/>
      <c r="AG680" s="57"/>
      <c r="AH680" s="57"/>
      <c r="AI680" s="57"/>
      <c r="AJ680" s="57"/>
      <c r="AK680" s="57"/>
      <c r="AL680" s="57"/>
      <c r="AM680" s="57"/>
      <c r="AN680" s="57"/>
      <c r="AO680" s="57"/>
      <c r="AP680" s="57"/>
      <c r="AQ680" s="57"/>
      <c r="AR680" s="57"/>
      <c r="AS680" s="57"/>
      <c r="AT680" s="57"/>
      <c r="AU680" s="57"/>
      <c r="AV680" s="57"/>
      <c r="AW680" s="57"/>
      <c r="AX680" s="57"/>
      <c r="AY680" s="57"/>
      <c r="AZ680" s="57"/>
      <c r="BA680" s="57"/>
      <c r="BB680" s="57"/>
      <c r="BC680" s="57"/>
      <c r="BD680" s="57"/>
      <c r="BE680" s="57"/>
      <c r="BF680" s="57"/>
      <c r="BG680" s="57"/>
      <c r="BH680" s="57"/>
      <c r="BI680" s="57"/>
      <c r="BJ680" s="57"/>
      <c r="BK680" s="57"/>
      <c r="BL680" s="57"/>
      <c r="BM680" s="57"/>
      <c r="BN680" s="57"/>
      <c r="BO680" s="57"/>
      <c r="BP680" s="57"/>
      <c r="BQ680" s="57"/>
      <c r="BR680" s="57"/>
      <c r="BS680" s="57"/>
      <c r="BT680" s="57"/>
      <c r="BU680" s="57"/>
      <c r="BV680" s="57"/>
      <c r="BW680" s="57"/>
      <c r="BX680" s="57"/>
      <c r="BY680" s="57"/>
      <c r="BZ680" s="57"/>
      <c r="CA680" s="57"/>
      <c r="CB680" s="57"/>
      <c r="CC680" s="57"/>
      <c r="CD680" s="57"/>
      <c r="CE680" s="57"/>
      <c r="CF680" s="57"/>
      <c r="CG680" s="57"/>
      <c r="CH680" s="57"/>
      <c r="CI680" s="57"/>
      <c r="CJ680" s="57"/>
      <c r="CK680" s="57"/>
      <c r="CL680" s="57"/>
      <c r="CM680" s="57"/>
      <c r="CN680" s="57"/>
      <c r="CO680" s="57"/>
      <c r="CP680" s="57"/>
      <c r="CQ680" s="57"/>
      <c r="CR680" s="57"/>
      <c r="CS680" s="57"/>
      <c r="CT680" s="57"/>
      <c r="CU680" s="57"/>
      <c r="CV680" s="57"/>
      <c r="CW680" s="57"/>
      <c r="CX680" s="57"/>
      <c r="CY680" s="57"/>
      <c r="CZ680" s="57"/>
      <c r="DA680" s="57"/>
      <c r="DB680" s="57"/>
      <c r="DC680" s="57"/>
      <c r="DD680" s="57"/>
      <c r="DE680" s="57"/>
      <c r="DF680" s="57"/>
      <c r="DG680" s="57"/>
      <c r="DH680" s="57"/>
      <c r="DI680" s="57"/>
      <c r="DJ680" s="57"/>
      <c r="DK680" s="57"/>
      <c r="DL680" s="57"/>
      <c r="DM680" s="57"/>
      <c r="DN680" s="57"/>
      <c r="DO680" s="57"/>
      <c r="DP680" s="57"/>
      <c r="DQ680" s="57"/>
      <c r="DR680" s="57"/>
      <c r="DS680" s="57"/>
      <c r="DT680" s="57"/>
      <c r="DU680" s="57"/>
      <c r="DV680" s="101"/>
      <c r="DW680" s="57"/>
      <c r="DX680" s="57"/>
      <c r="DY680" s="57"/>
      <c r="DZ680" s="57"/>
      <c r="EA680" s="57"/>
      <c r="EB680" s="57"/>
      <c r="EC680" s="57"/>
      <c r="ED680" s="57"/>
      <c r="EE680" s="57"/>
      <c r="EF680" s="57"/>
      <c r="EG680" s="57"/>
      <c r="EH680" s="57"/>
      <c r="EI680" s="57"/>
      <c r="EJ680" s="57"/>
      <c r="EK680" s="57"/>
      <c r="EL680" s="57"/>
      <c r="EM680" s="57"/>
      <c r="EN680" s="57"/>
      <c r="EO680" s="57"/>
      <c r="EP680" s="57"/>
      <c r="EQ680" s="101"/>
      <c r="ER680" s="557"/>
    </row>
    <row r="681" spans="1:148" ht="15" customHeight="1" x14ac:dyDescent="0.25">
      <c r="A681" s="625"/>
      <c r="B681" s="1343" t="str">
        <f t="shared" si="43"/>
        <v>Desk 50</v>
      </c>
      <c r="C681" s="1348" t="str">
        <f>IF(ISBLANK(TB!C236), "", TB!C236)</f>
        <v/>
      </c>
      <c r="D681" s="1348" t="str">
        <f>IF(ISBLANK(TB!D236), "", TB!D236)</f>
        <v/>
      </c>
      <c r="E681" s="1348" t="str">
        <f>IF(ISBLANK(TB!E236), "", TB!E236)</f>
        <v/>
      </c>
      <c r="F681" s="1348" t="str">
        <f>IF(ISBLANK(TB!F236), "", TB!F236)</f>
        <v/>
      </c>
      <c r="G681" s="57"/>
      <c r="H681" s="57"/>
      <c r="I681" s="57"/>
      <c r="J681" s="57"/>
      <c r="K681" s="57"/>
      <c r="L681" s="57"/>
      <c r="M681" s="57"/>
      <c r="N681" s="57"/>
      <c r="O681" s="57"/>
      <c r="P681" s="57"/>
      <c r="Q681" s="57"/>
      <c r="R681" s="57"/>
      <c r="S681" s="57"/>
      <c r="T681" s="57"/>
      <c r="U681" s="57"/>
      <c r="V681" s="57"/>
      <c r="W681" s="57"/>
      <c r="X681" s="57"/>
      <c r="Y681" s="57"/>
      <c r="Z681" s="57"/>
      <c r="AA681" s="57"/>
      <c r="AB681" s="57"/>
      <c r="AC681" s="57"/>
      <c r="AD681" s="57"/>
      <c r="AE681" s="57"/>
      <c r="AF681" s="57"/>
      <c r="AG681" s="57"/>
      <c r="AH681" s="57"/>
      <c r="AI681" s="57"/>
      <c r="AJ681" s="57"/>
      <c r="AK681" s="57"/>
      <c r="AL681" s="57"/>
      <c r="AM681" s="57"/>
      <c r="AN681" s="57"/>
      <c r="AO681" s="57"/>
      <c r="AP681" s="57"/>
      <c r="AQ681" s="57"/>
      <c r="AR681" s="57"/>
      <c r="AS681" s="57"/>
      <c r="AT681" s="57"/>
      <c r="AU681" s="57"/>
      <c r="AV681" s="57"/>
      <c r="AW681" s="57"/>
      <c r="AX681" s="57"/>
      <c r="AY681" s="57"/>
      <c r="AZ681" s="57"/>
      <c r="BA681" s="57"/>
      <c r="BB681" s="57"/>
      <c r="BC681" s="57"/>
      <c r="BD681" s="57"/>
      <c r="BE681" s="57"/>
      <c r="BF681" s="57"/>
      <c r="BG681" s="57"/>
      <c r="BH681" s="57"/>
      <c r="BI681" s="57"/>
      <c r="BJ681" s="57"/>
      <c r="BK681" s="57"/>
      <c r="BL681" s="57"/>
      <c r="BM681" s="57"/>
      <c r="BN681" s="57"/>
      <c r="BO681" s="57"/>
      <c r="BP681" s="57"/>
      <c r="BQ681" s="57"/>
      <c r="BR681" s="57"/>
      <c r="BS681" s="57"/>
      <c r="BT681" s="57"/>
      <c r="BU681" s="57"/>
      <c r="BV681" s="57"/>
      <c r="BW681" s="57"/>
      <c r="BX681" s="57"/>
      <c r="BY681" s="57"/>
      <c r="BZ681" s="57"/>
      <c r="CA681" s="57"/>
      <c r="CB681" s="57"/>
      <c r="CC681" s="57"/>
      <c r="CD681" s="57"/>
      <c r="CE681" s="57"/>
      <c r="CF681" s="57"/>
      <c r="CG681" s="57"/>
      <c r="CH681" s="57"/>
      <c r="CI681" s="57"/>
      <c r="CJ681" s="57"/>
      <c r="CK681" s="57"/>
      <c r="CL681" s="57"/>
      <c r="CM681" s="57"/>
      <c r="CN681" s="57"/>
      <c r="CO681" s="57"/>
      <c r="CP681" s="57"/>
      <c r="CQ681" s="57"/>
      <c r="CR681" s="57"/>
      <c r="CS681" s="57"/>
      <c r="CT681" s="57"/>
      <c r="CU681" s="57"/>
      <c r="CV681" s="57"/>
      <c r="CW681" s="57"/>
      <c r="CX681" s="57"/>
      <c r="CY681" s="57"/>
      <c r="CZ681" s="57"/>
      <c r="DA681" s="57"/>
      <c r="DB681" s="57"/>
      <c r="DC681" s="57"/>
      <c r="DD681" s="57"/>
      <c r="DE681" s="57"/>
      <c r="DF681" s="57"/>
      <c r="DG681" s="57"/>
      <c r="DH681" s="57"/>
      <c r="DI681" s="57"/>
      <c r="DJ681" s="57"/>
      <c r="DK681" s="57"/>
      <c r="DL681" s="57"/>
      <c r="DM681" s="57"/>
      <c r="DN681" s="57"/>
      <c r="DO681" s="57"/>
      <c r="DP681" s="57"/>
      <c r="DQ681" s="57"/>
      <c r="DR681" s="57"/>
      <c r="DS681" s="57"/>
      <c r="DT681" s="57"/>
      <c r="DU681" s="57"/>
      <c r="DV681" s="101"/>
      <c r="DW681" s="57"/>
      <c r="DX681" s="57"/>
      <c r="DY681" s="57"/>
      <c r="DZ681" s="57"/>
      <c r="EA681" s="57"/>
      <c r="EB681" s="57"/>
      <c r="EC681" s="57"/>
      <c r="ED681" s="57"/>
      <c r="EE681" s="57"/>
      <c r="EF681" s="57"/>
      <c r="EG681" s="57"/>
      <c r="EH681" s="57"/>
      <c r="EI681" s="57"/>
      <c r="EJ681" s="57"/>
      <c r="EK681" s="57"/>
      <c r="EL681" s="57"/>
      <c r="EM681" s="57"/>
      <c r="EN681" s="57"/>
      <c r="EO681" s="57"/>
      <c r="EP681" s="57"/>
      <c r="EQ681" s="101"/>
      <c r="ER681" s="557"/>
    </row>
    <row r="682" spans="1:148" ht="15" customHeight="1" x14ac:dyDescent="0.25">
      <c r="A682" s="625"/>
      <c r="B682" s="1343" t="str">
        <f t="shared" si="43"/>
        <v>Desk 51</v>
      </c>
      <c r="C682" s="1348" t="str">
        <f>IF(ISBLANK(TB!C237), "", TB!C237)</f>
        <v/>
      </c>
      <c r="D682" s="1348" t="str">
        <f>IF(ISBLANK(TB!D237), "", TB!D237)</f>
        <v/>
      </c>
      <c r="E682" s="1348" t="str">
        <f>IF(ISBLANK(TB!E237), "", TB!E237)</f>
        <v/>
      </c>
      <c r="F682" s="1348" t="str">
        <f>IF(ISBLANK(TB!F237), "", TB!F237)</f>
        <v/>
      </c>
      <c r="G682" s="57"/>
      <c r="H682" s="57"/>
      <c r="I682" s="57"/>
      <c r="J682" s="57"/>
      <c r="K682" s="57"/>
      <c r="L682" s="57"/>
      <c r="M682" s="57"/>
      <c r="N682" s="57"/>
      <c r="O682" s="57"/>
      <c r="P682" s="57"/>
      <c r="Q682" s="57"/>
      <c r="R682" s="57"/>
      <c r="S682" s="57"/>
      <c r="T682" s="57"/>
      <c r="U682" s="57"/>
      <c r="V682" s="57"/>
      <c r="W682" s="57"/>
      <c r="X682" s="57"/>
      <c r="Y682" s="57"/>
      <c r="Z682" s="57"/>
      <c r="AA682" s="57"/>
      <c r="AB682" s="57"/>
      <c r="AC682" s="57"/>
      <c r="AD682" s="57"/>
      <c r="AE682" s="57"/>
      <c r="AF682" s="57"/>
      <c r="AG682" s="57"/>
      <c r="AH682" s="57"/>
      <c r="AI682" s="57"/>
      <c r="AJ682" s="57"/>
      <c r="AK682" s="57"/>
      <c r="AL682" s="57"/>
      <c r="AM682" s="57"/>
      <c r="AN682" s="57"/>
      <c r="AO682" s="57"/>
      <c r="AP682" s="57"/>
      <c r="AQ682" s="57"/>
      <c r="AR682" s="57"/>
      <c r="AS682" s="57"/>
      <c r="AT682" s="57"/>
      <c r="AU682" s="57"/>
      <c r="AV682" s="57"/>
      <c r="AW682" s="57"/>
      <c r="AX682" s="57"/>
      <c r="AY682" s="57"/>
      <c r="AZ682" s="57"/>
      <c r="BA682" s="57"/>
      <c r="BB682" s="57"/>
      <c r="BC682" s="57"/>
      <c r="BD682" s="57"/>
      <c r="BE682" s="57"/>
      <c r="BF682" s="57"/>
      <c r="BG682" s="57"/>
      <c r="BH682" s="57"/>
      <c r="BI682" s="57"/>
      <c r="BJ682" s="57"/>
      <c r="BK682" s="57"/>
      <c r="BL682" s="57"/>
      <c r="BM682" s="57"/>
      <c r="BN682" s="57"/>
      <c r="BO682" s="57"/>
      <c r="BP682" s="57"/>
      <c r="BQ682" s="57"/>
      <c r="BR682" s="57"/>
      <c r="BS682" s="57"/>
      <c r="BT682" s="57"/>
      <c r="BU682" s="57"/>
      <c r="BV682" s="57"/>
      <c r="BW682" s="57"/>
      <c r="BX682" s="57"/>
      <c r="BY682" s="57"/>
      <c r="BZ682" s="57"/>
      <c r="CA682" s="57"/>
      <c r="CB682" s="57"/>
      <c r="CC682" s="57"/>
      <c r="CD682" s="57"/>
      <c r="CE682" s="57"/>
      <c r="CF682" s="57"/>
      <c r="CG682" s="57"/>
      <c r="CH682" s="57"/>
      <c r="CI682" s="57"/>
      <c r="CJ682" s="57"/>
      <c r="CK682" s="57"/>
      <c r="CL682" s="57"/>
      <c r="CM682" s="57"/>
      <c r="CN682" s="57"/>
      <c r="CO682" s="57"/>
      <c r="CP682" s="57"/>
      <c r="CQ682" s="57"/>
      <c r="CR682" s="57"/>
      <c r="CS682" s="57"/>
      <c r="CT682" s="57"/>
      <c r="CU682" s="57"/>
      <c r="CV682" s="57"/>
      <c r="CW682" s="57"/>
      <c r="CX682" s="57"/>
      <c r="CY682" s="57"/>
      <c r="CZ682" s="57"/>
      <c r="DA682" s="57"/>
      <c r="DB682" s="57"/>
      <c r="DC682" s="57"/>
      <c r="DD682" s="57"/>
      <c r="DE682" s="57"/>
      <c r="DF682" s="57"/>
      <c r="DG682" s="57"/>
      <c r="DH682" s="57"/>
      <c r="DI682" s="57"/>
      <c r="DJ682" s="57"/>
      <c r="DK682" s="57"/>
      <c r="DL682" s="57"/>
      <c r="DM682" s="57"/>
      <c r="DN682" s="57"/>
      <c r="DO682" s="57"/>
      <c r="DP682" s="57"/>
      <c r="DQ682" s="57"/>
      <c r="DR682" s="57"/>
      <c r="DS682" s="57"/>
      <c r="DT682" s="57"/>
      <c r="DU682" s="57"/>
      <c r="DV682" s="101"/>
      <c r="DW682" s="57"/>
      <c r="DX682" s="57"/>
      <c r="DY682" s="57"/>
      <c r="DZ682" s="57"/>
      <c r="EA682" s="57"/>
      <c r="EB682" s="57"/>
      <c r="EC682" s="57"/>
      <c r="ED682" s="57"/>
      <c r="EE682" s="57"/>
      <c r="EF682" s="57"/>
      <c r="EG682" s="57"/>
      <c r="EH682" s="57"/>
      <c r="EI682" s="57"/>
      <c r="EJ682" s="57"/>
      <c r="EK682" s="57"/>
      <c r="EL682" s="57"/>
      <c r="EM682" s="57"/>
      <c r="EN682" s="57"/>
      <c r="EO682" s="57"/>
      <c r="EP682" s="57"/>
      <c r="EQ682" s="101"/>
      <c r="ER682" s="557"/>
    </row>
    <row r="683" spans="1:148" ht="15" customHeight="1" x14ac:dyDescent="0.25">
      <c r="A683" s="625"/>
      <c r="B683" s="1343" t="str">
        <f t="shared" si="43"/>
        <v>Desk 52</v>
      </c>
      <c r="C683" s="1348" t="str">
        <f>IF(ISBLANK(TB!C238), "", TB!C238)</f>
        <v/>
      </c>
      <c r="D683" s="1348" t="str">
        <f>IF(ISBLANK(TB!D238), "", TB!D238)</f>
        <v/>
      </c>
      <c r="E683" s="1348" t="str">
        <f>IF(ISBLANK(TB!E238), "", TB!E238)</f>
        <v/>
      </c>
      <c r="F683" s="1348" t="str">
        <f>IF(ISBLANK(TB!F238), "", TB!F238)</f>
        <v/>
      </c>
      <c r="G683" s="57"/>
      <c r="H683" s="57"/>
      <c r="I683" s="57"/>
      <c r="J683" s="57"/>
      <c r="K683" s="57"/>
      <c r="L683" s="57"/>
      <c r="M683" s="57"/>
      <c r="N683" s="57"/>
      <c r="O683" s="57"/>
      <c r="P683" s="57"/>
      <c r="Q683" s="57"/>
      <c r="R683" s="57"/>
      <c r="S683" s="57"/>
      <c r="T683" s="57"/>
      <c r="U683" s="57"/>
      <c r="V683" s="57"/>
      <c r="W683" s="57"/>
      <c r="X683" s="57"/>
      <c r="Y683" s="57"/>
      <c r="Z683" s="57"/>
      <c r="AA683" s="57"/>
      <c r="AB683" s="57"/>
      <c r="AC683" s="57"/>
      <c r="AD683" s="57"/>
      <c r="AE683" s="57"/>
      <c r="AF683" s="57"/>
      <c r="AG683" s="57"/>
      <c r="AH683" s="57"/>
      <c r="AI683" s="57"/>
      <c r="AJ683" s="57"/>
      <c r="AK683" s="57"/>
      <c r="AL683" s="57"/>
      <c r="AM683" s="57"/>
      <c r="AN683" s="57"/>
      <c r="AO683" s="57"/>
      <c r="AP683" s="57"/>
      <c r="AQ683" s="57"/>
      <c r="AR683" s="57"/>
      <c r="AS683" s="57"/>
      <c r="AT683" s="57"/>
      <c r="AU683" s="57"/>
      <c r="AV683" s="57"/>
      <c r="AW683" s="57"/>
      <c r="AX683" s="57"/>
      <c r="AY683" s="57"/>
      <c r="AZ683" s="57"/>
      <c r="BA683" s="57"/>
      <c r="BB683" s="57"/>
      <c r="BC683" s="57"/>
      <c r="BD683" s="57"/>
      <c r="BE683" s="57"/>
      <c r="BF683" s="57"/>
      <c r="BG683" s="57"/>
      <c r="BH683" s="57"/>
      <c r="BI683" s="57"/>
      <c r="BJ683" s="57"/>
      <c r="BK683" s="57"/>
      <c r="BL683" s="57"/>
      <c r="BM683" s="57"/>
      <c r="BN683" s="57"/>
      <c r="BO683" s="57"/>
      <c r="BP683" s="57"/>
      <c r="BQ683" s="57"/>
      <c r="BR683" s="57"/>
      <c r="BS683" s="57"/>
      <c r="BT683" s="57"/>
      <c r="BU683" s="57"/>
      <c r="BV683" s="57"/>
      <c r="BW683" s="57"/>
      <c r="BX683" s="57"/>
      <c r="BY683" s="57"/>
      <c r="BZ683" s="57"/>
      <c r="CA683" s="57"/>
      <c r="CB683" s="57"/>
      <c r="CC683" s="57"/>
      <c r="CD683" s="57"/>
      <c r="CE683" s="57"/>
      <c r="CF683" s="57"/>
      <c r="CG683" s="57"/>
      <c r="CH683" s="57"/>
      <c r="CI683" s="57"/>
      <c r="CJ683" s="57"/>
      <c r="CK683" s="57"/>
      <c r="CL683" s="57"/>
      <c r="CM683" s="57"/>
      <c r="CN683" s="57"/>
      <c r="CO683" s="57"/>
      <c r="CP683" s="57"/>
      <c r="CQ683" s="57"/>
      <c r="CR683" s="57"/>
      <c r="CS683" s="57"/>
      <c r="CT683" s="57"/>
      <c r="CU683" s="57"/>
      <c r="CV683" s="57"/>
      <c r="CW683" s="57"/>
      <c r="CX683" s="57"/>
      <c r="CY683" s="57"/>
      <c r="CZ683" s="57"/>
      <c r="DA683" s="57"/>
      <c r="DB683" s="57"/>
      <c r="DC683" s="57"/>
      <c r="DD683" s="57"/>
      <c r="DE683" s="57"/>
      <c r="DF683" s="57"/>
      <c r="DG683" s="57"/>
      <c r="DH683" s="57"/>
      <c r="DI683" s="57"/>
      <c r="DJ683" s="57"/>
      <c r="DK683" s="57"/>
      <c r="DL683" s="57"/>
      <c r="DM683" s="57"/>
      <c r="DN683" s="57"/>
      <c r="DO683" s="57"/>
      <c r="DP683" s="57"/>
      <c r="DQ683" s="57"/>
      <c r="DR683" s="57"/>
      <c r="DS683" s="57"/>
      <c r="DT683" s="57"/>
      <c r="DU683" s="57"/>
      <c r="DV683" s="101"/>
      <c r="DW683" s="57"/>
      <c r="DX683" s="57"/>
      <c r="DY683" s="57"/>
      <c r="DZ683" s="57"/>
      <c r="EA683" s="57"/>
      <c r="EB683" s="57"/>
      <c r="EC683" s="57"/>
      <c r="ED683" s="57"/>
      <c r="EE683" s="57"/>
      <c r="EF683" s="57"/>
      <c r="EG683" s="57"/>
      <c r="EH683" s="57"/>
      <c r="EI683" s="57"/>
      <c r="EJ683" s="57"/>
      <c r="EK683" s="57"/>
      <c r="EL683" s="57"/>
      <c r="EM683" s="57"/>
      <c r="EN683" s="57"/>
      <c r="EO683" s="57"/>
      <c r="EP683" s="57"/>
      <c r="EQ683" s="101"/>
      <c r="ER683" s="557"/>
    </row>
    <row r="684" spans="1:148" ht="15" customHeight="1" x14ac:dyDescent="0.25">
      <c r="A684" s="625"/>
      <c r="B684" s="1343" t="str">
        <f t="shared" si="43"/>
        <v>Desk 53</v>
      </c>
      <c r="C684" s="1348" t="str">
        <f>IF(ISBLANK(TB!C239), "", TB!C239)</f>
        <v/>
      </c>
      <c r="D684" s="1348" t="str">
        <f>IF(ISBLANK(TB!D239), "", TB!D239)</f>
        <v/>
      </c>
      <c r="E684" s="1348" t="str">
        <f>IF(ISBLANK(TB!E239), "", TB!E239)</f>
        <v/>
      </c>
      <c r="F684" s="1348" t="str">
        <f>IF(ISBLANK(TB!F239), "", TB!F239)</f>
        <v/>
      </c>
      <c r="G684" s="57"/>
      <c r="H684" s="57"/>
      <c r="I684" s="57"/>
      <c r="J684" s="57"/>
      <c r="K684" s="57"/>
      <c r="L684" s="57"/>
      <c r="M684" s="57"/>
      <c r="N684" s="57"/>
      <c r="O684" s="57"/>
      <c r="P684" s="57"/>
      <c r="Q684" s="57"/>
      <c r="R684" s="57"/>
      <c r="S684" s="57"/>
      <c r="T684" s="57"/>
      <c r="U684" s="57"/>
      <c r="V684" s="57"/>
      <c r="W684" s="57"/>
      <c r="X684" s="57"/>
      <c r="Y684" s="57"/>
      <c r="Z684" s="57"/>
      <c r="AA684" s="57"/>
      <c r="AB684" s="57"/>
      <c r="AC684" s="57"/>
      <c r="AD684" s="57"/>
      <c r="AE684" s="57"/>
      <c r="AF684" s="57"/>
      <c r="AG684" s="57"/>
      <c r="AH684" s="57"/>
      <c r="AI684" s="57"/>
      <c r="AJ684" s="57"/>
      <c r="AK684" s="57"/>
      <c r="AL684" s="57"/>
      <c r="AM684" s="57"/>
      <c r="AN684" s="57"/>
      <c r="AO684" s="57"/>
      <c r="AP684" s="57"/>
      <c r="AQ684" s="57"/>
      <c r="AR684" s="57"/>
      <c r="AS684" s="57"/>
      <c r="AT684" s="57"/>
      <c r="AU684" s="57"/>
      <c r="AV684" s="57"/>
      <c r="AW684" s="57"/>
      <c r="AX684" s="57"/>
      <c r="AY684" s="57"/>
      <c r="AZ684" s="57"/>
      <c r="BA684" s="57"/>
      <c r="BB684" s="57"/>
      <c r="BC684" s="57"/>
      <c r="BD684" s="57"/>
      <c r="BE684" s="57"/>
      <c r="BF684" s="57"/>
      <c r="BG684" s="57"/>
      <c r="BH684" s="57"/>
      <c r="BI684" s="57"/>
      <c r="BJ684" s="57"/>
      <c r="BK684" s="57"/>
      <c r="BL684" s="57"/>
      <c r="BM684" s="57"/>
      <c r="BN684" s="57"/>
      <c r="BO684" s="57"/>
      <c r="BP684" s="57"/>
      <c r="BQ684" s="57"/>
      <c r="BR684" s="57"/>
      <c r="BS684" s="57"/>
      <c r="BT684" s="57"/>
      <c r="BU684" s="57"/>
      <c r="BV684" s="57"/>
      <c r="BW684" s="57"/>
      <c r="BX684" s="57"/>
      <c r="BY684" s="57"/>
      <c r="BZ684" s="57"/>
      <c r="CA684" s="57"/>
      <c r="CB684" s="57"/>
      <c r="CC684" s="57"/>
      <c r="CD684" s="57"/>
      <c r="CE684" s="57"/>
      <c r="CF684" s="57"/>
      <c r="CG684" s="57"/>
      <c r="CH684" s="57"/>
      <c r="CI684" s="57"/>
      <c r="CJ684" s="57"/>
      <c r="CK684" s="57"/>
      <c r="CL684" s="57"/>
      <c r="CM684" s="57"/>
      <c r="CN684" s="57"/>
      <c r="CO684" s="57"/>
      <c r="CP684" s="57"/>
      <c r="CQ684" s="57"/>
      <c r="CR684" s="57"/>
      <c r="CS684" s="57"/>
      <c r="CT684" s="57"/>
      <c r="CU684" s="57"/>
      <c r="CV684" s="57"/>
      <c r="CW684" s="57"/>
      <c r="CX684" s="57"/>
      <c r="CY684" s="57"/>
      <c r="CZ684" s="57"/>
      <c r="DA684" s="57"/>
      <c r="DB684" s="57"/>
      <c r="DC684" s="57"/>
      <c r="DD684" s="57"/>
      <c r="DE684" s="57"/>
      <c r="DF684" s="57"/>
      <c r="DG684" s="57"/>
      <c r="DH684" s="57"/>
      <c r="DI684" s="57"/>
      <c r="DJ684" s="57"/>
      <c r="DK684" s="57"/>
      <c r="DL684" s="57"/>
      <c r="DM684" s="57"/>
      <c r="DN684" s="57"/>
      <c r="DO684" s="57"/>
      <c r="DP684" s="57"/>
      <c r="DQ684" s="57"/>
      <c r="DR684" s="57"/>
      <c r="DS684" s="57"/>
      <c r="DT684" s="57"/>
      <c r="DU684" s="57"/>
      <c r="DV684" s="101"/>
      <c r="DW684" s="57"/>
      <c r="DX684" s="57"/>
      <c r="DY684" s="57"/>
      <c r="DZ684" s="57"/>
      <c r="EA684" s="57"/>
      <c r="EB684" s="57"/>
      <c r="EC684" s="57"/>
      <c r="ED684" s="57"/>
      <c r="EE684" s="57"/>
      <c r="EF684" s="57"/>
      <c r="EG684" s="57"/>
      <c r="EH684" s="57"/>
      <c r="EI684" s="57"/>
      <c r="EJ684" s="57"/>
      <c r="EK684" s="57"/>
      <c r="EL684" s="57"/>
      <c r="EM684" s="57"/>
      <c r="EN684" s="57"/>
      <c r="EO684" s="57"/>
      <c r="EP684" s="57"/>
      <c r="EQ684" s="101"/>
      <c r="ER684" s="557"/>
    </row>
    <row r="685" spans="1:148" ht="15" customHeight="1" x14ac:dyDescent="0.25">
      <c r="A685" s="625"/>
      <c r="B685" s="1343" t="str">
        <f t="shared" si="43"/>
        <v>Desk 54</v>
      </c>
      <c r="C685" s="1348" t="str">
        <f>IF(ISBLANK(TB!C240), "", TB!C240)</f>
        <v/>
      </c>
      <c r="D685" s="1348" t="str">
        <f>IF(ISBLANK(TB!D240), "", TB!D240)</f>
        <v/>
      </c>
      <c r="E685" s="1348" t="str">
        <f>IF(ISBLANK(TB!E240), "", TB!E240)</f>
        <v/>
      </c>
      <c r="F685" s="1348" t="str">
        <f>IF(ISBLANK(TB!F240), "", TB!F240)</f>
        <v/>
      </c>
      <c r="G685" s="57"/>
      <c r="H685" s="57"/>
      <c r="I685" s="57"/>
      <c r="J685" s="57"/>
      <c r="K685" s="57"/>
      <c r="L685" s="57"/>
      <c r="M685" s="57"/>
      <c r="N685" s="57"/>
      <c r="O685" s="57"/>
      <c r="P685" s="57"/>
      <c r="Q685" s="57"/>
      <c r="R685" s="57"/>
      <c r="S685" s="57"/>
      <c r="T685" s="57"/>
      <c r="U685" s="57"/>
      <c r="V685" s="57"/>
      <c r="W685" s="57"/>
      <c r="X685" s="57"/>
      <c r="Y685" s="57"/>
      <c r="Z685" s="57"/>
      <c r="AA685" s="57"/>
      <c r="AB685" s="57"/>
      <c r="AC685" s="57"/>
      <c r="AD685" s="57"/>
      <c r="AE685" s="57"/>
      <c r="AF685" s="57"/>
      <c r="AG685" s="57"/>
      <c r="AH685" s="57"/>
      <c r="AI685" s="57"/>
      <c r="AJ685" s="57"/>
      <c r="AK685" s="57"/>
      <c r="AL685" s="57"/>
      <c r="AM685" s="57"/>
      <c r="AN685" s="57"/>
      <c r="AO685" s="57"/>
      <c r="AP685" s="57"/>
      <c r="AQ685" s="57"/>
      <c r="AR685" s="57"/>
      <c r="AS685" s="57"/>
      <c r="AT685" s="57"/>
      <c r="AU685" s="57"/>
      <c r="AV685" s="57"/>
      <c r="AW685" s="57"/>
      <c r="AX685" s="57"/>
      <c r="AY685" s="57"/>
      <c r="AZ685" s="57"/>
      <c r="BA685" s="57"/>
      <c r="BB685" s="57"/>
      <c r="BC685" s="57"/>
      <c r="BD685" s="57"/>
      <c r="BE685" s="57"/>
      <c r="BF685" s="57"/>
      <c r="BG685" s="57"/>
      <c r="BH685" s="57"/>
      <c r="BI685" s="57"/>
      <c r="BJ685" s="57"/>
      <c r="BK685" s="57"/>
      <c r="BL685" s="57"/>
      <c r="BM685" s="57"/>
      <c r="BN685" s="57"/>
      <c r="BO685" s="57"/>
      <c r="BP685" s="57"/>
      <c r="BQ685" s="57"/>
      <c r="BR685" s="57"/>
      <c r="BS685" s="57"/>
      <c r="BT685" s="57"/>
      <c r="BU685" s="57"/>
      <c r="BV685" s="57"/>
      <c r="BW685" s="57"/>
      <c r="BX685" s="57"/>
      <c r="BY685" s="57"/>
      <c r="BZ685" s="57"/>
      <c r="CA685" s="57"/>
      <c r="CB685" s="57"/>
      <c r="CC685" s="57"/>
      <c r="CD685" s="57"/>
      <c r="CE685" s="57"/>
      <c r="CF685" s="57"/>
      <c r="CG685" s="57"/>
      <c r="CH685" s="57"/>
      <c r="CI685" s="57"/>
      <c r="CJ685" s="57"/>
      <c r="CK685" s="57"/>
      <c r="CL685" s="57"/>
      <c r="CM685" s="57"/>
      <c r="CN685" s="57"/>
      <c r="CO685" s="57"/>
      <c r="CP685" s="57"/>
      <c r="CQ685" s="57"/>
      <c r="CR685" s="57"/>
      <c r="CS685" s="57"/>
      <c r="CT685" s="57"/>
      <c r="CU685" s="57"/>
      <c r="CV685" s="57"/>
      <c r="CW685" s="57"/>
      <c r="CX685" s="57"/>
      <c r="CY685" s="57"/>
      <c r="CZ685" s="57"/>
      <c r="DA685" s="57"/>
      <c r="DB685" s="57"/>
      <c r="DC685" s="57"/>
      <c r="DD685" s="57"/>
      <c r="DE685" s="57"/>
      <c r="DF685" s="57"/>
      <c r="DG685" s="57"/>
      <c r="DH685" s="57"/>
      <c r="DI685" s="57"/>
      <c r="DJ685" s="57"/>
      <c r="DK685" s="57"/>
      <c r="DL685" s="57"/>
      <c r="DM685" s="57"/>
      <c r="DN685" s="57"/>
      <c r="DO685" s="57"/>
      <c r="DP685" s="57"/>
      <c r="DQ685" s="57"/>
      <c r="DR685" s="57"/>
      <c r="DS685" s="57"/>
      <c r="DT685" s="57"/>
      <c r="DU685" s="57"/>
      <c r="DV685" s="101"/>
      <c r="DW685" s="57"/>
      <c r="DX685" s="57"/>
      <c r="DY685" s="57"/>
      <c r="DZ685" s="57"/>
      <c r="EA685" s="57"/>
      <c r="EB685" s="57"/>
      <c r="EC685" s="57"/>
      <c r="ED685" s="57"/>
      <c r="EE685" s="57"/>
      <c r="EF685" s="57"/>
      <c r="EG685" s="57"/>
      <c r="EH685" s="57"/>
      <c r="EI685" s="57"/>
      <c r="EJ685" s="57"/>
      <c r="EK685" s="57"/>
      <c r="EL685" s="57"/>
      <c r="EM685" s="57"/>
      <c r="EN685" s="57"/>
      <c r="EO685" s="57"/>
      <c r="EP685" s="57"/>
      <c r="EQ685" s="101"/>
      <c r="ER685" s="557"/>
    </row>
    <row r="686" spans="1:148" ht="15" customHeight="1" x14ac:dyDescent="0.25">
      <c r="A686" s="625"/>
      <c r="B686" s="1343" t="str">
        <f t="shared" si="43"/>
        <v>Desk 55</v>
      </c>
      <c r="C686" s="1348" t="str">
        <f>IF(ISBLANK(TB!C241), "", TB!C241)</f>
        <v/>
      </c>
      <c r="D686" s="1348" t="str">
        <f>IF(ISBLANK(TB!D241), "", TB!D241)</f>
        <v/>
      </c>
      <c r="E686" s="1348" t="str">
        <f>IF(ISBLANK(TB!E241), "", TB!E241)</f>
        <v/>
      </c>
      <c r="F686" s="1348" t="str">
        <f>IF(ISBLANK(TB!F241), "", TB!F241)</f>
        <v/>
      </c>
      <c r="G686" s="57"/>
      <c r="H686" s="57"/>
      <c r="I686" s="57"/>
      <c r="J686" s="57"/>
      <c r="K686" s="57"/>
      <c r="L686" s="57"/>
      <c r="M686" s="57"/>
      <c r="N686" s="57"/>
      <c r="O686" s="57"/>
      <c r="P686" s="57"/>
      <c r="Q686" s="57"/>
      <c r="R686" s="57"/>
      <c r="S686" s="57"/>
      <c r="T686" s="57"/>
      <c r="U686" s="57"/>
      <c r="V686" s="57"/>
      <c r="W686" s="57"/>
      <c r="X686" s="57"/>
      <c r="Y686" s="57"/>
      <c r="Z686" s="57"/>
      <c r="AA686" s="57"/>
      <c r="AB686" s="57"/>
      <c r="AC686" s="57"/>
      <c r="AD686" s="57"/>
      <c r="AE686" s="57"/>
      <c r="AF686" s="57"/>
      <c r="AG686" s="57"/>
      <c r="AH686" s="57"/>
      <c r="AI686" s="57"/>
      <c r="AJ686" s="57"/>
      <c r="AK686" s="57"/>
      <c r="AL686" s="57"/>
      <c r="AM686" s="57"/>
      <c r="AN686" s="57"/>
      <c r="AO686" s="57"/>
      <c r="AP686" s="57"/>
      <c r="AQ686" s="57"/>
      <c r="AR686" s="57"/>
      <c r="AS686" s="57"/>
      <c r="AT686" s="57"/>
      <c r="AU686" s="57"/>
      <c r="AV686" s="57"/>
      <c r="AW686" s="57"/>
      <c r="AX686" s="57"/>
      <c r="AY686" s="57"/>
      <c r="AZ686" s="57"/>
      <c r="BA686" s="57"/>
      <c r="BB686" s="57"/>
      <c r="BC686" s="57"/>
      <c r="BD686" s="57"/>
      <c r="BE686" s="57"/>
      <c r="BF686" s="57"/>
      <c r="BG686" s="57"/>
      <c r="BH686" s="57"/>
      <c r="BI686" s="57"/>
      <c r="BJ686" s="57"/>
      <c r="BK686" s="57"/>
      <c r="BL686" s="57"/>
      <c r="BM686" s="57"/>
      <c r="BN686" s="57"/>
      <c r="BO686" s="57"/>
      <c r="BP686" s="57"/>
      <c r="BQ686" s="57"/>
      <c r="BR686" s="57"/>
      <c r="BS686" s="57"/>
      <c r="BT686" s="57"/>
      <c r="BU686" s="57"/>
      <c r="BV686" s="57"/>
      <c r="BW686" s="57"/>
      <c r="BX686" s="57"/>
      <c r="BY686" s="57"/>
      <c r="BZ686" s="57"/>
      <c r="CA686" s="57"/>
      <c r="CB686" s="57"/>
      <c r="CC686" s="57"/>
      <c r="CD686" s="57"/>
      <c r="CE686" s="57"/>
      <c r="CF686" s="57"/>
      <c r="CG686" s="57"/>
      <c r="CH686" s="57"/>
      <c r="CI686" s="57"/>
      <c r="CJ686" s="57"/>
      <c r="CK686" s="57"/>
      <c r="CL686" s="57"/>
      <c r="CM686" s="57"/>
      <c r="CN686" s="57"/>
      <c r="CO686" s="57"/>
      <c r="CP686" s="57"/>
      <c r="CQ686" s="57"/>
      <c r="CR686" s="57"/>
      <c r="CS686" s="57"/>
      <c r="CT686" s="57"/>
      <c r="CU686" s="57"/>
      <c r="CV686" s="57"/>
      <c r="CW686" s="57"/>
      <c r="CX686" s="57"/>
      <c r="CY686" s="57"/>
      <c r="CZ686" s="57"/>
      <c r="DA686" s="57"/>
      <c r="DB686" s="57"/>
      <c r="DC686" s="57"/>
      <c r="DD686" s="57"/>
      <c r="DE686" s="57"/>
      <c r="DF686" s="57"/>
      <c r="DG686" s="57"/>
      <c r="DH686" s="57"/>
      <c r="DI686" s="57"/>
      <c r="DJ686" s="57"/>
      <c r="DK686" s="57"/>
      <c r="DL686" s="57"/>
      <c r="DM686" s="57"/>
      <c r="DN686" s="57"/>
      <c r="DO686" s="57"/>
      <c r="DP686" s="57"/>
      <c r="DQ686" s="57"/>
      <c r="DR686" s="57"/>
      <c r="DS686" s="57"/>
      <c r="DT686" s="57"/>
      <c r="DU686" s="57"/>
      <c r="DV686" s="101"/>
      <c r="DW686" s="57"/>
      <c r="DX686" s="57"/>
      <c r="DY686" s="57"/>
      <c r="DZ686" s="57"/>
      <c r="EA686" s="57"/>
      <c r="EB686" s="57"/>
      <c r="EC686" s="57"/>
      <c r="ED686" s="57"/>
      <c r="EE686" s="57"/>
      <c r="EF686" s="57"/>
      <c r="EG686" s="57"/>
      <c r="EH686" s="57"/>
      <c r="EI686" s="57"/>
      <c r="EJ686" s="57"/>
      <c r="EK686" s="57"/>
      <c r="EL686" s="57"/>
      <c r="EM686" s="57"/>
      <c r="EN686" s="57"/>
      <c r="EO686" s="57"/>
      <c r="EP686" s="57"/>
      <c r="EQ686" s="101"/>
      <c r="ER686" s="557"/>
    </row>
    <row r="687" spans="1:148" ht="15" customHeight="1" x14ac:dyDescent="0.25">
      <c r="A687" s="625"/>
      <c r="B687" s="1343" t="str">
        <f t="shared" si="43"/>
        <v>Desk 56</v>
      </c>
      <c r="C687" s="1348" t="str">
        <f>IF(ISBLANK(TB!C242), "", TB!C242)</f>
        <v/>
      </c>
      <c r="D687" s="1348" t="str">
        <f>IF(ISBLANK(TB!D242), "", TB!D242)</f>
        <v/>
      </c>
      <c r="E687" s="1348" t="str">
        <f>IF(ISBLANK(TB!E242), "", TB!E242)</f>
        <v/>
      </c>
      <c r="F687" s="1348" t="str">
        <f>IF(ISBLANK(TB!F242), "", TB!F242)</f>
        <v/>
      </c>
      <c r="G687" s="57"/>
      <c r="H687" s="57"/>
      <c r="I687" s="57"/>
      <c r="J687" s="57"/>
      <c r="K687" s="57"/>
      <c r="L687" s="57"/>
      <c r="M687" s="57"/>
      <c r="N687" s="57"/>
      <c r="O687" s="57"/>
      <c r="P687" s="57"/>
      <c r="Q687" s="57"/>
      <c r="R687" s="57"/>
      <c r="S687" s="57"/>
      <c r="T687" s="57"/>
      <c r="U687" s="57"/>
      <c r="V687" s="57"/>
      <c r="W687" s="57"/>
      <c r="X687" s="57"/>
      <c r="Y687" s="57"/>
      <c r="Z687" s="57"/>
      <c r="AA687" s="57"/>
      <c r="AB687" s="57"/>
      <c r="AC687" s="57"/>
      <c r="AD687" s="57"/>
      <c r="AE687" s="57"/>
      <c r="AF687" s="57"/>
      <c r="AG687" s="57"/>
      <c r="AH687" s="57"/>
      <c r="AI687" s="57"/>
      <c r="AJ687" s="57"/>
      <c r="AK687" s="57"/>
      <c r="AL687" s="57"/>
      <c r="AM687" s="57"/>
      <c r="AN687" s="57"/>
      <c r="AO687" s="57"/>
      <c r="AP687" s="57"/>
      <c r="AQ687" s="57"/>
      <c r="AR687" s="57"/>
      <c r="AS687" s="57"/>
      <c r="AT687" s="57"/>
      <c r="AU687" s="57"/>
      <c r="AV687" s="57"/>
      <c r="AW687" s="57"/>
      <c r="AX687" s="57"/>
      <c r="AY687" s="57"/>
      <c r="AZ687" s="57"/>
      <c r="BA687" s="57"/>
      <c r="BB687" s="57"/>
      <c r="BC687" s="57"/>
      <c r="BD687" s="57"/>
      <c r="BE687" s="57"/>
      <c r="BF687" s="57"/>
      <c r="BG687" s="57"/>
      <c r="BH687" s="57"/>
      <c r="BI687" s="57"/>
      <c r="BJ687" s="57"/>
      <c r="BK687" s="57"/>
      <c r="BL687" s="57"/>
      <c r="BM687" s="57"/>
      <c r="BN687" s="57"/>
      <c r="BO687" s="57"/>
      <c r="BP687" s="57"/>
      <c r="BQ687" s="57"/>
      <c r="BR687" s="57"/>
      <c r="BS687" s="57"/>
      <c r="BT687" s="57"/>
      <c r="BU687" s="57"/>
      <c r="BV687" s="57"/>
      <c r="BW687" s="57"/>
      <c r="BX687" s="57"/>
      <c r="BY687" s="57"/>
      <c r="BZ687" s="57"/>
      <c r="CA687" s="57"/>
      <c r="CB687" s="57"/>
      <c r="CC687" s="57"/>
      <c r="CD687" s="57"/>
      <c r="CE687" s="57"/>
      <c r="CF687" s="57"/>
      <c r="CG687" s="57"/>
      <c r="CH687" s="57"/>
      <c r="CI687" s="57"/>
      <c r="CJ687" s="57"/>
      <c r="CK687" s="57"/>
      <c r="CL687" s="57"/>
      <c r="CM687" s="57"/>
      <c r="CN687" s="57"/>
      <c r="CO687" s="57"/>
      <c r="CP687" s="57"/>
      <c r="CQ687" s="57"/>
      <c r="CR687" s="57"/>
      <c r="CS687" s="57"/>
      <c r="CT687" s="57"/>
      <c r="CU687" s="57"/>
      <c r="CV687" s="57"/>
      <c r="CW687" s="57"/>
      <c r="CX687" s="57"/>
      <c r="CY687" s="57"/>
      <c r="CZ687" s="57"/>
      <c r="DA687" s="57"/>
      <c r="DB687" s="57"/>
      <c r="DC687" s="57"/>
      <c r="DD687" s="57"/>
      <c r="DE687" s="57"/>
      <c r="DF687" s="57"/>
      <c r="DG687" s="57"/>
      <c r="DH687" s="57"/>
      <c r="DI687" s="57"/>
      <c r="DJ687" s="57"/>
      <c r="DK687" s="57"/>
      <c r="DL687" s="57"/>
      <c r="DM687" s="57"/>
      <c r="DN687" s="57"/>
      <c r="DO687" s="57"/>
      <c r="DP687" s="57"/>
      <c r="DQ687" s="57"/>
      <c r="DR687" s="57"/>
      <c r="DS687" s="57"/>
      <c r="DT687" s="57"/>
      <c r="DU687" s="57"/>
      <c r="DV687" s="101"/>
      <c r="DW687" s="57"/>
      <c r="DX687" s="57"/>
      <c r="DY687" s="57"/>
      <c r="DZ687" s="57"/>
      <c r="EA687" s="57"/>
      <c r="EB687" s="57"/>
      <c r="EC687" s="57"/>
      <c r="ED687" s="57"/>
      <c r="EE687" s="57"/>
      <c r="EF687" s="57"/>
      <c r="EG687" s="57"/>
      <c r="EH687" s="57"/>
      <c r="EI687" s="57"/>
      <c r="EJ687" s="57"/>
      <c r="EK687" s="57"/>
      <c r="EL687" s="57"/>
      <c r="EM687" s="57"/>
      <c r="EN687" s="57"/>
      <c r="EO687" s="57"/>
      <c r="EP687" s="57"/>
      <c r="EQ687" s="101"/>
      <c r="ER687" s="557"/>
    </row>
    <row r="688" spans="1:148" ht="15" customHeight="1" x14ac:dyDescent="0.25">
      <c r="A688" s="625"/>
      <c r="B688" s="1343" t="str">
        <f t="shared" si="43"/>
        <v>Desk 57</v>
      </c>
      <c r="C688" s="1348" t="str">
        <f>IF(ISBLANK(TB!C243), "", TB!C243)</f>
        <v/>
      </c>
      <c r="D688" s="1348" t="str">
        <f>IF(ISBLANK(TB!D243), "", TB!D243)</f>
        <v/>
      </c>
      <c r="E688" s="1348" t="str">
        <f>IF(ISBLANK(TB!E243), "", TB!E243)</f>
        <v/>
      </c>
      <c r="F688" s="1348" t="str">
        <f>IF(ISBLANK(TB!F243), "", TB!F243)</f>
        <v/>
      </c>
      <c r="G688" s="57"/>
      <c r="H688" s="57"/>
      <c r="I688" s="57"/>
      <c r="J688" s="57"/>
      <c r="K688" s="57"/>
      <c r="L688" s="57"/>
      <c r="M688" s="57"/>
      <c r="N688" s="57"/>
      <c r="O688" s="57"/>
      <c r="P688" s="57"/>
      <c r="Q688" s="57"/>
      <c r="R688" s="57"/>
      <c r="S688" s="57"/>
      <c r="T688" s="57"/>
      <c r="U688" s="57"/>
      <c r="V688" s="57"/>
      <c r="W688" s="57"/>
      <c r="X688" s="57"/>
      <c r="Y688" s="57"/>
      <c r="Z688" s="57"/>
      <c r="AA688" s="57"/>
      <c r="AB688" s="57"/>
      <c r="AC688" s="57"/>
      <c r="AD688" s="57"/>
      <c r="AE688" s="57"/>
      <c r="AF688" s="57"/>
      <c r="AG688" s="57"/>
      <c r="AH688" s="57"/>
      <c r="AI688" s="57"/>
      <c r="AJ688" s="57"/>
      <c r="AK688" s="57"/>
      <c r="AL688" s="57"/>
      <c r="AM688" s="57"/>
      <c r="AN688" s="57"/>
      <c r="AO688" s="57"/>
      <c r="AP688" s="57"/>
      <c r="AQ688" s="57"/>
      <c r="AR688" s="57"/>
      <c r="AS688" s="57"/>
      <c r="AT688" s="57"/>
      <c r="AU688" s="57"/>
      <c r="AV688" s="57"/>
      <c r="AW688" s="57"/>
      <c r="AX688" s="57"/>
      <c r="AY688" s="57"/>
      <c r="AZ688" s="57"/>
      <c r="BA688" s="57"/>
      <c r="BB688" s="57"/>
      <c r="BC688" s="57"/>
      <c r="BD688" s="57"/>
      <c r="BE688" s="57"/>
      <c r="BF688" s="57"/>
      <c r="BG688" s="57"/>
      <c r="BH688" s="57"/>
      <c r="BI688" s="57"/>
      <c r="BJ688" s="57"/>
      <c r="BK688" s="57"/>
      <c r="BL688" s="57"/>
      <c r="BM688" s="57"/>
      <c r="BN688" s="57"/>
      <c r="BO688" s="57"/>
      <c r="BP688" s="57"/>
      <c r="BQ688" s="57"/>
      <c r="BR688" s="57"/>
      <c r="BS688" s="57"/>
      <c r="BT688" s="57"/>
      <c r="BU688" s="57"/>
      <c r="BV688" s="57"/>
      <c r="BW688" s="57"/>
      <c r="BX688" s="57"/>
      <c r="BY688" s="57"/>
      <c r="BZ688" s="57"/>
      <c r="CA688" s="57"/>
      <c r="CB688" s="57"/>
      <c r="CC688" s="57"/>
      <c r="CD688" s="57"/>
      <c r="CE688" s="57"/>
      <c r="CF688" s="57"/>
      <c r="CG688" s="57"/>
      <c r="CH688" s="57"/>
      <c r="CI688" s="57"/>
      <c r="CJ688" s="57"/>
      <c r="CK688" s="57"/>
      <c r="CL688" s="57"/>
      <c r="CM688" s="57"/>
      <c r="CN688" s="57"/>
      <c r="CO688" s="57"/>
      <c r="CP688" s="57"/>
      <c r="CQ688" s="57"/>
      <c r="CR688" s="57"/>
      <c r="CS688" s="57"/>
      <c r="CT688" s="57"/>
      <c r="CU688" s="57"/>
      <c r="CV688" s="57"/>
      <c r="CW688" s="57"/>
      <c r="CX688" s="57"/>
      <c r="CY688" s="57"/>
      <c r="CZ688" s="57"/>
      <c r="DA688" s="57"/>
      <c r="DB688" s="57"/>
      <c r="DC688" s="57"/>
      <c r="DD688" s="57"/>
      <c r="DE688" s="57"/>
      <c r="DF688" s="57"/>
      <c r="DG688" s="57"/>
      <c r="DH688" s="57"/>
      <c r="DI688" s="57"/>
      <c r="DJ688" s="57"/>
      <c r="DK688" s="57"/>
      <c r="DL688" s="57"/>
      <c r="DM688" s="57"/>
      <c r="DN688" s="57"/>
      <c r="DO688" s="57"/>
      <c r="DP688" s="57"/>
      <c r="DQ688" s="57"/>
      <c r="DR688" s="57"/>
      <c r="DS688" s="57"/>
      <c r="DT688" s="57"/>
      <c r="DU688" s="57"/>
      <c r="DV688" s="101"/>
      <c r="DW688" s="57"/>
      <c r="DX688" s="57"/>
      <c r="DY688" s="57"/>
      <c r="DZ688" s="57"/>
      <c r="EA688" s="57"/>
      <c r="EB688" s="57"/>
      <c r="EC688" s="57"/>
      <c r="ED688" s="57"/>
      <c r="EE688" s="57"/>
      <c r="EF688" s="57"/>
      <c r="EG688" s="57"/>
      <c r="EH688" s="57"/>
      <c r="EI688" s="57"/>
      <c r="EJ688" s="57"/>
      <c r="EK688" s="57"/>
      <c r="EL688" s="57"/>
      <c r="EM688" s="57"/>
      <c r="EN688" s="57"/>
      <c r="EO688" s="57"/>
      <c r="EP688" s="57"/>
      <c r="EQ688" s="101"/>
      <c r="ER688" s="557"/>
    </row>
    <row r="689" spans="1:148" ht="15" customHeight="1" x14ac:dyDescent="0.25">
      <c r="A689" s="625"/>
      <c r="B689" s="1343" t="str">
        <f t="shared" si="43"/>
        <v>Desk 58</v>
      </c>
      <c r="C689" s="1348" t="str">
        <f>IF(ISBLANK(TB!C244), "", TB!C244)</f>
        <v/>
      </c>
      <c r="D689" s="1348" t="str">
        <f>IF(ISBLANK(TB!D244), "", TB!D244)</f>
        <v/>
      </c>
      <c r="E689" s="1348" t="str">
        <f>IF(ISBLANK(TB!E244), "", TB!E244)</f>
        <v/>
      </c>
      <c r="F689" s="1348" t="str">
        <f>IF(ISBLANK(TB!F244), "", TB!F244)</f>
        <v/>
      </c>
      <c r="G689" s="57"/>
      <c r="H689" s="57"/>
      <c r="I689" s="57"/>
      <c r="J689" s="57"/>
      <c r="K689" s="57"/>
      <c r="L689" s="57"/>
      <c r="M689" s="57"/>
      <c r="N689" s="57"/>
      <c r="O689" s="57"/>
      <c r="P689" s="57"/>
      <c r="Q689" s="57"/>
      <c r="R689" s="57"/>
      <c r="S689" s="57"/>
      <c r="T689" s="57"/>
      <c r="U689" s="57"/>
      <c r="V689" s="57"/>
      <c r="W689" s="57"/>
      <c r="X689" s="57"/>
      <c r="Y689" s="57"/>
      <c r="Z689" s="57"/>
      <c r="AA689" s="57"/>
      <c r="AB689" s="57"/>
      <c r="AC689" s="57"/>
      <c r="AD689" s="57"/>
      <c r="AE689" s="57"/>
      <c r="AF689" s="57"/>
      <c r="AG689" s="57"/>
      <c r="AH689" s="57"/>
      <c r="AI689" s="57"/>
      <c r="AJ689" s="57"/>
      <c r="AK689" s="57"/>
      <c r="AL689" s="57"/>
      <c r="AM689" s="57"/>
      <c r="AN689" s="57"/>
      <c r="AO689" s="57"/>
      <c r="AP689" s="57"/>
      <c r="AQ689" s="57"/>
      <c r="AR689" s="57"/>
      <c r="AS689" s="57"/>
      <c r="AT689" s="57"/>
      <c r="AU689" s="57"/>
      <c r="AV689" s="57"/>
      <c r="AW689" s="57"/>
      <c r="AX689" s="57"/>
      <c r="AY689" s="57"/>
      <c r="AZ689" s="57"/>
      <c r="BA689" s="57"/>
      <c r="BB689" s="57"/>
      <c r="BC689" s="57"/>
      <c r="BD689" s="57"/>
      <c r="BE689" s="57"/>
      <c r="BF689" s="57"/>
      <c r="BG689" s="57"/>
      <c r="BH689" s="57"/>
      <c r="BI689" s="57"/>
      <c r="BJ689" s="57"/>
      <c r="BK689" s="57"/>
      <c r="BL689" s="57"/>
      <c r="BM689" s="57"/>
      <c r="BN689" s="57"/>
      <c r="BO689" s="57"/>
      <c r="BP689" s="57"/>
      <c r="BQ689" s="57"/>
      <c r="BR689" s="57"/>
      <c r="BS689" s="57"/>
      <c r="BT689" s="57"/>
      <c r="BU689" s="57"/>
      <c r="BV689" s="57"/>
      <c r="BW689" s="57"/>
      <c r="BX689" s="57"/>
      <c r="BY689" s="57"/>
      <c r="BZ689" s="57"/>
      <c r="CA689" s="57"/>
      <c r="CB689" s="57"/>
      <c r="CC689" s="57"/>
      <c r="CD689" s="57"/>
      <c r="CE689" s="57"/>
      <c r="CF689" s="57"/>
      <c r="CG689" s="57"/>
      <c r="CH689" s="57"/>
      <c r="CI689" s="57"/>
      <c r="CJ689" s="57"/>
      <c r="CK689" s="57"/>
      <c r="CL689" s="57"/>
      <c r="CM689" s="57"/>
      <c r="CN689" s="57"/>
      <c r="CO689" s="57"/>
      <c r="CP689" s="57"/>
      <c r="CQ689" s="57"/>
      <c r="CR689" s="57"/>
      <c r="CS689" s="57"/>
      <c r="CT689" s="57"/>
      <c r="CU689" s="57"/>
      <c r="CV689" s="57"/>
      <c r="CW689" s="57"/>
      <c r="CX689" s="57"/>
      <c r="CY689" s="57"/>
      <c r="CZ689" s="57"/>
      <c r="DA689" s="57"/>
      <c r="DB689" s="57"/>
      <c r="DC689" s="57"/>
      <c r="DD689" s="57"/>
      <c r="DE689" s="57"/>
      <c r="DF689" s="57"/>
      <c r="DG689" s="57"/>
      <c r="DH689" s="57"/>
      <c r="DI689" s="57"/>
      <c r="DJ689" s="57"/>
      <c r="DK689" s="57"/>
      <c r="DL689" s="57"/>
      <c r="DM689" s="57"/>
      <c r="DN689" s="57"/>
      <c r="DO689" s="57"/>
      <c r="DP689" s="57"/>
      <c r="DQ689" s="57"/>
      <c r="DR689" s="57"/>
      <c r="DS689" s="57"/>
      <c r="DT689" s="57"/>
      <c r="DU689" s="57"/>
      <c r="DV689" s="101"/>
      <c r="DW689" s="57"/>
      <c r="DX689" s="57"/>
      <c r="DY689" s="57"/>
      <c r="DZ689" s="57"/>
      <c r="EA689" s="57"/>
      <c r="EB689" s="57"/>
      <c r="EC689" s="57"/>
      <c r="ED689" s="57"/>
      <c r="EE689" s="57"/>
      <c r="EF689" s="57"/>
      <c r="EG689" s="57"/>
      <c r="EH689" s="57"/>
      <c r="EI689" s="57"/>
      <c r="EJ689" s="57"/>
      <c r="EK689" s="57"/>
      <c r="EL689" s="57"/>
      <c r="EM689" s="57"/>
      <c r="EN689" s="57"/>
      <c r="EO689" s="57"/>
      <c r="EP689" s="57"/>
      <c r="EQ689" s="101"/>
      <c r="ER689" s="557"/>
    </row>
    <row r="690" spans="1:148" ht="15" customHeight="1" x14ac:dyDescent="0.25">
      <c r="A690" s="625"/>
      <c r="B690" s="1343" t="str">
        <f t="shared" si="43"/>
        <v>Desk 59</v>
      </c>
      <c r="C690" s="1348" t="str">
        <f>IF(ISBLANK(TB!C245), "", TB!C245)</f>
        <v/>
      </c>
      <c r="D690" s="1348" t="str">
        <f>IF(ISBLANK(TB!D245), "", TB!D245)</f>
        <v/>
      </c>
      <c r="E690" s="1348" t="str">
        <f>IF(ISBLANK(TB!E245), "", TB!E245)</f>
        <v/>
      </c>
      <c r="F690" s="1348" t="str">
        <f>IF(ISBLANK(TB!F245), "", TB!F245)</f>
        <v/>
      </c>
      <c r="G690" s="57"/>
      <c r="H690" s="57"/>
      <c r="I690" s="57"/>
      <c r="J690" s="57"/>
      <c r="K690" s="57"/>
      <c r="L690" s="57"/>
      <c r="M690" s="57"/>
      <c r="N690" s="57"/>
      <c r="O690" s="57"/>
      <c r="P690" s="57"/>
      <c r="Q690" s="57"/>
      <c r="R690" s="57"/>
      <c r="S690" s="57"/>
      <c r="T690" s="57"/>
      <c r="U690" s="57"/>
      <c r="V690" s="57"/>
      <c r="W690" s="57"/>
      <c r="X690" s="57"/>
      <c r="Y690" s="57"/>
      <c r="Z690" s="57"/>
      <c r="AA690" s="57"/>
      <c r="AB690" s="57"/>
      <c r="AC690" s="57"/>
      <c r="AD690" s="57"/>
      <c r="AE690" s="57"/>
      <c r="AF690" s="57"/>
      <c r="AG690" s="57"/>
      <c r="AH690" s="57"/>
      <c r="AI690" s="57"/>
      <c r="AJ690" s="57"/>
      <c r="AK690" s="57"/>
      <c r="AL690" s="57"/>
      <c r="AM690" s="57"/>
      <c r="AN690" s="57"/>
      <c r="AO690" s="57"/>
      <c r="AP690" s="57"/>
      <c r="AQ690" s="57"/>
      <c r="AR690" s="57"/>
      <c r="AS690" s="57"/>
      <c r="AT690" s="57"/>
      <c r="AU690" s="57"/>
      <c r="AV690" s="57"/>
      <c r="AW690" s="57"/>
      <c r="AX690" s="57"/>
      <c r="AY690" s="57"/>
      <c r="AZ690" s="57"/>
      <c r="BA690" s="57"/>
      <c r="BB690" s="57"/>
      <c r="BC690" s="57"/>
      <c r="BD690" s="57"/>
      <c r="BE690" s="57"/>
      <c r="BF690" s="57"/>
      <c r="BG690" s="57"/>
      <c r="BH690" s="57"/>
      <c r="BI690" s="57"/>
      <c r="BJ690" s="57"/>
      <c r="BK690" s="57"/>
      <c r="BL690" s="57"/>
      <c r="BM690" s="57"/>
      <c r="BN690" s="57"/>
      <c r="BO690" s="57"/>
      <c r="BP690" s="57"/>
      <c r="BQ690" s="57"/>
      <c r="BR690" s="57"/>
      <c r="BS690" s="57"/>
      <c r="BT690" s="57"/>
      <c r="BU690" s="57"/>
      <c r="BV690" s="57"/>
      <c r="BW690" s="57"/>
      <c r="BX690" s="57"/>
      <c r="BY690" s="57"/>
      <c r="BZ690" s="57"/>
      <c r="CA690" s="57"/>
      <c r="CB690" s="57"/>
      <c r="CC690" s="57"/>
      <c r="CD690" s="57"/>
      <c r="CE690" s="57"/>
      <c r="CF690" s="57"/>
      <c r="CG690" s="57"/>
      <c r="CH690" s="57"/>
      <c r="CI690" s="57"/>
      <c r="CJ690" s="57"/>
      <c r="CK690" s="57"/>
      <c r="CL690" s="57"/>
      <c r="CM690" s="57"/>
      <c r="CN690" s="57"/>
      <c r="CO690" s="57"/>
      <c r="CP690" s="57"/>
      <c r="CQ690" s="57"/>
      <c r="CR690" s="57"/>
      <c r="CS690" s="57"/>
      <c r="CT690" s="57"/>
      <c r="CU690" s="57"/>
      <c r="CV690" s="57"/>
      <c r="CW690" s="57"/>
      <c r="CX690" s="57"/>
      <c r="CY690" s="57"/>
      <c r="CZ690" s="57"/>
      <c r="DA690" s="57"/>
      <c r="DB690" s="57"/>
      <c r="DC690" s="57"/>
      <c r="DD690" s="57"/>
      <c r="DE690" s="57"/>
      <c r="DF690" s="57"/>
      <c r="DG690" s="57"/>
      <c r="DH690" s="57"/>
      <c r="DI690" s="57"/>
      <c r="DJ690" s="57"/>
      <c r="DK690" s="57"/>
      <c r="DL690" s="57"/>
      <c r="DM690" s="57"/>
      <c r="DN690" s="57"/>
      <c r="DO690" s="57"/>
      <c r="DP690" s="57"/>
      <c r="DQ690" s="57"/>
      <c r="DR690" s="57"/>
      <c r="DS690" s="57"/>
      <c r="DT690" s="57"/>
      <c r="DU690" s="57"/>
      <c r="DV690" s="101"/>
      <c r="DW690" s="57"/>
      <c r="DX690" s="57"/>
      <c r="DY690" s="57"/>
      <c r="DZ690" s="57"/>
      <c r="EA690" s="57"/>
      <c r="EB690" s="57"/>
      <c r="EC690" s="57"/>
      <c r="ED690" s="57"/>
      <c r="EE690" s="57"/>
      <c r="EF690" s="57"/>
      <c r="EG690" s="57"/>
      <c r="EH690" s="57"/>
      <c r="EI690" s="57"/>
      <c r="EJ690" s="57"/>
      <c r="EK690" s="57"/>
      <c r="EL690" s="57"/>
      <c r="EM690" s="57"/>
      <c r="EN690" s="57"/>
      <c r="EO690" s="57"/>
      <c r="EP690" s="57"/>
      <c r="EQ690" s="101"/>
      <c r="ER690" s="557"/>
    </row>
    <row r="691" spans="1:148" ht="15" customHeight="1" x14ac:dyDescent="0.25">
      <c r="A691" s="625"/>
      <c r="B691" s="1343" t="str">
        <f t="shared" si="43"/>
        <v>Desk 60</v>
      </c>
      <c r="C691" s="1348" t="str">
        <f>IF(ISBLANK(TB!C246), "", TB!C246)</f>
        <v/>
      </c>
      <c r="D691" s="1348" t="str">
        <f>IF(ISBLANK(TB!D246), "", TB!D246)</f>
        <v/>
      </c>
      <c r="E691" s="1348" t="str">
        <f>IF(ISBLANK(TB!E246), "", TB!E246)</f>
        <v/>
      </c>
      <c r="F691" s="1348" t="str">
        <f>IF(ISBLANK(TB!F246), "", TB!F246)</f>
        <v/>
      </c>
      <c r="G691" s="57"/>
      <c r="H691" s="57"/>
      <c r="I691" s="57"/>
      <c r="J691" s="57"/>
      <c r="K691" s="57"/>
      <c r="L691" s="57"/>
      <c r="M691" s="57"/>
      <c r="N691" s="57"/>
      <c r="O691" s="57"/>
      <c r="P691" s="57"/>
      <c r="Q691" s="57"/>
      <c r="R691" s="57"/>
      <c r="S691" s="57"/>
      <c r="T691" s="57"/>
      <c r="U691" s="57"/>
      <c r="V691" s="57"/>
      <c r="W691" s="57"/>
      <c r="X691" s="57"/>
      <c r="Y691" s="57"/>
      <c r="Z691" s="57"/>
      <c r="AA691" s="57"/>
      <c r="AB691" s="57"/>
      <c r="AC691" s="57"/>
      <c r="AD691" s="57"/>
      <c r="AE691" s="57"/>
      <c r="AF691" s="57"/>
      <c r="AG691" s="57"/>
      <c r="AH691" s="57"/>
      <c r="AI691" s="57"/>
      <c r="AJ691" s="57"/>
      <c r="AK691" s="57"/>
      <c r="AL691" s="57"/>
      <c r="AM691" s="57"/>
      <c r="AN691" s="57"/>
      <c r="AO691" s="57"/>
      <c r="AP691" s="57"/>
      <c r="AQ691" s="57"/>
      <c r="AR691" s="57"/>
      <c r="AS691" s="57"/>
      <c r="AT691" s="57"/>
      <c r="AU691" s="57"/>
      <c r="AV691" s="57"/>
      <c r="AW691" s="57"/>
      <c r="AX691" s="57"/>
      <c r="AY691" s="57"/>
      <c r="AZ691" s="57"/>
      <c r="BA691" s="57"/>
      <c r="BB691" s="57"/>
      <c r="BC691" s="57"/>
      <c r="BD691" s="57"/>
      <c r="BE691" s="57"/>
      <c r="BF691" s="57"/>
      <c r="BG691" s="57"/>
      <c r="BH691" s="57"/>
      <c r="BI691" s="57"/>
      <c r="BJ691" s="57"/>
      <c r="BK691" s="57"/>
      <c r="BL691" s="57"/>
      <c r="BM691" s="57"/>
      <c r="BN691" s="57"/>
      <c r="BO691" s="57"/>
      <c r="BP691" s="57"/>
      <c r="BQ691" s="57"/>
      <c r="BR691" s="57"/>
      <c r="BS691" s="57"/>
      <c r="BT691" s="57"/>
      <c r="BU691" s="57"/>
      <c r="BV691" s="57"/>
      <c r="BW691" s="57"/>
      <c r="BX691" s="57"/>
      <c r="BY691" s="57"/>
      <c r="BZ691" s="57"/>
      <c r="CA691" s="57"/>
      <c r="CB691" s="57"/>
      <c r="CC691" s="57"/>
      <c r="CD691" s="57"/>
      <c r="CE691" s="57"/>
      <c r="CF691" s="57"/>
      <c r="CG691" s="57"/>
      <c r="CH691" s="57"/>
      <c r="CI691" s="57"/>
      <c r="CJ691" s="57"/>
      <c r="CK691" s="57"/>
      <c r="CL691" s="57"/>
      <c r="CM691" s="57"/>
      <c r="CN691" s="57"/>
      <c r="CO691" s="57"/>
      <c r="CP691" s="57"/>
      <c r="CQ691" s="57"/>
      <c r="CR691" s="57"/>
      <c r="CS691" s="57"/>
      <c r="CT691" s="57"/>
      <c r="CU691" s="57"/>
      <c r="CV691" s="57"/>
      <c r="CW691" s="57"/>
      <c r="CX691" s="57"/>
      <c r="CY691" s="57"/>
      <c r="CZ691" s="57"/>
      <c r="DA691" s="57"/>
      <c r="DB691" s="57"/>
      <c r="DC691" s="57"/>
      <c r="DD691" s="57"/>
      <c r="DE691" s="57"/>
      <c r="DF691" s="57"/>
      <c r="DG691" s="57"/>
      <c r="DH691" s="57"/>
      <c r="DI691" s="57"/>
      <c r="DJ691" s="57"/>
      <c r="DK691" s="57"/>
      <c r="DL691" s="57"/>
      <c r="DM691" s="57"/>
      <c r="DN691" s="57"/>
      <c r="DO691" s="57"/>
      <c r="DP691" s="57"/>
      <c r="DQ691" s="57"/>
      <c r="DR691" s="57"/>
      <c r="DS691" s="57"/>
      <c r="DT691" s="57"/>
      <c r="DU691" s="57"/>
      <c r="DV691" s="101"/>
      <c r="DW691" s="57"/>
      <c r="DX691" s="57"/>
      <c r="DY691" s="57"/>
      <c r="DZ691" s="57"/>
      <c r="EA691" s="57"/>
      <c r="EB691" s="57"/>
      <c r="EC691" s="57"/>
      <c r="ED691" s="57"/>
      <c r="EE691" s="57"/>
      <c r="EF691" s="57"/>
      <c r="EG691" s="57"/>
      <c r="EH691" s="57"/>
      <c r="EI691" s="57"/>
      <c r="EJ691" s="57"/>
      <c r="EK691" s="57"/>
      <c r="EL691" s="57"/>
      <c r="EM691" s="57"/>
      <c r="EN691" s="57"/>
      <c r="EO691" s="57"/>
      <c r="EP691" s="57"/>
      <c r="EQ691" s="101"/>
      <c r="ER691" s="557"/>
    </row>
    <row r="692" spans="1:148" ht="15" customHeight="1" x14ac:dyDescent="0.25">
      <c r="A692" s="625"/>
      <c r="B692" s="1343" t="str">
        <f t="shared" si="43"/>
        <v>Desk 61</v>
      </c>
      <c r="C692" s="1348" t="str">
        <f>IF(ISBLANK(TB!C247), "", TB!C247)</f>
        <v/>
      </c>
      <c r="D692" s="1348" t="str">
        <f>IF(ISBLANK(TB!D247), "", TB!D247)</f>
        <v/>
      </c>
      <c r="E692" s="1348" t="str">
        <f>IF(ISBLANK(TB!E247), "", TB!E247)</f>
        <v/>
      </c>
      <c r="F692" s="1348" t="str">
        <f>IF(ISBLANK(TB!F247), "", TB!F247)</f>
        <v/>
      </c>
      <c r="G692" s="57"/>
      <c r="H692" s="57"/>
      <c r="I692" s="57"/>
      <c r="J692" s="57"/>
      <c r="K692" s="57"/>
      <c r="L692" s="57"/>
      <c r="M692" s="57"/>
      <c r="N692" s="57"/>
      <c r="O692" s="57"/>
      <c r="P692" s="57"/>
      <c r="Q692" s="57"/>
      <c r="R692" s="57"/>
      <c r="S692" s="57"/>
      <c r="T692" s="57"/>
      <c r="U692" s="57"/>
      <c r="V692" s="57"/>
      <c r="W692" s="57"/>
      <c r="X692" s="57"/>
      <c r="Y692" s="57"/>
      <c r="Z692" s="57"/>
      <c r="AA692" s="57"/>
      <c r="AB692" s="57"/>
      <c r="AC692" s="57"/>
      <c r="AD692" s="57"/>
      <c r="AE692" s="57"/>
      <c r="AF692" s="57"/>
      <c r="AG692" s="57"/>
      <c r="AH692" s="57"/>
      <c r="AI692" s="57"/>
      <c r="AJ692" s="57"/>
      <c r="AK692" s="57"/>
      <c r="AL692" s="57"/>
      <c r="AM692" s="57"/>
      <c r="AN692" s="57"/>
      <c r="AO692" s="57"/>
      <c r="AP692" s="57"/>
      <c r="AQ692" s="57"/>
      <c r="AR692" s="57"/>
      <c r="AS692" s="57"/>
      <c r="AT692" s="57"/>
      <c r="AU692" s="57"/>
      <c r="AV692" s="57"/>
      <c r="AW692" s="57"/>
      <c r="AX692" s="57"/>
      <c r="AY692" s="57"/>
      <c r="AZ692" s="57"/>
      <c r="BA692" s="57"/>
      <c r="BB692" s="57"/>
      <c r="BC692" s="57"/>
      <c r="BD692" s="57"/>
      <c r="BE692" s="57"/>
      <c r="BF692" s="57"/>
      <c r="BG692" s="57"/>
      <c r="BH692" s="57"/>
      <c r="BI692" s="57"/>
      <c r="BJ692" s="57"/>
      <c r="BK692" s="57"/>
      <c r="BL692" s="57"/>
      <c r="BM692" s="57"/>
      <c r="BN692" s="57"/>
      <c r="BO692" s="57"/>
      <c r="BP692" s="57"/>
      <c r="BQ692" s="57"/>
      <c r="BR692" s="57"/>
      <c r="BS692" s="57"/>
      <c r="BT692" s="57"/>
      <c r="BU692" s="57"/>
      <c r="BV692" s="57"/>
      <c r="BW692" s="57"/>
      <c r="BX692" s="57"/>
      <c r="BY692" s="57"/>
      <c r="BZ692" s="57"/>
      <c r="CA692" s="57"/>
      <c r="CB692" s="57"/>
      <c r="CC692" s="57"/>
      <c r="CD692" s="57"/>
      <c r="CE692" s="57"/>
      <c r="CF692" s="57"/>
      <c r="CG692" s="57"/>
      <c r="CH692" s="57"/>
      <c r="CI692" s="57"/>
      <c r="CJ692" s="57"/>
      <c r="CK692" s="57"/>
      <c r="CL692" s="57"/>
      <c r="CM692" s="57"/>
      <c r="CN692" s="57"/>
      <c r="CO692" s="57"/>
      <c r="CP692" s="57"/>
      <c r="CQ692" s="57"/>
      <c r="CR692" s="57"/>
      <c r="CS692" s="57"/>
      <c r="CT692" s="57"/>
      <c r="CU692" s="57"/>
      <c r="CV692" s="57"/>
      <c r="CW692" s="57"/>
      <c r="CX692" s="57"/>
      <c r="CY692" s="57"/>
      <c r="CZ692" s="57"/>
      <c r="DA692" s="57"/>
      <c r="DB692" s="57"/>
      <c r="DC692" s="57"/>
      <c r="DD692" s="57"/>
      <c r="DE692" s="57"/>
      <c r="DF692" s="57"/>
      <c r="DG692" s="57"/>
      <c r="DH692" s="57"/>
      <c r="DI692" s="57"/>
      <c r="DJ692" s="57"/>
      <c r="DK692" s="57"/>
      <c r="DL692" s="57"/>
      <c r="DM692" s="57"/>
      <c r="DN692" s="57"/>
      <c r="DO692" s="57"/>
      <c r="DP692" s="57"/>
      <c r="DQ692" s="57"/>
      <c r="DR692" s="57"/>
      <c r="DS692" s="57"/>
      <c r="DT692" s="57"/>
      <c r="DU692" s="57"/>
      <c r="DV692" s="101"/>
      <c r="DW692" s="57"/>
      <c r="DX692" s="57"/>
      <c r="DY692" s="57"/>
      <c r="DZ692" s="57"/>
      <c r="EA692" s="57"/>
      <c r="EB692" s="57"/>
      <c r="EC692" s="57"/>
      <c r="ED692" s="57"/>
      <c r="EE692" s="57"/>
      <c r="EF692" s="57"/>
      <c r="EG692" s="57"/>
      <c r="EH692" s="57"/>
      <c r="EI692" s="57"/>
      <c r="EJ692" s="57"/>
      <c r="EK692" s="57"/>
      <c r="EL692" s="57"/>
      <c r="EM692" s="57"/>
      <c r="EN692" s="57"/>
      <c r="EO692" s="57"/>
      <c r="EP692" s="57"/>
      <c r="EQ692" s="101"/>
      <c r="ER692" s="557"/>
    </row>
    <row r="693" spans="1:148" ht="15" customHeight="1" x14ac:dyDescent="0.25">
      <c r="A693" s="625"/>
      <c r="B693" s="1343" t="str">
        <f t="shared" si="43"/>
        <v>Desk 62</v>
      </c>
      <c r="C693" s="1348" t="str">
        <f>IF(ISBLANK(TB!C248), "", TB!C248)</f>
        <v/>
      </c>
      <c r="D693" s="1348" t="str">
        <f>IF(ISBLANK(TB!D248), "", TB!D248)</f>
        <v/>
      </c>
      <c r="E693" s="1348" t="str">
        <f>IF(ISBLANK(TB!E248), "", TB!E248)</f>
        <v/>
      </c>
      <c r="F693" s="1348" t="str">
        <f>IF(ISBLANK(TB!F248), "", TB!F248)</f>
        <v/>
      </c>
      <c r="G693" s="57"/>
      <c r="H693" s="57"/>
      <c r="I693" s="57"/>
      <c r="J693" s="57"/>
      <c r="K693" s="57"/>
      <c r="L693" s="57"/>
      <c r="M693" s="57"/>
      <c r="N693" s="57"/>
      <c r="O693" s="57"/>
      <c r="P693" s="57"/>
      <c r="Q693" s="57"/>
      <c r="R693" s="57"/>
      <c r="S693" s="57"/>
      <c r="T693" s="57"/>
      <c r="U693" s="57"/>
      <c r="V693" s="57"/>
      <c r="W693" s="57"/>
      <c r="X693" s="57"/>
      <c r="Y693" s="57"/>
      <c r="Z693" s="57"/>
      <c r="AA693" s="57"/>
      <c r="AB693" s="57"/>
      <c r="AC693" s="57"/>
      <c r="AD693" s="57"/>
      <c r="AE693" s="57"/>
      <c r="AF693" s="57"/>
      <c r="AG693" s="57"/>
      <c r="AH693" s="57"/>
      <c r="AI693" s="57"/>
      <c r="AJ693" s="57"/>
      <c r="AK693" s="57"/>
      <c r="AL693" s="57"/>
      <c r="AM693" s="57"/>
      <c r="AN693" s="57"/>
      <c r="AO693" s="57"/>
      <c r="AP693" s="57"/>
      <c r="AQ693" s="57"/>
      <c r="AR693" s="57"/>
      <c r="AS693" s="57"/>
      <c r="AT693" s="57"/>
      <c r="AU693" s="57"/>
      <c r="AV693" s="57"/>
      <c r="AW693" s="57"/>
      <c r="AX693" s="57"/>
      <c r="AY693" s="57"/>
      <c r="AZ693" s="57"/>
      <c r="BA693" s="57"/>
      <c r="BB693" s="57"/>
      <c r="BC693" s="57"/>
      <c r="BD693" s="57"/>
      <c r="BE693" s="57"/>
      <c r="BF693" s="57"/>
      <c r="BG693" s="57"/>
      <c r="BH693" s="57"/>
      <c r="BI693" s="57"/>
      <c r="BJ693" s="57"/>
      <c r="BK693" s="57"/>
      <c r="BL693" s="57"/>
      <c r="BM693" s="57"/>
      <c r="BN693" s="57"/>
      <c r="BO693" s="57"/>
      <c r="BP693" s="57"/>
      <c r="BQ693" s="57"/>
      <c r="BR693" s="57"/>
      <c r="BS693" s="57"/>
      <c r="BT693" s="57"/>
      <c r="BU693" s="57"/>
      <c r="BV693" s="57"/>
      <c r="BW693" s="57"/>
      <c r="BX693" s="57"/>
      <c r="BY693" s="57"/>
      <c r="BZ693" s="57"/>
      <c r="CA693" s="57"/>
      <c r="CB693" s="57"/>
      <c r="CC693" s="57"/>
      <c r="CD693" s="57"/>
      <c r="CE693" s="57"/>
      <c r="CF693" s="57"/>
      <c r="CG693" s="57"/>
      <c r="CH693" s="57"/>
      <c r="CI693" s="57"/>
      <c r="CJ693" s="57"/>
      <c r="CK693" s="57"/>
      <c r="CL693" s="57"/>
      <c r="CM693" s="57"/>
      <c r="CN693" s="57"/>
      <c r="CO693" s="57"/>
      <c r="CP693" s="57"/>
      <c r="CQ693" s="57"/>
      <c r="CR693" s="57"/>
      <c r="CS693" s="57"/>
      <c r="CT693" s="57"/>
      <c r="CU693" s="57"/>
      <c r="CV693" s="57"/>
      <c r="CW693" s="57"/>
      <c r="CX693" s="57"/>
      <c r="CY693" s="57"/>
      <c r="CZ693" s="57"/>
      <c r="DA693" s="57"/>
      <c r="DB693" s="57"/>
      <c r="DC693" s="57"/>
      <c r="DD693" s="57"/>
      <c r="DE693" s="57"/>
      <c r="DF693" s="57"/>
      <c r="DG693" s="57"/>
      <c r="DH693" s="57"/>
      <c r="DI693" s="57"/>
      <c r="DJ693" s="57"/>
      <c r="DK693" s="57"/>
      <c r="DL693" s="57"/>
      <c r="DM693" s="57"/>
      <c r="DN693" s="57"/>
      <c r="DO693" s="57"/>
      <c r="DP693" s="57"/>
      <c r="DQ693" s="57"/>
      <c r="DR693" s="57"/>
      <c r="DS693" s="57"/>
      <c r="DT693" s="57"/>
      <c r="DU693" s="57"/>
      <c r="DV693" s="101"/>
      <c r="DW693" s="57"/>
      <c r="DX693" s="57"/>
      <c r="DY693" s="57"/>
      <c r="DZ693" s="57"/>
      <c r="EA693" s="57"/>
      <c r="EB693" s="57"/>
      <c r="EC693" s="57"/>
      <c r="ED693" s="57"/>
      <c r="EE693" s="57"/>
      <c r="EF693" s="57"/>
      <c r="EG693" s="57"/>
      <c r="EH693" s="57"/>
      <c r="EI693" s="57"/>
      <c r="EJ693" s="57"/>
      <c r="EK693" s="57"/>
      <c r="EL693" s="57"/>
      <c r="EM693" s="57"/>
      <c r="EN693" s="57"/>
      <c r="EO693" s="57"/>
      <c r="EP693" s="57"/>
      <c r="EQ693" s="101"/>
      <c r="ER693" s="557"/>
    </row>
    <row r="694" spans="1:148" ht="15" customHeight="1" x14ac:dyDescent="0.25">
      <c r="A694" s="625"/>
      <c r="B694" s="1343" t="str">
        <f t="shared" si="43"/>
        <v>Desk 63</v>
      </c>
      <c r="C694" s="1348" t="str">
        <f>IF(ISBLANK(TB!C249), "", TB!C249)</f>
        <v/>
      </c>
      <c r="D694" s="1348" t="str">
        <f>IF(ISBLANK(TB!D249), "", TB!D249)</f>
        <v/>
      </c>
      <c r="E694" s="1348" t="str">
        <f>IF(ISBLANK(TB!E249), "", TB!E249)</f>
        <v/>
      </c>
      <c r="F694" s="1348" t="str">
        <f>IF(ISBLANK(TB!F249), "", TB!F249)</f>
        <v/>
      </c>
      <c r="G694" s="57"/>
      <c r="H694" s="57"/>
      <c r="I694" s="57"/>
      <c r="J694" s="57"/>
      <c r="K694" s="57"/>
      <c r="L694" s="57"/>
      <c r="M694" s="57"/>
      <c r="N694" s="57"/>
      <c r="O694" s="57"/>
      <c r="P694" s="57"/>
      <c r="Q694" s="57"/>
      <c r="R694" s="57"/>
      <c r="S694" s="57"/>
      <c r="T694" s="57"/>
      <c r="U694" s="57"/>
      <c r="V694" s="57"/>
      <c r="W694" s="57"/>
      <c r="X694" s="57"/>
      <c r="Y694" s="57"/>
      <c r="Z694" s="57"/>
      <c r="AA694" s="57"/>
      <c r="AB694" s="57"/>
      <c r="AC694" s="57"/>
      <c r="AD694" s="57"/>
      <c r="AE694" s="57"/>
      <c r="AF694" s="57"/>
      <c r="AG694" s="57"/>
      <c r="AH694" s="57"/>
      <c r="AI694" s="57"/>
      <c r="AJ694" s="57"/>
      <c r="AK694" s="57"/>
      <c r="AL694" s="57"/>
      <c r="AM694" s="57"/>
      <c r="AN694" s="57"/>
      <c r="AO694" s="57"/>
      <c r="AP694" s="57"/>
      <c r="AQ694" s="57"/>
      <c r="AR694" s="57"/>
      <c r="AS694" s="57"/>
      <c r="AT694" s="57"/>
      <c r="AU694" s="57"/>
      <c r="AV694" s="57"/>
      <c r="AW694" s="57"/>
      <c r="AX694" s="57"/>
      <c r="AY694" s="57"/>
      <c r="AZ694" s="57"/>
      <c r="BA694" s="57"/>
      <c r="BB694" s="57"/>
      <c r="BC694" s="57"/>
      <c r="BD694" s="57"/>
      <c r="BE694" s="57"/>
      <c r="BF694" s="57"/>
      <c r="BG694" s="57"/>
      <c r="BH694" s="57"/>
      <c r="BI694" s="57"/>
      <c r="BJ694" s="57"/>
      <c r="BK694" s="57"/>
      <c r="BL694" s="57"/>
      <c r="BM694" s="57"/>
      <c r="BN694" s="57"/>
      <c r="BO694" s="57"/>
      <c r="BP694" s="57"/>
      <c r="BQ694" s="57"/>
      <c r="BR694" s="57"/>
      <c r="BS694" s="57"/>
      <c r="BT694" s="57"/>
      <c r="BU694" s="57"/>
      <c r="BV694" s="57"/>
      <c r="BW694" s="57"/>
      <c r="BX694" s="57"/>
      <c r="BY694" s="57"/>
      <c r="BZ694" s="57"/>
      <c r="CA694" s="57"/>
      <c r="CB694" s="57"/>
      <c r="CC694" s="57"/>
      <c r="CD694" s="57"/>
      <c r="CE694" s="57"/>
      <c r="CF694" s="57"/>
      <c r="CG694" s="57"/>
      <c r="CH694" s="57"/>
      <c r="CI694" s="57"/>
      <c r="CJ694" s="57"/>
      <c r="CK694" s="57"/>
      <c r="CL694" s="57"/>
      <c r="CM694" s="57"/>
      <c r="CN694" s="57"/>
      <c r="CO694" s="57"/>
      <c r="CP694" s="57"/>
      <c r="CQ694" s="57"/>
      <c r="CR694" s="57"/>
      <c r="CS694" s="57"/>
      <c r="CT694" s="57"/>
      <c r="CU694" s="57"/>
      <c r="CV694" s="57"/>
      <c r="CW694" s="57"/>
      <c r="CX694" s="57"/>
      <c r="CY694" s="57"/>
      <c r="CZ694" s="57"/>
      <c r="DA694" s="57"/>
      <c r="DB694" s="57"/>
      <c r="DC694" s="57"/>
      <c r="DD694" s="57"/>
      <c r="DE694" s="57"/>
      <c r="DF694" s="57"/>
      <c r="DG694" s="57"/>
      <c r="DH694" s="57"/>
      <c r="DI694" s="57"/>
      <c r="DJ694" s="57"/>
      <c r="DK694" s="57"/>
      <c r="DL694" s="57"/>
      <c r="DM694" s="57"/>
      <c r="DN694" s="57"/>
      <c r="DO694" s="57"/>
      <c r="DP694" s="57"/>
      <c r="DQ694" s="57"/>
      <c r="DR694" s="57"/>
      <c r="DS694" s="57"/>
      <c r="DT694" s="57"/>
      <c r="DU694" s="57"/>
      <c r="DV694" s="101"/>
      <c r="DW694" s="57"/>
      <c r="DX694" s="57"/>
      <c r="DY694" s="57"/>
      <c r="DZ694" s="57"/>
      <c r="EA694" s="57"/>
      <c r="EB694" s="57"/>
      <c r="EC694" s="57"/>
      <c r="ED694" s="57"/>
      <c r="EE694" s="57"/>
      <c r="EF694" s="57"/>
      <c r="EG694" s="57"/>
      <c r="EH694" s="57"/>
      <c r="EI694" s="57"/>
      <c r="EJ694" s="57"/>
      <c r="EK694" s="57"/>
      <c r="EL694" s="57"/>
      <c r="EM694" s="57"/>
      <c r="EN694" s="57"/>
      <c r="EO694" s="57"/>
      <c r="EP694" s="57"/>
      <c r="EQ694" s="101"/>
      <c r="ER694" s="557"/>
    </row>
    <row r="695" spans="1:148" ht="15" customHeight="1" x14ac:dyDescent="0.25">
      <c r="A695" s="625"/>
      <c r="B695" s="1343" t="str">
        <f t="shared" si="43"/>
        <v>Desk 64</v>
      </c>
      <c r="C695" s="1348" t="str">
        <f>IF(ISBLANK(TB!C250), "", TB!C250)</f>
        <v/>
      </c>
      <c r="D695" s="1348" t="str">
        <f>IF(ISBLANK(TB!D250), "", TB!D250)</f>
        <v/>
      </c>
      <c r="E695" s="1348" t="str">
        <f>IF(ISBLANK(TB!E250), "", TB!E250)</f>
        <v/>
      </c>
      <c r="F695" s="1348" t="str">
        <f>IF(ISBLANK(TB!F250), "", TB!F250)</f>
        <v/>
      </c>
      <c r="G695" s="57"/>
      <c r="H695" s="57"/>
      <c r="I695" s="57"/>
      <c r="J695" s="57"/>
      <c r="K695" s="57"/>
      <c r="L695" s="57"/>
      <c r="M695" s="57"/>
      <c r="N695" s="57"/>
      <c r="O695" s="57"/>
      <c r="P695" s="57"/>
      <c r="Q695" s="57"/>
      <c r="R695" s="57"/>
      <c r="S695" s="57"/>
      <c r="T695" s="57"/>
      <c r="U695" s="57"/>
      <c r="V695" s="57"/>
      <c r="W695" s="57"/>
      <c r="X695" s="57"/>
      <c r="Y695" s="57"/>
      <c r="Z695" s="57"/>
      <c r="AA695" s="57"/>
      <c r="AB695" s="57"/>
      <c r="AC695" s="57"/>
      <c r="AD695" s="57"/>
      <c r="AE695" s="57"/>
      <c r="AF695" s="57"/>
      <c r="AG695" s="57"/>
      <c r="AH695" s="57"/>
      <c r="AI695" s="57"/>
      <c r="AJ695" s="57"/>
      <c r="AK695" s="57"/>
      <c r="AL695" s="57"/>
      <c r="AM695" s="57"/>
      <c r="AN695" s="57"/>
      <c r="AO695" s="57"/>
      <c r="AP695" s="57"/>
      <c r="AQ695" s="57"/>
      <c r="AR695" s="57"/>
      <c r="AS695" s="57"/>
      <c r="AT695" s="57"/>
      <c r="AU695" s="57"/>
      <c r="AV695" s="57"/>
      <c r="AW695" s="57"/>
      <c r="AX695" s="57"/>
      <c r="AY695" s="57"/>
      <c r="AZ695" s="57"/>
      <c r="BA695" s="57"/>
      <c r="BB695" s="57"/>
      <c r="BC695" s="57"/>
      <c r="BD695" s="57"/>
      <c r="BE695" s="57"/>
      <c r="BF695" s="57"/>
      <c r="BG695" s="57"/>
      <c r="BH695" s="57"/>
      <c r="BI695" s="57"/>
      <c r="BJ695" s="57"/>
      <c r="BK695" s="57"/>
      <c r="BL695" s="57"/>
      <c r="BM695" s="57"/>
      <c r="BN695" s="57"/>
      <c r="BO695" s="57"/>
      <c r="BP695" s="57"/>
      <c r="BQ695" s="57"/>
      <c r="BR695" s="57"/>
      <c r="BS695" s="57"/>
      <c r="BT695" s="57"/>
      <c r="BU695" s="57"/>
      <c r="BV695" s="57"/>
      <c r="BW695" s="57"/>
      <c r="BX695" s="57"/>
      <c r="BY695" s="57"/>
      <c r="BZ695" s="57"/>
      <c r="CA695" s="57"/>
      <c r="CB695" s="57"/>
      <c r="CC695" s="57"/>
      <c r="CD695" s="57"/>
      <c r="CE695" s="57"/>
      <c r="CF695" s="57"/>
      <c r="CG695" s="57"/>
      <c r="CH695" s="57"/>
      <c r="CI695" s="57"/>
      <c r="CJ695" s="57"/>
      <c r="CK695" s="57"/>
      <c r="CL695" s="57"/>
      <c r="CM695" s="57"/>
      <c r="CN695" s="57"/>
      <c r="CO695" s="57"/>
      <c r="CP695" s="57"/>
      <c r="CQ695" s="57"/>
      <c r="CR695" s="57"/>
      <c r="CS695" s="57"/>
      <c r="CT695" s="57"/>
      <c r="CU695" s="57"/>
      <c r="CV695" s="57"/>
      <c r="CW695" s="57"/>
      <c r="CX695" s="57"/>
      <c r="CY695" s="57"/>
      <c r="CZ695" s="57"/>
      <c r="DA695" s="57"/>
      <c r="DB695" s="57"/>
      <c r="DC695" s="57"/>
      <c r="DD695" s="57"/>
      <c r="DE695" s="57"/>
      <c r="DF695" s="57"/>
      <c r="DG695" s="57"/>
      <c r="DH695" s="57"/>
      <c r="DI695" s="57"/>
      <c r="DJ695" s="57"/>
      <c r="DK695" s="57"/>
      <c r="DL695" s="57"/>
      <c r="DM695" s="57"/>
      <c r="DN695" s="57"/>
      <c r="DO695" s="57"/>
      <c r="DP695" s="57"/>
      <c r="DQ695" s="57"/>
      <c r="DR695" s="57"/>
      <c r="DS695" s="57"/>
      <c r="DT695" s="57"/>
      <c r="DU695" s="57"/>
      <c r="DV695" s="101"/>
      <c r="DW695" s="57"/>
      <c r="DX695" s="57"/>
      <c r="DY695" s="57"/>
      <c r="DZ695" s="57"/>
      <c r="EA695" s="57"/>
      <c r="EB695" s="57"/>
      <c r="EC695" s="57"/>
      <c r="ED695" s="57"/>
      <c r="EE695" s="57"/>
      <c r="EF695" s="57"/>
      <c r="EG695" s="57"/>
      <c r="EH695" s="57"/>
      <c r="EI695" s="57"/>
      <c r="EJ695" s="57"/>
      <c r="EK695" s="57"/>
      <c r="EL695" s="57"/>
      <c r="EM695" s="57"/>
      <c r="EN695" s="57"/>
      <c r="EO695" s="57"/>
      <c r="EP695" s="57"/>
      <c r="EQ695" s="101"/>
      <c r="ER695" s="557"/>
    </row>
    <row r="696" spans="1:148" ht="15" customHeight="1" x14ac:dyDescent="0.25">
      <c r="A696" s="625"/>
      <c r="B696" s="1343" t="str">
        <f t="shared" ref="B696:B727" si="44">B76</f>
        <v>Desk 65</v>
      </c>
      <c r="C696" s="1348" t="str">
        <f>IF(ISBLANK(TB!C251), "", TB!C251)</f>
        <v/>
      </c>
      <c r="D696" s="1348" t="str">
        <f>IF(ISBLANK(TB!D251), "", TB!D251)</f>
        <v/>
      </c>
      <c r="E696" s="1348" t="str">
        <f>IF(ISBLANK(TB!E251), "", TB!E251)</f>
        <v/>
      </c>
      <c r="F696" s="1348" t="str">
        <f>IF(ISBLANK(TB!F251), "", TB!F251)</f>
        <v/>
      </c>
      <c r="G696" s="57"/>
      <c r="H696" s="57"/>
      <c r="I696" s="57"/>
      <c r="J696" s="57"/>
      <c r="K696" s="57"/>
      <c r="L696" s="57"/>
      <c r="M696" s="57"/>
      <c r="N696" s="57"/>
      <c r="O696" s="57"/>
      <c r="P696" s="57"/>
      <c r="Q696" s="57"/>
      <c r="R696" s="57"/>
      <c r="S696" s="57"/>
      <c r="T696" s="57"/>
      <c r="U696" s="57"/>
      <c r="V696" s="57"/>
      <c r="W696" s="57"/>
      <c r="X696" s="57"/>
      <c r="Y696" s="57"/>
      <c r="Z696" s="57"/>
      <c r="AA696" s="57"/>
      <c r="AB696" s="57"/>
      <c r="AC696" s="57"/>
      <c r="AD696" s="57"/>
      <c r="AE696" s="57"/>
      <c r="AF696" s="57"/>
      <c r="AG696" s="57"/>
      <c r="AH696" s="57"/>
      <c r="AI696" s="57"/>
      <c r="AJ696" s="57"/>
      <c r="AK696" s="57"/>
      <c r="AL696" s="57"/>
      <c r="AM696" s="57"/>
      <c r="AN696" s="57"/>
      <c r="AO696" s="57"/>
      <c r="AP696" s="57"/>
      <c r="AQ696" s="57"/>
      <c r="AR696" s="57"/>
      <c r="AS696" s="57"/>
      <c r="AT696" s="57"/>
      <c r="AU696" s="57"/>
      <c r="AV696" s="57"/>
      <c r="AW696" s="57"/>
      <c r="AX696" s="57"/>
      <c r="AY696" s="57"/>
      <c r="AZ696" s="57"/>
      <c r="BA696" s="57"/>
      <c r="BB696" s="57"/>
      <c r="BC696" s="57"/>
      <c r="BD696" s="57"/>
      <c r="BE696" s="57"/>
      <c r="BF696" s="57"/>
      <c r="BG696" s="57"/>
      <c r="BH696" s="57"/>
      <c r="BI696" s="57"/>
      <c r="BJ696" s="57"/>
      <c r="BK696" s="57"/>
      <c r="BL696" s="57"/>
      <c r="BM696" s="57"/>
      <c r="BN696" s="57"/>
      <c r="BO696" s="57"/>
      <c r="BP696" s="57"/>
      <c r="BQ696" s="57"/>
      <c r="BR696" s="57"/>
      <c r="BS696" s="57"/>
      <c r="BT696" s="57"/>
      <c r="BU696" s="57"/>
      <c r="BV696" s="57"/>
      <c r="BW696" s="57"/>
      <c r="BX696" s="57"/>
      <c r="BY696" s="57"/>
      <c r="BZ696" s="57"/>
      <c r="CA696" s="57"/>
      <c r="CB696" s="57"/>
      <c r="CC696" s="57"/>
      <c r="CD696" s="57"/>
      <c r="CE696" s="57"/>
      <c r="CF696" s="57"/>
      <c r="CG696" s="57"/>
      <c r="CH696" s="57"/>
      <c r="CI696" s="57"/>
      <c r="CJ696" s="57"/>
      <c r="CK696" s="57"/>
      <c r="CL696" s="57"/>
      <c r="CM696" s="57"/>
      <c r="CN696" s="57"/>
      <c r="CO696" s="57"/>
      <c r="CP696" s="57"/>
      <c r="CQ696" s="57"/>
      <c r="CR696" s="57"/>
      <c r="CS696" s="57"/>
      <c r="CT696" s="57"/>
      <c r="CU696" s="57"/>
      <c r="CV696" s="57"/>
      <c r="CW696" s="57"/>
      <c r="CX696" s="57"/>
      <c r="CY696" s="57"/>
      <c r="CZ696" s="57"/>
      <c r="DA696" s="57"/>
      <c r="DB696" s="57"/>
      <c r="DC696" s="57"/>
      <c r="DD696" s="57"/>
      <c r="DE696" s="57"/>
      <c r="DF696" s="57"/>
      <c r="DG696" s="57"/>
      <c r="DH696" s="57"/>
      <c r="DI696" s="57"/>
      <c r="DJ696" s="57"/>
      <c r="DK696" s="57"/>
      <c r="DL696" s="57"/>
      <c r="DM696" s="57"/>
      <c r="DN696" s="57"/>
      <c r="DO696" s="57"/>
      <c r="DP696" s="57"/>
      <c r="DQ696" s="57"/>
      <c r="DR696" s="57"/>
      <c r="DS696" s="57"/>
      <c r="DT696" s="57"/>
      <c r="DU696" s="57"/>
      <c r="DV696" s="101"/>
      <c r="DW696" s="57"/>
      <c r="DX696" s="57"/>
      <c r="DY696" s="57"/>
      <c r="DZ696" s="57"/>
      <c r="EA696" s="57"/>
      <c r="EB696" s="57"/>
      <c r="EC696" s="57"/>
      <c r="ED696" s="57"/>
      <c r="EE696" s="57"/>
      <c r="EF696" s="57"/>
      <c r="EG696" s="57"/>
      <c r="EH696" s="57"/>
      <c r="EI696" s="57"/>
      <c r="EJ696" s="57"/>
      <c r="EK696" s="57"/>
      <c r="EL696" s="57"/>
      <c r="EM696" s="57"/>
      <c r="EN696" s="57"/>
      <c r="EO696" s="57"/>
      <c r="EP696" s="57"/>
      <c r="EQ696" s="101"/>
      <c r="ER696" s="557"/>
    </row>
    <row r="697" spans="1:148" ht="15" customHeight="1" x14ac:dyDescent="0.25">
      <c r="A697" s="625"/>
      <c r="B697" s="1343" t="str">
        <f t="shared" si="44"/>
        <v>Desk 66</v>
      </c>
      <c r="C697" s="1348" t="str">
        <f>IF(ISBLANK(TB!C252), "", TB!C252)</f>
        <v/>
      </c>
      <c r="D697" s="1348" t="str">
        <f>IF(ISBLANK(TB!D252), "", TB!D252)</f>
        <v/>
      </c>
      <c r="E697" s="1348" t="str">
        <f>IF(ISBLANK(TB!E252), "", TB!E252)</f>
        <v/>
      </c>
      <c r="F697" s="1348" t="str">
        <f>IF(ISBLANK(TB!F252), "", TB!F252)</f>
        <v/>
      </c>
      <c r="G697" s="57"/>
      <c r="H697" s="57"/>
      <c r="I697" s="57"/>
      <c r="J697" s="57"/>
      <c r="K697" s="57"/>
      <c r="L697" s="57"/>
      <c r="M697" s="57"/>
      <c r="N697" s="57"/>
      <c r="O697" s="57"/>
      <c r="P697" s="57"/>
      <c r="Q697" s="57"/>
      <c r="R697" s="57"/>
      <c r="S697" s="57"/>
      <c r="T697" s="57"/>
      <c r="U697" s="57"/>
      <c r="V697" s="57"/>
      <c r="W697" s="57"/>
      <c r="X697" s="57"/>
      <c r="Y697" s="57"/>
      <c r="Z697" s="57"/>
      <c r="AA697" s="57"/>
      <c r="AB697" s="57"/>
      <c r="AC697" s="57"/>
      <c r="AD697" s="57"/>
      <c r="AE697" s="57"/>
      <c r="AF697" s="57"/>
      <c r="AG697" s="57"/>
      <c r="AH697" s="57"/>
      <c r="AI697" s="57"/>
      <c r="AJ697" s="57"/>
      <c r="AK697" s="57"/>
      <c r="AL697" s="57"/>
      <c r="AM697" s="57"/>
      <c r="AN697" s="57"/>
      <c r="AO697" s="57"/>
      <c r="AP697" s="57"/>
      <c r="AQ697" s="57"/>
      <c r="AR697" s="57"/>
      <c r="AS697" s="57"/>
      <c r="AT697" s="57"/>
      <c r="AU697" s="57"/>
      <c r="AV697" s="57"/>
      <c r="AW697" s="57"/>
      <c r="AX697" s="57"/>
      <c r="AY697" s="57"/>
      <c r="AZ697" s="57"/>
      <c r="BA697" s="57"/>
      <c r="BB697" s="57"/>
      <c r="BC697" s="57"/>
      <c r="BD697" s="57"/>
      <c r="BE697" s="57"/>
      <c r="BF697" s="57"/>
      <c r="BG697" s="57"/>
      <c r="BH697" s="57"/>
      <c r="BI697" s="57"/>
      <c r="BJ697" s="57"/>
      <c r="BK697" s="57"/>
      <c r="BL697" s="57"/>
      <c r="BM697" s="57"/>
      <c r="BN697" s="57"/>
      <c r="BO697" s="57"/>
      <c r="BP697" s="57"/>
      <c r="BQ697" s="57"/>
      <c r="BR697" s="57"/>
      <c r="BS697" s="57"/>
      <c r="BT697" s="57"/>
      <c r="BU697" s="57"/>
      <c r="BV697" s="57"/>
      <c r="BW697" s="57"/>
      <c r="BX697" s="57"/>
      <c r="BY697" s="57"/>
      <c r="BZ697" s="57"/>
      <c r="CA697" s="57"/>
      <c r="CB697" s="57"/>
      <c r="CC697" s="57"/>
      <c r="CD697" s="57"/>
      <c r="CE697" s="57"/>
      <c r="CF697" s="57"/>
      <c r="CG697" s="57"/>
      <c r="CH697" s="57"/>
      <c r="CI697" s="57"/>
      <c r="CJ697" s="57"/>
      <c r="CK697" s="57"/>
      <c r="CL697" s="57"/>
      <c r="CM697" s="57"/>
      <c r="CN697" s="57"/>
      <c r="CO697" s="57"/>
      <c r="CP697" s="57"/>
      <c r="CQ697" s="57"/>
      <c r="CR697" s="57"/>
      <c r="CS697" s="57"/>
      <c r="CT697" s="57"/>
      <c r="CU697" s="57"/>
      <c r="CV697" s="57"/>
      <c r="CW697" s="57"/>
      <c r="CX697" s="57"/>
      <c r="CY697" s="57"/>
      <c r="CZ697" s="57"/>
      <c r="DA697" s="57"/>
      <c r="DB697" s="57"/>
      <c r="DC697" s="57"/>
      <c r="DD697" s="57"/>
      <c r="DE697" s="57"/>
      <c r="DF697" s="57"/>
      <c r="DG697" s="57"/>
      <c r="DH697" s="57"/>
      <c r="DI697" s="57"/>
      <c r="DJ697" s="57"/>
      <c r="DK697" s="57"/>
      <c r="DL697" s="57"/>
      <c r="DM697" s="57"/>
      <c r="DN697" s="57"/>
      <c r="DO697" s="57"/>
      <c r="DP697" s="57"/>
      <c r="DQ697" s="57"/>
      <c r="DR697" s="57"/>
      <c r="DS697" s="57"/>
      <c r="DT697" s="57"/>
      <c r="DU697" s="57"/>
      <c r="DV697" s="101"/>
      <c r="DW697" s="57"/>
      <c r="DX697" s="57"/>
      <c r="DY697" s="57"/>
      <c r="DZ697" s="57"/>
      <c r="EA697" s="57"/>
      <c r="EB697" s="57"/>
      <c r="EC697" s="57"/>
      <c r="ED697" s="57"/>
      <c r="EE697" s="57"/>
      <c r="EF697" s="57"/>
      <c r="EG697" s="57"/>
      <c r="EH697" s="57"/>
      <c r="EI697" s="57"/>
      <c r="EJ697" s="57"/>
      <c r="EK697" s="57"/>
      <c r="EL697" s="57"/>
      <c r="EM697" s="57"/>
      <c r="EN697" s="57"/>
      <c r="EO697" s="57"/>
      <c r="EP697" s="57"/>
      <c r="EQ697" s="101"/>
      <c r="ER697" s="557"/>
    </row>
    <row r="698" spans="1:148" ht="15" customHeight="1" x14ac:dyDescent="0.25">
      <c r="A698" s="625"/>
      <c r="B698" s="1343" t="str">
        <f t="shared" si="44"/>
        <v>Desk 67</v>
      </c>
      <c r="C698" s="1348" t="str">
        <f>IF(ISBLANK(TB!C253), "", TB!C253)</f>
        <v/>
      </c>
      <c r="D698" s="1348" t="str">
        <f>IF(ISBLANK(TB!D253), "", TB!D253)</f>
        <v/>
      </c>
      <c r="E698" s="1348" t="str">
        <f>IF(ISBLANK(TB!E253), "", TB!E253)</f>
        <v/>
      </c>
      <c r="F698" s="1348" t="str">
        <f>IF(ISBLANK(TB!F253), "", TB!F253)</f>
        <v/>
      </c>
      <c r="G698" s="57"/>
      <c r="H698" s="57"/>
      <c r="I698" s="57"/>
      <c r="J698" s="57"/>
      <c r="K698" s="57"/>
      <c r="L698" s="57"/>
      <c r="M698" s="57"/>
      <c r="N698" s="57"/>
      <c r="O698" s="57"/>
      <c r="P698" s="57"/>
      <c r="Q698" s="57"/>
      <c r="R698" s="57"/>
      <c r="S698" s="57"/>
      <c r="T698" s="57"/>
      <c r="U698" s="57"/>
      <c r="V698" s="57"/>
      <c r="W698" s="57"/>
      <c r="X698" s="57"/>
      <c r="Y698" s="57"/>
      <c r="Z698" s="57"/>
      <c r="AA698" s="57"/>
      <c r="AB698" s="57"/>
      <c r="AC698" s="57"/>
      <c r="AD698" s="57"/>
      <c r="AE698" s="57"/>
      <c r="AF698" s="57"/>
      <c r="AG698" s="57"/>
      <c r="AH698" s="57"/>
      <c r="AI698" s="57"/>
      <c r="AJ698" s="57"/>
      <c r="AK698" s="57"/>
      <c r="AL698" s="57"/>
      <c r="AM698" s="57"/>
      <c r="AN698" s="57"/>
      <c r="AO698" s="57"/>
      <c r="AP698" s="57"/>
      <c r="AQ698" s="57"/>
      <c r="AR698" s="57"/>
      <c r="AS698" s="57"/>
      <c r="AT698" s="57"/>
      <c r="AU698" s="57"/>
      <c r="AV698" s="57"/>
      <c r="AW698" s="57"/>
      <c r="AX698" s="57"/>
      <c r="AY698" s="57"/>
      <c r="AZ698" s="57"/>
      <c r="BA698" s="57"/>
      <c r="BB698" s="57"/>
      <c r="BC698" s="57"/>
      <c r="BD698" s="57"/>
      <c r="BE698" s="57"/>
      <c r="BF698" s="57"/>
      <c r="BG698" s="57"/>
      <c r="BH698" s="57"/>
      <c r="BI698" s="57"/>
      <c r="BJ698" s="57"/>
      <c r="BK698" s="57"/>
      <c r="BL698" s="57"/>
      <c r="BM698" s="57"/>
      <c r="BN698" s="57"/>
      <c r="BO698" s="57"/>
      <c r="BP698" s="57"/>
      <c r="BQ698" s="57"/>
      <c r="BR698" s="57"/>
      <c r="BS698" s="57"/>
      <c r="BT698" s="57"/>
      <c r="BU698" s="57"/>
      <c r="BV698" s="57"/>
      <c r="BW698" s="57"/>
      <c r="BX698" s="57"/>
      <c r="BY698" s="57"/>
      <c r="BZ698" s="57"/>
      <c r="CA698" s="57"/>
      <c r="CB698" s="57"/>
      <c r="CC698" s="57"/>
      <c r="CD698" s="57"/>
      <c r="CE698" s="57"/>
      <c r="CF698" s="57"/>
      <c r="CG698" s="57"/>
      <c r="CH698" s="57"/>
      <c r="CI698" s="57"/>
      <c r="CJ698" s="57"/>
      <c r="CK698" s="57"/>
      <c r="CL698" s="57"/>
      <c r="CM698" s="57"/>
      <c r="CN698" s="57"/>
      <c r="CO698" s="57"/>
      <c r="CP698" s="57"/>
      <c r="CQ698" s="57"/>
      <c r="CR698" s="57"/>
      <c r="CS698" s="57"/>
      <c r="CT698" s="57"/>
      <c r="CU698" s="57"/>
      <c r="CV698" s="57"/>
      <c r="CW698" s="57"/>
      <c r="CX698" s="57"/>
      <c r="CY698" s="57"/>
      <c r="CZ698" s="57"/>
      <c r="DA698" s="57"/>
      <c r="DB698" s="57"/>
      <c r="DC698" s="57"/>
      <c r="DD698" s="57"/>
      <c r="DE698" s="57"/>
      <c r="DF698" s="57"/>
      <c r="DG698" s="57"/>
      <c r="DH698" s="57"/>
      <c r="DI698" s="57"/>
      <c r="DJ698" s="57"/>
      <c r="DK698" s="57"/>
      <c r="DL698" s="57"/>
      <c r="DM698" s="57"/>
      <c r="DN698" s="57"/>
      <c r="DO698" s="57"/>
      <c r="DP698" s="57"/>
      <c r="DQ698" s="57"/>
      <c r="DR698" s="57"/>
      <c r="DS698" s="57"/>
      <c r="DT698" s="57"/>
      <c r="DU698" s="57"/>
      <c r="DV698" s="101"/>
      <c r="DW698" s="57"/>
      <c r="DX698" s="57"/>
      <c r="DY698" s="57"/>
      <c r="DZ698" s="57"/>
      <c r="EA698" s="57"/>
      <c r="EB698" s="57"/>
      <c r="EC698" s="57"/>
      <c r="ED698" s="57"/>
      <c r="EE698" s="57"/>
      <c r="EF698" s="57"/>
      <c r="EG698" s="57"/>
      <c r="EH698" s="57"/>
      <c r="EI698" s="57"/>
      <c r="EJ698" s="57"/>
      <c r="EK698" s="57"/>
      <c r="EL698" s="57"/>
      <c r="EM698" s="57"/>
      <c r="EN698" s="57"/>
      <c r="EO698" s="57"/>
      <c r="EP698" s="57"/>
      <c r="EQ698" s="101"/>
      <c r="ER698" s="557"/>
    </row>
    <row r="699" spans="1:148" ht="15" customHeight="1" x14ac:dyDescent="0.25">
      <c r="A699" s="625"/>
      <c r="B699" s="1343" t="str">
        <f t="shared" si="44"/>
        <v>Desk 68</v>
      </c>
      <c r="C699" s="1348" t="str">
        <f>IF(ISBLANK(TB!C254), "", TB!C254)</f>
        <v/>
      </c>
      <c r="D699" s="1348" t="str">
        <f>IF(ISBLANK(TB!D254), "", TB!D254)</f>
        <v/>
      </c>
      <c r="E699" s="1348" t="str">
        <f>IF(ISBLANK(TB!E254), "", TB!E254)</f>
        <v/>
      </c>
      <c r="F699" s="1348" t="str">
        <f>IF(ISBLANK(TB!F254), "", TB!F254)</f>
        <v/>
      </c>
      <c r="G699" s="57"/>
      <c r="H699" s="57"/>
      <c r="I699" s="57"/>
      <c r="J699" s="57"/>
      <c r="K699" s="57"/>
      <c r="L699" s="57"/>
      <c r="M699" s="57"/>
      <c r="N699" s="57"/>
      <c r="O699" s="57"/>
      <c r="P699" s="57"/>
      <c r="Q699" s="57"/>
      <c r="R699" s="57"/>
      <c r="S699" s="57"/>
      <c r="T699" s="57"/>
      <c r="U699" s="57"/>
      <c r="V699" s="57"/>
      <c r="W699" s="57"/>
      <c r="X699" s="57"/>
      <c r="Y699" s="57"/>
      <c r="Z699" s="57"/>
      <c r="AA699" s="57"/>
      <c r="AB699" s="57"/>
      <c r="AC699" s="57"/>
      <c r="AD699" s="57"/>
      <c r="AE699" s="57"/>
      <c r="AF699" s="57"/>
      <c r="AG699" s="57"/>
      <c r="AH699" s="57"/>
      <c r="AI699" s="57"/>
      <c r="AJ699" s="57"/>
      <c r="AK699" s="57"/>
      <c r="AL699" s="57"/>
      <c r="AM699" s="57"/>
      <c r="AN699" s="57"/>
      <c r="AO699" s="57"/>
      <c r="AP699" s="57"/>
      <c r="AQ699" s="57"/>
      <c r="AR699" s="57"/>
      <c r="AS699" s="57"/>
      <c r="AT699" s="57"/>
      <c r="AU699" s="57"/>
      <c r="AV699" s="57"/>
      <c r="AW699" s="57"/>
      <c r="AX699" s="57"/>
      <c r="AY699" s="57"/>
      <c r="AZ699" s="57"/>
      <c r="BA699" s="57"/>
      <c r="BB699" s="57"/>
      <c r="BC699" s="57"/>
      <c r="BD699" s="57"/>
      <c r="BE699" s="57"/>
      <c r="BF699" s="57"/>
      <c r="BG699" s="57"/>
      <c r="BH699" s="57"/>
      <c r="BI699" s="57"/>
      <c r="BJ699" s="57"/>
      <c r="BK699" s="57"/>
      <c r="BL699" s="57"/>
      <c r="BM699" s="57"/>
      <c r="BN699" s="57"/>
      <c r="BO699" s="57"/>
      <c r="BP699" s="57"/>
      <c r="BQ699" s="57"/>
      <c r="BR699" s="57"/>
      <c r="BS699" s="57"/>
      <c r="BT699" s="57"/>
      <c r="BU699" s="57"/>
      <c r="BV699" s="57"/>
      <c r="BW699" s="57"/>
      <c r="BX699" s="57"/>
      <c r="BY699" s="57"/>
      <c r="BZ699" s="57"/>
      <c r="CA699" s="57"/>
      <c r="CB699" s="57"/>
      <c r="CC699" s="57"/>
      <c r="CD699" s="57"/>
      <c r="CE699" s="57"/>
      <c r="CF699" s="57"/>
      <c r="CG699" s="57"/>
      <c r="CH699" s="57"/>
      <c r="CI699" s="57"/>
      <c r="CJ699" s="57"/>
      <c r="CK699" s="57"/>
      <c r="CL699" s="57"/>
      <c r="CM699" s="57"/>
      <c r="CN699" s="57"/>
      <c r="CO699" s="57"/>
      <c r="CP699" s="57"/>
      <c r="CQ699" s="57"/>
      <c r="CR699" s="57"/>
      <c r="CS699" s="57"/>
      <c r="CT699" s="57"/>
      <c r="CU699" s="57"/>
      <c r="CV699" s="57"/>
      <c r="CW699" s="57"/>
      <c r="CX699" s="57"/>
      <c r="CY699" s="57"/>
      <c r="CZ699" s="57"/>
      <c r="DA699" s="57"/>
      <c r="DB699" s="57"/>
      <c r="DC699" s="57"/>
      <c r="DD699" s="57"/>
      <c r="DE699" s="57"/>
      <c r="DF699" s="57"/>
      <c r="DG699" s="57"/>
      <c r="DH699" s="57"/>
      <c r="DI699" s="57"/>
      <c r="DJ699" s="57"/>
      <c r="DK699" s="57"/>
      <c r="DL699" s="57"/>
      <c r="DM699" s="57"/>
      <c r="DN699" s="57"/>
      <c r="DO699" s="57"/>
      <c r="DP699" s="57"/>
      <c r="DQ699" s="57"/>
      <c r="DR699" s="57"/>
      <c r="DS699" s="57"/>
      <c r="DT699" s="57"/>
      <c r="DU699" s="57"/>
      <c r="DV699" s="101"/>
      <c r="DW699" s="57"/>
      <c r="DX699" s="57"/>
      <c r="DY699" s="57"/>
      <c r="DZ699" s="57"/>
      <c r="EA699" s="57"/>
      <c r="EB699" s="57"/>
      <c r="EC699" s="57"/>
      <c r="ED699" s="57"/>
      <c r="EE699" s="57"/>
      <c r="EF699" s="57"/>
      <c r="EG699" s="57"/>
      <c r="EH699" s="57"/>
      <c r="EI699" s="57"/>
      <c r="EJ699" s="57"/>
      <c r="EK699" s="57"/>
      <c r="EL699" s="57"/>
      <c r="EM699" s="57"/>
      <c r="EN699" s="57"/>
      <c r="EO699" s="57"/>
      <c r="EP699" s="57"/>
      <c r="EQ699" s="101"/>
      <c r="ER699" s="557"/>
    </row>
    <row r="700" spans="1:148" ht="15" customHeight="1" x14ac:dyDescent="0.25">
      <c r="A700" s="625"/>
      <c r="B700" s="1343" t="str">
        <f t="shared" si="44"/>
        <v>Desk 69</v>
      </c>
      <c r="C700" s="1348" t="str">
        <f>IF(ISBLANK(TB!C255), "", TB!C255)</f>
        <v/>
      </c>
      <c r="D700" s="1348" t="str">
        <f>IF(ISBLANK(TB!D255), "", TB!D255)</f>
        <v/>
      </c>
      <c r="E700" s="1348" t="str">
        <f>IF(ISBLANK(TB!E255), "", TB!E255)</f>
        <v/>
      </c>
      <c r="F700" s="1348" t="str">
        <f>IF(ISBLANK(TB!F255), "", TB!F255)</f>
        <v/>
      </c>
      <c r="G700" s="57"/>
      <c r="H700" s="57"/>
      <c r="I700" s="57"/>
      <c r="J700" s="57"/>
      <c r="K700" s="57"/>
      <c r="L700" s="57"/>
      <c r="M700" s="57"/>
      <c r="N700" s="57"/>
      <c r="O700" s="57"/>
      <c r="P700" s="57"/>
      <c r="Q700" s="57"/>
      <c r="R700" s="57"/>
      <c r="S700" s="57"/>
      <c r="T700" s="57"/>
      <c r="U700" s="57"/>
      <c r="V700" s="57"/>
      <c r="W700" s="57"/>
      <c r="X700" s="57"/>
      <c r="Y700" s="57"/>
      <c r="Z700" s="57"/>
      <c r="AA700" s="57"/>
      <c r="AB700" s="57"/>
      <c r="AC700" s="57"/>
      <c r="AD700" s="57"/>
      <c r="AE700" s="57"/>
      <c r="AF700" s="57"/>
      <c r="AG700" s="57"/>
      <c r="AH700" s="57"/>
      <c r="AI700" s="57"/>
      <c r="AJ700" s="57"/>
      <c r="AK700" s="57"/>
      <c r="AL700" s="57"/>
      <c r="AM700" s="57"/>
      <c r="AN700" s="57"/>
      <c r="AO700" s="57"/>
      <c r="AP700" s="57"/>
      <c r="AQ700" s="57"/>
      <c r="AR700" s="57"/>
      <c r="AS700" s="57"/>
      <c r="AT700" s="57"/>
      <c r="AU700" s="57"/>
      <c r="AV700" s="57"/>
      <c r="AW700" s="57"/>
      <c r="AX700" s="57"/>
      <c r="AY700" s="57"/>
      <c r="AZ700" s="57"/>
      <c r="BA700" s="57"/>
      <c r="BB700" s="57"/>
      <c r="BC700" s="57"/>
      <c r="BD700" s="57"/>
      <c r="BE700" s="57"/>
      <c r="BF700" s="57"/>
      <c r="BG700" s="57"/>
      <c r="BH700" s="57"/>
      <c r="BI700" s="57"/>
      <c r="BJ700" s="57"/>
      <c r="BK700" s="57"/>
      <c r="BL700" s="57"/>
      <c r="BM700" s="57"/>
      <c r="BN700" s="57"/>
      <c r="BO700" s="57"/>
      <c r="BP700" s="57"/>
      <c r="BQ700" s="57"/>
      <c r="BR700" s="57"/>
      <c r="BS700" s="57"/>
      <c r="BT700" s="57"/>
      <c r="BU700" s="57"/>
      <c r="BV700" s="57"/>
      <c r="BW700" s="57"/>
      <c r="BX700" s="57"/>
      <c r="BY700" s="57"/>
      <c r="BZ700" s="57"/>
      <c r="CA700" s="57"/>
      <c r="CB700" s="57"/>
      <c r="CC700" s="57"/>
      <c r="CD700" s="57"/>
      <c r="CE700" s="57"/>
      <c r="CF700" s="57"/>
      <c r="CG700" s="57"/>
      <c r="CH700" s="57"/>
      <c r="CI700" s="57"/>
      <c r="CJ700" s="57"/>
      <c r="CK700" s="57"/>
      <c r="CL700" s="57"/>
      <c r="CM700" s="57"/>
      <c r="CN700" s="57"/>
      <c r="CO700" s="57"/>
      <c r="CP700" s="57"/>
      <c r="CQ700" s="57"/>
      <c r="CR700" s="57"/>
      <c r="CS700" s="57"/>
      <c r="CT700" s="57"/>
      <c r="CU700" s="57"/>
      <c r="CV700" s="57"/>
      <c r="CW700" s="57"/>
      <c r="CX700" s="57"/>
      <c r="CY700" s="57"/>
      <c r="CZ700" s="57"/>
      <c r="DA700" s="57"/>
      <c r="DB700" s="57"/>
      <c r="DC700" s="57"/>
      <c r="DD700" s="57"/>
      <c r="DE700" s="57"/>
      <c r="DF700" s="57"/>
      <c r="DG700" s="57"/>
      <c r="DH700" s="57"/>
      <c r="DI700" s="57"/>
      <c r="DJ700" s="57"/>
      <c r="DK700" s="57"/>
      <c r="DL700" s="57"/>
      <c r="DM700" s="57"/>
      <c r="DN700" s="57"/>
      <c r="DO700" s="57"/>
      <c r="DP700" s="57"/>
      <c r="DQ700" s="57"/>
      <c r="DR700" s="57"/>
      <c r="DS700" s="57"/>
      <c r="DT700" s="57"/>
      <c r="DU700" s="57"/>
      <c r="DV700" s="101"/>
      <c r="DW700" s="57"/>
      <c r="DX700" s="57"/>
      <c r="DY700" s="57"/>
      <c r="DZ700" s="57"/>
      <c r="EA700" s="57"/>
      <c r="EB700" s="57"/>
      <c r="EC700" s="57"/>
      <c r="ED700" s="57"/>
      <c r="EE700" s="57"/>
      <c r="EF700" s="57"/>
      <c r="EG700" s="57"/>
      <c r="EH700" s="57"/>
      <c r="EI700" s="57"/>
      <c r="EJ700" s="57"/>
      <c r="EK700" s="57"/>
      <c r="EL700" s="57"/>
      <c r="EM700" s="57"/>
      <c r="EN700" s="57"/>
      <c r="EO700" s="57"/>
      <c r="EP700" s="57"/>
      <c r="EQ700" s="101"/>
      <c r="ER700" s="557"/>
    </row>
    <row r="701" spans="1:148" ht="15" customHeight="1" x14ac:dyDescent="0.25">
      <c r="A701" s="625"/>
      <c r="B701" s="1343" t="str">
        <f t="shared" si="44"/>
        <v>Desk 70</v>
      </c>
      <c r="C701" s="1348" t="str">
        <f>IF(ISBLANK(TB!C256), "", TB!C256)</f>
        <v/>
      </c>
      <c r="D701" s="1348" t="str">
        <f>IF(ISBLANK(TB!D256), "", TB!D256)</f>
        <v/>
      </c>
      <c r="E701" s="1348" t="str">
        <f>IF(ISBLANK(TB!E256), "", TB!E256)</f>
        <v/>
      </c>
      <c r="F701" s="1348" t="str">
        <f>IF(ISBLANK(TB!F256), "", TB!F256)</f>
        <v/>
      </c>
      <c r="G701" s="57"/>
      <c r="H701" s="57"/>
      <c r="I701" s="57"/>
      <c r="J701" s="57"/>
      <c r="K701" s="57"/>
      <c r="L701" s="57"/>
      <c r="M701" s="57"/>
      <c r="N701" s="57"/>
      <c r="O701" s="57"/>
      <c r="P701" s="57"/>
      <c r="Q701" s="57"/>
      <c r="R701" s="57"/>
      <c r="S701" s="57"/>
      <c r="T701" s="57"/>
      <c r="U701" s="57"/>
      <c r="V701" s="57"/>
      <c r="W701" s="57"/>
      <c r="X701" s="57"/>
      <c r="Y701" s="57"/>
      <c r="Z701" s="57"/>
      <c r="AA701" s="57"/>
      <c r="AB701" s="57"/>
      <c r="AC701" s="57"/>
      <c r="AD701" s="57"/>
      <c r="AE701" s="57"/>
      <c r="AF701" s="57"/>
      <c r="AG701" s="57"/>
      <c r="AH701" s="57"/>
      <c r="AI701" s="57"/>
      <c r="AJ701" s="57"/>
      <c r="AK701" s="57"/>
      <c r="AL701" s="57"/>
      <c r="AM701" s="57"/>
      <c r="AN701" s="57"/>
      <c r="AO701" s="57"/>
      <c r="AP701" s="57"/>
      <c r="AQ701" s="57"/>
      <c r="AR701" s="57"/>
      <c r="AS701" s="57"/>
      <c r="AT701" s="57"/>
      <c r="AU701" s="57"/>
      <c r="AV701" s="57"/>
      <c r="AW701" s="57"/>
      <c r="AX701" s="57"/>
      <c r="AY701" s="57"/>
      <c r="AZ701" s="57"/>
      <c r="BA701" s="57"/>
      <c r="BB701" s="57"/>
      <c r="BC701" s="57"/>
      <c r="BD701" s="57"/>
      <c r="BE701" s="57"/>
      <c r="BF701" s="57"/>
      <c r="BG701" s="57"/>
      <c r="BH701" s="57"/>
      <c r="BI701" s="57"/>
      <c r="BJ701" s="57"/>
      <c r="BK701" s="57"/>
      <c r="BL701" s="57"/>
      <c r="BM701" s="57"/>
      <c r="BN701" s="57"/>
      <c r="BO701" s="57"/>
      <c r="BP701" s="57"/>
      <c r="BQ701" s="57"/>
      <c r="BR701" s="57"/>
      <c r="BS701" s="57"/>
      <c r="BT701" s="57"/>
      <c r="BU701" s="57"/>
      <c r="BV701" s="57"/>
      <c r="BW701" s="57"/>
      <c r="BX701" s="57"/>
      <c r="BY701" s="57"/>
      <c r="BZ701" s="57"/>
      <c r="CA701" s="57"/>
      <c r="CB701" s="57"/>
      <c r="CC701" s="57"/>
      <c r="CD701" s="57"/>
      <c r="CE701" s="57"/>
      <c r="CF701" s="57"/>
      <c r="CG701" s="57"/>
      <c r="CH701" s="57"/>
      <c r="CI701" s="57"/>
      <c r="CJ701" s="57"/>
      <c r="CK701" s="57"/>
      <c r="CL701" s="57"/>
      <c r="CM701" s="57"/>
      <c r="CN701" s="57"/>
      <c r="CO701" s="57"/>
      <c r="CP701" s="57"/>
      <c r="CQ701" s="57"/>
      <c r="CR701" s="57"/>
      <c r="CS701" s="57"/>
      <c r="CT701" s="57"/>
      <c r="CU701" s="57"/>
      <c r="CV701" s="57"/>
      <c r="CW701" s="57"/>
      <c r="CX701" s="57"/>
      <c r="CY701" s="57"/>
      <c r="CZ701" s="57"/>
      <c r="DA701" s="57"/>
      <c r="DB701" s="57"/>
      <c r="DC701" s="57"/>
      <c r="DD701" s="57"/>
      <c r="DE701" s="57"/>
      <c r="DF701" s="57"/>
      <c r="DG701" s="57"/>
      <c r="DH701" s="57"/>
      <c r="DI701" s="57"/>
      <c r="DJ701" s="57"/>
      <c r="DK701" s="57"/>
      <c r="DL701" s="57"/>
      <c r="DM701" s="57"/>
      <c r="DN701" s="57"/>
      <c r="DO701" s="57"/>
      <c r="DP701" s="57"/>
      <c r="DQ701" s="57"/>
      <c r="DR701" s="57"/>
      <c r="DS701" s="57"/>
      <c r="DT701" s="57"/>
      <c r="DU701" s="57"/>
      <c r="DV701" s="101"/>
      <c r="DW701" s="57"/>
      <c r="DX701" s="57"/>
      <c r="DY701" s="57"/>
      <c r="DZ701" s="57"/>
      <c r="EA701" s="57"/>
      <c r="EB701" s="57"/>
      <c r="EC701" s="57"/>
      <c r="ED701" s="57"/>
      <c r="EE701" s="57"/>
      <c r="EF701" s="57"/>
      <c r="EG701" s="57"/>
      <c r="EH701" s="57"/>
      <c r="EI701" s="57"/>
      <c r="EJ701" s="57"/>
      <c r="EK701" s="57"/>
      <c r="EL701" s="57"/>
      <c r="EM701" s="57"/>
      <c r="EN701" s="57"/>
      <c r="EO701" s="57"/>
      <c r="EP701" s="57"/>
      <c r="EQ701" s="101"/>
      <c r="ER701" s="557"/>
    </row>
    <row r="702" spans="1:148" ht="15" customHeight="1" x14ac:dyDescent="0.25">
      <c r="A702" s="625"/>
      <c r="B702" s="1343" t="str">
        <f t="shared" si="44"/>
        <v>Desk 71</v>
      </c>
      <c r="C702" s="1348" t="str">
        <f>IF(ISBLANK(TB!C257), "", TB!C257)</f>
        <v/>
      </c>
      <c r="D702" s="1348" t="str">
        <f>IF(ISBLANK(TB!D257), "", TB!D257)</f>
        <v/>
      </c>
      <c r="E702" s="1348" t="str">
        <f>IF(ISBLANK(TB!E257), "", TB!E257)</f>
        <v/>
      </c>
      <c r="F702" s="1348" t="str">
        <f>IF(ISBLANK(TB!F257), "", TB!F257)</f>
        <v/>
      </c>
      <c r="G702" s="57"/>
      <c r="H702" s="57"/>
      <c r="I702" s="57"/>
      <c r="J702" s="57"/>
      <c r="K702" s="57"/>
      <c r="L702" s="57"/>
      <c r="M702" s="57"/>
      <c r="N702" s="57"/>
      <c r="O702" s="57"/>
      <c r="P702" s="57"/>
      <c r="Q702" s="57"/>
      <c r="R702" s="57"/>
      <c r="S702" s="57"/>
      <c r="T702" s="57"/>
      <c r="U702" s="57"/>
      <c r="V702" s="57"/>
      <c r="W702" s="57"/>
      <c r="X702" s="57"/>
      <c r="Y702" s="57"/>
      <c r="Z702" s="57"/>
      <c r="AA702" s="57"/>
      <c r="AB702" s="57"/>
      <c r="AC702" s="57"/>
      <c r="AD702" s="57"/>
      <c r="AE702" s="57"/>
      <c r="AF702" s="57"/>
      <c r="AG702" s="57"/>
      <c r="AH702" s="57"/>
      <c r="AI702" s="57"/>
      <c r="AJ702" s="57"/>
      <c r="AK702" s="57"/>
      <c r="AL702" s="57"/>
      <c r="AM702" s="57"/>
      <c r="AN702" s="57"/>
      <c r="AO702" s="57"/>
      <c r="AP702" s="57"/>
      <c r="AQ702" s="57"/>
      <c r="AR702" s="57"/>
      <c r="AS702" s="57"/>
      <c r="AT702" s="57"/>
      <c r="AU702" s="57"/>
      <c r="AV702" s="57"/>
      <c r="AW702" s="57"/>
      <c r="AX702" s="57"/>
      <c r="AY702" s="57"/>
      <c r="AZ702" s="57"/>
      <c r="BA702" s="57"/>
      <c r="BB702" s="57"/>
      <c r="BC702" s="57"/>
      <c r="BD702" s="57"/>
      <c r="BE702" s="57"/>
      <c r="BF702" s="57"/>
      <c r="BG702" s="57"/>
      <c r="BH702" s="57"/>
      <c r="BI702" s="57"/>
      <c r="BJ702" s="57"/>
      <c r="BK702" s="57"/>
      <c r="BL702" s="57"/>
      <c r="BM702" s="57"/>
      <c r="BN702" s="57"/>
      <c r="BO702" s="57"/>
      <c r="BP702" s="57"/>
      <c r="BQ702" s="57"/>
      <c r="BR702" s="57"/>
      <c r="BS702" s="57"/>
      <c r="BT702" s="57"/>
      <c r="BU702" s="57"/>
      <c r="BV702" s="57"/>
      <c r="BW702" s="57"/>
      <c r="BX702" s="57"/>
      <c r="BY702" s="57"/>
      <c r="BZ702" s="57"/>
      <c r="CA702" s="57"/>
      <c r="CB702" s="57"/>
      <c r="CC702" s="57"/>
      <c r="CD702" s="57"/>
      <c r="CE702" s="57"/>
      <c r="CF702" s="57"/>
      <c r="CG702" s="57"/>
      <c r="CH702" s="57"/>
      <c r="CI702" s="57"/>
      <c r="CJ702" s="57"/>
      <c r="CK702" s="57"/>
      <c r="CL702" s="57"/>
      <c r="CM702" s="57"/>
      <c r="CN702" s="57"/>
      <c r="CO702" s="57"/>
      <c r="CP702" s="57"/>
      <c r="CQ702" s="57"/>
      <c r="CR702" s="57"/>
      <c r="CS702" s="57"/>
      <c r="CT702" s="57"/>
      <c r="CU702" s="57"/>
      <c r="CV702" s="57"/>
      <c r="CW702" s="57"/>
      <c r="CX702" s="57"/>
      <c r="CY702" s="57"/>
      <c r="CZ702" s="57"/>
      <c r="DA702" s="57"/>
      <c r="DB702" s="57"/>
      <c r="DC702" s="57"/>
      <c r="DD702" s="57"/>
      <c r="DE702" s="57"/>
      <c r="DF702" s="57"/>
      <c r="DG702" s="57"/>
      <c r="DH702" s="57"/>
      <c r="DI702" s="57"/>
      <c r="DJ702" s="57"/>
      <c r="DK702" s="57"/>
      <c r="DL702" s="57"/>
      <c r="DM702" s="57"/>
      <c r="DN702" s="57"/>
      <c r="DO702" s="57"/>
      <c r="DP702" s="57"/>
      <c r="DQ702" s="57"/>
      <c r="DR702" s="57"/>
      <c r="DS702" s="57"/>
      <c r="DT702" s="57"/>
      <c r="DU702" s="57"/>
      <c r="DV702" s="101"/>
      <c r="DW702" s="57"/>
      <c r="DX702" s="57"/>
      <c r="DY702" s="57"/>
      <c r="DZ702" s="57"/>
      <c r="EA702" s="57"/>
      <c r="EB702" s="57"/>
      <c r="EC702" s="57"/>
      <c r="ED702" s="57"/>
      <c r="EE702" s="57"/>
      <c r="EF702" s="57"/>
      <c r="EG702" s="57"/>
      <c r="EH702" s="57"/>
      <c r="EI702" s="57"/>
      <c r="EJ702" s="57"/>
      <c r="EK702" s="57"/>
      <c r="EL702" s="57"/>
      <c r="EM702" s="57"/>
      <c r="EN702" s="57"/>
      <c r="EO702" s="57"/>
      <c r="EP702" s="57"/>
      <c r="EQ702" s="101"/>
      <c r="ER702" s="557"/>
    </row>
    <row r="703" spans="1:148" ht="15" customHeight="1" x14ac:dyDescent="0.25">
      <c r="A703" s="625"/>
      <c r="B703" s="1343" t="str">
        <f t="shared" si="44"/>
        <v>Desk 72</v>
      </c>
      <c r="C703" s="1348" t="str">
        <f>IF(ISBLANK(TB!C258), "", TB!C258)</f>
        <v/>
      </c>
      <c r="D703" s="1348" t="str">
        <f>IF(ISBLANK(TB!D258), "", TB!D258)</f>
        <v/>
      </c>
      <c r="E703" s="1348" t="str">
        <f>IF(ISBLANK(TB!E258), "", TB!E258)</f>
        <v/>
      </c>
      <c r="F703" s="1348" t="str">
        <f>IF(ISBLANK(TB!F258), "", TB!F258)</f>
        <v/>
      </c>
      <c r="G703" s="57"/>
      <c r="H703" s="57"/>
      <c r="I703" s="57"/>
      <c r="J703" s="57"/>
      <c r="K703" s="57"/>
      <c r="L703" s="57"/>
      <c r="M703" s="57"/>
      <c r="N703" s="57"/>
      <c r="O703" s="57"/>
      <c r="P703" s="57"/>
      <c r="Q703" s="57"/>
      <c r="R703" s="57"/>
      <c r="S703" s="57"/>
      <c r="T703" s="57"/>
      <c r="U703" s="57"/>
      <c r="V703" s="57"/>
      <c r="W703" s="57"/>
      <c r="X703" s="57"/>
      <c r="Y703" s="57"/>
      <c r="Z703" s="57"/>
      <c r="AA703" s="57"/>
      <c r="AB703" s="57"/>
      <c r="AC703" s="57"/>
      <c r="AD703" s="57"/>
      <c r="AE703" s="57"/>
      <c r="AF703" s="57"/>
      <c r="AG703" s="57"/>
      <c r="AH703" s="57"/>
      <c r="AI703" s="57"/>
      <c r="AJ703" s="57"/>
      <c r="AK703" s="57"/>
      <c r="AL703" s="57"/>
      <c r="AM703" s="57"/>
      <c r="AN703" s="57"/>
      <c r="AO703" s="57"/>
      <c r="AP703" s="57"/>
      <c r="AQ703" s="57"/>
      <c r="AR703" s="57"/>
      <c r="AS703" s="57"/>
      <c r="AT703" s="57"/>
      <c r="AU703" s="57"/>
      <c r="AV703" s="57"/>
      <c r="AW703" s="57"/>
      <c r="AX703" s="57"/>
      <c r="AY703" s="57"/>
      <c r="AZ703" s="57"/>
      <c r="BA703" s="57"/>
      <c r="BB703" s="57"/>
      <c r="BC703" s="57"/>
      <c r="BD703" s="57"/>
      <c r="BE703" s="57"/>
      <c r="BF703" s="57"/>
      <c r="BG703" s="57"/>
      <c r="BH703" s="57"/>
      <c r="BI703" s="57"/>
      <c r="BJ703" s="57"/>
      <c r="BK703" s="57"/>
      <c r="BL703" s="57"/>
      <c r="BM703" s="57"/>
      <c r="BN703" s="57"/>
      <c r="BO703" s="57"/>
      <c r="BP703" s="57"/>
      <c r="BQ703" s="57"/>
      <c r="BR703" s="57"/>
      <c r="BS703" s="57"/>
      <c r="BT703" s="57"/>
      <c r="BU703" s="57"/>
      <c r="BV703" s="57"/>
      <c r="BW703" s="57"/>
      <c r="BX703" s="57"/>
      <c r="BY703" s="57"/>
      <c r="BZ703" s="57"/>
      <c r="CA703" s="57"/>
      <c r="CB703" s="57"/>
      <c r="CC703" s="57"/>
      <c r="CD703" s="57"/>
      <c r="CE703" s="57"/>
      <c r="CF703" s="57"/>
      <c r="CG703" s="57"/>
      <c r="CH703" s="57"/>
      <c r="CI703" s="57"/>
      <c r="CJ703" s="57"/>
      <c r="CK703" s="57"/>
      <c r="CL703" s="57"/>
      <c r="CM703" s="57"/>
      <c r="CN703" s="57"/>
      <c r="CO703" s="57"/>
      <c r="CP703" s="57"/>
      <c r="CQ703" s="57"/>
      <c r="CR703" s="57"/>
      <c r="CS703" s="57"/>
      <c r="CT703" s="57"/>
      <c r="CU703" s="57"/>
      <c r="CV703" s="57"/>
      <c r="CW703" s="57"/>
      <c r="CX703" s="57"/>
      <c r="CY703" s="57"/>
      <c r="CZ703" s="57"/>
      <c r="DA703" s="57"/>
      <c r="DB703" s="57"/>
      <c r="DC703" s="57"/>
      <c r="DD703" s="57"/>
      <c r="DE703" s="57"/>
      <c r="DF703" s="57"/>
      <c r="DG703" s="57"/>
      <c r="DH703" s="57"/>
      <c r="DI703" s="57"/>
      <c r="DJ703" s="57"/>
      <c r="DK703" s="57"/>
      <c r="DL703" s="57"/>
      <c r="DM703" s="57"/>
      <c r="DN703" s="57"/>
      <c r="DO703" s="57"/>
      <c r="DP703" s="57"/>
      <c r="DQ703" s="57"/>
      <c r="DR703" s="57"/>
      <c r="DS703" s="57"/>
      <c r="DT703" s="57"/>
      <c r="DU703" s="57"/>
      <c r="DV703" s="101"/>
      <c r="DW703" s="57"/>
      <c r="DX703" s="57"/>
      <c r="DY703" s="57"/>
      <c r="DZ703" s="57"/>
      <c r="EA703" s="57"/>
      <c r="EB703" s="57"/>
      <c r="EC703" s="57"/>
      <c r="ED703" s="57"/>
      <c r="EE703" s="57"/>
      <c r="EF703" s="57"/>
      <c r="EG703" s="57"/>
      <c r="EH703" s="57"/>
      <c r="EI703" s="57"/>
      <c r="EJ703" s="57"/>
      <c r="EK703" s="57"/>
      <c r="EL703" s="57"/>
      <c r="EM703" s="57"/>
      <c r="EN703" s="57"/>
      <c r="EO703" s="57"/>
      <c r="EP703" s="57"/>
      <c r="EQ703" s="101"/>
      <c r="ER703" s="557"/>
    </row>
    <row r="704" spans="1:148" ht="15" customHeight="1" x14ac:dyDescent="0.25">
      <c r="A704" s="625"/>
      <c r="B704" s="1343" t="str">
        <f t="shared" si="44"/>
        <v>Desk 73</v>
      </c>
      <c r="C704" s="1348" t="str">
        <f>IF(ISBLANK(TB!C259), "", TB!C259)</f>
        <v/>
      </c>
      <c r="D704" s="1348" t="str">
        <f>IF(ISBLANK(TB!D259), "", TB!D259)</f>
        <v/>
      </c>
      <c r="E704" s="1348" t="str">
        <f>IF(ISBLANK(TB!E259), "", TB!E259)</f>
        <v/>
      </c>
      <c r="F704" s="1348" t="str">
        <f>IF(ISBLANK(TB!F259), "", TB!F259)</f>
        <v/>
      </c>
      <c r="G704" s="57"/>
      <c r="H704" s="57"/>
      <c r="I704" s="57"/>
      <c r="J704" s="57"/>
      <c r="K704" s="57"/>
      <c r="L704" s="57"/>
      <c r="M704" s="57"/>
      <c r="N704" s="57"/>
      <c r="O704" s="57"/>
      <c r="P704" s="57"/>
      <c r="Q704" s="57"/>
      <c r="R704" s="57"/>
      <c r="S704" s="57"/>
      <c r="T704" s="57"/>
      <c r="U704" s="57"/>
      <c r="V704" s="57"/>
      <c r="W704" s="57"/>
      <c r="X704" s="57"/>
      <c r="Y704" s="57"/>
      <c r="Z704" s="57"/>
      <c r="AA704" s="57"/>
      <c r="AB704" s="57"/>
      <c r="AC704" s="57"/>
      <c r="AD704" s="57"/>
      <c r="AE704" s="57"/>
      <c r="AF704" s="57"/>
      <c r="AG704" s="57"/>
      <c r="AH704" s="57"/>
      <c r="AI704" s="57"/>
      <c r="AJ704" s="57"/>
      <c r="AK704" s="57"/>
      <c r="AL704" s="57"/>
      <c r="AM704" s="57"/>
      <c r="AN704" s="57"/>
      <c r="AO704" s="57"/>
      <c r="AP704" s="57"/>
      <c r="AQ704" s="57"/>
      <c r="AR704" s="57"/>
      <c r="AS704" s="57"/>
      <c r="AT704" s="57"/>
      <c r="AU704" s="57"/>
      <c r="AV704" s="57"/>
      <c r="AW704" s="57"/>
      <c r="AX704" s="57"/>
      <c r="AY704" s="57"/>
      <c r="AZ704" s="57"/>
      <c r="BA704" s="57"/>
      <c r="BB704" s="57"/>
      <c r="BC704" s="57"/>
      <c r="BD704" s="57"/>
      <c r="BE704" s="57"/>
      <c r="BF704" s="57"/>
      <c r="BG704" s="57"/>
      <c r="BH704" s="57"/>
      <c r="BI704" s="57"/>
      <c r="BJ704" s="57"/>
      <c r="BK704" s="57"/>
      <c r="BL704" s="57"/>
      <c r="BM704" s="57"/>
      <c r="BN704" s="57"/>
      <c r="BO704" s="57"/>
      <c r="BP704" s="57"/>
      <c r="BQ704" s="57"/>
      <c r="BR704" s="57"/>
      <c r="BS704" s="57"/>
      <c r="BT704" s="57"/>
      <c r="BU704" s="57"/>
      <c r="BV704" s="57"/>
      <c r="BW704" s="57"/>
      <c r="BX704" s="57"/>
      <c r="BY704" s="57"/>
      <c r="BZ704" s="57"/>
      <c r="CA704" s="57"/>
      <c r="CB704" s="57"/>
      <c r="CC704" s="57"/>
      <c r="CD704" s="57"/>
      <c r="CE704" s="57"/>
      <c r="CF704" s="57"/>
      <c r="CG704" s="57"/>
      <c r="CH704" s="57"/>
      <c r="CI704" s="57"/>
      <c r="CJ704" s="57"/>
      <c r="CK704" s="57"/>
      <c r="CL704" s="57"/>
      <c r="CM704" s="57"/>
      <c r="CN704" s="57"/>
      <c r="CO704" s="57"/>
      <c r="CP704" s="57"/>
      <c r="CQ704" s="57"/>
      <c r="CR704" s="57"/>
      <c r="CS704" s="57"/>
      <c r="CT704" s="57"/>
      <c r="CU704" s="57"/>
      <c r="CV704" s="57"/>
      <c r="CW704" s="57"/>
      <c r="CX704" s="57"/>
      <c r="CY704" s="57"/>
      <c r="CZ704" s="57"/>
      <c r="DA704" s="57"/>
      <c r="DB704" s="57"/>
      <c r="DC704" s="57"/>
      <c r="DD704" s="57"/>
      <c r="DE704" s="57"/>
      <c r="DF704" s="57"/>
      <c r="DG704" s="57"/>
      <c r="DH704" s="57"/>
      <c r="DI704" s="57"/>
      <c r="DJ704" s="57"/>
      <c r="DK704" s="57"/>
      <c r="DL704" s="57"/>
      <c r="DM704" s="57"/>
      <c r="DN704" s="57"/>
      <c r="DO704" s="57"/>
      <c r="DP704" s="57"/>
      <c r="DQ704" s="57"/>
      <c r="DR704" s="57"/>
      <c r="DS704" s="57"/>
      <c r="DT704" s="57"/>
      <c r="DU704" s="57"/>
      <c r="DV704" s="101"/>
      <c r="DW704" s="57"/>
      <c r="DX704" s="57"/>
      <c r="DY704" s="57"/>
      <c r="DZ704" s="57"/>
      <c r="EA704" s="57"/>
      <c r="EB704" s="57"/>
      <c r="EC704" s="57"/>
      <c r="ED704" s="57"/>
      <c r="EE704" s="57"/>
      <c r="EF704" s="57"/>
      <c r="EG704" s="57"/>
      <c r="EH704" s="57"/>
      <c r="EI704" s="57"/>
      <c r="EJ704" s="57"/>
      <c r="EK704" s="57"/>
      <c r="EL704" s="57"/>
      <c r="EM704" s="57"/>
      <c r="EN704" s="57"/>
      <c r="EO704" s="57"/>
      <c r="EP704" s="57"/>
      <c r="EQ704" s="101"/>
      <c r="ER704" s="557"/>
    </row>
    <row r="705" spans="1:148" ht="15" customHeight="1" x14ac:dyDescent="0.25">
      <c r="A705" s="625"/>
      <c r="B705" s="1343" t="str">
        <f t="shared" si="44"/>
        <v>Desk 74</v>
      </c>
      <c r="C705" s="1348" t="str">
        <f>IF(ISBLANK(TB!C260), "", TB!C260)</f>
        <v/>
      </c>
      <c r="D705" s="1348" t="str">
        <f>IF(ISBLANK(TB!D260), "", TB!D260)</f>
        <v/>
      </c>
      <c r="E705" s="1348" t="str">
        <f>IF(ISBLANK(TB!E260), "", TB!E260)</f>
        <v/>
      </c>
      <c r="F705" s="1348" t="str">
        <f>IF(ISBLANK(TB!F260), "", TB!F260)</f>
        <v/>
      </c>
      <c r="G705" s="57"/>
      <c r="H705" s="57"/>
      <c r="I705" s="57"/>
      <c r="J705" s="57"/>
      <c r="K705" s="57"/>
      <c r="L705" s="57"/>
      <c r="M705" s="57"/>
      <c r="N705" s="57"/>
      <c r="O705" s="57"/>
      <c r="P705" s="57"/>
      <c r="Q705" s="57"/>
      <c r="R705" s="57"/>
      <c r="S705" s="57"/>
      <c r="T705" s="57"/>
      <c r="U705" s="57"/>
      <c r="V705" s="57"/>
      <c r="W705" s="57"/>
      <c r="X705" s="57"/>
      <c r="Y705" s="57"/>
      <c r="Z705" s="57"/>
      <c r="AA705" s="57"/>
      <c r="AB705" s="57"/>
      <c r="AC705" s="57"/>
      <c r="AD705" s="57"/>
      <c r="AE705" s="57"/>
      <c r="AF705" s="57"/>
      <c r="AG705" s="57"/>
      <c r="AH705" s="57"/>
      <c r="AI705" s="57"/>
      <c r="AJ705" s="57"/>
      <c r="AK705" s="57"/>
      <c r="AL705" s="57"/>
      <c r="AM705" s="57"/>
      <c r="AN705" s="57"/>
      <c r="AO705" s="57"/>
      <c r="AP705" s="57"/>
      <c r="AQ705" s="57"/>
      <c r="AR705" s="57"/>
      <c r="AS705" s="57"/>
      <c r="AT705" s="57"/>
      <c r="AU705" s="57"/>
      <c r="AV705" s="57"/>
      <c r="AW705" s="57"/>
      <c r="AX705" s="57"/>
      <c r="AY705" s="57"/>
      <c r="AZ705" s="57"/>
      <c r="BA705" s="57"/>
      <c r="BB705" s="57"/>
      <c r="BC705" s="57"/>
      <c r="BD705" s="57"/>
      <c r="BE705" s="57"/>
      <c r="BF705" s="57"/>
      <c r="BG705" s="57"/>
      <c r="BH705" s="57"/>
      <c r="BI705" s="57"/>
      <c r="BJ705" s="57"/>
      <c r="BK705" s="57"/>
      <c r="BL705" s="57"/>
      <c r="BM705" s="57"/>
      <c r="BN705" s="57"/>
      <c r="BO705" s="57"/>
      <c r="BP705" s="57"/>
      <c r="BQ705" s="57"/>
      <c r="BR705" s="57"/>
      <c r="BS705" s="57"/>
      <c r="BT705" s="57"/>
      <c r="BU705" s="57"/>
      <c r="BV705" s="57"/>
      <c r="BW705" s="57"/>
      <c r="BX705" s="57"/>
      <c r="BY705" s="57"/>
      <c r="BZ705" s="57"/>
      <c r="CA705" s="57"/>
      <c r="CB705" s="57"/>
      <c r="CC705" s="57"/>
      <c r="CD705" s="57"/>
      <c r="CE705" s="57"/>
      <c r="CF705" s="57"/>
      <c r="CG705" s="57"/>
      <c r="CH705" s="57"/>
      <c r="CI705" s="57"/>
      <c r="CJ705" s="57"/>
      <c r="CK705" s="57"/>
      <c r="CL705" s="57"/>
      <c r="CM705" s="57"/>
      <c r="CN705" s="57"/>
      <c r="CO705" s="57"/>
      <c r="CP705" s="57"/>
      <c r="CQ705" s="57"/>
      <c r="CR705" s="57"/>
      <c r="CS705" s="57"/>
      <c r="CT705" s="57"/>
      <c r="CU705" s="57"/>
      <c r="CV705" s="57"/>
      <c r="CW705" s="57"/>
      <c r="CX705" s="57"/>
      <c r="CY705" s="57"/>
      <c r="CZ705" s="57"/>
      <c r="DA705" s="57"/>
      <c r="DB705" s="57"/>
      <c r="DC705" s="57"/>
      <c r="DD705" s="57"/>
      <c r="DE705" s="57"/>
      <c r="DF705" s="57"/>
      <c r="DG705" s="57"/>
      <c r="DH705" s="57"/>
      <c r="DI705" s="57"/>
      <c r="DJ705" s="57"/>
      <c r="DK705" s="57"/>
      <c r="DL705" s="57"/>
      <c r="DM705" s="57"/>
      <c r="DN705" s="57"/>
      <c r="DO705" s="57"/>
      <c r="DP705" s="57"/>
      <c r="DQ705" s="57"/>
      <c r="DR705" s="57"/>
      <c r="DS705" s="57"/>
      <c r="DT705" s="57"/>
      <c r="DU705" s="57"/>
      <c r="DV705" s="101"/>
      <c r="DW705" s="57"/>
      <c r="DX705" s="57"/>
      <c r="DY705" s="57"/>
      <c r="DZ705" s="57"/>
      <c r="EA705" s="57"/>
      <c r="EB705" s="57"/>
      <c r="EC705" s="57"/>
      <c r="ED705" s="57"/>
      <c r="EE705" s="57"/>
      <c r="EF705" s="57"/>
      <c r="EG705" s="57"/>
      <c r="EH705" s="57"/>
      <c r="EI705" s="57"/>
      <c r="EJ705" s="57"/>
      <c r="EK705" s="57"/>
      <c r="EL705" s="57"/>
      <c r="EM705" s="57"/>
      <c r="EN705" s="57"/>
      <c r="EO705" s="57"/>
      <c r="EP705" s="57"/>
      <c r="EQ705" s="101"/>
      <c r="ER705" s="557"/>
    </row>
    <row r="706" spans="1:148" ht="15" customHeight="1" x14ac:dyDescent="0.25">
      <c r="A706" s="625"/>
      <c r="B706" s="1343" t="str">
        <f t="shared" si="44"/>
        <v>Desk 75</v>
      </c>
      <c r="C706" s="1348" t="str">
        <f>IF(ISBLANK(TB!C261), "", TB!C261)</f>
        <v/>
      </c>
      <c r="D706" s="1348" t="str">
        <f>IF(ISBLANK(TB!D261), "", TB!D261)</f>
        <v/>
      </c>
      <c r="E706" s="1348" t="str">
        <f>IF(ISBLANK(TB!E261), "", TB!E261)</f>
        <v/>
      </c>
      <c r="F706" s="1348" t="str">
        <f>IF(ISBLANK(TB!F261), "", TB!F261)</f>
        <v/>
      </c>
      <c r="G706" s="57"/>
      <c r="H706" s="57"/>
      <c r="I706" s="57"/>
      <c r="J706" s="57"/>
      <c r="K706" s="57"/>
      <c r="L706" s="57"/>
      <c r="M706" s="57"/>
      <c r="N706" s="57"/>
      <c r="O706" s="57"/>
      <c r="P706" s="57"/>
      <c r="Q706" s="57"/>
      <c r="R706" s="57"/>
      <c r="S706" s="57"/>
      <c r="T706" s="57"/>
      <c r="U706" s="57"/>
      <c r="V706" s="57"/>
      <c r="W706" s="57"/>
      <c r="X706" s="57"/>
      <c r="Y706" s="57"/>
      <c r="Z706" s="57"/>
      <c r="AA706" s="57"/>
      <c r="AB706" s="57"/>
      <c r="AC706" s="57"/>
      <c r="AD706" s="57"/>
      <c r="AE706" s="57"/>
      <c r="AF706" s="57"/>
      <c r="AG706" s="57"/>
      <c r="AH706" s="57"/>
      <c r="AI706" s="57"/>
      <c r="AJ706" s="57"/>
      <c r="AK706" s="57"/>
      <c r="AL706" s="57"/>
      <c r="AM706" s="57"/>
      <c r="AN706" s="57"/>
      <c r="AO706" s="57"/>
      <c r="AP706" s="57"/>
      <c r="AQ706" s="57"/>
      <c r="AR706" s="57"/>
      <c r="AS706" s="57"/>
      <c r="AT706" s="57"/>
      <c r="AU706" s="57"/>
      <c r="AV706" s="57"/>
      <c r="AW706" s="57"/>
      <c r="AX706" s="57"/>
      <c r="AY706" s="57"/>
      <c r="AZ706" s="57"/>
      <c r="BA706" s="57"/>
      <c r="BB706" s="57"/>
      <c r="BC706" s="57"/>
      <c r="BD706" s="57"/>
      <c r="BE706" s="57"/>
      <c r="BF706" s="57"/>
      <c r="BG706" s="57"/>
      <c r="BH706" s="57"/>
      <c r="BI706" s="57"/>
      <c r="BJ706" s="57"/>
      <c r="BK706" s="57"/>
      <c r="BL706" s="57"/>
      <c r="BM706" s="57"/>
      <c r="BN706" s="57"/>
      <c r="BO706" s="57"/>
      <c r="BP706" s="57"/>
      <c r="BQ706" s="57"/>
      <c r="BR706" s="57"/>
      <c r="BS706" s="57"/>
      <c r="BT706" s="57"/>
      <c r="BU706" s="57"/>
      <c r="BV706" s="57"/>
      <c r="BW706" s="57"/>
      <c r="BX706" s="57"/>
      <c r="BY706" s="57"/>
      <c r="BZ706" s="57"/>
      <c r="CA706" s="57"/>
      <c r="CB706" s="57"/>
      <c r="CC706" s="57"/>
      <c r="CD706" s="57"/>
      <c r="CE706" s="57"/>
      <c r="CF706" s="57"/>
      <c r="CG706" s="57"/>
      <c r="CH706" s="57"/>
      <c r="CI706" s="57"/>
      <c r="CJ706" s="57"/>
      <c r="CK706" s="57"/>
      <c r="CL706" s="57"/>
      <c r="CM706" s="57"/>
      <c r="CN706" s="57"/>
      <c r="CO706" s="57"/>
      <c r="CP706" s="57"/>
      <c r="CQ706" s="57"/>
      <c r="CR706" s="57"/>
      <c r="CS706" s="57"/>
      <c r="CT706" s="57"/>
      <c r="CU706" s="57"/>
      <c r="CV706" s="57"/>
      <c r="CW706" s="57"/>
      <c r="CX706" s="57"/>
      <c r="CY706" s="57"/>
      <c r="CZ706" s="57"/>
      <c r="DA706" s="57"/>
      <c r="DB706" s="57"/>
      <c r="DC706" s="57"/>
      <c r="DD706" s="57"/>
      <c r="DE706" s="57"/>
      <c r="DF706" s="57"/>
      <c r="DG706" s="57"/>
      <c r="DH706" s="57"/>
      <c r="DI706" s="57"/>
      <c r="DJ706" s="57"/>
      <c r="DK706" s="57"/>
      <c r="DL706" s="57"/>
      <c r="DM706" s="57"/>
      <c r="DN706" s="57"/>
      <c r="DO706" s="57"/>
      <c r="DP706" s="57"/>
      <c r="DQ706" s="57"/>
      <c r="DR706" s="57"/>
      <c r="DS706" s="57"/>
      <c r="DT706" s="57"/>
      <c r="DU706" s="57"/>
      <c r="DV706" s="101"/>
      <c r="DW706" s="57"/>
      <c r="DX706" s="57"/>
      <c r="DY706" s="57"/>
      <c r="DZ706" s="57"/>
      <c r="EA706" s="57"/>
      <c r="EB706" s="57"/>
      <c r="EC706" s="57"/>
      <c r="ED706" s="57"/>
      <c r="EE706" s="57"/>
      <c r="EF706" s="57"/>
      <c r="EG706" s="57"/>
      <c r="EH706" s="57"/>
      <c r="EI706" s="57"/>
      <c r="EJ706" s="57"/>
      <c r="EK706" s="57"/>
      <c r="EL706" s="57"/>
      <c r="EM706" s="57"/>
      <c r="EN706" s="57"/>
      <c r="EO706" s="57"/>
      <c r="EP706" s="57"/>
      <c r="EQ706" s="101"/>
      <c r="ER706" s="557"/>
    </row>
    <row r="707" spans="1:148" ht="15" customHeight="1" x14ac:dyDescent="0.25">
      <c r="A707" s="625"/>
      <c r="B707" s="1343" t="str">
        <f t="shared" si="44"/>
        <v>Desk 76</v>
      </c>
      <c r="C707" s="1348" t="str">
        <f>IF(ISBLANK(TB!C262), "", TB!C262)</f>
        <v/>
      </c>
      <c r="D707" s="1348" t="str">
        <f>IF(ISBLANK(TB!D262), "", TB!D262)</f>
        <v/>
      </c>
      <c r="E707" s="1348" t="str">
        <f>IF(ISBLANK(TB!E262), "", TB!E262)</f>
        <v/>
      </c>
      <c r="F707" s="1348" t="str">
        <f>IF(ISBLANK(TB!F262), "", TB!F262)</f>
        <v/>
      </c>
      <c r="G707" s="57"/>
      <c r="H707" s="57"/>
      <c r="I707" s="57"/>
      <c r="J707" s="57"/>
      <c r="K707" s="57"/>
      <c r="L707" s="57"/>
      <c r="M707" s="57"/>
      <c r="N707" s="57"/>
      <c r="O707" s="57"/>
      <c r="P707" s="57"/>
      <c r="Q707" s="57"/>
      <c r="R707" s="57"/>
      <c r="S707" s="57"/>
      <c r="T707" s="57"/>
      <c r="U707" s="57"/>
      <c r="V707" s="57"/>
      <c r="W707" s="57"/>
      <c r="X707" s="57"/>
      <c r="Y707" s="57"/>
      <c r="Z707" s="57"/>
      <c r="AA707" s="57"/>
      <c r="AB707" s="57"/>
      <c r="AC707" s="57"/>
      <c r="AD707" s="57"/>
      <c r="AE707" s="57"/>
      <c r="AF707" s="57"/>
      <c r="AG707" s="57"/>
      <c r="AH707" s="57"/>
      <c r="AI707" s="57"/>
      <c r="AJ707" s="57"/>
      <c r="AK707" s="57"/>
      <c r="AL707" s="57"/>
      <c r="AM707" s="57"/>
      <c r="AN707" s="57"/>
      <c r="AO707" s="57"/>
      <c r="AP707" s="57"/>
      <c r="AQ707" s="57"/>
      <c r="AR707" s="57"/>
      <c r="AS707" s="57"/>
      <c r="AT707" s="57"/>
      <c r="AU707" s="57"/>
      <c r="AV707" s="57"/>
      <c r="AW707" s="57"/>
      <c r="AX707" s="57"/>
      <c r="AY707" s="57"/>
      <c r="AZ707" s="57"/>
      <c r="BA707" s="57"/>
      <c r="BB707" s="57"/>
      <c r="BC707" s="57"/>
      <c r="BD707" s="57"/>
      <c r="BE707" s="57"/>
      <c r="BF707" s="57"/>
      <c r="BG707" s="57"/>
      <c r="BH707" s="57"/>
      <c r="BI707" s="57"/>
      <c r="BJ707" s="57"/>
      <c r="BK707" s="57"/>
      <c r="BL707" s="57"/>
      <c r="BM707" s="57"/>
      <c r="BN707" s="57"/>
      <c r="BO707" s="57"/>
      <c r="BP707" s="57"/>
      <c r="BQ707" s="57"/>
      <c r="BR707" s="57"/>
      <c r="BS707" s="57"/>
      <c r="BT707" s="57"/>
      <c r="BU707" s="57"/>
      <c r="BV707" s="57"/>
      <c r="BW707" s="57"/>
      <c r="BX707" s="57"/>
      <c r="BY707" s="57"/>
      <c r="BZ707" s="57"/>
      <c r="CA707" s="57"/>
      <c r="CB707" s="57"/>
      <c r="CC707" s="57"/>
      <c r="CD707" s="57"/>
      <c r="CE707" s="57"/>
      <c r="CF707" s="57"/>
      <c r="CG707" s="57"/>
      <c r="CH707" s="57"/>
      <c r="CI707" s="57"/>
      <c r="CJ707" s="57"/>
      <c r="CK707" s="57"/>
      <c r="CL707" s="57"/>
      <c r="CM707" s="57"/>
      <c r="CN707" s="57"/>
      <c r="CO707" s="57"/>
      <c r="CP707" s="57"/>
      <c r="CQ707" s="57"/>
      <c r="CR707" s="57"/>
      <c r="CS707" s="57"/>
      <c r="CT707" s="57"/>
      <c r="CU707" s="57"/>
      <c r="CV707" s="57"/>
      <c r="CW707" s="57"/>
      <c r="CX707" s="57"/>
      <c r="CY707" s="57"/>
      <c r="CZ707" s="57"/>
      <c r="DA707" s="57"/>
      <c r="DB707" s="57"/>
      <c r="DC707" s="57"/>
      <c r="DD707" s="57"/>
      <c r="DE707" s="57"/>
      <c r="DF707" s="57"/>
      <c r="DG707" s="57"/>
      <c r="DH707" s="57"/>
      <c r="DI707" s="57"/>
      <c r="DJ707" s="57"/>
      <c r="DK707" s="57"/>
      <c r="DL707" s="57"/>
      <c r="DM707" s="57"/>
      <c r="DN707" s="57"/>
      <c r="DO707" s="57"/>
      <c r="DP707" s="57"/>
      <c r="DQ707" s="57"/>
      <c r="DR707" s="57"/>
      <c r="DS707" s="57"/>
      <c r="DT707" s="57"/>
      <c r="DU707" s="57"/>
      <c r="DV707" s="101"/>
      <c r="DW707" s="57"/>
      <c r="DX707" s="57"/>
      <c r="DY707" s="57"/>
      <c r="DZ707" s="57"/>
      <c r="EA707" s="57"/>
      <c r="EB707" s="57"/>
      <c r="EC707" s="57"/>
      <c r="ED707" s="57"/>
      <c r="EE707" s="57"/>
      <c r="EF707" s="57"/>
      <c r="EG707" s="57"/>
      <c r="EH707" s="57"/>
      <c r="EI707" s="57"/>
      <c r="EJ707" s="57"/>
      <c r="EK707" s="57"/>
      <c r="EL707" s="57"/>
      <c r="EM707" s="57"/>
      <c r="EN707" s="57"/>
      <c r="EO707" s="57"/>
      <c r="EP707" s="57"/>
      <c r="EQ707" s="101"/>
      <c r="ER707" s="557"/>
    </row>
    <row r="708" spans="1:148" ht="15" customHeight="1" x14ac:dyDescent="0.25">
      <c r="A708" s="625"/>
      <c r="B708" s="1343" t="str">
        <f t="shared" si="44"/>
        <v>Desk 77</v>
      </c>
      <c r="C708" s="1348" t="str">
        <f>IF(ISBLANK(TB!C263), "", TB!C263)</f>
        <v/>
      </c>
      <c r="D708" s="1348" t="str">
        <f>IF(ISBLANK(TB!D263), "", TB!D263)</f>
        <v/>
      </c>
      <c r="E708" s="1348" t="str">
        <f>IF(ISBLANK(TB!E263), "", TB!E263)</f>
        <v/>
      </c>
      <c r="F708" s="1348" t="str">
        <f>IF(ISBLANK(TB!F263), "", TB!F263)</f>
        <v/>
      </c>
      <c r="G708" s="57"/>
      <c r="H708" s="57"/>
      <c r="I708" s="57"/>
      <c r="J708" s="57"/>
      <c r="K708" s="57"/>
      <c r="L708" s="57"/>
      <c r="M708" s="57"/>
      <c r="N708" s="57"/>
      <c r="O708" s="57"/>
      <c r="P708" s="57"/>
      <c r="Q708" s="57"/>
      <c r="R708" s="57"/>
      <c r="S708" s="57"/>
      <c r="T708" s="57"/>
      <c r="U708" s="57"/>
      <c r="V708" s="57"/>
      <c r="W708" s="57"/>
      <c r="X708" s="57"/>
      <c r="Y708" s="57"/>
      <c r="Z708" s="57"/>
      <c r="AA708" s="57"/>
      <c r="AB708" s="57"/>
      <c r="AC708" s="57"/>
      <c r="AD708" s="57"/>
      <c r="AE708" s="57"/>
      <c r="AF708" s="57"/>
      <c r="AG708" s="57"/>
      <c r="AH708" s="57"/>
      <c r="AI708" s="57"/>
      <c r="AJ708" s="57"/>
      <c r="AK708" s="57"/>
      <c r="AL708" s="57"/>
      <c r="AM708" s="57"/>
      <c r="AN708" s="57"/>
      <c r="AO708" s="57"/>
      <c r="AP708" s="57"/>
      <c r="AQ708" s="57"/>
      <c r="AR708" s="57"/>
      <c r="AS708" s="57"/>
      <c r="AT708" s="57"/>
      <c r="AU708" s="57"/>
      <c r="AV708" s="57"/>
      <c r="AW708" s="57"/>
      <c r="AX708" s="57"/>
      <c r="AY708" s="57"/>
      <c r="AZ708" s="57"/>
      <c r="BA708" s="57"/>
      <c r="BB708" s="57"/>
      <c r="BC708" s="57"/>
      <c r="BD708" s="57"/>
      <c r="BE708" s="57"/>
      <c r="BF708" s="57"/>
      <c r="BG708" s="57"/>
      <c r="BH708" s="57"/>
      <c r="BI708" s="57"/>
      <c r="BJ708" s="57"/>
      <c r="BK708" s="57"/>
      <c r="BL708" s="57"/>
      <c r="BM708" s="57"/>
      <c r="BN708" s="57"/>
      <c r="BO708" s="57"/>
      <c r="BP708" s="57"/>
      <c r="BQ708" s="57"/>
      <c r="BR708" s="57"/>
      <c r="BS708" s="57"/>
      <c r="BT708" s="57"/>
      <c r="BU708" s="57"/>
      <c r="BV708" s="57"/>
      <c r="BW708" s="57"/>
      <c r="BX708" s="57"/>
      <c r="BY708" s="57"/>
      <c r="BZ708" s="57"/>
      <c r="CA708" s="57"/>
      <c r="CB708" s="57"/>
      <c r="CC708" s="57"/>
      <c r="CD708" s="57"/>
      <c r="CE708" s="57"/>
      <c r="CF708" s="57"/>
      <c r="CG708" s="57"/>
      <c r="CH708" s="57"/>
      <c r="CI708" s="57"/>
      <c r="CJ708" s="57"/>
      <c r="CK708" s="57"/>
      <c r="CL708" s="57"/>
      <c r="CM708" s="57"/>
      <c r="CN708" s="57"/>
      <c r="CO708" s="57"/>
      <c r="CP708" s="57"/>
      <c r="CQ708" s="57"/>
      <c r="CR708" s="57"/>
      <c r="CS708" s="57"/>
      <c r="CT708" s="57"/>
      <c r="CU708" s="57"/>
      <c r="CV708" s="57"/>
      <c r="CW708" s="57"/>
      <c r="CX708" s="57"/>
      <c r="CY708" s="57"/>
      <c r="CZ708" s="57"/>
      <c r="DA708" s="57"/>
      <c r="DB708" s="57"/>
      <c r="DC708" s="57"/>
      <c r="DD708" s="57"/>
      <c r="DE708" s="57"/>
      <c r="DF708" s="57"/>
      <c r="DG708" s="57"/>
      <c r="DH708" s="57"/>
      <c r="DI708" s="57"/>
      <c r="DJ708" s="57"/>
      <c r="DK708" s="57"/>
      <c r="DL708" s="57"/>
      <c r="DM708" s="57"/>
      <c r="DN708" s="57"/>
      <c r="DO708" s="57"/>
      <c r="DP708" s="57"/>
      <c r="DQ708" s="57"/>
      <c r="DR708" s="57"/>
      <c r="DS708" s="57"/>
      <c r="DT708" s="57"/>
      <c r="DU708" s="57"/>
      <c r="DV708" s="101"/>
      <c r="DW708" s="57"/>
      <c r="DX708" s="57"/>
      <c r="DY708" s="57"/>
      <c r="DZ708" s="57"/>
      <c r="EA708" s="57"/>
      <c r="EB708" s="57"/>
      <c r="EC708" s="57"/>
      <c r="ED708" s="57"/>
      <c r="EE708" s="57"/>
      <c r="EF708" s="57"/>
      <c r="EG708" s="57"/>
      <c r="EH708" s="57"/>
      <c r="EI708" s="57"/>
      <c r="EJ708" s="57"/>
      <c r="EK708" s="57"/>
      <c r="EL708" s="57"/>
      <c r="EM708" s="57"/>
      <c r="EN708" s="57"/>
      <c r="EO708" s="57"/>
      <c r="EP708" s="57"/>
      <c r="EQ708" s="101"/>
      <c r="ER708" s="557"/>
    </row>
    <row r="709" spans="1:148" ht="15" customHeight="1" x14ac:dyDescent="0.25">
      <c r="A709" s="625"/>
      <c r="B709" s="1343" t="str">
        <f t="shared" si="44"/>
        <v>Desk 78</v>
      </c>
      <c r="C709" s="1348" t="str">
        <f>IF(ISBLANK(TB!C264), "", TB!C264)</f>
        <v/>
      </c>
      <c r="D709" s="1348" t="str">
        <f>IF(ISBLANK(TB!D264), "", TB!D264)</f>
        <v/>
      </c>
      <c r="E709" s="1348" t="str">
        <f>IF(ISBLANK(TB!E264), "", TB!E264)</f>
        <v/>
      </c>
      <c r="F709" s="1348" t="str">
        <f>IF(ISBLANK(TB!F264), "", TB!F264)</f>
        <v/>
      </c>
      <c r="G709" s="57"/>
      <c r="H709" s="57"/>
      <c r="I709" s="57"/>
      <c r="J709" s="57"/>
      <c r="K709" s="57"/>
      <c r="L709" s="57"/>
      <c r="M709" s="57"/>
      <c r="N709" s="57"/>
      <c r="O709" s="57"/>
      <c r="P709" s="57"/>
      <c r="Q709" s="57"/>
      <c r="R709" s="57"/>
      <c r="S709" s="57"/>
      <c r="T709" s="57"/>
      <c r="U709" s="57"/>
      <c r="V709" s="57"/>
      <c r="W709" s="57"/>
      <c r="X709" s="57"/>
      <c r="Y709" s="57"/>
      <c r="Z709" s="57"/>
      <c r="AA709" s="57"/>
      <c r="AB709" s="57"/>
      <c r="AC709" s="57"/>
      <c r="AD709" s="57"/>
      <c r="AE709" s="57"/>
      <c r="AF709" s="57"/>
      <c r="AG709" s="57"/>
      <c r="AH709" s="57"/>
      <c r="AI709" s="57"/>
      <c r="AJ709" s="57"/>
      <c r="AK709" s="57"/>
      <c r="AL709" s="57"/>
      <c r="AM709" s="57"/>
      <c r="AN709" s="57"/>
      <c r="AO709" s="57"/>
      <c r="AP709" s="57"/>
      <c r="AQ709" s="57"/>
      <c r="AR709" s="57"/>
      <c r="AS709" s="57"/>
      <c r="AT709" s="57"/>
      <c r="AU709" s="57"/>
      <c r="AV709" s="57"/>
      <c r="AW709" s="57"/>
      <c r="AX709" s="57"/>
      <c r="AY709" s="57"/>
      <c r="AZ709" s="57"/>
      <c r="BA709" s="57"/>
      <c r="BB709" s="57"/>
      <c r="BC709" s="57"/>
      <c r="BD709" s="57"/>
      <c r="BE709" s="57"/>
      <c r="BF709" s="57"/>
      <c r="BG709" s="57"/>
      <c r="BH709" s="57"/>
      <c r="BI709" s="57"/>
      <c r="BJ709" s="57"/>
      <c r="BK709" s="57"/>
      <c r="BL709" s="57"/>
      <c r="BM709" s="57"/>
      <c r="BN709" s="57"/>
      <c r="BO709" s="57"/>
      <c r="BP709" s="57"/>
      <c r="BQ709" s="57"/>
      <c r="BR709" s="57"/>
      <c r="BS709" s="57"/>
      <c r="BT709" s="57"/>
      <c r="BU709" s="57"/>
      <c r="BV709" s="57"/>
      <c r="BW709" s="57"/>
      <c r="BX709" s="57"/>
      <c r="BY709" s="57"/>
      <c r="BZ709" s="57"/>
      <c r="CA709" s="57"/>
      <c r="CB709" s="57"/>
      <c r="CC709" s="57"/>
      <c r="CD709" s="57"/>
      <c r="CE709" s="57"/>
      <c r="CF709" s="57"/>
      <c r="CG709" s="57"/>
      <c r="CH709" s="57"/>
      <c r="CI709" s="57"/>
      <c r="CJ709" s="57"/>
      <c r="CK709" s="57"/>
      <c r="CL709" s="57"/>
      <c r="CM709" s="57"/>
      <c r="CN709" s="57"/>
      <c r="CO709" s="57"/>
      <c r="CP709" s="57"/>
      <c r="CQ709" s="57"/>
      <c r="CR709" s="57"/>
      <c r="CS709" s="57"/>
      <c r="CT709" s="57"/>
      <c r="CU709" s="57"/>
      <c r="CV709" s="57"/>
      <c r="CW709" s="57"/>
      <c r="CX709" s="57"/>
      <c r="CY709" s="57"/>
      <c r="CZ709" s="57"/>
      <c r="DA709" s="57"/>
      <c r="DB709" s="57"/>
      <c r="DC709" s="57"/>
      <c r="DD709" s="57"/>
      <c r="DE709" s="57"/>
      <c r="DF709" s="57"/>
      <c r="DG709" s="57"/>
      <c r="DH709" s="57"/>
      <c r="DI709" s="57"/>
      <c r="DJ709" s="57"/>
      <c r="DK709" s="57"/>
      <c r="DL709" s="57"/>
      <c r="DM709" s="57"/>
      <c r="DN709" s="57"/>
      <c r="DO709" s="57"/>
      <c r="DP709" s="57"/>
      <c r="DQ709" s="57"/>
      <c r="DR709" s="57"/>
      <c r="DS709" s="57"/>
      <c r="DT709" s="57"/>
      <c r="DU709" s="57"/>
      <c r="DV709" s="101"/>
      <c r="DW709" s="57"/>
      <c r="DX709" s="57"/>
      <c r="DY709" s="57"/>
      <c r="DZ709" s="57"/>
      <c r="EA709" s="57"/>
      <c r="EB709" s="57"/>
      <c r="EC709" s="57"/>
      <c r="ED709" s="57"/>
      <c r="EE709" s="57"/>
      <c r="EF709" s="57"/>
      <c r="EG709" s="57"/>
      <c r="EH709" s="57"/>
      <c r="EI709" s="57"/>
      <c r="EJ709" s="57"/>
      <c r="EK709" s="57"/>
      <c r="EL709" s="57"/>
      <c r="EM709" s="57"/>
      <c r="EN709" s="57"/>
      <c r="EO709" s="57"/>
      <c r="EP709" s="57"/>
      <c r="EQ709" s="101"/>
      <c r="ER709" s="557"/>
    </row>
    <row r="710" spans="1:148" ht="15" customHeight="1" x14ac:dyDescent="0.25">
      <c r="A710" s="625"/>
      <c r="B710" s="1343" t="str">
        <f t="shared" si="44"/>
        <v>Desk 79</v>
      </c>
      <c r="C710" s="1348" t="str">
        <f>IF(ISBLANK(TB!C265), "", TB!C265)</f>
        <v/>
      </c>
      <c r="D710" s="1348" t="str">
        <f>IF(ISBLANK(TB!D265), "", TB!D265)</f>
        <v/>
      </c>
      <c r="E710" s="1348" t="str">
        <f>IF(ISBLANK(TB!E265), "", TB!E265)</f>
        <v/>
      </c>
      <c r="F710" s="1348" t="str">
        <f>IF(ISBLANK(TB!F265), "", TB!F265)</f>
        <v/>
      </c>
      <c r="G710" s="57"/>
      <c r="H710" s="57"/>
      <c r="I710" s="57"/>
      <c r="J710" s="57"/>
      <c r="K710" s="57"/>
      <c r="L710" s="57"/>
      <c r="M710" s="57"/>
      <c r="N710" s="57"/>
      <c r="O710" s="57"/>
      <c r="P710" s="57"/>
      <c r="Q710" s="57"/>
      <c r="R710" s="57"/>
      <c r="S710" s="57"/>
      <c r="T710" s="57"/>
      <c r="U710" s="57"/>
      <c r="V710" s="57"/>
      <c r="W710" s="57"/>
      <c r="X710" s="57"/>
      <c r="Y710" s="57"/>
      <c r="Z710" s="57"/>
      <c r="AA710" s="57"/>
      <c r="AB710" s="57"/>
      <c r="AC710" s="57"/>
      <c r="AD710" s="57"/>
      <c r="AE710" s="57"/>
      <c r="AF710" s="57"/>
      <c r="AG710" s="57"/>
      <c r="AH710" s="57"/>
      <c r="AI710" s="57"/>
      <c r="AJ710" s="57"/>
      <c r="AK710" s="57"/>
      <c r="AL710" s="57"/>
      <c r="AM710" s="57"/>
      <c r="AN710" s="57"/>
      <c r="AO710" s="57"/>
      <c r="AP710" s="57"/>
      <c r="AQ710" s="57"/>
      <c r="AR710" s="57"/>
      <c r="AS710" s="57"/>
      <c r="AT710" s="57"/>
      <c r="AU710" s="57"/>
      <c r="AV710" s="57"/>
      <c r="AW710" s="57"/>
      <c r="AX710" s="57"/>
      <c r="AY710" s="57"/>
      <c r="AZ710" s="57"/>
      <c r="BA710" s="57"/>
      <c r="BB710" s="57"/>
      <c r="BC710" s="57"/>
      <c r="BD710" s="57"/>
      <c r="BE710" s="57"/>
      <c r="BF710" s="57"/>
      <c r="BG710" s="57"/>
      <c r="BH710" s="57"/>
      <c r="BI710" s="57"/>
      <c r="BJ710" s="57"/>
      <c r="BK710" s="57"/>
      <c r="BL710" s="57"/>
      <c r="BM710" s="57"/>
      <c r="BN710" s="57"/>
      <c r="BO710" s="57"/>
      <c r="BP710" s="57"/>
      <c r="BQ710" s="57"/>
      <c r="BR710" s="57"/>
      <c r="BS710" s="57"/>
      <c r="BT710" s="57"/>
      <c r="BU710" s="57"/>
      <c r="BV710" s="57"/>
      <c r="BW710" s="57"/>
      <c r="BX710" s="57"/>
      <c r="BY710" s="57"/>
      <c r="BZ710" s="57"/>
      <c r="CA710" s="57"/>
      <c r="CB710" s="57"/>
      <c r="CC710" s="57"/>
      <c r="CD710" s="57"/>
      <c r="CE710" s="57"/>
      <c r="CF710" s="57"/>
      <c r="CG710" s="57"/>
      <c r="CH710" s="57"/>
      <c r="CI710" s="57"/>
      <c r="CJ710" s="57"/>
      <c r="CK710" s="57"/>
      <c r="CL710" s="57"/>
      <c r="CM710" s="57"/>
      <c r="CN710" s="57"/>
      <c r="CO710" s="57"/>
      <c r="CP710" s="57"/>
      <c r="CQ710" s="57"/>
      <c r="CR710" s="57"/>
      <c r="CS710" s="57"/>
      <c r="CT710" s="57"/>
      <c r="CU710" s="57"/>
      <c r="CV710" s="57"/>
      <c r="CW710" s="57"/>
      <c r="CX710" s="57"/>
      <c r="CY710" s="57"/>
      <c r="CZ710" s="57"/>
      <c r="DA710" s="57"/>
      <c r="DB710" s="57"/>
      <c r="DC710" s="57"/>
      <c r="DD710" s="57"/>
      <c r="DE710" s="57"/>
      <c r="DF710" s="57"/>
      <c r="DG710" s="57"/>
      <c r="DH710" s="57"/>
      <c r="DI710" s="57"/>
      <c r="DJ710" s="57"/>
      <c r="DK710" s="57"/>
      <c r="DL710" s="57"/>
      <c r="DM710" s="57"/>
      <c r="DN710" s="57"/>
      <c r="DO710" s="57"/>
      <c r="DP710" s="57"/>
      <c r="DQ710" s="57"/>
      <c r="DR710" s="57"/>
      <c r="DS710" s="57"/>
      <c r="DT710" s="57"/>
      <c r="DU710" s="57"/>
      <c r="DV710" s="101"/>
      <c r="DW710" s="57"/>
      <c r="DX710" s="57"/>
      <c r="DY710" s="57"/>
      <c r="DZ710" s="57"/>
      <c r="EA710" s="57"/>
      <c r="EB710" s="57"/>
      <c r="EC710" s="57"/>
      <c r="ED710" s="57"/>
      <c r="EE710" s="57"/>
      <c r="EF710" s="57"/>
      <c r="EG710" s="57"/>
      <c r="EH710" s="57"/>
      <c r="EI710" s="57"/>
      <c r="EJ710" s="57"/>
      <c r="EK710" s="57"/>
      <c r="EL710" s="57"/>
      <c r="EM710" s="57"/>
      <c r="EN710" s="57"/>
      <c r="EO710" s="57"/>
      <c r="EP710" s="57"/>
      <c r="EQ710" s="101"/>
      <c r="ER710" s="557"/>
    </row>
    <row r="711" spans="1:148" ht="15" customHeight="1" x14ac:dyDescent="0.25">
      <c r="A711" s="625"/>
      <c r="B711" s="1343" t="str">
        <f t="shared" si="44"/>
        <v>Desk 80</v>
      </c>
      <c r="C711" s="1348" t="str">
        <f>IF(ISBLANK(TB!C266), "", TB!C266)</f>
        <v/>
      </c>
      <c r="D711" s="1348" t="str">
        <f>IF(ISBLANK(TB!D266), "", TB!D266)</f>
        <v/>
      </c>
      <c r="E711" s="1348" t="str">
        <f>IF(ISBLANK(TB!E266), "", TB!E266)</f>
        <v/>
      </c>
      <c r="F711" s="1348" t="str">
        <f>IF(ISBLANK(TB!F266), "", TB!F266)</f>
        <v/>
      </c>
      <c r="G711" s="57"/>
      <c r="H711" s="57"/>
      <c r="I711" s="57"/>
      <c r="J711" s="57"/>
      <c r="K711" s="57"/>
      <c r="L711" s="57"/>
      <c r="M711" s="57"/>
      <c r="N711" s="57"/>
      <c r="O711" s="57"/>
      <c r="P711" s="57"/>
      <c r="Q711" s="57"/>
      <c r="R711" s="57"/>
      <c r="S711" s="57"/>
      <c r="T711" s="57"/>
      <c r="U711" s="57"/>
      <c r="V711" s="57"/>
      <c r="W711" s="57"/>
      <c r="X711" s="57"/>
      <c r="Y711" s="57"/>
      <c r="Z711" s="57"/>
      <c r="AA711" s="57"/>
      <c r="AB711" s="57"/>
      <c r="AC711" s="57"/>
      <c r="AD711" s="57"/>
      <c r="AE711" s="57"/>
      <c r="AF711" s="57"/>
      <c r="AG711" s="57"/>
      <c r="AH711" s="57"/>
      <c r="AI711" s="57"/>
      <c r="AJ711" s="57"/>
      <c r="AK711" s="57"/>
      <c r="AL711" s="57"/>
      <c r="AM711" s="57"/>
      <c r="AN711" s="57"/>
      <c r="AO711" s="57"/>
      <c r="AP711" s="57"/>
      <c r="AQ711" s="57"/>
      <c r="AR711" s="57"/>
      <c r="AS711" s="57"/>
      <c r="AT711" s="57"/>
      <c r="AU711" s="57"/>
      <c r="AV711" s="57"/>
      <c r="AW711" s="57"/>
      <c r="AX711" s="57"/>
      <c r="AY711" s="57"/>
      <c r="AZ711" s="57"/>
      <c r="BA711" s="57"/>
      <c r="BB711" s="57"/>
      <c r="BC711" s="57"/>
      <c r="BD711" s="57"/>
      <c r="BE711" s="57"/>
      <c r="BF711" s="57"/>
      <c r="BG711" s="57"/>
      <c r="BH711" s="57"/>
      <c r="BI711" s="57"/>
      <c r="BJ711" s="57"/>
      <c r="BK711" s="57"/>
      <c r="BL711" s="57"/>
      <c r="BM711" s="57"/>
      <c r="BN711" s="57"/>
      <c r="BO711" s="57"/>
      <c r="BP711" s="57"/>
      <c r="BQ711" s="57"/>
      <c r="BR711" s="57"/>
      <c r="BS711" s="57"/>
      <c r="BT711" s="57"/>
      <c r="BU711" s="57"/>
      <c r="BV711" s="57"/>
      <c r="BW711" s="57"/>
      <c r="BX711" s="57"/>
      <c r="BY711" s="57"/>
      <c r="BZ711" s="57"/>
      <c r="CA711" s="57"/>
      <c r="CB711" s="57"/>
      <c r="CC711" s="57"/>
      <c r="CD711" s="57"/>
      <c r="CE711" s="57"/>
      <c r="CF711" s="57"/>
      <c r="CG711" s="57"/>
      <c r="CH711" s="57"/>
      <c r="CI711" s="57"/>
      <c r="CJ711" s="57"/>
      <c r="CK711" s="57"/>
      <c r="CL711" s="57"/>
      <c r="CM711" s="57"/>
      <c r="CN711" s="57"/>
      <c r="CO711" s="57"/>
      <c r="CP711" s="57"/>
      <c r="CQ711" s="57"/>
      <c r="CR711" s="57"/>
      <c r="CS711" s="57"/>
      <c r="CT711" s="57"/>
      <c r="CU711" s="57"/>
      <c r="CV711" s="57"/>
      <c r="CW711" s="57"/>
      <c r="CX711" s="57"/>
      <c r="CY711" s="57"/>
      <c r="CZ711" s="57"/>
      <c r="DA711" s="57"/>
      <c r="DB711" s="57"/>
      <c r="DC711" s="57"/>
      <c r="DD711" s="57"/>
      <c r="DE711" s="57"/>
      <c r="DF711" s="57"/>
      <c r="DG711" s="57"/>
      <c r="DH711" s="57"/>
      <c r="DI711" s="57"/>
      <c r="DJ711" s="57"/>
      <c r="DK711" s="57"/>
      <c r="DL711" s="57"/>
      <c r="DM711" s="57"/>
      <c r="DN711" s="57"/>
      <c r="DO711" s="57"/>
      <c r="DP711" s="57"/>
      <c r="DQ711" s="57"/>
      <c r="DR711" s="57"/>
      <c r="DS711" s="57"/>
      <c r="DT711" s="57"/>
      <c r="DU711" s="57"/>
      <c r="DV711" s="101"/>
      <c r="DW711" s="57"/>
      <c r="DX711" s="57"/>
      <c r="DY711" s="57"/>
      <c r="DZ711" s="57"/>
      <c r="EA711" s="57"/>
      <c r="EB711" s="57"/>
      <c r="EC711" s="57"/>
      <c r="ED711" s="57"/>
      <c r="EE711" s="57"/>
      <c r="EF711" s="57"/>
      <c r="EG711" s="57"/>
      <c r="EH711" s="57"/>
      <c r="EI711" s="57"/>
      <c r="EJ711" s="57"/>
      <c r="EK711" s="57"/>
      <c r="EL711" s="57"/>
      <c r="EM711" s="57"/>
      <c r="EN711" s="57"/>
      <c r="EO711" s="57"/>
      <c r="EP711" s="57"/>
      <c r="EQ711" s="101"/>
      <c r="ER711" s="557"/>
    </row>
    <row r="712" spans="1:148" ht="15" customHeight="1" x14ac:dyDescent="0.25">
      <c r="A712" s="625"/>
      <c r="B712" s="1343" t="str">
        <f t="shared" si="44"/>
        <v>Desk 81</v>
      </c>
      <c r="C712" s="1348" t="str">
        <f>IF(ISBLANK(TB!C267), "", TB!C267)</f>
        <v/>
      </c>
      <c r="D712" s="1348" t="str">
        <f>IF(ISBLANK(TB!D267), "", TB!D267)</f>
        <v/>
      </c>
      <c r="E712" s="1348" t="str">
        <f>IF(ISBLANK(TB!E267), "", TB!E267)</f>
        <v/>
      </c>
      <c r="F712" s="1348" t="str">
        <f>IF(ISBLANK(TB!F267), "", TB!F267)</f>
        <v/>
      </c>
      <c r="G712" s="57"/>
      <c r="H712" s="57"/>
      <c r="I712" s="57"/>
      <c r="J712" s="57"/>
      <c r="K712" s="57"/>
      <c r="L712" s="57"/>
      <c r="M712" s="57"/>
      <c r="N712" s="57"/>
      <c r="O712" s="57"/>
      <c r="P712" s="57"/>
      <c r="Q712" s="57"/>
      <c r="R712" s="57"/>
      <c r="S712" s="57"/>
      <c r="T712" s="57"/>
      <c r="U712" s="57"/>
      <c r="V712" s="57"/>
      <c r="W712" s="57"/>
      <c r="X712" s="57"/>
      <c r="Y712" s="57"/>
      <c r="Z712" s="57"/>
      <c r="AA712" s="57"/>
      <c r="AB712" s="57"/>
      <c r="AC712" s="57"/>
      <c r="AD712" s="57"/>
      <c r="AE712" s="57"/>
      <c r="AF712" s="57"/>
      <c r="AG712" s="57"/>
      <c r="AH712" s="57"/>
      <c r="AI712" s="57"/>
      <c r="AJ712" s="57"/>
      <c r="AK712" s="57"/>
      <c r="AL712" s="57"/>
      <c r="AM712" s="57"/>
      <c r="AN712" s="57"/>
      <c r="AO712" s="57"/>
      <c r="AP712" s="57"/>
      <c r="AQ712" s="57"/>
      <c r="AR712" s="57"/>
      <c r="AS712" s="57"/>
      <c r="AT712" s="57"/>
      <c r="AU712" s="57"/>
      <c r="AV712" s="57"/>
      <c r="AW712" s="57"/>
      <c r="AX712" s="57"/>
      <c r="AY712" s="57"/>
      <c r="AZ712" s="57"/>
      <c r="BA712" s="57"/>
      <c r="BB712" s="57"/>
      <c r="BC712" s="57"/>
      <c r="BD712" s="57"/>
      <c r="BE712" s="57"/>
      <c r="BF712" s="57"/>
      <c r="BG712" s="57"/>
      <c r="BH712" s="57"/>
      <c r="BI712" s="57"/>
      <c r="BJ712" s="57"/>
      <c r="BK712" s="57"/>
      <c r="BL712" s="57"/>
      <c r="BM712" s="57"/>
      <c r="BN712" s="57"/>
      <c r="BO712" s="57"/>
      <c r="BP712" s="57"/>
      <c r="BQ712" s="57"/>
      <c r="BR712" s="57"/>
      <c r="BS712" s="57"/>
      <c r="BT712" s="57"/>
      <c r="BU712" s="57"/>
      <c r="BV712" s="57"/>
      <c r="BW712" s="57"/>
      <c r="BX712" s="57"/>
      <c r="BY712" s="57"/>
      <c r="BZ712" s="57"/>
      <c r="CA712" s="57"/>
      <c r="CB712" s="57"/>
      <c r="CC712" s="57"/>
      <c r="CD712" s="57"/>
      <c r="CE712" s="57"/>
      <c r="CF712" s="57"/>
      <c r="CG712" s="57"/>
      <c r="CH712" s="57"/>
      <c r="CI712" s="57"/>
      <c r="CJ712" s="57"/>
      <c r="CK712" s="57"/>
      <c r="CL712" s="57"/>
      <c r="CM712" s="57"/>
      <c r="CN712" s="57"/>
      <c r="CO712" s="57"/>
      <c r="CP712" s="57"/>
      <c r="CQ712" s="57"/>
      <c r="CR712" s="57"/>
      <c r="CS712" s="57"/>
      <c r="CT712" s="57"/>
      <c r="CU712" s="57"/>
      <c r="CV712" s="57"/>
      <c r="CW712" s="57"/>
      <c r="CX712" s="57"/>
      <c r="CY712" s="57"/>
      <c r="CZ712" s="57"/>
      <c r="DA712" s="57"/>
      <c r="DB712" s="57"/>
      <c r="DC712" s="57"/>
      <c r="DD712" s="57"/>
      <c r="DE712" s="57"/>
      <c r="DF712" s="57"/>
      <c r="DG712" s="57"/>
      <c r="DH712" s="57"/>
      <c r="DI712" s="57"/>
      <c r="DJ712" s="57"/>
      <c r="DK712" s="57"/>
      <c r="DL712" s="57"/>
      <c r="DM712" s="57"/>
      <c r="DN712" s="57"/>
      <c r="DO712" s="57"/>
      <c r="DP712" s="57"/>
      <c r="DQ712" s="57"/>
      <c r="DR712" s="57"/>
      <c r="DS712" s="57"/>
      <c r="DT712" s="57"/>
      <c r="DU712" s="57"/>
      <c r="DV712" s="101"/>
      <c r="DW712" s="57"/>
      <c r="DX712" s="57"/>
      <c r="DY712" s="57"/>
      <c r="DZ712" s="57"/>
      <c r="EA712" s="57"/>
      <c r="EB712" s="57"/>
      <c r="EC712" s="57"/>
      <c r="ED712" s="57"/>
      <c r="EE712" s="57"/>
      <c r="EF712" s="57"/>
      <c r="EG712" s="57"/>
      <c r="EH712" s="57"/>
      <c r="EI712" s="57"/>
      <c r="EJ712" s="57"/>
      <c r="EK712" s="57"/>
      <c r="EL712" s="57"/>
      <c r="EM712" s="57"/>
      <c r="EN712" s="57"/>
      <c r="EO712" s="57"/>
      <c r="EP712" s="57"/>
      <c r="EQ712" s="101"/>
      <c r="ER712" s="557"/>
    </row>
    <row r="713" spans="1:148" ht="15" customHeight="1" x14ac:dyDescent="0.25">
      <c r="A713" s="625"/>
      <c r="B713" s="1343" t="str">
        <f t="shared" si="44"/>
        <v>Desk 82</v>
      </c>
      <c r="C713" s="1348" t="str">
        <f>IF(ISBLANK(TB!C268), "", TB!C268)</f>
        <v/>
      </c>
      <c r="D713" s="1348" t="str">
        <f>IF(ISBLANK(TB!D268), "", TB!D268)</f>
        <v/>
      </c>
      <c r="E713" s="1348" t="str">
        <f>IF(ISBLANK(TB!E268), "", TB!E268)</f>
        <v/>
      </c>
      <c r="F713" s="1348" t="str">
        <f>IF(ISBLANK(TB!F268), "", TB!F268)</f>
        <v/>
      </c>
      <c r="G713" s="57"/>
      <c r="H713" s="57"/>
      <c r="I713" s="57"/>
      <c r="J713" s="57"/>
      <c r="K713" s="57"/>
      <c r="L713" s="57"/>
      <c r="M713" s="57"/>
      <c r="N713" s="57"/>
      <c r="O713" s="57"/>
      <c r="P713" s="57"/>
      <c r="Q713" s="57"/>
      <c r="R713" s="57"/>
      <c r="S713" s="57"/>
      <c r="T713" s="57"/>
      <c r="U713" s="57"/>
      <c r="V713" s="57"/>
      <c r="W713" s="57"/>
      <c r="X713" s="57"/>
      <c r="Y713" s="57"/>
      <c r="Z713" s="57"/>
      <c r="AA713" s="57"/>
      <c r="AB713" s="57"/>
      <c r="AC713" s="57"/>
      <c r="AD713" s="57"/>
      <c r="AE713" s="57"/>
      <c r="AF713" s="57"/>
      <c r="AG713" s="57"/>
      <c r="AH713" s="57"/>
      <c r="AI713" s="57"/>
      <c r="AJ713" s="57"/>
      <c r="AK713" s="57"/>
      <c r="AL713" s="57"/>
      <c r="AM713" s="57"/>
      <c r="AN713" s="57"/>
      <c r="AO713" s="57"/>
      <c r="AP713" s="57"/>
      <c r="AQ713" s="57"/>
      <c r="AR713" s="57"/>
      <c r="AS713" s="57"/>
      <c r="AT713" s="57"/>
      <c r="AU713" s="57"/>
      <c r="AV713" s="57"/>
      <c r="AW713" s="57"/>
      <c r="AX713" s="57"/>
      <c r="AY713" s="57"/>
      <c r="AZ713" s="57"/>
      <c r="BA713" s="57"/>
      <c r="BB713" s="57"/>
      <c r="BC713" s="57"/>
      <c r="BD713" s="57"/>
      <c r="BE713" s="57"/>
      <c r="BF713" s="57"/>
      <c r="BG713" s="57"/>
      <c r="BH713" s="57"/>
      <c r="BI713" s="57"/>
      <c r="BJ713" s="57"/>
      <c r="BK713" s="57"/>
      <c r="BL713" s="57"/>
      <c r="BM713" s="57"/>
      <c r="BN713" s="57"/>
      <c r="BO713" s="57"/>
      <c r="BP713" s="57"/>
      <c r="BQ713" s="57"/>
      <c r="BR713" s="57"/>
      <c r="BS713" s="57"/>
      <c r="BT713" s="57"/>
      <c r="BU713" s="57"/>
      <c r="BV713" s="57"/>
      <c r="BW713" s="57"/>
      <c r="BX713" s="57"/>
      <c r="BY713" s="57"/>
      <c r="BZ713" s="57"/>
      <c r="CA713" s="57"/>
      <c r="CB713" s="57"/>
      <c r="CC713" s="57"/>
      <c r="CD713" s="57"/>
      <c r="CE713" s="57"/>
      <c r="CF713" s="57"/>
      <c r="CG713" s="57"/>
      <c r="CH713" s="57"/>
      <c r="CI713" s="57"/>
      <c r="CJ713" s="57"/>
      <c r="CK713" s="57"/>
      <c r="CL713" s="57"/>
      <c r="CM713" s="57"/>
      <c r="CN713" s="57"/>
      <c r="CO713" s="57"/>
      <c r="CP713" s="57"/>
      <c r="CQ713" s="57"/>
      <c r="CR713" s="57"/>
      <c r="CS713" s="57"/>
      <c r="CT713" s="57"/>
      <c r="CU713" s="57"/>
      <c r="CV713" s="57"/>
      <c r="CW713" s="57"/>
      <c r="CX713" s="57"/>
      <c r="CY713" s="57"/>
      <c r="CZ713" s="57"/>
      <c r="DA713" s="57"/>
      <c r="DB713" s="57"/>
      <c r="DC713" s="57"/>
      <c r="DD713" s="57"/>
      <c r="DE713" s="57"/>
      <c r="DF713" s="57"/>
      <c r="DG713" s="57"/>
      <c r="DH713" s="57"/>
      <c r="DI713" s="57"/>
      <c r="DJ713" s="57"/>
      <c r="DK713" s="57"/>
      <c r="DL713" s="57"/>
      <c r="DM713" s="57"/>
      <c r="DN713" s="57"/>
      <c r="DO713" s="57"/>
      <c r="DP713" s="57"/>
      <c r="DQ713" s="57"/>
      <c r="DR713" s="57"/>
      <c r="DS713" s="57"/>
      <c r="DT713" s="57"/>
      <c r="DU713" s="57"/>
      <c r="DV713" s="101"/>
      <c r="DW713" s="57"/>
      <c r="DX713" s="57"/>
      <c r="DY713" s="57"/>
      <c r="DZ713" s="57"/>
      <c r="EA713" s="57"/>
      <c r="EB713" s="57"/>
      <c r="EC713" s="57"/>
      <c r="ED713" s="57"/>
      <c r="EE713" s="57"/>
      <c r="EF713" s="57"/>
      <c r="EG713" s="57"/>
      <c r="EH713" s="57"/>
      <c r="EI713" s="57"/>
      <c r="EJ713" s="57"/>
      <c r="EK713" s="57"/>
      <c r="EL713" s="57"/>
      <c r="EM713" s="57"/>
      <c r="EN713" s="57"/>
      <c r="EO713" s="57"/>
      <c r="EP713" s="57"/>
      <c r="EQ713" s="101"/>
      <c r="ER713" s="557"/>
    </row>
    <row r="714" spans="1:148" ht="15" customHeight="1" x14ac:dyDescent="0.25">
      <c r="A714" s="625"/>
      <c r="B714" s="1343" t="str">
        <f t="shared" si="44"/>
        <v>Desk 83</v>
      </c>
      <c r="C714" s="1348" t="str">
        <f>IF(ISBLANK(TB!C269), "", TB!C269)</f>
        <v/>
      </c>
      <c r="D714" s="1348" t="str">
        <f>IF(ISBLANK(TB!D269), "", TB!D269)</f>
        <v/>
      </c>
      <c r="E714" s="1348" t="str">
        <f>IF(ISBLANK(TB!E269), "", TB!E269)</f>
        <v/>
      </c>
      <c r="F714" s="1348" t="str">
        <f>IF(ISBLANK(TB!F269), "", TB!F269)</f>
        <v/>
      </c>
      <c r="G714" s="57"/>
      <c r="H714" s="57"/>
      <c r="I714" s="57"/>
      <c r="J714" s="57"/>
      <c r="K714" s="57"/>
      <c r="L714" s="57"/>
      <c r="M714" s="57"/>
      <c r="N714" s="57"/>
      <c r="O714" s="57"/>
      <c r="P714" s="57"/>
      <c r="Q714" s="57"/>
      <c r="R714" s="57"/>
      <c r="S714" s="57"/>
      <c r="T714" s="57"/>
      <c r="U714" s="57"/>
      <c r="V714" s="57"/>
      <c r="W714" s="57"/>
      <c r="X714" s="57"/>
      <c r="Y714" s="57"/>
      <c r="Z714" s="57"/>
      <c r="AA714" s="57"/>
      <c r="AB714" s="57"/>
      <c r="AC714" s="57"/>
      <c r="AD714" s="57"/>
      <c r="AE714" s="57"/>
      <c r="AF714" s="57"/>
      <c r="AG714" s="57"/>
      <c r="AH714" s="57"/>
      <c r="AI714" s="57"/>
      <c r="AJ714" s="57"/>
      <c r="AK714" s="57"/>
      <c r="AL714" s="57"/>
      <c r="AM714" s="57"/>
      <c r="AN714" s="57"/>
      <c r="AO714" s="57"/>
      <c r="AP714" s="57"/>
      <c r="AQ714" s="57"/>
      <c r="AR714" s="57"/>
      <c r="AS714" s="57"/>
      <c r="AT714" s="57"/>
      <c r="AU714" s="57"/>
      <c r="AV714" s="57"/>
      <c r="AW714" s="57"/>
      <c r="AX714" s="57"/>
      <c r="AY714" s="57"/>
      <c r="AZ714" s="57"/>
      <c r="BA714" s="57"/>
      <c r="BB714" s="57"/>
      <c r="BC714" s="57"/>
      <c r="BD714" s="57"/>
      <c r="BE714" s="57"/>
      <c r="BF714" s="57"/>
      <c r="BG714" s="57"/>
      <c r="BH714" s="57"/>
      <c r="BI714" s="57"/>
      <c r="BJ714" s="57"/>
      <c r="BK714" s="57"/>
      <c r="BL714" s="57"/>
      <c r="BM714" s="57"/>
      <c r="BN714" s="57"/>
      <c r="BO714" s="57"/>
      <c r="BP714" s="57"/>
      <c r="BQ714" s="57"/>
      <c r="BR714" s="57"/>
      <c r="BS714" s="57"/>
      <c r="BT714" s="57"/>
      <c r="BU714" s="57"/>
      <c r="BV714" s="57"/>
      <c r="BW714" s="57"/>
      <c r="BX714" s="57"/>
      <c r="BY714" s="57"/>
      <c r="BZ714" s="57"/>
      <c r="CA714" s="57"/>
      <c r="CB714" s="57"/>
      <c r="CC714" s="57"/>
      <c r="CD714" s="57"/>
      <c r="CE714" s="57"/>
      <c r="CF714" s="57"/>
      <c r="CG714" s="57"/>
      <c r="CH714" s="57"/>
      <c r="CI714" s="57"/>
      <c r="CJ714" s="57"/>
      <c r="CK714" s="57"/>
      <c r="CL714" s="57"/>
      <c r="CM714" s="57"/>
      <c r="CN714" s="57"/>
      <c r="CO714" s="57"/>
      <c r="CP714" s="57"/>
      <c r="CQ714" s="57"/>
      <c r="CR714" s="57"/>
      <c r="CS714" s="57"/>
      <c r="CT714" s="57"/>
      <c r="CU714" s="57"/>
      <c r="CV714" s="57"/>
      <c r="CW714" s="57"/>
      <c r="CX714" s="57"/>
      <c r="CY714" s="57"/>
      <c r="CZ714" s="57"/>
      <c r="DA714" s="57"/>
      <c r="DB714" s="57"/>
      <c r="DC714" s="57"/>
      <c r="DD714" s="57"/>
      <c r="DE714" s="57"/>
      <c r="DF714" s="57"/>
      <c r="DG714" s="57"/>
      <c r="DH714" s="57"/>
      <c r="DI714" s="57"/>
      <c r="DJ714" s="57"/>
      <c r="DK714" s="57"/>
      <c r="DL714" s="57"/>
      <c r="DM714" s="57"/>
      <c r="DN714" s="57"/>
      <c r="DO714" s="57"/>
      <c r="DP714" s="57"/>
      <c r="DQ714" s="57"/>
      <c r="DR714" s="57"/>
      <c r="DS714" s="57"/>
      <c r="DT714" s="57"/>
      <c r="DU714" s="57"/>
      <c r="DV714" s="101"/>
      <c r="DW714" s="57"/>
      <c r="DX714" s="57"/>
      <c r="DY714" s="57"/>
      <c r="DZ714" s="57"/>
      <c r="EA714" s="57"/>
      <c r="EB714" s="57"/>
      <c r="EC714" s="57"/>
      <c r="ED714" s="57"/>
      <c r="EE714" s="57"/>
      <c r="EF714" s="57"/>
      <c r="EG714" s="57"/>
      <c r="EH714" s="57"/>
      <c r="EI714" s="57"/>
      <c r="EJ714" s="57"/>
      <c r="EK714" s="57"/>
      <c r="EL714" s="57"/>
      <c r="EM714" s="57"/>
      <c r="EN714" s="57"/>
      <c r="EO714" s="57"/>
      <c r="EP714" s="57"/>
      <c r="EQ714" s="101"/>
      <c r="ER714" s="557"/>
    </row>
    <row r="715" spans="1:148" ht="15" customHeight="1" x14ac:dyDescent="0.25">
      <c r="A715" s="625"/>
      <c r="B715" s="1343" t="str">
        <f t="shared" si="44"/>
        <v>Desk 84</v>
      </c>
      <c r="C715" s="1348" t="str">
        <f>IF(ISBLANK(TB!C270), "", TB!C270)</f>
        <v/>
      </c>
      <c r="D715" s="1348" t="str">
        <f>IF(ISBLANK(TB!D270), "", TB!D270)</f>
        <v/>
      </c>
      <c r="E715" s="1348" t="str">
        <f>IF(ISBLANK(TB!E270), "", TB!E270)</f>
        <v/>
      </c>
      <c r="F715" s="1348" t="str">
        <f>IF(ISBLANK(TB!F270), "", TB!F270)</f>
        <v/>
      </c>
      <c r="G715" s="57"/>
      <c r="H715" s="57"/>
      <c r="I715" s="57"/>
      <c r="J715" s="57"/>
      <c r="K715" s="57"/>
      <c r="L715" s="57"/>
      <c r="M715" s="57"/>
      <c r="N715" s="57"/>
      <c r="O715" s="57"/>
      <c r="P715" s="57"/>
      <c r="Q715" s="57"/>
      <c r="R715" s="57"/>
      <c r="S715" s="57"/>
      <c r="T715" s="57"/>
      <c r="U715" s="57"/>
      <c r="V715" s="57"/>
      <c r="W715" s="57"/>
      <c r="X715" s="57"/>
      <c r="Y715" s="57"/>
      <c r="Z715" s="57"/>
      <c r="AA715" s="57"/>
      <c r="AB715" s="57"/>
      <c r="AC715" s="57"/>
      <c r="AD715" s="57"/>
      <c r="AE715" s="57"/>
      <c r="AF715" s="57"/>
      <c r="AG715" s="57"/>
      <c r="AH715" s="57"/>
      <c r="AI715" s="57"/>
      <c r="AJ715" s="57"/>
      <c r="AK715" s="57"/>
      <c r="AL715" s="57"/>
      <c r="AM715" s="57"/>
      <c r="AN715" s="57"/>
      <c r="AO715" s="57"/>
      <c r="AP715" s="57"/>
      <c r="AQ715" s="57"/>
      <c r="AR715" s="57"/>
      <c r="AS715" s="57"/>
      <c r="AT715" s="57"/>
      <c r="AU715" s="57"/>
      <c r="AV715" s="57"/>
      <c r="AW715" s="57"/>
      <c r="AX715" s="57"/>
      <c r="AY715" s="57"/>
      <c r="AZ715" s="57"/>
      <c r="BA715" s="57"/>
      <c r="BB715" s="57"/>
      <c r="BC715" s="57"/>
      <c r="BD715" s="57"/>
      <c r="BE715" s="57"/>
      <c r="BF715" s="57"/>
      <c r="BG715" s="57"/>
      <c r="BH715" s="57"/>
      <c r="BI715" s="57"/>
      <c r="BJ715" s="57"/>
      <c r="BK715" s="57"/>
      <c r="BL715" s="57"/>
      <c r="BM715" s="57"/>
      <c r="BN715" s="57"/>
      <c r="BO715" s="57"/>
      <c r="BP715" s="57"/>
      <c r="BQ715" s="57"/>
      <c r="BR715" s="57"/>
      <c r="BS715" s="57"/>
      <c r="BT715" s="57"/>
      <c r="BU715" s="57"/>
      <c r="BV715" s="57"/>
      <c r="BW715" s="57"/>
      <c r="BX715" s="57"/>
      <c r="BY715" s="57"/>
      <c r="BZ715" s="57"/>
      <c r="CA715" s="57"/>
      <c r="CB715" s="57"/>
      <c r="CC715" s="57"/>
      <c r="CD715" s="57"/>
      <c r="CE715" s="57"/>
      <c r="CF715" s="57"/>
      <c r="CG715" s="57"/>
      <c r="CH715" s="57"/>
      <c r="CI715" s="57"/>
      <c r="CJ715" s="57"/>
      <c r="CK715" s="57"/>
      <c r="CL715" s="57"/>
      <c r="CM715" s="57"/>
      <c r="CN715" s="57"/>
      <c r="CO715" s="57"/>
      <c r="CP715" s="57"/>
      <c r="CQ715" s="57"/>
      <c r="CR715" s="57"/>
      <c r="CS715" s="57"/>
      <c r="CT715" s="57"/>
      <c r="CU715" s="57"/>
      <c r="CV715" s="57"/>
      <c r="CW715" s="57"/>
      <c r="CX715" s="57"/>
      <c r="CY715" s="57"/>
      <c r="CZ715" s="57"/>
      <c r="DA715" s="57"/>
      <c r="DB715" s="57"/>
      <c r="DC715" s="57"/>
      <c r="DD715" s="57"/>
      <c r="DE715" s="57"/>
      <c r="DF715" s="57"/>
      <c r="DG715" s="57"/>
      <c r="DH715" s="57"/>
      <c r="DI715" s="57"/>
      <c r="DJ715" s="57"/>
      <c r="DK715" s="57"/>
      <c r="DL715" s="57"/>
      <c r="DM715" s="57"/>
      <c r="DN715" s="57"/>
      <c r="DO715" s="57"/>
      <c r="DP715" s="57"/>
      <c r="DQ715" s="57"/>
      <c r="DR715" s="57"/>
      <c r="DS715" s="57"/>
      <c r="DT715" s="57"/>
      <c r="DU715" s="57"/>
      <c r="DV715" s="101"/>
      <c r="DW715" s="57"/>
      <c r="DX715" s="57"/>
      <c r="DY715" s="57"/>
      <c r="DZ715" s="57"/>
      <c r="EA715" s="57"/>
      <c r="EB715" s="57"/>
      <c r="EC715" s="57"/>
      <c r="ED715" s="57"/>
      <c r="EE715" s="57"/>
      <c r="EF715" s="57"/>
      <c r="EG715" s="57"/>
      <c r="EH715" s="57"/>
      <c r="EI715" s="57"/>
      <c r="EJ715" s="57"/>
      <c r="EK715" s="57"/>
      <c r="EL715" s="57"/>
      <c r="EM715" s="57"/>
      <c r="EN715" s="57"/>
      <c r="EO715" s="57"/>
      <c r="EP715" s="57"/>
      <c r="EQ715" s="101"/>
      <c r="ER715" s="557"/>
    </row>
    <row r="716" spans="1:148" ht="15" customHeight="1" x14ac:dyDescent="0.25">
      <c r="A716" s="625"/>
      <c r="B716" s="1343" t="str">
        <f t="shared" si="44"/>
        <v>Desk 85</v>
      </c>
      <c r="C716" s="1348" t="str">
        <f>IF(ISBLANK(TB!C271), "", TB!C271)</f>
        <v/>
      </c>
      <c r="D716" s="1348" t="str">
        <f>IF(ISBLANK(TB!D271), "", TB!D271)</f>
        <v/>
      </c>
      <c r="E716" s="1348" t="str">
        <f>IF(ISBLANK(TB!E271), "", TB!E271)</f>
        <v/>
      </c>
      <c r="F716" s="1348" t="str">
        <f>IF(ISBLANK(TB!F271), "", TB!F271)</f>
        <v/>
      </c>
      <c r="G716" s="57"/>
      <c r="H716" s="57"/>
      <c r="I716" s="57"/>
      <c r="J716" s="57"/>
      <c r="K716" s="57"/>
      <c r="L716" s="57"/>
      <c r="M716" s="57"/>
      <c r="N716" s="57"/>
      <c r="O716" s="57"/>
      <c r="P716" s="57"/>
      <c r="Q716" s="57"/>
      <c r="R716" s="57"/>
      <c r="S716" s="57"/>
      <c r="T716" s="57"/>
      <c r="U716" s="57"/>
      <c r="V716" s="57"/>
      <c r="W716" s="57"/>
      <c r="X716" s="57"/>
      <c r="Y716" s="57"/>
      <c r="Z716" s="57"/>
      <c r="AA716" s="57"/>
      <c r="AB716" s="57"/>
      <c r="AC716" s="57"/>
      <c r="AD716" s="57"/>
      <c r="AE716" s="57"/>
      <c r="AF716" s="57"/>
      <c r="AG716" s="57"/>
      <c r="AH716" s="57"/>
      <c r="AI716" s="57"/>
      <c r="AJ716" s="57"/>
      <c r="AK716" s="57"/>
      <c r="AL716" s="57"/>
      <c r="AM716" s="57"/>
      <c r="AN716" s="57"/>
      <c r="AO716" s="57"/>
      <c r="AP716" s="57"/>
      <c r="AQ716" s="57"/>
      <c r="AR716" s="57"/>
      <c r="AS716" s="57"/>
      <c r="AT716" s="57"/>
      <c r="AU716" s="57"/>
      <c r="AV716" s="57"/>
      <c r="AW716" s="57"/>
      <c r="AX716" s="57"/>
      <c r="AY716" s="57"/>
      <c r="AZ716" s="57"/>
      <c r="BA716" s="57"/>
      <c r="BB716" s="57"/>
      <c r="BC716" s="57"/>
      <c r="BD716" s="57"/>
      <c r="BE716" s="57"/>
      <c r="BF716" s="57"/>
      <c r="BG716" s="57"/>
      <c r="BH716" s="57"/>
      <c r="BI716" s="57"/>
      <c r="BJ716" s="57"/>
      <c r="BK716" s="57"/>
      <c r="BL716" s="57"/>
      <c r="BM716" s="57"/>
      <c r="BN716" s="57"/>
      <c r="BO716" s="57"/>
      <c r="BP716" s="57"/>
      <c r="BQ716" s="57"/>
      <c r="BR716" s="57"/>
      <c r="BS716" s="57"/>
      <c r="BT716" s="57"/>
      <c r="BU716" s="57"/>
      <c r="BV716" s="57"/>
      <c r="BW716" s="57"/>
      <c r="BX716" s="57"/>
      <c r="BY716" s="57"/>
      <c r="BZ716" s="57"/>
      <c r="CA716" s="57"/>
      <c r="CB716" s="57"/>
      <c r="CC716" s="57"/>
      <c r="CD716" s="57"/>
      <c r="CE716" s="57"/>
      <c r="CF716" s="57"/>
      <c r="CG716" s="57"/>
      <c r="CH716" s="57"/>
      <c r="CI716" s="57"/>
      <c r="CJ716" s="57"/>
      <c r="CK716" s="57"/>
      <c r="CL716" s="57"/>
      <c r="CM716" s="57"/>
      <c r="CN716" s="57"/>
      <c r="CO716" s="57"/>
      <c r="CP716" s="57"/>
      <c r="CQ716" s="57"/>
      <c r="CR716" s="57"/>
      <c r="CS716" s="57"/>
      <c r="CT716" s="57"/>
      <c r="CU716" s="57"/>
      <c r="CV716" s="57"/>
      <c r="CW716" s="57"/>
      <c r="CX716" s="57"/>
      <c r="CY716" s="57"/>
      <c r="CZ716" s="57"/>
      <c r="DA716" s="57"/>
      <c r="DB716" s="57"/>
      <c r="DC716" s="57"/>
      <c r="DD716" s="57"/>
      <c r="DE716" s="57"/>
      <c r="DF716" s="57"/>
      <c r="DG716" s="57"/>
      <c r="DH716" s="57"/>
      <c r="DI716" s="57"/>
      <c r="DJ716" s="57"/>
      <c r="DK716" s="57"/>
      <c r="DL716" s="57"/>
      <c r="DM716" s="57"/>
      <c r="DN716" s="57"/>
      <c r="DO716" s="57"/>
      <c r="DP716" s="57"/>
      <c r="DQ716" s="57"/>
      <c r="DR716" s="57"/>
      <c r="DS716" s="57"/>
      <c r="DT716" s="57"/>
      <c r="DU716" s="57"/>
      <c r="DV716" s="101"/>
      <c r="DW716" s="57"/>
      <c r="DX716" s="57"/>
      <c r="DY716" s="57"/>
      <c r="DZ716" s="57"/>
      <c r="EA716" s="57"/>
      <c r="EB716" s="57"/>
      <c r="EC716" s="57"/>
      <c r="ED716" s="57"/>
      <c r="EE716" s="57"/>
      <c r="EF716" s="57"/>
      <c r="EG716" s="57"/>
      <c r="EH716" s="57"/>
      <c r="EI716" s="57"/>
      <c r="EJ716" s="57"/>
      <c r="EK716" s="57"/>
      <c r="EL716" s="57"/>
      <c r="EM716" s="57"/>
      <c r="EN716" s="57"/>
      <c r="EO716" s="57"/>
      <c r="EP716" s="57"/>
      <c r="EQ716" s="101"/>
      <c r="ER716" s="557"/>
    </row>
    <row r="717" spans="1:148" ht="15" customHeight="1" x14ac:dyDescent="0.25">
      <c r="A717" s="625"/>
      <c r="B717" s="1343" t="str">
        <f t="shared" si="44"/>
        <v>Desk 86</v>
      </c>
      <c r="C717" s="1348" t="str">
        <f>IF(ISBLANK(TB!C272), "", TB!C272)</f>
        <v/>
      </c>
      <c r="D717" s="1348" t="str">
        <f>IF(ISBLANK(TB!D272), "", TB!D272)</f>
        <v/>
      </c>
      <c r="E717" s="1348" t="str">
        <f>IF(ISBLANK(TB!E272), "", TB!E272)</f>
        <v/>
      </c>
      <c r="F717" s="1348" t="str">
        <f>IF(ISBLANK(TB!F272), "", TB!F272)</f>
        <v/>
      </c>
      <c r="G717" s="57"/>
      <c r="H717" s="57"/>
      <c r="I717" s="57"/>
      <c r="J717" s="57"/>
      <c r="K717" s="57"/>
      <c r="L717" s="57"/>
      <c r="M717" s="57"/>
      <c r="N717" s="57"/>
      <c r="O717" s="57"/>
      <c r="P717" s="57"/>
      <c r="Q717" s="57"/>
      <c r="R717" s="57"/>
      <c r="S717" s="57"/>
      <c r="T717" s="57"/>
      <c r="U717" s="57"/>
      <c r="V717" s="57"/>
      <c r="W717" s="57"/>
      <c r="X717" s="57"/>
      <c r="Y717" s="57"/>
      <c r="Z717" s="57"/>
      <c r="AA717" s="57"/>
      <c r="AB717" s="57"/>
      <c r="AC717" s="57"/>
      <c r="AD717" s="57"/>
      <c r="AE717" s="57"/>
      <c r="AF717" s="57"/>
      <c r="AG717" s="57"/>
      <c r="AH717" s="57"/>
      <c r="AI717" s="57"/>
      <c r="AJ717" s="57"/>
      <c r="AK717" s="57"/>
      <c r="AL717" s="57"/>
      <c r="AM717" s="57"/>
      <c r="AN717" s="57"/>
      <c r="AO717" s="57"/>
      <c r="AP717" s="57"/>
      <c r="AQ717" s="57"/>
      <c r="AR717" s="57"/>
      <c r="AS717" s="57"/>
      <c r="AT717" s="57"/>
      <c r="AU717" s="57"/>
      <c r="AV717" s="57"/>
      <c r="AW717" s="57"/>
      <c r="AX717" s="57"/>
      <c r="AY717" s="57"/>
      <c r="AZ717" s="57"/>
      <c r="BA717" s="57"/>
      <c r="BB717" s="57"/>
      <c r="BC717" s="57"/>
      <c r="BD717" s="57"/>
      <c r="BE717" s="57"/>
      <c r="BF717" s="57"/>
      <c r="BG717" s="57"/>
      <c r="BH717" s="57"/>
      <c r="BI717" s="57"/>
      <c r="BJ717" s="57"/>
      <c r="BK717" s="57"/>
      <c r="BL717" s="57"/>
      <c r="BM717" s="57"/>
      <c r="BN717" s="57"/>
      <c r="BO717" s="57"/>
      <c r="BP717" s="57"/>
      <c r="BQ717" s="57"/>
      <c r="BR717" s="57"/>
      <c r="BS717" s="57"/>
      <c r="BT717" s="57"/>
      <c r="BU717" s="57"/>
      <c r="BV717" s="57"/>
      <c r="BW717" s="57"/>
      <c r="BX717" s="57"/>
      <c r="BY717" s="57"/>
      <c r="BZ717" s="57"/>
      <c r="CA717" s="57"/>
      <c r="CB717" s="57"/>
      <c r="CC717" s="57"/>
      <c r="CD717" s="57"/>
      <c r="CE717" s="57"/>
      <c r="CF717" s="57"/>
      <c r="CG717" s="57"/>
      <c r="CH717" s="57"/>
      <c r="CI717" s="57"/>
      <c r="CJ717" s="57"/>
      <c r="CK717" s="57"/>
      <c r="CL717" s="57"/>
      <c r="CM717" s="57"/>
      <c r="CN717" s="57"/>
      <c r="CO717" s="57"/>
      <c r="CP717" s="57"/>
      <c r="CQ717" s="57"/>
      <c r="CR717" s="57"/>
      <c r="CS717" s="57"/>
      <c r="CT717" s="57"/>
      <c r="CU717" s="57"/>
      <c r="CV717" s="57"/>
      <c r="CW717" s="57"/>
      <c r="CX717" s="57"/>
      <c r="CY717" s="57"/>
      <c r="CZ717" s="57"/>
      <c r="DA717" s="57"/>
      <c r="DB717" s="57"/>
      <c r="DC717" s="57"/>
      <c r="DD717" s="57"/>
      <c r="DE717" s="57"/>
      <c r="DF717" s="57"/>
      <c r="DG717" s="57"/>
      <c r="DH717" s="57"/>
      <c r="DI717" s="57"/>
      <c r="DJ717" s="57"/>
      <c r="DK717" s="57"/>
      <c r="DL717" s="57"/>
      <c r="DM717" s="57"/>
      <c r="DN717" s="57"/>
      <c r="DO717" s="57"/>
      <c r="DP717" s="57"/>
      <c r="DQ717" s="57"/>
      <c r="DR717" s="57"/>
      <c r="DS717" s="57"/>
      <c r="DT717" s="57"/>
      <c r="DU717" s="57"/>
      <c r="DV717" s="101"/>
      <c r="DW717" s="57"/>
      <c r="DX717" s="57"/>
      <c r="DY717" s="57"/>
      <c r="DZ717" s="57"/>
      <c r="EA717" s="57"/>
      <c r="EB717" s="57"/>
      <c r="EC717" s="57"/>
      <c r="ED717" s="57"/>
      <c r="EE717" s="57"/>
      <c r="EF717" s="57"/>
      <c r="EG717" s="57"/>
      <c r="EH717" s="57"/>
      <c r="EI717" s="57"/>
      <c r="EJ717" s="57"/>
      <c r="EK717" s="57"/>
      <c r="EL717" s="57"/>
      <c r="EM717" s="57"/>
      <c r="EN717" s="57"/>
      <c r="EO717" s="57"/>
      <c r="EP717" s="57"/>
      <c r="EQ717" s="101"/>
      <c r="ER717" s="557"/>
    </row>
    <row r="718" spans="1:148" ht="15" customHeight="1" x14ac:dyDescent="0.25">
      <c r="A718" s="625"/>
      <c r="B718" s="1343" t="str">
        <f t="shared" si="44"/>
        <v>Desk 87</v>
      </c>
      <c r="C718" s="1348" t="str">
        <f>IF(ISBLANK(TB!C273), "", TB!C273)</f>
        <v/>
      </c>
      <c r="D718" s="1348" t="str">
        <f>IF(ISBLANK(TB!D273), "", TB!D273)</f>
        <v/>
      </c>
      <c r="E718" s="1348" t="str">
        <f>IF(ISBLANK(TB!E273), "", TB!E273)</f>
        <v/>
      </c>
      <c r="F718" s="1348" t="str">
        <f>IF(ISBLANK(TB!F273), "", TB!F273)</f>
        <v/>
      </c>
      <c r="G718" s="57"/>
      <c r="H718" s="57"/>
      <c r="I718" s="57"/>
      <c r="J718" s="57"/>
      <c r="K718" s="57"/>
      <c r="L718" s="57"/>
      <c r="M718" s="57"/>
      <c r="N718" s="57"/>
      <c r="O718" s="57"/>
      <c r="P718" s="57"/>
      <c r="Q718" s="57"/>
      <c r="R718" s="57"/>
      <c r="S718" s="57"/>
      <c r="T718" s="57"/>
      <c r="U718" s="57"/>
      <c r="V718" s="57"/>
      <c r="W718" s="57"/>
      <c r="X718" s="57"/>
      <c r="Y718" s="57"/>
      <c r="Z718" s="57"/>
      <c r="AA718" s="57"/>
      <c r="AB718" s="57"/>
      <c r="AC718" s="57"/>
      <c r="AD718" s="57"/>
      <c r="AE718" s="57"/>
      <c r="AF718" s="57"/>
      <c r="AG718" s="57"/>
      <c r="AH718" s="57"/>
      <c r="AI718" s="57"/>
      <c r="AJ718" s="57"/>
      <c r="AK718" s="57"/>
      <c r="AL718" s="57"/>
      <c r="AM718" s="57"/>
      <c r="AN718" s="57"/>
      <c r="AO718" s="57"/>
      <c r="AP718" s="57"/>
      <c r="AQ718" s="57"/>
      <c r="AR718" s="57"/>
      <c r="AS718" s="57"/>
      <c r="AT718" s="57"/>
      <c r="AU718" s="57"/>
      <c r="AV718" s="57"/>
      <c r="AW718" s="57"/>
      <c r="AX718" s="57"/>
      <c r="AY718" s="57"/>
      <c r="AZ718" s="57"/>
      <c r="BA718" s="57"/>
      <c r="BB718" s="57"/>
      <c r="BC718" s="57"/>
      <c r="BD718" s="57"/>
      <c r="BE718" s="57"/>
      <c r="BF718" s="57"/>
      <c r="BG718" s="57"/>
      <c r="BH718" s="57"/>
      <c r="BI718" s="57"/>
      <c r="BJ718" s="57"/>
      <c r="BK718" s="57"/>
      <c r="BL718" s="57"/>
      <c r="BM718" s="57"/>
      <c r="BN718" s="57"/>
      <c r="BO718" s="57"/>
      <c r="BP718" s="57"/>
      <c r="BQ718" s="57"/>
      <c r="BR718" s="57"/>
      <c r="BS718" s="57"/>
      <c r="BT718" s="57"/>
      <c r="BU718" s="57"/>
      <c r="BV718" s="57"/>
      <c r="BW718" s="57"/>
      <c r="BX718" s="57"/>
      <c r="BY718" s="57"/>
      <c r="BZ718" s="57"/>
      <c r="CA718" s="57"/>
      <c r="CB718" s="57"/>
      <c r="CC718" s="57"/>
      <c r="CD718" s="57"/>
      <c r="CE718" s="57"/>
      <c r="CF718" s="57"/>
      <c r="CG718" s="57"/>
      <c r="CH718" s="57"/>
      <c r="CI718" s="57"/>
      <c r="CJ718" s="57"/>
      <c r="CK718" s="57"/>
      <c r="CL718" s="57"/>
      <c r="CM718" s="57"/>
      <c r="CN718" s="57"/>
      <c r="CO718" s="57"/>
      <c r="CP718" s="57"/>
      <c r="CQ718" s="57"/>
      <c r="CR718" s="57"/>
      <c r="CS718" s="57"/>
      <c r="CT718" s="57"/>
      <c r="CU718" s="57"/>
      <c r="CV718" s="57"/>
      <c r="CW718" s="57"/>
      <c r="CX718" s="57"/>
      <c r="CY718" s="57"/>
      <c r="CZ718" s="57"/>
      <c r="DA718" s="57"/>
      <c r="DB718" s="57"/>
      <c r="DC718" s="57"/>
      <c r="DD718" s="57"/>
      <c r="DE718" s="57"/>
      <c r="DF718" s="57"/>
      <c r="DG718" s="57"/>
      <c r="DH718" s="57"/>
      <c r="DI718" s="57"/>
      <c r="DJ718" s="57"/>
      <c r="DK718" s="57"/>
      <c r="DL718" s="57"/>
      <c r="DM718" s="57"/>
      <c r="DN718" s="57"/>
      <c r="DO718" s="57"/>
      <c r="DP718" s="57"/>
      <c r="DQ718" s="57"/>
      <c r="DR718" s="57"/>
      <c r="DS718" s="57"/>
      <c r="DT718" s="57"/>
      <c r="DU718" s="57"/>
      <c r="DV718" s="101"/>
      <c r="DW718" s="57"/>
      <c r="DX718" s="57"/>
      <c r="DY718" s="57"/>
      <c r="DZ718" s="57"/>
      <c r="EA718" s="57"/>
      <c r="EB718" s="57"/>
      <c r="EC718" s="57"/>
      <c r="ED718" s="57"/>
      <c r="EE718" s="57"/>
      <c r="EF718" s="57"/>
      <c r="EG718" s="57"/>
      <c r="EH718" s="57"/>
      <c r="EI718" s="57"/>
      <c r="EJ718" s="57"/>
      <c r="EK718" s="57"/>
      <c r="EL718" s="57"/>
      <c r="EM718" s="57"/>
      <c r="EN718" s="57"/>
      <c r="EO718" s="57"/>
      <c r="EP718" s="57"/>
      <c r="EQ718" s="101"/>
      <c r="ER718" s="557"/>
    </row>
    <row r="719" spans="1:148" ht="15" customHeight="1" x14ac:dyDescent="0.25">
      <c r="A719" s="625"/>
      <c r="B719" s="1343" t="str">
        <f t="shared" si="44"/>
        <v>Desk 88</v>
      </c>
      <c r="C719" s="1348" t="str">
        <f>IF(ISBLANK(TB!C274), "", TB!C274)</f>
        <v/>
      </c>
      <c r="D719" s="1348" t="str">
        <f>IF(ISBLANK(TB!D274), "", TB!D274)</f>
        <v/>
      </c>
      <c r="E719" s="1348" t="str">
        <f>IF(ISBLANK(TB!E274), "", TB!E274)</f>
        <v/>
      </c>
      <c r="F719" s="1348" t="str">
        <f>IF(ISBLANK(TB!F274), "", TB!F274)</f>
        <v/>
      </c>
      <c r="G719" s="57"/>
      <c r="H719" s="57"/>
      <c r="I719" s="57"/>
      <c r="J719" s="57"/>
      <c r="K719" s="57"/>
      <c r="L719" s="57"/>
      <c r="M719" s="57"/>
      <c r="N719" s="57"/>
      <c r="O719" s="57"/>
      <c r="P719" s="57"/>
      <c r="Q719" s="57"/>
      <c r="R719" s="57"/>
      <c r="S719" s="57"/>
      <c r="T719" s="57"/>
      <c r="U719" s="57"/>
      <c r="V719" s="57"/>
      <c r="W719" s="57"/>
      <c r="X719" s="57"/>
      <c r="Y719" s="57"/>
      <c r="Z719" s="57"/>
      <c r="AA719" s="57"/>
      <c r="AB719" s="57"/>
      <c r="AC719" s="57"/>
      <c r="AD719" s="57"/>
      <c r="AE719" s="57"/>
      <c r="AF719" s="57"/>
      <c r="AG719" s="57"/>
      <c r="AH719" s="57"/>
      <c r="AI719" s="57"/>
      <c r="AJ719" s="57"/>
      <c r="AK719" s="57"/>
      <c r="AL719" s="57"/>
      <c r="AM719" s="57"/>
      <c r="AN719" s="57"/>
      <c r="AO719" s="57"/>
      <c r="AP719" s="57"/>
      <c r="AQ719" s="57"/>
      <c r="AR719" s="57"/>
      <c r="AS719" s="57"/>
      <c r="AT719" s="57"/>
      <c r="AU719" s="57"/>
      <c r="AV719" s="57"/>
      <c r="AW719" s="57"/>
      <c r="AX719" s="57"/>
      <c r="AY719" s="57"/>
      <c r="AZ719" s="57"/>
      <c r="BA719" s="57"/>
      <c r="BB719" s="57"/>
      <c r="BC719" s="57"/>
      <c r="BD719" s="57"/>
      <c r="BE719" s="57"/>
      <c r="BF719" s="57"/>
      <c r="BG719" s="57"/>
      <c r="BH719" s="57"/>
      <c r="BI719" s="57"/>
      <c r="BJ719" s="57"/>
      <c r="BK719" s="57"/>
      <c r="BL719" s="57"/>
      <c r="BM719" s="57"/>
      <c r="BN719" s="57"/>
      <c r="BO719" s="57"/>
      <c r="BP719" s="57"/>
      <c r="BQ719" s="57"/>
      <c r="BR719" s="57"/>
      <c r="BS719" s="57"/>
      <c r="BT719" s="57"/>
      <c r="BU719" s="57"/>
      <c r="BV719" s="57"/>
      <c r="BW719" s="57"/>
      <c r="BX719" s="57"/>
      <c r="BY719" s="57"/>
      <c r="BZ719" s="57"/>
      <c r="CA719" s="57"/>
      <c r="CB719" s="57"/>
      <c r="CC719" s="57"/>
      <c r="CD719" s="57"/>
      <c r="CE719" s="57"/>
      <c r="CF719" s="57"/>
      <c r="CG719" s="57"/>
      <c r="CH719" s="57"/>
      <c r="CI719" s="57"/>
      <c r="CJ719" s="57"/>
      <c r="CK719" s="57"/>
      <c r="CL719" s="57"/>
      <c r="CM719" s="57"/>
      <c r="CN719" s="57"/>
      <c r="CO719" s="57"/>
      <c r="CP719" s="57"/>
      <c r="CQ719" s="57"/>
      <c r="CR719" s="57"/>
      <c r="CS719" s="57"/>
      <c r="CT719" s="57"/>
      <c r="CU719" s="57"/>
      <c r="CV719" s="57"/>
      <c r="CW719" s="57"/>
      <c r="CX719" s="57"/>
      <c r="CY719" s="57"/>
      <c r="CZ719" s="57"/>
      <c r="DA719" s="57"/>
      <c r="DB719" s="57"/>
      <c r="DC719" s="57"/>
      <c r="DD719" s="57"/>
      <c r="DE719" s="57"/>
      <c r="DF719" s="57"/>
      <c r="DG719" s="57"/>
      <c r="DH719" s="57"/>
      <c r="DI719" s="57"/>
      <c r="DJ719" s="57"/>
      <c r="DK719" s="57"/>
      <c r="DL719" s="57"/>
      <c r="DM719" s="57"/>
      <c r="DN719" s="57"/>
      <c r="DO719" s="57"/>
      <c r="DP719" s="57"/>
      <c r="DQ719" s="57"/>
      <c r="DR719" s="57"/>
      <c r="DS719" s="57"/>
      <c r="DT719" s="57"/>
      <c r="DU719" s="57"/>
      <c r="DV719" s="101"/>
      <c r="DW719" s="57"/>
      <c r="DX719" s="57"/>
      <c r="DY719" s="57"/>
      <c r="DZ719" s="57"/>
      <c r="EA719" s="57"/>
      <c r="EB719" s="57"/>
      <c r="EC719" s="57"/>
      <c r="ED719" s="57"/>
      <c r="EE719" s="57"/>
      <c r="EF719" s="57"/>
      <c r="EG719" s="57"/>
      <c r="EH719" s="57"/>
      <c r="EI719" s="57"/>
      <c r="EJ719" s="57"/>
      <c r="EK719" s="57"/>
      <c r="EL719" s="57"/>
      <c r="EM719" s="57"/>
      <c r="EN719" s="57"/>
      <c r="EO719" s="57"/>
      <c r="EP719" s="57"/>
      <c r="EQ719" s="101"/>
      <c r="ER719" s="557"/>
    </row>
    <row r="720" spans="1:148" ht="15" customHeight="1" x14ac:dyDescent="0.25">
      <c r="A720" s="625"/>
      <c r="B720" s="1343" t="str">
        <f t="shared" si="44"/>
        <v>Desk 89</v>
      </c>
      <c r="C720" s="1348" t="str">
        <f>IF(ISBLANK(TB!C275), "", TB!C275)</f>
        <v/>
      </c>
      <c r="D720" s="1348" t="str">
        <f>IF(ISBLANK(TB!D275), "", TB!D275)</f>
        <v/>
      </c>
      <c r="E720" s="1348" t="str">
        <f>IF(ISBLANK(TB!E275), "", TB!E275)</f>
        <v/>
      </c>
      <c r="F720" s="1348" t="str">
        <f>IF(ISBLANK(TB!F275), "", TB!F275)</f>
        <v/>
      </c>
      <c r="G720" s="57"/>
      <c r="H720" s="57"/>
      <c r="I720" s="57"/>
      <c r="J720" s="57"/>
      <c r="K720" s="57"/>
      <c r="L720" s="57"/>
      <c r="M720" s="57"/>
      <c r="N720" s="57"/>
      <c r="O720" s="57"/>
      <c r="P720" s="57"/>
      <c r="Q720" s="57"/>
      <c r="R720" s="57"/>
      <c r="S720" s="57"/>
      <c r="T720" s="57"/>
      <c r="U720" s="57"/>
      <c r="V720" s="57"/>
      <c r="W720" s="57"/>
      <c r="X720" s="57"/>
      <c r="Y720" s="57"/>
      <c r="Z720" s="57"/>
      <c r="AA720" s="57"/>
      <c r="AB720" s="57"/>
      <c r="AC720" s="57"/>
      <c r="AD720" s="57"/>
      <c r="AE720" s="57"/>
      <c r="AF720" s="57"/>
      <c r="AG720" s="57"/>
      <c r="AH720" s="57"/>
      <c r="AI720" s="57"/>
      <c r="AJ720" s="57"/>
      <c r="AK720" s="57"/>
      <c r="AL720" s="57"/>
      <c r="AM720" s="57"/>
      <c r="AN720" s="57"/>
      <c r="AO720" s="57"/>
      <c r="AP720" s="57"/>
      <c r="AQ720" s="57"/>
      <c r="AR720" s="57"/>
      <c r="AS720" s="57"/>
      <c r="AT720" s="57"/>
      <c r="AU720" s="57"/>
      <c r="AV720" s="57"/>
      <c r="AW720" s="57"/>
      <c r="AX720" s="57"/>
      <c r="AY720" s="57"/>
      <c r="AZ720" s="57"/>
      <c r="BA720" s="57"/>
      <c r="BB720" s="57"/>
      <c r="BC720" s="57"/>
      <c r="BD720" s="57"/>
      <c r="BE720" s="57"/>
      <c r="BF720" s="57"/>
      <c r="BG720" s="57"/>
      <c r="BH720" s="57"/>
      <c r="BI720" s="57"/>
      <c r="BJ720" s="57"/>
      <c r="BK720" s="57"/>
      <c r="BL720" s="57"/>
      <c r="BM720" s="57"/>
      <c r="BN720" s="57"/>
      <c r="BO720" s="57"/>
      <c r="BP720" s="57"/>
      <c r="BQ720" s="57"/>
      <c r="BR720" s="57"/>
      <c r="BS720" s="57"/>
      <c r="BT720" s="57"/>
      <c r="BU720" s="57"/>
      <c r="BV720" s="57"/>
      <c r="BW720" s="57"/>
      <c r="BX720" s="57"/>
      <c r="BY720" s="57"/>
      <c r="BZ720" s="57"/>
      <c r="CA720" s="57"/>
      <c r="CB720" s="57"/>
      <c r="CC720" s="57"/>
      <c r="CD720" s="57"/>
      <c r="CE720" s="57"/>
      <c r="CF720" s="57"/>
      <c r="CG720" s="57"/>
      <c r="CH720" s="57"/>
      <c r="CI720" s="57"/>
      <c r="CJ720" s="57"/>
      <c r="CK720" s="57"/>
      <c r="CL720" s="57"/>
      <c r="CM720" s="57"/>
      <c r="CN720" s="57"/>
      <c r="CO720" s="57"/>
      <c r="CP720" s="57"/>
      <c r="CQ720" s="57"/>
      <c r="CR720" s="57"/>
      <c r="CS720" s="57"/>
      <c r="CT720" s="57"/>
      <c r="CU720" s="57"/>
      <c r="CV720" s="57"/>
      <c r="CW720" s="57"/>
      <c r="CX720" s="57"/>
      <c r="CY720" s="57"/>
      <c r="CZ720" s="57"/>
      <c r="DA720" s="57"/>
      <c r="DB720" s="57"/>
      <c r="DC720" s="57"/>
      <c r="DD720" s="57"/>
      <c r="DE720" s="57"/>
      <c r="DF720" s="57"/>
      <c r="DG720" s="57"/>
      <c r="DH720" s="57"/>
      <c r="DI720" s="57"/>
      <c r="DJ720" s="57"/>
      <c r="DK720" s="57"/>
      <c r="DL720" s="57"/>
      <c r="DM720" s="57"/>
      <c r="DN720" s="57"/>
      <c r="DO720" s="57"/>
      <c r="DP720" s="57"/>
      <c r="DQ720" s="57"/>
      <c r="DR720" s="57"/>
      <c r="DS720" s="57"/>
      <c r="DT720" s="57"/>
      <c r="DU720" s="57"/>
      <c r="DV720" s="101"/>
      <c r="DW720" s="57"/>
      <c r="DX720" s="57"/>
      <c r="DY720" s="57"/>
      <c r="DZ720" s="57"/>
      <c r="EA720" s="57"/>
      <c r="EB720" s="57"/>
      <c r="EC720" s="57"/>
      <c r="ED720" s="57"/>
      <c r="EE720" s="57"/>
      <c r="EF720" s="57"/>
      <c r="EG720" s="57"/>
      <c r="EH720" s="57"/>
      <c r="EI720" s="57"/>
      <c r="EJ720" s="57"/>
      <c r="EK720" s="57"/>
      <c r="EL720" s="57"/>
      <c r="EM720" s="57"/>
      <c r="EN720" s="57"/>
      <c r="EO720" s="57"/>
      <c r="EP720" s="57"/>
      <c r="EQ720" s="101"/>
      <c r="ER720" s="557"/>
    </row>
    <row r="721" spans="1:148" ht="15" customHeight="1" x14ac:dyDescent="0.25">
      <c r="A721" s="625"/>
      <c r="B721" s="1343" t="str">
        <f t="shared" si="44"/>
        <v>Desk 90</v>
      </c>
      <c r="C721" s="1348" t="str">
        <f>IF(ISBLANK(TB!C276), "", TB!C276)</f>
        <v/>
      </c>
      <c r="D721" s="1348" t="str">
        <f>IF(ISBLANK(TB!D276), "", TB!D276)</f>
        <v/>
      </c>
      <c r="E721" s="1348" t="str">
        <f>IF(ISBLANK(TB!E276), "", TB!E276)</f>
        <v/>
      </c>
      <c r="F721" s="1348" t="str">
        <f>IF(ISBLANK(TB!F276), "", TB!F276)</f>
        <v/>
      </c>
      <c r="G721" s="57"/>
      <c r="H721" s="57"/>
      <c r="I721" s="57"/>
      <c r="J721" s="57"/>
      <c r="K721" s="57"/>
      <c r="L721" s="57"/>
      <c r="M721" s="57"/>
      <c r="N721" s="57"/>
      <c r="O721" s="57"/>
      <c r="P721" s="57"/>
      <c r="Q721" s="57"/>
      <c r="R721" s="57"/>
      <c r="S721" s="57"/>
      <c r="T721" s="57"/>
      <c r="U721" s="57"/>
      <c r="V721" s="57"/>
      <c r="W721" s="57"/>
      <c r="X721" s="57"/>
      <c r="Y721" s="57"/>
      <c r="Z721" s="57"/>
      <c r="AA721" s="57"/>
      <c r="AB721" s="57"/>
      <c r="AC721" s="57"/>
      <c r="AD721" s="57"/>
      <c r="AE721" s="57"/>
      <c r="AF721" s="57"/>
      <c r="AG721" s="57"/>
      <c r="AH721" s="57"/>
      <c r="AI721" s="57"/>
      <c r="AJ721" s="57"/>
      <c r="AK721" s="57"/>
      <c r="AL721" s="57"/>
      <c r="AM721" s="57"/>
      <c r="AN721" s="57"/>
      <c r="AO721" s="57"/>
      <c r="AP721" s="57"/>
      <c r="AQ721" s="57"/>
      <c r="AR721" s="57"/>
      <c r="AS721" s="57"/>
      <c r="AT721" s="57"/>
      <c r="AU721" s="57"/>
      <c r="AV721" s="57"/>
      <c r="AW721" s="57"/>
      <c r="AX721" s="57"/>
      <c r="AY721" s="57"/>
      <c r="AZ721" s="57"/>
      <c r="BA721" s="57"/>
      <c r="BB721" s="57"/>
      <c r="BC721" s="57"/>
      <c r="BD721" s="57"/>
      <c r="BE721" s="57"/>
      <c r="BF721" s="57"/>
      <c r="BG721" s="57"/>
      <c r="BH721" s="57"/>
      <c r="BI721" s="57"/>
      <c r="BJ721" s="57"/>
      <c r="BK721" s="57"/>
      <c r="BL721" s="57"/>
      <c r="BM721" s="57"/>
      <c r="BN721" s="57"/>
      <c r="BO721" s="57"/>
      <c r="BP721" s="57"/>
      <c r="BQ721" s="57"/>
      <c r="BR721" s="57"/>
      <c r="BS721" s="57"/>
      <c r="BT721" s="57"/>
      <c r="BU721" s="57"/>
      <c r="BV721" s="57"/>
      <c r="BW721" s="57"/>
      <c r="BX721" s="57"/>
      <c r="BY721" s="57"/>
      <c r="BZ721" s="57"/>
      <c r="CA721" s="57"/>
      <c r="CB721" s="57"/>
      <c r="CC721" s="57"/>
      <c r="CD721" s="57"/>
      <c r="CE721" s="57"/>
      <c r="CF721" s="57"/>
      <c r="CG721" s="57"/>
      <c r="CH721" s="57"/>
      <c r="CI721" s="57"/>
      <c r="CJ721" s="57"/>
      <c r="CK721" s="57"/>
      <c r="CL721" s="57"/>
      <c r="CM721" s="57"/>
      <c r="CN721" s="57"/>
      <c r="CO721" s="57"/>
      <c r="CP721" s="57"/>
      <c r="CQ721" s="57"/>
      <c r="CR721" s="57"/>
      <c r="CS721" s="57"/>
      <c r="CT721" s="57"/>
      <c r="CU721" s="57"/>
      <c r="CV721" s="57"/>
      <c r="CW721" s="57"/>
      <c r="CX721" s="57"/>
      <c r="CY721" s="57"/>
      <c r="CZ721" s="57"/>
      <c r="DA721" s="57"/>
      <c r="DB721" s="57"/>
      <c r="DC721" s="57"/>
      <c r="DD721" s="57"/>
      <c r="DE721" s="57"/>
      <c r="DF721" s="57"/>
      <c r="DG721" s="57"/>
      <c r="DH721" s="57"/>
      <c r="DI721" s="57"/>
      <c r="DJ721" s="57"/>
      <c r="DK721" s="57"/>
      <c r="DL721" s="57"/>
      <c r="DM721" s="57"/>
      <c r="DN721" s="57"/>
      <c r="DO721" s="57"/>
      <c r="DP721" s="57"/>
      <c r="DQ721" s="57"/>
      <c r="DR721" s="57"/>
      <c r="DS721" s="57"/>
      <c r="DT721" s="57"/>
      <c r="DU721" s="57"/>
      <c r="DV721" s="101"/>
      <c r="DW721" s="57"/>
      <c r="DX721" s="57"/>
      <c r="DY721" s="57"/>
      <c r="DZ721" s="57"/>
      <c r="EA721" s="57"/>
      <c r="EB721" s="57"/>
      <c r="EC721" s="57"/>
      <c r="ED721" s="57"/>
      <c r="EE721" s="57"/>
      <c r="EF721" s="57"/>
      <c r="EG721" s="57"/>
      <c r="EH721" s="57"/>
      <c r="EI721" s="57"/>
      <c r="EJ721" s="57"/>
      <c r="EK721" s="57"/>
      <c r="EL721" s="57"/>
      <c r="EM721" s="57"/>
      <c r="EN721" s="57"/>
      <c r="EO721" s="57"/>
      <c r="EP721" s="57"/>
      <c r="EQ721" s="101"/>
      <c r="ER721" s="557"/>
    </row>
    <row r="722" spans="1:148" ht="15" customHeight="1" x14ac:dyDescent="0.25">
      <c r="A722" s="625"/>
      <c r="B722" s="1343" t="str">
        <f t="shared" si="44"/>
        <v>Desk 91</v>
      </c>
      <c r="C722" s="1348" t="str">
        <f>IF(ISBLANK(TB!C277), "", TB!C277)</f>
        <v/>
      </c>
      <c r="D722" s="1348" t="str">
        <f>IF(ISBLANK(TB!D277), "", TB!D277)</f>
        <v/>
      </c>
      <c r="E722" s="1348" t="str">
        <f>IF(ISBLANK(TB!E277), "", TB!E277)</f>
        <v/>
      </c>
      <c r="F722" s="1348" t="str">
        <f>IF(ISBLANK(TB!F277), "", TB!F277)</f>
        <v/>
      </c>
      <c r="G722" s="57"/>
      <c r="H722" s="57"/>
      <c r="I722" s="57"/>
      <c r="J722" s="57"/>
      <c r="K722" s="57"/>
      <c r="L722" s="57"/>
      <c r="M722" s="57"/>
      <c r="N722" s="57"/>
      <c r="O722" s="57"/>
      <c r="P722" s="57"/>
      <c r="Q722" s="57"/>
      <c r="R722" s="57"/>
      <c r="S722" s="57"/>
      <c r="T722" s="57"/>
      <c r="U722" s="57"/>
      <c r="V722" s="57"/>
      <c r="W722" s="57"/>
      <c r="X722" s="57"/>
      <c r="Y722" s="57"/>
      <c r="Z722" s="57"/>
      <c r="AA722" s="57"/>
      <c r="AB722" s="57"/>
      <c r="AC722" s="57"/>
      <c r="AD722" s="57"/>
      <c r="AE722" s="57"/>
      <c r="AF722" s="57"/>
      <c r="AG722" s="57"/>
      <c r="AH722" s="57"/>
      <c r="AI722" s="57"/>
      <c r="AJ722" s="57"/>
      <c r="AK722" s="57"/>
      <c r="AL722" s="57"/>
      <c r="AM722" s="57"/>
      <c r="AN722" s="57"/>
      <c r="AO722" s="57"/>
      <c r="AP722" s="57"/>
      <c r="AQ722" s="57"/>
      <c r="AR722" s="57"/>
      <c r="AS722" s="57"/>
      <c r="AT722" s="57"/>
      <c r="AU722" s="57"/>
      <c r="AV722" s="57"/>
      <c r="AW722" s="57"/>
      <c r="AX722" s="57"/>
      <c r="AY722" s="57"/>
      <c r="AZ722" s="57"/>
      <c r="BA722" s="57"/>
      <c r="BB722" s="57"/>
      <c r="BC722" s="57"/>
      <c r="BD722" s="57"/>
      <c r="BE722" s="57"/>
      <c r="BF722" s="57"/>
      <c r="BG722" s="57"/>
      <c r="BH722" s="57"/>
      <c r="BI722" s="57"/>
      <c r="BJ722" s="57"/>
      <c r="BK722" s="57"/>
      <c r="BL722" s="57"/>
      <c r="BM722" s="57"/>
      <c r="BN722" s="57"/>
      <c r="BO722" s="57"/>
      <c r="BP722" s="57"/>
      <c r="BQ722" s="57"/>
      <c r="BR722" s="57"/>
      <c r="BS722" s="57"/>
      <c r="BT722" s="57"/>
      <c r="BU722" s="57"/>
      <c r="BV722" s="57"/>
      <c r="BW722" s="57"/>
      <c r="BX722" s="57"/>
      <c r="BY722" s="57"/>
      <c r="BZ722" s="57"/>
      <c r="CA722" s="57"/>
      <c r="CB722" s="57"/>
      <c r="CC722" s="57"/>
      <c r="CD722" s="57"/>
      <c r="CE722" s="57"/>
      <c r="CF722" s="57"/>
      <c r="CG722" s="57"/>
      <c r="CH722" s="57"/>
      <c r="CI722" s="57"/>
      <c r="CJ722" s="57"/>
      <c r="CK722" s="57"/>
      <c r="CL722" s="57"/>
      <c r="CM722" s="57"/>
      <c r="CN722" s="57"/>
      <c r="CO722" s="57"/>
      <c r="CP722" s="57"/>
      <c r="CQ722" s="57"/>
      <c r="CR722" s="57"/>
      <c r="CS722" s="57"/>
      <c r="CT722" s="57"/>
      <c r="CU722" s="57"/>
      <c r="CV722" s="57"/>
      <c r="CW722" s="57"/>
      <c r="CX722" s="57"/>
      <c r="CY722" s="57"/>
      <c r="CZ722" s="57"/>
      <c r="DA722" s="57"/>
      <c r="DB722" s="57"/>
      <c r="DC722" s="57"/>
      <c r="DD722" s="57"/>
      <c r="DE722" s="57"/>
      <c r="DF722" s="57"/>
      <c r="DG722" s="57"/>
      <c r="DH722" s="57"/>
      <c r="DI722" s="57"/>
      <c r="DJ722" s="57"/>
      <c r="DK722" s="57"/>
      <c r="DL722" s="57"/>
      <c r="DM722" s="57"/>
      <c r="DN722" s="57"/>
      <c r="DO722" s="57"/>
      <c r="DP722" s="57"/>
      <c r="DQ722" s="57"/>
      <c r="DR722" s="57"/>
      <c r="DS722" s="57"/>
      <c r="DT722" s="57"/>
      <c r="DU722" s="57"/>
      <c r="DV722" s="101"/>
      <c r="DW722" s="57"/>
      <c r="DX722" s="57"/>
      <c r="DY722" s="57"/>
      <c r="DZ722" s="57"/>
      <c r="EA722" s="57"/>
      <c r="EB722" s="57"/>
      <c r="EC722" s="57"/>
      <c r="ED722" s="57"/>
      <c r="EE722" s="57"/>
      <c r="EF722" s="57"/>
      <c r="EG722" s="57"/>
      <c r="EH722" s="57"/>
      <c r="EI722" s="57"/>
      <c r="EJ722" s="57"/>
      <c r="EK722" s="57"/>
      <c r="EL722" s="57"/>
      <c r="EM722" s="57"/>
      <c r="EN722" s="57"/>
      <c r="EO722" s="57"/>
      <c r="EP722" s="57"/>
      <c r="EQ722" s="101"/>
      <c r="ER722" s="557"/>
    </row>
    <row r="723" spans="1:148" ht="15" customHeight="1" x14ac:dyDescent="0.25">
      <c r="A723" s="625"/>
      <c r="B723" s="1343" t="str">
        <f t="shared" si="44"/>
        <v>Desk 92</v>
      </c>
      <c r="C723" s="1348" t="str">
        <f>IF(ISBLANK(TB!C278), "", TB!C278)</f>
        <v/>
      </c>
      <c r="D723" s="1348" t="str">
        <f>IF(ISBLANK(TB!D278), "", TB!D278)</f>
        <v/>
      </c>
      <c r="E723" s="1348" t="str">
        <f>IF(ISBLANK(TB!E278), "", TB!E278)</f>
        <v/>
      </c>
      <c r="F723" s="1348" t="str">
        <f>IF(ISBLANK(TB!F278), "", TB!F278)</f>
        <v/>
      </c>
      <c r="G723" s="57"/>
      <c r="H723" s="57"/>
      <c r="I723" s="57"/>
      <c r="J723" s="57"/>
      <c r="K723" s="57"/>
      <c r="L723" s="57"/>
      <c r="M723" s="57"/>
      <c r="N723" s="57"/>
      <c r="O723" s="57"/>
      <c r="P723" s="57"/>
      <c r="Q723" s="57"/>
      <c r="R723" s="57"/>
      <c r="S723" s="57"/>
      <c r="T723" s="57"/>
      <c r="U723" s="57"/>
      <c r="V723" s="57"/>
      <c r="W723" s="57"/>
      <c r="X723" s="57"/>
      <c r="Y723" s="57"/>
      <c r="Z723" s="57"/>
      <c r="AA723" s="57"/>
      <c r="AB723" s="57"/>
      <c r="AC723" s="57"/>
      <c r="AD723" s="57"/>
      <c r="AE723" s="57"/>
      <c r="AF723" s="57"/>
      <c r="AG723" s="57"/>
      <c r="AH723" s="57"/>
      <c r="AI723" s="57"/>
      <c r="AJ723" s="57"/>
      <c r="AK723" s="57"/>
      <c r="AL723" s="57"/>
      <c r="AM723" s="57"/>
      <c r="AN723" s="57"/>
      <c r="AO723" s="57"/>
      <c r="AP723" s="57"/>
      <c r="AQ723" s="57"/>
      <c r="AR723" s="57"/>
      <c r="AS723" s="57"/>
      <c r="AT723" s="57"/>
      <c r="AU723" s="57"/>
      <c r="AV723" s="57"/>
      <c r="AW723" s="57"/>
      <c r="AX723" s="57"/>
      <c r="AY723" s="57"/>
      <c r="AZ723" s="57"/>
      <c r="BA723" s="57"/>
      <c r="BB723" s="57"/>
      <c r="BC723" s="57"/>
      <c r="BD723" s="57"/>
      <c r="BE723" s="57"/>
      <c r="BF723" s="57"/>
      <c r="BG723" s="57"/>
      <c r="BH723" s="57"/>
      <c r="BI723" s="57"/>
      <c r="BJ723" s="57"/>
      <c r="BK723" s="57"/>
      <c r="BL723" s="57"/>
      <c r="BM723" s="57"/>
      <c r="BN723" s="57"/>
      <c r="BO723" s="57"/>
      <c r="BP723" s="57"/>
      <c r="BQ723" s="57"/>
      <c r="BR723" s="57"/>
      <c r="BS723" s="57"/>
      <c r="BT723" s="57"/>
      <c r="BU723" s="57"/>
      <c r="BV723" s="57"/>
      <c r="BW723" s="57"/>
      <c r="BX723" s="57"/>
      <c r="BY723" s="57"/>
      <c r="BZ723" s="57"/>
      <c r="CA723" s="57"/>
      <c r="CB723" s="57"/>
      <c r="CC723" s="57"/>
      <c r="CD723" s="57"/>
      <c r="CE723" s="57"/>
      <c r="CF723" s="57"/>
      <c r="CG723" s="57"/>
      <c r="CH723" s="57"/>
      <c r="CI723" s="57"/>
      <c r="CJ723" s="57"/>
      <c r="CK723" s="57"/>
      <c r="CL723" s="57"/>
      <c r="CM723" s="57"/>
      <c r="CN723" s="57"/>
      <c r="CO723" s="57"/>
      <c r="CP723" s="57"/>
      <c r="CQ723" s="57"/>
      <c r="CR723" s="57"/>
      <c r="CS723" s="57"/>
      <c r="CT723" s="57"/>
      <c r="CU723" s="57"/>
      <c r="CV723" s="57"/>
      <c r="CW723" s="57"/>
      <c r="CX723" s="57"/>
      <c r="CY723" s="57"/>
      <c r="CZ723" s="57"/>
      <c r="DA723" s="57"/>
      <c r="DB723" s="57"/>
      <c r="DC723" s="57"/>
      <c r="DD723" s="57"/>
      <c r="DE723" s="57"/>
      <c r="DF723" s="57"/>
      <c r="DG723" s="57"/>
      <c r="DH723" s="57"/>
      <c r="DI723" s="57"/>
      <c r="DJ723" s="57"/>
      <c r="DK723" s="57"/>
      <c r="DL723" s="57"/>
      <c r="DM723" s="57"/>
      <c r="DN723" s="57"/>
      <c r="DO723" s="57"/>
      <c r="DP723" s="57"/>
      <c r="DQ723" s="57"/>
      <c r="DR723" s="57"/>
      <c r="DS723" s="57"/>
      <c r="DT723" s="57"/>
      <c r="DU723" s="57"/>
      <c r="DV723" s="101"/>
      <c r="DW723" s="57"/>
      <c r="DX723" s="57"/>
      <c r="DY723" s="57"/>
      <c r="DZ723" s="57"/>
      <c r="EA723" s="57"/>
      <c r="EB723" s="57"/>
      <c r="EC723" s="57"/>
      <c r="ED723" s="57"/>
      <c r="EE723" s="57"/>
      <c r="EF723" s="57"/>
      <c r="EG723" s="57"/>
      <c r="EH723" s="57"/>
      <c r="EI723" s="57"/>
      <c r="EJ723" s="57"/>
      <c r="EK723" s="57"/>
      <c r="EL723" s="57"/>
      <c r="EM723" s="57"/>
      <c r="EN723" s="57"/>
      <c r="EO723" s="57"/>
      <c r="EP723" s="57"/>
      <c r="EQ723" s="101"/>
      <c r="ER723" s="557"/>
    </row>
    <row r="724" spans="1:148" ht="15" customHeight="1" x14ac:dyDescent="0.25">
      <c r="A724" s="625"/>
      <c r="B724" s="1343" t="str">
        <f t="shared" si="44"/>
        <v>Desk 93</v>
      </c>
      <c r="C724" s="1348" t="str">
        <f>IF(ISBLANK(TB!C279), "", TB!C279)</f>
        <v/>
      </c>
      <c r="D724" s="1348" t="str">
        <f>IF(ISBLANK(TB!D279), "", TB!D279)</f>
        <v/>
      </c>
      <c r="E724" s="1348" t="str">
        <f>IF(ISBLANK(TB!E279), "", TB!E279)</f>
        <v/>
      </c>
      <c r="F724" s="1348" t="str">
        <f>IF(ISBLANK(TB!F279), "", TB!F279)</f>
        <v/>
      </c>
      <c r="G724" s="57"/>
      <c r="H724" s="57"/>
      <c r="I724" s="57"/>
      <c r="J724" s="57"/>
      <c r="K724" s="57"/>
      <c r="L724" s="57"/>
      <c r="M724" s="57"/>
      <c r="N724" s="57"/>
      <c r="O724" s="57"/>
      <c r="P724" s="57"/>
      <c r="Q724" s="57"/>
      <c r="R724" s="57"/>
      <c r="S724" s="57"/>
      <c r="T724" s="57"/>
      <c r="U724" s="57"/>
      <c r="V724" s="57"/>
      <c r="W724" s="57"/>
      <c r="X724" s="57"/>
      <c r="Y724" s="57"/>
      <c r="Z724" s="57"/>
      <c r="AA724" s="57"/>
      <c r="AB724" s="57"/>
      <c r="AC724" s="57"/>
      <c r="AD724" s="57"/>
      <c r="AE724" s="57"/>
      <c r="AF724" s="57"/>
      <c r="AG724" s="57"/>
      <c r="AH724" s="57"/>
      <c r="AI724" s="57"/>
      <c r="AJ724" s="57"/>
      <c r="AK724" s="57"/>
      <c r="AL724" s="57"/>
      <c r="AM724" s="57"/>
      <c r="AN724" s="57"/>
      <c r="AO724" s="57"/>
      <c r="AP724" s="57"/>
      <c r="AQ724" s="57"/>
      <c r="AR724" s="57"/>
      <c r="AS724" s="57"/>
      <c r="AT724" s="57"/>
      <c r="AU724" s="57"/>
      <c r="AV724" s="57"/>
      <c r="AW724" s="57"/>
      <c r="AX724" s="57"/>
      <c r="AY724" s="57"/>
      <c r="AZ724" s="57"/>
      <c r="BA724" s="57"/>
      <c r="BB724" s="57"/>
      <c r="BC724" s="57"/>
      <c r="BD724" s="57"/>
      <c r="BE724" s="57"/>
      <c r="BF724" s="57"/>
      <c r="BG724" s="57"/>
      <c r="BH724" s="57"/>
      <c r="BI724" s="57"/>
      <c r="BJ724" s="57"/>
      <c r="BK724" s="57"/>
      <c r="BL724" s="57"/>
      <c r="BM724" s="57"/>
      <c r="BN724" s="57"/>
      <c r="BO724" s="57"/>
      <c r="BP724" s="57"/>
      <c r="BQ724" s="57"/>
      <c r="BR724" s="57"/>
      <c r="BS724" s="57"/>
      <c r="BT724" s="57"/>
      <c r="BU724" s="57"/>
      <c r="BV724" s="57"/>
      <c r="BW724" s="57"/>
      <c r="BX724" s="57"/>
      <c r="BY724" s="57"/>
      <c r="BZ724" s="57"/>
      <c r="CA724" s="57"/>
      <c r="CB724" s="57"/>
      <c r="CC724" s="57"/>
      <c r="CD724" s="57"/>
      <c r="CE724" s="57"/>
      <c r="CF724" s="57"/>
      <c r="CG724" s="57"/>
      <c r="CH724" s="57"/>
      <c r="CI724" s="57"/>
      <c r="CJ724" s="57"/>
      <c r="CK724" s="57"/>
      <c r="CL724" s="57"/>
      <c r="CM724" s="57"/>
      <c r="CN724" s="57"/>
      <c r="CO724" s="57"/>
      <c r="CP724" s="57"/>
      <c r="CQ724" s="57"/>
      <c r="CR724" s="57"/>
      <c r="CS724" s="57"/>
      <c r="CT724" s="57"/>
      <c r="CU724" s="57"/>
      <c r="CV724" s="57"/>
      <c r="CW724" s="57"/>
      <c r="CX724" s="57"/>
      <c r="CY724" s="57"/>
      <c r="CZ724" s="57"/>
      <c r="DA724" s="57"/>
      <c r="DB724" s="57"/>
      <c r="DC724" s="57"/>
      <c r="DD724" s="57"/>
      <c r="DE724" s="57"/>
      <c r="DF724" s="57"/>
      <c r="DG724" s="57"/>
      <c r="DH724" s="57"/>
      <c r="DI724" s="57"/>
      <c r="DJ724" s="57"/>
      <c r="DK724" s="57"/>
      <c r="DL724" s="57"/>
      <c r="DM724" s="57"/>
      <c r="DN724" s="57"/>
      <c r="DO724" s="57"/>
      <c r="DP724" s="57"/>
      <c r="DQ724" s="57"/>
      <c r="DR724" s="57"/>
      <c r="DS724" s="57"/>
      <c r="DT724" s="57"/>
      <c r="DU724" s="57"/>
      <c r="DV724" s="101"/>
      <c r="DW724" s="57"/>
      <c r="DX724" s="57"/>
      <c r="DY724" s="57"/>
      <c r="DZ724" s="57"/>
      <c r="EA724" s="57"/>
      <c r="EB724" s="57"/>
      <c r="EC724" s="57"/>
      <c r="ED724" s="57"/>
      <c r="EE724" s="57"/>
      <c r="EF724" s="57"/>
      <c r="EG724" s="57"/>
      <c r="EH724" s="57"/>
      <c r="EI724" s="57"/>
      <c r="EJ724" s="57"/>
      <c r="EK724" s="57"/>
      <c r="EL724" s="57"/>
      <c r="EM724" s="57"/>
      <c r="EN724" s="57"/>
      <c r="EO724" s="57"/>
      <c r="EP724" s="57"/>
      <c r="EQ724" s="101"/>
      <c r="ER724" s="557"/>
    </row>
    <row r="725" spans="1:148" ht="15" customHeight="1" x14ac:dyDescent="0.25">
      <c r="A725" s="625"/>
      <c r="B725" s="1343" t="str">
        <f t="shared" si="44"/>
        <v>Desk 94</v>
      </c>
      <c r="C725" s="1348" t="str">
        <f>IF(ISBLANK(TB!C280), "", TB!C280)</f>
        <v/>
      </c>
      <c r="D725" s="1348" t="str">
        <f>IF(ISBLANK(TB!D280), "", TB!D280)</f>
        <v/>
      </c>
      <c r="E725" s="1348" t="str">
        <f>IF(ISBLANK(TB!E280), "", TB!E280)</f>
        <v/>
      </c>
      <c r="F725" s="1348" t="str">
        <f>IF(ISBLANK(TB!F280), "", TB!F280)</f>
        <v/>
      </c>
      <c r="G725" s="57"/>
      <c r="H725" s="57"/>
      <c r="I725" s="57"/>
      <c r="J725" s="57"/>
      <c r="K725" s="57"/>
      <c r="L725" s="57"/>
      <c r="M725" s="57"/>
      <c r="N725" s="57"/>
      <c r="O725" s="57"/>
      <c r="P725" s="57"/>
      <c r="Q725" s="57"/>
      <c r="R725" s="57"/>
      <c r="S725" s="57"/>
      <c r="T725" s="57"/>
      <c r="U725" s="57"/>
      <c r="V725" s="57"/>
      <c r="W725" s="57"/>
      <c r="X725" s="57"/>
      <c r="Y725" s="57"/>
      <c r="Z725" s="57"/>
      <c r="AA725" s="57"/>
      <c r="AB725" s="57"/>
      <c r="AC725" s="57"/>
      <c r="AD725" s="57"/>
      <c r="AE725" s="57"/>
      <c r="AF725" s="57"/>
      <c r="AG725" s="57"/>
      <c r="AH725" s="57"/>
      <c r="AI725" s="57"/>
      <c r="AJ725" s="57"/>
      <c r="AK725" s="57"/>
      <c r="AL725" s="57"/>
      <c r="AM725" s="57"/>
      <c r="AN725" s="57"/>
      <c r="AO725" s="57"/>
      <c r="AP725" s="57"/>
      <c r="AQ725" s="57"/>
      <c r="AR725" s="57"/>
      <c r="AS725" s="57"/>
      <c r="AT725" s="57"/>
      <c r="AU725" s="57"/>
      <c r="AV725" s="57"/>
      <c r="AW725" s="57"/>
      <c r="AX725" s="57"/>
      <c r="AY725" s="57"/>
      <c r="AZ725" s="57"/>
      <c r="BA725" s="57"/>
      <c r="BB725" s="57"/>
      <c r="BC725" s="57"/>
      <c r="BD725" s="57"/>
      <c r="BE725" s="57"/>
      <c r="BF725" s="57"/>
      <c r="BG725" s="57"/>
      <c r="BH725" s="57"/>
      <c r="BI725" s="57"/>
      <c r="BJ725" s="57"/>
      <c r="BK725" s="57"/>
      <c r="BL725" s="57"/>
      <c r="BM725" s="57"/>
      <c r="BN725" s="57"/>
      <c r="BO725" s="57"/>
      <c r="BP725" s="57"/>
      <c r="BQ725" s="57"/>
      <c r="BR725" s="57"/>
      <c r="BS725" s="57"/>
      <c r="BT725" s="57"/>
      <c r="BU725" s="57"/>
      <c r="BV725" s="57"/>
      <c r="BW725" s="57"/>
      <c r="BX725" s="57"/>
      <c r="BY725" s="57"/>
      <c r="BZ725" s="57"/>
      <c r="CA725" s="57"/>
      <c r="CB725" s="57"/>
      <c r="CC725" s="57"/>
      <c r="CD725" s="57"/>
      <c r="CE725" s="57"/>
      <c r="CF725" s="57"/>
      <c r="CG725" s="57"/>
      <c r="CH725" s="57"/>
      <c r="CI725" s="57"/>
      <c r="CJ725" s="57"/>
      <c r="CK725" s="57"/>
      <c r="CL725" s="57"/>
      <c r="CM725" s="57"/>
      <c r="CN725" s="57"/>
      <c r="CO725" s="57"/>
      <c r="CP725" s="57"/>
      <c r="CQ725" s="57"/>
      <c r="CR725" s="57"/>
      <c r="CS725" s="57"/>
      <c r="CT725" s="57"/>
      <c r="CU725" s="57"/>
      <c r="CV725" s="57"/>
      <c r="CW725" s="57"/>
      <c r="CX725" s="57"/>
      <c r="CY725" s="57"/>
      <c r="CZ725" s="57"/>
      <c r="DA725" s="57"/>
      <c r="DB725" s="57"/>
      <c r="DC725" s="57"/>
      <c r="DD725" s="57"/>
      <c r="DE725" s="57"/>
      <c r="DF725" s="57"/>
      <c r="DG725" s="57"/>
      <c r="DH725" s="57"/>
      <c r="DI725" s="57"/>
      <c r="DJ725" s="57"/>
      <c r="DK725" s="57"/>
      <c r="DL725" s="57"/>
      <c r="DM725" s="57"/>
      <c r="DN725" s="57"/>
      <c r="DO725" s="57"/>
      <c r="DP725" s="57"/>
      <c r="DQ725" s="57"/>
      <c r="DR725" s="57"/>
      <c r="DS725" s="57"/>
      <c r="DT725" s="57"/>
      <c r="DU725" s="57"/>
      <c r="DV725" s="101"/>
      <c r="DW725" s="57"/>
      <c r="DX725" s="57"/>
      <c r="DY725" s="57"/>
      <c r="DZ725" s="57"/>
      <c r="EA725" s="57"/>
      <c r="EB725" s="57"/>
      <c r="EC725" s="57"/>
      <c r="ED725" s="57"/>
      <c r="EE725" s="57"/>
      <c r="EF725" s="57"/>
      <c r="EG725" s="57"/>
      <c r="EH725" s="57"/>
      <c r="EI725" s="57"/>
      <c r="EJ725" s="57"/>
      <c r="EK725" s="57"/>
      <c r="EL725" s="57"/>
      <c r="EM725" s="57"/>
      <c r="EN725" s="57"/>
      <c r="EO725" s="57"/>
      <c r="EP725" s="57"/>
      <c r="EQ725" s="101"/>
      <c r="ER725" s="557"/>
    </row>
    <row r="726" spans="1:148" ht="15" customHeight="1" x14ac:dyDescent="0.25">
      <c r="A726" s="625"/>
      <c r="B726" s="1343" t="str">
        <f t="shared" si="44"/>
        <v>Desk 95</v>
      </c>
      <c r="C726" s="1348" t="str">
        <f>IF(ISBLANK(TB!C281), "", TB!C281)</f>
        <v/>
      </c>
      <c r="D726" s="1348" t="str">
        <f>IF(ISBLANK(TB!D281), "", TB!D281)</f>
        <v/>
      </c>
      <c r="E726" s="1348" t="str">
        <f>IF(ISBLANK(TB!E281), "", TB!E281)</f>
        <v/>
      </c>
      <c r="F726" s="1348" t="str">
        <f>IF(ISBLANK(TB!F281), "", TB!F281)</f>
        <v/>
      </c>
      <c r="G726" s="57"/>
      <c r="H726" s="57"/>
      <c r="I726" s="57"/>
      <c r="J726" s="57"/>
      <c r="K726" s="57"/>
      <c r="L726" s="57"/>
      <c r="M726" s="57"/>
      <c r="N726" s="57"/>
      <c r="O726" s="57"/>
      <c r="P726" s="57"/>
      <c r="Q726" s="57"/>
      <c r="R726" s="57"/>
      <c r="S726" s="57"/>
      <c r="T726" s="57"/>
      <c r="U726" s="57"/>
      <c r="V726" s="57"/>
      <c r="W726" s="57"/>
      <c r="X726" s="57"/>
      <c r="Y726" s="57"/>
      <c r="Z726" s="57"/>
      <c r="AA726" s="57"/>
      <c r="AB726" s="57"/>
      <c r="AC726" s="57"/>
      <c r="AD726" s="57"/>
      <c r="AE726" s="57"/>
      <c r="AF726" s="57"/>
      <c r="AG726" s="57"/>
      <c r="AH726" s="57"/>
      <c r="AI726" s="57"/>
      <c r="AJ726" s="57"/>
      <c r="AK726" s="57"/>
      <c r="AL726" s="57"/>
      <c r="AM726" s="57"/>
      <c r="AN726" s="57"/>
      <c r="AO726" s="57"/>
      <c r="AP726" s="57"/>
      <c r="AQ726" s="57"/>
      <c r="AR726" s="57"/>
      <c r="AS726" s="57"/>
      <c r="AT726" s="57"/>
      <c r="AU726" s="57"/>
      <c r="AV726" s="57"/>
      <c r="AW726" s="57"/>
      <c r="AX726" s="57"/>
      <c r="AY726" s="57"/>
      <c r="AZ726" s="57"/>
      <c r="BA726" s="57"/>
      <c r="BB726" s="57"/>
      <c r="BC726" s="57"/>
      <c r="BD726" s="57"/>
      <c r="BE726" s="57"/>
      <c r="BF726" s="57"/>
      <c r="BG726" s="57"/>
      <c r="BH726" s="57"/>
      <c r="BI726" s="57"/>
      <c r="BJ726" s="57"/>
      <c r="BK726" s="57"/>
      <c r="BL726" s="57"/>
      <c r="BM726" s="57"/>
      <c r="BN726" s="57"/>
      <c r="BO726" s="57"/>
      <c r="BP726" s="57"/>
      <c r="BQ726" s="57"/>
      <c r="BR726" s="57"/>
      <c r="BS726" s="57"/>
      <c r="BT726" s="57"/>
      <c r="BU726" s="57"/>
      <c r="BV726" s="57"/>
      <c r="BW726" s="57"/>
      <c r="BX726" s="57"/>
      <c r="BY726" s="57"/>
      <c r="BZ726" s="57"/>
      <c r="CA726" s="57"/>
      <c r="CB726" s="57"/>
      <c r="CC726" s="57"/>
      <c r="CD726" s="57"/>
      <c r="CE726" s="57"/>
      <c r="CF726" s="57"/>
      <c r="CG726" s="57"/>
      <c r="CH726" s="57"/>
      <c r="CI726" s="57"/>
      <c r="CJ726" s="57"/>
      <c r="CK726" s="57"/>
      <c r="CL726" s="57"/>
      <c r="CM726" s="57"/>
      <c r="CN726" s="57"/>
      <c r="CO726" s="57"/>
      <c r="CP726" s="57"/>
      <c r="CQ726" s="57"/>
      <c r="CR726" s="57"/>
      <c r="CS726" s="57"/>
      <c r="CT726" s="57"/>
      <c r="CU726" s="57"/>
      <c r="CV726" s="57"/>
      <c r="CW726" s="57"/>
      <c r="CX726" s="57"/>
      <c r="CY726" s="57"/>
      <c r="CZ726" s="57"/>
      <c r="DA726" s="57"/>
      <c r="DB726" s="57"/>
      <c r="DC726" s="57"/>
      <c r="DD726" s="57"/>
      <c r="DE726" s="57"/>
      <c r="DF726" s="57"/>
      <c r="DG726" s="57"/>
      <c r="DH726" s="57"/>
      <c r="DI726" s="57"/>
      <c r="DJ726" s="57"/>
      <c r="DK726" s="57"/>
      <c r="DL726" s="57"/>
      <c r="DM726" s="57"/>
      <c r="DN726" s="57"/>
      <c r="DO726" s="57"/>
      <c r="DP726" s="57"/>
      <c r="DQ726" s="57"/>
      <c r="DR726" s="57"/>
      <c r="DS726" s="57"/>
      <c r="DT726" s="57"/>
      <c r="DU726" s="57"/>
      <c r="DV726" s="101"/>
      <c r="DW726" s="57"/>
      <c r="DX726" s="57"/>
      <c r="DY726" s="57"/>
      <c r="DZ726" s="57"/>
      <c r="EA726" s="57"/>
      <c r="EB726" s="57"/>
      <c r="EC726" s="57"/>
      <c r="ED726" s="57"/>
      <c r="EE726" s="57"/>
      <c r="EF726" s="57"/>
      <c r="EG726" s="57"/>
      <c r="EH726" s="57"/>
      <c r="EI726" s="57"/>
      <c r="EJ726" s="57"/>
      <c r="EK726" s="57"/>
      <c r="EL726" s="57"/>
      <c r="EM726" s="57"/>
      <c r="EN726" s="57"/>
      <c r="EO726" s="57"/>
      <c r="EP726" s="57"/>
      <c r="EQ726" s="101"/>
      <c r="ER726" s="557"/>
    </row>
    <row r="727" spans="1:148" ht="15" customHeight="1" x14ac:dyDescent="0.25">
      <c r="A727" s="625"/>
      <c r="B727" s="1343" t="str">
        <f t="shared" si="44"/>
        <v>Desk 96</v>
      </c>
      <c r="C727" s="1348" t="str">
        <f>IF(ISBLANK(TB!C282), "", TB!C282)</f>
        <v/>
      </c>
      <c r="D727" s="1348" t="str">
        <f>IF(ISBLANK(TB!D282), "", TB!D282)</f>
        <v/>
      </c>
      <c r="E727" s="1348" t="str">
        <f>IF(ISBLANK(TB!E282), "", TB!E282)</f>
        <v/>
      </c>
      <c r="F727" s="1348" t="str">
        <f>IF(ISBLANK(TB!F282), "", TB!F282)</f>
        <v/>
      </c>
      <c r="G727" s="57"/>
      <c r="H727" s="57"/>
      <c r="I727" s="57"/>
      <c r="J727" s="57"/>
      <c r="K727" s="57"/>
      <c r="L727" s="57"/>
      <c r="M727" s="57"/>
      <c r="N727" s="57"/>
      <c r="O727" s="57"/>
      <c r="P727" s="57"/>
      <c r="Q727" s="57"/>
      <c r="R727" s="57"/>
      <c r="S727" s="57"/>
      <c r="T727" s="57"/>
      <c r="U727" s="57"/>
      <c r="V727" s="57"/>
      <c r="W727" s="57"/>
      <c r="X727" s="57"/>
      <c r="Y727" s="57"/>
      <c r="Z727" s="57"/>
      <c r="AA727" s="57"/>
      <c r="AB727" s="57"/>
      <c r="AC727" s="57"/>
      <c r="AD727" s="57"/>
      <c r="AE727" s="57"/>
      <c r="AF727" s="57"/>
      <c r="AG727" s="57"/>
      <c r="AH727" s="57"/>
      <c r="AI727" s="57"/>
      <c r="AJ727" s="57"/>
      <c r="AK727" s="57"/>
      <c r="AL727" s="57"/>
      <c r="AM727" s="57"/>
      <c r="AN727" s="57"/>
      <c r="AO727" s="57"/>
      <c r="AP727" s="57"/>
      <c r="AQ727" s="57"/>
      <c r="AR727" s="57"/>
      <c r="AS727" s="57"/>
      <c r="AT727" s="57"/>
      <c r="AU727" s="57"/>
      <c r="AV727" s="57"/>
      <c r="AW727" s="57"/>
      <c r="AX727" s="57"/>
      <c r="AY727" s="57"/>
      <c r="AZ727" s="57"/>
      <c r="BA727" s="57"/>
      <c r="BB727" s="57"/>
      <c r="BC727" s="57"/>
      <c r="BD727" s="57"/>
      <c r="BE727" s="57"/>
      <c r="BF727" s="57"/>
      <c r="BG727" s="57"/>
      <c r="BH727" s="57"/>
      <c r="BI727" s="57"/>
      <c r="BJ727" s="57"/>
      <c r="BK727" s="57"/>
      <c r="BL727" s="57"/>
      <c r="BM727" s="57"/>
      <c r="BN727" s="57"/>
      <c r="BO727" s="57"/>
      <c r="BP727" s="57"/>
      <c r="BQ727" s="57"/>
      <c r="BR727" s="57"/>
      <c r="BS727" s="57"/>
      <c r="BT727" s="57"/>
      <c r="BU727" s="57"/>
      <c r="BV727" s="57"/>
      <c r="BW727" s="57"/>
      <c r="BX727" s="57"/>
      <c r="BY727" s="57"/>
      <c r="BZ727" s="57"/>
      <c r="CA727" s="57"/>
      <c r="CB727" s="57"/>
      <c r="CC727" s="57"/>
      <c r="CD727" s="57"/>
      <c r="CE727" s="57"/>
      <c r="CF727" s="57"/>
      <c r="CG727" s="57"/>
      <c r="CH727" s="57"/>
      <c r="CI727" s="57"/>
      <c r="CJ727" s="57"/>
      <c r="CK727" s="57"/>
      <c r="CL727" s="57"/>
      <c r="CM727" s="57"/>
      <c r="CN727" s="57"/>
      <c r="CO727" s="57"/>
      <c r="CP727" s="57"/>
      <c r="CQ727" s="57"/>
      <c r="CR727" s="57"/>
      <c r="CS727" s="57"/>
      <c r="CT727" s="57"/>
      <c r="CU727" s="57"/>
      <c r="CV727" s="57"/>
      <c r="CW727" s="57"/>
      <c r="CX727" s="57"/>
      <c r="CY727" s="57"/>
      <c r="CZ727" s="57"/>
      <c r="DA727" s="57"/>
      <c r="DB727" s="57"/>
      <c r="DC727" s="57"/>
      <c r="DD727" s="57"/>
      <c r="DE727" s="57"/>
      <c r="DF727" s="57"/>
      <c r="DG727" s="57"/>
      <c r="DH727" s="57"/>
      <c r="DI727" s="57"/>
      <c r="DJ727" s="57"/>
      <c r="DK727" s="57"/>
      <c r="DL727" s="57"/>
      <c r="DM727" s="57"/>
      <c r="DN727" s="57"/>
      <c r="DO727" s="57"/>
      <c r="DP727" s="57"/>
      <c r="DQ727" s="57"/>
      <c r="DR727" s="57"/>
      <c r="DS727" s="57"/>
      <c r="DT727" s="57"/>
      <c r="DU727" s="57"/>
      <c r="DV727" s="101"/>
      <c r="DW727" s="57"/>
      <c r="DX727" s="57"/>
      <c r="DY727" s="57"/>
      <c r="DZ727" s="57"/>
      <c r="EA727" s="57"/>
      <c r="EB727" s="57"/>
      <c r="EC727" s="57"/>
      <c r="ED727" s="57"/>
      <c r="EE727" s="57"/>
      <c r="EF727" s="57"/>
      <c r="EG727" s="57"/>
      <c r="EH727" s="57"/>
      <c r="EI727" s="57"/>
      <c r="EJ727" s="57"/>
      <c r="EK727" s="57"/>
      <c r="EL727" s="57"/>
      <c r="EM727" s="57"/>
      <c r="EN727" s="57"/>
      <c r="EO727" s="57"/>
      <c r="EP727" s="57"/>
      <c r="EQ727" s="101"/>
      <c r="ER727" s="557"/>
    </row>
    <row r="728" spans="1:148" ht="15" customHeight="1" x14ac:dyDescent="0.25">
      <c r="A728" s="625"/>
      <c r="B728" s="1343" t="str">
        <f t="shared" ref="B728:B731" si="45">B108</f>
        <v>Desk 97</v>
      </c>
      <c r="C728" s="1348" t="str">
        <f>IF(ISBLANK(TB!C283), "", TB!C283)</f>
        <v/>
      </c>
      <c r="D728" s="1348" t="str">
        <f>IF(ISBLANK(TB!D283), "", TB!D283)</f>
        <v/>
      </c>
      <c r="E728" s="1348" t="str">
        <f>IF(ISBLANK(TB!E283), "", TB!E283)</f>
        <v/>
      </c>
      <c r="F728" s="1348" t="str">
        <f>IF(ISBLANK(TB!F283), "", TB!F283)</f>
        <v/>
      </c>
      <c r="G728" s="57"/>
      <c r="H728" s="57"/>
      <c r="I728" s="57"/>
      <c r="J728" s="57"/>
      <c r="K728" s="57"/>
      <c r="L728" s="57"/>
      <c r="M728" s="57"/>
      <c r="N728" s="57"/>
      <c r="O728" s="57"/>
      <c r="P728" s="57"/>
      <c r="Q728" s="57"/>
      <c r="R728" s="57"/>
      <c r="S728" s="57"/>
      <c r="T728" s="57"/>
      <c r="U728" s="57"/>
      <c r="V728" s="57"/>
      <c r="W728" s="57"/>
      <c r="X728" s="57"/>
      <c r="Y728" s="57"/>
      <c r="Z728" s="57"/>
      <c r="AA728" s="57"/>
      <c r="AB728" s="57"/>
      <c r="AC728" s="57"/>
      <c r="AD728" s="57"/>
      <c r="AE728" s="57"/>
      <c r="AF728" s="57"/>
      <c r="AG728" s="57"/>
      <c r="AH728" s="57"/>
      <c r="AI728" s="57"/>
      <c r="AJ728" s="57"/>
      <c r="AK728" s="57"/>
      <c r="AL728" s="57"/>
      <c r="AM728" s="57"/>
      <c r="AN728" s="57"/>
      <c r="AO728" s="57"/>
      <c r="AP728" s="57"/>
      <c r="AQ728" s="57"/>
      <c r="AR728" s="57"/>
      <c r="AS728" s="57"/>
      <c r="AT728" s="57"/>
      <c r="AU728" s="57"/>
      <c r="AV728" s="57"/>
      <c r="AW728" s="57"/>
      <c r="AX728" s="57"/>
      <c r="AY728" s="57"/>
      <c r="AZ728" s="57"/>
      <c r="BA728" s="57"/>
      <c r="BB728" s="57"/>
      <c r="BC728" s="57"/>
      <c r="BD728" s="57"/>
      <c r="BE728" s="57"/>
      <c r="BF728" s="57"/>
      <c r="BG728" s="57"/>
      <c r="BH728" s="57"/>
      <c r="BI728" s="57"/>
      <c r="BJ728" s="57"/>
      <c r="BK728" s="57"/>
      <c r="BL728" s="57"/>
      <c r="BM728" s="57"/>
      <c r="BN728" s="57"/>
      <c r="BO728" s="57"/>
      <c r="BP728" s="57"/>
      <c r="BQ728" s="57"/>
      <c r="BR728" s="57"/>
      <c r="BS728" s="57"/>
      <c r="BT728" s="57"/>
      <c r="BU728" s="57"/>
      <c r="BV728" s="57"/>
      <c r="BW728" s="57"/>
      <c r="BX728" s="57"/>
      <c r="BY728" s="57"/>
      <c r="BZ728" s="57"/>
      <c r="CA728" s="57"/>
      <c r="CB728" s="57"/>
      <c r="CC728" s="57"/>
      <c r="CD728" s="57"/>
      <c r="CE728" s="57"/>
      <c r="CF728" s="57"/>
      <c r="CG728" s="57"/>
      <c r="CH728" s="57"/>
      <c r="CI728" s="57"/>
      <c r="CJ728" s="57"/>
      <c r="CK728" s="57"/>
      <c r="CL728" s="57"/>
      <c r="CM728" s="57"/>
      <c r="CN728" s="57"/>
      <c r="CO728" s="57"/>
      <c r="CP728" s="57"/>
      <c r="CQ728" s="57"/>
      <c r="CR728" s="57"/>
      <c r="CS728" s="57"/>
      <c r="CT728" s="57"/>
      <c r="CU728" s="57"/>
      <c r="CV728" s="57"/>
      <c r="CW728" s="57"/>
      <c r="CX728" s="57"/>
      <c r="CY728" s="57"/>
      <c r="CZ728" s="57"/>
      <c r="DA728" s="57"/>
      <c r="DB728" s="57"/>
      <c r="DC728" s="57"/>
      <c r="DD728" s="57"/>
      <c r="DE728" s="57"/>
      <c r="DF728" s="57"/>
      <c r="DG728" s="57"/>
      <c r="DH728" s="57"/>
      <c r="DI728" s="57"/>
      <c r="DJ728" s="57"/>
      <c r="DK728" s="57"/>
      <c r="DL728" s="57"/>
      <c r="DM728" s="57"/>
      <c r="DN728" s="57"/>
      <c r="DO728" s="57"/>
      <c r="DP728" s="57"/>
      <c r="DQ728" s="57"/>
      <c r="DR728" s="57"/>
      <c r="DS728" s="57"/>
      <c r="DT728" s="57"/>
      <c r="DU728" s="57"/>
      <c r="DV728" s="101"/>
      <c r="DW728" s="57"/>
      <c r="DX728" s="57"/>
      <c r="DY728" s="57"/>
      <c r="DZ728" s="57"/>
      <c r="EA728" s="57"/>
      <c r="EB728" s="57"/>
      <c r="EC728" s="57"/>
      <c r="ED728" s="57"/>
      <c r="EE728" s="57"/>
      <c r="EF728" s="57"/>
      <c r="EG728" s="57"/>
      <c r="EH728" s="57"/>
      <c r="EI728" s="57"/>
      <c r="EJ728" s="57"/>
      <c r="EK728" s="57"/>
      <c r="EL728" s="57"/>
      <c r="EM728" s="57"/>
      <c r="EN728" s="57"/>
      <c r="EO728" s="57"/>
      <c r="EP728" s="57"/>
      <c r="EQ728" s="101"/>
      <c r="ER728" s="557"/>
    </row>
    <row r="729" spans="1:148" ht="15" customHeight="1" x14ac:dyDescent="0.25">
      <c r="A729" s="625"/>
      <c r="B729" s="1343" t="str">
        <f t="shared" si="45"/>
        <v>Desk 98</v>
      </c>
      <c r="C729" s="1348" t="str">
        <f>IF(ISBLANK(TB!C284), "", TB!C284)</f>
        <v/>
      </c>
      <c r="D729" s="1348" t="str">
        <f>IF(ISBLANK(TB!D284), "", TB!D284)</f>
        <v/>
      </c>
      <c r="E729" s="1348" t="str">
        <f>IF(ISBLANK(TB!E284), "", TB!E284)</f>
        <v/>
      </c>
      <c r="F729" s="1348" t="str">
        <f>IF(ISBLANK(TB!F284), "", TB!F284)</f>
        <v/>
      </c>
      <c r="G729" s="57"/>
      <c r="H729" s="57"/>
      <c r="I729" s="57"/>
      <c r="J729" s="57"/>
      <c r="K729" s="57"/>
      <c r="L729" s="57"/>
      <c r="M729" s="57"/>
      <c r="N729" s="57"/>
      <c r="O729" s="57"/>
      <c r="P729" s="57"/>
      <c r="Q729" s="57"/>
      <c r="R729" s="57"/>
      <c r="S729" s="57"/>
      <c r="T729" s="57"/>
      <c r="U729" s="57"/>
      <c r="V729" s="57"/>
      <c r="W729" s="57"/>
      <c r="X729" s="57"/>
      <c r="Y729" s="57"/>
      <c r="Z729" s="57"/>
      <c r="AA729" s="57"/>
      <c r="AB729" s="57"/>
      <c r="AC729" s="57"/>
      <c r="AD729" s="57"/>
      <c r="AE729" s="57"/>
      <c r="AF729" s="57"/>
      <c r="AG729" s="57"/>
      <c r="AH729" s="57"/>
      <c r="AI729" s="57"/>
      <c r="AJ729" s="57"/>
      <c r="AK729" s="57"/>
      <c r="AL729" s="57"/>
      <c r="AM729" s="57"/>
      <c r="AN729" s="57"/>
      <c r="AO729" s="57"/>
      <c r="AP729" s="57"/>
      <c r="AQ729" s="57"/>
      <c r="AR729" s="57"/>
      <c r="AS729" s="57"/>
      <c r="AT729" s="57"/>
      <c r="AU729" s="57"/>
      <c r="AV729" s="57"/>
      <c r="AW729" s="57"/>
      <c r="AX729" s="57"/>
      <c r="AY729" s="57"/>
      <c r="AZ729" s="57"/>
      <c r="BA729" s="57"/>
      <c r="BB729" s="57"/>
      <c r="BC729" s="57"/>
      <c r="BD729" s="57"/>
      <c r="BE729" s="57"/>
      <c r="BF729" s="57"/>
      <c r="BG729" s="57"/>
      <c r="BH729" s="57"/>
      <c r="BI729" s="57"/>
      <c r="BJ729" s="57"/>
      <c r="BK729" s="57"/>
      <c r="BL729" s="57"/>
      <c r="BM729" s="57"/>
      <c r="BN729" s="57"/>
      <c r="BO729" s="57"/>
      <c r="BP729" s="57"/>
      <c r="BQ729" s="57"/>
      <c r="BR729" s="57"/>
      <c r="BS729" s="57"/>
      <c r="BT729" s="57"/>
      <c r="BU729" s="57"/>
      <c r="BV729" s="57"/>
      <c r="BW729" s="57"/>
      <c r="BX729" s="57"/>
      <c r="BY729" s="57"/>
      <c r="BZ729" s="57"/>
      <c r="CA729" s="57"/>
      <c r="CB729" s="57"/>
      <c r="CC729" s="57"/>
      <c r="CD729" s="57"/>
      <c r="CE729" s="57"/>
      <c r="CF729" s="57"/>
      <c r="CG729" s="57"/>
      <c r="CH729" s="57"/>
      <c r="CI729" s="57"/>
      <c r="CJ729" s="57"/>
      <c r="CK729" s="57"/>
      <c r="CL729" s="57"/>
      <c r="CM729" s="57"/>
      <c r="CN729" s="57"/>
      <c r="CO729" s="57"/>
      <c r="CP729" s="57"/>
      <c r="CQ729" s="57"/>
      <c r="CR729" s="57"/>
      <c r="CS729" s="57"/>
      <c r="CT729" s="57"/>
      <c r="CU729" s="57"/>
      <c r="CV729" s="57"/>
      <c r="CW729" s="57"/>
      <c r="CX729" s="57"/>
      <c r="CY729" s="57"/>
      <c r="CZ729" s="57"/>
      <c r="DA729" s="57"/>
      <c r="DB729" s="57"/>
      <c r="DC729" s="57"/>
      <c r="DD729" s="57"/>
      <c r="DE729" s="57"/>
      <c r="DF729" s="57"/>
      <c r="DG729" s="57"/>
      <c r="DH729" s="57"/>
      <c r="DI729" s="57"/>
      <c r="DJ729" s="57"/>
      <c r="DK729" s="57"/>
      <c r="DL729" s="57"/>
      <c r="DM729" s="57"/>
      <c r="DN729" s="57"/>
      <c r="DO729" s="57"/>
      <c r="DP729" s="57"/>
      <c r="DQ729" s="57"/>
      <c r="DR729" s="57"/>
      <c r="DS729" s="57"/>
      <c r="DT729" s="57"/>
      <c r="DU729" s="57"/>
      <c r="DV729" s="101"/>
      <c r="DW729" s="57"/>
      <c r="DX729" s="57"/>
      <c r="DY729" s="57"/>
      <c r="DZ729" s="57"/>
      <c r="EA729" s="57"/>
      <c r="EB729" s="57"/>
      <c r="EC729" s="57"/>
      <c r="ED729" s="57"/>
      <c r="EE729" s="57"/>
      <c r="EF729" s="57"/>
      <c r="EG729" s="57"/>
      <c r="EH729" s="57"/>
      <c r="EI729" s="57"/>
      <c r="EJ729" s="57"/>
      <c r="EK729" s="57"/>
      <c r="EL729" s="57"/>
      <c r="EM729" s="57"/>
      <c r="EN729" s="57"/>
      <c r="EO729" s="57"/>
      <c r="EP729" s="57"/>
      <c r="EQ729" s="101"/>
      <c r="ER729" s="557"/>
    </row>
    <row r="730" spans="1:148" ht="15" customHeight="1" x14ac:dyDescent="0.25">
      <c r="A730" s="625"/>
      <c r="B730" s="1343" t="str">
        <f t="shared" si="45"/>
        <v>Desk 99</v>
      </c>
      <c r="C730" s="1348" t="str">
        <f>IF(ISBLANK(TB!C285), "", TB!C285)</f>
        <v/>
      </c>
      <c r="D730" s="1348" t="str">
        <f>IF(ISBLANK(TB!D285), "", TB!D285)</f>
        <v/>
      </c>
      <c r="E730" s="1348" t="str">
        <f>IF(ISBLANK(TB!E285), "", TB!E285)</f>
        <v/>
      </c>
      <c r="F730" s="1348" t="str">
        <f>IF(ISBLANK(TB!F285), "", TB!F285)</f>
        <v/>
      </c>
      <c r="G730" s="57"/>
      <c r="H730" s="57"/>
      <c r="I730" s="57"/>
      <c r="J730" s="57"/>
      <c r="K730" s="57"/>
      <c r="L730" s="57"/>
      <c r="M730" s="57"/>
      <c r="N730" s="57"/>
      <c r="O730" s="57"/>
      <c r="P730" s="57"/>
      <c r="Q730" s="57"/>
      <c r="R730" s="57"/>
      <c r="S730" s="57"/>
      <c r="T730" s="57"/>
      <c r="U730" s="57"/>
      <c r="V730" s="57"/>
      <c r="W730" s="57"/>
      <c r="X730" s="57"/>
      <c r="Y730" s="57"/>
      <c r="Z730" s="57"/>
      <c r="AA730" s="57"/>
      <c r="AB730" s="57"/>
      <c r="AC730" s="57"/>
      <c r="AD730" s="57"/>
      <c r="AE730" s="57"/>
      <c r="AF730" s="57"/>
      <c r="AG730" s="57"/>
      <c r="AH730" s="57"/>
      <c r="AI730" s="57"/>
      <c r="AJ730" s="57"/>
      <c r="AK730" s="57"/>
      <c r="AL730" s="57"/>
      <c r="AM730" s="57"/>
      <c r="AN730" s="57"/>
      <c r="AO730" s="57"/>
      <c r="AP730" s="57"/>
      <c r="AQ730" s="57"/>
      <c r="AR730" s="57"/>
      <c r="AS730" s="57"/>
      <c r="AT730" s="57"/>
      <c r="AU730" s="57"/>
      <c r="AV730" s="57"/>
      <c r="AW730" s="57"/>
      <c r="AX730" s="57"/>
      <c r="AY730" s="57"/>
      <c r="AZ730" s="57"/>
      <c r="BA730" s="57"/>
      <c r="BB730" s="57"/>
      <c r="BC730" s="57"/>
      <c r="BD730" s="57"/>
      <c r="BE730" s="57"/>
      <c r="BF730" s="57"/>
      <c r="BG730" s="57"/>
      <c r="BH730" s="57"/>
      <c r="BI730" s="57"/>
      <c r="BJ730" s="57"/>
      <c r="BK730" s="57"/>
      <c r="BL730" s="57"/>
      <c r="BM730" s="57"/>
      <c r="BN730" s="57"/>
      <c r="BO730" s="57"/>
      <c r="BP730" s="57"/>
      <c r="BQ730" s="57"/>
      <c r="BR730" s="57"/>
      <c r="BS730" s="57"/>
      <c r="BT730" s="57"/>
      <c r="BU730" s="57"/>
      <c r="BV730" s="57"/>
      <c r="BW730" s="57"/>
      <c r="BX730" s="57"/>
      <c r="BY730" s="57"/>
      <c r="BZ730" s="57"/>
      <c r="CA730" s="57"/>
      <c r="CB730" s="57"/>
      <c r="CC730" s="57"/>
      <c r="CD730" s="57"/>
      <c r="CE730" s="57"/>
      <c r="CF730" s="57"/>
      <c r="CG730" s="57"/>
      <c r="CH730" s="57"/>
      <c r="CI730" s="57"/>
      <c r="CJ730" s="57"/>
      <c r="CK730" s="57"/>
      <c r="CL730" s="57"/>
      <c r="CM730" s="57"/>
      <c r="CN730" s="57"/>
      <c r="CO730" s="57"/>
      <c r="CP730" s="57"/>
      <c r="CQ730" s="57"/>
      <c r="CR730" s="57"/>
      <c r="CS730" s="57"/>
      <c r="CT730" s="57"/>
      <c r="CU730" s="57"/>
      <c r="CV730" s="57"/>
      <c r="CW730" s="57"/>
      <c r="CX730" s="57"/>
      <c r="CY730" s="57"/>
      <c r="CZ730" s="57"/>
      <c r="DA730" s="57"/>
      <c r="DB730" s="57"/>
      <c r="DC730" s="57"/>
      <c r="DD730" s="57"/>
      <c r="DE730" s="57"/>
      <c r="DF730" s="57"/>
      <c r="DG730" s="57"/>
      <c r="DH730" s="57"/>
      <c r="DI730" s="57"/>
      <c r="DJ730" s="57"/>
      <c r="DK730" s="57"/>
      <c r="DL730" s="57"/>
      <c r="DM730" s="57"/>
      <c r="DN730" s="57"/>
      <c r="DO730" s="57"/>
      <c r="DP730" s="57"/>
      <c r="DQ730" s="57"/>
      <c r="DR730" s="57"/>
      <c r="DS730" s="57"/>
      <c r="DT730" s="57"/>
      <c r="DU730" s="57"/>
      <c r="DV730" s="101"/>
      <c r="DW730" s="57"/>
      <c r="DX730" s="57"/>
      <c r="DY730" s="57"/>
      <c r="DZ730" s="57"/>
      <c r="EA730" s="57"/>
      <c r="EB730" s="57"/>
      <c r="EC730" s="57"/>
      <c r="ED730" s="57"/>
      <c r="EE730" s="57"/>
      <c r="EF730" s="57"/>
      <c r="EG730" s="57"/>
      <c r="EH730" s="57"/>
      <c r="EI730" s="57"/>
      <c r="EJ730" s="57"/>
      <c r="EK730" s="57"/>
      <c r="EL730" s="57"/>
      <c r="EM730" s="57"/>
      <c r="EN730" s="57"/>
      <c r="EO730" s="57"/>
      <c r="EP730" s="57"/>
      <c r="EQ730" s="101"/>
      <c r="ER730" s="557"/>
    </row>
    <row r="731" spans="1:148" ht="15" customHeight="1" x14ac:dyDescent="0.25">
      <c r="A731" s="625"/>
      <c r="B731" s="1350" t="str">
        <f t="shared" si="45"/>
        <v>Desk 100</v>
      </c>
      <c r="C731" s="1351" t="str">
        <f>IF(ISBLANK(TB!C286), "", TB!C286)</f>
        <v/>
      </c>
      <c r="D731" s="1351" t="str">
        <f>IF(ISBLANK(TB!D286), "", TB!D286)</f>
        <v/>
      </c>
      <c r="E731" s="1351" t="str">
        <f>IF(ISBLANK(TB!E286), "", TB!E286)</f>
        <v/>
      </c>
      <c r="F731" s="1351" t="str">
        <f>IF(ISBLANK(TB!F286), "", TB!F286)</f>
        <v/>
      </c>
      <c r="G731" s="68"/>
      <c r="H731" s="68"/>
      <c r="I731" s="68"/>
      <c r="J731" s="68"/>
      <c r="K731" s="68"/>
      <c r="L731" s="68"/>
      <c r="M731" s="68"/>
      <c r="N731" s="68"/>
      <c r="O731" s="68"/>
      <c r="P731" s="68"/>
      <c r="Q731" s="68"/>
      <c r="R731" s="68"/>
      <c r="S731" s="68"/>
      <c r="T731" s="68"/>
      <c r="U731" s="68"/>
      <c r="V731" s="68"/>
      <c r="W731" s="68"/>
      <c r="X731" s="68"/>
      <c r="Y731" s="68"/>
      <c r="Z731" s="68"/>
      <c r="AA731" s="68"/>
      <c r="AB731" s="68"/>
      <c r="AC731" s="68"/>
      <c r="AD731" s="68"/>
      <c r="AE731" s="68"/>
      <c r="AF731" s="68"/>
      <c r="AG731" s="68"/>
      <c r="AH731" s="68"/>
      <c r="AI731" s="68"/>
      <c r="AJ731" s="68"/>
      <c r="AK731" s="68"/>
      <c r="AL731" s="68"/>
      <c r="AM731" s="68"/>
      <c r="AN731" s="68"/>
      <c r="AO731" s="68"/>
      <c r="AP731" s="68"/>
      <c r="AQ731" s="68"/>
      <c r="AR731" s="68"/>
      <c r="AS731" s="68"/>
      <c r="AT731" s="68"/>
      <c r="AU731" s="68"/>
      <c r="AV731" s="68"/>
      <c r="AW731" s="68"/>
      <c r="AX731" s="68"/>
      <c r="AY731" s="68"/>
      <c r="AZ731" s="68"/>
      <c r="BA731" s="68"/>
      <c r="BB731" s="68"/>
      <c r="BC731" s="68"/>
      <c r="BD731" s="68"/>
      <c r="BE731" s="68"/>
      <c r="BF731" s="68"/>
      <c r="BG731" s="68"/>
      <c r="BH731" s="68"/>
      <c r="BI731" s="68"/>
      <c r="BJ731" s="68"/>
      <c r="BK731" s="68"/>
      <c r="BL731" s="68"/>
      <c r="BM731" s="68"/>
      <c r="BN731" s="68"/>
      <c r="BO731" s="68"/>
      <c r="BP731" s="68"/>
      <c r="BQ731" s="68"/>
      <c r="BR731" s="68"/>
      <c r="BS731" s="68"/>
      <c r="BT731" s="68"/>
      <c r="BU731" s="68"/>
      <c r="BV731" s="68"/>
      <c r="BW731" s="68"/>
      <c r="BX731" s="68"/>
      <c r="BY731" s="68"/>
      <c r="BZ731" s="68"/>
      <c r="CA731" s="68"/>
      <c r="CB731" s="68"/>
      <c r="CC731" s="68"/>
      <c r="CD731" s="68"/>
      <c r="CE731" s="68"/>
      <c r="CF731" s="68"/>
      <c r="CG731" s="68"/>
      <c r="CH731" s="68"/>
      <c r="CI731" s="68"/>
      <c r="CJ731" s="68"/>
      <c r="CK731" s="68"/>
      <c r="CL731" s="68"/>
      <c r="CM731" s="68"/>
      <c r="CN731" s="68"/>
      <c r="CO731" s="68"/>
      <c r="CP731" s="68"/>
      <c r="CQ731" s="68"/>
      <c r="CR731" s="68"/>
      <c r="CS731" s="68"/>
      <c r="CT731" s="68"/>
      <c r="CU731" s="68"/>
      <c r="CV731" s="68"/>
      <c r="CW731" s="68"/>
      <c r="CX731" s="68"/>
      <c r="CY731" s="68"/>
      <c r="CZ731" s="68"/>
      <c r="DA731" s="68"/>
      <c r="DB731" s="68"/>
      <c r="DC731" s="68"/>
      <c r="DD731" s="68"/>
      <c r="DE731" s="68"/>
      <c r="DF731" s="68"/>
      <c r="DG731" s="68"/>
      <c r="DH731" s="68"/>
      <c r="DI731" s="68"/>
      <c r="DJ731" s="68"/>
      <c r="DK731" s="68"/>
      <c r="DL731" s="68"/>
      <c r="DM731" s="68"/>
      <c r="DN731" s="68"/>
      <c r="DO731" s="68"/>
      <c r="DP731" s="68"/>
      <c r="DQ731" s="68"/>
      <c r="DR731" s="68"/>
      <c r="DS731" s="68"/>
      <c r="DT731" s="68"/>
      <c r="DU731" s="68"/>
      <c r="DV731" s="391"/>
      <c r="DW731" s="68"/>
      <c r="DX731" s="68"/>
      <c r="DY731" s="68"/>
      <c r="DZ731" s="68"/>
      <c r="EA731" s="68"/>
      <c r="EB731" s="68"/>
      <c r="EC731" s="68"/>
      <c r="ED731" s="68"/>
      <c r="EE731" s="68"/>
      <c r="EF731" s="68"/>
      <c r="EG731" s="68"/>
      <c r="EH731" s="68"/>
      <c r="EI731" s="68"/>
      <c r="EJ731" s="68"/>
      <c r="EK731" s="68"/>
      <c r="EL731" s="68"/>
      <c r="EM731" s="68"/>
      <c r="EN731" s="68"/>
      <c r="EO731" s="68"/>
      <c r="EP731" s="68"/>
      <c r="EQ731" s="391"/>
      <c r="ER731" s="557"/>
    </row>
    <row r="732" spans="1:148" ht="15" customHeight="1" x14ac:dyDescent="0.25">
      <c r="A732" s="625"/>
      <c r="B732" s="1360" t="s">
        <v>1294</v>
      </c>
      <c r="C732" s="1346"/>
      <c r="D732" s="1346"/>
      <c r="E732" s="1346"/>
      <c r="F732" s="1346"/>
      <c r="G732" s="1189"/>
      <c r="H732" s="1189"/>
      <c r="I732" s="1189"/>
      <c r="J732" s="1189"/>
      <c r="K732" s="1189"/>
      <c r="L732" s="1189"/>
      <c r="M732" s="1189"/>
      <c r="N732" s="1189"/>
      <c r="O732" s="1189"/>
      <c r="P732" s="1189"/>
      <c r="Q732" s="1189"/>
      <c r="R732" s="1189"/>
      <c r="S732" s="1189"/>
      <c r="T732" s="1189"/>
      <c r="U732" s="1189"/>
      <c r="V732" s="1189"/>
      <c r="W732" s="1189"/>
      <c r="X732" s="1189"/>
      <c r="Y732" s="1189"/>
      <c r="Z732" s="1189"/>
      <c r="AA732" s="1189"/>
      <c r="AB732" s="1189"/>
      <c r="AC732" s="1189"/>
      <c r="AD732" s="1189"/>
      <c r="AE732" s="1189"/>
      <c r="AF732" s="1189"/>
      <c r="AG732" s="1189"/>
      <c r="AH732" s="1189"/>
      <c r="AI732" s="1189"/>
      <c r="AJ732" s="1189"/>
      <c r="AK732" s="1189"/>
      <c r="AL732" s="1189"/>
      <c r="AM732" s="1189"/>
      <c r="AN732" s="1189"/>
      <c r="AO732" s="1189"/>
      <c r="AP732" s="1189"/>
      <c r="AQ732" s="1189"/>
      <c r="AR732" s="1189"/>
      <c r="AS732" s="1189"/>
      <c r="AT732" s="1189"/>
      <c r="AU732" s="1189"/>
      <c r="AV732" s="1189"/>
      <c r="AW732" s="1189"/>
      <c r="AX732" s="1189"/>
      <c r="AY732" s="1189"/>
      <c r="AZ732" s="1189"/>
      <c r="BA732" s="1189"/>
      <c r="BB732" s="1189"/>
      <c r="BC732" s="1189"/>
      <c r="BD732" s="1189"/>
      <c r="BE732" s="1189"/>
      <c r="BF732" s="1189"/>
      <c r="BG732" s="1189"/>
      <c r="BH732" s="1189"/>
      <c r="BI732" s="1189"/>
      <c r="BJ732" s="1189"/>
      <c r="BK732" s="1189"/>
      <c r="BL732" s="1189"/>
      <c r="BM732" s="1189"/>
      <c r="BN732" s="1189"/>
      <c r="BO732" s="1189"/>
      <c r="BP732" s="1189"/>
      <c r="BQ732" s="1189"/>
      <c r="BR732" s="1189"/>
      <c r="BS732" s="1189"/>
      <c r="BT732" s="1189"/>
      <c r="BU732" s="1189"/>
      <c r="BV732" s="1189"/>
      <c r="BW732" s="1189"/>
      <c r="BX732" s="1189"/>
      <c r="BY732" s="1189"/>
      <c r="BZ732" s="1189"/>
      <c r="CA732" s="1189"/>
      <c r="CB732" s="1189"/>
      <c r="CC732" s="1189"/>
      <c r="CD732" s="1189"/>
      <c r="CE732" s="1189"/>
      <c r="CF732" s="1189"/>
      <c r="CG732" s="1189"/>
      <c r="CH732" s="1189"/>
      <c r="CI732" s="1189"/>
      <c r="CJ732" s="1189"/>
      <c r="CK732" s="1189"/>
      <c r="CL732" s="1189"/>
      <c r="CM732" s="1189"/>
      <c r="CN732" s="1189"/>
      <c r="CO732" s="1189"/>
      <c r="CP732" s="1189"/>
      <c r="CQ732" s="1189"/>
      <c r="CR732" s="1189"/>
      <c r="CS732" s="1189"/>
      <c r="CT732" s="1189"/>
      <c r="CU732" s="1189"/>
      <c r="CV732" s="1189"/>
      <c r="CW732" s="1189"/>
      <c r="CX732" s="1189"/>
      <c r="CY732" s="1189"/>
      <c r="CZ732" s="1189"/>
      <c r="DA732" s="1189"/>
      <c r="DB732" s="1189"/>
      <c r="DC732" s="1189"/>
      <c r="DD732" s="1189"/>
      <c r="DE732" s="1189"/>
      <c r="DF732" s="1189"/>
      <c r="DG732" s="1189"/>
      <c r="DH732" s="1189"/>
      <c r="DI732" s="1189"/>
      <c r="DJ732" s="1189"/>
      <c r="DK732" s="1189"/>
      <c r="DL732" s="1189"/>
      <c r="DM732" s="1189"/>
      <c r="DN732" s="1189"/>
      <c r="DO732" s="1189"/>
      <c r="DP732" s="1189"/>
      <c r="DQ732" s="1189"/>
      <c r="DR732" s="1189"/>
      <c r="DS732" s="1189"/>
      <c r="DT732" s="1189"/>
      <c r="DU732" s="1189"/>
      <c r="DV732" s="1304"/>
      <c r="DW732" s="1189"/>
      <c r="DX732" s="1189"/>
      <c r="DY732" s="1189"/>
      <c r="DZ732" s="1189"/>
      <c r="EA732" s="1189"/>
      <c r="EB732" s="1189"/>
      <c r="EC732" s="1189"/>
      <c r="ED732" s="1189"/>
      <c r="EE732" s="1189"/>
      <c r="EF732" s="1189"/>
      <c r="EG732" s="1189"/>
      <c r="EH732" s="1189"/>
      <c r="EI732" s="1189"/>
      <c r="EJ732" s="1189"/>
      <c r="EK732" s="1189"/>
      <c r="EL732" s="1189"/>
      <c r="EM732" s="1189"/>
      <c r="EN732" s="1189"/>
      <c r="EO732" s="1189"/>
      <c r="EP732" s="1189"/>
      <c r="EQ732" s="1304"/>
      <c r="ER732" s="557"/>
    </row>
    <row r="733" spans="1:148" ht="15" customHeight="1" x14ac:dyDescent="0.25">
      <c r="A733" s="625"/>
      <c r="B733" s="1107"/>
      <c r="C733" s="1107"/>
      <c r="D733" s="1268"/>
      <c r="E733" s="1268"/>
      <c r="F733" s="1268"/>
      <c r="G733" s="1107"/>
      <c r="ER733" s="557"/>
    </row>
    <row r="734" spans="1:148" s="564" customFormat="1" ht="45" customHeight="1" x14ac:dyDescent="0.25">
      <c r="A734" s="1320" t="s">
        <v>1339</v>
      </c>
      <c r="B734" s="1355"/>
      <c r="C734" s="1355"/>
      <c r="D734" s="1392"/>
      <c r="E734" s="1392"/>
      <c r="F734" s="1392"/>
      <c r="G734" s="1356"/>
      <c r="H734" s="1356"/>
      <c r="I734" s="1356"/>
      <c r="J734" s="1356"/>
      <c r="K734" s="1356"/>
      <c r="L734" s="1356"/>
      <c r="M734" s="1356"/>
      <c r="N734" s="1356"/>
      <c r="O734" s="1356"/>
      <c r="P734" s="1356"/>
      <c r="Q734" s="1356"/>
      <c r="R734" s="1356"/>
      <c r="S734" s="1356"/>
      <c r="T734" s="1356"/>
      <c r="U734" s="1356"/>
      <c r="V734" s="1356"/>
      <c r="W734" s="1356"/>
      <c r="X734" s="1356"/>
      <c r="Y734" s="1356"/>
      <c r="Z734" s="1356"/>
      <c r="AA734" s="1356"/>
      <c r="AB734" s="1356"/>
      <c r="AC734" s="1356"/>
      <c r="AD734" s="1356"/>
      <c r="AE734" s="1356"/>
      <c r="AF734" s="1356"/>
      <c r="AG734" s="1356"/>
      <c r="AH734" s="1356"/>
      <c r="AI734" s="1356"/>
      <c r="AJ734" s="1356"/>
      <c r="AK734" s="1356"/>
      <c r="AL734" s="1356"/>
      <c r="AM734" s="1356"/>
      <c r="AN734" s="1356"/>
      <c r="AO734" s="1356"/>
      <c r="AP734" s="1356"/>
      <c r="AQ734" s="1356"/>
      <c r="AR734" s="1356"/>
      <c r="AS734" s="1356"/>
      <c r="AT734" s="1356"/>
      <c r="AU734" s="1356"/>
      <c r="AV734" s="1356"/>
      <c r="AW734" s="1356"/>
      <c r="AX734" s="1356"/>
      <c r="AY734" s="1356"/>
      <c r="AZ734" s="1356"/>
      <c r="BA734" s="1356"/>
      <c r="BB734" s="1356"/>
      <c r="BC734" s="1356"/>
      <c r="BD734" s="1356"/>
      <c r="BE734" s="1356"/>
      <c r="BF734" s="1356"/>
      <c r="BG734" s="1356"/>
      <c r="BH734" s="1356"/>
      <c r="BI734" s="1356"/>
      <c r="BJ734" s="1356"/>
      <c r="BK734" s="1356"/>
      <c r="BL734" s="1356"/>
      <c r="BM734" s="1356"/>
      <c r="BN734" s="1356"/>
      <c r="BO734" s="1356"/>
      <c r="BP734" s="1356"/>
      <c r="BQ734" s="1356"/>
      <c r="BR734" s="1356"/>
      <c r="BS734" s="1356"/>
      <c r="BT734" s="1356"/>
      <c r="BU734" s="1356"/>
      <c r="BV734" s="1356"/>
      <c r="BW734" s="1356"/>
      <c r="BX734" s="1356"/>
      <c r="BY734" s="1356"/>
      <c r="BZ734" s="1356"/>
      <c r="CA734" s="1356"/>
      <c r="CB734" s="1356"/>
      <c r="CC734" s="1356"/>
      <c r="CD734" s="1356"/>
      <c r="CE734" s="1356"/>
      <c r="CF734" s="1356"/>
      <c r="CG734" s="1356"/>
      <c r="CH734" s="1356"/>
      <c r="CI734" s="1356"/>
      <c r="CJ734" s="1356"/>
      <c r="CK734" s="1356"/>
      <c r="CL734" s="1356"/>
      <c r="CM734" s="1356"/>
      <c r="CN734" s="1356"/>
      <c r="CO734" s="1356"/>
      <c r="CP734" s="1356"/>
      <c r="CQ734" s="1356"/>
      <c r="CR734" s="1356"/>
      <c r="CS734" s="1356"/>
      <c r="CT734" s="1356"/>
      <c r="CU734" s="1356"/>
      <c r="CV734" s="1356"/>
      <c r="CW734" s="1356"/>
      <c r="CX734" s="1356"/>
      <c r="CY734" s="1356"/>
      <c r="CZ734" s="1356"/>
      <c r="DA734" s="1356"/>
      <c r="DB734" s="1356"/>
      <c r="DC734" s="1356"/>
      <c r="DD734" s="1356"/>
      <c r="DE734" s="1356"/>
      <c r="DF734" s="1356"/>
      <c r="DG734" s="1356"/>
      <c r="DH734" s="1356"/>
      <c r="DI734" s="1356"/>
      <c r="DJ734" s="1356"/>
      <c r="DK734" s="1356"/>
      <c r="DL734" s="1356"/>
      <c r="DM734" s="1356"/>
      <c r="DN734" s="1356"/>
      <c r="DO734" s="1356"/>
      <c r="DP734" s="1356"/>
      <c r="DQ734" s="1356"/>
      <c r="DR734" s="1356"/>
      <c r="DS734" s="1356"/>
      <c r="DT734" s="1356"/>
      <c r="DU734" s="1356"/>
      <c r="DV734" s="1356"/>
      <c r="DW734" s="1356"/>
      <c r="DX734" s="1356"/>
      <c r="DY734" s="1356"/>
      <c r="DZ734" s="1356"/>
      <c r="EA734" s="1356"/>
      <c r="EB734" s="1356"/>
      <c r="EC734" s="1356"/>
      <c r="ED734" s="1356"/>
      <c r="EE734" s="1356"/>
      <c r="EF734" s="1356"/>
      <c r="EG734" s="1356"/>
      <c r="EH734" s="1356"/>
      <c r="EI734" s="1356"/>
      <c r="EJ734" s="1356"/>
      <c r="EK734" s="1356"/>
      <c r="EL734" s="1356"/>
      <c r="EM734" s="1356"/>
      <c r="EN734" s="1356"/>
      <c r="EO734" s="1356"/>
      <c r="EP734" s="1356"/>
      <c r="EQ734" s="1356"/>
      <c r="ER734" s="1281"/>
    </row>
    <row r="735" spans="1:148" s="564" customFormat="1" ht="45" customHeight="1" x14ac:dyDescent="0.25">
      <c r="A735" s="1269" t="s">
        <v>1332</v>
      </c>
      <c r="B735" s="554"/>
      <c r="C735" s="554"/>
      <c r="D735" s="747"/>
      <c r="E735" s="747"/>
      <c r="F735" s="747"/>
      <c r="ER735" s="398"/>
    </row>
    <row r="736" spans="1:148" s="564" customFormat="1" ht="45" customHeight="1" x14ac:dyDescent="0.25">
      <c r="A736" s="1269" t="s">
        <v>1333</v>
      </c>
      <c r="B736" s="554"/>
      <c r="C736" s="554"/>
      <c r="D736" s="747"/>
      <c r="E736" s="747"/>
      <c r="F736" s="747"/>
      <c r="ER736" s="398"/>
    </row>
    <row r="737" spans="1:148" ht="45" customHeight="1" x14ac:dyDescent="0.25">
      <c r="A737" s="625"/>
      <c r="B737" s="1357" t="s">
        <v>1193</v>
      </c>
      <c r="C737" s="1337" t="s">
        <v>1374</v>
      </c>
      <c r="D737" s="601" t="s">
        <v>1323</v>
      </c>
      <c r="E737" s="1337" t="s">
        <v>1324</v>
      </c>
      <c r="F737" s="1337" t="s">
        <v>1375</v>
      </c>
      <c r="G737" s="1337" t="s">
        <v>1191</v>
      </c>
      <c r="H737" s="1337" t="str">
        <f t="shared" ref="H737:BS737" si="46">"T+" &amp; (COLUMN(H737)-COLUMN($G737))</f>
        <v>T+1</v>
      </c>
      <c r="I737" s="1337" t="str">
        <f t="shared" si="46"/>
        <v>T+2</v>
      </c>
      <c r="J737" s="1337" t="str">
        <f t="shared" si="46"/>
        <v>T+3</v>
      </c>
      <c r="K737" s="1337" t="str">
        <f t="shared" si="46"/>
        <v>T+4</v>
      </c>
      <c r="L737" s="1337" t="str">
        <f t="shared" si="46"/>
        <v>T+5</v>
      </c>
      <c r="M737" s="1337" t="str">
        <f t="shared" si="46"/>
        <v>T+6</v>
      </c>
      <c r="N737" s="1337" t="str">
        <f t="shared" si="46"/>
        <v>T+7</v>
      </c>
      <c r="O737" s="1337" t="str">
        <f t="shared" si="46"/>
        <v>T+8</v>
      </c>
      <c r="P737" s="1337" t="str">
        <f t="shared" si="46"/>
        <v>T+9</v>
      </c>
      <c r="Q737" s="1337" t="str">
        <f t="shared" si="46"/>
        <v>T+10</v>
      </c>
      <c r="R737" s="1337" t="str">
        <f t="shared" si="46"/>
        <v>T+11</v>
      </c>
      <c r="S737" s="1337" t="str">
        <f t="shared" si="46"/>
        <v>T+12</v>
      </c>
      <c r="T737" s="1337" t="str">
        <f t="shared" si="46"/>
        <v>T+13</v>
      </c>
      <c r="U737" s="1337" t="str">
        <f t="shared" si="46"/>
        <v>T+14</v>
      </c>
      <c r="V737" s="1337" t="str">
        <f t="shared" si="46"/>
        <v>T+15</v>
      </c>
      <c r="W737" s="1337" t="str">
        <f t="shared" si="46"/>
        <v>T+16</v>
      </c>
      <c r="X737" s="1337" t="str">
        <f t="shared" si="46"/>
        <v>T+17</v>
      </c>
      <c r="Y737" s="1337" t="str">
        <f t="shared" si="46"/>
        <v>T+18</v>
      </c>
      <c r="Z737" s="1337" t="str">
        <f t="shared" si="46"/>
        <v>T+19</v>
      </c>
      <c r="AA737" s="1337" t="str">
        <f t="shared" si="46"/>
        <v>T+20</v>
      </c>
      <c r="AB737" s="1337" t="str">
        <f t="shared" si="46"/>
        <v>T+21</v>
      </c>
      <c r="AC737" s="1337" t="str">
        <f t="shared" si="46"/>
        <v>T+22</v>
      </c>
      <c r="AD737" s="1337" t="str">
        <f t="shared" si="46"/>
        <v>T+23</v>
      </c>
      <c r="AE737" s="1337" t="str">
        <f t="shared" si="46"/>
        <v>T+24</v>
      </c>
      <c r="AF737" s="1337" t="str">
        <f t="shared" si="46"/>
        <v>T+25</v>
      </c>
      <c r="AG737" s="1337" t="str">
        <f t="shared" si="46"/>
        <v>T+26</v>
      </c>
      <c r="AH737" s="1337" t="str">
        <f t="shared" si="46"/>
        <v>T+27</v>
      </c>
      <c r="AI737" s="1337" t="str">
        <f t="shared" si="46"/>
        <v>T+28</v>
      </c>
      <c r="AJ737" s="1337" t="str">
        <f t="shared" si="46"/>
        <v>T+29</v>
      </c>
      <c r="AK737" s="1337" t="str">
        <f t="shared" si="46"/>
        <v>T+30</v>
      </c>
      <c r="AL737" s="1337" t="str">
        <f t="shared" si="46"/>
        <v>T+31</v>
      </c>
      <c r="AM737" s="1337" t="str">
        <f t="shared" si="46"/>
        <v>T+32</v>
      </c>
      <c r="AN737" s="1337" t="str">
        <f t="shared" si="46"/>
        <v>T+33</v>
      </c>
      <c r="AO737" s="1337" t="str">
        <f t="shared" si="46"/>
        <v>T+34</v>
      </c>
      <c r="AP737" s="1337" t="str">
        <f t="shared" si="46"/>
        <v>T+35</v>
      </c>
      <c r="AQ737" s="1337" t="str">
        <f t="shared" si="46"/>
        <v>T+36</v>
      </c>
      <c r="AR737" s="1337" t="str">
        <f t="shared" si="46"/>
        <v>T+37</v>
      </c>
      <c r="AS737" s="1337" t="str">
        <f t="shared" si="46"/>
        <v>T+38</v>
      </c>
      <c r="AT737" s="1337" t="str">
        <f t="shared" si="46"/>
        <v>T+39</v>
      </c>
      <c r="AU737" s="1337" t="str">
        <f t="shared" si="46"/>
        <v>T+40</v>
      </c>
      <c r="AV737" s="1337" t="str">
        <f t="shared" si="46"/>
        <v>T+41</v>
      </c>
      <c r="AW737" s="1337" t="str">
        <f t="shared" si="46"/>
        <v>T+42</v>
      </c>
      <c r="AX737" s="1337" t="str">
        <f t="shared" si="46"/>
        <v>T+43</v>
      </c>
      <c r="AY737" s="1337" t="str">
        <f t="shared" si="46"/>
        <v>T+44</v>
      </c>
      <c r="AZ737" s="1337" t="str">
        <f t="shared" si="46"/>
        <v>T+45</v>
      </c>
      <c r="BA737" s="1337" t="str">
        <f t="shared" si="46"/>
        <v>T+46</v>
      </c>
      <c r="BB737" s="1337" t="str">
        <f t="shared" si="46"/>
        <v>T+47</v>
      </c>
      <c r="BC737" s="1337" t="str">
        <f t="shared" si="46"/>
        <v>T+48</v>
      </c>
      <c r="BD737" s="1337" t="str">
        <f t="shared" si="46"/>
        <v>T+49</v>
      </c>
      <c r="BE737" s="1337" t="str">
        <f t="shared" si="46"/>
        <v>T+50</v>
      </c>
      <c r="BF737" s="1337" t="str">
        <f t="shared" si="46"/>
        <v>T+51</v>
      </c>
      <c r="BG737" s="1337" t="str">
        <f t="shared" si="46"/>
        <v>T+52</v>
      </c>
      <c r="BH737" s="1337" t="str">
        <f t="shared" si="46"/>
        <v>T+53</v>
      </c>
      <c r="BI737" s="1337" t="str">
        <f t="shared" si="46"/>
        <v>T+54</v>
      </c>
      <c r="BJ737" s="1337" t="str">
        <f t="shared" si="46"/>
        <v>T+55</v>
      </c>
      <c r="BK737" s="1337" t="str">
        <f t="shared" si="46"/>
        <v>T+56</v>
      </c>
      <c r="BL737" s="1337" t="str">
        <f t="shared" si="46"/>
        <v>T+57</v>
      </c>
      <c r="BM737" s="1337" t="str">
        <f t="shared" si="46"/>
        <v>T+58</v>
      </c>
      <c r="BN737" s="1337" t="str">
        <f t="shared" si="46"/>
        <v>T+59</v>
      </c>
      <c r="BO737" s="1337" t="str">
        <f t="shared" si="46"/>
        <v>T+60</v>
      </c>
      <c r="BP737" s="1337" t="str">
        <f t="shared" si="46"/>
        <v>T+61</v>
      </c>
      <c r="BQ737" s="1337" t="str">
        <f t="shared" si="46"/>
        <v>T+62</v>
      </c>
      <c r="BR737" s="1337" t="str">
        <f t="shared" si="46"/>
        <v>T+63</v>
      </c>
      <c r="BS737" s="1337" t="str">
        <f t="shared" si="46"/>
        <v>T+64</v>
      </c>
      <c r="BT737" s="1337" t="str">
        <f t="shared" ref="BT737:EE737" si="47">"T+" &amp; (COLUMN(BT737)-COLUMN($G737))</f>
        <v>T+65</v>
      </c>
      <c r="BU737" s="1337" t="str">
        <f t="shared" si="47"/>
        <v>T+66</v>
      </c>
      <c r="BV737" s="1337" t="str">
        <f t="shared" si="47"/>
        <v>T+67</v>
      </c>
      <c r="BW737" s="1337" t="str">
        <f t="shared" si="47"/>
        <v>T+68</v>
      </c>
      <c r="BX737" s="1337" t="str">
        <f t="shared" si="47"/>
        <v>T+69</v>
      </c>
      <c r="BY737" s="1337" t="str">
        <f t="shared" si="47"/>
        <v>T+70</v>
      </c>
      <c r="BZ737" s="1337" t="str">
        <f t="shared" si="47"/>
        <v>T+71</v>
      </c>
      <c r="CA737" s="1337" t="str">
        <f t="shared" si="47"/>
        <v>T+72</v>
      </c>
      <c r="CB737" s="1337" t="str">
        <f t="shared" si="47"/>
        <v>T+73</v>
      </c>
      <c r="CC737" s="1337" t="str">
        <f t="shared" si="47"/>
        <v>T+74</v>
      </c>
      <c r="CD737" s="1337" t="str">
        <f t="shared" si="47"/>
        <v>T+75</v>
      </c>
      <c r="CE737" s="1337" t="str">
        <f t="shared" si="47"/>
        <v>T+76</v>
      </c>
      <c r="CF737" s="1337" t="str">
        <f t="shared" si="47"/>
        <v>T+77</v>
      </c>
      <c r="CG737" s="1337" t="str">
        <f t="shared" si="47"/>
        <v>T+78</v>
      </c>
      <c r="CH737" s="1337" t="str">
        <f t="shared" si="47"/>
        <v>T+79</v>
      </c>
      <c r="CI737" s="1337" t="str">
        <f t="shared" si="47"/>
        <v>T+80</v>
      </c>
      <c r="CJ737" s="1337" t="str">
        <f t="shared" si="47"/>
        <v>T+81</v>
      </c>
      <c r="CK737" s="1337" t="str">
        <f t="shared" si="47"/>
        <v>T+82</v>
      </c>
      <c r="CL737" s="1337" t="str">
        <f t="shared" si="47"/>
        <v>T+83</v>
      </c>
      <c r="CM737" s="1337" t="str">
        <f t="shared" si="47"/>
        <v>T+84</v>
      </c>
      <c r="CN737" s="1337" t="str">
        <f t="shared" si="47"/>
        <v>T+85</v>
      </c>
      <c r="CO737" s="1337" t="str">
        <f t="shared" si="47"/>
        <v>T+86</v>
      </c>
      <c r="CP737" s="1337" t="str">
        <f t="shared" si="47"/>
        <v>T+87</v>
      </c>
      <c r="CQ737" s="1337" t="str">
        <f t="shared" si="47"/>
        <v>T+88</v>
      </c>
      <c r="CR737" s="1337" t="str">
        <f t="shared" si="47"/>
        <v>T+89</v>
      </c>
      <c r="CS737" s="1337" t="str">
        <f t="shared" si="47"/>
        <v>T+90</v>
      </c>
      <c r="CT737" s="1337" t="str">
        <f t="shared" si="47"/>
        <v>T+91</v>
      </c>
      <c r="CU737" s="1337" t="str">
        <f t="shared" si="47"/>
        <v>T+92</v>
      </c>
      <c r="CV737" s="1337" t="str">
        <f t="shared" si="47"/>
        <v>T+93</v>
      </c>
      <c r="CW737" s="1337" t="str">
        <f t="shared" si="47"/>
        <v>T+94</v>
      </c>
      <c r="CX737" s="1337" t="str">
        <f t="shared" si="47"/>
        <v>T+95</v>
      </c>
      <c r="CY737" s="1337" t="str">
        <f t="shared" si="47"/>
        <v>T+96</v>
      </c>
      <c r="CZ737" s="1337" t="str">
        <f t="shared" si="47"/>
        <v>T+97</v>
      </c>
      <c r="DA737" s="1337" t="str">
        <f t="shared" si="47"/>
        <v>T+98</v>
      </c>
      <c r="DB737" s="1337" t="str">
        <f t="shared" si="47"/>
        <v>T+99</v>
      </c>
      <c r="DC737" s="1337" t="str">
        <f t="shared" si="47"/>
        <v>T+100</v>
      </c>
      <c r="DD737" s="1337" t="str">
        <f t="shared" si="47"/>
        <v>T+101</v>
      </c>
      <c r="DE737" s="1337" t="str">
        <f t="shared" si="47"/>
        <v>T+102</v>
      </c>
      <c r="DF737" s="1337" t="str">
        <f t="shared" si="47"/>
        <v>T+103</v>
      </c>
      <c r="DG737" s="1337" t="str">
        <f t="shared" si="47"/>
        <v>T+104</v>
      </c>
      <c r="DH737" s="1337" t="str">
        <f t="shared" si="47"/>
        <v>T+105</v>
      </c>
      <c r="DI737" s="1337" t="str">
        <f t="shared" si="47"/>
        <v>T+106</v>
      </c>
      <c r="DJ737" s="1337" t="str">
        <f t="shared" si="47"/>
        <v>T+107</v>
      </c>
      <c r="DK737" s="1337" t="str">
        <f t="shared" si="47"/>
        <v>T+108</v>
      </c>
      <c r="DL737" s="1337" t="str">
        <f t="shared" si="47"/>
        <v>T+109</v>
      </c>
      <c r="DM737" s="1337" t="str">
        <f t="shared" si="47"/>
        <v>T+110</v>
      </c>
      <c r="DN737" s="1337" t="str">
        <f t="shared" si="47"/>
        <v>T+111</v>
      </c>
      <c r="DO737" s="1337" t="str">
        <f t="shared" si="47"/>
        <v>T+112</v>
      </c>
      <c r="DP737" s="1337" t="str">
        <f t="shared" si="47"/>
        <v>T+113</v>
      </c>
      <c r="DQ737" s="1337" t="str">
        <f t="shared" si="47"/>
        <v>T+114</v>
      </c>
      <c r="DR737" s="1337" t="str">
        <f t="shared" si="47"/>
        <v>T+115</v>
      </c>
      <c r="DS737" s="1337" t="str">
        <f t="shared" si="47"/>
        <v>T+116</v>
      </c>
      <c r="DT737" s="1337" t="str">
        <f t="shared" si="47"/>
        <v>T+117</v>
      </c>
      <c r="DU737" s="1337" t="str">
        <f t="shared" si="47"/>
        <v>T+118</v>
      </c>
      <c r="DV737" s="1337" t="str">
        <f t="shared" si="47"/>
        <v>T+119</v>
      </c>
      <c r="DW737" s="1337" t="str">
        <f t="shared" si="47"/>
        <v>T+120</v>
      </c>
      <c r="DX737" s="1337" t="str">
        <f t="shared" si="47"/>
        <v>T+121</v>
      </c>
      <c r="DY737" s="1337" t="str">
        <f t="shared" si="47"/>
        <v>T+122</v>
      </c>
      <c r="DZ737" s="1337" t="str">
        <f t="shared" si="47"/>
        <v>T+123</v>
      </c>
      <c r="EA737" s="1337" t="str">
        <f t="shared" si="47"/>
        <v>T+124</v>
      </c>
      <c r="EB737" s="1337" t="str">
        <f t="shared" si="47"/>
        <v>T+125</v>
      </c>
      <c r="EC737" s="1337" t="str">
        <f t="shared" si="47"/>
        <v>T+126</v>
      </c>
      <c r="ED737" s="1337" t="str">
        <f t="shared" si="47"/>
        <v>T+127</v>
      </c>
      <c r="EE737" s="1337" t="str">
        <f t="shared" si="47"/>
        <v>T+128</v>
      </c>
      <c r="EF737" s="1337" t="str">
        <f t="shared" ref="EF737:EQ737" si="48">"T+" &amp; (COLUMN(EF737)-COLUMN($G737))</f>
        <v>T+129</v>
      </c>
      <c r="EG737" s="1337" t="str">
        <f t="shared" si="48"/>
        <v>T+130</v>
      </c>
      <c r="EH737" s="1337" t="str">
        <f t="shared" si="48"/>
        <v>T+131</v>
      </c>
      <c r="EI737" s="1337" t="str">
        <f t="shared" si="48"/>
        <v>T+132</v>
      </c>
      <c r="EJ737" s="1337" t="str">
        <f t="shared" si="48"/>
        <v>T+133</v>
      </c>
      <c r="EK737" s="1337" t="str">
        <f t="shared" si="48"/>
        <v>T+134</v>
      </c>
      <c r="EL737" s="1337" t="str">
        <f t="shared" si="48"/>
        <v>T+135</v>
      </c>
      <c r="EM737" s="1337" t="str">
        <f t="shared" si="48"/>
        <v>T+136</v>
      </c>
      <c r="EN737" s="1337" t="str">
        <f t="shared" si="48"/>
        <v>T+137</v>
      </c>
      <c r="EO737" s="1337" t="str">
        <f t="shared" si="48"/>
        <v>T+138</v>
      </c>
      <c r="EP737" s="1337" t="str">
        <f t="shared" si="48"/>
        <v>T+139</v>
      </c>
      <c r="EQ737" s="1337" t="str">
        <f t="shared" si="48"/>
        <v>T+140</v>
      </c>
      <c r="ER737" s="557"/>
    </row>
    <row r="738" spans="1:148" ht="15" customHeight="1" x14ac:dyDescent="0.25">
      <c r="A738" s="625"/>
      <c r="B738" s="1342" t="str">
        <f t="shared" ref="B738:B769" si="49">B12</f>
        <v>Desk 1</v>
      </c>
      <c r="C738" s="1347" t="str">
        <f>IF(ISBLANK(TB!C187), "", TB!C187)</f>
        <v/>
      </c>
      <c r="D738" s="1347" t="str">
        <f>IF(ISBLANK(TB!D187), "", TB!D187)</f>
        <v/>
      </c>
      <c r="E738" s="1347" t="str">
        <f>IF(ISBLANK(TB!E187), "", TB!E187)</f>
        <v/>
      </c>
      <c r="F738" s="1347" t="str">
        <f>IF(ISBLANK(TB!F187), "", TB!F187)</f>
        <v/>
      </c>
      <c r="G738" s="45"/>
      <c r="H738" s="45"/>
      <c r="I738" s="45"/>
      <c r="J738" s="45"/>
      <c r="K738" s="45"/>
      <c r="L738" s="45"/>
      <c r="M738" s="45"/>
      <c r="N738" s="45"/>
      <c r="O738" s="45"/>
      <c r="P738" s="45"/>
      <c r="Q738" s="45"/>
      <c r="R738" s="45"/>
      <c r="S738" s="45"/>
      <c r="T738" s="45"/>
      <c r="U738" s="45"/>
      <c r="V738" s="45"/>
      <c r="W738" s="45"/>
      <c r="X738" s="45"/>
      <c r="Y738" s="45"/>
      <c r="Z738" s="45"/>
      <c r="AA738" s="45"/>
      <c r="AB738" s="45"/>
      <c r="AC738" s="45"/>
      <c r="AD738" s="45"/>
      <c r="AE738" s="45"/>
      <c r="AF738" s="45"/>
      <c r="AG738" s="45"/>
      <c r="AH738" s="45"/>
      <c r="AI738" s="45"/>
      <c r="AJ738" s="45"/>
      <c r="AK738" s="45"/>
      <c r="AL738" s="45"/>
      <c r="AM738" s="45"/>
      <c r="AN738" s="45"/>
      <c r="AO738" s="45"/>
      <c r="AP738" s="45"/>
      <c r="AQ738" s="45"/>
      <c r="AR738" s="45"/>
      <c r="AS738" s="45"/>
      <c r="AT738" s="45"/>
      <c r="AU738" s="45"/>
      <c r="AV738" s="45"/>
      <c r="AW738" s="45"/>
      <c r="AX738" s="45"/>
      <c r="AY738" s="45"/>
      <c r="AZ738" s="45"/>
      <c r="BA738" s="45"/>
      <c r="BB738" s="45"/>
      <c r="BC738" s="45"/>
      <c r="BD738" s="45"/>
      <c r="BE738" s="45"/>
      <c r="BF738" s="45"/>
      <c r="BG738" s="45"/>
      <c r="BH738" s="45"/>
      <c r="BI738" s="45"/>
      <c r="BJ738" s="45"/>
      <c r="BK738" s="45"/>
      <c r="BL738" s="45"/>
      <c r="BM738" s="45"/>
      <c r="BN738" s="45"/>
      <c r="BO738" s="45"/>
      <c r="BP738" s="45"/>
      <c r="BQ738" s="45"/>
      <c r="BR738" s="45"/>
      <c r="BS738" s="45"/>
      <c r="BT738" s="45"/>
      <c r="BU738" s="45"/>
      <c r="BV738" s="45"/>
      <c r="BW738" s="45"/>
      <c r="BX738" s="45"/>
      <c r="BY738" s="45"/>
      <c r="BZ738" s="45"/>
      <c r="CA738" s="45"/>
      <c r="CB738" s="45"/>
      <c r="CC738" s="45"/>
      <c r="CD738" s="45"/>
      <c r="CE738" s="45"/>
      <c r="CF738" s="45"/>
      <c r="CG738" s="45"/>
      <c r="CH738" s="45"/>
      <c r="CI738" s="45"/>
      <c r="CJ738" s="45"/>
      <c r="CK738" s="45"/>
      <c r="CL738" s="45"/>
      <c r="CM738" s="45"/>
      <c r="CN738" s="45"/>
      <c r="CO738" s="45"/>
      <c r="CP738" s="45"/>
      <c r="CQ738" s="45"/>
      <c r="CR738" s="45"/>
      <c r="CS738" s="45"/>
      <c r="CT738" s="45"/>
      <c r="CU738" s="45"/>
      <c r="CV738" s="45"/>
      <c r="CW738" s="45"/>
      <c r="CX738" s="45"/>
      <c r="CY738" s="45"/>
      <c r="CZ738" s="45"/>
      <c r="DA738" s="45"/>
      <c r="DB738" s="45"/>
      <c r="DC738" s="45"/>
      <c r="DD738" s="45"/>
      <c r="DE738" s="45"/>
      <c r="DF738" s="45"/>
      <c r="DG738" s="45"/>
      <c r="DH738" s="45"/>
      <c r="DI738" s="45"/>
      <c r="DJ738" s="45"/>
      <c r="DK738" s="45"/>
      <c r="DL738" s="45"/>
      <c r="DM738" s="45"/>
      <c r="DN738" s="45"/>
      <c r="DO738" s="45"/>
      <c r="DP738" s="45"/>
      <c r="DQ738" s="45"/>
      <c r="DR738" s="45"/>
      <c r="DS738" s="45"/>
      <c r="DT738" s="45"/>
      <c r="DU738" s="45"/>
      <c r="DV738" s="1123"/>
      <c r="DW738" s="45"/>
      <c r="DX738" s="45"/>
      <c r="DY738" s="45"/>
      <c r="DZ738" s="45"/>
      <c r="EA738" s="45"/>
      <c r="EB738" s="45"/>
      <c r="EC738" s="45"/>
      <c r="ED738" s="45"/>
      <c r="EE738" s="45"/>
      <c r="EF738" s="45"/>
      <c r="EG738" s="45"/>
      <c r="EH738" s="45"/>
      <c r="EI738" s="45"/>
      <c r="EJ738" s="45"/>
      <c r="EK738" s="45"/>
      <c r="EL738" s="45"/>
      <c r="EM738" s="45"/>
      <c r="EN738" s="45"/>
      <c r="EO738" s="45"/>
      <c r="EP738" s="45"/>
      <c r="EQ738" s="1123"/>
      <c r="ER738" s="557"/>
    </row>
    <row r="739" spans="1:148" ht="15" customHeight="1" x14ac:dyDescent="0.25">
      <c r="A739" s="625"/>
      <c r="B739" s="1343" t="str">
        <f t="shared" si="49"/>
        <v>Desk 2</v>
      </c>
      <c r="C739" s="1348" t="str">
        <f>IF(ISBLANK(TB!C188), "", TB!C188)</f>
        <v/>
      </c>
      <c r="D739" s="1348" t="str">
        <f>IF(ISBLANK(TB!D188), "", TB!D188)</f>
        <v/>
      </c>
      <c r="E739" s="1348" t="str">
        <f>IF(ISBLANK(TB!E188), "", TB!E188)</f>
        <v/>
      </c>
      <c r="F739" s="1348" t="str">
        <f>IF(ISBLANK(TB!F188), "", TB!F188)</f>
        <v/>
      </c>
      <c r="G739" s="45"/>
      <c r="H739" s="45"/>
      <c r="I739" s="45"/>
      <c r="J739" s="45"/>
      <c r="K739" s="45"/>
      <c r="L739" s="45"/>
      <c r="M739" s="45"/>
      <c r="N739" s="45"/>
      <c r="O739" s="45"/>
      <c r="P739" s="45"/>
      <c r="Q739" s="45"/>
      <c r="R739" s="45"/>
      <c r="S739" s="45"/>
      <c r="T739" s="45"/>
      <c r="U739" s="45"/>
      <c r="V739" s="45"/>
      <c r="W739" s="45"/>
      <c r="X739" s="45"/>
      <c r="Y739" s="45"/>
      <c r="Z739" s="45"/>
      <c r="AA739" s="45"/>
      <c r="AB739" s="45"/>
      <c r="AC739" s="45"/>
      <c r="AD739" s="45"/>
      <c r="AE739" s="45"/>
      <c r="AF739" s="45"/>
      <c r="AG739" s="45"/>
      <c r="AH739" s="45"/>
      <c r="AI739" s="45"/>
      <c r="AJ739" s="45"/>
      <c r="AK739" s="45"/>
      <c r="AL739" s="45"/>
      <c r="AM739" s="45"/>
      <c r="AN739" s="45"/>
      <c r="AO739" s="45"/>
      <c r="AP739" s="45"/>
      <c r="AQ739" s="45"/>
      <c r="AR739" s="45"/>
      <c r="AS739" s="45"/>
      <c r="AT739" s="45"/>
      <c r="AU739" s="45"/>
      <c r="AV739" s="45"/>
      <c r="AW739" s="45"/>
      <c r="AX739" s="45"/>
      <c r="AY739" s="45"/>
      <c r="AZ739" s="45"/>
      <c r="BA739" s="45"/>
      <c r="BB739" s="45"/>
      <c r="BC739" s="45"/>
      <c r="BD739" s="45"/>
      <c r="BE739" s="45"/>
      <c r="BF739" s="45"/>
      <c r="BG739" s="45"/>
      <c r="BH739" s="45"/>
      <c r="BI739" s="45"/>
      <c r="BJ739" s="45"/>
      <c r="BK739" s="45"/>
      <c r="BL739" s="45"/>
      <c r="BM739" s="45"/>
      <c r="BN739" s="45"/>
      <c r="BO739" s="45"/>
      <c r="BP739" s="45"/>
      <c r="BQ739" s="45"/>
      <c r="BR739" s="45"/>
      <c r="BS739" s="45"/>
      <c r="BT739" s="45"/>
      <c r="BU739" s="45"/>
      <c r="BV739" s="45"/>
      <c r="BW739" s="45"/>
      <c r="BX739" s="45"/>
      <c r="BY739" s="45"/>
      <c r="BZ739" s="45"/>
      <c r="CA739" s="45"/>
      <c r="CB739" s="45"/>
      <c r="CC739" s="45"/>
      <c r="CD739" s="45"/>
      <c r="CE739" s="45"/>
      <c r="CF739" s="45"/>
      <c r="CG739" s="45"/>
      <c r="CH739" s="45"/>
      <c r="CI739" s="45"/>
      <c r="CJ739" s="45"/>
      <c r="CK739" s="45"/>
      <c r="CL739" s="45"/>
      <c r="CM739" s="45"/>
      <c r="CN739" s="45"/>
      <c r="CO739" s="45"/>
      <c r="CP739" s="45"/>
      <c r="CQ739" s="45"/>
      <c r="CR739" s="45"/>
      <c r="CS739" s="45"/>
      <c r="CT739" s="45"/>
      <c r="CU739" s="45"/>
      <c r="CV739" s="45"/>
      <c r="CW739" s="45"/>
      <c r="CX739" s="45"/>
      <c r="CY739" s="45"/>
      <c r="CZ739" s="45"/>
      <c r="DA739" s="45"/>
      <c r="DB739" s="45"/>
      <c r="DC739" s="45"/>
      <c r="DD739" s="45"/>
      <c r="DE739" s="45"/>
      <c r="DF739" s="45"/>
      <c r="DG739" s="45"/>
      <c r="DH739" s="45"/>
      <c r="DI739" s="45"/>
      <c r="DJ739" s="45"/>
      <c r="DK739" s="45"/>
      <c r="DL739" s="45"/>
      <c r="DM739" s="45"/>
      <c r="DN739" s="45"/>
      <c r="DO739" s="45"/>
      <c r="DP739" s="45"/>
      <c r="DQ739" s="45"/>
      <c r="DR739" s="45"/>
      <c r="DS739" s="45"/>
      <c r="DT739" s="45"/>
      <c r="DU739" s="45"/>
      <c r="DV739" s="1123"/>
      <c r="DW739" s="45"/>
      <c r="DX739" s="45"/>
      <c r="DY739" s="45"/>
      <c r="DZ739" s="45"/>
      <c r="EA739" s="45"/>
      <c r="EB739" s="45"/>
      <c r="EC739" s="45"/>
      <c r="ED739" s="45"/>
      <c r="EE739" s="45"/>
      <c r="EF739" s="45"/>
      <c r="EG739" s="45"/>
      <c r="EH739" s="45"/>
      <c r="EI739" s="45"/>
      <c r="EJ739" s="45"/>
      <c r="EK739" s="45"/>
      <c r="EL739" s="45"/>
      <c r="EM739" s="45"/>
      <c r="EN739" s="45"/>
      <c r="EO739" s="45"/>
      <c r="EP739" s="45"/>
      <c r="EQ739" s="1123"/>
      <c r="ER739" s="557"/>
    </row>
    <row r="740" spans="1:148" ht="15" customHeight="1" x14ac:dyDescent="0.25">
      <c r="A740" s="625"/>
      <c r="B740" s="1343" t="str">
        <f t="shared" si="49"/>
        <v>Desk 3</v>
      </c>
      <c r="C740" s="1348" t="str">
        <f>IF(ISBLANK(TB!C189), "", TB!C189)</f>
        <v/>
      </c>
      <c r="D740" s="1348" t="str">
        <f>IF(ISBLANK(TB!D189), "", TB!D189)</f>
        <v/>
      </c>
      <c r="E740" s="1348" t="str">
        <f>IF(ISBLANK(TB!E189), "", TB!E189)</f>
        <v/>
      </c>
      <c r="F740" s="1348" t="str">
        <f>IF(ISBLANK(TB!F189), "", TB!F189)</f>
        <v/>
      </c>
      <c r="G740" s="45"/>
      <c r="H740" s="45"/>
      <c r="I740" s="45"/>
      <c r="J740" s="45"/>
      <c r="K740" s="45"/>
      <c r="L740" s="45"/>
      <c r="M740" s="45"/>
      <c r="N740" s="45"/>
      <c r="O740" s="45"/>
      <c r="P740" s="45"/>
      <c r="Q740" s="45"/>
      <c r="R740" s="45"/>
      <c r="S740" s="45"/>
      <c r="T740" s="45"/>
      <c r="U740" s="45"/>
      <c r="V740" s="45"/>
      <c r="W740" s="45"/>
      <c r="X740" s="45"/>
      <c r="Y740" s="45"/>
      <c r="Z740" s="45"/>
      <c r="AA740" s="45"/>
      <c r="AB740" s="45"/>
      <c r="AC740" s="45"/>
      <c r="AD740" s="45"/>
      <c r="AE740" s="45"/>
      <c r="AF740" s="45"/>
      <c r="AG740" s="45"/>
      <c r="AH740" s="45"/>
      <c r="AI740" s="45"/>
      <c r="AJ740" s="45"/>
      <c r="AK740" s="45"/>
      <c r="AL740" s="45"/>
      <c r="AM740" s="45"/>
      <c r="AN740" s="45"/>
      <c r="AO740" s="45"/>
      <c r="AP740" s="45"/>
      <c r="AQ740" s="45"/>
      <c r="AR740" s="45"/>
      <c r="AS740" s="45"/>
      <c r="AT740" s="45"/>
      <c r="AU740" s="45"/>
      <c r="AV740" s="45"/>
      <c r="AW740" s="45"/>
      <c r="AX740" s="45"/>
      <c r="AY740" s="45"/>
      <c r="AZ740" s="45"/>
      <c r="BA740" s="45"/>
      <c r="BB740" s="45"/>
      <c r="BC740" s="45"/>
      <c r="BD740" s="45"/>
      <c r="BE740" s="45"/>
      <c r="BF740" s="45"/>
      <c r="BG740" s="45"/>
      <c r="BH740" s="45"/>
      <c r="BI740" s="45"/>
      <c r="BJ740" s="45"/>
      <c r="BK740" s="45"/>
      <c r="BL740" s="45"/>
      <c r="BM740" s="45"/>
      <c r="BN740" s="45"/>
      <c r="BO740" s="45"/>
      <c r="BP740" s="45"/>
      <c r="BQ740" s="45"/>
      <c r="BR740" s="45"/>
      <c r="BS740" s="45"/>
      <c r="BT740" s="45"/>
      <c r="BU740" s="45"/>
      <c r="BV740" s="45"/>
      <c r="BW740" s="45"/>
      <c r="BX740" s="45"/>
      <c r="BY740" s="45"/>
      <c r="BZ740" s="45"/>
      <c r="CA740" s="45"/>
      <c r="CB740" s="45"/>
      <c r="CC740" s="45"/>
      <c r="CD740" s="45"/>
      <c r="CE740" s="45"/>
      <c r="CF740" s="45"/>
      <c r="CG740" s="45"/>
      <c r="CH740" s="45"/>
      <c r="CI740" s="45"/>
      <c r="CJ740" s="45"/>
      <c r="CK740" s="45"/>
      <c r="CL740" s="45"/>
      <c r="CM740" s="45"/>
      <c r="CN740" s="45"/>
      <c r="CO740" s="45"/>
      <c r="CP740" s="45"/>
      <c r="CQ740" s="45"/>
      <c r="CR740" s="45"/>
      <c r="CS740" s="45"/>
      <c r="CT740" s="45"/>
      <c r="CU740" s="45"/>
      <c r="CV740" s="45"/>
      <c r="CW740" s="45"/>
      <c r="CX740" s="45"/>
      <c r="CY740" s="45"/>
      <c r="CZ740" s="45"/>
      <c r="DA740" s="45"/>
      <c r="DB740" s="45"/>
      <c r="DC740" s="45"/>
      <c r="DD740" s="45"/>
      <c r="DE740" s="45"/>
      <c r="DF740" s="45"/>
      <c r="DG740" s="45"/>
      <c r="DH740" s="45"/>
      <c r="DI740" s="45"/>
      <c r="DJ740" s="45"/>
      <c r="DK740" s="45"/>
      <c r="DL740" s="45"/>
      <c r="DM740" s="45"/>
      <c r="DN740" s="45"/>
      <c r="DO740" s="45"/>
      <c r="DP740" s="45"/>
      <c r="DQ740" s="45"/>
      <c r="DR740" s="45"/>
      <c r="DS740" s="45"/>
      <c r="DT740" s="45"/>
      <c r="DU740" s="45"/>
      <c r="DV740" s="1123"/>
      <c r="DW740" s="45"/>
      <c r="DX740" s="45"/>
      <c r="DY740" s="45"/>
      <c r="DZ740" s="45"/>
      <c r="EA740" s="45"/>
      <c r="EB740" s="45"/>
      <c r="EC740" s="45"/>
      <c r="ED740" s="45"/>
      <c r="EE740" s="45"/>
      <c r="EF740" s="45"/>
      <c r="EG740" s="45"/>
      <c r="EH740" s="45"/>
      <c r="EI740" s="45"/>
      <c r="EJ740" s="45"/>
      <c r="EK740" s="45"/>
      <c r="EL740" s="45"/>
      <c r="EM740" s="45"/>
      <c r="EN740" s="45"/>
      <c r="EO740" s="45"/>
      <c r="EP740" s="45"/>
      <c r="EQ740" s="1123"/>
      <c r="ER740" s="557"/>
    </row>
    <row r="741" spans="1:148" ht="15" customHeight="1" x14ac:dyDescent="0.25">
      <c r="A741" s="625"/>
      <c r="B741" s="1343" t="str">
        <f t="shared" si="49"/>
        <v>Desk 4</v>
      </c>
      <c r="C741" s="1348" t="str">
        <f>IF(ISBLANK(TB!C190), "", TB!C190)</f>
        <v/>
      </c>
      <c r="D741" s="1348" t="str">
        <f>IF(ISBLANK(TB!D190), "", TB!D190)</f>
        <v/>
      </c>
      <c r="E741" s="1348" t="str">
        <f>IF(ISBLANK(TB!E190), "", TB!E190)</f>
        <v/>
      </c>
      <c r="F741" s="1348" t="str">
        <f>IF(ISBLANK(TB!F190), "", TB!F190)</f>
        <v/>
      </c>
      <c r="G741" s="45"/>
      <c r="H741" s="45"/>
      <c r="I741" s="45"/>
      <c r="J741" s="45"/>
      <c r="K741" s="45"/>
      <c r="L741" s="45"/>
      <c r="M741" s="45"/>
      <c r="N741" s="45"/>
      <c r="O741" s="45"/>
      <c r="P741" s="45"/>
      <c r="Q741" s="45"/>
      <c r="R741" s="45"/>
      <c r="S741" s="45"/>
      <c r="T741" s="45"/>
      <c r="U741" s="45"/>
      <c r="V741" s="45"/>
      <c r="W741" s="45"/>
      <c r="X741" s="45"/>
      <c r="Y741" s="45"/>
      <c r="Z741" s="45"/>
      <c r="AA741" s="45"/>
      <c r="AB741" s="45"/>
      <c r="AC741" s="45"/>
      <c r="AD741" s="45"/>
      <c r="AE741" s="45"/>
      <c r="AF741" s="45"/>
      <c r="AG741" s="45"/>
      <c r="AH741" s="45"/>
      <c r="AI741" s="45"/>
      <c r="AJ741" s="45"/>
      <c r="AK741" s="45"/>
      <c r="AL741" s="45"/>
      <c r="AM741" s="45"/>
      <c r="AN741" s="45"/>
      <c r="AO741" s="45"/>
      <c r="AP741" s="45"/>
      <c r="AQ741" s="45"/>
      <c r="AR741" s="45"/>
      <c r="AS741" s="45"/>
      <c r="AT741" s="45"/>
      <c r="AU741" s="45"/>
      <c r="AV741" s="45"/>
      <c r="AW741" s="45"/>
      <c r="AX741" s="45"/>
      <c r="AY741" s="45"/>
      <c r="AZ741" s="45"/>
      <c r="BA741" s="45"/>
      <c r="BB741" s="45"/>
      <c r="BC741" s="45"/>
      <c r="BD741" s="45"/>
      <c r="BE741" s="45"/>
      <c r="BF741" s="45"/>
      <c r="BG741" s="45"/>
      <c r="BH741" s="45"/>
      <c r="BI741" s="45"/>
      <c r="BJ741" s="45"/>
      <c r="BK741" s="45"/>
      <c r="BL741" s="45"/>
      <c r="BM741" s="45"/>
      <c r="BN741" s="45"/>
      <c r="BO741" s="45"/>
      <c r="BP741" s="45"/>
      <c r="BQ741" s="45"/>
      <c r="BR741" s="45"/>
      <c r="BS741" s="45"/>
      <c r="BT741" s="45"/>
      <c r="BU741" s="45"/>
      <c r="BV741" s="45"/>
      <c r="BW741" s="45"/>
      <c r="BX741" s="45"/>
      <c r="BY741" s="45"/>
      <c r="BZ741" s="45"/>
      <c r="CA741" s="45"/>
      <c r="CB741" s="45"/>
      <c r="CC741" s="45"/>
      <c r="CD741" s="45"/>
      <c r="CE741" s="45"/>
      <c r="CF741" s="45"/>
      <c r="CG741" s="45"/>
      <c r="CH741" s="45"/>
      <c r="CI741" s="45"/>
      <c r="CJ741" s="45"/>
      <c r="CK741" s="45"/>
      <c r="CL741" s="45"/>
      <c r="CM741" s="45"/>
      <c r="CN741" s="45"/>
      <c r="CO741" s="45"/>
      <c r="CP741" s="45"/>
      <c r="CQ741" s="45"/>
      <c r="CR741" s="45"/>
      <c r="CS741" s="45"/>
      <c r="CT741" s="45"/>
      <c r="CU741" s="45"/>
      <c r="CV741" s="45"/>
      <c r="CW741" s="45"/>
      <c r="CX741" s="45"/>
      <c r="CY741" s="45"/>
      <c r="CZ741" s="45"/>
      <c r="DA741" s="45"/>
      <c r="DB741" s="45"/>
      <c r="DC741" s="45"/>
      <c r="DD741" s="45"/>
      <c r="DE741" s="45"/>
      <c r="DF741" s="45"/>
      <c r="DG741" s="45"/>
      <c r="DH741" s="45"/>
      <c r="DI741" s="45"/>
      <c r="DJ741" s="45"/>
      <c r="DK741" s="45"/>
      <c r="DL741" s="45"/>
      <c r="DM741" s="45"/>
      <c r="DN741" s="45"/>
      <c r="DO741" s="45"/>
      <c r="DP741" s="45"/>
      <c r="DQ741" s="45"/>
      <c r="DR741" s="45"/>
      <c r="DS741" s="45"/>
      <c r="DT741" s="45"/>
      <c r="DU741" s="45"/>
      <c r="DV741" s="1123"/>
      <c r="DW741" s="45"/>
      <c r="DX741" s="45"/>
      <c r="DY741" s="45"/>
      <c r="DZ741" s="45"/>
      <c r="EA741" s="45"/>
      <c r="EB741" s="45"/>
      <c r="EC741" s="45"/>
      <c r="ED741" s="45"/>
      <c r="EE741" s="45"/>
      <c r="EF741" s="45"/>
      <c r="EG741" s="45"/>
      <c r="EH741" s="45"/>
      <c r="EI741" s="45"/>
      <c r="EJ741" s="45"/>
      <c r="EK741" s="45"/>
      <c r="EL741" s="45"/>
      <c r="EM741" s="45"/>
      <c r="EN741" s="45"/>
      <c r="EO741" s="45"/>
      <c r="EP741" s="45"/>
      <c r="EQ741" s="1123"/>
      <c r="ER741" s="557"/>
    </row>
    <row r="742" spans="1:148" ht="15" customHeight="1" x14ac:dyDescent="0.25">
      <c r="A742" s="625"/>
      <c r="B742" s="1343" t="str">
        <f t="shared" si="49"/>
        <v>Desk 5</v>
      </c>
      <c r="C742" s="1348" t="str">
        <f>IF(ISBLANK(TB!C191), "", TB!C191)</f>
        <v/>
      </c>
      <c r="D742" s="1348" t="str">
        <f>IF(ISBLANK(TB!D191), "", TB!D191)</f>
        <v/>
      </c>
      <c r="E742" s="1348" t="str">
        <f>IF(ISBLANK(TB!E191), "", TB!E191)</f>
        <v/>
      </c>
      <c r="F742" s="1348" t="str">
        <f>IF(ISBLANK(TB!F191), "", TB!F191)</f>
        <v/>
      </c>
      <c r="G742" s="45"/>
      <c r="H742" s="45"/>
      <c r="I742" s="45"/>
      <c r="J742" s="45"/>
      <c r="K742" s="45"/>
      <c r="L742" s="45"/>
      <c r="M742" s="45"/>
      <c r="N742" s="45"/>
      <c r="O742" s="45"/>
      <c r="P742" s="45"/>
      <c r="Q742" s="45"/>
      <c r="R742" s="45"/>
      <c r="S742" s="45"/>
      <c r="T742" s="45"/>
      <c r="U742" s="45"/>
      <c r="V742" s="45"/>
      <c r="W742" s="45"/>
      <c r="X742" s="45"/>
      <c r="Y742" s="45"/>
      <c r="Z742" s="45"/>
      <c r="AA742" s="45"/>
      <c r="AB742" s="45"/>
      <c r="AC742" s="45"/>
      <c r="AD742" s="45"/>
      <c r="AE742" s="45"/>
      <c r="AF742" s="45"/>
      <c r="AG742" s="45"/>
      <c r="AH742" s="45"/>
      <c r="AI742" s="45"/>
      <c r="AJ742" s="45"/>
      <c r="AK742" s="45"/>
      <c r="AL742" s="45"/>
      <c r="AM742" s="45"/>
      <c r="AN742" s="45"/>
      <c r="AO742" s="45"/>
      <c r="AP742" s="45"/>
      <c r="AQ742" s="45"/>
      <c r="AR742" s="45"/>
      <c r="AS742" s="45"/>
      <c r="AT742" s="45"/>
      <c r="AU742" s="45"/>
      <c r="AV742" s="45"/>
      <c r="AW742" s="45"/>
      <c r="AX742" s="45"/>
      <c r="AY742" s="45"/>
      <c r="AZ742" s="45"/>
      <c r="BA742" s="45"/>
      <c r="BB742" s="45"/>
      <c r="BC742" s="45"/>
      <c r="BD742" s="45"/>
      <c r="BE742" s="45"/>
      <c r="BF742" s="45"/>
      <c r="BG742" s="45"/>
      <c r="BH742" s="45"/>
      <c r="BI742" s="45"/>
      <c r="BJ742" s="45"/>
      <c r="BK742" s="45"/>
      <c r="BL742" s="45"/>
      <c r="BM742" s="45"/>
      <c r="BN742" s="45"/>
      <c r="BO742" s="45"/>
      <c r="BP742" s="45"/>
      <c r="BQ742" s="45"/>
      <c r="BR742" s="45"/>
      <c r="BS742" s="45"/>
      <c r="BT742" s="45"/>
      <c r="BU742" s="45"/>
      <c r="BV742" s="45"/>
      <c r="BW742" s="45"/>
      <c r="BX742" s="45"/>
      <c r="BY742" s="45"/>
      <c r="BZ742" s="45"/>
      <c r="CA742" s="45"/>
      <c r="CB742" s="45"/>
      <c r="CC742" s="45"/>
      <c r="CD742" s="45"/>
      <c r="CE742" s="45"/>
      <c r="CF742" s="45"/>
      <c r="CG742" s="45"/>
      <c r="CH742" s="45"/>
      <c r="CI742" s="45"/>
      <c r="CJ742" s="45"/>
      <c r="CK742" s="45"/>
      <c r="CL742" s="45"/>
      <c r="CM742" s="45"/>
      <c r="CN742" s="45"/>
      <c r="CO742" s="45"/>
      <c r="CP742" s="45"/>
      <c r="CQ742" s="45"/>
      <c r="CR742" s="45"/>
      <c r="CS742" s="45"/>
      <c r="CT742" s="45"/>
      <c r="CU742" s="45"/>
      <c r="CV742" s="45"/>
      <c r="CW742" s="45"/>
      <c r="CX742" s="45"/>
      <c r="CY742" s="45"/>
      <c r="CZ742" s="45"/>
      <c r="DA742" s="45"/>
      <c r="DB742" s="45"/>
      <c r="DC742" s="45"/>
      <c r="DD742" s="45"/>
      <c r="DE742" s="45"/>
      <c r="DF742" s="45"/>
      <c r="DG742" s="45"/>
      <c r="DH742" s="45"/>
      <c r="DI742" s="45"/>
      <c r="DJ742" s="45"/>
      <c r="DK742" s="45"/>
      <c r="DL742" s="45"/>
      <c r="DM742" s="45"/>
      <c r="DN742" s="45"/>
      <c r="DO742" s="45"/>
      <c r="DP742" s="45"/>
      <c r="DQ742" s="45"/>
      <c r="DR742" s="45"/>
      <c r="DS742" s="45"/>
      <c r="DT742" s="45"/>
      <c r="DU742" s="45"/>
      <c r="DV742" s="1123"/>
      <c r="DW742" s="45"/>
      <c r="DX742" s="45"/>
      <c r="DY742" s="45"/>
      <c r="DZ742" s="45"/>
      <c r="EA742" s="45"/>
      <c r="EB742" s="45"/>
      <c r="EC742" s="45"/>
      <c r="ED742" s="45"/>
      <c r="EE742" s="45"/>
      <c r="EF742" s="45"/>
      <c r="EG742" s="45"/>
      <c r="EH742" s="45"/>
      <c r="EI742" s="45"/>
      <c r="EJ742" s="45"/>
      <c r="EK742" s="45"/>
      <c r="EL742" s="45"/>
      <c r="EM742" s="45"/>
      <c r="EN742" s="45"/>
      <c r="EO742" s="45"/>
      <c r="EP742" s="45"/>
      <c r="EQ742" s="1123"/>
      <c r="ER742" s="557"/>
    </row>
    <row r="743" spans="1:148" ht="15" customHeight="1" x14ac:dyDescent="0.25">
      <c r="A743" s="625"/>
      <c r="B743" s="1343" t="str">
        <f t="shared" si="49"/>
        <v>Desk 6</v>
      </c>
      <c r="C743" s="1348" t="str">
        <f>IF(ISBLANK(TB!C192), "", TB!C192)</f>
        <v/>
      </c>
      <c r="D743" s="1348" t="str">
        <f>IF(ISBLANK(TB!D192), "", TB!D192)</f>
        <v/>
      </c>
      <c r="E743" s="1348" t="str">
        <f>IF(ISBLANK(TB!E192), "", TB!E192)</f>
        <v/>
      </c>
      <c r="F743" s="1348" t="str">
        <f>IF(ISBLANK(TB!F192), "", TB!F192)</f>
        <v/>
      </c>
      <c r="G743" s="45"/>
      <c r="H743" s="45"/>
      <c r="I743" s="45"/>
      <c r="J743" s="45"/>
      <c r="K743" s="45"/>
      <c r="L743" s="45"/>
      <c r="M743" s="45"/>
      <c r="N743" s="45"/>
      <c r="O743" s="45"/>
      <c r="P743" s="45"/>
      <c r="Q743" s="45"/>
      <c r="R743" s="45"/>
      <c r="S743" s="45"/>
      <c r="T743" s="45"/>
      <c r="U743" s="45"/>
      <c r="V743" s="45"/>
      <c r="W743" s="45"/>
      <c r="X743" s="45"/>
      <c r="Y743" s="45"/>
      <c r="Z743" s="45"/>
      <c r="AA743" s="45"/>
      <c r="AB743" s="45"/>
      <c r="AC743" s="45"/>
      <c r="AD743" s="45"/>
      <c r="AE743" s="45"/>
      <c r="AF743" s="45"/>
      <c r="AG743" s="45"/>
      <c r="AH743" s="45"/>
      <c r="AI743" s="45"/>
      <c r="AJ743" s="45"/>
      <c r="AK743" s="45"/>
      <c r="AL743" s="45"/>
      <c r="AM743" s="45"/>
      <c r="AN743" s="45"/>
      <c r="AO743" s="45"/>
      <c r="AP743" s="45"/>
      <c r="AQ743" s="45"/>
      <c r="AR743" s="45"/>
      <c r="AS743" s="45"/>
      <c r="AT743" s="45"/>
      <c r="AU743" s="45"/>
      <c r="AV743" s="45"/>
      <c r="AW743" s="45"/>
      <c r="AX743" s="45"/>
      <c r="AY743" s="45"/>
      <c r="AZ743" s="45"/>
      <c r="BA743" s="45"/>
      <c r="BB743" s="45"/>
      <c r="BC743" s="45"/>
      <c r="BD743" s="45"/>
      <c r="BE743" s="45"/>
      <c r="BF743" s="45"/>
      <c r="BG743" s="45"/>
      <c r="BH743" s="45"/>
      <c r="BI743" s="45"/>
      <c r="BJ743" s="45"/>
      <c r="BK743" s="45"/>
      <c r="BL743" s="45"/>
      <c r="BM743" s="45"/>
      <c r="BN743" s="45"/>
      <c r="BO743" s="45"/>
      <c r="BP743" s="45"/>
      <c r="BQ743" s="45"/>
      <c r="BR743" s="45"/>
      <c r="BS743" s="45"/>
      <c r="BT743" s="45"/>
      <c r="BU743" s="45"/>
      <c r="BV743" s="45"/>
      <c r="BW743" s="45"/>
      <c r="BX743" s="45"/>
      <c r="BY743" s="45"/>
      <c r="BZ743" s="45"/>
      <c r="CA743" s="45"/>
      <c r="CB743" s="45"/>
      <c r="CC743" s="45"/>
      <c r="CD743" s="45"/>
      <c r="CE743" s="45"/>
      <c r="CF743" s="45"/>
      <c r="CG743" s="45"/>
      <c r="CH743" s="45"/>
      <c r="CI743" s="45"/>
      <c r="CJ743" s="45"/>
      <c r="CK743" s="45"/>
      <c r="CL743" s="45"/>
      <c r="CM743" s="45"/>
      <c r="CN743" s="45"/>
      <c r="CO743" s="45"/>
      <c r="CP743" s="45"/>
      <c r="CQ743" s="45"/>
      <c r="CR743" s="45"/>
      <c r="CS743" s="45"/>
      <c r="CT743" s="45"/>
      <c r="CU743" s="45"/>
      <c r="CV743" s="45"/>
      <c r="CW743" s="45"/>
      <c r="CX743" s="45"/>
      <c r="CY743" s="45"/>
      <c r="CZ743" s="45"/>
      <c r="DA743" s="45"/>
      <c r="DB743" s="45"/>
      <c r="DC743" s="45"/>
      <c r="DD743" s="45"/>
      <c r="DE743" s="45"/>
      <c r="DF743" s="45"/>
      <c r="DG743" s="45"/>
      <c r="DH743" s="45"/>
      <c r="DI743" s="45"/>
      <c r="DJ743" s="45"/>
      <c r="DK743" s="45"/>
      <c r="DL743" s="45"/>
      <c r="DM743" s="45"/>
      <c r="DN743" s="45"/>
      <c r="DO743" s="45"/>
      <c r="DP743" s="45"/>
      <c r="DQ743" s="45"/>
      <c r="DR743" s="45"/>
      <c r="DS743" s="45"/>
      <c r="DT743" s="45"/>
      <c r="DU743" s="45"/>
      <c r="DV743" s="1123"/>
      <c r="DW743" s="45"/>
      <c r="DX743" s="45"/>
      <c r="DY743" s="45"/>
      <c r="DZ743" s="45"/>
      <c r="EA743" s="45"/>
      <c r="EB743" s="45"/>
      <c r="EC743" s="45"/>
      <c r="ED743" s="45"/>
      <c r="EE743" s="45"/>
      <c r="EF743" s="45"/>
      <c r="EG743" s="45"/>
      <c r="EH743" s="45"/>
      <c r="EI743" s="45"/>
      <c r="EJ743" s="45"/>
      <c r="EK743" s="45"/>
      <c r="EL743" s="45"/>
      <c r="EM743" s="45"/>
      <c r="EN743" s="45"/>
      <c r="EO743" s="45"/>
      <c r="EP743" s="45"/>
      <c r="EQ743" s="1123"/>
      <c r="ER743" s="557"/>
    </row>
    <row r="744" spans="1:148" ht="15" customHeight="1" x14ac:dyDescent="0.25">
      <c r="A744" s="625"/>
      <c r="B744" s="1343" t="str">
        <f t="shared" si="49"/>
        <v>Desk 7</v>
      </c>
      <c r="C744" s="1348" t="str">
        <f>IF(ISBLANK(TB!C193), "", TB!C193)</f>
        <v/>
      </c>
      <c r="D744" s="1348" t="str">
        <f>IF(ISBLANK(TB!D193), "", TB!D193)</f>
        <v/>
      </c>
      <c r="E744" s="1348" t="str">
        <f>IF(ISBLANK(TB!E193), "", TB!E193)</f>
        <v/>
      </c>
      <c r="F744" s="1348" t="str">
        <f>IF(ISBLANK(TB!F193), "", TB!F193)</f>
        <v/>
      </c>
      <c r="G744" s="45"/>
      <c r="H744" s="45"/>
      <c r="I744" s="45"/>
      <c r="J744" s="45"/>
      <c r="K744" s="45"/>
      <c r="L744" s="45"/>
      <c r="M744" s="45"/>
      <c r="N744" s="45"/>
      <c r="O744" s="45"/>
      <c r="P744" s="45"/>
      <c r="Q744" s="45"/>
      <c r="R744" s="45"/>
      <c r="S744" s="45"/>
      <c r="T744" s="45"/>
      <c r="U744" s="45"/>
      <c r="V744" s="45"/>
      <c r="W744" s="45"/>
      <c r="X744" s="45"/>
      <c r="Y744" s="45"/>
      <c r="Z744" s="45"/>
      <c r="AA744" s="45"/>
      <c r="AB744" s="45"/>
      <c r="AC744" s="45"/>
      <c r="AD744" s="45"/>
      <c r="AE744" s="45"/>
      <c r="AF744" s="45"/>
      <c r="AG744" s="45"/>
      <c r="AH744" s="45"/>
      <c r="AI744" s="45"/>
      <c r="AJ744" s="45"/>
      <c r="AK744" s="45"/>
      <c r="AL744" s="45"/>
      <c r="AM744" s="45"/>
      <c r="AN744" s="45"/>
      <c r="AO744" s="45"/>
      <c r="AP744" s="45"/>
      <c r="AQ744" s="45"/>
      <c r="AR744" s="45"/>
      <c r="AS744" s="45"/>
      <c r="AT744" s="45"/>
      <c r="AU744" s="45"/>
      <c r="AV744" s="45"/>
      <c r="AW744" s="45"/>
      <c r="AX744" s="45"/>
      <c r="AY744" s="45"/>
      <c r="AZ744" s="45"/>
      <c r="BA744" s="45"/>
      <c r="BB744" s="45"/>
      <c r="BC744" s="45"/>
      <c r="BD744" s="45"/>
      <c r="BE744" s="45"/>
      <c r="BF744" s="45"/>
      <c r="BG744" s="45"/>
      <c r="BH744" s="45"/>
      <c r="BI744" s="45"/>
      <c r="BJ744" s="45"/>
      <c r="BK744" s="45"/>
      <c r="BL744" s="45"/>
      <c r="BM744" s="45"/>
      <c r="BN744" s="45"/>
      <c r="BO744" s="45"/>
      <c r="BP744" s="45"/>
      <c r="BQ744" s="45"/>
      <c r="BR744" s="45"/>
      <c r="BS744" s="45"/>
      <c r="BT744" s="45"/>
      <c r="BU744" s="45"/>
      <c r="BV744" s="45"/>
      <c r="BW744" s="45"/>
      <c r="BX744" s="45"/>
      <c r="BY744" s="45"/>
      <c r="BZ744" s="45"/>
      <c r="CA744" s="45"/>
      <c r="CB744" s="45"/>
      <c r="CC744" s="45"/>
      <c r="CD744" s="45"/>
      <c r="CE744" s="45"/>
      <c r="CF744" s="45"/>
      <c r="CG744" s="45"/>
      <c r="CH744" s="45"/>
      <c r="CI744" s="45"/>
      <c r="CJ744" s="45"/>
      <c r="CK744" s="45"/>
      <c r="CL744" s="45"/>
      <c r="CM744" s="45"/>
      <c r="CN744" s="45"/>
      <c r="CO744" s="45"/>
      <c r="CP744" s="45"/>
      <c r="CQ744" s="45"/>
      <c r="CR744" s="45"/>
      <c r="CS744" s="45"/>
      <c r="CT744" s="45"/>
      <c r="CU744" s="45"/>
      <c r="CV744" s="45"/>
      <c r="CW744" s="45"/>
      <c r="CX744" s="45"/>
      <c r="CY744" s="45"/>
      <c r="CZ744" s="45"/>
      <c r="DA744" s="45"/>
      <c r="DB744" s="45"/>
      <c r="DC744" s="45"/>
      <c r="DD744" s="45"/>
      <c r="DE744" s="45"/>
      <c r="DF744" s="45"/>
      <c r="DG744" s="45"/>
      <c r="DH744" s="45"/>
      <c r="DI744" s="45"/>
      <c r="DJ744" s="45"/>
      <c r="DK744" s="45"/>
      <c r="DL744" s="45"/>
      <c r="DM744" s="45"/>
      <c r="DN744" s="45"/>
      <c r="DO744" s="45"/>
      <c r="DP744" s="45"/>
      <c r="DQ744" s="45"/>
      <c r="DR744" s="45"/>
      <c r="DS744" s="45"/>
      <c r="DT744" s="45"/>
      <c r="DU744" s="45"/>
      <c r="DV744" s="1123"/>
      <c r="DW744" s="45"/>
      <c r="DX744" s="45"/>
      <c r="DY744" s="45"/>
      <c r="DZ744" s="45"/>
      <c r="EA744" s="45"/>
      <c r="EB744" s="45"/>
      <c r="EC744" s="45"/>
      <c r="ED744" s="45"/>
      <c r="EE744" s="45"/>
      <c r="EF744" s="45"/>
      <c r="EG744" s="45"/>
      <c r="EH744" s="45"/>
      <c r="EI744" s="45"/>
      <c r="EJ744" s="45"/>
      <c r="EK744" s="45"/>
      <c r="EL744" s="45"/>
      <c r="EM744" s="45"/>
      <c r="EN744" s="45"/>
      <c r="EO744" s="45"/>
      <c r="EP744" s="45"/>
      <c r="EQ744" s="1123"/>
      <c r="ER744" s="557"/>
    </row>
    <row r="745" spans="1:148" ht="15" customHeight="1" x14ac:dyDescent="0.25">
      <c r="A745" s="625"/>
      <c r="B745" s="1343" t="str">
        <f t="shared" si="49"/>
        <v>Desk 8</v>
      </c>
      <c r="C745" s="1348" t="str">
        <f>IF(ISBLANK(TB!C194), "", TB!C194)</f>
        <v/>
      </c>
      <c r="D745" s="1348" t="str">
        <f>IF(ISBLANK(TB!D194), "", TB!D194)</f>
        <v/>
      </c>
      <c r="E745" s="1348" t="str">
        <f>IF(ISBLANK(TB!E194), "", TB!E194)</f>
        <v/>
      </c>
      <c r="F745" s="1348" t="str">
        <f>IF(ISBLANK(TB!F194), "", TB!F194)</f>
        <v/>
      </c>
      <c r="G745" s="45"/>
      <c r="H745" s="45"/>
      <c r="I745" s="45"/>
      <c r="J745" s="45"/>
      <c r="K745" s="45"/>
      <c r="L745" s="45"/>
      <c r="M745" s="45"/>
      <c r="N745" s="45"/>
      <c r="O745" s="45"/>
      <c r="P745" s="45"/>
      <c r="Q745" s="45"/>
      <c r="R745" s="45"/>
      <c r="S745" s="45"/>
      <c r="T745" s="45"/>
      <c r="U745" s="45"/>
      <c r="V745" s="45"/>
      <c r="W745" s="45"/>
      <c r="X745" s="45"/>
      <c r="Y745" s="45"/>
      <c r="Z745" s="45"/>
      <c r="AA745" s="45"/>
      <c r="AB745" s="45"/>
      <c r="AC745" s="45"/>
      <c r="AD745" s="45"/>
      <c r="AE745" s="45"/>
      <c r="AF745" s="45"/>
      <c r="AG745" s="45"/>
      <c r="AH745" s="45"/>
      <c r="AI745" s="45"/>
      <c r="AJ745" s="45"/>
      <c r="AK745" s="45"/>
      <c r="AL745" s="45"/>
      <c r="AM745" s="45"/>
      <c r="AN745" s="45"/>
      <c r="AO745" s="45"/>
      <c r="AP745" s="45"/>
      <c r="AQ745" s="45"/>
      <c r="AR745" s="45"/>
      <c r="AS745" s="45"/>
      <c r="AT745" s="45"/>
      <c r="AU745" s="45"/>
      <c r="AV745" s="45"/>
      <c r="AW745" s="45"/>
      <c r="AX745" s="45"/>
      <c r="AY745" s="45"/>
      <c r="AZ745" s="45"/>
      <c r="BA745" s="45"/>
      <c r="BB745" s="45"/>
      <c r="BC745" s="45"/>
      <c r="BD745" s="45"/>
      <c r="BE745" s="45"/>
      <c r="BF745" s="45"/>
      <c r="BG745" s="45"/>
      <c r="BH745" s="45"/>
      <c r="BI745" s="45"/>
      <c r="BJ745" s="45"/>
      <c r="BK745" s="45"/>
      <c r="BL745" s="45"/>
      <c r="BM745" s="45"/>
      <c r="BN745" s="45"/>
      <c r="BO745" s="45"/>
      <c r="BP745" s="45"/>
      <c r="BQ745" s="45"/>
      <c r="BR745" s="45"/>
      <c r="BS745" s="45"/>
      <c r="BT745" s="45"/>
      <c r="BU745" s="45"/>
      <c r="BV745" s="45"/>
      <c r="BW745" s="45"/>
      <c r="BX745" s="45"/>
      <c r="BY745" s="45"/>
      <c r="BZ745" s="45"/>
      <c r="CA745" s="45"/>
      <c r="CB745" s="45"/>
      <c r="CC745" s="45"/>
      <c r="CD745" s="45"/>
      <c r="CE745" s="45"/>
      <c r="CF745" s="45"/>
      <c r="CG745" s="45"/>
      <c r="CH745" s="45"/>
      <c r="CI745" s="45"/>
      <c r="CJ745" s="45"/>
      <c r="CK745" s="45"/>
      <c r="CL745" s="45"/>
      <c r="CM745" s="45"/>
      <c r="CN745" s="45"/>
      <c r="CO745" s="45"/>
      <c r="CP745" s="45"/>
      <c r="CQ745" s="45"/>
      <c r="CR745" s="45"/>
      <c r="CS745" s="45"/>
      <c r="CT745" s="45"/>
      <c r="CU745" s="45"/>
      <c r="CV745" s="45"/>
      <c r="CW745" s="45"/>
      <c r="CX745" s="45"/>
      <c r="CY745" s="45"/>
      <c r="CZ745" s="45"/>
      <c r="DA745" s="45"/>
      <c r="DB745" s="45"/>
      <c r="DC745" s="45"/>
      <c r="DD745" s="45"/>
      <c r="DE745" s="45"/>
      <c r="DF745" s="45"/>
      <c r="DG745" s="45"/>
      <c r="DH745" s="45"/>
      <c r="DI745" s="45"/>
      <c r="DJ745" s="45"/>
      <c r="DK745" s="45"/>
      <c r="DL745" s="45"/>
      <c r="DM745" s="45"/>
      <c r="DN745" s="45"/>
      <c r="DO745" s="45"/>
      <c r="DP745" s="45"/>
      <c r="DQ745" s="45"/>
      <c r="DR745" s="45"/>
      <c r="DS745" s="45"/>
      <c r="DT745" s="45"/>
      <c r="DU745" s="45"/>
      <c r="DV745" s="1123"/>
      <c r="DW745" s="45"/>
      <c r="DX745" s="45"/>
      <c r="DY745" s="45"/>
      <c r="DZ745" s="45"/>
      <c r="EA745" s="45"/>
      <c r="EB745" s="45"/>
      <c r="EC745" s="45"/>
      <c r="ED745" s="45"/>
      <c r="EE745" s="45"/>
      <c r="EF745" s="45"/>
      <c r="EG745" s="45"/>
      <c r="EH745" s="45"/>
      <c r="EI745" s="45"/>
      <c r="EJ745" s="45"/>
      <c r="EK745" s="45"/>
      <c r="EL745" s="45"/>
      <c r="EM745" s="45"/>
      <c r="EN745" s="45"/>
      <c r="EO745" s="45"/>
      <c r="EP745" s="45"/>
      <c r="EQ745" s="1123"/>
      <c r="ER745" s="557"/>
    </row>
    <row r="746" spans="1:148" ht="15" customHeight="1" x14ac:dyDescent="0.25">
      <c r="A746" s="625"/>
      <c r="B746" s="1343" t="str">
        <f t="shared" si="49"/>
        <v>Desk 9</v>
      </c>
      <c r="C746" s="1348" t="str">
        <f>IF(ISBLANK(TB!C195), "", TB!C195)</f>
        <v/>
      </c>
      <c r="D746" s="1348" t="str">
        <f>IF(ISBLANK(TB!D195), "", TB!D195)</f>
        <v/>
      </c>
      <c r="E746" s="1348" t="str">
        <f>IF(ISBLANK(TB!E195), "", TB!E195)</f>
        <v/>
      </c>
      <c r="F746" s="1348" t="str">
        <f>IF(ISBLANK(TB!F195), "", TB!F195)</f>
        <v/>
      </c>
      <c r="G746" s="45"/>
      <c r="H746" s="45"/>
      <c r="I746" s="45"/>
      <c r="J746" s="45"/>
      <c r="K746" s="45"/>
      <c r="L746" s="45"/>
      <c r="M746" s="45"/>
      <c r="N746" s="45"/>
      <c r="O746" s="45"/>
      <c r="P746" s="45"/>
      <c r="Q746" s="45"/>
      <c r="R746" s="45"/>
      <c r="S746" s="45"/>
      <c r="T746" s="45"/>
      <c r="U746" s="45"/>
      <c r="V746" s="45"/>
      <c r="W746" s="45"/>
      <c r="X746" s="45"/>
      <c r="Y746" s="45"/>
      <c r="Z746" s="45"/>
      <c r="AA746" s="45"/>
      <c r="AB746" s="45"/>
      <c r="AC746" s="45"/>
      <c r="AD746" s="45"/>
      <c r="AE746" s="45"/>
      <c r="AF746" s="45"/>
      <c r="AG746" s="45"/>
      <c r="AH746" s="45"/>
      <c r="AI746" s="45"/>
      <c r="AJ746" s="45"/>
      <c r="AK746" s="45"/>
      <c r="AL746" s="45"/>
      <c r="AM746" s="45"/>
      <c r="AN746" s="45"/>
      <c r="AO746" s="45"/>
      <c r="AP746" s="45"/>
      <c r="AQ746" s="45"/>
      <c r="AR746" s="45"/>
      <c r="AS746" s="45"/>
      <c r="AT746" s="45"/>
      <c r="AU746" s="45"/>
      <c r="AV746" s="45"/>
      <c r="AW746" s="45"/>
      <c r="AX746" s="45"/>
      <c r="AY746" s="45"/>
      <c r="AZ746" s="45"/>
      <c r="BA746" s="45"/>
      <c r="BB746" s="45"/>
      <c r="BC746" s="45"/>
      <c r="BD746" s="45"/>
      <c r="BE746" s="45"/>
      <c r="BF746" s="45"/>
      <c r="BG746" s="45"/>
      <c r="BH746" s="45"/>
      <c r="BI746" s="45"/>
      <c r="BJ746" s="45"/>
      <c r="BK746" s="45"/>
      <c r="BL746" s="45"/>
      <c r="BM746" s="45"/>
      <c r="BN746" s="45"/>
      <c r="BO746" s="45"/>
      <c r="BP746" s="45"/>
      <c r="BQ746" s="45"/>
      <c r="BR746" s="45"/>
      <c r="BS746" s="45"/>
      <c r="BT746" s="45"/>
      <c r="BU746" s="45"/>
      <c r="BV746" s="45"/>
      <c r="BW746" s="45"/>
      <c r="BX746" s="45"/>
      <c r="BY746" s="45"/>
      <c r="BZ746" s="45"/>
      <c r="CA746" s="45"/>
      <c r="CB746" s="45"/>
      <c r="CC746" s="45"/>
      <c r="CD746" s="45"/>
      <c r="CE746" s="45"/>
      <c r="CF746" s="45"/>
      <c r="CG746" s="45"/>
      <c r="CH746" s="45"/>
      <c r="CI746" s="45"/>
      <c r="CJ746" s="45"/>
      <c r="CK746" s="45"/>
      <c r="CL746" s="45"/>
      <c r="CM746" s="45"/>
      <c r="CN746" s="45"/>
      <c r="CO746" s="45"/>
      <c r="CP746" s="45"/>
      <c r="CQ746" s="45"/>
      <c r="CR746" s="45"/>
      <c r="CS746" s="45"/>
      <c r="CT746" s="45"/>
      <c r="CU746" s="45"/>
      <c r="CV746" s="45"/>
      <c r="CW746" s="45"/>
      <c r="CX746" s="45"/>
      <c r="CY746" s="45"/>
      <c r="CZ746" s="45"/>
      <c r="DA746" s="45"/>
      <c r="DB746" s="45"/>
      <c r="DC746" s="45"/>
      <c r="DD746" s="45"/>
      <c r="DE746" s="45"/>
      <c r="DF746" s="45"/>
      <c r="DG746" s="45"/>
      <c r="DH746" s="45"/>
      <c r="DI746" s="45"/>
      <c r="DJ746" s="45"/>
      <c r="DK746" s="45"/>
      <c r="DL746" s="45"/>
      <c r="DM746" s="45"/>
      <c r="DN746" s="45"/>
      <c r="DO746" s="45"/>
      <c r="DP746" s="45"/>
      <c r="DQ746" s="45"/>
      <c r="DR746" s="45"/>
      <c r="DS746" s="45"/>
      <c r="DT746" s="45"/>
      <c r="DU746" s="45"/>
      <c r="DV746" s="1123"/>
      <c r="DW746" s="45"/>
      <c r="DX746" s="45"/>
      <c r="DY746" s="45"/>
      <c r="DZ746" s="45"/>
      <c r="EA746" s="45"/>
      <c r="EB746" s="45"/>
      <c r="EC746" s="45"/>
      <c r="ED746" s="45"/>
      <c r="EE746" s="45"/>
      <c r="EF746" s="45"/>
      <c r="EG746" s="45"/>
      <c r="EH746" s="45"/>
      <c r="EI746" s="45"/>
      <c r="EJ746" s="45"/>
      <c r="EK746" s="45"/>
      <c r="EL746" s="45"/>
      <c r="EM746" s="45"/>
      <c r="EN746" s="45"/>
      <c r="EO746" s="45"/>
      <c r="EP746" s="45"/>
      <c r="EQ746" s="1123"/>
      <c r="ER746" s="557"/>
    </row>
    <row r="747" spans="1:148" ht="15" customHeight="1" x14ac:dyDescent="0.25">
      <c r="A747" s="625"/>
      <c r="B747" s="1343" t="str">
        <f t="shared" si="49"/>
        <v>Desk 10</v>
      </c>
      <c r="C747" s="1348" t="str">
        <f>IF(ISBLANK(TB!C196), "", TB!C196)</f>
        <v/>
      </c>
      <c r="D747" s="1348" t="str">
        <f>IF(ISBLANK(TB!D196), "", TB!D196)</f>
        <v/>
      </c>
      <c r="E747" s="1348" t="str">
        <f>IF(ISBLANK(TB!E196), "", TB!E196)</f>
        <v/>
      </c>
      <c r="F747" s="1348" t="str">
        <f>IF(ISBLANK(TB!F196), "", TB!F196)</f>
        <v/>
      </c>
      <c r="G747" s="45"/>
      <c r="H747" s="45"/>
      <c r="I747" s="45"/>
      <c r="J747" s="45"/>
      <c r="K747" s="45"/>
      <c r="L747" s="45"/>
      <c r="M747" s="45"/>
      <c r="N747" s="45"/>
      <c r="O747" s="45"/>
      <c r="P747" s="45"/>
      <c r="Q747" s="45"/>
      <c r="R747" s="45"/>
      <c r="S747" s="45"/>
      <c r="T747" s="45"/>
      <c r="U747" s="45"/>
      <c r="V747" s="45"/>
      <c r="W747" s="45"/>
      <c r="X747" s="45"/>
      <c r="Y747" s="45"/>
      <c r="Z747" s="45"/>
      <c r="AA747" s="45"/>
      <c r="AB747" s="45"/>
      <c r="AC747" s="45"/>
      <c r="AD747" s="45"/>
      <c r="AE747" s="45"/>
      <c r="AF747" s="45"/>
      <c r="AG747" s="45"/>
      <c r="AH747" s="45"/>
      <c r="AI747" s="45"/>
      <c r="AJ747" s="45"/>
      <c r="AK747" s="45"/>
      <c r="AL747" s="45"/>
      <c r="AM747" s="45"/>
      <c r="AN747" s="45"/>
      <c r="AO747" s="45"/>
      <c r="AP747" s="45"/>
      <c r="AQ747" s="45"/>
      <c r="AR747" s="45"/>
      <c r="AS747" s="45"/>
      <c r="AT747" s="45"/>
      <c r="AU747" s="45"/>
      <c r="AV747" s="45"/>
      <c r="AW747" s="45"/>
      <c r="AX747" s="45"/>
      <c r="AY747" s="45"/>
      <c r="AZ747" s="45"/>
      <c r="BA747" s="45"/>
      <c r="BB747" s="45"/>
      <c r="BC747" s="45"/>
      <c r="BD747" s="45"/>
      <c r="BE747" s="45"/>
      <c r="BF747" s="45"/>
      <c r="BG747" s="45"/>
      <c r="BH747" s="45"/>
      <c r="BI747" s="45"/>
      <c r="BJ747" s="45"/>
      <c r="BK747" s="45"/>
      <c r="BL747" s="45"/>
      <c r="BM747" s="45"/>
      <c r="BN747" s="45"/>
      <c r="BO747" s="45"/>
      <c r="BP747" s="45"/>
      <c r="BQ747" s="45"/>
      <c r="BR747" s="45"/>
      <c r="BS747" s="45"/>
      <c r="BT747" s="45"/>
      <c r="BU747" s="45"/>
      <c r="BV747" s="45"/>
      <c r="BW747" s="45"/>
      <c r="BX747" s="45"/>
      <c r="BY747" s="45"/>
      <c r="BZ747" s="45"/>
      <c r="CA747" s="45"/>
      <c r="CB747" s="45"/>
      <c r="CC747" s="45"/>
      <c r="CD747" s="45"/>
      <c r="CE747" s="45"/>
      <c r="CF747" s="45"/>
      <c r="CG747" s="45"/>
      <c r="CH747" s="45"/>
      <c r="CI747" s="45"/>
      <c r="CJ747" s="45"/>
      <c r="CK747" s="45"/>
      <c r="CL747" s="45"/>
      <c r="CM747" s="45"/>
      <c r="CN747" s="45"/>
      <c r="CO747" s="45"/>
      <c r="CP747" s="45"/>
      <c r="CQ747" s="45"/>
      <c r="CR747" s="45"/>
      <c r="CS747" s="45"/>
      <c r="CT747" s="45"/>
      <c r="CU747" s="45"/>
      <c r="CV747" s="45"/>
      <c r="CW747" s="45"/>
      <c r="CX747" s="45"/>
      <c r="CY747" s="45"/>
      <c r="CZ747" s="45"/>
      <c r="DA747" s="45"/>
      <c r="DB747" s="45"/>
      <c r="DC747" s="45"/>
      <c r="DD747" s="45"/>
      <c r="DE747" s="45"/>
      <c r="DF747" s="45"/>
      <c r="DG747" s="45"/>
      <c r="DH747" s="45"/>
      <c r="DI747" s="45"/>
      <c r="DJ747" s="45"/>
      <c r="DK747" s="45"/>
      <c r="DL747" s="45"/>
      <c r="DM747" s="45"/>
      <c r="DN747" s="45"/>
      <c r="DO747" s="45"/>
      <c r="DP747" s="45"/>
      <c r="DQ747" s="45"/>
      <c r="DR747" s="45"/>
      <c r="DS747" s="45"/>
      <c r="DT747" s="45"/>
      <c r="DU747" s="45"/>
      <c r="DV747" s="1123"/>
      <c r="DW747" s="45"/>
      <c r="DX747" s="45"/>
      <c r="DY747" s="45"/>
      <c r="DZ747" s="45"/>
      <c r="EA747" s="45"/>
      <c r="EB747" s="45"/>
      <c r="EC747" s="45"/>
      <c r="ED747" s="45"/>
      <c r="EE747" s="45"/>
      <c r="EF747" s="45"/>
      <c r="EG747" s="45"/>
      <c r="EH747" s="45"/>
      <c r="EI747" s="45"/>
      <c r="EJ747" s="45"/>
      <c r="EK747" s="45"/>
      <c r="EL747" s="45"/>
      <c r="EM747" s="45"/>
      <c r="EN747" s="45"/>
      <c r="EO747" s="45"/>
      <c r="EP747" s="45"/>
      <c r="EQ747" s="1123"/>
      <c r="ER747" s="557"/>
    </row>
    <row r="748" spans="1:148" ht="15" customHeight="1" x14ac:dyDescent="0.25">
      <c r="A748" s="625"/>
      <c r="B748" s="1343" t="str">
        <f t="shared" si="49"/>
        <v>Desk 11</v>
      </c>
      <c r="C748" s="1348" t="str">
        <f>IF(ISBLANK(TB!C197), "", TB!C197)</f>
        <v/>
      </c>
      <c r="D748" s="1348" t="str">
        <f>IF(ISBLANK(TB!D197), "", TB!D197)</f>
        <v/>
      </c>
      <c r="E748" s="1348" t="str">
        <f>IF(ISBLANK(TB!E197), "", TB!E197)</f>
        <v/>
      </c>
      <c r="F748" s="1348" t="str">
        <f>IF(ISBLANK(TB!F197), "", TB!F197)</f>
        <v/>
      </c>
      <c r="G748" s="45"/>
      <c r="H748" s="45"/>
      <c r="I748" s="45"/>
      <c r="J748" s="45"/>
      <c r="K748" s="45"/>
      <c r="L748" s="45"/>
      <c r="M748" s="45"/>
      <c r="N748" s="45"/>
      <c r="O748" s="45"/>
      <c r="P748" s="45"/>
      <c r="Q748" s="45"/>
      <c r="R748" s="45"/>
      <c r="S748" s="45"/>
      <c r="T748" s="45"/>
      <c r="U748" s="45"/>
      <c r="V748" s="45"/>
      <c r="W748" s="45"/>
      <c r="X748" s="45"/>
      <c r="Y748" s="45"/>
      <c r="Z748" s="45"/>
      <c r="AA748" s="45"/>
      <c r="AB748" s="45"/>
      <c r="AC748" s="45"/>
      <c r="AD748" s="45"/>
      <c r="AE748" s="45"/>
      <c r="AF748" s="45"/>
      <c r="AG748" s="45"/>
      <c r="AH748" s="45"/>
      <c r="AI748" s="45"/>
      <c r="AJ748" s="45"/>
      <c r="AK748" s="45"/>
      <c r="AL748" s="45"/>
      <c r="AM748" s="45"/>
      <c r="AN748" s="45"/>
      <c r="AO748" s="45"/>
      <c r="AP748" s="45"/>
      <c r="AQ748" s="45"/>
      <c r="AR748" s="45"/>
      <c r="AS748" s="45"/>
      <c r="AT748" s="45"/>
      <c r="AU748" s="45"/>
      <c r="AV748" s="45"/>
      <c r="AW748" s="45"/>
      <c r="AX748" s="45"/>
      <c r="AY748" s="45"/>
      <c r="AZ748" s="45"/>
      <c r="BA748" s="45"/>
      <c r="BB748" s="45"/>
      <c r="BC748" s="45"/>
      <c r="BD748" s="45"/>
      <c r="BE748" s="45"/>
      <c r="BF748" s="45"/>
      <c r="BG748" s="45"/>
      <c r="BH748" s="45"/>
      <c r="BI748" s="45"/>
      <c r="BJ748" s="45"/>
      <c r="BK748" s="45"/>
      <c r="BL748" s="45"/>
      <c r="BM748" s="45"/>
      <c r="BN748" s="45"/>
      <c r="BO748" s="45"/>
      <c r="BP748" s="45"/>
      <c r="BQ748" s="45"/>
      <c r="BR748" s="45"/>
      <c r="BS748" s="45"/>
      <c r="BT748" s="45"/>
      <c r="BU748" s="45"/>
      <c r="BV748" s="45"/>
      <c r="BW748" s="45"/>
      <c r="BX748" s="45"/>
      <c r="BY748" s="45"/>
      <c r="BZ748" s="45"/>
      <c r="CA748" s="45"/>
      <c r="CB748" s="45"/>
      <c r="CC748" s="45"/>
      <c r="CD748" s="45"/>
      <c r="CE748" s="45"/>
      <c r="CF748" s="45"/>
      <c r="CG748" s="45"/>
      <c r="CH748" s="45"/>
      <c r="CI748" s="45"/>
      <c r="CJ748" s="45"/>
      <c r="CK748" s="45"/>
      <c r="CL748" s="45"/>
      <c r="CM748" s="45"/>
      <c r="CN748" s="45"/>
      <c r="CO748" s="45"/>
      <c r="CP748" s="45"/>
      <c r="CQ748" s="45"/>
      <c r="CR748" s="45"/>
      <c r="CS748" s="45"/>
      <c r="CT748" s="45"/>
      <c r="CU748" s="45"/>
      <c r="CV748" s="45"/>
      <c r="CW748" s="45"/>
      <c r="CX748" s="45"/>
      <c r="CY748" s="45"/>
      <c r="CZ748" s="45"/>
      <c r="DA748" s="45"/>
      <c r="DB748" s="45"/>
      <c r="DC748" s="45"/>
      <c r="DD748" s="45"/>
      <c r="DE748" s="45"/>
      <c r="DF748" s="45"/>
      <c r="DG748" s="45"/>
      <c r="DH748" s="45"/>
      <c r="DI748" s="45"/>
      <c r="DJ748" s="45"/>
      <c r="DK748" s="45"/>
      <c r="DL748" s="45"/>
      <c r="DM748" s="45"/>
      <c r="DN748" s="45"/>
      <c r="DO748" s="45"/>
      <c r="DP748" s="45"/>
      <c r="DQ748" s="45"/>
      <c r="DR748" s="45"/>
      <c r="DS748" s="45"/>
      <c r="DT748" s="45"/>
      <c r="DU748" s="45"/>
      <c r="DV748" s="1123"/>
      <c r="DW748" s="45"/>
      <c r="DX748" s="45"/>
      <c r="DY748" s="45"/>
      <c r="DZ748" s="45"/>
      <c r="EA748" s="45"/>
      <c r="EB748" s="45"/>
      <c r="EC748" s="45"/>
      <c r="ED748" s="45"/>
      <c r="EE748" s="45"/>
      <c r="EF748" s="45"/>
      <c r="EG748" s="45"/>
      <c r="EH748" s="45"/>
      <c r="EI748" s="45"/>
      <c r="EJ748" s="45"/>
      <c r="EK748" s="45"/>
      <c r="EL748" s="45"/>
      <c r="EM748" s="45"/>
      <c r="EN748" s="45"/>
      <c r="EO748" s="45"/>
      <c r="EP748" s="45"/>
      <c r="EQ748" s="1123"/>
      <c r="ER748" s="557"/>
    </row>
    <row r="749" spans="1:148" ht="15" customHeight="1" x14ac:dyDescent="0.25">
      <c r="A749" s="625"/>
      <c r="B749" s="1343" t="str">
        <f t="shared" si="49"/>
        <v>Desk 12</v>
      </c>
      <c r="C749" s="1348" t="str">
        <f>IF(ISBLANK(TB!C198), "", TB!C198)</f>
        <v/>
      </c>
      <c r="D749" s="1348" t="str">
        <f>IF(ISBLANK(TB!D198), "", TB!D198)</f>
        <v/>
      </c>
      <c r="E749" s="1348" t="str">
        <f>IF(ISBLANK(TB!E198), "", TB!E198)</f>
        <v/>
      </c>
      <c r="F749" s="1348" t="str">
        <f>IF(ISBLANK(TB!F198), "", TB!F198)</f>
        <v/>
      </c>
      <c r="G749" s="45"/>
      <c r="H749" s="45"/>
      <c r="I749" s="45"/>
      <c r="J749" s="45"/>
      <c r="K749" s="45"/>
      <c r="L749" s="45"/>
      <c r="M749" s="45"/>
      <c r="N749" s="45"/>
      <c r="O749" s="45"/>
      <c r="P749" s="45"/>
      <c r="Q749" s="45"/>
      <c r="R749" s="45"/>
      <c r="S749" s="45"/>
      <c r="T749" s="45"/>
      <c r="U749" s="45"/>
      <c r="V749" s="45"/>
      <c r="W749" s="45"/>
      <c r="X749" s="45"/>
      <c r="Y749" s="45"/>
      <c r="Z749" s="45"/>
      <c r="AA749" s="45"/>
      <c r="AB749" s="45"/>
      <c r="AC749" s="45"/>
      <c r="AD749" s="45"/>
      <c r="AE749" s="45"/>
      <c r="AF749" s="45"/>
      <c r="AG749" s="45"/>
      <c r="AH749" s="45"/>
      <c r="AI749" s="45"/>
      <c r="AJ749" s="45"/>
      <c r="AK749" s="45"/>
      <c r="AL749" s="45"/>
      <c r="AM749" s="45"/>
      <c r="AN749" s="45"/>
      <c r="AO749" s="45"/>
      <c r="AP749" s="45"/>
      <c r="AQ749" s="45"/>
      <c r="AR749" s="45"/>
      <c r="AS749" s="45"/>
      <c r="AT749" s="45"/>
      <c r="AU749" s="45"/>
      <c r="AV749" s="45"/>
      <c r="AW749" s="45"/>
      <c r="AX749" s="45"/>
      <c r="AY749" s="45"/>
      <c r="AZ749" s="45"/>
      <c r="BA749" s="45"/>
      <c r="BB749" s="45"/>
      <c r="BC749" s="45"/>
      <c r="BD749" s="45"/>
      <c r="BE749" s="45"/>
      <c r="BF749" s="45"/>
      <c r="BG749" s="45"/>
      <c r="BH749" s="45"/>
      <c r="BI749" s="45"/>
      <c r="BJ749" s="45"/>
      <c r="BK749" s="45"/>
      <c r="BL749" s="45"/>
      <c r="BM749" s="45"/>
      <c r="BN749" s="45"/>
      <c r="BO749" s="45"/>
      <c r="BP749" s="45"/>
      <c r="BQ749" s="45"/>
      <c r="BR749" s="45"/>
      <c r="BS749" s="45"/>
      <c r="BT749" s="45"/>
      <c r="BU749" s="45"/>
      <c r="BV749" s="45"/>
      <c r="BW749" s="45"/>
      <c r="BX749" s="45"/>
      <c r="BY749" s="45"/>
      <c r="BZ749" s="45"/>
      <c r="CA749" s="45"/>
      <c r="CB749" s="45"/>
      <c r="CC749" s="45"/>
      <c r="CD749" s="45"/>
      <c r="CE749" s="45"/>
      <c r="CF749" s="45"/>
      <c r="CG749" s="45"/>
      <c r="CH749" s="45"/>
      <c r="CI749" s="45"/>
      <c r="CJ749" s="45"/>
      <c r="CK749" s="45"/>
      <c r="CL749" s="45"/>
      <c r="CM749" s="45"/>
      <c r="CN749" s="45"/>
      <c r="CO749" s="45"/>
      <c r="CP749" s="45"/>
      <c r="CQ749" s="45"/>
      <c r="CR749" s="45"/>
      <c r="CS749" s="45"/>
      <c r="CT749" s="45"/>
      <c r="CU749" s="45"/>
      <c r="CV749" s="45"/>
      <c r="CW749" s="45"/>
      <c r="CX749" s="45"/>
      <c r="CY749" s="45"/>
      <c r="CZ749" s="45"/>
      <c r="DA749" s="45"/>
      <c r="DB749" s="45"/>
      <c r="DC749" s="45"/>
      <c r="DD749" s="45"/>
      <c r="DE749" s="45"/>
      <c r="DF749" s="45"/>
      <c r="DG749" s="45"/>
      <c r="DH749" s="45"/>
      <c r="DI749" s="45"/>
      <c r="DJ749" s="45"/>
      <c r="DK749" s="45"/>
      <c r="DL749" s="45"/>
      <c r="DM749" s="45"/>
      <c r="DN749" s="45"/>
      <c r="DO749" s="45"/>
      <c r="DP749" s="45"/>
      <c r="DQ749" s="45"/>
      <c r="DR749" s="45"/>
      <c r="DS749" s="45"/>
      <c r="DT749" s="45"/>
      <c r="DU749" s="45"/>
      <c r="DV749" s="1123"/>
      <c r="DW749" s="45"/>
      <c r="DX749" s="45"/>
      <c r="DY749" s="45"/>
      <c r="DZ749" s="45"/>
      <c r="EA749" s="45"/>
      <c r="EB749" s="45"/>
      <c r="EC749" s="45"/>
      <c r="ED749" s="45"/>
      <c r="EE749" s="45"/>
      <c r="EF749" s="45"/>
      <c r="EG749" s="45"/>
      <c r="EH749" s="45"/>
      <c r="EI749" s="45"/>
      <c r="EJ749" s="45"/>
      <c r="EK749" s="45"/>
      <c r="EL749" s="45"/>
      <c r="EM749" s="45"/>
      <c r="EN749" s="45"/>
      <c r="EO749" s="45"/>
      <c r="EP749" s="45"/>
      <c r="EQ749" s="1123"/>
      <c r="ER749" s="557"/>
    </row>
    <row r="750" spans="1:148" ht="15" customHeight="1" x14ac:dyDescent="0.25">
      <c r="A750" s="625"/>
      <c r="B750" s="1343" t="str">
        <f t="shared" si="49"/>
        <v>Desk 13</v>
      </c>
      <c r="C750" s="1348" t="str">
        <f>IF(ISBLANK(TB!C199), "", TB!C199)</f>
        <v/>
      </c>
      <c r="D750" s="1348" t="str">
        <f>IF(ISBLANK(TB!D199), "", TB!D199)</f>
        <v/>
      </c>
      <c r="E750" s="1348" t="str">
        <f>IF(ISBLANK(TB!E199), "", TB!E199)</f>
        <v/>
      </c>
      <c r="F750" s="1348" t="str">
        <f>IF(ISBLANK(TB!F199), "", TB!F199)</f>
        <v/>
      </c>
      <c r="G750" s="45"/>
      <c r="H750" s="45"/>
      <c r="I750" s="45"/>
      <c r="J750" s="45"/>
      <c r="K750" s="45"/>
      <c r="L750" s="45"/>
      <c r="M750" s="45"/>
      <c r="N750" s="45"/>
      <c r="O750" s="45"/>
      <c r="P750" s="45"/>
      <c r="Q750" s="45"/>
      <c r="R750" s="45"/>
      <c r="S750" s="45"/>
      <c r="T750" s="45"/>
      <c r="U750" s="45"/>
      <c r="V750" s="45"/>
      <c r="W750" s="45"/>
      <c r="X750" s="45"/>
      <c r="Y750" s="45"/>
      <c r="Z750" s="45"/>
      <c r="AA750" s="45"/>
      <c r="AB750" s="45"/>
      <c r="AC750" s="45"/>
      <c r="AD750" s="45"/>
      <c r="AE750" s="45"/>
      <c r="AF750" s="45"/>
      <c r="AG750" s="45"/>
      <c r="AH750" s="45"/>
      <c r="AI750" s="45"/>
      <c r="AJ750" s="45"/>
      <c r="AK750" s="45"/>
      <c r="AL750" s="45"/>
      <c r="AM750" s="45"/>
      <c r="AN750" s="45"/>
      <c r="AO750" s="45"/>
      <c r="AP750" s="45"/>
      <c r="AQ750" s="45"/>
      <c r="AR750" s="45"/>
      <c r="AS750" s="45"/>
      <c r="AT750" s="45"/>
      <c r="AU750" s="45"/>
      <c r="AV750" s="45"/>
      <c r="AW750" s="45"/>
      <c r="AX750" s="45"/>
      <c r="AY750" s="45"/>
      <c r="AZ750" s="45"/>
      <c r="BA750" s="45"/>
      <c r="BB750" s="45"/>
      <c r="BC750" s="45"/>
      <c r="BD750" s="45"/>
      <c r="BE750" s="45"/>
      <c r="BF750" s="45"/>
      <c r="BG750" s="45"/>
      <c r="BH750" s="45"/>
      <c r="BI750" s="45"/>
      <c r="BJ750" s="45"/>
      <c r="BK750" s="45"/>
      <c r="BL750" s="45"/>
      <c r="BM750" s="45"/>
      <c r="BN750" s="45"/>
      <c r="BO750" s="45"/>
      <c r="BP750" s="45"/>
      <c r="BQ750" s="45"/>
      <c r="BR750" s="45"/>
      <c r="BS750" s="45"/>
      <c r="BT750" s="45"/>
      <c r="BU750" s="45"/>
      <c r="BV750" s="45"/>
      <c r="BW750" s="45"/>
      <c r="BX750" s="45"/>
      <c r="BY750" s="45"/>
      <c r="BZ750" s="45"/>
      <c r="CA750" s="45"/>
      <c r="CB750" s="45"/>
      <c r="CC750" s="45"/>
      <c r="CD750" s="45"/>
      <c r="CE750" s="45"/>
      <c r="CF750" s="45"/>
      <c r="CG750" s="45"/>
      <c r="CH750" s="45"/>
      <c r="CI750" s="45"/>
      <c r="CJ750" s="45"/>
      <c r="CK750" s="45"/>
      <c r="CL750" s="45"/>
      <c r="CM750" s="45"/>
      <c r="CN750" s="45"/>
      <c r="CO750" s="45"/>
      <c r="CP750" s="45"/>
      <c r="CQ750" s="45"/>
      <c r="CR750" s="45"/>
      <c r="CS750" s="45"/>
      <c r="CT750" s="45"/>
      <c r="CU750" s="45"/>
      <c r="CV750" s="45"/>
      <c r="CW750" s="45"/>
      <c r="CX750" s="45"/>
      <c r="CY750" s="45"/>
      <c r="CZ750" s="45"/>
      <c r="DA750" s="45"/>
      <c r="DB750" s="45"/>
      <c r="DC750" s="45"/>
      <c r="DD750" s="45"/>
      <c r="DE750" s="45"/>
      <c r="DF750" s="45"/>
      <c r="DG750" s="45"/>
      <c r="DH750" s="45"/>
      <c r="DI750" s="45"/>
      <c r="DJ750" s="45"/>
      <c r="DK750" s="45"/>
      <c r="DL750" s="45"/>
      <c r="DM750" s="45"/>
      <c r="DN750" s="45"/>
      <c r="DO750" s="45"/>
      <c r="DP750" s="45"/>
      <c r="DQ750" s="45"/>
      <c r="DR750" s="45"/>
      <c r="DS750" s="45"/>
      <c r="DT750" s="45"/>
      <c r="DU750" s="45"/>
      <c r="DV750" s="1123"/>
      <c r="DW750" s="45"/>
      <c r="DX750" s="45"/>
      <c r="DY750" s="45"/>
      <c r="DZ750" s="45"/>
      <c r="EA750" s="45"/>
      <c r="EB750" s="45"/>
      <c r="EC750" s="45"/>
      <c r="ED750" s="45"/>
      <c r="EE750" s="45"/>
      <c r="EF750" s="45"/>
      <c r="EG750" s="45"/>
      <c r="EH750" s="45"/>
      <c r="EI750" s="45"/>
      <c r="EJ750" s="45"/>
      <c r="EK750" s="45"/>
      <c r="EL750" s="45"/>
      <c r="EM750" s="45"/>
      <c r="EN750" s="45"/>
      <c r="EO750" s="45"/>
      <c r="EP750" s="45"/>
      <c r="EQ750" s="1123"/>
      <c r="ER750" s="557"/>
    </row>
    <row r="751" spans="1:148" ht="15" customHeight="1" x14ac:dyDescent="0.25">
      <c r="A751" s="625"/>
      <c r="B751" s="1343" t="str">
        <f t="shared" si="49"/>
        <v>Desk 14</v>
      </c>
      <c r="C751" s="1348" t="str">
        <f>IF(ISBLANK(TB!C200), "", TB!C200)</f>
        <v/>
      </c>
      <c r="D751" s="1348" t="str">
        <f>IF(ISBLANK(TB!D200), "", TB!D200)</f>
        <v/>
      </c>
      <c r="E751" s="1348" t="str">
        <f>IF(ISBLANK(TB!E200), "", TB!E200)</f>
        <v/>
      </c>
      <c r="F751" s="1348" t="str">
        <f>IF(ISBLANK(TB!F200), "", TB!F200)</f>
        <v/>
      </c>
      <c r="G751" s="45"/>
      <c r="H751" s="45"/>
      <c r="I751" s="45"/>
      <c r="J751" s="45"/>
      <c r="K751" s="45"/>
      <c r="L751" s="45"/>
      <c r="M751" s="45"/>
      <c r="N751" s="45"/>
      <c r="O751" s="45"/>
      <c r="P751" s="45"/>
      <c r="Q751" s="45"/>
      <c r="R751" s="45"/>
      <c r="S751" s="45"/>
      <c r="T751" s="45"/>
      <c r="U751" s="45"/>
      <c r="V751" s="45"/>
      <c r="W751" s="45"/>
      <c r="X751" s="45"/>
      <c r="Y751" s="45"/>
      <c r="Z751" s="45"/>
      <c r="AA751" s="45"/>
      <c r="AB751" s="45"/>
      <c r="AC751" s="45"/>
      <c r="AD751" s="45"/>
      <c r="AE751" s="45"/>
      <c r="AF751" s="45"/>
      <c r="AG751" s="45"/>
      <c r="AH751" s="45"/>
      <c r="AI751" s="45"/>
      <c r="AJ751" s="45"/>
      <c r="AK751" s="45"/>
      <c r="AL751" s="45"/>
      <c r="AM751" s="45"/>
      <c r="AN751" s="45"/>
      <c r="AO751" s="45"/>
      <c r="AP751" s="45"/>
      <c r="AQ751" s="45"/>
      <c r="AR751" s="45"/>
      <c r="AS751" s="45"/>
      <c r="AT751" s="45"/>
      <c r="AU751" s="45"/>
      <c r="AV751" s="45"/>
      <c r="AW751" s="45"/>
      <c r="AX751" s="45"/>
      <c r="AY751" s="45"/>
      <c r="AZ751" s="45"/>
      <c r="BA751" s="45"/>
      <c r="BB751" s="45"/>
      <c r="BC751" s="45"/>
      <c r="BD751" s="45"/>
      <c r="BE751" s="45"/>
      <c r="BF751" s="45"/>
      <c r="BG751" s="45"/>
      <c r="BH751" s="45"/>
      <c r="BI751" s="45"/>
      <c r="BJ751" s="45"/>
      <c r="BK751" s="45"/>
      <c r="BL751" s="45"/>
      <c r="BM751" s="45"/>
      <c r="BN751" s="45"/>
      <c r="BO751" s="45"/>
      <c r="BP751" s="45"/>
      <c r="BQ751" s="45"/>
      <c r="BR751" s="45"/>
      <c r="BS751" s="45"/>
      <c r="BT751" s="45"/>
      <c r="BU751" s="45"/>
      <c r="BV751" s="45"/>
      <c r="BW751" s="45"/>
      <c r="BX751" s="45"/>
      <c r="BY751" s="45"/>
      <c r="BZ751" s="45"/>
      <c r="CA751" s="45"/>
      <c r="CB751" s="45"/>
      <c r="CC751" s="45"/>
      <c r="CD751" s="45"/>
      <c r="CE751" s="45"/>
      <c r="CF751" s="45"/>
      <c r="CG751" s="45"/>
      <c r="CH751" s="45"/>
      <c r="CI751" s="45"/>
      <c r="CJ751" s="45"/>
      <c r="CK751" s="45"/>
      <c r="CL751" s="45"/>
      <c r="CM751" s="45"/>
      <c r="CN751" s="45"/>
      <c r="CO751" s="45"/>
      <c r="CP751" s="45"/>
      <c r="CQ751" s="45"/>
      <c r="CR751" s="45"/>
      <c r="CS751" s="45"/>
      <c r="CT751" s="45"/>
      <c r="CU751" s="45"/>
      <c r="CV751" s="45"/>
      <c r="CW751" s="45"/>
      <c r="CX751" s="45"/>
      <c r="CY751" s="45"/>
      <c r="CZ751" s="45"/>
      <c r="DA751" s="45"/>
      <c r="DB751" s="45"/>
      <c r="DC751" s="45"/>
      <c r="DD751" s="45"/>
      <c r="DE751" s="45"/>
      <c r="DF751" s="45"/>
      <c r="DG751" s="45"/>
      <c r="DH751" s="45"/>
      <c r="DI751" s="45"/>
      <c r="DJ751" s="45"/>
      <c r="DK751" s="45"/>
      <c r="DL751" s="45"/>
      <c r="DM751" s="45"/>
      <c r="DN751" s="45"/>
      <c r="DO751" s="45"/>
      <c r="DP751" s="45"/>
      <c r="DQ751" s="45"/>
      <c r="DR751" s="45"/>
      <c r="DS751" s="45"/>
      <c r="DT751" s="45"/>
      <c r="DU751" s="45"/>
      <c r="DV751" s="1123"/>
      <c r="DW751" s="45"/>
      <c r="DX751" s="45"/>
      <c r="DY751" s="45"/>
      <c r="DZ751" s="45"/>
      <c r="EA751" s="45"/>
      <c r="EB751" s="45"/>
      <c r="EC751" s="45"/>
      <c r="ED751" s="45"/>
      <c r="EE751" s="45"/>
      <c r="EF751" s="45"/>
      <c r="EG751" s="45"/>
      <c r="EH751" s="45"/>
      <c r="EI751" s="45"/>
      <c r="EJ751" s="45"/>
      <c r="EK751" s="45"/>
      <c r="EL751" s="45"/>
      <c r="EM751" s="45"/>
      <c r="EN751" s="45"/>
      <c r="EO751" s="45"/>
      <c r="EP751" s="45"/>
      <c r="EQ751" s="1123"/>
      <c r="ER751" s="557"/>
    </row>
    <row r="752" spans="1:148" ht="15" customHeight="1" x14ac:dyDescent="0.25">
      <c r="A752" s="625"/>
      <c r="B752" s="1343" t="str">
        <f t="shared" si="49"/>
        <v>Desk 15</v>
      </c>
      <c r="C752" s="1348" t="str">
        <f>IF(ISBLANK(TB!C201), "", TB!C201)</f>
        <v/>
      </c>
      <c r="D752" s="1348" t="str">
        <f>IF(ISBLANK(TB!D201), "", TB!D201)</f>
        <v/>
      </c>
      <c r="E752" s="1348" t="str">
        <f>IF(ISBLANK(TB!E201), "", TB!E201)</f>
        <v/>
      </c>
      <c r="F752" s="1348" t="str">
        <f>IF(ISBLANK(TB!F201), "", TB!F201)</f>
        <v/>
      </c>
      <c r="G752" s="45"/>
      <c r="H752" s="45"/>
      <c r="I752" s="45"/>
      <c r="J752" s="45"/>
      <c r="K752" s="45"/>
      <c r="L752" s="45"/>
      <c r="M752" s="45"/>
      <c r="N752" s="45"/>
      <c r="O752" s="45"/>
      <c r="P752" s="45"/>
      <c r="Q752" s="45"/>
      <c r="R752" s="45"/>
      <c r="S752" s="45"/>
      <c r="T752" s="45"/>
      <c r="U752" s="45"/>
      <c r="V752" s="45"/>
      <c r="W752" s="45"/>
      <c r="X752" s="45"/>
      <c r="Y752" s="45"/>
      <c r="Z752" s="45"/>
      <c r="AA752" s="45"/>
      <c r="AB752" s="45"/>
      <c r="AC752" s="45"/>
      <c r="AD752" s="45"/>
      <c r="AE752" s="45"/>
      <c r="AF752" s="45"/>
      <c r="AG752" s="45"/>
      <c r="AH752" s="45"/>
      <c r="AI752" s="45"/>
      <c r="AJ752" s="45"/>
      <c r="AK752" s="45"/>
      <c r="AL752" s="45"/>
      <c r="AM752" s="45"/>
      <c r="AN752" s="45"/>
      <c r="AO752" s="45"/>
      <c r="AP752" s="45"/>
      <c r="AQ752" s="45"/>
      <c r="AR752" s="45"/>
      <c r="AS752" s="45"/>
      <c r="AT752" s="45"/>
      <c r="AU752" s="45"/>
      <c r="AV752" s="45"/>
      <c r="AW752" s="45"/>
      <c r="AX752" s="45"/>
      <c r="AY752" s="45"/>
      <c r="AZ752" s="45"/>
      <c r="BA752" s="45"/>
      <c r="BB752" s="45"/>
      <c r="BC752" s="45"/>
      <c r="BD752" s="45"/>
      <c r="BE752" s="45"/>
      <c r="BF752" s="45"/>
      <c r="BG752" s="45"/>
      <c r="BH752" s="45"/>
      <c r="BI752" s="45"/>
      <c r="BJ752" s="45"/>
      <c r="BK752" s="45"/>
      <c r="BL752" s="45"/>
      <c r="BM752" s="45"/>
      <c r="BN752" s="45"/>
      <c r="BO752" s="45"/>
      <c r="BP752" s="45"/>
      <c r="BQ752" s="45"/>
      <c r="BR752" s="45"/>
      <c r="BS752" s="45"/>
      <c r="BT752" s="45"/>
      <c r="BU752" s="45"/>
      <c r="BV752" s="45"/>
      <c r="BW752" s="45"/>
      <c r="BX752" s="45"/>
      <c r="BY752" s="45"/>
      <c r="BZ752" s="45"/>
      <c r="CA752" s="45"/>
      <c r="CB752" s="45"/>
      <c r="CC752" s="45"/>
      <c r="CD752" s="45"/>
      <c r="CE752" s="45"/>
      <c r="CF752" s="45"/>
      <c r="CG752" s="45"/>
      <c r="CH752" s="45"/>
      <c r="CI752" s="45"/>
      <c r="CJ752" s="45"/>
      <c r="CK752" s="45"/>
      <c r="CL752" s="45"/>
      <c r="CM752" s="45"/>
      <c r="CN752" s="45"/>
      <c r="CO752" s="45"/>
      <c r="CP752" s="45"/>
      <c r="CQ752" s="45"/>
      <c r="CR752" s="45"/>
      <c r="CS752" s="45"/>
      <c r="CT752" s="45"/>
      <c r="CU752" s="45"/>
      <c r="CV752" s="45"/>
      <c r="CW752" s="45"/>
      <c r="CX752" s="45"/>
      <c r="CY752" s="45"/>
      <c r="CZ752" s="45"/>
      <c r="DA752" s="45"/>
      <c r="DB752" s="45"/>
      <c r="DC752" s="45"/>
      <c r="DD752" s="45"/>
      <c r="DE752" s="45"/>
      <c r="DF752" s="45"/>
      <c r="DG752" s="45"/>
      <c r="DH752" s="45"/>
      <c r="DI752" s="45"/>
      <c r="DJ752" s="45"/>
      <c r="DK752" s="45"/>
      <c r="DL752" s="45"/>
      <c r="DM752" s="45"/>
      <c r="DN752" s="45"/>
      <c r="DO752" s="45"/>
      <c r="DP752" s="45"/>
      <c r="DQ752" s="45"/>
      <c r="DR752" s="45"/>
      <c r="DS752" s="45"/>
      <c r="DT752" s="45"/>
      <c r="DU752" s="45"/>
      <c r="DV752" s="1123"/>
      <c r="DW752" s="45"/>
      <c r="DX752" s="45"/>
      <c r="DY752" s="45"/>
      <c r="DZ752" s="45"/>
      <c r="EA752" s="45"/>
      <c r="EB752" s="45"/>
      <c r="EC752" s="45"/>
      <c r="ED752" s="45"/>
      <c r="EE752" s="45"/>
      <c r="EF752" s="45"/>
      <c r="EG752" s="45"/>
      <c r="EH752" s="45"/>
      <c r="EI752" s="45"/>
      <c r="EJ752" s="45"/>
      <c r="EK752" s="45"/>
      <c r="EL752" s="45"/>
      <c r="EM752" s="45"/>
      <c r="EN752" s="45"/>
      <c r="EO752" s="45"/>
      <c r="EP752" s="45"/>
      <c r="EQ752" s="1123"/>
      <c r="ER752" s="557"/>
    </row>
    <row r="753" spans="1:148" ht="15" customHeight="1" x14ac:dyDescent="0.25">
      <c r="A753" s="625"/>
      <c r="B753" s="1343" t="str">
        <f t="shared" si="49"/>
        <v>Desk 16</v>
      </c>
      <c r="C753" s="1348" t="str">
        <f>IF(ISBLANK(TB!C202), "", TB!C202)</f>
        <v/>
      </c>
      <c r="D753" s="1348" t="str">
        <f>IF(ISBLANK(TB!D202), "", TB!D202)</f>
        <v/>
      </c>
      <c r="E753" s="1348" t="str">
        <f>IF(ISBLANK(TB!E202), "", TB!E202)</f>
        <v/>
      </c>
      <c r="F753" s="1348" t="str">
        <f>IF(ISBLANK(TB!F202), "", TB!F202)</f>
        <v/>
      </c>
      <c r="G753" s="45"/>
      <c r="H753" s="45"/>
      <c r="I753" s="45"/>
      <c r="J753" s="45"/>
      <c r="K753" s="45"/>
      <c r="L753" s="45"/>
      <c r="M753" s="45"/>
      <c r="N753" s="45"/>
      <c r="O753" s="45"/>
      <c r="P753" s="45"/>
      <c r="Q753" s="45"/>
      <c r="R753" s="45"/>
      <c r="S753" s="45"/>
      <c r="T753" s="45"/>
      <c r="U753" s="45"/>
      <c r="V753" s="45"/>
      <c r="W753" s="45"/>
      <c r="X753" s="45"/>
      <c r="Y753" s="45"/>
      <c r="Z753" s="45"/>
      <c r="AA753" s="45"/>
      <c r="AB753" s="45"/>
      <c r="AC753" s="45"/>
      <c r="AD753" s="45"/>
      <c r="AE753" s="45"/>
      <c r="AF753" s="45"/>
      <c r="AG753" s="45"/>
      <c r="AH753" s="45"/>
      <c r="AI753" s="45"/>
      <c r="AJ753" s="45"/>
      <c r="AK753" s="45"/>
      <c r="AL753" s="45"/>
      <c r="AM753" s="45"/>
      <c r="AN753" s="45"/>
      <c r="AO753" s="45"/>
      <c r="AP753" s="45"/>
      <c r="AQ753" s="45"/>
      <c r="AR753" s="45"/>
      <c r="AS753" s="45"/>
      <c r="AT753" s="45"/>
      <c r="AU753" s="45"/>
      <c r="AV753" s="45"/>
      <c r="AW753" s="45"/>
      <c r="AX753" s="45"/>
      <c r="AY753" s="45"/>
      <c r="AZ753" s="45"/>
      <c r="BA753" s="45"/>
      <c r="BB753" s="45"/>
      <c r="BC753" s="45"/>
      <c r="BD753" s="45"/>
      <c r="BE753" s="45"/>
      <c r="BF753" s="45"/>
      <c r="BG753" s="45"/>
      <c r="BH753" s="45"/>
      <c r="BI753" s="45"/>
      <c r="BJ753" s="45"/>
      <c r="BK753" s="45"/>
      <c r="BL753" s="45"/>
      <c r="BM753" s="45"/>
      <c r="BN753" s="45"/>
      <c r="BO753" s="45"/>
      <c r="BP753" s="45"/>
      <c r="BQ753" s="45"/>
      <c r="BR753" s="45"/>
      <c r="BS753" s="45"/>
      <c r="BT753" s="45"/>
      <c r="BU753" s="45"/>
      <c r="BV753" s="45"/>
      <c r="BW753" s="45"/>
      <c r="BX753" s="45"/>
      <c r="BY753" s="45"/>
      <c r="BZ753" s="45"/>
      <c r="CA753" s="45"/>
      <c r="CB753" s="45"/>
      <c r="CC753" s="45"/>
      <c r="CD753" s="45"/>
      <c r="CE753" s="45"/>
      <c r="CF753" s="45"/>
      <c r="CG753" s="45"/>
      <c r="CH753" s="45"/>
      <c r="CI753" s="45"/>
      <c r="CJ753" s="45"/>
      <c r="CK753" s="45"/>
      <c r="CL753" s="45"/>
      <c r="CM753" s="45"/>
      <c r="CN753" s="45"/>
      <c r="CO753" s="45"/>
      <c r="CP753" s="45"/>
      <c r="CQ753" s="45"/>
      <c r="CR753" s="45"/>
      <c r="CS753" s="45"/>
      <c r="CT753" s="45"/>
      <c r="CU753" s="45"/>
      <c r="CV753" s="45"/>
      <c r="CW753" s="45"/>
      <c r="CX753" s="45"/>
      <c r="CY753" s="45"/>
      <c r="CZ753" s="45"/>
      <c r="DA753" s="45"/>
      <c r="DB753" s="45"/>
      <c r="DC753" s="45"/>
      <c r="DD753" s="45"/>
      <c r="DE753" s="45"/>
      <c r="DF753" s="45"/>
      <c r="DG753" s="45"/>
      <c r="DH753" s="45"/>
      <c r="DI753" s="45"/>
      <c r="DJ753" s="45"/>
      <c r="DK753" s="45"/>
      <c r="DL753" s="45"/>
      <c r="DM753" s="45"/>
      <c r="DN753" s="45"/>
      <c r="DO753" s="45"/>
      <c r="DP753" s="45"/>
      <c r="DQ753" s="45"/>
      <c r="DR753" s="45"/>
      <c r="DS753" s="45"/>
      <c r="DT753" s="45"/>
      <c r="DU753" s="45"/>
      <c r="DV753" s="1123"/>
      <c r="DW753" s="45"/>
      <c r="DX753" s="45"/>
      <c r="DY753" s="45"/>
      <c r="DZ753" s="45"/>
      <c r="EA753" s="45"/>
      <c r="EB753" s="45"/>
      <c r="EC753" s="45"/>
      <c r="ED753" s="45"/>
      <c r="EE753" s="45"/>
      <c r="EF753" s="45"/>
      <c r="EG753" s="45"/>
      <c r="EH753" s="45"/>
      <c r="EI753" s="45"/>
      <c r="EJ753" s="45"/>
      <c r="EK753" s="45"/>
      <c r="EL753" s="45"/>
      <c r="EM753" s="45"/>
      <c r="EN753" s="45"/>
      <c r="EO753" s="45"/>
      <c r="EP753" s="45"/>
      <c r="EQ753" s="1123"/>
      <c r="ER753" s="557"/>
    </row>
    <row r="754" spans="1:148" ht="15" customHeight="1" x14ac:dyDescent="0.25">
      <c r="A754" s="625"/>
      <c r="B754" s="1343" t="str">
        <f t="shared" si="49"/>
        <v>Desk 17</v>
      </c>
      <c r="C754" s="1348" t="str">
        <f>IF(ISBLANK(TB!C203), "", TB!C203)</f>
        <v/>
      </c>
      <c r="D754" s="1348" t="str">
        <f>IF(ISBLANK(TB!D203), "", TB!D203)</f>
        <v/>
      </c>
      <c r="E754" s="1348" t="str">
        <f>IF(ISBLANK(TB!E203), "", TB!E203)</f>
        <v/>
      </c>
      <c r="F754" s="1348" t="str">
        <f>IF(ISBLANK(TB!F203), "", TB!F203)</f>
        <v/>
      </c>
      <c r="G754" s="45"/>
      <c r="H754" s="45"/>
      <c r="I754" s="45"/>
      <c r="J754" s="45"/>
      <c r="K754" s="45"/>
      <c r="L754" s="45"/>
      <c r="M754" s="45"/>
      <c r="N754" s="45"/>
      <c r="O754" s="45"/>
      <c r="P754" s="45"/>
      <c r="Q754" s="45"/>
      <c r="R754" s="45"/>
      <c r="S754" s="45"/>
      <c r="T754" s="45"/>
      <c r="U754" s="45"/>
      <c r="V754" s="45"/>
      <c r="W754" s="45"/>
      <c r="X754" s="45"/>
      <c r="Y754" s="45"/>
      <c r="Z754" s="45"/>
      <c r="AA754" s="45"/>
      <c r="AB754" s="45"/>
      <c r="AC754" s="45"/>
      <c r="AD754" s="45"/>
      <c r="AE754" s="45"/>
      <c r="AF754" s="45"/>
      <c r="AG754" s="45"/>
      <c r="AH754" s="45"/>
      <c r="AI754" s="45"/>
      <c r="AJ754" s="45"/>
      <c r="AK754" s="45"/>
      <c r="AL754" s="45"/>
      <c r="AM754" s="45"/>
      <c r="AN754" s="45"/>
      <c r="AO754" s="45"/>
      <c r="AP754" s="45"/>
      <c r="AQ754" s="45"/>
      <c r="AR754" s="45"/>
      <c r="AS754" s="45"/>
      <c r="AT754" s="45"/>
      <c r="AU754" s="45"/>
      <c r="AV754" s="45"/>
      <c r="AW754" s="45"/>
      <c r="AX754" s="45"/>
      <c r="AY754" s="45"/>
      <c r="AZ754" s="45"/>
      <c r="BA754" s="45"/>
      <c r="BB754" s="45"/>
      <c r="BC754" s="45"/>
      <c r="BD754" s="45"/>
      <c r="BE754" s="45"/>
      <c r="BF754" s="45"/>
      <c r="BG754" s="45"/>
      <c r="BH754" s="45"/>
      <c r="BI754" s="45"/>
      <c r="BJ754" s="45"/>
      <c r="BK754" s="45"/>
      <c r="BL754" s="45"/>
      <c r="BM754" s="45"/>
      <c r="BN754" s="45"/>
      <c r="BO754" s="45"/>
      <c r="BP754" s="45"/>
      <c r="BQ754" s="45"/>
      <c r="BR754" s="45"/>
      <c r="BS754" s="45"/>
      <c r="BT754" s="45"/>
      <c r="BU754" s="45"/>
      <c r="BV754" s="45"/>
      <c r="BW754" s="45"/>
      <c r="BX754" s="45"/>
      <c r="BY754" s="45"/>
      <c r="BZ754" s="45"/>
      <c r="CA754" s="45"/>
      <c r="CB754" s="45"/>
      <c r="CC754" s="45"/>
      <c r="CD754" s="45"/>
      <c r="CE754" s="45"/>
      <c r="CF754" s="45"/>
      <c r="CG754" s="45"/>
      <c r="CH754" s="45"/>
      <c r="CI754" s="45"/>
      <c r="CJ754" s="45"/>
      <c r="CK754" s="45"/>
      <c r="CL754" s="45"/>
      <c r="CM754" s="45"/>
      <c r="CN754" s="45"/>
      <c r="CO754" s="45"/>
      <c r="CP754" s="45"/>
      <c r="CQ754" s="45"/>
      <c r="CR754" s="45"/>
      <c r="CS754" s="45"/>
      <c r="CT754" s="45"/>
      <c r="CU754" s="45"/>
      <c r="CV754" s="45"/>
      <c r="CW754" s="45"/>
      <c r="CX754" s="45"/>
      <c r="CY754" s="45"/>
      <c r="CZ754" s="45"/>
      <c r="DA754" s="45"/>
      <c r="DB754" s="45"/>
      <c r="DC754" s="45"/>
      <c r="DD754" s="45"/>
      <c r="DE754" s="45"/>
      <c r="DF754" s="45"/>
      <c r="DG754" s="45"/>
      <c r="DH754" s="45"/>
      <c r="DI754" s="45"/>
      <c r="DJ754" s="45"/>
      <c r="DK754" s="45"/>
      <c r="DL754" s="45"/>
      <c r="DM754" s="45"/>
      <c r="DN754" s="45"/>
      <c r="DO754" s="45"/>
      <c r="DP754" s="45"/>
      <c r="DQ754" s="45"/>
      <c r="DR754" s="45"/>
      <c r="DS754" s="45"/>
      <c r="DT754" s="45"/>
      <c r="DU754" s="45"/>
      <c r="DV754" s="1123"/>
      <c r="DW754" s="45"/>
      <c r="DX754" s="45"/>
      <c r="DY754" s="45"/>
      <c r="DZ754" s="45"/>
      <c r="EA754" s="45"/>
      <c r="EB754" s="45"/>
      <c r="EC754" s="45"/>
      <c r="ED754" s="45"/>
      <c r="EE754" s="45"/>
      <c r="EF754" s="45"/>
      <c r="EG754" s="45"/>
      <c r="EH754" s="45"/>
      <c r="EI754" s="45"/>
      <c r="EJ754" s="45"/>
      <c r="EK754" s="45"/>
      <c r="EL754" s="45"/>
      <c r="EM754" s="45"/>
      <c r="EN754" s="45"/>
      <c r="EO754" s="45"/>
      <c r="EP754" s="45"/>
      <c r="EQ754" s="1123"/>
      <c r="ER754" s="557"/>
    </row>
    <row r="755" spans="1:148" ht="15" customHeight="1" x14ac:dyDescent="0.25">
      <c r="A755" s="625"/>
      <c r="B755" s="1343" t="str">
        <f t="shared" si="49"/>
        <v>Desk 18</v>
      </c>
      <c r="C755" s="1348" t="str">
        <f>IF(ISBLANK(TB!C204), "", TB!C204)</f>
        <v/>
      </c>
      <c r="D755" s="1348" t="str">
        <f>IF(ISBLANK(TB!D204), "", TB!D204)</f>
        <v/>
      </c>
      <c r="E755" s="1348" t="str">
        <f>IF(ISBLANK(TB!E204), "", TB!E204)</f>
        <v/>
      </c>
      <c r="F755" s="1348" t="str">
        <f>IF(ISBLANK(TB!F204), "", TB!F204)</f>
        <v/>
      </c>
      <c r="G755" s="45"/>
      <c r="H755" s="45"/>
      <c r="I755" s="45"/>
      <c r="J755" s="45"/>
      <c r="K755" s="45"/>
      <c r="L755" s="45"/>
      <c r="M755" s="45"/>
      <c r="N755" s="45"/>
      <c r="O755" s="45"/>
      <c r="P755" s="45"/>
      <c r="Q755" s="45"/>
      <c r="R755" s="45"/>
      <c r="S755" s="45"/>
      <c r="T755" s="45"/>
      <c r="U755" s="45"/>
      <c r="V755" s="45"/>
      <c r="W755" s="45"/>
      <c r="X755" s="45"/>
      <c r="Y755" s="45"/>
      <c r="Z755" s="45"/>
      <c r="AA755" s="45"/>
      <c r="AB755" s="45"/>
      <c r="AC755" s="45"/>
      <c r="AD755" s="45"/>
      <c r="AE755" s="45"/>
      <c r="AF755" s="45"/>
      <c r="AG755" s="45"/>
      <c r="AH755" s="45"/>
      <c r="AI755" s="45"/>
      <c r="AJ755" s="45"/>
      <c r="AK755" s="45"/>
      <c r="AL755" s="45"/>
      <c r="AM755" s="45"/>
      <c r="AN755" s="45"/>
      <c r="AO755" s="45"/>
      <c r="AP755" s="45"/>
      <c r="AQ755" s="45"/>
      <c r="AR755" s="45"/>
      <c r="AS755" s="45"/>
      <c r="AT755" s="45"/>
      <c r="AU755" s="45"/>
      <c r="AV755" s="45"/>
      <c r="AW755" s="45"/>
      <c r="AX755" s="45"/>
      <c r="AY755" s="45"/>
      <c r="AZ755" s="45"/>
      <c r="BA755" s="45"/>
      <c r="BB755" s="45"/>
      <c r="BC755" s="45"/>
      <c r="BD755" s="45"/>
      <c r="BE755" s="45"/>
      <c r="BF755" s="45"/>
      <c r="BG755" s="45"/>
      <c r="BH755" s="45"/>
      <c r="BI755" s="45"/>
      <c r="BJ755" s="45"/>
      <c r="BK755" s="45"/>
      <c r="BL755" s="45"/>
      <c r="BM755" s="45"/>
      <c r="BN755" s="45"/>
      <c r="BO755" s="45"/>
      <c r="BP755" s="45"/>
      <c r="BQ755" s="45"/>
      <c r="BR755" s="45"/>
      <c r="BS755" s="45"/>
      <c r="BT755" s="45"/>
      <c r="BU755" s="45"/>
      <c r="BV755" s="45"/>
      <c r="BW755" s="45"/>
      <c r="BX755" s="45"/>
      <c r="BY755" s="45"/>
      <c r="BZ755" s="45"/>
      <c r="CA755" s="45"/>
      <c r="CB755" s="45"/>
      <c r="CC755" s="45"/>
      <c r="CD755" s="45"/>
      <c r="CE755" s="45"/>
      <c r="CF755" s="45"/>
      <c r="CG755" s="45"/>
      <c r="CH755" s="45"/>
      <c r="CI755" s="45"/>
      <c r="CJ755" s="45"/>
      <c r="CK755" s="45"/>
      <c r="CL755" s="45"/>
      <c r="CM755" s="45"/>
      <c r="CN755" s="45"/>
      <c r="CO755" s="45"/>
      <c r="CP755" s="45"/>
      <c r="CQ755" s="45"/>
      <c r="CR755" s="45"/>
      <c r="CS755" s="45"/>
      <c r="CT755" s="45"/>
      <c r="CU755" s="45"/>
      <c r="CV755" s="45"/>
      <c r="CW755" s="45"/>
      <c r="CX755" s="45"/>
      <c r="CY755" s="45"/>
      <c r="CZ755" s="45"/>
      <c r="DA755" s="45"/>
      <c r="DB755" s="45"/>
      <c r="DC755" s="45"/>
      <c r="DD755" s="45"/>
      <c r="DE755" s="45"/>
      <c r="DF755" s="45"/>
      <c r="DG755" s="45"/>
      <c r="DH755" s="45"/>
      <c r="DI755" s="45"/>
      <c r="DJ755" s="45"/>
      <c r="DK755" s="45"/>
      <c r="DL755" s="45"/>
      <c r="DM755" s="45"/>
      <c r="DN755" s="45"/>
      <c r="DO755" s="45"/>
      <c r="DP755" s="45"/>
      <c r="DQ755" s="45"/>
      <c r="DR755" s="45"/>
      <c r="DS755" s="45"/>
      <c r="DT755" s="45"/>
      <c r="DU755" s="45"/>
      <c r="DV755" s="1123"/>
      <c r="DW755" s="45"/>
      <c r="DX755" s="45"/>
      <c r="DY755" s="45"/>
      <c r="DZ755" s="45"/>
      <c r="EA755" s="45"/>
      <c r="EB755" s="45"/>
      <c r="EC755" s="45"/>
      <c r="ED755" s="45"/>
      <c r="EE755" s="45"/>
      <c r="EF755" s="45"/>
      <c r="EG755" s="45"/>
      <c r="EH755" s="45"/>
      <c r="EI755" s="45"/>
      <c r="EJ755" s="45"/>
      <c r="EK755" s="45"/>
      <c r="EL755" s="45"/>
      <c r="EM755" s="45"/>
      <c r="EN755" s="45"/>
      <c r="EO755" s="45"/>
      <c r="EP755" s="45"/>
      <c r="EQ755" s="1123"/>
      <c r="ER755" s="557"/>
    </row>
    <row r="756" spans="1:148" ht="15" customHeight="1" x14ac:dyDescent="0.25">
      <c r="A756" s="625"/>
      <c r="B756" s="1343" t="str">
        <f t="shared" si="49"/>
        <v>Desk 19</v>
      </c>
      <c r="C756" s="1348" t="str">
        <f>IF(ISBLANK(TB!C205), "", TB!C205)</f>
        <v/>
      </c>
      <c r="D756" s="1348" t="str">
        <f>IF(ISBLANK(TB!D205), "", TB!D205)</f>
        <v/>
      </c>
      <c r="E756" s="1348" t="str">
        <f>IF(ISBLANK(TB!E205), "", TB!E205)</f>
        <v/>
      </c>
      <c r="F756" s="1348" t="str">
        <f>IF(ISBLANK(TB!F205), "", TB!F205)</f>
        <v/>
      </c>
      <c r="G756" s="45"/>
      <c r="H756" s="45"/>
      <c r="I756" s="45"/>
      <c r="J756" s="45"/>
      <c r="K756" s="45"/>
      <c r="L756" s="45"/>
      <c r="M756" s="45"/>
      <c r="N756" s="45"/>
      <c r="O756" s="45"/>
      <c r="P756" s="45"/>
      <c r="Q756" s="45"/>
      <c r="R756" s="45"/>
      <c r="S756" s="45"/>
      <c r="T756" s="45"/>
      <c r="U756" s="45"/>
      <c r="V756" s="45"/>
      <c r="W756" s="45"/>
      <c r="X756" s="45"/>
      <c r="Y756" s="45"/>
      <c r="Z756" s="45"/>
      <c r="AA756" s="45"/>
      <c r="AB756" s="45"/>
      <c r="AC756" s="45"/>
      <c r="AD756" s="45"/>
      <c r="AE756" s="45"/>
      <c r="AF756" s="45"/>
      <c r="AG756" s="45"/>
      <c r="AH756" s="45"/>
      <c r="AI756" s="45"/>
      <c r="AJ756" s="45"/>
      <c r="AK756" s="45"/>
      <c r="AL756" s="45"/>
      <c r="AM756" s="45"/>
      <c r="AN756" s="45"/>
      <c r="AO756" s="45"/>
      <c r="AP756" s="45"/>
      <c r="AQ756" s="45"/>
      <c r="AR756" s="45"/>
      <c r="AS756" s="45"/>
      <c r="AT756" s="45"/>
      <c r="AU756" s="45"/>
      <c r="AV756" s="45"/>
      <c r="AW756" s="45"/>
      <c r="AX756" s="45"/>
      <c r="AY756" s="45"/>
      <c r="AZ756" s="45"/>
      <c r="BA756" s="45"/>
      <c r="BB756" s="45"/>
      <c r="BC756" s="45"/>
      <c r="BD756" s="45"/>
      <c r="BE756" s="45"/>
      <c r="BF756" s="45"/>
      <c r="BG756" s="45"/>
      <c r="BH756" s="45"/>
      <c r="BI756" s="45"/>
      <c r="BJ756" s="45"/>
      <c r="BK756" s="45"/>
      <c r="BL756" s="45"/>
      <c r="BM756" s="45"/>
      <c r="BN756" s="45"/>
      <c r="BO756" s="45"/>
      <c r="BP756" s="45"/>
      <c r="BQ756" s="45"/>
      <c r="BR756" s="45"/>
      <c r="BS756" s="45"/>
      <c r="BT756" s="45"/>
      <c r="BU756" s="45"/>
      <c r="BV756" s="45"/>
      <c r="BW756" s="45"/>
      <c r="BX756" s="45"/>
      <c r="BY756" s="45"/>
      <c r="BZ756" s="45"/>
      <c r="CA756" s="45"/>
      <c r="CB756" s="45"/>
      <c r="CC756" s="45"/>
      <c r="CD756" s="45"/>
      <c r="CE756" s="45"/>
      <c r="CF756" s="45"/>
      <c r="CG756" s="45"/>
      <c r="CH756" s="45"/>
      <c r="CI756" s="45"/>
      <c r="CJ756" s="45"/>
      <c r="CK756" s="45"/>
      <c r="CL756" s="45"/>
      <c r="CM756" s="45"/>
      <c r="CN756" s="45"/>
      <c r="CO756" s="45"/>
      <c r="CP756" s="45"/>
      <c r="CQ756" s="45"/>
      <c r="CR756" s="45"/>
      <c r="CS756" s="45"/>
      <c r="CT756" s="45"/>
      <c r="CU756" s="45"/>
      <c r="CV756" s="45"/>
      <c r="CW756" s="45"/>
      <c r="CX756" s="45"/>
      <c r="CY756" s="45"/>
      <c r="CZ756" s="45"/>
      <c r="DA756" s="45"/>
      <c r="DB756" s="45"/>
      <c r="DC756" s="45"/>
      <c r="DD756" s="45"/>
      <c r="DE756" s="45"/>
      <c r="DF756" s="45"/>
      <c r="DG756" s="45"/>
      <c r="DH756" s="45"/>
      <c r="DI756" s="45"/>
      <c r="DJ756" s="45"/>
      <c r="DK756" s="45"/>
      <c r="DL756" s="45"/>
      <c r="DM756" s="45"/>
      <c r="DN756" s="45"/>
      <c r="DO756" s="45"/>
      <c r="DP756" s="45"/>
      <c r="DQ756" s="45"/>
      <c r="DR756" s="45"/>
      <c r="DS756" s="45"/>
      <c r="DT756" s="45"/>
      <c r="DU756" s="45"/>
      <c r="DV756" s="1123"/>
      <c r="DW756" s="45"/>
      <c r="DX756" s="45"/>
      <c r="DY756" s="45"/>
      <c r="DZ756" s="45"/>
      <c r="EA756" s="45"/>
      <c r="EB756" s="45"/>
      <c r="EC756" s="45"/>
      <c r="ED756" s="45"/>
      <c r="EE756" s="45"/>
      <c r="EF756" s="45"/>
      <c r="EG756" s="45"/>
      <c r="EH756" s="45"/>
      <c r="EI756" s="45"/>
      <c r="EJ756" s="45"/>
      <c r="EK756" s="45"/>
      <c r="EL756" s="45"/>
      <c r="EM756" s="45"/>
      <c r="EN756" s="45"/>
      <c r="EO756" s="45"/>
      <c r="EP756" s="45"/>
      <c r="EQ756" s="1123"/>
      <c r="ER756" s="557"/>
    </row>
    <row r="757" spans="1:148" ht="15" customHeight="1" x14ac:dyDescent="0.25">
      <c r="A757" s="625"/>
      <c r="B757" s="1343" t="str">
        <f t="shared" si="49"/>
        <v>Desk 20</v>
      </c>
      <c r="C757" s="1348" t="str">
        <f>IF(ISBLANK(TB!C206), "", TB!C206)</f>
        <v/>
      </c>
      <c r="D757" s="1348" t="str">
        <f>IF(ISBLANK(TB!D206), "", TB!D206)</f>
        <v/>
      </c>
      <c r="E757" s="1348" t="str">
        <f>IF(ISBLANK(TB!E206), "", TB!E206)</f>
        <v/>
      </c>
      <c r="F757" s="1348" t="str">
        <f>IF(ISBLANK(TB!F206), "", TB!F206)</f>
        <v/>
      </c>
      <c r="G757" s="45"/>
      <c r="H757" s="45"/>
      <c r="I757" s="45"/>
      <c r="J757" s="45"/>
      <c r="K757" s="45"/>
      <c r="L757" s="45"/>
      <c r="M757" s="45"/>
      <c r="N757" s="45"/>
      <c r="O757" s="45"/>
      <c r="P757" s="45"/>
      <c r="Q757" s="45"/>
      <c r="R757" s="45"/>
      <c r="S757" s="45"/>
      <c r="T757" s="45"/>
      <c r="U757" s="45"/>
      <c r="V757" s="45"/>
      <c r="W757" s="45"/>
      <c r="X757" s="45"/>
      <c r="Y757" s="45"/>
      <c r="Z757" s="45"/>
      <c r="AA757" s="45"/>
      <c r="AB757" s="45"/>
      <c r="AC757" s="45"/>
      <c r="AD757" s="45"/>
      <c r="AE757" s="45"/>
      <c r="AF757" s="45"/>
      <c r="AG757" s="45"/>
      <c r="AH757" s="45"/>
      <c r="AI757" s="45"/>
      <c r="AJ757" s="45"/>
      <c r="AK757" s="45"/>
      <c r="AL757" s="45"/>
      <c r="AM757" s="45"/>
      <c r="AN757" s="45"/>
      <c r="AO757" s="45"/>
      <c r="AP757" s="45"/>
      <c r="AQ757" s="45"/>
      <c r="AR757" s="45"/>
      <c r="AS757" s="45"/>
      <c r="AT757" s="45"/>
      <c r="AU757" s="45"/>
      <c r="AV757" s="45"/>
      <c r="AW757" s="45"/>
      <c r="AX757" s="45"/>
      <c r="AY757" s="45"/>
      <c r="AZ757" s="45"/>
      <c r="BA757" s="45"/>
      <c r="BB757" s="45"/>
      <c r="BC757" s="45"/>
      <c r="BD757" s="45"/>
      <c r="BE757" s="45"/>
      <c r="BF757" s="45"/>
      <c r="BG757" s="45"/>
      <c r="BH757" s="45"/>
      <c r="BI757" s="45"/>
      <c r="BJ757" s="45"/>
      <c r="BK757" s="45"/>
      <c r="BL757" s="45"/>
      <c r="BM757" s="45"/>
      <c r="BN757" s="45"/>
      <c r="BO757" s="45"/>
      <c r="BP757" s="45"/>
      <c r="BQ757" s="45"/>
      <c r="BR757" s="45"/>
      <c r="BS757" s="45"/>
      <c r="BT757" s="45"/>
      <c r="BU757" s="45"/>
      <c r="BV757" s="45"/>
      <c r="BW757" s="45"/>
      <c r="BX757" s="45"/>
      <c r="BY757" s="45"/>
      <c r="BZ757" s="45"/>
      <c r="CA757" s="45"/>
      <c r="CB757" s="45"/>
      <c r="CC757" s="45"/>
      <c r="CD757" s="45"/>
      <c r="CE757" s="45"/>
      <c r="CF757" s="45"/>
      <c r="CG757" s="45"/>
      <c r="CH757" s="45"/>
      <c r="CI757" s="45"/>
      <c r="CJ757" s="45"/>
      <c r="CK757" s="45"/>
      <c r="CL757" s="45"/>
      <c r="CM757" s="45"/>
      <c r="CN757" s="45"/>
      <c r="CO757" s="45"/>
      <c r="CP757" s="45"/>
      <c r="CQ757" s="45"/>
      <c r="CR757" s="45"/>
      <c r="CS757" s="45"/>
      <c r="CT757" s="45"/>
      <c r="CU757" s="45"/>
      <c r="CV757" s="45"/>
      <c r="CW757" s="45"/>
      <c r="CX757" s="45"/>
      <c r="CY757" s="45"/>
      <c r="CZ757" s="45"/>
      <c r="DA757" s="45"/>
      <c r="DB757" s="45"/>
      <c r="DC757" s="45"/>
      <c r="DD757" s="45"/>
      <c r="DE757" s="45"/>
      <c r="DF757" s="45"/>
      <c r="DG757" s="45"/>
      <c r="DH757" s="45"/>
      <c r="DI757" s="45"/>
      <c r="DJ757" s="45"/>
      <c r="DK757" s="45"/>
      <c r="DL757" s="45"/>
      <c r="DM757" s="45"/>
      <c r="DN757" s="45"/>
      <c r="DO757" s="45"/>
      <c r="DP757" s="45"/>
      <c r="DQ757" s="45"/>
      <c r="DR757" s="45"/>
      <c r="DS757" s="45"/>
      <c r="DT757" s="45"/>
      <c r="DU757" s="45"/>
      <c r="DV757" s="1123"/>
      <c r="DW757" s="45"/>
      <c r="DX757" s="45"/>
      <c r="DY757" s="45"/>
      <c r="DZ757" s="45"/>
      <c r="EA757" s="45"/>
      <c r="EB757" s="45"/>
      <c r="EC757" s="45"/>
      <c r="ED757" s="45"/>
      <c r="EE757" s="45"/>
      <c r="EF757" s="45"/>
      <c r="EG757" s="45"/>
      <c r="EH757" s="45"/>
      <c r="EI757" s="45"/>
      <c r="EJ757" s="45"/>
      <c r="EK757" s="45"/>
      <c r="EL757" s="45"/>
      <c r="EM757" s="45"/>
      <c r="EN757" s="45"/>
      <c r="EO757" s="45"/>
      <c r="EP757" s="45"/>
      <c r="EQ757" s="1123"/>
      <c r="ER757" s="557"/>
    </row>
    <row r="758" spans="1:148" ht="15" customHeight="1" x14ac:dyDescent="0.25">
      <c r="A758" s="625"/>
      <c r="B758" s="1343" t="str">
        <f t="shared" si="49"/>
        <v>Desk 21</v>
      </c>
      <c r="C758" s="1348" t="str">
        <f>IF(ISBLANK(TB!C207), "", TB!C207)</f>
        <v/>
      </c>
      <c r="D758" s="1348" t="str">
        <f>IF(ISBLANK(TB!D207), "", TB!D207)</f>
        <v/>
      </c>
      <c r="E758" s="1348" t="str">
        <f>IF(ISBLANK(TB!E207), "", TB!E207)</f>
        <v/>
      </c>
      <c r="F758" s="1348" t="str">
        <f>IF(ISBLANK(TB!F207), "", TB!F207)</f>
        <v/>
      </c>
      <c r="G758" s="45"/>
      <c r="H758" s="45"/>
      <c r="I758" s="45"/>
      <c r="J758" s="45"/>
      <c r="K758" s="45"/>
      <c r="L758" s="45"/>
      <c r="M758" s="45"/>
      <c r="N758" s="45"/>
      <c r="O758" s="45"/>
      <c r="P758" s="45"/>
      <c r="Q758" s="45"/>
      <c r="R758" s="45"/>
      <c r="S758" s="45"/>
      <c r="T758" s="45"/>
      <c r="U758" s="45"/>
      <c r="V758" s="45"/>
      <c r="W758" s="45"/>
      <c r="X758" s="45"/>
      <c r="Y758" s="45"/>
      <c r="Z758" s="45"/>
      <c r="AA758" s="45"/>
      <c r="AB758" s="45"/>
      <c r="AC758" s="45"/>
      <c r="AD758" s="45"/>
      <c r="AE758" s="45"/>
      <c r="AF758" s="45"/>
      <c r="AG758" s="45"/>
      <c r="AH758" s="45"/>
      <c r="AI758" s="45"/>
      <c r="AJ758" s="45"/>
      <c r="AK758" s="45"/>
      <c r="AL758" s="45"/>
      <c r="AM758" s="45"/>
      <c r="AN758" s="45"/>
      <c r="AO758" s="45"/>
      <c r="AP758" s="45"/>
      <c r="AQ758" s="45"/>
      <c r="AR758" s="45"/>
      <c r="AS758" s="45"/>
      <c r="AT758" s="45"/>
      <c r="AU758" s="45"/>
      <c r="AV758" s="45"/>
      <c r="AW758" s="45"/>
      <c r="AX758" s="45"/>
      <c r="AY758" s="45"/>
      <c r="AZ758" s="45"/>
      <c r="BA758" s="45"/>
      <c r="BB758" s="45"/>
      <c r="BC758" s="45"/>
      <c r="BD758" s="45"/>
      <c r="BE758" s="45"/>
      <c r="BF758" s="45"/>
      <c r="BG758" s="45"/>
      <c r="BH758" s="45"/>
      <c r="BI758" s="45"/>
      <c r="BJ758" s="45"/>
      <c r="BK758" s="45"/>
      <c r="BL758" s="45"/>
      <c r="BM758" s="45"/>
      <c r="BN758" s="45"/>
      <c r="BO758" s="45"/>
      <c r="BP758" s="45"/>
      <c r="BQ758" s="45"/>
      <c r="BR758" s="45"/>
      <c r="BS758" s="45"/>
      <c r="BT758" s="45"/>
      <c r="BU758" s="45"/>
      <c r="BV758" s="45"/>
      <c r="BW758" s="45"/>
      <c r="BX758" s="45"/>
      <c r="BY758" s="45"/>
      <c r="BZ758" s="45"/>
      <c r="CA758" s="45"/>
      <c r="CB758" s="45"/>
      <c r="CC758" s="45"/>
      <c r="CD758" s="45"/>
      <c r="CE758" s="45"/>
      <c r="CF758" s="45"/>
      <c r="CG758" s="45"/>
      <c r="CH758" s="45"/>
      <c r="CI758" s="45"/>
      <c r="CJ758" s="45"/>
      <c r="CK758" s="45"/>
      <c r="CL758" s="45"/>
      <c r="CM758" s="45"/>
      <c r="CN758" s="45"/>
      <c r="CO758" s="45"/>
      <c r="CP758" s="45"/>
      <c r="CQ758" s="45"/>
      <c r="CR758" s="45"/>
      <c r="CS758" s="45"/>
      <c r="CT758" s="45"/>
      <c r="CU758" s="45"/>
      <c r="CV758" s="45"/>
      <c r="CW758" s="45"/>
      <c r="CX758" s="45"/>
      <c r="CY758" s="45"/>
      <c r="CZ758" s="45"/>
      <c r="DA758" s="45"/>
      <c r="DB758" s="45"/>
      <c r="DC758" s="45"/>
      <c r="DD758" s="45"/>
      <c r="DE758" s="45"/>
      <c r="DF758" s="45"/>
      <c r="DG758" s="45"/>
      <c r="DH758" s="45"/>
      <c r="DI758" s="45"/>
      <c r="DJ758" s="45"/>
      <c r="DK758" s="45"/>
      <c r="DL758" s="45"/>
      <c r="DM758" s="45"/>
      <c r="DN758" s="45"/>
      <c r="DO758" s="45"/>
      <c r="DP758" s="45"/>
      <c r="DQ758" s="45"/>
      <c r="DR758" s="45"/>
      <c r="DS758" s="45"/>
      <c r="DT758" s="45"/>
      <c r="DU758" s="45"/>
      <c r="DV758" s="1123"/>
      <c r="DW758" s="45"/>
      <c r="DX758" s="45"/>
      <c r="DY758" s="45"/>
      <c r="DZ758" s="45"/>
      <c r="EA758" s="45"/>
      <c r="EB758" s="45"/>
      <c r="EC758" s="45"/>
      <c r="ED758" s="45"/>
      <c r="EE758" s="45"/>
      <c r="EF758" s="45"/>
      <c r="EG758" s="45"/>
      <c r="EH758" s="45"/>
      <c r="EI758" s="45"/>
      <c r="EJ758" s="45"/>
      <c r="EK758" s="45"/>
      <c r="EL758" s="45"/>
      <c r="EM758" s="45"/>
      <c r="EN758" s="45"/>
      <c r="EO758" s="45"/>
      <c r="EP758" s="45"/>
      <c r="EQ758" s="1123"/>
      <c r="ER758" s="557"/>
    </row>
    <row r="759" spans="1:148" ht="15" customHeight="1" x14ac:dyDescent="0.25">
      <c r="A759" s="625"/>
      <c r="B759" s="1343" t="str">
        <f t="shared" si="49"/>
        <v>Desk 22</v>
      </c>
      <c r="C759" s="1348" t="str">
        <f>IF(ISBLANK(TB!C208), "", TB!C208)</f>
        <v/>
      </c>
      <c r="D759" s="1348" t="str">
        <f>IF(ISBLANK(TB!D208), "", TB!D208)</f>
        <v/>
      </c>
      <c r="E759" s="1348" t="str">
        <f>IF(ISBLANK(TB!E208), "", TB!E208)</f>
        <v/>
      </c>
      <c r="F759" s="1348" t="str">
        <f>IF(ISBLANK(TB!F208), "", TB!F208)</f>
        <v/>
      </c>
      <c r="G759" s="45"/>
      <c r="H759" s="45"/>
      <c r="I759" s="45"/>
      <c r="J759" s="45"/>
      <c r="K759" s="45"/>
      <c r="L759" s="45"/>
      <c r="M759" s="45"/>
      <c r="N759" s="45"/>
      <c r="O759" s="45"/>
      <c r="P759" s="45"/>
      <c r="Q759" s="45"/>
      <c r="R759" s="45"/>
      <c r="S759" s="45"/>
      <c r="T759" s="45"/>
      <c r="U759" s="45"/>
      <c r="V759" s="45"/>
      <c r="W759" s="45"/>
      <c r="X759" s="45"/>
      <c r="Y759" s="45"/>
      <c r="Z759" s="45"/>
      <c r="AA759" s="45"/>
      <c r="AB759" s="45"/>
      <c r="AC759" s="45"/>
      <c r="AD759" s="45"/>
      <c r="AE759" s="45"/>
      <c r="AF759" s="45"/>
      <c r="AG759" s="45"/>
      <c r="AH759" s="45"/>
      <c r="AI759" s="45"/>
      <c r="AJ759" s="45"/>
      <c r="AK759" s="45"/>
      <c r="AL759" s="45"/>
      <c r="AM759" s="45"/>
      <c r="AN759" s="45"/>
      <c r="AO759" s="45"/>
      <c r="AP759" s="45"/>
      <c r="AQ759" s="45"/>
      <c r="AR759" s="45"/>
      <c r="AS759" s="45"/>
      <c r="AT759" s="45"/>
      <c r="AU759" s="45"/>
      <c r="AV759" s="45"/>
      <c r="AW759" s="45"/>
      <c r="AX759" s="45"/>
      <c r="AY759" s="45"/>
      <c r="AZ759" s="45"/>
      <c r="BA759" s="45"/>
      <c r="BB759" s="45"/>
      <c r="BC759" s="45"/>
      <c r="BD759" s="45"/>
      <c r="BE759" s="45"/>
      <c r="BF759" s="45"/>
      <c r="BG759" s="45"/>
      <c r="BH759" s="45"/>
      <c r="BI759" s="45"/>
      <c r="BJ759" s="45"/>
      <c r="BK759" s="45"/>
      <c r="BL759" s="45"/>
      <c r="BM759" s="45"/>
      <c r="BN759" s="45"/>
      <c r="BO759" s="45"/>
      <c r="BP759" s="45"/>
      <c r="BQ759" s="45"/>
      <c r="BR759" s="45"/>
      <c r="BS759" s="45"/>
      <c r="BT759" s="45"/>
      <c r="BU759" s="45"/>
      <c r="BV759" s="45"/>
      <c r="BW759" s="45"/>
      <c r="BX759" s="45"/>
      <c r="BY759" s="45"/>
      <c r="BZ759" s="45"/>
      <c r="CA759" s="45"/>
      <c r="CB759" s="45"/>
      <c r="CC759" s="45"/>
      <c r="CD759" s="45"/>
      <c r="CE759" s="45"/>
      <c r="CF759" s="45"/>
      <c r="CG759" s="45"/>
      <c r="CH759" s="45"/>
      <c r="CI759" s="45"/>
      <c r="CJ759" s="45"/>
      <c r="CK759" s="45"/>
      <c r="CL759" s="45"/>
      <c r="CM759" s="45"/>
      <c r="CN759" s="45"/>
      <c r="CO759" s="45"/>
      <c r="CP759" s="45"/>
      <c r="CQ759" s="45"/>
      <c r="CR759" s="45"/>
      <c r="CS759" s="45"/>
      <c r="CT759" s="45"/>
      <c r="CU759" s="45"/>
      <c r="CV759" s="45"/>
      <c r="CW759" s="45"/>
      <c r="CX759" s="45"/>
      <c r="CY759" s="45"/>
      <c r="CZ759" s="45"/>
      <c r="DA759" s="45"/>
      <c r="DB759" s="45"/>
      <c r="DC759" s="45"/>
      <c r="DD759" s="45"/>
      <c r="DE759" s="45"/>
      <c r="DF759" s="45"/>
      <c r="DG759" s="45"/>
      <c r="DH759" s="45"/>
      <c r="DI759" s="45"/>
      <c r="DJ759" s="45"/>
      <c r="DK759" s="45"/>
      <c r="DL759" s="45"/>
      <c r="DM759" s="45"/>
      <c r="DN759" s="45"/>
      <c r="DO759" s="45"/>
      <c r="DP759" s="45"/>
      <c r="DQ759" s="45"/>
      <c r="DR759" s="45"/>
      <c r="DS759" s="45"/>
      <c r="DT759" s="45"/>
      <c r="DU759" s="45"/>
      <c r="DV759" s="1123"/>
      <c r="DW759" s="45"/>
      <c r="DX759" s="45"/>
      <c r="DY759" s="45"/>
      <c r="DZ759" s="45"/>
      <c r="EA759" s="45"/>
      <c r="EB759" s="45"/>
      <c r="EC759" s="45"/>
      <c r="ED759" s="45"/>
      <c r="EE759" s="45"/>
      <c r="EF759" s="45"/>
      <c r="EG759" s="45"/>
      <c r="EH759" s="45"/>
      <c r="EI759" s="45"/>
      <c r="EJ759" s="45"/>
      <c r="EK759" s="45"/>
      <c r="EL759" s="45"/>
      <c r="EM759" s="45"/>
      <c r="EN759" s="45"/>
      <c r="EO759" s="45"/>
      <c r="EP759" s="45"/>
      <c r="EQ759" s="1123"/>
      <c r="ER759" s="557"/>
    </row>
    <row r="760" spans="1:148" ht="15" customHeight="1" x14ac:dyDescent="0.25">
      <c r="A760" s="625"/>
      <c r="B760" s="1343" t="str">
        <f t="shared" si="49"/>
        <v>Desk 23</v>
      </c>
      <c r="C760" s="1348" t="str">
        <f>IF(ISBLANK(TB!C209), "", TB!C209)</f>
        <v/>
      </c>
      <c r="D760" s="1348" t="str">
        <f>IF(ISBLANK(TB!D209), "", TB!D209)</f>
        <v/>
      </c>
      <c r="E760" s="1348" t="str">
        <f>IF(ISBLANK(TB!E209), "", TB!E209)</f>
        <v/>
      </c>
      <c r="F760" s="1348" t="str">
        <f>IF(ISBLANK(TB!F209), "", TB!F209)</f>
        <v/>
      </c>
      <c r="G760" s="45"/>
      <c r="H760" s="45"/>
      <c r="I760" s="45"/>
      <c r="J760" s="45"/>
      <c r="K760" s="45"/>
      <c r="L760" s="45"/>
      <c r="M760" s="45"/>
      <c r="N760" s="45"/>
      <c r="O760" s="45"/>
      <c r="P760" s="45"/>
      <c r="Q760" s="45"/>
      <c r="R760" s="45"/>
      <c r="S760" s="45"/>
      <c r="T760" s="45"/>
      <c r="U760" s="45"/>
      <c r="V760" s="45"/>
      <c r="W760" s="45"/>
      <c r="X760" s="45"/>
      <c r="Y760" s="45"/>
      <c r="Z760" s="45"/>
      <c r="AA760" s="45"/>
      <c r="AB760" s="45"/>
      <c r="AC760" s="45"/>
      <c r="AD760" s="45"/>
      <c r="AE760" s="45"/>
      <c r="AF760" s="45"/>
      <c r="AG760" s="45"/>
      <c r="AH760" s="45"/>
      <c r="AI760" s="45"/>
      <c r="AJ760" s="45"/>
      <c r="AK760" s="45"/>
      <c r="AL760" s="45"/>
      <c r="AM760" s="45"/>
      <c r="AN760" s="45"/>
      <c r="AO760" s="45"/>
      <c r="AP760" s="45"/>
      <c r="AQ760" s="45"/>
      <c r="AR760" s="45"/>
      <c r="AS760" s="45"/>
      <c r="AT760" s="45"/>
      <c r="AU760" s="45"/>
      <c r="AV760" s="45"/>
      <c r="AW760" s="45"/>
      <c r="AX760" s="45"/>
      <c r="AY760" s="45"/>
      <c r="AZ760" s="45"/>
      <c r="BA760" s="45"/>
      <c r="BB760" s="45"/>
      <c r="BC760" s="45"/>
      <c r="BD760" s="45"/>
      <c r="BE760" s="45"/>
      <c r="BF760" s="45"/>
      <c r="BG760" s="45"/>
      <c r="BH760" s="45"/>
      <c r="BI760" s="45"/>
      <c r="BJ760" s="45"/>
      <c r="BK760" s="45"/>
      <c r="BL760" s="45"/>
      <c r="BM760" s="45"/>
      <c r="BN760" s="45"/>
      <c r="BO760" s="45"/>
      <c r="BP760" s="45"/>
      <c r="BQ760" s="45"/>
      <c r="BR760" s="45"/>
      <c r="BS760" s="45"/>
      <c r="BT760" s="45"/>
      <c r="BU760" s="45"/>
      <c r="BV760" s="45"/>
      <c r="BW760" s="45"/>
      <c r="BX760" s="45"/>
      <c r="BY760" s="45"/>
      <c r="BZ760" s="45"/>
      <c r="CA760" s="45"/>
      <c r="CB760" s="45"/>
      <c r="CC760" s="45"/>
      <c r="CD760" s="45"/>
      <c r="CE760" s="45"/>
      <c r="CF760" s="45"/>
      <c r="CG760" s="45"/>
      <c r="CH760" s="45"/>
      <c r="CI760" s="45"/>
      <c r="CJ760" s="45"/>
      <c r="CK760" s="45"/>
      <c r="CL760" s="45"/>
      <c r="CM760" s="45"/>
      <c r="CN760" s="45"/>
      <c r="CO760" s="45"/>
      <c r="CP760" s="45"/>
      <c r="CQ760" s="45"/>
      <c r="CR760" s="45"/>
      <c r="CS760" s="45"/>
      <c r="CT760" s="45"/>
      <c r="CU760" s="45"/>
      <c r="CV760" s="45"/>
      <c r="CW760" s="45"/>
      <c r="CX760" s="45"/>
      <c r="CY760" s="45"/>
      <c r="CZ760" s="45"/>
      <c r="DA760" s="45"/>
      <c r="DB760" s="45"/>
      <c r="DC760" s="45"/>
      <c r="DD760" s="45"/>
      <c r="DE760" s="45"/>
      <c r="DF760" s="45"/>
      <c r="DG760" s="45"/>
      <c r="DH760" s="45"/>
      <c r="DI760" s="45"/>
      <c r="DJ760" s="45"/>
      <c r="DK760" s="45"/>
      <c r="DL760" s="45"/>
      <c r="DM760" s="45"/>
      <c r="DN760" s="45"/>
      <c r="DO760" s="45"/>
      <c r="DP760" s="45"/>
      <c r="DQ760" s="45"/>
      <c r="DR760" s="45"/>
      <c r="DS760" s="45"/>
      <c r="DT760" s="45"/>
      <c r="DU760" s="45"/>
      <c r="DV760" s="1123"/>
      <c r="DW760" s="45"/>
      <c r="DX760" s="45"/>
      <c r="DY760" s="45"/>
      <c r="DZ760" s="45"/>
      <c r="EA760" s="45"/>
      <c r="EB760" s="45"/>
      <c r="EC760" s="45"/>
      <c r="ED760" s="45"/>
      <c r="EE760" s="45"/>
      <c r="EF760" s="45"/>
      <c r="EG760" s="45"/>
      <c r="EH760" s="45"/>
      <c r="EI760" s="45"/>
      <c r="EJ760" s="45"/>
      <c r="EK760" s="45"/>
      <c r="EL760" s="45"/>
      <c r="EM760" s="45"/>
      <c r="EN760" s="45"/>
      <c r="EO760" s="45"/>
      <c r="EP760" s="45"/>
      <c r="EQ760" s="1123"/>
      <c r="ER760" s="557"/>
    </row>
    <row r="761" spans="1:148" ht="15" customHeight="1" x14ac:dyDescent="0.25">
      <c r="A761" s="625"/>
      <c r="B761" s="1343" t="str">
        <f t="shared" si="49"/>
        <v>Desk 24</v>
      </c>
      <c r="C761" s="1348" t="str">
        <f>IF(ISBLANK(TB!C210), "", TB!C210)</f>
        <v/>
      </c>
      <c r="D761" s="1348" t="str">
        <f>IF(ISBLANK(TB!D210), "", TB!D210)</f>
        <v/>
      </c>
      <c r="E761" s="1348" t="str">
        <f>IF(ISBLANK(TB!E210), "", TB!E210)</f>
        <v/>
      </c>
      <c r="F761" s="1348" t="str">
        <f>IF(ISBLANK(TB!F210), "", TB!F210)</f>
        <v/>
      </c>
      <c r="G761" s="45"/>
      <c r="H761" s="45"/>
      <c r="I761" s="45"/>
      <c r="J761" s="45"/>
      <c r="K761" s="45"/>
      <c r="L761" s="45"/>
      <c r="M761" s="45"/>
      <c r="N761" s="45"/>
      <c r="O761" s="45"/>
      <c r="P761" s="45"/>
      <c r="Q761" s="45"/>
      <c r="R761" s="45"/>
      <c r="S761" s="45"/>
      <c r="T761" s="45"/>
      <c r="U761" s="45"/>
      <c r="V761" s="45"/>
      <c r="W761" s="45"/>
      <c r="X761" s="45"/>
      <c r="Y761" s="45"/>
      <c r="Z761" s="45"/>
      <c r="AA761" s="45"/>
      <c r="AB761" s="45"/>
      <c r="AC761" s="45"/>
      <c r="AD761" s="45"/>
      <c r="AE761" s="45"/>
      <c r="AF761" s="45"/>
      <c r="AG761" s="45"/>
      <c r="AH761" s="45"/>
      <c r="AI761" s="45"/>
      <c r="AJ761" s="45"/>
      <c r="AK761" s="45"/>
      <c r="AL761" s="45"/>
      <c r="AM761" s="45"/>
      <c r="AN761" s="45"/>
      <c r="AO761" s="45"/>
      <c r="AP761" s="45"/>
      <c r="AQ761" s="45"/>
      <c r="AR761" s="45"/>
      <c r="AS761" s="45"/>
      <c r="AT761" s="45"/>
      <c r="AU761" s="45"/>
      <c r="AV761" s="45"/>
      <c r="AW761" s="45"/>
      <c r="AX761" s="45"/>
      <c r="AY761" s="45"/>
      <c r="AZ761" s="45"/>
      <c r="BA761" s="45"/>
      <c r="BB761" s="45"/>
      <c r="BC761" s="45"/>
      <c r="BD761" s="45"/>
      <c r="BE761" s="45"/>
      <c r="BF761" s="45"/>
      <c r="BG761" s="45"/>
      <c r="BH761" s="45"/>
      <c r="BI761" s="45"/>
      <c r="BJ761" s="45"/>
      <c r="BK761" s="45"/>
      <c r="BL761" s="45"/>
      <c r="BM761" s="45"/>
      <c r="BN761" s="45"/>
      <c r="BO761" s="45"/>
      <c r="BP761" s="45"/>
      <c r="BQ761" s="45"/>
      <c r="BR761" s="45"/>
      <c r="BS761" s="45"/>
      <c r="BT761" s="45"/>
      <c r="BU761" s="45"/>
      <c r="BV761" s="45"/>
      <c r="BW761" s="45"/>
      <c r="BX761" s="45"/>
      <c r="BY761" s="45"/>
      <c r="BZ761" s="45"/>
      <c r="CA761" s="45"/>
      <c r="CB761" s="45"/>
      <c r="CC761" s="45"/>
      <c r="CD761" s="45"/>
      <c r="CE761" s="45"/>
      <c r="CF761" s="45"/>
      <c r="CG761" s="45"/>
      <c r="CH761" s="45"/>
      <c r="CI761" s="45"/>
      <c r="CJ761" s="45"/>
      <c r="CK761" s="45"/>
      <c r="CL761" s="45"/>
      <c r="CM761" s="45"/>
      <c r="CN761" s="45"/>
      <c r="CO761" s="45"/>
      <c r="CP761" s="45"/>
      <c r="CQ761" s="45"/>
      <c r="CR761" s="45"/>
      <c r="CS761" s="45"/>
      <c r="CT761" s="45"/>
      <c r="CU761" s="45"/>
      <c r="CV761" s="45"/>
      <c r="CW761" s="45"/>
      <c r="CX761" s="45"/>
      <c r="CY761" s="45"/>
      <c r="CZ761" s="45"/>
      <c r="DA761" s="45"/>
      <c r="DB761" s="45"/>
      <c r="DC761" s="45"/>
      <c r="DD761" s="45"/>
      <c r="DE761" s="45"/>
      <c r="DF761" s="45"/>
      <c r="DG761" s="45"/>
      <c r="DH761" s="45"/>
      <c r="DI761" s="45"/>
      <c r="DJ761" s="45"/>
      <c r="DK761" s="45"/>
      <c r="DL761" s="45"/>
      <c r="DM761" s="45"/>
      <c r="DN761" s="45"/>
      <c r="DO761" s="45"/>
      <c r="DP761" s="45"/>
      <c r="DQ761" s="45"/>
      <c r="DR761" s="45"/>
      <c r="DS761" s="45"/>
      <c r="DT761" s="45"/>
      <c r="DU761" s="45"/>
      <c r="DV761" s="1123"/>
      <c r="DW761" s="45"/>
      <c r="DX761" s="45"/>
      <c r="DY761" s="45"/>
      <c r="DZ761" s="45"/>
      <c r="EA761" s="45"/>
      <c r="EB761" s="45"/>
      <c r="EC761" s="45"/>
      <c r="ED761" s="45"/>
      <c r="EE761" s="45"/>
      <c r="EF761" s="45"/>
      <c r="EG761" s="45"/>
      <c r="EH761" s="45"/>
      <c r="EI761" s="45"/>
      <c r="EJ761" s="45"/>
      <c r="EK761" s="45"/>
      <c r="EL761" s="45"/>
      <c r="EM761" s="45"/>
      <c r="EN761" s="45"/>
      <c r="EO761" s="45"/>
      <c r="EP761" s="45"/>
      <c r="EQ761" s="1123"/>
      <c r="ER761" s="557"/>
    </row>
    <row r="762" spans="1:148" ht="15" customHeight="1" x14ac:dyDescent="0.25">
      <c r="A762" s="625"/>
      <c r="B762" s="1343" t="str">
        <f t="shared" si="49"/>
        <v>Desk 25</v>
      </c>
      <c r="C762" s="1348" t="str">
        <f>IF(ISBLANK(TB!C211), "", TB!C211)</f>
        <v/>
      </c>
      <c r="D762" s="1348" t="str">
        <f>IF(ISBLANK(TB!D211), "", TB!D211)</f>
        <v/>
      </c>
      <c r="E762" s="1348" t="str">
        <f>IF(ISBLANK(TB!E211), "", TB!E211)</f>
        <v/>
      </c>
      <c r="F762" s="1348" t="str">
        <f>IF(ISBLANK(TB!F211), "", TB!F211)</f>
        <v/>
      </c>
      <c r="G762" s="45"/>
      <c r="H762" s="45"/>
      <c r="I762" s="45"/>
      <c r="J762" s="45"/>
      <c r="K762" s="45"/>
      <c r="L762" s="45"/>
      <c r="M762" s="45"/>
      <c r="N762" s="45"/>
      <c r="O762" s="45"/>
      <c r="P762" s="45"/>
      <c r="Q762" s="45"/>
      <c r="R762" s="45"/>
      <c r="S762" s="45"/>
      <c r="T762" s="45"/>
      <c r="U762" s="45"/>
      <c r="V762" s="45"/>
      <c r="W762" s="45"/>
      <c r="X762" s="45"/>
      <c r="Y762" s="45"/>
      <c r="Z762" s="45"/>
      <c r="AA762" s="45"/>
      <c r="AB762" s="45"/>
      <c r="AC762" s="45"/>
      <c r="AD762" s="45"/>
      <c r="AE762" s="45"/>
      <c r="AF762" s="45"/>
      <c r="AG762" s="45"/>
      <c r="AH762" s="45"/>
      <c r="AI762" s="45"/>
      <c r="AJ762" s="45"/>
      <c r="AK762" s="45"/>
      <c r="AL762" s="45"/>
      <c r="AM762" s="45"/>
      <c r="AN762" s="45"/>
      <c r="AO762" s="45"/>
      <c r="AP762" s="45"/>
      <c r="AQ762" s="45"/>
      <c r="AR762" s="45"/>
      <c r="AS762" s="45"/>
      <c r="AT762" s="45"/>
      <c r="AU762" s="45"/>
      <c r="AV762" s="45"/>
      <c r="AW762" s="45"/>
      <c r="AX762" s="45"/>
      <c r="AY762" s="45"/>
      <c r="AZ762" s="45"/>
      <c r="BA762" s="45"/>
      <c r="BB762" s="45"/>
      <c r="BC762" s="45"/>
      <c r="BD762" s="45"/>
      <c r="BE762" s="45"/>
      <c r="BF762" s="45"/>
      <c r="BG762" s="45"/>
      <c r="BH762" s="45"/>
      <c r="BI762" s="45"/>
      <c r="BJ762" s="45"/>
      <c r="BK762" s="45"/>
      <c r="BL762" s="45"/>
      <c r="BM762" s="45"/>
      <c r="BN762" s="45"/>
      <c r="BO762" s="45"/>
      <c r="BP762" s="45"/>
      <c r="BQ762" s="45"/>
      <c r="BR762" s="45"/>
      <c r="BS762" s="45"/>
      <c r="BT762" s="45"/>
      <c r="BU762" s="45"/>
      <c r="BV762" s="45"/>
      <c r="BW762" s="45"/>
      <c r="BX762" s="45"/>
      <c r="BY762" s="45"/>
      <c r="BZ762" s="45"/>
      <c r="CA762" s="45"/>
      <c r="CB762" s="45"/>
      <c r="CC762" s="45"/>
      <c r="CD762" s="45"/>
      <c r="CE762" s="45"/>
      <c r="CF762" s="45"/>
      <c r="CG762" s="45"/>
      <c r="CH762" s="45"/>
      <c r="CI762" s="45"/>
      <c r="CJ762" s="45"/>
      <c r="CK762" s="45"/>
      <c r="CL762" s="45"/>
      <c r="CM762" s="45"/>
      <c r="CN762" s="45"/>
      <c r="CO762" s="45"/>
      <c r="CP762" s="45"/>
      <c r="CQ762" s="45"/>
      <c r="CR762" s="45"/>
      <c r="CS762" s="45"/>
      <c r="CT762" s="45"/>
      <c r="CU762" s="45"/>
      <c r="CV762" s="45"/>
      <c r="CW762" s="45"/>
      <c r="CX762" s="45"/>
      <c r="CY762" s="45"/>
      <c r="CZ762" s="45"/>
      <c r="DA762" s="45"/>
      <c r="DB762" s="45"/>
      <c r="DC762" s="45"/>
      <c r="DD762" s="45"/>
      <c r="DE762" s="45"/>
      <c r="DF762" s="45"/>
      <c r="DG762" s="45"/>
      <c r="DH762" s="45"/>
      <c r="DI762" s="45"/>
      <c r="DJ762" s="45"/>
      <c r="DK762" s="45"/>
      <c r="DL762" s="45"/>
      <c r="DM762" s="45"/>
      <c r="DN762" s="45"/>
      <c r="DO762" s="45"/>
      <c r="DP762" s="45"/>
      <c r="DQ762" s="45"/>
      <c r="DR762" s="45"/>
      <c r="DS762" s="45"/>
      <c r="DT762" s="45"/>
      <c r="DU762" s="45"/>
      <c r="DV762" s="1123"/>
      <c r="DW762" s="45"/>
      <c r="DX762" s="45"/>
      <c r="DY762" s="45"/>
      <c r="DZ762" s="45"/>
      <c r="EA762" s="45"/>
      <c r="EB762" s="45"/>
      <c r="EC762" s="45"/>
      <c r="ED762" s="45"/>
      <c r="EE762" s="45"/>
      <c r="EF762" s="45"/>
      <c r="EG762" s="45"/>
      <c r="EH762" s="45"/>
      <c r="EI762" s="45"/>
      <c r="EJ762" s="45"/>
      <c r="EK762" s="45"/>
      <c r="EL762" s="45"/>
      <c r="EM762" s="45"/>
      <c r="EN762" s="45"/>
      <c r="EO762" s="45"/>
      <c r="EP762" s="45"/>
      <c r="EQ762" s="1123"/>
      <c r="ER762" s="557"/>
    </row>
    <row r="763" spans="1:148" ht="15" customHeight="1" x14ac:dyDescent="0.25">
      <c r="A763" s="625"/>
      <c r="B763" s="1343" t="str">
        <f t="shared" si="49"/>
        <v>Desk 26</v>
      </c>
      <c r="C763" s="1348" t="str">
        <f>IF(ISBLANK(TB!C212), "", TB!C212)</f>
        <v/>
      </c>
      <c r="D763" s="1348" t="str">
        <f>IF(ISBLANK(TB!D212), "", TB!D212)</f>
        <v/>
      </c>
      <c r="E763" s="1348" t="str">
        <f>IF(ISBLANK(TB!E212), "", TB!E212)</f>
        <v/>
      </c>
      <c r="F763" s="1348" t="str">
        <f>IF(ISBLANK(TB!F212), "", TB!F212)</f>
        <v/>
      </c>
      <c r="G763" s="45"/>
      <c r="H763" s="45"/>
      <c r="I763" s="45"/>
      <c r="J763" s="45"/>
      <c r="K763" s="45"/>
      <c r="L763" s="45"/>
      <c r="M763" s="45"/>
      <c r="N763" s="45"/>
      <c r="O763" s="45"/>
      <c r="P763" s="45"/>
      <c r="Q763" s="45"/>
      <c r="R763" s="45"/>
      <c r="S763" s="45"/>
      <c r="T763" s="45"/>
      <c r="U763" s="45"/>
      <c r="V763" s="45"/>
      <c r="W763" s="45"/>
      <c r="X763" s="45"/>
      <c r="Y763" s="45"/>
      <c r="Z763" s="45"/>
      <c r="AA763" s="45"/>
      <c r="AB763" s="45"/>
      <c r="AC763" s="45"/>
      <c r="AD763" s="45"/>
      <c r="AE763" s="45"/>
      <c r="AF763" s="45"/>
      <c r="AG763" s="45"/>
      <c r="AH763" s="45"/>
      <c r="AI763" s="45"/>
      <c r="AJ763" s="45"/>
      <c r="AK763" s="45"/>
      <c r="AL763" s="45"/>
      <c r="AM763" s="45"/>
      <c r="AN763" s="45"/>
      <c r="AO763" s="45"/>
      <c r="AP763" s="45"/>
      <c r="AQ763" s="45"/>
      <c r="AR763" s="45"/>
      <c r="AS763" s="45"/>
      <c r="AT763" s="45"/>
      <c r="AU763" s="45"/>
      <c r="AV763" s="45"/>
      <c r="AW763" s="45"/>
      <c r="AX763" s="45"/>
      <c r="AY763" s="45"/>
      <c r="AZ763" s="45"/>
      <c r="BA763" s="45"/>
      <c r="BB763" s="45"/>
      <c r="BC763" s="45"/>
      <c r="BD763" s="45"/>
      <c r="BE763" s="45"/>
      <c r="BF763" s="45"/>
      <c r="BG763" s="45"/>
      <c r="BH763" s="45"/>
      <c r="BI763" s="45"/>
      <c r="BJ763" s="45"/>
      <c r="BK763" s="45"/>
      <c r="BL763" s="45"/>
      <c r="BM763" s="45"/>
      <c r="BN763" s="45"/>
      <c r="BO763" s="45"/>
      <c r="BP763" s="45"/>
      <c r="BQ763" s="45"/>
      <c r="BR763" s="45"/>
      <c r="BS763" s="45"/>
      <c r="BT763" s="45"/>
      <c r="BU763" s="45"/>
      <c r="BV763" s="45"/>
      <c r="BW763" s="45"/>
      <c r="BX763" s="45"/>
      <c r="BY763" s="45"/>
      <c r="BZ763" s="45"/>
      <c r="CA763" s="45"/>
      <c r="CB763" s="45"/>
      <c r="CC763" s="45"/>
      <c r="CD763" s="45"/>
      <c r="CE763" s="45"/>
      <c r="CF763" s="45"/>
      <c r="CG763" s="45"/>
      <c r="CH763" s="45"/>
      <c r="CI763" s="45"/>
      <c r="CJ763" s="45"/>
      <c r="CK763" s="45"/>
      <c r="CL763" s="45"/>
      <c r="CM763" s="45"/>
      <c r="CN763" s="45"/>
      <c r="CO763" s="45"/>
      <c r="CP763" s="45"/>
      <c r="CQ763" s="45"/>
      <c r="CR763" s="45"/>
      <c r="CS763" s="45"/>
      <c r="CT763" s="45"/>
      <c r="CU763" s="45"/>
      <c r="CV763" s="45"/>
      <c r="CW763" s="45"/>
      <c r="CX763" s="45"/>
      <c r="CY763" s="45"/>
      <c r="CZ763" s="45"/>
      <c r="DA763" s="45"/>
      <c r="DB763" s="45"/>
      <c r="DC763" s="45"/>
      <c r="DD763" s="45"/>
      <c r="DE763" s="45"/>
      <c r="DF763" s="45"/>
      <c r="DG763" s="45"/>
      <c r="DH763" s="45"/>
      <c r="DI763" s="45"/>
      <c r="DJ763" s="45"/>
      <c r="DK763" s="45"/>
      <c r="DL763" s="45"/>
      <c r="DM763" s="45"/>
      <c r="DN763" s="45"/>
      <c r="DO763" s="45"/>
      <c r="DP763" s="45"/>
      <c r="DQ763" s="45"/>
      <c r="DR763" s="45"/>
      <c r="DS763" s="45"/>
      <c r="DT763" s="45"/>
      <c r="DU763" s="45"/>
      <c r="DV763" s="1123"/>
      <c r="DW763" s="45"/>
      <c r="DX763" s="45"/>
      <c r="DY763" s="45"/>
      <c r="DZ763" s="45"/>
      <c r="EA763" s="45"/>
      <c r="EB763" s="45"/>
      <c r="EC763" s="45"/>
      <c r="ED763" s="45"/>
      <c r="EE763" s="45"/>
      <c r="EF763" s="45"/>
      <c r="EG763" s="45"/>
      <c r="EH763" s="45"/>
      <c r="EI763" s="45"/>
      <c r="EJ763" s="45"/>
      <c r="EK763" s="45"/>
      <c r="EL763" s="45"/>
      <c r="EM763" s="45"/>
      <c r="EN763" s="45"/>
      <c r="EO763" s="45"/>
      <c r="EP763" s="45"/>
      <c r="EQ763" s="1123"/>
      <c r="ER763" s="557"/>
    </row>
    <row r="764" spans="1:148" ht="15" customHeight="1" x14ac:dyDescent="0.25">
      <c r="A764" s="625"/>
      <c r="B764" s="1343" t="str">
        <f t="shared" si="49"/>
        <v>Desk 27</v>
      </c>
      <c r="C764" s="1348" t="str">
        <f>IF(ISBLANK(TB!C213), "", TB!C213)</f>
        <v/>
      </c>
      <c r="D764" s="1348" t="str">
        <f>IF(ISBLANK(TB!D213), "", TB!D213)</f>
        <v/>
      </c>
      <c r="E764" s="1348" t="str">
        <f>IF(ISBLANK(TB!E213), "", TB!E213)</f>
        <v/>
      </c>
      <c r="F764" s="1348" t="str">
        <f>IF(ISBLANK(TB!F213), "", TB!F213)</f>
        <v/>
      </c>
      <c r="G764" s="45"/>
      <c r="H764" s="45"/>
      <c r="I764" s="45"/>
      <c r="J764" s="45"/>
      <c r="K764" s="45"/>
      <c r="L764" s="45"/>
      <c r="M764" s="45"/>
      <c r="N764" s="45"/>
      <c r="O764" s="45"/>
      <c r="P764" s="45"/>
      <c r="Q764" s="45"/>
      <c r="R764" s="45"/>
      <c r="S764" s="45"/>
      <c r="T764" s="45"/>
      <c r="U764" s="45"/>
      <c r="V764" s="45"/>
      <c r="W764" s="45"/>
      <c r="X764" s="45"/>
      <c r="Y764" s="45"/>
      <c r="Z764" s="45"/>
      <c r="AA764" s="45"/>
      <c r="AB764" s="45"/>
      <c r="AC764" s="45"/>
      <c r="AD764" s="45"/>
      <c r="AE764" s="45"/>
      <c r="AF764" s="45"/>
      <c r="AG764" s="45"/>
      <c r="AH764" s="45"/>
      <c r="AI764" s="45"/>
      <c r="AJ764" s="45"/>
      <c r="AK764" s="45"/>
      <c r="AL764" s="45"/>
      <c r="AM764" s="45"/>
      <c r="AN764" s="45"/>
      <c r="AO764" s="45"/>
      <c r="AP764" s="45"/>
      <c r="AQ764" s="45"/>
      <c r="AR764" s="45"/>
      <c r="AS764" s="45"/>
      <c r="AT764" s="45"/>
      <c r="AU764" s="45"/>
      <c r="AV764" s="45"/>
      <c r="AW764" s="45"/>
      <c r="AX764" s="45"/>
      <c r="AY764" s="45"/>
      <c r="AZ764" s="45"/>
      <c r="BA764" s="45"/>
      <c r="BB764" s="45"/>
      <c r="BC764" s="45"/>
      <c r="BD764" s="45"/>
      <c r="BE764" s="45"/>
      <c r="BF764" s="45"/>
      <c r="BG764" s="45"/>
      <c r="BH764" s="45"/>
      <c r="BI764" s="45"/>
      <c r="BJ764" s="45"/>
      <c r="BK764" s="45"/>
      <c r="BL764" s="45"/>
      <c r="BM764" s="45"/>
      <c r="BN764" s="45"/>
      <c r="BO764" s="45"/>
      <c r="BP764" s="45"/>
      <c r="BQ764" s="45"/>
      <c r="BR764" s="45"/>
      <c r="BS764" s="45"/>
      <c r="BT764" s="45"/>
      <c r="BU764" s="45"/>
      <c r="BV764" s="45"/>
      <c r="BW764" s="45"/>
      <c r="BX764" s="45"/>
      <c r="BY764" s="45"/>
      <c r="BZ764" s="45"/>
      <c r="CA764" s="45"/>
      <c r="CB764" s="45"/>
      <c r="CC764" s="45"/>
      <c r="CD764" s="45"/>
      <c r="CE764" s="45"/>
      <c r="CF764" s="45"/>
      <c r="CG764" s="45"/>
      <c r="CH764" s="45"/>
      <c r="CI764" s="45"/>
      <c r="CJ764" s="45"/>
      <c r="CK764" s="45"/>
      <c r="CL764" s="45"/>
      <c r="CM764" s="45"/>
      <c r="CN764" s="45"/>
      <c r="CO764" s="45"/>
      <c r="CP764" s="45"/>
      <c r="CQ764" s="45"/>
      <c r="CR764" s="45"/>
      <c r="CS764" s="45"/>
      <c r="CT764" s="45"/>
      <c r="CU764" s="45"/>
      <c r="CV764" s="45"/>
      <c r="CW764" s="45"/>
      <c r="CX764" s="45"/>
      <c r="CY764" s="45"/>
      <c r="CZ764" s="45"/>
      <c r="DA764" s="45"/>
      <c r="DB764" s="45"/>
      <c r="DC764" s="45"/>
      <c r="DD764" s="45"/>
      <c r="DE764" s="45"/>
      <c r="DF764" s="45"/>
      <c r="DG764" s="45"/>
      <c r="DH764" s="45"/>
      <c r="DI764" s="45"/>
      <c r="DJ764" s="45"/>
      <c r="DK764" s="45"/>
      <c r="DL764" s="45"/>
      <c r="DM764" s="45"/>
      <c r="DN764" s="45"/>
      <c r="DO764" s="45"/>
      <c r="DP764" s="45"/>
      <c r="DQ764" s="45"/>
      <c r="DR764" s="45"/>
      <c r="DS764" s="45"/>
      <c r="DT764" s="45"/>
      <c r="DU764" s="45"/>
      <c r="DV764" s="1123"/>
      <c r="DW764" s="45"/>
      <c r="DX764" s="45"/>
      <c r="DY764" s="45"/>
      <c r="DZ764" s="45"/>
      <c r="EA764" s="45"/>
      <c r="EB764" s="45"/>
      <c r="EC764" s="45"/>
      <c r="ED764" s="45"/>
      <c r="EE764" s="45"/>
      <c r="EF764" s="45"/>
      <c r="EG764" s="45"/>
      <c r="EH764" s="45"/>
      <c r="EI764" s="45"/>
      <c r="EJ764" s="45"/>
      <c r="EK764" s="45"/>
      <c r="EL764" s="45"/>
      <c r="EM764" s="45"/>
      <c r="EN764" s="45"/>
      <c r="EO764" s="45"/>
      <c r="EP764" s="45"/>
      <c r="EQ764" s="1123"/>
      <c r="ER764" s="557"/>
    </row>
    <row r="765" spans="1:148" ht="15" customHeight="1" x14ac:dyDescent="0.25">
      <c r="A765" s="625"/>
      <c r="B765" s="1343" t="str">
        <f t="shared" si="49"/>
        <v>Desk 28</v>
      </c>
      <c r="C765" s="1348" t="str">
        <f>IF(ISBLANK(TB!C214), "", TB!C214)</f>
        <v/>
      </c>
      <c r="D765" s="1348" t="str">
        <f>IF(ISBLANK(TB!D214), "", TB!D214)</f>
        <v/>
      </c>
      <c r="E765" s="1348" t="str">
        <f>IF(ISBLANK(TB!E214), "", TB!E214)</f>
        <v/>
      </c>
      <c r="F765" s="1348" t="str">
        <f>IF(ISBLANK(TB!F214), "", TB!F214)</f>
        <v/>
      </c>
      <c r="G765" s="45"/>
      <c r="H765" s="45"/>
      <c r="I765" s="45"/>
      <c r="J765" s="45"/>
      <c r="K765" s="45"/>
      <c r="L765" s="45"/>
      <c r="M765" s="45"/>
      <c r="N765" s="45"/>
      <c r="O765" s="45"/>
      <c r="P765" s="45"/>
      <c r="Q765" s="45"/>
      <c r="R765" s="45"/>
      <c r="S765" s="45"/>
      <c r="T765" s="45"/>
      <c r="U765" s="45"/>
      <c r="V765" s="45"/>
      <c r="W765" s="45"/>
      <c r="X765" s="45"/>
      <c r="Y765" s="45"/>
      <c r="Z765" s="45"/>
      <c r="AA765" s="45"/>
      <c r="AB765" s="45"/>
      <c r="AC765" s="45"/>
      <c r="AD765" s="45"/>
      <c r="AE765" s="45"/>
      <c r="AF765" s="45"/>
      <c r="AG765" s="45"/>
      <c r="AH765" s="45"/>
      <c r="AI765" s="45"/>
      <c r="AJ765" s="45"/>
      <c r="AK765" s="45"/>
      <c r="AL765" s="45"/>
      <c r="AM765" s="45"/>
      <c r="AN765" s="45"/>
      <c r="AO765" s="45"/>
      <c r="AP765" s="45"/>
      <c r="AQ765" s="45"/>
      <c r="AR765" s="45"/>
      <c r="AS765" s="45"/>
      <c r="AT765" s="45"/>
      <c r="AU765" s="45"/>
      <c r="AV765" s="45"/>
      <c r="AW765" s="45"/>
      <c r="AX765" s="45"/>
      <c r="AY765" s="45"/>
      <c r="AZ765" s="45"/>
      <c r="BA765" s="45"/>
      <c r="BB765" s="45"/>
      <c r="BC765" s="45"/>
      <c r="BD765" s="45"/>
      <c r="BE765" s="45"/>
      <c r="BF765" s="45"/>
      <c r="BG765" s="45"/>
      <c r="BH765" s="45"/>
      <c r="BI765" s="45"/>
      <c r="BJ765" s="45"/>
      <c r="BK765" s="45"/>
      <c r="BL765" s="45"/>
      <c r="BM765" s="45"/>
      <c r="BN765" s="45"/>
      <c r="BO765" s="45"/>
      <c r="BP765" s="45"/>
      <c r="BQ765" s="45"/>
      <c r="BR765" s="45"/>
      <c r="BS765" s="45"/>
      <c r="BT765" s="45"/>
      <c r="BU765" s="45"/>
      <c r="BV765" s="45"/>
      <c r="BW765" s="45"/>
      <c r="BX765" s="45"/>
      <c r="BY765" s="45"/>
      <c r="BZ765" s="45"/>
      <c r="CA765" s="45"/>
      <c r="CB765" s="45"/>
      <c r="CC765" s="45"/>
      <c r="CD765" s="45"/>
      <c r="CE765" s="45"/>
      <c r="CF765" s="45"/>
      <c r="CG765" s="45"/>
      <c r="CH765" s="45"/>
      <c r="CI765" s="45"/>
      <c r="CJ765" s="45"/>
      <c r="CK765" s="45"/>
      <c r="CL765" s="45"/>
      <c r="CM765" s="45"/>
      <c r="CN765" s="45"/>
      <c r="CO765" s="45"/>
      <c r="CP765" s="45"/>
      <c r="CQ765" s="45"/>
      <c r="CR765" s="45"/>
      <c r="CS765" s="45"/>
      <c r="CT765" s="45"/>
      <c r="CU765" s="45"/>
      <c r="CV765" s="45"/>
      <c r="CW765" s="45"/>
      <c r="CX765" s="45"/>
      <c r="CY765" s="45"/>
      <c r="CZ765" s="45"/>
      <c r="DA765" s="45"/>
      <c r="DB765" s="45"/>
      <c r="DC765" s="45"/>
      <c r="DD765" s="45"/>
      <c r="DE765" s="45"/>
      <c r="DF765" s="45"/>
      <c r="DG765" s="45"/>
      <c r="DH765" s="45"/>
      <c r="DI765" s="45"/>
      <c r="DJ765" s="45"/>
      <c r="DK765" s="45"/>
      <c r="DL765" s="45"/>
      <c r="DM765" s="45"/>
      <c r="DN765" s="45"/>
      <c r="DO765" s="45"/>
      <c r="DP765" s="45"/>
      <c r="DQ765" s="45"/>
      <c r="DR765" s="45"/>
      <c r="DS765" s="45"/>
      <c r="DT765" s="45"/>
      <c r="DU765" s="45"/>
      <c r="DV765" s="1123"/>
      <c r="DW765" s="45"/>
      <c r="DX765" s="45"/>
      <c r="DY765" s="45"/>
      <c r="DZ765" s="45"/>
      <c r="EA765" s="45"/>
      <c r="EB765" s="45"/>
      <c r="EC765" s="45"/>
      <c r="ED765" s="45"/>
      <c r="EE765" s="45"/>
      <c r="EF765" s="45"/>
      <c r="EG765" s="45"/>
      <c r="EH765" s="45"/>
      <c r="EI765" s="45"/>
      <c r="EJ765" s="45"/>
      <c r="EK765" s="45"/>
      <c r="EL765" s="45"/>
      <c r="EM765" s="45"/>
      <c r="EN765" s="45"/>
      <c r="EO765" s="45"/>
      <c r="EP765" s="45"/>
      <c r="EQ765" s="1123"/>
      <c r="ER765" s="557"/>
    </row>
    <row r="766" spans="1:148" ht="15" customHeight="1" x14ac:dyDescent="0.25">
      <c r="A766" s="625"/>
      <c r="B766" s="1343" t="str">
        <f t="shared" si="49"/>
        <v>Desk 29</v>
      </c>
      <c r="C766" s="1348" t="str">
        <f>IF(ISBLANK(TB!C215), "", TB!C215)</f>
        <v/>
      </c>
      <c r="D766" s="1348" t="str">
        <f>IF(ISBLANK(TB!D215), "", TB!D215)</f>
        <v/>
      </c>
      <c r="E766" s="1348" t="str">
        <f>IF(ISBLANK(TB!E215), "", TB!E215)</f>
        <v/>
      </c>
      <c r="F766" s="1348" t="str">
        <f>IF(ISBLANK(TB!F215), "", TB!F215)</f>
        <v/>
      </c>
      <c r="G766" s="45"/>
      <c r="H766" s="45"/>
      <c r="I766" s="45"/>
      <c r="J766" s="45"/>
      <c r="K766" s="45"/>
      <c r="L766" s="45"/>
      <c r="M766" s="45"/>
      <c r="N766" s="45"/>
      <c r="O766" s="45"/>
      <c r="P766" s="45"/>
      <c r="Q766" s="45"/>
      <c r="R766" s="45"/>
      <c r="S766" s="45"/>
      <c r="T766" s="45"/>
      <c r="U766" s="45"/>
      <c r="V766" s="45"/>
      <c r="W766" s="45"/>
      <c r="X766" s="45"/>
      <c r="Y766" s="45"/>
      <c r="Z766" s="45"/>
      <c r="AA766" s="45"/>
      <c r="AB766" s="45"/>
      <c r="AC766" s="45"/>
      <c r="AD766" s="45"/>
      <c r="AE766" s="45"/>
      <c r="AF766" s="45"/>
      <c r="AG766" s="45"/>
      <c r="AH766" s="45"/>
      <c r="AI766" s="45"/>
      <c r="AJ766" s="45"/>
      <c r="AK766" s="45"/>
      <c r="AL766" s="45"/>
      <c r="AM766" s="45"/>
      <c r="AN766" s="45"/>
      <c r="AO766" s="45"/>
      <c r="AP766" s="45"/>
      <c r="AQ766" s="45"/>
      <c r="AR766" s="45"/>
      <c r="AS766" s="45"/>
      <c r="AT766" s="45"/>
      <c r="AU766" s="45"/>
      <c r="AV766" s="45"/>
      <c r="AW766" s="45"/>
      <c r="AX766" s="45"/>
      <c r="AY766" s="45"/>
      <c r="AZ766" s="45"/>
      <c r="BA766" s="45"/>
      <c r="BB766" s="45"/>
      <c r="BC766" s="45"/>
      <c r="BD766" s="45"/>
      <c r="BE766" s="45"/>
      <c r="BF766" s="45"/>
      <c r="BG766" s="45"/>
      <c r="BH766" s="45"/>
      <c r="BI766" s="45"/>
      <c r="BJ766" s="45"/>
      <c r="BK766" s="45"/>
      <c r="BL766" s="45"/>
      <c r="BM766" s="45"/>
      <c r="BN766" s="45"/>
      <c r="BO766" s="45"/>
      <c r="BP766" s="45"/>
      <c r="BQ766" s="45"/>
      <c r="BR766" s="45"/>
      <c r="BS766" s="45"/>
      <c r="BT766" s="45"/>
      <c r="BU766" s="45"/>
      <c r="BV766" s="45"/>
      <c r="BW766" s="45"/>
      <c r="BX766" s="45"/>
      <c r="BY766" s="45"/>
      <c r="BZ766" s="45"/>
      <c r="CA766" s="45"/>
      <c r="CB766" s="45"/>
      <c r="CC766" s="45"/>
      <c r="CD766" s="45"/>
      <c r="CE766" s="45"/>
      <c r="CF766" s="45"/>
      <c r="CG766" s="45"/>
      <c r="CH766" s="45"/>
      <c r="CI766" s="45"/>
      <c r="CJ766" s="45"/>
      <c r="CK766" s="45"/>
      <c r="CL766" s="45"/>
      <c r="CM766" s="45"/>
      <c r="CN766" s="45"/>
      <c r="CO766" s="45"/>
      <c r="CP766" s="45"/>
      <c r="CQ766" s="45"/>
      <c r="CR766" s="45"/>
      <c r="CS766" s="45"/>
      <c r="CT766" s="45"/>
      <c r="CU766" s="45"/>
      <c r="CV766" s="45"/>
      <c r="CW766" s="45"/>
      <c r="CX766" s="45"/>
      <c r="CY766" s="45"/>
      <c r="CZ766" s="45"/>
      <c r="DA766" s="45"/>
      <c r="DB766" s="45"/>
      <c r="DC766" s="45"/>
      <c r="DD766" s="45"/>
      <c r="DE766" s="45"/>
      <c r="DF766" s="45"/>
      <c r="DG766" s="45"/>
      <c r="DH766" s="45"/>
      <c r="DI766" s="45"/>
      <c r="DJ766" s="45"/>
      <c r="DK766" s="45"/>
      <c r="DL766" s="45"/>
      <c r="DM766" s="45"/>
      <c r="DN766" s="45"/>
      <c r="DO766" s="45"/>
      <c r="DP766" s="45"/>
      <c r="DQ766" s="45"/>
      <c r="DR766" s="45"/>
      <c r="DS766" s="45"/>
      <c r="DT766" s="45"/>
      <c r="DU766" s="45"/>
      <c r="DV766" s="1123"/>
      <c r="DW766" s="45"/>
      <c r="DX766" s="45"/>
      <c r="DY766" s="45"/>
      <c r="DZ766" s="45"/>
      <c r="EA766" s="45"/>
      <c r="EB766" s="45"/>
      <c r="EC766" s="45"/>
      <c r="ED766" s="45"/>
      <c r="EE766" s="45"/>
      <c r="EF766" s="45"/>
      <c r="EG766" s="45"/>
      <c r="EH766" s="45"/>
      <c r="EI766" s="45"/>
      <c r="EJ766" s="45"/>
      <c r="EK766" s="45"/>
      <c r="EL766" s="45"/>
      <c r="EM766" s="45"/>
      <c r="EN766" s="45"/>
      <c r="EO766" s="45"/>
      <c r="EP766" s="45"/>
      <c r="EQ766" s="1123"/>
      <c r="ER766" s="557"/>
    </row>
    <row r="767" spans="1:148" ht="15" customHeight="1" x14ac:dyDescent="0.25">
      <c r="A767" s="625"/>
      <c r="B767" s="1343" t="str">
        <f t="shared" si="49"/>
        <v>Desk 30</v>
      </c>
      <c r="C767" s="1348" t="str">
        <f>IF(ISBLANK(TB!C216), "", TB!C216)</f>
        <v/>
      </c>
      <c r="D767" s="1348" t="str">
        <f>IF(ISBLANK(TB!D216), "", TB!D216)</f>
        <v/>
      </c>
      <c r="E767" s="1348" t="str">
        <f>IF(ISBLANK(TB!E216), "", TB!E216)</f>
        <v/>
      </c>
      <c r="F767" s="1348" t="str">
        <f>IF(ISBLANK(TB!F216), "", TB!F216)</f>
        <v/>
      </c>
      <c r="G767" s="45"/>
      <c r="H767" s="45"/>
      <c r="I767" s="45"/>
      <c r="J767" s="45"/>
      <c r="K767" s="45"/>
      <c r="L767" s="45"/>
      <c r="M767" s="45"/>
      <c r="N767" s="45"/>
      <c r="O767" s="45"/>
      <c r="P767" s="45"/>
      <c r="Q767" s="45"/>
      <c r="R767" s="45"/>
      <c r="S767" s="45"/>
      <c r="T767" s="45"/>
      <c r="U767" s="45"/>
      <c r="V767" s="45"/>
      <c r="W767" s="45"/>
      <c r="X767" s="45"/>
      <c r="Y767" s="45"/>
      <c r="Z767" s="45"/>
      <c r="AA767" s="45"/>
      <c r="AB767" s="45"/>
      <c r="AC767" s="45"/>
      <c r="AD767" s="45"/>
      <c r="AE767" s="45"/>
      <c r="AF767" s="45"/>
      <c r="AG767" s="45"/>
      <c r="AH767" s="45"/>
      <c r="AI767" s="45"/>
      <c r="AJ767" s="45"/>
      <c r="AK767" s="45"/>
      <c r="AL767" s="45"/>
      <c r="AM767" s="45"/>
      <c r="AN767" s="45"/>
      <c r="AO767" s="45"/>
      <c r="AP767" s="45"/>
      <c r="AQ767" s="45"/>
      <c r="AR767" s="45"/>
      <c r="AS767" s="45"/>
      <c r="AT767" s="45"/>
      <c r="AU767" s="45"/>
      <c r="AV767" s="45"/>
      <c r="AW767" s="45"/>
      <c r="AX767" s="45"/>
      <c r="AY767" s="45"/>
      <c r="AZ767" s="45"/>
      <c r="BA767" s="45"/>
      <c r="BB767" s="45"/>
      <c r="BC767" s="45"/>
      <c r="BD767" s="45"/>
      <c r="BE767" s="45"/>
      <c r="BF767" s="45"/>
      <c r="BG767" s="45"/>
      <c r="BH767" s="45"/>
      <c r="BI767" s="45"/>
      <c r="BJ767" s="45"/>
      <c r="BK767" s="45"/>
      <c r="BL767" s="45"/>
      <c r="BM767" s="45"/>
      <c r="BN767" s="45"/>
      <c r="BO767" s="45"/>
      <c r="BP767" s="45"/>
      <c r="BQ767" s="45"/>
      <c r="BR767" s="45"/>
      <c r="BS767" s="45"/>
      <c r="BT767" s="45"/>
      <c r="BU767" s="45"/>
      <c r="BV767" s="45"/>
      <c r="BW767" s="45"/>
      <c r="BX767" s="45"/>
      <c r="BY767" s="45"/>
      <c r="BZ767" s="45"/>
      <c r="CA767" s="45"/>
      <c r="CB767" s="45"/>
      <c r="CC767" s="45"/>
      <c r="CD767" s="45"/>
      <c r="CE767" s="45"/>
      <c r="CF767" s="45"/>
      <c r="CG767" s="45"/>
      <c r="CH767" s="45"/>
      <c r="CI767" s="45"/>
      <c r="CJ767" s="45"/>
      <c r="CK767" s="45"/>
      <c r="CL767" s="45"/>
      <c r="CM767" s="45"/>
      <c r="CN767" s="45"/>
      <c r="CO767" s="45"/>
      <c r="CP767" s="45"/>
      <c r="CQ767" s="45"/>
      <c r="CR767" s="45"/>
      <c r="CS767" s="45"/>
      <c r="CT767" s="45"/>
      <c r="CU767" s="45"/>
      <c r="CV767" s="45"/>
      <c r="CW767" s="45"/>
      <c r="CX767" s="45"/>
      <c r="CY767" s="45"/>
      <c r="CZ767" s="45"/>
      <c r="DA767" s="45"/>
      <c r="DB767" s="45"/>
      <c r="DC767" s="45"/>
      <c r="DD767" s="45"/>
      <c r="DE767" s="45"/>
      <c r="DF767" s="45"/>
      <c r="DG767" s="45"/>
      <c r="DH767" s="45"/>
      <c r="DI767" s="45"/>
      <c r="DJ767" s="45"/>
      <c r="DK767" s="45"/>
      <c r="DL767" s="45"/>
      <c r="DM767" s="45"/>
      <c r="DN767" s="45"/>
      <c r="DO767" s="45"/>
      <c r="DP767" s="45"/>
      <c r="DQ767" s="45"/>
      <c r="DR767" s="45"/>
      <c r="DS767" s="45"/>
      <c r="DT767" s="45"/>
      <c r="DU767" s="45"/>
      <c r="DV767" s="1123"/>
      <c r="DW767" s="45"/>
      <c r="DX767" s="45"/>
      <c r="DY767" s="45"/>
      <c r="DZ767" s="45"/>
      <c r="EA767" s="45"/>
      <c r="EB767" s="45"/>
      <c r="EC767" s="45"/>
      <c r="ED767" s="45"/>
      <c r="EE767" s="45"/>
      <c r="EF767" s="45"/>
      <c r="EG767" s="45"/>
      <c r="EH767" s="45"/>
      <c r="EI767" s="45"/>
      <c r="EJ767" s="45"/>
      <c r="EK767" s="45"/>
      <c r="EL767" s="45"/>
      <c r="EM767" s="45"/>
      <c r="EN767" s="45"/>
      <c r="EO767" s="45"/>
      <c r="EP767" s="45"/>
      <c r="EQ767" s="1123"/>
      <c r="ER767" s="557"/>
    </row>
    <row r="768" spans="1:148" ht="15" customHeight="1" x14ac:dyDescent="0.25">
      <c r="A768" s="625"/>
      <c r="B768" s="1343" t="str">
        <f t="shared" si="49"/>
        <v>Desk 31</v>
      </c>
      <c r="C768" s="1348" t="str">
        <f>IF(ISBLANK(TB!C217), "", TB!C217)</f>
        <v/>
      </c>
      <c r="D768" s="1348" t="str">
        <f>IF(ISBLANK(TB!D217), "", TB!D217)</f>
        <v/>
      </c>
      <c r="E768" s="1348" t="str">
        <f>IF(ISBLANK(TB!E217), "", TB!E217)</f>
        <v/>
      </c>
      <c r="F768" s="1348" t="str">
        <f>IF(ISBLANK(TB!F217), "", TB!F217)</f>
        <v/>
      </c>
      <c r="G768" s="45"/>
      <c r="H768" s="45"/>
      <c r="I768" s="45"/>
      <c r="J768" s="45"/>
      <c r="K768" s="45"/>
      <c r="L768" s="45"/>
      <c r="M768" s="45"/>
      <c r="N768" s="45"/>
      <c r="O768" s="45"/>
      <c r="P768" s="45"/>
      <c r="Q768" s="45"/>
      <c r="R768" s="45"/>
      <c r="S768" s="45"/>
      <c r="T768" s="45"/>
      <c r="U768" s="45"/>
      <c r="V768" s="45"/>
      <c r="W768" s="45"/>
      <c r="X768" s="45"/>
      <c r="Y768" s="45"/>
      <c r="Z768" s="45"/>
      <c r="AA768" s="45"/>
      <c r="AB768" s="45"/>
      <c r="AC768" s="45"/>
      <c r="AD768" s="45"/>
      <c r="AE768" s="45"/>
      <c r="AF768" s="45"/>
      <c r="AG768" s="45"/>
      <c r="AH768" s="45"/>
      <c r="AI768" s="45"/>
      <c r="AJ768" s="45"/>
      <c r="AK768" s="45"/>
      <c r="AL768" s="45"/>
      <c r="AM768" s="45"/>
      <c r="AN768" s="45"/>
      <c r="AO768" s="45"/>
      <c r="AP768" s="45"/>
      <c r="AQ768" s="45"/>
      <c r="AR768" s="45"/>
      <c r="AS768" s="45"/>
      <c r="AT768" s="45"/>
      <c r="AU768" s="45"/>
      <c r="AV768" s="45"/>
      <c r="AW768" s="45"/>
      <c r="AX768" s="45"/>
      <c r="AY768" s="45"/>
      <c r="AZ768" s="45"/>
      <c r="BA768" s="45"/>
      <c r="BB768" s="45"/>
      <c r="BC768" s="45"/>
      <c r="BD768" s="45"/>
      <c r="BE768" s="45"/>
      <c r="BF768" s="45"/>
      <c r="BG768" s="45"/>
      <c r="BH768" s="45"/>
      <c r="BI768" s="45"/>
      <c r="BJ768" s="45"/>
      <c r="BK768" s="45"/>
      <c r="BL768" s="45"/>
      <c r="BM768" s="45"/>
      <c r="BN768" s="45"/>
      <c r="BO768" s="45"/>
      <c r="BP768" s="45"/>
      <c r="BQ768" s="45"/>
      <c r="BR768" s="45"/>
      <c r="BS768" s="45"/>
      <c r="BT768" s="45"/>
      <c r="BU768" s="45"/>
      <c r="BV768" s="45"/>
      <c r="BW768" s="45"/>
      <c r="BX768" s="45"/>
      <c r="BY768" s="45"/>
      <c r="BZ768" s="45"/>
      <c r="CA768" s="45"/>
      <c r="CB768" s="45"/>
      <c r="CC768" s="45"/>
      <c r="CD768" s="45"/>
      <c r="CE768" s="45"/>
      <c r="CF768" s="45"/>
      <c r="CG768" s="45"/>
      <c r="CH768" s="45"/>
      <c r="CI768" s="45"/>
      <c r="CJ768" s="45"/>
      <c r="CK768" s="45"/>
      <c r="CL768" s="45"/>
      <c r="CM768" s="45"/>
      <c r="CN768" s="45"/>
      <c r="CO768" s="45"/>
      <c r="CP768" s="45"/>
      <c r="CQ768" s="45"/>
      <c r="CR768" s="45"/>
      <c r="CS768" s="45"/>
      <c r="CT768" s="45"/>
      <c r="CU768" s="45"/>
      <c r="CV768" s="45"/>
      <c r="CW768" s="45"/>
      <c r="CX768" s="45"/>
      <c r="CY768" s="45"/>
      <c r="CZ768" s="45"/>
      <c r="DA768" s="45"/>
      <c r="DB768" s="45"/>
      <c r="DC768" s="45"/>
      <c r="DD768" s="45"/>
      <c r="DE768" s="45"/>
      <c r="DF768" s="45"/>
      <c r="DG768" s="45"/>
      <c r="DH768" s="45"/>
      <c r="DI768" s="45"/>
      <c r="DJ768" s="45"/>
      <c r="DK768" s="45"/>
      <c r="DL768" s="45"/>
      <c r="DM768" s="45"/>
      <c r="DN768" s="45"/>
      <c r="DO768" s="45"/>
      <c r="DP768" s="45"/>
      <c r="DQ768" s="45"/>
      <c r="DR768" s="45"/>
      <c r="DS768" s="45"/>
      <c r="DT768" s="45"/>
      <c r="DU768" s="45"/>
      <c r="DV768" s="1123"/>
      <c r="DW768" s="45"/>
      <c r="DX768" s="45"/>
      <c r="DY768" s="45"/>
      <c r="DZ768" s="45"/>
      <c r="EA768" s="45"/>
      <c r="EB768" s="45"/>
      <c r="EC768" s="45"/>
      <c r="ED768" s="45"/>
      <c r="EE768" s="45"/>
      <c r="EF768" s="45"/>
      <c r="EG768" s="45"/>
      <c r="EH768" s="45"/>
      <c r="EI768" s="45"/>
      <c r="EJ768" s="45"/>
      <c r="EK768" s="45"/>
      <c r="EL768" s="45"/>
      <c r="EM768" s="45"/>
      <c r="EN768" s="45"/>
      <c r="EO768" s="45"/>
      <c r="EP768" s="45"/>
      <c r="EQ768" s="1123"/>
      <c r="ER768" s="557"/>
    </row>
    <row r="769" spans="1:148" ht="15" customHeight="1" x14ac:dyDescent="0.25">
      <c r="A769" s="625"/>
      <c r="B769" s="1343" t="str">
        <f t="shared" si="49"/>
        <v>Desk 32</v>
      </c>
      <c r="C769" s="1348" t="str">
        <f>IF(ISBLANK(TB!C218), "", TB!C218)</f>
        <v/>
      </c>
      <c r="D769" s="1348" t="str">
        <f>IF(ISBLANK(TB!D218), "", TB!D218)</f>
        <v/>
      </c>
      <c r="E769" s="1348" t="str">
        <f>IF(ISBLANK(TB!E218), "", TB!E218)</f>
        <v/>
      </c>
      <c r="F769" s="1348" t="str">
        <f>IF(ISBLANK(TB!F218), "", TB!F218)</f>
        <v/>
      </c>
      <c r="G769" s="45"/>
      <c r="H769" s="45"/>
      <c r="I769" s="45"/>
      <c r="J769" s="45"/>
      <c r="K769" s="45"/>
      <c r="L769" s="45"/>
      <c r="M769" s="45"/>
      <c r="N769" s="45"/>
      <c r="O769" s="45"/>
      <c r="P769" s="45"/>
      <c r="Q769" s="45"/>
      <c r="R769" s="45"/>
      <c r="S769" s="45"/>
      <c r="T769" s="45"/>
      <c r="U769" s="45"/>
      <c r="V769" s="45"/>
      <c r="W769" s="45"/>
      <c r="X769" s="45"/>
      <c r="Y769" s="45"/>
      <c r="Z769" s="45"/>
      <c r="AA769" s="45"/>
      <c r="AB769" s="45"/>
      <c r="AC769" s="45"/>
      <c r="AD769" s="45"/>
      <c r="AE769" s="45"/>
      <c r="AF769" s="45"/>
      <c r="AG769" s="45"/>
      <c r="AH769" s="45"/>
      <c r="AI769" s="45"/>
      <c r="AJ769" s="45"/>
      <c r="AK769" s="45"/>
      <c r="AL769" s="45"/>
      <c r="AM769" s="45"/>
      <c r="AN769" s="45"/>
      <c r="AO769" s="45"/>
      <c r="AP769" s="45"/>
      <c r="AQ769" s="45"/>
      <c r="AR769" s="45"/>
      <c r="AS769" s="45"/>
      <c r="AT769" s="45"/>
      <c r="AU769" s="45"/>
      <c r="AV769" s="45"/>
      <c r="AW769" s="45"/>
      <c r="AX769" s="45"/>
      <c r="AY769" s="45"/>
      <c r="AZ769" s="45"/>
      <c r="BA769" s="45"/>
      <c r="BB769" s="45"/>
      <c r="BC769" s="45"/>
      <c r="BD769" s="45"/>
      <c r="BE769" s="45"/>
      <c r="BF769" s="45"/>
      <c r="BG769" s="45"/>
      <c r="BH769" s="45"/>
      <c r="BI769" s="45"/>
      <c r="BJ769" s="45"/>
      <c r="BK769" s="45"/>
      <c r="BL769" s="45"/>
      <c r="BM769" s="45"/>
      <c r="BN769" s="45"/>
      <c r="BO769" s="45"/>
      <c r="BP769" s="45"/>
      <c r="BQ769" s="45"/>
      <c r="BR769" s="45"/>
      <c r="BS769" s="45"/>
      <c r="BT769" s="45"/>
      <c r="BU769" s="45"/>
      <c r="BV769" s="45"/>
      <c r="BW769" s="45"/>
      <c r="BX769" s="45"/>
      <c r="BY769" s="45"/>
      <c r="BZ769" s="45"/>
      <c r="CA769" s="45"/>
      <c r="CB769" s="45"/>
      <c r="CC769" s="45"/>
      <c r="CD769" s="45"/>
      <c r="CE769" s="45"/>
      <c r="CF769" s="45"/>
      <c r="CG769" s="45"/>
      <c r="CH769" s="45"/>
      <c r="CI769" s="45"/>
      <c r="CJ769" s="45"/>
      <c r="CK769" s="45"/>
      <c r="CL769" s="45"/>
      <c r="CM769" s="45"/>
      <c r="CN769" s="45"/>
      <c r="CO769" s="45"/>
      <c r="CP769" s="45"/>
      <c r="CQ769" s="45"/>
      <c r="CR769" s="45"/>
      <c r="CS769" s="45"/>
      <c r="CT769" s="45"/>
      <c r="CU769" s="45"/>
      <c r="CV769" s="45"/>
      <c r="CW769" s="45"/>
      <c r="CX769" s="45"/>
      <c r="CY769" s="45"/>
      <c r="CZ769" s="45"/>
      <c r="DA769" s="45"/>
      <c r="DB769" s="45"/>
      <c r="DC769" s="45"/>
      <c r="DD769" s="45"/>
      <c r="DE769" s="45"/>
      <c r="DF769" s="45"/>
      <c r="DG769" s="45"/>
      <c r="DH769" s="45"/>
      <c r="DI769" s="45"/>
      <c r="DJ769" s="45"/>
      <c r="DK769" s="45"/>
      <c r="DL769" s="45"/>
      <c r="DM769" s="45"/>
      <c r="DN769" s="45"/>
      <c r="DO769" s="45"/>
      <c r="DP769" s="45"/>
      <c r="DQ769" s="45"/>
      <c r="DR769" s="45"/>
      <c r="DS769" s="45"/>
      <c r="DT769" s="45"/>
      <c r="DU769" s="45"/>
      <c r="DV769" s="1123"/>
      <c r="DW769" s="45"/>
      <c r="DX769" s="45"/>
      <c r="DY769" s="45"/>
      <c r="DZ769" s="45"/>
      <c r="EA769" s="45"/>
      <c r="EB769" s="45"/>
      <c r="EC769" s="45"/>
      <c r="ED769" s="45"/>
      <c r="EE769" s="45"/>
      <c r="EF769" s="45"/>
      <c r="EG769" s="45"/>
      <c r="EH769" s="45"/>
      <c r="EI769" s="45"/>
      <c r="EJ769" s="45"/>
      <c r="EK769" s="45"/>
      <c r="EL769" s="45"/>
      <c r="EM769" s="45"/>
      <c r="EN769" s="45"/>
      <c r="EO769" s="45"/>
      <c r="EP769" s="45"/>
      <c r="EQ769" s="1123"/>
      <c r="ER769" s="557"/>
    </row>
    <row r="770" spans="1:148" ht="15" customHeight="1" x14ac:dyDescent="0.25">
      <c r="A770" s="625"/>
      <c r="B770" s="1343" t="str">
        <f t="shared" ref="B770:B801" si="50">B44</f>
        <v>Desk 33</v>
      </c>
      <c r="C770" s="1348" t="str">
        <f>IF(ISBLANK(TB!C219), "", TB!C219)</f>
        <v/>
      </c>
      <c r="D770" s="1348" t="str">
        <f>IF(ISBLANK(TB!D219), "", TB!D219)</f>
        <v/>
      </c>
      <c r="E770" s="1348" t="str">
        <f>IF(ISBLANK(TB!E219), "", TB!E219)</f>
        <v/>
      </c>
      <c r="F770" s="1348" t="str">
        <f>IF(ISBLANK(TB!F219), "", TB!F219)</f>
        <v/>
      </c>
      <c r="G770" s="45"/>
      <c r="H770" s="45"/>
      <c r="I770" s="45"/>
      <c r="J770" s="45"/>
      <c r="K770" s="45"/>
      <c r="L770" s="45"/>
      <c r="M770" s="45"/>
      <c r="N770" s="45"/>
      <c r="O770" s="45"/>
      <c r="P770" s="45"/>
      <c r="Q770" s="45"/>
      <c r="R770" s="45"/>
      <c r="S770" s="45"/>
      <c r="T770" s="45"/>
      <c r="U770" s="45"/>
      <c r="V770" s="45"/>
      <c r="W770" s="45"/>
      <c r="X770" s="45"/>
      <c r="Y770" s="45"/>
      <c r="Z770" s="45"/>
      <c r="AA770" s="45"/>
      <c r="AB770" s="45"/>
      <c r="AC770" s="45"/>
      <c r="AD770" s="45"/>
      <c r="AE770" s="45"/>
      <c r="AF770" s="45"/>
      <c r="AG770" s="45"/>
      <c r="AH770" s="45"/>
      <c r="AI770" s="45"/>
      <c r="AJ770" s="45"/>
      <c r="AK770" s="45"/>
      <c r="AL770" s="45"/>
      <c r="AM770" s="45"/>
      <c r="AN770" s="45"/>
      <c r="AO770" s="45"/>
      <c r="AP770" s="45"/>
      <c r="AQ770" s="45"/>
      <c r="AR770" s="45"/>
      <c r="AS770" s="45"/>
      <c r="AT770" s="45"/>
      <c r="AU770" s="45"/>
      <c r="AV770" s="45"/>
      <c r="AW770" s="45"/>
      <c r="AX770" s="45"/>
      <c r="AY770" s="45"/>
      <c r="AZ770" s="45"/>
      <c r="BA770" s="45"/>
      <c r="BB770" s="45"/>
      <c r="BC770" s="45"/>
      <c r="BD770" s="45"/>
      <c r="BE770" s="45"/>
      <c r="BF770" s="45"/>
      <c r="BG770" s="45"/>
      <c r="BH770" s="45"/>
      <c r="BI770" s="45"/>
      <c r="BJ770" s="45"/>
      <c r="BK770" s="45"/>
      <c r="BL770" s="45"/>
      <c r="BM770" s="45"/>
      <c r="BN770" s="45"/>
      <c r="BO770" s="45"/>
      <c r="BP770" s="45"/>
      <c r="BQ770" s="45"/>
      <c r="BR770" s="45"/>
      <c r="BS770" s="45"/>
      <c r="BT770" s="45"/>
      <c r="BU770" s="45"/>
      <c r="BV770" s="45"/>
      <c r="BW770" s="45"/>
      <c r="BX770" s="45"/>
      <c r="BY770" s="45"/>
      <c r="BZ770" s="45"/>
      <c r="CA770" s="45"/>
      <c r="CB770" s="45"/>
      <c r="CC770" s="45"/>
      <c r="CD770" s="45"/>
      <c r="CE770" s="45"/>
      <c r="CF770" s="45"/>
      <c r="CG770" s="45"/>
      <c r="CH770" s="45"/>
      <c r="CI770" s="45"/>
      <c r="CJ770" s="45"/>
      <c r="CK770" s="45"/>
      <c r="CL770" s="45"/>
      <c r="CM770" s="45"/>
      <c r="CN770" s="45"/>
      <c r="CO770" s="45"/>
      <c r="CP770" s="45"/>
      <c r="CQ770" s="45"/>
      <c r="CR770" s="45"/>
      <c r="CS770" s="45"/>
      <c r="CT770" s="45"/>
      <c r="CU770" s="45"/>
      <c r="CV770" s="45"/>
      <c r="CW770" s="45"/>
      <c r="CX770" s="45"/>
      <c r="CY770" s="45"/>
      <c r="CZ770" s="45"/>
      <c r="DA770" s="45"/>
      <c r="DB770" s="45"/>
      <c r="DC770" s="45"/>
      <c r="DD770" s="45"/>
      <c r="DE770" s="45"/>
      <c r="DF770" s="45"/>
      <c r="DG770" s="45"/>
      <c r="DH770" s="45"/>
      <c r="DI770" s="45"/>
      <c r="DJ770" s="45"/>
      <c r="DK770" s="45"/>
      <c r="DL770" s="45"/>
      <c r="DM770" s="45"/>
      <c r="DN770" s="45"/>
      <c r="DO770" s="45"/>
      <c r="DP770" s="45"/>
      <c r="DQ770" s="45"/>
      <c r="DR770" s="45"/>
      <c r="DS770" s="45"/>
      <c r="DT770" s="45"/>
      <c r="DU770" s="45"/>
      <c r="DV770" s="1123"/>
      <c r="DW770" s="45"/>
      <c r="DX770" s="45"/>
      <c r="DY770" s="45"/>
      <c r="DZ770" s="45"/>
      <c r="EA770" s="45"/>
      <c r="EB770" s="45"/>
      <c r="EC770" s="45"/>
      <c r="ED770" s="45"/>
      <c r="EE770" s="45"/>
      <c r="EF770" s="45"/>
      <c r="EG770" s="45"/>
      <c r="EH770" s="45"/>
      <c r="EI770" s="45"/>
      <c r="EJ770" s="45"/>
      <c r="EK770" s="45"/>
      <c r="EL770" s="45"/>
      <c r="EM770" s="45"/>
      <c r="EN770" s="45"/>
      <c r="EO770" s="45"/>
      <c r="EP770" s="45"/>
      <c r="EQ770" s="1123"/>
      <c r="ER770" s="557"/>
    </row>
    <row r="771" spans="1:148" ht="15" customHeight="1" x14ac:dyDescent="0.25">
      <c r="A771" s="625"/>
      <c r="B771" s="1343" t="str">
        <f t="shared" si="50"/>
        <v>Desk 34</v>
      </c>
      <c r="C771" s="1348" t="str">
        <f>IF(ISBLANK(TB!C220), "", TB!C220)</f>
        <v/>
      </c>
      <c r="D771" s="1348" t="str">
        <f>IF(ISBLANK(TB!D220), "", TB!D220)</f>
        <v/>
      </c>
      <c r="E771" s="1348" t="str">
        <f>IF(ISBLANK(TB!E220), "", TB!E220)</f>
        <v/>
      </c>
      <c r="F771" s="1348" t="str">
        <f>IF(ISBLANK(TB!F220), "", TB!F220)</f>
        <v/>
      </c>
      <c r="G771" s="45"/>
      <c r="H771" s="45"/>
      <c r="I771" s="45"/>
      <c r="J771" s="45"/>
      <c r="K771" s="45"/>
      <c r="L771" s="45"/>
      <c r="M771" s="45"/>
      <c r="N771" s="45"/>
      <c r="O771" s="45"/>
      <c r="P771" s="45"/>
      <c r="Q771" s="45"/>
      <c r="R771" s="45"/>
      <c r="S771" s="45"/>
      <c r="T771" s="45"/>
      <c r="U771" s="45"/>
      <c r="V771" s="45"/>
      <c r="W771" s="45"/>
      <c r="X771" s="45"/>
      <c r="Y771" s="45"/>
      <c r="Z771" s="45"/>
      <c r="AA771" s="45"/>
      <c r="AB771" s="45"/>
      <c r="AC771" s="45"/>
      <c r="AD771" s="45"/>
      <c r="AE771" s="45"/>
      <c r="AF771" s="45"/>
      <c r="AG771" s="45"/>
      <c r="AH771" s="45"/>
      <c r="AI771" s="45"/>
      <c r="AJ771" s="45"/>
      <c r="AK771" s="45"/>
      <c r="AL771" s="45"/>
      <c r="AM771" s="45"/>
      <c r="AN771" s="45"/>
      <c r="AO771" s="45"/>
      <c r="AP771" s="45"/>
      <c r="AQ771" s="45"/>
      <c r="AR771" s="45"/>
      <c r="AS771" s="45"/>
      <c r="AT771" s="45"/>
      <c r="AU771" s="45"/>
      <c r="AV771" s="45"/>
      <c r="AW771" s="45"/>
      <c r="AX771" s="45"/>
      <c r="AY771" s="45"/>
      <c r="AZ771" s="45"/>
      <c r="BA771" s="45"/>
      <c r="BB771" s="45"/>
      <c r="BC771" s="45"/>
      <c r="BD771" s="45"/>
      <c r="BE771" s="45"/>
      <c r="BF771" s="45"/>
      <c r="BG771" s="45"/>
      <c r="BH771" s="45"/>
      <c r="BI771" s="45"/>
      <c r="BJ771" s="45"/>
      <c r="BK771" s="45"/>
      <c r="BL771" s="45"/>
      <c r="BM771" s="45"/>
      <c r="BN771" s="45"/>
      <c r="BO771" s="45"/>
      <c r="BP771" s="45"/>
      <c r="BQ771" s="45"/>
      <c r="BR771" s="45"/>
      <c r="BS771" s="45"/>
      <c r="BT771" s="45"/>
      <c r="BU771" s="45"/>
      <c r="BV771" s="45"/>
      <c r="BW771" s="45"/>
      <c r="BX771" s="45"/>
      <c r="BY771" s="45"/>
      <c r="BZ771" s="45"/>
      <c r="CA771" s="45"/>
      <c r="CB771" s="45"/>
      <c r="CC771" s="45"/>
      <c r="CD771" s="45"/>
      <c r="CE771" s="45"/>
      <c r="CF771" s="45"/>
      <c r="CG771" s="45"/>
      <c r="CH771" s="45"/>
      <c r="CI771" s="45"/>
      <c r="CJ771" s="45"/>
      <c r="CK771" s="45"/>
      <c r="CL771" s="45"/>
      <c r="CM771" s="45"/>
      <c r="CN771" s="45"/>
      <c r="CO771" s="45"/>
      <c r="CP771" s="45"/>
      <c r="CQ771" s="45"/>
      <c r="CR771" s="45"/>
      <c r="CS771" s="45"/>
      <c r="CT771" s="45"/>
      <c r="CU771" s="45"/>
      <c r="CV771" s="45"/>
      <c r="CW771" s="45"/>
      <c r="CX771" s="45"/>
      <c r="CY771" s="45"/>
      <c r="CZ771" s="45"/>
      <c r="DA771" s="45"/>
      <c r="DB771" s="45"/>
      <c r="DC771" s="45"/>
      <c r="DD771" s="45"/>
      <c r="DE771" s="45"/>
      <c r="DF771" s="45"/>
      <c r="DG771" s="45"/>
      <c r="DH771" s="45"/>
      <c r="DI771" s="45"/>
      <c r="DJ771" s="45"/>
      <c r="DK771" s="45"/>
      <c r="DL771" s="45"/>
      <c r="DM771" s="45"/>
      <c r="DN771" s="45"/>
      <c r="DO771" s="45"/>
      <c r="DP771" s="45"/>
      <c r="DQ771" s="45"/>
      <c r="DR771" s="45"/>
      <c r="DS771" s="45"/>
      <c r="DT771" s="45"/>
      <c r="DU771" s="45"/>
      <c r="DV771" s="1123"/>
      <c r="DW771" s="45"/>
      <c r="DX771" s="45"/>
      <c r="DY771" s="45"/>
      <c r="DZ771" s="45"/>
      <c r="EA771" s="45"/>
      <c r="EB771" s="45"/>
      <c r="EC771" s="45"/>
      <c r="ED771" s="45"/>
      <c r="EE771" s="45"/>
      <c r="EF771" s="45"/>
      <c r="EG771" s="45"/>
      <c r="EH771" s="45"/>
      <c r="EI771" s="45"/>
      <c r="EJ771" s="45"/>
      <c r="EK771" s="45"/>
      <c r="EL771" s="45"/>
      <c r="EM771" s="45"/>
      <c r="EN771" s="45"/>
      <c r="EO771" s="45"/>
      <c r="EP771" s="45"/>
      <c r="EQ771" s="1123"/>
      <c r="ER771" s="557"/>
    </row>
    <row r="772" spans="1:148" ht="15" customHeight="1" x14ac:dyDescent="0.25">
      <c r="A772" s="625"/>
      <c r="B772" s="1343" t="str">
        <f t="shared" si="50"/>
        <v>Desk 35</v>
      </c>
      <c r="C772" s="1348" t="str">
        <f>IF(ISBLANK(TB!C221), "", TB!C221)</f>
        <v/>
      </c>
      <c r="D772" s="1348" t="str">
        <f>IF(ISBLANK(TB!D221), "", TB!D221)</f>
        <v/>
      </c>
      <c r="E772" s="1348" t="str">
        <f>IF(ISBLANK(TB!E221), "", TB!E221)</f>
        <v/>
      </c>
      <c r="F772" s="1348" t="str">
        <f>IF(ISBLANK(TB!F221), "", TB!F221)</f>
        <v/>
      </c>
      <c r="G772" s="45"/>
      <c r="H772" s="45"/>
      <c r="I772" s="45"/>
      <c r="J772" s="45"/>
      <c r="K772" s="45"/>
      <c r="L772" s="45"/>
      <c r="M772" s="45"/>
      <c r="N772" s="45"/>
      <c r="O772" s="45"/>
      <c r="P772" s="45"/>
      <c r="Q772" s="45"/>
      <c r="R772" s="45"/>
      <c r="S772" s="45"/>
      <c r="T772" s="45"/>
      <c r="U772" s="45"/>
      <c r="V772" s="45"/>
      <c r="W772" s="45"/>
      <c r="X772" s="45"/>
      <c r="Y772" s="45"/>
      <c r="Z772" s="45"/>
      <c r="AA772" s="45"/>
      <c r="AB772" s="45"/>
      <c r="AC772" s="45"/>
      <c r="AD772" s="45"/>
      <c r="AE772" s="45"/>
      <c r="AF772" s="45"/>
      <c r="AG772" s="45"/>
      <c r="AH772" s="45"/>
      <c r="AI772" s="45"/>
      <c r="AJ772" s="45"/>
      <c r="AK772" s="45"/>
      <c r="AL772" s="45"/>
      <c r="AM772" s="45"/>
      <c r="AN772" s="45"/>
      <c r="AO772" s="45"/>
      <c r="AP772" s="45"/>
      <c r="AQ772" s="45"/>
      <c r="AR772" s="45"/>
      <c r="AS772" s="45"/>
      <c r="AT772" s="45"/>
      <c r="AU772" s="45"/>
      <c r="AV772" s="45"/>
      <c r="AW772" s="45"/>
      <c r="AX772" s="45"/>
      <c r="AY772" s="45"/>
      <c r="AZ772" s="45"/>
      <c r="BA772" s="45"/>
      <c r="BB772" s="45"/>
      <c r="BC772" s="45"/>
      <c r="BD772" s="45"/>
      <c r="BE772" s="45"/>
      <c r="BF772" s="45"/>
      <c r="BG772" s="45"/>
      <c r="BH772" s="45"/>
      <c r="BI772" s="45"/>
      <c r="BJ772" s="45"/>
      <c r="BK772" s="45"/>
      <c r="BL772" s="45"/>
      <c r="BM772" s="45"/>
      <c r="BN772" s="45"/>
      <c r="BO772" s="45"/>
      <c r="BP772" s="45"/>
      <c r="BQ772" s="45"/>
      <c r="BR772" s="45"/>
      <c r="BS772" s="45"/>
      <c r="BT772" s="45"/>
      <c r="BU772" s="45"/>
      <c r="BV772" s="45"/>
      <c r="BW772" s="45"/>
      <c r="BX772" s="45"/>
      <c r="BY772" s="45"/>
      <c r="BZ772" s="45"/>
      <c r="CA772" s="45"/>
      <c r="CB772" s="45"/>
      <c r="CC772" s="45"/>
      <c r="CD772" s="45"/>
      <c r="CE772" s="45"/>
      <c r="CF772" s="45"/>
      <c r="CG772" s="45"/>
      <c r="CH772" s="45"/>
      <c r="CI772" s="45"/>
      <c r="CJ772" s="45"/>
      <c r="CK772" s="45"/>
      <c r="CL772" s="45"/>
      <c r="CM772" s="45"/>
      <c r="CN772" s="45"/>
      <c r="CO772" s="45"/>
      <c r="CP772" s="45"/>
      <c r="CQ772" s="45"/>
      <c r="CR772" s="45"/>
      <c r="CS772" s="45"/>
      <c r="CT772" s="45"/>
      <c r="CU772" s="45"/>
      <c r="CV772" s="45"/>
      <c r="CW772" s="45"/>
      <c r="CX772" s="45"/>
      <c r="CY772" s="45"/>
      <c r="CZ772" s="45"/>
      <c r="DA772" s="45"/>
      <c r="DB772" s="45"/>
      <c r="DC772" s="45"/>
      <c r="DD772" s="45"/>
      <c r="DE772" s="45"/>
      <c r="DF772" s="45"/>
      <c r="DG772" s="45"/>
      <c r="DH772" s="45"/>
      <c r="DI772" s="45"/>
      <c r="DJ772" s="45"/>
      <c r="DK772" s="45"/>
      <c r="DL772" s="45"/>
      <c r="DM772" s="45"/>
      <c r="DN772" s="45"/>
      <c r="DO772" s="45"/>
      <c r="DP772" s="45"/>
      <c r="DQ772" s="45"/>
      <c r="DR772" s="45"/>
      <c r="DS772" s="45"/>
      <c r="DT772" s="45"/>
      <c r="DU772" s="45"/>
      <c r="DV772" s="1123"/>
      <c r="DW772" s="45"/>
      <c r="DX772" s="45"/>
      <c r="DY772" s="45"/>
      <c r="DZ772" s="45"/>
      <c r="EA772" s="45"/>
      <c r="EB772" s="45"/>
      <c r="EC772" s="45"/>
      <c r="ED772" s="45"/>
      <c r="EE772" s="45"/>
      <c r="EF772" s="45"/>
      <c r="EG772" s="45"/>
      <c r="EH772" s="45"/>
      <c r="EI772" s="45"/>
      <c r="EJ772" s="45"/>
      <c r="EK772" s="45"/>
      <c r="EL772" s="45"/>
      <c r="EM772" s="45"/>
      <c r="EN772" s="45"/>
      <c r="EO772" s="45"/>
      <c r="EP772" s="45"/>
      <c r="EQ772" s="1123"/>
      <c r="ER772" s="557"/>
    </row>
    <row r="773" spans="1:148" ht="15" customHeight="1" x14ac:dyDescent="0.25">
      <c r="A773" s="625"/>
      <c r="B773" s="1343" t="str">
        <f t="shared" si="50"/>
        <v>Desk 36</v>
      </c>
      <c r="C773" s="1348" t="str">
        <f>IF(ISBLANK(TB!C222), "", TB!C222)</f>
        <v/>
      </c>
      <c r="D773" s="1348" t="str">
        <f>IF(ISBLANK(TB!D222), "", TB!D222)</f>
        <v/>
      </c>
      <c r="E773" s="1348" t="str">
        <f>IF(ISBLANK(TB!E222), "", TB!E222)</f>
        <v/>
      </c>
      <c r="F773" s="1348" t="str">
        <f>IF(ISBLANK(TB!F222), "", TB!F222)</f>
        <v/>
      </c>
      <c r="G773" s="45"/>
      <c r="H773" s="45"/>
      <c r="I773" s="45"/>
      <c r="J773" s="45"/>
      <c r="K773" s="45"/>
      <c r="L773" s="45"/>
      <c r="M773" s="45"/>
      <c r="N773" s="45"/>
      <c r="O773" s="45"/>
      <c r="P773" s="45"/>
      <c r="Q773" s="45"/>
      <c r="R773" s="45"/>
      <c r="S773" s="45"/>
      <c r="T773" s="45"/>
      <c r="U773" s="45"/>
      <c r="V773" s="45"/>
      <c r="W773" s="45"/>
      <c r="X773" s="45"/>
      <c r="Y773" s="45"/>
      <c r="Z773" s="45"/>
      <c r="AA773" s="45"/>
      <c r="AB773" s="45"/>
      <c r="AC773" s="45"/>
      <c r="AD773" s="45"/>
      <c r="AE773" s="45"/>
      <c r="AF773" s="45"/>
      <c r="AG773" s="45"/>
      <c r="AH773" s="45"/>
      <c r="AI773" s="45"/>
      <c r="AJ773" s="45"/>
      <c r="AK773" s="45"/>
      <c r="AL773" s="45"/>
      <c r="AM773" s="45"/>
      <c r="AN773" s="45"/>
      <c r="AO773" s="45"/>
      <c r="AP773" s="45"/>
      <c r="AQ773" s="45"/>
      <c r="AR773" s="45"/>
      <c r="AS773" s="45"/>
      <c r="AT773" s="45"/>
      <c r="AU773" s="45"/>
      <c r="AV773" s="45"/>
      <c r="AW773" s="45"/>
      <c r="AX773" s="45"/>
      <c r="AY773" s="45"/>
      <c r="AZ773" s="45"/>
      <c r="BA773" s="45"/>
      <c r="BB773" s="45"/>
      <c r="BC773" s="45"/>
      <c r="BD773" s="45"/>
      <c r="BE773" s="45"/>
      <c r="BF773" s="45"/>
      <c r="BG773" s="45"/>
      <c r="BH773" s="45"/>
      <c r="BI773" s="45"/>
      <c r="BJ773" s="45"/>
      <c r="BK773" s="45"/>
      <c r="BL773" s="45"/>
      <c r="BM773" s="45"/>
      <c r="BN773" s="45"/>
      <c r="BO773" s="45"/>
      <c r="BP773" s="45"/>
      <c r="BQ773" s="45"/>
      <c r="BR773" s="45"/>
      <c r="BS773" s="45"/>
      <c r="BT773" s="45"/>
      <c r="BU773" s="45"/>
      <c r="BV773" s="45"/>
      <c r="BW773" s="45"/>
      <c r="BX773" s="45"/>
      <c r="BY773" s="45"/>
      <c r="BZ773" s="45"/>
      <c r="CA773" s="45"/>
      <c r="CB773" s="45"/>
      <c r="CC773" s="45"/>
      <c r="CD773" s="45"/>
      <c r="CE773" s="45"/>
      <c r="CF773" s="45"/>
      <c r="CG773" s="45"/>
      <c r="CH773" s="45"/>
      <c r="CI773" s="45"/>
      <c r="CJ773" s="45"/>
      <c r="CK773" s="45"/>
      <c r="CL773" s="45"/>
      <c r="CM773" s="45"/>
      <c r="CN773" s="45"/>
      <c r="CO773" s="45"/>
      <c r="CP773" s="45"/>
      <c r="CQ773" s="45"/>
      <c r="CR773" s="45"/>
      <c r="CS773" s="45"/>
      <c r="CT773" s="45"/>
      <c r="CU773" s="45"/>
      <c r="CV773" s="45"/>
      <c r="CW773" s="45"/>
      <c r="CX773" s="45"/>
      <c r="CY773" s="45"/>
      <c r="CZ773" s="45"/>
      <c r="DA773" s="45"/>
      <c r="DB773" s="45"/>
      <c r="DC773" s="45"/>
      <c r="DD773" s="45"/>
      <c r="DE773" s="45"/>
      <c r="DF773" s="45"/>
      <c r="DG773" s="45"/>
      <c r="DH773" s="45"/>
      <c r="DI773" s="45"/>
      <c r="DJ773" s="45"/>
      <c r="DK773" s="45"/>
      <c r="DL773" s="45"/>
      <c r="DM773" s="45"/>
      <c r="DN773" s="45"/>
      <c r="DO773" s="45"/>
      <c r="DP773" s="45"/>
      <c r="DQ773" s="45"/>
      <c r="DR773" s="45"/>
      <c r="DS773" s="45"/>
      <c r="DT773" s="45"/>
      <c r="DU773" s="45"/>
      <c r="DV773" s="1123"/>
      <c r="DW773" s="45"/>
      <c r="DX773" s="45"/>
      <c r="DY773" s="45"/>
      <c r="DZ773" s="45"/>
      <c r="EA773" s="45"/>
      <c r="EB773" s="45"/>
      <c r="EC773" s="45"/>
      <c r="ED773" s="45"/>
      <c r="EE773" s="45"/>
      <c r="EF773" s="45"/>
      <c r="EG773" s="45"/>
      <c r="EH773" s="45"/>
      <c r="EI773" s="45"/>
      <c r="EJ773" s="45"/>
      <c r="EK773" s="45"/>
      <c r="EL773" s="45"/>
      <c r="EM773" s="45"/>
      <c r="EN773" s="45"/>
      <c r="EO773" s="45"/>
      <c r="EP773" s="45"/>
      <c r="EQ773" s="1123"/>
      <c r="ER773" s="557"/>
    </row>
    <row r="774" spans="1:148" ht="15" customHeight="1" x14ac:dyDescent="0.25">
      <c r="A774" s="625"/>
      <c r="B774" s="1343" t="str">
        <f t="shared" si="50"/>
        <v>Desk 37</v>
      </c>
      <c r="C774" s="1348" t="str">
        <f>IF(ISBLANK(TB!C223), "", TB!C223)</f>
        <v/>
      </c>
      <c r="D774" s="1348" t="str">
        <f>IF(ISBLANK(TB!D223), "", TB!D223)</f>
        <v/>
      </c>
      <c r="E774" s="1348" t="str">
        <f>IF(ISBLANK(TB!E223), "", TB!E223)</f>
        <v/>
      </c>
      <c r="F774" s="1348" t="str">
        <f>IF(ISBLANK(TB!F223), "", TB!F223)</f>
        <v/>
      </c>
      <c r="G774" s="45"/>
      <c r="H774" s="45"/>
      <c r="I774" s="45"/>
      <c r="J774" s="45"/>
      <c r="K774" s="45"/>
      <c r="L774" s="45"/>
      <c r="M774" s="45"/>
      <c r="N774" s="45"/>
      <c r="O774" s="45"/>
      <c r="P774" s="45"/>
      <c r="Q774" s="45"/>
      <c r="R774" s="45"/>
      <c r="S774" s="45"/>
      <c r="T774" s="45"/>
      <c r="U774" s="45"/>
      <c r="V774" s="45"/>
      <c r="W774" s="45"/>
      <c r="X774" s="45"/>
      <c r="Y774" s="45"/>
      <c r="Z774" s="45"/>
      <c r="AA774" s="45"/>
      <c r="AB774" s="45"/>
      <c r="AC774" s="45"/>
      <c r="AD774" s="45"/>
      <c r="AE774" s="45"/>
      <c r="AF774" s="45"/>
      <c r="AG774" s="45"/>
      <c r="AH774" s="45"/>
      <c r="AI774" s="45"/>
      <c r="AJ774" s="45"/>
      <c r="AK774" s="45"/>
      <c r="AL774" s="45"/>
      <c r="AM774" s="45"/>
      <c r="AN774" s="45"/>
      <c r="AO774" s="45"/>
      <c r="AP774" s="45"/>
      <c r="AQ774" s="45"/>
      <c r="AR774" s="45"/>
      <c r="AS774" s="45"/>
      <c r="AT774" s="45"/>
      <c r="AU774" s="45"/>
      <c r="AV774" s="45"/>
      <c r="AW774" s="45"/>
      <c r="AX774" s="45"/>
      <c r="AY774" s="45"/>
      <c r="AZ774" s="45"/>
      <c r="BA774" s="45"/>
      <c r="BB774" s="45"/>
      <c r="BC774" s="45"/>
      <c r="BD774" s="45"/>
      <c r="BE774" s="45"/>
      <c r="BF774" s="45"/>
      <c r="BG774" s="45"/>
      <c r="BH774" s="45"/>
      <c r="BI774" s="45"/>
      <c r="BJ774" s="45"/>
      <c r="BK774" s="45"/>
      <c r="BL774" s="45"/>
      <c r="BM774" s="45"/>
      <c r="BN774" s="45"/>
      <c r="BO774" s="45"/>
      <c r="BP774" s="45"/>
      <c r="BQ774" s="45"/>
      <c r="BR774" s="45"/>
      <c r="BS774" s="45"/>
      <c r="BT774" s="45"/>
      <c r="BU774" s="45"/>
      <c r="BV774" s="45"/>
      <c r="BW774" s="45"/>
      <c r="BX774" s="45"/>
      <c r="BY774" s="45"/>
      <c r="BZ774" s="45"/>
      <c r="CA774" s="45"/>
      <c r="CB774" s="45"/>
      <c r="CC774" s="45"/>
      <c r="CD774" s="45"/>
      <c r="CE774" s="45"/>
      <c r="CF774" s="45"/>
      <c r="CG774" s="45"/>
      <c r="CH774" s="45"/>
      <c r="CI774" s="45"/>
      <c r="CJ774" s="45"/>
      <c r="CK774" s="45"/>
      <c r="CL774" s="45"/>
      <c r="CM774" s="45"/>
      <c r="CN774" s="45"/>
      <c r="CO774" s="45"/>
      <c r="CP774" s="45"/>
      <c r="CQ774" s="45"/>
      <c r="CR774" s="45"/>
      <c r="CS774" s="45"/>
      <c r="CT774" s="45"/>
      <c r="CU774" s="45"/>
      <c r="CV774" s="45"/>
      <c r="CW774" s="45"/>
      <c r="CX774" s="45"/>
      <c r="CY774" s="45"/>
      <c r="CZ774" s="45"/>
      <c r="DA774" s="45"/>
      <c r="DB774" s="45"/>
      <c r="DC774" s="45"/>
      <c r="DD774" s="45"/>
      <c r="DE774" s="45"/>
      <c r="DF774" s="45"/>
      <c r="DG774" s="45"/>
      <c r="DH774" s="45"/>
      <c r="DI774" s="45"/>
      <c r="DJ774" s="45"/>
      <c r="DK774" s="45"/>
      <c r="DL774" s="45"/>
      <c r="DM774" s="45"/>
      <c r="DN774" s="45"/>
      <c r="DO774" s="45"/>
      <c r="DP774" s="45"/>
      <c r="DQ774" s="45"/>
      <c r="DR774" s="45"/>
      <c r="DS774" s="45"/>
      <c r="DT774" s="45"/>
      <c r="DU774" s="45"/>
      <c r="DV774" s="1123"/>
      <c r="DW774" s="45"/>
      <c r="DX774" s="45"/>
      <c r="DY774" s="45"/>
      <c r="DZ774" s="45"/>
      <c r="EA774" s="45"/>
      <c r="EB774" s="45"/>
      <c r="EC774" s="45"/>
      <c r="ED774" s="45"/>
      <c r="EE774" s="45"/>
      <c r="EF774" s="45"/>
      <c r="EG774" s="45"/>
      <c r="EH774" s="45"/>
      <c r="EI774" s="45"/>
      <c r="EJ774" s="45"/>
      <c r="EK774" s="45"/>
      <c r="EL774" s="45"/>
      <c r="EM774" s="45"/>
      <c r="EN774" s="45"/>
      <c r="EO774" s="45"/>
      <c r="EP774" s="45"/>
      <c r="EQ774" s="1123"/>
      <c r="ER774" s="557"/>
    </row>
    <row r="775" spans="1:148" ht="15" customHeight="1" x14ac:dyDescent="0.25">
      <c r="A775" s="625"/>
      <c r="B775" s="1343" t="str">
        <f t="shared" si="50"/>
        <v>Desk 38</v>
      </c>
      <c r="C775" s="1348" t="str">
        <f>IF(ISBLANK(TB!C224), "", TB!C224)</f>
        <v/>
      </c>
      <c r="D775" s="1348" t="str">
        <f>IF(ISBLANK(TB!D224), "", TB!D224)</f>
        <v/>
      </c>
      <c r="E775" s="1348" t="str">
        <f>IF(ISBLANK(TB!E224), "", TB!E224)</f>
        <v/>
      </c>
      <c r="F775" s="1348" t="str">
        <f>IF(ISBLANK(TB!F224), "", TB!F224)</f>
        <v/>
      </c>
      <c r="G775" s="45"/>
      <c r="H775" s="45"/>
      <c r="I775" s="45"/>
      <c r="J775" s="45"/>
      <c r="K775" s="45"/>
      <c r="L775" s="45"/>
      <c r="M775" s="45"/>
      <c r="N775" s="45"/>
      <c r="O775" s="45"/>
      <c r="P775" s="45"/>
      <c r="Q775" s="45"/>
      <c r="R775" s="45"/>
      <c r="S775" s="45"/>
      <c r="T775" s="45"/>
      <c r="U775" s="45"/>
      <c r="V775" s="45"/>
      <c r="W775" s="45"/>
      <c r="X775" s="45"/>
      <c r="Y775" s="45"/>
      <c r="Z775" s="45"/>
      <c r="AA775" s="45"/>
      <c r="AB775" s="45"/>
      <c r="AC775" s="45"/>
      <c r="AD775" s="45"/>
      <c r="AE775" s="45"/>
      <c r="AF775" s="45"/>
      <c r="AG775" s="45"/>
      <c r="AH775" s="45"/>
      <c r="AI775" s="45"/>
      <c r="AJ775" s="45"/>
      <c r="AK775" s="45"/>
      <c r="AL775" s="45"/>
      <c r="AM775" s="45"/>
      <c r="AN775" s="45"/>
      <c r="AO775" s="45"/>
      <c r="AP775" s="45"/>
      <c r="AQ775" s="45"/>
      <c r="AR775" s="45"/>
      <c r="AS775" s="45"/>
      <c r="AT775" s="45"/>
      <c r="AU775" s="45"/>
      <c r="AV775" s="45"/>
      <c r="AW775" s="45"/>
      <c r="AX775" s="45"/>
      <c r="AY775" s="45"/>
      <c r="AZ775" s="45"/>
      <c r="BA775" s="45"/>
      <c r="BB775" s="45"/>
      <c r="BC775" s="45"/>
      <c r="BD775" s="45"/>
      <c r="BE775" s="45"/>
      <c r="BF775" s="45"/>
      <c r="BG775" s="45"/>
      <c r="BH775" s="45"/>
      <c r="BI775" s="45"/>
      <c r="BJ775" s="45"/>
      <c r="BK775" s="45"/>
      <c r="BL775" s="45"/>
      <c r="BM775" s="45"/>
      <c r="BN775" s="45"/>
      <c r="BO775" s="45"/>
      <c r="BP775" s="45"/>
      <c r="BQ775" s="45"/>
      <c r="BR775" s="45"/>
      <c r="BS775" s="45"/>
      <c r="BT775" s="45"/>
      <c r="BU775" s="45"/>
      <c r="BV775" s="45"/>
      <c r="BW775" s="45"/>
      <c r="BX775" s="45"/>
      <c r="BY775" s="45"/>
      <c r="BZ775" s="45"/>
      <c r="CA775" s="45"/>
      <c r="CB775" s="45"/>
      <c r="CC775" s="45"/>
      <c r="CD775" s="45"/>
      <c r="CE775" s="45"/>
      <c r="CF775" s="45"/>
      <c r="CG775" s="45"/>
      <c r="CH775" s="45"/>
      <c r="CI775" s="45"/>
      <c r="CJ775" s="45"/>
      <c r="CK775" s="45"/>
      <c r="CL775" s="45"/>
      <c r="CM775" s="45"/>
      <c r="CN775" s="45"/>
      <c r="CO775" s="45"/>
      <c r="CP775" s="45"/>
      <c r="CQ775" s="45"/>
      <c r="CR775" s="45"/>
      <c r="CS775" s="45"/>
      <c r="CT775" s="45"/>
      <c r="CU775" s="45"/>
      <c r="CV775" s="45"/>
      <c r="CW775" s="45"/>
      <c r="CX775" s="45"/>
      <c r="CY775" s="45"/>
      <c r="CZ775" s="45"/>
      <c r="DA775" s="45"/>
      <c r="DB775" s="45"/>
      <c r="DC775" s="45"/>
      <c r="DD775" s="45"/>
      <c r="DE775" s="45"/>
      <c r="DF775" s="45"/>
      <c r="DG775" s="45"/>
      <c r="DH775" s="45"/>
      <c r="DI775" s="45"/>
      <c r="DJ775" s="45"/>
      <c r="DK775" s="45"/>
      <c r="DL775" s="45"/>
      <c r="DM775" s="45"/>
      <c r="DN775" s="45"/>
      <c r="DO775" s="45"/>
      <c r="DP775" s="45"/>
      <c r="DQ775" s="45"/>
      <c r="DR775" s="45"/>
      <c r="DS775" s="45"/>
      <c r="DT775" s="45"/>
      <c r="DU775" s="45"/>
      <c r="DV775" s="1123"/>
      <c r="DW775" s="45"/>
      <c r="DX775" s="45"/>
      <c r="DY775" s="45"/>
      <c r="DZ775" s="45"/>
      <c r="EA775" s="45"/>
      <c r="EB775" s="45"/>
      <c r="EC775" s="45"/>
      <c r="ED775" s="45"/>
      <c r="EE775" s="45"/>
      <c r="EF775" s="45"/>
      <c r="EG775" s="45"/>
      <c r="EH775" s="45"/>
      <c r="EI775" s="45"/>
      <c r="EJ775" s="45"/>
      <c r="EK775" s="45"/>
      <c r="EL775" s="45"/>
      <c r="EM775" s="45"/>
      <c r="EN775" s="45"/>
      <c r="EO775" s="45"/>
      <c r="EP775" s="45"/>
      <c r="EQ775" s="1123"/>
      <c r="ER775" s="557"/>
    </row>
    <row r="776" spans="1:148" ht="15" customHeight="1" x14ac:dyDescent="0.25">
      <c r="A776" s="625"/>
      <c r="B776" s="1343" t="str">
        <f t="shared" si="50"/>
        <v>Desk 39</v>
      </c>
      <c r="C776" s="1348" t="str">
        <f>IF(ISBLANK(TB!C225), "", TB!C225)</f>
        <v/>
      </c>
      <c r="D776" s="1348" t="str">
        <f>IF(ISBLANK(TB!D225), "", TB!D225)</f>
        <v/>
      </c>
      <c r="E776" s="1348" t="str">
        <f>IF(ISBLANK(TB!E225), "", TB!E225)</f>
        <v/>
      </c>
      <c r="F776" s="1348" t="str">
        <f>IF(ISBLANK(TB!F225), "", TB!F225)</f>
        <v/>
      </c>
      <c r="G776" s="45"/>
      <c r="H776" s="45"/>
      <c r="I776" s="45"/>
      <c r="J776" s="45"/>
      <c r="K776" s="45"/>
      <c r="L776" s="45"/>
      <c r="M776" s="45"/>
      <c r="N776" s="45"/>
      <c r="O776" s="45"/>
      <c r="P776" s="45"/>
      <c r="Q776" s="45"/>
      <c r="R776" s="45"/>
      <c r="S776" s="45"/>
      <c r="T776" s="45"/>
      <c r="U776" s="45"/>
      <c r="V776" s="45"/>
      <c r="W776" s="45"/>
      <c r="X776" s="45"/>
      <c r="Y776" s="45"/>
      <c r="Z776" s="45"/>
      <c r="AA776" s="45"/>
      <c r="AB776" s="45"/>
      <c r="AC776" s="45"/>
      <c r="AD776" s="45"/>
      <c r="AE776" s="45"/>
      <c r="AF776" s="45"/>
      <c r="AG776" s="45"/>
      <c r="AH776" s="45"/>
      <c r="AI776" s="45"/>
      <c r="AJ776" s="45"/>
      <c r="AK776" s="45"/>
      <c r="AL776" s="45"/>
      <c r="AM776" s="45"/>
      <c r="AN776" s="45"/>
      <c r="AO776" s="45"/>
      <c r="AP776" s="45"/>
      <c r="AQ776" s="45"/>
      <c r="AR776" s="45"/>
      <c r="AS776" s="45"/>
      <c r="AT776" s="45"/>
      <c r="AU776" s="45"/>
      <c r="AV776" s="45"/>
      <c r="AW776" s="45"/>
      <c r="AX776" s="45"/>
      <c r="AY776" s="45"/>
      <c r="AZ776" s="45"/>
      <c r="BA776" s="45"/>
      <c r="BB776" s="45"/>
      <c r="BC776" s="45"/>
      <c r="BD776" s="45"/>
      <c r="BE776" s="45"/>
      <c r="BF776" s="45"/>
      <c r="BG776" s="45"/>
      <c r="BH776" s="45"/>
      <c r="BI776" s="45"/>
      <c r="BJ776" s="45"/>
      <c r="BK776" s="45"/>
      <c r="BL776" s="45"/>
      <c r="BM776" s="45"/>
      <c r="BN776" s="45"/>
      <c r="BO776" s="45"/>
      <c r="BP776" s="45"/>
      <c r="BQ776" s="45"/>
      <c r="BR776" s="45"/>
      <c r="BS776" s="45"/>
      <c r="BT776" s="45"/>
      <c r="BU776" s="45"/>
      <c r="BV776" s="45"/>
      <c r="BW776" s="45"/>
      <c r="BX776" s="45"/>
      <c r="BY776" s="45"/>
      <c r="BZ776" s="45"/>
      <c r="CA776" s="45"/>
      <c r="CB776" s="45"/>
      <c r="CC776" s="45"/>
      <c r="CD776" s="45"/>
      <c r="CE776" s="45"/>
      <c r="CF776" s="45"/>
      <c r="CG776" s="45"/>
      <c r="CH776" s="45"/>
      <c r="CI776" s="45"/>
      <c r="CJ776" s="45"/>
      <c r="CK776" s="45"/>
      <c r="CL776" s="45"/>
      <c r="CM776" s="45"/>
      <c r="CN776" s="45"/>
      <c r="CO776" s="45"/>
      <c r="CP776" s="45"/>
      <c r="CQ776" s="45"/>
      <c r="CR776" s="45"/>
      <c r="CS776" s="45"/>
      <c r="CT776" s="45"/>
      <c r="CU776" s="45"/>
      <c r="CV776" s="45"/>
      <c r="CW776" s="45"/>
      <c r="CX776" s="45"/>
      <c r="CY776" s="45"/>
      <c r="CZ776" s="45"/>
      <c r="DA776" s="45"/>
      <c r="DB776" s="45"/>
      <c r="DC776" s="45"/>
      <c r="DD776" s="45"/>
      <c r="DE776" s="45"/>
      <c r="DF776" s="45"/>
      <c r="DG776" s="45"/>
      <c r="DH776" s="45"/>
      <c r="DI776" s="45"/>
      <c r="DJ776" s="45"/>
      <c r="DK776" s="45"/>
      <c r="DL776" s="45"/>
      <c r="DM776" s="45"/>
      <c r="DN776" s="45"/>
      <c r="DO776" s="45"/>
      <c r="DP776" s="45"/>
      <c r="DQ776" s="45"/>
      <c r="DR776" s="45"/>
      <c r="DS776" s="45"/>
      <c r="DT776" s="45"/>
      <c r="DU776" s="45"/>
      <c r="DV776" s="1123"/>
      <c r="DW776" s="45"/>
      <c r="DX776" s="45"/>
      <c r="DY776" s="45"/>
      <c r="DZ776" s="45"/>
      <c r="EA776" s="45"/>
      <c r="EB776" s="45"/>
      <c r="EC776" s="45"/>
      <c r="ED776" s="45"/>
      <c r="EE776" s="45"/>
      <c r="EF776" s="45"/>
      <c r="EG776" s="45"/>
      <c r="EH776" s="45"/>
      <c r="EI776" s="45"/>
      <c r="EJ776" s="45"/>
      <c r="EK776" s="45"/>
      <c r="EL776" s="45"/>
      <c r="EM776" s="45"/>
      <c r="EN776" s="45"/>
      <c r="EO776" s="45"/>
      <c r="EP776" s="45"/>
      <c r="EQ776" s="1123"/>
      <c r="ER776" s="557"/>
    </row>
    <row r="777" spans="1:148" ht="15" customHeight="1" x14ac:dyDescent="0.25">
      <c r="A777" s="625"/>
      <c r="B777" s="1343" t="str">
        <f t="shared" si="50"/>
        <v>Desk 40</v>
      </c>
      <c r="C777" s="1348" t="str">
        <f>IF(ISBLANK(TB!C226), "", TB!C226)</f>
        <v/>
      </c>
      <c r="D777" s="1348" t="str">
        <f>IF(ISBLANK(TB!D226), "", TB!D226)</f>
        <v/>
      </c>
      <c r="E777" s="1348" t="str">
        <f>IF(ISBLANK(TB!E226), "", TB!E226)</f>
        <v/>
      </c>
      <c r="F777" s="1348" t="str">
        <f>IF(ISBLANK(TB!F226), "", TB!F226)</f>
        <v/>
      </c>
      <c r="G777" s="45"/>
      <c r="H777" s="45"/>
      <c r="I777" s="45"/>
      <c r="J777" s="45"/>
      <c r="K777" s="45"/>
      <c r="L777" s="45"/>
      <c r="M777" s="45"/>
      <c r="N777" s="45"/>
      <c r="O777" s="45"/>
      <c r="P777" s="45"/>
      <c r="Q777" s="45"/>
      <c r="R777" s="45"/>
      <c r="S777" s="45"/>
      <c r="T777" s="45"/>
      <c r="U777" s="45"/>
      <c r="V777" s="45"/>
      <c r="W777" s="45"/>
      <c r="X777" s="45"/>
      <c r="Y777" s="45"/>
      <c r="Z777" s="45"/>
      <c r="AA777" s="45"/>
      <c r="AB777" s="45"/>
      <c r="AC777" s="45"/>
      <c r="AD777" s="45"/>
      <c r="AE777" s="45"/>
      <c r="AF777" s="45"/>
      <c r="AG777" s="45"/>
      <c r="AH777" s="45"/>
      <c r="AI777" s="45"/>
      <c r="AJ777" s="45"/>
      <c r="AK777" s="45"/>
      <c r="AL777" s="45"/>
      <c r="AM777" s="45"/>
      <c r="AN777" s="45"/>
      <c r="AO777" s="45"/>
      <c r="AP777" s="45"/>
      <c r="AQ777" s="45"/>
      <c r="AR777" s="45"/>
      <c r="AS777" s="45"/>
      <c r="AT777" s="45"/>
      <c r="AU777" s="45"/>
      <c r="AV777" s="45"/>
      <c r="AW777" s="45"/>
      <c r="AX777" s="45"/>
      <c r="AY777" s="45"/>
      <c r="AZ777" s="45"/>
      <c r="BA777" s="45"/>
      <c r="BB777" s="45"/>
      <c r="BC777" s="45"/>
      <c r="BD777" s="45"/>
      <c r="BE777" s="45"/>
      <c r="BF777" s="45"/>
      <c r="BG777" s="45"/>
      <c r="BH777" s="45"/>
      <c r="BI777" s="45"/>
      <c r="BJ777" s="45"/>
      <c r="BK777" s="45"/>
      <c r="BL777" s="45"/>
      <c r="BM777" s="45"/>
      <c r="BN777" s="45"/>
      <c r="BO777" s="45"/>
      <c r="BP777" s="45"/>
      <c r="BQ777" s="45"/>
      <c r="BR777" s="45"/>
      <c r="BS777" s="45"/>
      <c r="BT777" s="45"/>
      <c r="BU777" s="45"/>
      <c r="BV777" s="45"/>
      <c r="BW777" s="45"/>
      <c r="BX777" s="45"/>
      <c r="BY777" s="45"/>
      <c r="BZ777" s="45"/>
      <c r="CA777" s="45"/>
      <c r="CB777" s="45"/>
      <c r="CC777" s="45"/>
      <c r="CD777" s="45"/>
      <c r="CE777" s="45"/>
      <c r="CF777" s="45"/>
      <c r="CG777" s="45"/>
      <c r="CH777" s="45"/>
      <c r="CI777" s="45"/>
      <c r="CJ777" s="45"/>
      <c r="CK777" s="45"/>
      <c r="CL777" s="45"/>
      <c r="CM777" s="45"/>
      <c r="CN777" s="45"/>
      <c r="CO777" s="45"/>
      <c r="CP777" s="45"/>
      <c r="CQ777" s="45"/>
      <c r="CR777" s="45"/>
      <c r="CS777" s="45"/>
      <c r="CT777" s="45"/>
      <c r="CU777" s="45"/>
      <c r="CV777" s="45"/>
      <c r="CW777" s="45"/>
      <c r="CX777" s="45"/>
      <c r="CY777" s="45"/>
      <c r="CZ777" s="45"/>
      <c r="DA777" s="45"/>
      <c r="DB777" s="45"/>
      <c r="DC777" s="45"/>
      <c r="DD777" s="45"/>
      <c r="DE777" s="45"/>
      <c r="DF777" s="45"/>
      <c r="DG777" s="45"/>
      <c r="DH777" s="45"/>
      <c r="DI777" s="45"/>
      <c r="DJ777" s="45"/>
      <c r="DK777" s="45"/>
      <c r="DL777" s="45"/>
      <c r="DM777" s="45"/>
      <c r="DN777" s="45"/>
      <c r="DO777" s="45"/>
      <c r="DP777" s="45"/>
      <c r="DQ777" s="45"/>
      <c r="DR777" s="45"/>
      <c r="DS777" s="45"/>
      <c r="DT777" s="45"/>
      <c r="DU777" s="45"/>
      <c r="DV777" s="1123"/>
      <c r="DW777" s="45"/>
      <c r="DX777" s="45"/>
      <c r="DY777" s="45"/>
      <c r="DZ777" s="45"/>
      <c r="EA777" s="45"/>
      <c r="EB777" s="45"/>
      <c r="EC777" s="45"/>
      <c r="ED777" s="45"/>
      <c r="EE777" s="45"/>
      <c r="EF777" s="45"/>
      <c r="EG777" s="45"/>
      <c r="EH777" s="45"/>
      <c r="EI777" s="45"/>
      <c r="EJ777" s="45"/>
      <c r="EK777" s="45"/>
      <c r="EL777" s="45"/>
      <c r="EM777" s="45"/>
      <c r="EN777" s="45"/>
      <c r="EO777" s="45"/>
      <c r="EP777" s="45"/>
      <c r="EQ777" s="1123"/>
      <c r="ER777" s="557"/>
    </row>
    <row r="778" spans="1:148" ht="15" customHeight="1" x14ac:dyDescent="0.25">
      <c r="A778" s="625"/>
      <c r="B778" s="1343" t="str">
        <f t="shared" si="50"/>
        <v>Desk 41</v>
      </c>
      <c r="C778" s="1348" t="str">
        <f>IF(ISBLANK(TB!C227), "", TB!C227)</f>
        <v/>
      </c>
      <c r="D778" s="1348" t="str">
        <f>IF(ISBLANK(TB!D227), "", TB!D227)</f>
        <v/>
      </c>
      <c r="E778" s="1348" t="str">
        <f>IF(ISBLANK(TB!E227), "", TB!E227)</f>
        <v/>
      </c>
      <c r="F778" s="1348" t="str">
        <f>IF(ISBLANK(TB!F227), "", TB!F227)</f>
        <v/>
      </c>
      <c r="G778" s="45"/>
      <c r="H778" s="45"/>
      <c r="I778" s="45"/>
      <c r="J778" s="45"/>
      <c r="K778" s="45"/>
      <c r="L778" s="45"/>
      <c r="M778" s="45"/>
      <c r="N778" s="45"/>
      <c r="O778" s="45"/>
      <c r="P778" s="45"/>
      <c r="Q778" s="45"/>
      <c r="R778" s="45"/>
      <c r="S778" s="45"/>
      <c r="T778" s="45"/>
      <c r="U778" s="45"/>
      <c r="V778" s="45"/>
      <c r="W778" s="45"/>
      <c r="X778" s="45"/>
      <c r="Y778" s="45"/>
      <c r="Z778" s="45"/>
      <c r="AA778" s="45"/>
      <c r="AB778" s="45"/>
      <c r="AC778" s="45"/>
      <c r="AD778" s="45"/>
      <c r="AE778" s="45"/>
      <c r="AF778" s="45"/>
      <c r="AG778" s="45"/>
      <c r="AH778" s="45"/>
      <c r="AI778" s="45"/>
      <c r="AJ778" s="45"/>
      <c r="AK778" s="45"/>
      <c r="AL778" s="45"/>
      <c r="AM778" s="45"/>
      <c r="AN778" s="45"/>
      <c r="AO778" s="45"/>
      <c r="AP778" s="45"/>
      <c r="AQ778" s="45"/>
      <c r="AR778" s="45"/>
      <c r="AS778" s="45"/>
      <c r="AT778" s="45"/>
      <c r="AU778" s="45"/>
      <c r="AV778" s="45"/>
      <c r="AW778" s="45"/>
      <c r="AX778" s="45"/>
      <c r="AY778" s="45"/>
      <c r="AZ778" s="45"/>
      <c r="BA778" s="45"/>
      <c r="BB778" s="45"/>
      <c r="BC778" s="45"/>
      <c r="BD778" s="45"/>
      <c r="BE778" s="45"/>
      <c r="BF778" s="45"/>
      <c r="BG778" s="45"/>
      <c r="BH778" s="45"/>
      <c r="BI778" s="45"/>
      <c r="BJ778" s="45"/>
      <c r="BK778" s="45"/>
      <c r="BL778" s="45"/>
      <c r="BM778" s="45"/>
      <c r="BN778" s="45"/>
      <c r="BO778" s="45"/>
      <c r="BP778" s="45"/>
      <c r="BQ778" s="45"/>
      <c r="BR778" s="45"/>
      <c r="BS778" s="45"/>
      <c r="BT778" s="45"/>
      <c r="BU778" s="45"/>
      <c r="BV778" s="45"/>
      <c r="BW778" s="45"/>
      <c r="BX778" s="45"/>
      <c r="BY778" s="45"/>
      <c r="BZ778" s="45"/>
      <c r="CA778" s="45"/>
      <c r="CB778" s="45"/>
      <c r="CC778" s="45"/>
      <c r="CD778" s="45"/>
      <c r="CE778" s="45"/>
      <c r="CF778" s="45"/>
      <c r="CG778" s="45"/>
      <c r="CH778" s="45"/>
      <c r="CI778" s="45"/>
      <c r="CJ778" s="45"/>
      <c r="CK778" s="45"/>
      <c r="CL778" s="45"/>
      <c r="CM778" s="45"/>
      <c r="CN778" s="45"/>
      <c r="CO778" s="45"/>
      <c r="CP778" s="45"/>
      <c r="CQ778" s="45"/>
      <c r="CR778" s="45"/>
      <c r="CS778" s="45"/>
      <c r="CT778" s="45"/>
      <c r="CU778" s="45"/>
      <c r="CV778" s="45"/>
      <c r="CW778" s="45"/>
      <c r="CX778" s="45"/>
      <c r="CY778" s="45"/>
      <c r="CZ778" s="45"/>
      <c r="DA778" s="45"/>
      <c r="DB778" s="45"/>
      <c r="DC778" s="45"/>
      <c r="DD778" s="45"/>
      <c r="DE778" s="45"/>
      <c r="DF778" s="45"/>
      <c r="DG778" s="45"/>
      <c r="DH778" s="45"/>
      <c r="DI778" s="45"/>
      <c r="DJ778" s="45"/>
      <c r="DK778" s="45"/>
      <c r="DL778" s="45"/>
      <c r="DM778" s="45"/>
      <c r="DN778" s="45"/>
      <c r="DO778" s="45"/>
      <c r="DP778" s="45"/>
      <c r="DQ778" s="45"/>
      <c r="DR778" s="45"/>
      <c r="DS778" s="45"/>
      <c r="DT778" s="45"/>
      <c r="DU778" s="45"/>
      <c r="DV778" s="1123"/>
      <c r="DW778" s="45"/>
      <c r="DX778" s="45"/>
      <c r="DY778" s="45"/>
      <c r="DZ778" s="45"/>
      <c r="EA778" s="45"/>
      <c r="EB778" s="45"/>
      <c r="EC778" s="45"/>
      <c r="ED778" s="45"/>
      <c r="EE778" s="45"/>
      <c r="EF778" s="45"/>
      <c r="EG778" s="45"/>
      <c r="EH778" s="45"/>
      <c r="EI778" s="45"/>
      <c r="EJ778" s="45"/>
      <c r="EK778" s="45"/>
      <c r="EL778" s="45"/>
      <c r="EM778" s="45"/>
      <c r="EN778" s="45"/>
      <c r="EO778" s="45"/>
      <c r="EP778" s="45"/>
      <c r="EQ778" s="1123"/>
      <c r="ER778" s="557"/>
    </row>
    <row r="779" spans="1:148" ht="15" customHeight="1" x14ac:dyDescent="0.25">
      <c r="A779" s="625"/>
      <c r="B779" s="1343" t="str">
        <f t="shared" si="50"/>
        <v>Desk 42</v>
      </c>
      <c r="C779" s="1348" t="str">
        <f>IF(ISBLANK(TB!C228), "", TB!C228)</f>
        <v/>
      </c>
      <c r="D779" s="1348" t="str">
        <f>IF(ISBLANK(TB!D228), "", TB!D228)</f>
        <v/>
      </c>
      <c r="E779" s="1348" t="str">
        <f>IF(ISBLANK(TB!E228), "", TB!E228)</f>
        <v/>
      </c>
      <c r="F779" s="1348" t="str">
        <f>IF(ISBLANK(TB!F228), "", TB!F228)</f>
        <v/>
      </c>
      <c r="G779" s="45"/>
      <c r="H779" s="45"/>
      <c r="I779" s="45"/>
      <c r="J779" s="45"/>
      <c r="K779" s="45"/>
      <c r="L779" s="45"/>
      <c r="M779" s="45"/>
      <c r="N779" s="45"/>
      <c r="O779" s="45"/>
      <c r="P779" s="45"/>
      <c r="Q779" s="45"/>
      <c r="R779" s="45"/>
      <c r="S779" s="45"/>
      <c r="T779" s="45"/>
      <c r="U779" s="45"/>
      <c r="V779" s="45"/>
      <c r="W779" s="45"/>
      <c r="X779" s="45"/>
      <c r="Y779" s="45"/>
      <c r="Z779" s="45"/>
      <c r="AA779" s="45"/>
      <c r="AB779" s="45"/>
      <c r="AC779" s="45"/>
      <c r="AD779" s="45"/>
      <c r="AE779" s="45"/>
      <c r="AF779" s="45"/>
      <c r="AG779" s="45"/>
      <c r="AH779" s="45"/>
      <c r="AI779" s="45"/>
      <c r="AJ779" s="45"/>
      <c r="AK779" s="45"/>
      <c r="AL779" s="45"/>
      <c r="AM779" s="45"/>
      <c r="AN779" s="45"/>
      <c r="AO779" s="45"/>
      <c r="AP779" s="45"/>
      <c r="AQ779" s="45"/>
      <c r="AR779" s="45"/>
      <c r="AS779" s="45"/>
      <c r="AT779" s="45"/>
      <c r="AU779" s="45"/>
      <c r="AV779" s="45"/>
      <c r="AW779" s="45"/>
      <c r="AX779" s="45"/>
      <c r="AY779" s="45"/>
      <c r="AZ779" s="45"/>
      <c r="BA779" s="45"/>
      <c r="BB779" s="45"/>
      <c r="BC779" s="45"/>
      <c r="BD779" s="45"/>
      <c r="BE779" s="45"/>
      <c r="BF779" s="45"/>
      <c r="BG779" s="45"/>
      <c r="BH779" s="45"/>
      <c r="BI779" s="45"/>
      <c r="BJ779" s="45"/>
      <c r="BK779" s="45"/>
      <c r="BL779" s="45"/>
      <c r="BM779" s="45"/>
      <c r="BN779" s="45"/>
      <c r="BO779" s="45"/>
      <c r="BP779" s="45"/>
      <c r="BQ779" s="45"/>
      <c r="BR779" s="45"/>
      <c r="BS779" s="45"/>
      <c r="BT779" s="45"/>
      <c r="BU779" s="45"/>
      <c r="BV779" s="45"/>
      <c r="BW779" s="45"/>
      <c r="BX779" s="45"/>
      <c r="BY779" s="45"/>
      <c r="BZ779" s="45"/>
      <c r="CA779" s="45"/>
      <c r="CB779" s="45"/>
      <c r="CC779" s="45"/>
      <c r="CD779" s="45"/>
      <c r="CE779" s="45"/>
      <c r="CF779" s="45"/>
      <c r="CG779" s="45"/>
      <c r="CH779" s="45"/>
      <c r="CI779" s="45"/>
      <c r="CJ779" s="45"/>
      <c r="CK779" s="45"/>
      <c r="CL779" s="45"/>
      <c r="CM779" s="45"/>
      <c r="CN779" s="45"/>
      <c r="CO779" s="45"/>
      <c r="CP779" s="45"/>
      <c r="CQ779" s="45"/>
      <c r="CR779" s="45"/>
      <c r="CS779" s="45"/>
      <c r="CT779" s="45"/>
      <c r="CU779" s="45"/>
      <c r="CV779" s="45"/>
      <c r="CW779" s="45"/>
      <c r="CX779" s="45"/>
      <c r="CY779" s="45"/>
      <c r="CZ779" s="45"/>
      <c r="DA779" s="45"/>
      <c r="DB779" s="45"/>
      <c r="DC779" s="45"/>
      <c r="DD779" s="45"/>
      <c r="DE779" s="45"/>
      <c r="DF779" s="45"/>
      <c r="DG779" s="45"/>
      <c r="DH779" s="45"/>
      <c r="DI779" s="45"/>
      <c r="DJ779" s="45"/>
      <c r="DK779" s="45"/>
      <c r="DL779" s="45"/>
      <c r="DM779" s="45"/>
      <c r="DN779" s="45"/>
      <c r="DO779" s="45"/>
      <c r="DP779" s="45"/>
      <c r="DQ779" s="45"/>
      <c r="DR779" s="45"/>
      <c r="DS779" s="45"/>
      <c r="DT779" s="45"/>
      <c r="DU779" s="45"/>
      <c r="DV779" s="1123"/>
      <c r="DW779" s="45"/>
      <c r="DX779" s="45"/>
      <c r="DY779" s="45"/>
      <c r="DZ779" s="45"/>
      <c r="EA779" s="45"/>
      <c r="EB779" s="45"/>
      <c r="EC779" s="45"/>
      <c r="ED779" s="45"/>
      <c r="EE779" s="45"/>
      <c r="EF779" s="45"/>
      <c r="EG779" s="45"/>
      <c r="EH779" s="45"/>
      <c r="EI779" s="45"/>
      <c r="EJ779" s="45"/>
      <c r="EK779" s="45"/>
      <c r="EL779" s="45"/>
      <c r="EM779" s="45"/>
      <c r="EN779" s="45"/>
      <c r="EO779" s="45"/>
      <c r="EP779" s="45"/>
      <c r="EQ779" s="1123"/>
      <c r="ER779" s="557"/>
    </row>
    <row r="780" spans="1:148" ht="15" customHeight="1" x14ac:dyDescent="0.25">
      <c r="A780" s="625"/>
      <c r="B780" s="1343" t="str">
        <f t="shared" si="50"/>
        <v>Desk 43</v>
      </c>
      <c r="C780" s="1348" t="str">
        <f>IF(ISBLANK(TB!C229), "", TB!C229)</f>
        <v/>
      </c>
      <c r="D780" s="1348" t="str">
        <f>IF(ISBLANK(TB!D229), "", TB!D229)</f>
        <v/>
      </c>
      <c r="E780" s="1348" t="str">
        <f>IF(ISBLANK(TB!E229), "", TB!E229)</f>
        <v/>
      </c>
      <c r="F780" s="1348" t="str">
        <f>IF(ISBLANK(TB!F229), "", TB!F229)</f>
        <v/>
      </c>
      <c r="G780" s="45"/>
      <c r="H780" s="45"/>
      <c r="I780" s="45"/>
      <c r="J780" s="45"/>
      <c r="K780" s="45"/>
      <c r="L780" s="45"/>
      <c r="M780" s="45"/>
      <c r="N780" s="45"/>
      <c r="O780" s="45"/>
      <c r="P780" s="45"/>
      <c r="Q780" s="45"/>
      <c r="R780" s="45"/>
      <c r="S780" s="45"/>
      <c r="T780" s="45"/>
      <c r="U780" s="45"/>
      <c r="V780" s="45"/>
      <c r="W780" s="45"/>
      <c r="X780" s="45"/>
      <c r="Y780" s="45"/>
      <c r="Z780" s="45"/>
      <c r="AA780" s="45"/>
      <c r="AB780" s="45"/>
      <c r="AC780" s="45"/>
      <c r="AD780" s="45"/>
      <c r="AE780" s="45"/>
      <c r="AF780" s="45"/>
      <c r="AG780" s="45"/>
      <c r="AH780" s="45"/>
      <c r="AI780" s="45"/>
      <c r="AJ780" s="45"/>
      <c r="AK780" s="45"/>
      <c r="AL780" s="45"/>
      <c r="AM780" s="45"/>
      <c r="AN780" s="45"/>
      <c r="AO780" s="45"/>
      <c r="AP780" s="45"/>
      <c r="AQ780" s="45"/>
      <c r="AR780" s="45"/>
      <c r="AS780" s="45"/>
      <c r="AT780" s="45"/>
      <c r="AU780" s="45"/>
      <c r="AV780" s="45"/>
      <c r="AW780" s="45"/>
      <c r="AX780" s="45"/>
      <c r="AY780" s="45"/>
      <c r="AZ780" s="45"/>
      <c r="BA780" s="45"/>
      <c r="BB780" s="45"/>
      <c r="BC780" s="45"/>
      <c r="BD780" s="45"/>
      <c r="BE780" s="45"/>
      <c r="BF780" s="45"/>
      <c r="BG780" s="45"/>
      <c r="BH780" s="45"/>
      <c r="BI780" s="45"/>
      <c r="BJ780" s="45"/>
      <c r="BK780" s="45"/>
      <c r="BL780" s="45"/>
      <c r="BM780" s="45"/>
      <c r="BN780" s="45"/>
      <c r="BO780" s="45"/>
      <c r="BP780" s="45"/>
      <c r="BQ780" s="45"/>
      <c r="BR780" s="45"/>
      <c r="BS780" s="45"/>
      <c r="BT780" s="45"/>
      <c r="BU780" s="45"/>
      <c r="BV780" s="45"/>
      <c r="BW780" s="45"/>
      <c r="BX780" s="45"/>
      <c r="BY780" s="45"/>
      <c r="BZ780" s="45"/>
      <c r="CA780" s="45"/>
      <c r="CB780" s="45"/>
      <c r="CC780" s="45"/>
      <c r="CD780" s="45"/>
      <c r="CE780" s="45"/>
      <c r="CF780" s="45"/>
      <c r="CG780" s="45"/>
      <c r="CH780" s="45"/>
      <c r="CI780" s="45"/>
      <c r="CJ780" s="45"/>
      <c r="CK780" s="45"/>
      <c r="CL780" s="45"/>
      <c r="CM780" s="45"/>
      <c r="CN780" s="45"/>
      <c r="CO780" s="45"/>
      <c r="CP780" s="45"/>
      <c r="CQ780" s="45"/>
      <c r="CR780" s="45"/>
      <c r="CS780" s="45"/>
      <c r="CT780" s="45"/>
      <c r="CU780" s="45"/>
      <c r="CV780" s="45"/>
      <c r="CW780" s="45"/>
      <c r="CX780" s="45"/>
      <c r="CY780" s="45"/>
      <c r="CZ780" s="45"/>
      <c r="DA780" s="45"/>
      <c r="DB780" s="45"/>
      <c r="DC780" s="45"/>
      <c r="DD780" s="45"/>
      <c r="DE780" s="45"/>
      <c r="DF780" s="45"/>
      <c r="DG780" s="45"/>
      <c r="DH780" s="45"/>
      <c r="DI780" s="45"/>
      <c r="DJ780" s="45"/>
      <c r="DK780" s="45"/>
      <c r="DL780" s="45"/>
      <c r="DM780" s="45"/>
      <c r="DN780" s="45"/>
      <c r="DO780" s="45"/>
      <c r="DP780" s="45"/>
      <c r="DQ780" s="45"/>
      <c r="DR780" s="45"/>
      <c r="DS780" s="45"/>
      <c r="DT780" s="45"/>
      <c r="DU780" s="45"/>
      <c r="DV780" s="1123"/>
      <c r="DW780" s="45"/>
      <c r="DX780" s="45"/>
      <c r="DY780" s="45"/>
      <c r="DZ780" s="45"/>
      <c r="EA780" s="45"/>
      <c r="EB780" s="45"/>
      <c r="EC780" s="45"/>
      <c r="ED780" s="45"/>
      <c r="EE780" s="45"/>
      <c r="EF780" s="45"/>
      <c r="EG780" s="45"/>
      <c r="EH780" s="45"/>
      <c r="EI780" s="45"/>
      <c r="EJ780" s="45"/>
      <c r="EK780" s="45"/>
      <c r="EL780" s="45"/>
      <c r="EM780" s="45"/>
      <c r="EN780" s="45"/>
      <c r="EO780" s="45"/>
      <c r="EP780" s="45"/>
      <c r="EQ780" s="1123"/>
      <c r="ER780" s="557"/>
    </row>
    <row r="781" spans="1:148" ht="15" customHeight="1" x14ac:dyDescent="0.25">
      <c r="A781" s="625"/>
      <c r="B781" s="1343" t="str">
        <f t="shared" si="50"/>
        <v>Desk 44</v>
      </c>
      <c r="C781" s="1348" t="str">
        <f>IF(ISBLANK(TB!C230), "", TB!C230)</f>
        <v/>
      </c>
      <c r="D781" s="1348" t="str">
        <f>IF(ISBLANK(TB!D230), "", TB!D230)</f>
        <v/>
      </c>
      <c r="E781" s="1348" t="str">
        <f>IF(ISBLANK(TB!E230), "", TB!E230)</f>
        <v/>
      </c>
      <c r="F781" s="1348" t="str">
        <f>IF(ISBLANK(TB!F230), "", TB!F230)</f>
        <v/>
      </c>
      <c r="G781" s="45"/>
      <c r="H781" s="45"/>
      <c r="I781" s="45"/>
      <c r="J781" s="45"/>
      <c r="K781" s="45"/>
      <c r="L781" s="45"/>
      <c r="M781" s="45"/>
      <c r="N781" s="45"/>
      <c r="O781" s="45"/>
      <c r="P781" s="45"/>
      <c r="Q781" s="45"/>
      <c r="R781" s="45"/>
      <c r="S781" s="45"/>
      <c r="T781" s="45"/>
      <c r="U781" s="45"/>
      <c r="V781" s="45"/>
      <c r="W781" s="45"/>
      <c r="X781" s="45"/>
      <c r="Y781" s="45"/>
      <c r="Z781" s="45"/>
      <c r="AA781" s="45"/>
      <c r="AB781" s="45"/>
      <c r="AC781" s="45"/>
      <c r="AD781" s="45"/>
      <c r="AE781" s="45"/>
      <c r="AF781" s="45"/>
      <c r="AG781" s="45"/>
      <c r="AH781" s="45"/>
      <c r="AI781" s="45"/>
      <c r="AJ781" s="45"/>
      <c r="AK781" s="45"/>
      <c r="AL781" s="45"/>
      <c r="AM781" s="45"/>
      <c r="AN781" s="45"/>
      <c r="AO781" s="45"/>
      <c r="AP781" s="45"/>
      <c r="AQ781" s="45"/>
      <c r="AR781" s="45"/>
      <c r="AS781" s="45"/>
      <c r="AT781" s="45"/>
      <c r="AU781" s="45"/>
      <c r="AV781" s="45"/>
      <c r="AW781" s="45"/>
      <c r="AX781" s="45"/>
      <c r="AY781" s="45"/>
      <c r="AZ781" s="45"/>
      <c r="BA781" s="45"/>
      <c r="BB781" s="45"/>
      <c r="BC781" s="45"/>
      <c r="BD781" s="45"/>
      <c r="BE781" s="45"/>
      <c r="BF781" s="45"/>
      <c r="BG781" s="45"/>
      <c r="BH781" s="45"/>
      <c r="BI781" s="45"/>
      <c r="BJ781" s="45"/>
      <c r="BK781" s="45"/>
      <c r="BL781" s="45"/>
      <c r="BM781" s="45"/>
      <c r="BN781" s="45"/>
      <c r="BO781" s="45"/>
      <c r="BP781" s="45"/>
      <c r="BQ781" s="45"/>
      <c r="BR781" s="45"/>
      <c r="BS781" s="45"/>
      <c r="BT781" s="45"/>
      <c r="BU781" s="45"/>
      <c r="BV781" s="45"/>
      <c r="BW781" s="45"/>
      <c r="BX781" s="45"/>
      <c r="BY781" s="45"/>
      <c r="BZ781" s="45"/>
      <c r="CA781" s="45"/>
      <c r="CB781" s="45"/>
      <c r="CC781" s="45"/>
      <c r="CD781" s="45"/>
      <c r="CE781" s="45"/>
      <c r="CF781" s="45"/>
      <c r="CG781" s="45"/>
      <c r="CH781" s="45"/>
      <c r="CI781" s="45"/>
      <c r="CJ781" s="45"/>
      <c r="CK781" s="45"/>
      <c r="CL781" s="45"/>
      <c r="CM781" s="45"/>
      <c r="CN781" s="45"/>
      <c r="CO781" s="45"/>
      <c r="CP781" s="45"/>
      <c r="CQ781" s="45"/>
      <c r="CR781" s="45"/>
      <c r="CS781" s="45"/>
      <c r="CT781" s="45"/>
      <c r="CU781" s="45"/>
      <c r="CV781" s="45"/>
      <c r="CW781" s="45"/>
      <c r="CX781" s="45"/>
      <c r="CY781" s="45"/>
      <c r="CZ781" s="45"/>
      <c r="DA781" s="45"/>
      <c r="DB781" s="45"/>
      <c r="DC781" s="45"/>
      <c r="DD781" s="45"/>
      <c r="DE781" s="45"/>
      <c r="DF781" s="45"/>
      <c r="DG781" s="45"/>
      <c r="DH781" s="45"/>
      <c r="DI781" s="45"/>
      <c r="DJ781" s="45"/>
      <c r="DK781" s="45"/>
      <c r="DL781" s="45"/>
      <c r="DM781" s="45"/>
      <c r="DN781" s="45"/>
      <c r="DO781" s="45"/>
      <c r="DP781" s="45"/>
      <c r="DQ781" s="45"/>
      <c r="DR781" s="45"/>
      <c r="DS781" s="45"/>
      <c r="DT781" s="45"/>
      <c r="DU781" s="45"/>
      <c r="DV781" s="1123"/>
      <c r="DW781" s="45"/>
      <c r="DX781" s="45"/>
      <c r="DY781" s="45"/>
      <c r="DZ781" s="45"/>
      <c r="EA781" s="45"/>
      <c r="EB781" s="45"/>
      <c r="EC781" s="45"/>
      <c r="ED781" s="45"/>
      <c r="EE781" s="45"/>
      <c r="EF781" s="45"/>
      <c r="EG781" s="45"/>
      <c r="EH781" s="45"/>
      <c r="EI781" s="45"/>
      <c r="EJ781" s="45"/>
      <c r="EK781" s="45"/>
      <c r="EL781" s="45"/>
      <c r="EM781" s="45"/>
      <c r="EN781" s="45"/>
      <c r="EO781" s="45"/>
      <c r="EP781" s="45"/>
      <c r="EQ781" s="1123"/>
      <c r="ER781" s="557"/>
    </row>
    <row r="782" spans="1:148" ht="15" customHeight="1" x14ac:dyDescent="0.25">
      <c r="A782" s="625"/>
      <c r="B782" s="1343" t="str">
        <f t="shared" si="50"/>
        <v>Desk 45</v>
      </c>
      <c r="C782" s="1348" t="str">
        <f>IF(ISBLANK(TB!C231), "", TB!C231)</f>
        <v/>
      </c>
      <c r="D782" s="1348" t="str">
        <f>IF(ISBLANK(TB!D231), "", TB!D231)</f>
        <v/>
      </c>
      <c r="E782" s="1348" t="str">
        <f>IF(ISBLANK(TB!E231), "", TB!E231)</f>
        <v/>
      </c>
      <c r="F782" s="1348" t="str">
        <f>IF(ISBLANK(TB!F231), "", TB!F231)</f>
        <v/>
      </c>
      <c r="G782" s="45"/>
      <c r="H782" s="45"/>
      <c r="I782" s="45"/>
      <c r="J782" s="45"/>
      <c r="K782" s="45"/>
      <c r="L782" s="45"/>
      <c r="M782" s="45"/>
      <c r="N782" s="45"/>
      <c r="O782" s="45"/>
      <c r="P782" s="45"/>
      <c r="Q782" s="45"/>
      <c r="R782" s="45"/>
      <c r="S782" s="45"/>
      <c r="T782" s="45"/>
      <c r="U782" s="45"/>
      <c r="V782" s="45"/>
      <c r="W782" s="45"/>
      <c r="X782" s="45"/>
      <c r="Y782" s="45"/>
      <c r="Z782" s="45"/>
      <c r="AA782" s="45"/>
      <c r="AB782" s="45"/>
      <c r="AC782" s="45"/>
      <c r="AD782" s="45"/>
      <c r="AE782" s="45"/>
      <c r="AF782" s="45"/>
      <c r="AG782" s="45"/>
      <c r="AH782" s="45"/>
      <c r="AI782" s="45"/>
      <c r="AJ782" s="45"/>
      <c r="AK782" s="45"/>
      <c r="AL782" s="45"/>
      <c r="AM782" s="45"/>
      <c r="AN782" s="45"/>
      <c r="AO782" s="45"/>
      <c r="AP782" s="45"/>
      <c r="AQ782" s="45"/>
      <c r="AR782" s="45"/>
      <c r="AS782" s="45"/>
      <c r="AT782" s="45"/>
      <c r="AU782" s="45"/>
      <c r="AV782" s="45"/>
      <c r="AW782" s="45"/>
      <c r="AX782" s="45"/>
      <c r="AY782" s="45"/>
      <c r="AZ782" s="45"/>
      <c r="BA782" s="45"/>
      <c r="BB782" s="45"/>
      <c r="BC782" s="45"/>
      <c r="BD782" s="45"/>
      <c r="BE782" s="45"/>
      <c r="BF782" s="45"/>
      <c r="BG782" s="45"/>
      <c r="BH782" s="45"/>
      <c r="BI782" s="45"/>
      <c r="BJ782" s="45"/>
      <c r="BK782" s="45"/>
      <c r="BL782" s="45"/>
      <c r="BM782" s="45"/>
      <c r="BN782" s="45"/>
      <c r="BO782" s="45"/>
      <c r="BP782" s="45"/>
      <c r="BQ782" s="45"/>
      <c r="BR782" s="45"/>
      <c r="BS782" s="45"/>
      <c r="BT782" s="45"/>
      <c r="BU782" s="45"/>
      <c r="BV782" s="45"/>
      <c r="BW782" s="45"/>
      <c r="BX782" s="45"/>
      <c r="BY782" s="45"/>
      <c r="BZ782" s="45"/>
      <c r="CA782" s="45"/>
      <c r="CB782" s="45"/>
      <c r="CC782" s="45"/>
      <c r="CD782" s="45"/>
      <c r="CE782" s="45"/>
      <c r="CF782" s="45"/>
      <c r="CG782" s="45"/>
      <c r="CH782" s="45"/>
      <c r="CI782" s="45"/>
      <c r="CJ782" s="45"/>
      <c r="CK782" s="45"/>
      <c r="CL782" s="45"/>
      <c r="CM782" s="45"/>
      <c r="CN782" s="45"/>
      <c r="CO782" s="45"/>
      <c r="CP782" s="45"/>
      <c r="CQ782" s="45"/>
      <c r="CR782" s="45"/>
      <c r="CS782" s="45"/>
      <c r="CT782" s="45"/>
      <c r="CU782" s="45"/>
      <c r="CV782" s="45"/>
      <c r="CW782" s="45"/>
      <c r="CX782" s="45"/>
      <c r="CY782" s="45"/>
      <c r="CZ782" s="45"/>
      <c r="DA782" s="45"/>
      <c r="DB782" s="45"/>
      <c r="DC782" s="45"/>
      <c r="DD782" s="45"/>
      <c r="DE782" s="45"/>
      <c r="DF782" s="45"/>
      <c r="DG782" s="45"/>
      <c r="DH782" s="45"/>
      <c r="DI782" s="45"/>
      <c r="DJ782" s="45"/>
      <c r="DK782" s="45"/>
      <c r="DL782" s="45"/>
      <c r="DM782" s="45"/>
      <c r="DN782" s="45"/>
      <c r="DO782" s="45"/>
      <c r="DP782" s="45"/>
      <c r="DQ782" s="45"/>
      <c r="DR782" s="45"/>
      <c r="DS782" s="45"/>
      <c r="DT782" s="45"/>
      <c r="DU782" s="45"/>
      <c r="DV782" s="1123"/>
      <c r="DW782" s="45"/>
      <c r="DX782" s="45"/>
      <c r="DY782" s="45"/>
      <c r="DZ782" s="45"/>
      <c r="EA782" s="45"/>
      <c r="EB782" s="45"/>
      <c r="EC782" s="45"/>
      <c r="ED782" s="45"/>
      <c r="EE782" s="45"/>
      <c r="EF782" s="45"/>
      <c r="EG782" s="45"/>
      <c r="EH782" s="45"/>
      <c r="EI782" s="45"/>
      <c r="EJ782" s="45"/>
      <c r="EK782" s="45"/>
      <c r="EL782" s="45"/>
      <c r="EM782" s="45"/>
      <c r="EN782" s="45"/>
      <c r="EO782" s="45"/>
      <c r="EP782" s="45"/>
      <c r="EQ782" s="1123"/>
      <c r="ER782" s="557"/>
    </row>
    <row r="783" spans="1:148" ht="15" customHeight="1" x14ac:dyDescent="0.25">
      <c r="A783" s="625"/>
      <c r="B783" s="1343" t="str">
        <f t="shared" si="50"/>
        <v>Desk 46</v>
      </c>
      <c r="C783" s="1348" t="str">
        <f>IF(ISBLANK(TB!C232), "", TB!C232)</f>
        <v/>
      </c>
      <c r="D783" s="1348" t="str">
        <f>IF(ISBLANK(TB!D232), "", TB!D232)</f>
        <v/>
      </c>
      <c r="E783" s="1348" t="str">
        <f>IF(ISBLANK(TB!E232), "", TB!E232)</f>
        <v/>
      </c>
      <c r="F783" s="1348" t="str">
        <f>IF(ISBLANK(TB!F232), "", TB!F232)</f>
        <v/>
      </c>
      <c r="G783" s="45"/>
      <c r="H783" s="45"/>
      <c r="I783" s="45"/>
      <c r="J783" s="45"/>
      <c r="K783" s="45"/>
      <c r="L783" s="45"/>
      <c r="M783" s="45"/>
      <c r="N783" s="45"/>
      <c r="O783" s="45"/>
      <c r="P783" s="45"/>
      <c r="Q783" s="45"/>
      <c r="R783" s="45"/>
      <c r="S783" s="45"/>
      <c r="T783" s="45"/>
      <c r="U783" s="45"/>
      <c r="V783" s="45"/>
      <c r="W783" s="45"/>
      <c r="X783" s="45"/>
      <c r="Y783" s="45"/>
      <c r="Z783" s="45"/>
      <c r="AA783" s="45"/>
      <c r="AB783" s="45"/>
      <c r="AC783" s="45"/>
      <c r="AD783" s="45"/>
      <c r="AE783" s="45"/>
      <c r="AF783" s="45"/>
      <c r="AG783" s="45"/>
      <c r="AH783" s="45"/>
      <c r="AI783" s="45"/>
      <c r="AJ783" s="45"/>
      <c r="AK783" s="45"/>
      <c r="AL783" s="45"/>
      <c r="AM783" s="45"/>
      <c r="AN783" s="45"/>
      <c r="AO783" s="45"/>
      <c r="AP783" s="45"/>
      <c r="AQ783" s="45"/>
      <c r="AR783" s="45"/>
      <c r="AS783" s="45"/>
      <c r="AT783" s="45"/>
      <c r="AU783" s="45"/>
      <c r="AV783" s="45"/>
      <c r="AW783" s="45"/>
      <c r="AX783" s="45"/>
      <c r="AY783" s="45"/>
      <c r="AZ783" s="45"/>
      <c r="BA783" s="45"/>
      <c r="BB783" s="45"/>
      <c r="BC783" s="45"/>
      <c r="BD783" s="45"/>
      <c r="BE783" s="45"/>
      <c r="BF783" s="45"/>
      <c r="BG783" s="45"/>
      <c r="BH783" s="45"/>
      <c r="BI783" s="45"/>
      <c r="BJ783" s="45"/>
      <c r="BK783" s="45"/>
      <c r="BL783" s="45"/>
      <c r="BM783" s="45"/>
      <c r="BN783" s="45"/>
      <c r="BO783" s="45"/>
      <c r="BP783" s="45"/>
      <c r="BQ783" s="45"/>
      <c r="BR783" s="45"/>
      <c r="BS783" s="45"/>
      <c r="BT783" s="45"/>
      <c r="BU783" s="45"/>
      <c r="BV783" s="45"/>
      <c r="BW783" s="45"/>
      <c r="BX783" s="45"/>
      <c r="BY783" s="45"/>
      <c r="BZ783" s="45"/>
      <c r="CA783" s="45"/>
      <c r="CB783" s="45"/>
      <c r="CC783" s="45"/>
      <c r="CD783" s="45"/>
      <c r="CE783" s="45"/>
      <c r="CF783" s="45"/>
      <c r="CG783" s="45"/>
      <c r="CH783" s="45"/>
      <c r="CI783" s="45"/>
      <c r="CJ783" s="45"/>
      <c r="CK783" s="45"/>
      <c r="CL783" s="45"/>
      <c r="CM783" s="45"/>
      <c r="CN783" s="45"/>
      <c r="CO783" s="45"/>
      <c r="CP783" s="45"/>
      <c r="CQ783" s="45"/>
      <c r="CR783" s="45"/>
      <c r="CS783" s="45"/>
      <c r="CT783" s="45"/>
      <c r="CU783" s="45"/>
      <c r="CV783" s="45"/>
      <c r="CW783" s="45"/>
      <c r="CX783" s="45"/>
      <c r="CY783" s="45"/>
      <c r="CZ783" s="45"/>
      <c r="DA783" s="45"/>
      <c r="DB783" s="45"/>
      <c r="DC783" s="45"/>
      <c r="DD783" s="45"/>
      <c r="DE783" s="45"/>
      <c r="DF783" s="45"/>
      <c r="DG783" s="45"/>
      <c r="DH783" s="45"/>
      <c r="DI783" s="45"/>
      <c r="DJ783" s="45"/>
      <c r="DK783" s="45"/>
      <c r="DL783" s="45"/>
      <c r="DM783" s="45"/>
      <c r="DN783" s="45"/>
      <c r="DO783" s="45"/>
      <c r="DP783" s="45"/>
      <c r="DQ783" s="45"/>
      <c r="DR783" s="45"/>
      <c r="DS783" s="45"/>
      <c r="DT783" s="45"/>
      <c r="DU783" s="45"/>
      <c r="DV783" s="1123"/>
      <c r="DW783" s="45"/>
      <c r="DX783" s="45"/>
      <c r="DY783" s="45"/>
      <c r="DZ783" s="45"/>
      <c r="EA783" s="45"/>
      <c r="EB783" s="45"/>
      <c r="EC783" s="45"/>
      <c r="ED783" s="45"/>
      <c r="EE783" s="45"/>
      <c r="EF783" s="45"/>
      <c r="EG783" s="45"/>
      <c r="EH783" s="45"/>
      <c r="EI783" s="45"/>
      <c r="EJ783" s="45"/>
      <c r="EK783" s="45"/>
      <c r="EL783" s="45"/>
      <c r="EM783" s="45"/>
      <c r="EN783" s="45"/>
      <c r="EO783" s="45"/>
      <c r="EP783" s="45"/>
      <c r="EQ783" s="1123"/>
      <c r="ER783" s="557"/>
    </row>
    <row r="784" spans="1:148" ht="15" customHeight="1" x14ac:dyDescent="0.25">
      <c r="A784" s="625"/>
      <c r="B784" s="1343" t="str">
        <f t="shared" si="50"/>
        <v>Desk 47</v>
      </c>
      <c r="C784" s="1348" t="str">
        <f>IF(ISBLANK(TB!C233), "", TB!C233)</f>
        <v/>
      </c>
      <c r="D784" s="1348" t="str">
        <f>IF(ISBLANK(TB!D233), "", TB!D233)</f>
        <v/>
      </c>
      <c r="E784" s="1348" t="str">
        <f>IF(ISBLANK(TB!E233), "", TB!E233)</f>
        <v/>
      </c>
      <c r="F784" s="1348" t="str">
        <f>IF(ISBLANK(TB!F233), "", TB!F233)</f>
        <v/>
      </c>
      <c r="G784" s="45"/>
      <c r="H784" s="45"/>
      <c r="I784" s="45"/>
      <c r="J784" s="45"/>
      <c r="K784" s="45"/>
      <c r="L784" s="45"/>
      <c r="M784" s="45"/>
      <c r="N784" s="45"/>
      <c r="O784" s="45"/>
      <c r="P784" s="45"/>
      <c r="Q784" s="45"/>
      <c r="R784" s="45"/>
      <c r="S784" s="45"/>
      <c r="T784" s="45"/>
      <c r="U784" s="45"/>
      <c r="V784" s="45"/>
      <c r="W784" s="45"/>
      <c r="X784" s="45"/>
      <c r="Y784" s="45"/>
      <c r="Z784" s="45"/>
      <c r="AA784" s="45"/>
      <c r="AB784" s="45"/>
      <c r="AC784" s="45"/>
      <c r="AD784" s="45"/>
      <c r="AE784" s="45"/>
      <c r="AF784" s="45"/>
      <c r="AG784" s="45"/>
      <c r="AH784" s="45"/>
      <c r="AI784" s="45"/>
      <c r="AJ784" s="45"/>
      <c r="AK784" s="45"/>
      <c r="AL784" s="45"/>
      <c r="AM784" s="45"/>
      <c r="AN784" s="45"/>
      <c r="AO784" s="45"/>
      <c r="AP784" s="45"/>
      <c r="AQ784" s="45"/>
      <c r="AR784" s="45"/>
      <c r="AS784" s="45"/>
      <c r="AT784" s="45"/>
      <c r="AU784" s="45"/>
      <c r="AV784" s="45"/>
      <c r="AW784" s="45"/>
      <c r="AX784" s="45"/>
      <c r="AY784" s="45"/>
      <c r="AZ784" s="45"/>
      <c r="BA784" s="45"/>
      <c r="BB784" s="45"/>
      <c r="BC784" s="45"/>
      <c r="BD784" s="45"/>
      <c r="BE784" s="45"/>
      <c r="BF784" s="45"/>
      <c r="BG784" s="45"/>
      <c r="BH784" s="45"/>
      <c r="BI784" s="45"/>
      <c r="BJ784" s="45"/>
      <c r="BK784" s="45"/>
      <c r="BL784" s="45"/>
      <c r="BM784" s="45"/>
      <c r="BN784" s="45"/>
      <c r="BO784" s="45"/>
      <c r="BP784" s="45"/>
      <c r="BQ784" s="45"/>
      <c r="BR784" s="45"/>
      <c r="BS784" s="45"/>
      <c r="BT784" s="45"/>
      <c r="BU784" s="45"/>
      <c r="BV784" s="45"/>
      <c r="BW784" s="45"/>
      <c r="BX784" s="45"/>
      <c r="BY784" s="45"/>
      <c r="BZ784" s="45"/>
      <c r="CA784" s="45"/>
      <c r="CB784" s="45"/>
      <c r="CC784" s="45"/>
      <c r="CD784" s="45"/>
      <c r="CE784" s="45"/>
      <c r="CF784" s="45"/>
      <c r="CG784" s="45"/>
      <c r="CH784" s="45"/>
      <c r="CI784" s="45"/>
      <c r="CJ784" s="45"/>
      <c r="CK784" s="45"/>
      <c r="CL784" s="45"/>
      <c r="CM784" s="45"/>
      <c r="CN784" s="45"/>
      <c r="CO784" s="45"/>
      <c r="CP784" s="45"/>
      <c r="CQ784" s="45"/>
      <c r="CR784" s="45"/>
      <c r="CS784" s="45"/>
      <c r="CT784" s="45"/>
      <c r="CU784" s="45"/>
      <c r="CV784" s="45"/>
      <c r="CW784" s="45"/>
      <c r="CX784" s="45"/>
      <c r="CY784" s="45"/>
      <c r="CZ784" s="45"/>
      <c r="DA784" s="45"/>
      <c r="DB784" s="45"/>
      <c r="DC784" s="45"/>
      <c r="DD784" s="45"/>
      <c r="DE784" s="45"/>
      <c r="DF784" s="45"/>
      <c r="DG784" s="45"/>
      <c r="DH784" s="45"/>
      <c r="DI784" s="45"/>
      <c r="DJ784" s="45"/>
      <c r="DK784" s="45"/>
      <c r="DL784" s="45"/>
      <c r="DM784" s="45"/>
      <c r="DN784" s="45"/>
      <c r="DO784" s="45"/>
      <c r="DP784" s="45"/>
      <c r="DQ784" s="45"/>
      <c r="DR784" s="45"/>
      <c r="DS784" s="45"/>
      <c r="DT784" s="45"/>
      <c r="DU784" s="45"/>
      <c r="DV784" s="1123"/>
      <c r="DW784" s="45"/>
      <c r="DX784" s="45"/>
      <c r="DY784" s="45"/>
      <c r="DZ784" s="45"/>
      <c r="EA784" s="45"/>
      <c r="EB784" s="45"/>
      <c r="EC784" s="45"/>
      <c r="ED784" s="45"/>
      <c r="EE784" s="45"/>
      <c r="EF784" s="45"/>
      <c r="EG784" s="45"/>
      <c r="EH784" s="45"/>
      <c r="EI784" s="45"/>
      <c r="EJ784" s="45"/>
      <c r="EK784" s="45"/>
      <c r="EL784" s="45"/>
      <c r="EM784" s="45"/>
      <c r="EN784" s="45"/>
      <c r="EO784" s="45"/>
      <c r="EP784" s="45"/>
      <c r="EQ784" s="1123"/>
      <c r="ER784" s="557"/>
    </row>
    <row r="785" spans="1:148" ht="15" customHeight="1" x14ac:dyDescent="0.25">
      <c r="A785" s="625"/>
      <c r="B785" s="1343" t="str">
        <f t="shared" si="50"/>
        <v>Desk 48</v>
      </c>
      <c r="C785" s="1348" t="str">
        <f>IF(ISBLANK(TB!C234), "", TB!C234)</f>
        <v/>
      </c>
      <c r="D785" s="1348" t="str">
        <f>IF(ISBLANK(TB!D234), "", TB!D234)</f>
        <v/>
      </c>
      <c r="E785" s="1348" t="str">
        <f>IF(ISBLANK(TB!E234), "", TB!E234)</f>
        <v/>
      </c>
      <c r="F785" s="1348" t="str">
        <f>IF(ISBLANK(TB!F234), "", TB!F234)</f>
        <v/>
      </c>
      <c r="G785" s="45"/>
      <c r="H785" s="45"/>
      <c r="I785" s="45"/>
      <c r="J785" s="45"/>
      <c r="K785" s="45"/>
      <c r="L785" s="45"/>
      <c r="M785" s="45"/>
      <c r="N785" s="45"/>
      <c r="O785" s="45"/>
      <c r="P785" s="45"/>
      <c r="Q785" s="45"/>
      <c r="R785" s="45"/>
      <c r="S785" s="45"/>
      <c r="T785" s="45"/>
      <c r="U785" s="45"/>
      <c r="V785" s="45"/>
      <c r="W785" s="45"/>
      <c r="X785" s="45"/>
      <c r="Y785" s="45"/>
      <c r="Z785" s="45"/>
      <c r="AA785" s="45"/>
      <c r="AB785" s="45"/>
      <c r="AC785" s="45"/>
      <c r="AD785" s="45"/>
      <c r="AE785" s="45"/>
      <c r="AF785" s="45"/>
      <c r="AG785" s="45"/>
      <c r="AH785" s="45"/>
      <c r="AI785" s="45"/>
      <c r="AJ785" s="45"/>
      <c r="AK785" s="45"/>
      <c r="AL785" s="45"/>
      <c r="AM785" s="45"/>
      <c r="AN785" s="45"/>
      <c r="AO785" s="45"/>
      <c r="AP785" s="45"/>
      <c r="AQ785" s="45"/>
      <c r="AR785" s="45"/>
      <c r="AS785" s="45"/>
      <c r="AT785" s="45"/>
      <c r="AU785" s="45"/>
      <c r="AV785" s="45"/>
      <c r="AW785" s="45"/>
      <c r="AX785" s="45"/>
      <c r="AY785" s="45"/>
      <c r="AZ785" s="45"/>
      <c r="BA785" s="45"/>
      <c r="BB785" s="45"/>
      <c r="BC785" s="45"/>
      <c r="BD785" s="45"/>
      <c r="BE785" s="45"/>
      <c r="BF785" s="45"/>
      <c r="BG785" s="45"/>
      <c r="BH785" s="45"/>
      <c r="BI785" s="45"/>
      <c r="BJ785" s="45"/>
      <c r="BK785" s="45"/>
      <c r="BL785" s="45"/>
      <c r="BM785" s="45"/>
      <c r="BN785" s="45"/>
      <c r="BO785" s="45"/>
      <c r="BP785" s="45"/>
      <c r="BQ785" s="45"/>
      <c r="BR785" s="45"/>
      <c r="BS785" s="45"/>
      <c r="BT785" s="45"/>
      <c r="BU785" s="45"/>
      <c r="BV785" s="45"/>
      <c r="BW785" s="45"/>
      <c r="BX785" s="45"/>
      <c r="BY785" s="45"/>
      <c r="BZ785" s="45"/>
      <c r="CA785" s="45"/>
      <c r="CB785" s="45"/>
      <c r="CC785" s="45"/>
      <c r="CD785" s="45"/>
      <c r="CE785" s="45"/>
      <c r="CF785" s="45"/>
      <c r="CG785" s="45"/>
      <c r="CH785" s="45"/>
      <c r="CI785" s="45"/>
      <c r="CJ785" s="45"/>
      <c r="CK785" s="45"/>
      <c r="CL785" s="45"/>
      <c r="CM785" s="45"/>
      <c r="CN785" s="45"/>
      <c r="CO785" s="45"/>
      <c r="CP785" s="45"/>
      <c r="CQ785" s="45"/>
      <c r="CR785" s="45"/>
      <c r="CS785" s="45"/>
      <c r="CT785" s="45"/>
      <c r="CU785" s="45"/>
      <c r="CV785" s="45"/>
      <c r="CW785" s="45"/>
      <c r="CX785" s="45"/>
      <c r="CY785" s="45"/>
      <c r="CZ785" s="45"/>
      <c r="DA785" s="45"/>
      <c r="DB785" s="45"/>
      <c r="DC785" s="45"/>
      <c r="DD785" s="45"/>
      <c r="DE785" s="45"/>
      <c r="DF785" s="45"/>
      <c r="DG785" s="45"/>
      <c r="DH785" s="45"/>
      <c r="DI785" s="45"/>
      <c r="DJ785" s="45"/>
      <c r="DK785" s="45"/>
      <c r="DL785" s="45"/>
      <c r="DM785" s="45"/>
      <c r="DN785" s="45"/>
      <c r="DO785" s="45"/>
      <c r="DP785" s="45"/>
      <c r="DQ785" s="45"/>
      <c r="DR785" s="45"/>
      <c r="DS785" s="45"/>
      <c r="DT785" s="45"/>
      <c r="DU785" s="45"/>
      <c r="DV785" s="1123"/>
      <c r="DW785" s="45"/>
      <c r="DX785" s="45"/>
      <c r="DY785" s="45"/>
      <c r="DZ785" s="45"/>
      <c r="EA785" s="45"/>
      <c r="EB785" s="45"/>
      <c r="EC785" s="45"/>
      <c r="ED785" s="45"/>
      <c r="EE785" s="45"/>
      <c r="EF785" s="45"/>
      <c r="EG785" s="45"/>
      <c r="EH785" s="45"/>
      <c r="EI785" s="45"/>
      <c r="EJ785" s="45"/>
      <c r="EK785" s="45"/>
      <c r="EL785" s="45"/>
      <c r="EM785" s="45"/>
      <c r="EN785" s="45"/>
      <c r="EO785" s="45"/>
      <c r="EP785" s="45"/>
      <c r="EQ785" s="1123"/>
      <c r="ER785" s="557"/>
    </row>
    <row r="786" spans="1:148" ht="15" customHeight="1" x14ac:dyDescent="0.25">
      <c r="A786" s="625"/>
      <c r="B786" s="1343" t="str">
        <f t="shared" si="50"/>
        <v>Desk 49</v>
      </c>
      <c r="C786" s="1348" t="str">
        <f>IF(ISBLANK(TB!C235), "", TB!C235)</f>
        <v/>
      </c>
      <c r="D786" s="1348" t="str">
        <f>IF(ISBLANK(TB!D235), "", TB!D235)</f>
        <v/>
      </c>
      <c r="E786" s="1348" t="str">
        <f>IF(ISBLANK(TB!E235), "", TB!E235)</f>
        <v/>
      </c>
      <c r="F786" s="1348" t="str">
        <f>IF(ISBLANK(TB!F235), "", TB!F235)</f>
        <v/>
      </c>
      <c r="G786" s="45"/>
      <c r="H786" s="45"/>
      <c r="I786" s="45"/>
      <c r="J786" s="45"/>
      <c r="K786" s="45"/>
      <c r="L786" s="45"/>
      <c r="M786" s="45"/>
      <c r="N786" s="45"/>
      <c r="O786" s="45"/>
      <c r="P786" s="45"/>
      <c r="Q786" s="45"/>
      <c r="R786" s="45"/>
      <c r="S786" s="45"/>
      <c r="T786" s="45"/>
      <c r="U786" s="45"/>
      <c r="V786" s="45"/>
      <c r="W786" s="45"/>
      <c r="X786" s="45"/>
      <c r="Y786" s="45"/>
      <c r="Z786" s="45"/>
      <c r="AA786" s="45"/>
      <c r="AB786" s="45"/>
      <c r="AC786" s="45"/>
      <c r="AD786" s="45"/>
      <c r="AE786" s="45"/>
      <c r="AF786" s="45"/>
      <c r="AG786" s="45"/>
      <c r="AH786" s="45"/>
      <c r="AI786" s="45"/>
      <c r="AJ786" s="45"/>
      <c r="AK786" s="45"/>
      <c r="AL786" s="45"/>
      <c r="AM786" s="45"/>
      <c r="AN786" s="45"/>
      <c r="AO786" s="45"/>
      <c r="AP786" s="45"/>
      <c r="AQ786" s="45"/>
      <c r="AR786" s="45"/>
      <c r="AS786" s="45"/>
      <c r="AT786" s="45"/>
      <c r="AU786" s="45"/>
      <c r="AV786" s="45"/>
      <c r="AW786" s="45"/>
      <c r="AX786" s="45"/>
      <c r="AY786" s="45"/>
      <c r="AZ786" s="45"/>
      <c r="BA786" s="45"/>
      <c r="BB786" s="45"/>
      <c r="BC786" s="45"/>
      <c r="BD786" s="45"/>
      <c r="BE786" s="45"/>
      <c r="BF786" s="45"/>
      <c r="BG786" s="45"/>
      <c r="BH786" s="45"/>
      <c r="BI786" s="45"/>
      <c r="BJ786" s="45"/>
      <c r="BK786" s="45"/>
      <c r="BL786" s="45"/>
      <c r="BM786" s="45"/>
      <c r="BN786" s="45"/>
      <c r="BO786" s="45"/>
      <c r="BP786" s="45"/>
      <c r="BQ786" s="45"/>
      <c r="BR786" s="45"/>
      <c r="BS786" s="45"/>
      <c r="BT786" s="45"/>
      <c r="BU786" s="45"/>
      <c r="BV786" s="45"/>
      <c r="BW786" s="45"/>
      <c r="BX786" s="45"/>
      <c r="BY786" s="45"/>
      <c r="BZ786" s="45"/>
      <c r="CA786" s="45"/>
      <c r="CB786" s="45"/>
      <c r="CC786" s="45"/>
      <c r="CD786" s="45"/>
      <c r="CE786" s="45"/>
      <c r="CF786" s="45"/>
      <c r="CG786" s="45"/>
      <c r="CH786" s="45"/>
      <c r="CI786" s="45"/>
      <c r="CJ786" s="45"/>
      <c r="CK786" s="45"/>
      <c r="CL786" s="45"/>
      <c r="CM786" s="45"/>
      <c r="CN786" s="45"/>
      <c r="CO786" s="45"/>
      <c r="CP786" s="45"/>
      <c r="CQ786" s="45"/>
      <c r="CR786" s="45"/>
      <c r="CS786" s="45"/>
      <c r="CT786" s="45"/>
      <c r="CU786" s="45"/>
      <c r="CV786" s="45"/>
      <c r="CW786" s="45"/>
      <c r="CX786" s="45"/>
      <c r="CY786" s="45"/>
      <c r="CZ786" s="45"/>
      <c r="DA786" s="45"/>
      <c r="DB786" s="45"/>
      <c r="DC786" s="45"/>
      <c r="DD786" s="45"/>
      <c r="DE786" s="45"/>
      <c r="DF786" s="45"/>
      <c r="DG786" s="45"/>
      <c r="DH786" s="45"/>
      <c r="DI786" s="45"/>
      <c r="DJ786" s="45"/>
      <c r="DK786" s="45"/>
      <c r="DL786" s="45"/>
      <c r="DM786" s="45"/>
      <c r="DN786" s="45"/>
      <c r="DO786" s="45"/>
      <c r="DP786" s="45"/>
      <c r="DQ786" s="45"/>
      <c r="DR786" s="45"/>
      <c r="DS786" s="45"/>
      <c r="DT786" s="45"/>
      <c r="DU786" s="45"/>
      <c r="DV786" s="1123"/>
      <c r="DW786" s="45"/>
      <c r="DX786" s="45"/>
      <c r="DY786" s="45"/>
      <c r="DZ786" s="45"/>
      <c r="EA786" s="45"/>
      <c r="EB786" s="45"/>
      <c r="EC786" s="45"/>
      <c r="ED786" s="45"/>
      <c r="EE786" s="45"/>
      <c r="EF786" s="45"/>
      <c r="EG786" s="45"/>
      <c r="EH786" s="45"/>
      <c r="EI786" s="45"/>
      <c r="EJ786" s="45"/>
      <c r="EK786" s="45"/>
      <c r="EL786" s="45"/>
      <c r="EM786" s="45"/>
      <c r="EN786" s="45"/>
      <c r="EO786" s="45"/>
      <c r="EP786" s="45"/>
      <c r="EQ786" s="1123"/>
      <c r="ER786" s="557"/>
    </row>
    <row r="787" spans="1:148" ht="15" customHeight="1" x14ac:dyDescent="0.25">
      <c r="A787" s="625"/>
      <c r="B787" s="1343" t="str">
        <f t="shared" si="50"/>
        <v>Desk 50</v>
      </c>
      <c r="C787" s="1348" t="str">
        <f>IF(ISBLANK(TB!C236), "", TB!C236)</f>
        <v/>
      </c>
      <c r="D787" s="1348" t="str">
        <f>IF(ISBLANK(TB!D236), "", TB!D236)</f>
        <v/>
      </c>
      <c r="E787" s="1348" t="str">
        <f>IF(ISBLANK(TB!E236), "", TB!E236)</f>
        <v/>
      </c>
      <c r="F787" s="1348" t="str">
        <f>IF(ISBLANK(TB!F236), "", TB!F236)</f>
        <v/>
      </c>
      <c r="G787" s="45"/>
      <c r="H787" s="45"/>
      <c r="I787" s="45"/>
      <c r="J787" s="45"/>
      <c r="K787" s="45"/>
      <c r="L787" s="45"/>
      <c r="M787" s="45"/>
      <c r="N787" s="45"/>
      <c r="O787" s="45"/>
      <c r="P787" s="45"/>
      <c r="Q787" s="45"/>
      <c r="R787" s="45"/>
      <c r="S787" s="45"/>
      <c r="T787" s="45"/>
      <c r="U787" s="45"/>
      <c r="V787" s="45"/>
      <c r="W787" s="45"/>
      <c r="X787" s="45"/>
      <c r="Y787" s="45"/>
      <c r="Z787" s="45"/>
      <c r="AA787" s="45"/>
      <c r="AB787" s="45"/>
      <c r="AC787" s="45"/>
      <c r="AD787" s="45"/>
      <c r="AE787" s="45"/>
      <c r="AF787" s="45"/>
      <c r="AG787" s="45"/>
      <c r="AH787" s="45"/>
      <c r="AI787" s="45"/>
      <c r="AJ787" s="45"/>
      <c r="AK787" s="45"/>
      <c r="AL787" s="45"/>
      <c r="AM787" s="45"/>
      <c r="AN787" s="45"/>
      <c r="AO787" s="45"/>
      <c r="AP787" s="45"/>
      <c r="AQ787" s="45"/>
      <c r="AR787" s="45"/>
      <c r="AS787" s="45"/>
      <c r="AT787" s="45"/>
      <c r="AU787" s="45"/>
      <c r="AV787" s="45"/>
      <c r="AW787" s="45"/>
      <c r="AX787" s="45"/>
      <c r="AY787" s="45"/>
      <c r="AZ787" s="45"/>
      <c r="BA787" s="45"/>
      <c r="BB787" s="45"/>
      <c r="BC787" s="45"/>
      <c r="BD787" s="45"/>
      <c r="BE787" s="45"/>
      <c r="BF787" s="45"/>
      <c r="BG787" s="45"/>
      <c r="BH787" s="45"/>
      <c r="BI787" s="45"/>
      <c r="BJ787" s="45"/>
      <c r="BK787" s="45"/>
      <c r="BL787" s="45"/>
      <c r="BM787" s="45"/>
      <c r="BN787" s="45"/>
      <c r="BO787" s="45"/>
      <c r="BP787" s="45"/>
      <c r="BQ787" s="45"/>
      <c r="BR787" s="45"/>
      <c r="BS787" s="45"/>
      <c r="BT787" s="45"/>
      <c r="BU787" s="45"/>
      <c r="BV787" s="45"/>
      <c r="BW787" s="45"/>
      <c r="BX787" s="45"/>
      <c r="BY787" s="45"/>
      <c r="BZ787" s="45"/>
      <c r="CA787" s="45"/>
      <c r="CB787" s="45"/>
      <c r="CC787" s="45"/>
      <c r="CD787" s="45"/>
      <c r="CE787" s="45"/>
      <c r="CF787" s="45"/>
      <c r="CG787" s="45"/>
      <c r="CH787" s="45"/>
      <c r="CI787" s="45"/>
      <c r="CJ787" s="45"/>
      <c r="CK787" s="45"/>
      <c r="CL787" s="45"/>
      <c r="CM787" s="45"/>
      <c r="CN787" s="45"/>
      <c r="CO787" s="45"/>
      <c r="CP787" s="45"/>
      <c r="CQ787" s="45"/>
      <c r="CR787" s="45"/>
      <c r="CS787" s="45"/>
      <c r="CT787" s="45"/>
      <c r="CU787" s="45"/>
      <c r="CV787" s="45"/>
      <c r="CW787" s="45"/>
      <c r="CX787" s="45"/>
      <c r="CY787" s="45"/>
      <c r="CZ787" s="45"/>
      <c r="DA787" s="45"/>
      <c r="DB787" s="45"/>
      <c r="DC787" s="45"/>
      <c r="DD787" s="45"/>
      <c r="DE787" s="45"/>
      <c r="DF787" s="45"/>
      <c r="DG787" s="45"/>
      <c r="DH787" s="45"/>
      <c r="DI787" s="45"/>
      <c r="DJ787" s="45"/>
      <c r="DK787" s="45"/>
      <c r="DL787" s="45"/>
      <c r="DM787" s="45"/>
      <c r="DN787" s="45"/>
      <c r="DO787" s="45"/>
      <c r="DP787" s="45"/>
      <c r="DQ787" s="45"/>
      <c r="DR787" s="45"/>
      <c r="DS787" s="45"/>
      <c r="DT787" s="45"/>
      <c r="DU787" s="45"/>
      <c r="DV787" s="1123"/>
      <c r="DW787" s="45"/>
      <c r="DX787" s="45"/>
      <c r="DY787" s="45"/>
      <c r="DZ787" s="45"/>
      <c r="EA787" s="45"/>
      <c r="EB787" s="45"/>
      <c r="EC787" s="45"/>
      <c r="ED787" s="45"/>
      <c r="EE787" s="45"/>
      <c r="EF787" s="45"/>
      <c r="EG787" s="45"/>
      <c r="EH787" s="45"/>
      <c r="EI787" s="45"/>
      <c r="EJ787" s="45"/>
      <c r="EK787" s="45"/>
      <c r="EL787" s="45"/>
      <c r="EM787" s="45"/>
      <c r="EN787" s="45"/>
      <c r="EO787" s="45"/>
      <c r="EP787" s="45"/>
      <c r="EQ787" s="1123"/>
      <c r="ER787" s="557"/>
    </row>
    <row r="788" spans="1:148" ht="15" customHeight="1" x14ac:dyDescent="0.25">
      <c r="A788" s="625"/>
      <c r="B788" s="1343" t="str">
        <f t="shared" si="50"/>
        <v>Desk 51</v>
      </c>
      <c r="C788" s="1348" t="str">
        <f>IF(ISBLANK(TB!C237), "", TB!C237)</f>
        <v/>
      </c>
      <c r="D788" s="1348" t="str">
        <f>IF(ISBLANK(TB!D237), "", TB!D237)</f>
        <v/>
      </c>
      <c r="E788" s="1348" t="str">
        <f>IF(ISBLANK(TB!E237), "", TB!E237)</f>
        <v/>
      </c>
      <c r="F788" s="1348" t="str">
        <f>IF(ISBLANK(TB!F237), "", TB!F237)</f>
        <v/>
      </c>
      <c r="G788" s="45"/>
      <c r="H788" s="45"/>
      <c r="I788" s="45"/>
      <c r="J788" s="45"/>
      <c r="K788" s="45"/>
      <c r="L788" s="45"/>
      <c r="M788" s="45"/>
      <c r="N788" s="45"/>
      <c r="O788" s="45"/>
      <c r="P788" s="45"/>
      <c r="Q788" s="45"/>
      <c r="R788" s="45"/>
      <c r="S788" s="45"/>
      <c r="T788" s="45"/>
      <c r="U788" s="45"/>
      <c r="V788" s="45"/>
      <c r="W788" s="45"/>
      <c r="X788" s="45"/>
      <c r="Y788" s="45"/>
      <c r="Z788" s="45"/>
      <c r="AA788" s="45"/>
      <c r="AB788" s="45"/>
      <c r="AC788" s="45"/>
      <c r="AD788" s="45"/>
      <c r="AE788" s="45"/>
      <c r="AF788" s="45"/>
      <c r="AG788" s="45"/>
      <c r="AH788" s="45"/>
      <c r="AI788" s="45"/>
      <c r="AJ788" s="45"/>
      <c r="AK788" s="45"/>
      <c r="AL788" s="45"/>
      <c r="AM788" s="45"/>
      <c r="AN788" s="45"/>
      <c r="AO788" s="45"/>
      <c r="AP788" s="45"/>
      <c r="AQ788" s="45"/>
      <c r="AR788" s="45"/>
      <c r="AS788" s="45"/>
      <c r="AT788" s="45"/>
      <c r="AU788" s="45"/>
      <c r="AV788" s="45"/>
      <c r="AW788" s="45"/>
      <c r="AX788" s="45"/>
      <c r="AY788" s="45"/>
      <c r="AZ788" s="45"/>
      <c r="BA788" s="45"/>
      <c r="BB788" s="45"/>
      <c r="BC788" s="45"/>
      <c r="BD788" s="45"/>
      <c r="BE788" s="45"/>
      <c r="BF788" s="45"/>
      <c r="BG788" s="45"/>
      <c r="BH788" s="45"/>
      <c r="BI788" s="45"/>
      <c r="BJ788" s="45"/>
      <c r="BK788" s="45"/>
      <c r="BL788" s="45"/>
      <c r="BM788" s="45"/>
      <c r="BN788" s="45"/>
      <c r="BO788" s="45"/>
      <c r="BP788" s="45"/>
      <c r="BQ788" s="45"/>
      <c r="BR788" s="45"/>
      <c r="BS788" s="45"/>
      <c r="BT788" s="45"/>
      <c r="BU788" s="45"/>
      <c r="BV788" s="45"/>
      <c r="BW788" s="45"/>
      <c r="BX788" s="45"/>
      <c r="BY788" s="45"/>
      <c r="BZ788" s="45"/>
      <c r="CA788" s="45"/>
      <c r="CB788" s="45"/>
      <c r="CC788" s="45"/>
      <c r="CD788" s="45"/>
      <c r="CE788" s="45"/>
      <c r="CF788" s="45"/>
      <c r="CG788" s="45"/>
      <c r="CH788" s="45"/>
      <c r="CI788" s="45"/>
      <c r="CJ788" s="45"/>
      <c r="CK788" s="45"/>
      <c r="CL788" s="45"/>
      <c r="CM788" s="45"/>
      <c r="CN788" s="45"/>
      <c r="CO788" s="45"/>
      <c r="CP788" s="45"/>
      <c r="CQ788" s="45"/>
      <c r="CR788" s="45"/>
      <c r="CS788" s="45"/>
      <c r="CT788" s="45"/>
      <c r="CU788" s="45"/>
      <c r="CV788" s="45"/>
      <c r="CW788" s="45"/>
      <c r="CX788" s="45"/>
      <c r="CY788" s="45"/>
      <c r="CZ788" s="45"/>
      <c r="DA788" s="45"/>
      <c r="DB788" s="45"/>
      <c r="DC788" s="45"/>
      <c r="DD788" s="45"/>
      <c r="DE788" s="45"/>
      <c r="DF788" s="45"/>
      <c r="DG788" s="45"/>
      <c r="DH788" s="45"/>
      <c r="DI788" s="45"/>
      <c r="DJ788" s="45"/>
      <c r="DK788" s="45"/>
      <c r="DL788" s="45"/>
      <c r="DM788" s="45"/>
      <c r="DN788" s="45"/>
      <c r="DO788" s="45"/>
      <c r="DP788" s="45"/>
      <c r="DQ788" s="45"/>
      <c r="DR788" s="45"/>
      <c r="DS788" s="45"/>
      <c r="DT788" s="45"/>
      <c r="DU788" s="45"/>
      <c r="DV788" s="1123"/>
      <c r="DW788" s="45"/>
      <c r="DX788" s="45"/>
      <c r="DY788" s="45"/>
      <c r="DZ788" s="45"/>
      <c r="EA788" s="45"/>
      <c r="EB788" s="45"/>
      <c r="EC788" s="45"/>
      <c r="ED788" s="45"/>
      <c r="EE788" s="45"/>
      <c r="EF788" s="45"/>
      <c r="EG788" s="45"/>
      <c r="EH788" s="45"/>
      <c r="EI788" s="45"/>
      <c r="EJ788" s="45"/>
      <c r="EK788" s="45"/>
      <c r="EL788" s="45"/>
      <c r="EM788" s="45"/>
      <c r="EN788" s="45"/>
      <c r="EO788" s="45"/>
      <c r="EP788" s="45"/>
      <c r="EQ788" s="1123"/>
      <c r="ER788" s="557"/>
    </row>
    <row r="789" spans="1:148" ht="15" customHeight="1" x14ac:dyDescent="0.25">
      <c r="A789" s="625"/>
      <c r="B789" s="1343" t="str">
        <f t="shared" si="50"/>
        <v>Desk 52</v>
      </c>
      <c r="C789" s="1348" t="str">
        <f>IF(ISBLANK(TB!C238), "", TB!C238)</f>
        <v/>
      </c>
      <c r="D789" s="1348" t="str">
        <f>IF(ISBLANK(TB!D238), "", TB!D238)</f>
        <v/>
      </c>
      <c r="E789" s="1348" t="str">
        <f>IF(ISBLANK(TB!E238), "", TB!E238)</f>
        <v/>
      </c>
      <c r="F789" s="1348" t="str">
        <f>IF(ISBLANK(TB!F238), "", TB!F238)</f>
        <v/>
      </c>
      <c r="G789" s="45"/>
      <c r="H789" s="45"/>
      <c r="I789" s="45"/>
      <c r="J789" s="45"/>
      <c r="K789" s="45"/>
      <c r="L789" s="45"/>
      <c r="M789" s="45"/>
      <c r="N789" s="45"/>
      <c r="O789" s="45"/>
      <c r="P789" s="45"/>
      <c r="Q789" s="45"/>
      <c r="R789" s="45"/>
      <c r="S789" s="45"/>
      <c r="T789" s="45"/>
      <c r="U789" s="45"/>
      <c r="V789" s="45"/>
      <c r="W789" s="45"/>
      <c r="X789" s="45"/>
      <c r="Y789" s="45"/>
      <c r="Z789" s="45"/>
      <c r="AA789" s="45"/>
      <c r="AB789" s="45"/>
      <c r="AC789" s="45"/>
      <c r="AD789" s="45"/>
      <c r="AE789" s="45"/>
      <c r="AF789" s="45"/>
      <c r="AG789" s="45"/>
      <c r="AH789" s="45"/>
      <c r="AI789" s="45"/>
      <c r="AJ789" s="45"/>
      <c r="AK789" s="45"/>
      <c r="AL789" s="45"/>
      <c r="AM789" s="45"/>
      <c r="AN789" s="45"/>
      <c r="AO789" s="45"/>
      <c r="AP789" s="45"/>
      <c r="AQ789" s="45"/>
      <c r="AR789" s="45"/>
      <c r="AS789" s="45"/>
      <c r="AT789" s="45"/>
      <c r="AU789" s="45"/>
      <c r="AV789" s="45"/>
      <c r="AW789" s="45"/>
      <c r="AX789" s="45"/>
      <c r="AY789" s="45"/>
      <c r="AZ789" s="45"/>
      <c r="BA789" s="45"/>
      <c r="BB789" s="45"/>
      <c r="BC789" s="45"/>
      <c r="BD789" s="45"/>
      <c r="BE789" s="45"/>
      <c r="BF789" s="45"/>
      <c r="BG789" s="45"/>
      <c r="BH789" s="45"/>
      <c r="BI789" s="45"/>
      <c r="BJ789" s="45"/>
      <c r="BK789" s="45"/>
      <c r="BL789" s="45"/>
      <c r="BM789" s="45"/>
      <c r="BN789" s="45"/>
      <c r="BO789" s="45"/>
      <c r="BP789" s="45"/>
      <c r="BQ789" s="45"/>
      <c r="BR789" s="45"/>
      <c r="BS789" s="45"/>
      <c r="BT789" s="45"/>
      <c r="BU789" s="45"/>
      <c r="BV789" s="45"/>
      <c r="BW789" s="45"/>
      <c r="BX789" s="45"/>
      <c r="BY789" s="45"/>
      <c r="BZ789" s="45"/>
      <c r="CA789" s="45"/>
      <c r="CB789" s="45"/>
      <c r="CC789" s="45"/>
      <c r="CD789" s="45"/>
      <c r="CE789" s="45"/>
      <c r="CF789" s="45"/>
      <c r="CG789" s="45"/>
      <c r="CH789" s="45"/>
      <c r="CI789" s="45"/>
      <c r="CJ789" s="45"/>
      <c r="CK789" s="45"/>
      <c r="CL789" s="45"/>
      <c r="CM789" s="45"/>
      <c r="CN789" s="45"/>
      <c r="CO789" s="45"/>
      <c r="CP789" s="45"/>
      <c r="CQ789" s="45"/>
      <c r="CR789" s="45"/>
      <c r="CS789" s="45"/>
      <c r="CT789" s="45"/>
      <c r="CU789" s="45"/>
      <c r="CV789" s="45"/>
      <c r="CW789" s="45"/>
      <c r="CX789" s="45"/>
      <c r="CY789" s="45"/>
      <c r="CZ789" s="45"/>
      <c r="DA789" s="45"/>
      <c r="DB789" s="45"/>
      <c r="DC789" s="45"/>
      <c r="DD789" s="45"/>
      <c r="DE789" s="45"/>
      <c r="DF789" s="45"/>
      <c r="DG789" s="45"/>
      <c r="DH789" s="45"/>
      <c r="DI789" s="45"/>
      <c r="DJ789" s="45"/>
      <c r="DK789" s="45"/>
      <c r="DL789" s="45"/>
      <c r="DM789" s="45"/>
      <c r="DN789" s="45"/>
      <c r="DO789" s="45"/>
      <c r="DP789" s="45"/>
      <c r="DQ789" s="45"/>
      <c r="DR789" s="45"/>
      <c r="DS789" s="45"/>
      <c r="DT789" s="45"/>
      <c r="DU789" s="45"/>
      <c r="DV789" s="1123"/>
      <c r="DW789" s="45"/>
      <c r="DX789" s="45"/>
      <c r="DY789" s="45"/>
      <c r="DZ789" s="45"/>
      <c r="EA789" s="45"/>
      <c r="EB789" s="45"/>
      <c r="EC789" s="45"/>
      <c r="ED789" s="45"/>
      <c r="EE789" s="45"/>
      <c r="EF789" s="45"/>
      <c r="EG789" s="45"/>
      <c r="EH789" s="45"/>
      <c r="EI789" s="45"/>
      <c r="EJ789" s="45"/>
      <c r="EK789" s="45"/>
      <c r="EL789" s="45"/>
      <c r="EM789" s="45"/>
      <c r="EN789" s="45"/>
      <c r="EO789" s="45"/>
      <c r="EP789" s="45"/>
      <c r="EQ789" s="1123"/>
      <c r="ER789" s="557"/>
    </row>
    <row r="790" spans="1:148" ht="15" customHeight="1" x14ac:dyDescent="0.25">
      <c r="A790" s="625"/>
      <c r="B790" s="1343" t="str">
        <f t="shared" si="50"/>
        <v>Desk 53</v>
      </c>
      <c r="C790" s="1348" t="str">
        <f>IF(ISBLANK(TB!C239), "", TB!C239)</f>
        <v/>
      </c>
      <c r="D790" s="1348" t="str">
        <f>IF(ISBLANK(TB!D239), "", TB!D239)</f>
        <v/>
      </c>
      <c r="E790" s="1348" t="str">
        <f>IF(ISBLANK(TB!E239), "", TB!E239)</f>
        <v/>
      </c>
      <c r="F790" s="1348" t="str">
        <f>IF(ISBLANK(TB!F239), "", TB!F239)</f>
        <v/>
      </c>
      <c r="G790" s="45"/>
      <c r="H790" s="45"/>
      <c r="I790" s="45"/>
      <c r="J790" s="45"/>
      <c r="K790" s="45"/>
      <c r="L790" s="45"/>
      <c r="M790" s="45"/>
      <c r="N790" s="45"/>
      <c r="O790" s="45"/>
      <c r="P790" s="45"/>
      <c r="Q790" s="45"/>
      <c r="R790" s="45"/>
      <c r="S790" s="45"/>
      <c r="T790" s="45"/>
      <c r="U790" s="45"/>
      <c r="V790" s="45"/>
      <c r="W790" s="45"/>
      <c r="X790" s="45"/>
      <c r="Y790" s="45"/>
      <c r="Z790" s="45"/>
      <c r="AA790" s="45"/>
      <c r="AB790" s="45"/>
      <c r="AC790" s="45"/>
      <c r="AD790" s="45"/>
      <c r="AE790" s="45"/>
      <c r="AF790" s="45"/>
      <c r="AG790" s="45"/>
      <c r="AH790" s="45"/>
      <c r="AI790" s="45"/>
      <c r="AJ790" s="45"/>
      <c r="AK790" s="45"/>
      <c r="AL790" s="45"/>
      <c r="AM790" s="45"/>
      <c r="AN790" s="45"/>
      <c r="AO790" s="45"/>
      <c r="AP790" s="45"/>
      <c r="AQ790" s="45"/>
      <c r="AR790" s="45"/>
      <c r="AS790" s="45"/>
      <c r="AT790" s="45"/>
      <c r="AU790" s="45"/>
      <c r="AV790" s="45"/>
      <c r="AW790" s="45"/>
      <c r="AX790" s="45"/>
      <c r="AY790" s="45"/>
      <c r="AZ790" s="45"/>
      <c r="BA790" s="45"/>
      <c r="BB790" s="45"/>
      <c r="BC790" s="45"/>
      <c r="BD790" s="45"/>
      <c r="BE790" s="45"/>
      <c r="BF790" s="45"/>
      <c r="BG790" s="45"/>
      <c r="BH790" s="45"/>
      <c r="BI790" s="45"/>
      <c r="BJ790" s="45"/>
      <c r="BK790" s="45"/>
      <c r="BL790" s="45"/>
      <c r="BM790" s="45"/>
      <c r="BN790" s="45"/>
      <c r="BO790" s="45"/>
      <c r="BP790" s="45"/>
      <c r="BQ790" s="45"/>
      <c r="BR790" s="45"/>
      <c r="BS790" s="45"/>
      <c r="BT790" s="45"/>
      <c r="BU790" s="45"/>
      <c r="BV790" s="45"/>
      <c r="BW790" s="45"/>
      <c r="BX790" s="45"/>
      <c r="BY790" s="45"/>
      <c r="BZ790" s="45"/>
      <c r="CA790" s="45"/>
      <c r="CB790" s="45"/>
      <c r="CC790" s="45"/>
      <c r="CD790" s="45"/>
      <c r="CE790" s="45"/>
      <c r="CF790" s="45"/>
      <c r="CG790" s="45"/>
      <c r="CH790" s="45"/>
      <c r="CI790" s="45"/>
      <c r="CJ790" s="45"/>
      <c r="CK790" s="45"/>
      <c r="CL790" s="45"/>
      <c r="CM790" s="45"/>
      <c r="CN790" s="45"/>
      <c r="CO790" s="45"/>
      <c r="CP790" s="45"/>
      <c r="CQ790" s="45"/>
      <c r="CR790" s="45"/>
      <c r="CS790" s="45"/>
      <c r="CT790" s="45"/>
      <c r="CU790" s="45"/>
      <c r="CV790" s="45"/>
      <c r="CW790" s="45"/>
      <c r="CX790" s="45"/>
      <c r="CY790" s="45"/>
      <c r="CZ790" s="45"/>
      <c r="DA790" s="45"/>
      <c r="DB790" s="45"/>
      <c r="DC790" s="45"/>
      <c r="DD790" s="45"/>
      <c r="DE790" s="45"/>
      <c r="DF790" s="45"/>
      <c r="DG790" s="45"/>
      <c r="DH790" s="45"/>
      <c r="DI790" s="45"/>
      <c r="DJ790" s="45"/>
      <c r="DK790" s="45"/>
      <c r="DL790" s="45"/>
      <c r="DM790" s="45"/>
      <c r="DN790" s="45"/>
      <c r="DO790" s="45"/>
      <c r="DP790" s="45"/>
      <c r="DQ790" s="45"/>
      <c r="DR790" s="45"/>
      <c r="DS790" s="45"/>
      <c r="DT790" s="45"/>
      <c r="DU790" s="45"/>
      <c r="DV790" s="1123"/>
      <c r="DW790" s="45"/>
      <c r="DX790" s="45"/>
      <c r="DY790" s="45"/>
      <c r="DZ790" s="45"/>
      <c r="EA790" s="45"/>
      <c r="EB790" s="45"/>
      <c r="EC790" s="45"/>
      <c r="ED790" s="45"/>
      <c r="EE790" s="45"/>
      <c r="EF790" s="45"/>
      <c r="EG790" s="45"/>
      <c r="EH790" s="45"/>
      <c r="EI790" s="45"/>
      <c r="EJ790" s="45"/>
      <c r="EK790" s="45"/>
      <c r="EL790" s="45"/>
      <c r="EM790" s="45"/>
      <c r="EN790" s="45"/>
      <c r="EO790" s="45"/>
      <c r="EP790" s="45"/>
      <c r="EQ790" s="1123"/>
      <c r="ER790" s="557"/>
    </row>
    <row r="791" spans="1:148" ht="15" customHeight="1" x14ac:dyDescent="0.25">
      <c r="A791" s="625"/>
      <c r="B791" s="1343" t="str">
        <f t="shared" si="50"/>
        <v>Desk 54</v>
      </c>
      <c r="C791" s="1348" t="str">
        <f>IF(ISBLANK(TB!C240), "", TB!C240)</f>
        <v/>
      </c>
      <c r="D791" s="1348" t="str">
        <f>IF(ISBLANK(TB!D240), "", TB!D240)</f>
        <v/>
      </c>
      <c r="E791" s="1348" t="str">
        <f>IF(ISBLANK(TB!E240), "", TB!E240)</f>
        <v/>
      </c>
      <c r="F791" s="1348" t="str">
        <f>IF(ISBLANK(TB!F240), "", TB!F240)</f>
        <v/>
      </c>
      <c r="G791" s="45"/>
      <c r="H791" s="45"/>
      <c r="I791" s="45"/>
      <c r="J791" s="45"/>
      <c r="K791" s="45"/>
      <c r="L791" s="45"/>
      <c r="M791" s="45"/>
      <c r="N791" s="45"/>
      <c r="O791" s="45"/>
      <c r="P791" s="45"/>
      <c r="Q791" s="45"/>
      <c r="R791" s="45"/>
      <c r="S791" s="45"/>
      <c r="T791" s="45"/>
      <c r="U791" s="45"/>
      <c r="V791" s="45"/>
      <c r="W791" s="45"/>
      <c r="X791" s="45"/>
      <c r="Y791" s="45"/>
      <c r="Z791" s="45"/>
      <c r="AA791" s="45"/>
      <c r="AB791" s="45"/>
      <c r="AC791" s="45"/>
      <c r="AD791" s="45"/>
      <c r="AE791" s="45"/>
      <c r="AF791" s="45"/>
      <c r="AG791" s="45"/>
      <c r="AH791" s="45"/>
      <c r="AI791" s="45"/>
      <c r="AJ791" s="45"/>
      <c r="AK791" s="45"/>
      <c r="AL791" s="45"/>
      <c r="AM791" s="45"/>
      <c r="AN791" s="45"/>
      <c r="AO791" s="45"/>
      <c r="AP791" s="45"/>
      <c r="AQ791" s="45"/>
      <c r="AR791" s="45"/>
      <c r="AS791" s="45"/>
      <c r="AT791" s="45"/>
      <c r="AU791" s="45"/>
      <c r="AV791" s="45"/>
      <c r="AW791" s="45"/>
      <c r="AX791" s="45"/>
      <c r="AY791" s="45"/>
      <c r="AZ791" s="45"/>
      <c r="BA791" s="45"/>
      <c r="BB791" s="45"/>
      <c r="BC791" s="45"/>
      <c r="BD791" s="45"/>
      <c r="BE791" s="45"/>
      <c r="BF791" s="45"/>
      <c r="BG791" s="45"/>
      <c r="BH791" s="45"/>
      <c r="BI791" s="45"/>
      <c r="BJ791" s="45"/>
      <c r="BK791" s="45"/>
      <c r="BL791" s="45"/>
      <c r="BM791" s="45"/>
      <c r="BN791" s="45"/>
      <c r="BO791" s="45"/>
      <c r="BP791" s="45"/>
      <c r="BQ791" s="45"/>
      <c r="BR791" s="45"/>
      <c r="BS791" s="45"/>
      <c r="BT791" s="45"/>
      <c r="BU791" s="45"/>
      <c r="BV791" s="45"/>
      <c r="BW791" s="45"/>
      <c r="BX791" s="45"/>
      <c r="BY791" s="45"/>
      <c r="BZ791" s="45"/>
      <c r="CA791" s="45"/>
      <c r="CB791" s="45"/>
      <c r="CC791" s="45"/>
      <c r="CD791" s="45"/>
      <c r="CE791" s="45"/>
      <c r="CF791" s="45"/>
      <c r="CG791" s="45"/>
      <c r="CH791" s="45"/>
      <c r="CI791" s="45"/>
      <c r="CJ791" s="45"/>
      <c r="CK791" s="45"/>
      <c r="CL791" s="45"/>
      <c r="CM791" s="45"/>
      <c r="CN791" s="45"/>
      <c r="CO791" s="45"/>
      <c r="CP791" s="45"/>
      <c r="CQ791" s="45"/>
      <c r="CR791" s="45"/>
      <c r="CS791" s="45"/>
      <c r="CT791" s="45"/>
      <c r="CU791" s="45"/>
      <c r="CV791" s="45"/>
      <c r="CW791" s="45"/>
      <c r="CX791" s="45"/>
      <c r="CY791" s="45"/>
      <c r="CZ791" s="45"/>
      <c r="DA791" s="45"/>
      <c r="DB791" s="45"/>
      <c r="DC791" s="45"/>
      <c r="DD791" s="45"/>
      <c r="DE791" s="45"/>
      <c r="DF791" s="45"/>
      <c r="DG791" s="45"/>
      <c r="DH791" s="45"/>
      <c r="DI791" s="45"/>
      <c r="DJ791" s="45"/>
      <c r="DK791" s="45"/>
      <c r="DL791" s="45"/>
      <c r="DM791" s="45"/>
      <c r="DN791" s="45"/>
      <c r="DO791" s="45"/>
      <c r="DP791" s="45"/>
      <c r="DQ791" s="45"/>
      <c r="DR791" s="45"/>
      <c r="DS791" s="45"/>
      <c r="DT791" s="45"/>
      <c r="DU791" s="45"/>
      <c r="DV791" s="1123"/>
      <c r="DW791" s="45"/>
      <c r="DX791" s="45"/>
      <c r="DY791" s="45"/>
      <c r="DZ791" s="45"/>
      <c r="EA791" s="45"/>
      <c r="EB791" s="45"/>
      <c r="EC791" s="45"/>
      <c r="ED791" s="45"/>
      <c r="EE791" s="45"/>
      <c r="EF791" s="45"/>
      <c r="EG791" s="45"/>
      <c r="EH791" s="45"/>
      <c r="EI791" s="45"/>
      <c r="EJ791" s="45"/>
      <c r="EK791" s="45"/>
      <c r="EL791" s="45"/>
      <c r="EM791" s="45"/>
      <c r="EN791" s="45"/>
      <c r="EO791" s="45"/>
      <c r="EP791" s="45"/>
      <c r="EQ791" s="1123"/>
      <c r="ER791" s="557"/>
    </row>
    <row r="792" spans="1:148" ht="15" customHeight="1" x14ac:dyDescent="0.25">
      <c r="A792" s="625"/>
      <c r="B792" s="1343" t="str">
        <f t="shared" si="50"/>
        <v>Desk 55</v>
      </c>
      <c r="C792" s="1348" t="str">
        <f>IF(ISBLANK(TB!C241), "", TB!C241)</f>
        <v/>
      </c>
      <c r="D792" s="1348" t="str">
        <f>IF(ISBLANK(TB!D241), "", TB!D241)</f>
        <v/>
      </c>
      <c r="E792" s="1348" t="str">
        <f>IF(ISBLANK(TB!E241), "", TB!E241)</f>
        <v/>
      </c>
      <c r="F792" s="1348" t="str">
        <f>IF(ISBLANK(TB!F241), "", TB!F241)</f>
        <v/>
      </c>
      <c r="G792" s="45"/>
      <c r="H792" s="45"/>
      <c r="I792" s="45"/>
      <c r="J792" s="45"/>
      <c r="K792" s="45"/>
      <c r="L792" s="45"/>
      <c r="M792" s="45"/>
      <c r="N792" s="45"/>
      <c r="O792" s="45"/>
      <c r="P792" s="45"/>
      <c r="Q792" s="45"/>
      <c r="R792" s="45"/>
      <c r="S792" s="45"/>
      <c r="T792" s="45"/>
      <c r="U792" s="45"/>
      <c r="V792" s="45"/>
      <c r="W792" s="45"/>
      <c r="X792" s="45"/>
      <c r="Y792" s="45"/>
      <c r="Z792" s="45"/>
      <c r="AA792" s="45"/>
      <c r="AB792" s="45"/>
      <c r="AC792" s="45"/>
      <c r="AD792" s="45"/>
      <c r="AE792" s="45"/>
      <c r="AF792" s="45"/>
      <c r="AG792" s="45"/>
      <c r="AH792" s="45"/>
      <c r="AI792" s="45"/>
      <c r="AJ792" s="45"/>
      <c r="AK792" s="45"/>
      <c r="AL792" s="45"/>
      <c r="AM792" s="45"/>
      <c r="AN792" s="45"/>
      <c r="AO792" s="45"/>
      <c r="AP792" s="45"/>
      <c r="AQ792" s="45"/>
      <c r="AR792" s="45"/>
      <c r="AS792" s="45"/>
      <c r="AT792" s="45"/>
      <c r="AU792" s="45"/>
      <c r="AV792" s="45"/>
      <c r="AW792" s="45"/>
      <c r="AX792" s="45"/>
      <c r="AY792" s="45"/>
      <c r="AZ792" s="45"/>
      <c r="BA792" s="45"/>
      <c r="BB792" s="45"/>
      <c r="BC792" s="45"/>
      <c r="BD792" s="45"/>
      <c r="BE792" s="45"/>
      <c r="BF792" s="45"/>
      <c r="BG792" s="45"/>
      <c r="BH792" s="45"/>
      <c r="BI792" s="45"/>
      <c r="BJ792" s="45"/>
      <c r="BK792" s="45"/>
      <c r="BL792" s="45"/>
      <c r="BM792" s="45"/>
      <c r="BN792" s="45"/>
      <c r="BO792" s="45"/>
      <c r="BP792" s="45"/>
      <c r="BQ792" s="45"/>
      <c r="BR792" s="45"/>
      <c r="BS792" s="45"/>
      <c r="BT792" s="45"/>
      <c r="BU792" s="45"/>
      <c r="BV792" s="45"/>
      <c r="BW792" s="45"/>
      <c r="BX792" s="45"/>
      <c r="BY792" s="45"/>
      <c r="BZ792" s="45"/>
      <c r="CA792" s="45"/>
      <c r="CB792" s="45"/>
      <c r="CC792" s="45"/>
      <c r="CD792" s="45"/>
      <c r="CE792" s="45"/>
      <c r="CF792" s="45"/>
      <c r="CG792" s="45"/>
      <c r="CH792" s="45"/>
      <c r="CI792" s="45"/>
      <c r="CJ792" s="45"/>
      <c r="CK792" s="45"/>
      <c r="CL792" s="45"/>
      <c r="CM792" s="45"/>
      <c r="CN792" s="45"/>
      <c r="CO792" s="45"/>
      <c r="CP792" s="45"/>
      <c r="CQ792" s="45"/>
      <c r="CR792" s="45"/>
      <c r="CS792" s="45"/>
      <c r="CT792" s="45"/>
      <c r="CU792" s="45"/>
      <c r="CV792" s="45"/>
      <c r="CW792" s="45"/>
      <c r="CX792" s="45"/>
      <c r="CY792" s="45"/>
      <c r="CZ792" s="45"/>
      <c r="DA792" s="45"/>
      <c r="DB792" s="45"/>
      <c r="DC792" s="45"/>
      <c r="DD792" s="45"/>
      <c r="DE792" s="45"/>
      <c r="DF792" s="45"/>
      <c r="DG792" s="45"/>
      <c r="DH792" s="45"/>
      <c r="DI792" s="45"/>
      <c r="DJ792" s="45"/>
      <c r="DK792" s="45"/>
      <c r="DL792" s="45"/>
      <c r="DM792" s="45"/>
      <c r="DN792" s="45"/>
      <c r="DO792" s="45"/>
      <c r="DP792" s="45"/>
      <c r="DQ792" s="45"/>
      <c r="DR792" s="45"/>
      <c r="DS792" s="45"/>
      <c r="DT792" s="45"/>
      <c r="DU792" s="45"/>
      <c r="DV792" s="1123"/>
      <c r="DW792" s="45"/>
      <c r="DX792" s="45"/>
      <c r="DY792" s="45"/>
      <c r="DZ792" s="45"/>
      <c r="EA792" s="45"/>
      <c r="EB792" s="45"/>
      <c r="EC792" s="45"/>
      <c r="ED792" s="45"/>
      <c r="EE792" s="45"/>
      <c r="EF792" s="45"/>
      <c r="EG792" s="45"/>
      <c r="EH792" s="45"/>
      <c r="EI792" s="45"/>
      <c r="EJ792" s="45"/>
      <c r="EK792" s="45"/>
      <c r="EL792" s="45"/>
      <c r="EM792" s="45"/>
      <c r="EN792" s="45"/>
      <c r="EO792" s="45"/>
      <c r="EP792" s="45"/>
      <c r="EQ792" s="1123"/>
      <c r="ER792" s="557"/>
    </row>
    <row r="793" spans="1:148" ht="15" customHeight="1" x14ac:dyDescent="0.25">
      <c r="A793" s="625"/>
      <c r="B793" s="1343" t="str">
        <f t="shared" si="50"/>
        <v>Desk 56</v>
      </c>
      <c r="C793" s="1348" t="str">
        <f>IF(ISBLANK(TB!C242), "", TB!C242)</f>
        <v/>
      </c>
      <c r="D793" s="1348" t="str">
        <f>IF(ISBLANK(TB!D242), "", TB!D242)</f>
        <v/>
      </c>
      <c r="E793" s="1348" t="str">
        <f>IF(ISBLANK(TB!E242), "", TB!E242)</f>
        <v/>
      </c>
      <c r="F793" s="1348" t="str">
        <f>IF(ISBLANK(TB!F242), "", TB!F242)</f>
        <v/>
      </c>
      <c r="G793" s="45"/>
      <c r="H793" s="45"/>
      <c r="I793" s="45"/>
      <c r="J793" s="45"/>
      <c r="K793" s="45"/>
      <c r="L793" s="45"/>
      <c r="M793" s="45"/>
      <c r="N793" s="45"/>
      <c r="O793" s="45"/>
      <c r="P793" s="45"/>
      <c r="Q793" s="45"/>
      <c r="R793" s="45"/>
      <c r="S793" s="45"/>
      <c r="T793" s="45"/>
      <c r="U793" s="45"/>
      <c r="V793" s="45"/>
      <c r="W793" s="45"/>
      <c r="X793" s="45"/>
      <c r="Y793" s="45"/>
      <c r="Z793" s="45"/>
      <c r="AA793" s="45"/>
      <c r="AB793" s="45"/>
      <c r="AC793" s="45"/>
      <c r="AD793" s="45"/>
      <c r="AE793" s="45"/>
      <c r="AF793" s="45"/>
      <c r="AG793" s="45"/>
      <c r="AH793" s="45"/>
      <c r="AI793" s="45"/>
      <c r="AJ793" s="45"/>
      <c r="AK793" s="45"/>
      <c r="AL793" s="45"/>
      <c r="AM793" s="45"/>
      <c r="AN793" s="45"/>
      <c r="AO793" s="45"/>
      <c r="AP793" s="45"/>
      <c r="AQ793" s="45"/>
      <c r="AR793" s="45"/>
      <c r="AS793" s="45"/>
      <c r="AT793" s="45"/>
      <c r="AU793" s="45"/>
      <c r="AV793" s="45"/>
      <c r="AW793" s="45"/>
      <c r="AX793" s="45"/>
      <c r="AY793" s="45"/>
      <c r="AZ793" s="45"/>
      <c r="BA793" s="45"/>
      <c r="BB793" s="45"/>
      <c r="BC793" s="45"/>
      <c r="BD793" s="45"/>
      <c r="BE793" s="45"/>
      <c r="BF793" s="45"/>
      <c r="BG793" s="45"/>
      <c r="BH793" s="45"/>
      <c r="BI793" s="45"/>
      <c r="BJ793" s="45"/>
      <c r="BK793" s="45"/>
      <c r="BL793" s="45"/>
      <c r="BM793" s="45"/>
      <c r="BN793" s="45"/>
      <c r="BO793" s="45"/>
      <c r="BP793" s="45"/>
      <c r="BQ793" s="45"/>
      <c r="BR793" s="45"/>
      <c r="BS793" s="45"/>
      <c r="BT793" s="45"/>
      <c r="BU793" s="45"/>
      <c r="BV793" s="45"/>
      <c r="BW793" s="45"/>
      <c r="BX793" s="45"/>
      <c r="BY793" s="45"/>
      <c r="BZ793" s="45"/>
      <c r="CA793" s="45"/>
      <c r="CB793" s="45"/>
      <c r="CC793" s="45"/>
      <c r="CD793" s="45"/>
      <c r="CE793" s="45"/>
      <c r="CF793" s="45"/>
      <c r="CG793" s="45"/>
      <c r="CH793" s="45"/>
      <c r="CI793" s="45"/>
      <c r="CJ793" s="45"/>
      <c r="CK793" s="45"/>
      <c r="CL793" s="45"/>
      <c r="CM793" s="45"/>
      <c r="CN793" s="45"/>
      <c r="CO793" s="45"/>
      <c r="CP793" s="45"/>
      <c r="CQ793" s="45"/>
      <c r="CR793" s="45"/>
      <c r="CS793" s="45"/>
      <c r="CT793" s="45"/>
      <c r="CU793" s="45"/>
      <c r="CV793" s="45"/>
      <c r="CW793" s="45"/>
      <c r="CX793" s="45"/>
      <c r="CY793" s="45"/>
      <c r="CZ793" s="45"/>
      <c r="DA793" s="45"/>
      <c r="DB793" s="45"/>
      <c r="DC793" s="45"/>
      <c r="DD793" s="45"/>
      <c r="DE793" s="45"/>
      <c r="DF793" s="45"/>
      <c r="DG793" s="45"/>
      <c r="DH793" s="45"/>
      <c r="DI793" s="45"/>
      <c r="DJ793" s="45"/>
      <c r="DK793" s="45"/>
      <c r="DL793" s="45"/>
      <c r="DM793" s="45"/>
      <c r="DN793" s="45"/>
      <c r="DO793" s="45"/>
      <c r="DP793" s="45"/>
      <c r="DQ793" s="45"/>
      <c r="DR793" s="45"/>
      <c r="DS793" s="45"/>
      <c r="DT793" s="45"/>
      <c r="DU793" s="45"/>
      <c r="DV793" s="1123"/>
      <c r="DW793" s="45"/>
      <c r="DX793" s="45"/>
      <c r="DY793" s="45"/>
      <c r="DZ793" s="45"/>
      <c r="EA793" s="45"/>
      <c r="EB793" s="45"/>
      <c r="EC793" s="45"/>
      <c r="ED793" s="45"/>
      <c r="EE793" s="45"/>
      <c r="EF793" s="45"/>
      <c r="EG793" s="45"/>
      <c r="EH793" s="45"/>
      <c r="EI793" s="45"/>
      <c r="EJ793" s="45"/>
      <c r="EK793" s="45"/>
      <c r="EL793" s="45"/>
      <c r="EM793" s="45"/>
      <c r="EN793" s="45"/>
      <c r="EO793" s="45"/>
      <c r="EP793" s="45"/>
      <c r="EQ793" s="1123"/>
      <c r="ER793" s="557"/>
    </row>
    <row r="794" spans="1:148" ht="15" customHeight="1" x14ac:dyDescent="0.25">
      <c r="A794" s="625"/>
      <c r="B794" s="1343" t="str">
        <f t="shared" si="50"/>
        <v>Desk 57</v>
      </c>
      <c r="C794" s="1348" t="str">
        <f>IF(ISBLANK(TB!C243), "", TB!C243)</f>
        <v/>
      </c>
      <c r="D794" s="1348" t="str">
        <f>IF(ISBLANK(TB!D243), "", TB!D243)</f>
        <v/>
      </c>
      <c r="E794" s="1348" t="str">
        <f>IF(ISBLANK(TB!E243), "", TB!E243)</f>
        <v/>
      </c>
      <c r="F794" s="1348" t="str">
        <f>IF(ISBLANK(TB!F243), "", TB!F243)</f>
        <v/>
      </c>
      <c r="G794" s="45"/>
      <c r="H794" s="45"/>
      <c r="I794" s="45"/>
      <c r="J794" s="45"/>
      <c r="K794" s="45"/>
      <c r="L794" s="45"/>
      <c r="M794" s="45"/>
      <c r="N794" s="45"/>
      <c r="O794" s="45"/>
      <c r="P794" s="45"/>
      <c r="Q794" s="45"/>
      <c r="R794" s="45"/>
      <c r="S794" s="45"/>
      <c r="T794" s="45"/>
      <c r="U794" s="45"/>
      <c r="V794" s="45"/>
      <c r="W794" s="45"/>
      <c r="X794" s="45"/>
      <c r="Y794" s="45"/>
      <c r="Z794" s="45"/>
      <c r="AA794" s="45"/>
      <c r="AB794" s="45"/>
      <c r="AC794" s="45"/>
      <c r="AD794" s="45"/>
      <c r="AE794" s="45"/>
      <c r="AF794" s="45"/>
      <c r="AG794" s="45"/>
      <c r="AH794" s="45"/>
      <c r="AI794" s="45"/>
      <c r="AJ794" s="45"/>
      <c r="AK794" s="45"/>
      <c r="AL794" s="45"/>
      <c r="AM794" s="45"/>
      <c r="AN794" s="45"/>
      <c r="AO794" s="45"/>
      <c r="AP794" s="45"/>
      <c r="AQ794" s="45"/>
      <c r="AR794" s="45"/>
      <c r="AS794" s="45"/>
      <c r="AT794" s="45"/>
      <c r="AU794" s="45"/>
      <c r="AV794" s="45"/>
      <c r="AW794" s="45"/>
      <c r="AX794" s="45"/>
      <c r="AY794" s="45"/>
      <c r="AZ794" s="45"/>
      <c r="BA794" s="45"/>
      <c r="BB794" s="45"/>
      <c r="BC794" s="45"/>
      <c r="BD794" s="45"/>
      <c r="BE794" s="45"/>
      <c r="BF794" s="45"/>
      <c r="BG794" s="45"/>
      <c r="BH794" s="45"/>
      <c r="BI794" s="45"/>
      <c r="BJ794" s="45"/>
      <c r="BK794" s="45"/>
      <c r="BL794" s="45"/>
      <c r="BM794" s="45"/>
      <c r="BN794" s="45"/>
      <c r="BO794" s="45"/>
      <c r="BP794" s="45"/>
      <c r="BQ794" s="45"/>
      <c r="BR794" s="45"/>
      <c r="BS794" s="45"/>
      <c r="BT794" s="45"/>
      <c r="BU794" s="45"/>
      <c r="BV794" s="45"/>
      <c r="BW794" s="45"/>
      <c r="BX794" s="45"/>
      <c r="BY794" s="45"/>
      <c r="BZ794" s="45"/>
      <c r="CA794" s="45"/>
      <c r="CB794" s="45"/>
      <c r="CC794" s="45"/>
      <c r="CD794" s="45"/>
      <c r="CE794" s="45"/>
      <c r="CF794" s="45"/>
      <c r="CG794" s="45"/>
      <c r="CH794" s="45"/>
      <c r="CI794" s="45"/>
      <c r="CJ794" s="45"/>
      <c r="CK794" s="45"/>
      <c r="CL794" s="45"/>
      <c r="CM794" s="45"/>
      <c r="CN794" s="45"/>
      <c r="CO794" s="45"/>
      <c r="CP794" s="45"/>
      <c r="CQ794" s="45"/>
      <c r="CR794" s="45"/>
      <c r="CS794" s="45"/>
      <c r="CT794" s="45"/>
      <c r="CU794" s="45"/>
      <c r="CV794" s="45"/>
      <c r="CW794" s="45"/>
      <c r="CX794" s="45"/>
      <c r="CY794" s="45"/>
      <c r="CZ794" s="45"/>
      <c r="DA794" s="45"/>
      <c r="DB794" s="45"/>
      <c r="DC794" s="45"/>
      <c r="DD794" s="45"/>
      <c r="DE794" s="45"/>
      <c r="DF794" s="45"/>
      <c r="DG794" s="45"/>
      <c r="DH794" s="45"/>
      <c r="DI794" s="45"/>
      <c r="DJ794" s="45"/>
      <c r="DK794" s="45"/>
      <c r="DL794" s="45"/>
      <c r="DM794" s="45"/>
      <c r="DN794" s="45"/>
      <c r="DO794" s="45"/>
      <c r="DP794" s="45"/>
      <c r="DQ794" s="45"/>
      <c r="DR794" s="45"/>
      <c r="DS794" s="45"/>
      <c r="DT794" s="45"/>
      <c r="DU794" s="45"/>
      <c r="DV794" s="1123"/>
      <c r="DW794" s="45"/>
      <c r="DX794" s="45"/>
      <c r="DY794" s="45"/>
      <c r="DZ794" s="45"/>
      <c r="EA794" s="45"/>
      <c r="EB794" s="45"/>
      <c r="EC794" s="45"/>
      <c r="ED794" s="45"/>
      <c r="EE794" s="45"/>
      <c r="EF794" s="45"/>
      <c r="EG794" s="45"/>
      <c r="EH794" s="45"/>
      <c r="EI794" s="45"/>
      <c r="EJ794" s="45"/>
      <c r="EK794" s="45"/>
      <c r="EL794" s="45"/>
      <c r="EM794" s="45"/>
      <c r="EN794" s="45"/>
      <c r="EO794" s="45"/>
      <c r="EP794" s="45"/>
      <c r="EQ794" s="1123"/>
      <c r="ER794" s="557"/>
    </row>
    <row r="795" spans="1:148" ht="15" customHeight="1" x14ac:dyDescent="0.25">
      <c r="A795" s="625"/>
      <c r="B795" s="1343" t="str">
        <f t="shared" si="50"/>
        <v>Desk 58</v>
      </c>
      <c r="C795" s="1348" t="str">
        <f>IF(ISBLANK(TB!C244), "", TB!C244)</f>
        <v/>
      </c>
      <c r="D795" s="1348" t="str">
        <f>IF(ISBLANK(TB!D244), "", TB!D244)</f>
        <v/>
      </c>
      <c r="E795" s="1348" t="str">
        <f>IF(ISBLANK(TB!E244), "", TB!E244)</f>
        <v/>
      </c>
      <c r="F795" s="1348" t="str">
        <f>IF(ISBLANK(TB!F244), "", TB!F244)</f>
        <v/>
      </c>
      <c r="G795" s="45"/>
      <c r="H795" s="45"/>
      <c r="I795" s="45"/>
      <c r="J795" s="45"/>
      <c r="K795" s="45"/>
      <c r="L795" s="45"/>
      <c r="M795" s="45"/>
      <c r="N795" s="45"/>
      <c r="O795" s="45"/>
      <c r="P795" s="45"/>
      <c r="Q795" s="45"/>
      <c r="R795" s="45"/>
      <c r="S795" s="45"/>
      <c r="T795" s="45"/>
      <c r="U795" s="45"/>
      <c r="V795" s="45"/>
      <c r="W795" s="45"/>
      <c r="X795" s="45"/>
      <c r="Y795" s="45"/>
      <c r="Z795" s="45"/>
      <c r="AA795" s="45"/>
      <c r="AB795" s="45"/>
      <c r="AC795" s="45"/>
      <c r="AD795" s="45"/>
      <c r="AE795" s="45"/>
      <c r="AF795" s="45"/>
      <c r="AG795" s="45"/>
      <c r="AH795" s="45"/>
      <c r="AI795" s="45"/>
      <c r="AJ795" s="45"/>
      <c r="AK795" s="45"/>
      <c r="AL795" s="45"/>
      <c r="AM795" s="45"/>
      <c r="AN795" s="45"/>
      <c r="AO795" s="45"/>
      <c r="AP795" s="45"/>
      <c r="AQ795" s="45"/>
      <c r="AR795" s="45"/>
      <c r="AS795" s="45"/>
      <c r="AT795" s="45"/>
      <c r="AU795" s="45"/>
      <c r="AV795" s="45"/>
      <c r="AW795" s="45"/>
      <c r="AX795" s="45"/>
      <c r="AY795" s="45"/>
      <c r="AZ795" s="45"/>
      <c r="BA795" s="45"/>
      <c r="BB795" s="45"/>
      <c r="BC795" s="45"/>
      <c r="BD795" s="45"/>
      <c r="BE795" s="45"/>
      <c r="BF795" s="45"/>
      <c r="BG795" s="45"/>
      <c r="BH795" s="45"/>
      <c r="BI795" s="45"/>
      <c r="BJ795" s="45"/>
      <c r="BK795" s="45"/>
      <c r="BL795" s="45"/>
      <c r="BM795" s="45"/>
      <c r="BN795" s="45"/>
      <c r="BO795" s="45"/>
      <c r="BP795" s="45"/>
      <c r="BQ795" s="45"/>
      <c r="BR795" s="45"/>
      <c r="BS795" s="45"/>
      <c r="BT795" s="45"/>
      <c r="BU795" s="45"/>
      <c r="BV795" s="45"/>
      <c r="BW795" s="45"/>
      <c r="BX795" s="45"/>
      <c r="BY795" s="45"/>
      <c r="BZ795" s="45"/>
      <c r="CA795" s="45"/>
      <c r="CB795" s="45"/>
      <c r="CC795" s="45"/>
      <c r="CD795" s="45"/>
      <c r="CE795" s="45"/>
      <c r="CF795" s="45"/>
      <c r="CG795" s="45"/>
      <c r="CH795" s="45"/>
      <c r="CI795" s="45"/>
      <c r="CJ795" s="45"/>
      <c r="CK795" s="45"/>
      <c r="CL795" s="45"/>
      <c r="CM795" s="45"/>
      <c r="CN795" s="45"/>
      <c r="CO795" s="45"/>
      <c r="CP795" s="45"/>
      <c r="CQ795" s="45"/>
      <c r="CR795" s="45"/>
      <c r="CS795" s="45"/>
      <c r="CT795" s="45"/>
      <c r="CU795" s="45"/>
      <c r="CV795" s="45"/>
      <c r="CW795" s="45"/>
      <c r="CX795" s="45"/>
      <c r="CY795" s="45"/>
      <c r="CZ795" s="45"/>
      <c r="DA795" s="45"/>
      <c r="DB795" s="45"/>
      <c r="DC795" s="45"/>
      <c r="DD795" s="45"/>
      <c r="DE795" s="45"/>
      <c r="DF795" s="45"/>
      <c r="DG795" s="45"/>
      <c r="DH795" s="45"/>
      <c r="DI795" s="45"/>
      <c r="DJ795" s="45"/>
      <c r="DK795" s="45"/>
      <c r="DL795" s="45"/>
      <c r="DM795" s="45"/>
      <c r="DN795" s="45"/>
      <c r="DO795" s="45"/>
      <c r="DP795" s="45"/>
      <c r="DQ795" s="45"/>
      <c r="DR795" s="45"/>
      <c r="DS795" s="45"/>
      <c r="DT795" s="45"/>
      <c r="DU795" s="45"/>
      <c r="DV795" s="1123"/>
      <c r="DW795" s="45"/>
      <c r="DX795" s="45"/>
      <c r="DY795" s="45"/>
      <c r="DZ795" s="45"/>
      <c r="EA795" s="45"/>
      <c r="EB795" s="45"/>
      <c r="EC795" s="45"/>
      <c r="ED795" s="45"/>
      <c r="EE795" s="45"/>
      <c r="EF795" s="45"/>
      <c r="EG795" s="45"/>
      <c r="EH795" s="45"/>
      <c r="EI795" s="45"/>
      <c r="EJ795" s="45"/>
      <c r="EK795" s="45"/>
      <c r="EL795" s="45"/>
      <c r="EM795" s="45"/>
      <c r="EN795" s="45"/>
      <c r="EO795" s="45"/>
      <c r="EP795" s="45"/>
      <c r="EQ795" s="1123"/>
      <c r="ER795" s="557"/>
    </row>
    <row r="796" spans="1:148" ht="15" customHeight="1" x14ac:dyDescent="0.25">
      <c r="A796" s="625"/>
      <c r="B796" s="1343" t="str">
        <f t="shared" si="50"/>
        <v>Desk 59</v>
      </c>
      <c r="C796" s="1348" t="str">
        <f>IF(ISBLANK(TB!C245), "", TB!C245)</f>
        <v/>
      </c>
      <c r="D796" s="1348" t="str">
        <f>IF(ISBLANK(TB!D245), "", TB!D245)</f>
        <v/>
      </c>
      <c r="E796" s="1348" t="str">
        <f>IF(ISBLANK(TB!E245), "", TB!E245)</f>
        <v/>
      </c>
      <c r="F796" s="1348" t="str">
        <f>IF(ISBLANK(TB!F245), "", TB!F245)</f>
        <v/>
      </c>
      <c r="G796" s="45"/>
      <c r="H796" s="45"/>
      <c r="I796" s="45"/>
      <c r="J796" s="45"/>
      <c r="K796" s="45"/>
      <c r="L796" s="45"/>
      <c r="M796" s="45"/>
      <c r="N796" s="45"/>
      <c r="O796" s="45"/>
      <c r="P796" s="45"/>
      <c r="Q796" s="45"/>
      <c r="R796" s="45"/>
      <c r="S796" s="45"/>
      <c r="T796" s="45"/>
      <c r="U796" s="45"/>
      <c r="V796" s="45"/>
      <c r="W796" s="45"/>
      <c r="X796" s="45"/>
      <c r="Y796" s="45"/>
      <c r="Z796" s="45"/>
      <c r="AA796" s="45"/>
      <c r="AB796" s="45"/>
      <c r="AC796" s="45"/>
      <c r="AD796" s="45"/>
      <c r="AE796" s="45"/>
      <c r="AF796" s="45"/>
      <c r="AG796" s="45"/>
      <c r="AH796" s="45"/>
      <c r="AI796" s="45"/>
      <c r="AJ796" s="45"/>
      <c r="AK796" s="45"/>
      <c r="AL796" s="45"/>
      <c r="AM796" s="45"/>
      <c r="AN796" s="45"/>
      <c r="AO796" s="45"/>
      <c r="AP796" s="45"/>
      <c r="AQ796" s="45"/>
      <c r="AR796" s="45"/>
      <c r="AS796" s="45"/>
      <c r="AT796" s="45"/>
      <c r="AU796" s="45"/>
      <c r="AV796" s="45"/>
      <c r="AW796" s="45"/>
      <c r="AX796" s="45"/>
      <c r="AY796" s="45"/>
      <c r="AZ796" s="45"/>
      <c r="BA796" s="45"/>
      <c r="BB796" s="45"/>
      <c r="BC796" s="45"/>
      <c r="BD796" s="45"/>
      <c r="BE796" s="45"/>
      <c r="BF796" s="45"/>
      <c r="BG796" s="45"/>
      <c r="BH796" s="45"/>
      <c r="BI796" s="45"/>
      <c r="BJ796" s="45"/>
      <c r="BK796" s="45"/>
      <c r="BL796" s="45"/>
      <c r="BM796" s="45"/>
      <c r="BN796" s="45"/>
      <c r="BO796" s="45"/>
      <c r="BP796" s="45"/>
      <c r="BQ796" s="45"/>
      <c r="BR796" s="45"/>
      <c r="BS796" s="45"/>
      <c r="BT796" s="45"/>
      <c r="BU796" s="45"/>
      <c r="BV796" s="45"/>
      <c r="BW796" s="45"/>
      <c r="BX796" s="45"/>
      <c r="BY796" s="45"/>
      <c r="BZ796" s="45"/>
      <c r="CA796" s="45"/>
      <c r="CB796" s="45"/>
      <c r="CC796" s="45"/>
      <c r="CD796" s="45"/>
      <c r="CE796" s="45"/>
      <c r="CF796" s="45"/>
      <c r="CG796" s="45"/>
      <c r="CH796" s="45"/>
      <c r="CI796" s="45"/>
      <c r="CJ796" s="45"/>
      <c r="CK796" s="45"/>
      <c r="CL796" s="45"/>
      <c r="CM796" s="45"/>
      <c r="CN796" s="45"/>
      <c r="CO796" s="45"/>
      <c r="CP796" s="45"/>
      <c r="CQ796" s="45"/>
      <c r="CR796" s="45"/>
      <c r="CS796" s="45"/>
      <c r="CT796" s="45"/>
      <c r="CU796" s="45"/>
      <c r="CV796" s="45"/>
      <c r="CW796" s="45"/>
      <c r="CX796" s="45"/>
      <c r="CY796" s="45"/>
      <c r="CZ796" s="45"/>
      <c r="DA796" s="45"/>
      <c r="DB796" s="45"/>
      <c r="DC796" s="45"/>
      <c r="DD796" s="45"/>
      <c r="DE796" s="45"/>
      <c r="DF796" s="45"/>
      <c r="DG796" s="45"/>
      <c r="DH796" s="45"/>
      <c r="DI796" s="45"/>
      <c r="DJ796" s="45"/>
      <c r="DK796" s="45"/>
      <c r="DL796" s="45"/>
      <c r="DM796" s="45"/>
      <c r="DN796" s="45"/>
      <c r="DO796" s="45"/>
      <c r="DP796" s="45"/>
      <c r="DQ796" s="45"/>
      <c r="DR796" s="45"/>
      <c r="DS796" s="45"/>
      <c r="DT796" s="45"/>
      <c r="DU796" s="45"/>
      <c r="DV796" s="1123"/>
      <c r="DW796" s="45"/>
      <c r="DX796" s="45"/>
      <c r="DY796" s="45"/>
      <c r="DZ796" s="45"/>
      <c r="EA796" s="45"/>
      <c r="EB796" s="45"/>
      <c r="EC796" s="45"/>
      <c r="ED796" s="45"/>
      <c r="EE796" s="45"/>
      <c r="EF796" s="45"/>
      <c r="EG796" s="45"/>
      <c r="EH796" s="45"/>
      <c r="EI796" s="45"/>
      <c r="EJ796" s="45"/>
      <c r="EK796" s="45"/>
      <c r="EL796" s="45"/>
      <c r="EM796" s="45"/>
      <c r="EN796" s="45"/>
      <c r="EO796" s="45"/>
      <c r="EP796" s="45"/>
      <c r="EQ796" s="1123"/>
      <c r="ER796" s="557"/>
    </row>
    <row r="797" spans="1:148" ht="15" customHeight="1" x14ac:dyDescent="0.25">
      <c r="A797" s="625"/>
      <c r="B797" s="1343" t="str">
        <f t="shared" si="50"/>
        <v>Desk 60</v>
      </c>
      <c r="C797" s="1348" t="str">
        <f>IF(ISBLANK(TB!C246), "", TB!C246)</f>
        <v/>
      </c>
      <c r="D797" s="1348" t="str">
        <f>IF(ISBLANK(TB!D246), "", TB!D246)</f>
        <v/>
      </c>
      <c r="E797" s="1348" t="str">
        <f>IF(ISBLANK(TB!E246), "", TB!E246)</f>
        <v/>
      </c>
      <c r="F797" s="1348" t="str">
        <f>IF(ISBLANK(TB!F246), "", TB!F246)</f>
        <v/>
      </c>
      <c r="G797" s="45"/>
      <c r="H797" s="45"/>
      <c r="I797" s="45"/>
      <c r="J797" s="45"/>
      <c r="K797" s="45"/>
      <c r="L797" s="45"/>
      <c r="M797" s="45"/>
      <c r="N797" s="45"/>
      <c r="O797" s="45"/>
      <c r="P797" s="45"/>
      <c r="Q797" s="45"/>
      <c r="R797" s="45"/>
      <c r="S797" s="45"/>
      <c r="T797" s="45"/>
      <c r="U797" s="45"/>
      <c r="V797" s="45"/>
      <c r="W797" s="45"/>
      <c r="X797" s="45"/>
      <c r="Y797" s="45"/>
      <c r="Z797" s="45"/>
      <c r="AA797" s="45"/>
      <c r="AB797" s="45"/>
      <c r="AC797" s="45"/>
      <c r="AD797" s="45"/>
      <c r="AE797" s="45"/>
      <c r="AF797" s="45"/>
      <c r="AG797" s="45"/>
      <c r="AH797" s="45"/>
      <c r="AI797" s="45"/>
      <c r="AJ797" s="45"/>
      <c r="AK797" s="45"/>
      <c r="AL797" s="45"/>
      <c r="AM797" s="45"/>
      <c r="AN797" s="45"/>
      <c r="AO797" s="45"/>
      <c r="AP797" s="45"/>
      <c r="AQ797" s="45"/>
      <c r="AR797" s="45"/>
      <c r="AS797" s="45"/>
      <c r="AT797" s="45"/>
      <c r="AU797" s="45"/>
      <c r="AV797" s="45"/>
      <c r="AW797" s="45"/>
      <c r="AX797" s="45"/>
      <c r="AY797" s="45"/>
      <c r="AZ797" s="45"/>
      <c r="BA797" s="45"/>
      <c r="BB797" s="45"/>
      <c r="BC797" s="45"/>
      <c r="BD797" s="45"/>
      <c r="BE797" s="45"/>
      <c r="BF797" s="45"/>
      <c r="BG797" s="45"/>
      <c r="BH797" s="45"/>
      <c r="BI797" s="45"/>
      <c r="BJ797" s="45"/>
      <c r="BK797" s="45"/>
      <c r="BL797" s="45"/>
      <c r="BM797" s="45"/>
      <c r="BN797" s="45"/>
      <c r="BO797" s="45"/>
      <c r="BP797" s="45"/>
      <c r="BQ797" s="45"/>
      <c r="BR797" s="45"/>
      <c r="BS797" s="45"/>
      <c r="BT797" s="45"/>
      <c r="BU797" s="45"/>
      <c r="BV797" s="45"/>
      <c r="BW797" s="45"/>
      <c r="BX797" s="45"/>
      <c r="BY797" s="45"/>
      <c r="BZ797" s="45"/>
      <c r="CA797" s="45"/>
      <c r="CB797" s="45"/>
      <c r="CC797" s="45"/>
      <c r="CD797" s="45"/>
      <c r="CE797" s="45"/>
      <c r="CF797" s="45"/>
      <c r="CG797" s="45"/>
      <c r="CH797" s="45"/>
      <c r="CI797" s="45"/>
      <c r="CJ797" s="45"/>
      <c r="CK797" s="45"/>
      <c r="CL797" s="45"/>
      <c r="CM797" s="45"/>
      <c r="CN797" s="45"/>
      <c r="CO797" s="45"/>
      <c r="CP797" s="45"/>
      <c r="CQ797" s="45"/>
      <c r="CR797" s="45"/>
      <c r="CS797" s="45"/>
      <c r="CT797" s="45"/>
      <c r="CU797" s="45"/>
      <c r="CV797" s="45"/>
      <c r="CW797" s="45"/>
      <c r="CX797" s="45"/>
      <c r="CY797" s="45"/>
      <c r="CZ797" s="45"/>
      <c r="DA797" s="45"/>
      <c r="DB797" s="45"/>
      <c r="DC797" s="45"/>
      <c r="DD797" s="45"/>
      <c r="DE797" s="45"/>
      <c r="DF797" s="45"/>
      <c r="DG797" s="45"/>
      <c r="DH797" s="45"/>
      <c r="DI797" s="45"/>
      <c r="DJ797" s="45"/>
      <c r="DK797" s="45"/>
      <c r="DL797" s="45"/>
      <c r="DM797" s="45"/>
      <c r="DN797" s="45"/>
      <c r="DO797" s="45"/>
      <c r="DP797" s="45"/>
      <c r="DQ797" s="45"/>
      <c r="DR797" s="45"/>
      <c r="DS797" s="45"/>
      <c r="DT797" s="45"/>
      <c r="DU797" s="45"/>
      <c r="DV797" s="1123"/>
      <c r="DW797" s="45"/>
      <c r="DX797" s="45"/>
      <c r="DY797" s="45"/>
      <c r="DZ797" s="45"/>
      <c r="EA797" s="45"/>
      <c r="EB797" s="45"/>
      <c r="EC797" s="45"/>
      <c r="ED797" s="45"/>
      <c r="EE797" s="45"/>
      <c r="EF797" s="45"/>
      <c r="EG797" s="45"/>
      <c r="EH797" s="45"/>
      <c r="EI797" s="45"/>
      <c r="EJ797" s="45"/>
      <c r="EK797" s="45"/>
      <c r="EL797" s="45"/>
      <c r="EM797" s="45"/>
      <c r="EN797" s="45"/>
      <c r="EO797" s="45"/>
      <c r="EP797" s="45"/>
      <c r="EQ797" s="1123"/>
      <c r="ER797" s="557"/>
    </row>
    <row r="798" spans="1:148" ht="15" customHeight="1" x14ac:dyDescent="0.25">
      <c r="A798" s="625"/>
      <c r="B798" s="1343" t="str">
        <f t="shared" si="50"/>
        <v>Desk 61</v>
      </c>
      <c r="C798" s="1348" t="str">
        <f>IF(ISBLANK(TB!C247), "", TB!C247)</f>
        <v/>
      </c>
      <c r="D798" s="1348" t="str">
        <f>IF(ISBLANK(TB!D247), "", TB!D247)</f>
        <v/>
      </c>
      <c r="E798" s="1348" t="str">
        <f>IF(ISBLANK(TB!E247), "", TB!E247)</f>
        <v/>
      </c>
      <c r="F798" s="1348" t="str">
        <f>IF(ISBLANK(TB!F247), "", TB!F247)</f>
        <v/>
      </c>
      <c r="G798" s="45"/>
      <c r="H798" s="45"/>
      <c r="I798" s="45"/>
      <c r="J798" s="45"/>
      <c r="K798" s="45"/>
      <c r="L798" s="45"/>
      <c r="M798" s="45"/>
      <c r="N798" s="45"/>
      <c r="O798" s="45"/>
      <c r="P798" s="45"/>
      <c r="Q798" s="45"/>
      <c r="R798" s="45"/>
      <c r="S798" s="45"/>
      <c r="T798" s="45"/>
      <c r="U798" s="45"/>
      <c r="V798" s="45"/>
      <c r="W798" s="45"/>
      <c r="X798" s="45"/>
      <c r="Y798" s="45"/>
      <c r="Z798" s="45"/>
      <c r="AA798" s="45"/>
      <c r="AB798" s="45"/>
      <c r="AC798" s="45"/>
      <c r="AD798" s="45"/>
      <c r="AE798" s="45"/>
      <c r="AF798" s="45"/>
      <c r="AG798" s="45"/>
      <c r="AH798" s="45"/>
      <c r="AI798" s="45"/>
      <c r="AJ798" s="45"/>
      <c r="AK798" s="45"/>
      <c r="AL798" s="45"/>
      <c r="AM798" s="45"/>
      <c r="AN798" s="45"/>
      <c r="AO798" s="45"/>
      <c r="AP798" s="45"/>
      <c r="AQ798" s="45"/>
      <c r="AR798" s="45"/>
      <c r="AS798" s="45"/>
      <c r="AT798" s="45"/>
      <c r="AU798" s="45"/>
      <c r="AV798" s="45"/>
      <c r="AW798" s="45"/>
      <c r="AX798" s="45"/>
      <c r="AY798" s="45"/>
      <c r="AZ798" s="45"/>
      <c r="BA798" s="45"/>
      <c r="BB798" s="45"/>
      <c r="BC798" s="45"/>
      <c r="BD798" s="45"/>
      <c r="BE798" s="45"/>
      <c r="BF798" s="45"/>
      <c r="BG798" s="45"/>
      <c r="BH798" s="45"/>
      <c r="BI798" s="45"/>
      <c r="BJ798" s="45"/>
      <c r="BK798" s="45"/>
      <c r="BL798" s="45"/>
      <c r="BM798" s="45"/>
      <c r="BN798" s="45"/>
      <c r="BO798" s="45"/>
      <c r="BP798" s="45"/>
      <c r="BQ798" s="45"/>
      <c r="BR798" s="45"/>
      <c r="BS798" s="45"/>
      <c r="BT798" s="45"/>
      <c r="BU798" s="45"/>
      <c r="BV798" s="45"/>
      <c r="BW798" s="45"/>
      <c r="BX798" s="45"/>
      <c r="BY798" s="45"/>
      <c r="BZ798" s="45"/>
      <c r="CA798" s="45"/>
      <c r="CB798" s="45"/>
      <c r="CC798" s="45"/>
      <c r="CD798" s="45"/>
      <c r="CE798" s="45"/>
      <c r="CF798" s="45"/>
      <c r="CG798" s="45"/>
      <c r="CH798" s="45"/>
      <c r="CI798" s="45"/>
      <c r="CJ798" s="45"/>
      <c r="CK798" s="45"/>
      <c r="CL798" s="45"/>
      <c r="CM798" s="45"/>
      <c r="CN798" s="45"/>
      <c r="CO798" s="45"/>
      <c r="CP798" s="45"/>
      <c r="CQ798" s="45"/>
      <c r="CR798" s="45"/>
      <c r="CS798" s="45"/>
      <c r="CT798" s="45"/>
      <c r="CU798" s="45"/>
      <c r="CV798" s="45"/>
      <c r="CW798" s="45"/>
      <c r="CX798" s="45"/>
      <c r="CY798" s="45"/>
      <c r="CZ798" s="45"/>
      <c r="DA798" s="45"/>
      <c r="DB798" s="45"/>
      <c r="DC798" s="45"/>
      <c r="DD798" s="45"/>
      <c r="DE798" s="45"/>
      <c r="DF798" s="45"/>
      <c r="DG798" s="45"/>
      <c r="DH798" s="45"/>
      <c r="DI798" s="45"/>
      <c r="DJ798" s="45"/>
      <c r="DK798" s="45"/>
      <c r="DL798" s="45"/>
      <c r="DM798" s="45"/>
      <c r="DN798" s="45"/>
      <c r="DO798" s="45"/>
      <c r="DP798" s="45"/>
      <c r="DQ798" s="45"/>
      <c r="DR798" s="45"/>
      <c r="DS798" s="45"/>
      <c r="DT798" s="45"/>
      <c r="DU798" s="45"/>
      <c r="DV798" s="1123"/>
      <c r="DW798" s="45"/>
      <c r="DX798" s="45"/>
      <c r="DY798" s="45"/>
      <c r="DZ798" s="45"/>
      <c r="EA798" s="45"/>
      <c r="EB798" s="45"/>
      <c r="EC798" s="45"/>
      <c r="ED798" s="45"/>
      <c r="EE798" s="45"/>
      <c r="EF798" s="45"/>
      <c r="EG798" s="45"/>
      <c r="EH798" s="45"/>
      <c r="EI798" s="45"/>
      <c r="EJ798" s="45"/>
      <c r="EK798" s="45"/>
      <c r="EL798" s="45"/>
      <c r="EM798" s="45"/>
      <c r="EN798" s="45"/>
      <c r="EO798" s="45"/>
      <c r="EP798" s="45"/>
      <c r="EQ798" s="1123"/>
      <c r="ER798" s="557"/>
    </row>
    <row r="799" spans="1:148" ht="15" customHeight="1" x14ac:dyDescent="0.25">
      <c r="A799" s="625"/>
      <c r="B799" s="1343" t="str">
        <f t="shared" si="50"/>
        <v>Desk 62</v>
      </c>
      <c r="C799" s="1348" t="str">
        <f>IF(ISBLANK(TB!C248), "", TB!C248)</f>
        <v/>
      </c>
      <c r="D799" s="1348" t="str">
        <f>IF(ISBLANK(TB!D248), "", TB!D248)</f>
        <v/>
      </c>
      <c r="E799" s="1348" t="str">
        <f>IF(ISBLANK(TB!E248), "", TB!E248)</f>
        <v/>
      </c>
      <c r="F799" s="1348" t="str">
        <f>IF(ISBLANK(TB!F248), "", TB!F248)</f>
        <v/>
      </c>
      <c r="G799" s="45"/>
      <c r="H799" s="45"/>
      <c r="I799" s="45"/>
      <c r="J799" s="45"/>
      <c r="K799" s="45"/>
      <c r="L799" s="45"/>
      <c r="M799" s="45"/>
      <c r="N799" s="45"/>
      <c r="O799" s="45"/>
      <c r="P799" s="45"/>
      <c r="Q799" s="45"/>
      <c r="R799" s="45"/>
      <c r="S799" s="45"/>
      <c r="T799" s="45"/>
      <c r="U799" s="45"/>
      <c r="V799" s="45"/>
      <c r="W799" s="45"/>
      <c r="X799" s="45"/>
      <c r="Y799" s="45"/>
      <c r="Z799" s="45"/>
      <c r="AA799" s="45"/>
      <c r="AB799" s="45"/>
      <c r="AC799" s="45"/>
      <c r="AD799" s="45"/>
      <c r="AE799" s="45"/>
      <c r="AF799" s="45"/>
      <c r="AG799" s="45"/>
      <c r="AH799" s="45"/>
      <c r="AI799" s="45"/>
      <c r="AJ799" s="45"/>
      <c r="AK799" s="45"/>
      <c r="AL799" s="45"/>
      <c r="AM799" s="45"/>
      <c r="AN799" s="45"/>
      <c r="AO799" s="45"/>
      <c r="AP799" s="45"/>
      <c r="AQ799" s="45"/>
      <c r="AR799" s="45"/>
      <c r="AS799" s="45"/>
      <c r="AT799" s="45"/>
      <c r="AU799" s="45"/>
      <c r="AV799" s="45"/>
      <c r="AW799" s="45"/>
      <c r="AX799" s="45"/>
      <c r="AY799" s="45"/>
      <c r="AZ799" s="45"/>
      <c r="BA799" s="45"/>
      <c r="BB799" s="45"/>
      <c r="BC799" s="45"/>
      <c r="BD799" s="45"/>
      <c r="BE799" s="45"/>
      <c r="BF799" s="45"/>
      <c r="BG799" s="45"/>
      <c r="BH799" s="45"/>
      <c r="BI799" s="45"/>
      <c r="BJ799" s="45"/>
      <c r="BK799" s="45"/>
      <c r="BL799" s="45"/>
      <c r="BM799" s="45"/>
      <c r="BN799" s="45"/>
      <c r="BO799" s="45"/>
      <c r="BP799" s="45"/>
      <c r="BQ799" s="45"/>
      <c r="BR799" s="45"/>
      <c r="BS799" s="45"/>
      <c r="BT799" s="45"/>
      <c r="BU799" s="45"/>
      <c r="BV799" s="45"/>
      <c r="BW799" s="45"/>
      <c r="BX799" s="45"/>
      <c r="BY799" s="45"/>
      <c r="BZ799" s="45"/>
      <c r="CA799" s="45"/>
      <c r="CB799" s="45"/>
      <c r="CC799" s="45"/>
      <c r="CD799" s="45"/>
      <c r="CE799" s="45"/>
      <c r="CF799" s="45"/>
      <c r="CG799" s="45"/>
      <c r="CH799" s="45"/>
      <c r="CI799" s="45"/>
      <c r="CJ799" s="45"/>
      <c r="CK799" s="45"/>
      <c r="CL799" s="45"/>
      <c r="CM799" s="45"/>
      <c r="CN799" s="45"/>
      <c r="CO799" s="45"/>
      <c r="CP799" s="45"/>
      <c r="CQ799" s="45"/>
      <c r="CR799" s="45"/>
      <c r="CS799" s="45"/>
      <c r="CT799" s="45"/>
      <c r="CU799" s="45"/>
      <c r="CV799" s="45"/>
      <c r="CW799" s="45"/>
      <c r="CX799" s="45"/>
      <c r="CY799" s="45"/>
      <c r="CZ799" s="45"/>
      <c r="DA799" s="45"/>
      <c r="DB799" s="45"/>
      <c r="DC799" s="45"/>
      <c r="DD799" s="45"/>
      <c r="DE799" s="45"/>
      <c r="DF799" s="45"/>
      <c r="DG799" s="45"/>
      <c r="DH799" s="45"/>
      <c r="DI799" s="45"/>
      <c r="DJ799" s="45"/>
      <c r="DK799" s="45"/>
      <c r="DL799" s="45"/>
      <c r="DM799" s="45"/>
      <c r="DN799" s="45"/>
      <c r="DO799" s="45"/>
      <c r="DP799" s="45"/>
      <c r="DQ799" s="45"/>
      <c r="DR799" s="45"/>
      <c r="DS799" s="45"/>
      <c r="DT799" s="45"/>
      <c r="DU799" s="45"/>
      <c r="DV799" s="1123"/>
      <c r="DW799" s="45"/>
      <c r="DX799" s="45"/>
      <c r="DY799" s="45"/>
      <c r="DZ799" s="45"/>
      <c r="EA799" s="45"/>
      <c r="EB799" s="45"/>
      <c r="EC799" s="45"/>
      <c r="ED799" s="45"/>
      <c r="EE799" s="45"/>
      <c r="EF799" s="45"/>
      <c r="EG799" s="45"/>
      <c r="EH799" s="45"/>
      <c r="EI799" s="45"/>
      <c r="EJ799" s="45"/>
      <c r="EK799" s="45"/>
      <c r="EL799" s="45"/>
      <c r="EM799" s="45"/>
      <c r="EN799" s="45"/>
      <c r="EO799" s="45"/>
      <c r="EP799" s="45"/>
      <c r="EQ799" s="1123"/>
      <c r="ER799" s="557"/>
    </row>
    <row r="800" spans="1:148" ht="15" customHeight="1" x14ac:dyDescent="0.25">
      <c r="A800" s="625"/>
      <c r="B800" s="1343" t="str">
        <f t="shared" si="50"/>
        <v>Desk 63</v>
      </c>
      <c r="C800" s="1348" t="str">
        <f>IF(ISBLANK(TB!C249), "", TB!C249)</f>
        <v/>
      </c>
      <c r="D800" s="1348" t="str">
        <f>IF(ISBLANK(TB!D249), "", TB!D249)</f>
        <v/>
      </c>
      <c r="E800" s="1348" t="str">
        <f>IF(ISBLANK(TB!E249), "", TB!E249)</f>
        <v/>
      </c>
      <c r="F800" s="1348" t="str">
        <f>IF(ISBLANK(TB!F249), "", TB!F249)</f>
        <v/>
      </c>
      <c r="G800" s="45"/>
      <c r="H800" s="45"/>
      <c r="I800" s="45"/>
      <c r="J800" s="45"/>
      <c r="K800" s="45"/>
      <c r="L800" s="45"/>
      <c r="M800" s="45"/>
      <c r="N800" s="45"/>
      <c r="O800" s="45"/>
      <c r="P800" s="45"/>
      <c r="Q800" s="45"/>
      <c r="R800" s="45"/>
      <c r="S800" s="45"/>
      <c r="T800" s="45"/>
      <c r="U800" s="45"/>
      <c r="V800" s="45"/>
      <c r="W800" s="45"/>
      <c r="X800" s="45"/>
      <c r="Y800" s="45"/>
      <c r="Z800" s="45"/>
      <c r="AA800" s="45"/>
      <c r="AB800" s="45"/>
      <c r="AC800" s="45"/>
      <c r="AD800" s="45"/>
      <c r="AE800" s="45"/>
      <c r="AF800" s="45"/>
      <c r="AG800" s="45"/>
      <c r="AH800" s="45"/>
      <c r="AI800" s="45"/>
      <c r="AJ800" s="45"/>
      <c r="AK800" s="45"/>
      <c r="AL800" s="45"/>
      <c r="AM800" s="45"/>
      <c r="AN800" s="45"/>
      <c r="AO800" s="45"/>
      <c r="AP800" s="45"/>
      <c r="AQ800" s="45"/>
      <c r="AR800" s="45"/>
      <c r="AS800" s="45"/>
      <c r="AT800" s="45"/>
      <c r="AU800" s="45"/>
      <c r="AV800" s="45"/>
      <c r="AW800" s="45"/>
      <c r="AX800" s="45"/>
      <c r="AY800" s="45"/>
      <c r="AZ800" s="45"/>
      <c r="BA800" s="45"/>
      <c r="BB800" s="45"/>
      <c r="BC800" s="45"/>
      <c r="BD800" s="45"/>
      <c r="BE800" s="45"/>
      <c r="BF800" s="45"/>
      <c r="BG800" s="45"/>
      <c r="BH800" s="45"/>
      <c r="BI800" s="45"/>
      <c r="BJ800" s="45"/>
      <c r="BK800" s="45"/>
      <c r="BL800" s="45"/>
      <c r="BM800" s="45"/>
      <c r="BN800" s="45"/>
      <c r="BO800" s="45"/>
      <c r="BP800" s="45"/>
      <c r="BQ800" s="45"/>
      <c r="BR800" s="45"/>
      <c r="BS800" s="45"/>
      <c r="BT800" s="45"/>
      <c r="BU800" s="45"/>
      <c r="BV800" s="45"/>
      <c r="BW800" s="45"/>
      <c r="BX800" s="45"/>
      <c r="BY800" s="45"/>
      <c r="BZ800" s="45"/>
      <c r="CA800" s="45"/>
      <c r="CB800" s="45"/>
      <c r="CC800" s="45"/>
      <c r="CD800" s="45"/>
      <c r="CE800" s="45"/>
      <c r="CF800" s="45"/>
      <c r="CG800" s="45"/>
      <c r="CH800" s="45"/>
      <c r="CI800" s="45"/>
      <c r="CJ800" s="45"/>
      <c r="CK800" s="45"/>
      <c r="CL800" s="45"/>
      <c r="CM800" s="45"/>
      <c r="CN800" s="45"/>
      <c r="CO800" s="45"/>
      <c r="CP800" s="45"/>
      <c r="CQ800" s="45"/>
      <c r="CR800" s="45"/>
      <c r="CS800" s="45"/>
      <c r="CT800" s="45"/>
      <c r="CU800" s="45"/>
      <c r="CV800" s="45"/>
      <c r="CW800" s="45"/>
      <c r="CX800" s="45"/>
      <c r="CY800" s="45"/>
      <c r="CZ800" s="45"/>
      <c r="DA800" s="45"/>
      <c r="DB800" s="45"/>
      <c r="DC800" s="45"/>
      <c r="DD800" s="45"/>
      <c r="DE800" s="45"/>
      <c r="DF800" s="45"/>
      <c r="DG800" s="45"/>
      <c r="DH800" s="45"/>
      <c r="DI800" s="45"/>
      <c r="DJ800" s="45"/>
      <c r="DK800" s="45"/>
      <c r="DL800" s="45"/>
      <c r="DM800" s="45"/>
      <c r="DN800" s="45"/>
      <c r="DO800" s="45"/>
      <c r="DP800" s="45"/>
      <c r="DQ800" s="45"/>
      <c r="DR800" s="45"/>
      <c r="DS800" s="45"/>
      <c r="DT800" s="45"/>
      <c r="DU800" s="45"/>
      <c r="DV800" s="1123"/>
      <c r="DW800" s="45"/>
      <c r="DX800" s="45"/>
      <c r="DY800" s="45"/>
      <c r="DZ800" s="45"/>
      <c r="EA800" s="45"/>
      <c r="EB800" s="45"/>
      <c r="EC800" s="45"/>
      <c r="ED800" s="45"/>
      <c r="EE800" s="45"/>
      <c r="EF800" s="45"/>
      <c r="EG800" s="45"/>
      <c r="EH800" s="45"/>
      <c r="EI800" s="45"/>
      <c r="EJ800" s="45"/>
      <c r="EK800" s="45"/>
      <c r="EL800" s="45"/>
      <c r="EM800" s="45"/>
      <c r="EN800" s="45"/>
      <c r="EO800" s="45"/>
      <c r="EP800" s="45"/>
      <c r="EQ800" s="1123"/>
      <c r="ER800" s="557"/>
    </row>
    <row r="801" spans="1:148" ht="15" customHeight="1" x14ac:dyDescent="0.25">
      <c r="A801" s="625"/>
      <c r="B801" s="1343" t="str">
        <f t="shared" si="50"/>
        <v>Desk 64</v>
      </c>
      <c r="C801" s="1348" t="str">
        <f>IF(ISBLANK(TB!C250), "", TB!C250)</f>
        <v/>
      </c>
      <c r="D801" s="1348" t="str">
        <f>IF(ISBLANK(TB!D250), "", TB!D250)</f>
        <v/>
      </c>
      <c r="E801" s="1348" t="str">
        <f>IF(ISBLANK(TB!E250), "", TB!E250)</f>
        <v/>
      </c>
      <c r="F801" s="1348" t="str">
        <f>IF(ISBLANK(TB!F250), "", TB!F250)</f>
        <v/>
      </c>
      <c r="G801" s="45"/>
      <c r="H801" s="45"/>
      <c r="I801" s="45"/>
      <c r="J801" s="45"/>
      <c r="K801" s="45"/>
      <c r="L801" s="45"/>
      <c r="M801" s="45"/>
      <c r="N801" s="45"/>
      <c r="O801" s="45"/>
      <c r="P801" s="45"/>
      <c r="Q801" s="45"/>
      <c r="R801" s="45"/>
      <c r="S801" s="45"/>
      <c r="T801" s="45"/>
      <c r="U801" s="45"/>
      <c r="V801" s="45"/>
      <c r="W801" s="45"/>
      <c r="X801" s="45"/>
      <c r="Y801" s="45"/>
      <c r="Z801" s="45"/>
      <c r="AA801" s="45"/>
      <c r="AB801" s="45"/>
      <c r="AC801" s="45"/>
      <c r="AD801" s="45"/>
      <c r="AE801" s="45"/>
      <c r="AF801" s="45"/>
      <c r="AG801" s="45"/>
      <c r="AH801" s="45"/>
      <c r="AI801" s="45"/>
      <c r="AJ801" s="45"/>
      <c r="AK801" s="45"/>
      <c r="AL801" s="45"/>
      <c r="AM801" s="45"/>
      <c r="AN801" s="45"/>
      <c r="AO801" s="45"/>
      <c r="AP801" s="45"/>
      <c r="AQ801" s="45"/>
      <c r="AR801" s="45"/>
      <c r="AS801" s="45"/>
      <c r="AT801" s="45"/>
      <c r="AU801" s="45"/>
      <c r="AV801" s="45"/>
      <c r="AW801" s="45"/>
      <c r="AX801" s="45"/>
      <c r="AY801" s="45"/>
      <c r="AZ801" s="45"/>
      <c r="BA801" s="45"/>
      <c r="BB801" s="45"/>
      <c r="BC801" s="45"/>
      <c r="BD801" s="45"/>
      <c r="BE801" s="45"/>
      <c r="BF801" s="45"/>
      <c r="BG801" s="45"/>
      <c r="BH801" s="45"/>
      <c r="BI801" s="45"/>
      <c r="BJ801" s="45"/>
      <c r="BK801" s="45"/>
      <c r="BL801" s="45"/>
      <c r="BM801" s="45"/>
      <c r="BN801" s="45"/>
      <c r="BO801" s="45"/>
      <c r="BP801" s="45"/>
      <c r="BQ801" s="45"/>
      <c r="BR801" s="45"/>
      <c r="BS801" s="45"/>
      <c r="BT801" s="45"/>
      <c r="BU801" s="45"/>
      <c r="BV801" s="45"/>
      <c r="BW801" s="45"/>
      <c r="BX801" s="45"/>
      <c r="BY801" s="45"/>
      <c r="BZ801" s="45"/>
      <c r="CA801" s="45"/>
      <c r="CB801" s="45"/>
      <c r="CC801" s="45"/>
      <c r="CD801" s="45"/>
      <c r="CE801" s="45"/>
      <c r="CF801" s="45"/>
      <c r="CG801" s="45"/>
      <c r="CH801" s="45"/>
      <c r="CI801" s="45"/>
      <c r="CJ801" s="45"/>
      <c r="CK801" s="45"/>
      <c r="CL801" s="45"/>
      <c r="CM801" s="45"/>
      <c r="CN801" s="45"/>
      <c r="CO801" s="45"/>
      <c r="CP801" s="45"/>
      <c r="CQ801" s="45"/>
      <c r="CR801" s="45"/>
      <c r="CS801" s="45"/>
      <c r="CT801" s="45"/>
      <c r="CU801" s="45"/>
      <c r="CV801" s="45"/>
      <c r="CW801" s="45"/>
      <c r="CX801" s="45"/>
      <c r="CY801" s="45"/>
      <c r="CZ801" s="45"/>
      <c r="DA801" s="45"/>
      <c r="DB801" s="45"/>
      <c r="DC801" s="45"/>
      <c r="DD801" s="45"/>
      <c r="DE801" s="45"/>
      <c r="DF801" s="45"/>
      <c r="DG801" s="45"/>
      <c r="DH801" s="45"/>
      <c r="DI801" s="45"/>
      <c r="DJ801" s="45"/>
      <c r="DK801" s="45"/>
      <c r="DL801" s="45"/>
      <c r="DM801" s="45"/>
      <c r="DN801" s="45"/>
      <c r="DO801" s="45"/>
      <c r="DP801" s="45"/>
      <c r="DQ801" s="45"/>
      <c r="DR801" s="45"/>
      <c r="DS801" s="45"/>
      <c r="DT801" s="45"/>
      <c r="DU801" s="45"/>
      <c r="DV801" s="1123"/>
      <c r="DW801" s="45"/>
      <c r="DX801" s="45"/>
      <c r="DY801" s="45"/>
      <c r="DZ801" s="45"/>
      <c r="EA801" s="45"/>
      <c r="EB801" s="45"/>
      <c r="EC801" s="45"/>
      <c r="ED801" s="45"/>
      <c r="EE801" s="45"/>
      <c r="EF801" s="45"/>
      <c r="EG801" s="45"/>
      <c r="EH801" s="45"/>
      <c r="EI801" s="45"/>
      <c r="EJ801" s="45"/>
      <c r="EK801" s="45"/>
      <c r="EL801" s="45"/>
      <c r="EM801" s="45"/>
      <c r="EN801" s="45"/>
      <c r="EO801" s="45"/>
      <c r="EP801" s="45"/>
      <c r="EQ801" s="1123"/>
      <c r="ER801" s="557"/>
    </row>
    <row r="802" spans="1:148" ht="15" customHeight="1" x14ac:dyDescent="0.25">
      <c r="A802" s="625"/>
      <c r="B802" s="1343" t="str">
        <f t="shared" ref="B802:B833" si="51">B76</f>
        <v>Desk 65</v>
      </c>
      <c r="C802" s="1348" t="str">
        <f>IF(ISBLANK(TB!C251), "", TB!C251)</f>
        <v/>
      </c>
      <c r="D802" s="1348" t="str">
        <f>IF(ISBLANK(TB!D251), "", TB!D251)</f>
        <v/>
      </c>
      <c r="E802" s="1348" t="str">
        <f>IF(ISBLANK(TB!E251), "", TB!E251)</f>
        <v/>
      </c>
      <c r="F802" s="1348" t="str">
        <f>IF(ISBLANK(TB!F251), "", TB!F251)</f>
        <v/>
      </c>
      <c r="G802" s="45"/>
      <c r="H802" s="45"/>
      <c r="I802" s="45"/>
      <c r="J802" s="45"/>
      <c r="K802" s="45"/>
      <c r="L802" s="45"/>
      <c r="M802" s="45"/>
      <c r="N802" s="45"/>
      <c r="O802" s="45"/>
      <c r="P802" s="45"/>
      <c r="Q802" s="45"/>
      <c r="R802" s="45"/>
      <c r="S802" s="45"/>
      <c r="T802" s="45"/>
      <c r="U802" s="45"/>
      <c r="V802" s="45"/>
      <c r="W802" s="45"/>
      <c r="X802" s="45"/>
      <c r="Y802" s="45"/>
      <c r="Z802" s="45"/>
      <c r="AA802" s="45"/>
      <c r="AB802" s="45"/>
      <c r="AC802" s="45"/>
      <c r="AD802" s="45"/>
      <c r="AE802" s="45"/>
      <c r="AF802" s="45"/>
      <c r="AG802" s="45"/>
      <c r="AH802" s="45"/>
      <c r="AI802" s="45"/>
      <c r="AJ802" s="45"/>
      <c r="AK802" s="45"/>
      <c r="AL802" s="45"/>
      <c r="AM802" s="45"/>
      <c r="AN802" s="45"/>
      <c r="AO802" s="45"/>
      <c r="AP802" s="45"/>
      <c r="AQ802" s="45"/>
      <c r="AR802" s="45"/>
      <c r="AS802" s="45"/>
      <c r="AT802" s="45"/>
      <c r="AU802" s="45"/>
      <c r="AV802" s="45"/>
      <c r="AW802" s="45"/>
      <c r="AX802" s="45"/>
      <c r="AY802" s="45"/>
      <c r="AZ802" s="45"/>
      <c r="BA802" s="45"/>
      <c r="BB802" s="45"/>
      <c r="BC802" s="45"/>
      <c r="BD802" s="45"/>
      <c r="BE802" s="45"/>
      <c r="BF802" s="45"/>
      <c r="BG802" s="45"/>
      <c r="BH802" s="45"/>
      <c r="BI802" s="45"/>
      <c r="BJ802" s="45"/>
      <c r="BK802" s="45"/>
      <c r="BL802" s="45"/>
      <c r="BM802" s="45"/>
      <c r="BN802" s="45"/>
      <c r="BO802" s="45"/>
      <c r="BP802" s="45"/>
      <c r="BQ802" s="45"/>
      <c r="BR802" s="45"/>
      <c r="BS802" s="45"/>
      <c r="BT802" s="45"/>
      <c r="BU802" s="45"/>
      <c r="BV802" s="45"/>
      <c r="BW802" s="45"/>
      <c r="BX802" s="45"/>
      <c r="BY802" s="45"/>
      <c r="BZ802" s="45"/>
      <c r="CA802" s="45"/>
      <c r="CB802" s="45"/>
      <c r="CC802" s="45"/>
      <c r="CD802" s="45"/>
      <c r="CE802" s="45"/>
      <c r="CF802" s="45"/>
      <c r="CG802" s="45"/>
      <c r="CH802" s="45"/>
      <c r="CI802" s="45"/>
      <c r="CJ802" s="45"/>
      <c r="CK802" s="45"/>
      <c r="CL802" s="45"/>
      <c r="CM802" s="45"/>
      <c r="CN802" s="45"/>
      <c r="CO802" s="45"/>
      <c r="CP802" s="45"/>
      <c r="CQ802" s="45"/>
      <c r="CR802" s="45"/>
      <c r="CS802" s="45"/>
      <c r="CT802" s="45"/>
      <c r="CU802" s="45"/>
      <c r="CV802" s="45"/>
      <c r="CW802" s="45"/>
      <c r="CX802" s="45"/>
      <c r="CY802" s="45"/>
      <c r="CZ802" s="45"/>
      <c r="DA802" s="45"/>
      <c r="DB802" s="45"/>
      <c r="DC802" s="45"/>
      <c r="DD802" s="45"/>
      <c r="DE802" s="45"/>
      <c r="DF802" s="45"/>
      <c r="DG802" s="45"/>
      <c r="DH802" s="45"/>
      <c r="DI802" s="45"/>
      <c r="DJ802" s="45"/>
      <c r="DK802" s="45"/>
      <c r="DL802" s="45"/>
      <c r="DM802" s="45"/>
      <c r="DN802" s="45"/>
      <c r="DO802" s="45"/>
      <c r="DP802" s="45"/>
      <c r="DQ802" s="45"/>
      <c r="DR802" s="45"/>
      <c r="DS802" s="45"/>
      <c r="DT802" s="45"/>
      <c r="DU802" s="45"/>
      <c r="DV802" s="1123"/>
      <c r="DW802" s="45"/>
      <c r="DX802" s="45"/>
      <c r="DY802" s="45"/>
      <c r="DZ802" s="45"/>
      <c r="EA802" s="45"/>
      <c r="EB802" s="45"/>
      <c r="EC802" s="45"/>
      <c r="ED802" s="45"/>
      <c r="EE802" s="45"/>
      <c r="EF802" s="45"/>
      <c r="EG802" s="45"/>
      <c r="EH802" s="45"/>
      <c r="EI802" s="45"/>
      <c r="EJ802" s="45"/>
      <c r="EK802" s="45"/>
      <c r="EL802" s="45"/>
      <c r="EM802" s="45"/>
      <c r="EN802" s="45"/>
      <c r="EO802" s="45"/>
      <c r="EP802" s="45"/>
      <c r="EQ802" s="1123"/>
      <c r="ER802" s="557"/>
    </row>
    <row r="803" spans="1:148" ht="15" customHeight="1" x14ac:dyDescent="0.25">
      <c r="A803" s="625"/>
      <c r="B803" s="1343" t="str">
        <f t="shared" si="51"/>
        <v>Desk 66</v>
      </c>
      <c r="C803" s="1348" t="str">
        <f>IF(ISBLANK(TB!C252), "", TB!C252)</f>
        <v/>
      </c>
      <c r="D803" s="1348" t="str">
        <f>IF(ISBLANK(TB!D252), "", TB!D252)</f>
        <v/>
      </c>
      <c r="E803" s="1348" t="str">
        <f>IF(ISBLANK(TB!E252), "", TB!E252)</f>
        <v/>
      </c>
      <c r="F803" s="1348" t="str">
        <f>IF(ISBLANK(TB!F252), "", TB!F252)</f>
        <v/>
      </c>
      <c r="G803" s="45"/>
      <c r="H803" s="45"/>
      <c r="I803" s="45"/>
      <c r="J803" s="45"/>
      <c r="K803" s="45"/>
      <c r="L803" s="45"/>
      <c r="M803" s="45"/>
      <c r="N803" s="45"/>
      <c r="O803" s="45"/>
      <c r="P803" s="45"/>
      <c r="Q803" s="45"/>
      <c r="R803" s="45"/>
      <c r="S803" s="45"/>
      <c r="T803" s="45"/>
      <c r="U803" s="45"/>
      <c r="V803" s="45"/>
      <c r="W803" s="45"/>
      <c r="X803" s="45"/>
      <c r="Y803" s="45"/>
      <c r="Z803" s="45"/>
      <c r="AA803" s="45"/>
      <c r="AB803" s="45"/>
      <c r="AC803" s="45"/>
      <c r="AD803" s="45"/>
      <c r="AE803" s="45"/>
      <c r="AF803" s="45"/>
      <c r="AG803" s="45"/>
      <c r="AH803" s="45"/>
      <c r="AI803" s="45"/>
      <c r="AJ803" s="45"/>
      <c r="AK803" s="45"/>
      <c r="AL803" s="45"/>
      <c r="AM803" s="45"/>
      <c r="AN803" s="45"/>
      <c r="AO803" s="45"/>
      <c r="AP803" s="45"/>
      <c r="AQ803" s="45"/>
      <c r="AR803" s="45"/>
      <c r="AS803" s="45"/>
      <c r="AT803" s="45"/>
      <c r="AU803" s="45"/>
      <c r="AV803" s="45"/>
      <c r="AW803" s="45"/>
      <c r="AX803" s="45"/>
      <c r="AY803" s="45"/>
      <c r="AZ803" s="45"/>
      <c r="BA803" s="45"/>
      <c r="BB803" s="45"/>
      <c r="BC803" s="45"/>
      <c r="BD803" s="45"/>
      <c r="BE803" s="45"/>
      <c r="BF803" s="45"/>
      <c r="BG803" s="45"/>
      <c r="BH803" s="45"/>
      <c r="BI803" s="45"/>
      <c r="BJ803" s="45"/>
      <c r="BK803" s="45"/>
      <c r="BL803" s="45"/>
      <c r="BM803" s="45"/>
      <c r="BN803" s="45"/>
      <c r="BO803" s="45"/>
      <c r="BP803" s="45"/>
      <c r="BQ803" s="45"/>
      <c r="BR803" s="45"/>
      <c r="BS803" s="45"/>
      <c r="BT803" s="45"/>
      <c r="BU803" s="45"/>
      <c r="BV803" s="45"/>
      <c r="BW803" s="45"/>
      <c r="BX803" s="45"/>
      <c r="BY803" s="45"/>
      <c r="BZ803" s="45"/>
      <c r="CA803" s="45"/>
      <c r="CB803" s="45"/>
      <c r="CC803" s="45"/>
      <c r="CD803" s="45"/>
      <c r="CE803" s="45"/>
      <c r="CF803" s="45"/>
      <c r="CG803" s="45"/>
      <c r="CH803" s="45"/>
      <c r="CI803" s="45"/>
      <c r="CJ803" s="45"/>
      <c r="CK803" s="45"/>
      <c r="CL803" s="45"/>
      <c r="CM803" s="45"/>
      <c r="CN803" s="45"/>
      <c r="CO803" s="45"/>
      <c r="CP803" s="45"/>
      <c r="CQ803" s="45"/>
      <c r="CR803" s="45"/>
      <c r="CS803" s="45"/>
      <c r="CT803" s="45"/>
      <c r="CU803" s="45"/>
      <c r="CV803" s="45"/>
      <c r="CW803" s="45"/>
      <c r="CX803" s="45"/>
      <c r="CY803" s="45"/>
      <c r="CZ803" s="45"/>
      <c r="DA803" s="45"/>
      <c r="DB803" s="45"/>
      <c r="DC803" s="45"/>
      <c r="DD803" s="45"/>
      <c r="DE803" s="45"/>
      <c r="DF803" s="45"/>
      <c r="DG803" s="45"/>
      <c r="DH803" s="45"/>
      <c r="DI803" s="45"/>
      <c r="DJ803" s="45"/>
      <c r="DK803" s="45"/>
      <c r="DL803" s="45"/>
      <c r="DM803" s="45"/>
      <c r="DN803" s="45"/>
      <c r="DO803" s="45"/>
      <c r="DP803" s="45"/>
      <c r="DQ803" s="45"/>
      <c r="DR803" s="45"/>
      <c r="DS803" s="45"/>
      <c r="DT803" s="45"/>
      <c r="DU803" s="45"/>
      <c r="DV803" s="1123"/>
      <c r="DW803" s="45"/>
      <c r="DX803" s="45"/>
      <c r="DY803" s="45"/>
      <c r="DZ803" s="45"/>
      <c r="EA803" s="45"/>
      <c r="EB803" s="45"/>
      <c r="EC803" s="45"/>
      <c r="ED803" s="45"/>
      <c r="EE803" s="45"/>
      <c r="EF803" s="45"/>
      <c r="EG803" s="45"/>
      <c r="EH803" s="45"/>
      <c r="EI803" s="45"/>
      <c r="EJ803" s="45"/>
      <c r="EK803" s="45"/>
      <c r="EL803" s="45"/>
      <c r="EM803" s="45"/>
      <c r="EN803" s="45"/>
      <c r="EO803" s="45"/>
      <c r="EP803" s="45"/>
      <c r="EQ803" s="1123"/>
      <c r="ER803" s="557"/>
    </row>
    <row r="804" spans="1:148" ht="15" customHeight="1" x14ac:dyDescent="0.25">
      <c r="A804" s="625"/>
      <c r="B804" s="1343" t="str">
        <f t="shared" si="51"/>
        <v>Desk 67</v>
      </c>
      <c r="C804" s="1348" t="str">
        <f>IF(ISBLANK(TB!C253), "", TB!C253)</f>
        <v/>
      </c>
      <c r="D804" s="1348" t="str">
        <f>IF(ISBLANK(TB!D253), "", TB!D253)</f>
        <v/>
      </c>
      <c r="E804" s="1348" t="str">
        <f>IF(ISBLANK(TB!E253), "", TB!E253)</f>
        <v/>
      </c>
      <c r="F804" s="1348" t="str">
        <f>IF(ISBLANK(TB!F253), "", TB!F253)</f>
        <v/>
      </c>
      <c r="G804" s="45"/>
      <c r="H804" s="45"/>
      <c r="I804" s="45"/>
      <c r="J804" s="45"/>
      <c r="K804" s="45"/>
      <c r="L804" s="45"/>
      <c r="M804" s="45"/>
      <c r="N804" s="45"/>
      <c r="O804" s="45"/>
      <c r="P804" s="45"/>
      <c r="Q804" s="45"/>
      <c r="R804" s="45"/>
      <c r="S804" s="45"/>
      <c r="T804" s="45"/>
      <c r="U804" s="45"/>
      <c r="V804" s="45"/>
      <c r="W804" s="45"/>
      <c r="X804" s="45"/>
      <c r="Y804" s="45"/>
      <c r="Z804" s="45"/>
      <c r="AA804" s="45"/>
      <c r="AB804" s="45"/>
      <c r="AC804" s="45"/>
      <c r="AD804" s="45"/>
      <c r="AE804" s="45"/>
      <c r="AF804" s="45"/>
      <c r="AG804" s="45"/>
      <c r="AH804" s="45"/>
      <c r="AI804" s="45"/>
      <c r="AJ804" s="45"/>
      <c r="AK804" s="45"/>
      <c r="AL804" s="45"/>
      <c r="AM804" s="45"/>
      <c r="AN804" s="45"/>
      <c r="AO804" s="45"/>
      <c r="AP804" s="45"/>
      <c r="AQ804" s="45"/>
      <c r="AR804" s="45"/>
      <c r="AS804" s="45"/>
      <c r="AT804" s="45"/>
      <c r="AU804" s="45"/>
      <c r="AV804" s="45"/>
      <c r="AW804" s="45"/>
      <c r="AX804" s="45"/>
      <c r="AY804" s="45"/>
      <c r="AZ804" s="45"/>
      <c r="BA804" s="45"/>
      <c r="BB804" s="45"/>
      <c r="BC804" s="45"/>
      <c r="BD804" s="45"/>
      <c r="BE804" s="45"/>
      <c r="BF804" s="45"/>
      <c r="BG804" s="45"/>
      <c r="BH804" s="45"/>
      <c r="BI804" s="45"/>
      <c r="BJ804" s="45"/>
      <c r="BK804" s="45"/>
      <c r="BL804" s="45"/>
      <c r="BM804" s="45"/>
      <c r="BN804" s="45"/>
      <c r="BO804" s="45"/>
      <c r="BP804" s="45"/>
      <c r="BQ804" s="45"/>
      <c r="BR804" s="45"/>
      <c r="BS804" s="45"/>
      <c r="BT804" s="45"/>
      <c r="BU804" s="45"/>
      <c r="BV804" s="45"/>
      <c r="BW804" s="45"/>
      <c r="BX804" s="45"/>
      <c r="BY804" s="45"/>
      <c r="BZ804" s="45"/>
      <c r="CA804" s="45"/>
      <c r="CB804" s="45"/>
      <c r="CC804" s="45"/>
      <c r="CD804" s="45"/>
      <c r="CE804" s="45"/>
      <c r="CF804" s="45"/>
      <c r="CG804" s="45"/>
      <c r="CH804" s="45"/>
      <c r="CI804" s="45"/>
      <c r="CJ804" s="45"/>
      <c r="CK804" s="45"/>
      <c r="CL804" s="45"/>
      <c r="CM804" s="45"/>
      <c r="CN804" s="45"/>
      <c r="CO804" s="45"/>
      <c r="CP804" s="45"/>
      <c r="CQ804" s="45"/>
      <c r="CR804" s="45"/>
      <c r="CS804" s="45"/>
      <c r="CT804" s="45"/>
      <c r="CU804" s="45"/>
      <c r="CV804" s="45"/>
      <c r="CW804" s="45"/>
      <c r="CX804" s="45"/>
      <c r="CY804" s="45"/>
      <c r="CZ804" s="45"/>
      <c r="DA804" s="45"/>
      <c r="DB804" s="45"/>
      <c r="DC804" s="45"/>
      <c r="DD804" s="45"/>
      <c r="DE804" s="45"/>
      <c r="DF804" s="45"/>
      <c r="DG804" s="45"/>
      <c r="DH804" s="45"/>
      <c r="DI804" s="45"/>
      <c r="DJ804" s="45"/>
      <c r="DK804" s="45"/>
      <c r="DL804" s="45"/>
      <c r="DM804" s="45"/>
      <c r="DN804" s="45"/>
      <c r="DO804" s="45"/>
      <c r="DP804" s="45"/>
      <c r="DQ804" s="45"/>
      <c r="DR804" s="45"/>
      <c r="DS804" s="45"/>
      <c r="DT804" s="45"/>
      <c r="DU804" s="45"/>
      <c r="DV804" s="1123"/>
      <c r="DW804" s="45"/>
      <c r="DX804" s="45"/>
      <c r="DY804" s="45"/>
      <c r="DZ804" s="45"/>
      <c r="EA804" s="45"/>
      <c r="EB804" s="45"/>
      <c r="EC804" s="45"/>
      <c r="ED804" s="45"/>
      <c r="EE804" s="45"/>
      <c r="EF804" s="45"/>
      <c r="EG804" s="45"/>
      <c r="EH804" s="45"/>
      <c r="EI804" s="45"/>
      <c r="EJ804" s="45"/>
      <c r="EK804" s="45"/>
      <c r="EL804" s="45"/>
      <c r="EM804" s="45"/>
      <c r="EN804" s="45"/>
      <c r="EO804" s="45"/>
      <c r="EP804" s="45"/>
      <c r="EQ804" s="1123"/>
      <c r="ER804" s="557"/>
    </row>
    <row r="805" spans="1:148" ht="15" customHeight="1" x14ac:dyDescent="0.25">
      <c r="A805" s="625"/>
      <c r="B805" s="1343" t="str">
        <f t="shared" si="51"/>
        <v>Desk 68</v>
      </c>
      <c r="C805" s="1348" t="str">
        <f>IF(ISBLANK(TB!C254), "", TB!C254)</f>
        <v/>
      </c>
      <c r="D805" s="1348" t="str">
        <f>IF(ISBLANK(TB!D254), "", TB!D254)</f>
        <v/>
      </c>
      <c r="E805" s="1348" t="str">
        <f>IF(ISBLANK(TB!E254), "", TB!E254)</f>
        <v/>
      </c>
      <c r="F805" s="1348" t="str">
        <f>IF(ISBLANK(TB!F254), "", TB!F254)</f>
        <v/>
      </c>
      <c r="G805" s="45"/>
      <c r="H805" s="45"/>
      <c r="I805" s="45"/>
      <c r="J805" s="45"/>
      <c r="K805" s="45"/>
      <c r="L805" s="45"/>
      <c r="M805" s="45"/>
      <c r="N805" s="45"/>
      <c r="O805" s="45"/>
      <c r="P805" s="45"/>
      <c r="Q805" s="45"/>
      <c r="R805" s="45"/>
      <c r="S805" s="45"/>
      <c r="T805" s="45"/>
      <c r="U805" s="45"/>
      <c r="V805" s="45"/>
      <c r="W805" s="45"/>
      <c r="X805" s="45"/>
      <c r="Y805" s="45"/>
      <c r="Z805" s="45"/>
      <c r="AA805" s="45"/>
      <c r="AB805" s="45"/>
      <c r="AC805" s="45"/>
      <c r="AD805" s="45"/>
      <c r="AE805" s="45"/>
      <c r="AF805" s="45"/>
      <c r="AG805" s="45"/>
      <c r="AH805" s="45"/>
      <c r="AI805" s="45"/>
      <c r="AJ805" s="45"/>
      <c r="AK805" s="45"/>
      <c r="AL805" s="45"/>
      <c r="AM805" s="45"/>
      <c r="AN805" s="45"/>
      <c r="AO805" s="45"/>
      <c r="AP805" s="45"/>
      <c r="AQ805" s="45"/>
      <c r="AR805" s="45"/>
      <c r="AS805" s="45"/>
      <c r="AT805" s="45"/>
      <c r="AU805" s="45"/>
      <c r="AV805" s="45"/>
      <c r="AW805" s="45"/>
      <c r="AX805" s="45"/>
      <c r="AY805" s="45"/>
      <c r="AZ805" s="45"/>
      <c r="BA805" s="45"/>
      <c r="BB805" s="45"/>
      <c r="BC805" s="45"/>
      <c r="BD805" s="45"/>
      <c r="BE805" s="45"/>
      <c r="BF805" s="45"/>
      <c r="BG805" s="45"/>
      <c r="BH805" s="45"/>
      <c r="BI805" s="45"/>
      <c r="BJ805" s="45"/>
      <c r="BK805" s="45"/>
      <c r="BL805" s="45"/>
      <c r="BM805" s="45"/>
      <c r="BN805" s="45"/>
      <c r="BO805" s="45"/>
      <c r="BP805" s="45"/>
      <c r="BQ805" s="45"/>
      <c r="BR805" s="45"/>
      <c r="BS805" s="45"/>
      <c r="BT805" s="45"/>
      <c r="BU805" s="45"/>
      <c r="BV805" s="45"/>
      <c r="BW805" s="45"/>
      <c r="BX805" s="45"/>
      <c r="BY805" s="45"/>
      <c r="BZ805" s="45"/>
      <c r="CA805" s="45"/>
      <c r="CB805" s="45"/>
      <c r="CC805" s="45"/>
      <c r="CD805" s="45"/>
      <c r="CE805" s="45"/>
      <c r="CF805" s="45"/>
      <c r="CG805" s="45"/>
      <c r="CH805" s="45"/>
      <c r="CI805" s="45"/>
      <c r="CJ805" s="45"/>
      <c r="CK805" s="45"/>
      <c r="CL805" s="45"/>
      <c r="CM805" s="45"/>
      <c r="CN805" s="45"/>
      <c r="CO805" s="45"/>
      <c r="CP805" s="45"/>
      <c r="CQ805" s="45"/>
      <c r="CR805" s="45"/>
      <c r="CS805" s="45"/>
      <c r="CT805" s="45"/>
      <c r="CU805" s="45"/>
      <c r="CV805" s="45"/>
      <c r="CW805" s="45"/>
      <c r="CX805" s="45"/>
      <c r="CY805" s="45"/>
      <c r="CZ805" s="45"/>
      <c r="DA805" s="45"/>
      <c r="DB805" s="45"/>
      <c r="DC805" s="45"/>
      <c r="DD805" s="45"/>
      <c r="DE805" s="45"/>
      <c r="DF805" s="45"/>
      <c r="DG805" s="45"/>
      <c r="DH805" s="45"/>
      <c r="DI805" s="45"/>
      <c r="DJ805" s="45"/>
      <c r="DK805" s="45"/>
      <c r="DL805" s="45"/>
      <c r="DM805" s="45"/>
      <c r="DN805" s="45"/>
      <c r="DO805" s="45"/>
      <c r="DP805" s="45"/>
      <c r="DQ805" s="45"/>
      <c r="DR805" s="45"/>
      <c r="DS805" s="45"/>
      <c r="DT805" s="45"/>
      <c r="DU805" s="45"/>
      <c r="DV805" s="1123"/>
      <c r="DW805" s="45"/>
      <c r="DX805" s="45"/>
      <c r="DY805" s="45"/>
      <c r="DZ805" s="45"/>
      <c r="EA805" s="45"/>
      <c r="EB805" s="45"/>
      <c r="EC805" s="45"/>
      <c r="ED805" s="45"/>
      <c r="EE805" s="45"/>
      <c r="EF805" s="45"/>
      <c r="EG805" s="45"/>
      <c r="EH805" s="45"/>
      <c r="EI805" s="45"/>
      <c r="EJ805" s="45"/>
      <c r="EK805" s="45"/>
      <c r="EL805" s="45"/>
      <c r="EM805" s="45"/>
      <c r="EN805" s="45"/>
      <c r="EO805" s="45"/>
      <c r="EP805" s="45"/>
      <c r="EQ805" s="1123"/>
      <c r="ER805" s="557"/>
    </row>
    <row r="806" spans="1:148" ht="15" customHeight="1" x14ac:dyDescent="0.25">
      <c r="A806" s="625"/>
      <c r="B806" s="1343" t="str">
        <f t="shared" si="51"/>
        <v>Desk 69</v>
      </c>
      <c r="C806" s="1348" t="str">
        <f>IF(ISBLANK(TB!C255), "", TB!C255)</f>
        <v/>
      </c>
      <c r="D806" s="1348" t="str">
        <f>IF(ISBLANK(TB!D255), "", TB!D255)</f>
        <v/>
      </c>
      <c r="E806" s="1348" t="str">
        <f>IF(ISBLANK(TB!E255), "", TB!E255)</f>
        <v/>
      </c>
      <c r="F806" s="1348" t="str">
        <f>IF(ISBLANK(TB!F255), "", TB!F255)</f>
        <v/>
      </c>
      <c r="G806" s="45"/>
      <c r="H806" s="45"/>
      <c r="I806" s="45"/>
      <c r="J806" s="45"/>
      <c r="K806" s="45"/>
      <c r="L806" s="45"/>
      <c r="M806" s="45"/>
      <c r="N806" s="45"/>
      <c r="O806" s="45"/>
      <c r="P806" s="45"/>
      <c r="Q806" s="45"/>
      <c r="R806" s="45"/>
      <c r="S806" s="45"/>
      <c r="T806" s="45"/>
      <c r="U806" s="45"/>
      <c r="V806" s="45"/>
      <c r="W806" s="45"/>
      <c r="X806" s="45"/>
      <c r="Y806" s="45"/>
      <c r="Z806" s="45"/>
      <c r="AA806" s="45"/>
      <c r="AB806" s="45"/>
      <c r="AC806" s="45"/>
      <c r="AD806" s="45"/>
      <c r="AE806" s="45"/>
      <c r="AF806" s="45"/>
      <c r="AG806" s="45"/>
      <c r="AH806" s="45"/>
      <c r="AI806" s="45"/>
      <c r="AJ806" s="45"/>
      <c r="AK806" s="45"/>
      <c r="AL806" s="45"/>
      <c r="AM806" s="45"/>
      <c r="AN806" s="45"/>
      <c r="AO806" s="45"/>
      <c r="AP806" s="45"/>
      <c r="AQ806" s="45"/>
      <c r="AR806" s="45"/>
      <c r="AS806" s="45"/>
      <c r="AT806" s="45"/>
      <c r="AU806" s="45"/>
      <c r="AV806" s="45"/>
      <c r="AW806" s="45"/>
      <c r="AX806" s="45"/>
      <c r="AY806" s="45"/>
      <c r="AZ806" s="45"/>
      <c r="BA806" s="45"/>
      <c r="BB806" s="45"/>
      <c r="BC806" s="45"/>
      <c r="BD806" s="45"/>
      <c r="BE806" s="45"/>
      <c r="BF806" s="45"/>
      <c r="BG806" s="45"/>
      <c r="BH806" s="45"/>
      <c r="BI806" s="45"/>
      <c r="BJ806" s="45"/>
      <c r="BK806" s="45"/>
      <c r="BL806" s="45"/>
      <c r="BM806" s="45"/>
      <c r="BN806" s="45"/>
      <c r="BO806" s="45"/>
      <c r="BP806" s="45"/>
      <c r="BQ806" s="45"/>
      <c r="BR806" s="45"/>
      <c r="BS806" s="45"/>
      <c r="BT806" s="45"/>
      <c r="BU806" s="45"/>
      <c r="BV806" s="45"/>
      <c r="BW806" s="45"/>
      <c r="BX806" s="45"/>
      <c r="BY806" s="45"/>
      <c r="BZ806" s="45"/>
      <c r="CA806" s="45"/>
      <c r="CB806" s="45"/>
      <c r="CC806" s="45"/>
      <c r="CD806" s="45"/>
      <c r="CE806" s="45"/>
      <c r="CF806" s="45"/>
      <c r="CG806" s="45"/>
      <c r="CH806" s="45"/>
      <c r="CI806" s="45"/>
      <c r="CJ806" s="45"/>
      <c r="CK806" s="45"/>
      <c r="CL806" s="45"/>
      <c r="CM806" s="45"/>
      <c r="CN806" s="45"/>
      <c r="CO806" s="45"/>
      <c r="CP806" s="45"/>
      <c r="CQ806" s="45"/>
      <c r="CR806" s="45"/>
      <c r="CS806" s="45"/>
      <c r="CT806" s="45"/>
      <c r="CU806" s="45"/>
      <c r="CV806" s="45"/>
      <c r="CW806" s="45"/>
      <c r="CX806" s="45"/>
      <c r="CY806" s="45"/>
      <c r="CZ806" s="45"/>
      <c r="DA806" s="45"/>
      <c r="DB806" s="45"/>
      <c r="DC806" s="45"/>
      <c r="DD806" s="45"/>
      <c r="DE806" s="45"/>
      <c r="DF806" s="45"/>
      <c r="DG806" s="45"/>
      <c r="DH806" s="45"/>
      <c r="DI806" s="45"/>
      <c r="DJ806" s="45"/>
      <c r="DK806" s="45"/>
      <c r="DL806" s="45"/>
      <c r="DM806" s="45"/>
      <c r="DN806" s="45"/>
      <c r="DO806" s="45"/>
      <c r="DP806" s="45"/>
      <c r="DQ806" s="45"/>
      <c r="DR806" s="45"/>
      <c r="DS806" s="45"/>
      <c r="DT806" s="45"/>
      <c r="DU806" s="45"/>
      <c r="DV806" s="1123"/>
      <c r="DW806" s="45"/>
      <c r="DX806" s="45"/>
      <c r="DY806" s="45"/>
      <c r="DZ806" s="45"/>
      <c r="EA806" s="45"/>
      <c r="EB806" s="45"/>
      <c r="EC806" s="45"/>
      <c r="ED806" s="45"/>
      <c r="EE806" s="45"/>
      <c r="EF806" s="45"/>
      <c r="EG806" s="45"/>
      <c r="EH806" s="45"/>
      <c r="EI806" s="45"/>
      <c r="EJ806" s="45"/>
      <c r="EK806" s="45"/>
      <c r="EL806" s="45"/>
      <c r="EM806" s="45"/>
      <c r="EN806" s="45"/>
      <c r="EO806" s="45"/>
      <c r="EP806" s="45"/>
      <c r="EQ806" s="1123"/>
      <c r="ER806" s="557"/>
    </row>
    <row r="807" spans="1:148" ht="15" customHeight="1" x14ac:dyDescent="0.25">
      <c r="A807" s="625"/>
      <c r="B807" s="1343" t="str">
        <f t="shared" si="51"/>
        <v>Desk 70</v>
      </c>
      <c r="C807" s="1348" t="str">
        <f>IF(ISBLANK(TB!C256), "", TB!C256)</f>
        <v/>
      </c>
      <c r="D807" s="1348" t="str">
        <f>IF(ISBLANK(TB!D256), "", TB!D256)</f>
        <v/>
      </c>
      <c r="E807" s="1348" t="str">
        <f>IF(ISBLANK(TB!E256), "", TB!E256)</f>
        <v/>
      </c>
      <c r="F807" s="1348" t="str">
        <f>IF(ISBLANK(TB!F256), "", TB!F256)</f>
        <v/>
      </c>
      <c r="G807" s="45"/>
      <c r="H807" s="45"/>
      <c r="I807" s="45"/>
      <c r="J807" s="45"/>
      <c r="K807" s="45"/>
      <c r="L807" s="45"/>
      <c r="M807" s="45"/>
      <c r="N807" s="45"/>
      <c r="O807" s="45"/>
      <c r="P807" s="45"/>
      <c r="Q807" s="45"/>
      <c r="R807" s="45"/>
      <c r="S807" s="45"/>
      <c r="T807" s="45"/>
      <c r="U807" s="45"/>
      <c r="V807" s="45"/>
      <c r="W807" s="45"/>
      <c r="X807" s="45"/>
      <c r="Y807" s="45"/>
      <c r="Z807" s="45"/>
      <c r="AA807" s="45"/>
      <c r="AB807" s="45"/>
      <c r="AC807" s="45"/>
      <c r="AD807" s="45"/>
      <c r="AE807" s="45"/>
      <c r="AF807" s="45"/>
      <c r="AG807" s="45"/>
      <c r="AH807" s="45"/>
      <c r="AI807" s="45"/>
      <c r="AJ807" s="45"/>
      <c r="AK807" s="45"/>
      <c r="AL807" s="45"/>
      <c r="AM807" s="45"/>
      <c r="AN807" s="45"/>
      <c r="AO807" s="45"/>
      <c r="AP807" s="45"/>
      <c r="AQ807" s="45"/>
      <c r="AR807" s="45"/>
      <c r="AS807" s="45"/>
      <c r="AT807" s="45"/>
      <c r="AU807" s="45"/>
      <c r="AV807" s="45"/>
      <c r="AW807" s="45"/>
      <c r="AX807" s="45"/>
      <c r="AY807" s="45"/>
      <c r="AZ807" s="45"/>
      <c r="BA807" s="45"/>
      <c r="BB807" s="45"/>
      <c r="BC807" s="45"/>
      <c r="BD807" s="45"/>
      <c r="BE807" s="45"/>
      <c r="BF807" s="45"/>
      <c r="BG807" s="45"/>
      <c r="BH807" s="45"/>
      <c r="BI807" s="45"/>
      <c r="BJ807" s="45"/>
      <c r="BK807" s="45"/>
      <c r="BL807" s="45"/>
      <c r="BM807" s="45"/>
      <c r="BN807" s="45"/>
      <c r="BO807" s="45"/>
      <c r="BP807" s="45"/>
      <c r="BQ807" s="45"/>
      <c r="BR807" s="45"/>
      <c r="BS807" s="45"/>
      <c r="BT807" s="45"/>
      <c r="BU807" s="45"/>
      <c r="BV807" s="45"/>
      <c r="BW807" s="45"/>
      <c r="BX807" s="45"/>
      <c r="BY807" s="45"/>
      <c r="BZ807" s="45"/>
      <c r="CA807" s="45"/>
      <c r="CB807" s="45"/>
      <c r="CC807" s="45"/>
      <c r="CD807" s="45"/>
      <c r="CE807" s="45"/>
      <c r="CF807" s="45"/>
      <c r="CG807" s="45"/>
      <c r="CH807" s="45"/>
      <c r="CI807" s="45"/>
      <c r="CJ807" s="45"/>
      <c r="CK807" s="45"/>
      <c r="CL807" s="45"/>
      <c r="CM807" s="45"/>
      <c r="CN807" s="45"/>
      <c r="CO807" s="45"/>
      <c r="CP807" s="45"/>
      <c r="CQ807" s="45"/>
      <c r="CR807" s="45"/>
      <c r="CS807" s="45"/>
      <c r="CT807" s="45"/>
      <c r="CU807" s="45"/>
      <c r="CV807" s="45"/>
      <c r="CW807" s="45"/>
      <c r="CX807" s="45"/>
      <c r="CY807" s="45"/>
      <c r="CZ807" s="45"/>
      <c r="DA807" s="45"/>
      <c r="DB807" s="45"/>
      <c r="DC807" s="45"/>
      <c r="DD807" s="45"/>
      <c r="DE807" s="45"/>
      <c r="DF807" s="45"/>
      <c r="DG807" s="45"/>
      <c r="DH807" s="45"/>
      <c r="DI807" s="45"/>
      <c r="DJ807" s="45"/>
      <c r="DK807" s="45"/>
      <c r="DL807" s="45"/>
      <c r="DM807" s="45"/>
      <c r="DN807" s="45"/>
      <c r="DO807" s="45"/>
      <c r="DP807" s="45"/>
      <c r="DQ807" s="45"/>
      <c r="DR807" s="45"/>
      <c r="DS807" s="45"/>
      <c r="DT807" s="45"/>
      <c r="DU807" s="45"/>
      <c r="DV807" s="1123"/>
      <c r="DW807" s="45"/>
      <c r="DX807" s="45"/>
      <c r="DY807" s="45"/>
      <c r="DZ807" s="45"/>
      <c r="EA807" s="45"/>
      <c r="EB807" s="45"/>
      <c r="EC807" s="45"/>
      <c r="ED807" s="45"/>
      <c r="EE807" s="45"/>
      <c r="EF807" s="45"/>
      <c r="EG807" s="45"/>
      <c r="EH807" s="45"/>
      <c r="EI807" s="45"/>
      <c r="EJ807" s="45"/>
      <c r="EK807" s="45"/>
      <c r="EL807" s="45"/>
      <c r="EM807" s="45"/>
      <c r="EN807" s="45"/>
      <c r="EO807" s="45"/>
      <c r="EP807" s="45"/>
      <c r="EQ807" s="1123"/>
      <c r="ER807" s="557"/>
    </row>
    <row r="808" spans="1:148" ht="15" customHeight="1" x14ac:dyDescent="0.25">
      <c r="A808" s="625"/>
      <c r="B808" s="1343" t="str">
        <f t="shared" si="51"/>
        <v>Desk 71</v>
      </c>
      <c r="C808" s="1348" t="str">
        <f>IF(ISBLANK(TB!C257), "", TB!C257)</f>
        <v/>
      </c>
      <c r="D808" s="1348" t="str">
        <f>IF(ISBLANK(TB!D257), "", TB!D257)</f>
        <v/>
      </c>
      <c r="E808" s="1348" t="str">
        <f>IF(ISBLANK(TB!E257), "", TB!E257)</f>
        <v/>
      </c>
      <c r="F808" s="1348" t="str">
        <f>IF(ISBLANK(TB!F257), "", TB!F257)</f>
        <v/>
      </c>
      <c r="G808" s="45"/>
      <c r="H808" s="45"/>
      <c r="I808" s="45"/>
      <c r="J808" s="45"/>
      <c r="K808" s="45"/>
      <c r="L808" s="45"/>
      <c r="M808" s="45"/>
      <c r="N808" s="45"/>
      <c r="O808" s="45"/>
      <c r="P808" s="45"/>
      <c r="Q808" s="45"/>
      <c r="R808" s="45"/>
      <c r="S808" s="45"/>
      <c r="T808" s="45"/>
      <c r="U808" s="45"/>
      <c r="V808" s="45"/>
      <c r="W808" s="45"/>
      <c r="X808" s="45"/>
      <c r="Y808" s="45"/>
      <c r="Z808" s="45"/>
      <c r="AA808" s="45"/>
      <c r="AB808" s="45"/>
      <c r="AC808" s="45"/>
      <c r="AD808" s="45"/>
      <c r="AE808" s="45"/>
      <c r="AF808" s="45"/>
      <c r="AG808" s="45"/>
      <c r="AH808" s="45"/>
      <c r="AI808" s="45"/>
      <c r="AJ808" s="45"/>
      <c r="AK808" s="45"/>
      <c r="AL808" s="45"/>
      <c r="AM808" s="45"/>
      <c r="AN808" s="45"/>
      <c r="AO808" s="45"/>
      <c r="AP808" s="45"/>
      <c r="AQ808" s="45"/>
      <c r="AR808" s="45"/>
      <c r="AS808" s="45"/>
      <c r="AT808" s="45"/>
      <c r="AU808" s="45"/>
      <c r="AV808" s="45"/>
      <c r="AW808" s="45"/>
      <c r="AX808" s="45"/>
      <c r="AY808" s="45"/>
      <c r="AZ808" s="45"/>
      <c r="BA808" s="45"/>
      <c r="BB808" s="45"/>
      <c r="BC808" s="45"/>
      <c r="BD808" s="45"/>
      <c r="BE808" s="45"/>
      <c r="BF808" s="45"/>
      <c r="BG808" s="45"/>
      <c r="BH808" s="45"/>
      <c r="BI808" s="45"/>
      <c r="BJ808" s="45"/>
      <c r="BK808" s="45"/>
      <c r="BL808" s="45"/>
      <c r="BM808" s="45"/>
      <c r="BN808" s="45"/>
      <c r="BO808" s="45"/>
      <c r="BP808" s="45"/>
      <c r="BQ808" s="45"/>
      <c r="BR808" s="45"/>
      <c r="BS808" s="45"/>
      <c r="BT808" s="45"/>
      <c r="BU808" s="45"/>
      <c r="BV808" s="45"/>
      <c r="BW808" s="45"/>
      <c r="BX808" s="45"/>
      <c r="BY808" s="45"/>
      <c r="BZ808" s="45"/>
      <c r="CA808" s="45"/>
      <c r="CB808" s="45"/>
      <c r="CC808" s="45"/>
      <c r="CD808" s="45"/>
      <c r="CE808" s="45"/>
      <c r="CF808" s="45"/>
      <c r="CG808" s="45"/>
      <c r="CH808" s="45"/>
      <c r="CI808" s="45"/>
      <c r="CJ808" s="45"/>
      <c r="CK808" s="45"/>
      <c r="CL808" s="45"/>
      <c r="CM808" s="45"/>
      <c r="CN808" s="45"/>
      <c r="CO808" s="45"/>
      <c r="CP808" s="45"/>
      <c r="CQ808" s="45"/>
      <c r="CR808" s="45"/>
      <c r="CS808" s="45"/>
      <c r="CT808" s="45"/>
      <c r="CU808" s="45"/>
      <c r="CV808" s="45"/>
      <c r="CW808" s="45"/>
      <c r="CX808" s="45"/>
      <c r="CY808" s="45"/>
      <c r="CZ808" s="45"/>
      <c r="DA808" s="45"/>
      <c r="DB808" s="45"/>
      <c r="DC808" s="45"/>
      <c r="DD808" s="45"/>
      <c r="DE808" s="45"/>
      <c r="DF808" s="45"/>
      <c r="DG808" s="45"/>
      <c r="DH808" s="45"/>
      <c r="DI808" s="45"/>
      <c r="DJ808" s="45"/>
      <c r="DK808" s="45"/>
      <c r="DL808" s="45"/>
      <c r="DM808" s="45"/>
      <c r="DN808" s="45"/>
      <c r="DO808" s="45"/>
      <c r="DP808" s="45"/>
      <c r="DQ808" s="45"/>
      <c r="DR808" s="45"/>
      <c r="DS808" s="45"/>
      <c r="DT808" s="45"/>
      <c r="DU808" s="45"/>
      <c r="DV808" s="1123"/>
      <c r="DW808" s="45"/>
      <c r="DX808" s="45"/>
      <c r="DY808" s="45"/>
      <c r="DZ808" s="45"/>
      <c r="EA808" s="45"/>
      <c r="EB808" s="45"/>
      <c r="EC808" s="45"/>
      <c r="ED808" s="45"/>
      <c r="EE808" s="45"/>
      <c r="EF808" s="45"/>
      <c r="EG808" s="45"/>
      <c r="EH808" s="45"/>
      <c r="EI808" s="45"/>
      <c r="EJ808" s="45"/>
      <c r="EK808" s="45"/>
      <c r="EL808" s="45"/>
      <c r="EM808" s="45"/>
      <c r="EN808" s="45"/>
      <c r="EO808" s="45"/>
      <c r="EP808" s="45"/>
      <c r="EQ808" s="1123"/>
      <c r="ER808" s="557"/>
    </row>
    <row r="809" spans="1:148" ht="15" customHeight="1" x14ac:dyDescent="0.25">
      <c r="A809" s="625"/>
      <c r="B809" s="1343" t="str">
        <f t="shared" si="51"/>
        <v>Desk 72</v>
      </c>
      <c r="C809" s="1348" t="str">
        <f>IF(ISBLANK(TB!C258), "", TB!C258)</f>
        <v/>
      </c>
      <c r="D809" s="1348" t="str">
        <f>IF(ISBLANK(TB!D258), "", TB!D258)</f>
        <v/>
      </c>
      <c r="E809" s="1348" t="str">
        <f>IF(ISBLANK(TB!E258), "", TB!E258)</f>
        <v/>
      </c>
      <c r="F809" s="1348" t="str">
        <f>IF(ISBLANK(TB!F258), "", TB!F258)</f>
        <v/>
      </c>
      <c r="G809" s="45"/>
      <c r="H809" s="45"/>
      <c r="I809" s="45"/>
      <c r="J809" s="45"/>
      <c r="K809" s="45"/>
      <c r="L809" s="45"/>
      <c r="M809" s="45"/>
      <c r="N809" s="45"/>
      <c r="O809" s="45"/>
      <c r="P809" s="45"/>
      <c r="Q809" s="45"/>
      <c r="R809" s="45"/>
      <c r="S809" s="45"/>
      <c r="T809" s="45"/>
      <c r="U809" s="45"/>
      <c r="V809" s="45"/>
      <c r="W809" s="45"/>
      <c r="X809" s="45"/>
      <c r="Y809" s="45"/>
      <c r="Z809" s="45"/>
      <c r="AA809" s="45"/>
      <c r="AB809" s="45"/>
      <c r="AC809" s="45"/>
      <c r="AD809" s="45"/>
      <c r="AE809" s="45"/>
      <c r="AF809" s="45"/>
      <c r="AG809" s="45"/>
      <c r="AH809" s="45"/>
      <c r="AI809" s="45"/>
      <c r="AJ809" s="45"/>
      <c r="AK809" s="45"/>
      <c r="AL809" s="45"/>
      <c r="AM809" s="45"/>
      <c r="AN809" s="45"/>
      <c r="AO809" s="45"/>
      <c r="AP809" s="45"/>
      <c r="AQ809" s="45"/>
      <c r="AR809" s="45"/>
      <c r="AS809" s="45"/>
      <c r="AT809" s="45"/>
      <c r="AU809" s="45"/>
      <c r="AV809" s="45"/>
      <c r="AW809" s="45"/>
      <c r="AX809" s="45"/>
      <c r="AY809" s="45"/>
      <c r="AZ809" s="45"/>
      <c r="BA809" s="45"/>
      <c r="BB809" s="45"/>
      <c r="BC809" s="45"/>
      <c r="BD809" s="45"/>
      <c r="BE809" s="45"/>
      <c r="BF809" s="45"/>
      <c r="BG809" s="45"/>
      <c r="BH809" s="45"/>
      <c r="BI809" s="45"/>
      <c r="BJ809" s="45"/>
      <c r="BK809" s="45"/>
      <c r="BL809" s="45"/>
      <c r="BM809" s="45"/>
      <c r="BN809" s="45"/>
      <c r="BO809" s="45"/>
      <c r="BP809" s="45"/>
      <c r="BQ809" s="45"/>
      <c r="BR809" s="45"/>
      <c r="BS809" s="45"/>
      <c r="BT809" s="45"/>
      <c r="BU809" s="45"/>
      <c r="BV809" s="45"/>
      <c r="BW809" s="45"/>
      <c r="BX809" s="45"/>
      <c r="BY809" s="45"/>
      <c r="BZ809" s="45"/>
      <c r="CA809" s="45"/>
      <c r="CB809" s="45"/>
      <c r="CC809" s="45"/>
      <c r="CD809" s="45"/>
      <c r="CE809" s="45"/>
      <c r="CF809" s="45"/>
      <c r="CG809" s="45"/>
      <c r="CH809" s="45"/>
      <c r="CI809" s="45"/>
      <c r="CJ809" s="45"/>
      <c r="CK809" s="45"/>
      <c r="CL809" s="45"/>
      <c r="CM809" s="45"/>
      <c r="CN809" s="45"/>
      <c r="CO809" s="45"/>
      <c r="CP809" s="45"/>
      <c r="CQ809" s="45"/>
      <c r="CR809" s="45"/>
      <c r="CS809" s="45"/>
      <c r="CT809" s="45"/>
      <c r="CU809" s="45"/>
      <c r="CV809" s="45"/>
      <c r="CW809" s="45"/>
      <c r="CX809" s="45"/>
      <c r="CY809" s="45"/>
      <c r="CZ809" s="45"/>
      <c r="DA809" s="45"/>
      <c r="DB809" s="45"/>
      <c r="DC809" s="45"/>
      <c r="DD809" s="45"/>
      <c r="DE809" s="45"/>
      <c r="DF809" s="45"/>
      <c r="DG809" s="45"/>
      <c r="DH809" s="45"/>
      <c r="DI809" s="45"/>
      <c r="DJ809" s="45"/>
      <c r="DK809" s="45"/>
      <c r="DL809" s="45"/>
      <c r="DM809" s="45"/>
      <c r="DN809" s="45"/>
      <c r="DO809" s="45"/>
      <c r="DP809" s="45"/>
      <c r="DQ809" s="45"/>
      <c r="DR809" s="45"/>
      <c r="DS809" s="45"/>
      <c r="DT809" s="45"/>
      <c r="DU809" s="45"/>
      <c r="DV809" s="1123"/>
      <c r="DW809" s="45"/>
      <c r="DX809" s="45"/>
      <c r="DY809" s="45"/>
      <c r="DZ809" s="45"/>
      <c r="EA809" s="45"/>
      <c r="EB809" s="45"/>
      <c r="EC809" s="45"/>
      <c r="ED809" s="45"/>
      <c r="EE809" s="45"/>
      <c r="EF809" s="45"/>
      <c r="EG809" s="45"/>
      <c r="EH809" s="45"/>
      <c r="EI809" s="45"/>
      <c r="EJ809" s="45"/>
      <c r="EK809" s="45"/>
      <c r="EL809" s="45"/>
      <c r="EM809" s="45"/>
      <c r="EN809" s="45"/>
      <c r="EO809" s="45"/>
      <c r="EP809" s="45"/>
      <c r="EQ809" s="1123"/>
      <c r="ER809" s="557"/>
    </row>
    <row r="810" spans="1:148" ht="15" customHeight="1" x14ac:dyDescent="0.25">
      <c r="A810" s="625"/>
      <c r="B810" s="1343" t="str">
        <f t="shared" si="51"/>
        <v>Desk 73</v>
      </c>
      <c r="C810" s="1348" t="str">
        <f>IF(ISBLANK(TB!C259), "", TB!C259)</f>
        <v/>
      </c>
      <c r="D810" s="1348" t="str">
        <f>IF(ISBLANK(TB!D259), "", TB!D259)</f>
        <v/>
      </c>
      <c r="E810" s="1348" t="str">
        <f>IF(ISBLANK(TB!E259), "", TB!E259)</f>
        <v/>
      </c>
      <c r="F810" s="1348" t="str">
        <f>IF(ISBLANK(TB!F259), "", TB!F259)</f>
        <v/>
      </c>
      <c r="G810" s="45"/>
      <c r="H810" s="45"/>
      <c r="I810" s="45"/>
      <c r="J810" s="45"/>
      <c r="K810" s="45"/>
      <c r="L810" s="45"/>
      <c r="M810" s="45"/>
      <c r="N810" s="45"/>
      <c r="O810" s="45"/>
      <c r="P810" s="45"/>
      <c r="Q810" s="45"/>
      <c r="R810" s="45"/>
      <c r="S810" s="45"/>
      <c r="T810" s="45"/>
      <c r="U810" s="45"/>
      <c r="V810" s="45"/>
      <c r="W810" s="45"/>
      <c r="X810" s="45"/>
      <c r="Y810" s="45"/>
      <c r="Z810" s="45"/>
      <c r="AA810" s="45"/>
      <c r="AB810" s="45"/>
      <c r="AC810" s="45"/>
      <c r="AD810" s="45"/>
      <c r="AE810" s="45"/>
      <c r="AF810" s="45"/>
      <c r="AG810" s="45"/>
      <c r="AH810" s="45"/>
      <c r="AI810" s="45"/>
      <c r="AJ810" s="45"/>
      <c r="AK810" s="45"/>
      <c r="AL810" s="45"/>
      <c r="AM810" s="45"/>
      <c r="AN810" s="45"/>
      <c r="AO810" s="45"/>
      <c r="AP810" s="45"/>
      <c r="AQ810" s="45"/>
      <c r="AR810" s="45"/>
      <c r="AS810" s="45"/>
      <c r="AT810" s="45"/>
      <c r="AU810" s="45"/>
      <c r="AV810" s="45"/>
      <c r="AW810" s="45"/>
      <c r="AX810" s="45"/>
      <c r="AY810" s="45"/>
      <c r="AZ810" s="45"/>
      <c r="BA810" s="45"/>
      <c r="BB810" s="45"/>
      <c r="BC810" s="45"/>
      <c r="BD810" s="45"/>
      <c r="BE810" s="45"/>
      <c r="BF810" s="45"/>
      <c r="BG810" s="45"/>
      <c r="BH810" s="45"/>
      <c r="BI810" s="45"/>
      <c r="BJ810" s="45"/>
      <c r="BK810" s="45"/>
      <c r="BL810" s="45"/>
      <c r="BM810" s="45"/>
      <c r="BN810" s="45"/>
      <c r="BO810" s="45"/>
      <c r="BP810" s="45"/>
      <c r="BQ810" s="45"/>
      <c r="BR810" s="45"/>
      <c r="BS810" s="45"/>
      <c r="BT810" s="45"/>
      <c r="BU810" s="45"/>
      <c r="BV810" s="45"/>
      <c r="BW810" s="45"/>
      <c r="BX810" s="45"/>
      <c r="BY810" s="45"/>
      <c r="BZ810" s="45"/>
      <c r="CA810" s="45"/>
      <c r="CB810" s="45"/>
      <c r="CC810" s="45"/>
      <c r="CD810" s="45"/>
      <c r="CE810" s="45"/>
      <c r="CF810" s="45"/>
      <c r="CG810" s="45"/>
      <c r="CH810" s="45"/>
      <c r="CI810" s="45"/>
      <c r="CJ810" s="45"/>
      <c r="CK810" s="45"/>
      <c r="CL810" s="45"/>
      <c r="CM810" s="45"/>
      <c r="CN810" s="45"/>
      <c r="CO810" s="45"/>
      <c r="CP810" s="45"/>
      <c r="CQ810" s="45"/>
      <c r="CR810" s="45"/>
      <c r="CS810" s="45"/>
      <c r="CT810" s="45"/>
      <c r="CU810" s="45"/>
      <c r="CV810" s="45"/>
      <c r="CW810" s="45"/>
      <c r="CX810" s="45"/>
      <c r="CY810" s="45"/>
      <c r="CZ810" s="45"/>
      <c r="DA810" s="45"/>
      <c r="DB810" s="45"/>
      <c r="DC810" s="45"/>
      <c r="DD810" s="45"/>
      <c r="DE810" s="45"/>
      <c r="DF810" s="45"/>
      <c r="DG810" s="45"/>
      <c r="DH810" s="45"/>
      <c r="DI810" s="45"/>
      <c r="DJ810" s="45"/>
      <c r="DK810" s="45"/>
      <c r="DL810" s="45"/>
      <c r="DM810" s="45"/>
      <c r="DN810" s="45"/>
      <c r="DO810" s="45"/>
      <c r="DP810" s="45"/>
      <c r="DQ810" s="45"/>
      <c r="DR810" s="45"/>
      <c r="DS810" s="45"/>
      <c r="DT810" s="45"/>
      <c r="DU810" s="45"/>
      <c r="DV810" s="1123"/>
      <c r="DW810" s="45"/>
      <c r="DX810" s="45"/>
      <c r="DY810" s="45"/>
      <c r="DZ810" s="45"/>
      <c r="EA810" s="45"/>
      <c r="EB810" s="45"/>
      <c r="EC810" s="45"/>
      <c r="ED810" s="45"/>
      <c r="EE810" s="45"/>
      <c r="EF810" s="45"/>
      <c r="EG810" s="45"/>
      <c r="EH810" s="45"/>
      <c r="EI810" s="45"/>
      <c r="EJ810" s="45"/>
      <c r="EK810" s="45"/>
      <c r="EL810" s="45"/>
      <c r="EM810" s="45"/>
      <c r="EN810" s="45"/>
      <c r="EO810" s="45"/>
      <c r="EP810" s="45"/>
      <c r="EQ810" s="1123"/>
      <c r="ER810" s="557"/>
    </row>
    <row r="811" spans="1:148" ht="15" customHeight="1" x14ac:dyDescent="0.25">
      <c r="A811" s="625"/>
      <c r="B811" s="1343" t="str">
        <f t="shared" si="51"/>
        <v>Desk 74</v>
      </c>
      <c r="C811" s="1348" t="str">
        <f>IF(ISBLANK(TB!C260), "", TB!C260)</f>
        <v/>
      </c>
      <c r="D811" s="1348" t="str">
        <f>IF(ISBLANK(TB!D260), "", TB!D260)</f>
        <v/>
      </c>
      <c r="E811" s="1348" t="str">
        <f>IF(ISBLANK(TB!E260), "", TB!E260)</f>
        <v/>
      </c>
      <c r="F811" s="1348" t="str">
        <f>IF(ISBLANK(TB!F260), "", TB!F260)</f>
        <v/>
      </c>
      <c r="G811" s="45"/>
      <c r="H811" s="45"/>
      <c r="I811" s="45"/>
      <c r="J811" s="45"/>
      <c r="K811" s="45"/>
      <c r="L811" s="45"/>
      <c r="M811" s="45"/>
      <c r="N811" s="45"/>
      <c r="O811" s="45"/>
      <c r="P811" s="45"/>
      <c r="Q811" s="45"/>
      <c r="R811" s="45"/>
      <c r="S811" s="45"/>
      <c r="T811" s="45"/>
      <c r="U811" s="45"/>
      <c r="V811" s="45"/>
      <c r="W811" s="45"/>
      <c r="X811" s="45"/>
      <c r="Y811" s="45"/>
      <c r="Z811" s="45"/>
      <c r="AA811" s="45"/>
      <c r="AB811" s="45"/>
      <c r="AC811" s="45"/>
      <c r="AD811" s="45"/>
      <c r="AE811" s="45"/>
      <c r="AF811" s="45"/>
      <c r="AG811" s="45"/>
      <c r="AH811" s="45"/>
      <c r="AI811" s="45"/>
      <c r="AJ811" s="45"/>
      <c r="AK811" s="45"/>
      <c r="AL811" s="45"/>
      <c r="AM811" s="45"/>
      <c r="AN811" s="45"/>
      <c r="AO811" s="45"/>
      <c r="AP811" s="45"/>
      <c r="AQ811" s="45"/>
      <c r="AR811" s="45"/>
      <c r="AS811" s="45"/>
      <c r="AT811" s="45"/>
      <c r="AU811" s="45"/>
      <c r="AV811" s="45"/>
      <c r="AW811" s="45"/>
      <c r="AX811" s="45"/>
      <c r="AY811" s="45"/>
      <c r="AZ811" s="45"/>
      <c r="BA811" s="45"/>
      <c r="BB811" s="45"/>
      <c r="BC811" s="45"/>
      <c r="BD811" s="45"/>
      <c r="BE811" s="45"/>
      <c r="BF811" s="45"/>
      <c r="BG811" s="45"/>
      <c r="BH811" s="45"/>
      <c r="BI811" s="45"/>
      <c r="BJ811" s="45"/>
      <c r="BK811" s="45"/>
      <c r="BL811" s="45"/>
      <c r="BM811" s="45"/>
      <c r="BN811" s="45"/>
      <c r="BO811" s="45"/>
      <c r="BP811" s="45"/>
      <c r="BQ811" s="45"/>
      <c r="BR811" s="45"/>
      <c r="BS811" s="45"/>
      <c r="BT811" s="45"/>
      <c r="BU811" s="45"/>
      <c r="BV811" s="45"/>
      <c r="BW811" s="45"/>
      <c r="BX811" s="45"/>
      <c r="BY811" s="45"/>
      <c r="BZ811" s="45"/>
      <c r="CA811" s="45"/>
      <c r="CB811" s="45"/>
      <c r="CC811" s="45"/>
      <c r="CD811" s="45"/>
      <c r="CE811" s="45"/>
      <c r="CF811" s="45"/>
      <c r="CG811" s="45"/>
      <c r="CH811" s="45"/>
      <c r="CI811" s="45"/>
      <c r="CJ811" s="45"/>
      <c r="CK811" s="45"/>
      <c r="CL811" s="45"/>
      <c r="CM811" s="45"/>
      <c r="CN811" s="45"/>
      <c r="CO811" s="45"/>
      <c r="CP811" s="45"/>
      <c r="CQ811" s="45"/>
      <c r="CR811" s="45"/>
      <c r="CS811" s="45"/>
      <c r="CT811" s="45"/>
      <c r="CU811" s="45"/>
      <c r="CV811" s="45"/>
      <c r="CW811" s="45"/>
      <c r="CX811" s="45"/>
      <c r="CY811" s="45"/>
      <c r="CZ811" s="45"/>
      <c r="DA811" s="45"/>
      <c r="DB811" s="45"/>
      <c r="DC811" s="45"/>
      <c r="DD811" s="45"/>
      <c r="DE811" s="45"/>
      <c r="DF811" s="45"/>
      <c r="DG811" s="45"/>
      <c r="DH811" s="45"/>
      <c r="DI811" s="45"/>
      <c r="DJ811" s="45"/>
      <c r="DK811" s="45"/>
      <c r="DL811" s="45"/>
      <c r="DM811" s="45"/>
      <c r="DN811" s="45"/>
      <c r="DO811" s="45"/>
      <c r="DP811" s="45"/>
      <c r="DQ811" s="45"/>
      <c r="DR811" s="45"/>
      <c r="DS811" s="45"/>
      <c r="DT811" s="45"/>
      <c r="DU811" s="45"/>
      <c r="DV811" s="1123"/>
      <c r="DW811" s="45"/>
      <c r="DX811" s="45"/>
      <c r="DY811" s="45"/>
      <c r="DZ811" s="45"/>
      <c r="EA811" s="45"/>
      <c r="EB811" s="45"/>
      <c r="EC811" s="45"/>
      <c r="ED811" s="45"/>
      <c r="EE811" s="45"/>
      <c r="EF811" s="45"/>
      <c r="EG811" s="45"/>
      <c r="EH811" s="45"/>
      <c r="EI811" s="45"/>
      <c r="EJ811" s="45"/>
      <c r="EK811" s="45"/>
      <c r="EL811" s="45"/>
      <c r="EM811" s="45"/>
      <c r="EN811" s="45"/>
      <c r="EO811" s="45"/>
      <c r="EP811" s="45"/>
      <c r="EQ811" s="1123"/>
      <c r="ER811" s="557"/>
    </row>
    <row r="812" spans="1:148" ht="15" customHeight="1" x14ac:dyDescent="0.25">
      <c r="A812" s="625"/>
      <c r="B812" s="1343" t="str">
        <f t="shared" si="51"/>
        <v>Desk 75</v>
      </c>
      <c r="C812" s="1348" t="str">
        <f>IF(ISBLANK(TB!C261), "", TB!C261)</f>
        <v/>
      </c>
      <c r="D812" s="1348" t="str">
        <f>IF(ISBLANK(TB!D261), "", TB!D261)</f>
        <v/>
      </c>
      <c r="E812" s="1348" t="str">
        <f>IF(ISBLANK(TB!E261), "", TB!E261)</f>
        <v/>
      </c>
      <c r="F812" s="1348" t="str">
        <f>IF(ISBLANK(TB!F261), "", TB!F261)</f>
        <v/>
      </c>
      <c r="G812" s="45"/>
      <c r="H812" s="45"/>
      <c r="I812" s="45"/>
      <c r="J812" s="45"/>
      <c r="K812" s="45"/>
      <c r="L812" s="45"/>
      <c r="M812" s="45"/>
      <c r="N812" s="45"/>
      <c r="O812" s="45"/>
      <c r="P812" s="45"/>
      <c r="Q812" s="45"/>
      <c r="R812" s="45"/>
      <c r="S812" s="45"/>
      <c r="T812" s="45"/>
      <c r="U812" s="45"/>
      <c r="V812" s="45"/>
      <c r="W812" s="45"/>
      <c r="X812" s="45"/>
      <c r="Y812" s="45"/>
      <c r="Z812" s="45"/>
      <c r="AA812" s="45"/>
      <c r="AB812" s="45"/>
      <c r="AC812" s="45"/>
      <c r="AD812" s="45"/>
      <c r="AE812" s="45"/>
      <c r="AF812" s="45"/>
      <c r="AG812" s="45"/>
      <c r="AH812" s="45"/>
      <c r="AI812" s="45"/>
      <c r="AJ812" s="45"/>
      <c r="AK812" s="45"/>
      <c r="AL812" s="45"/>
      <c r="AM812" s="45"/>
      <c r="AN812" s="45"/>
      <c r="AO812" s="45"/>
      <c r="AP812" s="45"/>
      <c r="AQ812" s="45"/>
      <c r="AR812" s="45"/>
      <c r="AS812" s="45"/>
      <c r="AT812" s="45"/>
      <c r="AU812" s="45"/>
      <c r="AV812" s="45"/>
      <c r="AW812" s="45"/>
      <c r="AX812" s="45"/>
      <c r="AY812" s="45"/>
      <c r="AZ812" s="45"/>
      <c r="BA812" s="45"/>
      <c r="BB812" s="45"/>
      <c r="BC812" s="45"/>
      <c r="BD812" s="45"/>
      <c r="BE812" s="45"/>
      <c r="BF812" s="45"/>
      <c r="BG812" s="45"/>
      <c r="BH812" s="45"/>
      <c r="BI812" s="45"/>
      <c r="BJ812" s="45"/>
      <c r="BK812" s="45"/>
      <c r="BL812" s="45"/>
      <c r="BM812" s="45"/>
      <c r="BN812" s="45"/>
      <c r="BO812" s="45"/>
      <c r="BP812" s="45"/>
      <c r="BQ812" s="45"/>
      <c r="BR812" s="45"/>
      <c r="BS812" s="45"/>
      <c r="BT812" s="45"/>
      <c r="BU812" s="45"/>
      <c r="BV812" s="45"/>
      <c r="BW812" s="45"/>
      <c r="BX812" s="45"/>
      <c r="BY812" s="45"/>
      <c r="BZ812" s="45"/>
      <c r="CA812" s="45"/>
      <c r="CB812" s="45"/>
      <c r="CC812" s="45"/>
      <c r="CD812" s="45"/>
      <c r="CE812" s="45"/>
      <c r="CF812" s="45"/>
      <c r="CG812" s="45"/>
      <c r="CH812" s="45"/>
      <c r="CI812" s="45"/>
      <c r="CJ812" s="45"/>
      <c r="CK812" s="45"/>
      <c r="CL812" s="45"/>
      <c r="CM812" s="45"/>
      <c r="CN812" s="45"/>
      <c r="CO812" s="45"/>
      <c r="CP812" s="45"/>
      <c r="CQ812" s="45"/>
      <c r="CR812" s="45"/>
      <c r="CS812" s="45"/>
      <c r="CT812" s="45"/>
      <c r="CU812" s="45"/>
      <c r="CV812" s="45"/>
      <c r="CW812" s="45"/>
      <c r="CX812" s="45"/>
      <c r="CY812" s="45"/>
      <c r="CZ812" s="45"/>
      <c r="DA812" s="45"/>
      <c r="DB812" s="45"/>
      <c r="DC812" s="45"/>
      <c r="DD812" s="45"/>
      <c r="DE812" s="45"/>
      <c r="DF812" s="45"/>
      <c r="DG812" s="45"/>
      <c r="DH812" s="45"/>
      <c r="DI812" s="45"/>
      <c r="DJ812" s="45"/>
      <c r="DK812" s="45"/>
      <c r="DL812" s="45"/>
      <c r="DM812" s="45"/>
      <c r="DN812" s="45"/>
      <c r="DO812" s="45"/>
      <c r="DP812" s="45"/>
      <c r="DQ812" s="45"/>
      <c r="DR812" s="45"/>
      <c r="DS812" s="45"/>
      <c r="DT812" s="45"/>
      <c r="DU812" s="45"/>
      <c r="DV812" s="1123"/>
      <c r="DW812" s="45"/>
      <c r="DX812" s="45"/>
      <c r="DY812" s="45"/>
      <c r="DZ812" s="45"/>
      <c r="EA812" s="45"/>
      <c r="EB812" s="45"/>
      <c r="EC812" s="45"/>
      <c r="ED812" s="45"/>
      <c r="EE812" s="45"/>
      <c r="EF812" s="45"/>
      <c r="EG812" s="45"/>
      <c r="EH812" s="45"/>
      <c r="EI812" s="45"/>
      <c r="EJ812" s="45"/>
      <c r="EK812" s="45"/>
      <c r="EL812" s="45"/>
      <c r="EM812" s="45"/>
      <c r="EN812" s="45"/>
      <c r="EO812" s="45"/>
      <c r="EP812" s="45"/>
      <c r="EQ812" s="1123"/>
      <c r="ER812" s="557"/>
    </row>
    <row r="813" spans="1:148" ht="15" customHeight="1" x14ac:dyDescent="0.25">
      <c r="A813" s="625"/>
      <c r="B813" s="1343" t="str">
        <f t="shared" si="51"/>
        <v>Desk 76</v>
      </c>
      <c r="C813" s="1348" t="str">
        <f>IF(ISBLANK(TB!C262), "", TB!C262)</f>
        <v/>
      </c>
      <c r="D813" s="1348" t="str">
        <f>IF(ISBLANK(TB!D262), "", TB!D262)</f>
        <v/>
      </c>
      <c r="E813" s="1348" t="str">
        <f>IF(ISBLANK(TB!E262), "", TB!E262)</f>
        <v/>
      </c>
      <c r="F813" s="1348" t="str">
        <f>IF(ISBLANK(TB!F262), "", TB!F262)</f>
        <v/>
      </c>
      <c r="G813" s="45"/>
      <c r="H813" s="45"/>
      <c r="I813" s="45"/>
      <c r="J813" s="45"/>
      <c r="K813" s="45"/>
      <c r="L813" s="45"/>
      <c r="M813" s="45"/>
      <c r="N813" s="45"/>
      <c r="O813" s="45"/>
      <c r="P813" s="45"/>
      <c r="Q813" s="45"/>
      <c r="R813" s="45"/>
      <c r="S813" s="45"/>
      <c r="T813" s="45"/>
      <c r="U813" s="45"/>
      <c r="V813" s="45"/>
      <c r="W813" s="45"/>
      <c r="X813" s="45"/>
      <c r="Y813" s="45"/>
      <c r="Z813" s="45"/>
      <c r="AA813" s="45"/>
      <c r="AB813" s="45"/>
      <c r="AC813" s="45"/>
      <c r="AD813" s="45"/>
      <c r="AE813" s="45"/>
      <c r="AF813" s="45"/>
      <c r="AG813" s="45"/>
      <c r="AH813" s="45"/>
      <c r="AI813" s="45"/>
      <c r="AJ813" s="45"/>
      <c r="AK813" s="45"/>
      <c r="AL813" s="45"/>
      <c r="AM813" s="45"/>
      <c r="AN813" s="45"/>
      <c r="AO813" s="45"/>
      <c r="AP813" s="45"/>
      <c r="AQ813" s="45"/>
      <c r="AR813" s="45"/>
      <c r="AS813" s="45"/>
      <c r="AT813" s="45"/>
      <c r="AU813" s="45"/>
      <c r="AV813" s="45"/>
      <c r="AW813" s="45"/>
      <c r="AX813" s="45"/>
      <c r="AY813" s="45"/>
      <c r="AZ813" s="45"/>
      <c r="BA813" s="45"/>
      <c r="BB813" s="45"/>
      <c r="BC813" s="45"/>
      <c r="BD813" s="45"/>
      <c r="BE813" s="45"/>
      <c r="BF813" s="45"/>
      <c r="BG813" s="45"/>
      <c r="BH813" s="45"/>
      <c r="BI813" s="45"/>
      <c r="BJ813" s="45"/>
      <c r="BK813" s="45"/>
      <c r="BL813" s="45"/>
      <c r="BM813" s="45"/>
      <c r="BN813" s="45"/>
      <c r="BO813" s="45"/>
      <c r="BP813" s="45"/>
      <c r="BQ813" s="45"/>
      <c r="BR813" s="45"/>
      <c r="BS813" s="45"/>
      <c r="BT813" s="45"/>
      <c r="BU813" s="45"/>
      <c r="BV813" s="45"/>
      <c r="BW813" s="45"/>
      <c r="BX813" s="45"/>
      <c r="BY813" s="45"/>
      <c r="BZ813" s="45"/>
      <c r="CA813" s="45"/>
      <c r="CB813" s="45"/>
      <c r="CC813" s="45"/>
      <c r="CD813" s="45"/>
      <c r="CE813" s="45"/>
      <c r="CF813" s="45"/>
      <c r="CG813" s="45"/>
      <c r="CH813" s="45"/>
      <c r="CI813" s="45"/>
      <c r="CJ813" s="45"/>
      <c r="CK813" s="45"/>
      <c r="CL813" s="45"/>
      <c r="CM813" s="45"/>
      <c r="CN813" s="45"/>
      <c r="CO813" s="45"/>
      <c r="CP813" s="45"/>
      <c r="CQ813" s="45"/>
      <c r="CR813" s="45"/>
      <c r="CS813" s="45"/>
      <c r="CT813" s="45"/>
      <c r="CU813" s="45"/>
      <c r="CV813" s="45"/>
      <c r="CW813" s="45"/>
      <c r="CX813" s="45"/>
      <c r="CY813" s="45"/>
      <c r="CZ813" s="45"/>
      <c r="DA813" s="45"/>
      <c r="DB813" s="45"/>
      <c r="DC813" s="45"/>
      <c r="DD813" s="45"/>
      <c r="DE813" s="45"/>
      <c r="DF813" s="45"/>
      <c r="DG813" s="45"/>
      <c r="DH813" s="45"/>
      <c r="DI813" s="45"/>
      <c r="DJ813" s="45"/>
      <c r="DK813" s="45"/>
      <c r="DL813" s="45"/>
      <c r="DM813" s="45"/>
      <c r="DN813" s="45"/>
      <c r="DO813" s="45"/>
      <c r="DP813" s="45"/>
      <c r="DQ813" s="45"/>
      <c r="DR813" s="45"/>
      <c r="DS813" s="45"/>
      <c r="DT813" s="45"/>
      <c r="DU813" s="45"/>
      <c r="DV813" s="1123"/>
      <c r="DW813" s="45"/>
      <c r="DX813" s="45"/>
      <c r="DY813" s="45"/>
      <c r="DZ813" s="45"/>
      <c r="EA813" s="45"/>
      <c r="EB813" s="45"/>
      <c r="EC813" s="45"/>
      <c r="ED813" s="45"/>
      <c r="EE813" s="45"/>
      <c r="EF813" s="45"/>
      <c r="EG813" s="45"/>
      <c r="EH813" s="45"/>
      <c r="EI813" s="45"/>
      <c r="EJ813" s="45"/>
      <c r="EK813" s="45"/>
      <c r="EL813" s="45"/>
      <c r="EM813" s="45"/>
      <c r="EN813" s="45"/>
      <c r="EO813" s="45"/>
      <c r="EP813" s="45"/>
      <c r="EQ813" s="1123"/>
      <c r="ER813" s="557"/>
    </row>
    <row r="814" spans="1:148" ht="15" customHeight="1" x14ac:dyDescent="0.25">
      <c r="A814" s="625"/>
      <c r="B814" s="1343" t="str">
        <f t="shared" si="51"/>
        <v>Desk 77</v>
      </c>
      <c r="C814" s="1348" t="str">
        <f>IF(ISBLANK(TB!C263), "", TB!C263)</f>
        <v/>
      </c>
      <c r="D814" s="1348" t="str">
        <f>IF(ISBLANK(TB!D263), "", TB!D263)</f>
        <v/>
      </c>
      <c r="E814" s="1348" t="str">
        <f>IF(ISBLANK(TB!E263), "", TB!E263)</f>
        <v/>
      </c>
      <c r="F814" s="1348" t="str">
        <f>IF(ISBLANK(TB!F263), "", TB!F263)</f>
        <v/>
      </c>
      <c r="G814" s="45"/>
      <c r="H814" s="45"/>
      <c r="I814" s="45"/>
      <c r="J814" s="45"/>
      <c r="K814" s="45"/>
      <c r="L814" s="45"/>
      <c r="M814" s="45"/>
      <c r="N814" s="45"/>
      <c r="O814" s="45"/>
      <c r="P814" s="45"/>
      <c r="Q814" s="45"/>
      <c r="R814" s="45"/>
      <c r="S814" s="45"/>
      <c r="T814" s="45"/>
      <c r="U814" s="45"/>
      <c r="V814" s="45"/>
      <c r="W814" s="45"/>
      <c r="X814" s="45"/>
      <c r="Y814" s="45"/>
      <c r="Z814" s="45"/>
      <c r="AA814" s="45"/>
      <c r="AB814" s="45"/>
      <c r="AC814" s="45"/>
      <c r="AD814" s="45"/>
      <c r="AE814" s="45"/>
      <c r="AF814" s="45"/>
      <c r="AG814" s="45"/>
      <c r="AH814" s="45"/>
      <c r="AI814" s="45"/>
      <c r="AJ814" s="45"/>
      <c r="AK814" s="45"/>
      <c r="AL814" s="45"/>
      <c r="AM814" s="45"/>
      <c r="AN814" s="45"/>
      <c r="AO814" s="45"/>
      <c r="AP814" s="45"/>
      <c r="AQ814" s="45"/>
      <c r="AR814" s="45"/>
      <c r="AS814" s="45"/>
      <c r="AT814" s="45"/>
      <c r="AU814" s="45"/>
      <c r="AV814" s="45"/>
      <c r="AW814" s="45"/>
      <c r="AX814" s="45"/>
      <c r="AY814" s="45"/>
      <c r="AZ814" s="45"/>
      <c r="BA814" s="45"/>
      <c r="BB814" s="45"/>
      <c r="BC814" s="45"/>
      <c r="BD814" s="45"/>
      <c r="BE814" s="45"/>
      <c r="BF814" s="45"/>
      <c r="BG814" s="45"/>
      <c r="BH814" s="45"/>
      <c r="BI814" s="45"/>
      <c r="BJ814" s="45"/>
      <c r="BK814" s="45"/>
      <c r="BL814" s="45"/>
      <c r="BM814" s="45"/>
      <c r="BN814" s="45"/>
      <c r="BO814" s="45"/>
      <c r="BP814" s="45"/>
      <c r="BQ814" s="45"/>
      <c r="BR814" s="45"/>
      <c r="BS814" s="45"/>
      <c r="BT814" s="45"/>
      <c r="BU814" s="45"/>
      <c r="BV814" s="45"/>
      <c r="BW814" s="45"/>
      <c r="BX814" s="45"/>
      <c r="BY814" s="45"/>
      <c r="BZ814" s="45"/>
      <c r="CA814" s="45"/>
      <c r="CB814" s="45"/>
      <c r="CC814" s="45"/>
      <c r="CD814" s="45"/>
      <c r="CE814" s="45"/>
      <c r="CF814" s="45"/>
      <c r="CG814" s="45"/>
      <c r="CH814" s="45"/>
      <c r="CI814" s="45"/>
      <c r="CJ814" s="45"/>
      <c r="CK814" s="45"/>
      <c r="CL814" s="45"/>
      <c r="CM814" s="45"/>
      <c r="CN814" s="45"/>
      <c r="CO814" s="45"/>
      <c r="CP814" s="45"/>
      <c r="CQ814" s="45"/>
      <c r="CR814" s="45"/>
      <c r="CS814" s="45"/>
      <c r="CT814" s="45"/>
      <c r="CU814" s="45"/>
      <c r="CV814" s="45"/>
      <c r="CW814" s="45"/>
      <c r="CX814" s="45"/>
      <c r="CY814" s="45"/>
      <c r="CZ814" s="45"/>
      <c r="DA814" s="45"/>
      <c r="DB814" s="45"/>
      <c r="DC814" s="45"/>
      <c r="DD814" s="45"/>
      <c r="DE814" s="45"/>
      <c r="DF814" s="45"/>
      <c r="DG814" s="45"/>
      <c r="DH814" s="45"/>
      <c r="DI814" s="45"/>
      <c r="DJ814" s="45"/>
      <c r="DK814" s="45"/>
      <c r="DL814" s="45"/>
      <c r="DM814" s="45"/>
      <c r="DN814" s="45"/>
      <c r="DO814" s="45"/>
      <c r="DP814" s="45"/>
      <c r="DQ814" s="45"/>
      <c r="DR814" s="45"/>
      <c r="DS814" s="45"/>
      <c r="DT814" s="45"/>
      <c r="DU814" s="45"/>
      <c r="DV814" s="1123"/>
      <c r="DW814" s="45"/>
      <c r="DX814" s="45"/>
      <c r="DY814" s="45"/>
      <c r="DZ814" s="45"/>
      <c r="EA814" s="45"/>
      <c r="EB814" s="45"/>
      <c r="EC814" s="45"/>
      <c r="ED814" s="45"/>
      <c r="EE814" s="45"/>
      <c r="EF814" s="45"/>
      <c r="EG814" s="45"/>
      <c r="EH814" s="45"/>
      <c r="EI814" s="45"/>
      <c r="EJ814" s="45"/>
      <c r="EK814" s="45"/>
      <c r="EL814" s="45"/>
      <c r="EM814" s="45"/>
      <c r="EN814" s="45"/>
      <c r="EO814" s="45"/>
      <c r="EP814" s="45"/>
      <c r="EQ814" s="1123"/>
      <c r="ER814" s="557"/>
    </row>
    <row r="815" spans="1:148" ht="15" customHeight="1" x14ac:dyDescent="0.25">
      <c r="A815" s="625"/>
      <c r="B815" s="1343" t="str">
        <f t="shared" si="51"/>
        <v>Desk 78</v>
      </c>
      <c r="C815" s="1348" t="str">
        <f>IF(ISBLANK(TB!C264), "", TB!C264)</f>
        <v/>
      </c>
      <c r="D815" s="1348" t="str">
        <f>IF(ISBLANK(TB!D264), "", TB!D264)</f>
        <v/>
      </c>
      <c r="E815" s="1348" t="str">
        <f>IF(ISBLANK(TB!E264), "", TB!E264)</f>
        <v/>
      </c>
      <c r="F815" s="1348" t="str">
        <f>IF(ISBLANK(TB!F264), "", TB!F264)</f>
        <v/>
      </c>
      <c r="G815" s="45"/>
      <c r="H815" s="45"/>
      <c r="I815" s="45"/>
      <c r="J815" s="45"/>
      <c r="K815" s="45"/>
      <c r="L815" s="45"/>
      <c r="M815" s="45"/>
      <c r="N815" s="45"/>
      <c r="O815" s="45"/>
      <c r="P815" s="45"/>
      <c r="Q815" s="45"/>
      <c r="R815" s="45"/>
      <c r="S815" s="45"/>
      <c r="T815" s="45"/>
      <c r="U815" s="45"/>
      <c r="V815" s="45"/>
      <c r="W815" s="45"/>
      <c r="X815" s="45"/>
      <c r="Y815" s="45"/>
      <c r="Z815" s="45"/>
      <c r="AA815" s="45"/>
      <c r="AB815" s="45"/>
      <c r="AC815" s="45"/>
      <c r="AD815" s="45"/>
      <c r="AE815" s="45"/>
      <c r="AF815" s="45"/>
      <c r="AG815" s="45"/>
      <c r="AH815" s="45"/>
      <c r="AI815" s="45"/>
      <c r="AJ815" s="45"/>
      <c r="AK815" s="45"/>
      <c r="AL815" s="45"/>
      <c r="AM815" s="45"/>
      <c r="AN815" s="45"/>
      <c r="AO815" s="45"/>
      <c r="AP815" s="45"/>
      <c r="AQ815" s="45"/>
      <c r="AR815" s="45"/>
      <c r="AS815" s="45"/>
      <c r="AT815" s="45"/>
      <c r="AU815" s="45"/>
      <c r="AV815" s="45"/>
      <c r="AW815" s="45"/>
      <c r="AX815" s="45"/>
      <c r="AY815" s="45"/>
      <c r="AZ815" s="45"/>
      <c r="BA815" s="45"/>
      <c r="BB815" s="45"/>
      <c r="BC815" s="45"/>
      <c r="BD815" s="45"/>
      <c r="BE815" s="45"/>
      <c r="BF815" s="45"/>
      <c r="BG815" s="45"/>
      <c r="BH815" s="45"/>
      <c r="BI815" s="45"/>
      <c r="BJ815" s="45"/>
      <c r="BK815" s="45"/>
      <c r="BL815" s="45"/>
      <c r="BM815" s="45"/>
      <c r="BN815" s="45"/>
      <c r="BO815" s="45"/>
      <c r="BP815" s="45"/>
      <c r="BQ815" s="45"/>
      <c r="BR815" s="45"/>
      <c r="BS815" s="45"/>
      <c r="BT815" s="45"/>
      <c r="BU815" s="45"/>
      <c r="BV815" s="45"/>
      <c r="BW815" s="45"/>
      <c r="BX815" s="45"/>
      <c r="BY815" s="45"/>
      <c r="BZ815" s="45"/>
      <c r="CA815" s="45"/>
      <c r="CB815" s="45"/>
      <c r="CC815" s="45"/>
      <c r="CD815" s="45"/>
      <c r="CE815" s="45"/>
      <c r="CF815" s="45"/>
      <c r="CG815" s="45"/>
      <c r="CH815" s="45"/>
      <c r="CI815" s="45"/>
      <c r="CJ815" s="45"/>
      <c r="CK815" s="45"/>
      <c r="CL815" s="45"/>
      <c r="CM815" s="45"/>
      <c r="CN815" s="45"/>
      <c r="CO815" s="45"/>
      <c r="CP815" s="45"/>
      <c r="CQ815" s="45"/>
      <c r="CR815" s="45"/>
      <c r="CS815" s="45"/>
      <c r="CT815" s="45"/>
      <c r="CU815" s="45"/>
      <c r="CV815" s="45"/>
      <c r="CW815" s="45"/>
      <c r="CX815" s="45"/>
      <c r="CY815" s="45"/>
      <c r="CZ815" s="45"/>
      <c r="DA815" s="45"/>
      <c r="DB815" s="45"/>
      <c r="DC815" s="45"/>
      <c r="DD815" s="45"/>
      <c r="DE815" s="45"/>
      <c r="DF815" s="45"/>
      <c r="DG815" s="45"/>
      <c r="DH815" s="45"/>
      <c r="DI815" s="45"/>
      <c r="DJ815" s="45"/>
      <c r="DK815" s="45"/>
      <c r="DL815" s="45"/>
      <c r="DM815" s="45"/>
      <c r="DN815" s="45"/>
      <c r="DO815" s="45"/>
      <c r="DP815" s="45"/>
      <c r="DQ815" s="45"/>
      <c r="DR815" s="45"/>
      <c r="DS815" s="45"/>
      <c r="DT815" s="45"/>
      <c r="DU815" s="45"/>
      <c r="DV815" s="1123"/>
      <c r="DW815" s="45"/>
      <c r="DX815" s="45"/>
      <c r="DY815" s="45"/>
      <c r="DZ815" s="45"/>
      <c r="EA815" s="45"/>
      <c r="EB815" s="45"/>
      <c r="EC815" s="45"/>
      <c r="ED815" s="45"/>
      <c r="EE815" s="45"/>
      <c r="EF815" s="45"/>
      <c r="EG815" s="45"/>
      <c r="EH815" s="45"/>
      <c r="EI815" s="45"/>
      <c r="EJ815" s="45"/>
      <c r="EK815" s="45"/>
      <c r="EL815" s="45"/>
      <c r="EM815" s="45"/>
      <c r="EN815" s="45"/>
      <c r="EO815" s="45"/>
      <c r="EP815" s="45"/>
      <c r="EQ815" s="1123"/>
      <c r="ER815" s="557"/>
    </row>
    <row r="816" spans="1:148" ht="15" customHeight="1" x14ac:dyDescent="0.25">
      <c r="A816" s="625"/>
      <c r="B816" s="1343" t="str">
        <f t="shared" si="51"/>
        <v>Desk 79</v>
      </c>
      <c r="C816" s="1348" t="str">
        <f>IF(ISBLANK(TB!C265), "", TB!C265)</f>
        <v/>
      </c>
      <c r="D816" s="1348" t="str">
        <f>IF(ISBLANK(TB!D265), "", TB!D265)</f>
        <v/>
      </c>
      <c r="E816" s="1348" t="str">
        <f>IF(ISBLANK(TB!E265), "", TB!E265)</f>
        <v/>
      </c>
      <c r="F816" s="1348" t="str">
        <f>IF(ISBLANK(TB!F265), "", TB!F265)</f>
        <v/>
      </c>
      <c r="G816" s="45"/>
      <c r="H816" s="45"/>
      <c r="I816" s="45"/>
      <c r="J816" s="45"/>
      <c r="K816" s="45"/>
      <c r="L816" s="45"/>
      <c r="M816" s="45"/>
      <c r="N816" s="45"/>
      <c r="O816" s="45"/>
      <c r="P816" s="45"/>
      <c r="Q816" s="45"/>
      <c r="R816" s="45"/>
      <c r="S816" s="45"/>
      <c r="T816" s="45"/>
      <c r="U816" s="45"/>
      <c r="V816" s="45"/>
      <c r="W816" s="45"/>
      <c r="X816" s="45"/>
      <c r="Y816" s="45"/>
      <c r="Z816" s="45"/>
      <c r="AA816" s="45"/>
      <c r="AB816" s="45"/>
      <c r="AC816" s="45"/>
      <c r="AD816" s="45"/>
      <c r="AE816" s="45"/>
      <c r="AF816" s="45"/>
      <c r="AG816" s="45"/>
      <c r="AH816" s="45"/>
      <c r="AI816" s="45"/>
      <c r="AJ816" s="45"/>
      <c r="AK816" s="45"/>
      <c r="AL816" s="45"/>
      <c r="AM816" s="45"/>
      <c r="AN816" s="45"/>
      <c r="AO816" s="45"/>
      <c r="AP816" s="45"/>
      <c r="AQ816" s="45"/>
      <c r="AR816" s="45"/>
      <c r="AS816" s="45"/>
      <c r="AT816" s="45"/>
      <c r="AU816" s="45"/>
      <c r="AV816" s="45"/>
      <c r="AW816" s="45"/>
      <c r="AX816" s="45"/>
      <c r="AY816" s="45"/>
      <c r="AZ816" s="45"/>
      <c r="BA816" s="45"/>
      <c r="BB816" s="45"/>
      <c r="BC816" s="45"/>
      <c r="BD816" s="45"/>
      <c r="BE816" s="45"/>
      <c r="BF816" s="45"/>
      <c r="BG816" s="45"/>
      <c r="BH816" s="45"/>
      <c r="BI816" s="45"/>
      <c r="BJ816" s="45"/>
      <c r="BK816" s="45"/>
      <c r="BL816" s="45"/>
      <c r="BM816" s="45"/>
      <c r="BN816" s="45"/>
      <c r="BO816" s="45"/>
      <c r="BP816" s="45"/>
      <c r="BQ816" s="45"/>
      <c r="BR816" s="45"/>
      <c r="BS816" s="45"/>
      <c r="BT816" s="45"/>
      <c r="BU816" s="45"/>
      <c r="BV816" s="45"/>
      <c r="BW816" s="45"/>
      <c r="BX816" s="45"/>
      <c r="BY816" s="45"/>
      <c r="BZ816" s="45"/>
      <c r="CA816" s="45"/>
      <c r="CB816" s="45"/>
      <c r="CC816" s="45"/>
      <c r="CD816" s="45"/>
      <c r="CE816" s="45"/>
      <c r="CF816" s="45"/>
      <c r="CG816" s="45"/>
      <c r="CH816" s="45"/>
      <c r="CI816" s="45"/>
      <c r="CJ816" s="45"/>
      <c r="CK816" s="45"/>
      <c r="CL816" s="45"/>
      <c r="CM816" s="45"/>
      <c r="CN816" s="45"/>
      <c r="CO816" s="45"/>
      <c r="CP816" s="45"/>
      <c r="CQ816" s="45"/>
      <c r="CR816" s="45"/>
      <c r="CS816" s="45"/>
      <c r="CT816" s="45"/>
      <c r="CU816" s="45"/>
      <c r="CV816" s="45"/>
      <c r="CW816" s="45"/>
      <c r="CX816" s="45"/>
      <c r="CY816" s="45"/>
      <c r="CZ816" s="45"/>
      <c r="DA816" s="45"/>
      <c r="DB816" s="45"/>
      <c r="DC816" s="45"/>
      <c r="DD816" s="45"/>
      <c r="DE816" s="45"/>
      <c r="DF816" s="45"/>
      <c r="DG816" s="45"/>
      <c r="DH816" s="45"/>
      <c r="DI816" s="45"/>
      <c r="DJ816" s="45"/>
      <c r="DK816" s="45"/>
      <c r="DL816" s="45"/>
      <c r="DM816" s="45"/>
      <c r="DN816" s="45"/>
      <c r="DO816" s="45"/>
      <c r="DP816" s="45"/>
      <c r="DQ816" s="45"/>
      <c r="DR816" s="45"/>
      <c r="DS816" s="45"/>
      <c r="DT816" s="45"/>
      <c r="DU816" s="45"/>
      <c r="DV816" s="1123"/>
      <c r="DW816" s="45"/>
      <c r="DX816" s="45"/>
      <c r="DY816" s="45"/>
      <c r="DZ816" s="45"/>
      <c r="EA816" s="45"/>
      <c r="EB816" s="45"/>
      <c r="EC816" s="45"/>
      <c r="ED816" s="45"/>
      <c r="EE816" s="45"/>
      <c r="EF816" s="45"/>
      <c r="EG816" s="45"/>
      <c r="EH816" s="45"/>
      <c r="EI816" s="45"/>
      <c r="EJ816" s="45"/>
      <c r="EK816" s="45"/>
      <c r="EL816" s="45"/>
      <c r="EM816" s="45"/>
      <c r="EN816" s="45"/>
      <c r="EO816" s="45"/>
      <c r="EP816" s="45"/>
      <c r="EQ816" s="1123"/>
      <c r="ER816" s="557"/>
    </row>
    <row r="817" spans="1:148" ht="15" customHeight="1" x14ac:dyDescent="0.25">
      <c r="A817" s="625"/>
      <c r="B817" s="1343" t="str">
        <f t="shared" si="51"/>
        <v>Desk 80</v>
      </c>
      <c r="C817" s="1348" t="str">
        <f>IF(ISBLANK(TB!C266), "", TB!C266)</f>
        <v/>
      </c>
      <c r="D817" s="1348" t="str">
        <f>IF(ISBLANK(TB!D266), "", TB!D266)</f>
        <v/>
      </c>
      <c r="E817" s="1348" t="str">
        <f>IF(ISBLANK(TB!E266), "", TB!E266)</f>
        <v/>
      </c>
      <c r="F817" s="1348" t="str">
        <f>IF(ISBLANK(TB!F266), "", TB!F266)</f>
        <v/>
      </c>
      <c r="G817" s="45"/>
      <c r="H817" s="45"/>
      <c r="I817" s="45"/>
      <c r="J817" s="45"/>
      <c r="K817" s="45"/>
      <c r="L817" s="45"/>
      <c r="M817" s="45"/>
      <c r="N817" s="45"/>
      <c r="O817" s="45"/>
      <c r="P817" s="45"/>
      <c r="Q817" s="45"/>
      <c r="R817" s="45"/>
      <c r="S817" s="45"/>
      <c r="T817" s="45"/>
      <c r="U817" s="45"/>
      <c r="V817" s="45"/>
      <c r="W817" s="45"/>
      <c r="X817" s="45"/>
      <c r="Y817" s="45"/>
      <c r="Z817" s="45"/>
      <c r="AA817" s="45"/>
      <c r="AB817" s="45"/>
      <c r="AC817" s="45"/>
      <c r="AD817" s="45"/>
      <c r="AE817" s="45"/>
      <c r="AF817" s="45"/>
      <c r="AG817" s="45"/>
      <c r="AH817" s="45"/>
      <c r="AI817" s="45"/>
      <c r="AJ817" s="45"/>
      <c r="AK817" s="45"/>
      <c r="AL817" s="45"/>
      <c r="AM817" s="45"/>
      <c r="AN817" s="45"/>
      <c r="AO817" s="45"/>
      <c r="AP817" s="45"/>
      <c r="AQ817" s="45"/>
      <c r="AR817" s="45"/>
      <c r="AS817" s="45"/>
      <c r="AT817" s="45"/>
      <c r="AU817" s="45"/>
      <c r="AV817" s="45"/>
      <c r="AW817" s="45"/>
      <c r="AX817" s="45"/>
      <c r="AY817" s="45"/>
      <c r="AZ817" s="45"/>
      <c r="BA817" s="45"/>
      <c r="BB817" s="45"/>
      <c r="BC817" s="45"/>
      <c r="BD817" s="45"/>
      <c r="BE817" s="45"/>
      <c r="BF817" s="45"/>
      <c r="BG817" s="45"/>
      <c r="BH817" s="45"/>
      <c r="BI817" s="45"/>
      <c r="BJ817" s="45"/>
      <c r="BK817" s="45"/>
      <c r="BL817" s="45"/>
      <c r="BM817" s="45"/>
      <c r="BN817" s="45"/>
      <c r="BO817" s="45"/>
      <c r="BP817" s="45"/>
      <c r="BQ817" s="45"/>
      <c r="BR817" s="45"/>
      <c r="BS817" s="45"/>
      <c r="BT817" s="45"/>
      <c r="BU817" s="45"/>
      <c r="BV817" s="45"/>
      <c r="BW817" s="45"/>
      <c r="BX817" s="45"/>
      <c r="BY817" s="45"/>
      <c r="BZ817" s="45"/>
      <c r="CA817" s="45"/>
      <c r="CB817" s="45"/>
      <c r="CC817" s="45"/>
      <c r="CD817" s="45"/>
      <c r="CE817" s="45"/>
      <c r="CF817" s="45"/>
      <c r="CG817" s="45"/>
      <c r="CH817" s="45"/>
      <c r="CI817" s="45"/>
      <c r="CJ817" s="45"/>
      <c r="CK817" s="45"/>
      <c r="CL817" s="45"/>
      <c r="CM817" s="45"/>
      <c r="CN817" s="45"/>
      <c r="CO817" s="45"/>
      <c r="CP817" s="45"/>
      <c r="CQ817" s="45"/>
      <c r="CR817" s="45"/>
      <c r="CS817" s="45"/>
      <c r="CT817" s="45"/>
      <c r="CU817" s="45"/>
      <c r="CV817" s="45"/>
      <c r="CW817" s="45"/>
      <c r="CX817" s="45"/>
      <c r="CY817" s="45"/>
      <c r="CZ817" s="45"/>
      <c r="DA817" s="45"/>
      <c r="DB817" s="45"/>
      <c r="DC817" s="45"/>
      <c r="DD817" s="45"/>
      <c r="DE817" s="45"/>
      <c r="DF817" s="45"/>
      <c r="DG817" s="45"/>
      <c r="DH817" s="45"/>
      <c r="DI817" s="45"/>
      <c r="DJ817" s="45"/>
      <c r="DK817" s="45"/>
      <c r="DL817" s="45"/>
      <c r="DM817" s="45"/>
      <c r="DN817" s="45"/>
      <c r="DO817" s="45"/>
      <c r="DP817" s="45"/>
      <c r="DQ817" s="45"/>
      <c r="DR817" s="45"/>
      <c r="DS817" s="45"/>
      <c r="DT817" s="45"/>
      <c r="DU817" s="45"/>
      <c r="DV817" s="1123"/>
      <c r="DW817" s="45"/>
      <c r="DX817" s="45"/>
      <c r="DY817" s="45"/>
      <c r="DZ817" s="45"/>
      <c r="EA817" s="45"/>
      <c r="EB817" s="45"/>
      <c r="EC817" s="45"/>
      <c r="ED817" s="45"/>
      <c r="EE817" s="45"/>
      <c r="EF817" s="45"/>
      <c r="EG817" s="45"/>
      <c r="EH817" s="45"/>
      <c r="EI817" s="45"/>
      <c r="EJ817" s="45"/>
      <c r="EK817" s="45"/>
      <c r="EL817" s="45"/>
      <c r="EM817" s="45"/>
      <c r="EN817" s="45"/>
      <c r="EO817" s="45"/>
      <c r="EP817" s="45"/>
      <c r="EQ817" s="1123"/>
      <c r="ER817" s="557"/>
    </row>
    <row r="818" spans="1:148" ht="15" customHeight="1" x14ac:dyDescent="0.25">
      <c r="A818" s="625"/>
      <c r="B818" s="1343" t="str">
        <f t="shared" si="51"/>
        <v>Desk 81</v>
      </c>
      <c r="C818" s="1348" t="str">
        <f>IF(ISBLANK(TB!C267), "", TB!C267)</f>
        <v/>
      </c>
      <c r="D818" s="1348" t="str">
        <f>IF(ISBLANK(TB!D267), "", TB!D267)</f>
        <v/>
      </c>
      <c r="E818" s="1348" t="str">
        <f>IF(ISBLANK(TB!E267), "", TB!E267)</f>
        <v/>
      </c>
      <c r="F818" s="1348" t="str">
        <f>IF(ISBLANK(TB!F267), "", TB!F267)</f>
        <v/>
      </c>
      <c r="G818" s="45"/>
      <c r="H818" s="45"/>
      <c r="I818" s="45"/>
      <c r="J818" s="45"/>
      <c r="K818" s="45"/>
      <c r="L818" s="45"/>
      <c r="M818" s="45"/>
      <c r="N818" s="45"/>
      <c r="O818" s="45"/>
      <c r="P818" s="45"/>
      <c r="Q818" s="45"/>
      <c r="R818" s="45"/>
      <c r="S818" s="45"/>
      <c r="T818" s="45"/>
      <c r="U818" s="45"/>
      <c r="V818" s="45"/>
      <c r="W818" s="45"/>
      <c r="X818" s="45"/>
      <c r="Y818" s="45"/>
      <c r="Z818" s="45"/>
      <c r="AA818" s="45"/>
      <c r="AB818" s="45"/>
      <c r="AC818" s="45"/>
      <c r="AD818" s="45"/>
      <c r="AE818" s="45"/>
      <c r="AF818" s="45"/>
      <c r="AG818" s="45"/>
      <c r="AH818" s="45"/>
      <c r="AI818" s="45"/>
      <c r="AJ818" s="45"/>
      <c r="AK818" s="45"/>
      <c r="AL818" s="45"/>
      <c r="AM818" s="45"/>
      <c r="AN818" s="45"/>
      <c r="AO818" s="45"/>
      <c r="AP818" s="45"/>
      <c r="AQ818" s="45"/>
      <c r="AR818" s="45"/>
      <c r="AS818" s="45"/>
      <c r="AT818" s="45"/>
      <c r="AU818" s="45"/>
      <c r="AV818" s="45"/>
      <c r="AW818" s="45"/>
      <c r="AX818" s="45"/>
      <c r="AY818" s="45"/>
      <c r="AZ818" s="45"/>
      <c r="BA818" s="45"/>
      <c r="BB818" s="45"/>
      <c r="BC818" s="45"/>
      <c r="BD818" s="45"/>
      <c r="BE818" s="45"/>
      <c r="BF818" s="45"/>
      <c r="BG818" s="45"/>
      <c r="BH818" s="45"/>
      <c r="BI818" s="45"/>
      <c r="BJ818" s="45"/>
      <c r="BK818" s="45"/>
      <c r="BL818" s="45"/>
      <c r="BM818" s="45"/>
      <c r="BN818" s="45"/>
      <c r="BO818" s="45"/>
      <c r="BP818" s="45"/>
      <c r="BQ818" s="45"/>
      <c r="BR818" s="45"/>
      <c r="BS818" s="45"/>
      <c r="BT818" s="45"/>
      <c r="BU818" s="45"/>
      <c r="BV818" s="45"/>
      <c r="BW818" s="45"/>
      <c r="BX818" s="45"/>
      <c r="BY818" s="45"/>
      <c r="BZ818" s="45"/>
      <c r="CA818" s="45"/>
      <c r="CB818" s="45"/>
      <c r="CC818" s="45"/>
      <c r="CD818" s="45"/>
      <c r="CE818" s="45"/>
      <c r="CF818" s="45"/>
      <c r="CG818" s="45"/>
      <c r="CH818" s="45"/>
      <c r="CI818" s="45"/>
      <c r="CJ818" s="45"/>
      <c r="CK818" s="45"/>
      <c r="CL818" s="45"/>
      <c r="CM818" s="45"/>
      <c r="CN818" s="45"/>
      <c r="CO818" s="45"/>
      <c r="CP818" s="45"/>
      <c r="CQ818" s="45"/>
      <c r="CR818" s="45"/>
      <c r="CS818" s="45"/>
      <c r="CT818" s="45"/>
      <c r="CU818" s="45"/>
      <c r="CV818" s="45"/>
      <c r="CW818" s="45"/>
      <c r="CX818" s="45"/>
      <c r="CY818" s="45"/>
      <c r="CZ818" s="45"/>
      <c r="DA818" s="45"/>
      <c r="DB818" s="45"/>
      <c r="DC818" s="45"/>
      <c r="DD818" s="45"/>
      <c r="DE818" s="45"/>
      <c r="DF818" s="45"/>
      <c r="DG818" s="45"/>
      <c r="DH818" s="45"/>
      <c r="DI818" s="45"/>
      <c r="DJ818" s="45"/>
      <c r="DK818" s="45"/>
      <c r="DL818" s="45"/>
      <c r="DM818" s="45"/>
      <c r="DN818" s="45"/>
      <c r="DO818" s="45"/>
      <c r="DP818" s="45"/>
      <c r="DQ818" s="45"/>
      <c r="DR818" s="45"/>
      <c r="DS818" s="45"/>
      <c r="DT818" s="45"/>
      <c r="DU818" s="45"/>
      <c r="DV818" s="1123"/>
      <c r="DW818" s="45"/>
      <c r="DX818" s="45"/>
      <c r="DY818" s="45"/>
      <c r="DZ818" s="45"/>
      <c r="EA818" s="45"/>
      <c r="EB818" s="45"/>
      <c r="EC818" s="45"/>
      <c r="ED818" s="45"/>
      <c r="EE818" s="45"/>
      <c r="EF818" s="45"/>
      <c r="EG818" s="45"/>
      <c r="EH818" s="45"/>
      <c r="EI818" s="45"/>
      <c r="EJ818" s="45"/>
      <c r="EK818" s="45"/>
      <c r="EL818" s="45"/>
      <c r="EM818" s="45"/>
      <c r="EN818" s="45"/>
      <c r="EO818" s="45"/>
      <c r="EP818" s="45"/>
      <c r="EQ818" s="1123"/>
      <c r="ER818" s="557"/>
    </row>
    <row r="819" spans="1:148" ht="15" customHeight="1" x14ac:dyDescent="0.25">
      <c r="A819" s="625"/>
      <c r="B819" s="1343" t="str">
        <f t="shared" si="51"/>
        <v>Desk 82</v>
      </c>
      <c r="C819" s="1348" t="str">
        <f>IF(ISBLANK(TB!C268), "", TB!C268)</f>
        <v/>
      </c>
      <c r="D819" s="1348" t="str">
        <f>IF(ISBLANK(TB!D268), "", TB!D268)</f>
        <v/>
      </c>
      <c r="E819" s="1348" t="str">
        <f>IF(ISBLANK(TB!E268), "", TB!E268)</f>
        <v/>
      </c>
      <c r="F819" s="1348" t="str">
        <f>IF(ISBLANK(TB!F268), "", TB!F268)</f>
        <v/>
      </c>
      <c r="G819" s="45"/>
      <c r="H819" s="45"/>
      <c r="I819" s="45"/>
      <c r="J819" s="45"/>
      <c r="K819" s="45"/>
      <c r="L819" s="45"/>
      <c r="M819" s="45"/>
      <c r="N819" s="45"/>
      <c r="O819" s="45"/>
      <c r="P819" s="45"/>
      <c r="Q819" s="45"/>
      <c r="R819" s="45"/>
      <c r="S819" s="45"/>
      <c r="T819" s="45"/>
      <c r="U819" s="45"/>
      <c r="V819" s="45"/>
      <c r="W819" s="45"/>
      <c r="X819" s="45"/>
      <c r="Y819" s="45"/>
      <c r="Z819" s="45"/>
      <c r="AA819" s="45"/>
      <c r="AB819" s="45"/>
      <c r="AC819" s="45"/>
      <c r="AD819" s="45"/>
      <c r="AE819" s="45"/>
      <c r="AF819" s="45"/>
      <c r="AG819" s="45"/>
      <c r="AH819" s="45"/>
      <c r="AI819" s="45"/>
      <c r="AJ819" s="45"/>
      <c r="AK819" s="45"/>
      <c r="AL819" s="45"/>
      <c r="AM819" s="45"/>
      <c r="AN819" s="45"/>
      <c r="AO819" s="45"/>
      <c r="AP819" s="45"/>
      <c r="AQ819" s="45"/>
      <c r="AR819" s="45"/>
      <c r="AS819" s="45"/>
      <c r="AT819" s="45"/>
      <c r="AU819" s="45"/>
      <c r="AV819" s="45"/>
      <c r="AW819" s="45"/>
      <c r="AX819" s="45"/>
      <c r="AY819" s="45"/>
      <c r="AZ819" s="45"/>
      <c r="BA819" s="45"/>
      <c r="BB819" s="45"/>
      <c r="BC819" s="45"/>
      <c r="BD819" s="45"/>
      <c r="BE819" s="45"/>
      <c r="BF819" s="45"/>
      <c r="BG819" s="45"/>
      <c r="BH819" s="45"/>
      <c r="BI819" s="45"/>
      <c r="BJ819" s="45"/>
      <c r="BK819" s="45"/>
      <c r="BL819" s="45"/>
      <c r="BM819" s="45"/>
      <c r="BN819" s="45"/>
      <c r="BO819" s="45"/>
      <c r="BP819" s="45"/>
      <c r="BQ819" s="45"/>
      <c r="BR819" s="45"/>
      <c r="BS819" s="45"/>
      <c r="BT819" s="45"/>
      <c r="BU819" s="45"/>
      <c r="BV819" s="45"/>
      <c r="BW819" s="45"/>
      <c r="BX819" s="45"/>
      <c r="BY819" s="45"/>
      <c r="BZ819" s="45"/>
      <c r="CA819" s="45"/>
      <c r="CB819" s="45"/>
      <c r="CC819" s="45"/>
      <c r="CD819" s="45"/>
      <c r="CE819" s="45"/>
      <c r="CF819" s="45"/>
      <c r="CG819" s="45"/>
      <c r="CH819" s="45"/>
      <c r="CI819" s="45"/>
      <c r="CJ819" s="45"/>
      <c r="CK819" s="45"/>
      <c r="CL819" s="45"/>
      <c r="CM819" s="45"/>
      <c r="CN819" s="45"/>
      <c r="CO819" s="45"/>
      <c r="CP819" s="45"/>
      <c r="CQ819" s="45"/>
      <c r="CR819" s="45"/>
      <c r="CS819" s="45"/>
      <c r="CT819" s="45"/>
      <c r="CU819" s="45"/>
      <c r="CV819" s="45"/>
      <c r="CW819" s="45"/>
      <c r="CX819" s="45"/>
      <c r="CY819" s="45"/>
      <c r="CZ819" s="45"/>
      <c r="DA819" s="45"/>
      <c r="DB819" s="45"/>
      <c r="DC819" s="45"/>
      <c r="DD819" s="45"/>
      <c r="DE819" s="45"/>
      <c r="DF819" s="45"/>
      <c r="DG819" s="45"/>
      <c r="DH819" s="45"/>
      <c r="DI819" s="45"/>
      <c r="DJ819" s="45"/>
      <c r="DK819" s="45"/>
      <c r="DL819" s="45"/>
      <c r="DM819" s="45"/>
      <c r="DN819" s="45"/>
      <c r="DO819" s="45"/>
      <c r="DP819" s="45"/>
      <c r="DQ819" s="45"/>
      <c r="DR819" s="45"/>
      <c r="DS819" s="45"/>
      <c r="DT819" s="45"/>
      <c r="DU819" s="45"/>
      <c r="DV819" s="1123"/>
      <c r="DW819" s="45"/>
      <c r="DX819" s="45"/>
      <c r="DY819" s="45"/>
      <c r="DZ819" s="45"/>
      <c r="EA819" s="45"/>
      <c r="EB819" s="45"/>
      <c r="EC819" s="45"/>
      <c r="ED819" s="45"/>
      <c r="EE819" s="45"/>
      <c r="EF819" s="45"/>
      <c r="EG819" s="45"/>
      <c r="EH819" s="45"/>
      <c r="EI819" s="45"/>
      <c r="EJ819" s="45"/>
      <c r="EK819" s="45"/>
      <c r="EL819" s="45"/>
      <c r="EM819" s="45"/>
      <c r="EN819" s="45"/>
      <c r="EO819" s="45"/>
      <c r="EP819" s="45"/>
      <c r="EQ819" s="1123"/>
      <c r="ER819" s="557"/>
    </row>
    <row r="820" spans="1:148" ht="15" customHeight="1" x14ac:dyDescent="0.25">
      <c r="A820" s="625"/>
      <c r="B820" s="1343" t="str">
        <f t="shared" si="51"/>
        <v>Desk 83</v>
      </c>
      <c r="C820" s="1348" t="str">
        <f>IF(ISBLANK(TB!C269), "", TB!C269)</f>
        <v/>
      </c>
      <c r="D820" s="1348" t="str">
        <f>IF(ISBLANK(TB!D269), "", TB!D269)</f>
        <v/>
      </c>
      <c r="E820" s="1348" t="str">
        <f>IF(ISBLANK(TB!E269), "", TB!E269)</f>
        <v/>
      </c>
      <c r="F820" s="1348" t="str">
        <f>IF(ISBLANK(TB!F269), "", TB!F269)</f>
        <v/>
      </c>
      <c r="G820" s="45"/>
      <c r="H820" s="45"/>
      <c r="I820" s="45"/>
      <c r="J820" s="45"/>
      <c r="K820" s="45"/>
      <c r="L820" s="45"/>
      <c r="M820" s="45"/>
      <c r="N820" s="45"/>
      <c r="O820" s="45"/>
      <c r="P820" s="45"/>
      <c r="Q820" s="45"/>
      <c r="R820" s="45"/>
      <c r="S820" s="45"/>
      <c r="T820" s="45"/>
      <c r="U820" s="45"/>
      <c r="V820" s="45"/>
      <c r="W820" s="45"/>
      <c r="X820" s="45"/>
      <c r="Y820" s="45"/>
      <c r="Z820" s="45"/>
      <c r="AA820" s="45"/>
      <c r="AB820" s="45"/>
      <c r="AC820" s="45"/>
      <c r="AD820" s="45"/>
      <c r="AE820" s="45"/>
      <c r="AF820" s="45"/>
      <c r="AG820" s="45"/>
      <c r="AH820" s="45"/>
      <c r="AI820" s="45"/>
      <c r="AJ820" s="45"/>
      <c r="AK820" s="45"/>
      <c r="AL820" s="45"/>
      <c r="AM820" s="45"/>
      <c r="AN820" s="45"/>
      <c r="AO820" s="45"/>
      <c r="AP820" s="45"/>
      <c r="AQ820" s="45"/>
      <c r="AR820" s="45"/>
      <c r="AS820" s="45"/>
      <c r="AT820" s="45"/>
      <c r="AU820" s="45"/>
      <c r="AV820" s="45"/>
      <c r="AW820" s="45"/>
      <c r="AX820" s="45"/>
      <c r="AY820" s="45"/>
      <c r="AZ820" s="45"/>
      <c r="BA820" s="45"/>
      <c r="BB820" s="45"/>
      <c r="BC820" s="45"/>
      <c r="BD820" s="45"/>
      <c r="BE820" s="45"/>
      <c r="BF820" s="45"/>
      <c r="BG820" s="45"/>
      <c r="BH820" s="45"/>
      <c r="BI820" s="45"/>
      <c r="BJ820" s="45"/>
      <c r="BK820" s="45"/>
      <c r="BL820" s="45"/>
      <c r="BM820" s="45"/>
      <c r="BN820" s="45"/>
      <c r="BO820" s="45"/>
      <c r="BP820" s="45"/>
      <c r="BQ820" s="45"/>
      <c r="BR820" s="45"/>
      <c r="BS820" s="45"/>
      <c r="BT820" s="45"/>
      <c r="BU820" s="45"/>
      <c r="BV820" s="45"/>
      <c r="BW820" s="45"/>
      <c r="BX820" s="45"/>
      <c r="BY820" s="45"/>
      <c r="BZ820" s="45"/>
      <c r="CA820" s="45"/>
      <c r="CB820" s="45"/>
      <c r="CC820" s="45"/>
      <c r="CD820" s="45"/>
      <c r="CE820" s="45"/>
      <c r="CF820" s="45"/>
      <c r="CG820" s="45"/>
      <c r="CH820" s="45"/>
      <c r="CI820" s="45"/>
      <c r="CJ820" s="45"/>
      <c r="CK820" s="45"/>
      <c r="CL820" s="45"/>
      <c r="CM820" s="45"/>
      <c r="CN820" s="45"/>
      <c r="CO820" s="45"/>
      <c r="CP820" s="45"/>
      <c r="CQ820" s="45"/>
      <c r="CR820" s="45"/>
      <c r="CS820" s="45"/>
      <c r="CT820" s="45"/>
      <c r="CU820" s="45"/>
      <c r="CV820" s="45"/>
      <c r="CW820" s="45"/>
      <c r="CX820" s="45"/>
      <c r="CY820" s="45"/>
      <c r="CZ820" s="45"/>
      <c r="DA820" s="45"/>
      <c r="DB820" s="45"/>
      <c r="DC820" s="45"/>
      <c r="DD820" s="45"/>
      <c r="DE820" s="45"/>
      <c r="DF820" s="45"/>
      <c r="DG820" s="45"/>
      <c r="DH820" s="45"/>
      <c r="DI820" s="45"/>
      <c r="DJ820" s="45"/>
      <c r="DK820" s="45"/>
      <c r="DL820" s="45"/>
      <c r="DM820" s="45"/>
      <c r="DN820" s="45"/>
      <c r="DO820" s="45"/>
      <c r="DP820" s="45"/>
      <c r="DQ820" s="45"/>
      <c r="DR820" s="45"/>
      <c r="DS820" s="45"/>
      <c r="DT820" s="45"/>
      <c r="DU820" s="45"/>
      <c r="DV820" s="1123"/>
      <c r="DW820" s="45"/>
      <c r="DX820" s="45"/>
      <c r="DY820" s="45"/>
      <c r="DZ820" s="45"/>
      <c r="EA820" s="45"/>
      <c r="EB820" s="45"/>
      <c r="EC820" s="45"/>
      <c r="ED820" s="45"/>
      <c r="EE820" s="45"/>
      <c r="EF820" s="45"/>
      <c r="EG820" s="45"/>
      <c r="EH820" s="45"/>
      <c r="EI820" s="45"/>
      <c r="EJ820" s="45"/>
      <c r="EK820" s="45"/>
      <c r="EL820" s="45"/>
      <c r="EM820" s="45"/>
      <c r="EN820" s="45"/>
      <c r="EO820" s="45"/>
      <c r="EP820" s="45"/>
      <c r="EQ820" s="1123"/>
      <c r="ER820" s="557"/>
    </row>
    <row r="821" spans="1:148" ht="15" customHeight="1" x14ac:dyDescent="0.25">
      <c r="A821" s="625"/>
      <c r="B821" s="1343" t="str">
        <f t="shared" si="51"/>
        <v>Desk 84</v>
      </c>
      <c r="C821" s="1348" t="str">
        <f>IF(ISBLANK(TB!C270), "", TB!C270)</f>
        <v/>
      </c>
      <c r="D821" s="1348" t="str">
        <f>IF(ISBLANK(TB!D270), "", TB!D270)</f>
        <v/>
      </c>
      <c r="E821" s="1348" t="str">
        <f>IF(ISBLANK(TB!E270), "", TB!E270)</f>
        <v/>
      </c>
      <c r="F821" s="1348" t="str">
        <f>IF(ISBLANK(TB!F270), "", TB!F270)</f>
        <v/>
      </c>
      <c r="G821" s="45"/>
      <c r="H821" s="45"/>
      <c r="I821" s="45"/>
      <c r="J821" s="45"/>
      <c r="K821" s="45"/>
      <c r="L821" s="45"/>
      <c r="M821" s="45"/>
      <c r="N821" s="45"/>
      <c r="O821" s="45"/>
      <c r="P821" s="45"/>
      <c r="Q821" s="45"/>
      <c r="R821" s="45"/>
      <c r="S821" s="45"/>
      <c r="T821" s="45"/>
      <c r="U821" s="45"/>
      <c r="V821" s="45"/>
      <c r="W821" s="45"/>
      <c r="X821" s="45"/>
      <c r="Y821" s="45"/>
      <c r="Z821" s="45"/>
      <c r="AA821" s="45"/>
      <c r="AB821" s="45"/>
      <c r="AC821" s="45"/>
      <c r="AD821" s="45"/>
      <c r="AE821" s="45"/>
      <c r="AF821" s="45"/>
      <c r="AG821" s="45"/>
      <c r="AH821" s="45"/>
      <c r="AI821" s="45"/>
      <c r="AJ821" s="45"/>
      <c r="AK821" s="45"/>
      <c r="AL821" s="45"/>
      <c r="AM821" s="45"/>
      <c r="AN821" s="45"/>
      <c r="AO821" s="45"/>
      <c r="AP821" s="45"/>
      <c r="AQ821" s="45"/>
      <c r="AR821" s="45"/>
      <c r="AS821" s="45"/>
      <c r="AT821" s="45"/>
      <c r="AU821" s="45"/>
      <c r="AV821" s="45"/>
      <c r="AW821" s="45"/>
      <c r="AX821" s="45"/>
      <c r="AY821" s="45"/>
      <c r="AZ821" s="45"/>
      <c r="BA821" s="45"/>
      <c r="BB821" s="45"/>
      <c r="BC821" s="45"/>
      <c r="BD821" s="45"/>
      <c r="BE821" s="45"/>
      <c r="BF821" s="45"/>
      <c r="BG821" s="45"/>
      <c r="BH821" s="45"/>
      <c r="BI821" s="45"/>
      <c r="BJ821" s="45"/>
      <c r="BK821" s="45"/>
      <c r="BL821" s="45"/>
      <c r="BM821" s="45"/>
      <c r="BN821" s="45"/>
      <c r="BO821" s="45"/>
      <c r="BP821" s="45"/>
      <c r="BQ821" s="45"/>
      <c r="BR821" s="45"/>
      <c r="BS821" s="45"/>
      <c r="BT821" s="45"/>
      <c r="BU821" s="45"/>
      <c r="BV821" s="45"/>
      <c r="BW821" s="45"/>
      <c r="BX821" s="45"/>
      <c r="BY821" s="45"/>
      <c r="BZ821" s="45"/>
      <c r="CA821" s="45"/>
      <c r="CB821" s="45"/>
      <c r="CC821" s="45"/>
      <c r="CD821" s="45"/>
      <c r="CE821" s="45"/>
      <c r="CF821" s="45"/>
      <c r="CG821" s="45"/>
      <c r="CH821" s="45"/>
      <c r="CI821" s="45"/>
      <c r="CJ821" s="45"/>
      <c r="CK821" s="45"/>
      <c r="CL821" s="45"/>
      <c r="CM821" s="45"/>
      <c r="CN821" s="45"/>
      <c r="CO821" s="45"/>
      <c r="CP821" s="45"/>
      <c r="CQ821" s="45"/>
      <c r="CR821" s="45"/>
      <c r="CS821" s="45"/>
      <c r="CT821" s="45"/>
      <c r="CU821" s="45"/>
      <c r="CV821" s="45"/>
      <c r="CW821" s="45"/>
      <c r="CX821" s="45"/>
      <c r="CY821" s="45"/>
      <c r="CZ821" s="45"/>
      <c r="DA821" s="45"/>
      <c r="DB821" s="45"/>
      <c r="DC821" s="45"/>
      <c r="DD821" s="45"/>
      <c r="DE821" s="45"/>
      <c r="DF821" s="45"/>
      <c r="DG821" s="45"/>
      <c r="DH821" s="45"/>
      <c r="DI821" s="45"/>
      <c r="DJ821" s="45"/>
      <c r="DK821" s="45"/>
      <c r="DL821" s="45"/>
      <c r="DM821" s="45"/>
      <c r="DN821" s="45"/>
      <c r="DO821" s="45"/>
      <c r="DP821" s="45"/>
      <c r="DQ821" s="45"/>
      <c r="DR821" s="45"/>
      <c r="DS821" s="45"/>
      <c r="DT821" s="45"/>
      <c r="DU821" s="45"/>
      <c r="DV821" s="1123"/>
      <c r="DW821" s="45"/>
      <c r="DX821" s="45"/>
      <c r="DY821" s="45"/>
      <c r="DZ821" s="45"/>
      <c r="EA821" s="45"/>
      <c r="EB821" s="45"/>
      <c r="EC821" s="45"/>
      <c r="ED821" s="45"/>
      <c r="EE821" s="45"/>
      <c r="EF821" s="45"/>
      <c r="EG821" s="45"/>
      <c r="EH821" s="45"/>
      <c r="EI821" s="45"/>
      <c r="EJ821" s="45"/>
      <c r="EK821" s="45"/>
      <c r="EL821" s="45"/>
      <c r="EM821" s="45"/>
      <c r="EN821" s="45"/>
      <c r="EO821" s="45"/>
      <c r="EP821" s="45"/>
      <c r="EQ821" s="1123"/>
      <c r="ER821" s="557"/>
    </row>
    <row r="822" spans="1:148" ht="15" customHeight="1" x14ac:dyDescent="0.25">
      <c r="A822" s="625"/>
      <c r="B822" s="1343" t="str">
        <f t="shared" si="51"/>
        <v>Desk 85</v>
      </c>
      <c r="C822" s="1348" t="str">
        <f>IF(ISBLANK(TB!C271), "", TB!C271)</f>
        <v/>
      </c>
      <c r="D822" s="1348" t="str">
        <f>IF(ISBLANK(TB!D271), "", TB!D271)</f>
        <v/>
      </c>
      <c r="E822" s="1348" t="str">
        <f>IF(ISBLANK(TB!E271), "", TB!E271)</f>
        <v/>
      </c>
      <c r="F822" s="1348" t="str">
        <f>IF(ISBLANK(TB!F271), "", TB!F271)</f>
        <v/>
      </c>
      <c r="G822" s="45"/>
      <c r="H822" s="45"/>
      <c r="I822" s="45"/>
      <c r="J822" s="45"/>
      <c r="K822" s="45"/>
      <c r="L822" s="45"/>
      <c r="M822" s="45"/>
      <c r="N822" s="45"/>
      <c r="O822" s="45"/>
      <c r="P822" s="45"/>
      <c r="Q822" s="45"/>
      <c r="R822" s="45"/>
      <c r="S822" s="45"/>
      <c r="T822" s="45"/>
      <c r="U822" s="45"/>
      <c r="V822" s="45"/>
      <c r="W822" s="45"/>
      <c r="X822" s="45"/>
      <c r="Y822" s="45"/>
      <c r="Z822" s="45"/>
      <c r="AA822" s="45"/>
      <c r="AB822" s="45"/>
      <c r="AC822" s="45"/>
      <c r="AD822" s="45"/>
      <c r="AE822" s="45"/>
      <c r="AF822" s="45"/>
      <c r="AG822" s="45"/>
      <c r="AH822" s="45"/>
      <c r="AI822" s="45"/>
      <c r="AJ822" s="45"/>
      <c r="AK822" s="45"/>
      <c r="AL822" s="45"/>
      <c r="AM822" s="45"/>
      <c r="AN822" s="45"/>
      <c r="AO822" s="45"/>
      <c r="AP822" s="45"/>
      <c r="AQ822" s="45"/>
      <c r="AR822" s="45"/>
      <c r="AS822" s="45"/>
      <c r="AT822" s="45"/>
      <c r="AU822" s="45"/>
      <c r="AV822" s="45"/>
      <c r="AW822" s="45"/>
      <c r="AX822" s="45"/>
      <c r="AY822" s="45"/>
      <c r="AZ822" s="45"/>
      <c r="BA822" s="45"/>
      <c r="BB822" s="45"/>
      <c r="BC822" s="45"/>
      <c r="BD822" s="45"/>
      <c r="BE822" s="45"/>
      <c r="BF822" s="45"/>
      <c r="BG822" s="45"/>
      <c r="BH822" s="45"/>
      <c r="BI822" s="45"/>
      <c r="BJ822" s="45"/>
      <c r="BK822" s="45"/>
      <c r="BL822" s="45"/>
      <c r="BM822" s="45"/>
      <c r="BN822" s="45"/>
      <c r="BO822" s="45"/>
      <c r="BP822" s="45"/>
      <c r="BQ822" s="45"/>
      <c r="BR822" s="45"/>
      <c r="BS822" s="45"/>
      <c r="BT822" s="45"/>
      <c r="BU822" s="45"/>
      <c r="BV822" s="45"/>
      <c r="BW822" s="45"/>
      <c r="BX822" s="45"/>
      <c r="BY822" s="45"/>
      <c r="BZ822" s="45"/>
      <c r="CA822" s="45"/>
      <c r="CB822" s="45"/>
      <c r="CC822" s="45"/>
      <c r="CD822" s="45"/>
      <c r="CE822" s="45"/>
      <c r="CF822" s="45"/>
      <c r="CG822" s="45"/>
      <c r="CH822" s="45"/>
      <c r="CI822" s="45"/>
      <c r="CJ822" s="45"/>
      <c r="CK822" s="45"/>
      <c r="CL822" s="45"/>
      <c r="CM822" s="45"/>
      <c r="CN822" s="45"/>
      <c r="CO822" s="45"/>
      <c r="CP822" s="45"/>
      <c r="CQ822" s="45"/>
      <c r="CR822" s="45"/>
      <c r="CS822" s="45"/>
      <c r="CT822" s="45"/>
      <c r="CU822" s="45"/>
      <c r="CV822" s="45"/>
      <c r="CW822" s="45"/>
      <c r="CX822" s="45"/>
      <c r="CY822" s="45"/>
      <c r="CZ822" s="45"/>
      <c r="DA822" s="45"/>
      <c r="DB822" s="45"/>
      <c r="DC822" s="45"/>
      <c r="DD822" s="45"/>
      <c r="DE822" s="45"/>
      <c r="DF822" s="45"/>
      <c r="DG822" s="45"/>
      <c r="DH822" s="45"/>
      <c r="DI822" s="45"/>
      <c r="DJ822" s="45"/>
      <c r="DK822" s="45"/>
      <c r="DL822" s="45"/>
      <c r="DM822" s="45"/>
      <c r="DN822" s="45"/>
      <c r="DO822" s="45"/>
      <c r="DP822" s="45"/>
      <c r="DQ822" s="45"/>
      <c r="DR822" s="45"/>
      <c r="DS822" s="45"/>
      <c r="DT822" s="45"/>
      <c r="DU822" s="45"/>
      <c r="DV822" s="1123"/>
      <c r="DW822" s="45"/>
      <c r="DX822" s="45"/>
      <c r="DY822" s="45"/>
      <c r="DZ822" s="45"/>
      <c r="EA822" s="45"/>
      <c r="EB822" s="45"/>
      <c r="EC822" s="45"/>
      <c r="ED822" s="45"/>
      <c r="EE822" s="45"/>
      <c r="EF822" s="45"/>
      <c r="EG822" s="45"/>
      <c r="EH822" s="45"/>
      <c r="EI822" s="45"/>
      <c r="EJ822" s="45"/>
      <c r="EK822" s="45"/>
      <c r="EL822" s="45"/>
      <c r="EM822" s="45"/>
      <c r="EN822" s="45"/>
      <c r="EO822" s="45"/>
      <c r="EP822" s="45"/>
      <c r="EQ822" s="1123"/>
      <c r="ER822" s="557"/>
    </row>
    <row r="823" spans="1:148" ht="15" customHeight="1" x14ac:dyDescent="0.25">
      <c r="A823" s="625"/>
      <c r="B823" s="1343" t="str">
        <f t="shared" si="51"/>
        <v>Desk 86</v>
      </c>
      <c r="C823" s="1348" t="str">
        <f>IF(ISBLANK(TB!C272), "", TB!C272)</f>
        <v/>
      </c>
      <c r="D823" s="1348" t="str">
        <f>IF(ISBLANK(TB!D272), "", TB!D272)</f>
        <v/>
      </c>
      <c r="E823" s="1348" t="str">
        <f>IF(ISBLANK(TB!E272), "", TB!E272)</f>
        <v/>
      </c>
      <c r="F823" s="1348" t="str">
        <f>IF(ISBLANK(TB!F272), "", TB!F272)</f>
        <v/>
      </c>
      <c r="G823" s="45"/>
      <c r="H823" s="45"/>
      <c r="I823" s="45"/>
      <c r="J823" s="45"/>
      <c r="K823" s="45"/>
      <c r="L823" s="45"/>
      <c r="M823" s="45"/>
      <c r="N823" s="45"/>
      <c r="O823" s="45"/>
      <c r="P823" s="45"/>
      <c r="Q823" s="45"/>
      <c r="R823" s="45"/>
      <c r="S823" s="45"/>
      <c r="T823" s="45"/>
      <c r="U823" s="45"/>
      <c r="V823" s="45"/>
      <c r="W823" s="45"/>
      <c r="X823" s="45"/>
      <c r="Y823" s="45"/>
      <c r="Z823" s="45"/>
      <c r="AA823" s="45"/>
      <c r="AB823" s="45"/>
      <c r="AC823" s="45"/>
      <c r="AD823" s="45"/>
      <c r="AE823" s="45"/>
      <c r="AF823" s="45"/>
      <c r="AG823" s="45"/>
      <c r="AH823" s="45"/>
      <c r="AI823" s="45"/>
      <c r="AJ823" s="45"/>
      <c r="AK823" s="45"/>
      <c r="AL823" s="45"/>
      <c r="AM823" s="45"/>
      <c r="AN823" s="45"/>
      <c r="AO823" s="45"/>
      <c r="AP823" s="45"/>
      <c r="AQ823" s="45"/>
      <c r="AR823" s="45"/>
      <c r="AS823" s="45"/>
      <c r="AT823" s="45"/>
      <c r="AU823" s="45"/>
      <c r="AV823" s="45"/>
      <c r="AW823" s="45"/>
      <c r="AX823" s="45"/>
      <c r="AY823" s="45"/>
      <c r="AZ823" s="45"/>
      <c r="BA823" s="45"/>
      <c r="BB823" s="45"/>
      <c r="BC823" s="45"/>
      <c r="BD823" s="45"/>
      <c r="BE823" s="45"/>
      <c r="BF823" s="45"/>
      <c r="BG823" s="45"/>
      <c r="BH823" s="45"/>
      <c r="BI823" s="45"/>
      <c r="BJ823" s="45"/>
      <c r="BK823" s="45"/>
      <c r="BL823" s="45"/>
      <c r="BM823" s="45"/>
      <c r="BN823" s="45"/>
      <c r="BO823" s="45"/>
      <c r="BP823" s="45"/>
      <c r="BQ823" s="45"/>
      <c r="BR823" s="45"/>
      <c r="BS823" s="45"/>
      <c r="BT823" s="45"/>
      <c r="BU823" s="45"/>
      <c r="BV823" s="45"/>
      <c r="BW823" s="45"/>
      <c r="BX823" s="45"/>
      <c r="BY823" s="45"/>
      <c r="BZ823" s="45"/>
      <c r="CA823" s="45"/>
      <c r="CB823" s="45"/>
      <c r="CC823" s="45"/>
      <c r="CD823" s="45"/>
      <c r="CE823" s="45"/>
      <c r="CF823" s="45"/>
      <c r="CG823" s="45"/>
      <c r="CH823" s="45"/>
      <c r="CI823" s="45"/>
      <c r="CJ823" s="45"/>
      <c r="CK823" s="45"/>
      <c r="CL823" s="45"/>
      <c r="CM823" s="45"/>
      <c r="CN823" s="45"/>
      <c r="CO823" s="45"/>
      <c r="CP823" s="45"/>
      <c r="CQ823" s="45"/>
      <c r="CR823" s="45"/>
      <c r="CS823" s="45"/>
      <c r="CT823" s="45"/>
      <c r="CU823" s="45"/>
      <c r="CV823" s="45"/>
      <c r="CW823" s="45"/>
      <c r="CX823" s="45"/>
      <c r="CY823" s="45"/>
      <c r="CZ823" s="45"/>
      <c r="DA823" s="45"/>
      <c r="DB823" s="45"/>
      <c r="DC823" s="45"/>
      <c r="DD823" s="45"/>
      <c r="DE823" s="45"/>
      <c r="DF823" s="45"/>
      <c r="DG823" s="45"/>
      <c r="DH823" s="45"/>
      <c r="DI823" s="45"/>
      <c r="DJ823" s="45"/>
      <c r="DK823" s="45"/>
      <c r="DL823" s="45"/>
      <c r="DM823" s="45"/>
      <c r="DN823" s="45"/>
      <c r="DO823" s="45"/>
      <c r="DP823" s="45"/>
      <c r="DQ823" s="45"/>
      <c r="DR823" s="45"/>
      <c r="DS823" s="45"/>
      <c r="DT823" s="45"/>
      <c r="DU823" s="45"/>
      <c r="DV823" s="1123"/>
      <c r="DW823" s="45"/>
      <c r="DX823" s="45"/>
      <c r="DY823" s="45"/>
      <c r="DZ823" s="45"/>
      <c r="EA823" s="45"/>
      <c r="EB823" s="45"/>
      <c r="EC823" s="45"/>
      <c r="ED823" s="45"/>
      <c r="EE823" s="45"/>
      <c r="EF823" s="45"/>
      <c r="EG823" s="45"/>
      <c r="EH823" s="45"/>
      <c r="EI823" s="45"/>
      <c r="EJ823" s="45"/>
      <c r="EK823" s="45"/>
      <c r="EL823" s="45"/>
      <c r="EM823" s="45"/>
      <c r="EN823" s="45"/>
      <c r="EO823" s="45"/>
      <c r="EP823" s="45"/>
      <c r="EQ823" s="1123"/>
      <c r="ER823" s="557"/>
    </row>
    <row r="824" spans="1:148" ht="15" customHeight="1" x14ac:dyDescent="0.25">
      <c r="A824" s="625"/>
      <c r="B824" s="1343" t="str">
        <f t="shared" si="51"/>
        <v>Desk 87</v>
      </c>
      <c r="C824" s="1348" t="str">
        <f>IF(ISBLANK(TB!C273), "", TB!C273)</f>
        <v/>
      </c>
      <c r="D824" s="1348" t="str">
        <f>IF(ISBLANK(TB!D273), "", TB!D273)</f>
        <v/>
      </c>
      <c r="E824" s="1348" t="str">
        <f>IF(ISBLANK(TB!E273), "", TB!E273)</f>
        <v/>
      </c>
      <c r="F824" s="1348" t="str">
        <f>IF(ISBLANK(TB!F273), "", TB!F273)</f>
        <v/>
      </c>
      <c r="G824" s="45"/>
      <c r="H824" s="45"/>
      <c r="I824" s="45"/>
      <c r="J824" s="45"/>
      <c r="K824" s="45"/>
      <c r="L824" s="45"/>
      <c r="M824" s="45"/>
      <c r="N824" s="45"/>
      <c r="O824" s="45"/>
      <c r="P824" s="45"/>
      <c r="Q824" s="45"/>
      <c r="R824" s="45"/>
      <c r="S824" s="45"/>
      <c r="T824" s="45"/>
      <c r="U824" s="45"/>
      <c r="V824" s="45"/>
      <c r="W824" s="45"/>
      <c r="X824" s="45"/>
      <c r="Y824" s="45"/>
      <c r="Z824" s="45"/>
      <c r="AA824" s="45"/>
      <c r="AB824" s="45"/>
      <c r="AC824" s="45"/>
      <c r="AD824" s="45"/>
      <c r="AE824" s="45"/>
      <c r="AF824" s="45"/>
      <c r="AG824" s="45"/>
      <c r="AH824" s="45"/>
      <c r="AI824" s="45"/>
      <c r="AJ824" s="45"/>
      <c r="AK824" s="45"/>
      <c r="AL824" s="45"/>
      <c r="AM824" s="45"/>
      <c r="AN824" s="45"/>
      <c r="AO824" s="45"/>
      <c r="AP824" s="45"/>
      <c r="AQ824" s="45"/>
      <c r="AR824" s="45"/>
      <c r="AS824" s="45"/>
      <c r="AT824" s="45"/>
      <c r="AU824" s="45"/>
      <c r="AV824" s="45"/>
      <c r="AW824" s="45"/>
      <c r="AX824" s="45"/>
      <c r="AY824" s="45"/>
      <c r="AZ824" s="45"/>
      <c r="BA824" s="45"/>
      <c r="BB824" s="45"/>
      <c r="BC824" s="45"/>
      <c r="BD824" s="45"/>
      <c r="BE824" s="45"/>
      <c r="BF824" s="45"/>
      <c r="BG824" s="45"/>
      <c r="BH824" s="45"/>
      <c r="BI824" s="45"/>
      <c r="BJ824" s="45"/>
      <c r="BK824" s="45"/>
      <c r="BL824" s="45"/>
      <c r="BM824" s="45"/>
      <c r="BN824" s="45"/>
      <c r="BO824" s="45"/>
      <c r="BP824" s="45"/>
      <c r="BQ824" s="45"/>
      <c r="BR824" s="45"/>
      <c r="BS824" s="45"/>
      <c r="BT824" s="45"/>
      <c r="BU824" s="45"/>
      <c r="BV824" s="45"/>
      <c r="BW824" s="45"/>
      <c r="BX824" s="45"/>
      <c r="BY824" s="45"/>
      <c r="BZ824" s="45"/>
      <c r="CA824" s="45"/>
      <c r="CB824" s="45"/>
      <c r="CC824" s="45"/>
      <c r="CD824" s="45"/>
      <c r="CE824" s="45"/>
      <c r="CF824" s="45"/>
      <c r="CG824" s="45"/>
      <c r="CH824" s="45"/>
      <c r="CI824" s="45"/>
      <c r="CJ824" s="45"/>
      <c r="CK824" s="45"/>
      <c r="CL824" s="45"/>
      <c r="CM824" s="45"/>
      <c r="CN824" s="45"/>
      <c r="CO824" s="45"/>
      <c r="CP824" s="45"/>
      <c r="CQ824" s="45"/>
      <c r="CR824" s="45"/>
      <c r="CS824" s="45"/>
      <c r="CT824" s="45"/>
      <c r="CU824" s="45"/>
      <c r="CV824" s="45"/>
      <c r="CW824" s="45"/>
      <c r="CX824" s="45"/>
      <c r="CY824" s="45"/>
      <c r="CZ824" s="45"/>
      <c r="DA824" s="45"/>
      <c r="DB824" s="45"/>
      <c r="DC824" s="45"/>
      <c r="DD824" s="45"/>
      <c r="DE824" s="45"/>
      <c r="DF824" s="45"/>
      <c r="DG824" s="45"/>
      <c r="DH824" s="45"/>
      <c r="DI824" s="45"/>
      <c r="DJ824" s="45"/>
      <c r="DK824" s="45"/>
      <c r="DL824" s="45"/>
      <c r="DM824" s="45"/>
      <c r="DN824" s="45"/>
      <c r="DO824" s="45"/>
      <c r="DP824" s="45"/>
      <c r="DQ824" s="45"/>
      <c r="DR824" s="45"/>
      <c r="DS824" s="45"/>
      <c r="DT824" s="45"/>
      <c r="DU824" s="45"/>
      <c r="DV824" s="1123"/>
      <c r="DW824" s="45"/>
      <c r="DX824" s="45"/>
      <c r="DY824" s="45"/>
      <c r="DZ824" s="45"/>
      <c r="EA824" s="45"/>
      <c r="EB824" s="45"/>
      <c r="EC824" s="45"/>
      <c r="ED824" s="45"/>
      <c r="EE824" s="45"/>
      <c r="EF824" s="45"/>
      <c r="EG824" s="45"/>
      <c r="EH824" s="45"/>
      <c r="EI824" s="45"/>
      <c r="EJ824" s="45"/>
      <c r="EK824" s="45"/>
      <c r="EL824" s="45"/>
      <c r="EM824" s="45"/>
      <c r="EN824" s="45"/>
      <c r="EO824" s="45"/>
      <c r="EP824" s="45"/>
      <c r="EQ824" s="1123"/>
      <c r="ER824" s="557"/>
    </row>
    <row r="825" spans="1:148" ht="15" customHeight="1" x14ac:dyDescent="0.25">
      <c r="A825" s="625"/>
      <c r="B825" s="1343" t="str">
        <f t="shared" si="51"/>
        <v>Desk 88</v>
      </c>
      <c r="C825" s="1348" t="str">
        <f>IF(ISBLANK(TB!C274), "", TB!C274)</f>
        <v/>
      </c>
      <c r="D825" s="1348" t="str">
        <f>IF(ISBLANK(TB!D274), "", TB!D274)</f>
        <v/>
      </c>
      <c r="E825" s="1348" t="str">
        <f>IF(ISBLANK(TB!E274), "", TB!E274)</f>
        <v/>
      </c>
      <c r="F825" s="1348" t="str">
        <f>IF(ISBLANK(TB!F274), "", TB!F274)</f>
        <v/>
      </c>
      <c r="G825" s="45"/>
      <c r="H825" s="45"/>
      <c r="I825" s="45"/>
      <c r="J825" s="45"/>
      <c r="K825" s="45"/>
      <c r="L825" s="45"/>
      <c r="M825" s="45"/>
      <c r="N825" s="45"/>
      <c r="O825" s="45"/>
      <c r="P825" s="45"/>
      <c r="Q825" s="45"/>
      <c r="R825" s="45"/>
      <c r="S825" s="45"/>
      <c r="T825" s="45"/>
      <c r="U825" s="45"/>
      <c r="V825" s="45"/>
      <c r="W825" s="45"/>
      <c r="X825" s="45"/>
      <c r="Y825" s="45"/>
      <c r="Z825" s="45"/>
      <c r="AA825" s="45"/>
      <c r="AB825" s="45"/>
      <c r="AC825" s="45"/>
      <c r="AD825" s="45"/>
      <c r="AE825" s="45"/>
      <c r="AF825" s="45"/>
      <c r="AG825" s="45"/>
      <c r="AH825" s="45"/>
      <c r="AI825" s="45"/>
      <c r="AJ825" s="45"/>
      <c r="AK825" s="45"/>
      <c r="AL825" s="45"/>
      <c r="AM825" s="45"/>
      <c r="AN825" s="45"/>
      <c r="AO825" s="45"/>
      <c r="AP825" s="45"/>
      <c r="AQ825" s="45"/>
      <c r="AR825" s="45"/>
      <c r="AS825" s="45"/>
      <c r="AT825" s="45"/>
      <c r="AU825" s="45"/>
      <c r="AV825" s="45"/>
      <c r="AW825" s="45"/>
      <c r="AX825" s="45"/>
      <c r="AY825" s="45"/>
      <c r="AZ825" s="45"/>
      <c r="BA825" s="45"/>
      <c r="BB825" s="45"/>
      <c r="BC825" s="45"/>
      <c r="BD825" s="45"/>
      <c r="BE825" s="45"/>
      <c r="BF825" s="45"/>
      <c r="BG825" s="45"/>
      <c r="BH825" s="45"/>
      <c r="BI825" s="45"/>
      <c r="BJ825" s="45"/>
      <c r="BK825" s="45"/>
      <c r="BL825" s="45"/>
      <c r="BM825" s="45"/>
      <c r="BN825" s="45"/>
      <c r="BO825" s="45"/>
      <c r="BP825" s="45"/>
      <c r="BQ825" s="45"/>
      <c r="BR825" s="45"/>
      <c r="BS825" s="45"/>
      <c r="BT825" s="45"/>
      <c r="BU825" s="45"/>
      <c r="BV825" s="45"/>
      <c r="BW825" s="45"/>
      <c r="BX825" s="45"/>
      <c r="BY825" s="45"/>
      <c r="BZ825" s="45"/>
      <c r="CA825" s="45"/>
      <c r="CB825" s="45"/>
      <c r="CC825" s="45"/>
      <c r="CD825" s="45"/>
      <c r="CE825" s="45"/>
      <c r="CF825" s="45"/>
      <c r="CG825" s="45"/>
      <c r="CH825" s="45"/>
      <c r="CI825" s="45"/>
      <c r="CJ825" s="45"/>
      <c r="CK825" s="45"/>
      <c r="CL825" s="45"/>
      <c r="CM825" s="45"/>
      <c r="CN825" s="45"/>
      <c r="CO825" s="45"/>
      <c r="CP825" s="45"/>
      <c r="CQ825" s="45"/>
      <c r="CR825" s="45"/>
      <c r="CS825" s="45"/>
      <c r="CT825" s="45"/>
      <c r="CU825" s="45"/>
      <c r="CV825" s="45"/>
      <c r="CW825" s="45"/>
      <c r="CX825" s="45"/>
      <c r="CY825" s="45"/>
      <c r="CZ825" s="45"/>
      <c r="DA825" s="45"/>
      <c r="DB825" s="45"/>
      <c r="DC825" s="45"/>
      <c r="DD825" s="45"/>
      <c r="DE825" s="45"/>
      <c r="DF825" s="45"/>
      <c r="DG825" s="45"/>
      <c r="DH825" s="45"/>
      <c r="DI825" s="45"/>
      <c r="DJ825" s="45"/>
      <c r="DK825" s="45"/>
      <c r="DL825" s="45"/>
      <c r="DM825" s="45"/>
      <c r="DN825" s="45"/>
      <c r="DO825" s="45"/>
      <c r="DP825" s="45"/>
      <c r="DQ825" s="45"/>
      <c r="DR825" s="45"/>
      <c r="DS825" s="45"/>
      <c r="DT825" s="45"/>
      <c r="DU825" s="45"/>
      <c r="DV825" s="1123"/>
      <c r="DW825" s="45"/>
      <c r="DX825" s="45"/>
      <c r="DY825" s="45"/>
      <c r="DZ825" s="45"/>
      <c r="EA825" s="45"/>
      <c r="EB825" s="45"/>
      <c r="EC825" s="45"/>
      <c r="ED825" s="45"/>
      <c r="EE825" s="45"/>
      <c r="EF825" s="45"/>
      <c r="EG825" s="45"/>
      <c r="EH825" s="45"/>
      <c r="EI825" s="45"/>
      <c r="EJ825" s="45"/>
      <c r="EK825" s="45"/>
      <c r="EL825" s="45"/>
      <c r="EM825" s="45"/>
      <c r="EN825" s="45"/>
      <c r="EO825" s="45"/>
      <c r="EP825" s="45"/>
      <c r="EQ825" s="1123"/>
      <c r="ER825" s="557"/>
    </row>
    <row r="826" spans="1:148" ht="15" customHeight="1" x14ac:dyDescent="0.25">
      <c r="A826" s="625"/>
      <c r="B826" s="1343" t="str">
        <f t="shared" si="51"/>
        <v>Desk 89</v>
      </c>
      <c r="C826" s="1348" t="str">
        <f>IF(ISBLANK(TB!C275), "", TB!C275)</f>
        <v/>
      </c>
      <c r="D826" s="1348" t="str">
        <f>IF(ISBLANK(TB!D275), "", TB!D275)</f>
        <v/>
      </c>
      <c r="E826" s="1348" t="str">
        <f>IF(ISBLANK(TB!E275), "", TB!E275)</f>
        <v/>
      </c>
      <c r="F826" s="1348" t="str">
        <f>IF(ISBLANK(TB!F275), "", TB!F275)</f>
        <v/>
      </c>
      <c r="G826" s="45"/>
      <c r="H826" s="45"/>
      <c r="I826" s="45"/>
      <c r="J826" s="45"/>
      <c r="K826" s="45"/>
      <c r="L826" s="45"/>
      <c r="M826" s="45"/>
      <c r="N826" s="45"/>
      <c r="O826" s="45"/>
      <c r="P826" s="45"/>
      <c r="Q826" s="45"/>
      <c r="R826" s="45"/>
      <c r="S826" s="45"/>
      <c r="T826" s="45"/>
      <c r="U826" s="45"/>
      <c r="V826" s="45"/>
      <c r="W826" s="45"/>
      <c r="X826" s="45"/>
      <c r="Y826" s="45"/>
      <c r="Z826" s="45"/>
      <c r="AA826" s="45"/>
      <c r="AB826" s="45"/>
      <c r="AC826" s="45"/>
      <c r="AD826" s="45"/>
      <c r="AE826" s="45"/>
      <c r="AF826" s="45"/>
      <c r="AG826" s="45"/>
      <c r="AH826" s="45"/>
      <c r="AI826" s="45"/>
      <c r="AJ826" s="45"/>
      <c r="AK826" s="45"/>
      <c r="AL826" s="45"/>
      <c r="AM826" s="45"/>
      <c r="AN826" s="45"/>
      <c r="AO826" s="45"/>
      <c r="AP826" s="45"/>
      <c r="AQ826" s="45"/>
      <c r="AR826" s="45"/>
      <c r="AS826" s="45"/>
      <c r="AT826" s="45"/>
      <c r="AU826" s="45"/>
      <c r="AV826" s="45"/>
      <c r="AW826" s="45"/>
      <c r="AX826" s="45"/>
      <c r="AY826" s="45"/>
      <c r="AZ826" s="45"/>
      <c r="BA826" s="45"/>
      <c r="BB826" s="45"/>
      <c r="BC826" s="45"/>
      <c r="BD826" s="45"/>
      <c r="BE826" s="45"/>
      <c r="BF826" s="45"/>
      <c r="BG826" s="45"/>
      <c r="BH826" s="45"/>
      <c r="BI826" s="45"/>
      <c r="BJ826" s="45"/>
      <c r="BK826" s="45"/>
      <c r="BL826" s="45"/>
      <c r="BM826" s="45"/>
      <c r="BN826" s="45"/>
      <c r="BO826" s="45"/>
      <c r="BP826" s="45"/>
      <c r="BQ826" s="45"/>
      <c r="BR826" s="45"/>
      <c r="BS826" s="45"/>
      <c r="BT826" s="45"/>
      <c r="BU826" s="45"/>
      <c r="BV826" s="45"/>
      <c r="BW826" s="45"/>
      <c r="BX826" s="45"/>
      <c r="BY826" s="45"/>
      <c r="BZ826" s="45"/>
      <c r="CA826" s="45"/>
      <c r="CB826" s="45"/>
      <c r="CC826" s="45"/>
      <c r="CD826" s="45"/>
      <c r="CE826" s="45"/>
      <c r="CF826" s="45"/>
      <c r="CG826" s="45"/>
      <c r="CH826" s="45"/>
      <c r="CI826" s="45"/>
      <c r="CJ826" s="45"/>
      <c r="CK826" s="45"/>
      <c r="CL826" s="45"/>
      <c r="CM826" s="45"/>
      <c r="CN826" s="45"/>
      <c r="CO826" s="45"/>
      <c r="CP826" s="45"/>
      <c r="CQ826" s="45"/>
      <c r="CR826" s="45"/>
      <c r="CS826" s="45"/>
      <c r="CT826" s="45"/>
      <c r="CU826" s="45"/>
      <c r="CV826" s="45"/>
      <c r="CW826" s="45"/>
      <c r="CX826" s="45"/>
      <c r="CY826" s="45"/>
      <c r="CZ826" s="45"/>
      <c r="DA826" s="45"/>
      <c r="DB826" s="45"/>
      <c r="DC826" s="45"/>
      <c r="DD826" s="45"/>
      <c r="DE826" s="45"/>
      <c r="DF826" s="45"/>
      <c r="DG826" s="45"/>
      <c r="DH826" s="45"/>
      <c r="DI826" s="45"/>
      <c r="DJ826" s="45"/>
      <c r="DK826" s="45"/>
      <c r="DL826" s="45"/>
      <c r="DM826" s="45"/>
      <c r="DN826" s="45"/>
      <c r="DO826" s="45"/>
      <c r="DP826" s="45"/>
      <c r="DQ826" s="45"/>
      <c r="DR826" s="45"/>
      <c r="DS826" s="45"/>
      <c r="DT826" s="45"/>
      <c r="DU826" s="45"/>
      <c r="DV826" s="1123"/>
      <c r="DW826" s="45"/>
      <c r="DX826" s="45"/>
      <c r="DY826" s="45"/>
      <c r="DZ826" s="45"/>
      <c r="EA826" s="45"/>
      <c r="EB826" s="45"/>
      <c r="EC826" s="45"/>
      <c r="ED826" s="45"/>
      <c r="EE826" s="45"/>
      <c r="EF826" s="45"/>
      <c r="EG826" s="45"/>
      <c r="EH826" s="45"/>
      <c r="EI826" s="45"/>
      <c r="EJ826" s="45"/>
      <c r="EK826" s="45"/>
      <c r="EL826" s="45"/>
      <c r="EM826" s="45"/>
      <c r="EN826" s="45"/>
      <c r="EO826" s="45"/>
      <c r="EP826" s="45"/>
      <c r="EQ826" s="1123"/>
      <c r="ER826" s="557"/>
    </row>
    <row r="827" spans="1:148" ht="15" customHeight="1" x14ac:dyDescent="0.25">
      <c r="A827" s="625"/>
      <c r="B827" s="1343" t="str">
        <f t="shared" si="51"/>
        <v>Desk 90</v>
      </c>
      <c r="C827" s="1348" t="str">
        <f>IF(ISBLANK(TB!C276), "", TB!C276)</f>
        <v/>
      </c>
      <c r="D827" s="1348" t="str">
        <f>IF(ISBLANK(TB!D276), "", TB!D276)</f>
        <v/>
      </c>
      <c r="E827" s="1348" t="str">
        <f>IF(ISBLANK(TB!E276), "", TB!E276)</f>
        <v/>
      </c>
      <c r="F827" s="1348" t="str">
        <f>IF(ISBLANK(TB!F276), "", TB!F276)</f>
        <v/>
      </c>
      <c r="G827" s="45"/>
      <c r="H827" s="45"/>
      <c r="I827" s="45"/>
      <c r="J827" s="45"/>
      <c r="K827" s="45"/>
      <c r="L827" s="45"/>
      <c r="M827" s="45"/>
      <c r="N827" s="45"/>
      <c r="O827" s="45"/>
      <c r="P827" s="45"/>
      <c r="Q827" s="45"/>
      <c r="R827" s="45"/>
      <c r="S827" s="45"/>
      <c r="T827" s="45"/>
      <c r="U827" s="45"/>
      <c r="V827" s="45"/>
      <c r="W827" s="45"/>
      <c r="X827" s="45"/>
      <c r="Y827" s="45"/>
      <c r="Z827" s="45"/>
      <c r="AA827" s="45"/>
      <c r="AB827" s="45"/>
      <c r="AC827" s="45"/>
      <c r="AD827" s="45"/>
      <c r="AE827" s="45"/>
      <c r="AF827" s="45"/>
      <c r="AG827" s="45"/>
      <c r="AH827" s="45"/>
      <c r="AI827" s="45"/>
      <c r="AJ827" s="45"/>
      <c r="AK827" s="45"/>
      <c r="AL827" s="45"/>
      <c r="AM827" s="45"/>
      <c r="AN827" s="45"/>
      <c r="AO827" s="45"/>
      <c r="AP827" s="45"/>
      <c r="AQ827" s="45"/>
      <c r="AR827" s="45"/>
      <c r="AS827" s="45"/>
      <c r="AT827" s="45"/>
      <c r="AU827" s="45"/>
      <c r="AV827" s="45"/>
      <c r="AW827" s="45"/>
      <c r="AX827" s="45"/>
      <c r="AY827" s="45"/>
      <c r="AZ827" s="45"/>
      <c r="BA827" s="45"/>
      <c r="BB827" s="45"/>
      <c r="BC827" s="45"/>
      <c r="BD827" s="45"/>
      <c r="BE827" s="45"/>
      <c r="BF827" s="45"/>
      <c r="BG827" s="45"/>
      <c r="BH827" s="45"/>
      <c r="BI827" s="45"/>
      <c r="BJ827" s="45"/>
      <c r="BK827" s="45"/>
      <c r="BL827" s="45"/>
      <c r="BM827" s="45"/>
      <c r="BN827" s="45"/>
      <c r="BO827" s="45"/>
      <c r="BP827" s="45"/>
      <c r="BQ827" s="45"/>
      <c r="BR827" s="45"/>
      <c r="BS827" s="45"/>
      <c r="BT827" s="45"/>
      <c r="BU827" s="45"/>
      <c r="BV827" s="45"/>
      <c r="BW827" s="45"/>
      <c r="BX827" s="45"/>
      <c r="BY827" s="45"/>
      <c r="BZ827" s="45"/>
      <c r="CA827" s="45"/>
      <c r="CB827" s="45"/>
      <c r="CC827" s="45"/>
      <c r="CD827" s="45"/>
      <c r="CE827" s="45"/>
      <c r="CF827" s="45"/>
      <c r="CG827" s="45"/>
      <c r="CH827" s="45"/>
      <c r="CI827" s="45"/>
      <c r="CJ827" s="45"/>
      <c r="CK827" s="45"/>
      <c r="CL827" s="45"/>
      <c r="CM827" s="45"/>
      <c r="CN827" s="45"/>
      <c r="CO827" s="45"/>
      <c r="CP827" s="45"/>
      <c r="CQ827" s="45"/>
      <c r="CR827" s="45"/>
      <c r="CS827" s="45"/>
      <c r="CT827" s="45"/>
      <c r="CU827" s="45"/>
      <c r="CV827" s="45"/>
      <c r="CW827" s="45"/>
      <c r="CX827" s="45"/>
      <c r="CY827" s="45"/>
      <c r="CZ827" s="45"/>
      <c r="DA827" s="45"/>
      <c r="DB827" s="45"/>
      <c r="DC827" s="45"/>
      <c r="DD827" s="45"/>
      <c r="DE827" s="45"/>
      <c r="DF827" s="45"/>
      <c r="DG827" s="45"/>
      <c r="DH827" s="45"/>
      <c r="DI827" s="45"/>
      <c r="DJ827" s="45"/>
      <c r="DK827" s="45"/>
      <c r="DL827" s="45"/>
      <c r="DM827" s="45"/>
      <c r="DN827" s="45"/>
      <c r="DO827" s="45"/>
      <c r="DP827" s="45"/>
      <c r="DQ827" s="45"/>
      <c r="DR827" s="45"/>
      <c r="DS827" s="45"/>
      <c r="DT827" s="45"/>
      <c r="DU827" s="45"/>
      <c r="DV827" s="1123"/>
      <c r="DW827" s="45"/>
      <c r="DX827" s="45"/>
      <c r="DY827" s="45"/>
      <c r="DZ827" s="45"/>
      <c r="EA827" s="45"/>
      <c r="EB827" s="45"/>
      <c r="EC827" s="45"/>
      <c r="ED827" s="45"/>
      <c r="EE827" s="45"/>
      <c r="EF827" s="45"/>
      <c r="EG827" s="45"/>
      <c r="EH827" s="45"/>
      <c r="EI827" s="45"/>
      <c r="EJ827" s="45"/>
      <c r="EK827" s="45"/>
      <c r="EL827" s="45"/>
      <c r="EM827" s="45"/>
      <c r="EN827" s="45"/>
      <c r="EO827" s="45"/>
      <c r="EP827" s="45"/>
      <c r="EQ827" s="1123"/>
      <c r="ER827" s="557"/>
    </row>
    <row r="828" spans="1:148" ht="15" customHeight="1" x14ac:dyDescent="0.25">
      <c r="A828" s="625"/>
      <c r="B828" s="1343" t="str">
        <f t="shared" si="51"/>
        <v>Desk 91</v>
      </c>
      <c r="C828" s="1348" t="str">
        <f>IF(ISBLANK(TB!C277), "", TB!C277)</f>
        <v/>
      </c>
      <c r="D828" s="1348" t="str">
        <f>IF(ISBLANK(TB!D277), "", TB!D277)</f>
        <v/>
      </c>
      <c r="E828" s="1348" t="str">
        <f>IF(ISBLANK(TB!E277), "", TB!E277)</f>
        <v/>
      </c>
      <c r="F828" s="1348" t="str">
        <f>IF(ISBLANK(TB!F277), "", TB!F277)</f>
        <v/>
      </c>
      <c r="G828" s="45"/>
      <c r="H828" s="45"/>
      <c r="I828" s="45"/>
      <c r="J828" s="45"/>
      <c r="K828" s="45"/>
      <c r="L828" s="45"/>
      <c r="M828" s="45"/>
      <c r="N828" s="45"/>
      <c r="O828" s="45"/>
      <c r="P828" s="45"/>
      <c r="Q828" s="45"/>
      <c r="R828" s="45"/>
      <c r="S828" s="45"/>
      <c r="T828" s="45"/>
      <c r="U828" s="45"/>
      <c r="V828" s="45"/>
      <c r="W828" s="45"/>
      <c r="X828" s="45"/>
      <c r="Y828" s="45"/>
      <c r="Z828" s="45"/>
      <c r="AA828" s="45"/>
      <c r="AB828" s="45"/>
      <c r="AC828" s="45"/>
      <c r="AD828" s="45"/>
      <c r="AE828" s="45"/>
      <c r="AF828" s="45"/>
      <c r="AG828" s="45"/>
      <c r="AH828" s="45"/>
      <c r="AI828" s="45"/>
      <c r="AJ828" s="45"/>
      <c r="AK828" s="45"/>
      <c r="AL828" s="45"/>
      <c r="AM828" s="45"/>
      <c r="AN828" s="45"/>
      <c r="AO828" s="45"/>
      <c r="AP828" s="45"/>
      <c r="AQ828" s="45"/>
      <c r="AR828" s="45"/>
      <c r="AS828" s="45"/>
      <c r="AT828" s="45"/>
      <c r="AU828" s="45"/>
      <c r="AV828" s="45"/>
      <c r="AW828" s="45"/>
      <c r="AX828" s="45"/>
      <c r="AY828" s="45"/>
      <c r="AZ828" s="45"/>
      <c r="BA828" s="45"/>
      <c r="BB828" s="45"/>
      <c r="BC828" s="45"/>
      <c r="BD828" s="45"/>
      <c r="BE828" s="45"/>
      <c r="BF828" s="45"/>
      <c r="BG828" s="45"/>
      <c r="BH828" s="45"/>
      <c r="BI828" s="45"/>
      <c r="BJ828" s="45"/>
      <c r="BK828" s="45"/>
      <c r="BL828" s="45"/>
      <c r="BM828" s="45"/>
      <c r="BN828" s="45"/>
      <c r="BO828" s="45"/>
      <c r="BP828" s="45"/>
      <c r="BQ828" s="45"/>
      <c r="BR828" s="45"/>
      <c r="BS828" s="45"/>
      <c r="BT828" s="45"/>
      <c r="BU828" s="45"/>
      <c r="BV828" s="45"/>
      <c r="BW828" s="45"/>
      <c r="BX828" s="45"/>
      <c r="BY828" s="45"/>
      <c r="BZ828" s="45"/>
      <c r="CA828" s="45"/>
      <c r="CB828" s="45"/>
      <c r="CC828" s="45"/>
      <c r="CD828" s="45"/>
      <c r="CE828" s="45"/>
      <c r="CF828" s="45"/>
      <c r="CG828" s="45"/>
      <c r="CH828" s="45"/>
      <c r="CI828" s="45"/>
      <c r="CJ828" s="45"/>
      <c r="CK828" s="45"/>
      <c r="CL828" s="45"/>
      <c r="CM828" s="45"/>
      <c r="CN828" s="45"/>
      <c r="CO828" s="45"/>
      <c r="CP828" s="45"/>
      <c r="CQ828" s="45"/>
      <c r="CR828" s="45"/>
      <c r="CS828" s="45"/>
      <c r="CT828" s="45"/>
      <c r="CU828" s="45"/>
      <c r="CV828" s="45"/>
      <c r="CW828" s="45"/>
      <c r="CX828" s="45"/>
      <c r="CY828" s="45"/>
      <c r="CZ828" s="45"/>
      <c r="DA828" s="45"/>
      <c r="DB828" s="45"/>
      <c r="DC828" s="45"/>
      <c r="DD828" s="45"/>
      <c r="DE828" s="45"/>
      <c r="DF828" s="45"/>
      <c r="DG828" s="45"/>
      <c r="DH828" s="45"/>
      <c r="DI828" s="45"/>
      <c r="DJ828" s="45"/>
      <c r="DK828" s="45"/>
      <c r="DL828" s="45"/>
      <c r="DM828" s="45"/>
      <c r="DN828" s="45"/>
      <c r="DO828" s="45"/>
      <c r="DP828" s="45"/>
      <c r="DQ828" s="45"/>
      <c r="DR828" s="45"/>
      <c r="DS828" s="45"/>
      <c r="DT828" s="45"/>
      <c r="DU828" s="45"/>
      <c r="DV828" s="1123"/>
      <c r="DW828" s="45"/>
      <c r="DX828" s="45"/>
      <c r="DY828" s="45"/>
      <c r="DZ828" s="45"/>
      <c r="EA828" s="45"/>
      <c r="EB828" s="45"/>
      <c r="EC828" s="45"/>
      <c r="ED828" s="45"/>
      <c r="EE828" s="45"/>
      <c r="EF828" s="45"/>
      <c r="EG828" s="45"/>
      <c r="EH828" s="45"/>
      <c r="EI828" s="45"/>
      <c r="EJ828" s="45"/>
      <c r="EK828" s="45"/>
      <c r="EL828" s="45"/>
      <c r="EM828" s="45"/>
      <c r="EN828" s="45"/>
      <c r="EO828" s="45"/>
      <c r="EP828" s="45"/>
      <c r="EQ828" s="1123"/>
      <c r="ER828" s="557"/>
    </row>
    <row r="829" spans="1:148" ht="15" customHeight="1" x14ac:dyDescent="0.25">
      <c r="A829" s="625"/>
      <c r="B829" s="1343" t="str">
        <f t="shared" si="51"/>
        <v>Desk 92</v>
      </c>
      <c r="C829" s="1348" t="str">
        <f>IF(ISBLANK(TB!C278), "", TB!C278)</f>
        <v/>
      </c>
      <c r="D829" s="1348" t="str">
        <f>IF(ISBLANK(TB!D278), "", TB!D278)</f>
        <v/>
      </c>
      <c r="E829" s="1348" t="str">
        <f>IF(ISBLANK(TB!E278), "", TB!E278)</f>
        <v/>
      </c>
      <c r="F829" s="1348" t="str">
        <f>IF(ISBLANK(TB!F278), "", TB!F278)</f>
        <v/>
      </c>
      <c r="G829" s="45"/>
      <c r="H829" s="45"/>
      <c r="I829" s="45"/>
      <c r="J829" s="45"/>
      <c r="K829" s="45"/>
      <c r="L829" s="45"/>
      <c r="M829" s="45"/>
      <c r="N829" s="45"/>
      <c r="O829" s="45"/>
      <c r="P829" s="45"/>
      <c r="Q829" s="45"/>
      <c r="R829" s="45"/>
      <c r="S829" s="45"/>
      <c r="T829" s="45"/>
      <c r="U829" s="45"/>
      <c r="V829" s="45"/>
      <c r="W829" s="45"/>
      <c r="X829" s="45"/>
      <c r="Y829" s="45"/>
      <c r="Z829" s="45"/>
      <c r="AA829" s="45"/>
      <c r="AB829" s="45"/>
      <c r="AC829" s="45"/>
      <c r="AD829" s="45"/>
      <c r="AE829" s="45"/>
      <c r="AF829" s="45"/>
      <c r="AG829" s="45"/>
      <c r="AH829" s="45"/>
      <c r="AI829" s="45"/>
      <c r="AJ829" s="45"/>
      <c r="AK829" s="45"/>
      <c r="AL829" s="45"/>
      <c r="AM829" s="45"/>
      <c r="AN829" s="45"/>
      <c r="AO829" s="45"/>
      <c r="AP829" s="45"/>
      <c r="AQ829" s="45"/>
      <c r="AR829" s="45"/>
      <c r="AS829" s="45"/>
      <c r="AT829" s="45"/>
      <c r="AU829" s="45"/>
      <c r="AV829" s="45"/>
      <c r="AW829" s="45"/>
      <c r="AX829" s="45"/>
      <c r="AY829" s="45"/>
      <c r="AZ829" s="45"/>
      <c r="BA829" s="45"/>
      <c r="BB829" s="45"/>
      <c r="BC829" s="45"/>
      <c r="BD829" s="45"/>
      <c r="BE829" s="45"/>
      <c r="BF829" s="45"/>
      <c r="BG829" s="45"/>
      <c r="BH829" s="45"/>
      <c r="BI829" s="45"/>
      <c r="BJ829" s="45"/>
      <c r="BK829" s="45"/>
      <c r="BL829" s="45"/>
      <c r="BM829" s="45"/>
      <c r="BN829" s="45"/>
      <c r="BO829" s="45"/>
      <c r="BP829" s="45"/>
      <c r="BQ829" s="45"/>
      <c r="BR829" s="45"/>
      <c r="BS829" s="45"/>
      <c r="BT829" s="45"/>
      <c r="BU829" s="45"/>
      <c r="BV829" s="45"/>
      <c r="BW829" s="45"/>
      <c r="BX829" s="45"/>
      <c r="BY829" s="45"/>
      <c r="BZ829" s="45"/>
      <c r="CA829" s="45"/>
      <c r="CB829" s="45"/>
      <c r="CC829" s="45"/>
      <c r="CD829" s="45"/>
      <c r="CE829" s="45"/>
      <c r="CF829" s="45"/>
      <c r="CG829" s="45"/>
      <c r="CH829" s="45"/>
      <c r="CI829" s="45"/>
      <c r="CJ829" s="45"/>
      <c r="CK829" s="45"/>
      <c r="CL829" s="45"/>
      <c r="CM829" s="45"/>
      <c r="CN829" s="45"/>
      <c r="CO829" s="45"/>
      <c r="CP829" s="45"/>
      <c r="CQ829" s="45"/>
      <c r="CR829" s="45"/>
      <c r="CS829" s="45"/>
      <c r="CT829" s="45"/>
      <c r="CU829" s="45"/>
      <c r="CV829" s="45"/>
      <c r="CW829" s="45"/>
      <c r="CX829" s="45"/>
      <c r="CY829" s="45"/>
      <c r="CZ829" s="45"/>
      <c r="DA829" s="45"/>
      <c r="DB829" s="45"/>
      <c r="DC829" s="45"/>
      <c r="DD829" s="45"/>
      <c r="DE829" s="45"/>
      <c r="DF829" s="45"/>
      <c r="DG829" s="45"/>
      <c r="DH829" s="45"/>
      <c r="DI829" s="45"/>
      <c r="DJ829" s="45"/>
      <c r="DK829" s="45"/>
      <c r="DL829" s="45"/>
      <c r="DM829" s="45"/>
      <c r="DN829" s="45"/>
      <c r="DO829" s="45"/>
      <c r="DP829" s="45"/>
      <c r="DQ829" s="45"/>
      <c r="DR829" s="45"/>
      <c r="DS829" s="45"/>
      <c r="DT829" s="45"/>
      <c r="DU829" s="45"/>
      <c r="DV829" s="1123"/>
      <c r="DW829" s="45"/>
      <c r="DX829" s="45"/>
      <c r="DY829" s="45"/>
      <c r="DZ829" s="45"/>
      <c r="EA829" s="45"/>
      <c r="EB829" s="45"/>
      <c r="EC829" s="45"/>
      <c r="ED829" s="45"/>
      <c r="EE829" s="45"/>
      <c r="EF829" s="45"/>
      <c r="EG829" s="45"/>
      <c r="EH829" s="45"/>
      <c r="EI829" s="45"/>
      <c r="EJ829" s="45"/>
      <c r="EK829" s="45"/>
      <c r="EL829" s="45"/>
      <c r="EM829" s="45"/>
      <c r="EN829" s="45"/>
      <c r="EO829" s="45"/>
      <c r="EP829" s="45"/>
      <c r="EQ829" s="1123"/>
      <c r="ER829" s="557"/>
    </row>
    <row r="830" spans="1:148" ht="15" customHeight="1" x14ac:dyDescent="0.25">
      <c r="A830" s="625"/>
      <c r="B830" s="1343" t="str">
        <f t="shared" si="51"/>
        <v>Desk 93</v>
      </c>
      <c r="C830" s="1348" t="str">
        <f>IF(ISBLANK(TB!C279), "", TB!C279)</f>
        <v/>
      </c>
      <c r="D830" s="1348" t="str">
        <f>IF(ISBLANK(TB!D279), "", TB!D279)</f>
        <v/>
      </c>
      <c r="E830" s="1348" t="str">
        <f>IF(ISBLANK(TB!E279), "", TB!E279)</f>
        <v/>
      </c>
      <c r="F830" s="1348" t="str">
        <f>IF(ISBLANK(TB!F279), "", TB!F279)</f>
        <v/>
      </c>
      <c r="G830" s="45"/>
      <c r="H830" s="45"/>
      <c r="I830" s="45"/>
      <c r="J830" s="45"/>
      <c r="K830" s="45"/>
      <c r="L830" s="45"/>
      <c r="M830" s="45"/>
      <c r="N830" s="45"/>
      <c r="O830" s="45"/>
      <c r="P830" s="45"/>
      <c r="Q830" s="45"/>
      <c r="R830" s="45"/>
      <c r="S830" s="45"/>
      <c r="T830" s="45"/>
      <c r="U830" s="45"/>
      <c r="V830" s="45"/>
      <c r="W830" s="45"/>
      <c r="X830" s="45"/>
      <c r="Y830" s="45"/>
      <c r="Z830" s="45"/>
      <c r="AA830" s="45"/>
      <c r="AB830" s="45"/>
      <c r="AC830" s="45"/>
      <c r="AD830" s="45"/>
      <c r="AE830" s="45"/>
      <c r="AF830" s="45"/>
      <c r="AG830" s="45"/>
      <c r="AH830" s="45"/>
      <c r="AI830" s="45"/>
      <c r="AJ830" s="45"/>
      <c r="AK830" s="45"/>
      <c r="AL830" s="45"/>
      <c r="AM830" s="45"/>
      <c r="AN830" s="45"/>
      <c r="AO830" s="45"/>
      <c r="AP830" s="45"/>
      <c r="AQ830" s="45"/>
      <c r="AR830" s="45"/>
      <c r="AS830" s="45"/>
      <c r="AT830" s="45"/>
      <c r="AU830" s="45"/>
      <c r="AV830" s="45"/>
      <c r="AW830" s="45"/>
      <c r="AX830" s="45"/>
      <c r="AY830" s="45"/>
      <c r="AZ830" s="45"/>
      <c r="BA830" s="45"/>
      <c r="BB830" s="45"/>
      <c r="BC830" s="45"/>
      <c r="BD830" s="45"/>
      <c r="BE830" s="45"/>
      <c r="BF830" s="45"/>
      <c r="BG830" s="45"/>
      <c r="BH830" s="45"/>
      <c r="BI830" s="45"/>
      <c r="BJ830" s="45"/>
      <c r="BK830" s="45"/>
      <c r="BL830" s="45"/>
      <c r="BM830" s="45"/>
      <c r="BN830" s="45"/>
      <c r="BO830" s="45"/>
      <c r="BP830" s="45"/>
      <c r="BQ830" s="45"/>
      <c r="BR830" s="45"/>
      <c r="BS830" s="45"/>
      <c r="BT830" s="45"/>
      <c r="BU830" s="45"/>
      <c r="BV830" s="45"/>
      <c r="BW830" s="45"/>
      <c r="BX830" s="45"/>
      <c r="BY830" s="45"/>
      <c r="BZ830" s="45"/>
      <c r="CA830" s="45"/>
      <c r="CB830" s="45"/>
      <c r="CC830" s="45"/>
      <c r="CD830" s="45"/>
      <c r="CE830" s="45"/>
      <c r="CF830" s="45"/>
      <c r="CG830" s="45"/>
      <c r="CH830" s="45"/>
      <c r="CI830" s="45"/>
      <c r="CJ830" s="45"/>
      <c r="CK830" s="45"/>
      <c r="CL830" s="45"/>
      <c r="CM830" s="45"/>
      <c r="CN830" s="45"/>
      <c r="CO830" s="45"/>
      <c r="CP830" s="45"/>
      <c r="CQ830" s="45"/>
      <c r="CR830" s="45"/>
      <c r="CS830" s="45"/>
      <c r="CT830" s="45"/>
      <c r="CU830" s="45"/>
      <c r="CV830" s="45"/>
      <c r="CW830" s="45"/>
      <c r="CX830" s="45"/>
      <c r="CY830" s="45"/>
      <c r="CZ830" s="45"/>
      <c r="DA830" s="45"/>
      <c r="DB830" s="45"/>
      <c r="DC830" s="45"/>
      <c r="DD830" s="45"/>
      <c r="DE830" s="45"/>
      <c r="DF830" s="45"/>
      <c r="DG830" s="45"/>
      <c r="DH830" s="45"/>
      <c r="DI830" s="45"/>
      <c r="DJ830" s="45"/>
      <c r="DK830" s="45"/>
      <c r="DL830" s="45"/>
      <c r="DM830" s="45"/>
      <c r="DN830" s="45"/>
      <c r="DO830" s="45"/>
      <c r="DP830" s="45"/>
      <c r="DQ830" s="45"/>
      <c r="DR830" s="45"/>
      <c r="DS830" s="45"/>
      <c r="DT830" s="45"/>
      <c r="DU830" s="45"/>
      <c r="DV830" s="1123"/>
      <c r="DW830" s="45"/>
      <c r="DX830" s="45"/>
      <c r="DY830" s="45"/>
      <c r="DZ830" s="45"/>
      <c r="EA830" s="45"/>
      <c r="EB830" s="45"/>
      <c r="EC830" s="45"/>
      <c r="ED830" s="45"/>
      <c r="EE830" s="45"/>
      <c r="EF830" s="45"/>
      <c r="EG830" s="45"/>
      <c r="EH830" s="45"/>
      <c r="EI830" s="45"/>
      <c r="EJ830" s="45"/>
      <c r="EK830" s="45"/>
      <c r="EL830" s="45"/>
      <c r="EM830" s="45"/>
      <c r="EN830" s="45"/>
      <c r="EO830" s="45"/>
      <c r="EP830" s="45"/>
      <c r="EQ830" s="1123"/>
      <c r="ER830" s="557"/>
    </row>
    <row r="831" spans="1:148" ht="15" customHeight="1" x14ac:dyDescent="0.25">
      <c r="A831" s="625"/>
      <c r="B831" s="1343" t="str">
        <f t="shared" si="51"/>
        <v>Desk 94</v>
      </c>
      <c r="C831" s="1348" t="str">
        <f>IF(ISBLANK(TB!C280), "", TB!C280)</f>
        <v/>
      </c>
      <c r="D831" s="1348" t="str">
        <f>IF(ISBLANK(TB!D280), "", TB!D280)</f>
        <v/>
      </c>
      <c r="E831" s="1348" t="str">
        <f>IF(ISBLANK(TB!E280), "", TB!E280)</f>
        <v/>
      </c>
      <c r="F831" s="1348" t="str">
        <f>IF(ISBLANK(TB!F280), "", TB!F280)</f>
        <v/>
      </c>
      <c r="G831" s="45"/>
      <c r="H831" s="45"/>
      <c r="I831" s="45"/>
      <c r="J831" s="45"/>
      <c r="K831" s="45"/>
      <c r="L831" s="45"/>
      <c r="M831" s="45"/>
      <c r="N831" s="45"/>
      <c r="O831" s="45"/>
      <c r="P831" s="45"/>
      <c r="Q831" s="45"/>
      <c r="R831" s="45"/>
      <c r="S831" s="45"/>
      <c r="T831" s="45"/>
      <c r="U831" s="45"/>
      <c r="V831" s="45"/>
      <c r="W831" s="45"/>
      <c r="X831" s="45"/>
      <c r="Y831" s="45"/>
      <c r="Z831" s="45"/>
      <c r="AA831" s="45"/>
      <c r="AB831" s="45"/>
      <c r="AC831" s="45"/>
      <c r="AD831" s="45"/>
      <c r="AE831" s="45"/>
      <c r="AF831" s="45"/>
      <c r="AG831" s="45"/>
      <c r="AH831" s="45"/>
      <c r="AI831" s="45"/>
      <c r="AJ831" s="45"/>
      <c r="AK831" s="45"/>
      <c r="AL831" s="45"/>
      <c r="AM831" s="45"/>
      <c r="AN831" s="45"/>
      <c r="AO831" s="45"/>
      <c r="AP831" s="45"/>
      <c r="AQ831" s="45"/>
      <c r="AR831" s="45"/>
      <c r="AS831" s="45"/>
      <c r="AT831" s="45"/>
      <c r="AU831" s="45"/>
      <c r="AV831" s="45"/>
      <c r="AW831" s="45"/>
      <c r="AX831" s="45"/>
      <c r="AY831" s="45"/>
      <c r="AZ831" s="45"/>
      <c r="BA831" s="45"/>
      <c r="BB831" s="45"/>
      <c r="BC831" s="45"/>
      <c r="BD831" s="45"/>
      <c r="BE831" s="45"/>
      <c r="BF831" s="45"/>
      <c r="BG831" s="45"/>
      <c r="BH831" s="45"/>
      <c r="BI831" s="45"/>
      <c r="BJ831" s="45"/>
      <c r="BK831" s="45"/>
      <c r="BL831" s="45"/>
      <c r="BM831" s="45"/>
      <c r="BN831" s="45"/>
      <c r="BO831" s="45"/>
      <c r="BP831" s="45"/>
      <c r="BQ831" s="45"/>
      <c r="BR831" s="45"/>
      <c r="BS831" s="45"/>
      <c r="BT831" s="45"/>
      <c r="BU831" s="45"/>
      <c r="BV831" s="45"/>
      <c r="BW831" s="45"/>
      <c r="BX831" s="45"/>
      <c r="BY831" s="45"/>
      <c r="BZ831" s="45"/>
      <c r="CA831" s="45"/>
      <c r="CB831" s="45"/>
      <c r="CC831" s="45"/>
      <c r="CD831" s="45"/>
      <c r="CE831" s="45"/>
      <c r="CF831" s="45"/>
      <c r="CG831" s="45"/>
      <c r="CH831" s="45"/>
      <c r="CI831" s="45"/>
      <c r="CJ831" s="45"/>
      <c r="CK831" s="45"/>
      <c r="CL831" s="45"/>
      <c r="CM831" s="45"/>
      <c r="CN831" s="45"/>
      <c r="CO831" s="45"/>
      <c r="CP831" s="45"/>
      <c r="CQ831" s="45"/>
      <c r="CR831" s="45"/>
      <c r="CS831" s="45"/>
      <c r="CT831" s="45"/>
      <c r="CU831" s="45"/>
      <c r="CV831" s="45"/>
      <c r="CW831" s="45"/>
      <c r="CX831" s="45"/>
      <c r="CY831" s="45"/>
      <c r="CZ831" s="45"/>
      <c r="DA831" s="45"/>
      <c r="DB831" s="45"/>
      <c r="DC831" s="45"/>
      <c r="DD831" s="45"/>
      <c r="DE831" s="45"/>
      <c r="DF831" s="45"/>
      <c r="DG831" s="45"/>
      <c r="DH831" s="45"/>
      <c r="DI831" s="45"/>
      <c r="DJ831" s="45"/>
      <c r="DK831" s="45"/>
      <c r="DL831" s="45"/>
      <c r="DM831" s="45"/>
      <c r="DN831" s="45"/>
      <c r="DO831" s="45"/>
      <c r="DP831" s="45"/>
      <c r="DQ831" s="45"/>
      <c r="DR831" s="45"/>
      <c r="DS831" s="45"/>
      <c r="DT831" s="45"/>
      <c r="DU831" s="45"/>
      <c r="DV831" s="1123"/>
      <c r="DW831" s="45"/>
      <c r="DX831" s="45"/>
      <c r="DY831" s="45"/>
      <c r="DZ831" s="45"/>
      <c r="EA831" s="45"/>
      <c r="EB831" s="45"/>
      <c r="EC831" s="45"/>
      <c r="ED831" s="45"/>
      <c r="EE831" s="45"/>
      <c r="EF831" s="45"/>
      <c r="EG831" s="45"/>
      <c r="EH831" s="45"/>
      <c r="EI831" s="45"/>
      <c r="EJ831" s="45"/>
      <c r="EK831" s="45"/>
      <c r="EL831" s="45"/>
      <c r="EM831" s="45"/>
      <c r="EN831" s="45"/>
      <c r="EO831" s="45"/>
      <c r="EP831" s="45"/>
      <c r="EQ831" s="1123"/>
      <c r="ER831" s="557"/>
    </row>
    <row r="832" spans="1:148" ht="15" customHeight="1" x14ac:dyDescent="0.25">
      <c r="A832" s="625"/>
      <c r="B832" s="1343" t="str">
        <f t="shared" si="51"/>
        <v>Desk 95</v>
      </c>
      <c r="C832" s="1348" t="str">
        <f>IF(ISBLANK(TB!C281), "", TB!C281)</f>
        <v/>
      </c>
      <c r="D832" s="1348" t="str">
        <f>IF(ISBLANK(TB!D281), "", TB!D281)</f>
        <v/>
      </c>
      <c r="E832" s="1348" t="str">
        <f>IF(ISBLANK(TB!E281), "", TB!E281)</f>
        <v/>
      </c>
      <c r="F832" s="1348" t="str">
        <f>IF(ISBLANK(TB!F281), "", TB!F281)</f>
        <v/>
      </c>
      <c r="G832" s="45"/>
      <c r="H832" s="45"/>
      <c r="I832" s="45"/>
      <c r="J832" s="45"/>
      <c r="K832" s="45"/>
      <c r="L832" s="45"/>
      <c r="M832" s="45"/>
      <c r="N832" s="45"/>
      <c r="O832" s="45"/>
      <c r="P832" s="45"/>
      <c r="Q832" s="45"/>
      <c r="R832" s="45"/>
      <c r="S832" s="45"/>
      <c r="T832" s="45"/>
      <c r="U832" s="45"/>
      <c r="V832" s="45"/>
      <c r="W832" s="45"/>
      <c r="X832" s="45"/>
      <c r="Y832" s="45"/>
      <c r="Z832" s="45"/>
      <c r="AA832" s="45"/>
      <c r="AB832" s="45"/>
      <c r="AC832" s="45"/>
      <c r="AD832" s="45"/>
      <c r="AE832" s="45"/>
      <c r="AF832" s="45"/>
      <c r="AG832" s="45"/>
      <c r="AH832" s="45"/>
      <c r="AI832" s="45"/>
      <c r="AJ832" s="45"/>
      <c r="AK832" s="45"/>
      <c r="AL832" s="45"/>
      <c r="AM832" s="45"/>
      <c r="AN832" s="45"/>
      <c r="AO832" s="45"/>
      <c r="AP832" s="45"/>
      <c r="AQ832" s="45"/>
      <c r="AR832" s="45"/>
      <c r="AS832" s="45"/>
      <c r="AT832" s="45"/>
      <c r="AU832" s="45"/>
      <c r="AV832" s="45"/>
      <c r="AW832" s="45"/>
      <c r="AX832" s="45"/>
      <c r="AY832" s="45"/>
      <c r="AZ832" s="45"/>
      <c r="BA832" s="45"/>
      <c r="BB832" s="45"/>
      <c r="BC832" s="45"/>
      <c r="BD832" s="45"/>
      <c r="BE832" s="45"/>
      <c r="BF832" s="45"/>
      <c r="BG832" s="45"/>
      <c r="BH832" s="45"/>
      <c r="BI832" s="45"/>
      <c r="BJ832" s="45"/>
      <c r="BK832" s="45"/>
      <c r="BL832" s="45"/>
      <c r="BM832" s="45"/>
      <c r="BN832" s="45"/>
      <c r="BO832" s="45"/>
      <c r="BP832" s="45"/>
      <c r="BQ832" s="45"/>
      <c r="BR832" s="45"/>
      <c r="BS832" s="45"/>
      <c r="BT832" s="45"/>
      <c r="BU832" s="45"/>
      <c r="BV832" s="45"/>
      <c r="BW832" s="45"/>
      <c r="BX832" s="45"/>
      <c r="BY832" s="45"/>
      <c r="BZ832" s="45"/>
      <c r="CA832" s="45"/>
      <c r="CB832" s="45"/>
      <c r="CC832" s="45"/>
      <c r="CD832" s="45"/>
      <c r="CE832" s="45"/>
      <c r="CF832" s="45"/>
      <c r="CG832" s="45"/>
      <c r="CH832" s="45"/>
      <c r="CI832" s="45"/>
      <c r="CJ832" s="45"/>
      <c r="CK832" s="45"/>
      <c r="CL832" s="45"/>
      <c r="CM832" s="45"/>
      <c r="CN832" s="45"/>
      <c r="CO832" s="45"/>
      <c r="CP832" s="45"/>
      <c r="CQ832" s="45"/>
      <c r="CR832" s="45"/>
      <c r="CS832" s="45"/>
      <c r="CT832" s="45"/>
      <c r="CU832" s="45"/>
      <c r="CV832" s="45"/>
      <c r="CW832" s="45"/>
      <c r="CX832" s="45"/>
      <c r="CY832" s="45"/>
      <c r="CZ832" s="45"/>
      <c r="DA832" s="45"/>
      <c r="DB832" s="45"/>
      <c r="DC832" s="45"/>
      <c r="DD832" s="45"/>
      <c r="DE832" s="45"/>
      <c r="DF832" s="45"/>
      <c r="DG832" s="45"/>
      <c r="DH832" s="45"/>
      <c r="DI832" s="45"/>
      <c r="DJ832" s="45"/>
      <c r="DK832" s="45"/>
      <c r="DL832" s="45"/>
      <c r="DM832" s="45"/>
      <c r="DN832" s="45"/>
      <c r="DO832" s="45"/>
      <c r="DP832" s="45"/>
      <c r="DQ832" s="45"/>
      <c r="DR832" s="45"/>
      <c r="DS832" s="45"/>
      <c r="DT832" s="45"/>
      <c r="DU832" s="45"/>
      <c r="DV832" s="1123"/>
      <c r="DW832" s="45"/>
      <c r="DX832" s="45"/>
      <c r="DY832" s="45"/>
      <c r="DZ832" s="45"/>
      <c r="EA832" s="45"/>
      <c r="EB832" s="45"/>
      <c r="EC832" s="45"/>
      <c r="ED832" s="45"/>
      <c r="EE832" s="45"/>
      <c r="EF832" s="45"/>
      <c r="EG832" s="45"/>
      <c r="EH832" s="45"/>
      <c r="EI832" s="45"/>
      <c r="EJ832" s="45"/>
      <c r="EK832" s="45"/>
      <c r="EL832" s="45"/>
      <c r="EM832" s="45"/>
      <c r="EN832" s="45"/>
      <c r="EO832" s="45"/>
      <c r="EP832" s="45"/>
      <c r="EQ832" s="1123"/>
      <c r="ER832" s="557"/>
    </row>
    <row r="833" spans="1:148" ht="15" customHeight="1" x14ac:dyDescent="0.25">
      <c r="A833" s="625"/>
      <c r="B833" s="1343" t="str">
        <f t="shared" si="51"/>
        <v>Desk 96</v>
      </c>
      <c r="C833" s="1348" t="str">
        <f>IF(ISBLANK(TB!C282), "", TB!C282)</f>
        <v/>
      </c>
      <c r="D833" s="1348" t="str">
        <f>IF(ISBLANK(TB!D282), "", TB!D282)</f>
        <v/>
      </c>
      <c r="E833" s="1348" t="str">
        <f>IF(ISBLANK(TB!E282), "", TB!E282)</f>
        <v/>
      </c>
      <c r="F833" s="1348" t="str">
        <f>IF(ISBLANK(TB!F282), "", TB!F282)</f>
        <v/>
      </c>
      <c r="G833" s="45"/>
      <c r="H833" s="45"/>
      <c r="I833" s="45"/>
      <c r="J833" s="45"/>
      <c r="K833" s="45"/>
      <c r="L833" s="45"/>
      <c r="M833" s="45"/>
      <c r="N833" s="45"/>
      <c r="O833" s="45"/>
      <c r="P833" s="45"/>
      <c r="Q833" s="45"/>
      <c r="R833" s="45"/>
      <c r="S833" s="45"/>
      <c r="T833" s="45"/>
      <c r="U833" s="45"/>
      <c r="V833" s="45"/>
      <c r="W833" s="45"/>
      <c r="X833" s="45"/>
      <c r="Y833" s="45"/>
      <c r="Z833" s="45"/>
      <c r="AA833" s="45"/>
      <c r="AB833" s="45"/>
      <c r="AC833" s="45"/>
      <c r="AD833" s="45"/>
      <c r="AE833" s="45"/>
      <c r="AF833" s="45"/>
      <c r="AG833" s="45"/>
      <c r="AH833" s="45"/>
      <c r="AI833" s="45"/>
      <c r="AJ833" s="45"/>
      <c r="AK833" s="45"/>
      <c r="AL833" s="45"/>
      <c r="AM833" s="45"/>
      <c r="AN833" s="45"/>
      <c r="AO833" s="45"/>
      <c r="AP833" s="45"/>
      <c r="AQ833" s="45"/>
      <c r="AR833" s="45"/>
      <c r="AS833" s="45"/>
      <c r="AT833" s="45"/>
      <c r="AU833" s="45"/>
      <c r="AV833" s="45"/>
      <c r="AW833" s="45"/>
      <c r="AX833" s="45"/>
      <c r="AY833" s="45"/>
      <c r="AZ833" s="45"/>
      <c r="BA833" s="45"/>
      <c r="BB833" s="45"/>
      <c r="BC833" s="45"/>
      <c r="BD833" s="45"/>
      <c r="BE833" s="45"/>
      <c r="BF833" s="45"/>
      <c r="BG833" s="45"/>
      <c r="BH833" s="45"/>
      <c r="BI833" s="45"/>
      <c r="BJ833" s="45"/>
      <c r="BK833" s="45"/>
      <c r="BL833" s="45"/>
      <c r="BM833" s="45"/>
      <c r="BN833" s="45"/>
      <c r="BO833" s="45"/>
      <c r="BP833" s="45"/>
      <c r="BQ833" s="45"/>
      <c r="BR833" s="45"/>
      <c r="BS833" s="45"/>
      <c r="BT833" s="45"/>
      <c r="BU833" s="45"/>
      <c r="BV833" s="45"/>
      <c r="BW833" s="45"/>
      <c r="BX833" s="45"/>
      <c r="BY833" s="45"/>
      <c r="BZ833" s="45"/>
      <c r="CA833" s="45"/>
      <c r="CB833" s="45"/>
      <c r="CC833" s="45"/>
      <c r="CD833" s="45"/>
      <c r="CE833" s="45"/>
      <c r="CF833" s="45"/>
      <c r="CG833" s="45"/>
      <c r="CH833" s="45"/>
      <c r="CI833" s="45"/>
      <c r="CJ833" s="45"/>
      <c r="CK833" s="45"/>
      <c r="CL833" s="45"/>
      <c r="CM833" s="45"/>
      <c r="CN833" s="45"/>
      <c r="CO833" s="45"/>
      <c r="CP833" s="45"/>
      <c r="CQ833" s="45"/>
      <c r="CR833" s="45"/>
      <c r="CS833" s="45"/>
      <c r="CT833" s="45"/>
      <c r="CU833" s="45"/>
      <c r="CV833" s="45"/>
      <c r="CW833" s="45"/>
      <c r="CX833" s="45"/>
      <c r="CY833" s="45"/>
      <c r="CZ833" s="45"/>
      <c r="DA833" s="45"/>
      <c r="DB833" s="45"/>
      <c r="DC833" s="45"/>
      <c r="DD833" s="45"/>
      <c r="DE833" s="45"/>
      <c r="DF833" s="45"/>
      <c r="DG833" s="45"/>
      <c r="DH833" s="45"/>
      <c r="DI833" s="45"/>
      <c r="DJ833" s="45"/>
      <c r="DK833" s="45"/>
      <c r="DL833" s="45"/>
      <c r="DM833" s="45"/>
      <c r="DN833" s="45"/>
      <c r="DO833" s="45"/>
      <c r="DP833" s="45"/>
      <c r="DQ833" s="45"/>
      <c r="DR833" s="45"/>
      <c r="DS833" s="45"/>
      <c r="DT833" s="45"/>
      <c r="DU833" s="45"/>
      <c r="DV833" s="1123"/>
      <c r="DW833" s="45"/>
      <c r="DX833" s="45"/>
      <c r="DY833" s="45"/>
      <c r="DZ833" s="45"/>
      <c r="EA833" s="45"/>
      <c r="EB833" s="45"/>
      <c r="EC833" s="45"/>
      <c r="ED833" s="45"/>
      <c r="EE833" s="45"/>
      <c r="EF833" s="45"/>
      <c r="EG833" s="45"/>
      <c r="EH833" s="45"/>
      <c r="EI833" s="45"/>
      <c r="EJ833" s="45"/>
      <c r="EK833" s="45"/>
      <c r="EL833" s="45"/>
      <c r="EM833" s="45"/>
      <c r="EN833" s="45"/>
      <c r="EO833" s="45"/>
      <c r="EP833" s="45"/>
      <c r="EQ833" s="1123"/>
      <c r="ER833" s="557"/>
    </row>
    <row r="834" spans="1:148" ht="15" customHeight="1" x14ac:dyDescent="0.25">
      <c r="A834" s="625"/>
      <c r="B834" s="1343" t="str">
        <f t="shared" ref="B834:B837" si="52">B108</f>
        <v>Desk 97</v>
      </c>
      <c r="C834" s="1348" t="str">
        <f>IF(ISBLANK(TB!C283), "", TB!C283)</f>
        <v/>
      </c>
      <c r="D834" s="1348" t="str">
        <f>IF(ISBLANK(TB!D283), "", TB!D283)</f>
        <v/>
      </c>
      <c r="E834" s="1348" t="str">
        <f>IF(ISBLANK(TB!E283), "", TB!E283)</f>
        <v/>
      </c>
      <c r="F834" s="1348" t="str">
        <f>IF(ISBLANK(TB!F283), "", TB!F283)</f>
        <v/>
      </c>
      <c r="G834" s="45"/>
      <c r="H834" s="45"/>
      <c r="I834" s="45"/>
      <c r="J834" s="45"/>
      <c r="K834" s="45"/>
      <c r="L834" s="45"/>
      <c r="M834" s="45"/>
      <c r="N834" s="45"/>
      <c r="O834" s="45"/>
      <c r="P834" s="45"/>
      <c r="Q834" s="45"/>
      <c r="R834" s="45"/>
      <c r="S834" s="45"/>
      <c r="T834" s="45"/>
      <c r="U834" s="45"/>
      <c r="V834" s="45"/>
      <c r="W834" s="45"/>
      <c r="X834" s="45"/>
      <c r="Y834" s="45"/>
      <c r="Z834" s="45"/>
      <c r="AA834" s="45"/>
      <c r="AB834" s="45"/>
      <c r="AC834" s="45"/>
      <c r="AD834" s="45"/>
      <c r="AE834" s="45"/>
      <c r="AF834" s="45"/>
      <c r="AG834" s="45"/>
      <c r="AH834" s="45"/>
      <c r="AI834" s="45"/>
      <c r="AJ834" s="45"/>
      <c r="AK834" s="45"/>
      <c r="AL834" s="45"/>
      <c r="AM834" s="45"/>
      <c r="AN834" s="45"/>
      <c r="AO834" s="45"/>
      <c r="AP834" s="45"/>
      <c r="AQ834" s="45"/>
      <c r="AR834" s="45"/>
      <c r="AS834" s="45"/>
      <c r="AT834" s="45"/>
      <c r="AU834" s="45"/>
      <c r="AV834" s="45"/>
      <c r="AW834" s="45"/>
      <c r="AX834" s="45"/>
      <c r="AY834" s="45"/>
      <c r="AZ834" s="45"/>
      <c r="BA834" s="45"/>
      <c r="BB834" s="45"/>
      <c r="BC834" s="45"/>
      <c r="BD834" s="45"/>
      <c r="BE834" s="45"/>
      <c r="BF834" s="45"/>
      <c r="BG834" s="45"/>
      <c r="BH834" s="45"/>
      <c r="BI834" s="45"/>
      <c r="BJ834" s="45"/>
      <c r="BK834" s="45"/>
      <c r="BL834" s="45"/>
      <c r="BM834" s="45"/>
      <c r="BN834" s="45"/>
      <c r="BO834" s="45"/>
      <c r="BP834" s="45"/>
      <c r="BQ834" s="45"/>
      <c r="BR834" s="45"/>
      <c r="BS834" s="45"/>
      <c r="BT834" s="45"/>
      <c r="BU834" s="45"/>
      <c r="BV834" s="45"/>
      <c r="BW834" s="45"/>
      <c r="BX834" s="45"/>
      <c r="BY834" s="45"/>
      <c r="BZ834" s="45"/>
      <c r="CA834" s="45"/>
      <c r="CB834" s="45"/>
      <c r="CC834" s="45"/>
      <c r="CD834" s="45"/>
      <c r="CE834" s="45"/>
      <c r="CF834" s="45"/>
      <c r="CG834" s="45"/>
      <c r="CH834" s="45"/>
      <c r="CI834" s="45"/>
      <c r="CJ834" s="45"/>
      <c r="CK834" s="45"/>
      <c r="CL834" s="45"/>
      <c r="CM834" s="45"/>
      <c r="CN834" s="45"/>
      <c r="CO834" s="45"/>
      <c r="CP834" s="45"/>
      <c r="CQ834" s="45"/>
      <c r="CR834" s="45"/>
      <c r="CS834" s="45"/>
      <c r="CT834" s="45"/>
      <c r="CU834" s="45"/>
      <c r="CV834" s="45"/>
      <c r="CW834" s="45"/>
      <c r="CX834" s="45"/>
      <c r="CY834" s="45"/>
      <c r="CZ834" s="45"/>
      <c r="DA834" s="45"/>
      <c r="DB834" s="45"/>
      <c r="DC834" s="45"/>
      <c r="DD834" s="45"/>
      <c r="DE834" s="45"/>
      <c r="DF834" s="45"/>
      <c r="DG834" s="45"/>
      <c r="DH834" s="45"/>
      <c r="DI834" s="45"/>
      <c r="DJ834" s="45"/>
      <c r="DK834" s="45"/>
      <c r="DL834" s="45"/>
      <c r="DM834" s="45"/>
      <c r="DN834" s="45"/>
      <c r="DO834" s="45"/>
      <c r="DP834" s="45"/>
      <c r="DQ834" s="45"/>
      <c r="DR834" s="45"/>
      <c r="DS834" s="45"/>
      <c r="DT834" s="45"/>
      <c r="DU834" s="45"/>
      <c r="DV834" s="1123"/>
      <c r="DW834" s="45"/>
      <c r="DX834" s="45"/>
      <c r="DY834" s="45"/>
      <c r="DZ834" s="45"/>
      <c r="EA834" s="45"/>
      <c r="EB834" s="45"/>
      <c r="EC834" s="45"/>
      <c r="ED834" s="45"/>
      <c r="EE834" s="45"/>
      <c r="EF834" s="45"/>
      <c r="EG834" s="45"/>
      <c r="EH834" s="45"/>
      <c r="EI834" s="45"/>
      <c r="EJ834" s="45"/>
      <c r="EK834" s="45"/>
      <c r="EL834" s="45"/>
      <c r="EM834" s="45"/>
      <c r="EN834" s="45"/>
      <c r="EO834" s="45"/>
      <c r="EP834" s="45"/>
      <c r="EQ834" s="1123"/>
      <c r="ER834" s="557"/>
    </row>
    <row r="835" spans="1:148" ht="15" customHeight="1" x14ac:dyDescent="0.25">
      <c r="A835" s="625"/>
      <c r="B835" s="1343" t="str">
        <f t="shared" si="52"/>
        <v>Desk 98</v>
      </c>
      <c r="C835" s="1348" t="str">
        <f>IF(ISBLANK(TB!C284), "", TB!C284)</f>
        <v/>
      </c>
      <c r="D835" s="1348" t="str">
        <f>IF(ISBLANK(TB!D284), "", TB!D284)</f>
        <v/>
      </c>
      <c r="E835" s="1348" t="str">
        <f>IF(ISBLANK(TB!E284), "", TB!E284)</f>
        <v/>
      </c>
      <c r="F835" s="1348" t="str">
        <f>IF(ISBLANK(TB!F284), "", TB!F284)</f>
        <v/>
      </c>
      <c r="G835" s="45"/>
      <c r="H835" s="45"/>
      <c r="I835" s="45"/>
      <c r="J835" s="45"/>
      <c r="K835" s="45"/>
      <c r="L835" s="45"/>
      <c r="M835" s="45"/>
      <c r="N835" s="45"/>
      <c r="O835" s="45"/>
      <c r="P835" s="45"/>
      <c r="Q835" s="45"/>
      <c r="R835" s="45"/>
      <c r="S835" s="45"/>
      <c r="T835" s="45"/>
      <c r="U835" s="45"/>
      <c r="V835" s="45"/>
      <c r="W835" s="45"/>
      <c r="X835" s="45"/>
      <c r="Y835" s="45"/>
      <c r="Z835" s="45"/>
      <c r="AA835" s="45"/>
      <c r="AB835" s="45"/>
      <c r="AC835" s="45"/>
      <c r="AD835" s="45"/>
      <c r="AE835" s="45"/>
      <c r="AF835" s="45"/>
      <c r="AG835" s="45"/>
      <c r="AH835" s="45"/>
      <c r="AI835" s="45"/>
      <c r="AJ835" s="45"/>
      <c r="AK835" s="45"/>
      <c r="AL835" s="45"/>
      <c r="AM835" s="45"/>
      <c r="AN835" s="45"/>
      <c r="AO835" s="45"/>
      <c r="AP835" s="45"/>
      <c r="AQ835" s="45"/>
      <c r="AR835" s="45"/>
      <c r="AS835" s="45"/>
      <c r="AT835" s="45"/>
      <c r="AU835" s="45"/>
      <c r="AV835" s="45"/>
      <c r="AW835" s="45"/>
      <c r="AX835" s="45"/>
      <c r="AY835" s="45"/>
      <c r="AZ835" s="45"/>
      <c r="BA835" s="45"/>
      <c r="BB835" s="45"/>
      <c r="BC835" s="45"/>
      <c r="BD835" s="45"/>
      <c r="BE835" s="45"/>
      <c r="BF835" s="45"/>
      <c r="BG835" s="45"/>
      <c r="BH835" s="45"/>
      <c r="BI835" s="45"/>
      <c r="BJ835" s="45"/>
      <c r="BK835" s="45"/>
      <c r="BL835" s="45"/>
      <c r="BM835" s="45"/>
      <c r="BN835" s="45"/>
      <c r="BO835" s="45"/>
      <c r="BP835" s="45"/>
      <c r="BQ835" s="45"/>
      <c r="BR835" s="45"/>
      <c r="BS835" s="45"/>
      <c r="BT835" s="45"/>
      <c r="BU835" s="45"/>
      <c r="BV835" s="45"/>
      <c r="BW835" s="45"/>
      <c r="BX835" s="45"/>
      <c r="BY835" s="45"/>
      <c r="BZ835" s="45"/>
      <c r="CA835" s="45"/>
      <c r="CB835" s="45"/>
      <c r="CC835" s="45"/>
      <c r="CD835" s="45"/>
      <c r="CE835" s="45"/>
      <c r="CF835" s="45"/>
      <c r="CG835" s="45"/>
      <c r="CH835" s="45"/>
      <c r="CI835" s="45"/>
      <c r="CJ835" s="45"/>
      <c r="CK835" s="45"/>
      <c r="CL835" s="45"/>
      <c r="CM835" s="45"/>
      <c r="CN835" s="45"/>
      <c r="CO835" s="45"/>
      <c r="CP835" s="45"/>
      <c r="CQ835" s="45"/>
      <c r="CR835" s="45"/>
      <c r="CS835" s="45"/>
      <c r="CT835" s="45"/>
      <c r="CU835" s="45"/>
      <c r="CV835" s="45"/>
      <c r="CW835" s="45"/>
      <c r="CX835" s="45"/>
      <c r="CY835" s="45"/>
      <c r="CZ835" s="45"/>
      <c r="DA835" s="45"/>
      <c r="DB835" s="45"/>
      <c r="DC835" s="45"/>
      <c r="DD835" s="45"/>
      <c r="DE835" s="45"/>
      <c r="DF835" s="45"/>
      <c r="DG835" s="45"/>
      <c r="DH835" s="45"/>
      <c r="DI835" s="45"/>
      <c r="DJ835" s="45"/>
      <c r="DK835" s="45"/>
      <c r="DL835" s="45"/>
      <c r="DM835" s="45"/>
      <c r="DN835" s="45"/>
      <c r="DO835" s="45"/>
      <c r="DP835" s="45"/>
      <c r="DQ835" s="45"/>
      <c r="DR835" s="45"/>
      <c r="DS835" s="45"/>
      <c r="DT835" s="45"/>
      <c r="DU835" s="45"/>
      <c r="DV835" s="1123"/>
      <c r="DW835" s="45"/>
      <c r="DX835" s="45"/>
      <c r="DY835" s="45"/>
      <c r="DZ835" s="45"/>
      <c r="EA835" s="45"/>
      <c r="EB835" s="45"/>
      <c r="EC835" s="45"/>
      <c r="ED835" s="45"/>
      <c r="EE835" s="45"/>
      <c r="EF835" s="45"/>
      <c r="EG835" s="45"/>
      <c r="EH835" s="45"/>
      <c r="EI835" s="45"/>
      <c r="EJ835" s="45"/>
      <c r="EK835" s="45"/>
      <c r="EL835" s="45"/>
      <c r="EM835" s="45"/>
      <c r="EN835" s="45"/>
      <c r="EO835" s="45"/>
      <c r="EP835" s="45"/>
      <c r="EQ835" s="1123"/>
      <c r="ER835" s="557"/>
    </row>
    <row r="836" spans="1:148" ht="15" customHeight="1" x14ac:dyDescent="0.25">
      <c r="A836" s="625"/>
      <c r="B836" s="1343" t="str">
        <f t="shared" si="52"/>
        <v>Desk 99</v>
      </c>
      <c r="C836" s="1348" t="str">
        <f>IF(ISBLANK(TB!C285), "", TB!C285)</f>
        <v/>
      </c>
      <c r="D836" s="1348" t="str">
        <f>IF(ISBLANK(TB!D285), "", TB!D285)</f>
        <v/>
      </c>
      <c r="E836" s="1348" t="str">
        <f>IF(ISBLANK(TB!E285), "", TB!E285)</f>
        <v/>
      </c>
      <c r="F836" s="1348" t="str">
        <f>IF(ISBLANK(TB!F285), "", TB!F285)</f>
        <v/>
      </c>
      <c r="G836" s="45"/>
      <c r="H836" s="45"/>
      <c r="I836" s="45"/>
      <c r="J836" s="45"/>
      <c r="K836" s="45"/>
      <c r="L836" s="45"/>
      <c r="M836" s="45"/>
      <c r="N836" s="45"/>
      <c r="O836" s="45"/>
      <c r="P836" s="45"/>
      <c r="Q836" s="45"/>
      <c r="R836" s="45"/>
      <c r="S836" s="45"/>
      <c r="T836" s="45"/>
      <c r="U836" s="45"/>
      <c r="V836" s="45"/>
      <c r="W836" s="45"/>
      <c r="X836" s="45"/>
      <c r="Y836" s="45"/>
      <c r="Z836" s="45"/>
      <c r="AA836" s="45"/>
      <c r="AB836" s="45"/>
      <c r="AC836" s="45"/>
      <c r="AD836" s="45"/>
      <c r="AE836" s="45"/>
      <c r="AF836" s="45"/>
      <c r="AG836" s="45"/>
      <c r="AH836" s="45"/>
      <c r="AI836" s="45"/>
      <c r="AJ836" s="45"/>
      <c r="AK836" s="45"/>
      <c r="AL836" s="45"/>
      <c r="AM836" s="45"/>
      <c r="AN836" s="45"/>
      <c r="AO836" s="45"/>
      <c r="AP836" s="45"/>
      <c r="AQ836" s="45"/>
      <c r="AR836" s="45"/>
      <c r="AS836" s="45"/>
      <c r="AT836" s="45"/>
      <c r="AU836" s="45"/>
      <c r="AV836" s="45"/>
      <c r="AW836" s="45"/>
      <c r="AX836" s="45"/>
      <c r="AY836" s="45"/>
      <c r="AZ836" s="45"/>
      <c r="BA836" s="45"/>
      <c r="BB836" s="45"/>
      <c r="BC836" s="45"/>
      <c r="BD836" s="45"/>
      <c r="BE836" s="45"/>
      <c r="BF836" s="45"/>
      <c r="BG836" s="45"/>
      <c r="BH836" s="45"/>
      <c r="BI836" s="45"/>
      <c r="BJ836" s="45"/>
      <c r="BK836" s="45"/>
      <c r="BL836" s="45"/>
      <c r="BM836" s="45"/>
      <c r="BN836" s="45"/>
      <c r="BO836" s="45"/>
      <c r="BP836" s="45"/>
      <c r="BQ836" s="45"/>
      <c r="BR836" s="45"/>
      <c r="BS836" s="45"/>
      <c r="BT836" s="45"/>
      <c r="BU836" s="45"/>
      <c r="BV836" s="45"/>
      <c r="BW836" s="45"/>
      <c r="BX836" s="45"/>
      <c r="BY836" s="45"/>
      <c r="BZ836" s="45"/>
      <c r="CA836" s="45"/>
      <c r="CB836" s="45"/>
      <c r="CC836" s="45"/>
      <c r="CD836" s="45"/>
      <c r="CE836" s="45"/>
      <c r="CF836" s="45"/>
      <c r="CG836" s="45"/>
      <c r="CH836" s="45"/>
      <c r="CI836" s="45"/>
      <c r="CJ836" s="45"/>
      <c r="CK836" s="45"/>
      <c r="CL836" s="45"/>
      <c r="CM836" s="45"/>
      <c r="CN836" s="45"/>
      <c r="CO836" s="45"/>
      <c r="CP836" s="45"/>
      <c r="CQ836" s="45"/>
      <c r="CR836" s="45"/>
      <c r="CS836" s="45"/>
      <c r="CT836" s="45"/>
      <c r="CU836" s="45"/>
      <c r="CV836" s="45"/>
      <c r="CW836" s="45"/>
      <c r="CX836" s="45"/>
      <c r="CY836" s="45"/>
      <c r="CZ836" s="45"/>
      <c r="DA836" s="45"/>
      <c r="DB836" s="45"/>
      <c r="DC836" s="45"/>
      <c r="DD836" s="45"/>
      <c r="DE836" s="45"/>
      <c r="DF836" s="45"/>
      <c r="DG836" s="45"/>
      <c r="DH836" s="45"/>
      <c r="DI836" s="45"/>
      <c r="DJ836" s="45"/>
      <c r="DK836" s="45"/>
      <c r="DL836" s="45"/>
      <c r="DM836" s="45"/>
      <c r="DN836" s="45"/>
      <c r="DO836" s="45"/>
      <c r="DP836" s="45"/>
      <c r="DQ836" s="45"/>
      <c r="DR836" s="45"/>
      <c r="DS836" s="45"/>
      <c r="DT836" s="45"/>
      <c r="DU836" s="45"/>
      <c r="DV836" s="1123"/>
      <c r="DW836" s="45"/>
      <c r="DX836" s="45"/>
      <c r="DY836" s="45"/>
      <c r="DZ836" s="45"/>
      <c r="EA836" s="45"/>
      <c r="EB836" s="45"/>
      <c r="EC836" s="45"/>
      <c r="ED836" s="45"/>
      <c r="EE836" s="45"/>
      <c r="EF836" s="45"/>
      <c r="EG836" s="45"/>
      <c r="EH836" s="45"/>
      <c r="EI836" s="45"/>
      <c r="EJ836" s="45"/>
      <c r="EK836" s="45"/>
      <c r="EL836" s="45"/>
      <c r="EM836" s="45"/>
      <c r="EN836" s="45"/>
      <c r="EO836" s="45"/>
      <c r="EP836" s="45"/>
      <c r="EQ836" s="1123"/>
      <c r="ER836" s="557"/>
    </row>
    <row r="837" spans="1:148" ht="15" customHeight="1" x14ac:dyDescent="0.25">
      <c r="A837" s="625"/>
      <c r="B837" s="1350" t="str">
        <f t="shared" si="52"/>
        <v>Desk 100</v>
      </c>
      <c r="C837" s="1351" t="str">
        <f>IF(ISBLANK(TB!C286), "", TB!C286)</f>
        <v/>
      </c>
      <c r="D837" s="1351" t="str">
        <f>IF(ISBLANK(TB!D286), "", TB!D286)</f>
        <v/>
      </c>
      <c r="E837" s="1351" t="str">
        <f>IF(ISBLANK(TB!E286), "", TB!E286)</f>
        <v/>
      </c>
      <c r="F837" s="1351" t="str">
        <f>IF(ISBLANK(TB!F286), "", TB!F286)</f>
        <v/>
      </c>
      <c r="G837" s="418"/>
      <c r="H837" s="418"/>
      <c r="I837" s="418"/>
      <c r="J837" s="418"/>
      <c r="K837" s="418"/>
      <c r="L837" s="418"/>
      <c r="M837" s="418"/>
      <c r="N837" s="418"/>
      <c r="O837" s="418"/>
      <c r="P837" s="418"/>
      <c r="Q837" s="418"/>
      <c r="R837" s="418"/>
      <c r="S837" s="418"/>
      <c r="T837" s="418"/>
      <c r="U837" s="418"/>
      <c r="V837" s="418"/>
      <c r="W837" s="418"/>
      <c r="X837" s="418"/>
      <c r="Y837" s="418"/>
      <c r="Z837" s="418"/>
      <c r="AA837" s="418"/>
      <c r="AB837" s="418"/>
      <c r="AC837" s="418"/>
      <c r="AD837" s="418"/>
      <c r="AE837" s="418"/>
      <c r="AF837" s="418"/>
      <c r="AG837" s="418"/>
      <c r="AH837" s="418"/>
      <c r="AI837" s="418"/>
      <c r="AJ837" s="418"/>
      <c r="AK837" s="418"/>
      <c r="AL837" s="418"/>
      <c r="AM837" s="418"/>
      <c r="AN837" s="418"/>
      <c r="AO837" s="418"/>
      <c r="AP837" s="418"/>
      <c r="AQ837" s="418"/>
      <c r="AR837" s="418"/>
      <c r="AS837" s="418"/>
      <c r="AT837" s="418"/>
      <c r="AU837" s="418"/>
      <c r="AV837" s="418"/>
      <c r="AW837" s="418"/>
      <c r="AX837" s="418"/>
      <c r="AY837" s="418"/>
      <c r="AZ837" s="418"/>
      <c r="BA837" s="418"/>
      <c r="BB837" s="418"/>
      <c r="BC837" s="418"/>
      <c r="BD837" s="418"/>
      <c r="BE837" s="418"/>
      <c r="BF837" s="418"/>
      <c r="BG837" s="418"/>
      <c r="BH837" s="418"/>
      <c r="BI837" s="418"/>
      <c r="BJ837" s="418"/>
      <c r="BK837" s="418"/>
      <c r="BL837" s="418"/>
      <c r="BM837" s="418"/>
      <c r="BN837" s="418"/>
      <c r="BO837" s="418"/>
      <c r="BP837" s="418"/>
      <c r="BQ837" s="418"/>
      <c r="BR837" s="418"/>
      <c r="BS837" s="418"/>
      <c r="BT837" s="418"/>
      <c r="BU837" s="418"/>
      <c r="BV837" s="418"/>
      <c r="BW837" s="418"/>
      <c r="BX837" s="418"/>
      <c r="BY837" s="418"/>
      <c r="BZ837" s="418"/>
      <c r="CA837" s="418"/>
      <c r="CB837" s="418"/>
      <c r="CC837" s="418"/>
      <c r="CD837" s="418"/>
      <c r="CE837" s="418"/>
      <c r="CF837" s="418"/>
      <c r="CG837" s="418"/>
      <c r="CH837" s="418"/>
      <c r="CI837" s="418"/>
      <c r="CJ837" s="418"/>
      <c r="CK837" s="418"/>
      <c r="CL837" s="418"/>
      <c r="CM837" s="418"/>
      <c r="CN837" s="418"/>
      <c r="CO837" s="418"/>
      <c r="CP837" s="418"/>
      <c r="CQ837" s="418"/>
      <c r="CR837" s="418"/>
      <c r="CS837" s="418"/>
      <c r="CT837" s="418"/>
      <c r="CU837" s="418"/>
      <c r="CV837" s="418"/>
      <c r="CW837" s="418"/>
      <c r="CX837" s="418"/>
      <c r="CY837" s="418"/>
      <c r="CZ837" s="418"/>
      <c r="DA837" s="418"/>
      <c r="DB837" s="418"/>
      <c r="DC837" s="418"/>
      <c r="DD837" s="418"/>
      <c r="DE837" s="418"/>
      <c r="DF837" s="418"/>
      <c r="DG837" s="418"/>
      <c r="DH837" s="418"/>
      <c r="DI837" s="418"/>
      <c r="DJ837" s="418"/>
      <c r="DK837" s="418"/>
      <c r="DL837" s="418"/>
      <c r="DM837" s="418"/>
      <c r="DN837" s="418"/>
      <c r="DO837" s="418"/>
      <c r="DP837" s="418"/>
      <c r="DQ837" s="418"/>
      <c r="DR837" s="418"/>
      <c r="DS837" s="418"/>
      <c r="DT837" s="418"/>
      <c r="DU837" s="418"/>
      <c r="DV837" s="95"/>
      <c r="DW837" s="418"/>
      <c r="DX837" s="418"/>
      <c r="DY837" s="418"/>
      <c r="DZ837" s="418"/>
      <c r="EA837" s="418"/>
      <c r="EB837" s="418"/>
      <c r="EC837" s="418"/>
      <c r="ED837" s="418"/>
      <c r="EE837" s="418"/>
      <c r="EF837" s="418"/>
      <c r="EG837" s="418"/>
      <c r="EH837" s="418"/>
      <c r="EI837" s="418"/>
      <c r="EJ837" s="418"/>
      <c r="EK837" s="418"/>
      <c r="EL837" s="418"/>
      <c r="EM837" s="418"/>
      <c r="EN837" s="418"/>
      <c r="EO837" s="418"/>
      <c r="EP837" s="418"/>
      <c r="EQ837" s="95"/>
      <c r="ER837" s="557"/>
    </row>
    <row r="838" spans="1:148" ht="15" customHeight="1" x14ac:dyDescent="0.25">
      <c r="A838" s="625"/>
      <c r="B838" s="1360" t="s">
        <v>1294</v>
      </c>
      <c r="C838" s="1346"/>
      <c r="D838" s="1346"/>
      <c r="E838" s="1346"/>
      <c r="F838" s="1346"/>
      <c r="G838" s="75"/>
      <c r="H838" s="75"/>
      <c r="I838" s="75"/>
      <c r="J838" s="75"/>
      <c r="K838" s="75"/>
      <c r="L838" s="75"/>
      <c r="M838" s="75"/>
      <c r="N838" s="75"/>
      <c r="O838" s="75"/>
      <c r="P838" s="75"/>
      <c r="Q838" s="75"/>
      <c r="R838" s="75"/>
      <c r="S838" s="75"/>
      <c r="T838" s="75"/>
      <c r="U838" s="75"/>
      <c r="V838" s="75"/>
      <c r="W838" s="75"/>
      <c r="X838" s="75"/>
      <c r="Y838" s="75"/>
      <c r="Z838" s="75"/>
      <c r="AA838" s="75"/>
      <c r="AB838" s="75"/>
      <c r="AC838" s="75"/>
      <c r="AD838" s="75"/>
      <c r="AE838" s="75"/>
      <c r="AF838" s="75"/>
      <c r="AG838" s="75"/>
      <c r="AH838" s="75"/>
      <c r="AI838" s="75"/>
      <c r="AJ838" s="75"/>
      <c r="AK838" s="75"/>
      <c r="AL838" s="75"/>
      <c r="AM838" s="75"/>
      <c r="AN838" s="75"/>
      <c r="AO838" s="75"/>
      <c r="AP838" s="75"/>
      <c r="AQ838" s="75"/>
      <c r="AR838" s="75"/>
      <c r="AS838" s="75"/>
      <c r="AT838" s="75"/>
      <c r="AU838" s="75"/>
      <c r="AV838" s="75"/>
      <c r="AW838" s="75"/>
      <c r="AX838" s="75"/>
      <c r="AY838" s="75"/>
      <c r="AZ838" s="75"/>
      <c r="BA838" s="75"/>
      <c r="BB838" s="75"/>
      <c r="BC838" s="75"/>
      <c r="BD838" s="75"/>
      <c r="BE838" s="75"/>
      <c r="BF838" s="75"/>
      <c r="BG838" s="75"/>
      <c r="BH838" s="75"/>
      <c r="BI838" s="75"/>
      <c r="BJ838" s="75"/>
      <c r="BK838" s="75"/>
      <c r="BL838" s="75"/>
      <c r="BM838" s="75"/>
      <c r="BN838" s="75"/>
      <c r="BO838" s="75"/>
      <c r="BP838" s="75"/>
      <c r="BQ838" s="75"/>
      <c r="BR838" s="75"/>
      <c r="BS838" s="75"/>
      <c r="BT838" s="75"/>
      <c r="BU838" s="75"/>
      <c r="BV838" s="75"/>
      <c r="BW838" s="75"/>
      <c r="BX838" s="75"/>
      <c r="BY838" s="75"/>
      <c r="BZ838" s="75"/>
      <c r="CA838" s="75"/>
      <c r="CB838" s="75"/>
      <c r="CC838" s="75"/>
      <c r="CD838" s="75"/>
      <c r="CE838" s="75"/>
      <c r="CF838" s="75"/>
      <c r="CG838" s="75"/>
      <c r="CH838" s="75"/>
      <c r="CI838" s="75"/>
      <c r="CJ838" s="75"/>
      <c r="CK838" s="75"/>
      <c r="CL838" s="75"/>
      <c r="CM838" s="75"/>
      <c r="CN838" s="75"/>
      <c r="CO838" s="75"/>
      <c r="CP838" s="75"/>
      <c r="CQ838" s="75"/>
      <c r="CR838" s="75"/>
      <c r="CS838" s="75"/>
      <c r="CT838" s="75"/>
      <c r="CU838" s="75"/>
      <c r="CV838" s="75"/>
      <c r="CW838" s="75"/>
      <c r="CX838" s="75"/>
      <c r="CY838" s="75"/>
      <c r="CZ838" s="75"/>
      <c r="DA838" s="75"/>
      <c r="DB838" s="75"/>
      <c r="DC838" s="75"/>
      <c r="DD838" s="75"/>
      <c r="DE838" s="75"/>
      <c r="DF838" s="75"/>
      <c r="DG838" s="75"/>
      <c r="DH838" s="75"/>
      <c r="DI838" s="75"/>
      <c r="DJ838" s="75"/>
      <c r="DK838" s="75"/>
      <c r="DL838" s="75"/>
      <c r="DM838" s="75"/>
      <c r="DN838" s="75"/>
      <c r="DO838" s="75"/>
      <c r="DP838" s="75"/>
      <c r="DQ838" s="75"/>
      <c r="DR838" s="75"/>
      <c r="DS838" s="75"/>
      <c r="DT838" s="75"/>
      <c r="DU838" s="75"/>
      <c r="DV838" s="1361"/>
      <c r="DW838" s="75"/>
      <c r="DX838" s="75"/>
      <c r="DY838" s="75"/>
      <c r="DZ838" s="75"/>
      <c r="EA838" s="75"/>
      <c r="EB838" s="75"/>
      <c r="EC838" s="75"/>
      <c r="ED838" s="75"/>
      <c r="EE838" s="75"/>
      <c r="EF838" s="75"/>
      <c r="EG838" s="75"/>
      <c r="EH838" s="75"/>
      <c r="EI838" s="75"/>
      <c r="EJ838" s="75"/>
      <c r="EK838" s="75"/>
      <c r="EL838" s="75"/>
      <c r="EM838" s="75"/>
      <c r="EN838" s="75"/>
      <c r="EO838" s="75"/>
      <c r="EP838" s="75"/>
      <c r="EQ838" s="1361"/>
      <c r="ER838" s="557"/>
    </row>
    <row r="839" spans="1:148" s="564" customFormat="1" ht="60" customHeight="1" x14ac:dyDescent="0.25">
      <c r="A839" s="1269" t="s">
        <v>1334</v>
      </c>
      <c r="B839" s="1352"/>
      <c r="C839" s="1352"/>
      <c r="D839" s="747"/>
      <c r="E839" s="747"/>
      <c r="F839" s="747"/>
      <c r="ER839" s="398"/>
    </row>
    <row r="840" spans="1:148" ht="45" customHeight="1" x14ac:dyDescent="0.25">
      <c r="A840" s="625"/>
      <c r="B840" s="1357" t="s">
        <v>1193</v>
      </c>
      <c r="C840" s="1337" t="s">
        <v>1374</v>
      </c>
      <c r="D840" s="601" t="s">
        <v>1323</v>
      </c>
      <c r="E840" s="1337" t="s">
        <v>1324</v>
      </c>
      <c r="F840" s="1337" t="s">
        <v>1375</v>
      </c>
      <c r="G840" s="1337" t="s">
        <v>1191</v>
      </c>
      <c r="H840" s="1337" t="str">
        <f t="shared" ref="H840:BS840" si="53">"T+" &amp; (COLUMN(H840)-COLUMN($G840))</f>
        <v>T+1</v>
      </c>
      <c r="I840" s="1337" t="str">
        <f t="shared" si="53"/>
        <v>T+2</v>
      </c>
      <c r="J840" s="1337" t="str">
        <f t="shared" si="53"/>
        <v>T+3</v>
      </c>
      <c r="K840" s="1337" t="str">
        <f t="shared" si="53"/>
        <v>T+4</v>
      </c>
      <c r="L840" s="1337" t="str">
        <f t="shared" si="53"/>
        <v>T+5</v>
      </c>
      <c r="M840" s="1337" t="str">
        <f t="shared" si="53"/>
        <v>T+6</v>
      </c>
      <c r="N840" s="1337" t="str">
        <f t="shared" si="53"/>
        <v>T+7</v>
      </c>
      <c r="O840" s="1337" t="str">
        <f t="shared" si="53"/>
        <v>T+8</v>
      </c>
      <c r="P840" s="1337" t="str">
        <f t="shared" si="53"/>
        <v>T+9</v>
      </c>
      <c r="Q840" s="1337" t="str">
        <f t="shared" si="53"/>
        <v>T+10</v>
      </c>
      <c r="R840" s="1337" t="str">
        <f t="shared" si="53"/>
        <v>T+11</v>
      </c>
      <c r="S840" s="1337" t="str">
        <f t="shared" si="53"/>
        <v>T+12</v>
      </c>
      <c r="T840" s="1337" t="str">
        <f t="shared" si="53"/>
        <v>T+13</v>
      </c>
      <c r="U840" s="1337" t="str">
        <f t="shared" si="53"/>
        <v>T+14</v>
      </c>
      <c r="V840" s="1337" t="str">
        <f t="shared" si="53"/>
        <v>T+15</v>
      </c>
      <c r="W840" s="1337" t="str">
        <f t="shared" si="53"/>
        <v>T+16</v>
      </c>
      <c r="X840" s="1337" t="str">
        <f t="shared" si="53"/>
        <v>T+17</v>
      </c>
      <c r="Y840" s="1337" t="str">
        <f t="shared" si="53"/>
        <v>T+18</v>
      </c>
      <c r="Z840" s="1337" t="str">
        <f t="shared" si="53"/>
        <v>T+19</v>
      </c>
      <c r="AA840" s="1337" t="str">
        <f t="shared" si="53"/>
        <v>T+20</v>
      </c>
      <c r="AB840" s="1337" t="str">
        <f t="shared" si="53"/>
        <v>T+21</v>
      </c>
      <c r="AC840" s="1337" t="str">
        <f t="shared" si="53"/>
        <v>T+22</v>
      </c>
      <c r="AD840" s="1337" t="str">
        <f t="shared" si="53"/>
        <v>T+23</v>
      </c>
      <c r="AE840" s="1337" t="str">
        <f t="shared" si="53"/>
        <v>T+24</v>
      </c>
      <c r="AF840" s="1337" t="str">
        <f t="shared" si="53"/>
        <v>T+25</v>
      </c>
      <c r="AG840" s="1337" t="str">
        <f t="shared" si="53"/>
        <v>T+26</v>
      </c>
      <c r="AH840" s="1337" t="str">
        <f t="shared" si="53"/>
        <v>T+27</v>
      </c>
      <c r="AI840" s="1337" t="str">
        <f t="shared" si="53"/>
        <v>T+28</v>
      </c>
      <c r="AJ840" s="1337" t="str">
        <f t="shared" si="53"/>
        <v>T+29</v>
      </c>
      <c r="AK840" s="1337" t="str">
        <f t="shared" si="53"/>
        <v>T+30</v>
      </c>
      <c r="AL840" s="1337" t="str">
        <f t="shared" si="53"/>
        <v>T+31</v>
      </c>
      <c r="AM840" s="1337" t="str">
        <f t="shared" si="53"/>
        <v>T+32</v>
      </c>
      <c r="AN840" s="1337" t="str">
        <f t="shared" si="53"/>
        <v>T+33</v>
      </c>
      <c r="AO840" s="1337" t="str">
        <f t="shared" si="53"/>
        <v>T+34</v>
      </c>
      <c r="AP840" s="1337" t="str">
        <f t="shared" si="53"/>
        <v>T+35</v>
      </c>
      <c r="AQ840" s="1337" t="str">
        <f t="shared" si="53"/>
        <v>T+36</v>
      </c>
      <c r="AR840" s="1337" t="str">
        <f t="shared" si="53"/>
        <v>T+37</v>
      </c>
      <c r="AS840" s="1337" t="str">
        <f t="shared" si="53"/>
        <v>T+38</v>
      </c>
      <c r="AT840" s="1337" t="str">
        <f t="shared" si="53"/>
        <v>T+39</v>
      </c>
      <c r="AU840" s="1337" t="str">
        <f t="shared" si="53"/>
        <v>T+40</v>
      </c>
      <c r="AV840" s="1337" t="str">
        <f t="shared" si="53"/>
        <v>T+41</v>
      </c>
      <c r="AW840" s="1337" t="str">
        <f t="shared" si="53"/>
        <v>T+42</v>
      </c>
      <c r="AX840" s="1337" t="str">
        <f t="shared" si="53"/>
        <v>T+43</v>
      </c>
      <c r="AY840" s="1337" t="str">
        <f t="shared" si="53"/>
        <v>T+44</v>
      </c>
      <c r="AZ840" s="1337" t="str">
        <f t="shared" si="53"/>
        <v>T+45</v>
      </c>
      <c r="BA840" s="1337" t="str">
        <f t="shared" si="53"/>
        <v>T+46</v>
      </c>
      <c r="BB840" s="1337" t="str">
        <f t="shared" si="53"/>
        <v>T+47</v>
      </c>
      <c r="BC840" s="1337" t="str">
        <f t="shared" si="53"/>
        <v>T+48</v>
      </c>
      <c r="BD840" s="1337" t="str">
        <f t="shared" si="53"/>
        <v>T+49</v>
      </c>
      <c r="BE840" s="1337" t="str">
        <f t="shared" si="53"/>
        <v>T+50</v>
      </c>
      <c r="BF840" s="1337" t="str">
        <f t="shared" si="53"/>
        <v>T+51</v>
      </c>
      <c r="BG840" s="1337" t="str">
        <f t="shared" si="53"/>
        <v>T+52</v>
      </c>
      <c r="BH840" s="1337" t="str">
        <f t="shared" si="53"/>
        <v>T+53</v>
      </c>
      <c r="BI840" s="1337" t="str">
        <f t="shared" si="53"/>
        <v>T+54</v>
      </c>
      <c r="BJ840" s="1337" t="str">
        <f t="shared" si="53"/>
        <v>T+55</v>
      </c>
      <c r="BK840" s="1337" t="str">
        <f t="shared" si="53"/>
        <v>T+56</v>
      </c>
      <c r="BL840" s="1337" t="str">
        <f t="shared" si="53"/>
        <v>T+57</v>
      </c>
      <c r="BM840" s="1337" t="str">
        <f t="shared" si="53"/>
        <v>T+58</v>
      </c>
      <c r="BN840" s="1337" t="str">
        <f t="shared" si="53"/>
        <v>T+59</v>
      </c>
      <c r="BO840" s="1337" t="str">
        <f t="shared" si="53"/>
        <v>T+60</v>
      </c>
      <c r="BP840" s="1337" t="str">
        <f t="shared" si="53"/>
        <v>T+61</v>
      </c>
      <c r="BQ840" s="1337" t="str">
        <f t="shared" si="53"/>
        <v>T+62</v>
      </c>
      <c r="BR840" s="1337" t="str">
        <f t="shared" si="53"/>
        <v>T+63</v>
      </c>
      <c r="BS840" s="1337" t="str">
        <f t="shared" si="53"/>
        <v>T+64</v>
      </c>
      <c r="BT840" s="1337" t="str">
        <f t="shared" ref="BT840:EE840" si="54">"T+" &amp; (COLUMN(BT840)-COLUMN($G840))</f>
        <v>T+65</v>
      </c>
      <c r="BU840" s="1337" t="str">
        <f t="shared" si="54"/>
        <v>T+66</v>
      </c>
      <c r="BV840" s="1337" t="str">
        <f t="shared" si="54"/>
        <v>T+67</v>
      </c>
      <c r="BW840" s="1337" t="str">
        <f t="shared" si="54"/>
        <v>T+68</v>
      </c>
      <c r="BX840" s="1337" t="str">
        <f t="shared" si="54"/>
        <v>T+69</v>
      </c>
      <c r="BY840" s="1337" t="str">
        <f t="shared" si="54"/>
        <v>T+70</v>
      </c>
      <c r="BZ840" s="1337" t="str">
        <f t="shared" si="54"/>
        <v>T+71</v>
      </c>
      <c r="CA840" s="1337" t="str">
        <f t="shared" si="54"/>
        <v>T+72</v>
      </c>
      <c r="CB840" s="1337" t="str">
        <f t="shared" si="54"/>
        <v>T+73</v>
      </c>
      <c r="CC840" s="1337" t="str">
        <f t="shared" si="54"/>
        <v>T+74</v>
      </c>
      <c r="CD840" s="1337" t="str">
        <f t="shared" si="54"/>
        <v>T+75</v>
      </c>
      <c r="CE840" s="1337" t="str">
        <f t="shared" si="54"/>
        <v>T+76</v>
      </c>
      <c r="CF840" s="1337" t="str">
        <f t="shared" si="54"/>
        <v>T+77</v>
      </c>
      <c r="CG840" s="1337" t="str">
        <f t="shared" si="54"/>
        <v>T+78</v>
      </c>
      <c r="CH840" s="1337" t="str">
        <f t="shared" si="54"/>
        <v>T+79</v>
      </c>
      <c r="CI840" s="1337" t="str">
        <f t="shared" si="54"/>
        <v>T+80</v>
      </c>
      <c r="CJ840" s="1337" t="str">
        <f t="shared" si="54"/>
        <v>T+81</v>
      </c>
      <c r="CK840" s="1337" t="str">
        <f t="shared" si="54"/>
        <v>T+82</v>
      </c>
      <c r="CL840" s="1337" t="str">
        <f t="shared" si="54"/>
        <v>T+83</v>
      </c>
      <c r="CM840" s="1337" t="str">
        <f t="shared" si="54"/>
        <v>T+84</v>
      </c>
      <c r="CN840" s="1337" t="str">
        <f t="shared" si="54"/>
        <v>T+85</v>
      </c>
      <c r="CO840" s="1337" t="str">
        <f t="shared" si="54"/>
        <v>T+86</v>
      </c>
      <c r="CP840" s="1337" t="str">
        <f t="shared" si="54"/>
        <v>T+87</v>
      </c>
      <c r="CQ840" s="1337" t="str">
        <f t="shared" si="54"/>
        <v>T+88</v>
      </c>
      <c r="CR840" s="1337" t="str">
        <f t="shared" si="54"/>
        <v>T+89</v>
      </c>
      <c r="CS840" s="1337" t="str">
        <f t="shared" si="54"/>
        <v>T+90</v>
      </c>
      <c r="CT840" s="1337" t="str">
        <f t="shared" si="54"/>
        <v>T+91</v>
      </c>
      <c r="CU840" s="1337" t="str">
        <f t="shared" si="54"/>
        <v>T+92</v>
      </c>
      <c r="CV840" s="1337" t="str">
        <f t="shared" si="54"/>
        <v>T+93</v>
      </c>
      <c r="CW840" s="1337" t="str">
        <f t="shared" si="54"/>
        <v>T+94</v>
      </c>
      <c r="CX840" s="1337" t="str">
        <f t="shared" si="54"/>
        <v>T+95</v>
      </c>
      <c r="CY840" s="1337" t="str">
        <f t="shared" si="54"/>
        <v>T+96</v>
      </c>
      <c r="CZ840" s="1337" t="str">
        <f t="shared" si="54"/>
        <v>T+97</v>
      </c>
      <c r="DA840" s="1337" t="str">
        <f t="shared" si="54"/>
        <v>T+98</v>
      </c>
      <c r="DB840" s="1337" t="str">
        <f t="shared" si="54"/>
        <v>T+99</v>
      </c>
      <c r="DC840" s="1337" t="str">
        <f t="shared" si="54"/>
        <v>T+100</v>
      </c>
      <c r="DD840" s="1337" t="str">
        <f t="shared" si="54"/>
        <v>T+101</v>
      </c>
      <c r="DE840" s="1337" t="str">
        <f t="shared" si="54"/>
        <v>T+102</v>
      </c>
      <c r="DF840" s="1337" t="str">
        <f t="shared" si="54"/>
        <v>T+103</v>
      </c>
      <c r="DG840" s="1337" t="str">
        <f t="shared" si="54"/>
        <v>T+104</v>
      </c>
      <c r="DH840" s="1337" t="str">
        <f t="shared" si="54"/>
        <v>T+105</v>
      </c>
      <c r="DI840" s="1337" t="str">
        <f t="shared" si="54"/>
        <v>T+106</v>
      </c>
      <c r="DJ840" s="1337" t="str">
        <f t="shared" si="54"/>
        <v>T+107</v>
      </c>
      <c r="DK840" s="1337" t="str">
        <f t="shared" si="54"/>
        <v>T+108</v>
      </c>
      <c r="DL840" s="1337" t="str">
        <f t="shared" si="54"/>
        <v>T+109</v>
      </c>
      <c r="DM840" s="1337" t="str">
        <f t="shared" si="54"/>
        <v>T+110</v>
      </c>
      <c r="DN840" s="1337" t="str">
        <f t="shared" si="54"/>
        <v>T+111</v>
      </c>
      <c r="DO840" s="1337" t="str">
        <f t="shared" si="54"/>
        <v>T+112</v>
      </c>
      <c r="DP840" s="1337" t="str">
        <f t="shared" si="54"/>
        <v>T+113</v>
      </c>
      <c r="DQ840" s="1337" t="str">
        <f t="shared" si="54"/>
        <v>T+114</v>
      </c>
      <c r="DR840" s="1337" t="str">
        <f t="shared" si="54"/>
        <v>T+115</v>
      </c>
      <c r="DS840" s="1337" t="str">
        <f t="shared" si="54"/>
        <v>T+116</v>
      </c>
      <c r="DT840" s="1337" t="str">
        <f t="shared" si="54"/>
        <v>T+117</v>
      </c>
      <c r="DU840" s="1337" t="str">
        <f t="shared" si="54"/>
        <v>T+118</v>
      </c>
      <c r="DV840" s="1337" t="str">
        <f t="shared" si="54"/>
        <v>T+119</v>
      </c>
      <c r="DW840" s="1337" t="str">
        <f t="shared" si="54"/>
        <v>T+120</v>
      </c>
      <c r="DX840" s="1337" t="str">
        <f t="shared" si="54"/>
        <v>T+121</v>
      </c>
      <c r="DY840" s="1337" t="str">
        <f t="shared" si="54"/>
        <v>T+122</v>
      </c>
      <c r="DZ840" s="1337" t="str">
        <f t="shared" si="54"/>
        <v>T+123</v>
      </c>
      <c r="EA840" s="1337" t="str">
        <f t="shared" si="54"/>
        <v>T+124</v>
      </c>
      <c r="EB840" s="1337" t="str">
        <f t="shared" si="54"/>
        <v>T+125</v>
      </c>
      <c r="EC840" s="1337" t="str">
        <f t="shared" si="54"/>
        <v>T+126</v>
      </c>
      <c r="ED840" s="1337" t="str">
        <f t="shared" si="54"/>
        <v>T+127</v>
      </c>
      <c r="EE840" s="1337" t="str">
        <f t="shared" si="54"/>
        <v>T+128</v>
      </c>
      <c r="EF840" s="1337" t="str">
        <f t="shared" ref="EF840:EQ840" si="55">"T+" &amp; (COLUMN(EF840)-COLUMN($G840))</f>
        <v>T+129</v>
      </c>
      <c r="EG840" s="1337" t="str">
        <f t="shared" si="55"/>
        <v>T+130</v>
      </c>
      <c r="EH840" s="1337" t="str">
        <f t="shared" si="55"/>
        <v>T+131</v>
      </c>
      <c r="EI840" s="1337" t="str">
        <f t="shared" si="55"/>
        <v>T+132</v>
      </c>
      <c r="EJ840" s="1337" t="str">
        <f t="shared" si="55"/>
        <v>T+133</v>
      </c>
      <c r="EK840" s="1337" t="str">
        <f t="shared" si="55"/>
        <v>T+134</v>
      </c>
      <c r="EL840" s="1337" t="str">
        <f t="shared" si="55"/>
        <v>T+135</v>
      </c>
      <c r="EM840" s="1337" t="str">
        <f t="shared" si="55"/>
        <v>T+136</v>
      </c>
      <c r="EN840" s="1337" t="str">
        <f t="shared" si="55"/>
        <v>T+137</v>
      </c>
      <c r="EO840" s="1337" t="str">
        <f t="shared" si="55"/>
        <v>T+138</v>
      </c>
      <c r="EP840" s="1337" t="str">
        <f t="shared" si="55"/>
        <v>T+139</v>
      </c>
      <c r="EQ840" s="1337" t="str">
        <f t="shared" si="55"/>
        <v>T+140</v>
      </c>
      <c r="ER840" s="557"/>
    </row>
    <row r="841" spans="1:148" ht="15" customHeight="1" x14ac:dyDescent="0.25">
      <c r="A841" s="625"/>
      <c r="B841" s="1342" t="s">
        <v>1194</v>
      </c>
      <c r="C841" s="1347" t="str">
        <f>IF(ISBLANK(TB!C187), "", TB!C187)</f>
        <v/>
      </c>
      <c r="D841" s="1347" t="str">
        <f>IF(ISBLANK(TB!D187), "", TB!D187)</f>
        <v/>
      </c>
      <c r="E841" s="1347" t="str">
        <f>IF(ISBLANK(TB!E187), "", TB!E187)</f>
        <v/>
      </c>
      <c r="F841" s="1347" t="str">
        <f>IF(ISBLANK(TB!F187), "", TB!F187)</f>
        <v/>
      </c>
      <c r="G841" s="45"/>
      <c r="H841" s="45"/>
      <c r="I841" s="45"/>
      <c r="J841" s="45"/>
      <c r="K841" s="45"/>
      <c r="L841" s="45"/>
      <c r="M841" s="45"/>
      <c r="N841" s="45"/>
      <c r="O841" s="45"/>
      <c r="P841" s="45"/>
      <c r="Q841" s="45"/>
      <c r="R841" s="45"/>
      <c r="S841" s="45"/>
      <c r="T841" s="45"/>
      <c r="U841" s="45"/>
      <c r="V841" s="45"/>
      <c r="W841" s="45"/>
      <c r="X841" s="45"/>
      <c r="Y841" s="45"/>
      <c r="Z841" s="45"/>
      <c r="AA841" s="45"/>
      <c r="AB841" s="45"/>
      <c r="AC841" s="45"/>
      <c r="AD841" s="45"/>
      <c r="AE841" s="45"/>
      <c r="AF841" s="45"/>
      <c r="AG841" s="45"/>
      <c r="AH841" s="45"/>
      <c r="AI841" s="45"/>
      <c r="AJ841" s="45"/>
      <c r="AK841" s="45"/>
      <c r="AL841" s="45"/>
      <c r="AM841" s="45"/>
      <c r="AN841" s="45"/>
      <c r="AO841" s="45"/>
      <c r="AP841" s="45"/>
      <c r="AQ841" s="45"/>
      <c r="AR841" s="45"/>
      <c r="AS841" s="45"/>
      <c r="AT841" s="45"/>
      <c r="AU841" s="45"/>
      <c r="AV841" s="45"/>
      <c r="AW841" s="45"/>
      <c r="AX841" s="45"/>
      <c r="AY841" s="45"/>
      <c r="AZ841" s="45"/>
      <c r="BA841" s="45"/>
      <c r="BB841" s="45"/>
      <c r="BC841" s="45"/>
      <c r="BD841" s="45"/>
      <c r="BE841" s="45"/>
      <c r="BF841" s="45"/>
      <c r="BG841" s="45"/>
      <c r="BH841" s="45"/>
      <c r="BI841" s="45"/>
      <c r="BJ841" s="45"/>
      <c r="BK841" s="45"/>
      <c r="BL841" s="45"/>
      <c r="BM841" s="45"/>
      <c r="BN841" s="45"/>
      <c r="BO841" s="45"/>
      <c r="BP841" s="45"/>
      <c r="BQ841" s="45"/>
      <c r="BR841" s="45"/>
      <c r="BS841" s="45"/>
      <c r="BT841" s="45"/>
      <c r="BU841" s="45"/>
      <c r="BV841" s="45"/>
      <c r="BW841" s="45"/>
      <c r="BX841" s="45"/>
      <c r="BY841" s="45"/>
      <c r="BZ841" s="45"/>
      <c r="CA841" s="45"/>
      <c r="CB841" s="45"/>
      <c r="CC841" s="45"/>
      <c r="CD841" s="45"/>
      <c r="CE841" s="45"/>
      <c r="CF841" s="45"/>
      <c r="CG841" s="45"/>
      <c r="CH841" s="45"/>
      <c r="CI841" s="45"/>
      <c r="CJ841" s="45"/>
      <c r="CK841" s="45"/>
      <c r="CL841" s="45"/>
      <c r="CM841" s="45"/>
      <c r="CN841" s="45"/>
      <c r="CO841" s="45"/>
      <c r="CP841" s="45"/>
      <c r="CQ841" s="45"/>
      <c r="CR841" s="45"/>
      <c r="CS841" s="45"/>
      <c r="CT841" s="45"/>
      <c r="CU841" s="45"/>
      <c r="CV841" s="45"/>
      <c r="CW841" s="45"/>
      <c r="CX841" s="45"/>
      <c r="CY841" s="45"/>
      <c r="CZ841" s="45"/>
      <c r="DA841" s="45"/>
      <c r="DB841" s="45"/>
      <c r="DC841" s="45"/>
      <c r="DD841" s="45"/>
      <c r="DE841" s="45"/>
      <c r="DF841" s="45"/>
      <c r="DG841" s="45"/>
      <c r="DH841" s="45"/>
      <c r="DI841" s="45"/>
      <c r="DJ841" s="45"/>
      <c r="DK841" s="45"/>
      <c r="DL841" s="45"/>
      <c r="DM841" s="45"/>
      <c r="DN841" s="45"/>
      <c r="DO841" s="45"/>
      <c r="DP841" s="45"/>
      <c r="DQ841" s="45"/>
      <c r="DR841" s="45"/>
      <c r="DS841" s="45"/>
      <c r="DT841" s="45"/>
      <c r="DU841" s="45"/>
      <c r="DV841" s="1123"/>
      <c r="DW841" s="45"/>
      <c r="DX841" s="45"/>
      <c r="DY841" s="45"/>
      <c r="DZ841" s="45"/>
      <c r="EA841" s="45"/>
      <c r="EB841" s="45"/>
      <c r="EC841" s="45"/>
      <c r="ED841" s="45"/>
      <c r="EE841" s="45"/>
      <c r="EF841" s="45"/>
      <c r="EG841" s="45"/>
      <c r="EH841" s="45"/>
      <c r="EI841" s="45"/>
      <c r="EJ841" s="45"/>
      <c r="EK841" s="45"/>
      <c r="EL841" s="45"/>
      <c r="EM841" s="45"/>
      <c r="EN841" s="45"/>
      <c r="EO841" s="45"/>
      <c r="EP841" s="45"/>
      <c r="EQ841" s="1123"/>
      <c r="ER841" s="557"/>
    </row>
    <row r="842" spans="1:148" ht="15" customHeight="1" x14ac:dyDescent="0.25">
      <c r="A842" s="625"/>
      <c r="B842" s="1343" t="s">
        <v>1195</v>
      </c>
      <c r="C842" s="1348" t="str">
        <f>IF(ISBLANK(TB!C188), "", TB!C188)</f>
        <v/>
      </c>
      <c r="D842" s="1348" t="str">
        <f>IF(ISBLANK(TB!D188), "", TB!D188)</f>
        <v/>
      </c>
      <c r="E842" s="1348" t="str">
        <f>IF(ISBLANK(TB!E188), "", TB!E188)</f>
        <v/>
      </c>
      <c r="F842" s="1348" t="str">
        <f>IF(ISBLANK(TB!F188), "", TB!F188)</f>
        <v/>
      </c>
      <c r="G842" s="45"/>
      <c r="H842" s="45"/>
      <c r="I842" s="45"/>
      <c r="J842" s="45"/>
      <c r="K842" s="45"/>
      <c r="L842" s="45"/>
      <c r="M842" s="45"/>
      <c r="N842" s="45"/>
      <c r="O842" s="45"/>
      <c r="P842" s="45"/>
      <c r="Q842" s="45"/>
      <c r="R842" s="45"/>
      <c r="S842" s="45"/>
      <c r="T842" s="45"/>
      <c r="U842" s="45"/>
      <c r="V842" s="45"/>
      <c r="W842" s="45"/>
      <c r="X842" s="45"/>
      <c r="Y842" s="45"/>
      <c r="Z842" s="45"/>
      <c r="AA842" s="45"/>
      <c r="AB842" s="45"/>
      <c r="AC842" s="45"/>
      <c r="AD842" s="45"/>
      <c r="AE842" s="45"/>
      <c r="AF842" s="45"/>
      <c r="AG842" s="45"/>
      <c r="AH842" s="45"/>
      <c r="AI842" s="45"/>
      <c r="AJ842" s="45"/>
      <c r="AK842" s="45"/>
      <c r="AL842" s="45"/>
      <c r="AM842" s="45"/>
      <c r="AN842" s="45"/>
      <c r="AO842" s="45"/>
      <c r="AP842" s="45"/>
      <c r="AQ842" s="45"/>
      <c r="AR842" s="45"/>
      <c r="AS842" s="45"/>
      <c r="AT842" s="45"/>
      <c r="AU842" s="45"/>
      <c r="AV842" s="45"/>
      <c r="AW842" s="45"/>
      <c r="AX842" s="45"/>
      <c r="AY842" s="45"/>
      <c r="AZ842" s="45"/>
      <c r="BA842" s="45"/>
      <c r="BB842" s="45"/>
      <c r="BC842" s="45"/>
      <c r="BD842" s="45"/>
      <c r="BE842" s="45"/>
      <c r="BF842" s="45"/>
      <c r="BG842" s="45"/>
      <c r="BH842" s="45"/>
      <c r="BI842" s="45"/>
      <c r="BJ842" s="45"/>
      <c r="BK842" s="45"/>
      <c r="BL842" s="45"/>
      <c r="BM842" s="45"/>
      <c r="BN842" s="45"/>
      <c r="BO842" s="45"/>
      <c r="BP842" s="45"/>
      <c r="BQ842" s="45"/>
      <c r="BR842" s="45"/>
      <c r="BS842" s="45"/>
      <c r="BT842" s="45"/>
      <c r="BU842" s="45"/>
      <c r="BV842" s="45"/>
      <c r="BW842" s="45"/>
      <c r="BX842" s="45"/>
      <c r="BY842" s="45"/>
      <c r="BZ842" s="45"/>
      <c r="CA842" s="45"/>
      <c r="CB842" s="45"/>
      <c r="CC842" s="45"/>
      <c r="CD842" s="45"/>
      <c r="CE842" s="45"/>
      <c r="CF842" s="45"/>
      <c r="CG842" s="45"/>
      <c r="CH842" s="45"/>
      <c r="CI842" s="45"/>
      <c r="CJ842" s="45"/>
      <c r="CK842" s="45"/>
      <c r="CL842" s="45"/>
      <c r="CM842" s="45"/>
      <c r="CN842" s="45"/>
      <c r="CO842" s="45"/>
      <c r="CP842" s="45"/>
      <c r="CQ842" s="45"/>
      <c r="CR842" s="45"/>
      <c r="CS842" s="45"/>
      <c r="CT842" s="45"/>
      <c r="CU842" s="45"/>
      <c r="CV842" s="45"/>
      <c r="CW842" s="45"/>
      <c r="CX842" s="45"/>
      <c r="CY842" s="45"/>
      <c r="CZ842" s="45"/>
      <c r="DA842" s="45"/>
      <c r="DB842" s="45"/>
      <c r="DC842" s="45"/>
      <c r="DD842" s="45"/>
      <c r="DE842" s="45"/>
      <c r="DF842" s="45"/>
      <c r="DG842" s="45"/>
      <c r="DH842" s="45"/>
      <c r="DI842" s="45"/>
      <c r="DJ842" s="45"/>
      <c r="DK842" s="45"/>
      <c r="DL842" s="45"/>
      <c r="DM842" s="45"/>
      <c r="DN842" s="45"/>
      <c r="DO842" s="45"/>
      <c r="DP842" s="45"/>
      <c r="DQ842" s="45"/>
      <c r="DR842" s="45"/>
      <c r="DS842" s="45"/>
      <c r="DT842" s="45"/>
      <c r="DU842" s="45"/>
      <c r="DV842" s="1123"/>
      <c r="DW842" s="45"/>
      <c r="DX842" s="45"/>
      <c r="DY842" s="45"/>
      <c r="DZ842" s="45"/>
      <c r="EA842" s="45"/>
      <c r="EB842" s="45"/>
      <c r="EC842" s="45"/>
      <c r="ED842" s="45"/>
      <c r="EE842" s="45"/>
      <c r="EF842" s="45"/>
      <c r="EG842" s="45"/>
      <c r="EH842" s="45"/>
      <c r="EI842" s="45"/>
      <c r="EJ842" s="45"/>
      <c r="EK842" s="45"/>
      <c r="EL842" s="45"/>
      <c r="EM842" s="45"/>
      <c r="EN842" s="45"/>
      <c r="EO842" s="45"/>
      <c r="EP842" s="45"/>
      <c r="EQ842" s="1123"/>
      <c r="ER842" s="557"/>
    </row>
    <row r="843" spans="1:148" ht="15" customHeight="1" x14ac:dyDescent="0.25">
      <c r="A843" s="625"/>
      <c r="B843" s="1343" t="s">
        <v>1196</v>
      </c>
      <c r="C843" s="1348" t="str">
        <f>IF(ISBLANK(TB!C189), "", TB!C189)</f>
        <v/>
      </c>
      <c r="D843" s="1348" t="str">
        <f>IF(ISBLANK(TB!D189), "", TB!D189)</f>
        <v/>
      </c>
      <c r="E843" s="1348" t="str">
        <f>IF(ISBLANK(TB!E189), "", TB!E189)</f>
        <v/>
      </c>
      <c r="F843" s="1348" t="str">
        <f>IF(ISBLANK(TB!F189), "", TB!F189)</f>
        <v/>
      </c>
      <c r="G843" s="45"/>
      <c r="H843" s="45"/>
      <c r="I843" s="45"/>
      <c r="J843" s="45"/>
      <c r="K843" s="45"/>
      <c r="L843" s="45"/>
      <c r="M843" s="45"/>
      <c r="N843" s="45"/>
      <c r="O843" s="45"/>
      <c r="P843" s="45"/>
      <c r="Q843" s="45"/>
      <c r="R843" s="45"/>
      <c r="S843" s="45"/>
      <c r="T843" s="45"/>
      <c r="U843" s="45"/>
      <c r="V843" s="45"/>
      <c r="W843" s="45"/>
      <c r="X843" s="45"/>
      <c r="Y843" s="45"/>
      <c r="Z843" s="45"/>
      <c r="AA843" s="45"/>
      <c r="AB843" s="45"/>
      <c r="AC843" s="45"/>
      <c r="AD843" s="45"/>
      <c r="AE843" s="45"/>
      <c r="AF843" s="45"/>
      <c r="AG843" s="45"/>
      <c r="AH843" s="45"/>
      <c r="AI843" s="45"/>
      <c r="AJ843" s="45"/>
      <c r="AK843" s="45"/>
      <c r="AL843" s="45"/>
      <c r="AM843" s="45"/>
      <c r="AN843" s="45"/>
      <c r="AO843" s="45"/>
      <c r="AP843" s="45"/>
      <c r="AQ843" s="45"/>
      <c r="AR843" s="45"/>
      <c r="AS843" s="45"/>
      <c r="AT843" s="45"/>
      <c r="AU843" s="45"/>
      <c r="AV843" s="45"/>
      <c r="AW843" s="45"/>
      <c r="AX843" s="45"/>
      <c r="AY843" s="45"/>
      <c r="AZ843" s="45"/>
      <c r="BA843" s="45"/>
      <c r="BB843" s="45"/>
      <c r="BC843" s="45"/>
      <c r="BD843" s="45"/>
      <c r="BE843" s="45"/>
      <c r="BF843" s="45"/>
      <c r="BG843" s="45"/>
      <c r="BH843" s="45"/>
      <c r="BI843" s="45"/>
      <c r="BJ843" s="45"/>
      <c r="BK843" s="45"/>
      <c r="BL843" s="45"/>
      <c r="BM843" s="45"/>
      <c r="BN843" s="45"/>
      <c r="BO843" s="45"/>
      <c r="BP843" s="45"/>
      <c r="BQ843" s="45"/>
      <c r="BR843" s="45"/>
      <c r="BS843" s="45"/>
      <c r="BT843" s="45"/>
      <c r="BU843" s="45"/>
      <c r="BV843" s="45"/>
      <c r="BW843" s="45"/>
      <c r="BX843" s="45"/>
      <c r="BY843" s="45"/>
      <c r="BZ843" s="45"/>
      <c r="CA843" s="45"/>
      <c r="CB843" s="45"/>
      <c r="CC843" s="45"/>
      <c r="CD843" s="45"/>
      <c r="CE843" s="45"/>
      <c r="CF843" s="45"/>
      <c r="CG843" s="45"/>
      <c r="CH843" s="45"/>
      <c r="CI843" s="45"/>
      <c r="CJ843" s="45"/>
      <c r="CK843" s="45"/>
      <c r="CL843" s="45"/>
      <c r="CM843" s="45"/>
      <c r="CN843" s="45"/>
      <c r="CO843" s="45"/>
      <c r="CP843" s="45"/>
      <c r="CQ843" s="45"/>
      <c r="CR843" s="45"/>
      <c r="CS843" s="45"/>
      <c r="CT843" s="45"/>
      <c r="CU843" s="45"/>
      <c r="CV843" s="45"/>
      <c r="CW843" s="45"/>
      <c r="CX843" s="45"/>
      <c r="CY843" s="45"/>
      <c r="CZ843" s="45"/>
      <c r="DA843" s="45"/>
      <c r="DB843" s="45"/>
      <c r="DC843" s="45"/>
      <c r="DD843" s="45"/>
      <c r="DE843" s="45"/>
      <c r="DF843" s="45"/>
      <c r="DG843" s="45"/>
      <c r="DH843" s="45"/>
      <c r="DI843" s="45"/>
      <c r="DJ843" s="45"/>
      <c r="DK843" s="45"/>
      <c r="DL843" s="45"/>
      <c r="DM843" s="45"/>
      <c r="DN843" s="45"/>
      <c r="DO843" s="45"/>
      <c r="DP843" s="45"/>
      <c r="DQ843" s="45"/>
      <c r="DR843" s="45"/>
      <c r="DS843" s="45"/>
      <c r="DT843" s="45"/>
      <c r="DU843" s="45"/>
      <c r="DV843" s="1123"/>
      <c r="DW843" s="45"/>
      <c r="DX843" s="45"/>
      <c r="DY843" s="45"/>
      <c r="DZ843" s="45"/>
      <c r="EA843" s="45"/>
      <c r="EB843" s="45"/>
      <c r="EC843" s="45"/>
      <c r="ED843" s="45"/>
      <c r="EE843" s="45"/>
      <c r="EF843" s="45"/>
      <c r="EG843" s="45"/>
      <c r="EH843" s="45"/>
      <c r="EI843" s="45"/>
      <c r="EJ843" s="45"/>
      <c r="EK843" s="45"/>
      <c r="EL843" s="45"/>
      <c r="EM843" s="45"/>
      <c r="EN843" s="45"/>
      <c r="EO843" s="45"/>
      <c r="EP843" s="45"/>
      <c r="EQ843" s="1123"/>
      <c r="ER843" s="557"/>
    </row>
    <row r="844" spans="1:148" ht="15" customHeight="1" x14ac:dyDescent="0.25">
      <c r="A844" s="625"/>
      <c r="B844" s="1343" t="s">
        <v>1197</v>
      </c>
      <c r="C844" s="1348" t="str">
        <f>IF(ISBLANK(TB!C190), "", TB!C190)</f>
        <v/>
      </c>
      <c r="D844" s="1348" t="str">
        <f>IF(ISBLANK(TB!D190), "", TB!D190)</f>
        <v/>
      </c>
      <c r="E844" s="1348" t="str">
        <f>IF(ISBLANK(TB!E190), "", TB!E190)</f>
        <v/>
      </c>
      <c r="F844" s="1348" t="str">
        <f>IF(ISBLANK(TB!F190), "", TB!F190)</f>
        <v/>
      </c>
      <c r="G844" s="45"/>
      <c r="H844" s="45"/>
      <c r="I844" s="45"/>
      <c r="J844" s="45"/>
      <c r="K844" s="45"/>
      <c r="L844" s="45"/>
      <c r="M844" s="45"/>
      <c r="N844" s="45"/>
      <c r="O844" s="45"/>
      <c r="P844" s="45"/>
      <c r="Q844" s="45"/>
      <c r="R844" s="45"/>
      <c r="S844" s="45"/>
      <c r="T844" s="45"/>
      <c r="U844" s="45"/>
      <c r="V844" s="45"/>
      <c r="W844" s="45"/>
      <c r="X844" s="45"/>
      <c r="Y844" s="45"/>
      <c r="Z844" s="45"/>
      <c r="AA844" s="45"/>
      <c r="AB844" s="45"/>
      <c r="AC844" s="45"/>
      <c r="AD844" s="45"/>
      <c r="AE844" s="45"/>
      <c r="AF844" s="45"/>
      <c r="AG844" s="45"/>
      <c r="AH844" s="45"/>
      <c r="AI844" s="45"/>
      <c r="AJ844" s="45"/>
      <c r="AK844" s="45"/>
      <c r="AL844" s="45"/>
      <c r="AM844" s="45"/>
      <c r="AN844" s="45"/>
      <c r="AO844" s="45"/>
      <c r="AP844" s="45"/>
      <c r="AQ844" s="45"/>
      <c r="AR844" s="45"/>
      <c r="AS844" s="45"/>
      <c r="AT844" s="45"/>
      <c r="AU844" s="45"/>
      <c r="AV844" s="45"/>
      <c r="AW844" s="45"/>
      <c r="AX844" s="45"/>
      <c r="AY844" s="45"/>
      <c r="AZ844" s="45"/>
      <c r="BA844" s="45"/>
      <c r="BB844" s="45"/>
      <c r="BC844" s="45"/>
      <c r="BD844" s="45"/>
      <c r="BE844" s="45"/>
      <c r="BF844" s="45"/>
      <c r="BG844" s="45"/>
      <c r="BH844" s="45"/>
      <c r="BI844" s="45"/>
      <c r="BJ844" s="45"/>
      <c r="BK844" s="45"/>
      <c r="BL844" s="45"/>
      <c r="BM844" s="45"/>
      <c r="BN844" s="45"/>
      <c r="BO844" s="45"/>
      <c r="BP844" s="45"/>
      <c r="BQ844" s="45"/>
      <c r="BR844" s="45"/>
      <c r="BS844" s="45"/>
      <c r="BT844" s="45"/>
      <c r="BU844" s="45"/>
      <c r="BV844" s="45"/>
      <c r="BW844" s="45"/>
      <c r="BX844" s="45"/>
      <c r="BY844" s="45"/>
      <c r="BZ844" s="45"/>
      <c r="CA844" s="45"/>
      <c r="CB844" s="45"/>
      <c r="CC844" s="45"/>
      <c r="CD844" s="45"/>
      <c r="CE844" s="45"/>
      <c r="CF844" s="45"/>
      <c r="CG844" s="45"/>
      <c r="CH844" s="45"/>
      <c r="CI844" s="45"/>
      <c r="CJ844" s="45"/>
      <c r="CK844" s="45"/>
      <c r="CL844" s="45"/>
      <c r="CM844" s="45"/>
      <c r="CN844" s="45"/>
      <c r="CO844" s="45"/>
      <c r="CP844" s="45"/>
      <c r="CQ844" s="45"/>
      <c r="CR844" s="45"/>
      <c r="CS844" s="45"/>
      <c r="CT844" s="45"/>
      <c r="CU844" s="45"/>
      <c r="CV844" s="45"/>
      <c r="CW844" s="45"/>
      <c r="CX844" s="45"/>
      <c r="CY844" s="45"/>
      <c r="CZ844" s="45"/>
      <c r="DA844" s="45"/>
      <c r="DB844" s="45"/>
      <c r="DC844" s="45"/>
      <c r="DD844" s="45"/>
      <c r="DE844" s="45"/>
      <c r="DF844" s="45"/>
      <c r="DG844" s="45"/>
      <c r="DH844" s="45"/>
      <c r="DI844" s="45"/>
      <c r="DJ844" s="45"/>
      <c r="DK844" s="45"/>
      <c r="DL844" s="45"/>
      <c r="DM844" s="45"/>
      <c r="DN844" s="45"/>
      <c r="DO844" s="45"/>
      <c r="DP844" s="45"/>
      <c r="DQ844" s="45"/>
      <c r="DR844" s="45"/>
      <c r="DS844" s="45"/>
      <c r="DT844" s="45"/>
      <c r="DU844" s="45"/>
      <c r="DV844" s="1123"/>
      <c r="DW844" s="45"/>
      <c r="DX844" s="45"/>
      <c r="DY844" s="45"/>
      <c r="DZ844" s="45"/>
      <c r="EA844" s="45"/>
      <c r="EB844" s="45"/>
      <c r="EC844" s="45"/>
      <c r="ED844" s="45"/>
      <c r="EE844" s="45"/>
      <c r="EF844" s="45"/>
      <c r="EG844" s="45"/>
      <c r="EH844" s="45"/>
      <c r="EI844" s="45"/>
      <c r="EJ844" s="45"/>
      <c r="EK844" s="45"/>
      <c r="EL844" s="45"/>
      <c r="EM844" s="45"/>
      <c r="EN844" s="45"/>
      <c r="EO844" s="45"/>
      <c r="EP844" s="45"/>
      <c r="EQ844" s="1123"/>
      <c r="ER844" s="557"/>
    </row>
    <row r="845" spans="1:148" ht="15" customHeight="1" x14ac:dyDescent="0.25">
      <c r="A845" s="625"/>
      <c r="B845" s="1343" t="s">
        <v>1198</v>
      </c>
      <c r="C845" s="1348" t="str">
        <f>IF(ISBLANK(TB!C191), "", TB!C191)</f>
        <v/>
      </c>
      <c r="D845" s="1348" t="str">
        <f>IF(ISBLANK(TB!D191), "", TB!D191)</f>
        <v/>
      </c>
      <c r="E845" s="1348" t="str">
        <f>IF(ISBLANK(TB!E191), "", TB!E191)</f>
        <v/>
      </c>
      <c r="F845" s="1348" t="str">
        <f>IF(ISBLANK(TB!F191), "", TB!F191)</f>
        <v/>
      </c>
      <c r="G845" s="45"/>
      <c r="H845" s="45"/>
      <c r="I845" s="45"/>
      <c r="J845" s="45"/>
      <c r="K845" s="45"/>
      <c r="L845" s="45"/>
      <c r="M845" s="45"/>
      <c r="N845" s="45"/>
      <c r="O845" s="45"/>
      <c r="P845" s="45"/>
      <c r="Q845" s="45"/>
      <c r="R845" s="45"/>
      <c r="S845" s="45"/>
      <c r="T845" s="45"/>
      <c r="U845" s="45"/>
      <c r="V845" s="45"/>
      <c r="W845" s="45"/>
      <c r="X845" s="45"/>
      <c r="Y845" s="45"/>
      <c r="Z845" s="45"/>
      <c r="AA845" s="45"/>
      <c r="AB845" s="45"/>
      <c r="AC845" s="45"/>
      <c r="AD845" s="45"/>
      <c r="AE845" s="45"/>
      <c r="AF845" s="45"/>
      <c r="AG845" s="45"/>
      <c r="AH845" s="45"/>
      <c r="AI845" s="45"/>
      <c r="AJ845" s="45"/>
      <c r="AK845" s="45"/>
      <c r="AL845" s="45"/>
      <c r="AM845" s="45"/>
      <c r="AN845" s="45"/>
      <c r="AO845" s="45"/>
      <c r="AP845" s="45"/>
      <c r="AQ845" s="45"/>
      <c r="AR845" s="45"/>
      <c r="AS845" s="45"/>
      <c r="AT845" s="45"/>
      <c r="AU845" s="45"/>
      <c r="AV845" s="45"/>
      <c r="AW845" s="45"/>
      <c r="AX845" s="45"/>
      <c r="AY845" s="45"/>
      <c r="AZ845" s="45"/>
      <c r="BA845" s="45"/>
      <c r="BB845" s="45"/>
      <c r="BC845" s="45"/>
      <c r="BD845" s="45"/>
      <c r="BE845" s="45"/>
      <c r="BF845" s="45"/>
      <c r="BG845" s="45"/>
      <c r="BH845" s="45"/>
      <c r="BI845" s="45"/>
      <c r="BJ845" s="45"/>
      <c r="BK845" s="45"/>
      <c r="BL845" s="45"/>
      <c r="BM845" s="45"/>
      <c r="BN845" s="45"/>
      <c r="BO845" s="45"/>
      <c r="BP845" s="45"/>
      <c r="BQ845" s="45"/>
      <c r="BR845" s="45"/>
      <c r="BS845" s="45"/>
      <c r="BT845" s="45"/>
      <c r="BU845" s="45"/>
      <c r="BV845" s="45"/>
      <c r="BW845" s="45"/>
      <c r="BX845" s="45"/>
      <c r="BY845" s="45"/>
      <c r="BZ845" s="45"/>
      <c r="CA845" s="45"/>
      <c r="CB845" s="45"/>
      <c r="CC845" s="45"/>
      <c r="CD845" s="45"/>
      <c r="CE845" s="45"/>
      <c r="CF845" s="45"/>
      <c r="CG845" s="45"/>
      <c r="CH845" s="45"/>
      <c r="CI845" s="45"/>
      <c r="CJ845" s="45"/>
      <c r="CK845" s="45"/>
      <c r="CL845" s="45"/>
      <c r="CM845" s="45"/>
      <c r="CN845" s="45"/>
      <c r="CO845" s="45"/>
      <c r="CP845" s="45"/>
      <c r="CQ845" s="45"/>
      <c r="CR845" s="45"/>
      <c r="CS845" s="45"/>
      <c r="CT845" s="45"/>
      <c r="CU845" s="45"/>
      <c r="CV845" s="45"/>
      <c r="CW845" s="45"/>
      <c r="CX845" s="45"/>
      <c r="CY845" s="45"/>
      <c r="CZ845" s="45"/>
      <c r="DA845" s="45"/>
      <c r="DB845" s="45"/>
      <c r="DC845" s="45"/>
      <c r="DD845" s="45"/>
      <c r="DE845" s="45"/>
      <c r="DF845" s="45"/>
      <c r="DG845" s="45"/>
      <c r="DH845" s="45"/>
      <c r="DI845" s="45"/>
      <c r="DJ845" s="45"/>
      <c r="DK845" s="45"/>
      <c r="DL845" s="45"/>
      <c r="DM845" s="45"/>
      <c r="DN845" s="45"/>
      <c r="DO845" s="45"/>
      <c r="DP845" s="45"/>
      <c r="DQ845" s="45"/>
      <c r="DR845" s="45"/>
      <c r="DS845" s="45"/>
      <c r="DT845" s="45"/>
      <c r="DU845" s="45"/>
      <c r="DV845" s="1123"/>
      <c r="DW845" s="45"/>
      <c r="DX845" s="45"/>
      <c r="DY845" s="45"/>
      <c r="DZ845" s="45"/>
      <c r="EA845" s="45"/>
      <c r="EB845" s="45"/>
      <c r="EC845" s="45"/>
      <c r="ED845" s="45"/>
      <c r="EE845" s="45"/>
      <c r="EF845" s="45"/>
      <c r="EG845" s="45"/>
      <c r="EH845" s="45"/>
      <c r="EI845" s="45"/>
      <c r="EJ845" s="45"/>
      <c r="EK845" s="45"/>
      <c r="EL845" s="45"/>
      <c r="EM845" s="45"/>
      <c r="EN845" s="45"/>
      <c r="EO845" s="45"/>
      <c r="EP845" s="45"/>
      <c r="EQ845" s="1123"/>
      <c r="ER845" s="557"/>
    </row>
    <row r="846" spans="1:148" ht="15" customHeight="1" x14ac:dyDescent="0.25">
      <c r="A846" s="625"/>
      <c r="B846" s="1343" t="s">
        <v>1199</v>
      </c>
      <c r="C846" s="1348" t="str">
        <f>IF(ISBLANK(TB!C192), "", TB!C192)</f>
        <v/>
      </c>
      <c r="D846" s="1348" t="str">
        <f>IF(ISBLANK(TB!D192), "", TB!D192)</f>
        <v/>
      </c>
      <c r="E846" s="1348" t="str">
        <f>IF(ISBLANK(TB!E192), "", TB!E192)</f>
        <v/>
      </c>
      <c r="F846" s="1348" t="str">
        <f>IF(ISBLANK(TB!F192), "", TB!F192)</f>
        <v/>
      </c>
      <c r="G846" s="45"/>
      <c r="H846" s="45"/>
      <c r="I846" s="45"/>
      <c r="J846" s="45"/>
      <c r="K846" s="45"/>
      <c r="L846" s="45"/>
      <c r="M846" s="45"/>
      <c r="N846" s="45"/>
      <c r="O846" s="45"/>
      <c r="P846" s="45"/>
      <c r="Q846" s="45"/>
      <c r="R846" s="45"/>
      <c r="S846" s="45"/>
      <c r="T846" s="45"/>
      <c r="U846" s="45"/>
      <c r="V846" s="45"/>
      <c r="W846" s="45"/>
      <c r="X846" s="45"/>
      <c r="Y846" s="45"/>
      <c r="Z846" s="45"/>
      <c r="AA846" s="45"/>
      <c r="AB846" s="45"/>
      <c r="AC846" s="45"/>
      <c r="AD846" s="45"/>
      <c r="AE846" s="45"/>
      <c r="AF846" s="45"/>
      <c r="AG846" s="45"/>
      <c r="AH846" s="45"/>
      <c r="AI846" s="45"/>
      <c r="AJ846" s="45"/>
      <c r="AK846" s="45"/>
      <c r="AL846" s="45"/>
      <c r="AM846" s="45"/>
      <c r="AN846" s="45"/>
      <c r="AO846" s="45"/>
      <c r="AP846" s="45"/>
      <c r="AQ846" s="45"/>
      <c r="AR846" s="45"/>
      <c r="AS846" s="45"/>
      <c r="AT846" s="45"/>
      <c r="AU846" s="45"/>
      <c r="AV846" s="45"/>
      <c r="AW846" s="45"/>
      <c r="AX846" s="45"/>
      <c r="AY846" s="45"/>
      <c r="AZ846" s="45"/>
      <c r="BA846" s="45"/>
      <c r="BB846" s="45"/>
      <c r="BC846" s="45"/>
      <c r="BD846" s="45"/>
      <c r="BE846" s="45"/>
      <c r="BF846" s="45"/>
      <c r="BG846" s="45"/>
      <c r="BH846" s="45"/>
      <c r="BI846" s="45"/>
      <c r="BJ846" s="45"/>
      <c r="BK846" s="45"/>
      <c r="BL846" s="45"/>
      <c r="BM846" s="45"/>
      <c r="BN846" s="45"/>
      <c r="BO846" s="45"/>
      <c r="BP846" s="45"/>
      <c r="BQ846" s="45"/>
      <c r="BR846" s="45"/>
      <c r="BS846" s="45"/>
      <c r="BT846" s="45"/>
      <c r="BU846" s="45"/>
      <c r="BV846" s="45"/>
      <c r="BW846" s="45"/>
      <c r="BX846" s="45"/>
      <c r="BY846" s="45"/>
      <c r="BZ846" s="45"/>
      <c r="CA846" s="45"/>
      <c r="CB846" s="45"/>
      <c r="CC846" s="45"/>
      <c r="CD846" s="45"/>
      <c r="CE846" s="45"/>
      <c r="CF846" s="45"/>
      <c r="CG846" s="45"/>
      <c r="CH846" s="45"/>
      <c r="CI846" s="45"/>
      <c r="CJ846" s="45"/>
      <c r="CK846" s="45"/>
      <c r="CL846" s="45"/>
      <c r="CM846" s="45"/>
      <c r="CN846" s="45"/>
      <c r="CO846" s="45"/>
      <c r="CP846" s="45"/>
      <c r="CQ846" s="45"/>
      <c r="CR846" s="45"/>
      <c r="CS846" s="45"/>
      <c r="CT846" s="45"/>
      <c r="CU846" s="45"/>
      <c r="CV846" s="45"/>
      <c r="CW846" s="45"/>
      <c r="CX846" s="45"/>
      <c r="CY846" s="45"/>
      <c r="CZ846" s="45"/>
      <c r="DA846" s="45"/>
      <c r="DB846" s="45"/>
      <c r="DC846" s="45"/>
      <c r="DD846" s="45"/>
      <c r="DE846" s="45"/>
      <c r="DF846" s="45"/>
      <c r="DG846" s="45"/>
      <c r="DH846" s="45"/>
      <c r="DI846" s="45"/>
      <c r="DJ846" s="45"/>
      <c r="DK846" s="45"/>
      <c r="DL846" s="45"/>
      <c r="DM846" s="45"/>
      <c r="DN846" s="45"/>
      <c r="DO846" s="45"/>
      <c r="DP846" s="45"/>
      <c r="DQ846" s="45"/>
      <c r="DR846" s="45"/>
      <c r="DS846" s="45"/>
      <c r="DT846" s="45"/>
      <c r="DU846" s="45"/>
      <c r="DV846" s="1123"/>
      <c r="DW846" s="45"/>
      <c r="DX846" s="45"/>
      <c r="DY846" s="45"/>
      <c r="DZ846" s="45"/>
      <c r="EA846" s="45"/>
      <c r="EB846" s="45"/>
      <c r="EC846" s="45"/>
      <c r="ED846" s="45"/>
      <c r="EE846" s="45"/>
      <c r="EF846" s="45"/>
      <c r="EG846" s="45"/>
      <c r="EH846" s="45"/>
      <c r="EI846" s="45"/>
      <c r="EJ846" s="45"/>
      <c r="EK846" s="45"/>
      <c r="EL846" s="45"/>
      <c r="EM846" s="45"/>
      <c r="EN846" s="45"/>
      <c r="EO846" s="45"/>
      <c r="EP846" s="45"/>
      <c r="EQ846" s="1123"/>
      <c r="ER846" s="557"/>
    </row>
    <row r="847" spans="1:148" ht="15" customHeight="1" x14ac:dyDescent="0.25">
      <c r="A847" s="625"/>
      <c r="B847" s="1343" t="s">
        <v>1200</v>
      </c>
      <c r="C847" s="1348" t="str">
        <f>IF(ISBLANK(TB!C193), "", TB!C193)</f>
        <v/>
      </c>
      <c r="D847" s="1348" t="str">
        <f>IF(ISBLANK(TB!D193), "", TB!D193)</f>
        <v/>
      </c>
      <c r="E847" s="1348" t="str">
        <f>IF(ISBLANK(TB!E193), "", TB!E193)</f>
        <v/>
      </c>
      <c r="F847" s="1348" t="str">
        <f>IF(ISBLANK(TB!F193), "", TB!F193)</f>
        <v/>
      </c>
      <c r="G847" s="45"/>
      <c r="H847" s="45"/>
      <c r="I847" s="45"/>
      <c r="J847" s="45"/>
      <c r="K847" s="45"/>
      <c r="L847" s="45"/>
      <c r="M847" s="45"/>
      <c r="N847" s="45"/>
      <c r="O847" s="45"/>
      <c r="P847" s="45"/>
      <c r="Q847" s="45"/>
      <c r="R847" s="45"/>
      <c r="S847" s="45"/>
      <c r="T847" s="45"/>
      <c r="U847" s="45"/>
      <c r="V847" s="45"/>
      <c r="W847" s="45"/>
      <c r="X847" s="45"/>
      <c r="Y847" s="45"/>
      <c r="Z847" s="45"/>
      <c r="AA847" s="45"/>
      <c r="AB847" s="45"/>
      <c r="AC847" s="45"/>
      <c r="AD847" s="45"/>
      <c r="AE847" s="45"/>
      <c r="AF847" s="45"/>
      <c r="AG847" s="45"/>
      <c r="AH847" s="45"/>
      <c r="AI847" s="45"/>
      <c r="AJ847" s="45"/>
      <c r="AK847" s="45"/>
      <c r="AL847" s="45"/>
      <c r="AM847" s="45"/>
      <c r="AN847" s="45"/>
      <c r="AO847" s="45"/>
      <c r="AP847" s="45"/>
      <c r="AQ847" s="45"/>
      <c r="AR847" s="45"/>
      <c r="AS847" s="45"/>
      <c r="AT847" s="45"/>
      <c r="AU847" s="45"/>
      <c r="AV847" s="45"/>
      <c r="AW847" s="45"/>
      <c r="AX847" s="45"/>
      <c r="AY847" s="45"/>
      <c r="AZ847" s="45"/>
      <c r="BA847" s="45"/>
      <c r="BB847" s="45"/>
      <c r="BC847" s="45"/>
      <c r="BD847" s="45"/>
      <c r="BE847" s="45"/>
      <c r="BF847" s="45"/>
      <c r="BG847" s="45"/>
      <c r="BH847" s="45"/>
      <c r="BI847" s="45"/>
      <c r="BJ847" s="45"/>
      <c r="BK847" s="45"/>
      <c r="BL847" s="45"/>
      <c r="BM847" s="45"/>
      <c r="BN847" s="45"/>
      <c r="BO847" s="45"/>
      <c r="BP847" s="45"/>
      <c r="BQ847" s="45"/>
      <c r="BR847" s="45"/>
      <c r="BS847" s="45"/>
      <c r="BT847" s="45"/>
      <c r="BU847" s="45"/>
      <c r="BV847" s="45"/>
      <c r="BW847" s="45"/>
      <c r="BX847" s="45"/>
      <c r="BY847" s="45"/>
      <c r="BZ847" s="45"/>
      <c r="CA847" s="45"/>
      <c r="CB847" s="45"/>
      <c r="CC847" s="45"/>
      <c r="CD847" s="45"/>
      <c r="CE847" s="45"/>
      <c r="CF847" s="45"/>
      <c r="CG847" s="45"/>
      <c r="CH847" s="45"/>
      <c r="CI847" s="45"/>
      <c r="CJ847" s="45"/>
      <c r="CK847" s="45"/>
      <c r="CL847" s="45"/>
      <c r="CM847" s="45"/>
      <c r="CN847" s="45"/>
      <c r="CO847" s="45"/>
      <c r="CP847" s="45"/>
      <c r="CQ847" s="45"/>
      <c r="CR847" s="45"/>
      <c r="CS847" s="45"/>
      <c r="CT847" s="45"/>
      <c r="CU847" s="45"/>
      <c r="CV847" s="45"/>
      <c r="CW847" s="45"/>
      <c r="CX847" s="45"/>
      <c r="CY847" s="45"/>
      <c r="CZ847" s="45"/>
      <c r="DA847" s="45"/>
      <c r="DB847" s="45"/>
      <c r="DC847" s="45"/>
      <c r="DD847" s="45"/>
      <c r="DE847" s="45"/>
      <c r="DF847" s="45"/>
      <c r="DG847" s="45"/>
      <c r="DH847" s="45"/>
      <c r="DI847" s="45"/>
      <c r="DJ847" s="45"/>
      <c r="DK847" s="45"/>
      <c r="DL847" s="45"/>
      <c r="DM847" s="45"/>
      <c r="DN847" s="45"/>
      <c r="DO847" s="45"/>
      <c r="DP847" s="45"/>
      <c r="DQ847" s="45"/>
      <c r="DR847" s="45"/>
      <c r="DS847" s="45"/>
      <c r="DT847" s="45"/>
      <c r="DU847" s="45"/>
      <c r="DV847" s="1123"/>
      <c r="DW847" s="45"/>
      <c r="DX847" s="45"/>
      <c r="DY847" s="45"/>
      <c r="DZ847" s="45"/>
      <c r="EA847" s="45"/>
      <c r="EB847" s="45"/>
      <c r="EC847" s="45"/>
      <c r="ED847" s="45"/>
      <c r="EE847" s="45"/>
      <c r="EF847" s="45"/>
      <c r="EG847" s="45"/>
      <c r="EH847" s="45"/>
      <c r="EI847" s="45"/>
      <c r="EJ847" s="45"/>
      <c r="EK847" s="45"/>
      <c r="EL847" s="45"/>
      <c r="EM847" s="45"/>
      <c r="EN847" s="45"/>
      <c r="EO847" s="45"/>
      <c r="EP847" s="45"/>
      <c r="EQ847" s="1123"/>
      <c r="ER847" s="557"/>
    </row>
    <row r="848" spans="1:148" ht="15" customHeight="1" x14ac:dyDescent="0.25">
      <c r="A848" s="625"/>
      <c r="B848" s="1343" t="s">
        <v>1201</v>
      </c>
      <c r="C848" s="1348" t="str">
        <f>IF(ISBLANK(TB!C194), "", TB!C194)</f>
        <v/>
      </c>
      <c r="D848" s="1348" t="str">
        <f>IF(ISBLANK(TB!D194), "", TB!D194)</f>
        <v/>
      </c>
      <c r="E848" s="1348" t="str">
        <f>IF(ISBLANK(TB!E194), "", TB!E194)</f>
        <v/>
      </c>
      <c r="F848" s="1348" t="str">
        <f>IF(ISBLANK(TB!F194), "", TB!F194)</f>
        <v/>
      </c>
      <c r="G848" s="45"/>
      <c r="H848" s="45"/>
      <c r="I848" s="45"/>
      <c r="J848" s="45"/>
      <c r="K848" s="45"/>
      <c r="L848" s="45"/>
      <c r="M848" s="45"/>
      <c r="N848" s="45"/>
      <c r="O848" s="45"/>
      <c r="P848" s="45"/>
      <c r="Q848" s="45"/>
      <c r="R848" s="45"/>
      <c r="S848" s="45"/>
      <c r="T848" s="45"/>
      <c r="U848" s="45"/>
      <c r="V848" s="45"/>
      <c r="W848" s="45"/>
      <c r="X848" s="45"/>
      <c r="Y848" s="45"/>
      <c r="Z848" s="45"/>
      <c r="AA848" s="45"/>
      <c r="AB848" s="45"/>
      <c r="AC848" s="45"/>
      <c r="AD848" s="45"/>
      <c r="AE848" s="45"/>
      <c r="AF848" s="45"/>
      <c r="AG848" s="45"/>
      <c r="AH848" s="45"/>
      <c r="AI848" s="45"/>
      <c r="AJ848" s="45"/>
      <c r="AK848" s="45"/>
      <c r="AL848" s="45"/>
      <c r="AM848" s="45"/>
      <c r="AN848" s="45"/>
      <c r="AO848" s="45"/>
      <c r="AP848" s="45"/>
      <c r="AQ848" s="45"/>
      <c r="AR848" s="45"/>
      <c r="AS848" s="45"/>
      <c r="AT848" s="45"/>
      <c r="AU848" s="45"/>
      <c r="AV848" s="45"/>
      <c r="AW848" s="45"/>
      <c r="AX848" s="45"/>
      <c r="AY848" s="45"/>
      <c r="AZ848" s="45"/>
      <c r="BA848" s="45"/>
      <c r="BB848" s="45"/>
      <c r="BC848" s="45"/>
      <c r="BD848" s="45"/>
      <c r="BE848" s="45"/>
      <c r="BF848" s="45"/>
      <c r="BG848" s="45"/>
      <c r="BH848" s="45"/>
      <c r="BI848" s="45"/>
      <c r="BJ848" s="45"/>
      <c r="BK848" s="45"/>
      <c r="BL848" s="45"/>
      <c r="BM848" s="45"/>
      <c r="BN848" s="45"/>
      <c r="BO848" s="45"/>
      <c r="BP848" s="45"/>
      <c r="BQ848" s="45"/>
      <c r="BR848" s="45"/>
      <c r="BS848" s="45"/>
      <c r="BT848" s="45"/>
      <c r="BU848" s="45"/>
      <c r="BV848" s="45"/>
      <c r="BW848" s="45"/>
      <c r="BX848" s="45"/>
      <c r="BY848" s="45"/>
      <c r="BZ848" s="45"/>
      <c r="CA848" s="45"/>
      <c r="CB848" s="45"/>
      <c r="CC848" s="45"/>
      <c r="CD848" s="45"/>
      <c r="CE848" s="45"/>
      <c r="CF848" s="45"/>
      <c r="CG848" s="45"/>
      <c r="CH848" s="45"/>
      <c r="CI848" s="45"/>
      <c r="CJ848" s="45"/>
      <c r="CK848" s="45"/>
      <c r="CL848" s="45"/>
      <c r="CM848" s="45"/>
      <c r="CN848" s="45"/>
      <c r="CO848" s="45"/>
      <c r="CP848" s="45"/>
      <c r="CQ848" s="45"/>
      <c r="CR848" s="45"/>
      <c r="CS848" s="45"/>
      <c r="CT848" s="45"/>
      <c r="CU848" s="45"/>
      <c r="CV848" s="45"/>
      <c r="CW848" s="45"/>
      <c r="CX848" s="45"/>
      <c r="CY848" s="45"/>
      <c r="CZ848" s="45"/>
      <c r="DA848" s="45"/>
      <c r="DB848" s="45"/>
      <c r="DC848" s="45"/>
      <c r="DD848" s="45"/>
      <c r="DE848" s="45"/>
      <c r="DF848" s="45"/>
      <c r="DG848" s="45"/>
      <c r="DH848" s="45"/>
      <c r="DI848" s="45"/>
      <c r="DJ848" s="45"/>
      <c r="DK848" s="45"/>
      <c r="DL848" s="45"/>
      <c r="DM848" s="45"/>
      <c r="DN848" s="45"/>
      <c r="DO848" s="45"/>
      <c r="DP848" s="45"/>
      <c r="DQ848" s="45"/>
      <c r="DR848" s="45"/>
      <c r="DS848" s="45"/>
      <c r="DT848" s="45"/>
      <c r="DU848" s="45"/>
      <c r="DV848" s="1123"/>
      <c r="DW848" s="45"/>
      <c r="DX848" s="45"/>
      <c r="DY848" s="45"/>
      <c r="DZ848" s="45"/>
      <c r="EA848" s="45"/>
      <c r="EB848" s="45"/>
      <c r="EC848" s="45"/>
      <c r="ED848" s="45"/>
      <c r="EE848" s="45"/>
      <c r="EF848" s="45"/>
      <c r="EG848" s="45"/>
      <c r="EH848" s="45"/>
      <c r="EI848" s="45"/>
      <c r="EJ848" s="45"/>
      <c r="EK848" s="45"/>
      <c r="EL848" s="45"/>
      <c r="EM848" s="45"/>
      <c r="EN848" s="45"/>
      <c r="EO848" s="45"/>
      <c r="EP848" s="45"/>
      <c r="EQ848" s="1123"/>
      <c r="ER848" s="557"/>
    </row>
    <row r="849" spans="1:148" ht="15" customHeight="1" x14ac:dyDescent="0.25">
      <c r="A849" s="625"/>
      <c r="B849" s="1343" t="s">
        <v>1202</v>
      </c>
      <c r="C849" s="1348" t="str">
        <f>IF(ISBLANK(TB!C195), "", TB!C195)</f>
        <v/>
      </c>
      <c r="D849" s="1348" t="str">
        <f>IF(ISBLANK(TB!D195), "", TB!D195)</f>
        <v/>
      </c>
      <c r="E849" s="1348" t="str">
        <f>IF(ISBLANK(TB!E195), "", TB!E195)</f>
        <v/>
      </c>
      <c r="F849" s="1348" t="str">
        <f>IF(ISBLANK(TB!F195), "", TB!F195)</f>
        <v/>
      </c>
      <c r="G849" s="45"/>
      <c r="H849" s="45"/>
      <c r="I849" s="45"/>
      <c r="J849" s="45"/>
      <c r="K849" s="45"/>
      <c r="L849" s="45"/>
      <c r="M849" s="45"/>
      <c r="N849" s="45"/>
      <c r="O849" s="45"/>
      <c r="P849" s="45"/>
      <c r="Q849" s="45"/>
      <c r="R849" s="45"/>
      <c r="S849" s="45"/>
      <c r="T849" s="45"/>
      <c r="U849" s="45"/>
      <c r="V849" s="45"/>
      <c r="W849" s="45"/>
      <c r="X849" s="45"/>
      <c r="Y849" s="45"/>
      <c r="Z849" s="45"/>
      <c r="AA849" s="45"/>
      <c r="AB849" s="45"/>
      <c r="AC849" s="45"/>
      <c r="AD849" s="45"/>
      <c r="AE849" s="45"/>
      <c r="AF849" s="45"/>
      <c r="AG849" s="45"/>
      <c r="AH849" s="45"/>
      <c r="AI849" s="45"/>
      <c r="AJ849" s="45"/>
      <c r="AK849" s="45"/>
      <c r="AL849" s="45"/>
      <c r="AM849" s="45"/>
      <c r="AN849" s="45"/>
      <c r="AO849" s="45"/>
      <c r="AP849" s="45"/>
      <c r="AQ849" s="45"/>
      <c r="AR849" s="45"/>
      <c r="AS849" s="45"/>
      <c r="AT849" s="45"/>
      <c r="AU849" s="45"/>
      <c r="AV849" s="45"/>
      <c r="AW849" s="45"/>
      <c r="AX849" s="45"/>
      <c r="AY849" s="45"/>
      <c r="AZ849" s="45"/>
      <c r="BA849" s="45"/>
      <c r="BB849" s="45"/>
      <c r="BC849" s="45"/>
      <c r="BD849" s="45"/>
      <c r="BE849" s="45"/>
      <c r="BF849" s="45"/>
      <c r="BG849" s="45"/>
      <c r="BH849" s="45"/>
      <c r="BI849" s="45"/>
      <c r="BJ849" s="45"/>
      <c r="BK849" s="45"/>
      <c r="BL849" s="45"/>
      <c r="BM849" s="45"/>
      <c r="BN849" s="45"/>
      <c r="BO849" s="45"/>
      <c r="BP849" s="45"/>
      <c r="BQ849" s="45"/>
      <c r="BR849" s="45"/>
      <c r="BS849" s="45"/>
      <c r="BT849" s="45"/>
      <c r="BU849" s="45"/>
      <c r="BV849" s="45"/>
      <c r="BW849" s="45"/>
      <c r="BX849" s="45"/>
      <c r="BY849" s="45"/>
      <c r="BZ849" s="45"/>
      <c r="CA849" s="45"/>
      <c r="CB849" s="45"/>
      <c r="CC849" s="45"/>
      <c r="CD849" s="45"/>
      <c r="CE849" s="45"/>
      <c r="CF849" s="45"/>
      <c r="CG849" s="45"/>
      <c r="CH849" s="45"/>
      <c r="CI849" s="45"/>
      <c r="CJ849" s="45"/>
      <c r="CK849" s="45"/>
      <c r="CL849" s="45"/>
      <c r="CM849" s="45"/>
      <c r="CN849" s="45"/>
      <c r="CO849" s="45"/>
      <c r="CP849" s="45"/>
      <c r="CQ849" s="45"/>
      <c r="CR849" s="45"/>
      <c r="CS849" s="45"/>
      <c r="CT849" s="45"/>
      <c r="CU849" s="45"/>
      <c r="CV849" s="45"/>
      <c r="CW849" s="45"/>
      <c r="CX849" s="45"/>
      <c r="CY849" s="45"/>
      <c r="CZ849" s="45"/>
      <c r="DA849" s="45"/>
      <c r="DB849" s="45"/>
      <c r="DC849" s="45"/>
      <c r="DD849" s="45"/>
      <c r="DE849" s="45"/>
      <c r="DF849" s="45"/>
      <c r="DG849" s="45"/>
      <c r="DH849" s="45"/>
      <c r="DI849" s="45"/>
      <c r="DJ849" s="45"/>
      <c r="DK849" s="45"/>
      <c r="DL849" s="45"/>
      <c r="DM849" s="45"/>
      <c r="DN849" s="45"/>
      <c r="DO849" s="45"/>
      <c r="DP849" s="45"/>
      <c r="DQ849" s="45"/>
      <c r="DR849" s="45"/>
      <c r="DS849" s="45"/>
      <c r="DT849" s="45"/>
      <c r="DU849" s="45"/>
      <c r="DV849" s="1123"/>
      <c r="DW849" s="45"/>
      <c r="DX849" s="45"/>
      <c r="DY849" s="45"/>
      <c r="DZ849" s="45"/>
      <c r="EA849" s="45"/>
      <c r="EB849" s="45"/>
      <c r="EC849" s="45"/>
      <c r="ED849" s="45"/>
      <c r="EE849" s="45"/>
      <c r="EF849" s="45"/>
      <c r="EG849" s="45"/>
      <c r="EH849" s="45"/>
      <c r="EI849" s="45"/>
      <c r="EJ849" s="45"/>
      <c r="EK849" s="45"/>
      <c r="EL849" s="45"/>
      <c r="EM849" s="45"/>
      <c r="EN849" s="45"/>
      <c r="EO849" s="45"/>
      <c r="EP849" s="45"/>
      <c r="EQ849" s="1123"/>
      <c r="ER849" s="557"/>
    </row>
    <row r="850" spans="1:148" ht="15" customHeight="1" x14ac:dyDescent="0.25">
      <c r="A850" s="625"/>
      <c r="B850" s="1343" t="s">
        <v>1203</v>
      </c>
      <c r="C850" s="1348" t="str">
        <f>IF(ISBLANK(TB!C196), "", TB!C196)</f>
        <v/>
      </c>
      <c r="D850" s="1348" t="str">
        <f>IF(ISBLANK(TB!D196), "", TB!D196)</f>
        <v/>
      </c>
      <c r="E850" s="1348" t="str">
        <f>IF(ISBLANK(TB!E196), "", TB!E196)</f>
        <v/>
      </c>
      <c r="F850" s="1348" t="str">
        <f>IF(ISBLANK(TB!F196), "", TB!F196)</f>
        <v/>
      </c>
      <c r="G850" s="45"/>
      <c r="H850" s="45"/>
      <c r="I850" s="45"/>
      <c r="J850" s="45"/>
      <c r="K850" s="45"/>
      <c r="L850" s="45"/>
      <c r="M850" s="45"/>
      <c r="N850" s="45"/>
      <c r="O850" s="45"/>
      <c r="P850" s="45"/>
      <c r="Q850" s="45"/>
      <c r="R850" s="45"/>
      <c r="S850" s="45"/>
      <c r="T850" s="45"/>
      <c r="U850" s="45"/>
      <c r="V850" s="45"/>
      <c r="W850" s="45"/>
      <c r="X850" s="45"/>
      <c r="Y850" s="45"/>
      <c r="Z850" s="45"/>
      <c r="AA850" s="45"/>
      <c r="AB850" s="45"/>
      <c r="AC850" s="45"/>
      <c r="AD850" s="45"/>
      <c r="AE850" s="45"/>
      <c r="AF850" s="45"/>
      <c r="AG850" s="45"/>
      <c r="AH850" s="45"/>
      <c r="AI850" s="45"/>
      <c r="AJ850" s="45"/>
      <c r="AK850" s="45"/>
      <c r="AL850" s="45"/>
      <c r="AM850" s="45"/>
      <c r="AN850" s="45"/>
      <c r="AO850" s="45"/>
      <c r="AP850" s="45"/>
      <c r="AQ850" s="45"/>
      <c r="AR850" s="45"/>
      <c r="AS850" s="45"/>
      <c r="AT850" s="45"/>
      <c r="AU850" s="45"/>
      <c r="AV850" s="45"/>
      <c r="AW850" s="45"/>
      <c r="AX850" s="45"/>
      <c r="AY850" s="45"/>
      <c r="AZ850" s="45"/>
      <c r="BA850" s="45"/>
      <c r="BB850" s="45"/>
      <c r="BC850" s="45"/>
      <c r="BD850" s="45"/>
      <c r="BE850" s="45"/>
      <c r="BF850" s="45"/>
      <c r="BG850" s="45"/>
      <c r="BH850" s="45"/>
      <c r="BI850" s="45"/>
      <c r="BJ850" s="45"/>
      <c r="BK850" s="45"/>
      <c r="BL850" s="45"/>
      <c r="BM850" s="45"/>
      <c r="BN850" s="45"/>
      <c r="BO850" s="45"/>
      <c r="BP850" s="45"/>
      <c r="BQ850" s="45"/>
      <c r="BR850" s="45"/>
      <c r="BS850" s="45"/>
      <c r="BT850" s="45"/>
      <c r="BU850" s="45"/>
      <c r="BV850" s="45"/>
      <c r="BW850" s="45"/>
      <c r="BX850" s="45"/>
      <c r="BY850" s="45"/>
      <c r="BZ850" s="45"/>
      <c r="CA850" s="45"/>
      <c r="CB850" s="45"/>
      <c r="CC850" s="45"/>
      <c r="CD850" s="45"/>
      <c r="CE850" s="45"/>
      <c r="CF850" s="45"/>
      <c r="CG850" s="45"/>
      <c r="CH850" s="45"/>
      <c r="CI850" s="45"/>
      <c r="CJ850" s="45"/>
      <c r="CK850" s="45"/>
      <c r="CL850" s="45"/>
      <c r="CM850" s="45"/>
      <c r="CN850" s="45"/>
      <c r="CO850" s="45"/>
      <c r="CP850" s="45"/>
      <c r="CQ850" s="45"/>
      <c r="CR850" s="45"/>
      <c r="CS850" s="45"/>
      <c r="CT850" s="45"/>
      <c r="CU850" s="45"/>
      <c r="CV850" s="45"/>
      <c r="CW850" s="45"/>
      <c r="CX850" s="45"/>
      <c r="CY850" s="45"/>
      <c r="CZ850" s="45"/>
      <c r="DA850" s="45"/>
      <c r="DB850" s="45"/>
      <c r="DC850" s="45"/>
      <c r="DD850" s="45"/>
      <c r="DE850" s="45"/>
      <c r="DF850" s="45"/>
      <c r="DG850" s="45"/>
      <c r="DH850" s="45"/>
      <c r="DI850" s="45"/>
      <c r="DJ850" s="45"/>
      <c r="DK850" s="45"/>
      <c r="DL850" s="45"/>
      <c r="DM850" s="45"/>
      <c r="DN850" s="45"/>
      <c r="DO850" s="45"/>
      <c r="DP850" s="45"/>
      <c r="DQ850" s="45"/>
      <c r="DR850" s="45"/>
      <c r="DS850" s="45"/>
      <c r="DT850" s="45"/>
      <c r="DU850" s="45"/>
      <c r="DV850" s="1123"/>
      <c r="DW850" s="45"/>
      <c r="DX850" s="45"/>
      <c r="DY850" s="45"/>
      <c r="DZ850" s="45"/>
      <c r="EA850" s="45"/>
      <c r="EB850" s="45"/>
      <c r="EC850" s="45"/>
      <c r="ED850" s="45"/>
      <c r="EE850" s="45"/>
      <c r="EF850" s="45"/>
      <c r="EG850" s="45"/>
      <c r="EH850" s="45"/>
      <c r="EI850" s="45"/>
      <c r="EJ850" s="45"/>
      <c r="EK850" s="45"/>
      <c r="EL850" s="45"/>
      <c r="EM850" s="45"/>
      <c r="EN850" s="45"/>
      <c r="EO850" s="45"/>
      <c r="EP850" s="45"/>
      <c r="EQ850" s="1123"/>
      <c r="ER850" s="557"/>
    </row>
    <row r="851" spans="1:148" ht="15" customHeight="1" x14ac:dyDescent="0.25">
      <c r="A851" s="625"/>
      <c r="B851" s="1343" t="s">
        <v>1204</v>
      </c>
      <c r="C851" s="1348" t="str">
        <f>IF(ISBLANK(TB!C197), "", TB!C197)</f>
        <v/>
      </c>
      <c r="D851" s="1348" t="str">
        <f>IF(ISBLANK(TB!D197), "", TB!D197)</f>
        <v/>
      </c>
      <c r="E851" s="1348" t="str">
        <f>IF(ISBLANK(TB!E197), "", TB!E197)</f>
        <v/>
      </c>
      <c r="F851" s="1348" t="str">
        <f>IF(ISBLANK(TB!F197), "", TB!F197)</f>
        <v/>
      </c>
      <c r="G851" s="45"/>
      <c r="H851" s="45"/>
      <c r="I851" s="45"/>
      <c r="J851" s="45"/>
      <c r="K851" s="45"/>
      <c r="L851" s="45"/>
      <c r="M851" s="45"/>
      <c r="N851" s="45"/>
      <c r="O851" s="45"/>
      <c r="P851" s="45"/>
      <c r="Q851" s="45"/>
      <c r="R851" s="45"/>
      <c r="S851" s="45"/>
      <c r="T851" s="45"/>
      <c r="U851" s="45"/>
      <c r="V851" s="45"/>
      <c r="W851" s="45"/>
      <c r="X851" s="45"/>
      <c r="Y851" s="45"/>
      <c r="Z851" s="45"/>
      <c r="AA851" s="45"/>
      <c r="AB851" s="45"/>
      <c r="AC851" s="45"/>
      <c r="AD851" s="45"/>
      <c r="AE851" s="45"/>
      <c r="AF851" s="45"/>
      <c r="AG851" s="45"/>
      <c r="AH851" s="45"/>
      <c r="AI851" s="45"/>
      <c r="AJ851" s="45"/>
      <c r="AK851" s="45"/>
      <c r="AL851" s="45"/>
      <c r="AM851" s="45"/>
      <c r="AN851" s="45"/>
      <c r="AO851" s="45"/>
      <c r="AP851" s="45"/>
      <c r="AQ851" s="45"/>
      <c r="AR851" s="45"/>
      <c r="AS851" s="45"/>
      <c r="AT851" s="45"/>
      <c r="AU851" s="45"/>
      <c r="AV851" s="45"/>
      <c r="AW851" s="45"/>
      <c r="AX851" s="45"/>
      <c r="AY851" s="45"/>
      <c r="AZ851" s="45"/>
      <c r="BA851" s="45"/>
      <c r="BB851" s="45"/>
      <c r="BC851" s="45"/>
      <c r="BD851" s="45"/>
      <c r="BE851" s="45"/>
      <c r="BF851" s="45"/>
      <c r="BG851" s="45"/>
      <c r="BH851" s="45"/>
      <c r="BI851" s="45"/>
      <c r="BJ851" s="45"/>
      <c r="BK851" s="45"/>
      <c r="BL851" s="45"/>
      <c r="BM851" s="45"/>
      <c r="BN851" s="45"/>
      <c r="BO851" s="45"/>
      <c r="BP851" s="45"/>
      <c r="BQ851" s="45"/>
      <c r="BR851" s="45"/>
      <c r="BS851" s="45"/>
      <c r="BT851" s="45"/>
      <c r="BU851" s="45"/>
      <c r="BV851" s="45"/>
      <c r="BW851" s="45"/>
      <c r="BX851" s="45"/>
      <c r="BY851" s="45"/>
      <c r="BZ851" s="45"/>
      <c r="CA851" s="45"/>
      <c r="CB851" s="45"/>
      <c r="CC851" s="45"/>
      <c r="CD851" s="45"/>
      <c r="CE851" s="45"/>
      <c r="CF851" s="45"/>
      <c r="CG851" s="45"/>
      <c r="CH851" s="45"/>
      <c r="CI851" s="45"/>
      <c r="CJ851" s="45"/>
      <c r="CK851" s="45"/>
      <c r="CL851" s="45"/>
      <c r="CM851" s="45"/>
      <c r="CN851" s="45"/>
      <c r="CO851" s="45"/>
      <c r="CP851" s="45"/>
      <c r="CQ851" s="45"/>
      <c r="CR851" s="45"/>
      <c r="CS851" s="45"/>
      <c r="CT851" s="45"/>
      <c r="CU851" s="45"/>
      <c r="CV851" s="45"/>
      <c r="CW851" s="45"/>
      <c r="CX851" s="45"/>
      <c r="CY851" s="45"/>
      <c r="CZ851" s="45"/>
      <c r="DA851" s="45"/>
      <c r="DB851" s="45"/>
      <c r="DC851" s="45"/>
      <c r="DD851" s="45"/>
      <c r="DE851" s="45"/>
      <c r="DF851" s="45"/>
      <c r="DG851" s="45"/>
      <c r="DH851" s="45"/>
      <c r="DI851" s="45"/>
      <c r="DJ851" s="45"/>
      <c r="DK851" s="45"/>
      <c r="DL851" s="45"/>
      <c r="DM851" s="45"/>
      <c r="DN851" s="45"/>
      <c r="DO851" s="45"/>
      <c r="DP851" s="45"/>
      <c r="DQ851" s="45"/>
      <c r="DR851" s="45"/>
      <c r="DS851" s="45"/>
      <c r="DT851" s="45"/>
      <c r="DU851" s="45"/>
      <c r="DV851" s="1123"/>
      <c r="DW851" s="45"/>
      <c r="DX851" s="45"/>
      <c r="DY851" s="45"/>
      <c r="DZ851" s="45"/>
      <c r="EA851" s="45"/>
      <c r="EB851" s="45"/>
      <c r="EC851" s="45"/>
      <c r="ED851" s="45"/>
      <c r="EE851" s="45"/>
      <c r="EF851" s="45"/>
      <c r="EG851" s="45"/>
      <c r="EH851" s="45"/>
      <c r="EI851" s="45"/>
      <c r="EJ851" s="45"/>
      <c r="EK851" s="45"/>
      <c r="EL851" s="45"/>
      <c r="EM851" s="45"/>
      <c r="EN851" s="45"/>
      <c r="EO851" s="45"/>
      <c r="EP851" s="45"/>
      <c r="EQ851" s="1123"/>
      <c r="ER851" s="557"/>
    </row>
    <row r="852" spans="1:148" ht="15" customHeight="1" x14ac:dyDescent="0.25">
      <c r="A852" s="625"/>
      <c r="B852" s="1343" t="s">
        <v>1205</v>
      </c>
      <c r="C852" s="1348" t="str">
        <f>IF(ISBLANK(TB!C198), "", TB!C198)</f>
        <v/>
      </c>
      <c r="D852" s="1348" t="str">
        <f>IF(ISBLANK(TB!D198), "", TB!D198)</f>
        <v/>
      </c>
      <c r="E852" s="1348" t="str">
        <f>IF(ISBLANK(TB!E198), "", TB!E198)</f>
        <v/>
      </c>
      <c r="F852" s="1348" t="str">
        <f>IF(ISBLANK(TB!F198), "", TB!F198)</f>
        <v/>
      </c>
      <c r="G852" s="45"/>
      <c r="H852" s="45"/>
      <c r="I852" s="45"/>
      <c r="J852" s="45"/>
      <c r="K852" s="45"/>
      <c r="L852" s="45"/>
      <c r="M852" s="45"/>
      <c r="N852" s="45"/>
      <c r="O852" s="45"/>
      <c r="P852" s="45"/>
      <c r="Q852" s="45"/>
      <c r="R852" s="45"/>
      <c r="S852" s="45"/>
      <c r="T852" s="45"/>
      <c r="U852" s="45"/>
      <c r="V852" s="45"/>
      <c r="W852" s="45"/>
      <c r="X852" s="45"/>
      <c r="Y852" s="45"/>
      <c r="Z852" s="45"/>
      <c r="AA852" s="45"/>
      <c r="AB852" s="45"/>
      <c r="AC852" s="45"/>
      <c r="AD852" s="45"/>
      <c r="AE852" s="45"/>
      <c r="AF852" s="45"/>
      <c r="AG852" s="45"/>
      <c r="AH852" s="45"/>
      <c r="AI852" s="45"/>
      <c r="AJ852" s="45"/>
      <c r="AK852" s="45"/>
      <c r="AL852" s="45"/>
      <c r="AM852" s="45"/>
      <c r="AN852" s="45"/>
      <c r="AO852" s="45"/>
      <c r="AP852" s="45"/>
      <c r="AQ852" s="45"/>
      <c r="AR852" s="45"/>
      <c r="AS852" s="45"/>
      <c r="AT852" s="45"/>
      <c r="AU852" s="45"/>
      <c r="AV852" s="45"/>
      <c r="AW852" s="45"/>
      <c r="AX852" s="45"/>
      <c r="AY852" s="45"/>
      <c r="AZ852" s="45"/>
      <c r="BA852" s="45"/>
      <c r="BB852" s="45"/>
      <c r="BC852" s="45"/>
      <c r="BD852" s="45"/>
      <c r="BE852" s="45"/>
      <c r="BF852" s="45"/>
      <c r="BG852" s="45"/>
      <c r="BH852" s="45"/>
      <c r="BI852" s="45"/>
      <c r="BJ852" s="45"/>
      <c r="BK852" s="45"/>
      <c r="BL852" s="45"/>
      <c r="BM852" s="45"/>
      <c r="BN852" s="45"/>
      <c r="BO852" s="45"/>
      <c r="BP852" s="45"/>
      <c r="BQ852" s="45"/>
      <c r="BR852" s="45"/>
      <c r="BS852" s="45"/>
      <c r="BT852" s="45"/>
      <c r="BU852" s="45"/>
      <c r="BV852" s="45"/>
      <c r="BW852" s="45"/>
      <c r="BX852" s="45"/>
      <c r="BY852" s="45"/>
      <c r="BZ852" s="45"/>
      <c r="CA852" s="45"/>
      <c r="CB852" s="45"/>
      <c r="CC852" s="45"/>
      <c r="CD852" s="45"/>
      <c r="CE852" s="45"/>
      <c r="CF852" s="45"/>
      <c r="CG852" s="45"/>
      <c r="CH852" s="45"/>
      <c r="CI852" s="45"/>
      <c r="CJ852" s="45"/>
      <c r="CK852" s="45"/>
      <c r="CL852" s="45"/>
      <c r="CM852" s="45"/>
      <c r="CN852" s="45"/>
      <c r="CO852" s="45"/>
      <c r="CP852" s="45"/>
      <c r="CQ852" s="45"/>
      <c r="CR852" s="45"/>
      <c r="CS852" s="45"/>
      <c r="CT852" s="45"/>
      <c r="CU852" s="45"/>
      <c r="CV852" s="45"/>
      <c r="CW852" s="45"/>
      <c r="CX852" s="45"/>
      <c r="CY852" s="45"/>
      <c r="CZ852" s="45"/>
      <c r="DA852" s="45"/>
      <c r="DB852" s="45"/>
      <c r="DC852" s="45"/>
      <c r="DD852" s="45"/>
      <c r="DE852" s="45"/>
      <c r="DF852" s="45"/>
      <c r="DG852" s="45"/>
      <c r="DH852" s="45"/>
      <c r="DI852" s="45"/>
      <c r="DJ852" s="45"/>
      <c r="DK852" s="45"/>
      <c r="DL852" s="45"/>
      <c r="DM852" s="45"/>
      <c r="DN852" s="45"/>
      <c r="DO852" s="45"/>
      <c r="DP852" s="45"/>
      <c r="DQ852" s="45"/>
      <c r="DR852" s="45"/>
      <c r="DS852" s="45"/>
      <c r="DT852" s="45"/>
      <c r="DU852" s="45"/>
      <c r="DV852" s="1123"/>
      <c r="DW852" s="45"/>
      <c r="DX852" s="45"/>
      <c r="DY852" s="45"/>
      <c r="DZ852" s="45"/>
      <c r="EA852" s="45"/>
      <c r="EB852" s="45"/>
      <c r="EC852" s="45"/>
      <c r="ED852" s="45"/>
      <c r="EE852" s="45"/>
      <c r="EF852" s="45"/>
      <c r="EG852" s="45"/>
      <c r="EH852" s="45"/>
      <c r="EI852" s="45"/>
      <c r="EJ852" s="45"/>
      <c r="EK852" s="45"/>
      <c r="EL852" s="45"/>
      <c r="EM852" s="45"/>
      <c r="EN852" s="45"/>
      <c r="EO852" s="45"/>
      <c r="EP852" s="45"/>
      <c r="EQ852" s="1123"/>
      <c r="ER852" s="557"/>
    </row>
    <row r="853" spans="1:148" ht="15" customHeight="1" x14ac:dyDescent="0.25">
      <c r="A853" s="625"/>
      <c r="B853" s="1343" t="s">
        <v>1206</v>
      </c>
      <c r="C853" s="1348" t="str">
        <f>IF(ISBLANK(TB!C199), "", TB!C199)</f>
        <v/>
      </c>
      <c r="D853" s="1348" t="str">
        <f>IF(ISBLANK(TB!D199), "", TB!D199)</f>
        <v/>
      </c>
      <c r="E853" s="1348" t="str">
        <f>IF(ISBLANK(TB!E199), "", TB!E199)</f>
        <v/>
      </c>
      <c r="F853" s="1348" t="str">
        <f>IF(ISBLANK(TB!F199), "", TB!F199)</f>
        <v/>
      </c>
      <c r="G853" s="45"/>
      <c r="H853" s="45"/>
      <c r="I853" s="45"/>
      <c r="J853" s="45"/>
      <c r="K853" s="45"/>
      <c r="L853" s="45"/>
      <c r="M853" s="45"/>
      <c r="N853" s="45"/>
      <c r="O853" s="45"/>
      <c r="P853" s="45"/>
      <c r="Q853" s="45"/>
      <c r="R853" s="45"/>
      <c r="S853" s="45"/>
      <c r="T853" s="45"/>
      <c r="U853" s="45"/>
      <c r="V853" s="45"/>
      <c r="W853" s="45"/>
      <c r="X853" s="45"/>
      <c r="Y853" s="45"/>
      <c r="Z853" s="45"/>
      <c r="AA853" s="45"/>
      <c r="AB853" s="45"/>
      <c r="AC853" s="45"/>
      <c r="AD853" s="45"/>
      <c r="AE853" s="45"/>
      <c r="AF853" s="45"/>
      <c r="AG853" s="45"/>
      <c r="AH853" s="45"/>
      <c r="AI853" s="45"/>
      <c r="AJ853" s="45"/>
      <c r="AK853" s="45"/>
      <c r="AL853" s="45"/>
      <c r="AM853" s="45"/>
      <c r="AN853" s="45"/>
      <c r="AO853" s="45"/>
      <c r="AP853" s="45"/>
      <c r="AQ853" s="45"/>
      <c r="AR853" s="45"/>
      <c r="AS853" s="45"/>
      <c r="AT853" s="45"/>
      <c r="AU853" s="45"/>
      <c r="AV853" s="45"/>
      <c r="AW853" s="45"/>
      <c r="AX853" s="45"/>
      <c r="AY853" s="45"/>
      <c r="AZ853" s="45"/>
      <c r="BA853" s="45"/>
      <c r="BB853" s="45"/>
      <c r="BC853" s="45"/>
      <c r="BD853" s="45"/>
      <c r="BE853" s="45"/>
      <c r="BF853" s="45"/>
      <c r="BG853" s="45"/>
      <c r="BH853" s="45"/>
      <c r="BI853" s="45"/>
      <c r="BJ853" s="45"/>
      <c r="BK853" s="45"/>
      <c r="BL853" s="45"/>
      <c r="BM853" s="45"/>
      <c r="BN853" s="45"/>
      <c r="BO853" s="45"/>
      <c r="BP853" s="45"/>
      <c r="BQ853" s="45"/>
      <c r="BR853" s="45"/>
      <c r="BS853" s="45"/>
      <c r="BT853" s="45"/>
      <c r="BU853" s="45"/>
      <c r="BV853" s="45"/>
      <c r="BW853" s="45"/>
      <c r="BX853" s="45"/>
      <c r="BY853" s="45"/>
      <c r="BZ853" s="45"/>
      <c r="CA853" s="45"/>
      <c r="CB853" s="45"/>
      <c r="CC853" s="45"/>
      <c r="CD853" s="45"/>
      <c r="CE853" s="45"/>
      <c r="CF853" s="45"/>
      <c r="CG853" s="45"/>
      <c r="CH853" s="45"/>
      <c r="CI853" s="45"/>
      <c r="CJ853" s="45"/>
      <c r="CK853" s="45"/>
      <c r="CL853" s="45"/>
      <c r="CM853" s="45"/>
      <c r="CN853" s="45"/>
      <c r="CO853" s="45"/>
      <c r="CP853" s="45"/>
      <c r="CQ853" s="45"/>
      <c r="CR853" s="45"/>
      <c r="CS853" s="45"/>
      <c r="CT853" s="45"/>
      <c r="CU853" s="45"/>
      <c r="CV853" s="45"/>
      <c r="CW853" s="45"/>
      <c r="CX853" s="45"/>
      <c r="CY853" s="45"/>
      <c r="CZ853" s="45"/>
      <c r="DA853" s="45"/>
      <c r="DB853" s="45"/>
      <c r="DC853" s="45"/>
      <c r="DD853" s="45"/>
      <c r="DE853" s="45"/>
      <c r="DF853" s="45"/>
      <c r="DG853" s="45"/>
      <c r="DH853" s="45"/>
      <c r="DI853" s="45"/>
      <c r="DJ853" s="45"/>
      <c r="DK853" s="45"/>
      <c r="DL853" s="45"/>
      <c r="DM853" s="45"/>
      <c r="DN853" s="45"/>
      <c r="DO853" s="45"/>
      <c r="DP853" s="45"/>
      <c r="DQ853" s="45"/>
      <c r="DR853" s="45"/>
      <c r="DS853" s="45"/>
      <c r="DT853" s="45"/>
      <c r="DU853" s="45"/>
      <c r="DV853" s="1123"/>
      <c r="DW853" s="45"/>
      <c r="DX853" s="45"/>
      <c r="DY853" s="45"/>
      <c r="DZ853" s="45"/>
      <c r="EA853" s="45"/>
      <c r="EB853" s="45"/>
      <c r="EC853" s="45"/>
      <c r="ED853" s="45"/>
      <c r="EE853" s="45"/>
      <c r="EF853" s="45"/>
      <c r="EG853" s="45"/>
      <c r="EH853" s="45"/>
      <c r="EI853" s="45"/>
      <c r="EJ853" s="45"/>
      <c r="EK853" s="45"/>
      <c r="EL853" s="45"/>
      <c r="EM853" s="45"/>
      <c r="EN853" s="45"/>
      <c r="EO853" s="45"/>
      <c r="EP853" s="45"/>
      <c r="EQ853" s="1123"/>
      <c r="ER853" s="557"/>
    </row>
    <row r="854" spans="1:148" ht="15" customHeight="1" x14ac:dyDescent="0.25">
      <c r="A854" s="625"/>
      <c r="B854" s="1343" t="s">
        <v>1207</v>
      </c>
      <c r="C854" s="1348" t="str">
        <f>IF(ISBLANK(TB!C200), "", TB!C200)</f>
        <v/>
      </c>
      <c r="D854" s="1348" t="str">
        <f>IF(ISBLANK(TB!D200), "", TB!D200)</f>
        <v/>
      </c>
      <c r="E854" s="1348" t="str">
        <f>IF(ISBLANK(TB!E200), "", TB!E200)</f>
        <v/>
      </c>
      <c r="F854" s="1348" t="str">
        <f>IF(ISBLANK(TB!F200), "", TB!F200)</f>
        <v/>
      </c>
      <c r="G854" s="45"/>
      <c r="H854" s="45"/>
      <c r="I854" s="45"/>
      <c r="J854" s="45"/>
      <c r="K854" s="45"/>
      <c r="L854" s="45"/>
      <c r="M854" s="45"/>
      <c r="N854" s="45"/>
      <c r="O854" s="45"/>
      <c r="P854" s="45"/>
      <c r="Q854" s="45"/>
      <c r="R854" s="45"/>
      <c r="S854" s="45"/>
      <c r="T854" s="45"/>
      <c r="U854" s="45"/>
      <c r="V854" s="45"/>
      <c r="W854" s="45"/>
      <c r="X854" s="45"/>
      <c r="Y854" s="45"/>
      <c r="Z854" s="45"/>
      <c r="AA854" s="45"/>
      <c r="AB854" s="45"/>
      <c r="AC854" s="45"/>
      <c r="AD854" s="45"/>
      <c r="AE854" s="45"/>
      <c r="AF854" s="45"/>
      <c r="AG854" s="45"/>
      <c r="AH854" s="45"/>
      <c r="AI854" s="45"/>
      <c r="AJ854" s="45"/>
      <c r="AK854" s="45"/>
      <c r="AL854" s="45"/>
      <c r="AM854" s="45"/>
      <c r="AN854" s="45"/>
      <c r="AO854" s="45"/>
      <c r="AP854" s="45"/>
      <c r="AQ854" s="45"/>
      <c r="AR854" s="45"/>
      <c r="AS854" s="45"/>
      <c r="AT854" s="45"/>
      <c r="AU854" s="45"/>
      <c r="AV854" s="45"/>
      <c r="AW854" s="45"/>
      <c r="AX854" s="45"/>
      <c r="AY854" s="45"/>
      <c r="AZ854" s="45"/>
      <c r="BA854" s="45"/>
      <c r="BB854" s="45"/>
      <c r="BC854" s="45"/>
      <c r="BD854" s="45"/>
      <c r="BE854" s="45"/>
      <c r="BF854" s="45"/>
      <c r="BG854" s="45"/>
      <c r="BH854" s="45"/>
      <c r="BI854" s="45"/>
      <c r="BJ854" s="45"/>
      <c r="BK854" s="45"/>
      <c r="BL854" s="45"/>
      <c r="BM854" s="45"/>
      <c r="BN854" s="45"/>
      <c r="BO854" s="45"/>
      <c r="BP854" s="45"/>
      <c r="BQ854" s="45"/>
      <c r="BR854" s="45"/>
      <c r="BS854" s="45"/>
      <c r="BT854" s="45"/>
      <c r="BU854" s="45"/>
      <c r="BV854" s="45"/>
      <c r="BW854" s="45"/>
      <c r="BX854" s="45"/>
      <c r="BY854" s="45"/>
      <c r="BZ854" s="45"/>
      <c r="CA854" s="45"/>
      <c r="CB854" s="45"/>
      <c r="CC854" s="45"/>
      <c r="CD854" s="45"/>
      <c r="CE854" s="45"/>
      <c r="CF854" s="45"/>
      <c r="CG854" s="45"/>
      <c r="CH854" s="45"/>
      <c r="CI854" s="45"/>
      <c r="CJ854" s="45"/>
      <c r="CK854" s="45"/>
      <c r="CL854" s="45"/>
      <c r="CM854" s="45"/>
      <c r="CN854" s="45"/>
      <c r="CO854" s="45"/>
      <c r="CP854" s="45"/>
      <c r="CQ854" s="45"/>
      <c r="CR854" s="45"/>
      <c r="CS854" s="45"/>
      <c r="CT854" s="45"/>
      <c r="CU854" s="45"/>
      <c r="CV854" s="45"/>
      <c r="CW854" s="45"/>
      <c r="CX854" s="45"/>
      <c r="CY854" s="45"/>
      <c r="CZ854" s="45"/>
      <c r="DA854" s="45"/>
      <c r="DB854" s="45"/>
      <c r="DC854" s="45"/>
      <c r="DD854" s="45"/>
      <c r="DE854" s="45"/>
      <c r="DF854" s="45"/>
      <c r="DG854" s="45"/>
      <c r="DH854" s="45"/>
      <c r="DI854" s="45"/>
      <c r="DJ854" s="45"/>
      <c r="DK854" s="45"/>
      <c r="DL854" s="45"/>
      <c r="DM854" s="45"/>
      <c r="DN854" s="45"/>
      <c r="DO854" s="45"/>
      <c r="DP854" s="45"/>
      <c r="DQ854" s="45"/>
      <c r="DR854" s="45"/>
      <c r="DS854" s="45"/>
      <c r="DT854" s="45"/>
      <c r="DU854" s="45"/>
      <c r="DV854" s="1123"/>
      <c r="DW854" s="45"/>
      <c r="DX854" s="45"/>
      <c r="DY854" s="45"/>
      <c r="DZ854" s="45"/>
      <c r="EA854" s="45"/>
      <c r="EB854" s="45"/>
      <c r="EC854" s="45"/>
      <c r="ED854" s="45"/>
      <c r="EE854" s="45"/>
      <c r="EF854" s="45"/>
      <c r="EG854" s="45"/>
      <c r="EH854" s="45"/>
      <c r="EI854" s="45"/>
      <c r="EJ854" s="45"/>
      <c r="EK854" s="45"/>
      <c r="EL854" s="45"/>
      <c r="EM854" s="45"/>
      <c r="EN854" s="45"/>
      <c r="EO854" s="45"/>
      <c r="EP854" s="45"/>
      <c r="EQ854" s="1123"/>
      <c r="ER854" s="557"/>
    </row>
    <row r="855" spans="1:148" ht="15" customHeight="1" x14ac:dyDescent="0.25">
      <c r="A855" s="625"/>
      <c r="B855" s="1343" t="s">
        <v>1208</v>
      </c>
      <c r="C855" s="1348" t="str">
        <f>IF(ISBLANK(TB!C201), "", TB!C201)</f>
        <v/>
      </c>
      <c r="D855" s="1348" t="str">
        <f>IF(ISBLANK(TB!D201), "", TB!D201)</f>
        <v/>
      </c>
      <c r="E855" s="1348" t="str">
        <f>IF(ISBLANK(TB!E201), "", TB!E201)</f>
        <v/>
      </c>
      <c r="F855" s="1348" t="str">
        <f>IF(ISBLANK(TB!F201), "", TB!F201)</f>
        <v/>
      </c>
      <c r="G855" s="45"/>
      <c r="H855" s="45"/>
      <c r="I855" s="45"/>
      <c r="J855" s="45"/>
      <c r="K855" s="45"/>
      <c r="L855" s="45"/>
      <c r="M855" s="45"/>
      <c r="N855" s="45"/>
      <c r="O855" s="45"/>
      <c r="P855" s="45"/>
      <c r="Q855" s="45"/>
      <c r="R855" s="45"/>
      <c r="S855" s="45"/>
      <c r="T855" s="45"/>
      <c r="U855" s="45"/>
      <c r="V855" s="45"/>
      <c r="W855" s="45"/>
      <c r="X855" s="45"/>
      <c r="Y855" s="45"/>
      <c r="Z855" s="45"/>
      <c r="AA855" s="45"/>
      <c r="AB855" s="45"/>
      <c r="AC855" s="45"/>
      <c r="AD855" s="45"/>
      <c r="AE855" s="45"/>
      <c r="AF855" s="45"/>
      <c r="AG855" s="45"/>
      <c r="AH855" s="45"/>
      <c r="AI855" s="45"/>
      <c r="AJ855" s="45"/>
      <c r="AK855" s="45"/>
      <c r="AL855" s="45"/>
      <c r="AM855" s="45"/>
      <c r="AN855" s="45"/>
      <c r="AO855" s="45"/>
      <c r="AP855" s="45"/>
      <c r="AQ855" s="45"/>
      <c r="AR855" s="45"/>
      <c r="AS855" s="45"/>
      <c r="AT855" s="45"/>
      <c r="AU855" s="45"/>
      <c r="AV855" s="45"/>
      <c r="AW855" s="45"/>
      <c r="AX855" s="45"/>
      <c r="AY855" s="45"/>
      <c r="AZ855" s="45"/>
      <c r="BA855" s="45"/>
      <c r="BB855" s="45"/>
      <c r="BC855" s="45"/>
      <c r="BD855" s="45"/>
      <c r="BE855" s="45"/>
      <c r="BF855" s="45"/>
      <c r="BG855" s="45"/>
      <c r="BH855" s="45"/>
      <c r="BI855" s="45"/>
      <c r="BJ855" s="45"/>
      <c r="BK855" s="45"/>
      <c r="BL855" s="45"/>
      <c r="BM855" s="45"/>
      <c r="BN855" s="45"/>
      <c r="BO855" s="45"/>
      <c r="BP855" s="45"/>
      <c r="BQ855" s="45"/>
      <c r="BR855" s="45"/>
      <c r="BS855" s="45"/>
      <c r="BT855" s="45"/>
      <c r="BU855" s="45"/>
      <c r="BV855" s="45"/>
      <c r="BW855" s="45"/>
      <c r="BX855" s="45"/>
      <c r="BY855" s="45"/>
      <c r="BZ855" s="45"/>
      <c r="CA855" s="45"/>
      <c r="CB855" s="45"/>
      <c r="CC855" s="45"/>
      <c r="CD855" s="45"/>
      <c r="CE855" s="45"/>
      <c r="CF855" s="45"/>
      <c r="CG855" s="45"/>
      <c r="CH855" s="45"/>
      <c r="CI855" s="45"/>
      <c r="CJ855" s="45"/>
      <c r="CK855" s="45"/>
      <c r="CL855" s="45"/>
      <c r="CM855" s="45"/>
      <c r="CN855" s="45"/>
      <c r="CO855" s="45"/>
      <c r="CP855" s="45"/>
      <c r="CQ855" s="45"/>
      <c r="CR855" s="45"/>
      <c r="CS855" s="45"/>
      <c r="CT855" s="45"/>
      <c r="CU855" s="45"/>
      <c r="CV855" s="45"/>
      <c r="CW855" s="45"/>
      <c r="CX855" s="45"/>
      <c r="CY855" s="45"/>
      <c r="CZ855" s="45"/>
      <c r="DA855" s="45"/>
      <c r="DB855" s="45"/>
      <c r="DC855" s="45"/>
      <c r="DD855" s="45"/>
      <c r="DE855" s="45"/>
      <c r="DF855" s="45"/>
      <c r="DG855" s="45"/>
      <c r="DH855" s="45"/>
      <c r="DI855" s="45"/>
      <c r="DJ855" s="45"/>
      <c r="DK855" s="45"/>
      <c r="DL855" s="45"/>
      <c r="DM855" s="45"/>
      <c r="DN855" s="45"/>
      <c r="DO855" s="45"/>
      <c r="DP855" s="45"/>
      <c r="DQ855" s="45"/>
      <c r="DR855" s="45"/>
      <c r="DS855" s="45"/>
      <c r="DT855" s="45"/>
      <c r="DU855" s="45"/>
      <c r="DV855" s="1123"/>
      <c r="DW855" s="45"/>
      <c r="DX855" s="45"/>
      <c r="DY855" s="45"/>
      <c r="DZ855" s="45"/>
      <c r="EA855" s="45"/>
      <c r="EB855" s="45"/>
      <c r="EC855" s="45"/>
      <c r="ED855" s="45"/>
      <c r="EE855" s="45"/>
      <c r="EF855" s="45"/>
      <c r="EG855" s="45"/>
      <c r="EH855" s="45"/>
      <c r="EI855" s="45"/>
      <c r="EJ855" s="45"/>
      <c r="EK855" s="45"/>
      <c r="EL855" s="45"/>
      <c r="EM855" s="45"/>
      <c r="EN855" s="45"/>
      <c r="EO855" s="45"/>
      <c r="EP855" s="45"/>
      <c r="EQ855" s="1123"/>
      <c r="ER855" s="557"/>
    </row>
    <row r="856" spans="1:148" ht="15" customHeight="1" x14ac:dyDescent="0.25">
      <c r="A856" s="625"/>
      <c r="B856" s="1343" t="s">
        <v>1209</v>
      </c>
      <c r="C856" s="1348" t="str">
        <f>IF(ISBLANK(TB!C202), "", TB!C202)</f>
        <v/>
      </c>
      <c r="D856" s="1348" t="str">
        <f>IF(ISBLANK(TB!D202), "", TB!D202)</f>
        <v/>
      </c>
      <c r="E856" s="1348" t="str">
        <f>IF(ISBLANK(TB!E202), "", TB!E202)</f>
        <v/>
      </c>
      <c r="F856" s="1348" t="str">
        <f>IF(ISBLANK(TB!F202), "", TB!F202)</f>
        <v/>
      </c>
      <c r="G856" s="45"/>
      <c r="H856" s="45"/>
      <c r="I856" s="45"/>
      <c r="J856" s="45"/>
      <c r="K856" s="45"/>
      <c r="L856" s="45"/>
      <c r="M856" s="45"/>
      <c r="N856" s="45"/>
      <c r="O856" s="45"/>
      <c r="P856" s="45"/>
      <c r="Q856" s="45"/>
      <c r="R856" s="45"/>
      <c r="S856" s="45"/>
      <c r="T856" s="45"/>
      <c r="U856" s="45"/>
      <c r="V856" s="45"/>
      <c r="W856" s="45"/>
      <c r="X856" s="45"/>
      <c r="Y856" s="45"/>
      <c r="Z856" s="45"/>
      <c r="AA856" s="45"/>
      <c r="AB856" s="45"/>
      <c r="AC856" s="45"/>
      <c r="AD856" s="45"/>
      <c r="AE856" s="45"/>
      <c r="AF856" s="45"/>
      <c r="AG856" s="45"/>
      <c r="AH856" s="45"/>
      <c r="AI856" s="45"/>
      <c r="AJ856" s="45"/>
      <c r="AK856" s="45"/>
      <c r="AL856" s="45"/>
      <c r="AM856" s="45"/>
      <c r="AN856" s="45"/>
      <c r="AO856" s="45"/>
      <c r="AP856" s="45"/>
      <c r="AQ856" s="45"/>
      <c r="AR856" s="45"/>
      <c r="AS856" s="45"/>
      <c r="AT856" s="45"/>
      <c r="AU856" s="45"/>
      <c r="AV856" s="45"/>
      <c r="AW856" s="45"/>
      <c r="AX856" s="45"/>
      <c r="AY856" s="45"/>
      <c r="AZ856" s="45"/>
      <c r="BA856" s="45"/>
      <c r="BB856" s="45"/>
      <c r="BC856" s="45"/>
      <c r="BD856" s="45"/>
      <c r="BE856" s="45"/>
      <c r="BF856" s="45"/>
      <c r="BG856" s="45"/>
      <c r="BH856" s="45"/>
      <c r="BI856" s="45"/>
      <c r="BJ856" s="45"/>
      <c r="BK856" s="45"/>
      <c r="BL856" s="45"/>
      <c r="BM856" s="45"/>
      <c r="BN856" s="45"/>
      <c r="BO856" s="45"/>
      <c r="BP856" s="45"/>
      <c r="BQ856" s="45"/>
      <c r="BR856" s="45"/>
      <c r="BS856" s="45"/>
      <c r="BT856" s="45"/>
      <c r="BU856" s="45"/>
      <c r="BV856" s="45"/>
      <c r="BW856" s="45"/>
      <c r="BX856" s="45"/>
      <c r="BY856" s="45"/>
      <c r="BZ856" s="45"/>
      <c r="CA856" s="45"/>
      <c r="CB856" s="45"/>
      <c r="CC856" s="45"/>
      <c r="CD856" s="45"/>
      <c r="CE856" s="45"/>
      <c r="CF856" s="45"/>
      <c r="CG856" s="45"/>
      <c r="CH856" s="45"/>
      <c r="CI856" s="45"/>
      <c r="CJ856" s="45"/>
      <c r="CK856" s="45"/>
      <c r="CL856" s="45"/>
      <c r="CM856" s="45"/>
      <c r="CN856" s="45"/>
      <c r="CO856" s="45"/>
      <c r="CP856" s="45"/>
      <c r="CQ856" s="45"/>
      <c r="CR856" s="45"/>
      <c r="CS856" s="45"/>
      <c r="CT856" s="45"/>
      <c r="CU856" s="45"/>
      <c r="CV856" s="45"/>
      <c r="CW856" s="45"/>
      <c r="CX856" s="45"/>
      <c r="CY856" s="45"/>
      <c r="CZ856" s="45"/>
      <c r="DA856" s="45"/>
      <c r="DB856" s="45"/>
      <c r="DC856" s="45"/>
      <c r="DD856" s="45"/>
      <c r="DE856" s="45"/>
      <c r="DF856" s="45"/>
      <c r="DG856" s="45"/>
      <c r="DH856" s="45"/>
      <c r="DI856" s="45"/>
      <c r="DJ856" s="45"/>
      <c r="DK856" s="45"/>
      <c r="DL856" s="45"/>
      <c r="DM856" s="45"/>
      <c r="DN856" s="45"/>
      <c r="DO856" s="45"/>
      <c r="DP856" s="45"/>
      <c r="DQ856" s="45"/>
      <c r="DR856" s="45"/>
      <c r="DS856" s="45"/>
      <c r="DT856" s="45"/>
      <c r="DU856" s="45"/>
      <c r="DV856" s="1123"/>
      <c r="DW856" s="45"/>
      <c r="DX856" s="45"/>
      <c r="DY856" s="45"/>
      <c r="DZ856" s="45"/>
      <c r="EA856" s="45"/>
      <c r="EB856" s="45"/>
      <c r="EC856" s="45"/>
      <c r="ED856" s="45"/>
      <c r="EE856" s="45"/>
      <c r="EF856" s="45"/>
      <c r="EG856" s="45"/>
      <c r="EH856" s="45"/>
      <c r="EI856" s="45"/>
      <c r="EJ856" s="45"/>
      <c r="EK856" s="45"/>
      <c r="EL856" s="45"/>
      <c r="EM856" s="45"/>
      <c r="EN856" s="45"/>
      <c r="EO856" s="45"/>
      <c r="EP856" s="45"/>
      <c r="EQ856" s="1123"/>
      <c r="ER856" s="557"/>
    </row>
    <row r="857" spans="1:148" ht="15" customHeight="1" x14ac:dyDescent="0.25">
      <c r="A857" s="625"/>
      <c r="B857" s="1343" t="s">
        <v>1210</v>
      </c>
      <c r="C857" s="1348" t="str">
        <f>IF(ISBLANK(TB!C203), "", TB!C203)</f>
        <v/>
      </c>
      <c r="D857" s="1348" t="str">
        <f>IF(ISBLANK(TB!D203), "", TB!D203)</f>
        <v/>
      </c>
      <c r="E857" s="1348" t="str">
        <f>IF(ISBLANK(TB!E203), "", TB!E203)</f>
        <v/>
      </c>
      <c r="F857" s="1348" t="str">
        <f>IF(ISBLANK(TB!F203), "", TB!F203)</f>
        <v/>
      </c>
      <c r="G857" s="45"/>
      <c r="H857" s="45"/>
      <c r="I857" s="45"/>
      <c r="J857" s="45"/>
      <c r="K857" s="45"/>
      <c r="L857" s="45"/>
      <c r="M857" s="45"/>
      <c r="N857" s="45"/>
      <c r="O857" s="45"/>
      <c r="P857" s="45"/>
      <c r="Q857" s="45"/>
      <c r="R857" s="45"/>
      <c r="S857" s="45"/>
      <c r="T857" s="45"/>
      <c r="U857" s="45"/>
      <c r="V857" s="45"/>
      <c r="W857" s="45"/>
      <c r="X857" s="45"/>
      <c r="Y857" s="45"/>
      <c r="Z857" s="45"/>
      <c r="AA857" s="45"/>
      <c r="AB857" s="45"/>
      <c r="AC857" s="45"/>
      <c r="AD857" s="45"/>
      <c r="AE857" s="45"/>
      <c r="AF857" s="45"/>
      <c r="AG857" s="45"/>
      <c r="AH857" s="45"/>
      <c r="AI857" s="45"/>
      <c r="AJ857" s="45"/>
      <c r="AK857" s="45"/>
      <c r="AL857" s="45"/>
      <c r="AM857" s="45"/>
      <c r="AN857" s="45"/>
      <c r="AO857" s="45"/>
      <c r="AP857" s="45"/>
      <c r="AQ857" s="45"/>
      <c r="AR857" s="45"/>
      <c r="AS857" s="45"/>
      <c r="AT857" s="45"/>
      <c r="AU857" s="45"/>
      <c r="AV857" s="45"/>
      <c r="AW857" s="45"/>
      <c r="AX857" s="45"/>
      <c r="AY857" s="45"/>
      <c r="AZ857" s="45"/>
      <c r="BA857" s="45"/>
      <c r="BB857" s="45"/>
      <c r="BC857" s="45"/>
      <c r="BD857" s="45"/>
      <c r="BE857" s="45"/>
      <c r="BF857" s="45"/>
      <c r="BG857" s="45"/>
      <c r="BH857" s="45"/>
      <c r="BI857" s="45"/>
      <c r="BJ857" s="45"/>
      <c r="BK857" s="45"/>
      <c r="BL857" s="45"/>
      <c r="BM857" s="45"/>
      <c r="BN857" s="45"/>
      <c r="BO857" s="45"/>
      <c r="BP857" s="45"/>
      <c r="BQ857" s="45"/>
      <c r="BR857" s="45"/>
      <c r="BS857" s="45"/>
      <c r="BT857" s="45"/>
      <c r="BU857" s="45"/>
      <c r="BV857" s="45"/>
      <c r="BW857" s="45"/>
      <c r="BX857" s="45"/>
      <c r="BY857" s="45"/>
      <c r="BZ857" s="45"/>
      <c r="CA857" s="45"/>
      <c r="CB857" s="45"/>
      <c r="CC857" s="45"/>
      <c r="CD857" s="45"/>
      <c r="CE857" s="45"/>
      <c r="CF857" s="45"/>
      <c r="CG857" s="45"/>
      <c r="CH857" s="45"/>
      <c r="CI857" s="45"/>
      <c r="CJ857" s="45"/>
      <c r="CK857" s="45"/>
      <c r="CL857" s="45"/>
      <c r="CM857" s="45"/>
      <c r="CN857" s="45"/>
      <c r="CO857" s="45"/>
      <c r="CP857" s="45"/>
      <c r="CQ857" s="45"/>
      <c r="CR857" s="45"/>
      <c r="CS857" s="45"/>
      <c r="CT857" s="45"/>
      <c r="CU857" s="45"/>
      <c r="CV857" s="45"/>
      <c r="CW857" s="45"/>
      <c r="CX857" s="45"/>
      <c r="CY857" s="45"/>
      <c r="CZ857" s="45"/>
      <c r="DA857" s="45"/>
      <c r="DB857" s="45"/>
      <c r="DC857" s="45"/>
      <c r="DD857" s="45"/>
      <c r="DE857" s="45"/>
      <c r="DF857" s="45"/>
      <c r="DG857" s="45"/>
      <c r="DH857" s="45"/>
      <c r="DI857" s="45"/>
      <c r="DJ857" s="45"/>
      <c r="DK857" s="45"/>
      <c r="DL857" s="45"/>
      <c r="DM857" s="45"/>
      <c r="DN857" s="45"/>
      <c r="DO857" s="45"/>
      <c r="DP857" s="45"/>
      <c r="DQ857" s="45"/>
      <c r="DR857" s="45"/>
      <c r="DS857" s="45"/>
      <c r="DT857" s="45"/>
      <c r="DU857" s="45"/>
      <c r="DV857" s="1123"/>
      <c r="DW857" s="45"/>
      <c r="DX857" s="45"/>
      <c r="DY857" s="45"/>
      <c r="DZ857" s="45"/>
      <c r="EA857" s="45"/>
      <c r="EB857" s="45"/>
      <c r="EC857" s="45"/>
      <c r="ED857" s="45"/>
      <c r="EE857" s="45"/>
      <c r="EF857" s="45"/>
      <c r="EG857" s="45"/>
      <c r="EH857" s="45"/>
      <c r="EI857" s="45"/>
      <c r="EJ857" s="45"/>
      <c r="EK857" s="45"/>
      <c r="EL857" s="45"/>
      <c r="EM857" s="45"/>
      <c r="EN857" s="45"/>
      <c r="EO857" s="45"/>
      <c r="EP857" s="45"/>
      <c r="EQ857" s="1123"/>
      <c r="ER857" s="557"/>
    </row>
    <row r="858" spans="1:148" ht="15" customHeight="1" x14ac:dyDescent="0.25">
      <c r="A858" s="625"/>
      <c r="B858" s="1343" t="s">
        <v>1211</v>
      </c>
      <c r="C858" s="1348" t="str">
        <f>IF(ISBLANK(TB!C204), "", TB!C204)</f>
        <v/>
      </c>
      <c r="D858" s="1348" t="str">
        <f>IF(ISBLANK(TB!D204), "", TB!D204)</f>
        <v/>
      </c>
      <c r="E858" s="1348" t="str">
        <f>IF(ISBLANK(TB!E204), "", TB!E204)</f>
        <v/>
      </c>
      <c r="F858" s="1348" t="str">
        <f>IF(ISBLANK(TB!F204), "", TB!F204)</f>
        <v/>
      </c>
      <c r="G858" s="45"/>
      <c r="H858" s="45"/>
      <c r="I858" s="45"/>
      <c r="J858" s="45"/>
      <c r="K858" s="45"/>
      <c r="L858" s="45"/>
      <c r="M858" s="45"/>
      <c r="N858" s="45"/>
      <c r="O858" s="45"/>
      <c r="P858" s="45"/>
      <c r="Q858" s="45"/>
      <c r="R858" s="45"/>
      <c r="S858" s="45"/>
      <c r="T858" s="45"/>
      <c r="U858" s="45"/>
      <c r="V858" s="45"/>
      <c r="W858" s="45"/>
      <c r="X858" s="45"/>
      <c r="Y858" s="45"/>
      <c r="Z858" s="45"/>
      <c r="AA858" s="45"/>
      <c r="AB858" s="45"/>
      <c r="AC858" s="45"/>
      <c r="AD858" s="45"/>
      <c r="AE858" s="45"/>
      <c r="AF858" s="45"/>
      <c r="AG858" s="45"/>
      <c r="AH858" s="45"/>
      <c r="AI858" s="45"/>
      <c r="AJ858" s="45"/>
      <c r="AK858" s="45"/>
      <c r="AL858" s="45"/>
      <c r="AM858" s="45"/>
      <c r="AN858" s="45"/>
      <c r="AO858" s="45"/>
      <c r="AP858" s="45"/>
      <c r="AQ858" s="45"/>
      <c r="AR858" s="45"/>
      <c r="AS858" s="45"/>
      <c r="AT858" s="45"/>
      <c r="AU858" s="45"/>
      <c r="AV858" s="45"/>
      <c r="AW858" s="45"/>
      <c r="AX858" s="45"/>
      <c r="AY858" s="45"/>
      <c r="AZ858" s="45"/>
      <c r="BA858" s="45"/>
      <c r="BB858" s="45"/>
      <c r="BC858" s="45"/>
      <c r="BD858" s="45"/>
      <c r="BE858" s="45"/>
      <c r="BF858" s="45"/>
      <c r="BG858" s="45"/>
      <c r="BH858" s="45"/>
      <c r="BI858" s="45"/>
      <c r="BJ858" s="45"/>
      <c r="BK858" s="45"/>
      <c r="BL858" s="45"/>
      <c r="BM858" s="45"/>
      <c r="BN858" s="45"/>
      <c r="BO858" s="45"/>
      <c r="BP858" s="45"/>
      <c r="BQ858" s="45"/>
      <c r="BR858" s="45"/>
      <c r="BS858" s="45"/>
      <c r="BT858" s="45"/>
      <c r="BU858" s="45"/>
      <c r="BV858" s="45"/>
      <c r="BW858" s="45"/>
      <c r="BX858" s="45"/>
      <c r="BY858" s="45"/>
      <c r="BZ858" s="45"/>
      <c r="CA858" s="45"/>
      <c r="CB858" s="45"/>
      <c r="CC858" s="45"/>
      <c r="CD858" s="45"/>
      <c r="CE858" s="45"/>
      <c r="CF858" s="45"/>
      <c r="CG858" s="45"/>
      <c r="CH858" s="45"/>
      <c r="CI858" s="45"/>
      <c r="CJ858" s="45"/>
      <c r="CK858" s="45"/>
      <c r="CL858" s="45"/>
      <c r="CM858" s="45"/>
      <c r="CN858" s="45"/>
      <c r="CO858" s="45"/>
      <c r="CP858" s="45"/>
      <c r="CQ858" s="45"/>
      <c r="CR858" s="45"/>
      <c r="CS858" s="45"/>
      <c r="CT858" s="45"/>
      <c r="CU858" s="45"/>
      <c r="CV858" s="45"/>
      <c r="CW858" s="45"/>
      <c r="CX858" s="45"/>
      <c r="CY858" s="45"/>
      <c r="CZ858" s="45"/>
      <c r="DA858" s="45"/>
      <c r="DB858" s="45"/>
      <c r="DC858" s="45"/>
      <c r="DD858" s="45"/>
      <c r="DE858" s="45"/>
      <c r="DF858" s="45"/>
      <c r="DG858" s="45"/>
      <c r="DH858" s="45"/>
      <c r="DI858" s="45"/>
      <c r="DJ858" s="45"/>
      <c r="DK858" s="45"/>
      <c r="DL858" s="45"/>
      <c r="DM858" s="45"/>
      <c r="DN858" s="45"/>
      <c r="DO858" s="45"/>
      <c r="DP858" s="45"/>
      <c r="DQ858" s="45"/>
      <c r="DR858" s="45"/>
      <c r="DS858" s="45"/>
      <c r="DT858" s="45"/>
      <c r="DU858" s="45"/>
      <c r="DV858" s="1123"/>
      <c r="DW858" s="45"/>
      <c r="DX858" s="45"/>
      <c r="DY858" s="45"/>
      <c r="DZ858" s="45"/>
      <c r="EA858" s="45"/>
      <c r="EB858" s="45"/>
      <c r="EC858" s="45"/>
      <c r="ED858" s="45"/>
      <c r="EE858" s="45"/>
      <c r="EF858" s="45"/>
      <c r="EG858" s="45"/>
      <c r="EH858" s="45"/>
      <c r="EI858" s="45"/>
      <c r="EJ858" s="45"/>
      <c r="EK858" s="45"/>
      <c r="EL858" s="45"/>
      <c r="EM858" s="45"/>
      <c r="EN858" s="45"/>
      <c r="EO858" s="45"/>
      <c r="EP858" s="45"/>
      <c r="EQ858" s="1123"/>
      <c r="ER858" s="557"/>
    </row>
    <row r="859" spans="1:148" ht="15" customHeight="1" x14ac:dyDescent="0.25">
      <c r="A859" s="625"/>
      <c r="B859" s="1343" t="s">
        <v>1212</v>
      </c>
      <c r="C859" s="1348" t="str">
        <f>IF(ISBLANK(TB!C205), "", TB!C205)</f>
        <v/>
      </c>
      <c r="D859" s="1348" t="str">
        <f>IF(ISBLANK(TB!D205), "", TB!D205)</f>
        <v/>
      </c>
      <c r="E859" s="1348" t="str">
        <f>IF(ISBLANK(TB!E205), "", TB!E205)</f>
        <v/>
      </c>
      <c r="F859" s="1348" t="str">
        <f>IF(ISBLANK(TB!F205), "", TB!F205)</f>
        <v/>
      </c>
      <c r="G859" s="45"/>
      <c r="H859" s="45"/>
      <c r="I859" s="45"/>
      <c r="J859" s="45"/>
      <c r="K859" s="45"/>
      <c r="L859" s="45"/>
      <c r="M859" s="45"/>
      <c r="N859" s="45"/>
      <c r="O859" s="45"/>
      <c r="P859" s="45"/>
      <c r="Q859" s="45"/>
      <c r="R859" s="45"/>
      <c r="S859" s="45"/>
      <c r="T859" s="45"/>
      <c r="U859" s="45"/>
      <c r="V859" s="45"/>
      <c r="W859" s="45"/>
      <c r="X859" s="45"/>
      <c r="Y859" s="45"/>
      <c r="Z859" s="45"/>
      <c r="AA859" s="45"/>
      <c r="AB859" s="45"/>
      <c r="AC859" s="45"/>
      <c r="AD859" s="45"/>
      <c r="AE859" s="45"/>
      <c r="AF859" s="45"/>
      <c r="AG859" s="45"/>
      <c r="AH859" s="45"/>
      <c r="AI859" s="45"/>
      <c r="AJ859" s="45"/>
      <c r="AK859" s="45"/>
      <c r="AL859" s="45"/>
      <c r="AM859" s="45"/>
      <c r="AN859" s="45"/>
      <c r="AO859" s="45"/>
      <c r="AP859" s="45"/>
      <c r="AQ859" s="45"/>
      <c r="AR859" s="45"/>
      <c r="AS859" s="45"/>
      <c r="AT859" s="45"/>
      <c r="AU859" s="45"/>
      <c r="AV859" s="45"/>
      <c r="AW859" s="45"/>
      <c r="AX859" s="45"/>
      <c r="AY859" s="45"/>
      <c r="AZ859" s="45"/>
      <c r="BA859" s="45"/>
      <c r="BB859" s="45"/>
      <c r="BC859" s="45"/>
      <c r="BD859" s="45"/>
      <c r="BE859" s="45"/>
      <c r="BF859" s="45"/>
      <c r="BG859" s="45"/>
      <c r="BH859" s="45"/>
      <c r="BI859" s="45"/>
      <c r="BJ859" s="45"/>
      <c r="BK859" s="45"/>
      <c r="BL859" s="45"/>
      <c r="BM859" s="45"/>
      <c r="BN859" s="45"/>
      <c r="BO859" s="45"/>
      <c r="BP859" s="45"/>
      <c r="BQ859" s="45"/>
      <c r="BR859" s="45"/>
      <c r="BS859" s="45"/>
      <c r="BT859" s="45"/>
      <c r="BU859" s="45"/>
      <c r="BV859" s="45"/>
      <c r="BW859" s="45"/>
      <c r="BX859" s="45"/>
      <c r="BY859" s="45"/>
      <c r="BZ859" s="45"/>
      <c r="CA859" s="45"/>
      <c r="CB859" s="45"/>
      <c r="CC859" s="45"/>
      <c r="CD859" s="45"/>
      <c r="CE859" s="45"/>
      <c r="CF859" s="45"/>
      <c r="CG859" s="45"/>
      <c r="CH859" s="45"/>
      <c r="CI859" s="45"/>
      <c r="CJ859" s="45"/>
      <c r="CK859" s="45"/>
      <c r="CL859" s="45"/>
      <c r="CM859" s="45"/>
      <c r="CN859" s="45"/>
      <c r="CO859" s="45"/>
      <c r="CP859" s="45"/>
      <c r="CQ859" s="45"/>
      <c r="CR859" s="45"/>
      <c r="CS859" s="45"/>
      <c r="CT859" s="45"/>
      <c r="CU859" s="45"/>
      <c r="CV859" s="45"/>
      <c r="CW859" s="45"/>
      <c r="CX859" s="45"/>
      <c r="CY859" s="45"/>
      <c r="CZ859" s="45"/>
      <c r="DA859" s="45"/>
      <c r="DB859" s="45"/>
      <c r="DC859" s="45"/>
      <c r="DD859" s="45"/>
      <c r="DE859" s="45"/>
      <c r="DF859" s="45"/>
      <c r="DG859" s="45"/>
      <c r="DH859" s="45"/>
      <c r="DI859" s="45"/>
      <c r="DJ859" s="45"/>
      <c r="DK859" s="45"/>
      <c r="DL859" s="45"/>
      <c r="DM859" s="45"/>
      <c r="DN859" s="45"/>
      <c r="DO859" s="45"/>
      <c r="DP859" s="45"/>
      <c r="DQ859" s="45"/>
      <c r="DR859" s="45"/>
      <c r="DS859" s="45"/>
      <c r="DT859" s="45"/>
      <c r="DU859" s="45"/>
      <c r="DV859" s="1123"/>
      <c r="DW859" s="45"/>
      <c r="DX859" s="45"/>
      <c r="DY859" s="45"/>
      <c r="DZ859" s="45"/>
      <c r="EA859" s="45"/>
      <c r="EB859" s="45"/>
      <c r="EC859" s="45"/>
      <c r="ED859" s="45"/>
      <c r="EE859" s="45"/>
      <c r="EF859" s="45"/>
      <c r="EG859" s="45"/>
      <c r="EH859" s="45"/>
      <c r="EI859" s="45"/>
      <c r="EJ859" s="45"/>
      <c r="EK859" s="45"/>
      <c r="EL859" s="45"/>
      <c r="EM859" s="45"/>
      <c r="EN859" s="45"/>
      <c r="EO859" s="45"/>
      <c r="EP859" s="45"/>
      <c r="EQ859" s="1123"/>
      <c r="ER859" s="557"/>
    </row>
    <row r="860" spans="1:148" ht="15" customHeight="1" x14ac:dyDescent="0.25">
      <c r="A860" s="625"/>
      <c r="B860" s="1343" t="s">
        <v>1213</v>
      </c>
      <c r="C860" s="1348" t="str">
        <f>IF(ISBLANK(TB!C206), "", TB!C206)</f>
        <v/>
      </c>
      <c r="D860" s="1348" t="str">
        <f>IF(ISBLANK(TB!D206), "", TB!D206)</f>
        <v/>
      </c>
      <c r="E860" s="1348" t="str">
        <f>IF(ISBLANK(TB!E206), "", TB!E206)</f>
        <v/>
      </c>
      <c r="F860" s="1348" t="str">
        <f>IF(ISBLANK(TB!F206), "", TB!F206)</f>
        <v/>
      </c>
      <c r="G860" s="45"/>
      <c r="H860" s="45"/>
      <c r="I860" s="45"/>
      <c r="J860" s="45"/>
      <c r="K860" s="45"/>
      <c r="L860" s="45"/>
      <c r="M860" s="45"/>
      <c r="N860" s="45"/>
      <c r="O860" s="45"/>
      <c r="P860" s="45"/>
      <c r="Q860" s="45"/>
      <c r="R860" s="45"/>
      <c r="S860" s="45"/>
      <c r="T860" s="45"/>
      <c r="U860" s="45"/>
      <c r="V860" s="45"/>
      <c r="W860" s="45"/>
      <c r="X860" s="45"/>
      <c r="Y860" s="45"/>
      <c r="Z860" s="45"/>
      <c r="AA860" s="45"/>
      <c r="AB860" s="45"/>
      <c r="AC860" s="45"/>
      <c r="AD860" s="45"/>
      <c r="AE860" s="45"/>
      <c r="AF860" s="45"/>
      <c r="AG860" s="45"/>
      <c r="AH860" s="45"/>
      <c r="AI860" s="45"/>
      <c r="AJ860" s="45"/>
      <c r="AK860" s="45"/>
      <c r="AL860" s="45"/>
      <c r="AM860" s="45"/>
      <c r="AN860" s="45"/>
      <c r="AO860" s="45"/>
      <c r="AP860" s="45"/>
      <c r="AQ860" s="45"/>
      <c r="AR860" s="45"/>
      <c r="AS860" s="45"/>
      <c r="AT860" s="45"/>
      <c r="AU860" s="45"/>
      <c r="AV860" s="45"/>
      <c r="AW860" s="45"/>
      <c r="AX860" s="45"/>
      <c r="AY860" s="45"/>
      <c r="AZ860" s="45"/>
      <c r="BA860" s="45"/>
      <c r="BB860" s="45"/>
      <c r="BC860" s="45"/>
      <c r="BD860" s="45"/>
      <c r="BE860" s="45"/>
      <c r="BF860" s="45"/>
      <c r="BG860" s="45"/>
      <c r="BH860" s="45"/>
      <c r="BI860" s="45"/>
      <c r="BJ860" s="45"/>
      <c r="BK860" s="45"/>
      <c r="BL860" s="45"/>
      <c r="BM860" s="45"/>
      <c r="BN860" s="45"/>
      <c r="BO860" s="45"/>
      <c r="BP860" s="45"/>
      <c r="BQ860" s="45"/>
      <c r="BR860" s="45"/>
      <c r="BS860" s="45"/>
      <c r="BT860" s="45"/>
      <c r="BU860" s="45"/>
      <c r="BV860" s="45"/>
      <c r="BW860" s="45"/>
      <c r="BX860" s="45"/>
      <c r="BY860" s="45"/>
      <c r="BZ860" s="45"/>
      <c r="CA860" s="45"/>
      <c r="CB860" s="45"/>
      <c r="CC860" s="45"/>
      <c r="CD860" s="45"/>
      <c r="CE860" s="45"/>
      <c r="CF860" s="45"/>
      <c r="CG860" s="45"/>
      <c r="CH860" s="45"/>
      <c r="CI860" s="45"/>
      <c r="CJ860" s="45"/>
      <c r="CK860" s="45"/>
      <c r="CL860" s="45"/>
      <c r="CM860" s="45"/>
      <c r="CN860" s="45"/>
      <c r="CO860" s="45"/>
      <c r="CP860" s="45"/>
      <c r="CQ860" s="45"/>
      <c r="CR860" s="45"/>
      <c r="CS860" s="45"/>
      <c r="CT860" s="45"/>
      <c r="CU860" s="45"/>
      <c r="CV860" s="45"/>
      <c r="CW860" s="45"/>
      <c r="CX860" s="45"/>
      <c r="CY860" s="45"/>
      <c r="CZ860" s="45"/>
      <c r="DA860" s="45"/>
      <c r="DB860" s="45"/>
      <c r="DC860" s="45"/>
      <c r="DD860" s="45"/>
      <c r="DE860" s="45"/>
      <c r="DF860" s="45"/>
      <c r="DG860" s="45"/>
      <c r="DH860" s="45"/>
      <c r="DI860" s="45"/>
      <c r="DJ860" s="45"/>
      <c r="DK860" s="45"/>
      <c r="DL860" s="45"/>
      <c r="DM860" s="45"/>
      <c r="DN860" s="45"/>
      <c r="DO860" s="45"/>
      <c r="DP860" s="45"/>
      <c r="DQ860" s="45"/>
      <c r="DR860" s="45"/>
      <c r="DS860" s="45"/>
      <c r="DT860" s="45"/>
      <c r="DU860" s="45"/>
      <c r="DV860" s="1123"/>
      <c r="DW860" s="45"/>
      <c r="DX860" s="45"/>
      <c r="DY860" s="45"/>
      <c r="DZ860" s="45"/>
      <c r="EA860" s="45"/>
      <c r="EB860" s="45"/>
      <c r="EC860" s="45"/>
      <c r="ED860" s="45"/>
      <c r="EE860" s="45"/>
      <c r="EF860" s="45"/>
      <c r="EG860" s="45"/>
      <c r="EH860" s="45"/>
      <c r="EI860" s="45"/>
      <c r="EJ860" s="45"/>
      <c r="EK860" s="45"/>
      <c r="EL860" s="45"/>
      <c r="EM860" s="45"/>
      <c r="EN860" s="45"/>
      <c r="EO860" s="45"/>
      <c r="EP860" s="45"/>
      <c r="EQ860" s="1123"/>
      <c r="ER860" s="557"/>
    </row>
    <row r="861" spans="1:148" ht="15" customHeight="1" x14ac:dyDescent="0.25">
      <c r="A861" s="625"/>
      <c r="B861" s="1343" t="s">
        <v>1214</v>
      </c>
      <c r="C861" s="1348" t="str">
        <f>IF(ISBLANK(TB!C207), "", TB!C207)</f>
        <v/>
      </c>
      <c r="D861" s="1348" t="str">
        <f>IF(ISBLANK(TB!D207), "", TB!D207)</f>
        <v/>
      </c>
      <c r="E861" s="1348" t="str">
        <f>IF(ISBLANK(TB!E207), "", TB!E207)</f>
        <v/>
      </c>
      <c r="F861" s="1348" t="str">
        <f>IF(ISBLANK(TB!F207), "", TB!F207)</f>
        <v/>
      </c>
      <c r="G861" s="45"/>
      <c r="H861" s="45"/>
      <c r="I861" s="45"/>
      <c r="J861" s="45"/>
      <c r="K861" s="45"/>
      <c r="L861" s="45"/>
      <c r="M861" s="45"/>
      <c r="N861" s="45"/>
      <c r="O861" s="45"/>
      <c r="P861" s="45"/>
      <c r="Q861" s="45"/>
      <c r="R861" s="45"/>
      <c r="S861" s="45"/>
      <c r="T861" s="45"/>
      <c r="U861" s="45"/>
      <c r="V861" s="45"/>
      <c r="W861" s="45"/>
      <c r="X861" s="45"/>
      <c r="Y861" s="45"/>
      <c r="Z861" s="45"/>
      <c r="AA861" s="45"/>
      <c r="AB861" s="45"/>
      <c r="AC861" s="45"/>
      <c r="AD861" s="45"/>
      <c r="AE861" s="45"/>
      <c r="AF861" s="45"/>
      <c r="AG861" s="45"/>
      <c r="AH861" s="45"/>
      <c r="AI861" s="45"/>
      <c r="AJ861" s="45"/>
      <c r="AK861" s="45"/>
      <c r="AL861" s="45"/>
      <c r="AM861" s="45"/>
      <c r="AN861" s="45"/>
      <c r="AO861" s="45"/>
      <c r="AP861" s="45"/>
      <c r="AQ861" s="45"/>
      <c r="AR861" s="45"/>
      <c r="AS861" s="45"/>
      <c r="AT861" s="45"/>
      <c r="AU861" s="45"/>
      <c r="AV861" s="45"/>
      <c r="AW861" s="45"/>
      <c r="AX861" s="45"/>
      <c r="AY861" s="45"/>
      <c r="AZ861" s="45"/>
      <c r="BA861" s="45"/>
      <c r="BB861" s="45"/>
      <c r="BC861" s="45"/>
      <c r="BD861" s="45"/>
      <c r="BE861" s="45"/>
      <c r="BF861" s="45"/>
      <c r="BG861" s="45"/>
      <c r="BH861" s="45"/>
      <c r="BI861" s="45"/>
      <c r="BJ861" s="45"/>
      <c r="BK861" s="45"/>
      <c r="BL861" s="45"/>
      <c r="BM861" s="45"/>
      <c r="BN861" s="45"/>
      <c r="BO861" s="45"/>
      <c r="BP861" s="45"/>
      <c r="BQ861" s="45"/>
      <c r="BR861" s="45"/>
      <c r="BS861" s="45"/>
      <c r="BT861" s="45"/>
      <c r="BU861" s="45"/>
      <c r="BV861" s="45"/>
      <c r="BW861" s="45"/>
      <c r="BX861" s="45"/>
      <c r="BY861" s="45"/>
      <c r="BZ861" s="45"/>
      <c r="CA861" s="45"/>
      <c r="CB861" s="45"/>
      <c r="CC861" s="45"/>
      <c r="CD861" s="45"/>
      <c r="CE861" s="45"/>
      <c r="CF861" s="45"/>
      <c r="CG861" s="45"/>
      <c r="CH861" s="45"/>
      <c r="CI861" s="45"/>
      <c r="CJ861" s="45"/>
      <c r="CK861" s="45"/>
      <c r="CL861" s="45"/>
      <c r="CM861" s="45"/>
      <c r="CN861" s="45"/>
      <c r="CO861" s="45"/>
      <c r="CP861" s="45"/>
      <c r="CQ861" s="45"/>
      <c r="CR861" s="45"/>
      <c r="CS861" s="45"/>
      <c r="CT861" s="45"/>
      <c r="CU861" s="45"/>
      <c r="CV861" s="45"/>
      <c r="CW861" s="45"/>
      <c r="CX861" s="45"/>
      <c r="CY861" s="45"/>
      <c r="CZ861" s="45"/>
      <c r="DA861" s="45"/>
      <c r="DB861" s="45"/>
      <c r="DC861" s="45"/>
      <c r="DD861" s="45"/>
      <c r="DE861" s="45"/>
      <c r="DF861" s="45"/>
      <c r="DG861" s="45"/>
      <c r="DH861" s="45"/>
      <c r="DI861" s="45"/>
      <c r="DJ861" s="45"/>
      <c r="DK861" s="45"/>
      <c r="DL861" s="45"/>
      <c r="DM861" s="45"/>
      <c r="DN861" s="45"/>
      <c r="DO861" s="45"/>
      <c r="DP861" s="45"/>
      <c r="DQ861" s="45"/>
      <c r="DR861" s="45"/>
      <c r="DS861" s="45"/>
      <c r="DT861" s="45"/>
      <c r="DU861" s="45"/>
      <c r="DV861" s="1123"/>
      <c r="DW861" s="45"/>
      <c r="DX861" s="45"/>
      <c r="DY861" s="45"/>
      <c r="DZ861" s="45"/>
      <c r="EA861" s="45"/>
      <c r="EB861" s="45"/>
      <c r="EC861" s="45"/>
      <c r="ED861" s="45"/>
      <c r="EE861" s="45"/>
      <c r="EF861" s="45"/>
      <c r="EG861" s="45"/>
      <c r="EH861" s="45"/>
      <c r="EI861" s="45"/>
      <c r="EJ861" s="45"/>
      <c r="EK861" s="45"/>
      <c r="EL861" s="45"/>
      <c r="EM861" s="45"/>
      <c r="EN861" s="45"/>
      <c r="EO861" s="45"/>
      <c r="EP861" s="45"/>
      <c r="EQ861" s="1123"/>
      <c r="ER861" s="557"/>
    </row>
    <row r="862" spans="1:148" ht="15" customHeight="1" x14ac:dyDescent="0.25">
      <c r="A862" s="625"/>
      <c r="B862" s="1343" t="s">
        <v>1215</v>
      </c>
      <c r="C862" s="1348" t="str">
        <f>IF(ISBLANK(TB!C208), "", TB!C208)</f>
        <v/>
      </c>
      <c r="D862" s="1348" t="str">
        <f>IF(ISBLANK(TB!D208), "", TB!D208)</f>
        <v/>
      </c>
      <c r="E862" s="1348" t="str">
        <f>IF(ISBLANK(TB!E208), "", TB!E208)</f>
        <v/>
      </c>
      <c r="F862" s="1348" t="str">
        <f>IF(ISBLANK(TB!F208), "", TB!F208)</f>
        <v/>
      </c>
      <c r="G862" s="45"/>
      <c r="H862" s="45"/>
      <c r="I862" s="45"/>
      <c r="J862" s="45"/>
      <c r="K862" s="45"/>
      <c r="L862" s="45"/>
      <c r="M862" s="45"/>
      <c r="N862" s="45"/>
      <c r="O862" s="45"/>
      <c r="P862" s="45"/>
      <c r="Q862" s="45"/>
      <c r="R862" s="45"/>
      <c r="S862" s="45"/>
      <c r="T862" s="45"/>
      <c r="U862" s="45"/>
      <c r="V862" s="45"/>
      <c r="W862" s="45"/>
      <c r="X862" s="45"/>
      <c r="Y862" s="45"/>
      <c r="Z862" s="45"/>
      <c r="AA862" s="45"/>
      <c r="AB862" s="45"/>
      <c r="AC862" s="45"/>
      <c r="AD862" s="45"/>
      <c r="AE862" s="45"/>
      <c r="AF862" s="45"/>
      <c r="AG862" s="45"/>
      <c r="AH862" s="45"/>
      <c r="AI862" s="45"/>
      <c r="AJ862" s="45"/>
      <c r="AK862" s="45"/>
      <c r="AL862" s="45"/>
      <c r="AM862" s="45"/>
      <c r="AN862" s="45"/>
      <c r="AO862" s="45"/>
      <c r="AP862" s="45"/>
      <c r="AQ862" s="45"/>
      <c r="AR862" s="45"/>
      <c r="AS862" s="45"/>
      <c r="AT862" s="45"/>
      <c r="AU862" s="45"/>
      <c r="AV862" s="45"/>
      <c r="AW862" s="45"/>
      <c r="AX862" s="45"/>
      <c r="AY862" s="45"/>
      <c r="AZ862" s="45"/>
      <c r="BA862" s="45"/>
      <c r="BB862" s="45"/>
      <c r="BC862" s="45"/>
      <c r="BD862" s="45"/>
      <c r="BE862" s="45"/>
      <c r="BF862" s="45"/>
      <c r="BG862" s="45"/>
      <c r="BH862" s="45"/>
      <c r="BI862" s="45"/>
      <c r="BJ862" s="45"/>
      <c r="BK862" s="45"/>
      <c r="BL862" s="45"/>
      <c r="BM862" s="45"/>
      <c r="BN862" s="45"/>
      <c r="BO862" s="45"/>
      <c r="BP862" s="45"/>
      <c r="BQ862" s="45"/>
      <c r="BR862" s="45"/>
      <c r="BS862" s="45"/>
      <c r="BT862" s="45"/>
      <c r="BU862" s="45"/>
      <c r="BV862" s="45"/>
      <c r="BW862" s="45"/>
      <c r="BX862" s="45"/>
      <c r="BY862" s="45"/>
      <c r="BZ862" s="45"/>
      <c r="CA862" s="45"/>
      <c r="CB862" s="45"/>
      <c r="CC862" s="45"/>
      <c r="CD862" s="45"/>
      <c r="CE862" s="45"/>
      <c r="CF862" s="45"/>
      <c r="CG862" s="45"/>
      <c r="CH862" s="45"/>
      <c r="CI862" s="45"/>
      <c r="CJ862" s="45"/>
      <c r="CK862" s="45"/>
      <c r="CL862" s="45"/>
      <c r="CM862" s="45"/>
      <c r="CN862" s="45"/>
      <c r="CO862" s="45"/>
      <c r="CP862" s="45"/>
      <c r="CQ862" s="45"/>
      <c r="CR862" s="45"/>
      <c r="CS862" s="45"/>
      <c r="CT862" s="45"/>
      <c r="CU862" s="45"/>
      <c r="CV862" s="45"/>
      <c r="CW862" s="45"/>
      <c r="CX862" s="45"/>
      <c r="CY862" s="45"/>
      <c r="CZ862" s="45"/>
      <c r="DA862" s="45"/>
      <c r="DB862" s="45"/>
      <c r="DC862" s="45"/>
      <c r="DD862" s="45"/>
      <c r="DE862" s="45"/>
      <c r="DF862" s="45"/>
      <c r="DG862" s="45"/>
      <c r="DH862" s="45"/>
      <c r="DI862" s="45"/>
      <c r="DJ862" s="45"/>
      <c r="DK862" s="45"/>
      <c r="DL862" s="45"/>
      <c r="DM862" s="45"/>
      <c r="DN862" s="45"/>
      <c r="DO862" s="45"/>
      <c r="DP862" s="45"/>
      <c r="DQ862" s="45"/>
      <c r="DR862" s="45"/>
      <c r="DS862" s="45"/>
      <c r="DT862" s="45"/>
      <c r="DU862" s="45"/>
      <c r="DV862" s="1123"/>
      <c r="DW862" s="45"/>
      <c r="DX862" s="45"/>
      <c r="DY862" s="45"/>
      <c r="DZ862" s="45"/>
      <c r="EA862" s="45"/>
      <c r="EB862" s="45"/>
      <c r="EC862" s="45"/>
      <c r="ED862" s="45"/>
      <c r="EE862" s="45"/>
      <c r="EF862" s="45"/>
      <c r="EG862" s="45"/>
      <c r="EH862" s="45"/>
      <c r="EI862" s="45"/>
      <c r="EJ862" s="45"/>
      <c r="EK862" s="45"/>
      <c r="EL862" s="45"/>
      <c r="EM862" s="45"/>
      <c r="EN862" s="45"/>
      <c r="EO862" s="45"/>
      <c r="EP862" s="45"/>
      <c r="EQ862" s="1123"/>
      <c r="ER862" s="557"/>
    </row>
    <row r="863" spans="1:148" ht="15" customHeight="1" x14ac:dyDescent="0.25">
      <c r="A863" s="625"/>
      <c r="B863" s="1343" t="s">
        <v>1216</v>
      </c>
      <c r="C863" s="1348" t="str">
        <f>IF(ISBLANK(TB!C209), "", TB!C209)</f>
        <v/>
      </c>
      <c r="D863" s="1348" t="str">
        <f>IF(ISBLANK(TB!D209), "", TB!D209)</f>
        <v/>
      </c>
      <c r="E863" s="1348" t="str">
        <f>IF(ISBLANK(TB!E209), "", TB!E209)</f>
        <v/>
      </c>
      <c r="F863" s="1348" t="str">
        <f>IF(ISBLANK(TB!F209), "", TB!F209)</f>
        <v/>
      </c>
      <c r="G863" s="45"/>
      <c r="H863" s="45"/>
      <c r="I863" s="45"/>
      <c r="J863" s="45"/>
      <c r="K863" s="45"/>
      <c r="L863" s="45"/>
      <c r="M863" s="45"/>
      <c r="N863" s="45"/>
      <c r="O863" s="45"/>
      <c r="P863" s="45"/>
      <c r="Q863" s="45"/>
      <c r="R863" s="45"/>
      <c r="S863" s="45"/>
      <c r="T863" s="45"/>
      <c r="U863" s="45"/>
      <c r="V863" s="45"/>
      <c r="W863" s="45"/>
      <c r="X863" s="45"/>
      <c r="Y863" s="45"/>
      <c r="Z863" s="45"/>
      <c r="AA863" s="45"/>
      <c r="AB863" s="45"/>
      <c r="AC863" s="45"/>
      <c r="AD863" s="45"/>
      <c r="AE863" s="45"/>
      <c r="AF863" s="45"/>
      <c r="AG863" s="45"/>
      <c r="AH863" s="45"/>
      <c r="AI863" s="45"/>
      <c r="AJ863" s="45"/>
      <c r="AK863" s="45"/>
      <c r="AL863" s="45"/>
      <c r="AM863" s="45"/>
      <c r="AN863" s="45"/>
      <c r="AO863" s="45"/>
      <c r="AP863" s="45"/>
      <c r="AQ863" s="45"/>
      <c r="AR863" s="45"/>
      <c r="AS863" s="45"/>
      <c r="AT863" s="45"/>
      <c r="AU863" s="45"/>
      <c r="AV863" s="45"/>
      <c r="AW863" s="45"/>
      <c r="AX863" s="45"/>
      <c r="AY863" s="45"/>
      <c r="AZ863" s="45"/>
      <c r="BA863" s="45"/>
      <c r="BB863" s="45"/>
      <c r="BC863" s="45"/>
      <c r="BD863" s="45"/>
      <c r="BE863" s="45"/>
      <c r="BF863" s="45"/>
      <c r="BG863" s="45"/>
      <c r="BH863" s="45"/>
      <c r="BI863" s="45"/>
      <c r="BJ863" s="45"/>
      <c r="BK863" s="45"/>
      <c r="BL863" s="45"/>
      <c r="BM863" s="45"/>
      <c r="BN863" s="45"/>
      <c r="BO863" s="45"/>
      <c r="BP863" s="45"/>
      <c r="BQ863" s="45"/>
      <c r="BR863" s="45"/>
      <c r="BS863" s="45"/>
      <c r="BT863" s="45"/>
      <c r="BU863" s="45"/>
      <c r="BV863" s="45"/>
      <c r="BW863" s="45"/>
      <c r="BX863" s="45"/>
      <c r="BY863" s="45"/>
      <c r="BZ863" s="45"/>
      <c r="CA863" s="45"/>
      <c r="CB863" s="45"/>
      <c r="CC863" s="45"/>
      <c r="CD863" s="45"/>
      <c r="CE863" s="45"/>
      <c r="CF863" s="45"/>
      <c r="CG863" s="45"/>
      <c r="CH863" s="45"/>
      <c r="CI863" s="45"/>
      <c r="CJ863" s="45"/>
      <c r="CK863" s="45"/>
      <c r="CL863" s="45"/>
      <c r="CM863" s="45"/>
      <c r="CN863" s="45"/>
      <c r="CO863" s="45"/>
      <c r="CP863" s="45"/>
      <c r="CQ863" s="45"/>
      <c r="CR863" s="45"/>
      <c r="CS863" s="45"/>
      <c r="CT863" s="45"/>
      <c r="CU863" s="45"/>
      <c r="CV863" s="45"/>
      <c r="CW863" s="45"/>
      <c r="CX863" s="45"/>
      <c r="CY863" s="45"/>
      <c r="CZ863" s="45"/>
      <c r="DA863" s="45"/>
      <c r="DB863" s="45"/>
      <c r="DC863" s="45"/>
      <c r="DD863" s="45"/>
      <c r="DE863" s="45"/>
      <c r="DF863" s="45"/>
      <c r="DG863" s="45"/>
      <c r="DH863" s="45"/>
      <c r="DI863" s="45"/>
      <c r="DJ863" s="45"/>
      <c r="DK863" s="45"/>
      <c r="DL863" s="45"/>
      <c r="DM863" s="45"/>
      <c r="DN863" s="45"/>
      <c r="DO863" s="45"/>
      <c r="DP863" s="45"/>
      <c r="DQ863" s="45"/>
      <c r="DR863" s="45"/>
      <c r="DS863" s="45"/>
      <c r="DT863" s="45"/>
      <c r="DU863" s="45"/>
      <c r="DV863" s="1123"/>
      <c r="DW863" s="45"/>
      <c r="DX863" s="45"/>
      <c r="DY863" s="45"/>
      <c r="DZ863" s="45"/>
      <c r="EA863" s="45"/>
      <c r="EB863" s="45"/>
      <c r="EC863" s="45"/>
      <c r="ED863" s="45"/>
      <c r="EE863" s="45"/>
      <c r="EF863" s="45"/>
      <c r="EG863" s="45"/>
      <c r="EH863" s="45"/>
      <c r="EI863" s="45"/>
      <c r="EJ863" s="45"/>
      <c r="EK863" s="45"/>
      <c r="EL863" s="45"/>
      <c r="EM863" s="45"/>
      <c r="EN863" s="45"/>
      <c r="EO863" s="45"/>
      <c r="EP863" s="45"/>
      <c r="EQ863" s="1123"/>
      <c r="ER863" s="557"/>
    </row>
    <row r="864" spans="1:148" ht="15" customHeight="1" x14ac:dyDescent="0.25">
      <c r="A864" s="625"/>
      <c r="B864" s="1343" t="s">
        <v>1217</v>
      </c>
      <c r="C864" s="1348" t="str">
        <f>IF(ISBLANK(TB!C210), "", TB!C210)</f>
        <v/>
      </c>
      <c r="D864" s="1348" t="str">
        <f>IF(ISBLANK(TB!D210), "", TB!D210)</f>
        <v/>
      </c>
      <c r="E864" s="1348" t="str">
        <f>IF(ISBLANK(TB!E210), "", TB!E210)</f>
        <v/>
      </c>
      <c r="F864" s="1348" t="str">
        <f>IF(ISBLANK(TB!F210), "", TB!F210)</f>
        <v/>
      </c>
      <c r="G864" s="45"/>
      <c r="H864" s="45"/>
      <c r="I864" s="45"/>
      <c r="J864" s="45"/>
      <c r="K864" s="45"/>
      <c r="L864" s="45"/>
      <c r="M864" s="45"/>
      <c r="N864" s="45"/>
      <c r="O864" s="45"/>
      <c r="P864" s="45"/>
      <c r="Q864" s="45"/>
      <c r="R864" s="45"/>
      <c r="S864" s="45"/>
      <c r="T864" s="45"/>
      <c r="U864" s="45"/>
      <c r="V864" s="45"/>
      <c r="W864" s="45"/>
      <c r="X864" s="45"/>
      <c r="Y864" s="45"/>
      <c r="Z864" s="45"/>
      <c r="AA864" s="45"/>
      <c r="AB864" s="45"/>
      <c r="AC864" s="45"/>
      <c r="AD864" s="45"/>
      <c r="AE864" s="45"/>
      <c r="AF864" s="45"/>
      <c r="AG864" s="45"/>
      <c r="AH864" s="45"/>
      <c r="AI864" s="45"/>
      <c r="AJ864" s="45"/>
      <c r="AK864" s="45"/>
      <c r="AL864" s="45"/>
      <c r="AM864" s="45"/>
      <c r="AN864" s="45"/>
      <c r="AO864" s="45"/>
      <c r="AP864" s="45"/>
      <c r="AQ864" s="45"/>
      <c r="AR864" s="45"/>
      <c r="AS864" s="45"/>
      <c r="AT864" s="45"/>
      <c r="AU864" s="45"/>
      <c r="AV864" s="45"/>
      <c r="AW864" s="45"/>
      <c r="AX864" s="45"/>
      <c r="AY864" s="45"/>
      <c r="AZ864" s="45"/>
      <c r="BA864" s="45"/>
      <c r="BB864" s="45"/>
      <c r="BC864" s="45"/>
      <c r="BD864" s="45"/>
      <c r="BE864" s="45"/>
      <c r="BF864" s="45"/>
      <c r="BG864" s="45"/>
      <c r="BH864" s="45"/>
      <c r="BI864" s="45"/>
      <c r="BJ864" s="45"/>
      <c r="BK864" s="45"/>
      <c r="BL864" s="45"/>
      <c r="BM864" s="45"/>
      <c r="BN864" s="45"/>
      <c r="BO864" s="45"/>
      <c r="BP864" s="45"/>
      <c r="BQ864" s="45"/>
      <c r="BR864" s="45"/>
      <c r="BS864" s="45"/>
      <c r="BT864" s="45"/>
      <c r="BU864" s="45"/>
      <c r="BV864" s="45"/>
      <c r="BW864" s="45"/>
      <c r="BX864" s="45"/>
      <c r="BY864" s="45"/>
      <c r="BZ864" s="45"/>
      <c r="CA864" s="45"/>
      <c r="CB864" s="45"/>
      <c r="CC864" s="45"/>
      <c r="CD864" s="45"/>
      <c r="CE864" s="45"/>
      <c r="CF864" s="45"/>
      <c r="CG864" s="45"/>
      <c r="CH864" s="45"/>
      <c r="CI864" s="45"/>
      <c r="CJ864" s="45"/>
      <c r="CK864" s="45"/>
      <c r="CL864" s="45"/>
      <c r="CM864" s="45"/>
      <c r="CN864" s="45"/>
      <c r="CO864" s="45"/>
      <c r="CP864" s="45"/>
      <c r="CQ864" s="45"/>
      <c r="CR864" s="45"/>
      <c r="CS864" s="45"/>
      <c r="CT864" s="45"/>
      <c r="CU864" s="45"/>
      <c r="CV864" s="45"/>
      <c r="CW864" s="45"/>
      <c r="CX864" s="45"/>
      <c r="CY864" s="45"/>
      <c r="CZ864" s="45"/>
      <c r="DA864" s="45"/>
      <c r="DB864" s="45"/>
      <c r="DC864" s="45"/>
      <c r="DD864" s="45"/>
      <c r="DE864" s="45"/>
      <c r="DF864" s="45"/>
      <c r="DG864" s="45"/>
      <c r="DH864" s="45"/>
      <c r="DI864" s="45"/>
      <c r="DJ864" s="45"/>
      <c r="DK864" s="45"/>
      <c r="DL864" s="45"/>
      <c r="DM864" s="45"/>
      <c r="DN864" s="45"/>
      <c r="DO864" s="45"/>
      <c r="DP864" s="45"/>
      <c r="DQ864" s="45"/>
      <c r="DR864" s="45"/>
      <c r="DS864" s="45"/>
      <c r="DT864" s="45"/>
      <c r="DU864" s="45"/>
      <c r="DV864" s="1123"/>
      <c r="DW864" s="45"/>
      <c r="DX864" s="45"/>
      <c r="DY864" s="45"/>
      <c r="DZ864" s="45"/>
      <c r="EA864" s="45"/>
      <c r="EB864" s="45"/>
      <c r="EC864" s="45"/>
      <c r="ED864" s="45"/>
      <c r="EE864" s="45"/>
      <c r="EF864" s="45"/>
      <c r="EG864" s="45"/>
      <c r="EH864" s="45"/>
      <c r="EI864" s="45"/>
      <c r="EJ864" s="45"/>
      <c r="EK864" s="45"/>
      <c r="EL864" s="45"/>
      <c r="EM864" s="45"/>
      <c r="EN864" s="45"/>
      <c r="EO864" s="45"/>
      <c r="EP864" s="45"/>
      <c r="EQ864" s="1123"/>
      <c r="ER864" s="557"/>
    </row>
    <row r="865" spans="1:148" ht="15" customHeight="1" x14ac:dyDescent="0.25">
      <c r="A865" s="625"/>
      <c r="B865" s="1343" t="s">
        <v>1218</v>
      </c>
      <c r="C865" s="1348" t="str">
        <f>IF(ISBLANK(TB!C211), "", TB!C211)</f>
        <v/>
      </c>
      <c r="D865" s="1348" t="str">
        <f>IF(ISBLANK(TB!D211), "", TB!D211)</f>
        <v/>
      </c>
      <c r="E865" s="1348" t="str">
        <f>IF(ISBLANK(TB!E211), "", TB!E211)</f>
        <v/>
      </c>
      <c r="F865" s="1348" t="str">
        <f>IF(ISBLANK(TB!F211), "", TB!F211)</f>
        <v/>
      </c>
      <c r="G865" s="45"/>
      <c r="H865" s="45"/>
      <c r="I865" s="45"/>
      <c r="J865" s="45"/>
      <c r="K865" s="45"/>
      <c r="L865" s="45"/>
      <c r="M865" s="45"/>
      <c r="N865" s="45"/>
      <c r="O865" s="45"/>
      <c r="P865" s="45"/>
      <c r="Q865" s="45"/>
      <c r="R865" s="45"/>
      <c r="S865" s="45"/>
      <c r="T865" s="45"/>
      <c r="U865" s="45"/>
      <c r="V865" s="45"/>
      <c r="W865" s="45"/>
      <c r="X865" s="45"/>
      <c r="Y865" s="45"/>
      <c r="Z865" s="45"/>
      <c r="AA865" s="45"/>
      <c r="AB865" s="45"/>
      <c r="AC865" s="45"/>
      <c r="AD865" s="45"/>
      <c r="AE865" s="45"/>
      <c r="AF865" s="45"/>
      <c r="AG865" s="45"/>
      <c r="AH865" s="45"/>
      <c r="AI865" s="45"/>
      <c r="AJ865" s="45"/>
      <c r="AK865" s="45"/>
      <c r="AL865" s="45"/>
      <c r="AM865" s="45"/>
      <c r="AN865" s="45"/>
      <c r="AO865" s="45"/>
      <c r="AP865" s="45"/>
      <c r="AQ865" s="45"/>
      <c r="AR865" s="45"/>
      <c r="AS865" s="45"/>
      <c r="AT865" s="45"/>
      <c r="AU865" s="45"/>
      <c r="AV865" s="45"/>
      <c r="AW865" s="45"/>
      <c r="AX865" s="45"/>
      <c r="AY865" s="45"/>
      <c r="AZ865" s="45"/>
      <c r="BA865" s="45"/>
      <c r="BB865" s="45"/>
      <c r="BC865" s="45"/>
      <c r="BD865" s="45"/>
      <c r="BE865" s="45"/>
      <c r="BF865" s="45"/>
      <c r="BG865" s="45"/>
      <c r="BH865" s="45"/>
      <c r="BI865" s="45"/>
      <c r="BJ865" s="45"/>
      <c r="BK865" s="45"/>
      <c r="BL865" s="45"/>
      <c r="BM865" s="45"/>
      <c r="BN865" s="45"/>
      <c r="BO865" s="45"/>
      <c r="BP865" s="45"/>
      <c r="BQ865" s="45"/>
      <c r="BR865" s="45"/>
      <c r="BS865" s="45"/>
      <c r="BT865" s="45"/>
      <c r="BU865" s="45"/>
      <c r="BV865" s="45"/>
      <c r="BW865" s="45"/>
      <c r="BX865" s="45"/>
      <c r="BY865" s="45"/>
      <c r="BZ865" s="45"/>
      <c r="CA865" s="45"/>
      <c r="CB865" s="45"/>
      <c r="CC865" s="45"/>
      <c r="CD865" s="45"/>
      <c r="CE865" s="45"/>
      <c r="CF865" s="45"/>
      <c r="CG865" s="45"/>
      <c r="CH865" s="45"/>
      <c r="CI865" s="45"/>
      <c r="CJ865" s="45"/>
      <c r="CK865" s="45"/>
      <c r="CL865" s="45"/>
      <c r="CM865" s="45"/>
      <c r="CN865" s="45"/>
      <c r="CO865" s="45"/>
      <c r="CP865" s="45"/>
      <c r="CQ865" s="45"/>
      <c r="CR865" s="45"/>
      <c r="CS865" s="45"/>
      <c r="CT865" s="45"/>
      <c r="CU865" s="45"/>
      <c r="CV865" s="45"/>
      <c r="CW865" s="45"/>
      <c r="CX865" s="45"/>
      <c r="CY865" s="45"/>
      <c r="CZ865" s="45"/>
      <c r="DA865" s="45"/>
      <c r="DB865" s="45"/>
      <c r="DC865" s="45"/>
      <c r="DD865" s="45"/>
      <c r="DE865" s="45"/>
      <c r="DF865" s="45"/>
      <c r="DG865" s="45"/>
      <c r="DH865" s="45"/>
      <c r="DI865" s="45"/>
      <c r="DJ865" s="45"/>
      <c r="DK865" s="45"/>
      <c r="DL865" s="45"/>
      <c r="DM865" s="45"/>
      <c r="DN865" s="45"/>
      <c r="DO865" s="45"/>
      <c r="DP865" s="45"/>
      <c r="DQ865" s="45"/>
      <c r="DR865" s="45"/>
      <c r="DS865" s="45"/>
      <c r="DT865" s="45"/>
      <c r="DU865" s="45"/>
      <c r="DV865" s="1123"/>
      <c r="DW865" s="45"/>
      <c r="DX865" s="45"/>
      <c r="DY865" s="45"/>
      <c r="DZ865" s="45"/>
      <c r="EA865" s="45"/>
      <c r="EB865" s="45"/>
      <c r="EC865" s="45"/>
      <c r="ED865" s="45"/>
      <c r="EE865" s="45"/>
      <c r="EF865" s="45"/>
      <c r="EG865" s="45"/>
      <c r="EH865" s="45"/>
      <c r="EI865" s="45"/>
      <c r="EJ865" s="45"/>
      <c r="EK865" s="45"/>
      <c r="EL865" s="45"/>
      <c r="EM865" s="45"/>
      <c r="EN865" s="45"/>
      <c r="EO865" s="45"/>
      <c r="EP865" s="45"/>
      <c r="EQ865" s="1123"/>
      <c r="ER865" s="557"/>
    </row>
    <row r="866" spans="1:148" ht="15" customHeight="1" x14ac:dyDescent="0.25">
      <c r="A866" s="625"/>
      <c r="B866" s="1343" t="s">
        <v>1219</v>
      </c>
      <c r="C866" s="1348" t="str">
        <f>IF(ISBLANK(TB!C212), "", TB!C212)</f>
        <v/>
      </c>
      <c r="D866" s="1348" t="str">
        <f>IF(ISBLANK(TB!D212), "", TB!D212)</f>
        <v/>
      </c>
      <c r="E866" s="1348" t="str">
        <f>IF(ISBLANK(TB!E212), "", TB!E212)</f>
        <v/>
      </c>
      <c r="F866" s="1348" t="str">
        <f>IF(ISBLANK(TB!F212), "", TB!F212)</f>
        <v/>
      </c>
      <c r="G866" s="45"/>
      <c r="H866" s="45"/>
      <c r="I866" s="45"/>
      <c r="J866" s="45"/>
      <c r="K866" s="45"/>
      <c r="L866" s="45"/>
      <c r="M866" s="45"/>
      <c r="N866" s="45"/>
      <c r="O866" s="45"/>
      <c r="P866" s="45"/>
      <c r="Q866" s="45"/>
      <c r="R866" s="45"/>
      <c r="S866" s="45"/>
      <c r="T866" s="45"/>
      <c r="U866" s="45"/>
      <c r="V866" s="45"/>
      <c r="W866" s="45"/>
      <c r="X866" s="45"/>
      <c r="Y866" s="45"/>
      <c r="Z866" s="45"/>
      <c r="AA866" s="45"/>
      <c r="AB866" s="45"/>
      <c r="AC866" s="45"/>
      <c r="AD866" s="45"/>
      <c r="AE866" s="45"/>
      <c r="AF866" s="45"/>
      <c r="AG866" s="45"/>
      <c r="AH866" s="45"/>
      <c r="AI866" s="45"/>
      <c r="AJ866" s="45"/>
      <c r="AK866" s="45"/>
      <c r="AL866" s="45"/>
      <c r="AM866" s="45"/>
      <c r="AN866" s="45"/>
      <c r="AO866" s="45"/>
      <c r="AP866" s="45"/>
      <c r="AQ866" s="45"/>
      <c r="AR866" s="45"/>
      <c r="AS866" s="45"/>
      <c r="AT866" s="45"/>
      <c r="AU866" s="45"/>
      <c r="AV866" s="45"/>
      <c r="AW866" s="45"/>
      <c r="AX866" s="45"/>
      <c r="AY866" s="45"/>
      <c r="AZ866" s="45"/>
      <c r="BA866" s="45"/>
      <c r="BB866" s="45"/>
      <c r="BC866" s="45"/>
      <c r="BD866" s="45"/>
      <c r="BE866" s="45"/>
      <c r="BF866" s="45"/>
      <c r="BG866" s="45"/>
      <c r="BH866" s="45"/>
      <c r="BI866" s="45"/>
      <c r="BJ866" s="45"/>
      <c r="BK866" s="45"/>
      <c r="BL866" s="45"/>
      <c r="BM866" s="45"/>
      <c r="BN866" s="45"/>
      <c r="BO866" s="45"/>
      <c r="BP866" s="45"/>
      <c r="BQ866" s="45"/>
      <c r="BR866" s="45"/>
      <c r="BS866" s="45"/>
      <c r="BT866" s="45"/>
      <c r="BU866" s="45"/>
      <c r="BV866" s="45"/>
      <c r="BW866" s="45"/>
      <c r="BX866" s="45"/>
      <c r="BY866" s="45"/>
      <c r="BZ866" s="45"/>
      <c r="CA866" s="45"/>
      <c r="CB866" s="45"/>
      <c r="CC866" s="45"/>
      <c r="CD866" s="45"/>
      <c r="CE866" s="45"/>
      <c r="CF866" s="45"/>
      <c r="CG866" s="45"/>
      <c r="CH866" s="45"/>
      <c r="CI866" s="45"/>
      <c r="CJ866" s="45"/>
      <c r="CK866" s="45"/>
      <c r="CL866" s="45"/>
      <c r="CM866" s="45"/>
      <c r="CN866" s="45"/>
      <c r="CO866" s="45"/>
      <c r="CP866" s="45"/>
      <c r="CQ866" s="45"/>
      <c r="CR866" s="45"/>
      <c r="CS866" s="45"/>
      <c r="CT866" s="45"/>
      <c r="CU866" s="45"/>
      <c r="CV866" s="45"/>
      <c r="CW866" s="45"/>
      <c r="CX866" s="45"/>
      <c r="CY866" s="45"/>
      <c r="CZ866" s="45"/>
      <c r="DA866" s="45"/>
      <c r="DB866" s="45"/>
      <c r="DC866" s="45"/>
      <c r="DD866" s="45"/>
      <c r="DE866" s="45"/>
      <c r="DF866" s="45"/>
      <c r="DG866" s="45"/>
      <c r="DH866" s="45"/>
      <c r="DI866" s="45"/>
      <c r="DJ866" s="45"/>
      <c r="DK866" s="45"/>
      <c r="DL866" s="45"/>
      <c r="DM866" s="45"/>
      <c r="DN866" s="45"/>
      <c r="DO866" s="45"/>
      <c r="DP866" s="45"/>
      <c r="DQ866" s="45"/>
      <c r="DR866" s="45"/>
      <c r="DS866" s="45"/>
      <c r="DT866" s="45"/>
      <c r="DU866" s="45"/>
      <c r="DV866" s="1123"/>
      <c r="DW866" s="45"/>
      <c r="DX866" s="45"/>
      <c r="DY866" s="45"/>
      <c r="DZ866" s="45"/>
      <c r="EA866" s="45"/>
      <c r="EB866" s="45"/>
      <c r="EC866" s="45"/>
      <c r="ED866" s="45"/>
      <c r="EE866" s="45"/>
      <c r="EF866" s="45"/>
      <c r="EG866" s="45"/>
      <c r="EH866" s="45"/>
      <c r="EI866" s="45"/>
      <c r="EJ866" s="45"/>
      <c r="EK866" s="45"/>
      <c r="EL866" s="45"/>
      <c r="EM866" s="45"/>
      <c r="EN866" s="45"/>
      <c r="EO866" s="45"/>
      <c r="EP866" s="45"/>
      <c r="EQ866" s="1123"/>
      <c r="ER866" s="557"/>
    </row>
    <row r="867" spans="1:148" ht="15" customHeight="1" x14ac:dyDescent="0.25">
      <c r="A867" s="625"/>
      <c r="B867" s="1343" t="s">
        <v>1220</v>
      </c>
      <c r="C867" s="1348" t="str">
        <f>IF(ISBLANK(TB!C213), "", TB!C213)</f>
        <v/>
      </c>
      <c r="D867" s="1348" t="str">
        <f>IF(ISBLANK(TB!D213), "", TB!D213)</f>
        <v/>
      </c>
      <c r="E867" s="1348" t="str">
        <f>IF(ISBLANK(TB!E213), "", TB!E213)</f>
        <v/>
      </c>
      <c r="F867" s="1348" t="str">
        <f>IF(ISBLANK(TB!F213), "", TB!F213)</f>
        <v/>
      </c>
      <c r="G867" s="45"/>
      <c r="H867" s="45"/>
      <c r="I867" s="45"/>
      <c r="J867" s="45"/>
      <c r="K867" s="45"/>
      <c r="L867" s="45"/>
      <c r="M867" s="45"/>
      <c r="N867" s="45"/>
      <c r="O867" s="45"/>
      <c r="P867" s="45"/>
      <c r="Q867" s="45"/>
      <c r="R867" s="45"/>
      <c r="S867" s="45"/>
      <c r="T867" s="45"/>
      <c r="U867" s="45"/>
      <c r="V867" s="45"/>
      <c r="W867" s="45"/>
      <c r="X867" s="45"/>
      <c r="Y867" s="45"/>
      <c r="Z867" s="45"/>
      <c r="AA867" s="45"/>
      <c r="AB867" s="45"/>
      <c r="AC867" s="45"/>
      <c r="AD867" s="45"/>
      <c r="AE867" s="45"/>
      <c r="AF867" s="45"/>
      <c r="AG867" s="45"/>
      <c r="AH867" s="45"/>
      <c r="AI867" s="45"/>
      <c r="AJ867" s="45"/>
      <c r="AK867" s="45"/>
      <c r="AL867" s="45"/>
      <c r="AM867" s="45"/>
      <c r="AN867" s="45"/>
      <c r="AO867" s="45"/>
      <c r="AP867" s="45"/>
      <c r="AQ867" s="45"/>
      <c r="AR867" s="45"/>
      <c r="AS867" s="45"/>
      <c r="AT867" s="45"/>
      <c r="AU867" s="45"/>
      <c r="AV867" s="45"/>
      <c r="AW867" s="45"/>
      <c r="AX867" s="45"/>
      <c r="AY867" s="45"/>
      <c r="AZ867" s="45"/>
      <c r="BA867" s="45"/>
      <c r="BB867" s="45"/>
      <c r="BC867" s="45"/>
      <c r="BD867" s="45"/>
      <c r="BE867" s="45"/>
      <c r="BF867" s="45"/>
      <c r="BG867" s="45"/>
      <c r="BH867" s="45"/>
      <c r="BI867" s="45"/>
      <c r="BJ867" s="45"/>
      <c r="BK867" s="45"/>
      <c r="BL867" s="45"/>
      <c r="BM867" s="45"/>
      <c r="BN867" s="45"/>
      <c r="BO867" s="45"/>
      <c r="BP867" s="45"/>
      <c r="BQ867" s="45"/>
      <c r="BR867" s="45"/>
      <c r="BS867" s="45"/>
      <c r="BT867" s="45"/>
      <c r="BU867" s="45"/>
      <c r="BV867" s="45"/>
      <c r="BW867" s="45"/>
      <c r="BX867" s="45"/>
      <c r="BY867" s="45"/>
      <c r="BZ867" s="45"/>
      <c r="CA867" s="45"/>
      <c r="CB867" s="45"/>
      <c r="CC867" s="45"/>
      <c r="CD867" s="45"/>
      <c r="CE867" s="45"/>
      <c r="CF867" s="45"/>
      <c r="CG867" s="45"/>
      <c r="CH867" s="45"/>
      <c r="CI867" s="45"/>
      <c r="CJ867" s="45"/>
      <c r="CK867" s="45"/>
      <c r="CL867" s="45"/>
      <c r="CM867" s="45"/>
      <c r="CN867" s="45"/>
      <c r="CO867" s="45"/>
      <c r="CP867" s="45"/>
      <c r="CQ867" s="45"/>
      <c r="CR867" s="45"/>
      <c r="CS867" s="45"/>
      <c r="CT867" s="45"/>
      <c r="CU867" s="45"/>
      <c r="CV867" s="45"/>
      <c r="CW867" s="45"/>
      <c r="CX867" s="45"/>
      <c r="CY867" s="45"/>
      <c r="CZ867" s="45"/>
      <c r="DA867" s="45"/>
      <c r="DB867" s="45"/>
      <c r="DC867" s="45"/>
      <c r="DD867" s="45"/>
      <c r="DE867" s="45"/>
      <c r="DF867" s="45"/>
      <c r="DG867" s="45"/>
      <c r="DH867" s="45"/>
      <c r="DI867" s="45"/>
      <c r="DJ867" s="45"/>
      <c r="DK867" s="45"/>
      <c r="DL867" s="45"/>
      <c r="DM867" s="45"/>
      <c r="DN867" s="45"/>
      <c r="DO867" s="45"/>
      <c r="DP867" s="45"/>
      <c r="DQ867" s="45"/>
      <c r="DR867" s="45"/>
      <c r="DS867" s="45"/>
      <c r="DT867" s="45"/>
      <c r="DU867" s="45"/>
      <c r="DV867" s="1123"/>
      <c r="DW867" s="45"/>
      <c r="DX867" s="45"/>
      <c r="DY867" s="45"/>
      <c r="DZ867" s="45"/>
      <c r="EA867" s="45"/>
      <c r="EB867" s="45"/>
      <c r="EC867" s="45"/>
      <c r="ED867" s="45"/>
      <c r="EE867" s="45"/>
      <c r="EF867" s="45"/>
      <c r="EG867" s="45"/>
      <c r="EH867" s="45"/>
      <c r="EI867" s="45"/>
      <c r="EJ867" s="45"/>
      <c r="EK867" s="45"/>
      <c r="EL867" s="45"/>
      <c r="EM867" s="45"/>
      <c r="EN867" s="45"/>
      <c r="EO867" s="45"/>
      <c r="EP867" s="45"/>
      <c r="EQ867" s="1123"/>
      <c r="ER867" s="557"/>
    </row>
    <row r="868" spans="1:148" ht="15" customHeight="1" x14ac:dyDescent="0.25">
      <c r="A868" s="625"/>
      <c r="B868" s="1343" t="s">
        <v>1221</v>
      </c>
      <c r="C868" s="1348" t="str">
        <f>IF(ISBLANK(TB!C214), "", TB!C214)</f>
        <v/>
      </c>
      <c r="D868" s="1348" t="str">
        <f>IF(ISBLANK(TB!D214), "", TB!D214)</f>
        <v/>
      </c>
      <c r="E868" s="1348" t="str">
        <f>IF(ISBLANK(TB!E214), "", TB!E214)</f>
        <v/>
      </c>
      <c r="F868" s="1348" t="str">
        <f>IF(ISBLANK(TB!F214), "", TB!F214)</f>
        <v/>
      </c>
      <c r="G868" s="45"/>
      <c r="H868" s="45"/>
      <c r="I868" s="45"/>
      <c r="J868" s="45"/>
      <c r="K868" s="45"/>
      <c r="L868" s="45"/>
      <c r="M868" s="45"/>
      <c r="N868" s="45"/>
      <c r="O868" s="45"/>
      <c r="P868" s="45"/>
      <c r="Q868" s="45"/>
      <c r="R868" s="45"/>
      <c r="S868" s="45"/>
      <c r="T868" s="45"/>
      <c r="U868" s="45"/>
      <c r="V868" s="45"/>
      <c r="W868" s="45"/>
      <c r="X868" s="45"/>
      <c r="Y868" s="45"/>
      <c r="Z868" s="45"/>
      <c r="AA868" s="45"/>
      <c r="AB868" s="45"/>
      <c r="AC868" s="45"/>
      <c r="AD868" s="45"/>
      <c r="AE868" s="45"/>
      <c r="AF868" s="45"/>
      <c r="AG868" s="45"/>
      <c r="AH868" s="45"/>
      <c r="AI868" s="45"/>
      <c r="AJ868" s="45"/>
      <c r="AK868" s="45"/>
      <c r="AL868" s="45"/>
      <c r="AM868" s="45"/>
      <c r="AN868" s="45"/>
      <c r="AO868" s="45"/>
      <c r="AP868" s="45"/>
      <c r="AQ868" s="45"/>
      <c r="AR868" s="45"/>
      <c r="AS868" s="45"/>
      <c r="AT868" s="45"/>
      <c r="AU868" s="45"/>
      <c r="AV868" s="45"/>
      <c r="AW868" s="45"/>
      <c r="AX868" s="45"/>
      <c r="AY868" s="45"/>
      <c r="AZ868" s="45"/>
      <c r="BA868" s="45"/>
      <c r="BB868" s="45"/>
      <c r="BC868" s="45"/>
      <c r="BD868" s="45"/>
      <c r="BE868" s="45"/>
      <c r="BF868" s="45"/>
      <c r="BG868" s="45"/>
      <c r="BH868" s="45"/>
      <c r="BI868" s="45"/>
      <c r="BJ868" s="45"/>
      <c r="BK868" s="45"/>
      <c r="BL868" s="45"/>
      <c r="BM868" s="45"/>
      <c r="BN868" s="45"/>
      <c r="BO868" s="45"/>
      <c r="BP868" s="45"/>
      <c r="BQ868" s="45"/>
      <c r="BR868" s="45"/>
      <c r="BS868" s="45"/>
      <c r="BT868" s="45"/>
      <c r="BU868" s="45"/>
      <c r="BV868" s="45"/>
      <c r="BW868" s="45"/>
      <c r="BX868" s="45"/>
      <c r="BY868" s="45"/>
      <c r="BZ868" s="45"/>
      <c r="CA868" s="45"/>
      <c r="CB868" s="45"/>
      <c r="CC868" s="45"/>
      <c r="CD868" s="45"/>
      <c r="CE868" s="45"/>
      <c r="CF868" s="45"/>
      <c r="CG868" s="45"/>
      <c r="CH868" s="45"/>
      <c r="CI868" s="45"/>
      <c r="CJ868" s="45"/>
      <c r="CK868" s="45"/>
      <c r="CL868" s="45"/>
      <c r="CM868" s="45"/>
      <c r="CN868" s="45"/>
      <c r="CO868" s="45"/>
      <c r="CP868" s="45"/>
      <c r="CQ868" s="45"/>
      <c r="CR868" s="45"/>
      <c r="CS868" s="45"/>
      <c r="CT868" s="45"/>
      <c r="CU868" s="45"/>
      <c r="CV868" s="45"/>
      <c r="CW868" s="45"/>
      <c r="CX868" s="45"/>
      <c r="CY868" s="45"/>
      <c r="CZ868" s="45"/>
      <c r="DA868" s="45"/>
      <c r="DB868" s="45"/>
      <c r="DC868" s="45"/>
      <c r="DD868" s="45"/>
      <c r="DE868" s="45"/>
      <c r="DF868" s="45"/>
      <c r="DG868" s="45"/>
      <c r="DH868" s="45"/>
      <c r="DI868" s="45"/>
      <c r="DJ868" s="45"/>
      <c r="DK868" s="45"/>
      <c r="DL868" s="45"/>
      <c r="DM868" s="45"/>
      <c r="DN868" s="45"/>
      <c r="DO868" s="45"/>
      <c r="DP868" s="45"/>
      <c r="DQ868" s="45"/>
      <c r="DR868" s="45"/>
      <c r="DS868" s="45"/>
      <c r="DT868" s="45"/>
      <c r="DU868" s="45"/>
      <c r="DV868" s="1123"/>
      <c r="DW868" s="45"/>
      <c r="DX868" s="45"/>
      <c r="DY868" s="45"/>
      <c r="DZ868" s="45"/>
      <c r="EA868" s="45"/>
      <c r="EB868" s="45"/>
      <c r="EC868" s="45"/>
      <c r="ED868" s="45"/>
      <c r="EE868" s="45"/>
      <c r="EF868" s="45"/>
      <c r="EG868" s="45"/>
      <c r="EH868" s="45"/>
      <c r="EI868" s="45"/>
      <c r="EJ868" s="45"/>
      <c r="EK868" s="45"/>
      <c r="EL868" s="45"/>
      <c r="EM868" s="45"/>
      <c r="EN868" s="45"/>
      <c r="EO868" s="45"/>
      <c r="EP868" s="45"/>
      <c r="EQ868" s="1123"/>
      <c r="ER868" s="557"/>
    </row>
    <row r="869" spans="1:148" ht="15" customHeight="1" x14ac:dyDescent="0.25">
      <c r="A869" s="625"/>
      <c r="B869" s="1343" t="s">
        <v>1222</v>
      </c>
      <c r="C869" s="1348" t="str">
        <f>IF(ISBLANK(TB!C215), "", TB!C215)</f>
        <v/>
      </c>
      <c r="D869" s="1348" t="str">
        <f>IF(ISBLANK(TB!D215), "", TB!D215)</f>
        <v/>
      </c>
      <c r="E869" s="1348" t="str">
        <f>IF(ISBLANK(TB!E215), "", TB!E215)</f>
        <v/>
      </c>
      <c r="F869" s="1348" t="str">
        <f>IF(ISBLANK(TB!F215), "", TB!F215)</f>
        <v/>
      </c>
      <c r="G869" s="45"/>
      <c r="H869" s="45"/>
      <c r="I869" s="45"/>
      <c r="J869" s="45"/>
      <c r="K869" s="45"/>
      <c r="L869" s="45"/>
      <c r="M869" s="45"/>
      <c r="N869" s="45"/>
      <c r="O869" s="45"/>
      <c r="P869" s="45"/>
      <c r="Q869" s="45"/>
      <c r="R869" s="45"/>
      <c r="S869" s="45"/>
      <c r="T869" s="45"/>
      <c r="U869" s="45"/>
      <c r="V869" s="45"/>
      <c r="W869" s="45"/>
      <c r="X869" s="45"/>
      <c r="Y869" s="45"/>
      <c r="Z869" s="45"/>
      <c r="AA869" s="45"/>
      <c r="AB869" s="45"/>
      <c r="AC869" s="45"/>
      <c r="AD869" s="45"/>
      <c r="AE869" s="45"/>
      <c r="AF869" s="45"/>
      <c r="AG869" s="45"/>
      <c r="AH869" s="45"/>
      <c r="AI869" s="45"/>
      <c r="AJ869" s="45"/>
      <c r="AK869" s="45"/>
      <c r="AL869" s="45"/>
      <c r="AM869" s="45"/>
      <c r="AN869" s="45"/>
      <c r="AO869" s="45"/>
      <c r="AP869" s="45"/>
      <c r="AQ869" s="45"/>
      <c r="AR869" s="45"/>
      <c r="AS869" s="45"/>
      <c r="AT869" s="45"/>
      <c r="AU869" s="45"/>
      <c r="AV869" s="45"/>
      <c r="AW869" s="45"/>
      <c r="AX869" s="45"/>
      <c r="AY869" s="45"/>
      <c r="AZ869" s="45"/>
      <c r="BA869" s="45"/>
      <c r="BB869" s="45"/>
      <c r="BC869" s="45"/>
      <c r="BD869" s="45"/>
      <c r="BE869" s="45"/>
      <c r="BF869" s="45"/>
      <c r="BG869" s="45"/>
      <c r="BH869" s="45"/>
      <c r="BI869" s="45"/>
      <c r="BJ869" s="45"/>
      <c r="BK869" s="45"/>
      <c r="BL869" s="45"/>
      <c r="BM869" s="45"/>
      <c r="BN869" s="45"/>
      <c r="BO869" s="45"/>
      <c r="BP869" s="45"/>
      <c r="BQ869" s="45"/>
      <c r="BR869" s="45"/>
      <c r="BS869" s="45"/>
      <c r="BT869" s="45"/>
      <c r="BU869" s="45"/>
      <c r="BV869" s="45"/>
      <c r="BW869" s="45"/>
      <c r="BX869" s="45"/>
      <c r="BY869" s="45"/>
      <c r="BZ869" s="45"/>
      <c r="CA869" s="45"/>
      <c r="CB869" s="45"/>
      <c r="CC869" s="45"/>
      <c r="CD869" s="45"/>
      <c r="CE869" s="45"/>
      <c r="CF869" s="45"/>
      <c r="CG869" s="45"/>
      <c r="CH869" s="45"/>
      <c r="CI869" s="45"/>
      <c r="CJ869" s="45"/>
      <c r="CK869" s="45"/>
      <c r="CL869" s="45"/>
      <c r="CM869" s="45"/>
      <c r="CN869" s="45"/>
      <c r="CO869" s="45"/>
      <c r="CP869" s="45"/>
      <c r="CQ869" s="45"/>
      <c r="CR869" s="45"/>
      <c r="CS869" s="45"/>
      <c r="CT869" s="45"/>
      <c r="CU869" s="45"/>
      <c r="CV869" s="45"/>
      <c r="CW869" s="45"/>
      <c r="CX869" s="45"/>
      <c r="CY869" s="45"/>
      <c r="CZ869" s="45"/>
      <c r="DA869" s="45"/>
      <c r="DB869" s="45"/>
      <c r="DC869" s="45"/>
      <c r="DD869" s="45"/>
      <c r="DE869" s="45"/>
      <c r="DF869" s="45"/>
      <c r="DG869" s="45"/>
      <c r="DH869" s="45"/>
      <c r="DI869" s="45"/>
      <c r="DJ869" s="45"/>
      <c r="DK869" s="45"/>
      <c r="DL869" s="45"/>
      <c r="DM869" s="45"/>
      <c r="DN869" s="45"/>
      <c r="DO869" s="45"/>
      <c r="DP869" s="45"/>
      <c r="DQ869" s="45"/>
      <c r="DR869" s="45"/>
      <c r="DS869" s="45"/>
      <c r="DT869" s="45"/>
      <c r="DU869" s="45"/>
      <c r="DV869" s="1123"/>
      <c r="DW869" s="45"/>
      <c r="DX869" s="45"/>
      <c r="DY869" s="45"/>
      <c r="DZ869" s="45"/>
      <c r="EA869" s="45"/>
      <c r="EB869" s="45"/>
      <c r="EC869" s="45"/>
      <c r="ED869" s="45"/>
      <c r="EE869" s="45"/>
      <c r="EF869" s="45"/>
      <c r="EG869" s="45"/>
      <c r="EH869" s="45"/>
      <c r="EI869" s="45"/>
      <c r="EJ869" s="45"/>
      <c r="EK869" s="45"/>
      <c r="EL869" s="45"/>
      <c r="EM869" s="45"/>
      <c r="EN869" s="45"/>
      <c r="EO869" s="45"/>
      <c r="EP869" s="45"/>
      <c r="EQ869" s="1123"/>
      <c r="ER869" s="557"/>
    </row>
    <row r="870" spans="1:148" ht="15" customHeight="1" x14ac:dyDescent="0.25">
      <c r="A870" s="625"/>
      <c r="B870" s="1343" t="s">
        <v>1223</v>
      </c>
      <c r="C870" s="1348" t="str">
        <f>IF(ISBLANK(TB!C216), "", TB!C216)</f>
        <v/>
      </c>
      <c r="D870" s="1348" t="str">
        <f>IF(ISBLANK(TB!D216), "", TB!D216)</f>
        <v/>
      </c>
      <c r="E870" s="1348" t="str">
        <f>IF(ISBLANK(TB!E216), "", TB!E216)</f>
        <v/>
      </c>
      <c r="F870" s="1348" t="str">
        <f>IF(ISBLANK(TB!F216), "", TB!F216)</f>
        <v/>
      </c>
      <c r="G870" s="45"/>
      <c r="H870" s="45"/>
      <c r="I870" s="45"/>
      <c r="J870" s="45"/>
      <c r="K870" s="45"/>
      <c r="L870" s="45"/>
      <c r="M870" s="45"/>
      <c r="N870" s="45"/>
      <c r="O870" s="45"/>
      <c r="P870" s="45"/>
      <c r="Q870" s="45"/>
      <c r="R870" s="45"/>
      <c r="S870" s="45"/>
      <c r="T870" s="45"/>
      <c r="U870" s="45"/>
      <c r="V870" s="45"/>
      <c r="W870" s="45"/>
      <c r="X870" s="45"/>
      <c r="Y870" s="45"/>
      <c r="Z870" s="45"/>
      <c r="AA870" s="45"/>
      <c r="AB870" s="45"/>
      <c r="AC870" s="45"/>
      <c r="AD870" s="45"/>
      <c r="AE870" s="45"/>
      <c r="AF870" s="45"/>
      <c r="AG870" s="45"/>
      <c r="AH870" s="45"/>
      <c r="AI870" s="45"/>
      <c r="AJ870" s="45"/>
      <c r="AK870" s="45"/>
      <c r="AL870" s="45"/>
      <c r="AM870" s="45"/>
      <c r="AN870" s="45"/>
      <c r="AO870" s="45"/>
      <c r="AP870" s="45"/>
      <c r="AQ870" s="45"/>
      <c r="AR870" s="45"/>
      <c r="AS870" s="45"/>
      <c r="AT870" s="45"/>
      <c r="AU870" s="45"/>
      <c r="AV870" s="45"/>
      <c r="AW870" s="45"/>
      <c r="AX870" s="45"/>
      <c r="AY870" s="45"/>
      <c r="AZ870" s="45"/>
      <c r="BA870" s="45"/>
      <c r="BB870" s="45"/>
      <c r="BC870" s="45"/>
      <c r="BD870" s="45"/>
      <c r="BE870" s="45"/>
      <c r="BF870" s="45"/>
      <c r="BG870" s="45"/>
      <c r="BH870" s="45"/>
      <c r="BI870" s="45"/>
      <c r="BJ870" s="45"/>
      <c r="BK870" s="45"/>
      <c r="BL870" s="45"/>
      <c r="BM870" s="45"/>
      <c r="BN870" s="45"/>
      <c r="BO870" s="45"/>
      <c r="BP870" s="45"/>
      <c r="BQ870" s="45"/>
      <c r="BR870" s="45"/>
      <c r="BS870" s="45"/>
      <c r="BT870" s="45"/>
      <c r="BU870" s="45"/>
      <c r="BV870" s="45"/>
      <c r="BW870" s="45"/>
      <c r="BX870" s="45"/>
      <c r="BY870" s="45"/>
      <c r="BZ870" s="45"/>
      <c r="CA870" s="45"/>
      <c r="CB870" s="45"/>
      <c r="CC870" s="45"/>
      <c r="CD870" s="45"/>
      <c r="CE870" s="45"/>
      <c r="CF870" s="45"/>
      <c r="CG870" s="45"/>
      <c r="CH870" s="45"/>
      <c r="CI870" s="45"/>
      <c r="CJ870" s="45"/>
      <c r="CK870" s="45"/>
      <c r="CL870" s="45"/>
      <c r="CM870" s="45"/>
      <c r="CN870" s="45"/>
      <c r="CO870" s="45"/>
      <c r="CP870" s="45"/>
      <c r="CQ870" s="45"/>
      <c r="CR870" s="45"/>
      <c r="CS870" s="45"/>
      <c r="CT870" s="45"/>
      <c r="CU870" s="45"/>
      <c r="CV870" s="45"/>
      <c r="CW870" s="45"/>
      <c r="CX870" s="45"/>
      <c r="CY870" s="45"/>
      <c r="CZ870" s="45"/>
      <c r="DA870" s="45"/>
      <c r="DB870" s="45"/>
      <c r="DC870" s="45"/>
      <c r="DD870" s="45"/>
      <c r="DE870" s="45"/>
      <c r="DF870" s="45"/>
      <c r="DG870" s="45"/>
      <c r="DH870" s="45"/>
      <c r="DI870" s="45"/>
      <c r="DJ870" s="45"/>
      <c r="DK870" s="45"/>
      <c r="DL870" s="45"/>
      <c r="DM870" s="45"/>
      <c r="DN870" s="45"/>
      <c r="DO870" s="45"/>
      <c r="DP870" s="45"/>
      <c r="DQ870" s="45"/>
      <c r="DR870" s="45"/>
      <c r="DS870" s="45"/>
      <c r="DT870" s="45"/>
      <c r="DU870" s="45"/>
      <c r="DV870" s="1123"/>
      <c r="DW870" s="45"/>
      <c r="DX870" s="45"/>
      <c r="DY870" s="45"/>
      <c r="DZ870" s="45"/>
      <c r="EA870" s="45"/>
      <c r="EB870" s="45"/>
      <c r="EC870" s="45"/>
      <c r="ED870" s="45"/>
      <c r="EE870" s="45"/>
      <c r="EF870" s="45"/>
      <c r="EG870" s="45"/>
      <c r="EH870" s="45"/>
      <c r="EI870" s="45"/>
      <c r="EJ870" s="45"/>
      <c r="EK870" s="45"/>
      <c r="EL870" s="45"/>
      <c r="EM870" s="45"/>
      <c r="EN870" s="45"/>
      <c r="EO870" s="45"/>
      <c r="EP870" s="45"/>
      <c r="EQ870" s="1123"/>
      <c r="ER870" s="557"/>
    </row>
    <row r="871" spans="1:148" ht="15" customHeight="1" x14ac:dyDescent="0.25">
      <c r="A871" s="625"/>
      <c r="B871" s="1343" t="s">
        <v>1224</v>
      </c>
      <c r="C871" s="1348" t="str">
        <f>IF(ISBLANK(TB!C217), "", TB!C217)</f>
        <v/>
      </c>
      <c r="D871" s="1348" t="str">
        <f>IF(ISBLANK(TB!D217), "", TB!D217)</f>
        <v/>
      </c>
      <c r="E871" s="1348" t="str">
        <f>IF(ISBLANK(TB!E217), "", TB!E217)</f>
        <v/>
      </c>
      <c r="F871" s="1348" t="str">
        <f>IF(ISBLANK(TB!F217), "", TB!F217)</f>
        <v/>
      </c>
      <c r="G871" s="45"/>
      <c r="H871" s="45"/>
      <c r="I871" s="45"/>
      <c r="J871" s="45"/>
      <c r="K871" s="45"/>
      <c r="L871" s="45"/>
      <c r="M871" s="45"/>
      <c r="N871" s="45"/>
      <c r="O871" s="45"/>
      <c r="P871" s="45"/>
      <c r="Q871" s="45"/>
      <c r="R871" s="45"/>
      <c r="S871" s="45"/>
      <c r="T871" s="45"/>
      <c r="U871" s="45"/>
      <c r="V871" s="45"/>
      <c r="W871" s="45"/>
      <c r="X871" s="45"/>
      <c r="Y871" s="45"/>
      <c r="Z871" s="45"/>
      <c r="AA871" s="45"/>
      <c r="AB871" s="45"/>
      <c r="AC871" s="45"/>
      <c r="AD871" s="45"/>
      <c r="AE871" s="45"/>
      <c r="AF871" s="45"/>
      <c r="AG871" s="45"/>
      <c r="AH871" s="45"/>
      <c r="AI871" s="45"/>
      <c r="AJ871" s="45"/>
      <c r="AK871" s="45"/>
      <c r="AL871" s="45"/>
      <c r="AM871" s="45"/>
      <c r="AN871" s="45"/>
      <c r="AO871" s="45"/>
      <c r="AP871" s="45"/>
      <c r="AQ871" s="45"/>
      <c r="AR871" s="45"/>
      <c r="AS871" s="45"/>
      <c r="AT871" s="45"/>
      <c r="AU871" s="45"/>
      <c r="AV871" s="45"/>
      <c r="AW871" s="45"/>
      <c r="AX871" s="45"/>
      <c r="AY871" s="45"/>
      <c r="AZ871" s="45"/>
      <c r="BA871" s="45"/>
      <c r="BB871" s="45"/>
      <c r="BC871" s="45"/>
      <c r="BD871" s="45"/>
      <c r="BE871" s="45"/>
      <c r="BF871" s="45"/>
      <c r="BG871" s="45"/>
      <c r="BH871" s="45"/>
      <c r="BI871" s="45"/>
      <c r="BJ871" s="45"/>
      <c r="BK871" s="45"/>
      <c r="BL871" s="45"/>
      <c r="BM871" s="45"/>
      <c r="BN871" s="45"/>
      <c r="BO871" s="45"/>
      <c r="BP871" s="45"/>
      <c r="BQ871" s="45"/>
      <c r="BR871" s="45"/>
      <c r="BS871" s="45"/>
      <c r="BT871" s="45"/>
      <c r="BU871" s="45"/>
      <c r="BV871" s="45"/>
      <c r="BW871" s="45"/>
      <c r="BX871" s="45"/>
      <c r="BY871" s="45"/>
      <c r="BZ871" s="45"/>
      <c r="CA871" s="45"/>
      <c r="CB871" s="45"/>
      <c r="CC871" s="45"/>
      <c r="CD871" s="45"/>
      <c r="CE871" s="45"/>
      <c r="CF871" s="45"/>
      <c r="CG871" s="45"/>
      <c r="CH871" s="45"/>
      <c r="CI871" s="45"/>
      <c r="CJ871" s="45"/>
      <c r="CK871" s="45"/>
      <c r="CL871" s="45"/>
      <c r="CM871" s="45"/>
      <c r="CN871" s="45"/>
      <c r="CO871" s="45"/>
      <c r="CP871" s="45"/>
      <c r="CQ871" s="45"/>
      <c r="CR871" s="45"/>
      <c r="CS871" s="45"/>
      <c r="CT871" s="45"/>
      <c r="CU871" s="45"/>
      <c r="CV871" s="45"/>
      <c r="CW871" s="45"/>
      <c r="CX871" s="45"/>
      <c r="CY871" s="45"/>
      <c r="CZ871" s="45"/>
      <c r="DA871" s="45"/>
      <c r="DB871" s="45"/>
      <c r="DC871" s="45"/>
      <c r="DD871" s="45"/>
      <c r="DE871" s="45"/>
      <c r="DF871" s="45"/>
      <c r="DG871" s="45"/>
      <c r="DH871" s="45"/>
      <c r="DI871" s="45"/>
      <c r="DJ871" s="45"/>
      <c r="DK871" s="45"/>
      <c r="DL871" s="45"/>
      <c r="DM871" s="45"/>
      <c r="DN871" s="45"/>
      <c r="DO871" s="45"/>
      <c r="DP871" s="45"/>
      <c r="DQ871" s="45"/>
      <c r="DR871" s="45"/>
      <c r="DS871" s="45"/>
      <c r="DT871" s="45"/>
      <c r="DU871" s="45"/>
      <c r="DV871" s="1123"/>
      <c r="DW871" s="45"/>
      <c r="DX871" s="45"/>
      <c r="DY871" s="45"/>
      <c r="DZ871" s="45"/>
      <c r="EA871" s="45"/>
      <c r="EB871" s="45"/>
      <c r="EC871" s="45"/>
      <c r="ED871" s="45"/>
      <c r="EE871" s="45"/>
      <c r="EF871" s="45"/>
      <c r="EG871" s="45"/>
      <c r="EH871" s="45"/>
      <c r="EI871" s="45"/>
      <c r="EJ871" s="45"/>
      <c r="EK871" s="45"/>
      <c r="EL871" s="45"/>
      <c r="EM871" s="45"/>
      <c r="EN871" s="45"/>
      <c r="EO871" s="45"/>
      <c r="EP871" s="45"/>
      <c r="EQ871" s="1123"/>
      <c r="ER871" s="557"/>
    </row>
    <row r="872" spans="1:148" ht="15" customHeight="1" x14ac:dyDescent="0.25">
      <c r="A872" s="625"/>
      <c r="B872" s="1343" t="s">
        <v>1225</v>
      </c>
      <c r="C872" s="1348" t="str">
        <f>IF(ISBLANK(TB!C218), "", TB!C218)</f>
        <v/>
      </c>
      <c r="D872" s="1348" t="str">
        <f>IF(ISBLANK(TB!D218), "", TB!D218)</f>
        <v/>
      </c>
      <c r="E872" s="1348" t="str">
        <f>IF(ISBLANK(TB!E218), "", TB!E218)</f>
        <v/>
      </c>
      <c r="F872" s="1348" t="str">
        <f>IF(ISBLANK(TB!F218), "", TB!F218)</f>
        <v/>
      </c>
      <c r="G872" s="45"/>
      <c r="H872" s="45"/>
      <c r="I872" s="45"/>
      <c r="J872" s="45"/>
      <c r="K872" s="45"/>
      <c r="L872" s="45"/>
      <c r="M872" s="45"/>
      <c r="N872" s="45"/>
      <c r="O872" s="45"/>
      <c r="P872" s="45"/>
      <c r="Q872" s="45"/>
      <c r="R872" s="45"/>
      <c r="S872" s="45"/>
      <c r="T872" s="45"/>
      <c r="U872" s="45"/>
      <c r="V872" s="45"/>
      <c r="W872" s="45"/>
      <c r="X872" s="45"/>
      <c r="Y872" s="45"/>
      <c r="Z872" s="45"/>
      <c r="AA872" s="45"/>
      <c r="AB872" s="45"/>
      <c r="AC872" s="45"/>
      <c r="AD872" s="45"/>
      <c r="AE872" s="45"/>
      <c r="AF872" s="45"/>
      <c r="AG872" s="45"/>
      <c r="AH872" s="45"/>
      <c r="AI872" s="45"/>
      <c r="AJ872" s="45"/>
      <c r="AK872" s="45"/>
      <c r="AL872" s="45"/>
      <c r="AM872" s="45"/>
      <c r="AN872" s="45"/>
      <c r="AO872" s="45"/>
      <c r="AP872" s="45"/>
      <c r="AQ872" s="45"/>
      <c r="AR872" s="45"/>
      <c r="AS872" s="45"/>
      <c r="AT872" s="45"/>
      <c r="AU872" s="45"/>
      <c r="AV872" s="45"/>
      <c r="AW872" s="45"/>
      <c r="AX872" s="45"/>
      <c r="AY872" s="45"/>
      <c r="AZ872" s="45"/>
      <c r="BA872" s="45"/>
      <c r="BB872" s="45"/>
      <c r="BC872" s="45"/>
      <c r="BD872" s="45"/>
      <c r="BE872" s="45"/>
      <c r="BF872" s="45"/>
      <c r="BG872" s="45"/>
      <c r="BH872" s="45"/>
      <c r="BI872" s="45"/>
      <c r="BJ872" s="45"/>
      <c r="BK872" s="45"/>
      <c r="BL872" s="45"/>
      <c r="BM872" s="45"/>
      <c r="BN872" s="45"/>
      <c r="BO872" s="45"/>
      <c r="BP872" s="45"/>
      <c r="BQ872" s="45"/>
      <c r="BR872" s="45"/>
      <c r="BS872" s="45"/>
      <c r="BT872" s="45"/>
      <c r="BU872" s="45"/>
      <c r="BV872" s="45"/>
      <c r="BW872" s="45"/>
      <c r="BX872" s="45"/>
      <c r="BY872" s="45"/>
      <c r="BZ872" s="45"/>
      <c r="CA872" s="45"/>
      <c r="CB872" s="45"/>
      <c r="CC872" s="45"/>
      <c r="CD872" s="45"/>
      <c r="CE872" s="45"/>
      <c r="CF872" s="45"/>
      <c r="CG872" s="45"/>
      <c r="CH872" s="45"/>
      <c r="CI872" s="45"/>
      <c r="CJ872" s="45"/>
      <c r="CK872" s="45"/>
      <c r="CL872" s="45"/>
      <c r="CM872" s="45"/>
      <c r="CN872" s="45"/>
      <c r="CO872" s="45"/>
      <c r="CP872" s="45"/>
      <c r="CQ872" s="45"/>
      <c r="CR872" s="45"/>
      <c r="CS872" s="45"/>
      <c r="CT872" s="45"/>
      <c r="CU872" s="45"/>
      <c r="CV872" s="45"/>
      <c r="CW872" s="45"/>
      <c r="CX872" s="45"/>
      <c r="CY872" s="45"/>
      <c r="CZ872" s="45"/>
      <c r="DA872" s="45"/>
      <c r="DB872" s="45"/>
      <c r="DC872" s="45"/>
      <c r="DD872" s="45"/>
      <c r="DE872" s="45"/>
      <c r="DF872" s="45"/>
      <c r="DG872" s="45"/>
      <c r="DH872" s="45"/>
      <c r="DI872" s="45"/>
      <c r="DJ872" s="45"/>
      <c r="DK872" s="45"/>
      <c r="DL872" s="45"/>
      <c r="DM872" s="45"/>
      <c r="DN872" s="45"/>
      <c r="DO872" s="45"/>
      <c r="DP872" s="45"/>
      <c r="DQ872" s="45"/>
      <c r="DR872" s="45"/>
      <c r="DS872" s="45"/>
      <c r="DT872" s="45"/>
      <c r="DU872" s="45"/>
      <c r="DV872" s="1123"/>
      <c r="DW872" s="45"/>
      <c r="DX872" s="45"/>
      <c r="DY872" s="45"/>
      <c r="DZ872" s="45"/>
      <c r="EA872" s="45"/>
      <c r="EB872" s="45"/>
      <c r="EC872" s="45"/>
      <c r="ED872" s="45"/>
      <c r="EE872" s="45"/>
      <c r="EF872" s="45"/>
      <c r="EG872" s="45"/>
      <c r="EH872" s="45"/>
      <c r="EI872" s="45"/>
      <c r="EJ872" s="45"/>
      <c r="EK872" s="45"/>
      <c r="EL872" s="45"/>
      <c r="EM872" s="45"/>
      <c r="EN872" s="45"/>
      <c r="EO872" s="45"/>
      <c r="EP872" s="45"/>
      <c r="EQ872" s="1123"/>
      <c r="ER872" s="557"/>
    </row>
    <row r="873" spans="1:148" ht="15" customHeight="1" x14ac:dyDescent="0.25">
      <c r="A873" s="625"/>
      <c r="B873" s="1343" t="s">
        <v>1226</v>
      </c>
      <c r="C873" s="1348" t="str">
        <f>IF(ISBLANK(TB!C219), "", TB!C219)</f>
        <v/>
      </c>
      <c r="D873" s="1348" t="str">
        <f>IF(ISBLANK(TB!D219), "", TB!D219)</f>
        <v/>
      </c>
      <c r="E873" s="1348" t="str">
        <f>IF(ISBLANK(TB!E219), "", TB!E219)</f>
        <v/>
      </c>
      <c r="F873" s="1348" t="str">
        <f>IF(ISBLANK(TB!F219), "", TB!F219)</f>
        <v/>
      </c>
      <c r="G873" s="45"/>
      <c r="H873" s="45"/>
      <c r="I873" s="45"/>
      <c r="J873" s="45"/>
      <c r="K873" s="45"/>
      <c r="L873" s="45"/>
      <c r="M873" s="45"/>
      <c r="N873" s="45"/>
      <c r="O873" s="45"/>
      <c r="P873" s="45"/>
      <c r="Q873" s="45"/>
      <c r="R873" s="45"/>
      <c r="S873" s="45"/>
      <c r="T873" s="45"/>
      <c r="U873" s="45"/>
      <c r="V873" s="45"/>
      <c r="W873" s="45"/>
      <c r="X873" s="45"/>
      <c r="Y873" s="45"/>
      <c r="Z873" s="45"/>
      <c r="AA873" s="45"/>
      <c r="AB873" s="45"/>
      <c r="AC873" s="45"/>
      <c r="AD873" s="45"/>
      <c r="AE873" s="45"/>
      <c r="AF873" s="45"/>
      <c r="AG873" s="45"/>
      <c r="AH873" s="45"/>
      <c r="AI873" s="45"/>
      <c r="AJ873" s="45"/>
      <c r="AK873" s="45"/>
      <c r="AL873" s="45"/>
      <c r="AM873" s="45"/>
      <c r="AN873" s="45"/>
      <c r="AO873" s="45"/>
      <c r="AP873" s="45"/>
      <c r="AQ873" s="45"/>
      <c r="AR873" s="45"/>
      <c r="AS873" s="45"/>
      <c r="AT873" s="45"/>
      <c r="AU873" s="45"/>
      <c r="AV873" s="45"/>
      <c r="AW873" s="45"/>
      <c r="AX873" s="45"/>
      <c r="AY873" s="45"/>
      <c r="AZ873" s="45"/>
      <c r="BA873" s="45"/>
      <c r="BB873" s="45"/>
      <c r="BC873" s="45"/>
      <c r="BD873" s="45"/>
      <c r="BE873" s="45"/>
      <c r="BF873" s="45"/>
      <c r="BG873" s="45"/>
      <c r="BH873" s="45"/>
      <c r="BI873" s="45"/>
      <c r="BJ873" s="45"/>
      <c r="BK873" s="45"/>
      <c r="BL873" s="45"/>
      <c r="BM873" s="45"/>
      <c r="BN873" s="45"/>
      <c r="BO873" s="45"/>
      <c r="BP873" s="45"/>
      <c r="BQ873" s="45"/>
      <c r="BR873" s="45"/>
      <c r="BS873" s="45"/>
      <c r="BT873" s="45"/>
      <c r="BU873" s="45"/>
      <c r="BV873" s="45"/>
      <c r="BW873" s="45"/>
      <c r="BX873" s="45"/>
      <c r="BY873" s="45"/>
      <c r="BZ873" s="45"/>
      <c r="CA873" s="45"/>
      <c r="CB873" s="45"/>
      <c r="CC873" s="45"/>
      <c r="CD873" s="45"/>
      <c r="CE873" s="45"/>
      <c r="CF873" s="45"/>
      <c r="CG873" s="45"/>
      <c r="CH873" s="45"/>
      <c r="CI873" s="45"/>
      <c r="CJ873" s="45"/>
      <c r="CK873" s="45"/>
      <c r="CL873" s="45"/>
      <c r="CM873" s="45"/>
      <c r="CN873" s="45"/>
      <c r="CO873" s="45"/>
      <c r="CP873" s="45"/>
      <c r="CQ873" s="45"/>
      <c r="CR873" s="45"/>
      <c r="CS873" s="45"/>
      <c r="CT873" s="45"/>
      <c r="CU873" s="45"/>
      <c r="CV873" s="45"/>
      <c r="CW873" s="45"/>
      <c r="CX873" s="45"/>
      <c r="CY873" s="45"/>
      <c r="CZ873" s="45"/>
      <c r="DA873" s="45"/>
      <c r="DB873" s="45"/>
      <c r="DC873" s="45"/>
      <c r="DD873" s="45"/>
      <c r="DE873" s="45"/>
      <c r="DF873" s="45"/>
      <c r="DG873" s="45"/>
      <c r="DH873" s="45"/>
      <c r="DI873" s="45"/>
      <c r="DJ873" s="45"/>
      <c r="DK873" s="45"/>
      <c r="DL873" s="45"/>
      <c r="DM873" s="45"/>
      <c r="DN873" s="45"/>
      <c r="DO873" s="45"/>
      <c r="DP873" s="45"/>
      <c r="DQ873" s="45"/>
      <c r="DR873" s="45"/>
      <c r="DS873" s="45"/>
      <c r="DT873" s="45"/>
      <c r="DU873" s="45"/>
      <c r="DV873" s="1123"/>
      <c r="DW873" s="45"/>
      <c r="DX873" s="45"/>
      <c r="DY873" s="45"/>
      <c r="DZ873" s="45"/>
      <c r="EA873" s="45"/>
      <c r="EB873" s="45"/>
      <c r="EC873" s="45"/>
      <c r="ED873" s="45"/>
      <c r="EE873" s="45"/>
      <c r="EF873" s="45"/>
      <c r="EG873" s="45"/>
      <c r="EH873" s="45"/>
      <c r="EI873" s="45"/>
      <c r="EJ873" s="45"/>
      <c r="EK873" s="45"/>
      <c r="EL873" s="45"/>
      <c r="EM873" s="45"/>
      <c r="EN873" s="45"/>
      <c r="EO873" s="45"/>
      <c r="EP873" s="45"/>
      <c r="EQ873" s="1123"/>
      <c r="ER873" s="557"/>
    </row>
    <row r="874" spans="1:148" ht="15" customHeight="1" x14ac:dyDescent="0.25">
      <c r="A874" s="625"/>
      <c r="B874" s="1343" t="s">
        <v>1227</v>
      </c>
      <c r="C874" s="1348" t="str">
        <f>IF(ISBLANK(TB!C220), "", TB!C220)</f>
        <v/>
      </c>
      <c r="D874" s="1348" t="str">
        <f>IF(ISBLANK(TB!D220), "", TB!D220)</f>
        <v/>
      </c>
      <c r="E874" s="1348" t="str">
        <f>IF(ISBLANK(TB!E220), "", TB!E220)</f>
        <v/>
      </c>
      <c r="F874" s="1348" t="str">
        <f>IF(ISBLANK(TB!F220), "", TB!F220)</f>
        <v/>
      </c>
      <c r="G874" s="45"/>
      <c r="H874" s="45"/>
      <c r="I874" s="45"/>
      <c r="J874" s="45"/>
      <c r="K874" s="45"/>
      <c r="L874" s="45"/>
      <c r="M874" s="45"/>
      <c r="N874" s="45"/>
      <c r="O874" s="45"/>
      <c r="P874" s="45"/>
      <c r="Q874" s="45"/>
      <c r="R874" s="45"/>
      <c r="S874" s="45"/>
      <c r="T874" s="45"/>
      <c r="U874" s="45"/>
      <c r="V874" s="45"/>
      <c r="W874" s="45"/>
      <c r="X874" s="45"/>
      <c r="Y874" s="45"/>
      <c r="Z874" s="45"/>
      <c r="AA874" s="45"/>
      <c r="AB874" s="45"/>
      <c r="AC874" s="45"/>
      <c r="AD874" s="45"/>
      <c r="AE874" s="45"/>
      <c r="AF874" s="45"/>
      <c r="AG874" s="45"/>
      <c r="AH874" s="45"/>
      <c r="AI874" s="45"/>
      <c r="AJ874" s="45"/>
      <c r="AK874" s="45"/>
      <c r="AL874" s="45"/>
      <c r="AM874" s="45"/>
      <c r="AN874" s="45"/>
      <c r="AO874" s="45"/>
      <c r="AP874" s="45"/>
      <c r="AQ874" s="45"/>
      <c r="AR874" s="45"/>
      <c r="AS874" s="45"/>
      <c r="AT874" s="45"/>
      <c r="AU874" s="45"/>
      <c r="AV874" s="45"/>
      <c r="AW874" s="45"/>
      <c r="AX874" s="45"/>
      <c r="AY874" s="45"/>
      <c r="AZ874" s="45"/>
      <c r="BA874" s="45"/>
      <c r="BB874" s="45"/>
      <c r="BC874" s="45"/>
      <c r="BD874" s="45"/>
      <c r="BE874" s="45"/>
      <c r="BF874" s="45"/>
      <c r="BG874" s="45"/>
      <c r="BH874" s="45"/>
      <c r="BI874" s="45"/>
      <c r="BJ874" s="45"/>
      <c r="BK874" s="45"/>
      <c r="BL874" s="45"/>
      <c r="BM874" s="45"/>
      <c r="BN874" s="45"/>
      <c r="BO874" s="45"/>
      <c r="BP874" s="45"/>
      <c r="BQ874" s="45"/>
      <c r="BR874" s="45"/>
      <c r="BS874" s="45"/>
      <c r="BT874" s="45"/>
      <c r="BU874" s="45"/>
      <c r="BV874" s="45"/>
      <c r="BW874" s="45"/>
      <c r="BX874" s="45"/>
      <c r="BY874" s="45"/>
      <c r="BZ874" s="45"/>
      <c r="CA874" s="45"/>
      <c r="CB874" s="45"/>
      <c r="CC874" s="45"/>
      <c r="CD874" s="45"/>
      <c r="CE874" s="45"/>
      <c r="CF874" s="45"/>
      <c r="CG874" s="45"/>
      <c r="CH874" s="45"/>
      <c r="CI874" s="45"/>
      <c r="CJ874" s="45"/>
      <c r="CK874" s="45"/>
      <c r="CL874" s="45"/>
      <c r="CM874" s="45"/>
      <c r="CN874" s="45"/>
      <c r="CO874" s="45"/>
      <c r="CP874" s="45"/>
      <c r="CQ874" s="45"/>
      <c r="CR874" s="45"/>
      <c r="CS874" s="45"/>
      <c r="CT874" s="45"/>
      <c r="CU874" s="45"/>
      <c r="CV874" s="45"/>
      <c r="CW874" s="45"/>
      <c r="CX874" s="45"/>
      <c r="CY874" s="45"/>
      <c r="CZ874" s="45"/>
      <c r="DA874" s="45"/>
      <c r="DB874" s="45"/>
      <c r="DC874" s="45"/>
      <c r="DD874" s="45"/>
      <c r="DE874" s="45"/>
      <c r="DF874" s="45"/>
      <c r="DG874" s="45"/>
      <c r="DH874" s="45"/>
      <c r="DI874" s="45"/>
      <c r="DJ874" s="45"/>
      <c r="DK874" s="45"/>
      <c r="DL874" s="45"/>
      <c r="DM874" s="45"/>
      <c r="DN874" s="45"/>
      <c r="DO874" s="45"/>
      <c r="DP874" s="45"/>
      <c r="DQ874" s="45"/>
      <c r="DR874" s="45"/>
      <c r="DS874" s="45"/>
      <c r="DT874" s="45"/>
      <c r="DU874" s="45"/>
      <c r="DV874" s="1123"/>
      <c r="DW874" s="45"/>
      <c r="DX874" s="45"/>
      <c r="DY874" s="45"/>
      <c r="DZ874" s="45"/>
      <c r="EA874" s="45"/>
      <c r="EB874" s="45"/>
      <c r="EC874" s="45"/>
      <c r="ED874" s="45"/>
      <c r="EE874" s="45"/>
      <c r="EF874" s="45"/>
      <c r="EG874" s="45"/>
      <c r="EH874" s="45"/>
      <c r="EI874" s="45"/>
      <c r="EJ874" s="45"/>
      <c r="EK874" s="45"/>
      <c r="EL874" s="45"/>
      <c r="EM874" s="45"/>
      <c r="EN874" s="45"/>
      <c r="EO874" s="45"/>
      <c r="EP874" s="45"/>
      <c r="EQ874" s="1123"/>
      <c r="ER874" s="557"/>
    </row>
    <row r="875" spans="1:148" ht="15" customHeight="1" x14ac:dyDescent="0.25">
      <c r="A875" s="625"/>
      <c r="B875" s="1343" t="s">
        <v>1228</v>
      </c>
      <c r="C875" s="1348" t="str">
        <f>IF(ISBLANK(TB!C221), "", TB!C221)</f>
        <v/>
      </c>
      <c r="D875" s="1348" t="str">
        <f>IF(ISBLANK(TB!D221), "", TB!D221)</f>
        <v/>
      </c>
      <c r="E875" s="1348" t="str">
        <f>IF(ISBLANK(TB!E221), "", TB!E221)</f>
        <v/>
      </c>
      <c r="F875" s="1348" t="str">
        <f>IF(ISBLANK(TB!F221), "", TB!F221)</f>
        <v/>
      </c>
      <c r="G875" s="45"/>
      <c r="H875" s="45"/>
      <c r="I875" s="45"/>
      <c r="J875" s="45"/>
      <c r="K875" s="45"/>
      <c r="L875" s="45"/>
      <c r="M875" s="45"/>
      <c r="N875" s="45"/>
      <c r="O875" s="45"/>
      <c r="P875" s="45"/>
      <c r="Q875" s="45"/>
      <c r="R875" s="45"/>
      <c r="S875" s="45"/>
      <c r="T875" s="45"/>
      <c r="U875" s="45"/>
      <c r="V875" s="45"/>
      <c r="W875" s="45"/>
      <c r="X875" s="45"/>
      <c r="Y875" s="45"/>
      <c r="Z875" s="45"/>
      <c r="AA875" s="45"/>
      <c r="AB875" s="45"/>
      <c r="AC875" s="45"/>
      <c r="AD875" s="45"/>
      <c r="AE875" s="45"/>
      <c r="AF875" s="45"/>
      <c r="AG875" s="45"/>
      <c r="AH875" s="45"/>
      <c r="AI875" s="45"/>
      <c r="AJ875" s="45"/>
      <c r="AK875" s="45"/>
      <c r="AL875" s="45"/>
      <c r="AM875" s="45"/>
      <c r="AN875" s="45"/>
      <c r="AO875" s="45"/>
      <c r="AP875" s="45"/>
      <c r="AQ875" s="45"/>
      <c r="AR875" s="45"/>
      <c r="AS875" s="45"/>
      <c r="AT875" s="45"/>
      <c r="AU875" s="45"/>
      <c r="AV875" s="45"/>
      <c r="AW875" s="45"/>
      <c r="AX875" s="45"/>
      <c r="AY875" s="45"/>
      <c r="AZ875" s="45"/>
      <c r="BA875" s="45"/>
      <c r="BB875" s="45"/>
      <c r="BC875" s="45"/>
      <c r="BD875" s="45"/>
      <c r="BE875" s="45"/>
      <c r="BF875" s="45"/>
      <c r="BG875" s="45"/>
      <c r="BH875" s="45"/>
      <c r="BI875" s="45"/>
      <c r="BJ875" s="45"/>
      <c r="BK875" s="45"/>
      <c r="BL875" s="45"/>
      <c r="BM875" s="45"/>
      <c r="BN875" s="45"/>
      <c r="BO875" s="45"/>
      <c r="BP875" s="45"/>
      <c r="BQ875" s="45"/>
      <c r="BR875" s="45"/>
      <c r="BS875" s="45"/>
      <c r="BT875" s="45"/>
      <c r="BU875" s="45"/>
      <c r="BV875" s="45"/>
      <c r="BW875" s="45"/>
      <c r="BX875" s="45"/>
      <c r="BY875" s="45"/>
      <c r="BZ875" s="45"/>
      <c r="CA875" s="45"/>
      <c r="CB875" s="45"/>
      <c r="CC875" s="45"/>
      <c r="CD875" s="45"/>
      <c r="CE875" s="45"/>
      <c r="CF875" s="45"/>
      <c r="CG875" s="45"/>
      <c r="CH875" s="45"/>
      <c r="CI875" s="45"/>
      <c r="CJ875" s="45"/>
      <c r="CK875" s="45"/>
      <c r="CL875" s="45"/>
      <c r="CM875" s="45"/>
      <c r="CN875" s="45"/>
      <c r="CO875" s="45"/>
      <c r="CP875" s="45"/>
      <c r="CQ875" s="45"/>
      <c r="CR875" s="45"/>
      <c r="CS875" s="45"/>
      <c r="CT875" s="45"/>
      <c r="CU875" s="45"/>
      <c r="CV875" s="45"/>
      <c r="CW875" s="45"/>
      <c r="CX875" s="45"/>
      <c r="CY875" s="45"/>
      <c r="CZ875" s="45"/>
      <c r="DA875" s="45"/>
      <c r="DB875" s="45"/>
      <c r="DC875" s="45"/>
      <c r="DD875" s="45"/>
      <c r="DE875" s="45"/>
      <c r="DF875" s="45"/>
      <c r="DG875" s="45"/>
      <c r="DH875" s="45"/>
      <c r="DI875" s="45"/>
      <c r="DJ875" s="45"/>
      <c r="DK875" s="45"/>
      <c r="DL875" s="45"/>
      <c r="DM875" s="45"/>
      <c r="DN875" s="45"/>
      <c r="DO875" s="45"/>
      <c r="DP875" s="45"/>
      <c r="DQ875" s="45"/>
      <c r="DR875" s="45"/>
      <c r="DS875" s="45"/>
      <c r="DT875" s="45"/>
      <c r="DU875" s="45"/>
      <c r="DV875" s="1123"/>
      <c r="DW875" s="45"/>
      <c r="DX875" s="45"/>
      <c r="DY875" s="45"/>
      <c r="DZ875" s="45"/>
      <c r="EA875" s="45"/>
      <c r="EB875" s="45"/>
      <c r="EC875" s="45"/>
      <c r="ED875" s="45"/>
      <c r="EE875" s="45"/>
      <c r="EF875" s="45"/>
      <c r="EG875" s="45"/>
      <c r="EH875" s="45"/>
      <c r="EI875" s="45"/>
      <c r="EJ875" s="45"/>
      <c r="EK875" s="45"/>
      <c r="EL875" s="45"/>
      <c r="EM875" s="45"/>
      <c r="EN875" s="45"/>
      <c r="EO875" s="45"/>
      <c r="EP875" s="45"/>
      <c r="EQ875" s="1123"/>
      <c r="ER875" s="557"/>
    </row>
    <row r="876" spans="1:148" ht="15" customHeight="1" x14ac:dyDescent="0.25">
      <c r="A876" s="625"/>
      <c r="B876" s="1343" t="s">
        <v>1229</v>
      </c>
      <c r="C876" s="1348" t="str">
        <f>IF(ISBLANK(TB!C222), "", TB!C222)</f>
        <v/>
      </c>
      <c r="D876" s="1348" t="str">
        <f>IF(ISBLANK(TB!D222), "", TB!D222)</f>
        <v/>
      </c>
      <c r="E876" s="1348" t="str">
        <f>IF(ISBLANK(TB!E222), "", TB!E222)</f>
        <v/>
      </c>
      <c r="F876" s="1348" t="str">
        <f>IF(ISBLANK(TB!F222), "", TB!F222)</f>
        <v/>
      </c>
      <c r="G876" s="45"/>
      <c r="H876" s="45"/>
      <c r="I876" s="45"/>
      <c r="J876" s="45"/>
      <c r="K876" s="45"/>
      <c r="L876" s="45"/>
      <c r="M876" s="45"/>
      <c r="N876" s="45"/>
      <c r="O876" s="45"/>
      <c r="P876" s="45"/>
      <c r="Q876" s="45"/>
      <c r="R876" s="45"/>
      <c r="S876" s="45"/>
      <c r="T876" s="45"/>
      <c r="U876" s="45"/>
      <c r="V876" s="45"/>
      <c r="W876" s="45"/>
      <c r="X876" s="45"/>
      <c r="Y876" s="45"/>
      <c r="Z876" s="45"/>
      <c r="AA876" s="45"/>
      <c r="AB876" s="45"/>
      <c r="AC876" s="45"/>
      <c r="AD876" s="45"/>
      <c r="AE876" s="45"/>
      <c r="AF876" s="45"/>
      <c r="AG876" s="45"/>
      <c r="AH876" s="45"/>
      <c r="AI876" s="45"/>
      <c r="AJ876" s="45"/>
      <c r="AK876" s="45"/>
      <c r="AL876" s="45"/>
      <c r="AM876" s="45"/>
      <c r="AN876" s="45"/>
      <c r="AO876" s="45"/>
      <c r="AP876" s="45"/>
      <c r="AQ876" s="45"/>
      <c r="AR876" s="45"/>
      <c r="AS876" s="45"/>
      <c r="AT876" s="45"/>
      <c r="AU876" s="45"/>
      <c r="AV876" s="45"/>
      <c r="AW876" s="45"/>
      <c r="AX876" s="45"/>
      <c r="AY876" s="45"/>
      <c r="AZ876" s="45"/>
      <c r="BA876" s="45"/>
      <c r="BB876" s="45"/>
      <c r="BC876" s="45"/>
      <c r="BD876" s="45"/>
      <c r="BE876" s="45"/>
      <c r="BF876" s="45"/>
      <c r="BG876" s="45"/>
      <c r="BH876" s="45"/>
      <c r="BI876" s="45"/>
      <c r="BJ876" s="45"/>
      <c r="BK876" s="45"/>
      <c r="BL876" s="45"/>
      <c r="BM876" s="45"/>
      <c r="BN876" s="45"/>
      <c r="BO876" s="45"/>
      <c r="BP876" s="45"/>
      <c r="BQ876" s="45"/>
      <c r="BR876" s="45"/>
      <c r="BS876" s="45"/>
      <c r="BT876" s="45"/>
      <c r="BU876" s="45"/>
      <c r="BV876" s="45"/>
      <c r="BW876" s="45"/>
      <c r="BX876" s="45"/>
      <c r="BY876" s="45"/>
      <c r="BZ876" s="45"/>
      <c r="CA876" s="45"/>
      <c r="CB876" s="45"/>
      <c r="CC876" s="45"/>
      <c r="CD876" s="45"/>
      <c r="CE876" s="45"/>
      <c r="CF876" s="45"/>
      <c r="CG876" s="45"/>
      <c r="CH876" s="45"/>
      <c r="CI876" s="45"/>
      <c r="CJ876" s="45"/>
      <c r="CK876" s="45"/>
      <c r="CL876" s="45"/>
      <c r="CM876" s="45"/>
      <c r="CN876" s="45"/>
      <c r="CO876" s="45"/>
      <c r="CP876" s="45"/>
      <c r="CQ876" s="45"/>
      <c r="CR876" s="45"/>
      <c r="CS876" s="45"/>
      <c r="CT876" s="45"/>
      <c r="CU876" s="45"/>
      <c r="CV876" s="45"/>
      <c r="CW876" s="45"/>
      <c r="CX876" s="45"/>
      <c r="CY876" s="45"/>
      <c r="CZ876" s="45"/>
      <c r="DA876" s="45"/>
      <c r="DB876" s="45"/>
      <c r="DC876" s="45"/>
      <c r="DD876" s="45"/>
      <c r="DE876" s="45"/>
      <c r="DF876" s="45"/>
      <c r="DG876" s="45"/>
      <c r="DH876" s="45"/>
      <c r="DI876" s="45"/>
      <c r="DJ876" s="45"/>
      <c r="DK876" s="45"/>
      <c r="DL876" s="45"/>
      <c r="DM876" s="45"/>
      <c r="DN876" s="45"/>
      <c r="DO876" s="45"/>
      <c r="DP876" s="45"/>
      <c r="DQ876" s="45"/>
      <c r="DR876" s="45"/>
      <c r="DS876" s="45"/>
      <c r="DT876" s="45"/>
      <c r="DU876" s="45"/>
      <c r="DV876" s="1123"/>
      <c r="DW876" s="45"/>
      <c r="DX876" s="45"/>
      <c r="DY876" s="45"/>
      <c r="DZ876" s="45"/>
      <c r="EA876" s="45"/>
      <c r="EB876" s="45"/>
      <c r="EC876" s="45"/>
      <c r="ED876" s="45"/>
      <c r="EE876" s="45"/>
      <c r="EF876" s="45"/>
      <c r="EG876" s="45"/>
      <c r="EH876" s="45"/>
      <c r="EI876" s="45"/>
      <c r="EJ876" s="45"/>
      <c r="EK876" s="45"/>
      <c r="EL876" s="45"/>
      <c r="EM876" s="45"/>
      <c r="EN876" s="45"/>
      <c r="EO876" s="45"/>
      <c r="EP876" s="45"/>
      <c r="EQ876" s="1123"/>
      <c r="ER876" s="557"/>
    </row>
    <row r="877" spans="1:148" ht="15" customHeight="1" x14ac:dyDescent="0.25">
      <c r="A877" s="625"/>
      <c r="B877" s="1343" t="s">
        <v>1230</v>
      </c>
      <c r="C877" s="1348" t="str">
        <f>IF(ISBLANK(TB!C223), "", TB!C223)</f>
        <v/>
      </c>
      <c r="D877" s="1348" t="str">
        <f>IF(ISBLANK(TB!D223), "", TB!D223)</f>
        <v/>
      </c>
      <c r="E877" s="1348" t="str">
        <f>IF(ISBLANK(TB!E223), "", TB!E223)</f>
        <v/>
      </c>
      <c r="F877" s="1348" t="str">
        <f>IF(ISBLANK(TB!F223), "", TB!F223)</f>
        <v/>
      </c>
      <c r="G877" s="45"/>
      <c r="H877" s="45"/>
      <c r="I877" s="45"/>
      <c r="J877" s="45"/>
      <c r="K877" s="45"/>
      <c r="L877" s="45"/>
      <c r="M877" s="45"/>
      <c r="N877" s="45"/>
      <c r="O877" s="45"/>
      <c r="P877" s="45"/>
      <c r="Q877" s="45"/>
      <c r="R877" s="45"/>
      <c r="S877" s="45"/>
      <c r="T877" s="45"/>
      <c r="U877" s="45"/>
      <c r="V877" s="45"/>
      <c r="W877" s="45"/>
      <c r="X877" s="45"/>
      <c r="Y877" s="45"/>
      <c r="Z877" s="45"/>
      <c r="AA877" s="45"/>
      <c r="AB877" s="45"/>
      <c r="AC877" s="45"/>
      <c r="AD877" s="45"/>
      <c r="AE877" s="45"/>
      <c r="AF877" s="45"/>
      <c r="AG877" s="45"/>
      <c r="AH877" s="45"/>
      <c r="AI877" s="45"/>
      <c r="AJ877" s="45"/>
      <c r="AK877" s="45"/>
      <c r="AL877" s="45"/>
      <c r="AM877" s="45"/>
      <c r="AN877" s="45"/>
      <c r="AO877" s="45"/>
      <c r="AP877" s="45"/>
      <c r="AQ877" s="45"/>
      <c r="AR877" s="45"/>
      <c r="AS877" s="45"/>
      <c r="AT877" s="45"/>
      <c r="AU877" s="45"/>
      <c r="AV877" s="45"/>
      <c r="AW877" s="45"/>
      <c r="AX877" s="45"/>
      <c r="AY877" s="45"/>
      <c r="AZ877" s="45"/>
      <c r="BA877" s="45"/>
      <c r="BB877" s="45"/>
      <c r="BC877" s="45"/>
      <c r="BD877" s="45"/>
      <c r="BE877" s="45"/>
      <c r="BF877" s="45"/>
      <c r="BG877" s="45"/>
      <c r="BH877" s="45"/>
      <c r="BI877" s="45"/>
      <c r="BJ877" s="45"/>
      <c r="BK877" s="45"/>
      <c r="BL877" s="45"/>
      <c r="BM877" s="45"/>
      <c r="BN877" s="45"/>
      <c r="BO877" s="45"/>
      <c r="BP877" s="45"/>
      <c r="BQ877" s="45"/>
      <c r="BR877" s="45"/>
      <c r="BS877" s="45"/>
      <c r="BT877" s="45"/>
      <c r="BU877" s="45"/>
      <c r="BV877" s="45"/>
      <c r="BW877" s="45"/>
      <c r="BX877" s="45"/>
      <c r="BY877" s="45"/>
      <c r="BZ877" s="45"/>
      <c r="CA877" s="45"/>
      <c r="CB877" s="45"/>
      <c r="CC877" s="45"/>
      <c r="CD877" s="45"/>
      <c r="CE877" s="45"/>
      <c r="CF877" s="45"/>
      <c r="CG877" s="45"/>
      <c r="CH877" s="45"/>
      <c r="CI877" s="45"/>
      <c r="CJ877" s="45"/>
      <c r="CK877" s="45"/>
      <c r="CL877" s="45"/>
      <c r="CM877" s="45"/>
      <c r="CN877" s="45"/>
      <c r="CO877" s="45"/>
      <c r="CP877" s="45"/>
      <c r="CQ877" s="45"/>
      <c r="CR877" s="45"/>
      <c r="CS877" s="45"/>
      <c r="CT877" s="45"/>
      <c r="CU877" s="45"/>
      <c r="CV877" s="45"/>
      <c r="CW877" s="45"/>
      <c r="CX877" s="45"/>
      <c r="CY877" s="45"/>
      <c r="CZ877" s="45"/>
      <c r="DA877" s="45"/>
      <c r="DB877" s="45"/>
      <c r="DC877" s="45"/>
      <c r="DD877" s="45"/>
      <c r="DE877" s="45"/>
      <c r="DF877" s="45"/>
      <c r="DG877" s="45"/>
      <c r="DH877" s="45"/>
      <c r="DI877" s="45"/>
      <c r="DJ877" s="45"/>
      <c r="DK877" s="45"/>
      <c r="DL877" s="45"/>
      <c r="DM877" s="45"/>
      <c r="DN877" s="45"/>
      <c r="DO877" s="45"/>
      <c r="DP877" s="45"/>
      <c r="DQ877" s="45"/>
      <c r="DR877" s="45"/>
      <c r="DS877" s="45"/>
      <c r="DT877" s="45"/>
      <c r="DU877" s="45"/>
      <c r="DV877" s="1123"/>
      <c r="DW877" s="45"/>
      <c r="DX877" s="45"/>
      <c r="DY877" s="45"/>
      <c r="DZ877" s="45"/>
      <c r="EA877" s="45"/>
      <c r="EB877" s="45"/>
      <c r="EC877" s="45"/>
      <c r="ED877" s="45"/>
      <c r="EE877" s="45"/>
      <c r="EF877" s="45"/>
      <c r="EG877" s="45"/>
      <c r="EH877" s="45"/>
      <c r="EI877" s="45"/>
      <c r="EJ877" s="45"/>
      <c r="EK877" s="45"/>
      <c r="EL877" s="45"/>
      <c r="EM877" s="45"/>
      <c r="EN877" s="45"/>
      <c r="EO877" s="45"/>
      <c r="EP877" s="45"/>
      <c r="EQ877" s="1123"/>
      <c r="ER877" s="557"/>
    </row>
    <row r="878" spans="1:148" ht="15" customHeight="1" x14ac:dyDescent="0.25">
      <c r="A878" s="625"/>
      <c r="B878" s="1343" t="s">
        <v>1231</v>
      </c>
      <c r="C878" s="1348" t="str">
        <f>IF(ISBLANK(TB!C224), "", TB!C224)</f>
        <v/>
      </c>
      <c r="D878" s="1348" t="str">
        <f>IF(ISBLANK(TB!D224), "", TB!D224)</f>
        <v/>
      </c>
      <c r="E878" s="1348" t="str">
        <f>IF(ISBLANK(TB!E224), "", TB!E224)</f>
        <v/>
      </c>
      <c r="F878" s="1348" t="str">
        <f>IF(ISBLANK(TB!F224), "", TB!F224)</f>
        <v/>
      </c>
      <c r="G878" s="45"/>
      <c r="H878" s="45"/>
      <c r="I878" s="45"/>
      <c r="J878" s="45"/>
      <c r="K878" s="45"/>
      <c r="L878" s="45"/>
      <c r="M878" s="45"/>
      <c r="N878" s="45"/>
      <c r="O878" s="45"/>
      <c r="P878" s="45"/>
      <c r="Q878" s="45"/>
      <c r="R878" s="45"/>
      <c r="S878" s="45"/>
      <c r="T878" s="45"/>
      <c r="U878" s="45"/>
      <c r="V878" s="45"/>
      <c r="W878" s="45"/>
      <c r="X878" s="45"/>
      <c r="Y878" s="45"/>
      <c r="Z878" s="45"/>
      <c r="AA878" s="45"/>
      <c r="AB878" s="45"/>
      <c r="AC878" s="45"/>
      <c r="AD878" s="45"/>
      <c r="AE878" s="45"/>
      <c r="AF878" s="45"/>
      <c r="AG878" s="45"/>
      <c r="AH878" s="45"/>
      <c r="AI878" s="45"/>
      <c r="AJ878" s="45"/>
      <c r="AK878" s="45"/>
      <c r="AL878" s="45"/>
      <c r="AM878" s="45"/>
      <c r="AN878" s="45"/>
      <c r="AO878" s="45"/>
      <c r="AP878" s="45"/>
      <c r="AQ878" s="45"/>
      <c r="AR878" s="45"/>
      <c r="AS878" s="45"/>
      <c r="AT878" s="45"/>
      <c r="AU878" s="45"/>
      <c r="AV878" s="45"/>
      <c r="AW878" s="45"/>
      <c r="AX878" s="45"/>
      <c r="AY878" s="45"/>
      <c r="AZ878" s="45"/>
      <c r="BA878" s="45"/>
      <c r="BB878" s="45"/>
      <c r="BC878" s="45"/>
      <c r="BD878" s="45"/>
      <c r="BE878" s="45"/>
      <c r="BF878" s="45"/>
      <c r="BG878" s="45"/>
      <c r="BH878" s="45"/>
      <c r="BI878" s="45"/>
      <c r="BJ878" s="45"/>
      <c r="BK878" s="45"/>
      <c r="BL878" s="45"/>
      <c r="BM878" s="45"/>
      <c r="BN878" s="45"/>
      <c r="BO878" s="45"/>
      <c r="BP878" s="45"/>
      <c r="BQ878" s="45"/>
      <c r="BR878" s="45"/>
      <c r="BS878" s="45"/>
      <c r="BT878" s="45"/>
      <c r="BU878" s="45"/>
      <c r="BV878" s="45"/>
      <c r="BW878" s="45"/>
      <c r="BX878" s="45"/>
      <c r="BY878" s="45"/>
      <c r="BZ878" s="45"/>
      <c r="CA878" s="45"/>
      <c r="CB878" s="45"/>
      <c r="CC878" s="45"/>
      <c r="CD878" s="45"/>
      <c r="CE878" s="45"/>
      <c r="CF878" s="45"/>
      <c r="CG878" s="45"/>
      <c r="CH878" s="45"/>
      <c r="CI878" s="45"/>
      <c r="CJ878" s="45"/>
      <c r="CK878" s="45"/>
      <c r="CL878" s="45"/>
      <c r="CM878" s="45"/>
      <c r="CN878" s="45"/>
      <c r="CO878" s="45"/>
      <c r="CP878" s="45"/>
      <c r="CQ878" s="45"/>
      <c r="CR878" s="45"/>
      <c r="CS878" s="45"/>
      <c r="CT878" s="45"/>
      <c r="CU878" s="45"/>
      <c r="CV878" s="45"/>
      <c r="CW878" s="45"/>
      <c r="CX878" s="45"/>
      <c r="CY878" s="45"/>
      <c r="CZ878" s="45"/>
      <c r="DA878" s="45"/>
      <c r="DB878" s="45"/>
      <c r="DC878" s="45"/>
      <c r="DD878" s="45"/>
      <c r="DE878" s="45"/>
      <c r="DF878" s="45"/>
      <c r="DG878" s="45"/>
      <c r="DH878" s="45"/>
      <c r="DI878" s="45"/>
      <c r="DJ878" s="45"/>
      <c r="DK878" s="45"/>
      <c r="DL878" s="45"/>
      <c r="DM878" s="45"/>
      <c r="DN878" s="45"/>
      <c r="DO878" s="45"/>
      <c r="DP878" s="45"/>
      <c r="DQ878" s="45"/>
      <c r="DR878" s="45"/>
      <c r="DS878" s="45"/>
      <c r="DT878" s="45"/>
      <c r="DU878" s="45"/>
      <c r="DV878" s="1123"/>
      <c r="DW878" s="45"/>
      <c r="DX878" s="45"/>
      <c r="DY878" s="45"/>
      <c r="DZ878" s="45"/>
      <c r="EA878" s="45"/>
      <c r="EB878" s="45"/>
      <c r="EC878" s="45"/>
      <c r="ED878" s="45"/>
      <c r="EE878" s="45"/>
      <c r="EF878" s="45"/>
      <c r="EG878" s="45"/>
      <c r="EH878" s="45"/>
      <c r="EI878" s="45"/>
      <c r="EJ878" s="45"/>
      <c r="EK878" s="45"/>
      <c r="EL878" s="45"/>
      <c r="EM878" s="45"/>
      <c r="EN878" s="45"/>
      <c r="EO878" s="45"/>
      <c r="EP878" s="45"/>
      <c r="EQ878" s="1123"/>
      <c r="ER878" s="557"/>
    </row>
    <row r="879" spans="1:148" ht="15" customHeight="1" x14ac:dyDescent="0.25">
      <c r="A879" s="625"/>
      <c r="B879" s="1343" t="s">
        <v>1232</v>
      </c>
      <c r="C879" s="1348" t="str">
        <f>IF(ISBLANK(TB!C225), "", TB!C225)</f>
        <v/>
      </c>
      <c r="D879" s="1348" t="str">
        <f>IF(ISBLANK(TB!D225), "", TB!D225)</f>
        <v/>
      </c>
      <c r="E879" s="1348" t="str">
        <f>IF(ISBLANK(TB!E225), "", TB!E225)</f>
        <v/>
      </c>
      <c r="F879" s="1348" t="str">
        <f>IF(ISBLANK(TB!F225), "", TB!F225)</f>
        <v/>
      </c>
      <c r="G879" s="45"/>
      <c r="H879" s="45"/>
      <c r="I879" s="45"/>
      <c r="J879" s="45"/>
      <c r="K879" s="45"/>
      <c r="L879" s="45"/>
      <c r="M879" s="45"/>
      <c r="N879" s="45"/>
      <c r="O879" s="45"/>
      <c r="P879" s="45"/>
      <c r="Q879" s="45"/>
      <c r="R879" s="45"/>
      <c r="S879" s="45"/>
      <c r="T879" s="45"/>
      <c r="U879" s="45"/>
      <c r="V879" s="45"/>
      <c r="W879" s="45"/>
      <c r="X879" s="45"/>
      <c r="Y879" s="45"/>
      <c r="Z879" s="45"/>
      <c r="AA879" s="45"/>
      <c r="AB879" s="45"/>
      <c r="AC879" s="45"/>
      <c r="AD879" s="45"/>
      <c r="AE879" s="45"/>
      <c r="AF879" s="45"/>
      <c r="AG879" s="45"/>
      <c r="AH879" s="45"/>
      <c r="AI879" s="45"/>
      <c r="AJ879" s="45"/>
      <c r="AK879" s="45"/>
      <c r="AL879" s="45"/>
      <c r="AM879" s="45"/>
      <c r="AN879" s="45"/>
      <c r="AO879" s="45"/>
      <c r="AP879" s="45"/>
      <c r="AQ879" s="45"/>
      <c r="AR879" s="45"/>
      <c r="AS879" s="45"/>
      <c r="AT879" s="45"/>
      <c r="AU879" s="45"/>
      <c r="AV879" s="45"/>
      <c r="AW879" s="45"/>
      <c r="AX879" s="45"/>
      <c r="AY879" s="45"/>
      <c r="AZ879" s="45"/>
      <c r="BA879" s="45"/>
      <c r="BB879" s="45"/>
      <c r="BC879" s="45"/>
      <c r="BD879" s="45"/>
      <c r="BE879" s="45"/>
      <c r="BF879" s="45"/>
      <c r="BG879" s="45"/>
      <c r="BH879" s="45"/>
      <c r="BI879" s="45"/>
      <c r="BJ879" s="45"/>
      <c r="BK879" s="45"/>
      <c r="BL879" s="45"/>
      <c r="BM879" s="45"/>
      <c r="BN879" s="45"/>
      <c r="BO879" s="45"/>
      <c r="BP879" s="45"/>
      <c r="BQ879" s="45"/>
      <c r="BR879" s="45"/>
      <c r="BS879" s="45"/>
      <c r="BT879" s="45"/>
      <c r="BU879" s="45"/>
      <c r="BV879" s="45"/>
      <c r="BW879" s="45"/>
      <c r="BX879" s="45"/>
      <c r="BY879" s="45"/>
      <c r="BZ879" s="45"/>
      <c r="CA879" s="45"/>
      <c r="CB879" s="45"/>
      <c r="CC879" s="45"/>
      <c r="CD879" s="45"/>
      <c r="CE879" s="45"/>
      <c r="CF879" s="45"/>
      <c r="CG879" s="45"/>
      <c r="CH879" s="45"/>
      <c r="CI879" s="45"/>
      <c r="CJ879" s="45"/>
      <c r="CK879" s="45"/>
      <c r="CL879" s="45"/>
      <c r="CM879" s="45"/>
      <c r="CN879" s="45"/>
      <c r="CO879" s="45"/>
      <c r="CP879" s="45"/>
      <c r="CQ879" s="45"/>
      <c r="CR879" s="45"/>
      <c r="CS879" s="45"/>
      <c r="CT879" s="45"/>
      <c r="CU879" s="45"/>
      <c r="CV879" s="45"/>
      <c r="CW879" s="45"/>
      <c r="CX879" s="45"/>
      <c r="CY879" s="45"/>
      <c r="CZ879" s="45"/>
      <c r="DA879" s="45"/>
      <c r="DB879" s="45"/>
      <c r="DC879" s="45"/>
      <c r="DD879" s="45"/>
      <c r="DE879" s="45"/>
      <c r="DF879" s="45"/>
      <c r="DG879" s="45"/>
      <c r="DH879" s="45"/>
      <c r="DI879" s="45"/>
      <c r="DJ879" s="45"/>
      <c r="DK879" s="45"/>
      <c r="DL879" s="45"/>
      <c r="DM879" s="45"/>
      <c r="DN879" s="45"/>
      <c r="DO879" s="45"/>
      <c r="DP879" s="45"/>
      <c r="DQ879" s="45"/>
      <c r="DR879" s="45"/>
      <c r="DS879" s="45"/>
      <c r="DT879" s="45"/>
      <c r="DU879" s="45"/>
      <c r="DV879" s="1123"/>
      <c r="DW879" s="45"/>
      <c r="DX879" s="45"/>
      <c r="DY879" s="45"/>
      <c r="DZ879" s="45"/>
      <c r="EA879" s="45"/>
      <c r="EB879" s="45"/>
      <c r="EC879" s="45"/>
      <c r="ED879" s="45"/>
      <c r="EE879" s="45"/>
      <c r="EF879" s="45"/>
      <c r="EG879" s="45"/>
      <c r="EH879" s="45"/>
      <c r="EI879" s="45"/>
      <c r="EJ879" s="45"/>
      <c r="EK879" s="45"/>
      <c r="EL879" s="45"/>
      <c r="EM879" s="45"/>
      <c r="EN879" s="45"/>
      <c r="EO879" s="45"/>
      <c r="EP879" s="45"/>
      <c r="EQ879" s="1123"/>
      <c r="ER879" s="557"/>
    </row>
    <row r="880" spans="1:148" ht="15" customHeight="1" x14ac:dyDescent="0.25">
      <c r="A880" s="625"/>
      <c r="B880" s="1343" t="s">
        <v>1233</v>
      </c>
      <c r="C880" s="1348" t="str">
        <f>IF(ISBLANK(TB!C226), "", TB!C226)</f>
        <v/>
      </c>
      <c r="D880" s="1348" t="str">
        <f>IF(ISBLANK(TB!D226), "", TB!D226)</f>
        <v/>
      </c>
      <c r="E880" s="1348" t="str">
        <f>IF(ISBLANK(TB!E226), "", TB!E226)</f>
        <v/>
      </c>
      <c r="F880" s="1348" t="str">
        <f>IF(ISBLANK(TB!F226), "", TB!F226)</f>
        <v/>
      </c>
      <c r="G880" s="45"/>
      <c r="H880" s="45"/>
      <c r="I880" s="45"/>
      <c r="J880" s="45"/>
      <c r="K880" s="45"/>
      <c r="L880" s="45"/>
      <c r="M880" s="45"/>
      <c r="N880" s="45"/>
      <c r="O880" s="45"/>
      <c r="P880" s="45"/>
      <c r="Q880" s="45"/>
      <c r="R880" s="45"/>
      <c r="S880" s="45"/>
      <c r="T880" s="45"/>
      <c r="U880" s="45"/>
      <c r="V880" s="45"/>
      <c r="W880" s="45"/>
      <c r="X880" s="45"/>
      <c r="Y880" s="45"/>
      <c r="Z880" s="45"/>
      <c r="AA880" s="45"/>
      <c r="AB880" s="45"/>
      <c r="AC880" s="45"/>
      <c r="AD880" s="45"/>
      <c r="AE880" s="45"/>
      <c r="AF880" s="45"/>
      <c r="AG880" s="45"/>
      <c r="AH880" s="45"/>
      <c r="AI880" s="45"/>
      <c r="AJ880" s="45"/>
      <c r="AK880" s="45"/>
      <c r="AL880" s="45"/>
      <c r="AM880" s="45"/>
      <c r="AN880" s="45"/>
      <c r="AO880" s="45"/>
      <c r="AP880" s="45"/>
      <c r="AQ880" s="45"/>
      <c r="AR880" s="45"/>
      <c r="AS880" s="45"/>
      <c r="AT880" s="45"/>
      <c r="AU880" s="45"/>
      <c r="AV880" s="45"/>
      <c r="AW880" s="45"/>
      <c r="AX880" s="45"/>
      <c r="AY880" s="45"/>
      <c r="AZ880" s="45"/>
      <c r="BA880" s="45"/>
      <c r="BB880" s="45"/>
      <c r="BC880" s="45"/>
      <c r="BD880" s="45"/>
      <c r="BE880" s="45"/>
      <c r="BF880" s="45"/>
      <c r="BG880" s="45"/>
      <c r="BH880" s="45"/>
      <c r="BI880" s="45"/>
      <c r="BJ880" s="45"/>
      <c r="BK880" s="45"/>
      <c r="BL880" s="45"/>
      <c r="BM880" s="45"/>
      <c r="BN880" s="45"/>
      <c r="BO880" s="45"/>
      <c r="BP880" s="45"/>
      <c r="BQ880" s="45"/>
      <c r="BR880" s="45"/>
      <c r="BS880" s="45"/>
      <c r="BT880" s="45"/>
      <c r="BU880" s="45"/>
      <c r="BV880" s="45"/>
      <c r="BW880" s="45"/>
      <c r="BX880" s="45"/>
      <c r="BY880" s="45"/>
      <c r="BZ880" s="45"/>
      <c r="CA880" s="45"/>
      <c r="CB880" s="45"/>
      <c r="CC880" s="45"/>
      <c r="CD880" s="45"/>
      <c r="CE880" s="45"/>
      <c r="CF880" s="45"/>
      <c r="CG880" s="45"/>
      <c r="CH880" s="45"/>
      <c r="CI880" s="45"/>
      <c r="CJ880" s="45"/>
      <c r="CK880" s="45"/>
      <c r="CL880" s="45"/>
      <c r="CM880" s="45"/>
      <c r="CN880" s="45"/>
      <c r="CO880" s="45"/>
      <c r="CP880" s="45"/>
      <c r="CQ880" s="45"/>
      <c r="CR880" s="45"/>
      <c r="CS880" s="45"/>
      <c r="CT880" s="45"/>
      <c r="CU880" s="45"/>
      <c r="CV880" s="45"/>
      <c r="CW880" s="45"/>
      <c r="CX880" s="45"/>
      <c r="CY880" s="45"/>
      <c r="CZ880" s="45"/>
      <c r="DA880" s="45"/>
      <c r="DB880" s="45"/>
      <c r="DC880" s="45"/>
      <c r="DD880" s="45"/>
      <c r="DE880" s="45"/>
      <c r="DF880" s="45"/>
      <c r="DG880" s="45"/>
      <c r="DH880" s="45"/>
      <c r="DI880" s="45"/>
      <c r="DJ880" s="45"/>
      <c r="DK880" s="45"/>
      <c r="DL880" s="45"/>
      <c r="DM880" s="45"/>
      <c r="DN880" s="45"/>
      <c r="DO880" s="45"/>
      <c r="DP880" s="45"/>
      <c r="DQ880" s="45"/>
      <c r="DR880" s="45"/>
      <c r="DS880" s="45"/>
      <c r="DT880" s="45"/>
      <c r="DU880" s="45"/>
      <c r="DV880" s="1123"/>
      <c r="DW880" s="45"/>
      <c r="DX880" s="45"/>
      <c r="DY880" s="45"/>
      <c r="DZ880" s="45"/>
      <c r="EA880" s="45"/>
      <c r="EB880" s="45"/>
      <c r="EC880" s="45"/>
      <c r="ED880" s="45"/>
      <c r="EE880" s="45"/>
      <c r="EF880" s="45"/>
      <c r="EG880" s="45"/>
      <c r="EH880" s="45"/>
      <c r="EI880" s="45"/>
      <c r="EJ880" s="45"/>
      <c r="EK880" s="45"/>
      <c r="EL880" s="45"/>
      <c r="EM880" s="45"/>
      <c r="EN880" s="45"/>
      <c r="EO880" s="45"/>
      <c r="EP880" s="45"/>
      <c r="EQ880" s="1123"/>
      <c r="ER880" s="557"/>
    </row>
    <row r="881" spans="1:148" ht="15" customHeight="1" x14ac:dyDescent="0.25">
      <c r="A881" s="625"/>
      <c r="B881" s="1343" t="s">
        <v>1234</v>
      </c>
      <c r="C881" s="1348" t="str">
        <f>IF(ISBLANK(TB!C227), "", TB!C227)</f>
        <v/>
      </c>
      <c r="D881" s="1348" t="str">
        <f>IF(ISBLANK(TB!D227), "", TB!D227)</f>
        <v/>
      </c>
      <c r="E881" s="1348" t="str">
        <f>IF(ISBLANK(TB!E227), "", TB!E227)</f>
        <v/>
      </c>
      <c r="F881" s="1348" t="str">
        <f>IF(ISBLANK(TB!F227), "", TB!F227)</f>
        <v/>
      </c>
      <c r="G881" s="45"/>
      <c r="H881" s="45"/>
      <c r="I881" s="45"/>
      <c r="J881" s="45"/>
      <c r="K881" s="45"/>
      <c r="L881" s="45"/>
      <c r="M881" s="45"/>
      <c r="N881" s="45"/>
      <c r="O881" s="45"/>
      <c r="P881" s="45"/>
      <c r="Q881" s="45"/>
      <c r="R881" s="45"/>
      <c r="S881" s="45"/>
      <c r="T881" s="45"/>
      <c r="U881" s="45"/>
      <c r="V881" s="45"/>
      <c r="W881" s="45"/>
      <c r="X881" s="45"/>
      <c r="Y881" s="45"/>
      <c r="Z881" s="45"/>
      <c r="AA881" s="45"/>
      <c r="AB881" s="45"/>
      <c r="AC881" s="45"/>
      <c r="AD881" s="45"/>
      <c r="AE881" s="45"/>
      <c r="AF881" s="45"/>
      <c r="AG881" s="45"/>
      <c r="AH881" s="45"/>
      <c r="AI881" s="45"/>
      <c r="AJ881" s="45"/>
      <c r="AK881" s="45"/>
      <c r="AL881" s="45"/>
      <c r="AM881" s="45"/>
      <c r="AN881" s="45"/>
      <c r="AO881" s="45"/>
      <c r="AP881" s="45"/>
      <c r="AQ881" s="45"/>
      <c r="AR881" s="45"/>
      <c r="AS881" s="45"/>
      <c r="AT881" s="45"/>
      <c r="AU881" s="45"/>
      <c r="AV881" s="45"/>
      <c r="AW881" s="45"/>
      <c r="AX881" s="45"/>
      <c r="AY881" s="45"/>
      <c r="AZ881" s="45"/>
      <c r="BA881" s="45"/>
      <c r="BB881" s="45"/>
      <c r="BC881" s="45"/>
      <c r="BD881" s="45"/>
      <c r="BE881" s="45"/>
      <c r="BF881" s="45"/>
      <c r="BG881" s="45"/>
      <c r="BH881" s="45"/>
      <c r="BI881" s="45"/>
      <c r="BJ881" s="45"/>
      <c r="BK881" s="45"/>
      <c r="BL881" s="45"/>
      <c r="BM881" s="45"/>
      <c r="BN881" s="45"/>
      <c r="BO881" s="45"/>
      <c r="BP881" s="45"/>
      <c r="BQ881" s="45"/>
      <c r="BR881" s="45"/>
      <c r="BS881" s="45"/>
      <c r="BT881" s="45"/>
      <c r="BU881" s="45"/>
      <c r="BV881" s="45"/>
      <c r="BW881" s="45"/>
      <c r="BX881" s="45"/>
      <c r="BY881" s="45"/>
      <c r="BZ881" s="45"/>
      <c r="CA881" s="45"/>
      <c r="CB881" s="45"/>
      <c r="CC881" s="45"/>
      <c r="CD881" s="45"/>
      <c r="CE881" s="45"/>
      <c r="CF881" s="45"/>
      <c r="CG881" s="45"/>
      <c r="CH881" s="45"/>
      <c r="CI881" s="45"/>
      <c r="CJ881" s="45"/>
      <c r="CK881" s="45"/>
      <c r="CL881" s="45"/>
      <c r="CM881" s="45"/>
      <c r="CN881" s="45"/>
      <c r="CO881" s="45"/>
      <c r="CP881" s="45"/>
      <c r="CQ881" s="45"/>
      <c r="CR881" s="45"/>
      <c r="CS881" s="45"/>
      <c r="CT881" s="45"/>
      <c r="CU881" s="45"/>
      <c r="CV881" s="45"/>
      <c r="CW881" s="45"/>
      <c r="CX881" s="45"/>
      <c r="CY881" s="45"/>
      <c r="CZ881" s="45"/>
      <c r="DA881" s="45"/>
      <c r="DB881" s="45"/>
      <c r="DC881" s="45"/>
      <c r="DD881" s="45"/>
      <c r="DE881" s="45"/>
      <c r="DF881" s="45"/>
      <c r="DG881" s="45"/>
      <c r="DH881" s="45"/>
      <c r="DI881" s="45"/>
      <c r="DJ881" s="45"/>
      <c r="DK881" s="45"/>
      <c r="DL881" s="45"/>
      <c r="DM881" s="45"/>
      <c r="DN881" s="45"/>
      <c r="DO881" s="45"/>
      <c r="DP881" s="45"/>
      <c r="DQ881" s="45"/>
      <c r="DR881" s="45"/>
      <c r="DS881" s="45"/>
      <c r="DT881" s="45"/>
      <c r="DU881" s="45"/>
      <c r="DV881" s="1123"/>
      <c r="DW881" s="45"/>
      <c r="DX881" s="45"/>
      <c r="DY881" s="45"/>
      <c r="DZ881" s="45"/>
      <c r="EA881" s="45"/>
      <c r="EB881" s="45"/>
      <c r="EC881" s="45"/>
      <c r="ED881" s="45"/>
      <c r="EE881" s="45"/>
      <c r="EF881" s="45"/>
      <c r="EG881" s="45"/>
      <c r="EH881" s="45"/>
      <c r="EI881" s="45"/>
      <c r="EJ881" s="45"/>
      <c r="EK881" s="45"/>
      <c r="EL881" s="45"/>
      <c r="EM881" s="45"/>
      <c r="EN881" s="45"/>
      <c r="EO881" s="45"/>
      <c r="EP881" s="45"/>
      <c r="EQ881" s="1123"/>
      <c r="ER881" s="557"/>
    </row>
    <row r="882" spans="1:148" ht="15" customHeight="1" x14ac:dyDescent="0.25">
      <c r="A882" s="625"/>
      <c r="B882" s="1343" t="s">
        <v>1235</v>
      </c>
      <c r="C882" s="1348" t="str">
        <f>IF(ISBLANK(TB!C228), "", TB!C228)</f>
        <v/>
      </c>
      <c r="D882" s="1348" t="str">
        <f>IF(ISBLANK(TB!D228), "", TB!D228)</f>
        <v/>
      </c>
      <c r="E882" s="1348" t="str">
        <f>IF(ISBLANK(TB!E228), "", TB!E228)</f>
        <v/>
      </c>
      <c r="F882" s="1348" t="str">
        <f>IF(ISBLANK(TB!F228), "", TB!F228)</f>
        <v/>
      </c>
      <c r="G882" s="45"/>
      <c r="H882" s="45"/>
      <c r="I882" s="45"/>
      <c r="J882" s="45"/>
      <c r="K882" s="45"/>
      <c r="L882" s="45"/>
      <c r="M882" s="45"/>
      <c r="N882" s="45"/>
      <c r="O882" s="45"/>
      <c r="P882" s="45"/>
      <c r="Q882" s="45"/>
      <c r="R882" s="45"/>
      <c r="S882" s="45"/>
      <c r="T882" s="45"/>
      <c r="U882" s="45"/>
      <c r="V882" s="45"/>
      <c r="W882" s="45"/>
      <c r="X882" s="45"/>
      <c r="Y882" s="45"/>
      <c r="Z882" s="45"/>
      <c r="AA882" s="45"/>
      <c r="AB882" s="45"/>
      <c r="AC882" s="45"/>
      <c r="AD882" s="45"/>
      <c r="AE882" s="45"/>
      <c r="AF882" s="45"/>
      <c r="AG882" s="45"/>
      <c r="AH882" s="45"/>
      <c r="AI882" s="45"/>
      <c r="AJ882" s="45"/>
      <c r="AK882" s="45"/>
      <c r="AL882" s="45"/>
      <c r="AM882" s="45"/>
      <c r="AN882" s="45"/>
      <c r="AO882" s="45"/>
      <c r="AP882" s="45"/>
      <c r="AQ882" s="45"/>
      <c r="AR882" s="45"/>
      <c r="AS882" s="45"/>
      <c r="AT882" s="45"/>
      <c r="AU882" s="45"/>
      <c r="AV882" s="45"/>
      <c r="AW882" s="45"/>
      <c r="AX882" s="45"/>
      <c r="AY882" s="45"/>
      <c r="AZ882" s="45"/>
      <c r="BA882" s="45"/>
      <c r="BB882" s="45"/>
      <c r="BC882" s="45"/>
      <c r="BD882" s="45"/>
      <c r="BE882" s="45"/>
      <c r="BF882" s="45"/>
      <c r="BG882" s="45"/>
      <c r="BH882" s="45"/>
      <c r="BI882" s="45"/>
      <c r="BJ882" s="45"/>
      <c r="BK882" s="45"/>
      <c r="BL882" s="45"/>
      <c r="BM882" s="45"/>
      <c r="BN882" s="45"/>
      <c r="BO882" s="45"/>
      <c r="BP882" s="45"/>
      <c r="BQ882" s="45"/>
      <c r="BR882" s="45"/>
      <c r="BS882" s="45"/>
      <c r="BT882" s="45"/>
      <c r="BU882" s="45"/>
      <c r="BV882" s="45"/>
      <c r="BW882" s="45"/>
      <c r="BX882" s="45"/>
      <c r="BY882" s="45"/>
      <c r="BZ882" s="45"/>
      <c r="CA882" s="45"/>
      <c r="CB882" s="45"/>
      <c r="CC882" s="45"/>
      <c r="CD882" s="45"/>
      <c r="CE882" s="45"/>
      <c r="CF882" s="45"/>
      <c r="CG882" s="45"/>
      <c r="CH882" s="45"/>
      <c r="CI882" s="45"/>
      <c r="CJ882" s="45"/>
      <c r="CK882" s="45"/>
      <c r="CL882" s="45"/>
      <c r="CM882" s="45"/>
      <c r="CN882" s="45"/>
      <c r="CO882" s="45"/>
      <c r="CP882" s="45"/>
      <c r="CQ882" s="45"/>
      <c r="CR882" s="45"/>
      <c r="CS882" s="45"/>
      <c r="CT882" s="45"/>
      <c r="CU882" s="45"/>
      <c r="CV882" s="45"/>
      <c r="CW882" s="45"/>
      <c r="CX882" s="45"/>
      <c r="CY882" s="45"/>
      <c r="CZ882" s="45"/>
      <c r="DA882" s="45"/>
      <c r="DB882" s="45"/>
      <c r="DC882" s="45"/>
      <c r="DD882" s="45"/>
      <c r="DE882" s="45"/>
      <c r="DF882" s="45"/>
      <c r="DG882" s="45"/>
      <c r="DH882" s="45"/>
      <c r="DI882" s="45"/>
      <c r="DJ882" s="45"/>
      <c r="DK882" s="45"/>
      <c r="DL882" s="45"/>
      <c r="DM882" s="45"/>
      <c r="DN882" s="45"/>
      <c r="DO882" s="45"/>
      <c r="DP882" s="45"/>
      <c r="DQ882" s="45"/>
      <c r="DR882" s="45"/>
      <c r="DS882" s="45"/>
      <c r="DT882" s="45"/>
      <c r="DU882" s="45"/>
      <c r="DV882" s="1123"/>
      <c r="DW882" s="45"/>
      <c r="DX882" s="45"/>
      <c r="DY882" s="45"/>
      <c r="DZ882" s="45"/>
      <c r="EA882" s="45"/>
      <c r="EB882" s="45"/>
      <c r="EC882" s="45"/>
      <c r="ED882" s="45"/>
      <c r="EE882" s="45"/>
      <c r="EF882" s="45"/>
      <c r="EG882" s="45"/>
      <c r="EH882" s="45"/>
      <c r="EI882" s="45"/>
      <c r="EJ882" s="45"/>
      <c r="EK882" s="45"/>
      <c r="EL882" s="45"/>
      <c r="EM882" s="45"/>
      <c r="EN882" s="45"/>
      <c r="EO882" s="45"/>
      <c r="EP882" s="45"/>
      <c r="EQ882" s="1123"/>
      <c r="ER882" s="557"/>
    </row>
    <row r="883" spans="1:148" ht="15" customHeight="1" x14ac:dyDescent="0.25">
      <c r="A883" s="625"/>
      <c r="B883" s="1343" t="s">
        <v>1236</v>
      </c>
      <c r="C883" s="1348" t="str">
        <f>IF(ISBLANK(TB!C229), "", TB!C229)</f>
        <v/>
      </c>
      <c r="D883" s="1348" t="str">
        <f>IF(ISBLANK(TB!D229), "", TB!D229)</f>
        <v/>
      </c>
      <c r="E883" s="1348" t="str">
        <f>IF(ISBLANK(TB!E229), "", TB!E229)</f>
        <v/>
      </c>
      <c r="F883" s="1348" t="str">
        <f>IF(ISBLANK(TB!F229), "", TB!F229)</f>
        <v/>
      </c>
      <c r="G883" s="45"/>
      <c r="H883" s="45"/>
      <c r="I883" s="45"/>
      <c r="J883" s="45"/>
      <c r="K883" s="45"/>
      <c r="L883" s="45"/>
      <c r="M883" s="45"/>
      <c r="N883" s="45"/>
      <c r="O883" s="45"/>
      <c r="P883" s="45"/>
      <c r="Q883" s="45"/>
      <c r="R883" s="45"/>
      <c r="S883" s="45"/>
      <c r="T883" s="45"/>
      <c r="U883" s="45"/>
      <c r="V883" s="45"/>
      <c r="W883" s="45"/>
      <c r="X883" s="45"/>
      <c r="Y883" s="45"/>
      <c r="Z883" s="45"/>
      <c r="AA883" s="45"/>
      <c r="AB883" s="45"/>
      <c r="AC883" s="45"/>
      <c r="AD883" s="45"/>
      <c r="AE883" s="45"/>
      <c r="AF883" s="45"/>
      <c r="AG883" s="45"/>
      <c r="AH883" s="45"/>
      <c r="AI883" s="45"/>
      <c r="AJ883" s="45"/>
      <c r="AK883" s="45"/>
      <c r="AL883" s="45"/>
      <c r="AM883" s="45"/>
      <c r="AN883" s="45"/>
      <c r="AO883" s="45"/>
      <c r="AP883" s="45"/>
      <c r="AQ883" s="45"/>
      <c r="AR883" s="45"/>
      <c r="AS883" s="45"/>
      <c r="AT883" s="45"/>
      <c r="AU883" s="45"/>
      <c r="AV883" s="45"/>
      <c r="AW883" s="45"/>
      <c r="AX883" s="45"/>
      <c r="AY883" s="45"/>
      <c r="AZ883" s="45"/>
      <c r="BA883" s="45"/>
      <c r="BB883" s="45"/>
      <c r="BC883" s="45"/>
      <c r="BD883" s="45"/>
      <c r="BE883" s="45"/>
      <c r="BF883" s="45"/>
      <c r="BG883" s="45"/>
      <c r="BH883" s="45"/>
      <c r="BI883" s="45"/>
      <c r="BJ883" s="45"/>
      <c r="BK883" s="45"/>
      <c r="BL883" s="45"/>
      <c r="BM883" s="45"/>
      <c r="BN883" s="45"/>
      <c r="BO883" s="45"/>
      <c r="BP883" s="45"/>
      <c r="BQ883" s="45"/>
      <c r="BR883" s="45"/>
      <c r="BS883" s="45"/>
      <c r="BT883" s="45"/>
      <c r="BU883" s="45"/>
      <c r="BV883" s="45"/>
      <c r="BW883" s="45"/>
      <c r="BX883" s="45"/>
      <c r="BY883" s="45"/>
      <c r="BZ883" s="45"/>
      <c r="CA883" s="45"/>
      <c r="CB883" s="45"/>
      <c r="CC883" s="45"/>
      <c r="CD883" s="45"/>
      <c r="CE883" s="45"/>
      <c r="CF883" s="45"/>
      <c r="CG883" s="45"/>
      <c r="CH883" s="45"/>
      <c r="CI883" s="45"/>
      <c r="CJ883" s="45"/>
      <c r="CK883" s="45"/>
      <c r="CL883" s="45"/>
      <c r="CM883" s="45"/>
      <c r="CN883" s="45"/>
      <c r="CO883" s="45"/>
      <c r="CP883" s="45"/>
      <c r="CQ883" s="45"/>
      <c r="CR883" s="45"/>
      <c r="CS883" s="45"/>
      <c r="CT883" s="45"/>
      <c r="CU883" s="45"/>
      <c r="CV883" s="45"/>
      <c r="CW883" s="45"/>
      <c r="CX883" s="45"/>
      <c r="CY883" s="45"/>
      <c r="CZ883" s="45"/>
      <c r="DA883" s="45"/>
      <c r="DB883" s="45"/>
      <c r="DC883" s="45"/>
      <c r="DD883" s="45"/>
      <c r="DE883" s="45"/>
      <c r="DF883" s="45"/>
      <c r="DG883" s="45"/>
      <c r="DH883" s="45"/>
      <c r="DI883" s="45"/>
      <c r="DJ883" s="45"/>
      <c r="DK883" s="45"/>
      <c r="DL883" s="45"/>
      <c r="DM883" s="45"/>
      <c r="DN883" s="45"/>
      <c r="DO883" s="45"/>
      <c r="DP883" s="45"/>
      <c r="DQ883" s="45"/>
      <c r="DR883" s="45"/>
      <c r="DS883" s="45"/>
      <c r="DT883" s="45"/>
      <c r="DU883" s="45"/>
      <c r="DV883" s="1123"/>
      <c r="DW883" s="45"/>
      <c r="DX883" s="45"/>
      <c r="DY883" s="45"/>
      <c r="DZ883" s="45"/>
      <c r="EA883" s="45"/>
      <c r="EB883" s="45"/>
      <c r="EC883" s="45"/>
      <c r="ED883" s="45"/>
      <c r="EE883" s="45"/>
      <c r="EF883" s="45"/>
      <c r="EG883" s="45"/>
      <c r="EH883" s="45"/>
      <c r="EI883" s="45"/>
      <c r="EJ883" s="45"/>
      <c r="EK883" s="45"/>
      <c r="EL883" s="45"/>
      <c r="EM883" s="45"/>
      <c r="EN883" s="45"/>
      <c r="EO883" s="45"/>
      <c r="EP883" s="45"/>
      <c r="EQ883" s="1123"/>
      <c r="ER883" s="557"/>
    </row>
    <row r="884" spans="1:148" ht="15" customHeight="1" x14ac:dyDescent="0.25">
      <c r="A884" s="625"/>
      <c r="B884" s="1343" t="s">
        <v>1237</v>
      </c>
      <c r="C884" s="1348" t="str">
        <f>IF(ISBLANK(TB!C230), "", TB!C230)</f>
        <v/>
      </c>
      <c r="D884" s="1348" t="str">
        <f>IF(ISBLANK(TB!D230), "", TB!D230)</f>
        <v/>
      </c>
      <c r="E884" s="1348" t="str">
        <f>IF(ISBLANK(TB!E230), "", TB!E230)</f>
        <v/>
      </c>
      <c r="F884" s="1348" t="str">
        <f>IF(ISBLANK(TB!F230), "", TB!F230)</f>
        <v/>
      </c>
      <c r="G884" s="45"/>
      <c r="H884" s="45"/>
      <c r="I884" s="45"/>
      <c r="J884" s="45"/>
      <c r="K884" s="45"/>
      <c r="L884" s="45"/>
      <c r="M884" s="45"/>
      <c r="N884" s="45"/>
      <c r="O884" s="45"/>
      <c r="P884" s="45"/>
      <c r="Q884" s="45"/>
      <c r="R884" s="45"/>
      <c r="S884" s="45"/>
      <c r="T884" s="45"/>
      <c r="U884" s="45"/>
      <c r="V884" s="45"/>
      <c r="W884" s="45"/>
      <c r="X884" s="45"/>
      <c r="Y884" s="45"/>
      <c r="Z884" s="45"/>
      <c r="AA884" s="45"/>
      <c r="AB884" s="45"/>
      <c r="AC884" s="45"/>
      <c r="AD884" s="45"/>
      <c r="AE884" s="45"/>
      <c r="AF884" s="45"/>
      <c r="AG884" s="45"/>
      <c r="AH884" s="45"/>
      <c r="AI884" s="45"/>
      <c r="AJ884" s="45"/>
      <c r="AK884" s="45"/>
      <c r="AL884" s="45"/>
      <c r="AM884" s="45"/>
      <c r="AN884" s="45"/>
      <c r="AO884" s="45"/>
      <c r="AP884" s="45"/>
      <c r="AQ884" s="45"/>
      <c r="AR884" s="45"/>
      <c r="AS884" s="45"/>
      <c r="AT884" s="45"/>
      <c r="AU884" s="45"/>
      <c r="AV884" s="45"/>
      <c r="AW884" s="45"/>
      <c r="AX884" s="45"/>
      <c r="AY884" s="45"/>
      <c r="AZ884" s="45"/>
      <c r="BA884" s="45"/>
      <c r="BB884" s="45"/>
      <c r="BC884" s="45"/>
      <c r="BD884" s="45"/>
      <c r="BE884" s="45"/>
      <c r="BF884" s="45"/>
      <c r="BG884" s="45"/>
      <c r="BH884" s="45"/>
      <c r="BI884" s="45"/>
      <c r="BJ884" s="45"/>
      <c r="BK884" s="45"/>
      <c r="BL884" s="45"/>
      <c r="BM884" s="45"/>
      <c r="BN884" s="45"/>
      <c r="BO884" s="45"/>
      <c r="BP884" s="45"/>
      <c r="BQ884" s="45"/>
      <c r="BR884" s="45"/>
      <c r="BS884" s="45"/>
      <c r="BT884" s="45"/>
      <c r="BU884" s="45"/>
      <c r="BV884" s="45"/>
      <c r="BW884" s="45"/>
      <c r="BX884" s="45"/>
      <c r="BY884" s="45"/>
      <c r="BZ884" s="45"/>
      <c r="CA884" s="45"/>
      <c r="CB884" s="45"/>
      <c r="CC884" s="45"/>
      <c r="CD884" s="45"/>
      <c r="CE884" s="45"/>
      <c r="CF884" s="45"/>
      <c r="CG884" s="45"/>
      <c r="CH884" s="45"/>
      <c r="CI884" s="45"/>
      <c r="CJ884" s="45"/>
      <c r="CK884" s="45"/>
      <c r="CL884" s="45"/>
      <c r="CM884" s="45"/>
      <c r="CN884" s="45"/>
      <c r="CO884" s="45"/>
      <c r="CP884" s="45"/>
      <c r="CQ884" s="45"/>
      <c r="CR884" s="45"/>
      <c r="CS884" s="45"/>
      <c r="CT884" s="45"/>
      <c r="CU884" s="45"/>
      <c r="CV884" s="45"/>
      <c r="CW884" s="45"/>
      <c r="CX884" s="45"/>
      <c r="CY884" s="45"/>
      <c r="CZ884" s="45"/>
      <c r="DA884" s="45"/>
      <c r="DB884" s="45"/>
      <c r="DC884" s="45"/>
      <c r="DD884" s="45"/>
      <c r="DE884" s="45"/>
      <c r="DF884" s="45"/>
      <c r="DG884" s="45"/>
      <c r="DH884" s="45"/>
      <c r="DI884" s="45"/>
      <c r="DJ884" s="45"/>
      <c r="DK884" s="45"/>
      <c r="DL884" s="45"/>
      <c r="DM884" s="45"/>
      <c r="DN884" s="45"/>
      <c r="DO884" s="45"/>
      <c r="DP884" s="45"/>
      <c r="DQ884" s="45"/>
      <c r="DR884" s="45"/>
      <c r="DS884" s="45"/>
      <c r="DT884" s="45"/>
      <c r="DU884" s="45"/>
      <c r="DV884" s="1123"/>
      <c r="DW884" s="45"/>
      <c r="DX884" s="45"/>
      <c r="DY884" s="45"/>
      <c r="DZ884" s="45"/>
      <c r="EA884" s="45"/>
      <c r="EB884" s="45"/>
      <c r="EC884" s="45"/>
      <c r="ED884" s="45"/>
      <c r="EE884" s="45"/>
      <c r="EF884" s="45"/>
      <c r="EG884" s="45"/>
      <c r="EH884" s="45"/>
      <c r="EI884" s="45"/>
      <c r="EJ884" s="45"/>
      <c r="EK884" s="45"/>
      <c r="EL884" s="45"/>
      <c r="EM884" s="45"/>
      <c r="EN884" s="45"/>
      <c r="EO884" s="45"/>
      <c r="EP884" s="45"/>
      <c r="EQ884" s="1123"/>
      <c r="ER884" s="557"/>
    </row>
    <row r="885" spans="1:148" ht="15" customHeight="1" x14ac:dyDescent="0.25">
      <c r="A885" s="625"/>
      <c r="B885" s="1343" t="s">
        <v>1238</v>
      </c>
      <c r="C885" s="1348" t="str">
        <f>IF(ISBLANK(TB!C231), "", TB!C231)</f>
        <v/>
      </c>
      <c r="D885" s="1348" t="str">
        <f>IF(ISBLANK(TB!D231), "", TB!D231)</f>
        <v/>
      </c>
      <c r="E885" s="1348" t="str">
        <f>IF(ISBLANK(TB!E231), "", TB!E231)</f>
        <v/>
      </c>
      <c r="F885" s="1348" t="str">
        <f>IF(ISBLANK(TB!F231), "", TB!F231)</f>
        <v/>
      </c>
      <c r="G885" s="45"/>
      <c r="H885" s="45"/>
      <c r="I885" s="45"/>
      <c r="J885" s="45"/>
      <c r="K885" s="45"/>
      <c r="L885" s="45"/>
      <c r="M885" s="45"/>
      <c r="N885" s="45"/>
      <c r="O885" s="45"/>
      <c r="P885" s="45"/>
      <c r="Q885" s="45"/>
      <c r="R885" s="45"/>
      <c r="S885" s="45"/>
      <c r="T885" s="45"/>
      <c r="U885" s="45"/>
      <c r="V885" s="45"/>
      <c r="W885" s="45"/>
      <c r="X885" s="45"/>
      <c r="Y885" s="45"/>
      <c r="Z885" s="45"/>
      <c r="AA885" s="45"/>
      <c r="AB885" s="45"/>
      <c r="AC885" s="45"/>
      <c r="AD885" s="45"/>
      <c r="AE885" s="45"/>
      <c r="AF885" s="45"/>
      <c r="AG885" s="45"/>
      <c r="AH885" s="45"/>
      <c r="AI885" s="45"/>
      <c r="AJ885" s="45"/>
      <c r="AK885" s="45"/>
      <c r="AL885" s="45"/>
      <c r="AM885" s="45"/>
      <c r="AN885" s="45"/>
      <c r="AO885" s="45"/>
      <c r="AP885" s="45"/>
      <c r="AQ885" s="45"/>
      <c r="AR885" s="45"/>
      <c r="AS885" s="45"/>
      <c r="AT885" s="45"/>
      <c r="AU885" s="45"/>
      <c r="AV885" s="45"/>
      <c r="AW885" s="45"/>
      <c r="AX885" s="45"/>
      <c r="AY885" s="45"/>
      <c r="AZ885" s="45"/>
      <c r="BA885" s="45"/>
      <c r="BB885" s="45"/>
      <c r="BC885" s="45"/>
      <c r="BD885" s="45"/>
      <c r="BE885" s="45"/>
      <c r="BF885" s="45"/>
      <c r="BG885" s="45"/>
      <c r="BH885" s="45"/>
      <c r="BI885" s="45"/>
      <c r="BJ885" s="45"/>
      <c r="BK885" s="45"/>
      <c r="BL885" s="45"/>
      <c r="BM885" s="45"/>
      <c r="BN885" s="45"/>
      <c r="BO885" s="45"/>
      <c r="BP885" s="45"/>
      <c r="BQ885" s="45"/>
      <c r="BR885" s="45"/>
      <c r="BS885" s="45"/>
      <c r="BT885" s="45"/>
      <c r="BU885" s="45"/>
      <c r="BV885" s="45"/>
      <c r="BW885" s="45"/>
      <c r="BX885" s="45"/>
      <c r="BY885" s="45"/>
      <c r="BZ885" s="45"/>
      <c r="CA885" s="45"/>
      <c r="CB885" s="45"/>
      <c r="CC885" s="45"/>
      <c r="CD885" s="45"/>
      <c r="CE885" s="45"/>
      <c r="CF885" s="45"/>
      <c r="CG885" s="45"/>
      <c r="CH885" s="45"/>
      <c r="CI885" s="45"/>
      <c r="CJ885" s="45"/>
      <c r="CK885" s="45"/>
      <c r="CL885" s="45"/>
      <c r="CM885" s="45"/>
      <c r="CN885" s="45"/>
      <c r="CO885" s="45"/>
      <c r="CP885" s="45"/>
      <c r="CQ885" s="45"/>
      <c r="CR885" s="45"/>
      <c r="CS885" s="45"/>
      <c r="CT885" s="45"/>
      <c r="CU885" s="45"/>
      <c r="CV885" s="45"/>
      <c r="CW885" s="45"/>
      <c r="CX885" s="45"/>
      <c r="CY885" s="45"/>
      <c r="CZ885" s="45"/>
      <c r="DA885" s="45"/>
      <c r="DB885" s="45"/>
      <c r="DC885" s="45"/>
      <c r="DD885" s="45"/>
      <c r="DE885" s="45"/>
      <c r="DF885" s="45"/>
      <c r="DG885" s="45"/>
      <c r="DH885" s="45"/>
      <c r="DI885" s="45"/>
      <c r="DJ885" s="45"/>
      <c r="DK885" s="45"/>
      <c r="DL885" s="45"/>
      <c r="DM885" s="45"/>
      <c r="DN885" s="45"/>
      <c r="DO885" s="45"/>
      <c r="DP885" s="45"/>
      <c r="DQ885" s="45"/>
      <c r="DR885" s="45"/>
      <c r="DS885" s="45"/>
      <c r="DT885" s="45"/>
      <c r="DU885" s="45"/>
      <c r="DV885" s="1123"/>
      <c r="DW885" s="45"/>
      <c r="DX885" s="45"/>
      <c r="DY885" s="45"/>
      <c r="DZ885" s="45"/>
      <c r="EA885" s="45"/>
      <c r="EB885" s="45"/>
      <c r="EC885" s="45"/>
      <c r="ED885" s="45"/>
      <c r="EE885" s="45"/>
      <c r="EF885" s="45"/>
      <c r="EG885" s="45"/>
      <c r="EH885" s="45"/>
      <c r="EI885" s="45"/>
      <c r="EJ885" s="45"/>
      <c r="EK885" s="45"/>
      <c r="EL885" s="45"/>
      <c r="EM885" s="45"/>
      <c r="EN885" s="45"/>
      <c r="EO885" s="45"/>
      <c r="EP885" s="45"/>
      <c r="EQ885" s="1123"/>
      <c r="ER885" s="557"/>
    </row>
    <row r="886" spans="1:148" ht="15" customHeight="1" x14ac:dyDescent="0.25">
      <c r="A886" s="625"/>
      <c r="B886" s="1343" t="s">
        <v>1239</v>
      </c>
      <c r="C886" s="1348" t="str">
        <f>IF(ISBLANK(TB!C232), "", TB!C232)</f>
        <v/>
      </c>
      <c r="D886" s="1348" t="str">
        <f>IF(ISBLANK(TB!D232), "", TB!D232)</f>
        <v/>
      </c>
      <c r="E886" s="1348" t="str">
        <f>IF(ISBLANK(TB!E232), "", TB!E232)</f>
        <v/>
      </c>
      <c r="F886" s="1348" t="str">
        <f>IF(ISBLANK(TB!F232), "", TB!F232)</f>
        <v/>
      </c>
      <c r="G886" s="45"/>
      <c r="H886" s="45"/>
      <c r="I886" s="45"/>
      <c r="J886" s="45"/>
      <c r="K886" s="45"/>
      <c r="L886" s="45"/>
      <c r="M886" s="45"/>
      <c r="N886" s="45"/>
      <c r="O886" s="45"/>
      <c r="P886" s="45"/>
      <c r="Q886" s="45"/>
      <c r="R886" s="45"/>
      <c r="S886" s="45"/>
      <c r="T886" s="45"/>
      <c r="U886" s="45"/>
      <c r="V886" s="45"/>
      <c r="W886" s="45"/>
      <c r="X886" s="45"/>
      <c r="Y886" s="45"/>
      <c r="Z886" s="45"/>
      <c r="AA886" s="45"/>
      <c r="AB886" s="45"/>
      <c r="AC886" s="45"/>
      <c r="AD886" s="45"/>
      <c r="AE886" s="45"/>
      <c r="AF886" s="45"/>
      <c r="AG886" s="45"/>
      <c r="AH886" s="45"/>
      <c r="AI886" s="45"/>
      <c r="AJ886" s="45"/>
      <c r="AK886" s="45"/>
      <c r="AL886" s="45"/>
      <c r="AM886" s="45"/>
      <c r="AN886" s="45"/>
      <c r="AO886" s="45"/>
      <c r="AP886" s="45"/>
      <c r="AQ886" s="45"/>
      <c r="AR886" s="45"/>
      <c r="AS886" s="45"/>
      <c r="AT886" s="45"/>
      <c r="AU886" s="45"/>
      <c r="AV886" s="45"/>
      <c r="AW886" s="45"/>
      <c r="AX886" s="45"/>
      <c r="AY886" s="45"/>
      <c r="AZ886" s="45"/>
      <c r="BA886" s="45"/>
      <c r="BB886" s="45"/>
      <c r="BC886" s="45"/>
      <c r="BD886" s="45"/>
      <c r="BE886" s="45"/>
      <c r="BF886" s="45"/>
      <c r="BG886" s="45"/>
      <c r="BH886" s="45"/>
      <c r="BI886" s="45"/>
      <c r="BJ886" s="45"/>
      <c r="BK886" s="45"/>
      <c r="BL886" s="45"/>
      <c r="BM886" s="45"/>
      <c r="BN886" s="45"/>
      <c r="BO886" s="45"/>
      <c r="BP886" s="45"/>
      <c r="BQ886" s="45"/>
      <c r="BR886" s="45"/>
      <c r="BS886" s="45"/>
      <c r="BT886" s="45"/>
      <c r="BU886" s="45"/>
      <c r="BV886" s="45"/>
      <c r="BW886" s="45"/>
      <c r="BX886" s="45"/>
      <c r="BY886" s="45"/>
      <c r="BZ886" s="45"/>
      <c r="CA886" s="45"/>
      <c r="CB886" s="45"/>
      <c r="CC886" s="45"/>
      <c r="CD886" s="45"/>
      <c r="CE886" s="45"/>
      <c r="CF886" s="45"/>
      <c r="CG886" s="45"/>
      <c r="CH886" s="45"/>
      <c r="CI886" s="45"/>
      <c r="CJ886" s="45"/>
      <c r="CK886" s="45"/>
      <c r="CL886" s="45"/>
      <c r="CM886" s="45"/>
      <c r="CN886" s="45"/>
      <c r="CO886" s="45"/>
      <c r="CP886" s="45"/>
      <c r="CQ886" s="45"/>
      <c r="CR886" s="45"/>
      <c r="CS886" s="45"/>
      <c r="CT886" s="45"/>
      <c r="CU886" s="45"/>
      <c r="CV886" s="45"/>
      <c r="CW886" s="45"/>
      <c r="CX886" s="45"/>
      <c r="CY886" s="45"/>
      <c r="CZ886" s="45"/>
      <c r="DA886" s="45"/>
      <c r="DB886" s="45"/>
      <c r="DC886" s="45"/>
      <c r="DD886" s="45"/>
      <c r="DE886" s="45"/>
      <c r="DF886" s="45"/>
      <c r="DG886" s="45"/>
      <c r="DH886" s="45"/>
      <c r="DI886" s="45"/>
      <c r="DJ886" s="45"/>
      <c r="DK886" s="45"/>
      <c r="DL886" s="45"/>
      <c r="DM886" s="45"/>
      <c r="DN886" s="45"/>
      <c r="DO886" s="45"/>
      <c r="DP886" s="45"/>
      <c r="DQ886" s="45"/>
      <c r="DR886" s="45"/>
      <c r="DS886" s="45"/>
      <c r="DT886" s="45"/>
      <c r="DU886" s="45"/>
      <c r="DV886" s="1123"/>
      <c r="DW886" s="45"/>
      <c r="DX886" s="45"/>
      <c r="DY886" s="45"/>
      <c r="DZ886" s="45"/>
      <c r="EA886" s="45"/>
      <c r="EB886" s="45"/>
      <c r="EC886" s="45"/>
      <c r="ED886" s="45"/>
      <c r="EE886" s="45"/>
      <c r="EF886" s="45"/>
      <c r="EG886" s="45"/>
      <c r="EH886" s="45"/>
      <c r="EI886" s="45"/>
      <c r="EJ886" s="45"/>
      <c r="EK886" s="45"/>
      <c r="EL886" s="45"/>
      <c r="EM886" s="45"/>
      <c r="EN886" s="45"/>
      <c r="EO886" s="45"/>
      <c r="EP886" s="45"/>
      <c r="EQ886" s="1123"/>
      <c r="ER886" s="557"/>
    </row>
    <row r="887" spans="1:148" ht="15" customHeight="1" x14ac:dyDescent="0.25">
      <c r="A887" s="625"/>
      <c r="B887" s="1343" t="s">
        <v>1240</v>
      </c>
      <c r="C887" s="1348" t="str">
        <f>IF(ISBLANK(TB!C233), "", TB!C233)</f>
        <v/>
      </c>
      <c r="D887" s="1348" t="str">
        <f>IF(ISBLANK(TB!D233), "", TB!D233)</f>
        <v/>
      </c>
      <c r="E887" s="1348" t="str">
        <f>IF(ISBLANK(TB!E233), "", TB!E233)</f>
        <v/>
      </c>
      <c r="F887" s="1348" t="str">
        <f>IF(ISBLANK(TB!F233), "", TB!F233)</f>
        <v/>
      </c>
      <c r="G887" s="45"/>
      <c r="H887" s="45"/>
      <c r="I887" s="45"/>
      <c r="J887" s="45"/>
      <c r="K887" s="45"/>
      <c r="L887" s="45"/>
      <c r="M887" s="45"/>
      <c r="N887" s="45"/>
      <c r="O887" s="45"/>
      <c r="P887" s="45"/>
      <c r="Q887" s="45"/>
      <c r="R887" s="45"/>
      <c r="S887" s="45"/>
      <c r="T887" s="45"/>
      <c r="U887" s="45"/>
      <c r="V887" s="45"/>
      <c r="W887" s="45"/>
      <c r="X887" s="45"/>
      <c r="Y887" s="45"/>
      <c r="Z887" s="45"/>
      <c r="AA887" s="45"/>
      <c r="AB887" s="45"/>
      <c r="AC887" s="45"/>
      <c r="AD887" s="45"/>
      <c r="AE887" s="45"/>
      <c r="AF887" s="45"/>
      <c r="AG887" s="45"/>
      <c r="AH887" s="45"/>
      <c r="AI887" s="45"/>
      <c r="AJ887" s="45"/>
      <c r="AK887" s="45"/>
      <c r="AL887" s="45"/>
      <c r="AM887" s="45"/>
      <c r="AN887" s="45"/>
      <c r="AO887" s="45"/>
      <c r="AP887" s="45"/>
      <c r="AQ887" s="45"/>
      <c r="AR887" s="45"/>
      <c r="AS887" s="45"/>
      <c r="AT887" s="45"/>
      <c r="AU887" s="45"/>
      <c r="AV887" s="45"/>
      <c r="AW887" s="45"/>
      <c r="AX887" s="45"/>
      <c r="AY887" s="45"/>
      <c r="AZ887" s="45"/>
      <c r="BA887" s="45"/>
      <c r="BB887" s="45"/>
      <c r="BC887" s="45"/>
      <c r="BD887" s="45"/>
      <c r="BE887" s="45"/>
      <c r="BF887" s="45"/>
      <c r="BG887" s="45"/>
      <c r="BH887" s="45"/>
      <c r="BI887" s="45"/>
      <c r="BJ887" s="45"/>
      <c r="BK887" s="45"/>
      <c r="BL887" s="45"/>
      <c r="BM887" s="45"/>
      <c r="BN887" s="45"/>
      <c r="BO887" s="45"/>
      <c r="BP887" s="45"/>
      <c r="BQ887" s="45"/>
      <c r="BR887" s="45"/>
      <c r="BS887" s="45"/>
      <c r="BT887" s="45"/>
      <c r="BU887" s="45"/>
      <c r="BV887" s="45"/>
      <c r="BW887" s="45"/>
      <c r="BX887" s="45"/>
      <c r="BY887" s="45"/>
      <c r="BZ887" s="45"/>
      <c r="CA887" s="45"/>
      <c r="CB887" s="45"/>
      <c r="CC887" s="45"/>
      <c r="CD887" s="45"/>
      <c r="CE887" s="45"/>
      <c r="CF887" s="45"/>
      <c r="CG887" s="45"/>
      <c r="CH887" s="45"/>
      <c r="CI887" s="45"/>
      <c r="CJ887" s="45"/>
      <c r="CK887" s="45"/>
      <c r="CL887" s="45"/>
      <c r="CM887" s="45"/>
      <c r="CN887" s="45"/>
      <c r="CO887" s="45"/>
      <c r="CP887" s="45"/>
      <c r="CQ887" s="45"/>
      <c r="CR887" s="45"/>
      <c r="CS887" s="45"/>
      <c r="CT887" s="45"/>
      <c r="CU887" s="45"/>
      <c r="CV887" s="45"/>
      <c r="CW887" s="45"/>
      <c r="CX887" s="45"/>
      <c r="CY887" s="45"/>
      <c r="CZ887" s="45"/>
      <c r="DA887" s="45"/>
      <c r="DB887" s="45"/>
      <c r="DC887" s="45"/>
      <c r="DD887" s="45"/>
      <c r="DE887" s="45"/>
      <c r="DF887" s="45"/>
      <c r="DG887" s="45"/>
      <c r="DH887" s="45"/>
      <c r="DI887" s="45"/>
      <c r="DJ887" s="45"/>
      <c r="DK887" s="45"/>
      <c r="DL887" s="45"/>
      <c r="DM887" s="45"/>
      <c r="DN887" s="45"/>
      <c r="DO887" s="45"/>
      <c r="DP887" s="45"/>
      <c r="DQ887" s="45"/>
      <c r="DR887" s="45"/>
      <c r="DS887" s="45"/>
      <c r="DT887" s="45"/>
      <c r="DU887" s="45"/>
      <c r="DV887" s="1123"/>
      <c r="DW887" s="45"/>
      <c r="DX887" s="45"/>
      <c r="DY887" s="45"/>
      <c r="DZ887" s="45"/>
      <c r="EA887" s="45"/>
      <c r="EB887" s="45"/>
      <c r="EC887" s="45"/>
      <c r="ED887" s="45"/>
      <c r="EE887" s="45"/>
      <c r="EF887" s="45"/>
      <c r="EG887" s="45"/>
      <c r="EH887" s="45"/>
      <c r="EI887" s="45"/>
      <c r="EJ887" s="45"/>
      <c r="EK887" s="45"/>
      <c r="EL887" s="45"/>
      <c r="EM887" s="45"/>
      <c r="EN887" s="45"/>
      <c r="EO887" s="45"/>
      <c r="EP887" s="45"/>
      <c r="EQ887" s="1123"/>
      <c r="ER887" s="557"/>
    </row>
    <row r="888" spans="1:148" ht="15" customHeight="1" x14ac:dyDescent="0.25">
      <c r="A888" s="625"/>
      <c r="B888" s="1343" t="s">
        <v>1241</v>
      </c>
      <c r="C888" s="1348" t="str">
        <f>IF(ISBLANK(TB!C234), "", TB!C234)</f>
        <v/>
      </c>
      <c r="D888" s="1348" t="str">
        <f>IF(ISBLANK(TB!D234), "", TB!D234)</f>
        <v/>
      </c>
      <c r="E888" s="1348" t="str">
        <f>IF(ISBLANK(TB!E234), "", TB!E234)</f>
        <v/>
      </c>
      <c r="F888" s="1348" t="str">
        <f>IF(ISBLANK(TB!F234), "", TB!F234)</f>
        <v/>
      </c>
      <c r="G888" s="45"/>
      <c r="H888" s="45"/>
      <c r="I888" s="45"/>
      <c r="J888" s="45"/>
      <c r="K888" s="45"/>
      <c r="L888" s="45"/>
      <c r="M888" s="45"/>
      <c r="N888" s="45"/>
      <c r="O888" s="45"/>
      <c r="P888" s="45"/>
      <c r="Q888" s="45"/>
      <c r="R888" s="45"/>
      <c r="S888" s="45"/>
      <c r="T888" s="45"/>
      <c r="U888" s="45"/>
      <c r="V888" s="45"/>
      <c r="W888" s="45"/>
      <c r="X888" s="45"/>
      <c r="Y888" s="45"/>
      <c r="Z888" s="45"/>
      <c r="AA888" s="45"/>
      <c r="AB888" s="45"/>
      <c r="AC888" s="45"/>
      <c r="AD888" s="45"/>
      <c r="AE888" s="45"/>
      <c r="AF888" s="45"/>
      <c r="AG888" s="45"/>
      <c r="AH888" s="45"/>
      <c r="AI888" s="45"/>
      <c r="AJ888" s="45"/>
      <c r="AK888" s="45"/>
      <c r="AL888" s="45"/>
      <c r="AM888" s="45"/>
      <c r="AN888" s="45"/>
      <c r="AO888" s="45"/>
      <c r="AP888" s="45"/>
      <c r="AQ888" s="45"/>
      <c r="AR888" s="45"/>
      <c r="AS888" s="45"/>
      <c r="AT888" s="45"/>
      <c r="AU888" s="45"/>
      <c r="AV888" s="45"/>
      <c r="AW888" s="45"/>
      <c r="AX888" s="45"/>
      <c r="AY888" s="45"/>
      <c r="AZ888" s="45"/>
      <c r="BA888" s="45"/>
      <c r="BB888" s="45"/>
      <c r="BC888" s="45"/>
      <c r="BD888" s="45"/>
      <c r="BE888" s="45"/>
      <c r="BF888" s="45"/>
      <c r="BG888" s="45"/>
      <c r="BH888" s="45"/>
      <c r="BI888" s="45"/>
      <c r="BJ888" s="45"/>
      <c r="BK888" s="45"/>
      <c r="BL888" s="45"/>
      <c r="BM888" s="45"/>
      <c r="BN888" s="45"/>
      <c r="BO888" s="45"/>
      <c r="BP888" s="45"/>
      <c r="BQ888" s="45"/>
      <c r="BR888" s="45"/>
      <c r="BS888" s="45"/>
      <c r="BT888" s="45"/>
      <c r="BU888" s="45"/>
      <c r="BV888" s="45"/>
      <c r="BW888" s="45"/>
      <c r="BX888" s="45"/>
      <c r="BY888" s="45"/>
      <c r="BZ888" s="45"/>
      <c r="CA888" s="45"/>
      <c r="CB888" s="45"/>
      <c r="CC888" s="45"/>
      <c r="CD888" s="45"/>
      <c r="CE888" s="45"/>
      <c r="CF888" s="45"/>
      <c r="CG888" s="45"/>
      <c r="CH888" s="45"/>
      <c r="CI888" s="45"/>
      <c r="CJ888" s="45"/>
      <c r="CK888" s="45"/>
      <c r="CL888" s="45"/>
      <c r="CM888" s="45"/>
      <c r="CN888" s="45"/>
      <c r="CO888" s="45"/>
      <c r="CP888" s="45"/>
      <c r="CQ888" s="45"/>
      <c r="CR888" s="45"/>
      <c r="CS888" s="45"/>
      <c r="CT888" s="45"/>
      <c r="CU888" s="45"/>
      <c r="CV888" s="45"/>
      <c r="CW888" s="45"/>
      <c r="CX888" s="45"/>
      <c r="CY888" s="45"/>
      <c r="CZ888" s="45"/>
      <c r="DA888" s="45"/>
      <c r="DB888" s="45"/>
      <c r="DC888" s="45"/>
      <c r="DD888" s="45"/>
      <c r="DE888" s="45"/>
      <c r="DF888" s="45"/>
      <c r="DG888" s="45"/>
      <c r="DH888" s="45"/>
      <c r="DI888" s="45"/>
      <c r="DJ888" s="45"/>
      <c r="DK888" s="45"/>
      <c r="DL888" s="45"/>
      <c r="DM888" s="45"/>
      <c r="DN888" s="45"/>
      <c r="DO888" s="45"/>
      <c r="DP888" s="45"/>
      <c r="DQ888" s="45"/>
      <c r="DR888" s="45"/>
      <c r="DS888" s="45"/>
      <c r="DT888" s="45"/>
      <c r="DU888" s="45"/>
      <c r="DV888" s="1123"/>
      <c r="DW888" s="45"/>
      <c r="DX888" s="45"/>
      <c r="DY888" s="45"/>
      <c r="DZ888" s="45"/>
      <c r="EA888" s="45"/>
      <c r="EB888" s="45"/>
      <c r="EC888" s="45"/>
      <c r="ED888" s="45"/>
      <c r="EE888" s="45"/>
      <c r="EF888" s="45"/>
      <c r="EG888" s="45"/>
      <c r="EH888" s="45"/>
      <c r="EI888" s="45"/>
      <c r="EJ888" s="45"/>
      <c r="EK888" s="45"/>
      <c r="EL888" s="45"/>
      <c r="EM888" s="45"/>
      <c r="EN888" s="45"/>
      <c r="EO888" s="45"/>
      <c r="EP888" s="45"/>
      <c r="EQ888" s="1123"/>
      <c r="ER888" s="557"/>
    </row>
    <row r="889" spans="1:148" ht="15" customHeight="1" x14ac:dyDescent="0.25">
      <c r="A889" s="625"/>
      <c r="B889" s="1343" t="s">
        <v>1242</v>
      </c>
      <c r="C889" s="1348" t="str">
        <f>IF(ISBLANK(TB!C235), "", TB!C235)</f>
        <v/>
      </c>
      <c r="D889" s="1348" t="str">
        <f>IF(ISBLANK(TB!D235), "", TB!D235)</f>
        <v/>
      </c>
      <c r="E889" s="1348" t="str">
        <f>IF(ISBLANK(TB!E235), "", TB!E235)</f>
        <v/>
      </c>
      <c r="F889" s="1348" t="str">
        <f>IF(ISBLANK(TB!F235), "", TB!F235)</f>
        <v/>
      </c>
      <c r="G889" s="45"/>
      <c r="H889" s="45"/>
      <c r="I889" s="45"/>
      <c r="J889" s="45"/>
      <c r="K889" s="45"/>
      <c r="L889" s="45"/>
      <c r="M889" s="45"/>
      <c r="N889" s="45"/>
      <c r="O889" s="45"/>
      <c r="P889" s="45"/>
      <c r="Q889" s="45"/>
      <c r="R889" s="45"/>
      <c r="S889" s="45"/>
      <c r="T889" s="45"/>
      <c r="U889" s="45"/>
      <c r="V889" s="45"/>
      <c r="W889" s="45"/>
      <c r="X889" s="45"/>
      <c r="Y889" s="45"/>
      <c r="Z889" s="45"/>
      <c r="AA889" s="45"/>
      <c r="AB889" s="45"/>
      <c r="AC889" s="45"/>
      <c r="AD889" s="45"/>
      <c r="AE889" s="45"/>
      <c r="AF889" s="45"/>
      <c r="AG889" s="45"/>
      <c r="AH889" s="45"/>
      <c r="AI889" s="45"/>
      <c r="AJ889" s="45"/>
      <c r="AK889" s="45"/>
      <c r="AL889" s="45"/>
      <c r="AM889" s="45"/>
      <c r="AN889" s="45"/>
      <c r="AO889" s="45"/>
      <c r="AP889" s="45"/>
      <c r="AQ889" s="45"/>
      <c r="AR889" s="45"/>
      <c r="AS889" s="45"/>
      <c r="AT889" s="45"/>
      <c r="AU889" s="45"/>
      <c r="AV889" s="45"/>
      <c r="AW889" s="45"/>
      <c r="AX889" s="45"/>
      <c r="AY889" s="45"/>
      <c r="AZ889" s="45"/>
      <c r="BA889" s="45"/>
      <c r="BB889" s="45"/>
      <c r="BC889" s="45"/>
      <c r="BD889" s="45"/>
      <c r="BE889" s="45"/>
      <c r="BF889" s="45"/>
      <c r="BG889" s="45"/>
      <c r="BH889" s="45"/>
      <c r="BI889" s="45"/>
      <c r="BJ889" s="45"/>
      <c r="BK889" s="45"/>
      <c r="BL889" s="45"/>
      <c r="BM889" s="45"/>
      <c r="BN889" s="45"/>
      <c r="BO889" s="45"/>
      <c r="BP889" s="45"/>
      <c r="BQ889" s="45"/>
      <c r="BR889" s="45"/>
      <c r="BS889" s="45"/>
      <c r="BT889" s="45"/>
      <c r="BU889" s="45"/>
      <c r="BV889" s="45"/>
      <c r="BW889" s="45"/>
      <c r="BX889" s="45"/>
      <c r="BY889" s="45"/>
      <c r="BZ889" s="45"/>
      <c r="CA889" s="45"/>
      <c r="CB889" s="45"/>
      <c r="CC889" s="45"/>
      <c r="CD889" s="45"/>
      <c r="CE889" s="45"/>
      <c r="CF889" s="45"/>
      <c r="CG889" s="45"/>
      <c r="CH889" s="45"/>
      <c r="CI889" s="45"/>
      <c r="CJ889" s="45"/>
      <c r="CK889" s="45"/>
      <c r="CL889" s="45"/>
      <c r="CM889" s="45"/>
      <c r="CN889" s="45"/>
      <c r="CO889" s="45"/>
      <c r="CP889" s="45"/>
      <c r="CQ889" s="45"/>
      <c r="CR889" s="45"/>
      <c r="CS889" s="45"/>
      <c r="CT889" s="45"/>
      <c r="CU889" s="45"/>
      <c r="CV889" s="45"/>
      <c r="CW889" s="45"/>
      <c r="CX889" s="45"/>
      <c r="CY889" s="45"/>
      <c r="CZ889" s="45"/>
      <c r="DA889" s="45"/>
      <c r="DB889" s="45"/>
      <c r="DC889" s="45"/>
      <c r="DD889" s="45"/>
      <c r="DE889" s="45"/>
      <c r="DF889" s="45"/>
      <c r="DG889" s="45"/>
      <c r="DH889" s="45"/>
      <c r="DI889" s="45"/>
      <c r="DJ889" s="45"/>
      <c r="DK889" s="45"/>
      <c r="DL889" s="45"/>
      <c r="DM889" s="45"/>
      <c r="DN889" s="45"/>
      <c r="DO889" s="45"/>
      <c r="DP889" s="45"/>
      <c r="DQ889" s="45"/>
      <c r="DR889" s="45"/>
      <c r="DS889" s="45"/>
      <c r="DT889" s="45"/>
      <c r="DU889" s="45"/>
      <c r="DV889" s="1123"/>
      <c r="DW889" s="45"/>
      <c r="DX889" s="45"/>
      <c r="DY889" s="45"/>
      <c r="DZ889" s="45"/>
      <c r="EA889" s="45"/>
      <c r="EB889" s="45"/>
      <c r="EC889" s="45"/>
      <c r="ED889" s="45"/>
      <c r="EE889" s="45"/>
      <c r="EF889" s="45"/>
      <c r="EG889" s="45"/>
      <c r="EH889" s="45"/>
      <c r="EI889" s="45"/>
      <c r="EJ889" s="45"/>
      <c r="EK889" s="45"/>
      <c r="EL889" s="45"/>
      <c r="EM889" s="45"/>
      <c r="EN889" s="45"/>
      <c r="EO889" s="45"/>
      <c r="EP889" s="45"/>
      <c r="EQ889" s="1123"/>
      <c r="ER889" s="557"/>
    </row>
    <row r="890" spans="1:148" ht="15" customHeight="1" x14ac:dyDescent="0.25">
      <c r="A890" s="625"/>
      <c r="B890" s="1343" t="s">
        <v>1243</v>
      </c>
      <c r="C890" s="1348" t="str">
        <f>IF(ISBLANK(TB!C236), "", TB!C236)</f>
        <v/>
      </c>
      <c r="D890" s="1348" t="str">
        <f>IF(ISBLANK(TB!D236), "", TB!D236)</f>
        <v/>
      </c>
      <c r="E890" s="1348" t="str">
        <f>IF(ISBLANK(TB!E236), "", TB!E236)</f>
        <v/>
      </c>
      <c r="F890" s="1348" t="str">
        <f>IF(ISBLANK(TB!F236), "", TB!F236)</f>
        <v/>
      </c>
      <c r="G890" s="45"/>
      <c r="H890" s="45"/>
      <c r="I890" s="45"/>
      <c r="J890" s="45"/>
      <c r="K890" s="45"/>
      <c r="L890" s="45"/>
      <c r="M890" s="45"/>
      <c r="N890" s="45"/>
      <c r="O890" s="45"/>
      <c r="P890" s="45"/>
      <c r="Q890" s="45"/>
      <c r="R890" s="45"/>
      <c r="S890" s="45"/>
      <c r="T890" s="45"/>
      <c r="U890" s="45"/>
      <c r="V890" s="45"/>
      <c r="W890" s="45"/>
      <c r="X890" s="45"/>
      <c r="Y890" s="45"/>
      <c r="Z890" s="45"/>
      <c r="AA890" s="45"/>
      <c r="AB890" s="45"/>
      <c r="AC890" s="45"/>
      <c r="AD890" s="45"/>
      <c r="AE890" s="45"/>
      <c r="AF890" s="45"/>
      <c r="AG890" s="45"/>
      <c r="AH890" s="45"/>
      <c r="AI890" s="45"/>
      <c r="AJ890" s="45"/>
      <c r="AK890" s="45"/>
      <c r="AL890" s="45"/>
      <c r="AM890" s="45"/>
      <c r="AN890" s="45"/>
      <c r="AO890" s="45"/>
      <c r="AP890" s="45"/>
      <c r="AQ890" s="45"/>
      <c r="AR890" s="45"/>
      <c r="AS890" s="45"/>
      <c r="AT890" s="45"/>
      <c r="AU890" s="45"/>
      <c r="AV890" s="45"/>
      <c r="AW890" s="45"/>
      <c r="AX890" s="45"/>
      <c r="AY890" s="45"/>
      <c r="AZ890" s="45"/>
      <c r="BA890" s="45"/>
      <c r="BB890" s="45"/>
      <c r="BC890" s="45"/>
      <c r="BD890" s="45"/>
      <c r="BE890" s="45"/>
      <c r="BF890" s="45"/>
      <c r="BG890" s="45"/>
      <c r="BH890" s="45"/>
      <c r="BI890" s="45"/>
      <c r="BJ890" s="45"/>
      <c r="BK890" s="45"/>
      <c r="BL890" s="45"/>
      <c r="BM890" s="45"/>
      <c r="BN890" s="45"/>
      <c r="BO890" s="45"/>
      <c r="BP890" s="45"/>
      <c r="BQ890" s="45"/>
      <c r="BR890" s="45"/>
      <c r="BS890" s="45"/>
      <c r="BT890" s="45"/>
      <c r="BU890" s="45"/>
      <c r="BV890" s="45"/>
      <c r="BW890" s="45"/>
      <c r="BX890" s="45"/>
      <c r="BY890" s="45"/>
      <c r="BZ890" s="45"/>
      <c r="CA890" s="45"/>
      <c r="CB890" s="45"/>
      <c r="CC890" s="45"/>
      <c r="CD890" s="45"/>
      <c r="CE890" s="45"/>
      <c r="CF890" s="45"/>
      <c r="CG890" s="45"/>
      <c r="CH890" s="45"/>
      <c r="CI890" s="45"/>
      <c r="CJ890" s="45"/>
      <c r="CK890" s="45"/>
      <c r="CL890" s="45"/>
      <c r="CM890" s="45"/>
      <c r="CN890" s="45"/>
      <c r="CO890" s="45"/>
      <c r="CP890" s="45"/>
      <c r="CQ890" s="45"/>
      <c r="CR890" s="45"/>
      <c r="CS890" s="45"/>
      <c r="CT890" s="45"/>
      <c r="CU890" s="45"/>
      <c r="CV890" s="45"/>
      <c r="CW890" s="45"/>
      <c r="CX890" s="45"/>
      <c r="CY890" s="45"/>
      <c r="CZ890" s="45"/>
      <c r="DA890" s="45"/>
      <c r="DB890" s="45"/>
      <c r="DC890" s="45"/>
      <c r="DD890" s="45"/>
      <c r="DE890" s="45"/>
      <c r="DF890" s="45"/>
      <c r="DG890" s="45"/>
      <c r="DH890" s="45"/>
      <c r="DI890" s="45"/>
      <c r="DJ890" s="45"/>
      <c r="DK890" s="45"/>
      <c r="DL890" s="45"/>
      <c r="DM890" s="45"/>
      <c r="DN890" s="45"/>
      <c r="DO890" s="45"/>
      <c r="DP890" s="45"/>
      <c r="DQ890" s="45"/>
      <c r="DR890" s="45"/>
      <c r="DS890" s="45"/>
      <c r="DT890" s="45"/>
      <c r="DU890" s="45"/>
      <c r="DV890" s="1123"/>
      <c r="DW890" s="45"/>
      <c r="DX890" s="45"/>
      <c r="DY890" s="45"/>
      <c r="DZ890" s="45"/>
      <c r="EA890" s="45"/>
      <c r="EB890" s="45"/>
      <c r="EC890" s="45"/>
      <c r="ED890" s="45"/>
      <c r="EE890" s="45"/>
      <c r="EF890" s="45"/>
      <c r="EG890" s="45"/>
      <c r="EH890" s="45"/>
      <c r="EI890" s="45"/>
      <c r="EJ890" s="45"/>
      <c r="EK890" s="45"/>
      <c r="EL890" s="45"/>
      <c r="EM890" s="45"/>
      <c r="EN890" s="45"/>
      <c r="EO890" s="45"/>
      <c r="EP890" s="45"/>
      <c r="EQ890" s="1123"/>
      <c r="ER890" s="557"/>
    </row>
    <row r="891" spans="1:148" ht="15" customHeight="1" x14ac:dyDescent="0.25">
      <c r="A891" s="625"/>
      <c r="B891" s="1343" t="s">
        <v>1244</v>
      </c>
      <c r="C891" s="1348" t="str">
        <f>IF(ISBLANK(TB!C237), "", TB!C237)</f>
        <v/>
      </c>
      <c r="D891" s="1348" t="str">
        <f>IF(ISBLANK(TB!D237), "", TB!D237)</f>
        <v/>
      </c>
      <c r="E891" s="1348" t="str">
        <f>IF(ISBLANK(TB!E237), "", TB!E237)</f>
        <v/>
      </c>
      <c r="F891" s="1348" t="str">
        <f>IF(ISBLANK(TB!F237), "", TB!F237)</f>
        <v/>
      </c>
      <c r="G891" s="45"/>
      <c r="H891" s="45"/>
      <c r="I891" s="45"/>
      <c r="J891" s="45"/>
      <c r="K891" s="45"/>
      <c r="L891" s="45"/>
      <c r="M891" s="45"/>
      <c r="N891" s="45"/>
      <c r="O891" s="45"/>
      <c r="P891" s="45"/>
      <c r="Q891" s="45"/>
      <c r="R891" s="45"/>
      <c r="S891" s="45"/>
      <c r="T891" s="45"/>
      <c r="U891" s="45"/>
      <c r="V891" s="45"/>
      <c r="W891" s="45"/>
      <c r="X891" s="45"/>
      <c r="Y891" s="45"/>
      <c r="Z891" s="45"/>
      <c r="AA891" s="45"/>
      <c r="AB891" s="45"/>
      <c r="AC891" s="45"/>
      <c r="AD891" s="45"/>
      <c r="AE891" s="45"/>
      <c r="AF891" s="45"/>
      <c r="AG891" s="45"/>
      <c r="AH891" s="45"/>
      <c r="AI891" s="45"/>
      <c r="AJ891" s="45"/>
      <c r="AK891" s="45"/>
      <c r="AL891" s="45"/>
      <c r="AM891" s="45"/>
      <c r="AN891" s="45"/>
      <c r="AO891" s="45"/>
      <c r="AP891" s="45"/>
      <c r="AQ891" s="45"/>
      <c r="AR891" s="45"/>
      <c r="AS891" s="45"/>
      <c r="AT891" s="45"/>
      <c r="AU891" s="45"/>
      <c r="AV891" s="45"/>
      <c r="AW891" s="45"/>
      <c r="AX891" s="45"/>
      <c r="AY891" s="45"/>
      <c r="AZ891" s="45"/>
      <c r="BA891" s="45"/>
      <c r="BB891" s="45"/>
      <c r="BC891" s="45"/>
      <c r="BD891" s="45"/>
      <c r="BE891" s="45"/>
      <c r="BF891" s="45"/>
      <c r="BG891" s="45"/>
      <c r="BH891" s="45"/>
      <c r="BI891" s="45"/>
      <c r="BJ891" s="45"/>
      <c r="BK891" s="45"/>
      <c r="BL891" s="45"/>
      <c r="BM891" s="45"/>
      <c r="BN891" s="45"/>
      <c r="BO891" s="45"/>
      <c r="BP891" s="45"/>
      <c r="BQ891" s="45"/>
      <c r="BR891" s="45"/>
      <c r="BS891" s="45"/>
      <c r="BT891" s="45"/>
      <c r="BU891" s="45"/>
      <c r="BV891" s="45"/>
      <c r="BW891" s="45"/>
      <c r="BX891" s="45"/>
      <c r="BY891" s="45"/>
      <c r="BZ891" s="45"/>
      <c r="CA891" s="45"/>
      <c r="CB891" s="45"/>
      <c r="CC891" s="45"/>
      <c r="CD891" s="45"/>
      <c r="CE891" s="45"/>
      <c r="CF891" s="45"/>
      <c r="CG891" s="45"/>
      <c r="CH891" s="45"/>
      <c r="CI891" s="45"/>
      <c r="CJ891" s="45"/>
      <c r="CK891" s="45"/>
      <c r="CL891" s="45"/>
      <c r="CM891" s="45"/>
      <c r="CN891" s="45"/>
      <c r="CO891" s="45"/>
      <c r="CP891" s="45"/>
      <c r="CQ891" s="45"/>
      <c r="CR891" s="45"/>
      <c r="CS891" s="45"/>
      <c r="CT891" s="45"/>
      <c r="CU891" s="45"/>
      <c r="CV891" s="45"/>
      <c r="CW891" s="45"/>
      <c r="CX891" s="45"/>
      <c r="CY891" s="45"/>
      <c r="CZ891" s="45"/>
      <c r="DA891" s="45"/>
      <c r="DB891" s="45"/>
      <c r="DC891" s="45"/>
      <c r="DD891" s="45"/>
      <c r="DE891" s="45"/>
      <c r="DF891" s="45"/>
      <c r="DG891" s="45"/>
      <c r="DH891" s="45"/>
      <c r="DI891" s="45"/>
      <c r="DJ891" s="45"/>
      <c r="DK891" s="45"/>
      <c r="DL891" s="45"/>
      <c r="DM891" s="45"/>
      <c r="DN891" s="45"/>
      <c r="DO891" s="45"/>
      <c r="DP891" s="45"/>
      <c r="DQ891" s="45"/>
      <c r="DR891" s="45"/>
      <c r="DS891" s="45"/>
      <c r="DT891" s="45"/>
      <c r="DU891" s="45"/>
      <c r="DV891" s="1123"/>
      <c r="DW891" s="45"/>
      <c r="DX891" s="45"/>
      <c r="DY891" s="45"/>
      <c r="DZ891" s="45"/>
      <c r="EA891" s="45"/>
      <c r="EB891" s="45"/>
      <c r="EC891" s="45"/>
      <c r="ED891" s="45"/>
      <c r="EE891" s="45"/>
      <c r="EF891" s="45"/>
      <c r="EG891" s="45"/>
      <c r="EH891" s="45"/>
      <c r="EI891" s="45"/>
      <c r="EJ891" s="45"/>
      <c r="EK891" s="45"/>
      <c r="EL891" s="45"/>
      <c r="EM891" s="45"/>
      <c r="EN891" s="45"/>
      <c r="EO891" s="45"/>
      <c r="EP891" s="45"/>
      <c r="EQ891" s="1123"/>
      <c r="ER891" s="557"/>
    </row>
    <row r="892" spans="1:148" ht="15" customHeight="1" x14ac:dyDescent="0.25">
      <c r="A892" s="625"/>
      <c r="B892" s="1343" t="s">
        <v>1245</v>
      </c>
      <c r="C892" s="1348" t="str">
        <f>IF(ISBLANK(TB!C238), "", TB!C238)</f>
        <v/>
      </c>
      <c r="D892" s="1348" t="str">
        <f>IF(ISBLANK(TB!D238), "", TB!D238)</f>
        <v/>
      </c>
      <c r="E892" s="1348" t="str">
        <f>IF(ISBLANK(TB!E238), "", TB!E238)</f>
        <v/>
      </c>
      <c r="F892" s="1348" t="str">
        <f>IF(ISBLANK(TB!F238), "", TB!F238)</f>
        <v/>
      </c>
      <c r="G892" s="45"/>
      <c r="H892" s="45"/>
      <c r="I892" s="45"/>
      <c r="J892" s="45"/>
      <c r="K892" s="45"/>
      <c r="L892" s="45"/>
      <c r="M892" s="45"/>
      <c r="N892" s="45"/>
      <c r="O892" s="45"/>
      <c r="P892" s="45"/>
      <c r="Q892" s="45"/>
      <c r="R892" s="45"/>
      <c r="S892" s="45"/>
      <c r="T892" s="45"/>
      <c r="U892" s="45"/>
      <c r="V892" s="45"/>
      <c r="W892" s="45"/>
      <c r="X892" s="45"/>
      <c r="Y892" s="45"/>
      <c r="Z892" s="45"/>
      <c r="AA892" s="45"/>
      <c r="AB892" s="45"/>
      <c r="AC892" s="45"/>
      <c r="AD892" s="45"/>
      <c r="AE892" s="45"/>
      <c r="AF892" s="45"/>
      <c r="AG892" s="45"/>
      <c r="AH892" s="45"/>
      <c r="AI892" s="45"/>
      <c r="AJ892" s="45"/>
      <c r="AK892" s="45"/>
      <c r="AL892" s="45"/>
      <c r="AM892" s="45"/>
      <c r="AN892" s="45"/>
      <c r="AO892" s="45"/>
      <c r="AP892" s="45"/>
      <c r="AQ892" s="45"/>
      <c r="AR892" s="45"/>
      <c r="AS892" s="45"/>
      <c r="AT892" s="45"/>
      <c r="AU892" s="45"/>
      <c r="AV892" s="45"/>
      <c r="AW892" s="45"/>
      <c r="AX892" s="45"/>
      <c r="AY892" s="45"/>
      <c r="AZ892" s="45"/>
      <c r="BA892" s="45"/>
      <c r="BB892" s="45"/>
      <c r="BC892" s="45"/>
      <c r="BD892" s="45"/>
      <c r="BE892" s="45"/>
      <c r="BF892" s="45"/>
      <c r="BG892" s="45"/>
      <c r="BH892" s="45"/>
      <c r="BI892" s="45"/>
      <c r="BJ892" s="45"/>
      <c r="BK892" s="45"/>
      <c r="BL892" s="45"/>
      <c r="BM892" s="45"/>
      <c r="BN892" s="45"/>
      <c r="BO892" s="45"/>
      <c r="BP892" s="45"/>
      <c r="BQ892" s="45"/>
      <c r="BR892" s="45"/>
      <c r="BS892" s="45"/>
      <c r="BT892" s="45"/>
      <c r="BU892" s="45"/>
      <c r="BV892" s="45"/>
      <c r="BW892" s="45"/>
      <c r="BX892" s="45"/>
      <c r="BY892" s="45"/>
      <c r="BZ892" s="45"/>
      <c r="CA892" s="45"/>
      <c r="CB892" s="45"/>
      <c r="CC892" s="45"/>
      <c r="CD892" s="45"/>
      <c r="CE892" s="45"/>
      <c r="CF892" s="45"/>
      <c r="CG892" s="45"/>
      <c r="CH892" s="45"/>
      <c r="CI892" s="45"/>
      <c r="CJ892" s="45"/>
      <c r="CK892" s="45"/>
      <c r="CL892" s="45"/>
      <c r="CM892" s="45"/>
      <c r="CN892" s="45"/>
      <c r="CO892" s="45"/>
      <c r="CP892" s="45"/>
      <c r="CQ892" s="45"/>
      <c r="CR892" s="45"/>
      <c r="CS892" s="45"/>
      <c r="CT892" s="45"/>
      <c r="CU892" s="45"/>
      <c r="CV892" s="45"/>
      <c r="CW892" s="45"/>
      <c r="CX892" s="45"/>
      <c r="CY892" s="45"/>
      <c r="CZ892" s="45"/>
      <c r="DA892" s="45"/>
      <c r="DB892" s="45"/>
      <c r="DC892" s="45"/>
      <c r="DD892" s="45"/>
      <c r="DE892" s="45"/>
      <c r="DF892" s="45"/>
      <c r="DG892" s="45"/>
      <c r="DH892" s="45"/>
      <c r="DI892" s="45"/>
      <c r="DJ892" s="45"/>
      <c r="DK892" s="45"/>
      <c r="DL892" s="45"/>
      <c r="DM892" s="45"/>
      <c r="DN892" s="45"/>
      <c r="DO892" s="45"/>
      <c r="DP892" s="45"/>
      <c r="DQ892" s="45"/>
      <c r="DR892" s="45"/>
      <c r="DS892" s="45"/>
      <c r="DT892" s="45"/>
      <c r="DU892" s="45"/>
      <c r="DV892" s="1123"/>
      <c r="DW892" s="45"/>
      <c r="DX892" s="45"/>
      <c r="DY892" s="45"/>
      <c r="DZ892" s="45"/>
      <c r="EA892" s="45"/>
      <c r="EB892" s="45"/>
      <c r="EC892" s="45"/>
      <c r="ED892" s="45"/>
      <c r="EE892" s="45"/>
      <c r="EF892" s="45"/>
      <c r="EG892" s="45"/>
      <c r="EH892" s="45"/>
      <c r="EI892" s="45"/>
      <c r="EJ892" s="45"/>
      <c r="EK892" s="45"/>
      <c r="EL892" s="45"/>
      <c r="EM892" s="45"/>
      <c r="EN892" s="45"/>
      <c r="EO892" s="45"/>
      <c r="EP892" s="45"/>
      <c r="EQ892" s="1123"/>
      <c r="ER892" s="557"/>
    </row>
    <row r="893" spans="1:148" ht="15" customHeight="1" x14ac:dyDescent="0.25">
      <c r="A893" s="625"/>
      <c r="B893" s="1343" t="s">
        <v>1246</v>
      </c>
      <c r="C893" s="1348" t="str">
        <f>IF(ISBLANK(TB!C239), "", TB!C239)</f>
        <v/>
      </c>
      <c r="D893" s="1348" t="str">
        <f>IF(ISBLANK(TB!D239), "", TB!D239)</f>
        <v/>
      </c>
      <c r="E893" s="1348" t="str">
        <f>IF(ISBLANK(TB!E239), "", TB!E239)</f>
        <v/>
      </c>
      <c r="F893" s="1348" t="str">
        <f>IF(ISBLANK(TB!F239), "", TB!F239)</f>
        <v/>
      </c>
      <c r="G893" s="45"/>
      <c r="H893" s="45"/>
      <c r="I893" s="45"/>
      <c r="J893" s="45"/>
      <c r="K893" s="45"/>
      <c r="L893" s="45"/>
      <c r="M893" s="45"/>
      <c r="N893" s="45"/>
      <c r="O893" s="45"/>
      <c r="P893" s="45"/>
      <c r="Q893" s="45"/>
      <c r="R893" s="45"/>
      <c r="S893" s="45"/>
      <c r="T893" s="45"/>
      <c r="U893" s="45"/>
      <c r="V893" s="45"/>
      <c r="W893" s="45"/>
      <c r="X893" s="45"/>
      <c r="Y893" s="45"/>
      <c r="Z893" s="45"/>
      <c r="AA893" s="45"/>
      <c r="AB893" s="45"/>
      <c r="AC893" s="45"/>
      <c r="AD893" s="45"/>
      <c r="AE893" s="45"/>
      <c r="AF893" s="45"/>
      <c r="AG893" s="45"/>
      <c r="AH893" s="45"/>
      <c r="AI893" s="45"/>
      <c r="AJ893" s="45"/>
      <c r="AK893" s="45"/>
      <c r="AL893" s="45"/>
      <c r="AM893" s="45"/>
      <c r="AN893" s="45"/>
      <c r="AO893" s="45"/>
      <c r="AP893" s="45"/>
      <c r="AQ893" s="45"/>
      <c r="AR893" s="45"/>
      <c r="AS893" s="45"/>
      <c r="AT893" s="45"/>
      <c r="AU893" s="45"/>
      <c r="AV893" s="45"/>
      <c r="AW893" s="45"/>
      <c r="AX893" s="45"/>
      <c r="AY893" s="45"/>
      <c r="AZ893" s="45"/>
      <c r="BA893" s="45"/>
      <c r="BB893" s="45"/>
      <c r="BC893" s="45"/>
      <c r="BD893" s="45"/>
      <c r="BE893" s="45"/>
      <c r="BF893" s="45"/>
      <c r="BG893" s="45"/>
      <c r="BH893" s="45"/>
      <c r="BI893" s="45"/>
      <c r="BJ893" s="45"/>
      <c r="BK893" s="45"/>
      <c r="BL893" s="45"/>
      <c r="BM893" s="45"/>
      <c r="BN893" s="45"/>
      <c r="BO893" s="45"/>
      <c r="BP893" s="45"/>
      <c r="BQ893" s="45"/>
      <c r="BR893" s="45"/>
      <c r="BS893" s="45"/>
      <c r="BT893" s="45"/>
      <c r="BU893" s="45"/>
      <c r="BV893" s="45"/>
      <c r="BW893" s="45"/>
      <c r="BX893" s="45"/>
      <c r="BY893" s="45"/>
      <c r="BZ893" s="45"/>
      <c r="CA893" s="45"/>
      <c r="CB893" s="45"/>
      <c r="CC893" s="45"/>
      <c r="CD893" s="45"/>
      <c r="CE893" s="45"/>
      <c r="CF893" s="45"/>
      <c r="CG893" s="45"/>
      <c r="CH893" s="45"/>
      <c r="CI893" s="45"/>
      <c r="CJ893" s="45"/>
      <c r="CK893" s="45"/>
      <c r="CL893" s="45"/>
      <c r="CM893" s="45"/>
      <c r="CN893" s="45"/>
      <c r="CO893" s="45"/>
      <c r="CP893" s="45"/>
      <c r="CQ893" s="45"/>
      <c r="CR893" s="45"/>
      <c r="CS893" s="45"/>
      <c r="CT893" s="45"/>
      <c r="CU893" s="45"/>
      <c r="CV893" s="45"/>
      <c r="CW893" s="45"/>
      <c r="CX893" s="45"/>
      <c r="CY893" s="45"/>
      <c r="CZ893" s="45"/>
      <c r="DA893" s="45"/>
      <c r="DB893" s="45"/>
      <c r="DC893" s="45"/>
      <c r="DD893" s="45"/>
      <c r="DE893" s="45"/>
      <c r="DF893" s="45"/>
      <c r="DG893" s="45"/>
      <c r="DH893" s="45"/>
      <c r="DI893" s="45"/>
      <c r="DJ893" s="45"/>
      <c r="DK893" s="45"/>
      <c r="DL893" s="45"/>
      <c r="DM893" s="45"/>
      <c r="DN893" s="45"/>
      <c r="DO893" s="45"/>
      <c r="DP893" s="45"/>
      <c r="DQ893" s="45"/>
      <c r="DR893" s="45"/>
      <c r="DS893" s="45"/>
      <c r="DT893" s="45"/>
      <c r="DU893" s="45"/>
      <c r="DV893" s="1123"/>
      <c r="DW893" s="45"/>
      <c r="DX893" s="45"/>
      <c r="DY893" s="45"/>
      <c r="DZ893" s="45"/>
      <c r="EA893" s="45"/>
      <c r="EB893" s="45"/>
      <c r="EC893" s="45"/>
      <c r="ED893" s="45"/>
      <c r="EE893" s="45"/>
      <c r="EF893" s="45"/>
      <c r="EG893" s="45"/>
      <c r="EH893" s="45"/>
      <c r="EI893" s="45"/>
      <c r="EJ893" s="45"/>
      <c r="EK893" s="45"/>
      <c r="EL893" s="45"/>
      <c r="EM893" s="45"/>
      <c r="EN893" s="45"/>
      <c r="EO893" s="45"/>
      <c r="EP893" s="45"/>
      <c r="EQ893" s="1123"/>
      <c r="ER893" s="557"/>
    </row>
    <row r="894" spans="1:148" ht="15" customHeight="1" x14ac:dyDescent="0.25">
      <c r="A894" s="625"/>
      <c r="B894" s="1343" t="s">
        <v>1247</v>
      </c>
      <c r="C894" s="1348" t="str">
        <f>IF(ISBLANK(TB!C240), "", TB!C240)</f>
        <v/>
      </c>
      <c r="D894" s="1348" t="str">
        <f>IF(ISBLANK(TB!D240), "", TB!D240)</f>
        <v/>
      </c>
      <c r="E894" s="1348" t="str">
        <f>IF(ISBLANK(TB!E240), "", TB!E240)</f>
        <v/>
      </c>
      <c r="F894" s="1348" t="str">
        <f>IF(ISBLANK(TB!F240), "", TB!F240)</f>
        <v/>
      </c>
      <c r="G894" s="45"/>
      <c r="H894" s="45"/>
      <c r="I894" s="45"/>
      <c r="J894" s="45"/>
      <c r="K894" s="45"/>
      <c r="L894" s="45"/>
      <c r="M894" s="45"/>
      <c r="N894" s="45"/>
      <c r="O894" s="45"/>
      <c r="P894" s="45"/>
      <c r="Q894" s="45"/>
      <c r="R894" s="45"/>
      <c r="S894" s="45"/>
      <c r="T894" s="45"/>
      <c r="U894" s="45"/>
      <c r="V894" s="45"/>
      <c r="W894" s="45"/>
      <c r="X894" s="45"/>
      <c r="Y894" s="45"/>
      <c r="Z894" s="45"/>
      <c r="AA894" s="45"/>
      <c r="AB894" s="45"/>
      <c r="AC894" s="45"/>
      <c r="AD894" s="45"/>
      <c r="AE894" s="45"/>
      <c r="AF894" s="45"/>
      <c r="AG894" s="45"/>
      <c r="AH894" s="45"/>
      <c r="AI894" s="45"/>
      <c r="AJ894" s="45"/>
      <c r="AK894" s="45"/>
      <c r="AL894" s="45"/>
      <c r="AM894" s="45"/>
      <c r="AN894" s="45"/>
      <c r="AO894" s="45"/>
      <c r="AP894" s="45"/>
      <c r="AQ894" s="45"/>
      <c r="AR894" s="45"/>
      <c r="AS894" s="45"/>
      <c r="AT894" s="45"/>
      <c r="AU894" s="45"/>
      <c r="AV894" s="45"/>
      <c r="AW894" s="45"/>
      <c r="AX894" s="45"/>
      <c r="AY894" s="45"/>
      <c r="AZ894" s="45"/>
      <c r="BA894" s="45"/>
      <c r="BB894" s="45"/>
      <c r="BC894" s="45"/>
      <c r="BD894" s="45"/>
      <c r="BE894" s="45"/>
      <c r="BF894" s="45"/>
      <c r="BG894" s="45"/>
      <c r="BH894" s="45"/>
      <c r="BI894" s="45"/>
      <c r="BJ894" s="45"/>
      <c r="BK894" s="45"/>
      <c r="BL894" s="45"/>
      <c r="BM894" s="45"/>
      <c r="BN894" s="45"/>
      <c r="BO894" s="45"/>
      <c r="BP894" s="45"/>
      <c r="BQ894" s="45"/>
      <c r="BR894" s="45"/>
      <c r="BS894" s="45"/>
      <c r="BT894" s="45"/>
      <c r="BU894" s="45"/>
      <c r="BV894" s="45"/>
      <c r="BW894" s="45"/>
      <c r="BX894" s="45"/>
      <c r="BY894" s="45"/>
      <c r="BZ894" s="45"/>
      <c r="CA894" s="45"/>
      <c r="CB894" s="45"/>
      <c r="CC894" s="45"/>
      <c r="CD894" s="45"/>
      <c r="CE894" s="45"/>
      <c r="CF894" s="45"/>
      <c r="CG894" s="45"/>
      <c r="CH894" s="45"/>
      <c r="CI894" s="45"/>
      <c r="CJ894" s="45"/>
      <c r="CK894" s="45"/>
      <c r="CL894" s="45"/>
      <c r="CM894" s="45"/>
      <c r="CN894" s="45"/>
      <c r="CO894" s="45"/>
      <c r="CP894" s="45"/>
      <c r="CQ894" s="45"/>
      <c r="CR894" s="45"/>
      <c r="CS894" s="45"/>
      <c r="CT894" s="45"/>
      <c r="CU894" s="45"/>
      <c r="CV894" s="45"/>
      <c r="CW894" s="45"/>
      <c r="CX894" s="45"/>
      <c r="CY894" s="45"/>
      <c r="CZ894" s="45"/>
      <c r="DA894" s="45"/>
      <c r="DB894" s="45"/>
      <c r="DC894" s="45"/>
      <c r="DD894" s="45"/>
      <c r="DE894" s="45"/>
      <c r="DF894" s="45"/>
      <c r="DG894" s="45"/>
      <c r="DH894" s="45"/>
      <c r="DI894" s="45"/>
      <c r="DJ894" s="45"/>
      <c r="DK894" s="45"/>
      <c r="DL894" s="45"/>
      <c r="DM894" s="45"/>
      <c r="DN894" s="45"/>
      <c r="DO894" s="45"/>
      <c r="DP894" s="45"/>
      <c r="DQ894" s="45"/>
      <c r="DR894" s="45"/>
      <c r="DS894" s="45"/>
      <c r="DT894" s="45"/>
      <c r="DU894" s="45"/>
      <c r="DV894" s="1123"/>
      <c r="DW894" s="45"/>
      <c r="DX894" s="45"/>
      <c r="DY894" s="45"/>
      <c r="DZ894" s="45"/>
      <c r="EA894" s="45"/>
      <c r="EB894" s="45"/>
      <c r="EC894" s="45"/>
      <c r="ED894" s="45"/>
      <c r="EE894" s="45"/>
      <c r="EF894" s="45"/>
      <c r="EG894" s="45"/>
      <c r="EH894" s="45"/>
      <c r="EI894" s="45"/>
      <c r="EJ894" s="45"/>
      <c r="EK894" s="45"/>
      <c r="EL894" s="45"/>
      <c r="EM894" s="45"/>
      <c r="EN894" s="45"/>
      <c r="EO894" s="45"/>
      <c r="EP894" s="45"/>
      <c r="EQ894" s="1123"/>
      <c r="ER894" s="557"/>
    </row>
    <row r="895" spans="1:148" ht="15" customHeight="1" x14ac:dyDescent="0.25">
      <c r="A895" s="625"/>
      <c r="B895" s="1343" t="s">
        <v>1248</v>
      </c>
      <c r="C895" s="1348" t="str">
        <f>IF(ISBLANK(TB!C241), "", TB!C241)</f>
        <v/>
      </c>
      <c r="D895" s="1348" t="str">
        <f>IF(ISBLANK(TB!D241), "", TB!D241)</f>
        <v/>
      </c>
      <c r="E895" s="1348" t="str">
        <f>IF(ISBLANK(TB!E241), "", TB!E241)</f>
        <v/>
      </c>
      <c r="F895" s="1348" t="str">
        <f>IF(ISBLANK(TB!F241), "", TB!F241)</f>
        <v/>
      </c>
      <c r="G895" s="45"/>
      <c r="H895" s="45"/>
      <c r="I895" s="45"/>
      <c r="J895" s="45"/>
      <c r="K895" s="45"/>
      <c r="L895" s="45"/>
      <c r="M895" s="45"/>
      <c r="N895" s="45"/>
      <c r="O895" s="45"/>
      <c r="P895" s="45"/>
      <c r="Q895" s="45"/>
      <c r="R895" s="45"/>
      <c r="S895" s="45"/>
      <c r="T895" s="45"/>
      <c r="U895" s="45"/>
      <c r="V895" s="45"/>
      <c r="W895" s="45"/>
      <c r="X895" s="45"/>
      <c r="Y895" s="45"/>
      <c r="Z895" s="45"/>
      <c r="AA895" s="45"/>
      <c r="AB895" s="45"/>
      <c r="AC895" s="45"/>
      <c r="AD895" s="45"/>
      <c r="AE895" s="45"/>
      <c r="AF895" s="45"/>
      <c r="AG895" s="45"/>
      <c r="AH895" s="45"/>
      <c r="AI895" s="45"/>
      <c r="AJ895" s="45"/>
      <c r="AK895" s="45"/>
      <c r="AL895" s="45"/>
      <c r="AM895" s="45"/>
      <c r="AN895" s="45"/>
      <c r="AO895" s="45"/>
      <c r="AP895" s="45"/>
      <c r="AQ895" s="45"/>
      <c r="AR895" s="45"/>
      <c r="AS895" s="45"/>
      <c r="AT895" s="45"/>
      <c r="AU895" s="45"/>
      <c r="AV895" s="45"/>
      <c r="AW895" s="45"/>
      <c r="AX895" s="45"/>
      <c r="AY895" s="45"/>
      <c r="AZ895" s="45"/>
      <c r="BA895" s="45"/>
      <c r="BB895" s="45"/>
      <c r="BC895" s="45"/>
      <c r="BD895" s="45"/>
      <c r="BE895" s="45"/>
      <c r="BF895" s="45"/>
      <c r="BG895" s="45"/>
      <c r="BH895" s="45"/>
      <c r="BI895" s="45"/>
      <c r="BJ895" s="45"/>
      <c r="BK895" s="45"/>
      <c r="BL895" s="45"/>
      <c r="BM895" s="45"/>
      <c r="BN895" s="45"/>
      <c r="BO895" s="45"/>
      <c r="BP895" s="45"/>
      <c r="BQ895" s="45"/>
      <c r="BR895" s="45"/>
      <c r="BS895" s="45"/>
      <c r="BT895" s="45"/>
      <c r="BU895" s="45"/>
      <c r="BV895" s="45"/>
      <c r="BW895" s="45"/>
      <c r="BX895" s="45"/>
      <c r="BY895" s="45"/>
      <c r="BZ895" s="45"/>
      <c r="CA895" s="45"/>
      <c r="CB895" s="45"/>
      <c r="CC895" s="45"/>
      <c r="CD895" s="45"/>
      <c r="CE895" s="45"/>
      <c r="CF895" s="45"/>
      <c r="CG895" s="45"/>
      <c r="CH895" s="45"/>
      <c r="CI895" s="45"/>
      <c r="CJ895" s="45"/>
      <c r="CK895" s="45"/>
      <c r="CL895" s="45"/>
      <c r="CM895" s="45"/>
      <c r="CN895" s="45"/>
      <c r="CO895" s="45"/>
      <c r="CP895" s="45"/>
      <c r="CQ895" s="45"/>
      <c r="CR895" s="45"/>
      <c r="CS895" s="45"/>
      <c r="CT895" s="45"/>
      <c r="CU895" s="45"/>
      <c r="CV895" s="45"/>
      <c r="CW895" s="45"/>
      <c r="CX895" s="45"/>
      <c r="CY895" s="45"/>
      <c r="CZ895" s="45"/>
      <c r="DA895" s="45"/>
      <c r="DB895" s="45"/>
      <c r="DC895" s="45"/>
      <c r="DD895" s="45"/>
      <c r="DE895" s="45"/>
      <c r="DF895" s="45"/>
      <c r="DG895" s="45"/>
      <c r="DH895" s="45"/>
      <c r="DI895" s="45"/>
      <c r="DJ895" s="45"/>
      <c r="DK895" s="45"/>
      <c r="DL895" s="45"/>
      <c r="DM895" s="45"/>
      <c r="DN895" s="45"/>
      <c r="DO895" s="45"/>
      <c r="DP895" s="45"/>
      <c r="DQ895" s="45"/>
      <c r="DR895" s="45"/>
      <c r="DS895" s="45"/>
      <c r="DT895" s="45"/>
      <c r="DU895" s="45"/>
      <c r="DV895" s="1123"/>
      <c r="DW895" s="45"/>
      <c r="DX895" s="45"/>
      <c r="DY895" s="45"/>
      <c r="DZ895" s="45"/>
      <c r="EA895" s="45"/>
      <c r="EB895" s="45"/>
      <c r="EC895" s="45"/>
      <c r="ED895" s="45"/>
      <c r="EE895" s="45"/>
      <c r="EF895" s="45"/>
      <c r="EG895" s="45"/>
      <c r="EH895" s="45"/>
      <c r="EI895" s="45"/>
      <c r="EJ895" s="45"/>
      <c r="EK895" s="45"/>
      <c r="EL895" s="45"/>
      <c r="EM895" s="45"/>
      <c r="EN895" s="45"/>
      <c r="EO895" s="45"/>
      <c r="EP895" s="45"/>
      <c r="EQ895" s="1123"/>
      <c r="ER895" s="557"/>
    </row>
    <row r="896" spans="1:148" ht="15" customHeight="1" x14ac:dyDescent="0.25">
      <c r="A896" s="625"/>
      <c r="B896" s="1343" t="s">
        <v>1249</v>
      </c>
      <c r="C896" s="1348" t="str">
        <f>IF(ISBLANK(TB!C242), "", TB!C242)</f>
        <v/>
      </c>
      <c r="D896" s="1348" t="str">
        <f>IF(ISBLANK(TB!D242), "", TB!D242)</f>
        <v/>
      </c>
      <c r="E896" s="1348" t="str">
        <f>IF(ISBLANK(TB!E242), "", TB!E242)</f>
        <v/>
      </c>
      <c r="F896" s="1348" t="str">
        <f>IF(ISBLANK(TB!F242), "", TB!F242)</f>
        <v/>
      </c>
      <c r="G896" s="45"/>
      <c r="H896" s="45"/>
      <c r="I896" s="45"/>
      <c r="J896" s="45"/>
      <c r="K896" s="45"/>
      <c r="L896" s="45"/>
      <c r="M896" s="45"/>
      <c r="N896" s="45"/>
      <c r="O896" s="45"/>
      <c r="P896" s="45"/>
      <c r="Q896" s="45"/>
      <c r="R896" s="45"/>
      <c r="S896" s="45"/>
      <c r="T896" s="45"/>
      <c r="U896" s="45"/>
      <c r="V896" s="45"/>
      <c r="W896" s="45"/>
      <c r="X896" s="45"/>
      <c r="Y896" s="45"/>
      <c r="Z896" s="45"/>
      <c r="AA896" s="45"/>
      <c r="AB896" s="45"/>
      <c r="AC896" s="45"/>
      <c r="AD896" s="45"/>
      <c r="AE896" s="45"/>
      <c r="AF896" s="45"/>
      <c r="AG896" s="45"/>
      <c r="AH896" s="45"/>
      <c r="AI896" s="45"/>
      <c r="AJ896" s="45"/>
      <c r="AK896" s="45"/>
      <c r="AL896" s="45"/>
      <c r="AM896" s="45"/>
      <c r="AN896" s="45"/>
      <c r="AO896" s="45"/>
      <c r="AP896" s="45"/>
      <c r="AQ896" s="45"/>
      <c r="AR896" s="45"/>
      <c r="AS896" s="45"/>
      <c r="AT896" s="45"/>
      <c r="AU896" s="45"/>
      <c r="AV896" s="45"/>
      <c r="AW896" s="45"/>
      <c r="AX896" s="45"/>
      <c r="AY896" s="45"/>
      <c r="AZ896" s="45"/>
      <c r="BA896" s="45"/>
      <c r="BB896" s="45"/>
      <c r="BC896" s="45"/>
      <c r="BD896" s="45"/>
      <c r="BE896" s="45"/>
      <c r="BF896" s="45"/>
      <c r="BG896" s="45"/>
      <c r="BH896" s="45"/>
      <c r="BI896" s="45"/>
      <c r="BJ896" s="45"/>
      <c r="BK896" s="45"/>
      <c r="BL896" s="45"/>
      <c r="BM896" s="45"/>
      <c r="BN896" s="45"/>
      <c r="BO896" s="45"/>
      <c r="BP896" s="45"/>
      <c r="BQ896" s="45"/>
      <c r="BR896" s="45"/>
      <c r="BS896" s="45"/>
      <c r="BT896" s="45"/>
      <c r="BU896" s="45"/>
      <c r="BV896" s="45"/>
      <c r="BW896" s="45"/>
      <c r="BX896" s="45"/>
      <c r="BY896" s="45"/>
      <c r="BZ896" s="45"/>
      <c r="CA896" s="45"/>
      <c r="CB896" s="45"/>
      <c r="CC896" s="45"/>
      <c r="CD896" s="45"/>
      <c r="CE896" s="45"/>
      <c r="CF896" s="45"/>
      <c r="CG896" s="45"/>
      <c r="CH896" s="45"/>
      <c r="CI896" s="45"/>
      <c r="CJ896" s="45"/>
      <c r="CK896" s="45"/>
      <c r="CL896" s="45"/>
      <c r="CM896" s="45"/>
      <c r="CN896" s="45"/>
      <c r="CO896" s="45"/>
      <c r="CP896" s="45"/>
      <c r="CQ896" s="45"/>
      <c r="CR896" s="45"/>
      <c r="CS896" s="45"/>
      <c r="CT896" s="45"/>
      <c r="CU896" s="45"/>
      <c r="CV896" s="45"/>
      <c r="CW896" s="45"/>
      <c r="CX896" s="45"/>
      <c r="CY896" s="45"/>
      <c r="CZ896" s="45"/>
      <c r="DA896" s="45"/>
      <c r="DB896" s="45"/>
      <c r="DC896" s="45"/>
      <c r="DD896" s="45"/>
      <c r="DE896" s="45"/>
      <c r="DF896" s="45"/>
      <c r="DG896" s="45"/>
      <c r="DH896" s="45"/>
      <c r="DI896" s="45"/>
      <c r="DJ896" s="45"/>
      <c r="DK896" s="45"/>
      <c r="DL896" s="45"/>
      <c r="DM896" s="45"/>
      <c r="DN896" s="45"/>
      <c r="DO896" s="45"/>
      <c r="DP896" s="45"/>
      <c r="DQ896" s="45"/>
      <c r="DR896" s="45"/>
      <c r="DS896" s="45"/>
      <c r="DT896" s="45"/>
      <c r="DU896" s="45"/>
      <c r="DV896" s="1123"/>
      <c r="DW896" s="45"/>
      <c r="DX896" s="45"/>
      <c r="DY896" s="45"/>
      <c r="DZ896" s="45"/>
      <c r="EA896" s="45"/>
      <c r="EB896" s="45"/>
      <c r="EC896" s="45"/>
      <c r="ED896" s="45"/>
      <c r="EE896" s="45"/>
      <c r="EF896" s="45"/>
      <c r="EG896" s="45"/>
      <c r="EH896" s="45"/>
      <c r="EI896" s="45"/>
      <c r="EJ896" s="45"/>
      <c r="EK896" s="45"/>
      <c r="EL896" s="45"/>
      <c r="EM896" s="45"/>
      <c r="EN896" s="45"/>
      <c r="EO896" s="45"/>
      <c r="EP896" s="45"/>
      <c r="EQ896" s="1123"/>
      <c r="ER896" s="557"/>
    </row>
    <row r="897" spans="1:148" ht="15" customHeight="1" x14ac:dyDescent="0.25">
      <c r="A897" s="625"/>
      <c r="B897" s="1343" t="s">
        <v>1250</v>
      </c>
      <c r="C897" s="1348" t="str">
        <f>IF(ISBLANK(TB!C243), "", TB!C243)</f>
        <v/>
      </c>
      <c r="D897" s="1348" t="str">
        <f>IF(ISBLANK(TB!D243), "", TB!D243)</f>
        <v/>
      </c>
      <c r="E897" s="1348" t="str">
        <f>IF(ISBLANK(TB!E243), "", TB!E243)</f>
        <v/>
      </c>
      <c r="F897" s="1348" t="str">
        <f>IF(ISBLANK(TB!F243), "", TB!F243)</f>
        <v/>
      </c>
      <c r="G897" s="45"/>
      <c r="H897" s="45"/>
      <c r="I897" s="45"/>
      <c r="J897" s="45"/>
      <c r="K897" s="45"/>
      <c r="L897" s="45"/>
      <c r="M897" s="45"/>
      <c r="N897" s="45"/>
      <c r="O897" s="45"/>
      <c r="P897" s="45"/>
      <c r="Q897" s="45"/>
      <c r="R897" s="45"/>
      <c r="S897" s="45"/>
      <c r="T897" s="45"/>
      <c r="U897" s="45"/>
      <c r="V897" s="45"/>
      <c r="W897" s="45"/>
      <c r="X897" s="45"/>
      <c r="Y897" s="45"/>
      <c r="Z897" s="45"/>
      <c r="AA897" s="45"/>
      <c r="AB897" s="45"/>
      <c r="AC897" s="45"/>
      <c r="AD897" s="45"/>
      <c r="AE897" s="45"/>
      <c r="AF897" s="45"/>
      <c r="AG897" s="45"/>
      <c r="AH897" s="45"/>
      <c r="AI897" s="45"/>
      <c r="AJ897" s="45"/>
      <c r="AK897" s="45"/>
      <c r="AL897" s="45"/>
      <c r="AM897" s="45"/>
      <c r="AN897" s="45"/>
      <c r="AO897" s="45"/>
      <c r="AP897" s="45"/>
      <c r="AQ897" s="45"/>
      <c r="AR897" s="45"/>
      <c r="AS897" s="45"/>
      <c r="AT897" s="45"/>
      <c r="AU897" s="45"/>
      <c r="AV897" s="45"/>
      <c r="AW897" s="45"/>
      <c r="AX897" s="45"/>
      <c r="AY897" s="45"/>
      <c r="AZ897" s="45"/>
      <c r="BA897" s="45"/>
      <c r="BB897" s="45"/>
      <c r="BC897" s="45"/>
      <c r="BD897" s="45"/>
      <c r="BE897" s="45"/>
      <c r="BF897" s="45"/>
      <c r="BG897" s="45"/>
      <c r="BH897" s="45"/>
      <c r="BI897" s="45"/>
      <c r="BJ897" s="45"/>
      <c r="BK897" s="45"/>
      <c r="BL897" s="45"/>
      <c r="BM897" s="45"/>
      <c r="BN897" s="45"/>
      <c r="BO897" s="45"/>
      <c r="BP897" s="45"/>
      <c r="BQ897" s="45"/>
      <c r="BR897" s="45"/>
      <c r="BS897" s="45"/>
      <c r="BT897" s="45"/>
      <c r="BU897" s="45"/>
      <c r="BV897" s="45"/>
      <c r="BW897" s="45"/>
      <c r="BX897" s="45"/>
      <c r="BY897" s="45"/>
      <c r="BZ897" s="45"/>
      <c r="CA897" s="45"/>
      <c r="CB897" s="45"/>
      <c r="CC897" s="45"/>
      <c r="CD897" s="45"/>
      <c r="CE897" s="45"/>
      <c r="CF897" s="45"/>
      <c r="CG897" s="45"/>
      <c r="CH897" s="45"/>
      <c r="CI897" s="45"/>
      <c r="CJ897" s="45"/>
      <c r="CK897" s="45"/>
      <c r="CL897" s="45"/>
      <c r="CM897" s="45"/>
      <c r="CN897" s="45"/>
      <c r="CO897" s="45"/>
      <c r="CP897" s="45"/>
      <c r="CQ897" s="45"/>
      <c r="CR897" s="45"/>
      <c r="CS897" s="45"/>
      <c r="CT897" s="45"/>
      <c r="CU897" s="45"/>
      <c r="CV897" s="45"/>
      <c r="CW897" s="45"/>
      <c r="CX897" s="45"/>
      <c r="CY897" s="45"/>
      <c r="CZ897" s="45"/>
      <c r="DA897" s="45"/>
      <c r="DB897" s="45"/>
      <c r="DC897" s="45"/>
      <c r="DD897" s="45"/>
      <c r="DE897" s="45"/>
      <c r="DF897" s="45"/>
      <c r="DG897" s="45"/>
      <c r="DH897" s="45"/>
      <c r="DI897" s="45"/>
      <c r="DJ897" s="45"/>
      <c r="DK897" s="45"/>
      <c r="DL897" s="45"/>
      <c r="DM897" s="45"/>
      <c r="DN897" s="45"/>
      <c r="DO897" s="45"/>
      <c r="DP897" s="45"/>
      <c r="DQ897" s="45"/>
      <c r="DR897" s="45"/>
      <c r="DS897" s="45"/>
      <c r="DT897" s="45"/>
      <c r="DU897" s="45"/>
      <c r="DV897" s="1123"/>
      <c r="DW897" s="45"/>
      <c r="DX897" s="45"/>
      <c r="DY897" s="45"/>
      <c r="DZ897" s="45"/>
      <c r="EA897" s="45"/>
      <c r="EB897" s="45"/>
      <c r="EC897" s="45"/>
      <c r="ED897" s="45"/>
      <c r="EE897" s="45"/>
      <c r="EF897" s="45"/>
      <c r="EG897" s="45"/>
      <c r="EH897" s="45"/>
      <c r="EI897" s="45"/>
      <c r="EJ897" s="45"/>
      <c r="EK897" s="45"/>
      <c r="EL897" s="45"/>
      <c r="EM897" s="45"/>
      <c r="EN897" s="45"/>
      <c r="EO897" s="45"/>
      <c r="EP897" s="45"/>
      <c r="EQ897" s="1123"/>
      <c r="ER897" s="557"/>
    </row>
    <row r="898" spans="1:148" ht="15" customHeight="1" x14ac:dyDescent="0.25">
      <c r="A898" s="625"/>
      <c r="B898" s="1343" t="s">
        <v>1251</v>
      </c>
      <c r="C898" s="1348" t="str">
        <f>IF(ISBLANK(TB!C244), "", TB!C244)</f>
        <v/>
      </c>
      <c r="D898" s="1348" t="str">
        <f>IF(ISBLANK(TB!D244), "", TB!D244)</f>
        <v/>
      </c>
      <c r="E898" s="1348" t="str">
        <f>IF(ISBLANK(TB!E244), "", TB!E244)</f>
        <v/>
      </c>
      <c r="F898" s="1348" t="str">
        <f>IF(ISBLANK(TB!F244), "", TB!F244)</f>
        <v/>
      </c>
      <c r="G898" s="45"/>
      <c r="H898" s="45"/>
      <c r="I898" s="45"/>
      <c r="J898" s="45"/>
      <c r="K898" s="45"/>
      <c r="L898" s="45"/>
      <c r="M898" s="45"/>
      <c r="N898" s="45"/>
      <c r="O898" s="45"/>
      <c r="P898" s="45"/>
      <c r="Q898" s="45"/>
      <c r="R898" s="45"/>
      <c r="S898" s="45"/>
      <c r="T898" s="45"/>
      <c r="U898" s="45"/>
      <c r="V898" s="45"/>
      <c r="W898" s="45"/>
      <c r="X898" s="45"/>
      <c r="Y898" s="45"/>
      <c r="Z898" s="45"/>
      <c r="AA898" s="45"/>
      <c r="AB898" s="45"/>
      <c r="AC898" s="45"/>
      <c r="AD898" s="45"/>
      <c r="AE898" s="45"/>
      <c r="AF898" s="45"/>
      <c r="AG898" s="45"/>
      <c r="AH898" s="45"/>
      <c r="AI898" s="45"/>
      <c r="AJ898" s="45"/>
      <c r="AK898" s="45"/>
      <c r="AL898" s="45"/>
      <c r="AM898" s="45"/>
      <c r="AN898" s="45"/>
      <c r="AO898" s="45"/>
      <c r="AP898" s="45"/>
      <c r="AQ898" s="45"/>
      <c r="AR898" s="45"/>
      <c r="AS898" s="45"/>
      <c r="AT898" s="45"/>
      <c r="AU898" s="45"/>
      <c r="AV898" s="45"/>
      <c r="AW898" s="45"/>
      <c r="AX898" s="45"/>
      <c r="AY898" s="45"/>
      <c r="AZ898" s="45"/>
      <c r="BA898" s="45"/>
      <c r="BB898" s="45"/>
      <c r="BC898" s="45"/>
      <c r="BD898" s="45"/>
      <c r="BE898" s="45"/>
      <c r="BF898" s="45"/>
      <c r="BG898" s="45"/>
      <c r="BH898" s="45"/>
      <c r="BI898" s="45"/>
      <c r="BJ898" s="45"/>
      <c r="BK898" s="45"/>
      <c r="BL898" s="45"/>
      <c r="BM898" s="45"/>
      <c r="BN898" s="45"/>
      <c r="BO898" s="45"/>
      <c r="BP898" s="45"/>
      <c r="BQ898" s="45"/>
      <c r="BR898" s="45"/>
      <c r="BS898" s="45"/>
      <c r="BT898" s="45"/>
      <c r="BU898" s="45"/>
      <c r="BV898" s="45"/>
      <c r="BW898" s="45"/>
      <c r="BX898" s="45"/>
      <c r="BY898" s="45"/>
      <c r="BZ898" s="45"/>
      <c r="CA898" s="45"/>
      <c r="CB898" s="45"/>
      <c r="CC898" s="45"/>
      <c r="CD898" s="45"/>
      <c r="CE898" s="45"/>
      <c r="CF898" s="45"/>
      <c r="CG898" s="45"/>
      <c r="CH898" s="45"/>
      <c r="CI898" s="45"/>
      <c r="CJ898" s="45"/>
      <c r="CK898" s="45"/>
      <c r="CL898" s="45"/>
      <c r="CM898" s="45"/>
      <c r="CN898" s="45"/>
      <c r="CO898" s="45"/>
      <c r="CP898" s="45"/>
      <c r="CQ898" s="45"/>
      <c r="CR898" s="45"/>
      <c r="CS898" s="45"/>
      <c r="CT898" s="45"/>
      <c r="CU898" s="45"/>
      <c r="CV898" s="45"/>
      <c r="CW898" s="45"/>
      <c r="CX898" s="45"/>
      <c r="CY898" s="45"/>
      <c r="CZ898" s="45"/>
      <c r="DA898" s="45"/>
      <c r="DB898" s="45"/>
      <c r="DC898" s="45"/>
      <c r="DD898" s="45"/>
      <c r="DE898" s="45"/>
      <c r="DF898" s="45"/>
      <c r="DG898" s="45"/>
      <c r="DH898" s="45"/>
      <c r="DI898" s="45"/>
      <c r="DJ898" s="45"/>
      <c r="DK898" s="45"/>
      <c r="DL898" s="45"/>
      <c r="DM898" s="45"/>
      <c r="DN898" s="45"/>
      <c r="DO898" s="45"/>
      <c r="DP898" s="45"/>
      <c r="DQ898" s="45"/>
      <c r="DR898" s="45"/>
      <c r="DS898" s="45"/>
      <c r="DT898" s="45"/>
      <c r="DU898" s="45"/>
      <c r="DV898" s="1123"/>
      <c r="DW898" s="45"/>
      <c r="DX898" s="45"/>
      <c r="DY898" s="45"/>
      <c r="DZ898" s="45"/>
      <c r="EA898" s="45"/>
      <c r="EB898" s="45"/>
      <c r="EC898" s="45"/>
      <c r="ED898" s="45"/>
      <c r="EE898" s="45"/>
      <c r="EF898" s="45"/>
      <c r="EG898" s="45"/>
      <c r="EH898" s="45"/>
      <c r="EI898" s="45"/>
      <c r="EJ898" s="45"/>
      <c r="EK898" s="45"/>
      <c r="EL898" s="45"/>
      <c r="EM898" s="45"/>
      <c r="EN898" s="45"/>
      <c r="EO898" s="45"/>
      <c r="EP898" s="45"/>
      <c r="EQ898" s="1123"/>
      <c r="ER898" s="557"/>
    </row>
    <row r="899" spans="1:148" ht="15" customHeight="1" x14ac:dyDescent="0.25">
      <c r="A899" s="625"/>
      <c r="B899" s="1343" t="s">
        <v>1252</v>
      </c>
      <c r="C899" s="1348" t="str">
        <f>IF(ISBLANK(TB!C245), "", TB!C245)</f>
        <v/>
      </c>
      <c r="D899" s="1348" t="str">
        <f>IF(ISBLANK(TB!D245), "", TB!D245)</f>
        <v/>
      </c>
      <c r="E899" s="1348" t="str">
        <f>IF(ISBLANK(TB!E245), "", TB!E245)</f>
        <v/>
      </c>
      <c r="F899" s="1348" t="str">
        <f>IF(ISBLANK(TB!F245), "", TB!F245)</f>
        <v/>
      </c>
      <c r="G899" s="45"/>
      <c r="H899" s="45"/>
      <c r="I899" s="45"/>
      <c r="J899" s="45"/>
      <c r="K899" s="45"/>
      <c r="L899" s="45"/>
      <c r="M899" s="45"/>
      <c r="N899" s="45"/>
      <c r="O899" s="45"/>
      <c r="P899" s="45"/>
      <c r="Q899" s="45"/>
      <c r="R899" s="45"/>
      <c r="S899" s="45"/>
      <c r="T899" s="45"/>
      <c r="U899" s="45"/>
      <c r="V899" s="45"/>
      <c r="W899" s="45"/>
      <c r="X899" s="45"/>
      <c r="Y899" s="45"/>
      <c r="Z899" s="45"/>
      <c r="AA899" s="45"/>
      <c r="AB899" s="45"/>
      <c r="AC899" s="45"/>
      <c r="AD899" s="45"/>
      <c r="AE899" s="45"/>
      <c r="AF899" s="45"/>
      <c r="AG899" s="45"/>
      <c r="AH899" s="45"/>
      <c r="AI899" s="45"/>
      <c r="AJ899" s="45"/>
      <c r="AK899" s="45"/>
      <c r="AL899" s="45"/>
      <c r="AM899" s="45"/>
      <c r="AN899" s="45"/>
      <c r="AO899" s="45"/>
      <c r="AP899" s="45"/>
      <c r="AQ899" s="45"/>
      <c r="AR899" s="45"/>
      <c r="AS899" s="45"/>
      <c r="AT899" s="45"/>
      <c r="AU899" s="45"/>
      <c r="AV899" s="45"/>
      <c r="AW899" s="45"/>
      <c r="AX899" s="45"/>
      <c r="AY899" s="45"/>
      <c r="AZ899" s="45"/>
      <c r="BA899" s="45"/>
      <c r="BB899" s="45"/>
      <c r="BC899" s="45"/>
      <c r="BD899" s="45"/>
      <c r="BE899" s="45"/>
      <c r="BF899" s="45"/>
      <c r="BG899" s="45"/>
      <c r="BH899" s="45"/>
      <c r="BI899" s="45"/>
      <c r="BJ899" s="45"/>
      <c r="BK899" s="45"/>
      <c r="BL899" s="45"/>
      <c r="BM899" s="45"/>
      <c r="BN899" s="45"/>
      <c r="BO899" s="45"/>
      <c r="BP899" s="45"/>
      <c r="BQ899" s="45"/>
      <c r="BR899" s="45"/>
      <c r="BS899" s="45"/>
      <c r="BT899" s="45"/>
      <c r="BU899" s="45"/>
      <c r="BV899" s="45"/>
      <c r="BW899" s="45"/>
      <c r="BX899" s="45"/>
      <c r="BY899" s="45"/>
      <c r="BZ899" s="45"/>
      <c r="CA899" s="45"/>
      <c r="CB899" s="45"/>
      <c r="CC899" s="45"/>
      <c r="CD899" s="45"/>
      <c r="CE899" s="45"/>
      <c r="CF899" s="45"/>
      <c r="CG899" s="45"/>
      <c r="CH899" s="45"/>
      <c r="CI899" s="45"/>
      <c r="CJ899" s="45"/>
      <c r="CK899" s="45"/>
      <c r="CL899" s="45"/>
      <c r="CM899" s="45"/>
      <c r="CN899" s="45"/>
      <c r="CO899" s="45"/>
      <c r="CP899" s="45"/>
      <c r="CQ899" s="45"/>
      <c r="CR899" s="45"/>
      <c r="CS899" s="45"/>
      <c r="CT899" s="45"/>
      <c r="CU899" s="45"/>
      <c r="CV899" s="45"/>
      <c r="CW899" s="45"/>
      <c r="CX899" s="45"/>
      <c r="CY899" s="45"/>
      <c r="CZ899" s="45"/>
      <c r="DA899" s="45"/>
      <c r="DB899" s="45"/>
      <c r="DC899" s="45"/>
      <c r="DD899" s="45"/>
      <c r="DE899" s="45"/>
      <c r="DF899" s="45"/>
      <c r="DG899" s="45"/>
      <c r="DH899" s="45"/>
      <c r="DI899" s="45"/>
      <c r="DJ899" s="45"/>
      <c r="DK899" s="45"/>
      <c r="DL899" s="45"/>
      <c r="DM899" s="45"/>
      <c r="DN899" s="45"/>
      <c r="DO899" s="45"/>
      <c r="DP899" s="45"/>
      <c r="DQ899" s="45"/>
      <c r="DR899" s="45"/>
      <c r="DS899" s="45"/>
      <c r="DT899" s="45"/>
      <c r="DU899" s="45"/>
      <c r="DV899" s="1123"/>
      <c r="DW899" s="45"/>
      <c r="DX899" s="45"/>
      <c r="DY899" s="45"/>
      <c r="DZ899" s="45"/>
      <c r="EA899" s="45"/>
      <c r="EB899" s="45"/>
      <c r="EC899" s="45"/>
      <c r="ED899" s="45"/>
      <c r="EE899" s="45"/>
      <c r="EF899" s="45"/>
      <c r="EG899" s="45"/>
      <c r="EH899" s="45"/>
      <c r="EI899" s="45"/>
      <c r="EJ899" s="45"/>
      <c r="EK899" s="45"/>
      <c r="EL899" s="45"/>
      <c r="EM899" s="45"/>
      <c r="EN899" s="45"/>
      <c r="EO899" s="45"/>
      <c r="EP899" s="45"/>
      <c r="EQ899" s="1123"/>
      <c r="ER899" s="557"/>
    </row>
    <row r="900" spans="1:148" ht="15" customHeight="1" x14ac:dyDescent="0.25">
      <c r="A900" s="625"/>
      <c r="B900" s="1343" t="s">
        <v>1253</v>
      </c>
      <c r="C900" s="1348" t="str">
        <f>IF(ISBLANK(TB!C246), "", TB!C246)</f>
        <v/>
      </c>
      <c r="D900" s="1348" t="str">
        <f>IF(ISBLANK(TB!D246), "", TB!D246)</f>
        <v/>
      </c>
      <c r="E900" s="1348" t="str">
        <f>IF(ISBLANK(TB!E246), "", TB!E246)</f>
        <v/>
      </c>
      <c r="F900" s="1348" t="str">
        <f>IF(ISBLANK(TB!F246), "", TB!F246)</f>
        <v/>
      </c>
      <c r="G900" s="45"/>
      <c r="H900" s="45"/>
      <c r="I900" s="45"/>
      <c r="J900" s="45"/>
      <c r="K900" s="45"/>
      <c r="L900" s="45"/>
      <c r="M900" s="45"/>
      <c r="N900" s="45"/>
      <c r="O900" s="45"/>
      <c r="P900" s="45"/>
      <c r="Q900" s="45"/>
      <c r="R900" s="45"/>
      <c r="S900" s="45"/>
      <c r="T900" s="45"/>
      <c r="U900" s="45"/>
      <c r="V900" s="45"/>
      <c r="W900" s="45"/>
      <c r="X900" s="45"/>
      <c r="Y900" s="45"/>
      <c r="Z900" s="45"/>
      <c r="AA900" s="45"/>
      <c r="AB900" s="45"/>
      <c r="AC900" s="45"/>
      <c r="AD900" s="45"/>
      <c r="AE900" s="45"/>
      <c r="AF900" s="45"/>
      <c r="AG900" s="45"/>
      <c r="AH900" s="45"/>
      <c r="AI900" s="45"/>
      <c r="AJ900" s="45"/>
      <c r="AK900" s="45"/>
      <c r="AL900" s="45"/>
      <c r="AM900" s="45"/>
      <c r="AN900" s="45"/>
      <c r="AO900" s="45"/>
      <c r="AP900" s="45"/>
      <c r="AQ900" s="45"/>
      <c r="AR900" s="45"/>
      <c r="AS900" s="45"/>
      <c r="AT900" s="45"/>
      <c r="AU900" s="45"/>
      <c r="AV900" s="45"/>
      <c r="AW900" s="45"/>
      <c r="AX900" s="45"/>
      <c r="AY900" s="45"/>
      <c r="AZ900" s="45"/>
      <c r="BA900" s="45"/>
      <c r="BB900" s="45"/>
      <c r="BC900" s="45"/>
      <c r="BD900" s="45"/>
      <c r="BE900" s="45"/>
      <c r="BF900" s="45"/>
      <c r="BG900" s="45"/>
      <c r="BH900" s="45"/>
      <c r="BI900" s="45"/>
      <c r="BJ900" s="45"/>
      <c r="BK900" s="45"/>
      <c r="BL900" s="45"/>
      <c r="BM900" s="45"/>
      <c r="BN900" s="45"/>
      <c r="BO900" s="45"/>
      <c r="BP900" s="45"/>
      <c r="BQ900" s="45"/>
      <c r="BR900" s="45"/>
      <c r="BS900" s="45"/>
      <c r="BT900" s="45"/>
      <c r="BU900" s="45"/>
      <c r="BV900" s="45"/>
      <c r="BW900" s="45"/>
      <c r="BX900" s="45"/>
      <c r="BY900" s="45"/>
      <c r="BZ900" s="45"/>
      <c r="CA900" s="45"/>
      <c r="CB900" s="45"/>
      <c r="CC900" s="45"/>
      <c r="CD900" s="45"/>
      <c r="CE900" s="45"/>
      <c r="CF900" s="45"/>
      <c r="CG900" s="45"/>
      <c r="CH900" s="45"/>
      <c r="CI900" s="45"/>
      <c r="CJ900" s="45"/>
      <c r="CK900" s="45"/>
      <c r="CL900" s="45"/>
      <c r="CM900" s="45"/>
      <c r="CN900" s="45"/>
      <c r="CO900" s="45"/>
      <c r="CP900" s="45"/>
      <c r="CQ900" s="45"/>
      <c r="CR900" s="45"/>
      <c r="CS900" s="45"/>
      <c r="CT900" s="45"/>
      <c r="CU900" s="45"/>
      <c r="CV900" s="45"/>
      <c r="CW900" s="45"/>
      <c r="CX900" s="45"/>
      <c r="CY900" s="45"/>
      <c r="CZ900" s="45"/>
      <c r="DA900" s="45"/>
      <c r="DB900" s="45"/>
      <c r="DC900" s="45"/>
      <c r="DD900" s="45"/>
      <c r="DE900" s="45"/>
      <c r="DF900" s="45"/>
      <c r="DG900" s="45"/>
      <c r="DH900" s="45"/>
      <c r="DI900" s="45"/>
      <c r="DJ900" s="45"/>
      <c r="DK900" s="45"/>
      <c r="DL900" s="45"/>
      <c r="DM900" s="45"/>
      <c r="DN900" s="45"/>
      <c r="DO900" s="45"/>
      <c r="DP900" s="45"/>
      <c r="DQ900" s="45"/>
      <c r="DR900" s="45"/>
      <c r="DS900" s="45"/>
      <c r="DT900" s="45"/>
      <c r="DU900" s="45"/>
      <c r="DV900" s="1123"/>
      <c r="DW900" s="45"/>
      <c r="DX900" s="45"/>
      <c r="DY900" s="45"/>
      <c r="DZ900" s="45"/>
      <c r="EA900" s="45"/>
      <c r="EB900" s="45"/>
      <c r="EC900" s="45"/>
      <c r="ED900" s="45"/>
      <c r="EE900" s="45"/>
      <c r="EF900" s="45"/>
      <c r="EG900" s="45"/>
      <c r="EH900" s="45"/>
      <c r="EI900" s="45"/>
      <c r="EJ900" s="45"/>
      <c r="EK900" s="45"/>
      <c r="EL900" s="45"/>
      <c r="EM900" s="45"/>
      <c r="EN900" s="45"/>
      <c r="EO900" s="45"/>
      <c r="EP900" s="45"/>
      <c r="EQ900" s="1123"/>
      <c r="ER900" s="557"/>
    </row>
    <row r="901" spans="1:148" ht="15" customHeight="1" x14ac:dyDescent="0.25">
      <c r="A901" s="625"/>
      <c r="B901" s="1343" t="s">
        <v>1254</v>
      </c>
      <c r="C901" s="1348" t="str">
        <f>IF(ISBLANK(TB!C247), "", TB!C247)</f>
        <v/>
      </c>
      <c r="D901" s="1348" t="str">
        <f>IF(ISBLANK(TB!D247), "", TB!D247)</f>
        <v/>
      </c>
      <c r="E901" s="1348" t="str">
        <f>IF(ISBLANK(TB!E247), "", TB!E247)</f>
        <v/>
      </c>
      <c r="F901" s="1348" t="str">
        <f>IF(ISBLANK(TB!F247), "", TB!F247)</f>
        <v/>
      </c>
      <c r="G901" s="45"/>
      <c r="H901" s="45"/>
      <c r="I901" s="45"/>
      <c r="J901" s="45"/>
      <c r="K901" s="45"/>
      <c r="L901" s="45"/>
      <c r="M901" s="45"/>
      <c r="N901" s="45"/>
      <c r="O901" s="45"/>
      <c r="P901" s="45"/>
      <c r="Q901" s="45"/>
      <c r="R901" s="45"/>
      <c r="S901" s="45"/>
      <c r="T901" s="45"/>
      <c r="U901" s="45"/>
      <c r="V901" s="45"/>
      <c r="W901" s="45"/>
      <c r="X901" s="45"/>
      <c r="Y901" s="45"/>
      <c r="Z901" s="45"/>
      <c r="AA901" s="45"/>
      <c r="AB901" s="45"/>
      <c r="AC901" s="45"/>
      <c r="AD901" s="45"/>
      <c r="AE901" s="45"/>
      <c r="AF901" s="45"/>
      <c r="AG901" s="45"/>
      <c r="AH901" s="45"/>
      <c r="AI901" s="45"/>
      <c r="AJ901" s="45"/>
      <c r="AK901" s="45"/>
      <c r="AL901" s="45"/>
      <c r="AM901" s="45"/>
      <c r="AN901" s="45"/>
      <c r="AO901" s="45"/>
      <c r="AP901" s="45"/>
      <c r="AQ901" s="45"/>
      <c r="AR901" s="45"/>
      <c r="AS901" s="45"/>
      <c r="AT901" s="45"/>
      <c r="AU901" s="45"/>
      <c r="AV901" s="45"/>
      <c r="AW901" s="45"/>
      <c r="AX901" s="45"/>
      <c r="AY901" s="45"/>
      <c r="AZ901" s="45"/>
      <c r="BA901" s="45"/>
      <c r="BB901" s="45"/>
      <c r="BC901" s="45"/>
      <c r="BD901" s="45"/>
      <c r="BE901" s="45"/>
      <c r="BF901" s="45"/>
      <c r="BG901" s="45"/>
      <c r="BH901" s="45"/>
      <c r="BI901" s="45"/>
      <c r="BJ901" s="45"/>
      <c r="BK901" s="45"/>
      <c r="BL901" s="45"/>
      <c r="BM901" s="45"/>
      <c r="BN901" s="45"/>
      <c r="BO901" s="45"/>
      <c r="BP901" s="45"/>
      <c r="BQ901" s="45"/>
      <c r="BR901" s="45"/>
      <c r="BS901" s="45"/>
      <c r="BT901" s="45"/>
      <c r="BU901" s="45"/>
      <c r="BV901" s="45"/>
      <c r="BW901" s="45"/>
      <c r="BX901" s="45"/>
      <c r="BY901" s="45"/>
      <c r="BZ901" s="45"/>
      <c r="CA901" s="45"/>
      <c r="CB901" s="45"/>
      <c r="CC901" s="45"/>
      <c r="CD901" s="45"/>
      <c r="CE901" s="45"/>
      <c r="CF901" s="45"/>
      <c r="CG901" s="45"/>
      <c r="CH901" s="45"/>
      <c r="CI901" s="45"/>
      <c r="CJ901" s="45"/>
      <c r="CK901" s="45"/>
      <c r="CL901" s="45"/>
      <c r="CM901" s="45"/>
      <c r="CN901" s="45"/>
      <c r="CO901" s="45"/>
      <c r="CP901" s="45"/>
      <c r="CQ901" s="45"/>
      <c r="CR901" s="45"/>
      <c r="CS901" s="45"/>
      <c r="CT901" s="45"/>
      <c r="CU901" s="45"/>
      <c r="CV901" s="45"/>
      <c r="CW901" s="45"/>
      <c r="CX901" s="45"/>
      <c r="CY901" s="45"/>
      <c r="CZ901" s="45"/>
      <c r="DA901" s="45"/>
      <c r="DB901" s="45"/>
      <c r="DC901" s="45"/>
      <c r="DD901" s="45"/>
      <c r="DE901" s="45"/>
      <c r="DF901" s="45"/>
      <c r="DG901" s="45"/>
      <c r="DH901" s="45"/>
      <c r="DI901" s="45"/>
      <c r="DJ901" s="45"/>
      <c r="DK901" s="45"/>
      <c r="DL901" s="45"/>
      <c r="DM901" s="45"/>
      <c r="DN901" s="45"/>
      <c r="DO901" s="45"/>
      <c r="DP901" s="45"/>
      <c r="DQ901" s="45"/>
      <c r="DR901" s="45"/>
      <c r="DS901" s="45"/>
      <c r="DT901" s="45"/>
      <c r="DU901" s="45"/>
      <c r="DV901" s="1123"/>
      <c r="DW901" s="45"/>
      <c r="DX901" s="45"/>
      <c r="DY901" s="45"/>
      <c r="DZ901" s="45"/>
      <c r="EA901" s="45"/>
      <c r="EB901" s="45"/>
      <c r="EC901" s="45"/>
      <c r="ED901" s="45"/>
      <c r="EE901" s="45"/>
      <c r="EF901" s="45"/>
      <c r="EG901" s="45"/>
      <c r="EH901" s="45"/>
      <c r="EI901" s="45"/>
      <c r="EJ901" s="45"/>
      <c r="EK901" s="45"/>
      <c r="EL901" s="45"/>
      <c r="EM901" s="45"/>
      <c r="EN901" s="45"/>
      <c r="EO901" s="45"/>
      <c r="EP901" s="45"/>
      <c r="EQ901" s="1123"/>
      <c r="ER901" s="557"/>
    </row>
    <row r="902" spans="1:148" ht="15" customHeight="1" x14ac:dyDescent="0.25">
      <c r="A902" s="625"/>
      <c r="B902" s="1343" t="s">
        <v>1255</v>
      </c>
      <c r="C902" s="1348" t="str">
        <f>IF(ISBLANK(TB!C248), "", TB!C248)</f>
        <v/>
      </c>
      <c r="D902" s="1348" t="str">
        <f>IF(ISBLANK(TB!D248), "", TB!D248)</f>
        <v/>
      </c>
      <c r="E902" s="1348" t="str">
        <f>IF(ISBLANK(TB!E248), "", TB!E248)</f>
        <v/>
      </c>
      <c r="F902" s="1348" t="str">
        <f>IF(ISBLANK(TB!F248), "", TB!F248)</f>
        <v/>
      </c>
      <c r="G902" s="45"/>
      <c r="H902" s="45"/>
      <c r="I902" s="45"/>
      <c r="J902" s="45"/>
      <c r="K902" s="45"/>
      <c r="L902" s="45"/>
      <c r="M902" s="45"/>
      <c r="N902" s="45"/>
      <c r="O902" s="45"/>
      <c r="P902" s="45"/>
      <c r="Q902" s="45"/>
      <c r="R902" s="45"/>
      <c r="S902" s="45"/>
      <c r="T902" s="45"/>
      <c r="U902" s="45"/>
      <c r="V902" s="45"/>
      <c r="W902" s="45"/>
      <c r="X902" s="45"/>
      <c r="Y902" s="45"/>
      <c r="Z902" s="45"/>
      <c r="AA902" s="45"/>
      <c r="AB902" s="45"/>
      <c r="AC902" s="45"/>
      <c r="AD902" s="45"/>
      <c r="AE902" s="45"/>
      <c r="AF902" s="45"/>
      <c r="AG902" s="45"/>
      <c r="AH902" s="45"/>
      <c r="AI902" s="45"/>
      <c r="AJ902" s="45"/>
      <c r="AK902" s="45"/>
      <c r="AL902" s="45"/>
      <c r="AM902" s="45"/>
      <c r="AN902" s="45"/>
      <c r="AO902" s="45"/>
      <c r="AP902" s="45"/>
      <c r="AQ902" s="45"/>
      <c r="AR902" s="45"/>
      <c r="AS902" s="45"/>
      <c r="AT902" s="45"/>
      <c r="AU902" s="45"/>
      <c r="AV902" s="45"/>
      <c r="AW902" s="45"/>
      <c r="AX902" s="45"/>
      <c r="AY902" s="45"/>
      <c r="AZ902" s="45"/>
      <c r="BA902" s="45"/>
      <c r="BB902" s="45"/>
      <c r="BC902" s="45"/>
      <c r="BD902" s="45"/>
      <c r="BE902" s="45"/>
      <c r="BF902" s="45"/>
      <c r="BG902" s="45"/>
      <c r="BH902" s="45"/>
      <c r="BI902" s="45"/>
      <c r="BJ902" s="45"/>
      <c r="BK902" s="45"/>
      <c r="BL902" s="45"/>
      <c r="BM902" s="45"/>
      <c r="BN902" s="45"/>
      <c r="BO902" s="45"/>
      <c r="BP902" s="45"/>
      <c r="BQ902" s="45"/>
      <c r="BR902" s="45"/>
      <c r="BS902" s="45"/>
      <c r="BT902" s="45"/>
      <c r="BU902" s="45"/>
      <c r="BV902" s="45"/>
      <c r="BW902" s="45"/>
      <c r="BX902" s="45"/>
      <c r="BY902" s="45"/>
      <c r="BZ902" s="45"/>
      <c r="CA902" s="45"/>
      <c r="CB902" s="45"/>
      <c r="CC902" s="45"/>
      <c r="CD902" s="45"/>
      <c r="CE902" s="45"/>
      <c r="CF902" s="45"/>
      <c r="CG902" s="45"/>
      <c r="CH902" s="45"/>
      <c r="CI902" s="45"/>
      <c r="CJ902" s="45"/>
      <c r="CK902" s="45"/>
      <c r="CL902" s="45"/>
      <c r="CM902" s="45"/>
      <c r="CN902" s="45"/>
      <c r="CO902" s="45"/>
      <c r="CP902" s="45"/>
      <c r="CQ902" s="45"/>
      <c r="CR902" s="45"/>
      <c r="CS902" s="45"/>
      <c r="CT902" s="45"/>
      <c r="CU902" s="45"/>
      <c r="CV902" s="45"/>
      <c r="CW902" s="45"/>
      <c r="CX902" s="45"/>
      <c r="CY902" s="45"/>
      <c r="CZ902" s="45"/>
      <c r="DA902" s="45"/>
      <c r="DB902" s="45"/>
      <c r="DC902" s="45"/>
      <c r="DD902" s="45"/>
      <c r="DE902" s="45"/>
      <c r="DF902" s="45"/>
      <c r="DG902" s="45"/>
      <c r="DH902" s="45"/>
      <c r="DI902" s="45"/>
      <c r="DJ902" s="45"/>
      <c r="DK902" s="45"/>
      <c r="DL902" s="45"/>
      <c r="DM902" s="45"/>
      <c r="DN902" s="45"/>
      <c r="DO902" s="45"/>
      <c r="DP902" s="45"/>
      <c r="DQ902" s="45"/>
      <c r="DR902" s="45"/>
      <c r="DS902" s="45"/>
      <c r="DT902" s="45"/>
      <c r="DU902" s="45"/>
      <c r="DV902" s="1123"/>
      <c r="DW902" s="45"/>
      <c r="DX902" s="45"/>
      <c r="DY902" s="45"/>
      <c r="DZ902" s="45"/>
      <c r="EA902" s="45"/>
      <c r="EB902" s="45"/>
      <c r="EC902" s="45"/>
      <c r="ED902" s="45"/>
      <c r="EE902" s="45"/>
      <c r="EF902" s="45"/>
      <c r="EG902" s="45"/>
      <c r="EH902" s="45"/>
      <c r="EI902" s="45"/>
      <c r="EJ902" s="45"/>
      <c r="EK902" s="45"/>
      <c r="EL902" s="45"/>
      <c r="EM902" s="45"/>
      <c r="EN902" s="45"/>
      <c r="EO902" s="45"/>
      <c r="EP902" s="45"/>
      <c r="EQ902" s="1123"/>
      <c r="ER902" s="557"/>
    </row>
    <row r="903" spans="1:148" ht="15" customHeight="1" x14ac:dyDescent="0.25">
      <c r="A903" s="625"/>
      <c r="B903" s="1343" t="s">
        <v>1256</v>
      </c>
      <c r="C903" s="1348" t="str">
        <f>IF(ISBLANK(TB!C249), "", TB!C249)</f>
        <v/>
      </c>
      <c r="D903" s="1348" t="str">
        <f>IF(ISBLANK(TB!D249), "", TB!D249)</f>
        <v/>
      </c>
      <c r="E903" s="1348" t="str">
        <f>IF(ISBLANK(TB!E249), "", TB!E249)</f>
        <v/>
      </c>
      <c r="F903" s="1348" t="str">
        <f>IF(ISBLANK(TB!F249), "", TB!F249)</f>
        <v/>
      </c>
      <c r="G903" s="45"/>
      <c r="H903" s="45"/>
      <c r="I903" s="45"/>
      <c r="J903" s="45"/>
      <c r="K903" s="45"/>
      <c r="L903" s="45"/>
      <c r="M903" s="45"/>
      <c r="N903" s="45"/>
      <c r="O903" s="45"/>
      <c r="P903" s="45"/>
      <c r="Q903" s="45"/>
      <c r="R903" s="45"/>
      <c r="S903" s="45"/>
      <c r="T903" s="45"/>
      <c r="U903" s="45"/>
      <c r="V903" s="45"/>
      <c r="W903" s="45"/>
      <c r="X903" s="45"/>
      <c r="Y903" s="45"/>
      <c r="Z903" s="45"/>
      <c r="AA903" s="45"/>
      <c r="AB903" s="45"/>
      <c r="AC903" s="45"/>
      <c r="AD903" s="45"/>
      <c r="AE903" s="45"/>
      <c r="AF903" s="45"/>
      <c r="AG903" s="45"/>
      <c r="AH903" s="45"/>
      <c r="AI903" s="45"/>
      <c r="AJ903" s="45"/>
      <c r="AK903" s="45"/>
      <c r="AL903" s="45"/>
      <c r="AM903" s="45"/>
      <c r="AN903" s="45"/>
      <c r="AO903" s="45"/>
      <c r="AP903" s="45"/>
      <c r="AQ903" s="45"/>
      <c r="AR903" s="45"/>
      <c r="AS903" s="45"/>
      <c r="AT903" s="45"/>
      <c r="AU903" s="45"/>
      <c r="AV903" s="45"/>
      <c r="AW903" s="45"/>
      <c r="AX903" s="45"/>
      <c r="AY903" s="45"/>
      <c r="AZ903" s="45"/>
      <c r="BA903" s="45"/>
      <c r="BB903" s="45"/>
      <c r="BC903" s="45"/>
      <c r="BD903" s="45"/>
      <c r="BE903" s="45"/>
      <c r="BF903" s="45"/>
      <c r="BG903" s="45"/>
      <c r="BH903" s="45"/>
      <c r="BI903" s="45"/>
      <c r="BJ903" s="45"/>
      <c r="BK903" s="45"/>
      <c r="BL903" s="45"/>
      <c r="BM903" s="45"/>
      <c r="BN903" s="45"/>
      <c r="BO903" s="45"/>
      <c r="BP903" s="45"/>
      <c r="BQ903" s="45"/>
      <c r="BR903" s="45"/>
      <c r="BS903" s="45"/>
      <c r="BT903" s="45"/>
      <c r="BU903" s="45"/>
      <c r="BV903" s="45"/>
      <c r="BW903" s="45"/>
      <c r="BX903" s="45"/>
      <c r="BY903" s="45"/>
      <c r="BZ903" s="45"/>
      <c r="CA903" s="45"/>
      <c r="CB903" s="45"/>
      <c r="CC903" s="45"/>
      <c r="CD903" s="45"/>
      <c r="CE903" s="45"/>
      <c r="CF903" s="45"/>
      <c r="CG903" s="45"/>
      <c r="CH903" s="45"/>
      <c r="CI903" s="45"/>
      <c r="CJ903" s="45"/>
      <c r="CK903" s="45"/>
      <c r="CL903" s="45"/>
      <c r="CM903" s="45"/>
      <c r="CN903" s="45"/>
      <c r="CO903" s="45"/>
      <c r="CP903" s="45"/>
      <c r="CQ903" s="45"/>
      <c r="CR903" s="45"/>
      <c r="CS903" s="45"/>
      <c r="CT903" s="45"/>
      <c r="CU903" s="45"/>
      <c r="CV903" s="45"/>
      <c r="CW903" s="45"/>
      <c r="CX903" s="45"/>
      <c r="CY903" s="45"/>
      <c r="CZ903" s="45"/>
      <c r="DA903" s="45"/>
      <c r="DB903" s="45"/>
      <c r="DC903" s="45"/>
      <c r="DD903" s="45"/>
      <c r="DE903" s="45"/>
      <c r="DF903" s="45"/>
      <c r="DG903" s="45"/>
      <c r="DH903" s="45"/>
      <c r="DI903" s="45"/>
      <c r="DJ903" s="45"/>
      <c r="DK903" s="45"/>
      <c r="DL903" s="45"/>
      <c r="DM903" s="45"/>
      <c r="DN903" s="45"/>
      <c r="DO903" s="45"/>
      <c r="DP903" s="45"/>
      <c r="DQ903" s="45"/>
      <c r="DR903" s="45"/>
      <c r="DS903" s="45"/>
      <c r="DT903" s="45"/>
      <c r="DU903" s="45"/>
      <c r="DV903" s="1123"/>
      <c r="DW903" s="45"/>
      <c r="DX903" s="45"/>
      <c r="DY903" s="45"/>
      <c r="DZ903" s="45"/>
      <c r="EA903" s="45"/>
      <c r="EB903" s="45"/>
      <c r="EC903" s="45"/>
      <c r="ED903" s="45"/>
      <c r="EE903" s="45"/>
      <c r="EF903" s="45"/>
      <c r="EG903" s="45"/>
      <c r="EH903" s="45"/>
      <c r="EI903" s="45"/>
      <c r="EJ903" s="45"/>
      <c r="EK903" s="45"/>
      <c r="EL903" s="45"/>
      <c r="EM903" s="45"/>
      <c r="EN903" s="45"/>
      <c r="EO903" s="45"/>
      <c r="EP903" s="45"/>
      <c r="EQ903" s="1123"/>
      <c r="ER903" s="557"/>
    </row>
    <row r="904" spans="1:148" ht="15" customHeight="1" x14ac:dyDescent="0.25">
      <c r="A904" s="625"/>
      <c r="B904" s="1343" t="s">
        <v>1257</v>
      </c>
      <c r="C904" s="1348" t="str">
        <f>IF(ISBLANK(TB!C250), "", TB!C250)</f>
        <v/>
      </c>
      <c r="D904" s="1348" t="str">
        <f>IF(ISBLANK(TB!D250), "", TB!D250)</f>
        <v/>
      </c>
      <c r="E904" s="1348" t="str">
        <f>IF(ISBLANK(TB!E250), "", TB!E250)</f>
        <v/>
      </c>
      <c r="F904" s="1348" t="str">
        <f>IF(ISBLANK(TB!F250), "", TB!F250)</f>
        <v/>
      </c>
      <c r="G904" s="45"/>
      <c r="H904" s="45"/>
      <c r="I904" s="45"/>
      <c r="J904" s="45"/>
      <c r="K904" s="45"/>
      <c r="L904" s="45"/>
      <c r="M904" s="45"/>
      <c r="N904" s="45"/>
      <c r="O904" s="45"/>
      <c r="P904" s="45"/>
      <c r="Q904" s="45"/>
      <c r="R904" s="45"/>
      <c r="S904" s="45"/>
      <c r="T904" s="45"/>
      <c r="U904" s="45"/>
      <c r="V904" s="45"/>
      <c r="W904" s="45"/>
      <c r="X904" s="45"/>
      <c r="Y904" s="45"/>
      <c r="Z904" s="45"/>
      <c r="AA904" s="45"/>
      <c r="AB904" s="45"/>
      <c r="AC904" s="45"/>
      <c r="AD904" s="45"/>
      <c r="AE904" s="45"/>
      <c r="AF904" s="45"/>
      <c r="AG904" s="45"/>
      <c r="AH904" s="45"/>
      <c r="AI904" s="45"/>
      <c r="AJ904" s="45"/>
      <c r="AK904" s="45"/>
      <c r="AL904" s="45"/>
      <c r="AM904" s="45"/>
      <c r="AN904" s="45"/>
      <c r="AO904" s="45"/>
      <c r="AP904" s="45"/>
      <c r="AQ904" s="45"/>
      <c r="AR904" s="45"/>
      <c r="AS904" s="45"/>
      <c r="AT904" s="45"/>
      <c r="AU904" s="45"/>
      <c r="AV904" s="45"/>
      <c r="AW904" s="45"/>
      <c r="AX904" s="45"/>
      <c r="AY904" s="45"/>
      <c r="AZ904" s="45"/>
      <c r="BA904" s="45"/>
      <c r="BB904" s="45"/>
      <c r="BC904" s="45"/>
      <c r="BD904" s="45"/>
      <c r="BE904" s="45"/>
      <c r="BF904" s="45"/>
      <c r="BG904" s="45"/>
      <c r="BH904" s="45"/>
      <c r="BI904" s="45"/>
      <c r="BJ904" s="45"/>
      <c r="BK904" s="45"/>
      <c r="BL904" s="45"/>
      <c r="BM904" s="45"/>
      <c r="BN904" s="45"/>
      <c r="BO904" s="45"/>
      <c r="BP904" s="45"/>
      <c r="BQ904" s="45"/>
      <c r="BR904" s="45"/>
      <c r="BS904" s="45"/>
      <c r="BT904" s="45"/>
      <c r="BU904" s="45"/>
      <c r="BV904" s="45"/>
      <c r="BW904" s="45"/>
      <c r="BX904" s="45"/>
      <c r="BY904" s="45"/>
      <c r="BZ904" s="45"/>
      <c r="CA904" s="45"/>
      <c r="CB904" s="45"/>
      <c r="CC904" s="45"/>
      <c r="CD904" s="45"/>
      <c r="CE904" s="45"/>
      <c r="CF904" s="45"/>
      <c r="CG904" s="45"/>
      <c r="CH904" s="45"/>
      <c r="CI904" s="45"/>
      <c r="CJ904" s="45"/>
      <c r="CK904" s="45"/>
      <c r="CL904" s="45"/>
      <c r="CM904" s="45"/>
      <c r="CN904" s="45"/>
      <c r="CO904" s="45"/>
      <c r="CP904" s="45"/>
      <c r="CQ904" s="45"/>
      <c r="CR904" s="45"/>
      <c r="CS904" s="45"/>
      <c r="CT904" s="45"/>
      <c r="CU904" s="45"/>
      <c r="CV904" s="45"/>
      <c r="CW904" s="45"/>
      <c r="CX904" s="45"/>
      <c r="CY904" s="45"/>
      <c r="CZ904" s="45"/>
      <c r="DA904" s="45"/>
      <c r="DB904" s="45"/>
      <c r="DC904" s="45"/>
      <c r="DD904" s="45"/>
      <c r="DE904" s="45"/>
      <c r="DF904" s="45"/>
      <c r="DG904" s="45"/>
      <c r="DH904" s="45"/>
      <c r="DI904" s="45"/>
      <c r="DJ904" s="45"/>
      <c r="DK904" s="45"/>
      <c r="DL904" s="45"/>
      <c r="DM904" s="45"/>
      <c r="DN904" s="45"/>
      <c r="DO904" s="45"/>
      <c r="DP904" s="45"/>
      <c r="DQ904" s="45"/>
      <c r="DR904" s="45"/>
      <c r="DS904" s="45"/>
      <c r="DT904" s="45"/>
      <c r="DU904" s="45"/>
      <c r="DV904" s="1123"/>
      <c r="DW904" s="45"/>
      <c r="DX904" s="45"/>
      <c r="DY904" s="45"/>
      <c r="DZ904" s="45"/>
      <c r="EA904" s="45"/>
      <c r="EB904" s="45"/>
      <c r="EC904" s="45"/>
      <c r="ED904" s="45"/>
      <c r="EE904" s="45"/>
      <c r="EF904" s="45"/>
      <c r="EG904" s="45"/>
      <c r="EH904" s="45"/>
      <c r="EI904" s="45"/>
      <c r="EJ904" s="45"/>
      <c r="EK904" s="45"/>
      <c r="EL904" s="45"/>
      <c r="EM904" s="45"/>
      <c r="EN904" s="45"/>
      <c r="EO904" s="45"/>
      <c r="EP904" s="45"/>
      <c r="EQ904" s="1123"/>
      <c r="ER904" s="557"/>
    </row>
    <row r="905" spans="1:148" ht="15" customHeight="1" x14ac:dyDescent="0.25">
      <c r="A905" s="625"/>
      <c r="B905" s="1343" t="s">
        <v>1258</v>
      </c>
      <c r="C905" s="1348" t="str">
        <f>IF(ISBLANK(TB!C251), "", TB!C251)</f>
        <v/>
      </c>
      <c r="D905" s="1348" t="str">
        <f>IF(ISBLANK(TB!D251), "", TB!D251)</f>
        <v/>
      </c>
      <c r="E905" s="1348" t="str">
        <f>IF(ISBLANK(TB!E251), "", TB!E251)</f>
        <v/>
      </c>
      <c r="F905" s="1348" t="str">
        <f>IF(ISBLANK(TB!F251), "", TB!F251)</f>
        <v/>
      </c>
      <c r="G905" s="45"/>
      <c r="H905" s="45"/>
      <c r="I905" s="45"/>
      <c r="J905" s="45"/>
      <c r="K905" s="45"/>
      <c r="L905" s="45"/>
      <c r="M905" s="45"/>
      <c r="N905" s="45"/>
      <c r="O905" s="45"/>
      <c r="P905" s="45"/>
      <c r="Q905" s="45"/>
      <c r="R905" s="45"/>
      <c r="S905" s="45"/>
      <c r="T905" s="45"/>
      <c r="U905" s="45"/>
      <c r="V905" s="45"/>
      <c r="W905" s="45"/>
      <c r="X905" s="45"/>
      <c r="Y905" s="45"/>
      <c r="Z905" s="45"/>
      <c r="AA905" s="45"/>
      <c r="AB905" s="45"/>
      <c r="AC905" s="45"/>
      <c r="AD905" s="45"/>
      <c r="AE905" s="45"/>
      <c r="AF905" s="45"/>
      <c r="AG905" s="45"/>
      <c r="AH905" s="45"/>
      <c r="AI905" s="45"/>
      <c r="AJ905" s="45"/>
      <c r="AK905" s="45"/>
      <c r="AL905" s="45"/>
      <c r="AM905" s="45"/>
      <c r="AN905" s="45"/>
      <c r="AO905" s="45"/>
      <c r="AP905" s="45"/>
      <c r="AQ905" s="45"/>
      <c r="AR905" s="45"/>
      <c r="AS905" s="45"/>
      <c r="AT905" s="45"/>
      <c r="AU905" s="45"/>
      <c r="AV905" s="45"/>
      <c r="AW905" s="45"/>
      <c r="AX905" s="45"/>
      <c r="AY905" s="45"/>
      <c r="AZ905" s="45"/>
      <c r="BA905" s="45"/>
      <c r="BB905" s="45"/>
      <c r="BC905" s="45"/>
      <c r="BD905" s="45"/>
      <c r="BE905" s="45"/>
      <c r="BF905" s="45"/>
      <c r="BG905" s="45"/>
      <c r="BH905" s="45"/>
      <c r="BI905" s="45"/>
      <c r="BJ905" s="45"/>
      <c r="BK905" s="45"/>
      <c r="BL905" s="45"/>
      <c r="BM905" s="45"/>
      <c r="BN905" s="45"/>
      <c r="BO905" s="45"/>
      <c r="BP905" s="45"/>
      <c r="BQ905" s="45"/>
      <c r="BR905" s="45"/>
      <c r="BS905" s="45"/>
      <c r="BT905" s="45"/>
      <c r="BU905" s="45"/>
      <c r="BV905" s="45"/>
      <c r="BW905" s="45"/>
      <c r="BX905" s="45"/>
      <c r="BY905" s="45"/>
      <c r="BZ905" s="45"/>
      <c r="CA905" s="45"/>
      <c r="CB905" s="45"/>
      <c r="CC905" s="45"/>
      <c r="CD905" s="45"/>
      <c r="CE905" s="45"/>
      <c r="CF905" s="45"/>
      <c r="CG905" s="45"/>
      <c r="CH905" s="45"/>
      <c r="CI905" s="45"/>
      <c r="CJ905" s="45"/>
      <c r="CK905" s="45"/>
      <c r="CL905" s="45"/>
      <c r="CM905" s="45"/>
      <c r="CN905" s="45"/>
      <c r="CO905" s="45"/>
      <c r="CP905" s="45"/>
      <c r="CQ905" s="45"/>
      <c r="CR905" s="45"/>
      <c r="CS905" s="45"/>
      <c r="CT905" s="45"/>
      <c r="CU905" s="45"/>
      <c r="CV905" s="45"/>
      <c r="CW905" s="45"/>
      <c r="CX905" s="45"/>
      <c r="CY905" s="45"/>
      <c r="CZ905" s="45"/>
      <c r="DA905" s="45"/>
      <c r="DB905" s="45"/>
      <c r="DC905" s="45"/>
      <c r="DD905" s="45"/>
      <c r="DE905" s="45"/>
      <c r="DF905" s="45"/>
      <c r="DG905" s="45"/>
      <c r="DH905" s="45"/>
      <c r="DI905" s="45"/>
      <c r="DJ905" s="45"/>
      <c r="DK905" s="45"/>
      <c r="DL905" s="45"/>
      <c r="DM905" s="45"/>
      <c r="DN905" s="45"/>
      <c r="DO905" s="45"/>
      <c r="DP905" s="45"/>
      <c r="DQ905" s="45"/>
      <c r="DR905" s="45"/>
      <c r="DS905" s="45"/>
      <c r="DT905" s="45"/>
      <c r="DU905" s="45"/>
      <c r="DV905" s="1123"/>
      <c r="DW905" s="45"/>
      <c r="DX905" s="45"/>
      <c r="DY905" s="45"/>
      <c r="DZ905" s="45"/>
      <c r="EA905" s="45"/>
      <c r="EB905" s="45"/>
      <c r="EC905" s="45"/>
      <c r="ED905" s="45"/>
      <c r="EE905" s="45"/>
      <c r="EF905" s="45"/>
      <c r="EG905" s="45"/>
      <c r="EH905" s="45"/>
      <c r="EI905" s="45"/>
      <c r="EJ905" s="45"/>
      <c r="EK905" s="45"/>
      <c r="EL905" s="45"/>
      <c r="EM905" s="45"/>
      <c r="EN905" s="45"/>
      <c r="EO905" s="45"/>
      <c r="EP905" s="45"/>
      <c r="EQ905" s="1123"/>
      <c r="ER905" s="557"/>
    </row>
    <row r="906" spans="1:148" ht="15" customHeight="1" x14ac:dyDescent="0.25">
      <c r="A906" s="625"/>
      <c r="B906" s="1343" t="s">
        <v>1259</v>
      </c>
      <c r="C906" s="1348" t="str">
        <f>IF(ISBLANK(TB!C252), "", TB!C252)</f>
        <v/>
      </c>
      <c r="D906" s="1348" t="str">
        <f>IF(ISBLANK(TB!D252), "", TB!D252)</f>
        <v/>
      </c>
      <c r="E906" s="1348" t="str">
        <f>IF(ISBLANK(TB!E252), "", TB!E252)</f>
        <v/>
      </c>
      <c r="F906" s="1348" t="str">
        <f>IF(ISBLANK(TB!F252), "", TB!F252)</f>
        <v/>
      </c>
      <c r="G906" s="45"/>
      <c r="H906" s="45"/>
      <c r="I906" s="45"/>
      <c r="J906" s="45"/>
      <c r="K906" s="45"/>
      <c r="L906" s="45"/>
      <c r="M906" s="45"/>
      <c r="N906" s="45"/>
      <c r="O906" s="45"/>
      <c r="P906" s="45"/>
      <c r="Q906" s="45"/>
      <c r="R906" s="45"/>
      <c r="S906" s="45"/>
      <c r="T906" s="45"/>
      <c r="U906" s="45"/>
      <c r="V906" s="45"/>
      <c r="W906" s="45"/>
      <c r="X906" s="45"/>
      <c r="Y906" s="45"/>
      <c r="Z906" s="45"/>
      <c r="AA906" s="45"/>
      <c r="AB906" s="45"/>
      <c r="AC906" s="45"/>
      <c r="AD906" s="45"/>
      <c r="AE906" s="45"/>
      <c r="AF906" s="45"/>
      <c r="AG906" s="45"/>
      <c r="AH906" s="45"/>
      <c r="AI906" s="45"/>
      <c r="AJ906" s="45"/>
      <c r="AK906" s="45"/>
      <c r="AL906" s="45"/>
      <c r="AM906" s="45"/>
      <c r="AN906" s="45"/>
      <c r="AO906" s="45"/>
      <c r="AP906" s="45"/>
      <c r="AQ906" s="45"/>
      <c r="AR906" s="45"/>
      <c r="AS906" s="45"/>
      <c r="AT906" s="45"/>
      <c r="AU906" s="45"/>
      <c r="AV906" s="45"/>
      <c r="AW906" s="45"/>
      <c r="AX906" s="45"/>
      <c r="AY906" s="45"/>
      <c r="AZ906" s="45"/>
      <c r="BA906" s="45"/>
      <c r="BB906" s="45"/>
      <c r="BC906" s="45"/>
      <c r="BD906" s="45"/>
      <c r="BE906" s="45"/>
      <c r="BF906" s="45"/>
      <c r="BG906" s="45"/>
      <c r="BH906" s="45"/>
      <c r="BI906" s="45"/>
      <c r="BJ906" s="45"/>
      <c r="BK906" s="45"/>
      <c r="BL906" s="45"/>
      <c r="BM906" s="45"/>
      <c r="BN906" s="45"/>
      <c r="BO906" s="45"/>
      <c r="BP906" s="45"/>
      <c r="BQ906" s="45"/>
      <c r="BR906" s="45"/>
      <c r="BS906" s="45"/>
      <c r="BT906" s="45"/>
      <c r="BU906" s="45"/>
      <c r="BV906" s="45"/>
      <c r="BW906" s="45"/>
      <c r="BX906" s="45"/>
      <c r="BY906" s="45"/>
      <c r="BZ906" s="45"/>
      <c r="CA906" s="45"/>
      <c r="CB906" s="45"/>
      <c r="CC906" s="45"/>
      <c r="CD906" s="45"/>
      <c r="CE906" s="45"/>
      <c r="CF906" s="45"/>
      <c r="CG906" s="45"/>
      <c r="CH906" s="45"/>
      <c r="CI906" s="45"/>
      <c r="CJ906" s="45"/>
      <c r="CK906" s="45"/>
      <c r="CL906" s="45"/>
      <c r="CM906" s="45"/>
      <c r="CN906" s="45"/>
      <c r="CO906" s="45"/>
      <c r="CP906" s="45"/>
      <c r="CQ906" s="45"/>
      <c r="CR906" s="45"/>
      <c r="CS906" s="45"/>
      <c r="CT906" s="45"/>
      <c r="CU906" s="45"/>
      <c r="CV906" s="45"/>
      <c r="CW906" s="45"/>
      <c r="CX906" s="45"/>
      <c r="CY906" s="45"/>
      <c r="CZ906" s="45"/>
      <c r="DA906" s="45"/>
      <c r="DB906" s="45"/>
      <c r="DC906" s="45"/>
      <c r="DD906" s="45"/>
      <c r="DE906" s="45"/>
      <c r="DF906" s="45"/>
      <c r="DG906" s="45"/>
      <c r="DH906" s="45"/>
      <c r="DI906" s="45"/>
      <c r="DJ906" s="45"/>
      <c r="DK906" s="45"/>
      <c r="DL906" s="45"/>
      <c r="DM906" s="45"/>
      <c r="DN906" s="45"/>
      <c r="DO906" s="45"/>
      <c r="DP906" s="45"/>
      <c r="DQ906" s="45"/>
      <c r="DR906" s="45"/>
      <c r="DS906" s="45"/>
      <c r="DT906" s="45"/>
      <c r="DU906" s="45"/>
      <c r="DV906" s="1123"/>
      <c r="DW906" s="45"/>
      <c r="DX906" s="45"/>
      <c r="DY906" s="45"/>
      <c r="DZ906" s="45"/>
      <c r="EA906" s="45"/>
      <c r="EB906" s="45"/>
      <c r="EC906" s="45"/>
      <c r="ED906" s="45"/>
      <c r="EE906" s="45"/>
      <c r="EF906" s="45"/>
      <c r="EG906" s="45"/>
      <c r="EH906" s="45"/>
      <c r="EI906" s="45"/>
      <c r="EJ906" s="45"/>
      <c r="EK906" s="45"/>
      <c r="EL906" s="45"/>
      <c r="EM906" s="45"/>
      <c r="EN906" s="45"/>
      <c r="EO906" s="45"/>
      <c r="EP906" s="45"/>
      <c r="EQ906" s="1123"/>
      <c r="ER906" s="557"/>
    </row>
    <row r="907" spans="1:148" ht="15" customHeight="1" x14ac:dyDescent="0.25">
      <c r="A907" s="625"/>
      <c r="B907" s="1343" t="s">
        <v>1260</v>
      </c>
      <c r="C907" s="1348" t="str">
        <f>IF(ISBLANK(TB!C253), "", TB!C253)</f>
        <v/>
      </c>
      <c r="D907" s="1348" t="str">
        <f>IF(ISBLANK(TB!D253), "", TB!D253)</f>
        <v/>
      </c>
      <c r="E907" s="1348" t="str">
        <f>IF(ISBLANK(TB!E253), "", TB!E253)</f>
        <v/>
      </c>
      <c r="F907" s="1348" t="str">
        <f>IF(ISBLANK(TB!F253), "", TB!F253)</f>
        <v/>
      </c>
      <c r="G907" s="45"/>
      <c r="H907" s="45"/>
      <c r="I907" s="45"/>
      <c r="J907" s="45"/>
      <c r="K907" s="45"/>
      <c r="L907" s="45"/>
      <c r="M907" s="45"/>
      <c r="N907" s="45"/>
      <c r="O907" s="45"/>
      <c r="P907" s="45"/>
      <c r="Q907" s="45"/>
      <c r="R907" s="45"/>
      <c r="S907" s="45"/>
      <c r="T907" s="45"/>
      <c r="U907" s="45"/>
      <c r="V907" s="45"/>
      <c r="W907" s="45"/>
      <c r="X907" s="45"/>
      <c r="Y907" s="45"/>
      <c r="Z907" s="45"/>
      <c r="AA907" s="45"/>
      <c r="AB907" s="45"/>
      <c r="AC907" s="45"/>
      <c r="AD907" s="45"/>
      <c r="AE907" s="45"/>
      <c r="AF907" s="45"/>
      <c r="AG907" s="45"/>
      <c r="AH907" s="45"/>
      <c r="AI907" s="45"/>
      <c r="AJ907" s="45"/>
      <c r="AK907" s="45"/>
      <c r="AL907" s="45"/>
      <c r="AM907" s="45"/>
      <c r="AN907" s="45"/>
      <c r="AO907" s="45"/>
      <c r="AP907" s="45"/>
      <c r="AQ907" s="45"/>
      <c r="AR907" s="45"/>
      <c r="AS907" s="45"/>
      <c r="AT907" s="45"/>
      <c r="AU907" s="45"/>
      <c r="AV907" s="45"/>
      <c r="AW907" s="45"/>
      <c r="AX907" s="45"/>
      <c r="AY907" s="45"/>
      <c r="AZ907" s="45"/>
      <c r="BA907" s="45"/>
      <c r="BB907" s="45"/>
      <c r="BC907" s="45"/>
      <c r="BD907" s="45"/>
      <c r="BE907" s="45"/>
      <c r="BF907" s="45"/>
      <c r="BG907" s="45"/>
      <c r="BH907" s="45"/>
      <c r="BI907" s="45"/>
      <c r="BJ907" s="45"/>
      <c r="BK907" s="45"/>
      <c r="BL907" s="45"/>
      <c r="BM907" s="45"/>
      <c r="BN907" s="45"/>
      <c r="BO907" s="45"/>
      <c r="BP907" s="45"/>
      <c r="BQ907" s="45"/>
      <c r="BR907" s="45"/>
      <c r="BS907" s="45"/>
      <c r="BT907" s="45"/>
      <c r="BU907" s="45"/>
      <c r="BV907" s="45"/>
      <c r="BW907" s="45"/>
      <c r="BX907" s="45"/>
      <c r="BY907" s="45"/>
      <c r="BZ907" s="45"/>
      <c r="CA907" s="45"/>
      <c r="CB907" s="45"/>
      <c r="CC907" s="45"/>
      <c r="CD907" s="45"/>
      <c r="CE907" s="45"/>
      <c r="CF907" s="45"/>
      <c r="CG907" s="45"/>
      <c r="CH907" s="45"/>
      <c r="CI907" s="45"/>
      <c r="CJ907" s="45"/>
      <c r="CK907" s="45"/>
      <c r="CL907" s="45"/>
      <c r="CM907" s="45"/>
      <c r="CN907" s="45"/>
      <c r="CO907" s="45"/>
      <c r="CP907" s="45"/>
      <c r="CQ907" s="45"/>
      <c r="CR907" s="45"/>
      <c r="CS907" s="45"/>
      <c r="CT907" s="45"/>
      <c r="CU907" s="45"/>
      <c r="CV907" s="45"/>
      <c r="CW907" s="45"/>
      <c r="CX907" s="45"/>
      <c r="CY907" s="45"/>
      <c r="CZ907" s="45"/>
      <c r="DA907" s="45"/>
      <c r="DB907" s="45"/>
      <c r="DC907" s="45"/>
      <c r="DD907" s="45"/>
      <c r="DE907" s="45"/>
      <c r="DF907" s="45"/>
      <c r="DG907" s="45"/>
      <c r="DH907" s="45"/>
      <c r="DI907" s="45"/>
      <c r="DJ907" s="45"/>
      <c r="DK907" s="45"/>
      <c r="DL907" s="45"/>
      <c r="DM907" s="45"/>
      <c r="DN907" s="45"/>
      <c r="DO907" s="45"/>
      <c r="DP907" s="45"/>
      <c r="DQ907" s="45"/>
      <c r="DR907" s="45"/>
      <c r="DS907" s="45"/>
      <c r="DT907" s="45"/>
      <c r="DU907" s="45"/>
      <c r="DV907" s="1123"/>
      <c r="DW907" s="45"/>
      <c r="DX907" s="45"/>
      <c r="DY907" s="45"/>
      <c r="DZ907" s="45"/>
      <c r="EA907" s="45"/>
      <c r="EB907" s="45"/>
      <c r="EC907" s="45"/>
      <c r="ED907" s="45"/>
      <c r="EE907" s="45"/>
      <c r="EF907" s="45"/>
      <c r="EG907" s="45"/>
      <c r="EH907" s="45"/>
      <c r="EI907" s="45"/>
      <c r="EJ907" s="45"/>
      <c r="EK907" s="45"/>
      <c r="EL907" s="45"/>
      <c r="EM907" s="45"/>
      <c r="EN907" s="45"/>
      <c r="EO907" s="45"/>
      <c r="EP907" s="45"/>
      <c r="EQ907" s="1123"/>
      <c r="ER907" s="557"/>
    </row>
    <row r="908" spans="1:148" ht="15" customHeight="1" x14ac:dyDescent="0.25">
      <c r="A908" s="625"/>
      <c r="B908" s="1343" t="s">
        <v>1261</v>
      </c>
      <c r="C908" s="1348" t="str">
        <f>IF(ISBLANK(TB!C254), "", TB!C254)</f>
        <v/>
      </c>
      <c r="D908" s="1348" t="str">
        <f>IF(ISBLANK(TB!D254), "", TB!D254)</f>
        <v/>
      </c>
      <c r="E908" s="1348" t="str">
        <f>IF(ISBLANK(TB!E254), "", TB!E254)</f>
        <v/>
      </c>
      <c r="F908" s="1348" t="str">
        <f>IF(ISBLANK(TB!F254), "", TB!F254)</f>
        <v/>
      </c>
      <c r="G908" s="45"/>
      <c r="H908" s="45"/>
      <c r="I908" s="45"/>
      <c r="J908" s="45"/>
      <c r="K908" s="45"/>
      <c r="L908" s="45"/>
      <c r="M908" s="45"/>
      <c r="N908" s="45"/>
      <c r="O908" s="45"/>
      <c r="P908" s="45"/>
      <c r="Q908" s="45"/>
      <c r="R908" s="45"/>
      <c r="S908" s="45"/>
      <c r="T908" s="45"/>
      <c r="U908" s="45"/>
      <c r="V908" s="45"/>
      <c r="W908" s="45"/>
      <c r="X908" s="45"/>
      <c r="Y908" s="45"/>
      <c r="Z908" s="45"/>
      <c r="AA908" s="45"/>
      <c r="AB908" s="45"/>
      <c r="AC908" s="45"/>
      <c r="AD908" s="45"/>
      <c r="AE908" s="45"/>
      <c r="AF908" s="45"/>
      <c r="AG908" s="45"/>
      <c r="AH908" s="45"/>
      <c r="AI908" s="45"/>
      <c r="AJ908" s="45"/>
      <c r="AK908" s="45"/>
      <c r="AL908" s="45"/>
      <c r="AM908" s="45"/>
      <c r="AN908" s="45"/>
      <c r="AO908" s="45"/>
      <c r="AP908" s="45"/>
      <c r="AQ908" s="45"/>
      <c r="AR908" s="45"/>
      <c r="AS908" s="45"/>
      <c r="AT908" s="45"/>
      <c r="AU908" s="45"/>
      <c r="AV908" s="45"/>
      <c r="AW908" s="45"/>
      <c r="AX908" s="45"/>
      <c r="AY908" s="45"/>
      <c r="AZ908" s="45"/>
      <c r="BA908" s="45"/>
      <c r="BB908" s="45"/>
      <c r="BC908" s="45"/>
      <c r="BD908" s="45"/>
      <c r="BE908" s="45"/>
      <c r="BF908" s="45"/>
      <c r="BG908" s="45"/>
      <c r="BH908" s="45"/>
      <c r="BI908" s="45"/>
      <c r="BJ908" s="45"/>
      <c r="BK908" s="45"/>
      <c r="BL908" s="45"/>
      <c r="BM908" s="45"/>
      <c r="BN908" s="45"/>
      <c r="BO908" s="45"/>
      <c r="BP908" s="45"/>
      <c r="BQ908" s="45"/>
      <c r="BR908" s="45"/>
      <c r="BS908" s="45"/>
      <c r="BT908" s="45"/>
      <c r="BU908" s="45"/>
      <c r="BV908" s="45"/>
      <c r="BW908" s="45"/>
      <c r="BX908" s="45"/>
      <c r="BY908" s="45"/>
      <c r="BZ908" s="45"/>
      <c r="CA908" s="45"/>
      <c r="CB908" s="45"/>
      <c r="CC908" s="45"/>
      <c r="CD908" s="45"/>
      <c r="CE908" s="45"/>
      <c r="CF908" s="45"/>
      <c r="CG908" s="45"/>
      <c r="CH908" s="45"/>
      <c r="CI908" s="45"/>
      <c r="CJ908" s="45"/>
      <c r="CK908" s="45"/>
      <c r="CL908" s="45"/>
      <c r="CM908" s="45"/>
      <c r="CN908" s="45"/>
      <c r="CO908" s="45"/>
      <c r="CP908" s="45"/>
      <c r="CQ908" s="45"/>
      <c r="CR908" s="45"/>
      <c r="CS908" s="45"/>
      <c r="CT908" s="45"/>
      <c r="CU908" s="45"/>
      <c r="CV908" s="45"/>
      <c r="CW908" s="45"/>
      <c r="CX908" s="45"/>
      <c r="CY908" s="45"/>
      <c r="CZ908" s="45"/>
      <c r="DA908" s="45"/>
      <c r="DB908" s="45"/>
      <c r="DC908" s="45"/>
      <c r="DD908" s="45"/>
      <c r="DE908" s="45"/>
      <c r="DF908" s="45"/>
      <c r="DG908" s="45"/>
      <c r="DH908" s="45"/>
      <c r="DI908" s="45"/>
      <c r="DJ908" s="45"/>
      <c r="DK908" s="45"/>
      <c r="DL908" s="45"/>
      <c r="DM908" s="45"/>
      <c r="DN908" s="45"/>
      <c r="DO908" s="45"/>
      <c r="DP908" s="45"/>
      <c r="DQ908" s="45"/>
      <c r="DR908" s="45"/>
      <c r="DS908" s="45"/>
      <c r="DT908" s="45"/>
      <c r="DU908" s="45"/>
      <c r="DV908" s="1123"/>
      <c r="DW908" s="45"/>
      <c r="DX908" s="45"/>
      <c r="DY908" s="45"/>
      <c r="DZ908" s="45"/>
      <c r="EA908" s="45"/>
      <c r="EB908" s="45"/>
      <c r="EC908" s="45"/>
      <c r="ED908" s="45"/>
      <c r="EE908" s="45"/>
      <c r="EF908" s="45"/>
      <c r="EG908" s="45"/>
      <c r="EH908" s="45"/>
      <c r="EI908" s="45"/>
      <c r="EJ908" s="45"/>
      <c r="EK908" s="45"/>
      <c r="EL908" s="45"/>
      <c r="EM908" s="45"/>
      <c r="EN908" s="45"/>
      <c r="EO908" s="45"/>
      <c r="EP908" s="45"/>
      <c r="EQ908" s="1123"/>
      <c r="ER908" s="557"/>
    </row>
    <row r="909" spans="1:148" ht="15" customHeight="1" x14ac:dyDescent="0.25">
      <c r="A909" s="625"/>
      <c r="B909" s="1343" t="s">
        <v>1262</v>
      </c>
      <c r="C909" s="1348" t="str">
        <f>IF(ISBLANK(TB!C255), "", TB!C255)</f>
        <v/>
      </c>
      <c r="D909" s="1348" t="str">
        <f>IF(ISBLANK(TB!D255), "", TB!D255)</f>
        <v/>
      </c>
      <c r="E909" s="1348" t="str">
        <f>IF(ISBLANK(TB!E255), "", TB!E255)</f>
        <v/>
      </c>
      <c r="F909" s="1348" t="str">
        <f>IF(ISBLANK(TB!F255), "", TB!F255)</f>
        <v/>
      </c>
      <c r="G909" s="45"/>
      <c r="H909" s="45"/>
      <c r="I909" s="45"/>
      <c r="J909" s="45"/>
      <c r="K909" s="45"/>
      <c r="L909" s="45"/>
      <c r="M909" s="45"/>
      <c r="N909" s="45"/>
      <c r="O909" s="45"/>
      <c r="P909" s="45"/>
      <c r="Q909" s="45"/>
      <c r="R909" s="45"/>
      <c r="S909" s="45"/>
      <c r="T909" s="45"/>
      <c r="U909" s="45"/>
      <c r="V909" s="45"/>
      <c r="W909" s="45"/>
      <c r="X909" s="45"/>
      <c r="Y909" s="45"/>
      <c r="Z909" s="45"/>
      <c r="AA909" s="45"/>
      <c r="AB909" s="45"/>
      <c r="AC909" s="45"/>
      <c r="AD909" s="45"/>
      <c r="AE909" s="45"/>
      <c r="AF909" s="45"/>
      <c r="AG909" s="45"/>
      <c r="AH909" s="45"/>
      <c r="AI909" s="45"/>
      <c r="AJ909" s="45"/>
      <c r="AK909" s="45"/>
      <c r="AL909" s="45"/>
      <c r="AM909" s="45"/>
      <c r="AN909" s="45"/>
      <c r="AO909" s="45"/>
      <c r="AP909" s="45"/>
      <c r="AQ909" s="45"/>
      <c r="AR909" s="45"/>
      <c r="AS909" s="45"/>
      <c r="AT909" s="45"/>
      <c r="AU909" s="45"/>
      <c r="AV909" s="45"/>
      <c r="AW909" s="45"/>
      <c r="AX909" s="45"/>
      <c r="AY909" s="45"/>
      <c r="AZ909" s="45"/>
      <c r="BA909" s="45"/>
      <c r="BB909" s="45"/>
      <c r="BC909" s="45"/>
      <c r="BD909" s="45"/>
      <c r="BE909" s="45"/>
      <c r="BF909" s="45"/>
      <c r="BG909" s="45"/>
      <c r="BH909" s="45"/>
      <c r="BI909" s="45"/>
      <c r="BJ909" s="45"/>
      <c r="BK909" s="45"/>
      <c r="BL909" s="45"/>
      <c r="BM909" s="45"/>
      <c r="BN909" s="45"/>
      <c r="BO909" s="45"/>
      <c r="BP909" s="45"/>
      <c r="BQ909" s="45"/>
      <c r="BR909" s="45"/>
      <c r="BS909" s="45"/>
      <c r="BT909" s="45"/>
      <c r="BU909" s="45"/>
      <c r="BV909" s="45"/>
      <c r="BW909" s="45"/>
      <c r="BX909" s="45"/>
      <c r="BY909" s="45"/>
      <c r="BZ909" s="45"/>
      <c r="CA909" s="45"/>
      <c r="CB909" s="45"/>
      <c r="CC909" s="45"/>
      <c r="CD909" s="45"/>
      <c r="CE909" s="45"/>
      <c r="CF909" s="45"/>
      <c r="CG909" s="45"/>
      <c r="CH909" s="45"/>
      <c r="CI909" s="45"/>
      <c r="CJ909" s="45"/>
      <c r="CK909" s="45"/>
      <c r="CL909" s="45"/>
      <c r="CM909" s="45"/>
      <c r="CN909" s="45"/>
      <c r="CO909" s="45"/>
      <c r="CP909" s="45"/>
      <c r="CQ909" s="45"/>
      <c r="CR909" s="45"/>
      <c r="CS909" s="45"/>
      <c r="CT909" s="45"/>
      <c r="CU909" s="45"/>
      <c r="CV909" s="45"/>
      <c r="CW909" s="45"/>
      <c r="CX909" s="45"/>
      <c r="CY909" s="45"/>
      <c r="CZ909" s="45"/>
      <c r="DA909" s="45"/>
      <c r="DB909" s="45"/>
      <c r="DC909" s="45"/>
      <c r="DD909" s="45"/>
      <c r="DE909" s="45"/>
      <c r="DF909" s="45"/>
      <c r="DG909" s="45"/>
      <c r="DH909" s="45"/>
      <c r="DI909" s="45"/>
      <c r="DJ909" s="45"/>
      <c r="DK909" s="45"/>
      <c r="DL909" s="45"/>
      <c r="DM909" s="45"/>
      <c r="DN909" s="45"/>
      <c r="DO909" s="45"/>
      <c r="DP909" s="45"/>
      <c r="DQ909" s="45"/>
      <c r="DR909" s="45"/>
      <c r="DS909" s="45"/>
      <c r="DT909" s="45"/>
      <c r="DU909" s="45"/>
      <c r="DV909" s="1123"/>
      <c r="DW909" s="45"/>
      <c r="DX909" s="45"/>
      <c r="DY909" s="45"/>
      <c r="DZ909" s="45"/>
      <c r="EA909" s="45"/>
      <c r="EB909" s="45"/>
      <c r="EC909" s="45"/>
      <c r="ED909" s="45"/>
      <c r="EE909" s="45"/>
      <c r="EF909" s="45"/>
      <c r="EG909" s="45"/>
      <c r="EH909" s="45"/>
      <c r="EI909" s="45"/>
      <c r="EJ909" s="45"/>
      <c r="EK909" s="45"/>
      <c r="EL909" s="45"/>
      <c r="EM909" s="45"/>
      <c r="EN909" s="45"/>
      <c r="EO909" s="45"/>
      <c r="EP909" s="45"/>
      <c r="EQ909" s="1123"/>
      <c r="ER909" s="557"/>
    </row>
    <row r="910" spans="1:148" ht="15" customHeight="1" x14ac:dyDescent="0.25">
      <c r="A910" s="625"/>
      <c r="B910" s="1343" t="s">
        <v>1263</v>
      </c>
      <c r="C910" s="1348" t="str">
        <f>IF(ISBLANK(TB!C256), "", TB!C256)</f>
        <v/>
      </c>
      <c r="D910" s="1348" t="str">
        <f>IF(ISBLANK(TB!D256), "", TB!D256)</f>
        <v/>
      </c>
      <c r="E910" s="1348" t="str">
        <f>IF(ISBLANK(TB!E256), "", TB!E256)</f>
        <v/>
      </c>
      <c r="F910" s="1348" t="str">
        <f>IF(ISBLANK(TB!F256), "", TB!F256)</f>
        <v/>
      </c>
      <c r="G910" s="45"/>
      <c r="H910" s="45"/>
      <c r="I910" s="45"/>
      <c r="J910" s="45"/>
      <c r="K910" s="45"/>
      <c r="L910" s="45"/>
      <c r="M910" s="45"/>
      <c r="N910" s="45"/>
      <c r="O910" s="45"/>
      <c r="P910" s="45"/>
      <c r="Q910" s="45"/>
      <c r="R910" s="45"/>
      <c r="S910" s="45"/>
      <c r="T910" s="45"/>
      <c r="U910" s="45"/>
      <c r="V910" s="45"/>
      <c r="W910" s="45"/>
      <c r="X910" s="45"/>
      <c r="Y910" s="45"/>
      <c r="Z910" s="45"/>
      <c r="AA910" s="45"/>
      <c r="AB910" s="45"/>
      <c r="AC910" s="45"/>
      <c r="AD910" s="45"/>
      <c r="AE910" s="45"/>
      <c r="AF910" s="45"/>
      <c r="AG910" s="45"/>
      <c r="AH910" s="45"/>
      <c r="AI910" s="45"/>
      <c r="AJ910" s="45"/>
      <c r="AK910" s="45"/>
      <c r="AL910" s="45"/>
      <c r="AM910" s="45"/>
      <c r="AN910" s="45"/>
      <c r="AO910" s="45"/>
      <c r="AP910" s="45"/>
      <c r="AQ910" s="45"/>
      <c r="AR910" s="45"/>
      <c r="AS910" s="45"/>
      <c r="AT910" s="45"/>
      <c r="AU910" s="45"/>
      <c r="AV910" s="45"/>
      <c r="AW910" s="45"/>
      <c r="AX910" s="45"/>
      <c r="AY910" s="45"/>
      <c r="AZ910" s="45"/>
      <c r="BA910" s="45"/>
      <c r="BB910" s="45"/>
      <c r="BC910" s="45"/>
      <c r="BD910" s="45"/>
      <c r="BE910" s="45"/>
      <c r="BF910" s="45"/>
      <c r="BG910" s="45"/>
      <c r="BH910" s="45"/>
      <c r="BI910" s="45"/>
      <c r="BJ910" s="45"/>
      <c r="BK910" s="45"/>
      <c r="BL910" s="45"/>
      <c r="BM910" s="45"/>
      <c r="BN910" s="45"/>
      <c r="BO910" s="45"/>
      <c r="BP910" s="45"/>
      <c r="BQ910" s="45"/>
      <c r="BR910" s="45"/>
      <c r="BS910" s="45"/>
      <c r="BT910" s="45"/>
      <c r="BU910" s="45"/>
      <c r="BV910" s="45"/>
      <c r="BW910" s="45"/>
      <c r="BX910" s="45"/>
      <c r="BY910" s="45"/>
      <c r="BZ910" s="45"/>
      <c r="CA910" s="45"/>
      <c r="CB910" s="45"/>
      <c r="CC910" s="45"/>
      <c r="CD910" s="45"/>
      <c r="CE910" s="45"/>
      <c r="CF910" s="45"/>
      <c r="CG910" s="45"/>
      <c r="CH910" s="45"/>
      <c r="CI910" s="45"/>
      <c r="CJ910" s="45"/>
      <c r="CK910" s="45"/>
      <c r="CL910" s="45"/>
      <c r="CM910" s="45"/>
      <c r="CN910" s="45"/>
      <c r="CO910" s="45"/>
      <c r="CP910" s="45"/>
      <c r="CQ910" s="45"/>
      <c r="CR910" s="45"/>
      <c r="CS910" s="45"/>
      <c r="CT910" s="45"/>
      <c r="CU910" s="45"/>
      <c r="CV910" s="45"/>
      <c r="CW910" s="45"/>
      <c r="CX910" s="45"/>
      <c r="CY910" s="45"/>
      <c r="CZ910" s="45"/>
      <c r="DA910" s="45"/>
      <c r="DB910" s="45"/>
      <c r="DC910" s="45"/>
      <c r="DD910" s="45"/>
      <c r="DE910" s="45"/>
      <c r="DF910" s="45"/>
      <c r="DG910" s="45"/>
      <c r="DH910" s="45"/>
      <c r="DI910" s="45"/>
      <c r="DJ910" s="45"/>
      <c r="DK910" s="45"/>
      <c r="DL910" s="45"/>
      <c r="DM910" s="45"/>
      <c r="DN910" s="45"/>
      <c r="DO910" s="45"/>
      <c r="DP910" s="45"/>
      <c r="DQ910" s="45"/>
      <c r="DR910" s="45"/>
      <c r="DS910" s="45"/>
      <c r="DT910" s="45"/>
      <c r="DU910" s="45"/>
      <c r="DV910" s="1123"/>
      <c r="DW910" s="45"/>
      <c r="DX910" s="45"/>
      <c r="DY910" s="45"/>
      <c r="DZ910" s="45"/>
      <c r="EA910" s="45"/>
      <c r="EB910" s="45"/>
      <c r="EC910" s="45"/>
      <c r="ED910" s="45"/>
      <c r="EE910" s="45"/>
      <c r="EF910" s="45"/>
      <c r="EG910" s="45"/>
      <c r="EH910" s="45"/>
      <c r="EI910" s="45"/>
      <c r="EJ910" s="45"/>
      <c r="EK910" s="45"/>
      <c r="EL910" s="45"/>
      <c r="EM910" s="45"/>
      <c r="EN910" s="45"/>
      <c r="EO910" s="45"/>
      <c r="EP910" s="45"/>
      <c r="EQ910" s="1123"/>
      <c r="ER910" s="557"/>
    </row>
    <row r="911" spans="1:148" ht="15" customHeight="1" x14ac:dyDescent="0.25">
      <c r="A911" s="625"/>
      <c r="B911" s="1343" t="s">
        <v>1264</v>
      </c>
      <c r="C911" s="1348" t="str">
        <f>IF(ISBLANK(TB!C257), "", TB!C257)</f>
        <v/>
      </c>
      <c r="D911" s="1348" t="str">
        <f>IF(ISBLANK(TB!D257), "", TB!D257)</f>
        <v/>
      </c>
      <c r="E911" s="1348" t="str">
        <f>IF(ISBLANK(TB!E257), "", TB!E257)</f>
        <v/>
      </c>
      <c r="F911" s="1348" t="str">
        <f>IF(ISBLANK(TB!F257), "", TB!F257)</f>
        <v/>
      </c>
      <c r="G911" s="45"/>
      <c r="H911" s="45"/>
      <c r="I911" s="45"/>
      <c r="J911" s="45"/>
      <c r="K911" s="45"/>
      <c r="L911" s="45"/>
      <c r="M911" s="45"/>
      <c r="N911" s="45"/>
      <c r="O911" s="45"/>
      <c r="P911" s="45"/>
      <c r="Q911" s="45"/>
      <c r="R911" s="45"/>
      <c r="S911" s="45"/>
      <c r="T911" s="45"/>
      <c r="U911" s="45"/>
      <c r="V911" s="45"/>
      <c r="W911" s="45"/>
      <c r="X911" s="45"/>
      <c r="Y911" s="45"/>
      <c r="Z911" s="45"/>
      <c r="AA911" s="45"/>
      <c r="AB911" s="45"/>
      <c r="AC911" s="45"/>
      <c r="AD911" s="45"/>
      <c r="AE911" s="45"/>
      <c r="AF911" s="45"/>
      <c r="AG911" s="45"/>
      <c r="AH911" s="45"/>
      <c r="AI911" s="45"/>
      <c r="AJ911" s="45"/>
      <c r="AK911" s="45"/>
      <c r="AL911" s="45"/>
      <c r="AM911" s="45"/>
      <c r="AN911" s="45"/>
      <c r="AO911" s="45"/>
      <c r="AP911" s="45"/>
      <c r="AQ911" s="45"/>
      <c r="AR911" s="45"/>
      <c r="AS911" s="45"/>
      <c r="AT911" s="45"/>
      <c r="AU911" s="45"/>
      <c r="AV911" s="45"/>
      <c r="AW911" s="45"/>
      <c r="AX911" s="45"/>
      <c r="AY911" s="45"/>
      <c r="AZ911" s="45"/>
      <c r="BA911" s="45"/>
      <c r="BB911" s="45"/>
      <c r="BC911" s="45"/>
      <c r="BD911" s="45"/>
      <c r="BE911" s="45"/>
      <c r="BF911" s="45"/>
      <c r="BG911" s="45"/>
      <c r="BH911" s="45"/>
      <c r="BI911" s="45"/>
      <c r="BJ911" s="45"/>
      <c r="BK911" s="45"/>
      <c r="BL911" s="45"/>
      <c r="BM911" s="45"/>
      <c r="BN911" s="45"/>
      <c r="BO911" s="45"/>
      <c r="BP911" s="45"/>
      <c r="BQ911" s="45"/>
      <c r="BR911" s="45"/>
      <c r="BS911" s="45"/>
      <c r="BT911" s="45"/>
      <c r="BU911" s="45"/>
      <c r="BV911" s="45"/>
      <c r="BW911" s="45"/>
      <c r="BX911" s="45"/>
      <c r="BY911" s="45"/>
      <c r="BZ911" s="45"/>
      <c r="CA911" s="45"/>
      <c r="CB911" s="45"/>
      <c r="CC911" s="45"/>
      <c r="CD911" s="45"/>
      <c r="CE911" s="45"/>
      <c r="CF911" s="45"/>
      <c r="CG911" s="45"/>
      <c r="CH911" s="45"/>
      <c r="CI911" s="45"/>
      <c r="CJ911" s="45"/>
      <c r="CK911" s="45"/>
      <c r="CL911" s="45"/>
      <c r="CM911" s="45"/>
      <c r="CN911" s="45"/>
      <c r="CO911" s="45"/>
      <c r="CP911" s="45"/>
      <c r="CQ911" s="45"/>
      <c r="CR911" s="45"/>
      <c r="CS911" s="45"/>
      <c r="CT911" s="45"/>
      <c r="CU911" s="45"/>
      <c r="CV911" s="45"/>
      <c r="CW911" s="45"/>
      <c r="CX911" s="45"/>
      <c r="CY911" s="45"/>
      <c r="CZ911" s="45"/>
      <c r="DA911" s="45"/>
      <c r="DB911" s="45"/>
      <c r="DC911" s="45"/>
      <c r="DD911" s="45"/>
      <c r="DE911" s="45"/>
      <c r="DF911" s="45"/>
      <c r="DG911" s="45"/>
      <c r="DH911" s="45"/>
      <c r="DI911" s="45"/>
      <c r="DJ911" s="45"/>
      <c r="DK911" s="45"/>
      <c r="DL911" s="45"/>
      <c r="DM911" s="45"/>
      <c r="DN911" s="45"/>
      <c r="DO911" s="45"/>
      <c r="DP911" s="45"/>
      <c r="DQ911" s="45"/>
      <c r="DR911" s="45"/>
      <c r="DS911" s="45"/>
      <c r="DT911" s="45"/>
      <c r="DU911" s="45"/>
      <c r="DV911" s="1123"/>
      <c r="DW911" s="45"/>
      <c r="DX911" s="45"/>
      <c r="DY911" s="45"/>
      <c r="DZ911" s="45"/>
      <c r="EA911" s="45"/>
      <c r="EB911" s="45"/>
      <c r="EC911" s="45"/>
      <c r="ED911" s="45"/>
      <c r="EE911" s="45"/>
      <c r="EF911" s="45"/>
      <c r="EG911" s="45"/>
      <c r="EH911" s="45"/>
      <c r="EI911" s="45"/>
      <c r="EJ911" s="45"/>
      <c r="EK911" s="45"/>
      <c r="EL911" s="45"/>
      <c r="EM911" s="45"/>
      <c r="EN911" s="45"/>
      <c r="EO911" s="45"/>
      <c r="EP911" s="45"/>
      <c r="EQ911" s="1123"/>
      <c r="ER911" s="557"/>
    </row>
    <row r="912" spans="1:148" ht="15" customHeight="1" x14ac:dyDescent="0.25">
      <c r="A912" s="625"/>
      <c r="B912" s="1343" t="s">
        <v>1265</v>
      </c>
      <c r="C912" s="1348" t="str">
        <f>IF(ISBLANK(TB!C258), "", TB!C258)</f>
        <v/>
      </c>
      <c r="D912" s="1348" t="str">
        <f>IF(ISBLANK(TB!D258), "", TB!D258)</f>
        <v/>
      </c>
      <c r="E912" s="1348" t="str">
        <f>IF(ISBLANK(TB!E258), "", TB!E258)</f>
        <v/>
      </c>
      <c r="F912" s="1348" t="str">
        <f>IF(ISBLANK(TB!F258), "", TB!F258)</f>
        <v/>
      </c>
      <c r="G912" s="45"/>
      <c r="H912" s="45"/>
      <c r="I912" s="45"/>
      <c r="J912" s="45"/>
      <c r="K912" s="45"/>
      <c r="L912" s="45"/>
      <c r="M912" s="45"/>
      <c r="N912" s="45"/>
      <c r="O912" s="45"/>
      <c r="P912" s="45"/>
      <c r="Q912" s="45"/>
      <c r="R912" s="45"/>
      <c r="S912" s="45"/>
      <c r="T912" s="45"/>
      <c r="U912" s="45"/>
      <c r="V912" s="45"/>
      <c r="W912" s="45"/>
      <c r="X912" s="45"/>
      <c r="Y912" s="45"/>
      <c r="Z912" s="45"/>
      <c r="AA912" s="45"/>
      <c r="AB912" s="45"/>
      <c r="AC912" s="45"/>
      <c r="AD912" s="45"/>
      <c r="AE912" s="45"/>
      <c r="AF912" s="45"/>
      <c r="AG912" s="45"/>
      <c r="AH912" s="45"/>
      <c r="AI912" s="45"/>
      <c r="AJ912" s="45"/>
      <c r="AK912" s="45"/>
      <c r="AL912" s="45"/>
      <c r="AM912" s="45"/>
      <c r="AN912" s="45"/>
      <c r="AO912" s="45"/>
      <c r="AP912" s="45"/>
      <c r="AQ912" s="45"/>
      <c r="AR912" s="45"/>
      <c r="AS912" s="45"/>
      <c r="AT912" s="45"/>
      <c r="AU912" s="45"/>
      <c r="AV912" s="45"/>
      <c r="AW912" s="45"/>
      <c r="AX912" s="45"/>
      <c r="AY912" s="45"/>
      <c r="AZ912" s="45"/>
      <c r="BA912" s="45"/>
      <c r="BB912" s="45"/>
      <c r="BC912" s="45"/>
      <c r="BD912" s="45"/>
      <c r="BE912" s="45"/>
      <c r="BF912" s="45"/>
      <c r="BG912" s="45"/>
      <c r="BH912" s="45"/>
      <c r="BI912" s="45"/>
      <c r="BJ912" s="45"/>
      <c r="BK912" s="45"/>
      <c r="BL912" s="45"/>
      <c r="BM912" s="45"/>
      <c r="BN912" s="45"/>
      <c r="BO912" s="45"/>
      <c r="BP912" s="45"/>
      <c r="BQ912" s="45"/>
      <c r="BR912" s="45"/>
      <c r="BS912" s="45"/>
      <c r="BT912" s="45"/>
      <c r="BU912" s="45"/>
      <c r="BV912" s="45"/>
      <c r="BW912" s="45"/>
      <c r="BX912" s="45"/>
      <c r="BY912" s="45"/>
      <c r="BZ912" s="45"/>
      <c r="CA912" s="45"/>
      <c r="CB912" s="45"/>
      <c r="CC912" s="45"/>
      <c r="CD912" s="45"/>
      <c r="CE912" s="45"/>
      <c r="CF912" s="45"/>
      <c r="CG912" s="45"/>
      <c r="CH912" s="45"/>
      <c r="CI912" s="45"/>
      <c r="CJ912" s="45"/>
      <c r="CK912" s="45"/>
      <c r="CL912" s="45"/>
      <c r="CM912" s="45"/>
      <c r="CN912" s="45"/>
      <c r="CO912" s="45"/>
      <c r="CP912" s="45"/>
      <c r="CQ912" s="45"/>
      <c r="CR912" s="45"/>
      <c r="CS912" s="45"/>
      <c r="CT912" s="45"/>
      <c r="CU912" s="45"/>
      <c r="CV912" s="45"/>
      <c r="CW912" s="45"/>
      <c r="CX912" s="45"/>
      <c r="CY912" s="45"/>
      <c r="CZ912" s="45"/>
      <c r="DA912" s="45"/>
      <c r="DB912" s="45"/>
      <c r="DC912" s="45"/>
      <c r="DD912" s="45"/>
      <c r="DE912" s="45"/>
      <c r="DF912" s="45"/>
      <c r="DG912" s="45"/>
      <c r="DH912" s="45"/>
      <c r="DI912" s="45"/>
      <c r="DJ912" s="45"/>
      <c r="DK912" s="45"/>
      <c r="DL912" s="45"/>
      <c r="DM912" s="45"/>
      <c r="DN912" s="45"/>
      <c r="DO912" s="45"/>
      <c r="DP912" s="45"/>
      <c r="DQ912" s="45"/>
      <c r="DR912" s="45"/>
      <c r="DS912" s="45"/>
      <c r="DT912" s="45"/>
      <c r="DU912" s="45"/>
      <c r="DV912" s="1123"/>
      <c r="DW912" s="45"/>
      <c r="DX912" s="45"/>
      <c r="DY912" s="45"/>
      <c r="DZ912" s="45"/>
      <c r="EA912" s="45"/>
      <c r="EB912" s="45"/>
      <c r="EC912" s="45"/>
      <c r="ED912" s="45"/>
      <c r="EE912" s="45"/>
      <c r="EF912" s="45"/>
      <c r="EG912" s="45"/>
      <c r="EH912" s="45"/>
      <c r="EI912" s="45"/>
      <c r="EJ912" s="45"/>
      <c r="EK912" s="45"/>
      <c r="EL912" s="45"/>
      <c r="EM912" s="45"/>
      <c r="EN912" s="45"/>
      <c r="EO912" s="45"/>
      <c r="EP912" s="45"/>
      <c r="EQ912" s="1123"/>
      <c r="ER912" s="557"/>
    </row>
    <row r="913" spans="1:148" ht="15" customHeight="1" x14ac:dyDescent="0.25">
      <c r="A913" s="625"/>
      <c r="B913" s="1343" t="s">
        <v>1266</v>
      </c>
      <c r="C913" s="1348" t="str">
        <f>IF(ISBLANK(TB!C259), "", TB!C259)</f>
        <v/>
      </c>
      <c r="D913" s="1348" t="str">
        <f>IF(ISBLANK(TB!D259), "", TB!D259)</f>
        <v/>
      </c>
      <c r="E913" s="1348" t="str">
        <f>IF(ISBLANK(TB!E259), "", TB!E259)</f>
        <v/>
      </c>
      <c r="F913" s="1348" t="str">
        <f>IF(ISBLANK(TB!F259), "", TB!F259)</f>
        <v/>
      </c>
      <c r="G913" s="45"/>
      <c r="H913" s="45"/>
      <c r="I913" s="45"/>
      <c r="J913" s="45"/>
      <c r="K913" s="45"/>
      <c r="L913" s="45"/>
      <c r="M913" s="45"/>
      <c r="N913" s="45"/>
      <c r="O913" s="45"/>
      <c r="P913" s="45"/>
      <c r="Q913" s="45"/>
      <c r="R913" s="45"/>
      <c r="S913" s="45"/>
      <c r="T913" s="45"/>
      <c r="U913" s="45"/>
      <c r="V913" s="45"/>
      <c r="W913" s="45"/>
      <c r="X913" s="45"/>
      <c r="Y913" s="45"/>
      <c r="Z913" s="45"/>
      <c r="AA913" s="45"/>
      <c r="AB913" s="45"/>
      <c r="AC913" s="45"/>
      <c r="AD913" s="45"/>
      <c r="AE913" s="45"/>
      <c r="AF913" s="45"/>
      <c r="AG913" s="45"/>
      <c r="AH913" s="45"/>
      <c r="AI913" s="45"/>
      <c r="AJ913" s="45"/>
      <c r="AK913" s="45"/>
      <c r="AL913" s="45"/>
      <c r="AM913" s="45"/>
      <c r="AN913" s="45"/>
      <c r="AO913" s="45"/>
      <c r="AP913" s="45"/>
      <c r="AQ913" s="45"/>
      <c r="AR913" s="45"/>
      <c r="AS913" s="45"/>
      <c r="AT913" s="45"/>
      <c r="AU913" s="45"/>
      <c r="AV913" s="45"/>
      <c r="AW913" s="45"/>
      <c r="AX913" s="45"/>
      <c r="AY913" s="45"/>
      <c r="AZ913" s="45"/>
      <c r="BA913" s="45"/>
      <c r="BB913" s="45"/>
      <c r="BC913" s="45"/>
      <c r="BD913" s="45"/>
      <c r="BE913" s="45"/>
      <c r="BF913" s="45"/>
      <c r="BG913" s="45"/>
      <c r="BH913" s="45"/>
      <c r="BI913" s="45"/>
      <c r="BJ913" s="45"/>
      <c r="BK913" s="45"/>
      <c r="BL913" s="45"/>
      <c r="BM913" s="45"/>
      <c r="BN913" s="45"/>
      <c r="BO913" s="45"/>
      <c r="BP913" s="45"/>
      <c r="BQ913" s="45"/>
      <c r="BR913" s="45"/>
      <c r="BS913" s="45"/>
      <c r="BT913" s="45"/>
      <c r="BU913" s="45"/>
      <c r="BV913" s="45"/>
      <c r="BW913" s="45"/>
      <c r="BX913" s="45"/>
      <c r="BY913" s="45"/>
      <c r="BZ913" s="45"/>
      <c r="CA913" s="45"/>
      <c r="CB913" s="45"/>
      <c r="CC913" s="45"/>
      <c r="CD913" s="45"/>
      <c r="CE913" s="45"/>
      <c r="CF913" s="45"/>
      <c r="CG913" s="45"/>
      <c r="CH913" s="45"/>
      <c r="CI913" s="45"/>
      <c r="CJ913" s="45"/>
      <c r="CK913" s="45"/>
      <c r="CL913" s="45"/>
      <c r="CM913" s="45"/>
      <c r="CN913" s="45"/>
      <c r="CO913" s="45"/>
      <c r="CP913" s="45"/>
      <c r="CQ913" s="45"/>
      <c r="CR913" s="45"/>
      <c r="CS913" s="45"/>
      <c r="CT913" s="45"/>
      <c r="CU913" s="45"/>
      <c r="CV913" s="45"/>
      <c r="CW913" s="45"/>
      <c r="CX913" s="45"/>
      <c r="CY913" s="45"/>
      <c r="CZ913" s="45"/>
      <c r="DA913" s="45"/>
      <c r="DB913" s="45"/>
      <c r="DC913" s="45"/>
      <c r="DD913" s="45"/>
      <c r="DE913" s="45"/>
      <c r="DF913" s="45"/>
      <c r="DG913" s="45"/>
      <c r="DH913" s="45"/>
      <c r="DI913" s="45"/>
      <c r="DJ913" s="45"/>
      <c r="DK913" s="45"/>
      <c r="DL913" s="45"/>
      <c r="DM913" s="45"/>
      <c r="DN913" s="45"/>
      <c r="DO913" s="45"/>
      <c r="DP913" s="45"/>
      <c r="DQ913" s="45"/>
      <c r="DR913" s="45"/>
      <c r="DS913" s="45"/>
      <c r="DT913" s="45"/>
      <c r="DU913" s="45"/>
      <c r="DV913" s="1123"/>
      <c r="DW913" s="45"/>
      <c r="DX913" s="45"/>
      <c r="DY913" s="45"/>
      <c r="DZ913" s="45"/>
      <c r="EA913" s="45"/>
      <c r="EB913" s="45"/>
      <c r="EC913" s="45"/>
      <c r="ED913" s="45"/>
      <c r="EE913" s="45"/>
      <c r="EF913" s="45"/>
      <c r="EG913" s="45"/>
      <c r="EH913" s="45"/>
      <c r="EI913" s="45"/>
      <c r="EJ913" s="45"/>
      <c r="EK913" s="45"/>
      <c r="EL913" s="45"/>
      <c r="EM913" s="45"/>
      <c r="EN913" s="45"/>
      <c r="EO913" s="45"/>
      <c r="EP913" s="45"/>
      <c r="EQ913" s="1123"/>
      <c r="ER913" s="557"/>
    </row>
    <row r="914" spans="1:148" ht="15" customHeight="1" x14ac:dyDescent="0.25">
      <c r="A914" s="625"/>
      <c r="B914" s="1343" t="s">
        <v>1267</v>
      </c>
      <c r="C914" s="1348" t="str">
        <f>IF(ISBLANK(TB!C260), "", TB!C260)</f>
        <v/>
      </c>
      <c r="D914" s="1348" t="str">
        <f>IF(ISBLANK(TB!D260), "", TB!D260)</f>
        <v/>
      </c>
      <c r="E914" s="1348" t="str">
        <f>IF(ISBLANK(TB!E260), "", TB!E260)</f>
        <v/>
      </c>
      <c r="F914" s="1348" t="str">
        <f>IF(ISBLANK(TB!F260), "", TB!F260)</f>
        <v/>
      </c>
      <c r="G914" s="45"/>
      <c r="H914" s="45"/>
      <c r="I914" s="45"/>
      <c r="J914" s="45"/>
      <c r="K914" s="45"/>
      <c r="L914" s="45"/>
      <c r="M914" s="45"/>
      <c r="N914" s="45"/>
      <c r="O914" s="45"/>
      <c r="P914" s="45"/>
      <c r="Q914" s="45"/>
      <c r="R914" s="45"/>
      <c r="S914" s="45"/>
      <c r="T914" s="45"/>
      <c r="U914" s="45"/>
      <c r="V914" s="45"/>
      <c r="W914" s="45"/>
      <c r="X914" s="45"/>
      <c r="Y914" s="45"/>
      <c r="Z914" s="45"/>
      <c r="AA914" s="45"/>
      <c r="AB914" s="45"/>
      <c r="AC914" s="45"/>
      <c r="AD914" s="45"/>
      <c r="AE914" s="45"/>
      <c r="AF914" s="45"/>
      <c r="AG914" s="45"/>
      <c r="AH914" s="45"/>
      <c r="AI914" s="45"/>
      <c r="AJ914" s="45"/>
      <c r="AK914" s="45"/>
      <c r="AL914" s="45"/>
      <c r="AM914" s="45"/>
      <c r="AN914" s="45"/>
      <c r="AO914" s="45"/>
      <c r="AP914" s="45"/>
      <c r="AQ914" s="45"/>
      <c r="AR914" s="45"/>
      <c r="AS914" s="45"/>
      <c r="AT914" s="45"/>
      <c r="AU914" s="45"/>
      <c r="AV914" s="45"/>
      <c r="AW914" s="45"/>
      <c r="AX914" s="45"/>
      <c r="AY914" s="45"/>
      <c r="AZ914" s="45"/>
      <c r="BA914" s="45"/>
      <c r="BB914" s="45"/>
      <c r="BC914" s="45"/>
      <c r="BD914" s="45"/>
      <c r="BE914" s="45"/>
      <c r="BF914" s="45"/>
      <c r="BG914" s="45"/>
      <c r="BH914" s="45"/>
      <c r="BI914" s="45"/>
      <c r="BJ914" s="45"/>
      <c r="BK914" s="45"/>
      <c r="BL914" s="45"/>
      <c r="BM914" s="45"/>
      <c r="BN914" s="45"/>
      <c r="BO914" s="45"/>
      <c r="BP914" s="45"/>
      <c r="BQ914" s="45"/>
      <c r="BR914" s="45"/>
      <c r="BS914" s="45"/>
      <c r="BT914" s="45"/>
      <c r="BU914" s="45"/>
      <c r="BV914" s="45"/>
      <c r="BW914" s="45"/>
      <c r="BX914" s="45"/>
      <c r="BY914" s="45"/>
      <c r="BZ914" s="45"/>
      <c r="CA914" s="45"/>
      <c r="CB914" s="45"/>
      <c r="CC914" s="45"/>
      <c r="CD914" s="45"/>
      <c r="CE914" s="45"/>
      <c r="CF914" s="45"/>
      <c r="CG914" s="45"/>
      <c r="CH914" s="45"/>
      <c r="CI914" s="45"/>
      <c r="CJ914" s="45"/>
      <c r="CK914" s="45"/>
      <c r="CL914" s="45"/>
      <c r="CM914" s="45"/>
      <c r="CN914" s="45"/>
      <c r="CO914" s="45"/>
      <c r="CP914" s="45"/>
      <c r="CQ914" s="45"/>
      <c r="CR914" s="45"/>
      <c r="CS914" s="45"/>
      <c r="CT914" s="45"/>
      <c r="CU914" s="45"/>
      <c r="CV914" s="45"/>
      <c r="CW914" s="45"/>
      <c r="CX914" s="45"/>
      <c r="CY914" s="45"/>
      <c r="CZ914" s="45"/>
      <c r="DA914" s="45"/>
      <c r="DB914" s="45"/>
      <c r="DC914" s="45"/>
      <c r="DD914" s="45"/>
      <c r="DE914" s="45"/>
      <c r="DF914" s="45"/>
      <c r="DG914" s="45"/>
      <c r="DH914" s="45"/>
      <c r="DI914" s="45"/>
      <c r="DJ914" s="45"/>
      <c r="DK914" s="45"/>
      <c r="DL914" s="45"/>
      <c r="DM914" s="45"/>
      <c r="DN914" s="45"/>
      <c r="DO914" s="45"/>
      <c r="DP914" s="45"/>
      <c r="DQ914" s="45"/>
      <c r="DR914" s="45"/>
      <c r="DS914" s="45"/>
      <c r="DT914" s="45"/>
      <c r="DU914" s="45"/>
      <c r="DV914" s="1123"/>
      <c r="DW914" s="45"/>
      <c r="DX914" s="45"/>
      <c r="DY914" s="45"/>
      <c r="DZ914" s="45"/>
      <c r="EA914" s="45"/>
      <c r="EB914" s="45"/>
      <c r="EC914" s="45"/>
      <c r="ED914" s="45"/>
      <c r="EE914" s="45"/>
      <c r="EF914" s="45"/>
      <c r="EG914" s="45"/>
      <c r="EH914" s="45"/>
      <c r="EI914" s="45"/>
      <c r="EJ914" s="45"/>
      <c r="EK914" s="45"/>
      <c r="EL914" s="45"/>
      <c r="EM914" s="45"/>
      <c r="EN914" s="45"/>
      <c r="EO914" s="45"/>
      <c r="EP914" s="45"/>
      <c r="EQ914" s="1123"/>
      <c r="ER914" s="557"/>
    </row>
    <row r="915" spans="1:148" ht="15" customHeight="1" x14ac:dyDescent="0.25">
      <c r="A915" s="625"/>
      <c r="B915" s="1343" t="s">
        <v>1268</v>
      </c>
      <c r="C915" s="1348" t="str">
        <f>IF(ISBLANK(TB!C261), "", TB!C261)</f>
        <v/>
      </c>
      <c r="D915" s="1348" t="str">
        <f>IF(ISBLANK(TB!D261), "", TB!D261)</f>
        <v/>
      </c>
      <c r="E915" s="1348" t="str">
        <f>IF(ISBLANK(TB!E261), "", TB!E261)</f>
        <v/>
      </c>
      <c r="F915" s="1348" t="str">
        <f>IF(ISBLANK(TB!F261), "", TB!F261)</f>
        <v/>
      </c>
      <c r="G915" s="45"/>
      <c r="H915" s="45"/>
      <c r="I915" s="45"/>
      <c r="J915" s="45"/>
      <c r="K915" s="45"/>
      <c r="L915" s="45"/>
      <c r="M915" s="45"/>
      <c r="N915" s="45"/>
      <c r="O915" s="45"/>
      <c r="P915" s="45"/>
      <c r="Q915" s="45"/>
      <c r="R915" s="45"/>
      <c r="S915" s="45"/>
      <c r="T915" s="45"/>
      <c r="U915" s="45"/>
      <c r="V915" s="45"/>
      <c r="W915" s="45"/>
      <c r="X915" s="45"/>
      <c r="Y915" s="45"/>
      <c r="Z915" s="45"/>
      <c r="AA915" s="45"/>
      <c r="AB915" s="45"/>
      <c r="AC915" s="45"/>
      <c r="AD915" s="45"/>
      <c r="AE915" s="45"/>
      <c r="AF915" s="45"/>
      <c r="AG915" s="45"/>
      <c r="AH915" s="45"/>
      <c r="AI915" s="45"/>
      <c r="AJ915" s="45"/>
      <c r="AK915" s="45"/>
      <c r="AL915" s="45"/>
      <c r="AM915" s="45"/>
      <c r="AN915" s="45"/>
      <c r="AO915" s="45"/>
      <c r="AP915" s="45"/>
      <c r="AQ915" s="45"/>
      <c r="AR915" s="45"/>
      <c r="AS915" s="45"/>
      <c r="AT915" s="45"/>
      <c r="AU915" s="45"/>
      <c r="AV915" s="45"/>
      <c r="AW915" s="45"/>
      <c r="AX915" s="45"/>
      <c r="AY915" s="45"/>
      <c r="AZ915" s="45"/>
      <c r="BA915" s="45"/>
      <c r="BB915" s="45"/>
      <c r="BC915" s="45"/>
      <c r="BD915" s="45"/>
      <c r="BE915" s="45"/>
      <c r="BF915" s="45"/>
      <c r="BG915" s="45"/>
      <c r="BH915" s="45"/>
      <c r="BI915" s="45"/>
      <c r="BJ915" s="45"/>
      <c r="BK915" s="45"/>
      <c r="BL915" s="45"/>
      <c r="BM915" s="45"/>
      <c r="BN915" s="45"/>
      <c r="BO915" s="45"/>
      <c r="BP915" s="45"/>
      <c r="BQ915" s="45"/>
      <c r="BR915" s="45"/>
      <c r="BS915" s="45"/>
      <c r="BT915" s="45"/>
      <c r="BU915" s="45"/>
      <c r="BV915" s="45"/>
      <c r="BW915" s="45"/>
      <c r="BX915" s="45"/>
      <c r="BY915" s="45"/>
      <c r="BZ915" s="45"/>
      <c r="CA915" s="45"/>
      <c r="CB915" s="45"/>
      <c r="CC915" s="45"/>
      <c r="CD915" s="45"/>
      <c r="CE915" s="45"/>
      <c r="CF915" s="45"/>
      <c r="CG915" s="45"/>
      <c r="CH915" s="45"/>
      <c r="CI915" s="45"/>
      <c r="CJ915" s="45"/>
      <c r="CK915" s="45"/>
      <c r="CL915" s="45"/>
      <c r="CM915" s="45"/>
      <c r="CN915" s="45"/>
      <c r="CO915" s="45"/>
      <c r="CP915" s="45"/>
      <c r="CQ915" s="45"/>
      <c r="CR915" s="45"/>
      <c r="CS915" s="45"/>
      <c r="CT915" s="45"/>
      <c r="CU915" s="45"/>
      <c r="CV915" s="45"/>
      <c r="CW915" s="45"/>
      <c r="CX915" s="45"/>
      <c r="CY915" s="45"/>
      <c r="CZ915" s="45"/>
      <c r="DA915" s="45"/>
      <c r="DB915" s="45"/>
      <c r="DC915" s="45"/>
      <c r="DD915" s="45"/>
      <c r="DE915" s="45"/>
      <c r="DF915" s="45"/>
      <c r="DG915" s="45"/>
      <c r="DH915" s="45"/>
      <c r="DI915" s="45"/>
      <c r="DJ915" s="45"/>
      <c r="DK915" s="45"/>
      <c r="DL915" s="45"/>
      <c r="DM915" s="45"/>
      <c r="DN915" s="45"/>
      <c r="DO915" s="45"/>
      <c r="DP915" s="45"/>
      <c r="DQ915" s="45"/>
      <c r="DR915" s="45"/>
      <c r="DS915" s="45"/>
      <c r="DT915" s="45"/>
      <c r="DU915" s="45"/>
      <c r="DV915" s="1123"/>
      <c r="DW915" s="45"/>
      <c r="DX915" s="45"/>
      <c r="DY915" s="45"/>
      <c r="DZ915" s="45"/>
      <c r="EA915" s="45"/>
      <c r="EB915" s="45"/>
      <c r="EC915" s="45"/>
      <c r="ED915" s="45"/>
      <c r="EE915" s="45"/>
      <c r="EF915" s="45"/>
      <c r="EG915" s="45"/>
      <c r="EH915" s="45"/>
      <c r="EI915" s="45"/>
      <c r="EJ915" s="45"/>
      <c r="EK915" s="45"/>
      <c r="EL915" s="45"/>
      <c r="EM915" s="45"/>
      <c r="EN915" s="45"/>
      <c r="EO915" s="45"/>
      <c r="EP915" s="45"/>
      <c r="EQ915" s="1123"/>
      <c r="ER915" s="557"/>
    </row>
    <row r="916" spans="1:148" ht="15" customHeight="1" x14ac:dyDescent="0.25">
      <c r="A916" s="625"/>
      <c r="B916" s="1343" t="s">
        <v>1269</v>
      </c>
      <c r="C916" s="1348" t="str">
        <f>IF(ISBLANK(TB!C262), "", TB!C262)</f>
        <v/>
      </c>
      <c r="D916" s="1348" t="str">
        <f>IF(ISBLANK(TB!D262), "", TB!D262)</f>
        <v/>
      </c>
      <c r="E916" s="1348" t="str">
        <f>IF(ISBLANK(TB!E262), "", TB!E262)</f>
        <v/>
      </c>
      <c r="F916" s="1348" t="str">
        <f>IF(ISBLANK(TB!F262), "", TB!F262)</f>
        <v/>
      </c>
      <c r="G916" s="45"/>
      <c r="H916" s="45"/>
      <c r="I916" s="45"/>
      <c r="J916" s="45"/>
      <c r="K916" s="45"/>
      <c r="L916" s="45"/>
      <c r="M916" s="45"/>
      <c r="N916" s="45"/>
      <c r="O916" s="45"/>
      <c r="P916" s="45"/>
      <c r="Q916" s="45"/>
      <c r="R916" s="45"/>
      <c r="S916" s="45"/>
      <c r="T916" s="45"/>
      <c r="U916" s="45"/>
      <c r="V916" s="45"/>
      <c r="W916" s="45"/>
      <c r="X916" s="45"/>
      <c r="Y916" s="45"/>
      <c r="Z916" s="45"/>
      <c r="AA916" s="45"/>
      <c r="AB916" s="45"/>
      <c r="AC916" s="45"/>
      <c r="AD916" s="45"/>
      <c r="AE916" s="45"/>
      <c r="AF916" s="45"/>
      <c r="AG916" s="45"/>
      <c r="AH916" s="45"/>
      <c r="AI916" s="45"/>
      <c r="AJ916" s="45"/>
      <c r="AK916" s="45"/>
      <c r="AL916" s="45"/>
      <c r="AM916" s="45"/>
      <c r="AN916" s="45"/>
      <c r="AO916" s="45"/>
      <c r="AP916" s="45"/>
      <c r="AQ916" s="45"/>
      <c r="AR916" s="45"/>
      <c r="AS916" s="45"/>
      <c r="AT916" s="45"/>
      <c r="AU916" s="45"/>
      <c r="AV916" s="45"/>
      <c r="AW916" s="45"/>
      <c r="AX916" s="45"/>
      <c r="AY916" s="45"/>
      <c r="AZ916" s="45"/>
      <c r="BA916" s="45"/>
      <c r="BB916" s="45"/>
      <c r="BC916" s="45"/>
      <c r="BD916" s="45"/>
      <c r="BE916" s="45"/>
      <c r="BF916" s="45"/>
      <c r="BG916" s="45"/>
      <c r="BH916" s="45"/>
      <c r="BI916" s="45"/>
      <c r="BJ916" s="45"/>
      <c r="BK916" s="45"/>
      <c r="BL916" s="45"/>
      <c r="BM916" s="45"/>
      <c r="BN916" s="45"/>
      <c r="BO916" s="45"/>
      <c r="BP916" s="45"/>
      <c r="BQ916" s="45"/>
      <c r="BR916" s="45"/>
      <c r="BS916" s="45"/>
      <c r="BT916" s="45"/>
      <c r="BU916" s="45"/>
      <c r="BV916" s="45"/>
      <c r="BW916" s="45"/>
      <c r="BX916" s="45"/>
      <c r="BY916" s="45"/>
      <c r="BZ916" s="45"/>
      <c r="CA916" s="45"/>
      <c r="CB916" s="45"/>
      <c r="CC916" s="45"/>
      <c r="CD916" s="45"/>
      <c r="CE916" s="45"/>
      <c r="CF916" s="45"/>
      <c r="CG916" s="45"/>
      <c r="CH916" s="45"/>
      <c r="CI916" s="45"/>
      <c r="CJ916" s="45"/>
      <c r="CK916" s="45"/>
      <c r="CL916" s="45"/>
      <c r="CM916" s="45"/>
      <c r="CN916" s="45"/>
      <c r="CO916" s="45"/>
      <c r="CP916" s="45"/>
      <c r="CQ916" s="45"/>
      <c r="CR916" s="45"/>
      <c r="CS916" s="45"/>
      <c r="CT916" s="45"/>
      <c r="CU916" s="45"/>
      <c r="CV916" s="45"/>
      <c r="CW916" s="45"/>
      <c r="CX916" s="45"/>
      <c r="CY916" s="45"/>
      <c r="CZ916" s="45"/>
      <c r="DA916" s="45"/>
      <c r="DB916" s="45"/>
      <c r="DC916" s="45"/>
      <c r="DD916" s="45"/>
      <c r="DE916" s="45"/>
      <c r="DF916" s="45"/>
      <c r="DG916" s="45"/>
      <c r="DH916" s="45"/>
      <c r="DI916" s="45"/>
      <c r="DJ916" s="45"/>
      <c r="DK916" s="45"/>
      <c r="DL916" s="45"/>
      <c r="DM916" s="45"/>
      <c r="DN916" s="45"/>
      <c r="DO916" s="45"/>
      <c r="DP916" s="45"/>
      <c r="DQ916" s="45"/>
      <c r="DR916" s="45"/>
      <c r="DS916" s="45"/>
      <c r="DT916" s="45"/>
      <c r="DU916" s="45"/>
      <c r="DV916" s="1123"/>
      <c r="DW916" s="45"/>
      <c r="DX916" s="45"/>
      <c r="DY916" s="45"/>
      <c r="DZ916" s="45"/>
      <c r="EA916" s="45"/>
      <c r="EB916" s="45"/>
      <c r="EC916" s="45"/>
      <c r="ED916" s="45"/>
      <c r="EE916" s="45"/>
      <c r="EF916" s="45"/>
      <c r="EG916" s="45"/>
      <c r="EH916" s="45"/>
      <c r="EI916" s="45"/>
      <c r="EJ916" s="45"/>
      <c r="EK916" s="45"/>
      <c r="EL916" s="45"/>
      <c r="EM916" s="45"/>
      <c r="EN916" s="45"/>
      <c r="EO916" s="45"/>
      <c r="EP916" s="45"/>
      <c r="EQ916" s="1123"/>
      <c r="ER916" s="557"/>
    </row>
    <row r="917" spans="1:148" ht="15" customHeight="1" x14ac:dyDescent="0.25">
      <c r="A917" s="625"/>
      <c r="B917" s="1343" t="s">
        <v>1270</v>
      </c>
      <c r="C917" s="1348" t="str">
        <f>IF(ISBLANK(TB!C263), "", TB!C263)</f>
        <v/>
      </c>
      <c r="D917" s="1348" t="str">
        <f>IF(ISBLANK(TB!D263), "", TB!D263)</f>
        <v/>
      </c>
      <c r="E917" s="1348" t="str">
        <f>IF(ISBLANK(TB!E263), "", TB!E263)</f>
        <v/>
      </c>
      <c r="F917" s="1348" t="str">
        <f>IF(ISBLANK(TB!F263), "", TB!F263)</f>
        <v/>
      </c>
      <c r="G917" s="45"/>
      <c r="H917" s="45"/>
      <c r="I917" s="45"/>
      <c r="J917" s="45"/>
      <c r="K917" s="45"/>
      <c r="L917" s="45"/>
      <c r="M917" s="45"/>
      <c r="N917" s="45"/>
      <c r="O917" s="45"/>
      <c r="P917" s="45"/>
      <c r="Q917" s="45"/>
      <c r="R917" s="45"/>
      <c r="S917" s="45"/>
      <c r="T917" s="45"/>
      <c r="U917" s="45"/>
      <c r="V917" s="45"/>
      <c r="W917" s="45"/>
      <c r="X917" s="45"/>
      <c r="Y917" s="45"/>
      <c r="Z917" s="45"/>
      <c r="AA917" s="45"/>
      <c r="AB917" s="45"/>
      <c r="AC917" s="45"/>
      <c r="AD917" s="45"/>
      <c r="AE917" s="45"/>
      <c r="AF917" s="45"/>
      <c r="AG917" s="45"/>
      <c r="AH917" s="45"/>
      <c r="AI917" s="45"/>
      <c r="AJ917" s="45"/>
      <c r="AK917" s="45"/>
      <c r="AL917" s="45"/>
      <c r="AM917" s="45"/>
      <c r="AN917" s="45"/>
      <c r="AO917" s="45"/>
      <c r="AP917" s="45"/>
      <c r="AQ917" s="45"/>
      <c r="AR917" s="45"/>
      <c r="AS917" s="45"/>
      <c r="AT917" s="45"/>
      <c r="AU917" s="45"/>
      <c r="AV917" s="45"/>
      <c r="AW917" s="45"/>
      <c r="AX917" s="45"/>
      <c r="AY917" s="45"/>
      <c r="AZ917" s="45"/>
      <c r="BA917" s="45"/>
      <c r="BB917" s="45"/>
      <c r="BC917" s="45"/>
      <c r="BD917" s="45"/>
      <c r="BE917" s="45"/>
      <c r="BF917" s="45"/>
      <c r="BG917" s="45"/>
      <c r="BH917" s="45"/>
      <c r="BI917" s="45"/>
      <c r="BJ917" s="45"/>
      <c r="BK917" s="45"/>
      <c r="BL917" s="45"/>
      <c r="BM917" s="45"/>
      <c r="BN917" s="45"/>
      <c r="BO917" s="45"/>
      <c r="BP917" s="45"/>
      <c r="BQ917" s="45"/>
      <c r="BR917" s="45"/>
      <c r="BS917" s="45"/>
      <c r="BT917" s="45"/>
      <c r="BU917" s="45"/>
      <c r="BV917" s="45"/>
      <c r="BW917" s="45"/>
      <c r="BX917" s="45"/>
      <c r="BY917" s="45"/>
      <c r="BZ917" s="45"/>
      <c r="CA917" s="45"/>
      <c r="CB917" s="45"/>
      <c r="CC917" s="45"/>
      <c r="CD917" s="45"/>
      <c r="CE917" s="45"/>
      <c r="CF917" s="45"/>
      <c r="CG917" s="45"/>
      <c r="CH917" s="45"/>
      <c r="CI917" s="45"/>
      <c r="CJ917" s="45"/>
      <c r="CK917" s="45"/>
      <c r="CL917" s="45"/>
      <c r="CM917" s="45"/>
      <c r="CN917" s="45"/>
      <c r="CO917" s="45"/>
      <c r="CP917" s="45"/>
      <c r="CQ917" s="45"/>
      <c r="CR917" s="45"/>
      <c r="CS917" s="45"/>
      <c r="CT917" s="45"/>
      <c r="CU917" s="45"/>
      <c r="CV917" s="45"/>
      <c r="CW917" s="45"/>
      <c r="CX917" s="45"/>
      <c r="CY917" s="45"/>
      <c r="CZ917" s="45"/>
      <c r="DA917" s="45"/>
      <c r="DB917" s="45"/>
      <c r="DC917" s="45"/>
      <c r="DD917" s="45"/>
      <c r="DE917" s="45"/>
      <c r="DF917" s="45"/>
      <c r="DG917" s="45"/>
      <c r="DH917" s="45"/>
      <c r="DI917" s="45"/>
      <c r="DJ917" s="45"/>
      <c r="DK917" s="45"/>
      <c r="DL917" s="45"/>
      <c r="DM917" s="45"/>
      <c r="DN917" s="45"/>
      <c r="DO917" s="45"/>
      <c r="DP917" s="45"/>
      <c r="DQ917" s="45"/>
      <c r="DR917" s="45"/>
      <c r="DS917" s="45"/>
      <c r="DT917" s="45"/>
      <c r="DU917" s="45"/>
      <c r="DV917" s="1123"/>
      <c r="DW917" s="45"/>
      <c r="DX917" s="45"/>
      <c r="DY917" s="45"/>
      <c r="DZ917" s="45"/>
      <c r="EA917" s="45"/>
      <c r="EB917" s="45"/>
      <c r="EC917" s="45"/>
      <c r="ED917" s="45"/>
      <c r="EE917" s="45"/>
      <c r="EF917" s="45"/>
      <c r="EG917" s="45"/>
      <c r="EH917" s="45"/>
      <c r="EI917" s="45"/>
      <c r="EJ917" s="45"/>
      <c r="EK917" s="45"/>
      <c r="EL917" s="45"/>
      <c r="EM917" s="45"/>
      <c r="EN917" s="45"/>
      <c r="EO917" s="45"/>
      <c r="EP917" s="45"/>
      <c r="EQ917" s="1123"/>
      <c r="ER917" s="557"/>
    </row>
    <row r="918" spans="1:148" ht="15" customHeight="1" x14ac:dyDescent="0.25">
      <c r="A918" s="625"/>
      <c r="B918" s="1343" t="s">
        <v>1271</v>
      </c>
      <c r="C918" s="1348" t="str">
        <f>IF(ISBLANK(TB!C264), "", TB!C264)</f>
        <v/>
      </c>
      <c r="D918" s="1348" t="str">
        <f>IF(ISBLANK(TB!D264), "", TB!D264)</f>
        <v/>
      </c>
      <c r="E918" s="1348" t="str">
        <f>IF(ISBLANK(TB!E264), "", TB!E264)</f>
        <v/>
      </c>
      <c r="F918" s="1348" t="str">
        <f>IF(ISBLANK(TB!F264), "", TB!F264)</f>
        <v/>
      </c>
      <c r="G918" s="45"/>
      <c r="H918" s="45"/>
      <c r="I918" s="45"/>
      <c r="J918" s="45"/>
      <c r="K918" s="45"/>
      <c r="L918" s="45"/>
      <c r="M918" s="45"/>
      <c r="N918" s="45"/>
      <c r="O918" s="45"/>
      <c r="P918" s="45"/>
      <c r="Q918" s="45"/>
      <c r="R918" s="45"/>
      <c r="S918" s="45"/>
      <c r="T918" s="45"/>
      <c r="U918" s="45"/>
      <c r="V918" s="45"/>
      <c r="W918" s="45"/>
      <c r="X918" s="45"/>
      <c r="Y918" s="45"/>
      <c r="Z918" s="45"/>
      <c r="AA918" s="45"/>
      <c r="AB918" s="45"/>
      <c r="AC918" s="45"/>
      <c r="AD918" s="45"/>
      <c r="AE918" s="45"/>
      <c r="AF918" s="45"/>
      <c r="AG918" s="45"/>
      <c r="AH918" s="45"/>
      <c r="AI918" s="45"/>
      <c r="AJ918" s="45"/>
      <c r="AK918" s="45"/>
      <c r="AL918" s="45"/>
      <c r="AM918" s="45"/>
      <c r="AN918" s="45"/>
      <c r="AO918" s="45"/>
      <c r="AP918" s="45"/>
      <c r="AQ918" s="45"/>
      <c r="AR918" s="45"/>
      <c r="AS918" s="45"/>
      <c r="AT918" s="45"/>
      <c r="AU918" s="45"/>
      <c r="AV918" s="45"/>
      <c r="AW918" s="45"/>
      <c r="AX918" s="45"/>
      <c r="AY918" s="45"/>
      <c r="AZ918" s="45"/>
      <c r="BA918" s="45"/>
      <c r="BB918" s="45"/>
      <c r="BC918" s="45"/>
      <c r="BD918" s="45"/>
      <c r="BE918" s="45"/>
      <c r="BF918" s="45"/>
      <c r="BG918" s="45"/>
      <c r="BH918" s="45"/>
      <c r="BI918" s="45"/>
      <c r="BJ918" s="45"/>
      <c r="BK918" s="45"/>
      <c r="BL918" s="45"/>
      <c r="BM918" s="45"/>
      <c r="BN918" s="45"/>
      <c r="BO918" s="45"/>
      <c r="BP918" s="45"/>
      <c r="BQ918" s="45"/>
      <c r="BR918" s="45"/>
      <c r="BS918" s="45"/>
      <c r="BT918" s="45"/>
      <c r="BU918" s="45"/>
      <c r="BV918" s="45"/>
      <c r="BW918" s="45"/>
      <c r="BX918" s="45"/>
      <c r="BY918" s="45"/>
      <c r="BZ918" s="45"/>
      <c r="CA918" s="45"/>
      <c r="CB918" s="45"/>
      <c r="CC918" s="45"/>
      <c r="CD918" s="45"/>
      <c r="CE918" s="45"/>
      <c r="CF918" s="45"/>
      <c r="CG918" s="45"/>
      <c r="CH918" s="45"/>
      <c r="CI918" s="45"/>
      <c r="CJ918" s="45"/>
      <c r="CK918" s="45"/>
      <c r="CL918" s="45"/>
      <c r="CM918" s="45"/>
      <c r="CN918" s="45"/>
      <c r="CO918" s="45"/>
      <c r="CP918" s="45"/>
      <c r="CQ918" s="45"/>
      <c r="CR918" s="45"/>
      <c r="CS918" s="45"/>
      <c r="CT918" s="45"/>
      <c r="CU918" s="45"/>
      <c r="CV918" s="45"/>
      <c r="CW918" s="45"/>
      <c r="CX918" s="45"/>
      <c r="CY918" s="45"/>
      <c r="CZ918" s="45"/>
      <c r="DA918" s="45"/>
      <c r="DB918" s="45"/>
      <c r="DC918" s="45"/>
      <c r="DD918" s="45"/>
      <c r="DE918" s="45"/>
      <c r="DF918" s="45"/>
      <c r="DG918" s="45"/>
      <c r="DH918" s="45"/>
      <c r="DI918" s="45"/>
      <c r="DJ918" s="45"/>
      <c r="DK918" s="45"/>
      <c r="DL918" s="45"/>
      <c r="DM918" s="45"/>
      <c r="DN918" s="45"/>
      <c r="DO918" s="45"/>
      <c r="DP918" s="45"/>
      <c r="DQ918" s="45"/>
      <c r="DR918" s="45"/>
      <c r="DS918" s="45"/>
      <c r="DT918" s="45"/>
      <c r="DU918" s="45"/>
      <c r="DV918" s="1123"/>
      <c r="DW918" s="45"/>
      <c r="DX918" s="45"/>
      <c r="DY918" s="45"/>
      <c r="DZ918" s="45"/>
      <c r="EA918" s="45"/>
      <c r="EB918" s="45"/>
      <c r="EC918" s="45"/>
      <c r="ED918" s="45"/>
      <c r="EE918" s="45"/>
      <c r="EF918" s="45"/>
      <c r="EG918" s="45"/>
      <c r="EH918" s="45"/>
      <c r="EI918" s="45"/>
      <c r="EJ918" s="45"/>
      <c r="EK918" s="45"/>
      <c r="EL918" s="45"/>
      <c r="EM918" s="45"/>
      <c r="EN918" s="45"/>
      <c r="EO918" s="45"/>
      <c r="EP918" s="45"/>
      <c r="EQ918" s="1123"/>
      <c r="ER918" s="557"/>
    </row>
    <row r="919" spans="1:148" ht="15" customHeight="1" x14ac:dyDescent="0.25">
      <c r="A919" s="625"/>
      <c r="B919" s="1343" t="s">
        <v>1272</v>
      </c>
      <c r="C919" s="1348" t="str">
        <f>IF(ISBLANK(TB!C265), "", TB!C265)</f>
        <v/>
      </c>
      <c r="D919" s="1348" t="str">
        <f>IF(ISBLANK(TB!D265), "", TB!D265)</f>
        <v/>
      </c>
      <c r="E919" s="1348" t="str">
        <f>IF(ISBLANK(TB!E265), "", TB!E265)</f>
        <v/>
      </c>
      <c r="F919" s="1348" t="str">
        <f>IF(ISBLANK(TB!F265), "", TB!F265)</f>
        <v/>
      </c>
      <c r="G919" s="45"/>
      <c r="H919" s="45"/>
      <c r="I919" s="45"/>
      <c r="J919" s="45"/>
      <c r="K919" s="45"/>
      <c r="L919" s="45"/>
      <c r="M919" s="45"/>
      <c r="N919" s="45"/>
      <c r="O919" s="45"/>
      <c r="P919" s="45"/>
      <c r="Q919" s="45"/>
      <c r="R919" s="45"/>
      <c r="S919" s="45"/>
      <c r="T919" s="45"/>
      <c r="U919" s="45"/>
      <c r="V919" s="45"/>
      <c r="W919" s="45"/>
      <c r="X919" s="45"/>
      <c r="Y919" s="45"/>
      <c r="Z919" s="45"/>
      <c r="AA919" s="45"/>
      <c r="AB919" s="45"/>
      <c r="AC919" s="45"/>
      <c r="AD919" s="45"/>
      <c r="AE919" s="45"/>
      <c r="AF919" s="45"/>
      <c r="AG919" s="45"/>
      <c r="AH919" s="45"/>
      <c r="AI919" s="45"/>
      <c r="AJ919" s="45"/>
      <c r="AK919" s="45"/>
      <c r="AL919" s="45"/>
      <c r="AM919" s="45"/>
      <c r="AN919" s="45"/>
      <c r="AO919" s="45"/>
      <c r="AP919" s="45"/>
      <c r="AQ919" s="45"/>
      <c r="AR919" s="45"/>
      <c r="AS919" s="45"/>
      <c r="AT919" s="45"/>
      <c r="AU919" s="45"/>
      <c r="AV919" s="45"/>
      <c r="AW919" s="45"/>
      <c r="AX919" s="45"/>
      <c r="AY919" s="45"/>
      <c r="AZ919" s="45"/>
      <c r="BA919" s="45"/>
      <c r="BB919" s="45"/>
      <c r="BC919" s="45"/>
      <c r="BD919" s="45"/>
      <c r="BE919" s="45"/>
      <c r="BF919" s="45"/>
      <c r="BG919" s="45"/>
      <c r="BH919" s="45"/>
      <c r="BI919" s="45"/>
      <c r="BJ919" s="45"/>
      <c r="BK919" s="45"/>
      <c r="BL919" s="45"/>
      <c r="BM919" s="45"/>
      <c r="BN919" s="45"/>
      <c r="BO919" s="45"/>
      <c r="BP919" s="45"/>
      <c r="BQ919" s="45"/>
      <c r="BR919" s="45"/>
      <c r="BS919" s="45"/>
      <c r="BT919" s="45"/>
      <c r="BU919" s="45"/>
      <c r="BV919" s="45"/>
      <c r="BW919" s="45"/>
      <c r="BX919" s="45"/>
      <c r="BY919" s="45"/>
      <c r="BZ919" s="45"/>
      <c r="CA919" s="45"/>
      <c r="CB919" s="45"/>
      <c r="CC919" s="45"/>
      <c r="CD919" s="45"/>
      <c r="CE919" s="45"/>
      <c r="CF919" s="45"/>
      <c r="CG919" s="45"/>
      <c r="CH919" s="45"/>
      <c r="CI919" s="45"/>
      <c r="CJ919" s="45"/>
      <c r="CK919" s="45"/>
      <c r="CL919" s="45"/>
      <c r="CM919" s="45"/>
      <c r="CN919" s="45"/>
      <c r="CO919" s="45"/>
      <c r="CP919" s="45"/>
      <c r="CQ919" s="45"/>
      <c r="CR919" s="45"/>
      <c r="CS919" s="45"/>
      <c r="CT919" s="45"/>
      <c r="CU919" s="45"/>
      <c r="CV919" s="45"/>
      <c r="CW919" s="45"/>
      <c r="CX919" s="45"/>
      <c r="CY919" s="45"/>
      <c r="CZ919" s="45"/>
      <c r="DA919" s="45"/>
      <c r="DB919" s="45"/>
      <c r="DC919" s="45"/>
      <c r="DD919" s="45"/>
      <c r="DE919" s="45"/>
      <c r="DF919" s="45"/>
      <c r="DG919" s="45"/>
      <c r="DH919" s="45"/>
      <c r="DI919" s="45"/>
      <c r="DJ919" s="45"/>
      <c r="DK919" s="45"/>
      <c r="DL919" s="45"/>
      <c r="DM919" s="45"/>
      <c r="DN919" s="45"/>
      <c r="DO919" s="45"/>
      <c r="DP919" s="45"/>
      <c r="DQ919" s="45"/>
      <c r="DR919" s="45"/>
      <c r="DS919" s="45"/>
      <c r="DT919" s="45"/>
      <c r="DU919" s="45"/>
      <c r="DV919" s="1123"/>
      <c r="DW919" s="45"/>
      <c r="DX919" s="45"/>
      <c r="DY919" s="45"/>
      <c r="DZ919" s="45"/>
      <c r="EA919" s="45"/>
      <c r="EB919" s="45"/>
      <c r="EC919" s="45"/>
      <c r="ED919" s="45"/>
      <c r="EE919" s="45"/>
      <c r="EF919" s="45"/>
      <c r="EG919" s="45"/>
      <c r="EH919" s="45"/>
      <c r="EI919" s="45"/>
      <c r="EJ919" s="45"/>
      <c r="EK919" s="45"/>
      <c r="EL919" s="45"/>
      <c r="EM919" s="45"/>
      <c r="EN919" s="45"/>
      <c r="EO919" s="45"/>
      <c r="EP919" s="45"/>
      <c r="EQ919" s="1123"/>
      <c r="ER919" s="557"/>
    </row>
    <row r="920" spans="1:148" ht="15" customHeight="1" x14ac:dyDescent="0.25">
      <c r="A920" s="625"/>
      <c r="B920" s="1343" t="s">
        <v>1273</v>
      </c>
      <c r="C920" s="1348" t="str">
        <f>IF(ISBLANK(TB!C266), "", TB!C266)</f>
        <v/>
      </c>
      <c r="D920" s="1348" t="str">
        <f>IF(ISBLANK(TB!D266), "", TB!D266)</f>
        <v/>
      </c>
      <c r="E920" s="1348" t="str">
        <f>IF(ISBLANK(TB!E266), "", TB!E266)</f>
        <v/>
      </c>
      <c r="F920" s="1348" t="str">
        <f>IF(ISBLANK(TB!F266), "", TB!F266)</f>
        <v/>
      </c>
      <c r="G920" s="45"/>
      <c r="H920" s="45"/>
      <c r="I920" s="45"/>
      <c r="J920" s="45"/>
      <c r="K920" s="45"/>
      <c r="L920" s="45"/>
      <c r="M920" s="45"/>
      <c r="N920" s="45"/>
      <c r="O920" s="45"/>
      <c r="P920" s="45"/>
      <c r="Q920" s="45"/>
      <c r="R920" s="45"/>
      <c r="S920" s="45"/>
      <c r="T920" s="45"/>
      <c r="U920" s="45"/>
      <c r="V920" s="45"/>
      <c r="W920" s="45"/>
      <c r="X920" s="45"/>
      <c r="Y920" s="45"/>
      <c r="Z920" s="45"/>
      <c r="AA920" s="45"/>
      <c r="AB920" s="45"/>
      <c r="AC920" s="45"/>
      <c r="AD920" s="45"/>
      <c r="AE920" s="45"/>
      <c r="AF920" s="45"/>
      <c r="AG920" s="45"/>
      <c r="AH920" s="45"/>
      <c r="AI920" s="45"/>
      <c r="AJ920" s="45"/>
      <c r="AK920" s="45"/>
      <c r="AL920" s="45"/>
      <c r="AM920" s="45"/>
      <c r="AN920" s="45"/>
      <c r="AO920" s="45"/>
      <c r="AP920" s="45"/>
      <c r="AQ920" s="45"/>
      <c r="AR920" s="45"/>
      <c r="AS920" s="45"/>
      <c r="AT920" s="45"/>
      <c r="AU920" s="45"/>
      <c r="AV920" s="45"/>
      <c r="AW920" s="45"/>
      <c r="AX920" s="45"/>
      <c r="AY920" s="45"/>
      <c r="AZ920" s="45"/>
      <c r="BA920" s="45"/>
      <c r="BB920" s="45"/>
      <c r="BC920" s="45"/>
      <c r="BD920" s="45"/>
      <c r="BE920" s="45"/>
      <c r="BF920" s="45"/>
      <c r="BG920" s="45"/>
      <c r="BH920" s="45"/>
      <c r="BI920" s="45"/>
      <c r="BJ920" s="45"/>
      <c r="BK920" s="45"/>
      <c r="BL920" s="45"/>
      <c r="BM920" s="45"/>
      <c r="BN920" s="45"/>
      <c r="BO920" s="45"/>
      <c r="BP920" s="45"/>
      <c r="BQ920" s="45"/>
      <c r="BR920" s="45"/>
      <c r="BS920" s="45"/>
      <c r="BT920" s="45"/>
      <c r="BU920" s="45"/>
      <c r="BV920" s="45"/>
      <c r="BW920" s="45"/>
      <c r="BX920" s="45"/>
      <c r="BY920" s="45"/>
      <c r="BZ920" s="45"/>
      <c r="CA920" s="45"/>
      <c r="CB920" s="45"/>
      <c r="CC920" s="45"/>
      <c r="CD920" s="45"/>
      <c r="CE920" s="45"/>
      <c r="CF920" s="45"/>
      <c r="CG920" s="45"/>
      <c r="CH920" s="45"/>
      <c r="CI920" s="45"/>
      <c r="CJ920" s="45"/>
      <c r="CK920" s="45"/>
      <c r="CL920" s="45"/>
      <c r="CM920" s="45"/>
      <c r="CN920" s="45"/>
      <c r="CO920" s="45"/>
      <c r="CP920" s="45"/>
      <c r="CQ920" s="45"/>
      <c r="CR920" s="45"/>
      <c r="CS920" s="45"/>
      <c r="CT920" s="45"/>
      <c r="CU920" s="45"/>
      <c r="CV920" s="45"/>
      <c r="CW920" s="45"/>
      <c r="CX920" s="45"/>
      <c r="CY920" s="45"/>
      <c r="CZ920" s="45"/>
      <c r="DA920" s="45"/>
      <c r="DB920" s="45"/>
      <c r="DC920" s="45"/>
      <c r="DD920" s="45"/>
      <c r="DE920" s="45"/>
      <c r="DF920" s="45"/>
      <c r="DG920" s="45"/>
      <c r="DH920" s="45"/>
      <c r="DI920" s="45"/>
      <c r="DJ920" s="45"/>
      <c r="DK920" s="45"/>
      <c r="DL920" s="45"/>
      <c r="DM920" s="45"/>
      <c r="DN920" s="45"/>
      <c r="DO920" s="45"/>
      <c r="DP920" s="45"/>
      <c r="DQ920" s="45"/>
      <c r="DR920" s="45"/>
      <c r="DS920" s="45"/>
      <c r="DT920" s="45"/>
      <c r="DU920" s="45"/>
      <c r="DV920" s="1123"/>
      <c r="DW920" s="45"/>
      <c r="DX920" s="45"/>
      <c r="DY920" s="45"/>
      <c r="DZ920" s="45"/>
      <c r="EA920" s="45"/>
      <c r="EB920" s="45"/>
      <c r="EC920" s="45"/>
      <c r="ED920" s="45"/>
      <c r="EE920" s="45"/>
      <c r="EF920" s="45"/>
      <c r="EG920" s="45"/>
      <c r="EH920" s="45"/>
      <c r="EI920" s="45"/>
      <c r="EJ920" s="45"/>
      <c r="EK920" s="45"/>
      <c r="EL920" s="45"/>
      <c r="EM920" s="45"/>
      <c r="EN920" s="45"/>
      <c r="EO920" s="45"/>
      <c r="EP920" s="45"/>
      <c r="EQ920" s="1123"/>
      <c r="ER920" s="557"/>
    </row>
    <row r="921" spans="1:148" ht="15" customHeight="1" x14ac:dyDescent="0.25">
      <c r="A921" s="625"/>
      <c r="B921" s="1343" t="s">
        <v>1274</v>
      </c>
      <c r="C921" s="1348" t="str">
        <f>IF(ISBLANK(TB!C267), "", TB!C267)</f>
        <v/>
      </c>
      <c r="D921" s="1348" t="str">
        <f>IF(ISBLANK(TB!D267), "", TB!D267)</f>
        <v/>
      </c>
      <c r="E921" s="1348" t="str">
        <f>IF(ISBLANK(TB!E267), "", TB!E267)</f>
        <v/>
      </c>
      <c r="F921" s="1348" t="str">
        <f>IF(ISBLANK(TB!F267), "", TB!F267)</f>
        <v/>
      </c>
      <c r="G921" s="45"/>
      <c r="H921" s="45"/>
      <c r="I921" s="45"/>
      <c r="J921" s="45"/>
      <c r="K921" s="45"/>
      <c r="L921" s="45"/>
      <c r="M921" s="45"/>
      <c r="N921" s="45"/>
      <c r="O921" s="45"/>
      <c r="P921" s="45"/>
      <c r="Q921" s="45"/>
      <c r="R921" s="45"/>
      <c r="S921" s="45"/>
      <c r="T921" s="45"/>
      <c r="U921" s="45"/>
      <c r="V921" s="45"/>
      <c r="W921" s="45"/>
      <c r="X921" s="45"/>
      <c r="Y921" s="45"/>
      <c r="Z921" s="45"/>
      <c r="AA921" s="45"/>
      <c r="AB921" s="45"/>
      <c r="AC921" s="45"/>
      <c r="AD921" s="45"/>
      <c r="AE921" s="45"/>
      <c r="AF921" s="45"/>
      <c r="AG921" s="45"/>
      <c r="AH921" s="45"/>
      <c r="AI921" s="45"/>
      <c r="AJ921" s="45"/>
      <c r="AK921" s="45"/>
      <c r="AL921" s="45"/>
      <c r="AM921" s="45"/>
      <c r="AN921" s="45"/>
      <c r="AO921" s="45"/>
      <c r="AP921" s="45"/>
      <c r="AQ921" s="45"/>
      <c r="AR921" s="45"/>
      <c r="AS921" s="45"/>
      <c r="AT921" s="45"/>
      <c r="AU921" s="45"/>
      <c r="AV921" s="45"/>
      <c r="AW921" s="45"/>
      <c r="AX921" s="45"/>
      <c r="AY921" s="45"/>
      <c r="AZ921" s="45"/>
      <c r="BA921" s="45"/>
      <c r="BB921" s="45"/>
      <c r="BC921" s="45"/>
      <c r="BD921" s="45"/>
      <c r="BE921" s="45"/>
      <c r="BF921" s="45"/>
      <c r="BG921" s="45"/>
      <c r="BH921" s="45"/>
      <c r="BI921" s="45"/>
      <c r="BJ921" s="45"/>
      <c r="BK921" s="45"/>
      <c r="BL921" s="45"/>
      <c r="BM921" s="45"/>
      <c r="BN921" s="45"/>
      <c r="BO921" s="45"/>
      <c r="BP921" s="45"/>
      <c r="BQ921" s="45"/>
      <c r="BR921" s="45"/>
      <c r="BS921" s="45"/>
      <c r="BT921" s="45"/>
      <c r="BU921" s="45"/>
      <c r="BV921" s="45"/>
      <c r="BW921" s="45"/>
      <c r="BX921" s="45"/>
      <c r="BY921" s="45"/>
      <c r="BZ921" s="45"/>
      <c r="CA921" s="45"/>
      <c r="CB921" s="45"/>
      <c r="CC921" s="45"/>
      <c r="CD921" s="45"/>
      <c r="CE921" s="45"/>
      <c r="CF921" s="45"/>
      <c r="CG921" s="45"/>
      <c r="CH921" s="45"/>
      <c r="CI921" s="45"/>
      <c r="CJ921" s="45"/>
      <c r="CK921" s="45"/>
      <c r="CL921" s="45"/>
      <c r="CM921" s="45"/>
      <c r="CN921" s="45"/>
      <c r="CO921" s="45"/>
      <c r="CP921" s="45"/>
      <c r="CQ921" s="45"/>
      <c r="CR921" s="45"/>
      <c r="CS921" s="45"/>
      <c r="CT921" s="45"/>
      <c r="CU921" s="45"/>
      <c r="CV921" s="45"/>
      <c r="CW921" s="45"/>
      <c r="CX921" s="45"/>
      <c r="CY921" s="45"/>
      <c r="CZ921" s="45"/>
      <c r="DA921" s="45"/>
      <c r="DB921" s="45"/>
      <c r="DC921" s="45"/>
      <c r="DD921" s="45"/>
      <c r="DE921" s="45"/>
      <c r="DF921" s="45"/>
      <c r="DG921" s="45"/>
      <c r="DH921" s="45"/>
      <c r="DI921" s="45"/>
      <c r="DJ921" s="45"/>
      <c r="DK921" s="45"/>
      <c r="DL921" s="45"/>
      <c r="DM921" s="45"/>
      <c r="DN921" s="45"/>
      <c r="DO921" s="45"/>
      <c r="DP921" s="45"/>
      <c r="DQ921" s="45"/>
      <c r="DR921" s="45"/>
      <c r="DS921" s="45"/>
      <c r="DT921" s="45"/>
      <c r="DU921" s="45"/>
      <c r="DV921" s="1123"/>
      <c r="DW921" s="45"/>
      <c r="DX921" s="45"/>
      <c r="DY921" s="45"/>
      <c r="DZ921" s="45"/>
      <c r="EA921" s="45"/>
      <c r="EB921" s="45"/>
      <c r="EC921" s="45"/>
      <c r="ED921" s="45"/>
      <c r="EE921" s="45"/>
      <c r="EF921" s="45"/>
      <c r="EG921" s="45"/>
      <c r="EH921" s="45"/>
      <c r="EI921" s="45"/>
      <c r="EJ921" s="45"/>
      <c r="EK921" s="45"/>
      <c r="EL921" s="45"/>
      <c r="EM921" s="45"/>
      <c r="EN921" s="45"/>
      <c r="EO921" s="45"/>
      <c r="EP921" s="45"/>
      <c r="EQ921" s="1123"/>
      <c r="ER921" s="557"/>
    </row>
    <row r="922" spans="1:148" ht="15" customHeight="1" x14ac:dyDescent="0.25">
      <c r="A922" s="625"/>
      <c r="B922" s="1343" t="s">
        <v>1275</v>
      </c>
      <c r="C922" s="1348" t="str">
        <f>IF(ISBLANK(TB!C268), "", TB!C268)</f>
        <v/>
      </c>
      <c r="D922" s="1348" t="str">
        <f>IF(ISBLANK(TB!D268), "", TB!D268)</f>
        <v/>
      </c>
      <c r="E922" s="1348" t="str">
        <f>IF(ISBLANK(TB!E268), "", TB!E268)</f>
        <v/>
      </c>
      <c r="F922" s="1348" t="str">
        <f>IF(ISBLANK(TB!F268), "", TB!F268)</f>
        <v/>
      </c>
      <c r="G922" s="45"/>
      <c r="H922" s="45"/>
      <c r="I922" s="45"/>
      <c r="J922" s="45"/>
      <c r="K922" s="45"/>
      <c r="L922" s="45"/>
      <c r="M922" s="45"/>
      <c r="N922" s="45"/>
      <c r="O922" s="45"/>
      <c r="P922" s="45"/>
      <c r="Q922" s="45"/>
      <c r="R922" s="45"/>
      <c r="S922" s="45"/>
      <c r="T922" s="45"/>
      <c r="U922" s="45"/>
      <c r="V922" s="45"/>
      <c r="W922" s="45"/>
      <c r="X922" s="45"/>
      <c r="Y922" s="45"/>
      <c r="Z922" s="45"/>
      <c r="AA922" s="45"/>
      <c r="AB922" s="45"/>
      <c r="AC922" s="45"/>
      <c r="AD922" s="45"/>
      <c r="AE922" s="45"/>
      <c r="AF922" s="45"/>
      <c r="AG922" s="45"/>
      <c r="AH922" s="45"/>
      <c r="AI922" s="45"/>
      <c r="AJ922" s="45"/>
      <c r="AK922" s="45"/>
      <c r="AL922" s="45"/>
      <c r="AM922" s="45"/>
      <c r="AN922" s="45"/>
      <c r="AO922" s="45"/>
      <c r="AP922" s="45"/>
      <c r="AQ922" s="45"/>
      <c r="AR922" s="45"/>
      <c r="AS922" s="45"/>
      <c r="AT922" s="45"/>
      <c r="AU922" s="45"/>
      <c r="AV922" s="45"/>
      <c r="AW922" s="45"/>
      <c r="AX922" s="45"/>
      <c r="AY922" s="45"/>
      <c r="AZ922" s="45"/>
      <c r="BA922" s="45"/>
      <c r="BB922" s="45"/>
      <c r="BC922" s="45"/>
      <c r="BD922" s="45"/>
      <c r="BE922" s="45"/>
      <c r="BF922" s="45"/>
      <c r="BG922" s="45"/>
      <c r="BH922" s="45"/>
      <c r="BI922" s="45"/>
      <c r="BJ922" s="45"/>
      <c r="BK922" s="45"/>
      <c r="BL922" s="45"/>
      <c r="BM922" s="45"/>
      <c r="BN922" s="45"/>
      <c r="BO922" s="45"/>
      <c r="BP922" s="45"/>
      <c r="BQ922" s="45"/>
      <c r="BR922" s="45"/>
      <c r="BS922" s="45"/>
      <c r="BT922" s="45"/>
      <c r="BU922" s="45"/>
      <c r="BV922" s="45"/>
      <c r="BW922" s="45"/>
      <c r="BX922" s="45"/>
      <c r="BY922" s="45"/>
      <c r="BZ922" s="45"/>
      <c r="CA922" s="45"/>
      <c r="CB922" s="45"/>
      <c r="CC922" s="45"/>
      <c r="CD922" s="45"/>
      <c r="CE922" s="45"/>
      <c r="CF922" s="45"/>
      <c r="CG922" s="45"/>
      <c r="CH922" s="45"/>
      <c r="CI922" s="45"/>
      <c r="CJ922" s="45"/>
      <c r="CK922" s="45"/>
      <c r="CL922" s="45"/>
      <c r="CM922" s="45"/>
      <c r="CN922" s="45"/>
      <c r="CO922" s="45"/>
      <c r="CP922" s="45"/>
      <c r="CQ922" s="45"/>
      <c r="CR922" s="45"/>
      <c r="CS922" s="45"/>
      <c r="CT922" s="45"/>
      <c r="CU922" s="45"/>
      <c r="CV922" s="45"/>
      <c r="CW922" s="45"/>
      <c r="CX922" s="45"/>
      <c r="CY922" s="45"/>
      <c r="CZ922" s="45"/>
      <c r="DA922" s="45"/>
      <c r="DB922" s="45"/>
      <c r="DC922" s="45"/>
      <c r="DD922" s="45"/>
      <c r="DE922" s="45"/>
      <c r="DF922" s="45"/>
      <c r="DG922" s="45"/>
      <c r="DH922" s="45"/>
      <c r="DI922" s="45"/>
      <c r="DJ922" s="45"/>
      <c r="DK922" s="45"/>
      <c r="DL922" s="45"/>
      <c r="DM922" s="45"/>
      <c r="DN922" s="45"/>
      <c r="DO922" s="45"/>
      <c r="DP922" s="45"/>
      <c r="DQ922" s="45"/>
      <c r="DR922" s="45"/>
      <c r="DS922" s="45"/>
      <c r="DT922" s="45"/>
      <c r="DU922" s="45"/>
      <c r="DV922" s="1123"/>
      <c r="DW922" s="45"/>
      <c r="DX922" s="45"/>
      <c r="DY922" s="45"/>
      <c r="DZ922" s="45"/>
      <c r="EA922" s="45"/>
      <c r="EB922" s="45"/>
      <c r="EC922" s="45"/>
      <c r="ED922" s="45"/>
      <c r="EE922" s="45"/>
      <c r="EF922" s="45"/>
      <c r="EG922" s="45"/>
      <c r="EH922" s="45"/>
      <c r="EI922" s="45"/>
      <c r="EJ922" s="45"/>
      <c r="EK922" s="45"/>
      <c r="EL922" s="45"/>
      <c r="EM922" s="45"/>
      <c r="EN922" s="45"/>
      <c r="EO922" s="45"/>
      <c r="EP922" s="45"/>
      <c r="EQ922" s="1123"/>
      <c r="ER922" s="557"/>
    </row>
    <row r="923" spans="1:148" ht="15" customHeight="1" x14ac:dyDescent="0.25">
      <c r="A923" s="625"/>
      <c r="B923" s="1343" t="s">
        <v>1276</v>
      </c>
      <c r="C923" s="1348" t="str">
        <f>IF(ISBLANK(TB!C269), "", TB!C269)</f>
        <v/>
      </c>
      <c r="D923" s="1348" t="str">
        <f>IF(ISBLANK(TB!D269), "", TB!D269)</f>
        <v/>
      </c>
      <c r="E923" s="1348" t="str">
        <f>IF(ISBLANK(TB!E269), "", TB!E269)</f>
        <v/>
      </c>
      <c r="F923" s="1348" t="str">
        <f>IF(ISBLANK(TB!F269), "", TB!F269)</f>
        <v/>
      </c>
      <c r="G923" s="45"/>
      <c r="H923" s="45"/>
      <c r="I923" s="45"/>
      <c r="J923" s="45"/>
      <c r="K923" s="45"/>
      <c r="L923" s="45"/>
      <c r="M923" s="45"/>
      <c r="N923" s="45"/>
      <c r="O923" s="45"/>
      <c r="P923" s="45"/>
      <c r="Q923" s="45"/>
      <c r="R923" s="45"/>
      <c r="S923" s="45"/>
      <c r="T923" s="45"/>
      <c r="U923" s="45"/>
      <c r="V923" s="45"/>
      <c r="W923" s="45"/>
      <c r="X923" s="45"/>
      <c r="Y923" s="45"/>
      <c r="Z923" s="45"/>
      <c r="AA923" s="45"/>
      <c r="AB923" s="45"/>
      <c r="AC923" s="45"/>
      <c r="AD923" s="45"/>
      <c r="AE923" s="45"/>
      <c r="AF923" s="45"/>
      <c r="AG923" s="45"/>
      <c r="AH923" s="45"/>
      <c r="AI923" s="45"/>
      <c r="AJ923" s="45"/>
      <c r="AK923" s="45"/>
      <c r="AL923" s="45"/>
      <c r="AM923" s="45"/>
      <c r="AN923" s="45"/>
      <c r="AO923" s="45"/>
      <c r="AP923" s="45"/>
      <c r="AQ923" s="45"/>
      <c r="AR923" s="45"/>
      <c r="AS923" s="45"/>
      <c r="AT923" s="45"/>
      <c r="AU923" s="45"/>
      <c r="AV923" s="45"/>
      <c r="AW923" s="45"/>
      <c r="AX923" s="45"/>
      <c r="AY923" s="45"/>
      <c r="AZ923" s="45"/>
      <c r="BA923" s="45"/>
      <c r="BB923" s="45"/>
      <c r="BC923" s="45"/>
      <c r="BD923" s="45"/>
      <c r="BE923" s="45"/>
      <c r="BF923" s="45"/>
      <c r="BG923" s="45"/>
      <c r="BH923" s="45"/>
      <c r="BI923" s="45"/>
      <c r="BJ923" s="45"/>
      <c r="BK923" s="45"/>
      <c r="BL923" s="45"/>
      <c r="BM923" s="45"/>
      <c r="BN923" s="45"/>
      <c r="BO923" s="45"/>
      <c r="BP923" s="45"/>
      <c r="BQ923" s="45"/>
      <c r="BR923" s="45"/>
      <c r="BS923" s="45"/>
      <c r="BT923" s="45"/>
      <c r="BU923" s="45"/>
      <c r="BV923" s="45"/>
      <c r="BW923" s="45"/>
      <c r="BX923" s="45"/>
      <c r="BY923" s="45"/>
      <c r="BZ923" s="45"/>
      <c r="CA923" s="45"/>
      <c r="CB923" s="45"/>
      <c r="CC923" s="45"/>
      <c r="CD923" s="45"/>
      <c r="CE923" s="45"/>
      <c r="CF923" s="45"/>
      <c r="CG923" s="45"/>
      <c r="CH923" s="45"/>
      <c r="CI923" s="45"/>
      <c r="CJ923" s="45"/>
      <c r="CK923" s="45"/>
      <c r="CL923" s="45"/>
      <c r="CM923" s="45"/>
      <c r="CN923" s="45"/>
      <c r="CO923" s="45"/>
      <c r="CP923" s="45"/>
      <c r="CQ923" s="45"/>
      <c r="CR923" s="45"/>
      <c r="CS923" s="45"/>
      <c r="CT923" s="45"/>
      <c r="CU923" s="45"/>
      <c r="CV923" s="45"/>
      <c r="CW923" s="45"/>
      <c r="CX923" s="45"/>
      <c r="CY923" s="45"/>
      <c r="CZ923" s="45"/>
      <c r="DA923" s="45"/>
      <c r="DB923" s="45"/>
      <c r="DC923" s="45"/>
      <c r="DD923" s="45"/>
      <c r="DE923" s="45"/>
      <c r="DF923" s="45"/>
      <c r="DG923" s="45"/>
      <c r="DH923" s="45"/>
      <c r="DI923" s="45"/>
      <c r="DJ923" s="45"/>
      <c r="DK923" s="45"/>
      <c r="DL923" s="45"/>
      <c r="DM923" s="45"/>
      <c r="DN923" s="45"/>
      <c r="DO923" s="45"/>
      <c r="DP923" s="45"/>
      <c r="DQ923" s="45"/>
      <c r="DR923" s="45"/>
      <c r="DS923" s="45"/>
      <c r="DT923" s="45"/>
      <c r="DU923" s="45"/>
      <c r="DV923" s="1123"/>
      <c r="DW923" s="45"/>
      <c r="DX923" s="45"/>
      <c r="DY923" s="45"/>
      <c r="DZ923" s="45"/>
      <c r="EA923" s="45"/>
      <c r="EB923" s="45"/>
      <c r="EC923" s="45"/>
      <c r="ED923" s="45"/>
      <c r="EE923" s="45"/>
      <c r="EF923" s="45"/>
      <c r="EG923" s="45"/>
      <c r="EH923" s="45"/>
      <c r="EI923" s="45"/>
      <c r="EJ923" s="45"/>
      <c r="EK923" s="45"/>
      <c r="EL923" s="45"/>
      <c r="EM923" s="45"/>
      <c r="EN923" s="45"/>
      <c r="EO923" s="45"/>
      <c r="EP923" s="45"/>
      <c r="EQ923" s="1123"/>
      <c r="ER923" s="557"/>
    </row>
    <row r="924" spans="1:148" ht="15" customHeight="1" x14ac:dyDescent="0.25">
      <c r="A924" s="625"/>
      <c r="B924" s="1343" t="s">
        <v>1277</v>
      </c>
      <c r="C924" s="1348" t="str">
        <f>IF(ISBLANK(TB!C270), "", TB!C270)</f>
        <v/>
      </c>
      <c r="D924" s="1348" t="str">
        <f>IF(ISBLANK(TB!D270), "", TB!D270)</f>
        <v/>
      </c>
      <c r="E924" s="1348" t="str">
        <f>IF(ISBLANK(TB!E270), "", TB!E270)</f>
        <v/>
      </c>
      <c r="F924" s="1348" t="str">
        <f>IF(ISBLANK(TB!F270), "", TB!F270)</f>
        <v/>
      </c>
      <c r="G924" s="45"/>
      <c r="H924" s="45"/>
      <c r="I924" s="45"/>
      <c r="J924" s="45"/>
      <c r="K924" s="45"/>
      <c r="L924" s="45"/>
      <c r="M924" s="45"/>
      <c r="N924" s="45"/>
      <c r="O924" s="45"/>
      <c r="P924" s="45"/>
      <c r="Q924" s="45"/>
      <c r="R924" s="45"/>
      <c r="S924" s="45"/>
      <c r="T924" s="45"/>
      <c r="U924" s="45"/>
      <c r="V924" s="45"/>
      <c r="W924" s="45"/>
      <c r="X924" s="45"/>
      <c r="Y924" s="45"/>
      <c r="Z924" s="45"/>
      <c r="AA924" s="45"/>
      <c r="AB924" s="45"/>
      <c r="AC924" s="45"/>
      <c r="AD924" s="45"/>
      <c r="AE924" s="45"/>
      <c r="AF924" s="45"/>
      <c r="AG924" s="45"/>
      <c r="AH924" s="45"/>
      <c r="AI924" s="45"/>
      <c r="AJ924" s="45"/>
      <c r="AK924" s="45"/>
      <c r="AL924" s="45"/>
      <c r="AM924" s="45"/>
      <c r="AN924" s="45"/>
      <c r="AO924" s="45"/>
      <c r="AP924" s="45"/>
      <c r="AQ924" s="45"/>
      <c r="AR924" s="45"/>
      <c r="AS924" s="45"/>
      <c r="AT924" s="45"/>
      <c r="AU924" s="45"/>
      <c r="AV924" s="45"/>
      <c r="AW924" s="45"/>
      <c r="AX924" s="45"/>
      <c r="AY924" s="45"/>
      <c r="AZ924" s="45"/>
      <c r="BA924" s="45"/>
      <c r="BB924" s="45"/>
      <c r="BC924" s="45"/>
      <c r="BD924" s="45"/>
      <c r="BE924" s="45"/>
      <c r="BF924" s="45"/>
      <c r="BG924" s="45"/>
      <c r="BH924" s="45"/>
      <c r="BI924" s="45"/>
      <c r="BJ924" s="45"/>
      <c r="BK924" s="45"/>
      <c r="BL924" s="45"/>
      <c r="BM924" s="45"/>
      <c r="BN924" s="45"/>
      <c r="BO924" s="45"/>
      <c r="BP924" s="45"/>
      <c r="BQ924" s="45"/>
      <c r="BR924" s="45"/>
      <c r="BS924" s="45"/>
      <c r="BT924" s="45"/>
      <c r="BU924" s="45"/>
      <c r="BV924" s="45"/>
      <c r="BW924" s="45"/>
      <c r="BX924" s="45"/>
      <c r="BY924" s="45"/>
      <c r="BZ924" s="45"/>
      <c r="CA924" s="45"/>
      <c r="CB924" s="45"/>
      <c r="CC924" s="45"/>
      <c r="CD924" s="45"/>
      <c r="CE924" s="45"/>
      <c r="CF924" s="45"/>
      <c r="CG924" s="45"/>
      <c r="CH924" s="45"/>
      <c r="CI924" s="45"/>
      <c r="CJ924" s="45"/>
      <c r="CK924" s="45"/>
      <c r="CL924" s="45"/>
      <c r="CM924" s="45"/>
      <c r="CN924" s="45"/>
      <c r="CO924" s="45"/>
      <c r="CP924" s="45"/>
      <c r="CQ924" s="45"/>
      <c r="CR924" s="45"/>
      <c r="CS924" s="45"/>
      <c r="CT924" s="45"/>
      <c r="CU924" s="45"/>
      <c r="CV924" s="45"/>
      <c r="CW924" s="45"/>
      <c r="CX924" s="45"/>
      <c r="CY924" s="45"/>
      <c r="CZ924" s="45"/>
      <c r="DA924" s="45"/>
      <c r="DB924" s="45"/>
      <c r="DC924" s="45"/>
      <c r="DD924" s="45"/>
      <c r="DE924" s="45"/>
      <c r="DF924" s="45"/>
      <c r="DG924" s="45"/>
      <c r="DH924" s="45"/>
      <c r="DI924" s="45"/>
      <c r="DJ924" s="45"/>
      <c r="DK924" s="45"/>
      <c r="DL924" s="45"/>
      <c r="DM924" s="45"/>
      <c r="DN924" s="45"/>
      <c r="DO924" s="45"/>
      <c r="DP924" s="45"/>
      <c r="DQ924" s="45"/>
      <c r="DR924" s="45"/>
      <c r="DS924" s="45"/>
      <c r="DT924" s="45"/>
      <c r="DU924" s="45"/>
      <c r="DV924" s="1123"/>
      <c r="DW924" s="45"/>
      <c r="DX924" s="45"/>
      <c r="DY924" s="45"/>
      <c r="DZ924" s="45"/>
      <c r="EA924" s="45"/>
      <c r="EB924" s="45"/>
      <c r="EC924" s="45"/>
      <c r="ED924" s="45"/>
      <c r="EE924" s="45"/>
      <c r="EF924" s="45"/>
      <c r="EG924" s="45"/>
      <c r="EH924" s="45"/>
      <c r="EI924" s="45"/>
      <c r="EJ924" s="45"/>
      <c r="EK924" s="45"/>
      <c r="EL924" s="45"/>
      <c r="EM924" s="45"/>
      <c r="EN924" s="45"/>
      <c r="EO924" s="45"/>
      <c r="EP924" s="45"/>
      <c r="EQ924" s="1123"/>
      <c r="ER924" s="557"/>
    </row>
    <row r="925" spans="1:148" ht="15" customHeight="1" x14ac:dyDescent="0.25">
      <c r="A925" s="625"/>
      <c r="B925" s="1343" t="s">
        <v>1278</v>
      </c>
      <c r="C925" s="1348" t="str">
        <f>IF(ISBLANK(TB!C271), "", TB!C271)</f>
        <v/>
      </c>
      <c r="D925" s="1348" t="str">
        <f>IF(ISBLANK(TB!D271), "", TB!D271)</f>
        <v/>
      </c>
      <c r="E925" s="1348" t="str">
        <f>IF(ISBLANK(TB!E271), "", TB!E271)</f>
        <v/>
      </c>
      <c r="F925" s="1348" t="str">
        <f>IF(ISBLANK(TB!F271), "", TB!F271)</f>
        <v/>
      </c>
      <c r="G925" s="45"/>
      <c r="H925" s="45"/>
      <c r="I925" s="45"/>
      <c r="J925" s="45"/>
      <c r="K925" s="45"/>
      <c r="L925" s="45"/>
      <c r="M925" s="45"/>
      <c r="N925" s="45"/>
      <c r="O925" s="45"/>
      <c r="P925" s="45"/>
      <c r="Q925" s="45"/>
      <c r="R925" s="45"/>
      <c r="S925" s="45"/>
      <c r="T925" s="45"/>
      <c r="U925" s="45"/>
      <c r="V925" s="45"/>
      <c r="W925" s="45"/>
      <c r="X925" s="45"/>
      <c r="Y925" s="45"/>
      <c r="Z925" s="45"/>
      <c r="AA925" s="45"/>
      <c r="AB925" s="45"/>
      <c r="AC925" s="45"/>
      <c r="AD925" s="45"/>
      <c r="AE925" s="45"/>
      <c r="AF925" s="45"/>
      <c r="AG925" s="45"/>
      <c r="AH925" s="45"/>
      <c r="AI925" s="45"/>
      <c r="AJ925" s="45"/>
      <c r="AK925" s="45"/>
      <c r="AL925" s="45"/>
      <c r="AM925" s="45"/>
      <c r="AN925" s="45"/>
      <c r="AO925" s="45"/>
      <c r="AP925" s="45"/>
      <c r="AQ925" s="45"/>
      <c r="AR925" s="45"/>
      <c r="AS925" s="45"/>
      <c r="AT925" s="45"/>
      <c r="AU925" s="45"/>
      <c r="AV925" s="45"/>
      <c r="AW925" s="45"/>
      <c r="AX925" s="45"/>
      <c r="AY925" s="45"/>
      <c r="AZ925" s="45"/>
      <c r="BA925" s="45"/>
      <c r="BB925" s="45"/>
      <c r="BC925" s="45"/>
      <c r="BD925" s="45"/>
      <c r="BE925" s="45"/>
      <c r="BF925" s="45"/>
      <c r="BG925" s="45"/>
      <c r="BH925" s="45"/>
      <c r="BI925" s="45"/>
      <c r="BJ925" s="45"/>
      <c r="BK925" s="45"/>
      <c r="BL925" s="45"/>
      <c r="BM925" s="45"/>
      <c r="BN925" s="45"/>
      <c r="BO925" s="45"/>
      <c r="BP925" s="45"/>
      <c r="BQ925" s="45"/>
      <c r="BR925" s="45"/>
      <c r="BS925" s="45"/>
      <c r="BT925" s="45"/>
      <c r="BU925" s="45"/>
      <c r="BV925" s="45"/>
      <c r="BW925" s="45"/>
      <c r="BX925" s="45"/>
      <c r="BY925" s="45"/>
      <c r="BZ925" s="45"/>
      <c r="CA925" s="45"/>
      <c r="CB925" s="45"/>
      <c r="CC925" s="45"/>
      <c r="CD925" s="45"/>
      <c r="CE925" s="45"/>
      <c r="CF925" s="45"/>
      <c r="CG925" s="45"/>
      <c r="CH925" s="45"/>
      <c r="CI925" s="45"/>
      <c r="CJ925" s="45"/>
      <c r="CK925" s="45"/>
      <c r="CL925" s="45"/>
      <c r="CM925" s="45"/>
      <c r="CN925" s="45"/>
      <c r="CO925" s="45"/>
      <c r="CP925" s="45"/>
      <c r="CQ925" s="45"/>
      <c r="CR925" s="45"/>
      <c r="CS925" s="45"/>
      <c r="CT925" s="45"/>
      <c r="CU925" s="45"/>
      <c r="CV925" s="45"/>
      <c r="CW925" s="45"/>
      <c r="CX925" s="45"/>
      <c r="CY925" s="45"/>
      <c r="CZ925" s="45"/>
      <c r="DA925" s="45"/>
      <c r="DB925" s="45"/>
      <c r="DC925" s="45"/>
      <c r="DD925" s="45"/>
      <c r="DE925" s="45"/>
      <c r="DF925" s="45"/>
      <c r="DG925" s="45"/>
      <c r="DH925" s="45"/>
      <c r="DI925" s="45"/>
      <c r="DJ925" s="45"/>
      <c r="DK925" s="45"/>
      <c r="DL925" s="45"/>
      <c r="DM925" s="45"/>
      <c r="DN925" s="45"/>
      <c r="DO925" s="45"/>
      <c r="DP925" s="45"/>
      <c r="DQ925" s="45"/>
      <c r="DR925" s="45"/>
      <c r="DS925" s="45"/>
      <c r="DT925" s="45"/>
      <c r="DU925" s="45"/>
      <c r="DV925" s="1123"/>
      <c r="DW925" s="45"/>
      <c r="DX925" s="45"/>
      <c r="DY925" s="45"/>
      <c r="DZ925" s="45"/>
      <c r="EA925" s="45"/>
      <c r="EB925" s="45"/>
      <c r="EC925" s="45"/>
      <c r="ED925" s="45"/>
      <c r="EE925" s="45"/>
      <c r="EF925" s="45"/>
      <c r="EG925" s="45"/>
      <c r="EH925" s="45"/>
      <c r="EI925" s="45"/>
      <c r="EJ925" s="45"/>
      <c r="EK925" s="45"/>
      <c r="EL925" s="45"/>
      <c r="EM925" s="45"/>
      <c r="EN925" s="45"/>
      <c r="EO925" s="45"/>
      <c r="EP925" s="45"/>
      <c r="EQ925" s="1123"/>
      <c r="ER925" s="557"/>
    </row>
    <row r="926" spans="1:148" ht="15" customHeight="1" x14ac:dyDescent="0.25">
      <c r="A926" s="625"/>
      <c r="B926" s="1343" t="s">
        <v>1279</v>
      </c>
      <c r="C926" s="1348" t="str">
        <f>IF(ISBLANK(TB!C272), "", TB!C272)</f>
        <v/>
      </c>
      <c r="D926" s="1348" t="str">
        <f>IF(ISBLANK(TB!D272), "", TB!D272)</f>
        <v/>
      </c>
      <c r="E926" s="1348" t="str">
        <f>IF(ISBLANK(TB!E272), "", TB!E272)</f>
        <v/>
      </c>
      <c r="F926" s="1348" t="str">
        <f>IF(ISBLANK(TB!F272), "", TB!F272)</f>
        <v/>
      </c>
      <c r="G926" s="45"/>
      <c r="H926" s="45"/>
      <c r="I926" s="45"/>
      <c r="J926" s="45"/>
      <c r="K926" s="45"/>
      <c r="L926" s="45"/>
      <c r="M926" s="45"/>
      <c r="N926" s="45"/>
      <c r="O926" s="45"/>
      <c r="P926" s="45"/>
      <c r="Q926" s="45"/>
      <c r="R926" s="45"/>
      <c r="S926" s="45"/>
      <c r="T926" s="45"/>
      <c r="U926" s="45"/>
      <c r="V926" s="45"/>
      <c r="W926" s="45"/>
      <c r="X926" s="45"/>
      <c r="Y926" s="45"/>
      <c r="Z926" s="45"/>
      <c r="AA926" s="45"/>
      <c r="AB926" s="45"/>
      <c r="AC926" s="45"/>
      <c r="AD926" s="45"/>
      <c r="AE926" s="45"/>
      <c r="AF926" s="45"/>
      <c r="AG926" s="45"/>
      <c r="AH926" s="45"/>
      <c r="AI926" s="45"/>
      <c r="AJ926" s="45"/>
      <c r="AK926" s="45"/>
      <c r="AL926" s="45"/>
      <c r="AM926" s="45"/>
      <c r="AN926" s="45"/>
      <c r="AO926" s="45"/>
      <c r="AP926" s="45"/>
      <c r="AQ926" s="45"/>
      <c r="AR926" s="45"/>
      <c r="AS926" s="45"/>
      <c r="AT926" s="45"/>
      <c r="AU926" s="45"/>
      <c r="AV926" s="45"/>
      <c r="AW926" s="45"/>
      <c r="AX926" s="45"/>
      <c r="AY926" s="45"/>
      <c r="AZ926" s="45"/>
      <c r="BA926" s="45"/>
      <c r="BB926" s="45"/>
      <c r="BC926" s="45"/>
      <c r="BD926" s="45"/>
      <c r="BE926" s="45"/>
      <c r="BF926" s="45"/>
      <c r="BG926" s="45"/>
      <c r="BH926" s="45"/>
      <c r="BI926" s="45"/>
      <c r="BJ926" s="45"/>
      <c r="BK926" s="45"/>
      <c r="BL926" s="45"/>
      <c r="BM926" s="45"/>
      <c r="BN926" s="45"/>
      <c r="BO926" s="45"/>
      <c r="BP926" s="45"/>
      <c r="BQ926" s="45"/>
      <c r="BR926" s="45"/>
      <c r="BS926" s="45"/>
      <c r="BT926" s="45"/>
      <c r="BU926" s="45"/>
      <c r="BV926" s="45"/>
      <c r="BW926" s="45"/>
      <c r="BX926" s="45"/>
      <c r="BY926" s="45"/>
      <c r="BZ926" s="45"/>
      <c r="CA926" s="45"/>
      <c r="CB926" s="45"/>
      <c r="CC926" s="45"/>
      <c r="CD926" s="45"/>
      <c r="CE926" s="45"/>
      <c r="CF926" s="45"/>
      <c r="CG926" s="45"/>
      <c r="CH926" s="45"/>
      <c r="CI926" s="45"/>
      <c r="CJ926" s="45"/>
      <c r="CK926" s="45"/>
      <c r="CL926" s="45"/>
      <c r="CM926" s="45"/>
      <c r="CN926" s="45"/>
      <c r="CO926" s="45"/>
      <c r="CP926" s="45"/>
      <c r="CQ926" s="45"/>
      <c r="CR926" s="45"/>
      <c r="CS926" s="45"/>
      <c r="CT926" s="45"/>
      <c r="CU926" s="45"/>
      <c r="CV926" s="45"/>
      <c r="CW926" s="45"/>
      <c r="CX926" s="45"/>
      <c r="CY926" s="45"/>
      <c r="CZ926" s="45"/>
      <c r="DA926" s="45"/>
      <c r="DB926" s="45"/>
      <c r="DC926" s="45"/>
      <c r="DD926" s="45"/>
      <c r="DE926" s="45"/>
      <c r="DF926" s="45"/>
      <c r="DG926" s="45"/>
      <c r="DH926" s="45"/>
      <c r="DI926" s="45"/>
      <c r="DJ926" s="45"/>
      <c r="DK926" s="45"/>
      <c r="DL926" s="45"/>
      <c r="DM926" s="45"/>
      <c r="DN926" s="45"/>
      <c r="DO926" s="45"/>
      <c r="DP926" s="45"/>
      <c r="DQ926" s="45"/>
      <c r="DR926" s="45"/>
      <c r="DS926" s="45"/>
      <c r="DT926" s="45"/>
      <c r="DU926" s="45"/>
      <c r="DV926" s="1123"/>
      <c r="DW926" s="45"/>
      <c r="DX926" s="45"/>
      <c r="DY926" s="45"/>
      <c r="DZ926" s="45"/>
      <c r="EA926" s="45"/>
      <c r="EB926" s="45"/>
      <c r="EC926" s="45"/>
      <c r="ED926" s="45"/>
      <c r="EE926" s="45"/>
      <c r="EF926" s="45"/>
      <c r="EG926" s="45"/>
      <c r="EH926" s="45"/>
      <c r="EI926" s="45"/>
      <c r="EJ926" s="45"/>
      <c r="EK926" s="45"/>
      <c r="EL926" s="45"/>
      <c r="EM926" s="45"/>
      <c r="EN926" s="45"/>
      <c r="EO926" s="45"/>
      <c r="EP926" s="45"/>
      <c r="EQ926" s="1123"/>
      <c r="ER926" s="557"/>
    </row>
    <row r="927" spans="1:148" ht="15" customHeight="1" x14ac:dyDescent="0.25">
      <c r="A927" s="625"/>
      <c r="B927" s="1343" t="s">
        <v>1280</v>
      </c>
      <c r="C927" s="1348" t="str">
        <f>IF(ISBLANK(TB!C273), "", TB!C273)</f>
        <v/>
      </c>
      <c r="D927" s="1348" t="str">
        <f>IF(ISBLANK(TB!D273), "", TB!D273)</f>
        <v/>
      </c>
      <c r="E927" s="1348" t="str">
        <f>IF(ISBLANK(TB!E273), "", TB!E273)</f>
        <v/>
      </c>
      <c r="F927" s="1348" t="str">
        <f>IF(ISBLANK(TB!F273), "", TB!F273)</f>
        <v/>
      </c>
      <c r="G927" s="45"/>
      <c r="H927" s="45"/>
      <c r="I927" s="45"/>
      <c r="J927" s="45"/>
      <c r="K927" s="45"/>
      <c r="L927" s="45"/>
      <c r="M927" s="45"/>
      <c r="N927" s="45"/>
      <c r="O927" s="45"/>
      <c r="P927" s="45"/>
      <c r="Q927" s="45"/>
      <c r="R927" s="45"/>
      <c r="S927" s="45"/>
      <c r="T927" s="45"/>
      <c r="U927" s="45"/>
      <c r="V927" s="45"/>
      <c r="W927" s="45"/>
      <c r="X927" s="45"/>
      <c r="Y927" s="45"/>
      <c r="Z927" s="45"/>
      <c r="AA927" s="45"/>
      <c r="AB927" s="45"/>
      <c r="AC927" s="45"/>
      <c r="AD927" s="45"/>
      <c r="AE927" s="45"/>
      <c r="AF927" s="45"/>
      <c r="AG927" s="45"/>
      <c r="AH927" s="45"/>
      <c r="AI927" s="45"/>
      <c r="AJ927" s="45"/>
      <c r="AK927" s="45"/>
      <c r="AL927" s="45"/>
      <c r="AM927" s="45"/>
      <c r="AN927" s="45"/>
      <c r="AO927" s="45"/>
      <c r="AP927" s="45"/>
      <c r="AQ927" s="45"/>
      <c r="AR927" s="45"/>
      <c r="AS927" s="45"/>
      <c r="AT927" s="45"/>
      <c r="AU927" s="45"/>
      <c r="AV927" s="45"/>
      <c r="AW927" s="45"/>
      <c r="AX927" s="45"/>
      <c r="AY927" s="45"/>
      <c r="AZ927" s="45"/>
      <c r="BA927" s="45"/>
      <c r="BB927" s="45"/>
      <c r="BC927" s="45"/>
      <c r="BD927" s="45"/>
      <c r="BE927" s="45"/>
      <c r="BF927" s="45"/>
      <c r="BG927" s="45"/>
      <c r="BH927" s="45"/>
      <c r="BI927" s="45"/>
      <c r="BJ927" s="45"/>
      <c r="BK927" s="45"/>
      <c r="BL927" s="45"/>
      <c r="BM927" s="45"/>
      <c r="BN927" s="45"/>
      <c r="BO927" s="45"/>
      <c r="BP927" s="45"/>
      <c r="BQ927" s="45"/>
      <c r="BR927" s="45"/>
      <c r="BS927" s="45"/>
      <c r="BT927" s="45"/>
      <c r="BU927" s="45"/>
      <c r="BV927" s="45"/>
      <c r="BW927" s="45"/>
      <c r="BX927" s="45"/>
      <c r="BY927" s="45"/>
      <c r="BZ927" s="45"/>
      <c r="CA927" s="45"/>
      <c r="CB927" s="45"/>
      <c r="CC927" s="45"/>
      <c r="CD927" s="45"/>
      <c r="CE927" s="45"/>
      <c r="CF927" s="45"/>
      <c r="CG927" s="45"/>
      <c r="CH927" s="45"/>
      <c r="CI927" s="45"/>
      <c r="CJ927" s="45"/>
      <c r="CK927" s="45"/>
      <c r="CL927" s="45"/>
      <c r="CM927" s="45"/>
      <c r="CN927" s="45"/>
      <c r="CO927" s="45"/>
      <c r="CP927" s="45"/>
      <c r="CQ927" s="45"/>
      <c r="CR927" s="45"/>
      <c r="CS927" s="45"/>
      <c r="CT927" s="45"/>
      <c r="CU927" s="45"/>
      <c r="CV927" s="45"/>
      <c r="CW927" s="45"/>
      <c r="CX927" s="45"/>
      <c r="CY927" s="45"/>
      <c r="CZ927" s="45"/>
      <c r="DA927" s="45"/>
      <c r="DB927" s="45"/>
      <c r="DC927" s="45"/>
      <c r="DD927" s="45"/>
      <c r="DE927" s="45"/>
      <c r="DF927" s="45"/>
      <c r="DG927" s="45"/>
      <c r="DH927" s="45"/>
      <c r="DI927" s="45"/>
      <c r="DJ927" s="45"/>
      <c r="DK927" s="45"/>
      <c r="DL927" s="45"/>
      <c r="DM927" s="45"/>
      <c r="DN927" s="45"/>
      <c r="DO927" s="45"/>
      <c r="DP927" s="45"/>
      <c r="DQ927" s="45"/>
      <c r="DR927" s="45"/>
      <c r="DS927" s="45"/>
      <c r="DT927" s="45"/>
      <c r="DU927" s="45"/>
      <c r="DV927" s="1123"/>
      <c r="DW927" s="45"/>
      <c r="DX927" s="45"/>
      <c r="DY927" s="45"/>
      <c r="DZ927" s="45"/>
      <c r="EA927" s="45"/>
      <c r="EB927" s="45"/>
      <c r="EC927" s="45"/>
      <c r="ED927" s="45"/>
      <c r="EE927" s="45"/>
      <c r="EF927" s="45"/>
      <c r="EG927" s="45"/>
      <c r="EH927" s="45"/>
      <c r="EI927" s="45"/>
      <c r="EJ927" s="45"/>
      <c r="EK927" s="45"/>
      <c r="EL927" s="45"/>
      <c r="EM927" s="45"/>
      <c r="EN927" s="45"/>
      <c r="EO927" s="45"/>
      <c r="EP927" s="45"/>
      <c r="EQ927" s="1123"/>
      <c r="ER927" s="557"/>
    </row>
    <row r="928" spans="1:148" ht="15" customHeight="1" x14ac:dyDescent="0.25">
      <c r="A928" s="625"/>
      <c r="B928" s="1343" t="s">
        <v>1281</v>
      </c>
      <c r="C928" s="1348" t="str">
        <f>IF(ISBLANK(TB!C274), "", TB!C274)</f>
        <v/>
      </c>
      <c r="D928" s="1348" t="str">
        <f>IF(ISBLANK(TB!D274), "", TB!D274)</f>
        <v/>
      </c>
      <c r="E928" s="1348" t="str">
        <f>IF(ISBLANK(TB!E274), "", TB!E274)</f>
        <v/>
      </c>
      <c r="F928" s="1348" t="str">
        <f>IF(ISBLANK(TB!F274), "", TB!F274)</f>
        <v/>
      </c>
      <c r="G928" s="45"/>
      <c r="H928" s="45"/>
      <c r="I928" s="45"/>
      <c r="J928" s="45"/>
      <c r="K928" s="45"/>
      <c r="L928" s="45"/>
      <c r="M928" s="45"/>
      <c r="N928" s="45"/>
      <c r="O928" s="45"/>
      <c r="P928" s="45"/>
      <c r="Q928" s="45"/>
      <c r="R928" s="45"/>
      <c r="S928" s="45"/>
      <c r="T928" s="45"/>
      <c r="U928" s="45"/>
      <c r="V928" s="45"/>
      <c r="W928" s="45"/>
      <c r="X928" s="45"/>
      <c r="Y928" s="45"/>
      <c r="Z928" s="45"/>
      <c r="AA928" s="45"/>
      <c r="AB928" s="45"/>
      <c r="AC928" s="45"/>
      <c r="AD928" s="45"/>
      <c r="AE928" s="45"/>
      <c r="AF928" s="45"/>
      <c r="AG928" s="45"/>
      <c r="AH928" s="45"/>
      <c r="AI928" s="45"/>
      <c r="AJ928" s="45"/>
      <c r="AK928" s="45"/>
      <c r="AL928" s="45"/>
      <c r="AM928" s="45"/>
      <c r="AN928" s="45"/>
      <c r="AO928" s="45"/>
      <c r="AP928" s="45"/>
      <c r="AQ928" s="45"/>
      <c r="AR928" s="45"/>
      <c r="AS928" s="45"/>
      <c r="AT928" s="45"/>
      <c r="AU928" s="45"/>
      <c r="AV928" s="45"/>
      <c r="AW928" s="45"/>
      <c r="AX928" s="45"/>
      <c r="AY928" s="45"/>
      <c r="AZ928" s="45"/>
      <c r="BA928" s="45"/>
      <c r="BB928" s="45"/>
      <c r="BC928" s="45"/>
      <c r="BD928" s="45"/>
      <c r="BE928" s="45"/>
      <c r="BF928" s="45"/>
      <c r="BG928" s="45"/>
      <c r="BH928" s="45"/>
      <c r="BI928" s="45"/>
      <c r="BJ928" s="45"/>
      <c r="BK928" s="45"/>
      <c r="BL928" s="45"/>
      <c r="BM928" s="45"/>
      <c r="BN928" s="45"/>
      <c r="BO928" s="45"/>
      <c r="BP928" s="45"/>
      <c r="BQ928" s="45"/>
      <c r="BR928" s="45"/>
      <c r="BS928" s="45"/>
      <c r="BT928" s="45"/>
      <c r="BU928" s="45"/>
      <c r="BV928" s="45"/>
      <c r="BW928" s="45"/>
      <c r="BX928" s="45"/>
      <c r="BY928" s="45"/>
      <c r="BZ928" s="45"/>
      <c r="CA928" s="45"/>
      <c r="CB928" s="45"/>
      <c r="CC928" s="45"/>
      <c r="CD928" s="45"/>
      <c r="CE928" s="45"/>
      <c r="CF928" s="45"/>
      <c r="CG928" s="45"/>
      <c r="CH928" s="45"/>
      <c r="CI928" s="45"/>
      <c r="CJ928" s="45"/>
      <c r="CK928" s="45"/>
      <c r="CL928" s="45"/>
      <c r="CM928" s="45"/>
      <c r="CN928" s="45"/>
      <c r="CO928" s="45"/>
      <c r="CP928" s="45"/>
      <c r="CQ928" s="45"/>
      <c r="CR928" s="45"/>
      <c r="CS928" s="45"/>
      <c r="CT928" s="45"/>
      <c r="CU928" s="45"/>
      <c r="CV928" s="45"/>
      <c r="CW928" s="45"/>
      <c r="CX928" s="45"/>
      <c r="CY928" s="45"/>
      <c r="CZ928" s="45"/>
      <c r="DA928" s="45"/>
      <c r="DB928" s="45"/>
      <c r="DC928" s="45"/>
      <c r="DD928" s="45"/>
      <c r="DE928" s="45"/>
      <c r="DF928" s="45"/>
      <c r="DG928" s="45"/>
      <c r="DH928" s="45"/>
      <c r="DI928" s="45"/>
      <c r="DJ928" s="45"/>
      <c r="DK928" s="45"/>
      <c r="DL928" s="45"/>
      <c r="DM928" s="45"/>
      <c r="DN928" s="45"/>
      <c r="DO928" s="45"/>
      <c r="DP928" s="45"/>
      <c r="DQ928" s="45"/>
      <c r="DR928" s="45"/>
      <c r="DS928" s="45"/>
      <c r="DT928" s="45"/>
      <c r="DU928" s="45"/>
      <c r="DV928" s="1123"/>
      <c r="DW928" s="45"/>
      <c r="DX928" s="45"/>
      <c r="DY928" s="45"/>
      <c r="DZ928" s="45"/>
      <c r="EA928" s="45"/>
      <c r="EB928" s="45"/>
      <c r="EC928" s="45"/>
      <c r="ED928" s="45"/>
      <c r="EE928" s="45"/>
      <c r="EF928" s="45"/>
      <c r="EG928" s="45"/>
      <c r="EH928" s="45"/>
      <c r="EI928" s="45"/>
      <c r="EJ928" s="45"/>
      <c r="EK928" s="45"/>
      <c r="EL928" s="45"/>
      <c r="EM928" s="45"/>
      <c r="EN928" s="45"/>
      <c r="EO928" s="45"/>
      <c r="EP928" s="45"/>
      <c r="EQ928" s="1123"/>
      <c r="ER928" s="557"/>
    </row>
    <row r="929" spans="1:148" ht="15" customHeight="1" x14ac:dyDescent="0.25">
      <c r="A929" s="625"/>
      <c r="B929" s="1343" t="s">
        <v>1282</v>
      </c>
      <c r="C929" s="1348" t="str">
        <f>IF(ISBLANK(TB!C275), "", TB!C275)</f>
        <v/>
      </c>
      <c r="D929" s="1348" t="str">
        <f>IF(ISBLANK(TB!D275), "", TB!D275)</f>
        <v/>
      </c>
      <c r="E929" s="1348" t="str">
        <f>IF(ISBLANK(TB!E275), "", TB!E275)</f>
        <v/>
      </c>
      <c r="F929" s="1348" t="str">
        <f>IF(ISBLANK(TB!F275), "", TB!F275)</f>
        <v/>
      </c>
      <c r="G929" s="45"/>
      <c r="H929" s="45"/>
      <c r="I929" s="45"/>
      <c r="J929" s="45"/>
      <c r="K929" s="45"/>
      <c r="L929" s="45"/>
      <c r="M929" s="45"/>
      <c r="N929" s="45"/>
      <c r="O929" s="45"/>
      <c r="P929" s="45"/>
      <c r="Q929" s="45"/>
      <c r="R929" s="45"/>
      <c r="S929" s="45"/>
      <c r="T929" s="45"/>
      <c r="U929" s="45"/>
      <c r="V929" s="45"/>
      <c r="W929" s="45"/>
      <c r="X929" s="45"/>
      <c r="Y929" s="45"/>
      <c r="Z929" s="45"/>
      <c r="AA929" s="45"/>
      <c r="AB929" s="45"/>
      <c r="AC929" s="45"/>
      <c r="AD929" s="45"/>
      <c r="AE929" s="45"/>
      <c r="AF929" s="45"/>
      <c r="AG929" s="45"/>
      <c r="AH929" s="45"/>
      <c r="AI929" s="45"/>
      <c r="AJ929" s="45"/>
      <c r="AK929" s="45"/>
      <c r="AL929" s="45"/>
      <c r="AM929" s="45"/>
      <c r="AN929" s="45"/>
      <c r="AO929" s="45"/>
      <c r="AP929" s="45"/>
      <c r="AQ929" s="45"/>
      <c r="AR929" s="45"/>
      <c r="AS929" s="45"/>
      <c r="AT929" s="45"/>
      <c r="AU929" s="45"/>
      <c r="AV929" s="45"/>
      <c r="AW929" s="45"/>
      <c r="AX929" s="45"/>
      <c r="AY929" s="45"/>
      <c r="AZ929" s="45"/>
      <c r="BA929" s="45"/>
      <c r="BB929" s="45"/>
      <c r="BC929" s="45"/>
      <c r="BD929" s="45"/>
      <c r="BE929" s="45"/>
      <c r="BF929" s="45"/>
      <c r="BG929" s="45"/>
      <c r="BH929" s="45"/>
      <c r="BI929" s="45"/>
      <c r="BJ929" s="45"/>
      <c r="BK929" s="45"/>
      <c r="BL929" s="45"/>
      <c r="BM929" s="45"/>
      <c r="BN929" s="45"/>
      <c r="BO929" s="45"/>
      <c r="BP929" s="45"/>
      <c r="BQ929" s="45"/>
      <c r="BR929" s="45"/>
      <c r="BS929" s="45"/>
      <c r="BT929" s="45"/>
      <c r="BU929" s="45"/>
      <c r="BV929" s="45"/>
      <c r="BW929" s="45"/>
      <c r="BX929" s="45"/>
      <c r="BY929" s="45"/>
      <c r="BZ929" s="45"/>
      <c r="CA929" s="45"/>
      <c r="CB929" s="45"/>
      <c r="CC929" s="45"/>
      <c r="CD929" s="45"/>
      <c r="CE929" s="45"/>
      <c r="CF929" s="45"/>
      <c r="CG929" s="45"/>
      <c r="CH929" s="45"/>
      <c r="CI929" s="45"/>
      <c r="CJ929" s="45"/>
      <c r="CK929" s="45"/>
      <c r="CL929" s="45"/>
      <c r="CM929" s="45"/>
      <c r="CN929" s="45"/>
      <c r="CO929" s="45"/>
      <c r="CP929" s="45"/>
      <c r="CQ929" s="45"/>
      <c r="CR929" s="45"/>
      <c r="CS929" s="45"/>
      <c r="CT929" s="45"/>
      <c r="CU929" s="45"/>
      <c r="CV929" s="45"/>
      <c r="CW929" s="45"/>
      <c r="CX929" s="45"/>
      <c r="CY929" s="45"/>
      <c r="CZ929" s="45"/>
      <c r="DA929" s="45"/>
      <c r="DB929" s="45"/>
      <c r="DC929" s="45"/>
      <c r="DD929" s="45"/>
      <c r="DE929" s="45"/>
      <c r="DF929" s="45"/>
      <c r="DG929" s="45"/>
      <c r="DH929" s="45"/>
      <c r="DI929" s="45"/>
      <c r="DJ929" s="45"/>
      <c r="DK929" s="45"/>
      <c r="DL929" s="45"/>
      <c r="DM929" s="45"/>
      <c r="DN929" s="45"/>
      <c r="DO929" s="45"/>
      <c r="DP929" s="45"/>
      <c r="DQ929" s="45"/>
      <c r="DR929" s="45"/>
      <c r="DS929" s="45"/>
      <c r="DT929" s="45"/>
      <c r="DU929" s="45"/>
      <c r="DV929" s="1123"/>
      <c r="DW929" s="45"/>
      <c r="DX929" s="45"/>
      <c r="DY929" s="45"/>
      <c r="DZ929" s="45"/>
      <c r="EA929" s="45"/>
      <c r="EB929" s="45"/>
      <c r="EC929" s="45"/>
      <c r="ED929" s="45"/>
      <c r="EE929" s="45"/>
      <c r="EF929" s="45"/>
      <c r="EG929" s="45"/>
      <c r="EH929" s="45"/>
      <c r="EI929" s="45"/>
      <c r="EJ929" s="45"/>
      <c r="EK929" s="45"/>
      <c r="EL929" s="45"/>
      <c r="EM929" s="45"/>
      <c r="EN929" s="45"/>
      <c r="EO929" s="45"/>
      <c r="EP929" s="45"/>
      <c r="EQ929" s="1123"/>
      <c r="ER929" s="557"/>
    </row>
    <row r="930" spans="1:148" ht="15" customHeight="1" x14ac:dyDescent="0.25">
      <c r="A930" s="625"/>
      <c r="B930" s="1343" t="s">
        <v>1283</v>
      </c>
      <c r="C930" s="1348" t="str">
        <f>IF(ISBLANK(TB!C276), "", TB!C276)</f>
        <v/>
      </c>
      <c r="D930" s="1348" t="str">
        <f>IF(ISBLANK(TB!D276), "", TB!D276)</f>
        <v/>
      </c>
      <c r="E930" s="1348" t="str">
        <f>IF(ISBLANK(TB!E276), "", TB!E276)</f>
        <v/>
      </c>
      <c r="F930" s="1348" t="str">
        <f>IF(ISBLANK(TB!F276), "", TB!F276)</f>
        <v/>
      </c>
      <c r="G930" s="45"/>
      <c r="H930" s="45"/>
      <c r="I930" s="45"/>
      <c r="J930" s="45"/>
      <c r="K930" s="45"/>
      <c r="L930" s="45"/>
      <c r="M930" s="45"/>
      <c r="N930" s="45"/>
      <c r="O930" s="45"/>
      <c r="P930" s="45"/>
      <c r="Q930" s="45"/>
      <c r="R930" s="45"/>
      <c r="S930" s="45"/>
      <c r="T930" s="45"/>
      <c r="U930" s="45"/>
      <c r="V930" s="45"/>
      <c r="W930" s="45"/>
      <c r="X930" s="45"/>
      <c r="Y930" s="45"/>
      <c r="Z930" s="45"/>
      <c r="AA930" s="45"/>
      <c r="AB930" s="45"/>
      <c r="AC930" s="45"/>
      <c r="AD930" s="45"/>
      <c r="AE930" s="45"/>
      <c r="AF930" s="45"/>
      <c r="AG930" s="45"/>
      <c r="AH930" s="45"/>
      <c r="AI930" s="45"/>
      <c r="AJ930" s="45"/>
      <c r="AK930" s="45"/>
      <c r="AL930" s="45"/>
      <c r="AM930" s="45"/>
      <c r="AN930" s="45"/>
      <c r="AO930" s="45"/>
      <c r="AP930" s="45"/>
      <c r="AQ930" s="45"/>
      <c r="AR930" s="45"/>
      <c r="AS930" s="45"/>
      <c r="AT930" s="45"/>
      <c r="AU930" s="45"/>
      <c r="AV930" s="45"/>
      <c r="AW930" s="45"/>
      <c r="AX930" s="45"/>
      <c r="AY930" s="45"/>
      <c r="AZ930" s="45"/>
      <c r="BA930" s="45"/>
      <c r="BB930" s="45"/>
      <c r="BC930" s="45"/>
      <c r="BD930" s="45"/>
      <c r="BE930" s="45"/>
      <c r="BF930" s="45"/>
      <c r="BG930" s="45"/>
      <c r="BH930" s="45"/>
      <c r="BI930" s="45"/>
      <c r="BJ930" s="45"/>
      <c r="BK930" s="45"/>
      <c r="BL930" s="45"/>
      <c r="BM930" s="45"/>
      <c r="BN930" s="45"/>
      <c r="BO930" s="45"/>
      <c r="BP930" s="45"/>
      <c r="BQ930" s="45"/>
      <c r="BR930" s="45"/>
      <c r="BS930" s="45"/>
      <c r="BT930" s="45"/>
      <c r="BU930" s="45"/>
      <c r="BV930" s="45"/>
      <c r="BW930" s="45"/>
      <c r="BX930" s="45"/>
      <c r="BY930" s="45"/>
      <c r="BZ930" s="45"/>
      <c r="CA930" s="45"/>
      <c r="CB930" s="45"/>
      <c r="CC930" s="45"/>
      <c r="CD930" s="45"/>
      <c r="CE930" s="45"/>
      <c r="CF930" s="45"/>
      <c r="CG930" s="45"/>
      <c r="CH930" s="45"/>
      <c r="CI930" s="45"/>
      <c r="CJ930" s="45"/>
      <c r="CK930" s="45"/>
      <c r="CL930" s="45"/>
      <c r="CM930" s="45"/>
      <c r="CN930" s="45"/>
      <c r="CO930" s="45"/>
      <c r="CP930" s="45"/>
      <c r="CQ930" s="45"/>
      <c r="CR930" s="45"/>
      <c r="CS930" s="45"/>
      <c r="CT930" s="45"/>
      <c r="CU930" s="45"/>
      <c r="CV930" s="45"/>
      <c r="CW930" s="45"/>
      <c r="CX930" s="45"/>
      <c r="CY930" s="45"/>
      <c r="CZ930" s="45"/>
      <c r="DA930" s="45"/>
      <c r="DB930" s="45"/>
      <c r="DC930" s="45"/>
      <c r="DD930" s="45"/>
      <c r="DE930" s="45"/>
      <c r="DF930" s="45"/>
      <c r="DG930" s="45"/>
      <c r="DH930" s="45"/>
      <c r="DI930" s="45"/>
      <c r="DJ930" s="45"/>
      <c r="DK930" s="45"/>
      <c r="DL930" s="45"/>
      <c r="DM930" s="45"/>
      <c r="DN930" s="45"/>
      <c r="DO930" s="45"/>
      <c r="DP930" s="45"/>
      <c r="DQ930" s="45"/>
      <c r="DR930" s="45"/>
      <c r="DS930" s="45"/>
      <c r="DT930" s="45"/>
      <c r="DU930" s="45"/>
      <c r="DV930" s="1123"/>
      <c r="DW930" s="45"/>
      <c r="DX930" s="45"/>
      <c r="DY930" s="45"/>
      <c r="DZ930" s="45"/>
      <c r="EA930" s="45"/>
      <c r="EB930" s="45"/>
      <c r="EC930" s="45"/>
      <c r="ED930" s="45"/>
      <c r="EE930" s="45"/>
      <c r="EF930" s="45"/>
      <c r="EG930" s="45"/>
      <c r="EH930" s="45"/>
      <c r="EI930" s="45"/>
      <c r="EJ930" s="45"/>
      <c r="EK930" s="45"/>
      <c r="EL930" s="45"/>
      <c r="EM930" s="45"/>
      <c r="EN930" s="45"/>
      <c r="EO930" s="45"/>
      <c r="EP930" s="45"/>
      <c r="EQ930" s="1123"/>
      <c r="ER930" s="557"/>
    </row>
    <row r="931" spans="1:148" ht="15" customHeight="1" x14ac:dyDescent="0.25">
      <c r="A931" s="625"/>
      <c r="B931" s="1343" t="s">
        <v>1284</v>
      </c>
      <c r="C931" s="1348" t="str">
        <f>IF(ISBLANK(TB!C277), "", TB!C277)</f>
        <v/>
      </c>
      <c r="D931" s="1348" t="str">
        <f>IF(ISBLANK(TB!D277), "", TB!D277)</f>
        <v/>
      </c>
      <c r="E931" s="1348" t="str">
        <f>IF(ISBLANK(TB!E277), "", TB!E277)</f>
        <v/>
      </c>
      <c r="F931" s="1348" t="str">
        <f>IF(ISBLANK(TB!F277), "", TB!F277)</f>
        <v/>
      </c>
      <c r="G931" s="45"/>
      <c r="H931" s="45"/>
      <c r="I931" s="45"/>
      <c r="J931" s="45"/>
      <c r="K931" s="45"/>
      <c r="L931" s="45"/>
      <c r="M931" s="45"/>
      <c r="N931" s="45"/>
      <c r="O931" s="45"/>
      <c r="P931" s="45"/>
      <c r="Q931" s="45"/>
      <c r="R931" s="45"/>
      <c r="S931" s="45"/>
      <c r="T931" s="45"/>
      <c r="U931" s="45"/>
      <c r="V931" s="45"/>
      <c r="W931" s="45"/>
      <c r="X931" s="45"/>
      <c r="Y931" s="45"/>
      <c r="Z931" s="45"/>
      <c r="AA931" s="45"/>
      <c r="AB931" s="45"/>
      <c r="AC931" s="45"/>
      <c r="AD931" s="45"/>
      <c r="AE931" s="45"/>
      <c r="AF931" s="45"/>
      <c r="AG931" s="45"/>
      <c r="AH931" s="45"/>
      <c r="AI931" s="45"/>
      <c r="AJ931" s="45"/>
      <c r="AK931" s="45"/>
      <c r="AL931" s="45"/>
      <c r="AM931" s="45"/>
      <c r="AN931" s="45"/>
      <c r="AO931" s="45"/>
      <c r="AP931" s="45"/>
      <c r="AQ931" s="45"/>
      <c r="AR931" s="45"/>
      <c r="AS931" s="45"/>
      <c r="AT931" s="45"/>
      <c r="AU931" s="45"/>
      <c r="AV931" s="45"/>
      <c r="AW931" s="45"/>
      <c r="AX931" s="45"/>
      <c r="AY931" s="45"/>
      <c r="AZ931" s="45"/>
      <c r="BA931" s="45"/>
      <c r="BB931" s="45"/>
      <c r="BC931" s="45"/>
      <c r="BD931" s="45"/>
      <c r="BE931" s="45"/>
      <c r="BF931" s="45"/>
      <c r="BG931" s="45"/>
      <c r="BH931" s="45"/>
      <c r="BI931" s="45"/>
      <c r="BJ931" s="45"/>
      <c r="BK931" s="45"/>
      <c r="BL931" s="45"/>
      <c r="BM931" s="45"/>
      <c r="BN931" s="45"/>
      <c r="BO931" s="45"/>
      <c r="BP931" s="45"/>
      <c r="BQ931" s="45"/>
      <c r="BR931" s="45"/>
      <c r="BS931" s="45"/>
      <c r="BT931" s="45"/>
      <c r="BU931" s="45"/>
      <c r="BV931" s="45"/>
      <c r="BW931" s="45"/>
      <c r="BX931" s="45"/>
      <c r="BY931" s="45"/>
      <c r="BZ931" s="45"/>
      <c r="CA931" s="45"/>
      <c r="CB931" s="45"/>
      <c r="CC931" s="45"/>
      <c r="CD931" s="45"/>
      <c r="CE931" s="45"/>
      <c r="CF931" s="45"/>
      <c r="CG931" s="45"/>
      <c r="CH931" s="45"/>
      <c r="CI931" s="45"/>
      <c r="CJ931" s="45"/>
      <c r="CK931" s="45"/>
      <c r="CL931" s="45"/>
      <c r="CM931" s="45"/>
      <c r="CN931" s="45"/>
      <c r="CO931" s="45"/>
      <c r="CP931" s="45"/>
      <c r="CQ931" s="45"/>
      <c r="CR931" s="45"/>
      <c r="CS931" s="45"/>
      <c r="CT931" s="45"/>
      <c r="CU931" s="45"/>
      <c r="CV931" s="45"/>
      <c r="CW931" s="45"/>
      <c r="CX931" s="45"/>
      <c r="CY931" s="45"/>
      <c r="CZ931" s="45"/>
      <c r="DA931" s="45"/>
      <c r="DB931" s="45"/>
      <c r="DC931" s="45"/>
      <c r="DD931" s="45"/>
      <c r="DE931" s="45"/>
      <c r="DF931" s="45"/>
      <c r="DG931" s="45"/>
      <c r="DH931" s="45"/>
      <c r="DI931" s="45"/>
      <c r="DJ931" s="45"/>
      <c r="DK931" s="45"/>
      <c r="DL931" s="45"/>
      <c r="DM931" s="45"/>
      <c r="DN931" s="45"/>
      <c r="DO931" s="45"/>
      <c r="DP931" s="45"/>
      <c r="DQ931" s="45"/>
      <c r="DR931" s="45"/>
      <c r="DS931" s="45"/>
      <c r="DT931" s="45"/>
      <c r="DU931" s="45"/>
      <c r="DV931" s="1123"/>
      <c r="DW931" s="45"/>
      <c r="DX931" s="45"/>
      <c r="DY931" s="45"/>
      <c r="DZ931" s="45"/>
      <c r="EA931" s="45"/>
      <c r="EB931" s="45"/>
      <c r="EC931" s="45"/>
      <c r="ED931" s="45"/>
      <c r="EE931" s="45"/>
      <c r="EF931" s="45"/>
      <c r="EG931" s="45"/>
      <c r="EH931" s="45"/>
      <c r="EI931" s="45"/>
      <c r="EJ931" s="45"/>
      <c r="EK931" s="45"/>
      <c r="EL931" s="45"/>
      <c r="EM931" s="45"/>
      <c r="EN931" s="45"/>
      <c r="EO931" s="45"/>
      <c r="EP931" s="45"/>
      <c r="EQ931" s="1123"/>
      <c r="ER931" s="557"/>
    </row>
    <row r="932" spans="1:148" ht="15" customHeight="1" x14ac:dyDescent="0.25">
      <c r="A932" s="625"/>
      <c r="B932" s="1343" t="s">
        <v>1285</v>
      </c>
      <c r="C932" s="1348" t="str">
        <f>IF(ISBLANK(TB!C278), "", TB!C278)</f>
        <v/>
      </c>
      <c r="D932" s="1348" t="str">
        <f>IF(ISBLANK(TB!D278), "", TB!D278)</f>
        <v/>
      </c>
      <c r="E932" s="1348" t="str">
        <f>IF(ISBLANK(TB!E278), "", TB!E278)</f>
        <v/>
      </c>
      <c r="F932" s="1348" t="str">
        <f>IF(ISBLANK(TB!F278), "", TB!F278)</f>
        <v/>
      </c>
      <c r="G932" s="45"/>
      <c r="H932" s="45"/>
      <c r="I932" s="45"/>
      <c r="J932" s="45"/>
      <c r="K932" s="45"/>
      <c r="L932" s="45"/>
      <c r="M932" s="45"/>
      <c r="N932" s="45"/>
      <c r="O932" s="45"/>
      <c r="P932" s="45"/>
      <c r="Q932" s="45"/>
      <c r="R932" s="45"/>
      <c r="S932" s="45"/>
      <c r="T932" s="45"/>
      <c r="U932" s="45"/>
      <c r="V932" s="45"/>
      <c r="W932" s="45"/>
      <c r="X932" s="45"/>
      <c r="Y932" s="45"/>
      <c r="Z932" s="45"/>
      <c r="AA932" s="45"/>
      <c r="AB932" s="45"/>
      <c r="AC932" s="45"/>
      <c r="AD932" s="45"/>
      <c r="AE932" s="45"/>
      <c r="AF932" s="45"/>
      <c r="AG932" s="45"/>
      <c r="AH932" s="45"/>
      <c r="AI932" s="45"/>
      <c r="AJ932" s="45"/>
      <c r="AK932" s="45"/>
      <c r="AL932" s="45"/>
      <c r="AM932" s="45"/>
      <c r="AN932" s="45"/>
      <c r="AO932" s="45"/>
      <c r="AP932" s="45"/>
      <c r="AQ932" s="45"/>
      <c r="AR932" s="45"/>
      <c r="AS932" s="45"/>
      <c r="AT932" s="45"/>
      <c r="AU932" s="45"/>
      <c r="AV932" s="45"/>
      <c r="AW932" s="45"/>
      <c r="AX932" s="45"/>
      <c r="AY932" s="45"/>
      <c r="AZ932" s="45"/>
      <c r="BA932" s="45"/>
      <c r="BB932" s="45"/>
      <c r="BC932" s="45"/>
      <c r="BD932" s="45"/>
      <c r="BE932" s="45"/>
      <c r="BF932" s="45"/>
      <c r="BG932" s="45"/>
      <c r="BH932" s="45"/>
      <c r="BI932" s="45"/>
      <c r="BJ932" s="45"/>
      <c r="BK932" s="45"/>
      <c r="BL932" s="45"/>
      <c r="BM932" s="45"/>
      <c r="BN932" s="45"/>
      <c r="BO932" s="45"/>
      <c r="BP932" s="45"/>
      <c r="BQ932" s="45"/>
      <c r="BR932" s="45"/>
      <c r="BS932" s="45"/>
      <c r="BT932" s="45"/>
      <c r="BU932" s="45"/>
      <c r="BV932" s="45"/>
      <c r="BW932" s="45"/>
      <c r="BX932" s="45"/>
      <c r="BY932" s="45"/>
      <c r="BZ932" s="45"/>
      <c r="CA932" s="45"/>
      <c r="CB932" s="45"/>
      <c r="CC932" s="45"/>
      <c r="CD932" s="45"/>
      <c r="CE932" s="45"/>
      <c r="CF932" s="45"/>
      <c r="CG932" s="45"/>
      <c r="CH932" s="45"/>
      <c r="CI932" s="45"/>
      <c r="CJ932" s="45"/>
      <c r="CK932" s="45"/>
      <c r="CL932" s="45"/>
      <c r="CM932" s="45"/>
      <c r="CN932" s="45"/>
      <c r="CO932" s="45"/>
      <c r="CP932" s="45"/>
      <c r="CQ932" s="45"/>
      <c r="CR932" s="45"/>
      <c r="CS932" s="45"/>
      <c r="CT932" s="45"/>
      <c r="CU932" s="45"/>
      <c r="CV932" s="45"/>
      <c r="CW932" s="45"/>
      <c r="CX932" s="45"/>
      <c r="CY932" s="45"/>
      <c r="CZ932" s="45"/>
      <c r="DA932" s="45"/>
      <c r="DB932" s="45"/>
      <c r="DC932" s="45"/>
      <c r="DD932" s="45"/>
      <c r="DE932" s="45"/>
      <c r="DF932" s="45"/>
      <c r="DG932" s="45"/>
      <c r="DH932" s="45"/>
      <c r="DI932" s="45"/>
      <c r="DJ932" s="45"/>
      <c r="DK932" s="45"/>
      <c r="DL932" s="45"/>
      <c r="DM932" s="45"/>
      <c r="DN932" s="45"/>
      <c r="DO932" s="45"/>
      <c r="DP932" s="45"/>
      <c r="DQ932" s="45"/>
      <c r="DR932" s="45"/>
      <c r="DS932" s="45"/>
      <c r="DT932" s="45"/>
      <c r="DU932" s="45"/>
      <c r="DV932" s="1123"/>
      <c r="DW932" s="45"/>
      <c r="DX932" s="45"/>
      <c r="DY932" s="45"/>
      <c r="DZ932" s="45"/>
      <c r="EA932" s="45"/>
      <c r="EB932" s="45"/>
      <c r="EC932" s="45"/>
      <c r="ED932" s="45"/>
      <c r="EE932" s="45"/>
      <c r="EF932" s="45"/>
      <c r="EG932" s="45"/>
      <c r="EH932" s="45"/>
      <c r="EI932" s="45"/>
      <c r="EJ932" s="45"/>
      <c r="EK932" s="45"/>
      <c r="EL932" s="45"/>
      <c r="EM932" s="45"/>
      <c r="EN932" s="45"/>
      <c r="EO932" s="45"/>
      <c r="EP932" s="45"/>
      <c r="EQ932" s="1123"/>
      <c r="ER932" s="557"/>
    </row>
    <row r="933" spans="1:148" ht="15" customHeight="1" x14ac:dyDescent="0.25">
      <c r="A933" s="625"/>
      <c r="B933" s="1343" t="s">
        <v>1286</v>
      </c>
      <c r="C933" s="1348" t="str">
        <f>IF(ISBLANK(TB!C279), "", TB!C279)</f>
        <v/>
      </c>
      <c r="D933" s="1348" t="str">
        <f>IF(ISBLANK(TB!D279), "", TB!D279)</f>
        <v/>
      </c>
      <c r="E933" s="1348" t="str">
        <f>IF(ISBLANK(TB!E279), "", TB!E279)</f>
        <v/>
      </c>
      <c r="F933" s="1348" t="str">
        <f>IF(ISBLANK(TB!F279), "", TB!F279)</f>
        <v/>
      </c>
      <c r="G933" s="45"/>
      <c r="H933" s="45"/>
      <c r="I933" s="45"/>
      <c r="J933" s="45"/>
      <c r="K933" s="45"/>
      <c r="L933" s="45"/>
      <c r="M933" s="45"/>
      <c r="N933" s="45"/>
      <c r="O933" s="45"/>
      <c r="P933" s="45"/>
      <c r="Q933" s="45"/>
      <c r="R933" s="45"/>
      <c r="S933" s="45"/>
      <c r="T933" s="45"/>
      <c r="U933" s="45"/>
      <c r="V933" s="45"/>
      <c r="W933" s="45"/>
      <c r="X933" s="45"/>
      <c r="Y933" s="45"/>
      <c r="Z933" s="45"/>
      <c r="AA933" s="45"/>
      <c r="AB933" s="45"/>
      <c r="AC933" s="45"/>
      <c r="AD933" s="45"/>
      <c r="AE933" s="45"/>
      <c r="AF933" s="45"/>
      <c r="AG933" s="45"/>
      <c r="AH933" s="45"/>
      <c r="AI933" s="45"/>
      <c r="AJ933" s="45"/>
      <c r="AK933" s="45"/>
      <c r="AL933" s="45"/>
      <c r="AM933" s="45"/>
      <c r="AN933" s="45"/>
      <c r="AO933" s="45"/>
      <c r="AP933" s="45"/>
      <c r="AQ933" s="45"/>
      <c r="AR933" s="45"/>
      <c r="AS933" s="45"/>
      <c r="AT933" s="45"/>
      <c r="AU933" s="45"/>
      <c r="AV933" s="45"/>
      <c r="AW933" s="45"/>
      <c r="AX933" s="45"/>
      <c r="AY933" s="45"/>
      <c r="AZ933" s="45"/>
      <c r="BA933" s="45"/>
      <c r="BB933" s="45"/>
      <c r="BC933" s="45"/>
      <c r="BD933" s="45"/>
      <c r="BE933" s="45"/>
      <c r="BF933" s="45"/>
      <c r="BG933" s="45"/>
      <c r="BH933" s="45"/>
      <c r="BI933" s="45"/>
      <c r="BJ933" s="45"/>
      <c r="BK933" s="45"/>
      <c r="BL933" s="45"/>
      <c r="BM933" s="45"/>
      <c r="BN933" s="45"/>
      <c r="BO933" s="45"/>
      <c r="BP933" s="45"/>
      <c r="BQ933" s="45"/>
      <c r="BR933" s="45"/>
      <c r="BS933" s="45"/>
      <c r="BT933" s="45"/>
      <c r="BU933" s="45"/>
      <c r="BV933" s="45"/>
      <c r="BW933" s="45"/>
      <c r="BX933" s="45"/>
      <c r="BY933" s="45"/>
      <c r="BZ933" s="45"/>
      <c r="CA933" s="45"/>
      <c r="CB933" s="45"/>
      <c r="CC933" s="45"/>
      <c r="CD933" s="45"/>
      <c r="CE933" s="45"/>
      <c r="CF933" s="45"/>
      <c r="CG933" s="45"/>
      <c r="CH933" s="45"/>
      <c r="CI933" s="45"/>
      <c r="CJ933" s="45"/>
      <c r="CK933" s="45"/>
      <c r="CL933" s="45"/>
      <c r="CM933" s="45"/>
      <c r="CN933" s="45"/>
      <c r="CO933" s="45"/>
      <c r="CP933" s="45"/>
      <c r="CQ933" s="45"/>
      <c r="CR933" s="45"/>
      <c r="CS933" s="45"/>
      <c r="CT933" s="45"/>
      <c r="CU933" s="45"/>
      <c r="CV933" s="45"/>
      <c r="CW933" s="45"/>
      <c r="CX933" s="45"/>
      <c r="CY933" s="45"/>
      <c r="CZ933" s="45"/>
      <c r="DA933" s="45"/>
      <c r="DB933" s="45"/>
      <c r="DC933" s="45"/>
      <c r="DD933" s="45"/>
      <c r="DE933" s="45"/>
      <c r="DF933" s="45"/>
      <c r="DG933" s="45"/>
      <c r="DH933" s="45"/>
      <c r="DI933" s="45"/>
      <c r="DJ933" s="45"/>
      <c r="DK933" s="45"/>
      <c r="DL933" s="45"/>
      <c r="DM933" s="45"/>
      <c r="DN933" s="45"/>
      <c r="DO933" s="45"/>
      <c r="DP933" s="45"/>
      <c r="DQ933" s="45"/>
      <c r="DR933" s="45"/>
      <c r="DS933" s="45"/>
      <c r="DT933" s="45"/>
      <c r="DU933" s="45"/>
      <c r="DV933" s="1123"/>
      <c r="DW933" s="45"/>
      <c r="DX933" s="45"/>
      <c r="DY933" s="45"/>
      <c r="DZ933" s="45"/>
      <c r="EA933" s="45"/>
      <c r="EB933" s="45"/>
      <c r="EC933" s="45"/>
      <c r="ED933" s="45"/>
      <c r="EE933" s="45"/>
      <c r="EF933" s="45"/>
      <c r="EG933" s="45"/>
      <c r="EH933" s="45"/>
      <c r="EI933" s="45"/>
      <c r="EJ933" s="45"/>
      <c r="EK933" s="45"/>
      <c r="EL933" s="45"/>
      <c r="EM933" s="45"/>
      <c r="EN933" s="45"/>
      <c r="EO933" s="45"/>
      <c r="EP933" s="45"/>
      <c r="EQ933" s="1123"/>
      <c r="ER933" s="557"/>
    </row>
    <row r="934" spans="1:148" ht="15" customHeight="1" x14ac:dyDescent="0.25">
      <c r="A934" s="625"/>
      <c r="B934" s="1343" t="s">
        <v>1287</v>
      </c>
      <c r="C934" s="1348" t="str">
        <f>IF(ISBLANK(TB!C280), "", TB!C280)</f>
        <v/>
      </c>
      <c r="D934" s="1348" t="str">
        <f>IF(ISBLANK(TB!D280), "", TB!D280)</f>
        <v/>
      </c>
      <c r="E934" s="1348" t="str">
        <f>IF(ISBLANK(TB!E280), "", TB!E280)</f>
        <v/>
      </c>
      <c r="F934" s="1348" t="str">
        <f>IF(ISBLANK(TB!F280), "", TB!F280)</f>
        <v/>
      </c>
      <c r="G934" s="45"/>
      <c r="H934" s="45"/>
      <c r="I934" s="45"/>
      <c r="J934" s="45"/>
      <c r="K934" s="45"/>
      <c r="L934" s="45"/>
      <c r="M934" s="45"/>
      <c r="N934" s="45"/>
      <c r="O934" s="45"/>
      <c r="P934" s="45"/>
      <c r="Q934" s="45"/>
      <c r="R934" s="45"/>
      <c r="S934" s="45"/>
      <c r="T934" s="45"/>
      <c r="U934" s="45"/>
      <c r="V934" s="45"/>
      <c r="W934" s="45"/>
      <c r="X934" s="45"/>
      <c r="Y934" s="45"/>
      <c r="Z934" s="45"/>
      <c r="AA934" s="45"/>
      <c r="AB934" s="45"/>
      <c r="AC934" s="45"/>
      <c r="AD934" s="45"/>
      <c r="AE934" s="45"/>
      <c r="AF934" s="45"/>
      <c r="AG934" s="45"/>
      <c r="AH934" s="45"/>
      <c r="AI934" s="45"/>
      <c r="AJ934" s="45"/>
      <c r="AK934" s="45"/>
      <c r="AL934" s="45"/>
      <c r="AM934" s="45"/>
      <c r="AN934" s="45"/>
      <c r="AO934" s="45"/>
      <c r="AP934" s="45"/>
      <c r="AQ934" s="45"/>
      <c r="AR934" s="45"/>
      <c r="AS934" s="45"/>
      <c r="AT934" s="45"/>
      <c r="AU934" s="45"/>
      <c r="AV934" s="45"/>
      <c r="AW934" s="45"/>
      <c r="AX934" s="45"/>
      <c r="AY934" s="45"/>
      <c r="AZ934" s="45"/>
      <c r="BA934" s="45"/>
      <c r="BB934" s="45"/>
      <c r="BC934" s="45"/>
      <c r="BD934" s="45"/>
      <c r="BE934" s="45"/>
      <c r="BF934" s="45"/>
      <c r="BG934" s="45"/>
      <c r="BH934" s="45"/>
      <c r="BI934" s="45"/>
      <c r="BJ934" s="45"/>
      <c r="BK934" s="45"/>
      <c r="BL934" s="45"/>
      <c r="BM934" s="45"/>
      <c r="BN934" s="45"/>
      <c r="BO934" s="45"/>
      <c r="BP934" s="45"/>
      <c r="BQ934" s="45"/>
      <c r="BR934" s="45"/>
      <c r="BS934" s="45"/>
      <c r="BT934" s="45"/>
      <c r="BU934" s="45"/>
      <c r="BV934" s="45"/>
      <c r="BW934" s="45"/>
      <c r="BX934" s="45"/>
      <c r="BY934" s="45"/>
      <c r="BZ934" s="45"/>
      <c r="CA934" s="45"/>
      <c r="CB934" s="45"/>
      <c r="CC934" s="45"/>
      <c r="CD934" s="45"/>
      <c r="CE934" s="45"/>
      <c r="CF934" s="45"/>
      <c r="CG934" s="45"/>
      <c r="CH934" s="45"/>
      <c r="CI934" s="45"/>
      <c r="CJ934" s="45"/>
      <c r="CK934" s="45"/>
      <c r="CL934" s="45"/>
      <c r="CM934" s="45"/>
      <c r="CN934" s="45"/>
      <c r="CO934" s="45"/>
      <c r="CP934" s="45"/>
      <c r="CQ934" s="45"/>
      <c r="CR934" s="45"/>
      <c r="CS934" s="45"/>
      <c r="CT934" s="45"/>
      <c r="CU934" s="45"/>
      <c r="CV934" s="45"/>
      <c r="CW934" s="45"/>
      <c r="CX934" s="45"/>
      <c r="CY934" s="45"/>
      <c r="CZ934" s="45"/>
      <c r="DA934" s="45"/>
      <c r="DB934" s="45"/>
      <c r="DC934" s="45"/>
      <c r="DD934" s="45"/>
      <c r="DE934" s="45"/>
      <c r="DF934" s="45"/>
      <c r="DG934" s="45"/>
      <c r="DH934" s="45"/>
      <c r="DI934" s="45"/>
      <c r="DJ934" s="45"/>
      <c r="DK934" s="45"/>
      <c r="DL934" s="45"/>
      <c r="DM934" s="45"/>
      <c r="DN934" s="45"/>
      <c r="DO934" s="45"/>
      <c r="DP934" s="45"/>
      <c r="DQ934" s="45"/>
      <c r="DR934" s="45"/>
      <c r="DS934" s="45"/>
      <c r="DT934" s="45"/>
      <c r="DU934" s="45"/>
      <c r="DV934" s="1123"/>
      <c r="DW934" s="45"/>
      <c r="DX934" s="45"/>
      <c r="DY934" s="45"/>
      <c r="DZ934" s="45"/>
      <c r="EA934" s="45"/>
      <c r="EB934" s="45"/>
      <c r="EC934" s="45"/>
      <c r="ED934" s="45"/>
      <c r="EE934" s="45"/>
      <c r="EF934" s="45"/>
      <c r="EG934" s="45"/>
      <c r="EH934" s="45"/>
      <c r="EI934" s="45"/>
      <c r="EJ934" s="45"/>
      <c r="EK934" s="45"/>
      <c r="EL934" s="45"/>
      <c r="EM934" s="45"/>
      <c r="EN934" s="45"/>
      <c r="EO934" s="45"/>
      <c r="EP934" s="45"/>
      <c r="EQ934" s="1123"/>
      <c r="ER934" s="557"/>
    </row>
    <row r="935" spans="1:148" ht="15" customHeight="1" x14ac:dyDescent="0.25">
      <c r="A935" s="625"/>
      <c r="B935" s="1343" t="s">
        <v>1288</v>
      </c>
      <c r="C935" s="1348" t="str">
        <f>IF(ISBLANK(TB!C281), "", TB!C281)</f>
        <v/>
      </c>
      <c r="D935" s="1348" t="str">
        <f>IF(ISBLANK(TB!D281), "", TB!D281)</f>
        <v/>
      </c>
      <c r="E935" s="1348" t="str">
        <f>IF(ISBLANK(TB!E281), "", TB!E281)</f>
        <v/>
      </c>
      <c r="F935" s="1348" t="str">
        <f>IF(ISBLANK(TB!F281), "", TB!F281)</f>
        <v/>
      </c>
      <c r="G935" s="45"/>
      <c r="H935" s="45"/>
      <c r="I935" s="45"/>
      <c r="J935" s="45"/>
      <c r="K935" s="45"/>
      <c r="L935" s="45"/>
      <c r="M935" s="45"/>
      <c r="N935" s="45"/>
      <c r="O935" s="45"/>
      <c r="P935" s="45"/>
      <c r="Q935" s="45"/>
      <c r="R935" s="45"/>
      <c r="S935" s="45"/>
      <c r="T935" s="45"/>
      <c r="U935" s="45"/>
      <c r="V935" s="45"/>
      <c r="W935" s="45"/>
      <c r="X935" s="45"/>
      <c r="Y935" s="45"/>
      <c r="Z935" s="45"/>
      <c r="AA935" s="45"/>
      <c r="AB935" s="45"/>
      <c r="AC935" s="45"/>
      <c r="AD935" s="45"/>
      <c r="AE935" s="45"/>
      <c r="AF935" s="45"/>
      <c r="AG935" s="45"/>
      <c r="AH935" s="45"/>
      <c r="AI935" s="45"/>
      <c r="AJ935" s="45"/>
      <c r="AK935" s="45"/>
      <c r="AL935" s="45"/>
      <c r="AM935" s="45"/>
      <c r="AN935" s="45"/>
      <c r="AO935" s="45"/>
      <c r="AP935" s="45"/>
      <c r="AQ935" s="45"/>
      <c r="AR935" s="45"/>
      <c r="AS935" s="45"/>
      <c r="AT935" s="45"/>
      <c r="AU935" s="45"/>
      <c r="AV935" s="45"/>
      <c r="AW935" s="45"/>
      <c r="AX935" s="45"/>
      <c r="AY935" s="45"/>
      <c r="AZ935" s="45"/>
      <c r="BA935" s="45"/>
      <c r="BB935" s="45"/>
      <c r="BC935" s="45"/>
      <c r="BD935" s="45"/>
      <c r="BE935" s="45"/>
      <c r="BF935" s="45"/>
      <c r="BG935" s="45"/>
      <c r="BH935" s="45"/>
      <c r="BI935" s="45"/>
      <c r="BJ935" s="45"/>
      <c r="BK935" s="45"/>
      <c r="BL935" s="45"/>
      <c r="BM935" s="45"/>
      <c r="BN935" s="45"/>
      <c r="BO935" s="45"/>
      <c r="BP935" s="45"/>
      <c r="BQ935" s="45"/>
      <c r="BR935" s="45"/>
      <c r="BS935" s="45"/>
      <c r="BT935" s="45"/>
      <c r="BU935" s="45"/>
      <c r="BV935" s="45"/>
      <c r="BW935" s="45"/>
      <c r="BX935" s="45"/>
      <c r="BY935" s="45"/>
      <c r="BZ935" s="45"/>
      <c r="CA935" s="45"/>
      <c r="CB935" s="45"/>
      <c r="CC935" s="45"/>
      <c r="CD935" s="45"/>
      <c r="CE935" s="45"/>
      <c r="CF935" s="45"/>
      <c r="CG935" s="45"/>
      <c r="CH935" s="45"/>
      <c r="CI935" s="45"/>
      <c r="CJ935" s="45"/>
      <c r="CK935" s="45"/>
      <c r="CL935" s="45"/>
      <c r="CM935" s="45"/>
      <c r="CN935" s="45"/>
      <c r="CO935" s="45"/>
      <c r="CP935" s="45"/>
      <c r="CQ935" s="45"/>
      <c r="CR935" s="45"/>
      <c r="CS935" s="45"/>
      <c r="CT935" s="45"/>
      <c r="CU935" s="45"/>
      <c r="CV935" s="45"/>
      <c r="CW935" s="45"/>
      <c r="CX935" s="45"/>
      <c r="CY935" s="45"/>
      <c r="CZ935" s="45"/>
      <c r="DA935" s="45"/>
      <c r="DB935" s="45"/>
      <c r="DC935" s="45"/>
      <c r="DD935" s="45"/>
      <c r="DE935" s="45"/>
      <c r="DF935" s="45"/>
      <c r="DG935" s="45"/>
      <c r="DH935" s="45"/>
      <c r="DI935" s="45"/>
      <c r="DJ935" s="45"/>
      <c r="DK935" s="45"/>
      <c r="DL935" s="45"/>
      <c r="DM935" s="45"/>
      <c r="DN935" s="45"/>
      <c r="DO935" s="45"/>
      <c r="DP935" s="45"/>
      <c r="DQ935" s="45"/>
      <c r="DR935" s="45"/>
      <c r="DS935" s="45"/>
      <c r="DT935" s="45"/>
      <c r="DU935" s="45"/>
      <c r="DV935" s="1123"/>
      <c r="DW935" s="45"/>
      <c r="DX935" s="45"/>
      <c r="DY935" s="45"/>
      <c r="DZ935" s="45"/>
      <c r="EA935" s="45"/>
      <c r="EB935" s="45"/>
      <c r="EC935" s="45"/>
      <c r="ED935" s="45"/>
      <c r="EE935" s="45"/>
      <c r="EF935" s="45"/>
      <c r="EG935" s="45"/>
      <c r="EH935" s="45"/>
      <c r="EI935" s="45"/>
      <c r="EJ935" s="45"/>
      <c r="EK935" s="45"/>
      <c r="EL935" s="45"/>
      <c r="EM935" s="45"/>
      <c r="EN935" s="45"/>
      <c r="EO935" s="45"/>
      <c r="EP935" s="45"/>
      <c r="EQ935" s="1123"/>
      <c r="ER935" s="557"/>
    </row>
    <row r="936" spans="1:148" ht="15" customHeight="1" x14ac:dyDescent="0.25">
      <c r="A936" s="625"/>
      <c r="B936" s="1343" t="s">
        <v>1289</v>
      </c>
      <c r="C936" s="1348" t="str">
        <f>IF(ISBLANK(TB!C282), "", TB!C282)</f>
        <v/>
      </c>
      <c r="D936" s="1348" t="str">
        <f>IF(ISBLANK(TB!D282), "", TB!D282)</f>
        <v/>
      </c>
      <c r="E936" s="1348" t="str">
        <f>IF(ISBLANK(TB!E282), "", TB!E282)</f>
        <v/>
      </c>
      <c r="F936" s="1348" t="str">
        <f>IF(ISBLANK(TB!F282), "", TB!F282)</f>
        <v/>
      </c>
      <c r="G936" s="45"/>
      <c r="H936" s="45"/>
      <c r="I936" s="45"/>
      <c r="J936" s="45"/>
      <c r="K936" s="45"/>
      <c r="L936" s="45"/>
      <c r="M936" s="45"/>
      <c r="N936" s="45"/>
      <c r="O936" s="45"/>
      <c r="P936" s="45"/>
      <c r="Q936" s="45"/>
      <c r="R936" s="45"/>
      <c r="S936" s="45"/>
      <c r="T936" s="45"/>
      <c r="U936" s="45"/>
      <c r="V936" s="45"/>
      <c r="W936" s="45"/>
      <c r="X936" s="45"/>
      <c r="Y936" s="45"/>
      <c r="Z936" s="45"/>
      <c r="AA936" s="45"/>
      <c r="AB936" s="45"/>
      <c r="AC936" s="45"/>
      <c r="AD936" s="45"/>
      <c r="AE936" s="45"/>
      <c r="AF936" s="45"/>
      <c r="AG936" s="45"/>
      <c r="AH936" s="45"/>
      <c r="AI936" s="45"/>
      <c r="AJ936" s="45"/>
      <c r="AK936" s="45"/>
      <c r="AL936" s="45"/>
      <c r="AM936" s="45"/>
      <c r="AN936" s="45"/>
      <c r="AO936" s="45"/>
      <c r="AP936" s="45"/>
      <c r="AQ936" s="45"/>
      <c r="AR936" s="45"/>
      <c r="AS936" s="45"/>
      <c r="AT936" s="45"/>
      <c r="AU936" s="45"/>
      <c r="AV936" s="45"/>
      <c r="AW936" s="45"/>
      <c r="AX936" s="45"/>
      <c r="AY936" s="45"/>
      <c r="AZ936" s="45"/>
      <c r="BA936" s="45"/>
      <c r="BB936" s="45"/>
      <c r="BC936" s="45"/>
      <c r="BD936" s="45"/>
      <c r="BE936" s="45"/>
      <c r="BF936" s="45"/>
      <c r="BG936" s="45"/>
      <c r="BH936" s="45"/>
      <c r="BI936" s="45"/>
      <c r="BJ936" s="45"/>
      <c r="BK936" s="45"/>
      <c r="BL936" s="45"/>
      <c r="BM936" s="45"/>
      <c r="BN936" s="45"/>
      <c r="BO936" s="45"/>
      <c r="BP936" s="45"/>
      <c r="BQ936" s="45"/>
      <c r="BR936" s="45"/>
      <c r="BS936" s="45"/>
      <c r="BT936" s="45"/>
      <c r="BU936" s="45"/>
      <c r="BV936" s="45"/>
      <c r="BW936" s="45"/>
      <c r="BX936" s="45"/>
      <c r="BY936" s="45"/>
      <c r="BZ936" s="45"/>
      <c r="CA936" s="45"/>
      <c r="CB936" s="45"/>
      <c r="CC936" s="45"/>
      <c r="CD936" s="45"/>
      <c r="CE936" s="45"/>
      <c r="CF936" s="45"/>
      <c r="CG936" s="45"/>
      <c r="CH936" s="45"/>
      <c r="CI936" s="45"/>
      <c r="CJ936" s="45"/>
      <c r="CK936" s="45"/>
      <c r="CL936" s="45"/>
      <c r="CM936" s="45"/>
      <c r="CN936" s="45"/>
      <c r="CO936" s="45"/>
      <c r="CP936" s="45"/>
      <c r="CQ936" s="45"/>
      <c r="CR936" s="45"/>
      <c r="CS936" s="45"/>
      <c r="CT936" s="45"/>
      <c r="CU936" s="45"/>
      <c r="CV936" s="45"/>
      <c r="CW936" s="45"/>
      <c r="CX936" s="45"/>
      <c r="CY936" s="45"/>
      <c r="CZ936" s="45"/>
      <c r="DA936" s="45"/>
      <c r="DB936" s="45"/>
      <c r="DC936" s="45"/>
      <c r="DD936" s="45"/>
      <c r="DE936" s="45"/>
      <c r="DF936" s="45"/>
      <c r="DG936" s="45"/>
      <c r="DH936" s="45"/>
      <c r="DI936" s="45"/>
      <c r="DJ936" s="45"/>
      <c r="DK936" s="45"/>
      <c r="DL936" s="45"/>
      <c r="DM936" s="45"/>
      <c r="DN936" s="45"/>
      <c r="DO936" s="45"/>
      <c r="DP936" s="45"/>
      <c r="DQ936" s="45"/>
      <c r="DR936" s="45"/>
      <c r="DS936" s="45"/>
      <c r="DT936" s="45"/>
      <c r="DU936" s="45"/>
      <c r="DV936" s="1123"/>
      <c r="DW936" s="45"/>
      <c r="DX936" s="45"/>
      <c r="DY936" s="45"/>
      <c r="DZ936" s="45"/>
      <c r="EA936" s="45"/>
      <c r="EB936" s="45"/>
      <c r="EC936" s="45"/>
      <c r="ED936" s="45"/>
      <c r="EE936" s="45"/>
      <c r="EF936" s="45"/>
      <c r="EG936" s="45"/>
      <c r="EH936" s="45"/>
      <c r="EI936" s="45"/>
      <c r="EJ936" s="45"/>
      <c r="EK936" s="45"/>
      <c r="EL936" s="45"/>
      <c r="EM936" s="45"/>
      <c r="EN936" s="45"/>
      <c r="EO936" s="45"/>
      <c r="EP936" s="45"/>
      <c r="EQ936" s="1123"/>
      <c r="ER936" s="557"/>
    </row>
    <row r="937" spans="1:148" ht="15" customHeight="1" x14ac:dyDescent="0.25">
      <c r="A937" s="625"/>
      <c r="B937" s="1343" t="s">
        <v>1290</v>
      </c>
      <c r="C937" s="1348" t="str">
        <f>IF(ISBLANK(TB!C283), "", TB!C283)</f>
        <v/>
      </c>
      <c r="D937" s="1348" t="str">
        <f>IF(ISBLANK(TB!D283), "", TB!D283)</f>
        <v/>
      </c>
      <c r="E937" s="1348" t="str">
        <f>IF(ISBLANK(TB!E283), "", TB!E283)</f>
        <v/>
      </c>
      <c r="F937" s="1348" t="str">
        <f>IF(ISBLANK(TB!F283), "", TB!F283)</f>
        <v/>
      </c>
      <c r="G937" s="45"/>
      <c r="H937" s="45"/>
      <c r="I937" s="45"/>
      <c r="J937" s="45"/>
      <c r="K937" s="45"/>
      <c r="L937" s="45"/>
      <c r="M937" s="45"/>
      <c r="N937" s="45"/>
      <c r="O937" s="45"/>
      <c r="P937" s="45"/>
      <c r="Q937" s="45"/>
      <c r="R937" s="45"/>
      <c r="S937" s="45"/>
      <c r="T937" s="45"/>
      <c r="U937" s="45"/>
      <c r="V937" s="45"/>
      <c r="W937" s="45"/>
      <c r="X937" s="45"/>
      <c r="Y937" s="45"/>
      <c r="Z937" s="45"/>
      <c r="AA937" s="45"/>
      <c r="AB937" s="45"/>
      <c r="AC937" s="45"/>
      <c r="AD937" s="45"/>
      <c r="AE937" s="45"/>
      <c r="AF937" s="45"/>
      <c r="AG937" s="45"/>
      <c r="AH937" s="45"/>
      <c r="AI937" s="45"/>
      <c r="AJ937" s="45"/>
      <c r="AK937" s="45"/>
      <c r="AL937" s="45"/>
      <c r="AM937" s="45"/>
      <c r="AN937" s="45"/>
      <c r="AO937" s="45"/>
      <c r="AP937" s="45"/>
      <c r="AQ937" s="45"/>
      <c r="AR937" s="45"/>
      <c r="AS937" s="45"/>
      <c r="AT937" s="45"/>
      <c r="AU937" s="45"/>
      <c r="AV937" s="45"/>
      <c r="AW937" s="45"/>
      <c r="AX937" s="45"/>
      <c r="AY937" s="45"/>
      <c r="AZ937" s="45"/>
      <c r="BA937" s="45"/>
      <c r="BB937" s="45"/>
      <c r="BC937" s="45"/>
      <c r="BD937" s="45"/>
      <c r="BE937" s="45"/>
      <c r="BF937" s="45"/>
      <c r="BG937" s="45"/>
      <c r="BH937" s="45"/>
      <c r="BI937" s="45"/>
      <c r="BJ937" s="45"/>
      <c r="BK937" s="45"/>
      <c r="BL937" s="45"/>
      <c r="BM937" s="45"/>
      <c r="BN937" s="45"/>
      <c r="BO937" s="45"/>
      <c r="BP937" s="45"/>
      <c r="BQ937" s="45"/>
      <c r="BR937" s="45"/>
      <c r="BS937" s="45"/>
      <c r="BT937" s="45"/>
      <c r="BU937" s="45"/>
      <c r="BV937" s="45"/>
      <c r="BW937" s="45"/>
      <c r="BX937" s="45"/>
      <c r="BY937" s="45"/>
      <c r="BZ937" s="45"/>
      <c r="CA937" s="45"/>
      <c r="CB937" s="45"/>
      <c r="CC937" s="45"/>
      <c r="CD937" s="45"/>
      <c r="CE937" s="45"/>
      <c r="CF937" s="45"/>
      <c r="CG937" s="45"/>
      <c r="CH937" s="45"/>
      <c r="CI937" s="45"/>
      <c r="CJ937" s="45"/>
      <c r="CK937" s="45"/>
      <c r="CL937" s="45"/>
      <c r="CM937" s="45"/>
      <c r="CN937" s="45"/>
      <c r="CO937" s="45"/>
      <c r="CP937" s="45"/>
      <c r="CQ937" s="45"/>
      <c r="CR937" s="45"/>
      <c r="CS937" s="45"/>
      <c r="CT937" s="45"/>
      <c r="CU937" s="45"/>
      <c r="CV937" s="45"/>
      <c r="CW937" s="45"/>
      <c r="CX937" s="45"/>
      <c r="CY937" s="45"/>
      <c r="CZ937" s="45"/>
      <c r="DA937" s="45"/>
      <c r="DB937" s="45"/>
      <c r="DC937" s="45"/>
      <c r="DD937" s="45"/>
      <c r="DE937" s="45"/>
      <c r="DF937" s="45"/>
      <c r="DG937" s="45"/>
      <c r="DH937" s="45"/>
      <c r="DI937" s="45"/>
      <c r="DJ937" s="45"/>
      <c r="DK937" s="45"/>
      <c r="DL937" s="45"/>
      <c r="DM937" s="45"/>
      <c r="DN937" s="45"/>
      <c r="DO937" s="45"/>
      <c r="DP937" s="45"/>
      <c r="DQ937" s="45"/>
      <c r="DR937" s="45"/>
      <c r="DS937" s="45"/>
      <c r="DT937" s="45"/>
      <c r="DU937" s="45"/>
      <c r="DV937" s="1123"/>
      <c r="DW937" s="45"/>
      <c r="DX937" s="45"/>
      <c r="DY937" s="45"/>
      <c r="DZ937" s="45"/>
      <c r="EA937" s="45"/>
      <c r="EB937" s="45"/>
      <c r="EC937" s="45"/>
      <c r="ED937" s="45"/>
      <c r="EE937" s="45"/>
      <c r="EF937" s="45"/>
      <c r="EG937" s="45"/>
      <c r="EH937" s="45"/>
      <c r="EI937" s="45"/>
      <c r="EJ937" s="45"/>
      <c r="EK937" s="45"/>
      <c r="EL937" s="45"/>
      <c r="EM937" s="45"/>
      <c r="EN937" s="45"/>
      <c r="EO937" s="45"/>
      <c r="EP937" s="45"/>
      <c r="EQ937" s="1123"/>
      <c r="ER937" s="557"/>
    </row>
    <row r="938" spans="1:148" ht="15" customHeight="1" x14ac:dyDescent="0.25">
      <c r="A938" s="625"/>
      <c r="B938" s="1343" t="s">
        <v>1291</v>
      </c>
      <c r="C938" s="1348" t="str">
        <f>IF(ISBLANK(TB!C284), "", TB!C284)</f>
        <v/>
      </c>
      <c r="D938" s="1348" t="str">
        <f>IF(ISBLANK(TB!D284), "", TB!D284)</f>
        <v/>
      </c>
      <c r="E938" s="1348" t="str">
        <f>IF(ISBLANK(TB!E284), "", TB!E284)</f>
        <v/>
      </c>
      <c r="F938" s="1348" t="str">
        <f>IF(ISBLANK(TB!F284), "", TB!F284)</f>
        <v/>
      </c>
      <c r="G938" s="45"/>
      <c r="H938" s="45"/>
      <c r="I938" s="45"/>
      <c r="J938" s="45"/>
      <c r="K938" s="45"/>
      <c r="L938" s="45"/>
      <c r="M938" s="45"/>
      <c r="N938" s="45"/>
      <c r="O938" s="45"/>
      <c r="P938" s="45"/>
      <c r="Q938" s="45"/>
      <c r="R938" s="45"/>
      <c r="S938" s="45"/>
      <c r="T938" s="45"/>
      <c r="U938" s="45"/>
      <c r="V938" s="45"/>
      <c r="W938" s="45"/>
      <c r="X938" s="45"/>
      <c r="Y938" s="45"/>
      <c r="Z938" s="45"/>
      <c r="AA938" s="45"/>
      <c r="AB938" s="45"/>
      <c r="AC938" s="45"/>
      <c r="AD938" s="45"/>
      <c r="AE938" s="45"/>
      <c r="AF938" s="45"/>
      <c r="AG938" s="45"/>
      <c r="AH938" s="45"/>
      <c r="AI938" s="45"/>
      <c r="AJ938" s="45"/>
      <c r="AK938" s="45"/>
      <c r="AL938" s="45"/>
      <c r="AM938" s="45"/>
      <c r="AN938" s="45"/>
      <c r="AO938" s="45"/>
      <c r="AP938" s="45"/>
      <c r="AQ938" s="45"/>
      <c r="AR938" s="45"/>
      <c r="AS938" s="45"/>
      <c r="AT938" s="45"/>
      <c r="AU938" s="45"/>
      <c r="AV938" s="45"/>
      <c r="AW938" s="45"/>
      <c r="AX938" s="45"/>
      <c r="AY938" s="45"/>
      <c r="AZ938" s="45"/>
      <c r="BA938" s="45"/>
      <c r="BB938" s="45"/>
      <c r="BC938" s="45"/>
      <c r="BD938" s="45"/>
      <c r="BE938" s="45"/>
      <c r="BF938" s="45"/>
      <c r="BG938" s="45"/>
      <c r="BH938" s="45"/>
      <c r="BI938" s="45"/>
      <c r="BJ938" s="45"/>
      <c r="BK938" s="45"/>
      <c r="BL938" s="45"/>
      <c r="BM938" s="45"/>
      <c r="BN938" s="45"/>
      <c r="BO938" s="45"/>
      <c r="BP938" s="45"/>
      <c r="BQ938" s="45"/>
      <c r="BR938" s="45"/>
      <c r="BS938" s="45"/>
      <c r="BT938" s="45"/>
      <c r="BU938" s="45"/>
      <c r="BV938" s="45"/>
      <c r="BW938" s="45"/>
      <c r="BX938" s="45"/>
      <c r="BY938" s="45"/>
      <c r="BZ938" s="45"/>
      <c r="CA938" s="45"/>
      <c r="CB938" s="45"/>
      <c r="CC938" s="45"/>
      <c r="CD938" s="45"/>
      <c r="CE938" s="45"/>
      <c r="CF938" s="45"/>
      <c r="CG938" s="45"/>
      <c r="CH938" s="45"/>
      <c r="CI938" s="45"/>
      <c r="CJ938" s="45"/>
      <c r="CK938" s="45"/>
      <c r="CL938" s="45"/>
      <c r="CM938" s="45"/>
      <c r="CN938" s="45"/>
      <c r="CO938" s="45"/>
      <c r="CP938" s="45"/>
      <c r="CQ938" s="45"/>
      <c r="CR938" s="45"/>
      <c r="CS938" s="45"/>
      <c r="CT938" s="45"/>
      <c r="CU938" s="45"/>
      <c r="CV938" s="45"/>
      <c r="CW938" s="45"/>
      <c r="CX938" s="45"/>
      <c r="CY938" s="45"/>
      <c r="CZ938" s="45"/>
      <c r="DA938" s="45"/>
      <c r="DB938" s="45"/>
      <c r="DC938" s="45"/>
      <c r="DD938" s="45"/>
      <c r="DE938" s="45"/>
      <c r="DF938" s="45"/>
      <c r="DG938" s="45"/>
      <c r="DH938" s="45"/>
      <c r="DI938" s="45"/>
      <c r="DJ938" s="45"/>
      <c r="DK938" s="45"/>
      <c r="DL938" s="45"/>
      <c r="DM938" s="45"/>
      <c r="DN938" s="45"/>
      <c r="DO938" s="45"/>
      <c r="DP938" s="45"/>
      <c r="DQ938" s="45"/>
      <c r="DR938" s="45"/>
      <c r="DS938" s="45"/>
      <c r="DT938" s="45"/>
      <c r="DU938" s="45"/>
      <c r="DV938" s="1123"/>
      <c r="DW938" s="45"/>
      <c r="DX938" s="45"/>
      <c r="DY938" s="45"/>
      <c r="DZ938" s="45"/>
      <c r="EA938" s="45"/>
      <c r="EB938" s="45"/>
      <c r="EC938" s="45"/>
      <c r="ED938" s="45"/>
      <c r="EE938" s="45"/>
      <c r="EF938" s="45"/>
      <c r="EG938" s="45"/>
      <c r="EH938" s="45"/>
      <c r="EI938" s="45"/>
      <c r="EJ938" s="45"/>
      <c r="EK938" s="45"/>
      <c r="EL938" s="45"/>
      <c r="EM938" s="45"/>
      <c r="EN938" s="45"/>
      <c r="EO938" s="45"/>
      <c r="EP938" s="45"/>
      <c r="EQ938" s="1123"/>
      <c r="ER938" s="557"/>
    </row>
    <row r="939" spans="1:148" ht="15" customHeight="1" x14ac:dyDescent="0.25">
      <c r="A939" s="625"/>
      <c r="B939" s="1343" t="s">
        <v>1292</v>
      </c>
      <c r="C939" s="1348" t="str">
        <f>IF(ISBLANK(TB!C285), "", TB!C285)</f>
        <v/>
      </c>
      <c r="D939" s="1348" t="str">
        <f>IF(ISBLANK(TB!D285), "", TB!D285)</f>
        <v/>
      </c>
      <c r="E939" s="1348" t="str">
        <f>IF(ISBLANK(TB!E285), "", TB!E285)</f>
        <v/>
      </c>
      <c r="F939" s="1348" t="str">
        <f>IF(ISBLANK(TB!F285), "", TB!F285)</f>
        <v/>
      </c>
      <c r="G939" s="45"/>
      <c r="H939" s="45"/>
      <c r="I939" s="45"/>
      <c r="J939" s="45"/>
      <c r="K939" s="45"/>
      <c r="L939" s="45"/>
      <c r="M939" s="45"/>
      <c r="N939" s="45"/>
      <c r="O939" s="45"/>
      <c r="P939" s="45"/>
      <c r="Q939" s="45"/>
      <c r="R939" s="45"/>
      <c r="S939" s="45"/>
      <c r="T939" s="45"/>
      <c r="U939" s="45"/>
      <c r="V939" s="45"/>
      <c r="W939" s="45"/>
      <c r="X939" s="45"/>
      <c r="Y939" s="45"/>
      <c r="Z939" s="45"/>
      <c r="AA939" s="45"/>
      <c r="AB939" s="45"/>
      <c r="AC939" s="45"/>
      <c r="AD939" s="45"/>
      <c r="AE939" s="45"/>
      <c r="AF939" s="45"/>
      <c r="AG939" s="45"/>
      <c r="AH939" s="45"/>
      <c r="AI939" s="45"/>
      <c r="AJ939" s="45"/>
      <c r="AK939" s="45"/>
      <c r="AL939" s="45"/>
      <c r="AM939" s="45"/>
      <c r="AN939" s="45"/>
      <c r="AO939" s="45"/>
      <c r="AP939" s="45"/>
      <c r="AQ939" s="45"/>
      <c r="AR939" s="45"/>
      <c r="AS939" s="45"/>
      <c r="AT939" s="45"/>
      <c r="AU939" s="45"/>
      <c r="AV939" s="45"/>
      <c r="AW939" s="45"/>
      <c r="AX939" s="45"/>
      <c r="AY939" s="45"/>
      <c r="AZ939" s="45"/>
      <c r="BA939" s="45"/>
      <c r="BB939" s="45"/>
      <c r="BC939" s="45"/>
      <c r="BD939" s="45"/>
      <c r="BE939" s="45"/>
      <c r="BF939" s="45"/>
      <c r="BG939" s="45"/>
      <c r="BH939" s="45"/>
      <c r="BI939" s="45"/>
      <c r="BJ939" s="45"/>
      <c r="BK939" s="45"/>
      <c r="BL939" s="45"/>
      <c r="BM939" s="45"/>
      <c r="BN939" s="45"/>
      <c r="BO939" s="45"/>
      <c r="BP939" s="45"/>
      <c r="BQ939" s="45"/>
      <c r="BR939" s="45"/>
      <c r="BS939" s="45"/>
      <c r="BT939" s="45"/>
      <c r="BU939" s="45"/>
      <c r="BV939" s="45"/>
      <c r="BW939" s="45"/>
      <c r="BX939" s="45"/>
      <c r="BY939" s="45"/>
      <c r="BZ939" s="45"/>
      <c r="CA939" s="45"/>
      <c r="CB939" s="45"/>
      <c r="CC939" s="45"/>
      <c r="CD939" s="45"/>
      <c r="CE939" s="45"/>
      <c r="CF939" s="45"/>
      <c r="CG939" s="45"/>
      <c r="CH939" s="45"/>
      <c r="CI939" s="45"/>
      <c r="CJ939" s="45"/>
      <c r="CK939" s="45"/>
      <c r="CL939" s="45"/>
      <c r="CM939" s="45"/>
      <c r="CN939" s="45"/>
      <c r="CO939" s="45"/>
      <c r="CP939" s="45"/>
      <c r="CQ939" s="45"/>
      <c r="CR939" s="45"/>
      <c r="CS939" s="45"/>
      <c r="CT939" s="45"/>
      <c r="CU939" s="45"/>
      <c r="CV939" s="45"/>
      <c r="CW939" s="45"/>
      <c r="CX939" s="45"/>
      <c r="CY939" s="45"/>
      <c r="CZ939" s="45"/>
      <c r="DA939" s="45"/>
      <c r="DB939" s="45"/>
      <c r="DC939" s="45"/>
      <c r="DD939" s="45"/>
      <c r="DE939" s="45"/>
      <c r="DF939" s="45"/>
      <c r="DG939" s="45"/>
      <c r="DH939" s="45"/>
      <c r="DI939" s="45"/>
      <c r="DJ939" s="45"/>
      <c r="DK939" s="45"/>
      <c r="DL939" s="45"/>
      <c r="DM939" s="45"/>
      <c r="DN939" s="45"/>
      <c r="DO939" s="45"/>
      <c r="DP939" s="45"/>
      <c r="DQ939" s="45"/>
      <c r="DR939" s="45"/>
      <c r="DS939" s="45"/>
      <c r="DT939" s="45"/>
      <c r="DU939" s="45"/>
      <c r="DV939" s="1123"/>
      <c r="DW939" s="45"/>
      <c r="DX939" s="45"/>
      <c r="DY939" s="45"/>
      <c r="DZ939" s="45"/>
      <c r="EA939" s="45"/>
      <c r="EB939" s="45"/>
      <c r="EC939" s="45"/>
      <c r="ED939" s="45"/>
      <c r="EE939" s="45"/>
      <c r="EF939" s="45"/>
      <c r="EG939" s="45"/>
      <c r="EH939" s="45"/>
      <c r="EI939" s="45"/>
      <c r="EJ939" s="45"/>
      <c r="EK939" s="45"/>
      <c r="EL939" s="45"/>
      <c r="EM939" s="45"/>
      <c r="EN939" s="45"/>
      <c r="EO939" s="45"/>
      <c r="EP939" s="45"/>
      <c r="EQ939" s="1123"/>
      <c r="ER939" s="557"/>
    </row>
    <row r="940" spans="1:148" ht="15" customHeight="1" x14ac:dyDescent="0.25">
      <c r="A940" s="625"/>
      <c r="B940" s="1350" t="s">
        <v>1293</v>
      </c>
      <c r="C940" s="1351" t="str">
        <f>IF(ISBLANK(TB!C286), "", TB!C286)</f>
        <v/>
      </c>
      <c r="D940" s="1351" t="str">
        <f>IF(ISBLANK(TB!D286), "", TB!D286)</f>
        <v/>
      </c>
      <c r="E940" s="1351" t="str">
        <f>IF(ISBLANK(TB!E286), "", TB!E286)</f>
        <v/>
      </c>
      <c r="F940" s="1351" t="str">
        <f>IF(ISBLANK(TB!F286), "", TB!F286)</f>
        <v/>
      </c>
      <c r="G940" s="418"/>
      <c r="H940" s="418"/>
      <c r="I940" s="418"/>
      <c r="J940" s="418"/>
      <c r="K940" s="418"/>
      <c r="L940" s="418"/>
      <c r="M940" s="418"/>
      <c r="N940" s="418"/>
      <c r="O940" s="418"/>
      <c r="P940" s="418"/>
      <c r="Q940" s="418"/>
      <c r="R940" s="418"/>
      <c r="S940" s="418"/>
      <c r="T940" s="418"/>
      <c r="U940" s="418"/>
      <c r="V940" s="418"/>
      <c r="W940" s="418"/>
      <c r="X940" s="418"/>
      <c r="Y940" s="418"/>
      <c r="Z940" s="418"/>
      <c r="AA940" s="418"/>
      <c r="AB940" s="418"/>
      <c r="AC940" s="418"/>
      <c r="AD940" s="418"/>
      <c r="AE940" s="418"/>
      <c r="AF940" s="418"/>
      <c r="AG940" s="418"/>
      <c r="AH940" s="418"/>
      <c r="AI940" s="418"/>
      <c r="AJ940" s="418"/>
      <c r="AK940" s="418"/>
      <c r="AL940" s="418"/>
      <c r="AM940" s="418"/>
      <c r="AN940" s="418"/>
      <c r="AO940" s="418"/>
      <c r="AP940" s="418"/>
      <c r="AQ940" s="418"/>
      <c r="AR940" s="418"/>
      <c r="AS940" s="418"/>
      <c r="AT940" s="418"/>
      <c r="AU940" s="418"/>
      <c r="AV940" s="418"/>
      <c r="AW940" s="418"/>
      <c r="AX940" s="418"/>
      <c r="AY940" s="418"/>
      <c r="AZ940" s="418"/>
      <c r="BA940" s="418"/>
      <c r="BB940" s="418"/>
      <c r="BC940" s="418"/>
      <c r="BD940" s="418"/>
      <c r="BE940" s="418"/>
      <c r="BF940" s="418"/>
      <c r="BG940" s="418"/>
      <c r="BH940" s="418"/>
      <c r="BI940" s="418"/>
      <c r="BJ940" s="418"/>
      <c r="BK940" s="418"/>
      <c r="BL940" s="418"/>
      <c r="BM940" s="418"/>
      <c r="BN940" s="418"/>
      <c r="BO940" s="418"/>
      <c r="BP940" s="418"/>
      <c r="BQ940" s="418"/>
      <c r="BR940" s="418"/>
      <c r="BS940" s="418"/>
      <c r="BT940" s="418"/>
      <c r="BU940" s="418"/>
      <c r="BV940" s="418"/>
      <c r="BW940" s="418"/>
      <c r="BX940" s="418"/>
      <c r="BY940" s="418"/>
      <c r="BZ940" s="418"/>
      <c r="CA940" s="418"/>
      <c r="CB940" s="418"/>
      <c r="CC940" s="418"/>
      <c r="CD940" s="418"/>
      <c r="CE940" s="418"/>
      <c r="CF940" s="418"/>
      <c r="CG940" s="418"/>
      <c r="CH940" s="418"/>
      <c r="CI940" s="418"/>
      <c r="CJ940" s="418"/>
      <c r="CK940" s="418"/>
      <c r="CL940" s="418"/>
      <c r="CM940" s="418"/>
      <c r="CN940" s="418"/>
      <c r="CO940" s="418"/>
      <c r="CP940" s="418"/>
      <c r="CQ940" s="418"/>
      <c r="CR940" s="418"/>
      <c r="CS940" s="418"/>
      <c r="CT940" s="418"/>
      <c r="CU940" s="418"/>
      <c r="CV940" s="418"/>
      <c r="CW940" s="418"/>
      <c r="CX940" s="418"/>
      <c r="CY940" s="418"/>
      <c r="CZ940" s="418"/>
      <c r="DA940" s="418"/>
      <c r="DB940" s="418"/>
      <c r="DC940" s="418"/>
      <c r="DD940" s="418"/>
      <c r="DE940" s="418"/>
      <c r="DF940" s="418"/>
      <c r="DG940" s="418"/>
      <c r="DH940" s="418"/>
      <c r="DI940" s="418"/>
      <c r="DJ940" s="418"/>
      <c r="DK940" s="418"/>
      <c r="DL940" s="418"/>
      <c r="DM940" s="418"/>
      <c r="DN940" s="418"/>
      <c r="DO940" s="418"/>
      <c r="DP940" s="418"/>
      <c r="DQ940" s="418"/>
      <c r="DR940" s="418"/>
      <c r="DS940" s="418"/>
      <c r="DT940" s="418"/>
      <c r="DU940" s="418"/>
      <c r="DV940" s="95"/>
      <c r="DW940" s="418"/>
      <c r="DX940" s="418"/>
      <c r="DY940" s="418"/>
      <c r="DZ940" s="418"/>
      <c r="EA940" s="418"/>
      <c r="EB940" s="418"/>
      <c r="EC940" s="418"/>
      <c r="ED940" s="418"/>
      <c r="EE940" s="418"/>
      <c r="EF940" s="418"/>
      <c r="EG940" s="418"/>
      <c r="EH940" s="418"/>
      <c r="EI940" s="418"/>
      <c r="EJ940" s="418"/>
      <c r="EK940" s="418"/>
      <c r="EL940" s="418"/>
      <c r="EM940" s="418"/>
      <c r="EN940" s="418"/>
      <c r="EO940" s="418"/>
      <c r="EP940" s="418"/>
      <c r="EQ940" s="95"/>
      <c r="ER940" s="557"/>
    </row>
    <row r="941" spans="1:148" ht="15" customHeight="1" x14ac:dyDescent="0.25">
      <c r="A941" s="625"/>
      <c r="B941" s="1360" t="s">
        <v>1294</v>
      </c>
      <c r="C941" s="1346"/>
      <c r="D941" s="1346"/>
      <c r="E941" s="1346"/>
      <c r="F941" s="1346"/>
      <c r="G941" s="75"/>
      <c r="H941" s="75"/>
      <c r="I941" s="75"/>
      <c r="J941" s="75"/>
      <c r="K941" s="75"/>
      <c r="L941" s="75"/>
      <c r="M941" s="75"/>
      <c r="N941" s="75"/>
      <c r="O941" s="75"/>
      <c r="P941" s="75"/>
      <c r="Q941" s="75"/>
      <c r="R941" s="75"/>
      <c r="S941" s="75"/>
      <c r="T941" s="75"/>
      <c r="U941" s="75"/>
      <c r="V941" s="75"/>
      <c r="W941" s="75"/>
      <c r="X941" s="75"/>
      <c r="Y941" s="75"/>
      <c r="Z941" s="75"/>
      <c r="AA941" s="75"/>
      <c r="AB941" s="75"/>
      <c r="AC941" s="75"/>
      <c r="AD941" s="75"/>
      <c r="AE941" s="75"/>
      <c r="AF941" s="75"/>
      <c r="AG941" s="75"/>
      <c r="AH941" s="75"/>
      <c r="AI941" s="75"/>
      <c r="AJ941" s="75"/>
      <c r="AK941" s="75"/>
      <c r="AL941" s="75"/>
      <c r="AM941" s="75"/>
      <c r="AN941" s="75"/>
      <c r="AO941" s="75"/>
      <c r="AP941" s="75"/>
      <c r="AQ941" s="75"/>
      <c r="AR941" s="75"/>
      <c r="AS941" s="75"/>
      <c r="AT941" s="75"/>
      <c r="AU941" s="75"/>
      <c r="AV941" s="75"/>
      <c r="AW941" s="75"/>
      <c r="AX941" s="75"/>
      <c r="AY941" s="75"/>
      <c r="AZ941" s="75"/>
      <c r="BA941" s="75"/>
      <c r="BB941" s="75"/>
      <c r="BC941" s="75"/>
      <c r="BD941" s="75"/>
      <c r="BE941" s="75"/>
      <c r="BF941" s="75"/>
      <c r="BG941" s="75"/>
      <c r="BH941" s="75"/>
      <c r="BI941" s="75"/>
      <c r="BJ941" s="75"/>
      <c r="BK941" s="75"/>
      <c r="BL941" s="75"/>
      <c r="BM941" s="75"/>
      <c r="BN941" s="75"/>
      <c r="BO941" s="75"/>
      <c r="BP941" s="75"/>
      <c r="BQ941" s="75"/>
      <c r="BR941" s="75"/>
      <c r="BS941" s="75"/>
      <c r="BT941" s="75"/>
      <c r="BU941" s="75"/>
      <c r="BV941" s="75"/>
      <c r="BW941" s="75"/>
      <c r="BX941" s="75"/>
      <c r="BY941" s="75"/>
      <c r="BZ941" s="75"/>
      <c r="CA941" s="75"/>
      <c r="CB941" s="75"/>
      <c r="CC941" s="75"/>
      <c r="CD941" s="75"/>
      <c r="CE941" s="75"/>
      <c r="CF941" s="75"/>
      <c r="CG941" s="75"/>
      <c r="CH941" s="75"/>
      <c r="CI941" s="75"/>
      <c r="CJ941" s="75"/>
      <c r="CK941" s="75"/>
      <c r="CL941" s="75"/>
      <c r="CM941" s="75"/>
      <c r="CN941" s="75"/>
      <c r="CO941" s="75"/>
      <c r="CP941" s="75"/>
      <c r="CQ941" s="75"/>
      <c r="CR941" s="75"/>
      <c r="CS941" s="75"/>
      <c r="CT941" s="75"/>
      <c r="CU941" s="75"/>
      <c r="CV941" s="75"/>
      <c r="CW941" s="75"/>
      <c r="CX941" s="75"/>
      <c r="CY941" s="75"/>
      <c r="CZ941" s="75"/>
      <c r="DA941" s="75"/>
      <c r="DB941" s="75"/>
      <c r="DC941" s="75"/>
      <c r="DD941" s="75"/>
      <c r="DE941" s="75"/>
      <c r="DF941" s="75"/>
      <c r="DG941" s="75"/>
      <c r="DH941" s="75"/>
      <c r="DI941" s="75"/>
      <c r="DJ941" s="75"/>
      <c r="DK941" s="75"/>
      <c r="DL941" s="75"/>
      <c r="DM941" s="75"/>
      <c r="DN941" s="75"/>
      <c r="DO941" s="75"/>
      <c r="DP941" s="75"/>
      <c r="DQ941" s="75"/>
      <c r="DR941" s="75"/>
      <c r="DS941" s="75"/>
      <c r="DT941" s="75"/>
      <c r="DU941" s="75"/>
      <c r="DV941" s="1361"/>
      <c r="DW941" s="75"/>
      <c r="DX941" s="75"/>
      <c r="DY941" s="75"/>
      <c r="DZ941" s="75"/>
      <c r="EA941" s="75"/>
      <c r="EB941" s="75"/>
      <c r="EC941" s="75"/>
      <c r="ED941" s="75"/>
      <c r="EE941" s="75"/>
      <c r="EF941" s="75"/>
      <c r="EG941" s="75"/>
      <c r="EH941" s="75"/>
      <c r="EI941" s="75"/>
      <c r="EJ941" s="75"/>
      <c r="EK941" s="75"/>
      <c r="EL941" s="75"/>
      <c r="EM941" s="75"/>
      <c r="EN941" s="75"/>
      <c r="EO941" s="75"/>
      <c r="EP941" s="75"/>
      <c r="EQ941" s="1361"/>
      <c r="ER941" s="557"/>
    </row>
    <row r="942" spans="1:148" s="564" customFormat="1" ht="60" customHeight="1" x14ac:dyDescent="0.25">
      <c r="A942" s="1269" t="s">
        <v>1335</v>
      </c>
      <c r="B942" s="1352"/>
      <c r="C942" s="1352"/>
      <c r="D942" s="747"/>
      <c r="E942" s="747"/>
      <c r="F942" s="747"/>
      <c r="ER942" s="398"/>
    </row>
    <row r="943" spans="1:148" ht="45" customHeight="1" x14ac:dyDescent="0.25">
      <c r="A943" s="625"/>
      <c r="B943" s="1357" t="s">
        <v>1193</v>
      </c>
      <c r="C943" s="1337" t="s">
        <v>1374</v>
      </c>
      <c r="D943" s="601" t="s">
        <v>1323</v>
      </c>
      <c r="E943" s="1337" t="s">
        <v>1324</v>
      </c>
      <c r="F943" s="1337" t="s">
        <v>1375</v>
      </c>
      <c r="G943" s="1337" t="s">
        <v>1191</v>
      </c>
      <c r="H943" s="1337" t="str">
        <f t="shared" ref="H943:BS943" si="56">"T+" &amp; (COLUMN(H943)-COLUMN($G943))</f>
        <v>T+1</v>
      </c>
      <c r="I943" s="1337" t="str">
        <f t="shared" si="56"/>
        <v>T+2</v>
      </c>
      <c r="J943" s="1337" t="str">
        <f t="shared" si="56"/>
        <v>T+3</v>
      </c>
      <c r="K943" s="1337" t="str">
        <f t="shared" si="56"/>
        <v>T+4</v>
      </c>
      <c r="L943" s="1337" t="str">
        <f t="shared" si="56"/>
        <v>T+5</v>
      </c>
      <c r="M943" s="1337" t="str">
        <f t="shared" si="56"/>
        <v>T+6</v>
      </c>
      <c r="N943" s="1337" t="str">
        <f t="shared" si="56"/>
        <v>T+7</v>
      </c>
      <c r="O943" s="1337" t="str">
        <f t="shared" si="56"/>
        <v>T+8</v>
      </c>
      <c r="P943" s="1337" t="str">
        <f t="shared" si="56"/>
        <v>T+9</v>
      </c>
      <c r="Q943" s="1337" t="str">
        <f t="shared" si="56"/>
        <v>T+10</v>
      </c>
      <c r="R943" s="1337" t="str">
        <f t="shared" si="56"/>
        <v>T+11</v>
      </c>
      <c r="S943" s="1337" t="str">
        <f t="shared" si="56"/>
        <v>T+12</v>
      </c>
      <c r="T943" s="1337" t="str">
        <f t="shared" si="56"/>
        <v>T+13</v>
      </c>
      <c r="U943" s="1337" t="str">
        <f t="shared" si="56"/>
        <v>T+14</v>
      </c>
      <c r="V943" s="1337" t="str">
        <f t="shared" si="56"/>
        <v>T+15</v>
      </c>
      <c r="W943" s="1337" t="str">
        <f t="shared" si="56"/>
        <v>T+16</v>
      </c>
      <c r="X943" s="1337" t="str">
        <f t="shared" si="56"/>
        <v>T+17</v>
      </c>
      <c r="Y943" s="1337" t="str">
        <f t="shared" si="56"/>
        <v>T+18</v>
      </c>
      <c r="Z943" s="1337" t="str">
        <f t="shared" si="56"/>
        <v>T+19</v>
      </c>
      <c r="AA943" s="1337" t="str">
        <f t="shared" si="56"/>
        <v>T+20</v>
      </c>
      <c r="AB943" s="1337" t="str">
        <f t="shared" si="56"/>
        <v>T+21</v>
      </c>
      <c r="AC943" s="1337" t="str">
        <f t="shared" si="56"/>
        <v>T+22</v>
      </c>
      <c r="AD943" s="1337" t="str">
        <f t="shared" si="56"/>
        <v>T+23</v>
      </c>
      <c r="AE943" s="1337" t="str">
        <f t="shared" si="56"/>
        <v>T+24</v>
      </c>
      <c r="AF943" s="1337" t="str">
        <f t="shared" si="56"/>
        <v>T+25</v>
      </c>
      <c r="AG943" s="1337" t="str">
        <f t="shared" si="56"/>
        <v>T+26</v>
      </c>
      <c r="AH943" s="1337" t="str">
        <f t="shared" si="56"/>
        <v>T+27</v>
      </c>
      <c r="AI943" s="1337" t="str">
        <f t="shared" si="56"/>
        <v>T+28</v>
      </c>
      <c r="AJ943" s="1337" t="str">
        <f t="shared" si="56"/>
        <v>T+29</v>
      </c>
      <c r="AK943" s="1337" t="str">
        <f t="shared" si="56"/>
        <v>T+30</v>
      </c>
      <c r="AL943" s="1337" t="str">
        <f t="shared" si="56"/>
        <v>T+31</v>
      </c>
      <c r="AM943" s="1337" t="str">
        <f t="shared" si="56"/>
        <v>T+32</v>
      </c>
      <c r="AN943" s="1337" t="str">
        <f t="shared" si="56"/>
        <v>T+33</v>
      </c>
      <c r="AO943" s="1337" t="str">
        <f t="shared" si="56"/>
        <v>T+34</v>
      </c>
      <c r="AP943" s="1337" t="str">
        <f t="shared" si="56"/>
        <v>T+35</v>
      </c>
      <c r="AQ943" s="1337" t="str">
        <f t="shared" si="56"/>
        <v>T+36</v>
      </c>
      <c r="AR943" s="1337" t="str">
        <f t="shared" si="56"/>
        <v>T+37</v>
      </c>
      <c r="AS943" s="1337" t="str">
        <f t="shared" si="56"/>
        <v>T+38</v>
      </c>
      <c r="AT943" s="1337" t="str">
        <f t="shared" si="56"/>
        <v>T+39</v>
      </c>
      <c r="AU943" s="1337" t="str">
        <f t="shared" si="56"/>
        <v>T+40</v>
      </c>
      <c r="AV943" s="1337" t="str">
        <f t="shared" si="56"/>
        <v>T+41</v>
      </c>
      <c r="AW943" s="1337" t="str">
        <f t="shared" si="56"/>
        <v>T+42</v>
      </c>
      <c r="AX943" s="1337" t="str">
        <f t="shared" si="56"/>
        <v>T+43</v>
      </c>
      <c r="AY943" s="1337" t="str">
        <f t="shared" si="56"/>
        <v>T+44</v>
      </c>
      <c r="AZ943" s="1337" t="str">
        <f t="shared" si="56"/>
        <v>T+45</v>
      </c>
      <c r="BA943" s="1337" t="str">
        <f t="shared" si="56"/>
        <v>T+46</v>
      </c>
      <c r="BB943" s="1337" t="str">
        <f t="shared" si="56"/>
        <v>T+47</v>
      </c>
      <c r="BC943" s="1337" t="str">
        <f t="shared" si="56"/>
        <v>T+48</v>
      </c>
      <c r="BD943" s="1337" t="str">
        <f t="shared" si="56"/>
        <v>T+49</v>
      </c>
      <c r="BE943" s="1337" t="str">
        <f t="shared" si="56"/>
        <v>T+50</v>
      </c>
      <c r="BF943" s="1337" t="str">
        <f t="shared" si="56"/>
        <v>T+51</v>
      </c>
      <c r="BG943" s="1337" t="str">
        <f t="shared" si="56"/>
        <v>T+52</v>
      </c>
      <c r="BH943" s="1337" t="str">
        <f t="shared" si="56"/>
        <v>T+53</v>
      </c>
      <c r="BI943" s="1337" t="str">
        <f t="shared" si="56"/>
        <v>T+54</v>
      </c>
      <c r="BJ943" s="1337" t="str">
        <f t="shared" si="56"/>
        <v>T+55</v>
      </c>
      <c r="BK943" s="1337" t="str">
        <f t="shared" si="56"/>
        <v>T+56</v>
      </c>
      <c r="BL943" s="1337" t="str">
        <f t="shared" si="56"/>
        <v>T+57</v>
      </c>
      <c r="BM943" s="1337" t="str">
        <f t="shared" si="56"/>
        <v>T+58</v>
      </c>
      <c r="BN943" s="1337" t="str">
        <f t="shared" si="56"/>
        <v>T+59</v>
      </c>
      <c r="BO943" s="1337" t="str">
        <f t="shared" si="56"/>
        <v>T+60</v>
      </c>
      <c r="BP943" s="1337" t="str">
        <f t="shared" si="56"/>
        <v>T+61</v>
      </c>
      <c r="BQ943" s="1337" t="str">
        <f t="shared" si="56"/>
        <v>T+62</v>
      </c>
      <c r="BR943" s="1337" t="str">
        <f t="shared" si="56"/>
        <v>T+63</v>
      </c>
      <c r="BS943" s="1337" t="str">
        <f t="shared" si="56"/>
        <v>T+64</v>
      </c>
      <c r="BT943" s="1337" t="str">
        <f t="shared" ref="BT943:EE943" si="57">"T+" &amp; (COLUMN(BT943)-COLUMN($G943))</f>
        <v>T+65</v>
      </c>
      <c r="BU943" s="1337" t="str">
        <f t="shared" si="57"/>
        <v>T+66</v>
      </c>
      <c r="BV943" s="1337" t="str">
        <f t="shared" si="57"/>
        <v>T+67</v>
      </c>
      <c r="BW943" s="1337" t="str">
        <f t="shared" si="57"/>
        <v>T+68</v>
      </c>
      <c r="BX943" s="1337" t="str">
        <f t="shared" si="57"/>
        <v>T+69</v>
      </c>
      <c r="BY943" s="1337" t="str">
        <f t="shared" si="57"/>
        <v>T+70</v>
      </c>
      <c r="BZ943" s="1337" t="str">
        <f t="shared" si="57"/>
        <v>T+71</v>
      </c>
      <c r="CA943" s="1337" t="str">
        <f t="shared" si="57"/>
        <v>T+72</v>
      </c>
      <c r="CB943" s="1337" t="str">
        <f t="shared" si="57"/>
        <v>T+73</v>
      </c>
      <c r="CC943" s="1337" t="str">
        <f t="shared" si="57"/>
        <v>T+74</v>
      </c>
      <c r="CD943" s="1337" t="str">
        <f t="shared" si="57"/>
        <v>T+75</v>
      </c>
      <c r="CE943" s="1337" t="str">
        <f t="shared" si="57"/>
        <v>T+76</v>
      </c>
      <c r="CF943" s="1337" t="str">
        <f t="shared" si="57"/>
        <v>T+77</v>
      </c>
      <c r="CG943" s="1337" t="str">
        <f t="shared" si="57"/>
        <v>T+78</v>
      </c>
      <c r="CH943" s="1337" t="str">
        <f t="shared" si="57"/>
        <v>T+79</v>
      </c>
      <c r="CI943" s="1337" t="str">
        <f t="shared" si="57"/>
        <v>T+80</v>
      </c>
      <c r="CJ943" s="1337" t="str">
        <f t="shared" si="57"/>
        <v>T+81</v>
      </c>
      <c r="CK943" s="1337" t="str">
        <f t="shared" si="57"/>
        <v>T+82</v>
      </c>
      <c r="CL943" s="1337" t="str">
        <f t="shared" si="57"/>
        <v>T+83</v>
      </c>
      <c r="CM943" s="1337" t="str">
        <f t="shared" si="57"/>
        <v>T+84</v>
      </c>
      <c r="CN943" s="1337" t="str">
        <f t="shared" si="57"/>
        <v>T+85</v>
      </c>
      <c r="CO943" s="1337" t="str">
        <f t="shared" si="57"/>
        <v>T+86</v>
      </c>
      <c r="CP943" s="1337" t="str">
        <f t="shared" si="57"/>
        <v>T+87</v>
      </c>
      <c r="CQ943" s="1337" t="str">
        <f t="shared" si="57"/>
        <v>T+88</v>
      </c>
      <c r="CR943" s="1337" t="str">
        <f t="shared" si="57"/>
        <v>T+89</v>
      </c>
      <c r="CS943" s="1337" t="str">
        <f t="shared" si="57"/>
        <v>T+90</v>
      </c>
      <c r="CT943" s="1337" t="str">
        <f t="shared" si="57"/>
        <v>T+91</v>
      </c>
      <c r="CU943" s="1337" t="str">
        <f t="shared" si="57"/>
        <v>T+92</v>
      </c>
      <c r="CV943" s="1337" t="str">
        <f t="shared" si="57"/>
        <v>T+93</v>
      </c>
      <c r="CW943" s="1337" t="str">
        <f t="shared" si="57"/>
        <v>T+94</v>
      </c>
      <c r="CX943" s="1337" t="str">
        <f t="shared" si="57"/>
        <v>T+95</v>
      </c>
      <c r="CY943" s="1337" t="str">
        <f t="shared" si="57"/>
        <v>T+96</v>
      </c>
      <c r="CZ943" s="1337" t="str">
        <f t="shared" si="57"/>
        <v>T+97</v>
      </c>
      <c r="DA943" s="1337" t="str">
        <f t="shared" si="57"/>
        <v>T+98</v>
      </c>
      <c r="DB943" s="1337" t="str">
        <f t="shared" si="57"/>
        <v>T+99</v>
      </c>
      <c r="DC943" s="1337" t="str">
        <f t="shared" si="57"/>
        <v>T+100</v>
      </c>
      <c r="DD943" s="1337" t="str">
        <f t="shared" si="57"/>
        <v>T+101</v>
      </c>
      <c r="DE943" s="1337" t="str">
        <f t="shared" si="57"/>
        <v>T+102</v>
      </c>
      <c r="DF943" s="1337" t="str">
        <f t="shared" si="57"/>
        <v>T+103</v>
      </c>
      <c r="DG943" s="1337" t="str">
        <f t="shared" si="57"/>
        <v>T+104</v>
      </c>
      <c r="DH943" s="1337" t="str">
        <f t="shared" si="57"/>
        <v>T+105</v>
      </c>
      <c r="DI943" s="1337" t="str">
        <f t="shared" si="57"/>
        <v>T+106</v>
      </c>
      <c r="DJ943" s="1337" t="str">
        <f t="shared" si="57"/>
        <v>T+107</v>
      </c>
      <c r="DK943" s="1337" t="str">
        <f t="shared" si="57"/>
        <v>T+108</v>
      </c>
      <c r="DL943" s="1337" t="str">
        <f t="shared" si="57"/>
        <v>T+109</v>
      </c>
      <c r="DM943" s="1337" t="str">
        <f t="shared" si="57"/>
        <v>T+110</v>
      </c>
      <c r="DN943" s="1337" t="str">
        <f t="shared" si="57"/>
        <v>T+111</v>
      </c>
      <c r="DO943" s="1337" t="str">
        <f t="shared" si="57"/>
        <v>T+112</v>
      </c>
      <c r="DP943" s="1337" t="str">
        <f t="shared" si="57"/>
        <v>T+113</v>
      </c>
      <c r="DQ943" s="1337" t="str">
        <f t="shared" si="57"/>
        <v>T+114</v>
      </c>
      <c r="DR943" s="1337" t="str">
        <f t="shared" si="57"/>
        <v>T+115</v>
      </c>
      <c r="DS943" s="1337" t="str">
        <f t="shared" si="57"/>
        <v>T+116</v>
      </c>
      <c r="DT943" s="1337" t="str">
        <f t="shared" si="57"/>
        <v>T+117</v>
      </c>
      <c r="DU943" s="1337" t="str">
        <f t="shared" si="57"/>
        <v>T+118</v>
      </c>
      <c r="DV943" s="1337" t="str">
        <f t="shared" si="57"/>
        <v>T+119</v>
      </c>
      <c r="DW943" s="1337" t="str">
        <f t="shared" si="57"/>
        <v>T+120</v>
      </c>
      <c r="DX943" s="1337" t="str">
        <f t="shared" si="57"/>
        <v>T+121</v>
      </c>
      <c r="DY943" s="1337" t="str">
        <f t="shared" si="57"/>
        <v>T+122</v>
      </c>
      <c r="DZ943" s="1337" t="str">
        <f t="shared" si="57"/>
        <v>T+123</v>
      </c>
      <c r="EA943" s="1337" t="str">
        <f t="shared" si="57"/>
        <v>T+124</v>
      </c>
      <c r="EB943" s="1337" t="str">
        <f t="shared" si="57"/>
        <v>T+125</v>
      </c>
      <c r="EC943" s="1337" t="str">
        <f t="shared" si="57"/>
        <v>T+126</v>
      </c>
      <c r="ED943" s="1337" t="str">
        <f t="shared" si="57"/>
        <v>T+127</v>
      </c>
      <c r="EE943" s="1337" t="str">
        <f t="shared" si="57"/>
        <v>T+128</v>
      </c>
      <c r="EF943" s="1337" t="str">
        <f t="shared" ref="EF943:EQ943" si="58">"T+" &amp; (COLUMN(EF943)-COLUMN($G943))</f>
        <v>T+129</v>
      </c>
      <c r="EG943" s="1337" t="str">
        <f t="shared" si="58"/>
        <v>T+130</v>
      </c>
      <c r="EH943" s="1337" t="str">
        <f t="shared" si="58"/>
        <v>T+131</v>
      </c>
      <c r="EI943" s="1337" t="str">
        <f t="shared" si="58"/>
        <v>T+132</v>
      </c>
      <c r="EJ943" s="1337" t="str">
        <f t="shared" si="58"/>
        <v>T+133</v>
      </c>
      <c r="EK943" s="1337" t="str">
        <f t="shared" si="58"/>
        <v>T+134</v>
      </c>
      <c r="EL943" s="1337" t="str">
        <f t="shared" si="58"/>
        <v>T+135</v>
      </c>
      <c r="EM943" s="1337" t="str">
        <f t="shared" si="58"/>
        <v>T+136</v>
      </c>
      <c r="EN943" s="1337" t="str">
        <f t="shared" si="58"/>
        <v>T+137</v>
      </c>
      <c r="EO943" s="1337" t="str">
        <f t="shared" si="58"/>
        <v>T+138</v>
      </c>
      <c r="EP943" s="1337" t="str">
        <f t="shared" si="58"/>
        <v>T+139</v>
      </c>
      <c r="EQ943" s="1337" t="str">
        <f t="shared" si="58"/>
        <v>T+140</v>
      </c>
      <c r="ER943" s="557"/>
    </row>
    <row r="944" spans="1:148" ht="15" customHeight="1" x14ac:dyDescent="0.25">
      <c r="A944" s="625"/>
      <c r="B944" s="1342" t="s">
        <v>1194</v>
      </c>
      <c r="C944" s="1347" t="str">
        <f>IF(ISBLANK(TB!C187), "", TB!C187)</f>
        <v/>
      </c>
      <c r="D944" s="1347" t="str">
        <f>IF(ISBLANK(TB!D187), "", TB!D187)</f>
        <v/>
      </c>
      <c r="E944" s="1347" t="str">
        <f>IF(ISBLANK(TB!E187), "", TB!E187)</f>
        <v/>
      </c>
      <c r="F944" s="1347" t="str">
        <f>IF(ISBLANK(TB!F187), "", TB!F187)</f>
        <v/>
      </c>
      <c r="G944" s="45"/>
      <c r="H944" s="45"/>
      <c r="I944" s="45"/>
      <c r="J944" s="45"/>
      <c r="K944" s="45"/>
      <c r="L944" s="45"/>
      <c r="M944" s="45"/>
      <c r="N944" s="45"/>
      <c r="O944" s="45"/>
      <c r="P944" s="45"/>
      <c r="Q944" s="45"/>
      <c r="R944" s="45"/>
      <c r="S944" s="45"/>
      <c r="T944" s="45"/>
      <c r="U944" s="45"/>
      <c r="V944" s="45"/>
      <c r="W944" s="45"/>
      <c r="X944" s="45"/>
      <c r="Y944" s="45"/>
      <c r="Z944" s="45"/>
      <c r="AA944" s="45"/>
      <c r="AB944" s="45"/>
      <c r="AC944" s="45"/>
      <c r="AD944" s="45"/>
      <c r="AE944" s="45"/>
      <c r="AF944" s="45"/>
      <c r="AG944" s="45"/>
      <c r="AH944" s="45"/>
      <c r="AI944" s="45"/>
      <c r="AJ944" s="45"/>
      <c r="AK944" s="45"/>
      <c r="AL944" s="45"/>
      <c r="AM944" s="45"/>
      <c r="AN944" s="45"/>
      <c r="AO944" s="45"/>
      <c r="AP944" s="45"/>
      <c r="AQ944" s="45"/>
      <c r="AR944" s="45"/>
      <c r="AS944" s="45"/>
      <c r="AT944" s="45"/>
      <c r="AU944" s="45"/>
      <c r="AV944" s="45"/>
      <c r="AW944" s="45"/>
      <c r="AX944" s="45"/>
      <c r="AY944" s="45"/>
      <c r="AZ944" s="45"/>
      <c r="BA944" s="45"/>
      <c r="BB944" s="45"/>
      <c r="BC944" s="45"/>
      <c r="BD944" s="45"/>
      <c r="BE944" s="45"/>
      <c r="BF944" s="45"/>
      <c r="BG944" s="45"/>
      <c r="BH944" s="45"/>
      <c r="BI944" s="45"/>
      <c r="BJ944" s="45"/>
      <c r="BK944" s="45"/>
      <c r="BL944" s="45"/>
      <c r="BM944" s="45"/>
      <c r="BN944" s="45"/>
      <c r="BO944" s="45"/>
      <c r="BP944" s="45"/>
      <c r="BQ944" s="45"/>
      <c r="BR944" s="45"/>
      <c r="BS944" s="45"/>
      <c r="BT944" s="45"/>
      <c r="BU944" s="45"/>
      <c r="BV944" s="45"/>
      <c r="BW944" s="45"/>
      <c r="BX944" s="45"/>
      <c r="BY944" s="45"/>
      <c r="BZ944" s="45"/>
      <c r="CA944" s="45"/>
      <c r="CB944" s="45"/>
      <c r="CC944" s="45"/>
      <c r="CD944" s="45"/>
      <c r="CE944" s="45"/>
      <c r="CF944" s="45"/>
      <c r="CG944" s="45"/>
      <c r="CH944" s="45"/>
      <c r="CI944" s="45"/>
      <c r="CJ944" s="45"/>
      <c r="CK944" s="45"/>
      <c r="CL944" s="45"/>
      <c r="CM944" s="45"/>
      <c r="CN944" s="45"/>
      <c r="CO944" s="45"/>
      <c r="CP944" s="45"/>
      <c r="CQ944" s="45"/>
      <c r="CR944" s="45"/>
      <c r="CS944" s="45"/>
      <c r="CT944" s="45"/>
      <c r="CU944" s="45"/>
      <c r="CV944" s="45"/>
      <c r="CW944" s="45"/>
      <c r="CX944" s="45"/>
      <c r="CY944" s="45"/>
      <c r="CZ944" s="45"/>
      <c r="DA944" s="45"/>
      <c r="DB944" s="45"/>
      <c r="DC944" s="45"/>
      <c r="DD944" s="45"/>
      <c r="DE944" s="45"/>
      <c r="DF944" s="45"/>
      <c r="DG944" s="45"/>
      <c r="DH944" s="45"/>
      <c r="DI944" s="45"/>
      <c r="DJ944" s="45"/>
      <c r="DK944" s="45"/>
      <c r="DL944" s="45"/>
      <c r="DM944" s="45"/>
      <c r="DN944" s="45"/>
      <c r="DO944" s="45"/>
      <c r="DP944" s="45"/>
      <c r="DQ944" s="45"/>
      <c r="DR944" s="45"/>
      <c r="DS944" s="45"/>
      <c r="DT944" s="45"/>
      <c r="DU944" s="45"/>
      <c r="DV944" s="1123"/>
      <c r="DW944" s="45"/>
      <c r="DX944" s="45"/>
      <c r="DY944" s="45"/>
      <c r="DZ944" s="45"/>
      <c r="EA944" s="45"/>
      <c r="EB944" s="45"/>
      <c r="EC944" s="45"/>
      <c r="ED944" s="45"/>
      <c r="EE944" s="45"/>
      <c r="EF944" s="45"/>
      <c r="EG944" s="45"/>
      <c r="EH944" s="45"/>
      <c r="EI944" s="45"/>
      <c r="EJ944" s="45"/>
      <c r="EK944" s="45"/>
      <c r="EL944" s="45"/>
      <c r="EM944" s="45"/>
      <c r="EN944" s="45"/>
      <c r="EO944" s="45"/>
      <c r="EP944" s="45"/>
      <c r="EQ944" s="1123"/>
      <c r="ER944" s="557"/>
    </row>
    <row r="945" spans="1:148" ht="15" customHeight="1" x14ac:dyDescent="0.25">
      <c r="A945" s="625"/>
      <c r="B945" s="1343" t="s">
        <v>1195</v>
      </c>
      <c r="C945" s="1348" t="str">
        <f>IF(ISBLANK(TB!C188), "", TB!C188)</f>
        <v/>
      </c>
      <c r="D945" s="1348" t="str">
        <f>IF(ISBLANK(TB!D188), "", TB!D188)</f>
        <v/>
      </c>
      <c r="E945" s="1348" t="str">
        <f>IF(ISBLANK(TB!E188), "", TB!E188)</f>
        <v/>
      </c>
      <c r="F945" s="1348" t="str">
        <f>IF(ISBLANK(TB!F188), "", TB!F188)</f>
        <v/>
      </c>
      <c r="G945" s="45"/>
      <c r="H945" s="45"/>
      <c r="I945" s="45"/>
      <c r="J945" s="45"/>
      <c r="K945" s="45"/>
      <c r="L945" s="45"/>
      <c r="M945" s="45"/>
      <c r="N945" s="45"/>
      <c r="O945" s="45"/>
      <c r="P945" s="45"/>
      <c r="Q945" s="45"/>
      <c r="R945" s="45"/>
      <c r="S945" s="45"/>
      <c r="T945" s="45"/>
      <c r="U945" s="45"/>
      <c r="V945" s="45"/>
      <c r="W945" s="45"/>
      <c r="X945" s="45"/>
      <c r="Y945" s="45"/>
      <c r="Z945" s="45"/>
      <c r="AA945" s="45"/>
      <c r="AB945" s="45"/>
      <c r="AC945" s="45"/>
      <c r="AD945" s="45"/>
      <c r="AE945" s="45"/>
      <c r="AF945" s="45"/>
      <c r="AG945" s="45"/>
      <c r="AH945" s="45"/>
      <c r="AI945" s="45"/>
      <c r="AJ945" s="45"/>
      <c r="AK945" s="45"/>
      <c r="AL945" s="45"/>
      <c r="AM945" s="45"/>
      <c r="AN945" s="45"/>
      <c r="AO945" s="45"/>
      <c r="AP945" s="45"/>
      <c r="AQ945" s="45"/>
      <c r="AR945" s="45"/>
      <c r="AS945" s="45"/>
      <c r="AT945" s="45"/>
      <c r="AU945" s="45"/>
      <c r="AV945" s="45"/>
      <c r="AW945" s="45"/>
      <c r="AX945" s="45"/>
      <c r="AY945" s="45"/>
      <c r="AZ945" s="45"/>
      <c r="BA945" s="45"/>
      <c r="BB945" s="45"/>
      <c r="BC945" s="45"/>
      <c r="BD945" s="45"/>
      <c r="BE945" s="45"/>
      <c r="BF945" s="45"/>
      <c r="BG945" s="45"/>
      <c r="BH945" s="45"/>
      <c r="BI945" s="45"/>
      <c r="BJ945" s="45"/>
      <c r="BK945" s="45"/>
      <c r="BL945" s="45"/>
      <c r="BM945" s="45"/>
      <c r="BN945" s="45"/>
      <c r="BO945" s="45"/>
      <c r="BP945" s="45"/>
      <c r="BQ945" s="45"/>
      <c r="BR945" s="45"/>
      <c r="BS945" s="45"/>
      <c r="BT945" s="45"/>
      <c r="BU945" s="45"/>
      <c r="BV945" s="45"/>
      <c r="BW945" s="45"/>
      <c r="BX945" s="45"/>
      <c r="BY945" s="45"/>
      <c r="BZ945" s="45"/>
      <c r="CA945" s="45"/>
      <c r="CB945" s="45"/>
      <c r="CC945" s="45"/>
      <c r="CD945" s="45"/>
      <c r="CE945" s="45"/>
      <c r="CF945" s="45"/>
      <c r="CG945" s="45"/>
      <c r="CH945" s="45"/>
      <c r="CI945" s="45"/>
      <c r="CJ945" s="45"/>
      <c r="CK945" s="45"/>
      <c r="CL945" s="45"/>
      <c r="CM945" s="45"/>
      <c r="CN945" s="45"/>
      <c r="CO945" s="45"/>
      <c r="CP945" s="45"/>
      <c r="CQ945" s="45"/>
      <c r="CR945" s="45"/>
      <c r="CS945" s="45"/>
      <c r="CT945" s="45"/>
      <c r="CU945" s="45"/>
      <c r="CV945" s="45"/>
      <c r="CW945" s="45"/>
      <c r="CX945" s="45"/>
      <c r="CY945" s="45"/>
      <c r="CZ945" s="45"/>
      <c r="DA945" s="45"/>
      <c r="DB945" s="45"/>
      <c r="DC945" s="45"/>
      <c r="DD945" s="45"/>
      <c r="DE945" s="45"/>
      <c r="DF945" s="45"/>
      <c r="DG945" s="45"/>
      <c r="DH945" s="45"/>
      <c r="DI945" s="45"/>
      <c r="DJ945" s="45"/>
      <c r="DK945" s="45"/>
      <c r="DL945" s="45"/>
      <c r="DM945" s="45"/>
      <c r="DN945" s="45"/>
      <c r="DO945" s="45"/>
      <c r="DP945" s="45"/>
      <c r="DQ945" s="45"/>
      <c r="DR945" s="45"/>
      <c r="DS945" s="45"/>
      <c r="DT945" s="45"/>
      <c r="DU945" s="45"/>
      <c r="DV945" s="1123"/>
      <c r="DW945" s="45"/>
      <c r="DX945" s="45"/>
      <c r="DY945" s="45"/>
      <c r="DZ945" s="45"/>
      <c r="EA945" s="45"/>
      <c r="EB945" s="45"/>
      <c r="EC945" s="45"/>
      <c r="ED945" s="45"/>
      <c r="EE945" s="45"/>
      <c r="EF945" s="45"/>
      <c r="EG945" s="45"/>
      <c r="EH945" s="45"/>
      <c r="EI945" s="45"/>
      <c r="EJ945" s="45"/>
      <c r="EK945" s="45"/>
      <c r="EL945" s="45"/>
      <c r="EM945" s="45"/>
      <c r="EN945" s="45"/>
      <c r="EO945" s="45"/>
      <c r="EP945" s="45"/>
      <c r="EQ945" s="1123"/>
      <c r="ER945" s="557"/>
    </row>
    <row r="946" spans="1:148" ht="15" customHeight="1" x14ac:dyDescent="0.25">
      <c r="A946" s="625"/>
      <c r="B946" s="1343" t="s">
        <v>1196</v>
      </c>
      <c r="C946" s="1348" t="str">
        <f>IF(ISBLANK(TB!C189), "", TB!C189)</f>
        <v/>
      </c>
      <c r="D946" s="1348" t="str">
        <f>IF(ISBLANK(TB!D189), "", TB!D189)</f>
        <v/>
      </c>
      <c r="E946" s="1348" t="str">
        <f>IF(ISBLANK(TB!E189), "", TB!E189)</f>
        <v/>
      </c>
      <c r="F946" s="1348" t="str">
        <f>IF(ISBLANK(TB!F189), "", TB!F189)</f>
        <v/>
      </c>
      <c r="G946" s="45"/>
      <c r="H946" s="45"/>
      <c r="I946" s="45"/>
      <c r="J946" s="45"/>
      <c r="K946" s="45"/>
      <c r="L946" s="45"/>
      <c r="M946" s="45"/>
      <c r="N946" s="45"/>
      <c r="O946" s="45"/>
      <c r="P946" s="45"/>
      <c r="Q946" s="45"/>
      <c r="R946" s="45"/>
      <c r="S946" s="45"/>
      <c r="T946" s="45"/>
      <c r="U946" s="45"/>
      <c r="V946" s="45"/>
      <c r="W946" s="45"/>
      <c r="X946" s="45"/>
      <c r="Y946" s="45"/>
      <c r="Z946" s="45"/>
      <c r="AA946" s="45"/>
      <c r="AB946" s="45"/>
      <c r="AC946" s="45"/>
      <c r="AD946" s="45"/>
      <c r="AE946" s="45"/>
      <c r="AF946" s="45"/>
      <c r="AG946" s="45"/>
      <c r="AH946" s="45"/>
      <c r="AI946" s="45"/>
      <c r="AJ946" s="45"/>
      <c r="AK946" s="45"/>
      <c r="AL946" s="45"/>
      <c r="AM946" s="45"/>
      <c r="AN946" s="45"/>
      <c r="AO946" s="45"/>
      <c r="AP946" s="45"/>
      <c r="AQ946" s="45"/>
      <c r="AR946" s="45"/>
      <c r="AS946" s="45"/>
      <c r="AT946" s="45"/>
      <c r="AU946" s="45"/>
      <c r="AV946" s="45"/>
      <c r="AW946" s="45"/>
      <c r="AX946" s="45"/>
      <c r="AY946" s="45"/>
      <c r="AZ946" s="45"/>
      <c r="BA946" s="45"/>
      <c r="BB946" s="45"/>
      <c r="BC946" s="45"/>
      <c r="BD946" s="45"/>
      <c r="BE946" s="45"/>
      <c r="BF946" s="45"/>
      <c r="BG946" s="45"/>
      <c r="BH946" s="45"/>
      <c r="BI946" s="45"/>
      <c r="BJ946" s="45"/>
      <c r="BK946" s="45"/>
      <c r="BL946" s="45"/>
      <c r="BM946" s="45"/>
      <c r="BN946" s="45"/>
      <c r="BO946" s="45"/>
      <c r="BP946" s="45"/>
      <c r="BQ946" s="45"/>
      <c r="BR946" s="45"/>
      <c r="BS946" s="45"/>
      <c r="BT946" s="45"/>
      <c r="BU946" s="45"/>
      <c r="BV946" s="45"/>
      <c r="BW946" s="45"/>
      <c r="BX946" s="45"/>
      <c r="BY946" s="45"/>
      <c r="BZ946" s="45"/>
      <c r="CA946" s="45"/>
      <c r="CB946" s="45"/>
      <c r="CC946" s="45"/>
      <c r="CD946" s="45"/>
      <c r="CE946" s="45"/>
      <c r="CF946" s="45"/>
      <c r="CG946" s="45"/>
      <c r="CH946" s="45"/>
      <c r="CI946" s="45"/>
      <c r="CJ946" s="45"/>
      <c r="CK946" s="45"/>
      <c r="CL946" s="45"/>
      <c r="CM946" s="45"/>
      <c r="CN946" s="45"/>
      <c r="CO946" s="45"/>
      <c r="CP946" s="45"/>
      <c r="CQ946" s="45"/>
      <c r="CR946" s="45"/>
      <c r="CS946" s="45"/>
      <c r="CT946" s="45"/>
      <c r="CU946" s="45"/>
      <c r="CV946" s="45"/>
      <c r="CW946" s="45"/>
      <c r="CX946" s="45"/>
      <c r="CY946" s="45"/>
      <c r="CZ946" s="45"/>
      <c r="DA946" s="45"/>
      <c r="DB946" s="45"/>
      <c r="DC946" s="45"/>
      <c r="DD946" s="45"/>
      <c r="DE946" s="45"/>
      <c r="DF946" s="45"/>
      <c r="DG946" s="45"/>
      <c r="DH946" s="45"/>
      <c r="DI946" s="45"/>
      <c r="DJ946" s="45"/>
      <c r="DK946" s="45"/>
      <c r="DL946" s="45"/>
      <c r="DM946" s="45"/>
      <c r="DN946" s="45"/>
      <c r="DO946" s="45"/>
      <c r="DP946" s="45"/>
      <c r="DQ946" s="45"/>
      <c r="DR946" s="45"/>
      <c r="DS946" s="45"/>
      <c r="DT946" s="45"/>
      <c r="DU946" s="45"/>
      <c r="DV946" s="1123"/>
      <c r="DW946" s="45"/>
      <c r="DX946" s="45"/>
      <c r="DY946" s="45"/>
      <c r="DZ946" s="45"/>
      <c r="EA946" s="45"/>
      <c r="EB946" s="45"/>
      <c r="EC946" s="45"/>
      <c r="ED946" s="45"/>
      <c r="EE946" s="45"/>
      <c r="EF946" s="45"/>
      <c r="EG946" s="45"/>
      <c r="EH946" s="45"/>
      <c r="EI946" s="45"/>
      <c r="EJ946" s="45"/>
      <c r="EK946" s="45"/>
      <c r="EL946" s="45"/>
      <c r="EM946" s="45"/>
      <c r="EN946" s="45"/>
      <c r="EO946" s="45"/>
      <c r="EP946" s="45"/>
      <c r="EQ946" s="1123"/>
      <c r="ER946" s="557"/>
    </row>
    <row r="947" spans="1:148" ht="15" customHeight="1" x14ac:dyDescent="0.25">
      <c r="A947" s="625"/>
      <c r="B947" s="1343" t="s">
        <v>1197</v>
      </c>
      <c r="C947" s="1348" t="str">
        <f>IF(ISBLANK(TB!C190), "", TB!C190)</f>
        <v/>
      </c>
      <c r="D947" s="1348" t="str">
        <f>IF(ISBLANK(TB!D190), "", TB!D190)</f>
        <v/>
      </c>
      <c r="E947" s="1348" t="str">
        <f>IF(ISBLANK(TB!E190), "", TB!E190)</f>
        <v/>
      </c>
      <c r="F947" s="1348" t="str">
        <f>IF(ISBLANK(TB!F190), "", TB!F190)</f>
        <v/>
      </c>
      <c r="G947" s="45"/>
      <c r="H947" s="45"/>
      <c r="I947" s="45"/>
      <c r="J947" s="45"/>
      <c r="K947" s="45"/>
      <c r="L947" s="45"/>
      <c r="M947" s="45"/>
      <c r="N947" s="45"/>
      <c r="O947" s="45"/>
      <c r="P947" s="45"/>
      <c r="Q947" s="45"/>
      <c r="R947" s="45"/>
      <c r="S947" s="45"/>
      <c r="T947" s="45"/>
      <c r="U947" s="45"/>
      <c r="V947" s="45"/>
      <c r="W947" s="45"/>
      <c r="X947" s="45"/>
      <c r="Y947" s="45"/>
      <c r="Z947" s="45"/>
      <c r="AA947" s="45"/>
      <c r="AB947" s="45"/>
      <c r="AC947" s="45"/>
      <c r="AD947" s="45"/>
      <c r="AE947" s="45"/>
      <c r="AF947" s="45"/>
      <c r="AG947" s="45"/>
      <c r="AH947" s="45"/>
      <c r="AI947" s="45"/>
      <c r="AJ947" s="45"/>
      <c r="AK947" s="45"/>
      <c r="AL947" s="45"/>
      <c r="AM947" s="45"/>
      <c r="AN947" s="45"/>
      <c r="AO947" s="45"/>
      <c r="AP947" s="45"/>
      <c r="AQ947" s="45"/>
      <c r="AR947" s="45"/>
      <c r="AS947" s="45"/>
      <c r="AT947" s="45"/>
      <c r="AU947" s="45"/>
      <c r="AV947" s="45"/>
      <c r="AW947" s="45"/>
      <c r="AX947" s="45"/>
      <c r="AY947" s="45"/>
      <c r="AZ947" s="45"/>
      <c r="BA947" s="45"/>
      <c r="BB947" s="45"/>
      <c r="BC947" s="45"/>
      <c r="BD947" s="45"/>
      <c r="BE947" s="45"/>
      <c r="BF947" s="45"/>
      <c r="BG947" s="45"/>
      <c r="BH947" s="45"/>
      <c r="BI947" s="45"/>
      <c r="BJ947" s="45"/>
      <c r="BK947" s="45"/>
      <c r="BL947" s="45"/>
      <c r="BM947" s="45"/>
      <c r="BN947" s="45"/>
      <c r="BO947" s="45"/>
      <c r="BP947" s="45"/>
      <c r="BQ947" s="45"/>
      <c r="BR947" s="45"/>
      <c r="BS947" s="45"/>
      <c r="BT947" s="45"/>
      <c r="BU947" s="45"/>
      <c r="BV947" s="45"/>
      <c r="BW947" s="45"/>
      <c r="BX947" s="45"/>
      <c r="BY947" s="45"/>
      <c r="BZ947" s="45"/>
      <c r="CA947" s="45"/>
      <c r="CB947" s="45"/>
      <c r="CC947" s="45"/>
      <c r="CD947" s="45"/>
      <c r="CE947" s="45"/>
      <c r="CF947" s="45"/>
      <c r="CG947" s="45"/>
      <c r="CH947" s="45"/>
      <c r="CI947" s="45"/>
      <c r="CJ947" s="45"/>
      <c r="CK947" s="45"/>
      <c r="CL947" s="45"/>
      <c r="CM947" s="45"/>
      <c r="CN947" s="45"/>
      <c r="CO947" s="45"/>
      <c r="CP947" s="45"/>
      <c r="CQ947" s="45"/>
      <c r="CR947" s="45"/>
      <c r="CS947" s="45"/>
      <c r="CT947" s="45"/>
      <c r="CU947" s="45"/>
      <c r="CV947" s="45"/>
      <c r="CW947" s="45"/>
      <c r="CX947" s="45"/>
      <c r="CY947" s="45"/>
      <c r="CZ947" s="45"/>
      <c r="DA947" s="45"/>
      <c r="DB947" s="45"/>
      <c r="DC947" s="45"/>
      <c r="DD947" s="45"/>
      <c r="DE947" s="45"/>
      <c r="DF947" s="45"/>
      <c r="DG947" s="45"/>
      <c r="DH947" s="45"/>
      <c r="DI947" s="45"/>
      <c r="DJ947" s="45"/>
      <c r="DK947" s="45"/>
      <c r="DL947" s="45"/>
      <c r="DM947" s="45"/>
      <c r="DN947" s="45"/>
      <c r="DO947" s="45"/>
      <c r="DP947" s="45"/>
      <c r="DQ947" s="45"/>
      <c r="DR947" s="45"/>
      <c r="DS947" s="45"/>
      <c r="DT947" s="45"/>
      <c r="DU947" s="45"/>
      <c r="DV947" s="1123"/>
      <c r="DW947" s="45"/>
      <c r="DX947" s="45"/>
      <c r="DY947" s="45"/>
      <c r="DZ947" s="45"/>
      <c r="EA947" s="45"/>
      <c r="EB947" s="45"/>
      <c r="EC947" s="45"/>
      <c r="ED947" s="45"/>
      <c r="EE947" s="45"/>
      <c r="EF947" s="45"/>
      <c r="EG947" s="45"/>
      <c r="EH947" s="45"/>
      <c r="EI947" s="45"/>
      <c r="EJ947" s="45"/>
      <c r="EK947" s="45"/>
      <c r="EL947" s="45"/>
      <c r="EM947" s="45"/>
      <c r="EN947" s="45"/>
      <c r="EO947" s="45"/>
      <c r="EP947" s="45"/>
      <c r="EQ947" s="1123"/>
      <c r="ER947" s="557"/>
    </row>
    <row r="948" spans="1:148" ht="15" customHeight="1" x14ac:dyDescent="0.25">
      <c r="A948" s="625"/>
      <c r="B948" s="1343" t="s">
        <v>1198</v>
      </c>
      <c r="C948" s="1348" t="str">
        <f>IF(ISBLANK(TB!C191), "", TB!C191)</f>
        <v/>
      </c>
      <c r="D948" s="1348" t="str">
        <f>IF(ISBLANK(TB!D191), "", TB!D191)</f>
        <v/>
      </c>
      <c r="E948" s="1348" t="str">
        <f>IF(ISBLANK(TB!E191), "", TB!E191)</f>
        <v/>
      </c>
      <c r="F948" s="1348" t="str">
        <f>IF(ISBLANK(TB!F191), "", TB!F191)</f>
        <v/>
      </c>
      <c r="G948" s="45"/>
      <c r="H948" s="45"/>
      <c r="I948" s="45"/>
      <c r="J948" s="45"/>
      <c r="K948" s="45"/>
      <c r="L948" s="45"/>
      <c r="M948" s="45"/>
      <c r="N948" s="45"/>
      <c r="O948" s="45"/>
      <c r="P948" s="45"/>
      <c r="Q948" s="45"/>
      <c r="R948" s="45"/>
      <c r="S948" s="45"/>
      <c r="T948" s="45"/>
      <c r="U948" s="45"/>
      <c r="V948" s="45"/>
      <c r="W948" s="45"/>
      <c r="X948" s="45"/>
      <c r="Y948" s="45"/>
      <c r="Z948" s="45"/>
      <c r="AA948" s="45"/>
      <c r="AB948" s="45"/>
      <c r="AC948" s="45"/>
      <c r="AD948" s="45"/>
      <c r="AE948" s="45"/>
      <c r="AF948" s="45"/>
      <c r="AG948" s="45"/>
      <c r="AH948" s="45"/>
      <c r="AI948" s="45"/>
      <c r="AJ948" s="45"/>
      <c r="AK948" s="45"/>
      <c r="AL948" s="45"/>
      <c r="AM948" s="45"/>
      <c r="AN948" s="45"/>
      <c r="AO948" s="45"/>
      <c r="AP948" s="45"/>
      <c r="AQ948" s="45"/>
      <c r="AR948" s="45"/>
      <c r="AS948" s="45"/>
      <c r="AT948" s="45"/>
      <c r="AU948" s="45"/>
      <c r="AV948" s="45"/>
      <c r="AW948" s="45"/>
      <c r="AX948" s="45"/>
      <c r="AY948" s="45"/>
      <c r="AZ948" s="45"/>
      <c r="BA948" s="45"/>
      <c r="BB948" s="45"/>
      <c r="BC948" s="45"/>
      <c r="BD948" s="45"/>
      <c r="BE948" s="45"/>
      <c r="BF948" s="45"/>
      <c r="BG948" s="45"/>
      <c r="BH948" s="45"/>
      <c r="BI948" s="45"/>
      <c r="BJ948" s="45"/>
      <c r="BK948" s="45"/>
      <c r="BL948" s="45"/>
      <c r="BM948" s="45"/>
      <c r="BN948" s="45"/>
      <c r="BO948" s="45"/>
      <c r="BP948" s="45"/>
      <c r="BQ948" s="45"/>
      <c r="BR948" s="45"/>
      <c r="BS948" s="45"/>
      <c r="BT948" s="45"/>
      <c r="BU948" s="45"/>
      <c r="BV948" s="45"/>
      <c r="BW948" s="45"/>
      <c r="BX948" s="45"/>
      <c r="BY948" s="45"/>
      <c r="BZ948" s="45"/>
      <c r="CA948" s="45"/>
      <c r="CB948" s="45"/>
      <c r="CC948" s="45"/>
      <c r="CD948" s="45"/>
      <c r="CE948" s="45"/>
      <c r="CF948" s="45"/>
      <c r="CG948" s="45"/>
      <c r="CH948" s="45"/>
      <c r="CI948" s="45"/>
      <c r="CJ948" s="45"/>
      <c r="CK948" s="45"/>
      <c r="CL948" s="45"/>
      <c r="CM948" s="45"/>
      <c r="CN948" s="45"/>
      <c r="CO948" s="45"/>
      <c r="CP948" s="45"/>
      <c r="CQ948" s="45"/>
      <c r="CR948" s="45"/>
      <c r="CS948" s="45"/>
      <c r="CT948" s="45"/>
      <c r="CU948" s="45"/>
      <c r="CV948" s="45"/>
      <c r="CW948" s="45"/>
      <c r="CX948" s="45"/>
      <c r="CY948" s="45"/>
      <c r="CZ948" s="45"/>
      <c r="DA948" s="45"/>
      <c r="DB948" s="45"/>
      <c r="DC948" s="45"/>
      <c r="DD948" s="45"/>
      <c r="DE948" s="45"/>
      <c r="DF948" s="45"/>
      <c r="DG948" s="45"/>
      <c r="DH948" s="45"/>
      <c r="DI948" s="45"/>
      <c r="DJ948" s="45"/>
      <c r="DK948" s="45"/>
      <c r="DL948" s="45"/>
      <c r="DM948" s="45"/>
      <c r="DN948" s="45"/>
      <c r="DO948" s="45"/>
      <c r="DP948" s="45"/>
      <c r="DQ948" s="45"/>
      <c r="DR948" s="45"/>
      <c r="DS948" s="45"/>
      <c r="DT948" s="45"/>
      <c r="DU948" s="45"/>
      <c r="DV948" s="1123"/>
      <c r="DW948" s="45"/>
      <c r="DX948" s="45"/>
      <c r="DY948" s="45"/>
      <c r="DZ948" s="45"/>
      <c r="EA948" s="45"/>
      <c r="EB948" s="45"/>
      <c r="EC948" s="45"/>
      <c r="ED948" s="45"/>
      <c r="EE948" s="45"/>
      <c r="EF948" s="45"/>
      <c r="EG948" s="45"/>
      <c r="EH948" s="45"/>
      <c r="EI948" s="45"/>
      <c r="EJ948" s="45"/>
      <c r="EK948" s="45"/>
      <c r="EL948" s="45"/>
      <c r="EM948" s="45"/>
      <c r="EN948" s="45"/>
      <c r="EO948" s="45"/>
      <c r="EP948" s="45"/>
      <c r="EQ948" s="1123"/>
      <c r="ER948" s="557"/>
    </row>
    <row r="949" spans="1:148" ht="15" customHeight="1" x14ac:dyDescent="0.25">
      <c r="A949" s="625"/>
      <c r="B949" s="1343" t="s">
        <v>1199</v>
      </c>
      <c r="C949" s="1348" t="str">
        <f>IF(ISBLANK(TB!C192), "", TB!C192)</f>
        <v/>
      </c>
      <c r="D949" s="1348" t="str">
        <f>IF(ISBLANK(TB!D192), "", TB!D192)</f>
        <v/>
      </c>
      <c r="E949" s="1348" t="str">
        <f>IF(ISBLANK(TB!E192), "", TB!E192)</f>
        <v/>
      </c>
      <c r="F949" s="1348" t="str">
        <f>IF(ISBLANK(TB!F192), "", TB!F192)</f>
        <v/>
      </c>
      <c r="G949" s="45"/>
      <c r="H949" s="45"/>
      <c r="I949" s="45"/>
      <c r="J949" s="45"/>
      <c r="K949" s="45"/>
      <c r="L949" s="45"/>
      <c r="M949" s="45"/>
      <c r="N949" s="45"/>
      <c r="O949" s="45"/>
      <c r="P949" s="45"/>
      <c r="Q949" s="45"/>
      <c r="R949" s="45"/>
      <c r="S949" s="45"/>
      <c r="T949" s="45"/>
      <c r="U949" s="45"/>
      <c r="V949" s="45"/>
      <c r="W949" s="45"/>
      <c r="X949" s="45"/>
      <c r="Y949" s="45"/>
      <c r="Z949" s="45"/>
      <c r="AA949" s="45"/>
      <c r="AB949" s="45"/>
      <c r="AC949" s="45"/>
      <c r="AD949" s="45"/>
      <c r="AE949" s="45"/>
      <c r="AF949" s="45"/>
      <c r="AG949" s="45"/>
      <c r="AH949" s="45"/>
      <c r="AI949" s="45"/>
      <c r="AJ949" s="45"/>
      <c r="AK949" s="45"/>
      <c r="AL949" s="45"/>
      <c r="AM949" s="45"/>
      <c r="AN949" s="45"/>
      <c r="AO949" s="45"/>
      <c r="AP949" s="45"/>
      <c r="AQ949" s="45"/>
      <c r="AR949" s="45"/>
      <c r="AS949" s="45"/>
      <c r="AT949" s="45"/>
      <c r="AU949" s="45"/>
      <c r="AV949" s="45"/>
      <c r="AW949" s="45"/>
      <c r="AX949" s="45"/>
      <c r="AY949" s="45"/>
      <c r="AZ949" s="45"/>
      <c r="BA949" s="45"/>
      <c r="BB949" s="45"/>
      <c r="BC949" s="45"/>
      <c r="BD949" s="45"/>
      <c r="BE949" s="45"/>
      <c r="BF949" s="45"/>
      <c r="BG949" s="45"/>
      <c r="BH949" s="45"/>
      <c r="BI949" s="45"/>
      <c r="BJ949" s="45"/>
      <c r="BK949" s="45"/>
      <c r="BL949" s="45"/>
      <c r="BM949" s="45"/>
      <c r="BN949" s="45"/>
      <c r="BO949" s="45"/>
      <c r="BP949" s="45"/>
      <c r="BQ949" s="45"/>
      <c r="BR949" s="45"/>
      <c r="BS949" s="45"/>
      <c r="BT949" s="45"/>
      <c r="BU949" s="45"/>
      <c r="BV949" s="45"/>
      <c r="BW949" s="45"/>
      <c r="BX949" s="45"/>
      <c r="BY949" s="45"/>
      <c r="BZ949" s="45"/>
      <c r="CA949" s="45"/>
      <c r="CB949" s="45"/>
      <c r="CC949" s="45"/>
      <c r="CD949" s="45"/>
      <c r="CE949" s="45"/>
      <c r="CF949" s="45"/>
      <c r="CG949" s="45"/>
      <c r="CH949" s="45"/>
      <c r="CI949" s="45"/>
      <c r="CJ949" s="45"/>
      <c r="CK949" s="45"/>
      <c r="CL949" s="45"/>
      <c r="CM949" s="45"/>
      <c r="CN949" s="45"/>
      <c r="CO949" s="45"/>
      <c r="CP949" s="45"/>
      <c r="CQ949" s="45"/>
      <c r="CR949" s="45"/>
      <c r="CS949" s="45"/>
      <c r="CT949" s="45"/>
      <c r="CU949" s="45"/>
      <c r="CV949" s="45"/>
      <c r="CW949" s="45"/>
      <c r="CX949" s="45"/>
      <c r="CY949" s="45"/>
      <c r="CZ949" s="45"/>
      <c r="DA949" s="45"/>
      <c r="DB949" s="45"/>
      <c r="DC949" s="45"/>
      <c r="DD949" s="45"/>
      <c r="DE949" s="45"/>
      <c r="DF949" s="45"/>
      <c r="DG949" s="45"/>
      <c r="DH949" s="45"/>
      <c r="DI949" s="45"/>
      <c r="DJ949" s="45"/>
      <c r="DK949" s="45"/>
      <c r="DL949" s="45"/>
      <c r="DM949" s="45"/>
      <c r="DN949" s="45"/>
      <c r="DO949" s="45"/>
      <c r="DP949" s="45"/>
      <c r="DQ949" s="45"/>
      <c r="DR949" s="45"/>
      <c r="DS949" s="45"/>
      <c r="DT949" s="45"/>
      <c r="DU949" s="45"/>
      <c r="DV949" s="1123"/>
      <c r="DW949" s="45"/>
      <c r="DX949" s="45"/>
      <c r="DY949" s="45"/>
      <c r="DZ949" s="45"/>
      <c r="EA949" s="45"/>
      <c r="EB949" s="45"/>
      <c r="EC949" s="45"/>
      <c r="ED949" s="45"/>
      <c r="EE949" s="45"/>
      <c r="EF949" s="45"/>
      <c r="EG949" s="45"/>
      <c r="EH949" s="45"/>
      <c r="EI949" s="45"/>
      <c r="EJ949" s="45"/>
      <c r="EK949" s="45"/>
      <c r="EL949" s="45"/>
      <c r="EM949" s="45"/>
      <c r="EN949" s="45"/>
      <c r="EO949" s="45"/>
      <c r="EP949" s="45"/>
      <c r="EQ949" s="1123"/>
      <c r="ER949" s="557"/>
    </row>
    <row r="950" spans="1:148" ht="15" customHeight="1" x14ac:dyDescent="0.25">
      <c r="A950" s="625"/>
      <c r="B950" s="1343" t="s">
        <v>1200</v>
      </c>
      <c r="C950" s="1348" t="str">
        <f>IF(ISBLANK(TB!C193), "", TB!C193)</f>
        <v/>
      </c>
      <c r="D950" s="1348" t="str">
        <f>IF(ISBLANK(TB!D193), "", TB!D193)</f>
        <v/>
      </c>
      <c r="E950" s="1348" t="str">
        <f>IF(ISBLANK(TB!E193), "", TB!E193)</f>
        <v/>
      </c>
      <c r="F950" s="1348" t="str">
        <f>IF(ISBLANK(TB!F193), "", TB!F193)</f>
        <v/>
      </c>
      <c r="G950" s="45"/>
      <c r="H950" s="45"/>
      <c r="I950" s="45"/>
      <c r="J950" s="45"/>
      <c r="K950" s="45"/>
      <c r="L950" s="45"/>
      <c r="M950" s="45"/>
      <c r="N950" s="45"/>
      <c r="O950" s="45"/>
      <c r="P950" s="45"/>
      <c r="Q950" s="45"/>
      <c r="R950" s="45"/>
      <c r="S950" s="45"/>
      <c r="T950" s="45"/>
      <c r="U950" s="45"/>
      <c r="V950" s="45"/>
      <c r="W950" s="45"/>
      <c r="X950" s="45"/>
      <c r="Y950" s="45"/>
      <c r="Z950" s="45"/>
      <c r="AA950" s="45"/>
      <c r="AB950" s="45"/>
      <c r="AC950" s="45"/>
      <c r="AD950" s="45"/>
      <c r="AE950" s="45"/>
      <c r="AF950" s="45"/>
      <c r="AG950" s="45"/>
      <c r="AH950" s="45"/>
      <c r="AI950" s="45"/>
      <c r="AJ950" s="45"/>
      <c r="AK950" s="45"/>
      <c r="AL950" s="45"/>
      <c r="AM950" s="45"/>
      <c r="AN950" s="45"/>
      <c r="AO950" s="45"/>
      <c r="AP950" s="45"/>
      <c r="AQ950" s="45"/>
      <c r="AR950" s="45"/>
      <c r="AS950" s="45"/>
      <c r="AT950" s="45"/>
      <c r="AU950" s="45"/>
      <c r="AV950" s="45"/>
      <c r="AW950" s="45"/>
      <c r="AX950" s="45"/>
      <c r="AY950" s="45"/>
      <c r="AZ950" s="45"/>
      <c r="BA950" s="45"/>
      <c r="BB950" s="45"/>
      <c r="BC950" s="45"/>
      <c r="BD950" s="45"/>
      <c r="BE950" s="45"/>
      <c r="BF950" s="45"/>
      <c r="BG950" s="45"/>
      <c r="BH950" s="45"/>
      <c r="BI950" s="45"/>
      <c r="BJ950" s="45"/>
      <c r="BK950" s="45"/>
      <c r="BL950" s="45"/>
      <c r="BM950" s="45"/>
      <c r="BN950" s="45"/>
      <c r="BO950" s="45"/>
      <c r="BP950" s="45"/>
      <c r="BQ950" s="45"/>
      <c r="BR950" s="45"/>
      <c r="BS950" s="45"/>
      <c r="BT950" s="45"/>
      <c r="BU950" s="45"/>
      <c r="BV950" s="45"/>
      <c r="BW950" s="45"/>
      <c r="BX950" s="45"/>
      <c r="BY950" s="45"/>
      <c r="BZ950" s="45"/>
      <c r="CA950" s="45"/>
      <c r="CB950" s="45"/>
      <c r="CC950" s="45"/>
      <c r="CD950" s="45"/>
      <c r="CE950" s="45"/>
      <c r="CF950" s="45"/>
      <c r="CG950" s="45"/>
      <c r="CH950" s="45"/>
      <c r="CI950" s="45"/>
      <c r="CJ950" s="45"/>
      <c r="CK950" s="45"/>
      <c r="CL950" s="45"/>
      <c r="CM950" s="45"/>
      <c r="CN950" s="45"/>
      <c r="CO950" s="45"/>
      <c r="CP950" s="45"/>
      <c r="CQ950" s="45"/>
      <c r="CR950" s="45"/>
      <c r="CS950" s="45"/>
      <c r="CT950" s="45"/>
      <c r="CU950" s="45"/>
      <c r="CV950" s="45"/>
      <c r="CW950" s="45"/>
      <c r="CX950" s="45"/>
      <c r="CY950" s="45"/>
      <c r="CZ950" s="45"/>
      <c r="DA950" s="45"/>
      <c r="DB950" s="45"/>
      <c r="DC950" s="45"/>
      <c r="DD950" s="45"/>
      <c r="DE950" s="45"/>
      <c r="DF950" s="45"/>
      <c r="DG950" s="45"/>
      <c r="DH950" s="45"/>
      <c r="DI950" s="45"/>
      <c r="DJ950" s="45"/>
      <c r="DK950" s="45"/>
      <c r="DL950" s="45"/>
      <c r="DM950" s="45"/>
      <c r="DN950" s="45"/>
      <c r="DO950" s="45"/>
      <c r="DP950" s="45"/>
      <c r="DQ950" s="45"/>
      <c r="DR950" s="45"/>
      <c r="DS950" s="45"/>
      <c r="DT950" s="45"/>
      <c r="DU950" s="45"/>
      <c r="DV950" s="1123"/>
      <c r="DW950" s="45"/>
      <c r="DX950" s="45"/>
      <c r="DY950" s="45"/>
      <c r="DZ950" s="45"/>
      <c r="EA950" s="45"/>
      <c r="EB950" s="45"/>
      <c r="EC950" s="45"/>
      <c r="ED950" s="45"/>
      <c r="EE950" s="45"/>
      <c r="EF950" s="45"/>
      <c r="EG950" s="45"/>
      <c r="EH950" s="45"/>
      <c r="EI950" s="45"/>
      <c r="EJ950" s="45"/>
      <c r="EK950" s="45"/>
      <c r="EL950" s="45"/>
      <c r="EM950" s="45"/>
      <c r="EN950" s="45"/>
      <c r="EO950" s="45"/>
      <c r="EP950" s="45"/>
      <c r="EQ950" s="1123"/>
      <c r="ER950" s="557"/>
    </row>
    <row r="951" spans="1:148" ht="15" customHeight="1" x14ac:dyDescent="0.25">
      <c r="A951" s="625"/>
      <c r="B951" s="1343" t="s">
        <v>1201</v>
      </c>
      <c r="C951" s="1348" t="str">
        <f>IF(ISBLANK(TB!C194), "", TB!C194)</f>
        <v/>
      </c>
      <c r="D951" s="1348" t="str">
        <f>IF(ISBLANK(TB!D194), "", TB!D194)</f>
        <v/>
      </c>
      <c r="E951" s="1348" t="str">
        <f>IF(ISBLANK(TB!E194), "", TB!E194)</f>
        <v/>
      </c>
      <c r="F951" s="1348" t="str">
        <f>IF(ISBLANK(TB!F194), "", TB!F194)</f>
        <v/>
      </c>
      <c r="G951" s="45"/>
      <c r="H951" s="45"/>
      <c r="I951" s="45"/>
      <c r="J951" s="45"/>
      <c r="K951" s="45"/>
      <c r="L951" s="45"/>
      <c r="M951" s="45"/>
      <c r="N951" s="45"/>
      <c r="O951" s="45"/>
      <c r="P951" s="45"/>
      <c r="Q951" s="45"/>
      <c r="R951" s="45"/>
      <c r="S951" s="45"/>
      <c r="T951" s="45"/>
      <c r="U951" s="45"/>
      <c r="V951" s="45"/>
      <c r="W951" s="45"/>
      <c r="X951" s="45"/>
      <c r="Y951" s="45"/>
      <c r="Z951" s="45"/>
      <c r="AA951" s="45"/>
      <c r="AB951" s="45"/>
      <c r="AC951" s="45"/>
      <c r="AD951" s="45"/>
      <c r="AE951" s="45"/>
      <c r="AF951" s="45"/>
      <c r="AG951" s="45"/>
      <c r="AH951" s="45"/>
      <c r="AI951" s="45"/>
      <c r="AJ951" s="45"/>
      <c r="AK951" s="45"/>
      <c r="AL951" s="45"/>
      <c r="AM951" s="45"/>
      <c r="AN951" s="45"/>
      <c r="AO951" s="45"/>
      <c r="AP951" s="45"/>
      <c r="AQ951" s="45"/>
      <c r="AR951" s="45"/>
      <c r="AS951" s="45"/>
      <c r="AT951" s="45"/>
      <c r="AU951" s="45"/>
      <c r="AV951" s="45"/>
      <c r="AW951" s="45"/>
      <c r="AX951" s="45"/>
      <c r="AY951" s="45"/>
      <c r="AZ951" s="45"/>
      <c r="BA951" s="45"/>
      <c r="BB951" s="45"/>
      <c r="BC951" s="45"/>
      <c r="BD951" s="45"/>
      <c r="BE951" s="45"/>
      <c r="BF951" s="45"/>
      <c r="BG951" s="45"/>
      <c r="BH951" s="45"/>
      <c r="BI951" s="45"/>
      <c r="BJ951" s="45"/>
      <c r="BK951" s="45"/>
      <c r="BL951" s="45"/>
      <c r="BM951" s="45"/>
      <c r="BN951" s="45"/>
      <c r="BO951" s="45"/>
      <c r="BP951" s="45"/>
      <c r="BQ951" s="45"/>
      <c r="BR951" s="45"/>
      <c r="BS951" s="45"/>
      <c r="BT951" s="45"/>
      <c r="BU951" s="45"/>
      <c r="BV951" s="45"/>
      <c r="BW951" s="45"/>
      <c r="BX951" s="45"/>
      <c r="BY951" s="45"/>
      <c r="BZ951" s="45"/>
      <c r="CA951" s="45"/>
      <c r="CB951" s="45"/>
      <c r="CC951" s="45"/>
      <c r="CD951" s="45"/>
      <c r="CE951" s="45"/>
      <c r="CF951" s="45"/>
      <c r="CG951" s="45"/>
      <c r="CH951" s="45"/>
      <c r="CI951" s="45"/>
      <c r="CJ951" s="45"/>
      <c r="CK951" s="45"/>
      <c r="CL951" s="45"/>
      <c r="CM951" s="45"/>
      <c r="CN951" s="45"/>
      <c r="CO951" s="45"/>
      <c r="CP951" s="45"/>
      <c r="CQ951" s="45"/>
      <c r="CR951" s="45"/>
      <c r="CS951" s="45"/>
      <c r="CT951" s="45"/>
      <c r="CU951" s="45"/>
      <c r="CV951" s="45"/>
      <c r="CW951" s="45"/>
      <c r="CX951" s="45"/>
      <c r="CY951" s="45"/>
      <c r="CZ951" s="45"/>
      <c r="DA951" s="45"/>
      <c r="DB951" s="45"/>
      <c r="DC951" s="45"/>
      <c r="DD951" s="45"/>
      <c r="DE951" s="45"/>
      <c r="DF951" s="45"/>
      <c r="DG951" s="45"/>
      <c r="DH951" s="45"/>
      <c r="DI951" s="45"/>
      <c r="DJ951" s="45"/>
      <c r="DK951" s="45"/>
      <c r="DL951" s="45"/>
      <c r="DM951" s="45"/>
      <c r="DN951" s="45"/>
      <c r="DO951" s="45"/>
      <c r="DP951" s="45"/>
      <c r="DQ951" s="45"/>
      <c r="DR951" s="45"/>
      <c r="DS951" s="45"/>
      <c r="DT951" s="45"/>
      <c r="DU951" s="45"/>
      <c r="DV951" s="1123"/>
      <c r="DW951" s="45"/>
      <c r="DX951" s="45"/>
      <c r="DY951" s="45"/>
      <c r="DZ951" s="45"/>
      <c r="EA951" s="45"/>
      <c r="EB951" s="45"/>
      <c r="EC951" s="45"/>
      <c r="ED951" s="45"/>
      <c r="EE951" s="45"/>
      <c r="EF951" s="45"/>
      <c r="EG951" s="45"/>
      <c r="EH951" s="45"/>
      <c r="EI951" s="45"/>
      <c r="EJ951" s="45"/>
      <c r="EK951" s="45"/>
      <c r="EL951" s="45"/>
      <c r="EM951" s="45"/>
      <c r="EN951" s="45"/>
      <c r="EO951" s="45"/>
      <c r="EP951" s="45"/>
      <c r="EQ951" s="1123"/>
      <c r="ER951" s="557"/>
    </row>
    <row r="952" spans="1:148" ht="15" customHeight="1" x14ac:dyDescent="0.25">
      <c r="A952" s="625"/>
      <c r="B952" s="1343" t="s">
        <v>1202</v>
      </c>
      <c r="C952" s="1348" t="str">
        <f>IF(ISBLANK(TB!C195), "", TB!C195)</f>
        <v/>
      </c>
      <c r="D952" s="1348" t="str">
        <f>IF(ISBLANK(TB!D195), "", TB!D195)</f>
        <v/>
      </c>
      <c r="E952" s="1348" t="str">
        <f>IF(ISBLANK(TB!E195), "", TB!E195)</f>
        <v/>
      </c>
      <c r="F952" s="1348" t="str">
        <f>IF(ISBLANK(TB!F195), "", TB!F195)</f>
        <v/>
      </c>
      <c r="G952" s="45"/>
      <c r="H952" s="45"/>
      <c r="I952" s="45"/>
      <c r="J952" s="45"/>
      <c r="K952" s="45"/>
      <c r="L952" s="45"/>
      <c r="M952" s="45"/>
      <c r="N952" s="45"/>
      <c r="O952" s="45"/>
      <c r="P952" s="45"/>
      <c r="Q952" s="45"/>
      <c r="R952" s="45"/>
      <c r="S952" s="45"/>
      <c r="T952" s="45"/>
      <c r="U952" s="45"/>
      <c r="V952" s="45"/>
      <c r="W952" s="45"/>
      <c r="X952" s="45"/>
      <c r="Y952" s="45"/>
      <c r="Z952" s="45"/>
      <c r="AA952" s="45"/>
      <c r="AB952" s="45"/>
      <c r="AC952" s="45"/>
      <c r="AD952" s="45"/>
      <c r="AE952" s="45"/>
      <c r="AF952" s="45"/>
      <c r="AG952" s="45"/>
      <c r="AH952" s="45"/>
      <c r="AI952" s="45"/>
      <c r="AJ952" s="45"/>
      <c r="AK952" s="45"/>
      <c r="AL952" s="45"/>
      <c r="AM952" s="45"/>
      <c r="AN952" s="45"/>
      <c r="AO952" s="45"/>
      <c r="AP952" s="45"/>
      <c r="AQ952" s="45"/>
      <c r="AR952" s="45"/>
      <c r="AS952" s="45"/>
      <c r="AT952" s="45"/>
      <c r="AU952" s="45"/>
      <c r="AV952" s="45"/>
      <c r="AW952" s="45"/>
      <c r="AX952" s="45"/>
      <c r="AY952" s="45"/>
      <c r="AZ952" s="45"/>
      <c r="BA952" s="45"/>
      <c r="BB952" s="45"/>
      <c r="BC952" s="45"/>
      <c r="BD952" s="45"/>
      <c r="BE952" s="45"/>
      <c r="BF952" s="45"/>
      <c r="BG952" s="45"/>
      <c r="BH952" s="45"/>
      <c r="BI952" s="45"/>
      <c r="BJ952" s="45"/>
      <c r="BK952" s="45"/>
      <c r="BL952" s="45"/>
      <c r="BM952" s="45"/>
      <c r="BN952" s="45"/>
      <c r="BO952" s="45"/>
      <c r="BP952" s="45"/>
      <c r="BQ952" s="45"/>
      <c r="BR952" s="45"/>
      <c r="BS952" s="45"/>
      <c r="BT952" s="45"/>
      <c r="BU952" s="45"/>
      <c r="BV952" s="45"/>
      <c r="BW952" s="45"/>
      <c r="BX952" s="45"/>
      <c r="BY952" s="45"/>
      <c r="BZ952" s="45"/>
      <c r="CA952" s="45"/>
      <c r="CB952" s="45"/>
      <c r="CC952" s="45"/>
      <c r="CD952" s="45"/>
      <c r="CE952" s="45"/>
      <c r="CF952" s="45"/>
      <c r="CG952" s="45"/>
      <c r="CH952" s="45"/>
      <c r="CI952" s="45"/>
      <c r="CJ952" s="45"/>
      <c r="CK952" s="45"/>
      <c r="CL952" s="45"/>
      <c r="CM952" s="45"/>
      <c r="CN952" s="45"/>
      <c r="CO952" s="45"/>
      <c r="CP952" s="45"/>
      <c r="CQ952" s="45"/>
      <c r="CR952" s="45"/>
      <c r="CS952" s="45"/>
      <c r="CT952" s="45"/>
      <c r="CU952" s="45"/>
      <c r="CV952" s="45"/>
      <c r="CW952" s="45"/>
      <c r="CX952" s="45"/>
      <c r="CY952" s="45"/>
      <c r="CZ952" s="45"/>
      <c r="DA952" s="45"/>
      <c r="DB952" s="45"/>
      <c r="DC952" s="45"/>
      <c r="DD952" s="45"/>
      <c r="DE952" s="45"/>
      <c r="DF952" s="45"/>
      <c r="DG952" s="45"/>
      <c r="DH952" s="45"/>
      <c r="DI952" s="45"/>
      <c r="DJ952" s="45"/>
      <c r="DK952" s="45"/>
      <c r="DL952" s="45"/>
      <c r="DM952" s="45"/>
      <c r="DN952" s="45"/>
      <c r="DO952" s="45"/>
      <c r="DP952" s="45"/>
      <c r="DQ952" s="45"/>
      <c r="DR952" s="45"/>
      <c r="DS952" s="45"/>
      <c r="DT952" s="45"/>
      <c r="DU952" s="45"/>
      <c r="DV952" s="1123"/>
      <c r="DW952" s="45"/>
      <c r="DX952" s="45"/>
      <c r="DY952" s="45"/>
      <c r="DZ952" s="45"/>
      <c r="EA952" s="45"/>
      <c r="EB952" s="45"/>
      <c r="EC952" s="45"/>
      <c r="ED952" s="45"/>
      <c r="EE952" s="45"/>
      <c r="EF952" s="45"/>
      <c r="EG952" s="45"/>
      <c r="EH952" s="45"/>
      <c r="EI952" s="45"/>
      <c r="EJ952" s="45"/>
      <c r="EK952" s="45"/>
      <c r="EL952" s="45"/>
      <c r="EM952" s="45"/>
      <c r="EN952" s="45"/>
      <c r="EO952" s="45"/>
      <c r="EP952" s="45"/>
      <c r="EQ952" s="1123"/>
      <c r="ER952" s="557"/>
    </row>
    <row r="953" spans="1:148" ht="15" customHeight="1" x14ac:dyDescent="0.25">
      <c r="A953" s="625"/>
      <c r="B953" s="1343" t="s">
        <v>1203</v>
      </c>
      <c r="C953" s="1348" t="str">
        <f>IF(ISBLANK(TB!C196), "", TB!C196)</f>
        <v/>
      </c>
      <c r="D953" s="1348" t="str">
        <f>IF(ISBLANK(TB!D196), "", TB!D196)</f>
        <v/>
      </c>
      <c r="E953" s="1348" t="str">
        <f>IF(ISBLANK(TB!E196), "", TB!E196)</f>
        <v/>
      </c>
      <c r="F953" s="1348" t="str">
        <f>IF(ISBLANK(TB!F196), "", TB!F196)</f>
        <v/>
      </c>
      <c r="G953" s="45"/>
      <c r="H953" s="45"/>
      <c r="I953" s="45"/>
      <c r="J953" s="45"/>
      <c r="K953" s="45"/>
      <c r="L953" s="45"/>
      <c r="M953" s="45"/>
      <c r="N953" s="45"/>
      <c r="O953" s="45"/>
      <c r="P953" s="45"/>
      <c r="Q953" s="45"/>
      <c r="R953" s="45"/>
      <c r="S953" s="45"/>
      <c r="T953" s="45"/>
      <c r="U953" s="45"/>
      <c r="V953" s="45"/>
      <c r="W953" s="45"/>
      <c r="X953" s="45"/>
      <c r="Y953" s="45"/>
      <c r="Z953" s="45"/>
      <c r="AA953" s="45"/>
      <c r="AB953" s="45"/>
      <c r="AC953" s="45"/>
      <c r="AD953" s="45"/>
      <c r="AE953" s="45"/>
      <c r="AF953" s="45"/>
      <c r="AG953" s="45"/>
      <c r="AH953" s="45"/>
      <c r="AI953" s="45"/>
      <c r="AJ953" s="45"/>
      <c r="AK953" s="45"/>
      <c r="AL953" s="45"/>
      <c r="AM953" s="45"/>
      <c r="AN953" s="45"/>
      <c r="AO953" s="45"/>
      <c r="AP953" s="45"/>
      <c r="AQ953" s="45"/>
      <c r="AR953" s="45"/>
      <c r="AS953" s="45"/>
      <c r="AT953" s="45"/>
      <c r="AU953" s="45"/>
      <c r="AV953" s="45"/>
      <c r="AW953" s="45"/>
      <c r="AX953" s="45"/>
      <c r="AY953" s="45"/>
      <c r="AZ953" s="45"/>
      <c r="BA953" s="45"/>
      <c r="BB953" s="45"/>
      <c r="BC953" s="45"/>
      <c r="BD953" s="45"/>
      <c r="BE953" s="45"/>
      <c r="BF953" s="45"/>
      <c r="BG953" s="45"/>
      <c r="BH953" s="45"/>
      <c r="BI953" s="45"/>
      <c r="BJ953" s="45"/>
      <c r="BK953" s="45"/>
      <c r="BL953" s="45"/>
      <c r="BM953" s="45"/>
      <c r="BN953" s="45"/>
      <c r="BO953" s="45"/>
      <c r="BP953" s="45"/>
      <c r="BQ953" s="45"/>
      <c r="BR953" s="45"/>
      <c r="BS953" s="45"/>
      <c r="BT953" s="45"/>
      <c r="BU953" s="45"/>
      <c r="BV953" s="45"/>
      <c r="BW953" s="45"/>
      <c r="BX953" s="45"/>
      <c r="BY953" s="45"/>
      <c r="BZ953" s="45"/>
      <c r="CA953" s="45"/>
      <c r="CB953" s="45"/>
      <c r="CC953" s="45"/>
      <c r="CD953" s="45"/>
      <c r="CE953" s="45"/>
      <c r="CF953" s="45"/>
      <c r="CG953" s="45"/>
      <c r="CH953" s="45"/>
      <c r="CI953" s="45"/>
      <c r="CJ953" s="45"/>
      <c r="CK953" s="45"/>
      <c r="CL953" s="45"/>
      <c r="CM953" s="45"/>
      <c r="CN953" s="45"/>
      <c r="CO953" s="45"/>
      <c r="CP953" s="45"/>
      <c r="CQ953" s="45"/>
      <c r="CR953" s="45"/>
      <c r="CS953" s="45"/>
      <c r="CT953" s="45"/>
      <c r="CU953" s="45"/>
      <c r="CV953" s="45"/>
      <c r="CW953" s="45"/>
      <c r="CX953" s="45"/>
      <c r="CY953" s="45"/>
      <c r="CZ953" s="45"/>
      <c r="DA953" s="45"/>
      <c r="DB953" s="45"/>
      <c r="DC953" s="45"/>
      <c r="DD953" s="45"/>
      <c r="DE953" s="45"/>
      <c r="DF953" s="45"/>
      <c r="DG953" s="45"/>
      <c r="DH953" s="45"/>
      <c r="DI953" s="45"/>
      <c r="DJ953" s="45"/>
      <c r="DK953" s="45"/>
      <c r="DL953" s="45"/>
      <c r="DM953" s="45"/>
      <c r="DN953" s="45"/>
      <c r="DO953" s="45"/>
      <c r="DP953" s="45"/>
      <c r="DQ953" s="45"/>
      <c r="DR953" s="45"/>
      <c r="DS953" s="45"/>
      <c r="DT953" s="45"/>
      <c r="DU953" s="45"/>
      <c r="DV953" s="1123"/>
      <c r="DW953" s="45"/>
      <c r="DX953" s="45"/>
      <c r="DY953" s="45"/>
      <c r="DZ953" s="45"/>
      <c r="EA953" s="45"/>
      <c r="EB953" s="45"/>
      <c r="EC953" s="45"/>
      <c r="ED953" s="45"/>
      <c r="EE953" s="45"/>
      <c r="EF953" s="45"/>
      <c r="EG953" s="45"/>
      <c r="EH953" s="45"/>
      <c r="EI953" s="45"/>
      <c r="EJ953" s="45"/>
      <c r="EK953" s="45"/>
      <c r="EL953" s="45"/>
      <c r="EM953" s="45"/>
      <c r="EN953" s="45"/>
      <c r="EO953" s="45"/>
      <c r="EP953" s="45"/>
      <c r="EQ953" s="1123"/>
      <c r="ER953" s="557"/>
    </row>
    <row r="954" spans="1:148" ht="15" customHeight="1" x14ac:dyDescent="0.25">
      <c r="A954" s="625"/>
      <c r="B954" s="1343" t="s">
        <v>1204</v>
      </c>
      <c r="C954" s="1348" t="str">
        <f>IF(ISBLANK(TB!C197), "", TB!C197)</f>
        <v/>
      </c>
      <c r="D954" s="1348" t="str">
        <f>IF(ISBLANK(TB!D197), "", TB!D197)</f>
        <v/>
      </c>
      <c r="E954" s="1348" t="str">
        <f>IF(ISBLANK(TB!E197), "", TB!E197)</f>
        <v/>
      </c>
      <c r="F954" s="1348" t="str">
        <f>IF(ISBLANK(TB!F197), "", TB!F197)</f>
        <v/>
      </c>
      <c r="G954" s="45"/>
      <c r="H954" s="45"/>
      <c r="I954" s="45"/>
      <c r="J954" s="45"/>
      <c r="K954" s="45"/>
      <c r="L954" s="45"/>
      <c r="M954" s="45"/>
      <c r="N954" s="45"/>
      <c r="O954" s="45"/>
      <c r="P954" s="45"/>
      <c r="Q954" s="45"/>
      <c r="R954" s="45"/>
      <c r="S954" s="45"/>
      <c r="T954" s="45"/>
      <c r="U954" s="45"/>
      <c r="V954" s="45"/>
      <c r="W954" s="45"/>
      <c r="X954" s="45"/>
      <c r="Y954" s="45"/>
      <c r="Z954" s="45"/>
      <c r="AA954" s="45"/>
      <c r="AB954" s="45"/>
      <c r="AC954" s="45"/>
      <c r="AD954" s="45"/>
      <c r="AE954" s="45"/>
      <c r="AF954" s="45"/>
      <c r="AG954" s="45"/>
      <c r="AH954" s="45"/>
      <c r="AI954" s="45"/>
      <c r="AJ954" s="45"/>
      <c r="AK954" s="45"/>
      <c r="AL954" s="45"/>
      <c r="AM954" s="45"/>
      <c r="AN954" s="45"/>
      <c r="AO954" s="45"/>
      <c r="AP954" s="45"/>
      <c r="AQ954" s="45"/>
      <c r="AR954" s="45"/>
      <c r="AS954" s="45"/>
      <c r="AT954" s="45"/>
      <c r="AU954" s="45"/>
      <c r="AV954" s="45"/>
      <c r="AW954" s="45"/>
      <c r="AX954" s="45"/>
      <c r="AY954" s="45"/>
      <c r="AZ954" s="45"/>
      <c r="BA954" s="45"/>
      <c r="BB954" s="45"/>
      <c r="BC954" s="45"/>
      <c r="BD954" s="45"/>
      <c r="BE954" s="45"/>
      <c r="BF954" s="45"/>
      <c r="BG954" s="45"/>
      <c r="BH954" s="45"/>
      <c r="BI954" s="45"/>
      <c r="BJ954" s="45"/>
      <c r="BK954" s="45"/>
      <c r="BL954" s="45"/>
      <c r="BM954" s="45"/>
      <c r="BN954" s="45"/>
      <c r="BO954" s="45"/>
      <c r="BP954" s="45"/>
      <c r="BQ954" s="45"/>
      <c r="BR954" s="45"/>
      <c r="BS954" s="45"/>
      <c r="BT954" s="45"/>
      <c r="BU954" s="45"/>
      <c r="BV954" s="45"/>
      <c r="BW954" s="45"/>
      <c r="BX954" s="45"/>
      <c r="BY954" s="45"/>
      <c r="BZ954" s="45"/>
      <c r="CA954" s="45"/>
      <c r="CB954" s="45"/>
      <c r="CC954" s="45"/>
      <c r="CD954" s="45"/>
      <c r="CE954" s="45"/>
      <c r="CF954" s="45"/>
      <c r="CG954" s="45"/>
      <c r="CH954" s="45"/>
      <c r="CI954" s="45"/>
      <c r="CJ954" s="45"/>
      <c r="CK954" s="45"/>
      <c r="CL954" s="45"/>
      <c r="CM954" s="45"/>
      <c r="CN954" s="45"/>
      <c r="CO954" s="45"/>
      <c r="CP954" s="45"/>
      <c r="CQ954" s="45"/>
      <c r="CR954" s="45"/>
      <c r="CS954" s="45"/>
      <c r="CT954" s="45"/>
      <c r="CU954" s="45"/>
      <c r="CV954" s="45"/>
      <c r="CW954" s="45"/>
      <c r="CX954" s="45"/>
      <c r="CY954" s="45"/>
      <c r="CZ954" s="45"/>
      <c r="DA954" s="45"/>
      <c r="DB954" s="45"/>
      <c r="DC954" s="45"/>
      <c r="DD954" s="45"/>
      <c r="DE954" s="45"/>
      <c r="DF954" s="45"/>
      <c r="DG954" s="45"/>
      <c r="DH954" s="45"/>
      <c r="DI954" s="45"/>
      <c r="DJ954" s="45"/>
      <c r="DK954" s="45"/>
      <c r="DL954" s="45"/>
      <c r="DM954" s="45"/>
      <c r="DN954" s="45"/>
      <c r="DO954" s="45"/>
      <c r="DP954" s="45"/>
      <c r="DQ954" s="45"/>
      <c r="DR954" s="45"/>
      <c r="DS954" s="45"/>
      <c r="DT954" s="45"/>
      <c r="DU954" s="45"/>
      <c r="DV954" s="1123"/>
      <c r="DW954" s="45"/>
      <c r="DX954" s="45"/>
      <c r="DY954" s="45"/>
      <c r="DZ954" s="45"/>
      <c r="EA954" s="45"/>
      <c r="EB954" s="45"/>
      <c r="EC954" s="45"/>
      <c r="ED954" s="45"/>
      <c r="EE954" s="45"/>
      <c r="EF954" s="45"/>
      <c r="EG954" s="45"/>
      <c r="EH954" s="45"/>
      <c r="EI954" s="45"/>
      <c r="EJ954" s="45"/>
      <c r="EK954" s="45"/>
      <c r="EL954" s="45"/>
      <c r="EM954" s="45"/>
      <c r="EN954" s="45"/>
      <c r="EO954" s="45"/>
      <c r="EP954" s="45"/>
      <c r="EQ954" s="1123"/>
      <c r="ER954" s="557"/>
    </row>
    <row r="955" spans="1:148" ht="15" customHeight="1" x14ac:dyDescent="0.25">
      <c r="A955" s="625"/>
      <c r="B955" s="1343" t="s">
        <v>1205</v>
      </c>
      <c r="C955" s="1348" t="str">
        <f>IF(ISBLANK(TB!C198), "", TB!C198)</f>
        <v/>
      </c>
      <c r="D955" s="1348" t="str">
        <f>IF(ISBLANK(TB!D198), "", TB!D198)</f>
        <v/>
      </c>
      <c r="E955" s="1348" t="str">
        <f>IF(ISBLANK(TB!E198), "", TB!E198)</f>
        <v/>
      </c>
      <c r="F955" s="1348" t="str">
        <f>IF(ISBLANK(TB!F198), "", TB!F198)</f>
        <v/>
      </c>
      <c r="G955" s="45"/>
      <c r="H955" s="45"/>
      <c r="I955" s="45"/>
      <c r="J955" s="45"/>
      <c r="K955" s="45"/>
      <c r="L955" s="45"/>
      <c r="M955" s="45"/>
      <c r="N955" s="45"/>
      <c r="O955" s="45"/>
      <c r="P955" s="45"/>
      <c r="Q955" s="45"/>
      <c r="R955" s="45"/>
      <c r="S955" s="45"/>
      <c r="T955" s="45"/>
      <c r="U955" s="45"/>
      <c r="V955" s="45"/>
      <c r="W955" s="45"/>
      <c r="X955" s="45"/>
      <c r="Y955" s="45"/>
      <c r="Z955" s="45"/>
      <c r="AA955" s="45"/>
      <c r="AB955" s="45"/>
      <c r="AC955" s="45"/>
      <c r="AD955" s="45"/>
      <c r="AE955" s="45"/>
      <c r="AF955" s="45"/>
      <c r="AG955" s="45"/>
      <c r="AH955" s="45"/>
      <c r="AI955" s="45"/>
      <c r="AJ955" s="45"/>
      <c r="AK955" s="45"/>
      <c r="AL955" s="45"/>
      <c r="AM955" s="45"/>
      <c r="AN955" s="45"/>
      <c r="AO955" s="45"/>
      <c r="AP955" s="45"/>
      <c r="AQ955" s="45"/>
      <c r="AR955" s="45"/>
      <c r="AS955" s="45"/>
      <c r="AT955" s="45"/>
      <c r="AU955" s="45"/>
      <c r="AV955" s="45"/>
      <c r="AW955" s="45"/>
      <c r="AX955" s="45"/>
      <c r="AY955" s="45"/>
      <c r="AZ955" s="45"/>
      <c r="BA955" s="45"/>
      <c r="BB955" s="45"/>
      <c r="BC955" s="45"/>
      <c r="BD955" s="45"/>
      <c r="BE955" s="45"/>
      <c r="BF955" s="45"/>
      <c r="BG955" s="45"/>
      <c r="BH955" s="45"/>
      <c r="BI955" s="45"/>
      <c r="BJ955" s="45"/>
      <c r="BK955" s="45"/>
      <c r="BL955" s="45"/>
      <c r="BM955" s="45"/>
      <c r="BN955" s="45"/>
      <c r="BO955" s="45"/>
      <c r="BP955" s="45"/>
      <c r="BQ955" s="45"/>
      <c r="BR955" s="45"/>
      <c r="BS955" s="45"/>
      <c r="BT955" s="45"/>
      <c r="BU955" s="45"/>
      <c r="BV955" s="45"/>
      <c r="BW955" s="45"/>
      <c r="BX955" s="45"/>
      <c r="BY955" s="45"/>
      <c r="BZ955" s="45"/>
      <c r="CA955" s="45"/>
      <c r="CB955" s="45"/>
      <c r="CC955" s="45"/>
      <c r="CD955" s="45"/>
      <c r="CE955" s="45"/>
      <c r="CF955" s="45"/>
      <c r="CG955" s="45"/>
      <c r="CH955" s="45"/>
      <c r="CI955" s="45"/>
      <c r="CJ955" s="45"/>
      <c r="CK955" s="45"/>
      <c r="CL955" s="45"/>
      <c r="CM955" s="45"/>
      <c r="CN955" s="45"/>
      <c r="CO955" s="45"/>
      <c r="CP955" s="45"/>
      <c r="CQ955" s="45"/>
      <c r="CR955" s="45"/>
      <c r="CS955" s="45"/>
      <c r="CT955" s="45"/>
      <c r="CU955" s="45"/>
      <c r="CV955" s="45"/>
      <c r="CW955" s="45"/>
      <c r="CX955" s="45"/>
      <c r="CY955" s="45"/>
      <c r="CZ955" s="45"/>
      <c r="DA955" s="45"/>
      <c r="DB955" s="45"/>
      <c r="DC955" s="45"/>
      <c r="DD955" s="45"/>
      <c r="DE955" s="45"/>
      <c r="DF955" s="45"/>
      <c r="DG955" s="45"/>
      <c r="DH955" s="45"/>
      <c r="DI955" s="45"/>
      <c r="DJ955" s="45"/>
      <c r="DK955" s="45"/>
      <c r="DL955" s="45"/>
      <c r="DM955" s="45"/>
      <c r="DN955" s="45"/>
      <c r="DO955" s="45"/>
      <c r="DP955" s="45"/>
      <c r="DQ955" s="45"/>
      <c r="DR955" s="45"/>
      <c r="DS955" s="45"/>
      <c r="DT955" s="45"/>
      <c r="DU955" s="45"/>
      <c r="DV955" s="1123"/>
      <c r="DW955" s="45"/>
      <c r="DX955" s="45"/>
      <c r="DY955" s="45"/>
      <c r="DZ955" s="45"/>
      <c r="EA955" s="45"/>
      <c r="EB955" s="45"/>
      <c r="EC955" s="45"/>
      <c r="ED955" s="45"/>
      <c r="EE955" s="45"/>
      <c r="EF955" s="45"/>
      <c r="EG955" s="45"/>
      <c r="EH955" s="45"/>
      <c r="EI955" s="45"/>
      <c r="EJ955" s="45"/>
      <c r="EK955" s="45"/>
      <c r="EL955" s="45"/>
      <c r="EM955" s="45"/>
      <c r="EN955" s="45"/>
      <c r="EO955" s="45"/>
      <c r="EP955" s="45"/>
      <c r="EQ955" s="1123"/>
      <c r="ER955" s="557"/>
    </row>
    <row r="956" spans="1:148" ht="15" customHeight="1" x14ac:dyDescent="0.25">
      <c r="A956" s="625"/>
      <c r="B956" s="1343" t="s">
        <v>1206</v>
      </c>
      <c r="C956" s="1348" t="str">
        <f>IF(ISBLANK(TB!C199), "", TB!C199)</f>
        <v/>
      </c>
      <c r="D956" s="1348" t="str">
        <f>IF(ISBLANK(TB!D199), "", TB!D199)</f>
        <v/>
      </c>
      <c r="E956" s="1348" t="str">
        <f>IF(ISBLANK(TB!E199), "", TB!E199)</f>
        <v/>
      </c>
      <c r="F956" s="1348" t="str">
        <f>IF(ISBLANK(TB!F199), "", TB!F199)</f>
        <v/>
      </c>
      <c r="G956" s="45"/>
      <c r="H956" s="45"/>
      <c r="I956" s="45"/>
      <c r="J956" s="45"/>
      <c r="K956" s="45"/>
      <c r="L956" s="45"/>
      <c r="M956" s="45"/>
      <c r="N956" s="45"/>
      <c r="O956" s="45"/>
      <c r="P956" s="45"/>
      <c r="Q956" s="45"/>
      <c r="R956" s="45"/>
      <c r="S956" s="45"/>
      <c r="T956" s="45"/>
      <c r="U956" s="45"/>
      <c r="V956" s="45"/>
      <c r="W956" s="45"/>
      <c r="X956" s="45"/>
      <c r="Y956" s="45"/>
      <c r="Z956" s="45"/>
      <c r="AA956" s="45"/>
      <c r="AB956" s="45"/>
      <c r="AC956" s="45"/>
      <c r="AD956" s="45"/>
      <c r="AE956" s="45"/>
      <c r="AF956" s="45"/>
      <c r="AG956" s="45"/>
      <c r="AH956" s="45"/>
      <c r="AI956" s="45"/>
      <c r="AJ956" s="45"/>
      <c r="AK956" s="45"/>
      <c r="AL956" s="45"/>
      <c r="AM956" s="45"/>
      <c r="AN956" s="45"/>
      <c r="AO956" s="45"/>
      <c r="AP956" s="45"/>
      <c r="AQ956" s="45"/>
      <c r="AR956" s="45"/>
      <c r="AS956" s="45"/>
      <c r="AT956" s="45"/>
      <c r="AU956" s="45"/>
      <c r="AV956" s="45"/>
      <c r="AW956" s="45"/>
      <c r="AX956" s="45"/>
      <c r="AY956" s="45"/>
      <c r="AZ956" s="45"/>
      <c r="BA956" s="45"/>
      <c r="BB956" s="45"/>
      <c r="BC956" s="45"/>
      <c r="BD956" s="45"/>
      <c r="BE956" s="45"/>
      <c r="BF956" s="45"/>
      <c r="BG956" s="45"/>
      <c r="BH956" s="45"/>
      <c r="BI956" s="45"/>
      <c r="BJ956" s="45"/>
      <c r="BK956" s="45"/>
      <c r="BL956" s="45"/>
      <c r="BM956" s="45"/>
      <c r="BN956" s="45"/>
      <c r="BO956" s="45"/>
      <c r="BP956" s="45"/>
      <c r="BQ956" s="45"/>
      <c r="BR956" s="45"/>
      <c r="BS956" s="45"/>
      <c r="BT956" s="45"/>
      <c r="BU956" s="45"/>
      <c r="BV956" s="45"/>
      <c r="BW956" s="45"/>
      <c r="BX956" s="45"/>
      <c r="BY956" s="45"/>
      <c r="BZ956" s="45"/>
      <c r="CA956" s="45"/>
      <c r="CB956" s="45"/>
      <c r="CC956" s="45"/>
      <c r="CD956" s="45"/>
      <c r="CE956" s="45"/>
      <c r="CF956" s="45"/>
      <c r="CG956" s="45"/>
      <c r="CH956" s="45"/>
      <c r="CI956" s="45"/>
      <c r="CJ956" s="45"/>
      <c r="CK956" s="45"/>
      <c r="CL956" s="45"/>
      <c r="CM956" s="45"/>
      <c r="CN956" s="45"/>
      <c r="CO956" s="45"/>
      <c r="CP956" s="45"/>
      <c r="CQ956" s="45"/>
      <c r="CR956" s="45"/>
      <c r="CS956" s="45"/>
      <c r="CT956" s="45"/>
      <c r="CU956" s="45"/>
      <c r="CV956" s="45"/>
      <c r="CW956" s="45"/>
      <c r="CX956" s="45"/>
      <c r="CY956" s="45"/>
      <c r="CZ956" s="45"/>
      <c r="DA956" s="45"/>
      <c r="DB956" s="45"/>
      <c r="DC956" s="45"/>
      <c r="DD956" s="45"/>
      <c r="DE956" s="45"/>
      <c r="DF956" s="45"/>
      <c r="DG956" s="45"/>
      <c r="DH956" s="45"/>
      <c r="DI956" s="45"/>
      <c r="DJ956" s="45"/>
      <c r="DK956" s="45"/>
      <c r="DL956" s="45"/>
      <c r="DM956" s="45"/>
      <c r="DN956" s="45"/>
      <c r="DO956" s="45"/>
      <c r="DP956" s="45"/>
      <c r="DQ956" s="45"/>
      <c r="DR956" s="45"/>
      <c r="DS956" s="45"/>
      <c r="DT956" s="45"/>
      <c r="DU956" s="45"/>
      <c r="DV956" s="1123"/>
      <c r="DW956" s="45"/>
      <c r="DX956" s="45"/>
      <c r="DY956" s="45"/>
      <c r="DZ956" s="45"/>
      <c r="EA956" s="45"/>
      <c r="EB956" s="45"/>
      <c r="EC956" s="45"/>
      <c r="ED956" s="45"/>
      <c r="EE956" s="45"/>
      <c r="EF956" s="45"/>
      <c r="EG956" s="45"/>
      <c r="EH956" s="45"/>
      <c r="EI956" s="45"/>
      <c r="EJ956" s="45"/>
      <c r="EK956" s="45"/>
      <c r="EL956" s="45"/>
      <c r="EM956" s="45"/>
      <c r="EN956" s="45"/>
      <c r="EO956" s="45"/>
      <c r="EP956" s="45"/>
      <c r="EQ956" s="1123"/>
      <c r="ER956" s="557"/>
    </row>
    <row r="957" spans="1:148" ht="15" customHeight="1" x14ac:dyDescent="0.25">
      <c r="A957" s="625"/>
      <c r="B957" s="1343" t="s">
        <v>1207</v>
      </c>
      <c r="C957" s="1348" t="str">
        <f>IF(ISBLANK(TB!C200), "", TB!C200)</f>
        <v/>
      </c>
      <c r="D957" s="1348" t="str">
        <f>IF(ISBLANK(TB!D200), "", TB!D200)</f>
        <v/>
      </c>
      <c r="E957" s="1348" t="str">
        <f>IF(ISBLANK(TB!E200), "", TB!E200)</f>
        <v/>
      </c>
      <c r="F957" s="1348" t="str">
        <f>IF(ISBLANK(TB!F200), "", TB!F200)</f>
        <v/>
      </c>
      <c r="G957" s="45"/>
      <c r="H957" s="45"/>
      <c r="I957" s="45"/>
      <c r="J957" s="45"/>
      <c r="K957" s="45"/>
      <c r="L957" s="45"/>
      <c r="M957" s="45"/>
      <c r="N957" s="45"/>
      <c r="O957" s="45"/>
      <c r="P957" s="45"/>
      <c r="Q957" s="45"/>
      <c r="R957" s="45"/>
      <c r="S957" s="45"/>
      <c r="T957" s="45"/>
      <c r="U957" s="45"/>
      <c r="V957" s="45"/>
      <c r="W957" s="45"/>
      <c r="X957" s="45"/>
      <c r="Y957" s="45"/>
      <c r="Z957" s="45"/>
      <c r="AA957" s="45"/>
      <c r="AB957" s="45"/>
      <c r="AC957" s="45"/>
      <c r="AD957" s="45"/>
      <c r="AE957" s="45"/>
      <c r="AF957" s="45"/>
      <c r="AG957" s="45"/>
      <c r="AH957" s="45"/>
      <c r="AI957" s="45"/>
      <c r="AJ957" s="45"/>
      <c r="AK957" s="45"/>
      <c r="AL957" s="45"/>
      <c r="AM957" s="45"/>
      <c r="AN957" s="45"/>
      <c r="AO957" s="45"/>
      <c r="AP957" s="45"/>
      <c r="AQ957" s="45"/>
      <c r="AR957" s="45"/>
      <c r="AS957" s="45"/>
      <c r="AT957" s="45"/>
      <c r="AU957" s="45"/>
      <c r="AV957" s="45"/>
      <c r="AW957" s="45"/>
      <c r="AX957" s="45"/>
      <c r="AY957" s="45"/>
      <c r="AZ957" s="45"/>
      <c r="BA957" s="45"/>
      <c r="BB957" s="45"/>
      <c r="BC957" s="45"/>
      <c r="BD957" s="45"/>
      <c r="BE957" s="45"/>
      <c r="BF957" s="45"/>
      <c r="BG957" s="45"/>
      <c r="BH957" s="45"/>
      <c r="BI957" s="45"/>
      <c r="BJ957" s="45"/>
      <c r="BK957" s="45"/>
      <c r="BL957" s="45"/>
      <c r="BM957" s="45"/>
      <c r="BN957" s="45"/>
      <c r="BO957" s="45"/>
      <c r="BP957" s="45"/>
      <c r="BQ957" s="45"/>
      <c r="BR957" s="45"/>
      <c r="BS957" s="45"/>
      <c r="BT957" s="45"/>
      <c r="BU957" s="45"/>
      <c r="BV957" s="45"/>
      <c r="BW957" s="45"/>
      <c r="BX957" s="45"/>
      <c r="BY957" s="45"/>
      <c r="BZ957" s="45"/>
      <c r="CA957" s="45"/>
      <c r="CB957" s="45"/>
      <c r="CC957" s="45"/>
      <c r="CD957" s="45"/>
      <c r="CE957" s="45"/>
      <c r="CF957" s="45"/>
      <c r="CG957" s="45"/>
      <c r="CH957" s="45"/>
      <c r="CI957" s="45"/>
      <c r="CJ957" s="45"/>
      <c r="CK957" s="45"/>
      <c r="CL957" s="45"/>
      <c r="CM957" s="45"/>
      <c r="CN957" s="45"/>
      <c r="CO957" s="45"/>
      <c r="CP957" s="45"/>
      <c r="CQ957" s="45"/>
      <c r="CR957" s="45"/>
      <c r="CS957" s="45"/>
      <c r="CT957" s="45"/>
      <c r="CU957" s="45"/>
      <c r="CV957" s="45"/>
      <c r="CW957" s="45"/>
      <c r="CX957" s="45"/>
      <c r="CY957" s="45"/>
      <c r="CZ957" s="45"/>
      <c r="DA957" s="45"/>
      <c r="DB957" s="45"/>
      <c r="DC957" s="45"/>
      <c r="DD957" s="45"/>
      <c r="DE957" s="45"/>
      <c r="DF957" s="45"/>
      <c r="DG957" s="45"/>
      <c r="DH957" s="45"/>
      <c r="DI957" s="45"/>
      <c r="DJ957" s="45"/>
      <c r="DK957" s="45"/>
      <c r="DL957" s="45"/>
      <c r="DM957" s="45"/>
      <c r="DN957" s="45"/>
      <c r="DO957" s="45"/>
      <c r="DP957" s="45"/>
      <c r="DQ957" s="45"/>
      <c r="DR957" s="45"/>
      <c r="DS957" s="45"/>
      <c r="DT957" s="45"/>
      <c r="DU957" s="45"/>
      <c r="DV957" s="1123"/>
      <c r="DW957" s="45"/>
      <c r="DX957" s="45"/>
      <c r="DY957" s="45"/>
      <c r="DZ957" s="45"/>
      <c r="EA957" s="45"/>
      <c r="EB957" s="45"/>
      <c r="EC957" s="45"/>
      <c r="ED957" s="45"/>
      <c r="EE957" s="45"/>
      <c r="EF957" s="45"/>
      <c r="EG957" s="45"/>
      <c r="EH957" s="45"/>
      <c r="EI957" s="45"/>
      <c r="EJ957" s="45"/>
      <c r="EK957" s="45"/>
      <c r="EL957" s="45"/>
      <c r="EM957" s="45"/>
      <c r="EN957" s="45"/>
      <c r="EO957" s="45"/>
      <c r="EP957" s="45"/>
      <c r="EQ957" s="1123"/>
      <c r="ER957" s="557"/>
    </row>
    <row r="958" spans="1:148" ht="15" customHeight="1" x14ac:dyDescent="0.25">
      <c r="A958" s="625"/>
      <c r="B958" s="1343" t="s">
        <v>1208</v>
      </c>
      <c r="C958" s="1348" t="str">
        <f>IF(ISBLANK(TB!C201), "", TB!C201)</f>
        <v/>
      </c>
      <c r="D958" s="1348" t="str">
        <f>IF(ISBLANK(TB!D201), "", TB!D201)</f>
        <v/>
      </c>
      <c r="E958" s="1348" t="str">
        <f>IF(ISBLANK(TB!E201), "", TB!E201)</f>
        <v/>
      </c>
      <c r="F958" s="1348" t="str">
        <f>IF(ISBLANK(TB!F201), "", TB!F201)</f>
        <v/>
      </c>
      <c r="G958" s="45"/>
      <c r="H958" s="45"/>
      <c r="I958" s="45"/>
      <c r="J958" s="45"/>
      <c r="K958" s="45"/>
      <c r="L958" s="45"/>
      <c r="M958" s="45"/>
      <c r="N958" s="45"/>
      <c r="O958" s="45"/>
      <c r="P958" s="45"/>
      <c r="Q958" s="45"/>
      <c r="R958" s="45"/>
      <c r="S958" s="45"/>
      <c r="T958" s="45"/>
      <c r="U958" s="45"/>
      <c r="V958" s="45"/>
      <c r="W958" s="45"/>
      <c r="X958" s="45"/>
      <c r="Y958" s="45"/>
      <c r="Z958" s="45"/>
      <c r="AA958" s="45"/>
      <c r="AB958" s="45"/>
      <c r="AC958" s="45"/>
      <c r="AD958" s="45"/>
      <c r="AE958" s="45"/>
      <c r="AF958" s="45"/>
      <c r="AG958" s="45"/>
      <c r="AH958" s="45"/>
      <c r="AI958" s="45"/>
      <c r="AJ958" s="45"/>
      <c r="AK958" s="45"/>
      <c r="AL958" s="45"/>
      <c r="AM958" s="45"/>
      <c r="AN958" s="45"/>
      <c r="AO958" s="45"/>
      <c r="AP958" s="45"/>
      <c r="AQ958" s="45"/>
      <c r="AR958" s="45"/>
      <c r="AS958" s="45"/>
      <c r="AT958" s="45"/>
      <c r="AU958" s="45"/>
      <c r="AV958" s="45"/>
      <c r="AW958" s="45"/>
      <c r="AX958" s="45"/>
      <c r="AY958" s="45"/>
      <c r="AZ958" s="45"/>
      <c r="BA958" s="45"/>
      <c r="BB958" s="45"/>
      <c r="BC958" s="45"/>
      <c r="BD958" s="45"/>
      <c r="BE958" s="45"/>
      <c r="BF958" s="45"/>
      <c r="BG958" s="45"/>
      <c r="BH958" s="45"/>
      <c r="BI958" s="45"/>
      <c r="BJ958" s="45"/>
      <c r="BK958" s="45"/>
      <c r="BL958" s="45"/>
      <c r="BM958" s="45"/>
      <c r="BN958" s="45"/>
      <c r="BO958" s="45"/>
      <c r="BP958" s="45"/>
      <c r="BQ958" s="45"/>
      <c r="BR958" s="45"/>
      <c r="BS958" s="45"/>
      <c r="BT958" s="45"/>
      <c r="BU958" s="45"/>
      <c r="BV958" s="45"/>
      <c r="BW958" s="45"/>
      <c r="BX958" s="45"/>
      <c r="BY958" s="45"/>
      <c r="BZ958" s="45"/>
      <c r="CA958" s="45"/>
      <c r="CB958" s="45"/>
      <c r="CC958" s="45"/>
      <c r="CD958" s="45"/>
      <c r="CE958" s="45"/>
      <c r="CF958" s="45"/>
      <c r="CG958" s="45"/>
      <c r="CH958" s="45"/>
      <c r="CI958" s="45"/>
      <c r="CJ958" s="45"/>
      <c r="CK958" s="45"/>
      <c r="CL958" s="45"/>
      <c r="CM958" s="45"/>
      <c r="CN958" s="45"/>
      <c r="CO958" s="45"/>
      <c r="CP958" s="45"/>
      <c r="CQ958" s="45"/>
      <c r="CR958" s="45"/>
      <c r="CS958" s="45"/>
      <c r="CT958" s="45"/>
      <c r="CU958" s="45"/>
      <c r="CV958" s="45"/>
      <c r="CW958" s="45"/>
      <c r="CX958" s="45"/>
      <c r="CY958" s="45"/>
      <c r="CZ958" s="45"/>
      <c r="DA958" s="45"/>
      <c r="DB958" s="45"/>
      <c r="DC958" s="45"/>
      <c r="DD958" s="45"/>
      <c r="DE958" s="45"/>
      <c r="DF958" s="45"/>
      <c r="DG958" s="45"/>
      <c r="DH958" s="45"/>
      <c r="DI958" s="45"/>
      <c r="DJ958" s="45"/>
      <c r="DK958" s="45"/>
      <c r="DL958" s="45"/>
      <c r="DM958" s="45"/>
      <c r="DN958" s="45"/>
      <c r="DO958" s="45"/>
      <c r="DP958" s="45"/>
      <c r="DQ958" s="45"/>
      <c r="DR958" s="45"/>
      <c r="DS958" s="45"/>
      <c r="DT958" s="45"/>
      <c r="DU958" s="45"/>
      <c r="DV958" s="1123"/>
      <c r="DW958" s="45"/>
      <c r="DX958" s="45"/>
      <c r="DY958" s="45"/>
      <c r="DZ958" s="45"/>
      <c r="EA958" s="45"/>
      <c r="EB958" s="45"/>
      <c r="EC958" s="45"/>
      <c r="ED958" s="45"/>
      <c r="EE958" s="45"/>
      <c r="EF958" s="45"/>
      <c r="EG958" s="45"/>
      <c r="EH958" s="45"/>
      <c r="EI958" s="45"/>
      <c r="EJ958" s="45"/>
      <c r="EK958" s="45"/>
      <c r="EL958" s="45"/>
      <c r="EM958" s="45"/>
      <c r="EN958" s="45"/>
      <c r="EO958" s="45"/>
      <c r="EP958" s="45"/>
      <c r="EQ958" s="1123"/>
      <c r="ER958" s="557"/>
    </row>
    <row r="959" spans="1:148" ht="15" customHeight="1" x14ac:dyDescent="0.25">
      <c r="A959" s="625"/>
      <c r="B959" s="1343" t="s">
        <v>1209</v>
      </c>
      <c r="C959" s="1348" t="str">
        <f>IF(ISBLANK(TB!C202), "", TB!C202)</f>
        <v/>
      </c>
      <c r="D959" s="1348" t="str">
        <f>IF(ISBLANK(TB!D202), "", TB!D202)</f>
        <v/>
      </c>
      <c r="E959" s="1348" t="str">
        <f>IF(ISBLANK(TB!E202), "", TB!E202)</f>
        <v/>
      </c>
      <c r="F959" s="1348" t="str">
        <f>IF(ISBLANK(TB!F202), "", TB!F202)</f>
        <v/>
      </c>
      <c r="G959" s="45"/>
      <c r="H959" s="45"/>
      <c r="I959" s="45"/>
      <c r="J959" s="45"/>
      <c r="K959" s="45"/>
      <c r="L959" s="45"/>
      <c r="M959" s="45"/>
      <c r="N959" s="45"/>
      <c r="O959" s="45"/>
      <c r="P959" s="45"/>
      <c r="Q959" s="45"/>
      <c r="R959" s="45"/>
      <c r="S959" s="45"/>
      <c r="T959" s="45"/>
      <c r="U959" s="45"/>
      <c r="V959" s="45"/>
      <c r="W959" s="45"/>
      <c r="X959" s="45"/>
      <c r="Y959" s="45"/>
      <c r="Z959" s="45"/>
      <c r="AA959" s="45"/>
      <c r="AB959" s="45"/>
      <c r="AC959" s="45"/>
      <c r="AD959" s="45"/>
      <c r="AE959" s="45"/>
      <c r="AF959" s="45"/>
      <c r="AG959" s="45"/>
      <c r="AH959" s="45"/>
      <c r="AI959" s="45"/>
      <c r="AJ959" s="45"/>
      <c r="AK959" s="45"/>
      <c r="AL959" s="45"/>
      <c r="AM959" s="45"/>
      <c r="AN959" s="45"/>
      <c r="AO959" s="45"/>
      <c r="AP959" s="45"/>
      <c r="AQ959" s="45"/>
      <c r="AR959" s="45"/>
      <c r="AS959" s="45"/>
      <c r="AT959" s="45"/>
      <c r="AU959" s="45"/>
      <c r="AV959" s="45"/>
      <c r="AW959" s="45"/>
      <c r="AX959" s="45"/>
      <c r="AY959" s="45"/>
      <c r="AZ959" s="45"/>
      <c r="BA959" s="45"/>
      <c r="BB959" s="45"/>
      <c r="BC959" s="45"/>
      <c r="BD959" s="45"/>
      <c r="BE959" s="45"/>
      <c r="BF959" s="45"/>
      <c r="BG959" s="45"/>
      <c r="BH959" s="45"/>
      <c r="BI959" s="45"/>
      <c r="BJ959" s="45"/>
      <c r="BK959" s="45"/>
      <c r="BL959" s="45"/>
      <c r="BM959" s="45"/>
      <c r="BN959" s="45"/>
      <c r="BO959" s="45"/>
      <c r="BP959" s="45"/>
      <c r="BQ959" s="45"/>
      <c r="BR959" s="45"/>
      <c r="BS959" s="45"/>
      <c r="BT959" s="45"/>
      <c r="BU959" s="45"/>
      <c r="BV959" s="45"/>
      <c r="BW959" s="45"/>
      <c r="BX959" s="45"/>
      <c r="BY959" s="45"/>
      <c r="BZ959" s="45"/>
      <c r="CA959" s="45"/>
      <c r="CB959" s="45"/>
      <c r="CC959" s="45"/>
      <c r="CD959" s="45"/>
      <c r="CE959" s="45"/>
      <c r="CF959" s="45"/>
      <c r="CG959" s="45"/>
      <c r="CH959" s="45"/>
      <c r="CI959" s="45"/>
      <c r="CJ959" s="45"/>
      <c r="CK959" s="45"/>
      <c r="CL959" s="45"/>
      <c r="CM959" s="45"/>
      <c r="CN959" s="45"/>
      <c r="CO959" s="45"/>
      <c r="CP959" s="45"/>
      <c r="CQ959" s="45"/>
      <c r="CR959" s="45"/>
      <c r="CS959" s="45"/>
      <c r="CT959" s="45"/>
      <c r="CU959" s="45"/>
      <c r="CV959" s="45"/>
      <c r="CW959" s="45"/>
      <c r="CX959" s="45"/>
      <c r="CY959" s="45"/>
      <c r="CZ959" s="45"/>
      <c r="DA959" s="45"/>
      <c r="DB959" s="45"/>
      <c r="DC959" s="45"/>
      <c r="DD959" s="45"/>
      <c r="DE959" s="45"/>
      <c r="DF959" s="45"/>
      <c r="DG959" s="45"/>
      <c r="DH959" s="45"/>
      <c r="DI959" s="45"/>
      <c r="DJ959" s="45"/>
      <c r="DK959" s="45"/>
      <c r="DL959" s="45"/>
      <c r="DM959" s="45"/>
      <c r="DN959" s="45"/>
      <c r="DO959" s="45"/>
      <c r="DP959" s="45"/>
      <c r="DQ959" s="45"/>
      <c r="DR959" s="45"/>
      <c r="DS959" s="45"/>
      <c r="DT959" s="45"/>
      <c r="DU959" s="45"/>
      <c r="DV959" s="1123"/>
      <c r="DW959" s="45"/>
      <c r="DX959" s="45"/>
      <c r="DY959" s="45"/>
      <c r="DZ959" s="45"/>
      <c r="EA959" s="45"/>
      <c r="EB959" s="45"/>
      <c r="EC959" s="45"/>
      <c r="ED959" s="45"/>
      <c r="EE959" s="45"/>
      <c r="EF959" s="45"/>
      <c r="EG959" s="45"/>
      <c r="EH959" s="45"/>
      <c r="EI959" s="45"/>
      <c r="EJ959" s="45"/>
      <c r="EK959" s="45"/>
      <c r="EL959" s="45"/>
      <c r="EM959" s="45"/>
      <c r="EN959" s="45"/>
      <c r="EO959" s="45"/>
      <c r="EP959" s="45"/>
      <c r="EQ959" s="1123"/>
      <c r="ER959" s="557"/>
    </row>
    <row r="960" spans="1:148" ht="15" customHeight="1" x14ac:dyDescent="0.25">
      <c r="A960" s="625"/>
      <c r="B960" s="1343" t="s">
        <v>1210</v>
      </c>
      <c r="C960" s="1348" t="str">
        <f>IF(ISBLANK(TB!C203), "", TB!C203)</f>
        <v/>
      </c>
      <c r="D960" s="1348" t="str">
        <f>IF(ISBLANK(TB!D203), "", TB!D203)</f>
        <v/>
      </c>
      <c r="E960" s="1348" t="str">
        <f>IF(ISBLANK(TB!E203), "", TB!E203)</f>
        <v/>
      </c>
      <c r="F960" s="1348" t="str">
        <f>IF(ISBLANK(TB!F203), "", TB!F203)</f>
        <v/>
      </c>
      <c r="G960" s="45"/>
      <c r="H960" s="45"/>
      <c r="I960" s="45"/>
      <c r="J960" s="45"/>
      <c r="K960" s="45"/>
      <c r="L960" s="45"/>
      <c r="M960" s="45"/>
      <c r="N960" s="45"/>
      <c r="O960" s="45"/>
      <c r="P960" s="45"/>
      <c r="Q960" s="45"/>
      <c r="R960" s="45"/>
      <c r="S960" s="45"/>
      <c r="T960" s="45"/>
      <c r="U960" s="45"/>
      <c r="V960" s="45"/>
      <c r="W960" s="45"/>
      <c r="X960" s="45"/>
      <c r="Y960" s="45"/>
      <c r="Z960" s="45"/>
      <c r="AA960" s="45"/>
      <c r="AB960" s="45"/>
      <c r="AC960" s="45"/>
      <c r="AD960" s="45"/>
      <c r="AE960" s="45"/>
      <c r="AF960" s="45"/>
      <c r="AG960" s="45"/>
      <c r="AH960" s="45"/>
      <c r="AI960" s="45"/>
      <c r="AJ960" s="45"/>
      <c r="AK960" s="45"/>
      <c r="AL960" s="45"/>
      <c r="AM960" s="45"/>
      <c r="AN960" s="45"/>
      <c r="AO960" s="45"/>
      <c r="AP960" s="45"/>
      <c r="AQ960" s="45"/>
      <c r="AR960" s="45"/>
      <c r="AS960" s="45"/>
      <c r="AT960" s="45"/>
      <c r="AU960" s="45"/>
      <c r="AV960" s="45"/>
      <c r="AW960" s="45"/>
      <c r="AX960" s="45"/>
      <c r="AY960" s="45"/>
      <c r="AZ960" s="45"/>
      <c r="BA960" s="45"/>
      <c r="BB960" s="45"/>
      <c r="BC960" s="45"/>
      <c r="BD960" s="45"/>
      <c r="BE960" s="45"/>
      <c r="BF960" s="45"/>
      <c r="BG960" s="45"/>
      <c r="BH960" s="45"/>
      <c r="BI960" s="45"/>
      <c r="BJ960" s="45"/>
      <c r="BK960" s="45"/>
      <c r="BL960" s="45"/>
      <c r="BM960" s="45"/>
      <c r="BN960" s="45"/>
      <c r="BO960" s="45"/>
      <c r="BP960" s="45"/>
      <c r="BQ960" s="45"/>
      <c r="BR960" s="45"/>
      <c r="BS960" s="45"/>
      <c r="BT960" s="45"/>
      <c r="BU960" s="45"/>
      <c r="BV960" s="45"/>
      <c r="BW960" s="45"/>
      <c r="BX960" s="45"/>
      <c r="BY960" s="45"/>
      <c r="BZ960" s="45"/>
      <c r="CA960" s="45"/>
      <c r="CB960" s="45"/>
      <c r="CC960" s="45"/>
      <c r="CD960" s="45"/>
      <c r="CE960" s="45"/>
      <c r="CF960" s="45"/>
      <c r="CG960" s="45"/>
      <c r="CH960" s="45"/>
      <c r="CI960" s="45"/>
      <c r="CJ960" s="45"/>
      <c r="CK960" s="45"/>
      <c r="CL960" s="45"/>
      <c r="CM960" s="45"/>
      <c r="CN960" s="45"/>
      <c r="CO960" s="45"/>
      <c r="CP960" s="45"/>
      <c r="CQ960" s="45"/>
      <c r="CR960" s="45"/>
      <c r="CS960" s="45"/>
      <c r="CT960" s="45"/>
      <c r="CU960" s="45"/>
      <c r="CV960" s="45"/>
      <c r="CW960" s="45"/>
      <c r="CX960" s="45"/>
      <c r="CY960" s="45"/>
      <c r="CZ960" s="45"/>
      <c r="DA960" s="45"/>
      <c r="DB960" s="45"/>
      <c r="DC960" s="45"/>
      <c r="DD960" s="45"/>
      <c r="DE960" s="45"/>
      <c r="DF960" s="45"/>
      <c r="DG960" s="45"/>
      <c r="DH960" s="45"/>
      <c r="DI960" s="45"/>
      <c r="DJ960" s="45"/>
      <c r="DK960" s="45"/>
      <c r="DL960" s="45"/>
      <c r="DM960" s="45"/>
      <c r="DN960" s="45"/>
      <c r="DO960" s="45"/>
      <c r="DP960" s="45"/>
      <c r="DQ960" s="45"/>
      <c r="DR960" s="45"/>
      <c r="DS960" s="45"/>
      <c r="DT960" s="45"/>
      <c r="DU960" s="45"/>
      <c r="DV960" s="1123"/>
      <c r="DW960" s="45"/>
      <c r="DX960" s="45"/>
      <c r="DY960" s="45"/>
      <c r="DZ960" s="45"/>
      <c r="EA960" s="45"/>
      <c r="EB960" s="45"/>
      <c r="EC960" s="45"/>
      <c r="ED960" s="45"/>
      <c r="EE960" s="45"/>
      <c r="EF960" s="45"/>
      <c r="EG960" s="45"/>
      <c r="EH960" s="45"/>
      <c r="EI960" s="45"/>
      <c r="EJ960" s="45"/>
      <c r="EK960" s="45"/>
      <c r="EL960" s="45"/>
      <c r="EM960" s="45"/>
      <c r="EN960" s="45"/>
      <c r="EO960" s="45"/>
      <c r="EP960" s="45"/>
      <c r="EQ960" s="1123"/>
      <c r="ER960" s="557"/>
    </row>
    <row r="961" spans="1:148" ht="15" customHeight="1" x14ac:dyDescent="0.25">
      <c r="A961" s="625"/>
      <c r="B961" s="1343" t="s">
        <v>1211</v>
      </c>
      <c r="C961" s="1348" t="str">
        <f>IF(ISBLANK(TB!C204), "", TB!C204)</f>
        <v/>
      </c>
      <c r="D961" s="1348" t="str">
        <f>IF(ISBLANK(TB!D204), "", TB!D204)</f>
        <v/>
      </c>
      <c r="E961" s="1348" t="str">
        <f>IF(ISBLANK(TB!E204), "", TB!E204)</f>
        <v/>
      </c>
      <c r="F961" s="1348" t="str">
        <f>IF(ISBLANK(TB!F204), "", TB!F204)</f>
        <v/>
      </c>
      <c r="G961" s="45"/>
      <c r="H961" s="45"/>
      <c r="I961" s="45"/>
      <c r="J961" s="45"/>
      <c r="K961" s="45"/>
      <c r="L961" s="45"/>
      <c r="M961" s="45"/>
      <c r="N961" s="45"/>
      <c r="O961" s="45"/>
      <c r="P961" s="45"/>
      <c r="Q961" s="45"/>
      <c r="R961" s="45"/>
      <c r="S961" s="45"/>
      <c r="T961" s="45"/>
      <c r="U961" s="45"/>
      <c r="V961" s="45"/>
      <c r="W961" s="45"/>
      <c r="X961" s="45"/>
      <c r="Y961" s="45"/>
      <c r="Z961" s="45"/>
      <c r="AA961" s="45"/>
      <c r="AB961" s="45"/>
      <c r="AC961" s="45"/>
      <c r="AD961" s="45"/>
      <c r="AE961" s="45"/>
      <c r="AF961" s="45"/>
      <c r="AG961" s="45"/>
      <c r="AH961" s="45"/>
      <c r="AI961" s="45"/>
      <c r="AJ961" s="45"/>
      <c r="AK961" s="45"/>
      <c r="AL961" s="45"/>
      <c r="AM961" s="45"/>
      <c r="AN961" s="45"/>
      <c r="AO961" s="45"/>
      <c r="AP961" s="45"/>
      <c r="AQ961" s="45"/>
      <c r="AR961" s="45"/>
      <c r="AS961" s="45"/>
      <c r="AT961" s="45"/>
      <c r="AU961" s="45"/>
      <c r="AV961" s="45"/>
      <c r="AW961" s="45"/>
      <c r="AX961" s="45"/>
      <c r="AY961" s="45"/>
      <c r="AZ961" s="45"/>
      <c r="BA961" s="45"/>
      <c r="BB961" s="45"/>
      <c r="BC961" s="45"/>
      <c r="BD961" s="45"/>
      <c r="BE961" s="45"/>
      <c r="BF961" s="45"/>
      <c r="BG961" s="45"/>
      <c r="BH961" s="45"/>
      <c r="BI961" s="45"/>
      <c r="BJ961" s="45"/>
      <c r="BK961" s="45"/>
      <c r="BL961" s="45"/>
      <c r="BM961" s="45"/>
      <c r="BN961" s="45"/>
      <c r="BO961" s="45"/>
      <c r="BP961" s="45"/>
      <c r="BQ961" s="45"/>
      <c r="BR961" s="45"/>
      <c r="BS961" s="45"/>
      <c r="BT961" s="45"/>
      <c r="BU961" s="45"/>
      <c r="BV961" s="45"/>
      <c r="BW961" s="45"/>
      <c r="BX961" s="45"/>
      <c r="BY961" s="45"/>
      <c r="BZ961" s="45"/>
      <c r="CA961" s="45"/>
      <c r="CB961" s="45"/>
      <c r="CC961" s="45"/>
      <c r="CD961" s="45"/>
      <c r="CE961" s="45"/>
      <c r="CF961" s="45"/>
      <c r="CG961" s="45"/>
      <c r="CH961" s="45"/>
      <c r="CI961" s="45"/>
      <c r="CJ961" s="45"/>
      <c r="CK961" s="45"/>
      <c r="CL961" s="45"/>
      <c r="CM961" s="45"/>
      <c r="CN961" s="45"/>
      <c r="CO961" s="45"/>
      <c r="CP961" s="45"/>
      <c r="CQ961" s="45"/>
      <c r="CR961" s="45"/>
      <c r="CS961" s="45"/>
      <c r="CT961" s="45"/>
      <c r="CU961" s="45"/>
      <c r="CV961" s="45"/>
      <c r="CW961" s="45"/>
      <c r="CX961" s="45"/>
      <c r="CY961" s="45"/>
      <c r="CZ961" s="45"/>
      <c r="DA961" s="45"/>
      <c r="DB961" s="45"/>
      <c r="DC961" s="45"/>
      <c r="DD961" s="45"/>
      <c r="DE961" s="45"/>
      <c r="DF961" s="45"/>
      <c r="DG961" s="45"/>
      <c r="DH961" s="45"/>
      <c r="DI961" s="45"/>
      <c r="DJ961" s="45"/>
      <c r="DK961" s="45"/>
      <c r="DL961" s="45"/>
      <c r="DM961" s="45"/>
      <c r="DN961" s="45"/>
      <c r="DO961" s="45"/>
      <c r="DP961" s="45"/>
      <c r="DQ961" s="45"/>
      <c r="DR961" s="45"/>
      <c r="DS961" s="45"/>
      <c r="DT961" s="45"/>
      <c r="DU961" s="45"/>
      <c r="DV961" s="1123"/>
      <c r="DW961" s="45"/>
      <c r="DX961" s="45"/>
      <c r="DY961" s="45"/>
      <c r="DZ961" s="45"/>
      <c r="EA961" s="45"/>
      <c r="EB961" s="45"/>
      <c r="EC961" s="45"/>
      <c r="ED961" s="45"/>
      <c r="EE961" s="45"/>
      <c r="EF961" s="45"/>
      <c r="EG961" s="45"/>
      <c r="EH961" s="45"/>
      <c r="EI961" s="45"/>
      <c r="EJ961" s="45"/>
      <c r="EK961" s="45"/>
      <c r="EL961" s="45"/>
      <c r="EM961" s="45"/>
      <c r="EN961" s="45"/>
      <c r="EO961" s="45"/>
      <c r="EP961" s="45"/>
      <c r="EQ961" s="1123"/>
      <c r="ER961" s="557"/>
    </row>
    <row r="962" spans="1:148" ht="15" customHeight="1" x14ac:dyDescent="0.25">
      <c r="A962" s="625"/>
      <c r="B962" s="1343" t="s">
        <v>1212</v>
      </c>
      <c r="C962" s="1348" t="str">
        <f>IF(ISBLANK(TB!C205), "", TB!C205)</f>
        <v/>
      </c>
      <c r="D962" s="1348" t="str">
        <f>IF(ISBLANK(TB!D205), "", TB!D205)</f>
        <v/>
      </c>
      <c r="E962" s="1348" t="str">
        <f>IF(ISBLANK(TB!E205), "", TB!E205)</f>
        <v/>
      </c>
      <c r="F962" s="1348" t="str">
        <f>IF(ISBLANK(TB!F205), "", TB!F205)</f>
        <v/>
      </c>
      <c r="G962" s="45"/>
      <c r="H962" s="45"/>
      <c r="I962" s="45"/>
      <c r="J962" s="45"/>
      <c r="K962" s="45"/>
      <c r="L962" s="45"/>
      <c r="M962" s="45"/>
      <c r="N962" s="45"/>
      <c r="O962" s="45"/>
      <c r="P962" s="45"/>
      <c r="Q962" s="45"/>
      <c r="R962" s="45"/>
      <c r="S962" s="45"/>
      <c r="T962" s="45"/>
      <c r="U962" s="45"/>
      <c r="V962" s="45"/>
      <c r="W962" s="45"/>
      <c r="X962" s="45"/>
      <c r="Y962" s="45"/>
      <c r="Z962" s="45"/>
      <c r="AA962" s="45"/>
      <c r="AB962" s="45"/>
      <c r="AC962" s="45"/>
      <c r="AD962" s="45"/>
      <c r="AE962" s="45"/>
      <c r="AF962" s="45"/>
      <c r="AG962" s="45"/>
      <c r="AH962" s="45"/>
      <c r="AI962" s="45"/>
      <c r="AJ962" s="45"/>
      <c r="AK962" s="45"/>
      <c r="AL962" s="45"/>
      <c r="AM962" s="45"/>
      <c r="AN962" s="45"/>
      <c r="AO962" s="45"/>
      <c r="AP962" s="45"/>
      <c r="AQ962" s="45"/>
      <c r="AR962" s="45"/>
      <c r="AS962" s="45"/>
      <c r="AT962" s="45"/>
      <c r="AU962" s="45"/>
      <c r="AV962" s="45"/>
      <c r="AW962" s="45"/>
      <c r="AX962" s="45"/>
      <c r="AY962" s="45"/>
      <c r="AZ962" s="45"/>
      <c r="BA962" s="45"/>
      <c r="BB962" s="45"/>
      <c r="BC962" s="45"/>
      <c r="BD962" s="45"/>
      <c r="BE962" s="45"/>
      <c r="BF962" s="45"/>
      <c r="BG962" s="45"/>
      <c r="BH962" s="45"/>
      <c r="BI962" s="45"/>
      <c r="BJ962" s="45"/>
      <c r="BK962" s="45"/>
      <c r="BL962" s="45"/>
      <c r="BM962" s="45"/>
      <c r="BN962" s="45"/>
      <c r="BO962" s="45"/>
      <c r="BP962" s="45"/>
      <c r="BQ962" s="45"/>
      <c r="BR962" s="45"/>
      <c r="BS962" s="45"/>
      <c r="BT962" s="45"/>
      <c r="BU962" s="45"/>
      <c r="BV962" s="45"/>
      <c r="BW962" s="45"/>
      <c r="BX962" s="45"/>
      <c r="BY962" s="45"/>
      <c r="BZ962" s="45"/>
      <c r="CA962" s="45"/>
      <c r="CB962" s="45"/>
      <c r="CC962" s="45"/>
      <c r="CD962" s="45"/>
      <c r="CE962" s="45"/>
      <c r="CF962" s="45"/>
      <c r="CG962" s="45"/>
      <c r="CH962" s="45"/>
      <c r="CI962" s="45"/>
      <c r="CJ962" s="45"/>
      <c r="CK962" s="45"/>
      <c r="CL962" s="45"/>
      <c r="CM962" s="45"/>
      <c r="CN962" s="45"/>
      <c r="CO962" s="45"/>
      <c r="CP962" s="45"/>
      <c r="CQ962" s="45"/>
      <c r="CR962" s="45"/>
      <c r="CS962" s="45"/>
      <c r="CT962" s="45"/>
      <c r="CU962" s="45"/>
      <c r="CV962" s="45"/>
      <c r="CW962" s="45"/>
      <c r="CX962" s="45"/>
      <c r="CY962" s="45"/>
      <c r="CZ962" s="45"/>
      <c r="DA962" s="45"/>
      <c r="DB962" s="45"/>
      <c r="DC962" s="45"/>
      <c r="DD962" s="45"/>
      <c r="DE962" s="45"/>
      <c r="DF962" s="45"/>
      <c r="DG962" s="45"/>
      <c r="DH962" s="45"/>
      <c r="DI962" s="45"/>
      <c r="DJ962" s="45"/>
      <c r="DK962" s="45"/>
      <c r="DL962" s="45"/>
      <c r="DM962" s="45"/>
      <c r="DN962" s="45"/>
      <c r="DO962" s="45"/>
      <c r="DP962" s="45"/>
      <c r="DQ962" s="45"/>
      <c r="DR962" s="45"/>
      <c r="DS962" s="45"/>
      <c r="DT962" s="45"/>
      <c r="DU962" s="45"/>
      <c r="DV962" s="1123"/>
      <c r="DW962" s="45"/>
      <c r="DX962" s="45"/>
      <c r="DY962" s="45"/>
      <c r="DZ962" s="45"/>
      <c r="EA962" s="45"/>
      <c r="EB962" s="45"/>
      <c r="EC962" s="45"/>
      <c r="ED962" s="45"/>
      <c r="EE962" s="45"/>
      <c r="EF962" s="45"/>
      <c r="EG962" s="45"/>
      <c r="EH962" s="45"/>
      <c r="EI962" s="45"/>
      <c r="EJ962" s="45"/>
      <c r="EK962" s="45"/>
      <c r="EL962" s="45"/>
      <c r="EM962" s="45"/>
      <c r="EN962" s="45"/>
      <c r="EO962" s="45"/>
      <c r="EP962" s="45"/>
      <c r="EQ962" s="1123"/>
      <c r="ER962" s="557"/>
    </row>
    <row r="963" spans="1:148" ht="15" customHeight="1" x14ac:dyDescent="0.25">
      <c r="A963" s="625"/>
      <c r="B963" s="1343" t="s">
        <v>1213</v>
      </c>
      <c r="C963" s="1348" t="str">
        <f>IF(ISBLANK(TB!C206), "", TB!C206)</f>
        <v/>
      </c>
      <c r="D963" s="1348" t="str">
        <f>IF(ISBLANK(TB!D206), "", TB!D206)</f>
        <v/>
      </c>
      <c r="E963" s="1348" t="str">
        <f>IF(ISBLANK(TB!E206), "", TB!E206)</f>
        <v/>
      </c>
      <c r="F963" s="1348" t="str">
        <f>IF(ISBLANK(TB!F206), "", TB!F206)</f>
        <v/>
      </c>
      <c r="G963" s="45"/>
      <c r="H963" s="45"/>
      <c r="I963" s="45"/>
      <c r="J963" s="45"/>
      <c r="K963" s="45"/>
      <c r="L963" s="45"/>
      <c r="M963" s="45"/>
      <c r="N963" s="45"/>
      <c r="O963" s="45"/>
      <c r="P963" s="45"/>
      <c r="Q963" s="45"/>
      <c r="R963" s="45"/>
      <c r="S963" s="45"/>
      <c r="T963" s="45"/>
      <c r="U963" s="45"/>
      <c r="V963" s="45"/>
      <c r="W963" s="45"/>
      <c r="X963" s="45"/>
      <c r="Y963" s="45"/>
      <c r="Z963" s="45"/>
      <c r="AA963" s="45"/>
      <c r="AB963" s="45"/>
      <c r="AC963" s="45"/>
      <c r="AD963" s="45"/>
      <c r="AE963" s="45"/>
      <c r="AF963" s="45"/>
      <c r="AG963" s="45"/>
      <c r="AH963" s="45"/>
      <c r="AI963" s="45"/>
      <c r="AJ963" s="45"/>
      <c r="AK963" s="45"/>
      <c r="AL963" s="45"/>
      <c r="AM963" s="45"/>
      <c r="AN963" s="45"/>
      <c r="AO963" s="45"/>
      <c r="AP963" s="45"/>
      <c r="AQ963" s="45"/>
      <c r="AR963" s="45"/>
      <c r="AS963" s="45"/>
      <c r="AT963" s="45"/>
      <c r="AU963" s="45"/>
      <c r="AV963" s="45"/>
      <c r="AW963" s="45"/>
      <c r="AX963" s="45"/>
      <c r="AY963" s="45"/>
      <c r="AZ963" s="45"/>
      <c r="BA963" s="45"/>
      <c r="BB963" s="45"/>
      <c r="BC963" s="45"/>
      <c r="BD963" s="45"/>
      <c r="BE963" s="45"/>
      <c r="BF963" s="45"/>
      <c r="BG963" s="45"/>
      <c r="BH963" s="45"/>
      <c r="BI963" s="45"/>
      <c r="BJ963" s="45"/>
      <c r="BK963" s="45"/>
      <c r="BL963" s="45"/>
      <c r="BM963" s="45"/>
      <c r="BN963" s="45"/>
      <c r="BO963" s="45"/>
      <c r="BP963" s="45"/>
      <c r="BQ963" s="45"/>
      <c r="BR963" s="45"/>
      <c r="BS963" s="45"/>
      <c r="BT963" s="45"/>
      <c r="BU963" s="45"/>
      <c r="BV963" s="45"/>
      <c r="BW963" s="45"/>
      <c r="BX963" s="45"/>
      <c r="BY963" s="45"/>
      <c r="BZ963" s="45"/>
      <c r="CA963" s="45"/>
      <c r="CB963" s="45"/>
      <c r="CC963" s="45"/>
      <c r="CD963" s="45"/>
      <c r="CE963" s="45"/>
      <c r="CF963" s="45"/>
      <c r="CG963" s="45"/>
      <c r="CH963" s="45"/>
      <c r="CI963" s="45"/>
      <c r="CJ963" s="45"/>
      <c r="CK963" s="45"/>
      <c r="CL963" s="45"/>
      <c r="CM963" s="45"/>
      <c r="CN963" s="45"/>
      <c r="CO963" s="45"/>
      <c r="CP963" s="45"/>
      <c r="CQ963" s="45"/>
      <c r="CR963" s="45"/>
      <c r="CS963" s="45"/>
      <c r="CT963" s="45"/>
      <c r="CU963" s="45"/>
      <c r="CV963" s="45"/>
      <c r="CW963" s="45"/>
      <c r="CX963" s="45"/>
      <c r="CY963" s="45"/>
      <c r="CZ963" s="45"/>
      <c r="DA963" s="45"/>
      <c r="DB963" s="45"/>
      <c r="DC963" s="45"/>
      <c r="DD963" s="45"/>
      <c r="DE963" s="45"/>
      <c r="DF963" s="45"/>
      <c r="DG963" s="45"/>
      <c r="DH963" s="45"/>
      <c r="DI963" s="45"/>
      <c r="DJ963" s="45"/>
      <c r="DK963" s="45"/>
      <c r="DL963" s="45"/>
      <c r="DM963" s="45"/>
      <c r="DN963" s="45"/>
      <c r="DO963" s="45"/>
      <c r="DP963" s="45"/>
      <c r="DQ963" s="45"/>
      <c r="DR963" s="45"/>
      <c r="DS963" s="45"/>
      <c r="DT963" s="45"/>
      <c r="DU963" s="45"/>
      <c r="DV963" s="1123"/>
      <c r="DW963" s="45"/>
      <c r="DX963" s="45"/>
      <c r="DY963" s="45"/>
      <c r="DZ963" s="45"/>
      <c r="EA963" s="45"/>
      <c r="EB963" s="45"/>
      <c r="EC963" s="45"/>
      <c r="ED963" s="45"/>
      <c r="EE963" s="45"/>
      <c r="EF963" s="45"/>
      <c r="EG963" s="45"/>
      <c r="EH963" s="45"/>
      <c r="EI963" s="45"/>
      <c r="EJ963" s="45"/>
      <c r="EK963" s="45"/>
      <c r="EL963" s="45"/>
      <c r="EM963" s="45"/>
      <c r="EN963" s="45"/>
      <c r="EO963" s="45"/>
      <c r="EP963" s="45"/>
      <c r="EQ963" s="1123"/>
      <c r="ER963" s="557"/>
    </row>
    <row r="964" spans="1:148" ht="15" customHeight="1" x14ac:dyDescent="0.25">
      <c r="A964" s="625"/>
      <c r="B964" s="1343" t="s">
        <v>1214</v>
      </c>
      <c r="C964" s="1348" t="str">
        <f>IF(ISBLANK(TB!C207), "", TB!C207)</f>
        <v/>
      </c>
      <c r="D964" s="1348" t="str">
        <f>IF(ISBLANK(TB!D207), "", TB!D207)</f>
        <v/>
      </c>
      <c r="E964" s="1348" t="str">
        <f>IF(ISBLANK(TB!E207), "", TB!E207)</f>
        <v/>
      </c>
      <c r="F964" s="1348" t="str">
        <f>IF(ISBLANK(TB!F207), "", TB!F207)</f>
        <v/>
      </c>
      <c r="G964" s="45"/>
      <c r="H964" s="45"/>
      <c r="I964" s="45"/>
      <c r="J964" s="45"/>
      <c r="K964" s="45"/>
      <c r="L964" s="45"/>
      <c r="M964" s="45"/>
      <c r="N964" s="45"/>
      <c r="O964" s="45"/>
      <c r="P964" s="45"/>
      <c r="Q964" s="45"/>
      <c r="R964" s="45"/>
      <c r="S964" s="45"/>
      <c r="T964" s="45"/>
      <c r="U964" s="45"/>
      <c r="V964" s="45"/>
      <c r="W964" s="45"/>
      <c r="X964" s="45"/>
      <c r="Y964" s="45"/>
      <c r="Z964" s="45"/>
      <c r="AA964" s="45"/>
      <c r="AB964" s="45"/>
      <c r="AC964" s="45"/>
      <c r="AD964" s="45"/>
      <c r="AE964" s="45"/>
      <c r="AF964" s="45"/>
      <c r="AG964" s="45"/>
      <c r="AH964" s="45"/>
      <c r="AI964" s="45"/>
      <c r="AJ964" s="45"/>
      <c r="AK964" s="45"/>
      <c r="AL964" s="45"/>
      <c r="AM964" s="45"/>
      <c r="AN964" s="45"/>
      <c r="AO964" s="45"/>
      <c r="AP964" s="45"/>
      <c r="AQ964" s="45"/>
      <c r="AR964" s="45"/>
      <c r="AS964" s="45"/>
      <c r="AT964" s="45"/>
      <c r="AU964" s="45"/>
      <c r="AV964" s="45"/>
      <c r="AW964" s="45"/>
      <c r="AX964" s="45"/>
      <c r="AY964" s="45"/>
      <c r="AZ964" s="45"/>
      <c r="BA964" s="45"/>
      <c r="BB964" s="45"/>
      <c r="BC964" s="45"/>
      <c r="BD964" s="45"/>
      <c r="BE964" s="45"/>
      <c r="BF964" s="45"/>
      <c r="BG964" s="45"/>
      <c r="BH964" s="45"/>
      <c r="BI964" s="45"/>
      <c r="BJ964" s="45"/>
      <c r="BK964" s="45"/>
      <c r="BL964" s="45"/>
      <c r="BM964" s="45"/>
      <c r="BN964" s="45"/>
      <c r="BO964" s="45"/>
      <c r="BP964" s="45"/>
      <c r="BQ964" s="45"/>
      <c r="BR964" s="45"/>
      <c r="BS964" s="45"/>
      <c r="BT964" s="45"/>
      <c r="BU964" s="45"/>
      <c r="BV964" s="45"/>
      <c r="BW964" s="45"/>
      <c r="BX964" s="45"/>
      <c r="BY964" s="45"/>
      <c r="BZ964" s="45"/>
      <c r="CA964" s="45"/>
      <c r="CB964" s="45"/>
      <c r="CC964" s="45"/>
      <c r="CD964" s="45"/>
      <c r="CE964" s="45"/>
      <c r="CF964" s="45"/>
      <c r="CG964" s="45"/>
      <c r="CH964" s="45"/>
      <c r="CI964" s="45"/>
      <c r="CJ964" s="45"/>
      <c r="CK964" s="45"/>
      <c r="CL964" s="45"/>
      <c r="CM964" s="45"/>
      <c r="CN964" s="45"/>
      <c r="CO964" s="45"/>
      <c r="CP964" s="45"/>
      <c r="CQ964" s="45"/>
      <c r="CR964" s="45"/>
      <c r="CS964" s="45"/>
      <c r="CT964" s="45"/>
      <c r="CU964" s="45"/>
      <c r="CV964" s="45"/>
      <c r="CW964" s="45"/>
      <c r="CX964" s="45"/>
      <c r="CY964" s="45"/>
      <c r="CZ964" s="45"/>
      <c r="DA964" s="45"/>
      <c r="DB964" s="45"/>
      <c r="DC964" s="45"/>
      <c r="DD964" s="45"/>
      <c r="DE964" s="45"/>
      <c r="DF964" s="45"/>
      <c r="DG964" s="45"/>
      <c r="DH964" s="45"/>
      <c r="DI964" s="45"/>
      <c r="DJ964" s="45"/>
      <c r="DK964" s="45"/>
      <c r="DL964" s="45"/>
      <c r="DM964" s="45"/>
      <c r="DN964" s="45"/>
      <c r="DO964" s="45"/>
      <c r="DP964" s="45"/>
      <c r="DQ964" s="45"/>
      <c r="DR964" s="45"/>
      <c r="DS964" s="45"/>
      <c r="DT964" s="45"/>
      <c r="DU964" s="45"/>
      <c r="DV964" s="1123"/>
      <c r="DW964" s="45"/>
      <c r="DX964" s="45"/>
      <c r="DY964" s="45"/>
      <c r="DZ964" s="45"/>
      <c r="EA964" s="45"/>
      <c r="EB964" s="45"/>
      <c r="EC964" s="45"/>
      <c r="ED964" s="45"/>
      <c r="EE964" s="45"/>
      <c r="EF964" s="45"/>
      <c r="EG964" s="45"/>
      <c r="EH964" s="45"/>
      <c r="EI964" s="45"/>
      <c r="EJ964" s="45"/>
      <c r="EK964" s="45"/>
      <c r="EL964" s="45"/>
      <c r="EM964" s="45"/>
      <c r="EN964" s="45"/>
      <c r="EO964" s="45"/>
      <c r="EP964" s="45"/>
      <c r="EQ964" s="1123"/>
      <c r="ER964" s="557"/>
    </row>
    <row r="965" spans="1:148" ht="15" customHeight="1" x14ac:dyDescent="0.25">
      <c r="A965" s="625"/>
      <c r="B965" s="1343" t="s">
        <v>1215</v>
      </c>
      <c r="C965" s="1348" t="str">
        <f>IF(ISBLANK(TB!C208), "", TB!C208)</f>
        <v/>
      </c>
      <c r="D965" s="1348" t="str">
        <f>IF(ISBLANK(TB!D208), "", TB!D208)</f>
        <v/>
      </c>
      <c r="E965" s="1348" t="str">
        <f>IF(ISBLANK(TB!E208), "", TB!E208)</f>
        <v/>
      </c>
      <c r="F965" s="1348" t="str">
        <f>IF(ISBLANK(TB!F208), "", TB!F208)</f>
        <v/>
      </c>
      <c r="G965" s="45"/>
      <c r="H965" s="45"/>
      <c r="I965" s="45"/>
      <c r="J965" s="45"/>
      <c r="K965" s="45"/>
      <c r="L965" s="45"/>
      <c r="M965" s="45"/>
      <c r="N965" s="45"/>
      <c r="O965" s="45"/>
      <c r="P965" s="45"/>
      <c r="Q965" s="45"/>
      <c r="R965" s="45"/>
      <c r="S965" s="45"/>
      <c r="T965" s="45"/>
      <c r="U965" s="45"/>
      <c r="V965" s="45"/>
      <c r="W965" s="45"/>
      <c r="X965" s="45"/>
      <c r="Y965" s="45"/>
      <c r="Z965" s="45"/>
      <c r="AA965" s="45"/>
      <c r="AB965" s="45"/>
      <c r="AC965" s="45"/>
      <c r="AD965" s="45"/>
      <c r="AE965" s="45"/>
      <c r="AF965" s="45"/>
      <c r="AG965" s="45"/>
      <c r="AH965" s="45"/>
      <c r="AI965" s="45"/>
      <c r="AJ965" s="45"/>
      <c r="AK965" s="45"/>
      <c r="AL965" s="45"/>
      <c r="AM965" s="45"/>
      <c r="AN965" s="45"/>
      <c r="AO965" s="45"/>
      <c r="AP965" s="45"/>
      <c r="AQ965" s="45"/>
      <c r="AR965" s="45"/>
      <c r="AS965" s="45"/>
      <c r="AT965" s="45"/>
      <c r="AU965" s="45"/>
      <c r="AV965" s="45"/>
      <c r="AW965" s="45"/>
      <c r="AX965" s="45"/>
      <c r="AY965" s="45"/>
      <c r="AZ965" s="45"/>
      <c r="BA965" s="45"/>
      <c r="BB965" s="45"/>
      <c r="BC965" s="45"/>
      <c r="BD965" s="45"/>
      <c r="BE965" s="45"/>
      <c r="BF965" s="45"/>
      <c r="BG965" s="45"/>
      <c r="BH965" s="45"/>
      <c r="BI965" s="45"/>
      <c r="BJ965" s="45"/>
      <c r="BK965" s="45"/>
      <c r="BL965" s="45"/>
      <c r="BM965" s="45"/>
      <c r="BN965" s="45"/>
      <c r="BO965" s="45"/>
      <c r="BP965" s="45"/>
      <c r="BQ965" s="45"/>
      <c r="BR965" s="45"/>
      <c r="BS965" s="45"/>
      <c r="BT965" s="45"/>
      <c r="BU965" s="45"/>
      <c r="BV965" s="45"/>
      <c r="BW965" s="45"/>
      <c r="BX965" s="45"/>
      <c r="BY965" s="45"/>
      <c r="BZ965" s="45"/>
      <c r="CA965" s="45"/>
      <c r="CB965" s="45"/>
      <c r="CC965" s="45"/>
      <c r="CD965" s="45"/>
      <c r="CE965" s="45"/>
      <c r="CF965" s="45"/>
      <c r="CG965" s="45"/>
      <c r="CH965" s="45"/>
      <c r="CI965" s="45"/>
      <c r="CJ965" s="45"/>
      <c r="CK965" s="45"/>
      <c r="CL965" s="45"/>
      <c r="CM965" s="45"/>
      <c r="CN965" s="45"/>
      <c r="CO965" s="45"/>
      <c r="CP965" s="45"/>
      <c r="CQ965" s="45"/>
      <c r="CR965" s="45"/>
      <c r="CS965" s="45"/>
      <c r="CT965" s="45"/>
      <c r="CU965" s="45"/>
      <c r="CV965" s="45"/>
      <c r="CW965" s="45"/>
      <c r="CX965" s="45"/>
      <c r="CY965" s="45"/>
      <c r="CZ965" s="45"/>
      <c r="DA965" s="45"/>
      <c r="DB965" s="45"/>
      <c r="DC965" s="45"/>
      <c r="DD965" s="45"/>
      <c r="DE965" s="45"/>
      <c r="DF965" s="45"/>
      <c r="DG965" s="45"/>
      <c r="DH965" s="45"/>
      <c r="DI965" s="45"/>
      <c r="DJ965" s="45"/>
      <c r="DK965" s="45"/>
      <c r="DL965" s="45"/>
      <c r="DM965" s="45"/>
      <c r="DN965" s="45"/>
      <c r="DO965" s="45"/>
      <c r="DP965" s="45"/>
      <c r="DQ965" s="45"/>
      <c r="DR965" s="45"/>
      <c r="DS965" s="45"/>
      <c r="DT965" s="45"/>
      <c r="DU965" s="45"/>
      <c r="DV965" s="1123"/>
      <c r="DW965" s="45"/>
      <c r="DX965" s="45"/>
      <c r="DY965" s="45"/>
      <c r="DZ965" s="45"/>
      <c r="EA965" s="45"/>
      <c r="EB965" s="45"/>
      <c r="EC965" s="45"/>
      <c r="ED965" s="45"/>
      <c r="EE965" s="45"/>
      <c r="EF965" s="45"/>
      <c r="EG965" s="45"/>
      <c r="EH965" s="45"/>
      <c r="EI965" s="45"/>
      <c r="EJ965" s="45"/>
      <c r="EK965" s="45"/>
      <c r="EL965" s="45"/>
      <c r="EM965" s="45"/>
      <c r="EN965" s="45"/>
      <c r="EO965" s="45"/>
      <c r="EP965" s="45"/>
      <c r="EQ965" s="1123"/>
      <c r="ER965" s="557"/>
    </row>
    <row r="966" spans="1:148" ht="15" customHeight="1" x14ac:dyDescent="0.25">
      <c r="A966" s="625"/>
      <c r="B966" s="1343" t="s">
        <v>1216</v>
      </c>
      <c r="C966" s="1348" t="str">
        <f>IF(ISBLANK(TB!C209), "", TB!C209)</f>
        <v/>
      </c>
      <c r="D966" s="1348" t="str">
        <f>IF(ISBLANK(TB!D209), "", TB!D209)</f>
        <v/>
      </c>
      <c r="E966" s="1348" t="str">
        <f>IF(ISBLANK(TB!E209), "", TB!E209)</f>
        <v/>
      </c>
      <c r="F966" s="1348" t="str">
        <f>IF(ISBLANK(TB!F209), "", TB!F209)</f>
        <v/>
      </c>
      <c r="G966" s="45"/>
      <c r="H966" s="45"/>
      <c r="I966" s="45"/>
      <c r="J966" s="45"/>
      <c r="K966" s="45"/>
      <c r="L966" s="45"/>
      <c r="M966" s="45"/>
      <c r="N966" s="45"/>
      <c r="O966" s="45"/>
      <c r="P966" s="45"/>
      <c r="Q966" s="45"/>
      <c r="R966" s="45"/>
      <c r="S966" s="45"/>
      <c r="T966" s="45"/>
      <c r="U966" s="45"/>
      <c r="V966" s="45"/>
      <c r="W966" s="45"/>
      <c r="X966" s="45"/>
      <c r="Y966" s="45"/>
      <c r="Z966" s="45"/>
      <c r="AA966" s="45"/>
      <c r="AB966" s="45"/>
      <c r="AC966" s="45"/>
      <c r="AD966" s="45"/>
      <c r="AE966" s="45"/>
      <c r="AF966" s="45"/>
      <c r="AG966" s="45"/>
      <c r="AH966" s="45"/>
      <c r="AI966" s="45"/>
      <c r="AJ966" s="45"/>
      <c r="AK966" s="45"/>
      <c r="AL966" s="45"/>
      <c r="AM966" s="45"/>
      <c r="AN966" s="45"/>
      <c r="AO966" s="45"/>
      <c r="AP966" s="45"/>
      <c r="AQ966" s="45"/>
      <c r="AR966" s="45"/>
      <c r="AS966" s="45"/>
      <c r="AT966" s="45"/>
      <c r="AU966" s="45"/>
      <c r="AV966" s="45"/>
      <c r="AW966" s="45"/>
      <c r="AX966" s="45"/>
      <c r="AY966" s="45"/>
      <c r="AZ966" s="45"/>
      <c r="BA966" s="45"/>
      <c r="BB966" s="45"/>
      <c r="BC966" s="45"/>
      <c r="BD966" s="45"/>
      <c r="BE966" s="45"/>
      <c r="BF966" s="45"/>
      <c r="BG966" s="45"/>
      <c r="BH966" s="45"/>
      <c r="BI966" s="45"/>
      <c r="BJ966" s="45"/>
      <c r="BK966" s="45"/>
      <c r="BL966" s="45"/>
      <c r="BM966" s="45"/>
      <c r="BN966" s="45"/>
      <c r="BO966" s="45"/>
      <c r="BP966" s="45"/>
      <c r="BQ966" s="45"/>
      <c r="BR966" s="45"/>
      <c r="BS966" s="45"/>
      <c r="BT966" s="45"/>
      <c r="BU966" s="45"/>
      <c r="BV966" s="45"/>
      <c r="BW966" s="45"/>
      <c r="BX966" s="45"/>
      <c r="BY966" s="45"/>
      <c r="BZ966" s="45"/>
      <c r="CA966" s="45"/>
      <c r="CB966" s="45"/>
      <c r="CC966" s="45"/>
      <c r="CD966" s="45"/>
      <c r="CE966" s="45"/>
      <c r="CF966" s="45"/>
      <c r="CG966" s="45"/>
      <c r="CH966" s="45"/>
      <c r="CI966" s="45"/>
      <c r="CJ966" s="45"/>
      <c r="CK966" s="45"/>
      <c r="CL966" s="45"/>
      <c r="CM966" s="45"/>
      <c r="CN966" s="45"/>
      <c r="CO966" s="45"/>
      <c r="CP966" s="45"/>
      <c r="CQ966" s="45"/>
      <c r="CR966" s="45"/>
      <c r="CS966" s="45"/>
      <c r="CT966" s="45"/>
      <c r="CU966" s="45"/>
      <c r="CV966" s="45"/>
      <c r="CW966" s="45"/>
      <c r="CX966" s="45"/>
      <c r="CY966" s="45"/>
      <c r="CZ966" s="45"/>
      <c r="DA966" s="45"/>
      <c r="DB966" s="45"/>
      <c r="DC966" s="45"/>
      <c r="DD966" s="45"/>
      <c r="DE966" s="45"/>
      <c r="DF966" s="45"/>
      <c r="DG966" s="45"/>
      <c r="DH966" s="45"/>
      <c r="DI966" s="45"/>
      <c r="DJ966" s="45"/>
      <c r="DK966" s="45"/>
      <c r="DL966" s="45"/>
      <c r="DM966" s="45"/>
      <c r="DN966" s="45"/>
      <c r="DO966" s="45"/>
      <c r="DP966" s="45"/>
      <c r="DQ966" s="45"/>
      <c r="DR966" s="45"/>
      <c r="DS966" s="45"/>
      <c r="DT966" s="45"/>
      <c r="DU966" s="45"/>
      <c r="DV966" s="1123"/>
      <c r="DW966" s="45"/>
      <c r="DX966" s="45"/>
      <c r="DY966" s="45"/>
      <c r="DZ966" s="45"/>
      <c r="EA966" s="45"/>
      <c r="EB966" s="45"/>
      <c r="EC966" s="45"/>
      <c r="ED966" s="45"/>
      <c r="EE966" s="45"/>
      <c r="EF966" s="45"/>
      <c r="EG966" s="45"/>
      <c r="EH966" s="45"/>
      <c r="EI966" s="45"/>
      <c r="EJ966" s="45"/>
      <c r="EK966" s="45"/>
      <c r="EL966" s="45"/>
      <c r="EM966" s="45"/>
      <c r="EN966" s="45"/>
      <c r="EO966" s="45"/>
      <c r="EP966" s="45"/>
      <c r="EQ966" s="1123"/>
      <c r="ER966" s="557"/>
    </row>
    <row r="967" spans="1:148" ht="15" customHeight="1" x14ac:dyDescent="0.25">
      <c r="A967" s="625"/>
      <c r="B967" s="1343" t="s">
        <v>1217</v>
      </c>
      <c r="C967" s="1348" t="str">
        <f>IF(ISBLANK(TB!C210), "", TB!C210)</f>
        <v/>
      </c>
      <c r="D967" s="1348" t="str">
        <f>IF(ISBLANK(TB!D210), "", TB!D210)</f>
        <v/>
      </c>
      <c r="E967" s="1348" t="str">
        <f>IF(ISBLANK(TB!E210), "", TB!E210)</f>
        <v/>
      </c>
      <c r="F967" s="1348" t="str">
        <f>IF(ISBLANK(TB!F210), "", TB!F210)</f>
        <v/>
      </c>
      <c r="G967" s="45"/>
      <c r="H967" s="45"/>
      <c r="I967" s="45"/>
      <c r="J967" s="45"/>
      <c r="K967" s="45"/>
      <c r="L967" s="45"/>
      <c r="M967" s="45"/>
      <c r="N967" s="45"/>
      <c r="O967" s="45"/>
      <c r="P967" s="45"/>
      <c r="Q967" s="45"/>
      <c r="R967" s="45"/>
      <c r="S967" s="45"/>
      <c r="T967" s="45"/>
      <c r="U967" s="45"/>
      <c r="V967" s="45"/>
      <c r="W967" s="45"/>
      <c r="X967" s="45"/>
      <c r="Y967" s="45"/>
      <c r="Z967" s="45"/>
      <c r="AA967" s="45"/>
      <c r="AB967" s="45"/>
      <c r="AC967" s="45"/>
      <c r="AD967" s="45"/>
      <c r="AE967" s="45"/>
      <c r="AF967" s="45"/>
      <c r="AG967" s="45"/>
      <c r="AH967" s="45"/>
      <c r="AI967" s="45"/>
      <c r="AJ967" s="45"/>
      <c r="AK967" s="45"/>
      <c r="AL967" s="45"/>
      <c r="AM967" s="45"/>
      <c r="AN967" s="45"/>
      <c r="AO967" s="45"/>
      <c r="AP967" s="45"/>
      <c r="AQ967" s="45"/>
      <c r="AR967" s="45"/>
      <c r="AS967" s="45"/>
      <c r="AT967" s="45"/>
      <c r="AU967" s="45"/>
      <c r="AV967" s="45"/>
      <c r="AW967" s="45"/>
      <c r="AX967" s="45"/>
      <c r="AY967" s="45"/>
      <c r="AZ967" s="45"/>
      <c r="BA967" s="45"/>
      <c r="BB967" s="45"/>
      <c r="BC967" s="45"/>
      <c r="BD967" s="45"/>
      <c r="BE967" s="45"/>
      <c r="BF967" s="45"/>
      <c r="BG967" s="45"/>
      <c r="BH967" s="45"/>
      <c r="BI967" s="45"/>
      <c r="BJ967" s="45"/>
      <c r="BK967" s="45"/>
      <c r="BL967" s="45"/>
      <c r="BM967" s="45"/>
      <c r="BN967" s="45"/>
      <c r="BO967" s="45"/>
      <c r="BP967" s="45"/>
      <c r="BQ967" s="45"/>
      <c r="BR967" s="45"/>
      <c r="BS967" s="45"/>
      <c r="BT967" s="45"/>
      <c r="BU967" s="45"/>
      <c r="BV967" s="45"/>
      <c r="BW967" s="45"/>
      <c r="BX967" s="45"/>
      <c r="BY967" s="45"/>
      <c r="BZ967" s="45"/>
      <c r="CA967" s="45"/>
      <c r="CB967" s="45"/>
      <c r="CC967" s="45"/>
      <c r="CD967" s="45"/>
      <c r="CE967" s="45"/>
      <c r="CF967" s="45"/>
      <c r="CG967" s="45"/>
      <c r="CH967" s="45"/>
      <c r="CI967" s="45"/>
      <c r="CJ967" s="45"/>
      <c r="CK967" s="45"/>
      <c r="CL967" s="45"/>
      <c r="CM967" s="45"/>
      <c r="CN967" s="45"/>
      <c r="CO967" s="45"/>
      <c r="CP967" s="45"/>
      <c r="CQ967" s="45"/>
      <c r="CR967" s="45"/>
      <c r="CS967" s="45"/>
      <c r="CT967" s="45"/>
      <c r="CU967" s="45"/>
      <c r="CV967" s="45"/>
      <c r="CW967" s="45"/>
      <c r="CX967" s="45"/>
      <c r="CY967" s="45"/>
      <c r="CZ967" s="45"/>
      <c r="DA967" s="45"/>
      <c r="DB967" s="45"/>
      <c r="DC967" s="45"/>
      <c r="DD967" s="45"/>
      <c r="DE967" s="45"/>
      <c r="DF967" s="45"/>
      <c r="DG967" s="45"/>
      <c r="DH967" s="45"/>
      <c r="DI967" s="45"/>
      <c r="DJ967" s="45"/>
      <c r="DK967" s="45"/>
      <c r="DL967" s="45"/>
      <c r="DM967" s="45"/>
      <c r="DN967" s="45"/>
      <c r="DO967" s="45"/>
      <c r="DP967" s="45"/>
      <c r="DQ967" s="45"/>
      <c r="DR967" s="45"/>
      <c r="DS967" s="45"/>
      <c r="DT967" s="45"/>
      <c r="DU967" s="45"/>
      <c r="DV967" s="1123"/>
      <c r="DW967" s="45"/>
      <c r="DX967" s="45"/>
      <c r="DY967" s="45"/>
      <c r="DZ967" s="45"/>
      <c r="EA967" s="45"/>
      <c r="EB967" s="45"/>
      <c r="EC967" s="45"/>
      <c r="ED967" s="45"/>
      <c r="EE967" s="45"/>
      <c r="EF967" s="45"/>
      <c r="EG967" s="45"/>
      <c r="EH967" s="45"/>
      <c r="EI967" s="45"/>
      <c r="EJ967" s="45"/>
      <c r="EK967" s="45"/>
      <c r="EL967" s="45"/>
      <c r="EM967" s="45"/>
      <c r="EN967" s="45"/>
      <c r="EO967" s="45"/>
      <c r="EP967" s="45"/>
      <c r="EQ967" s="1123"/>
      <c r="ER967" s="557"/>
    </row>
    <row r="968" spans="1:148" ht="15" customHeight="1" x14ac:dyDescent="0.25">
      <c r="A968" s="625"/>
      <c r="B968" s="1343" t="s">
        <v>1218</v>
      </c>
      <c r="C968" s="1348" t="str">
        <f>IF(ISBLANK(TB!C211), "", TB!C211)</f>
        <v/>
      </c>
      <c r="D968" s="1348" t="str">
        <f>IF(ISBLANK(TB!D211), "", TB!D211)</f>
        <v/>
      </c>
      <c r="E968" s="1348" t="str">
        <f>IF(ISBLANK(TB!E211), "", TB!E211)</f>
        <v/>
      </c>
      <c r="F968" s="1348" t="str">
        <f>IF(ISBLANK(TB!F211), "", TB!F211)</f>
        <v/>
      </c>
      <c r="G968" s="45"/>
      <c r="H968" s="45"/>
      <c r="I968" s="45"/>
      <c r="J968" s="45"/>
      <c r="K968" s="45"/>
      <c r="L968" s="45"/>
      <c r="M968" s="45"/>
      <c r="N968" s="45"/>
      <c r="O968" s="45"/>
      <c r="P968" s="45"/>
      <c r="Q968" s="45"/>
      <c r="R968" s="45"/>
      <c r="S968" s="45"/>
      <c r="T968" s="45"/>
      <c r="U968" s="45"/>
      <c r="V968" s="45"/>
      <c r="W968" s="45"/>
      <c r="X968" s="45"/>
      <c r="Y968" s="45"/>
      <c r="Z968" s="45"/>
      <c r="AA968" s="45"/>
      <c r="AB968" s="45"/>
      <c r="AC968" s="45"/>
      <c r="AD968" s="45"/>
      <c r="AE968" s="45"/>
      <c r="AF968" s="45"/>
      <c r="AG968" s="45"/>
      <c r="AH968" s="45"/>
      <c r="AI968" s="45"/>
      <c r="AJ968" s="45"/>
      <c r="AK968" s="45"/>
      <c r="AL968" s="45"/>
      <c r="AM968" s="45"/>
      <c r="AN968" s="45"/>
      <c r="AO968" s="45"/>
      <c r="AP968" s="45"/>
      <c r="AQ968" s="45"/>
      <c r="AR968" s="45"/>
      <c r="AS968" s="45"/>
      <c r="AT968" s="45"/>
      <c r="AU968" s="45"/>
      <c r="AV968" s="45"/>
      <c r="AW968" s="45"/>
      <c r="AX968" s="45"/>
      <c r="AY968" s="45"/>
      <c r="AZ968" s="45"/>
      <c r="BA968" s="45"/>
      <c r="BB968" s="45"/>
      <c r="BC968" s="45"/>
      <c r="BD968" s="45"/>
      <c r="BE968" s="45"/>
      <c r="BF968" s="45"/>
      <c r="BG968" s="45"/>
      <c r="BH968" s="45"/>
      <c r="BI968" s="45"/>
      <c r="BJ968" s="45"/>
      <c r="BK968" s="45"/>
      <c r="BL968" s="45"/>
      <c r="BM968" s="45"/>
      <c r="BN968" s="45"/>
      <c r="BO968" s="45"/>
      <c r="BP968" s="45"/>
      <c r="BQ968" s="45"/>
      <c r="BR968" s="45"/>
      <c r="BS968" s="45"/>
      <c r="BT968" s="45"/>
      <c r="BU968" s="45"/>
      <c r="BV968" s="45"/>
      <c r="BW968" s="45"/>
      <c r="BX968" s="45"/>
      <c r="BY968" s="45"/>
      <c r="BZ968" s="45"/>
      <c r="CA968" s="45"/>
      <c r="CB968" s="45"/>
      <c r="CC968" s="45"/>
      <c r="CD968" s="45"/>
      <c r="CE968" s="45"/>
      <c r="CF968" s="45"/>
      <c r="CG968" s="45"/>
      <c r="CH968" s="45"/>
      <c r="CI968" s="45"/>
      <c r="CJ968" s="45"/>
      <c r="CK968" s="45"/>
      <c r="CL968" s="45"/>
      <c r="CM968" s="45"/>
      <c r="CN968" s="45"/>
      <c r="CO968" s="45"/>
      <c r="CP968" s="45"/>
      <c r="CQ968" s="45"/>
      <c r="CR968" s="45"/>
      <c r="CS968" s="45"/>
      <c r="CT968" s="45"/>
      <c r="CU968" s="45"/>
      <c r="CV968" s="45"/>
      <c r="CW968" s="45"/>
      <c r="CX968" s="45"/>
      <c r="CY968" s="45"/>
      <c r="CZ968" s="45"/>
      <c r="DA968" s="45"/>
      <c r="DB968" s="45"/>
      <c r="DC968" s="45"/>
      <c r="DD968" s="45"/>
      <c r="DE968" s="45"/>
      <c r="DF968" s="45"/>
      <c r="DG968" s="45"/>
      <c r="DH968" s="45"/>
      <c r="DI968" s="45"/>
      <c r="DJ968" s="45"/>
      <c r="DK968" s="45"/>
      <c r="DL968" s="45"/>
      <c r="DM968" s="45"/>
      <c r="DN968" s="45"/>
      <c r="DO968" s="45"/>
      <c r="DP968" s="45"/>
      <c r="DQ968" s="45"/>
      <c r="DR968" s="45"/>
      <c r="DS968" s="45"/>
      <c r="DT968" s="45"/>
      <c r="DU968" s="45"/>
      <c r="DV968" s="1123"/>
      <c r="DW968" s="45"/>
      <c r="DX968" s="45"/>
      <c r="DY968" s="45"/>
      <c r="DZ968" s="45"/>
      <c r="EA968" s="45"/>
      <c r="EB968" s="45"/>
      <c r="EC968" s="45"/>
      <c r="ED968" s="45"/>
      <c r="EE968" s="45"/>
      <c r="EF968" s="45"/>
      <c r="EG968" s="45"/>
      <c r="EH968" s="45"/>
      <c r="EI968" s="45"/>
      <c r="EJ968" s="45"/>
      <c r="EK968" s="45"/>
      <c r="EL968" s="45"/>
      <c r="EM968" s="45"/>
      <c r="EN968" s="45"/>
      <c r="EO968" s="45"/>
      <c r="EP968" s="45"/>
      <c r="EQ968" s="1123"/>
      <c r="ER968" s="557"/>
    </row>
    <row r="969" spans="1:148" ht="15" customHeight="1" x14ac:dyDescent="0.25">
      <c r="A969" s="625"/>
      <c r="B969" s="1343" t="s">
        <v>1219</v>
      </c>
      <c r="C969" s="1348" t="str">
        <f>IF(ISBLANK(TB!C212), "", TB!C212)</f>
        <v/>
      </c>
      <c r="D969" s="1348" t="str">
        <f>IF(ISBLANK(TB!D212), "", TB!D212)</f>
        <v/>
      </c>
      <c r="E969" s="1348" t="str">
        <f>IF(ISBLANK(TB!E212), "", TB!E212)</f>
        <v/>
      </c>
      <c r="F969" s="1348" t="str">
        <f>IF(ISBLANK(TB!F212), "", TB!F212)</f>
        <v/>
      </c>
      <c r="G969" s="45"/>
      <c r="H969" s="45"/>
      <c r="I969" s="45"/>
      <c r="J969" s="45"/>
      <c r="K969" s="45"/>
      <c r="L969" s="45"/>
      <c r="M969" s="45"/>
      <c r="N969" s="45"/>
      <c r="O969" s="45"/>
      <c r="P969" s="45"/>
      <c r="Q969" s="45"/>
      <c r="R969" s="45"/>
      <c r="S969" s="45"/>
      <c r="T969" s="45"/>
      <c r="U969" s="45"/>
      <c r="V969" s="45"/>
      <c r="W969" s="45"/>
      <c r="X969" s="45"/>
      <c r="Y969" s="45"/>
      <c r="Z969" s="45"/>
      <c r="AA969" s="45"/>
      <c r="AB969" s="45"/>
      <c r="AC969" s="45"/>
      <c r="AD969" s="45"/>
      <c r="AE969" s="45"/>
      <c r="AF969" s="45"/>
      <c r="AG969" s="45"/>
      <c r="AH969" s="45"/>
      <c r="AI969" s="45"/>
      <c r="AJ969" s="45"/>
      <c r="AK969" s="45"/>
      <c r="AL969" s="45"/>
      <c r="AM969" s="45"/>
      <c r="AN969" s="45"/>
      <c r="AO969" s="45"/>
      <c r="AP969" s="45"/>
      <c r="AQ969" s="45"/>
      <c r="AR969" s="45"/>
      <c r="AS969" s="45"/>
      <c r="AT969" s="45"/>
      <c r="AU969" s="45"/>
      <c r="AV969" s="45"/>
      <c r="AW969" s="45"/>
      <c r="AX969" s="45"/>
      <c r="AY969" s="45"/>
      <c r="AZ969" s="45"/>
      <c r="BA969" s="45"/>
      <c r="BB969" s="45"/>
      <c r="BC969" s="45"/>
      <c r="BD969" s="45"/>
      <c r="BE969" s="45"/>
      <c r="BF969" s="45"/>
      <c r="BG969" s="45"/>
      <c r="BH969" s="45"/>
      <c r="BI969" s="45"/>
      <c r="BJ969" s="45"/>
      <c r="BK969" s="45"/>
      <c r="BL969" s="45"/>
      <c r="BM969" s="45"/>
      <c r="BN969" s="45"/>
      <c r="BO969" s="45"/>
      <c r="BP969" s="45"/>
      <c r="BQ969" s="45"/>
      <c r="BR969" s="45"/>
      <c r="BS969" s="45"/>
      <c r="BT969" s="45"/>
      <c r="BU969" s="45"/>
      <c r="BV969" s="45"/>
      <c r="BW969" s="45"/>
      <c r="BX969" s="45"/>
      <c r="BY969" s="45"/>
      <c r="BZ969" s="45"/>
      <c r="CA969" s="45"/>
      <c r="CB969" s="45"/>
      <c r="CC969" s="45"/>
      <c r="CD969" s="45"/>
      <c r="CE969" s="45"/>
      <c r="CF969" s="45"/>
      <c r="CG969" s="45"/>
      <c r="CH969" s="45"/>
      <c r="CI969" s="45"/>
      <c r="CJ969" s="45"/>
      <c r="CK969" s="45"/>
      <c r="CL969" s="45"/>
      <c r="CM969" s="45"/>
      <c r="CN969" s="45"/>
      <c r="CO969" s="45"/>
      <c r="CP969" s="45"/>
      <c r="CQ969" s="45"/>
      <c r="CR969" s="45"/>
      <c r="CS969" s="45"/>
      <c r="CT969" s="45"/>
      <c r="CU969" s="45"/>
      <c r="CV969" s="45"/>
      <c r="CW969" s="45"/>
      <c r="CX969" s="45"/>
      <c r="CY969" s="45"/>
      <c r="CZ969" s="45"/>
      <c r="DA969" s="45"/>
      <c r="DB969" s="45"/>
      <c r="DC969" s="45"/>
      <c r="DD969" s="45"/>
      <c r="DE969" s="45"/>
      <c r="DF969" s="45"/>
      <c r="DG969" s="45"/>
      <c r="DH969" s="45"/>
      <c r="DI969" s="45"/>
      <c r="DJ969" s="45"/>
      <c r="DK969" s="45"/>
      <c r="DL969" s="45"/>
      <c r="DM969" s="45"/>
      <c r="DN969" s="45"/>
      <c r="DO969" s="45"/>
      <c r="DP969" s="45"/>
      <c r="DQ969" s="45"/>
      <c r="DR969" s="45"/>
      <c r="DS969" s="45"/>
      <c r="DT969" s="45"/>
      <c r="DU969" s="45"/>
      <c r="DV969" s="1123"/>
      <c r="DW969" s="45"/>
      <c r="DX969" s="45"/>
      <c r="DY969" s="45"/>
      <c r="DZ969" s="45"/>
      <c r="EA969" s="45"/>
      <c r="EB969" s="45"/>
      <c r="EC969" s="45"/>
      <c r="ED969" s="45"/>
      <c r="EE969" s="45"/>
      <c r="EF969" s="45"/>
      <c r="EG969" s="45"/>
      <c r="EH969" s="45"/>
      <c r="EI969" s="45"/>
      <c r="EJ969" s="45"/>
      <c r="EK969" s="45"/>
      <c r="EL969" s="45"/>
      <c r="EM969" s="45"/>
      <c r="EN969" s="45"/>
      <c r="EO969" s="45"/>
      <c r="EP969" s="45"/>
      <c r="EQ969" s="1123"/>
      <c r="ER969" s="557"/>
    </row>
    <row r="970" spans="1:148" ht="15" customHeight="1" x14ac:dyDescent="0.25">
      <c r="A970" s="625"/>
      <c r="B970" s="1343" t="s">
        <v>1220</v>
      </c>
      <c r="C970" s="1348" t="str">
        <f>IF(ISBLANK(TB!C213), "", TB!C213)</f>
        <v/>
      </c>
      <c r="D970" s="1348" t="str">
        <f>IF(ISBLANK(TB!D213), "", TB!D213)</f>
        <v/>
      </c>
      <c r="E970" s="1348" t="str">
        <f>IF(ISBLANK(TB!E213), "", TB!E213)</f>
        <v/>
      </c>
      <c r="F970" s="1348" t="str">
        <f>IF(ISBLANK(TB!F213), "", TB!F213)</f>
        <v/>
      </c>
      <c r="G970" s="45"/>
      <c r="H970" s="45"/>
      <c r="I970" s="45"/>
      <c r="J970" s="45"/>
      <c r="K970" s="45"/>
      <c r="L970" s="45"/>
      <c r="M970" s="45"/>
      <c r="N970" s="45"/>
      <c r="O970" s="45"/>
      <c r="P970" s="45"/>
      <c r="Q970" s="45"/>
      <c r="R970" s="45"/>
      <c r="S970" s="45"/>
      <c r="T970" s="45"/>
      <c r="U970" s="45"/>
      <c r="V970" s="45"/>
      <c r="W970" s="45"/>
      <c r="X970" s="45"/>
      <c r="Y970" s="45"/>
      <c r="Z970" s="45"/>
      <c r="AA970" s="45"/>
      <c r="AB970" s="45"/>
      <c r="AC970" s="45"/>
      <c r="AD970" s="45"/>
      <c r="AE970" s="45"/>
      <c r="AF970" s="45"/>
      <c r="AG970" s="45"/>
      <c r="AH970" s="45"/>
      <c r="AI970" s="45"/>
      <c r="AJ970" s="45"/>
      <c r="AK970" s="45"/>
      <c r="AL970" s="45"/>
      <c r="AM970" s="45"/>
      <c r="AN970" s="45"/>
      <c r="AO970" s="45"/>
      <c r="AP970" s="45"/>
      <c r="AQ970" s="45"/>
      <c r="AR970" s="45"/>
      <c r="AS970" s="45"/>
      <c r="AT970" s="45"/>
      <c r="AU970" s="45"/>
      <c r="AV970" s="45"/>
      <c r="AW970" s="45"/>
      <c r="AX970" s="45"/>
      <c r="AY970" s="45"/>
      <c r="AZ970" s="45"/>
      <c r="BA970" s="45"/>
      <c r="BB970" s="45"/>
      <c r="BC970" s="45"/>
      <c r="BD970" s="45"/>
      <c r="BE970" s="45"/>
      <c r="BF970" s="45"/>
      <c r="BG970" s="45"/>
      <c r="BH970" s="45"/>
      <c r="BI970" s="45"/>
      <c r="BJ970" s="45"/>
      <c r="BK970" s="45"/>
      <c r="BL970" s="45"/>
      <c r="BM970" s="45"/>
      <c r="BN970" s="45"/>
      <c r="BO970" s="45"/>
      <c r="BP970" s="45"/>
      <c r="BQ970" s="45"/>
      <c r="BR970" s="45"/>
      <c r="BS970" s="45"/>
      <c r="BT970" s="45"/>
      <c r="BU970" s="45"/>
      <c r="BV970" s="45"/>
      <c r="BW970" s="45"/>
      <c r="BX970" s="45"/>
      <c r="BY970" s="45"/>
      <c r="BZ970" s="45"/>
      <c r="CA970" s="45"/>
      <c r="CB970" s="45"/>
      <c r="CC970" s="45"/>
      <c r="CD970" s="45"/>
      <c r="CE970" s="45"/>
      <c r="CF970" s="45"/>
      <c r="CG970" s="45"/>
      <c r="CH970" s="45"/>
      <c r="CI970" s="45"/>
      <c r="CJ970" s="45"/>
      <c r="CK970" s="45"/>
      <c r="CL970" s="45"/>
      <c r="CM970" s="45"/>
      <c r="CN970" s="45"/>
      <c r="CO970" s="45"/>
      <c r="CP970" s="45"/>
      <c r="CQ970" s="45"/>
      <c r="CR970" s="45"/>
      <c r="CS970" s="45"/>
      <c r="CT970" s="45"/>
      <c r="CU970" s="45"/>
      <c r="CV970" s="45"/>
      <c r="CW970" s="45"/>
      <c r="CX970" s="45"/>
      <c r="CY970" s="45"/>
      <c r="CZ970" s="45"/>
      <c r="DA970" s="45"/>
      <c r="DB970" s="45"/>
      <c r="DC970" s="45"/>
      <c r="DD970" s="45"/>
      <c r="DE970" s="45"/>
      <c r="DF970" s="45"/>
      <c r="DG970" s="45"/>
      <c r="DH970" s="45"/>
      <c r="DI970" s="45"/>
      <c r="DJ970" s="45"/>
      <c r="DK970" s="45"/>
      <c r="DL970" s="45"/>
      <c r="DM970" s="45"/>
      <c r="DN970" s="45"/>
      <c r="DO970" s="45"/>
      <c r="DP970" s="45"/>
      <c r="DQ970" s="45"/>
      <c r="DR970" s="45"/>
      <c r="DS970" s="45"/>
      <c r="DT970" s="45"/>
      <c r="DU970" s="45"/>
      <c r="DV970" s="1123"/>
      <c r="DW970" s="45"/>
      <c r="DX970" s="45"/>
      <c r="DY970" s="45"/>
      <c r="DZ970" s="45"/>
      <c r="EA970" s="45"/>
      <c r="EB970" s="45"/>
      <c r="EC970" s="45"/>
      <c r="ED970" s="45"/>
      <c r="EE970" s="45"/>
      <c r="EF970" s="45"/>
      <c r="EG970" s="45"/>
      <c r="EH970" s="45"/>
      <c r="EI970" s="45"/>
      <c r="EJ970" s="45"/>
      <c r="EK970" s="45"/>
      <c r="EL970" s="45"/>
      <c r="EM970" s="45"/>
      <c r="EN970" s="45"/>
      <c r="EO970" s="45"/>
      <c r="EP970" s="45"/>
      <c r="EQ970" s="1123"/>
      <c r="ER970" s="557"/>
    </row>
    <row r="971" spans="1:148" ht="15" customHeight="1" x14ac:dyDescent="0.25">
      <c r="A971" s="625"/>
      <c r="B971" s="1343" t="s">
        <v>1221</v>
      </c>
      <c r="C971" s="1348" t="str">
        <f>IF(ISBLANK(TB!C214), "", TB!C214)</f>
        <v/>
      </c>
      <c r="D971" s="1348" t="str">
        <f>IF(ISBLANK(TB!D214), "", TB!D214)</f>
        <v/>
      </c>
      <c r="E971" s="1348" t="str">
        <f>IF(ISBLANK(TB!E214), "", TB!E214)</f>
        <v/>
      </c>
      <c r="F971" s="1348" t="str">
        <f>IF(ISBLANK(TB!F214), "", TB!F214)</f>
        <v/>
      </c>
      <c r="G971" s="45"/>
      <c r="H971" s="45"/>
      <c r="I971" s="45"/>
      <c r="J971" s="45"/>
      <c r="K971" s="45"/>
      <c r="L971" s="45"/>
      <c r="M971" s="45"/>
      <c r="N971" s="45"/>
      <c r="O971" s="45"/>
      <c r="P971" s="45"/>
      <c r="Q971" s="45"/>
      <c r="R971" s="45"/>
      <c r="S971" s="45"/>
      <c r="T971" s="45"/>
      <c r="U971" s="45"/>
      <c r="V971" s="45"/>
      <c r="W971" s="45"/>
      <c r="X971" s="45"/>
      <c r="Y971" s="45"/>
      <c r="Z971" s="45"/>
      <c r="AA971" s="45"/>
      <c r="AB971" s="45"/>
      <c r="AC971" s="45"/>
      <c r="AD971" s="45"/>
      <c r="AE971" s="45"/>
      <c r="AF971" s="45"/>
      <c r="AG971" s="45"/>
      <c r="AH971" s="45"/>
      <c r="AI971" s="45"/>
      <c r="AJ971" s="45"/>
      <c r="AK971" s="45"/>
      <c r="AL971" s="45"/>
      <c r="AM971" s="45"/>
      <c r="AN971" s="45"/>
      <c r="AO971" s="45"/>
      <c r="AP971" s="45"/>
      <c r="AQ971" s="45"/>
      <c r="AR971" s="45"/>
      <c r="AS971" s="45"/>
      <c r="AT971" s="45"/>
      <c r="AU971" s="45"/>
      <c r="AV971" s="45"/>
      <c r="AW971" s="45"/>
      <c r="AX971" s="45"/>
      <c r="AY971" s="45"/>
      <c r="AZ971" s="45"/>
      <c r="BA971" s="45"/>
      <c r="BB971" s="45"/>
      <c r="BC971" s="45"/>
      <c r="BD971" s="45"/>
      <c r="BE971" s="45"/>
      <c r="BF971" s="45"/>
      <c r="BG971" s="45"/>
      <c r="BH971" s="45"/>
      <c r="BI971" s="45"/>
      <c r="BJ971" s="45"/>
      <c r="BK971" s="45"/>
      <c r="BL971" s="45"/>
      <c r="BM971" s="45"/>
      <c r="BN971" s="45"/>
      <c r="BO971" s="45"/>
      <c r="BP971" s="45"/>
      <c r="BQ971" s="45"/>
      <c r="BR971" s="45"/>
      <c r="BS971" s="45"/>
      <c r="BT971" s="45"/>
      <c r="BU971" s="45"/>
      <c r="BV971" s="45"/>
      <c r="BW971" s="45"/>
      <c r="BX971" s="45"/>
      <c r="BY971" s="45"/>
      <c r="BZ971" s="45"/>
      <c r="CA971" s="45"/>
      <c r="CB971" s="45"/>
      <c r="CC971" s="45"/>
      <c r="CD971" s="45"/>
      <c r="CE971" s="45"/>
      <c r="CF971" s="45"/>
      <c r="CG971" s="45"/>
      <c r="CH971" s="45"/>
      <c r="CI971" s="45"/>
      <c r="CJ971" s="45"/>
      <c r="CK971" s="45"/>
      <c r="CL971" s="45"/>
      <c r="CM971" s="45"/>
      <c r="CN971" s="45"/>
      <c r="CO971" s="45"/>
      <c r="CP971" s="45"/>
      <c r="CQ971" s="45"/>
      <c r="CR971" s="45"/>
      <c r="CS971" s="45"/>
      <c r="CT971" s="45"/>
      <c r="CU971" s="45"/>
      <c r="CV971" s="45"/>
      <c r="CW971" s="45"/>
      <c r="CX971" s="45"/>
      <c r="CY971" s="45"/>
      <c r="CZ971" s="45"/>
      <c r="DA971" s="45"/>
      <c r="DB971" s="45"/>
      <c r="DC971" s="45"/>
      <c r="DD971" s="45"/>
      <c r="DE971" s="45"/>
      <c r="DF971" s="45"/>
      <c r="DG971" s="45"/>
      <c r="DH971" s="45"/>
      <c r="DI971" s="45"/>
      <c r="DJ971" s="45"/>
      <c r="DK971" s="45"/>
      <c r="DL971" s="45"/>
      <c r="DM971" s="45"/>
      <c r="DN971" s="45"/>
      <c r="DO971" s="45"/>
      <c r="DP971" s="45"/>
      <c r="DQ971" s="45"/>
      <c r="DR971" s="45"/>
      <c r="DS971" s="45"/>
      <c r="DT971" s="45"/>
      <c r="DU971" s="45"/>
      <c r="DV971" s="1123"/>
      <c r="DW971" s="45"/>
      <c r="DX971" s="45"/>
      <c r="DY971" s="45"/>
      <c r="DZ971" s="45"/>
      <c r="EA971" s="45"/>
      <c r="EB971" s="45"/>
      <c r="EC971" s="45"/>
      <c r="ED971" s="45"/>
      <c r="EE971" s="45"/>
      <c r="EF971" s="45"/>
      <c r="EG971" s="45"/>
      <c r="EH971" s="45"/>
      <c r="EI971" s="45"/>
      <c r="EJ971" s="45"/>
      <c r="EK971" s="45"/>
      <c r="EL971" s="45"/>
      <c r="EM971" s="45"/>
      <c r="EN971" s="45"/>
      <c r="EO971" s="45"/>
      <c r="EP971" s="45"/>
      <c r="EQ971" s="1123"/>
      <c r="ER971" s="557"/>
    </row>
    <row r="972" spans="1:148" ht="15" customHeight="1" x14ac:dyDescent="0.25">
      <c r="A972" s="625"/>
      <c r="B972" s="1343" t="s">
        <v>1222</v>
      </c>
      <c r="C972" s="1348" t="str">
        <f>IF(ISBLANK(TB!C215), "", TB!C215)</f>
        <v/>
      </c>
      <c r="D972" s="1348" t="str">
        <f>IF(ISBLANK(TB!D215), "", TB!D215)</f>
        <v/>
      </c>
      <c r="E972" s="1348" t="str">
        <f>IF(ISBLANK(TB!E215), "", TB!E215)</f>
        <v/>
      </c>
      <c r="F972" s="1348" t="str">
        <f>IF(ISBLANK(TB!F215), "", TB!F215)</f>
        <v/>
      </c>
      <c r="G972" s="45"/>
      <c r="H972" s="45"/>
      <c r="I972" s="45"/>
      <c r="J972" s="45"/>
      <c r="K972" s="45"/>
      <c r="L972" s="45"/>
      <c r="M972" s="45"/>
      <c r="N972" s="45"/>
      <c r="O972" s="45"/>
      <c r="P972" s="45"/>
      <c r="Q972" s="45"/>
      <c r="R972" s="45"/>
      <c r="S972" s="45"/>
      <c r="T972" s="45"/>
      <c r="U972" s="45"/>
      <c r="V972" s="45"/>
      <c r="W972" s="45"/>
      <c r="X972" s="45"/>
      <c r="Y972" s="45"/>
      <c r="Z972" s="45"/>
      <c r="AA972" s="45"/>
      <c r="AB972" s="45"/>
      <c r="AC972" s="45"/>
      <c r="AD972" s="45"/>
      <c r="AE972" s="45"/>
      <c r="AF972" s="45"/>
      <c r="AG972" s="45"/>
      <c r="AH972" s="45"/>
      <c r="AI972" s="45"/>
      <c r="AJ972" s="45"/>
      <c r="AK972" s="45"/>
      <c r="AL972" s="45"/>
      <c r="AM972" s="45"/>
      <c r="AN972" s="45"/>
      <c r="AO972" s="45"/>
      <c r="AP972" s="45"/>
      <c r="AQ972" s="45"/>
      <c r="AR972" s="45"/>
      <c r="AS972" s="45"/>
      <c r="AT972" s="45"/>
      <c r="AU972" s="45"/>
      <c r="AV972" s="45"/>
      <c r="AW972" s="45"/>
      <c r="AX972" s="45"/>
      <c r="AY972" s="45"/>
      <c r="AZ972" s="45"/>
      <c r="BA972" s="45"/>
      <c r="BB972" s="45"/>
      <c r="BC972" s="45"/>
      <c r="BD972" s="45"/>
      <c r="BE972" s="45"/>
      <c r="BF972" s="45"/>
      <c r="BG972" s="45"/>
      <c r="BH972" s="45"/>
      <c r="BI972" s="45"/>
      <c r="BJ972" s="45"/>
      <c r="BK972" s="45"/>
      <c r="BL972" s="45"/>
      <c r="BM972" s="45"/>
      <c r="BN972" s="45"/>
      <c r="BO972" s="45"/>
      <c r="BP972" s="45"/>
      <c r="BQ972" s="45"/>
      <c r="BR972" s="45"/>
      <c r="BS972" s="45"/>
      <c r="BT972" s="45"/>
      <c r="BU972" s="45"/>
      <c r="BV972" s="45"/>
      <c r="BW972" s="45"/>
      <c r="BX972" s="45"/>
      <c r="BY972" s="45"/>
      <c r="BZ972" s="45"/>
      <c r="CA972" s="45"/>
      <c r="CB972" s="45"/>
      <c r="CC972" s="45"/>
      <c r="CD972" s="45"/>
      <c r="CE972" s="45"/>
      <c r="CF972" s="45"/>
      <c r="CG972" s="45"/>
      <c r="CH972" s="45"/>
      <c r="CI972" s="45"/>
      <c r="CJ972" s="45"/>
      <c r="CK972" s="45"/>
      <c r="CL972" s="45"/>
      <c r="CM972" s="45"/>
      <c r="CN972" s="45"/>
      <c r="CO972" s="45"/>
      <c r="CP972" s="45"/>
      <c r="CQ972" s="45"/>
      <c r="CR972" s="45"/>
      <c r="CS972" s="45"/>
      <c r="CT972" s="45"/>
      <c r="CU972" s="45"/>
      <c r="CV972" s="45"/>
      <c r="CW972" s="45"/>
      <c r="CX972" s="45"/>
      <c r="CY972" s="45"/>
      <c r="CZ972" s="45"/>
      <c r="DA972" s="45"/>
      <c r="DB972" s="45"/>
      <c r="DC972" s="45"/>
      <c r="DD972" s="45"/>
      <c r="DE972" s="45"/>
      <c r="DF972" s="45"/>
      <c r="DG972" s="45"/>
      <c r="DH972" s="45"/>
      <c r="DI972" s="45"/>
      <c r="DJ972" s="45"/>
      <c r="DK972" s="45"/>
      <c r="DL972" s="45"/>
      <c r="DM972" s="45"/>
      <c r="DN972" s="45"/>
      <c r="DO972" s="45"/>
      <c r="DP972" s="45"/>
      <c r="DQ972" s="45"/>
      <c r="DR972" s="45"/>
      <c r="DS972" s="45"/>
      <c r="DT972" s="45"/>
      <c r="DU972" s="45"/>
      <c r="DV972" s="1123"/>
      <c r="DW972" s="45"/>
      <c r="DX972" s="45"/>
      <c r="DY972" s="45"/>
      <c r="DZ972" s="45"/>
      <c r="EA972" s="45"/>
      <c r="EB972" s="45"/>
      <c r="EC972" s="45"/>
      <c r="ED972" s="45"/>
      <c r="EE972" s="45"/>
      <c r="EF972" s="45"/>
      <c r="EG972" s="45"/>
      <c r="EH972" s="45"/>
      <c r="EI972" s="45"/>
      <c r="EJ972" s="45"/>
      <c r="EK972" s="45"/>
      <c r="EL972" s="45"/>
      <c r="EM972" s="45"/>
      <c r="EN972" s="45"/>
      <c r="EO972" s="45"/>
      <c r="EP972" s="45"/>
      <c r="EQ972" s="1123"/>
      <c r="ER972" s="557"/>
    </row>
    <row r="973" spans="1:148" ht="15" customHeight="1" x14ac:dyDescent="0.25">
      <c r="A973" s="625"/>
      <c r="B973" s="1343" t="s">
        <v>1223</v>
      </c>
      <c r="C973" s="1348" t="str">
        <f>IF(ISBLANK(TB!C216), "", TB!C216)</f>
        <v/>
      </c>
      <c r="D973" s="1348" t="str">
        <f>IF(ISBLANK(TB!D216), "", TB!D216)</f>
        <v/>
      </c>
      <c r="E973" s="1348" t="str">
        <f>IF(ISBLANK(TB!E216), "", TB!E216)</f>
        <v/>
      </c>
      <c r="F973" s="1348" t="str">
        <f>IF(ISBLANK(TB!F216), "", TB!F216)</f>
        <v/>
      </c>
      <c r="G973" s="45"/>
      <c r="H973" s="45"/>
      <c r="I973" s="45"/>
      <c r="J973" s="45"/>
      <c r="K973" s="45"/>
      <c r="L973" s="45"/>
      <c r="M973" s="45"/>
      <c r="N973" s="45"/>
      <c r="O973" s="45"/>
      <c r="P973" s="45"/>
      <c r="Q973" s="45"/>
      <c r="R973" s="45"/>
      <c r="S973" s="45"/>
      <c r="T973" s="45"/>
      <c r="U973" s="45"/>
      <c r="V973" s="45"/>
      <c r="W973" s="45"/>
      <c r="X973" s="45"/>
      <c r="Y973" s="45"/>
      <c r="Z973" s="45"/>
      <c r="AA973" s="45"/>
      <c r="AB973" s="45"/>
      <c r="AC973" s="45"/>
      <c r="AD973" s="45"/>
      <c r="AE973" s="45"/>
      <c r="AF973" s="45"/>
      <c r="AG973" s="45"/>
      <c r="AH973" s="45"/>
      <c r="AI973" s="45"/>
      <c r="AJ973" s="45"/>
      <c r="AK973" s="45"/>
      <c r="AL973" s="45"/>
      <c r="AM973" s="45"/>
      <c r="AN973" s="45"/>
      <c r="AO973" s="45"/>
      <c r="AP973" s="45"/>
      <c r="AQ973" s="45"/>
      <c r="AR973" s="45"/>
      <c r="AS973" s="45"/>
      <c r="AT973" s="45"/>
      <c r="AU973" s="45"/>
      <c r="AV973" s="45"/>
      <c r="AW973" s="45"/>
      <c r="AX973" s="45"/>
      <c r="AY973" s="45"/>
      <c r="AZ973" s="45"/>
      <c r="BA973" s="45"/>
      <c r="BB973" s="45"/>
      <c r="BC973" s="45"/>
      <c r="BD973" s="45"/>
      <c r="BE973" s="45"/>
      <c r="BF973" s="45"/>
      <c r="BG973" s="45"/>
      <c r="BH973" s="45"/>
      <c r="BI973" s="45"/>
      <c r="BJ973" s="45"/>
      <c r="BK973" s="45"/>
      <c r="BL973" s="45"/>
      <c r="BM973" s="45"/>
      <c r="BN973" s="45"/>
      <c r="BO973" s="45"/>
      <c r="BP973" s="45"/>
      <c r="BQ973" s="45"/>
      <c r="BR973" s="45"/>
      <c r="BS973" s="45"/>
      <c r="BT973" s="45"/>
      <c r="BU973" s="45"/>
      <c r="BV973" s="45"/>
      <c r="BW973" s="45"/>
      <c r="BX973" s="45"/>
      <c r="BY973" s="45"/>
      <c r="BZ973" s="45"/>
      <c r="CA973" s="45"/>
      <c r="CB973" s="45"/>
      <c r="CC973" s="45"/>
      <c r="CD973" s="45"/>
      <c r="CE973" s="45"/>
      <c r="CF973" s="45"/>
      <c r="CG973" s="45"/>
      <c r="CH973" s="45"/>
      <c r="CI973" s="45"/>
      <c r="CJ973" s="45"/>
      <c r="CK973" s="45"/>
      <c r="CL973" s="45"/>
      <c r="CM973" s="45"/>
      <c r="CN973" s="45"/>
      <c r="CO973" s="45"/>
      <c r="CP973" s="45"/>
      <c r="CQ973" s="45"/>
      <c r="CR973" s="45"/>
      <c r="CS973" s="45"/>
      <c r="CT973" s="45"/>
      <c r="CU973" s="45"/>
      <c r="CV973" s="45"/>
      <c r="CW973" s="45"/>
      <c r="CX973" s="45"/>
      <c r="CY973" s="45"/>
      <c r="CZ973" s="45"/>
      <c r="DA973" s="45"/>
      <c r="DB973" s="45"/>
      <c r="DC973" s="45"/>
      <c r="DD973" s="45"/>
      <c r="DE973" s="45"/>
      <c r="DF973" s="45"/>
      <c r="DG973" s="45"/>
      <c r="DH973" s="45"/>
      <c r="DI973" s="45"/>
      <c r="DJ973" s="45"/>
      <c r="DK973" s="45"/>
      <c r="DL973" s="45"/>
      <c r="DM973" s="45"/>
      <c r="DN973" s="45"/>
      <c r="DO973" s="45"/>
      <c r="DP973" s="45"/>
      <c r="DQ973" s="45"/>
      <c r="DR973" s="45"/>
      <c r="DS973" s="45"/>
      <c r="DT973" s="45"/>
      <c r="DU973" s="45"/>
      <c r="DV973" s="1123"/>
      <c r="DW973" s="45"/>
      <c r="DX973" s="45"/>
      <c r="DY973" s="45"/>
      <c r="DZ973" s="45"/>
      <c r="EA973" s="45"/>
      <c r="EB973" s="45"/>
      <c r="EC973" s="45"/>
      <c r="ED973" s="45"/>
      <c r="EE973" s="45"/>
      <c r="EF973" s="45"/>
      <c r="EG973" s="45"/>
      <c r="EH973" s="45"/>
      <c r="EI973" s="45"/>
      <c r="EJ973" s="45"/>
      <c r="EK973" s="45"/>
      <c r="EL973" s="45"/>
      <c r="EM973" s="45"/>
      <c r="EN973" s="45"/>
      <c r="EO973" s="45"/>
      <c r="EP973" s="45"/>
      <c r="EQ973" s="1123"/>
      <c r="ER973" s="557"/>
    </row>
    <row r="974" spans="1:148" ht="15" customHeight="1" x14ac:dyDescent="0.25">
      <c r="A974" s="625"/>
      <c r="B974" s="1343" t="s">
        <v>1224</v>
      </c>
      <c r="C974" s="1348" t="str">
        <f>IF(ISBLANK(TB!C217), "", TB!C217)</f>
        <v/>
      </c>
      <c r="D974" s="1348" t="str">
        <f>IF(ISBLANK(TB!D217), "", TB!D217)</f>
        <v/>
      </c>
      <c r="E974" s="1348" t="str">
        <f>IF(ISBLANK(TB!E217), "", TB!E217)</f>
        <v/>
      </c>
      <c r="F974" s="1348" t="str">
        <f>IF(ISBLANK(TB!F217), "", TB!F217)</f>
        <v/>
      </c>
      <c r="G974" s="45"/>
      <c r="H974" s="45"/>
      <c r="I974" s="45"/>
      <c r="J974" s="45"/>
      <c r="K974" s="45"/>
      <c r="L974" s="45"/>
      <c r="M974" s="45"/>
      <c r="N974" s="45"/>
      <c r="O974" s="45"/>
      <c r="P974" s="45"/>
      <c r="Q974" s="45"/>
      <c r="R974" s="45"/>
      <c r="S974" s="45"/>
      <c r="T974" s="45"/>
      <c r="U974" s="45"/>
      <c r="V974" s="45"/>
      <c r="W974" s="45"/>
      <c r="X974" s="45"/>
      <c r="Y974" s="45"/>
      <c r="Z974" s="45"/>
      <c r="AA974" s="45"/>
      <c r="AB974" s="45"/>
      <c r="AC974" s="45"/>
      <c r="AD974" s="45"/>
      <c r="AE974" s="45"/>
      <c r="AF974" s="45"/>
      <c r="AG974" s="45"/>
      <c r="AH974" s="45"/>
      <c r="AI974" s="45"/>
      <c r="AJ974" s="45"/>
      <c r="AK974" s="45"/>
      <c r="AL974" s="45"/>
      <c r="AM974" s="45"/>
      <c r="AN974" s="45"/>
      <c r="AO974" s="45"/>
      <c r="AP974" s="45"/>
      <c r="AQ974" s="45"/>
      <c r="AR974" s="45"/>
      <c r="AS974" s="45"/>
      <c r="AT974" s="45"/>
      <c r="AU974" s="45"/>
      <c r="AV974" s="45"/>
      <c r="AW974" s="45"/>
      <c r="AX974" s="45"/>
      <c r="AY974" s="45"/>
      <c r="AZ974" s="45"/>
      <c r="BA974" s="45"/>
      <c r="BB974" s="45"/>
      <c r="BC974" s="45"/>
      <c r="BD974" s="45"/>
      <c r="BE974" s="45"/>
      <c r="BF974" s="45"/>
      <c r="BG974" s="45"/>
      <c r="BH974" s="45"/>
      <c r="BI974" s="45"/>
      <c r="BJ974" s="45"/>
      <c r="BK974" s="45"/>
      <c r="BL974" s="45"/>
      <c r="BM974" s="45"/>
      <c r="BN974" s="45"/>
      <c r="BO974" s="45"/>
      <c r="BP974" s="45"/>
      <c r="BQ974" s="45"/>
      <c r="BR974" s="45"/>
      <c r="BS974" s="45"/>
      <c r="BT974" s="45"/>
      <c r="BU974" s="45"/>
      <c r="BV974" s="45"/>
      <c r="BW974" s="45"/>
      <c r="BX974" s="45"/>
      <c r="BY974" s="45"/>
      <c r="BZ974" s="45"/>
      <c r="CA974" s="45"/>
      <c r="CB974" s="45"/>
      <c r="CC974" s="45"/>
      <c r="CD974" s="45"/>
      <c r="CE974" s="45"/>
      <c r="CF974" s="45"/>
      <c r="CG974" s="45"/>
      <c r="CH974" s="45"/>
      <c r="CI974" s="45"/>
      <c r="CJ974" s="45"/>
      <c r="CK974" s="45"/>
      <c r="CL974" s="45"/>
      <c r="CM974" s="45"/>
      <c r="CN974" s="45"/>
      <c r="CO974" s="45"/>
      <c r="CP974" s="45"/>
      <c r="CQ974" s="45"/>
      <c r="CR974" s="45"/>
      <c r="CS974" s="45"/>
      <c r="CT974" s="45"/>
      <c r="CU974" s="45"/>
      <c r="CV974" s="45"/>
      <c r="CW974" s="45"/>
      <c r="CX974" s="45"/>
      <c r="CY974" s="45"/>
      <c r="CZ974" s="45"/>
      <c r="DA974" s="45"/>
      <c r="DB974" s="45"/>
      <c r="DC974" s="45"/>
      <c r="DD974" s="45"/>
      <c r="DE974" s="45"/>
      <c r="DF974" s="45"/>
      <c r="DG974" s="45"/>
      <c r="DH974" s="45"/>
      <c r="DI974" s="45"/>
      <c r="DJ974" s="45"/>
      <c r="DK974" s="45"/>
      <c r="DL974" s="45"/>
      <c r="DM974" s="45"/>
      <c r="DN974" s="45"/>
      <c r="DO974" s="45"/>
      <c r="DP974" s="45"/>
      <c r="DQ974" s="45"/>
      <c r="DR974" s="45"/>
      <c r="DS974" s="45"/>
      <c r="DT974" s="45"/>
      <c r="DU974" s="45"/>
      <c r="DV974" s="1123"/>
      <c r="DW974" s="45"/>
      <c r="DX974" s="45"/>
      <c r="DY974" s="45"/>
      <c r="DZ974" s="45"/>
      <c r="EA974" s="45"/>
      <c r="EB974" s="45"/>
      <c r="EC974" s="45"/>
      <c r="ED974" s="45"/>
      <c r="EE974" s="45"/>
      <c r="EF974" s="45"/>
      <c r="EG974" s="45"/>
      <c r="EH974" s="45"/>
      <c r="EI974" s="45"/>
      <c r="EJ974" s="45"/>
      <c r="EK974" s="45"/>
      <c r="EL974" s="45"/>
      <c r="EM974" s="45"/>
      <c r="EN974" s="45"/>
      <c r="EO974" s="45"/>
      <c r="EP974" s="45"/>
      <c r="EQ974" s="1123"/>
      <c r="ER974" s="557"/>
    </row>
    <row r="975" spans="1:148" ht="15" customHeight="1" x14ac:dyDescent="0.25">
      <c r="A975" s="625"/>
      <c r="B975" s="1343" t="s">
        <v>1225</v>
      </c>
      <c r="C975" s="1348" t="str">
        <f>IF(ISBLANK(TB!C218), "", TB!C218)</f>
        <v/>
      </c>
      <c r="D975" s="1348" t="str">
        <f>IF(ISBLANK(TB!D218), "", TB!D218)</f>
        <v/>
      </c>
      <c r="E975" s="1348" t="str">
        <f>IF(ISBLANK(TB!E218), "", TB!E218)</f>
        <v/>
      </c>
      <c r="F975" s="1348" t="str">
        <f>IF(ISBLANK(TB!F218), "", TB!F218)</f>
        <v/>
      </c>
      <c r="G975" s="45"/>
      <c r="H975" s="45"/>
      <c r="I975" s="45"/>
      <c r="J975" s="45"/>
      <c r="K975" s="45"/>
      <c r="L975" s="45"/>
      <c r="M975" s="45"/>
      <c r="N975" s="45"/>
      <c r="O975" s="45"/>
      <c r="P975" s="45"/>
      <c r="Q975" s="45"/>
      <c r="R975" s="45"/>
      <c r="S975" s="45"/>
      <c r="T975" s="45"/>
      <c r="U975" s="45"/>
      <c r="V975" s="45"/>
      <c r="W975" s="45"/>
      <c r="X975" s="45"/>
      <c r="Y975" s="45"/>
      <c r="Z975" s="45"/>
      <c r="AA975" s="45"/>
      <c r="AB975" s="45"/>
      <c r="AC975" s="45"/>
      <c r="AD975" s="45"/>
      <c r="AE975" s="45"/>
      <c r="AF975" s="45"/>
      <c r="AG975" s="45"/>
      <c r="AH975" s="45"/>
      <c r="AI975" s="45"/>
      <c r="AJ975" s="45"/>
      <c r="AK975" s="45"/>
      <c r="AL975" s="45"/>
      <c r="AM975" s="45"/>
      <c r="AN975" s="45"/>
      <c r="AO975" s="45"/>
      <c r="AP975" s="45"/>
      <c r="AQ975" s="45"/>
      <c r="AR975" s="45"/>
      <c r="AS975" s="45"/>
      <c r="AT975" s="45"/>
      <c r="AU975" s="45"/>
      <c r="AV975" s="45"/>
      <c r="AW975" s="45"/>
      <c r="AX975" s="45"/>
      <c r="AY975" s="45"/>
      <c r="AZ975" s="45"/>
      <c r="BA975" s="45"/>
      <c r="BB975" s="45"/>
      <c r="BC975" s="45"/>
      <c r="BD975" s="45"/>
      <c r="BE975" s="45"/>
      <c r="BF975" s="45"/>
      <c r="BG975" s="45"/>
      <c r="BH975" s="45"/>
      <c r="BI975" s="45"/>
      <c r="BJ975" s="45"/>
      <c r="BK975" s="45"/>
      <c r="BL975" s="45"/>
      <c r="BM975" s="45"/>
      <c r="BN975" s="45"/>
      <c r="BO975" s="45"/>
      <c r="BP975" s="45"/>
      <c r="BQ975" s="45"/>
      <c r="BR975" s="45"/>
      <c r="BS975" s="45"/>
      <c r="BT975" s="45"/>
      <c r="BU975" s="45"/>
      <c r="BV975" s="45"/>
      <c r="BW975" s="45"/>
      <c r="BX975" s="45"/>
      <c r="BY975" s="45"/>
      <c r="BZ975" s="45"/>
      <c r="CA975" s="45"/>
      <c r="CB975" s="45"/>
      <c r="CC975" s="45"/>
      <c r="CD975" s="45"/>
      <c r="CE975" s="45"/>
      <c r="CF975" s="45"/>
      <c r="CG975" s="45"/>
      <c r="CH975" s="45"/>
      <c r="CI975" s="45"/>
      <c r="CJ975" s="45"/>
      <c r="CK975" s="45"/>
      <c r="CL975" s="45"/>
      <c r="CM975" s="45"/>
      <c r="CN975" s="45"/>
      <c r="CO975" s="45"/>
      <c r="CP975" s="45"/>
      <c r="CQ975" s="45"/>
      <c r="CR975" s="45"/>
      <c r="CS975" s="45"/>
      <c r="CT975" s="45"/>
      <c r="CU975" s="45"/>
      <c r="CV975" s="45"/>
      <c r="CW975" s="45"/>
      <c r="CX975" s="45"/>
      <c r="CY975" s="45"/>
      <c r="CZ975" s="45"/>
      <c r="DA975" s="45"/>
      <c r="DB975" s="45"/>
      <c r="DC975" s="45"/>
      <c r="DD975" s="45"/>
      <c r="DE975" s="45"/>
      <c r="DF975" s="45"/>
      <c r="DG975" s="45"/>
      <c r="DH975" s="45"/>
      <c r="DI975" s="45"/>
      <c r="DJ975" s="45"/>
      <c r="DK975" s="45"/>
      <c r="DL975" s="45"/>
      <c r="DM975" s="45"/>
      <c r="DN975" s="45"/>
      <c r="DO975" s="45"/>
      <c r="DP975" s="45"/>
      <c r="DQ975" s="45"/>
      <c r="DR975" s="45"/>
      <c r="DS975" s="45"/>
      <c r="DT975" s="45"/>
      <c r="DU975" s="45"/>
      <c r="DV975" s="1123"/>
      <c r="DW975" s="45"/>
      <c r="DX975" s="45"/>
      <c r="DY975" s="45"/>
      <c r="DZ975" s="45"/>
      <c r="EA975" s="45"/>
      <c r="EB975" s="45"/>
      <c r="EC975" s="45"/>
      <c r="ED975" s="45"/>
      <c r="EE975" s="45"/>
      <c r="EF975" s="45"/>
      <c r="EG975" s="45"/>
      <c r="EH975" s="45"/>
      <c r="EI975" s="45"/>
      <c r="EJ975" s="45"/>
      <c r="EK975" s="45"/>
      <c r="EL975" s="45"/>
      <c r="EM975" s="45"/>
      <c r="EN975" s="45"/>
      <c r="EO975" s="45"/>
      <c r="EP975" s="45"/>
      <c r="EQ975" s="1123"/>
      <c r="ER975" s="557"/>
    </row>
    <row r="976" spans="1:148" ht="15" customHeight="1" x14ac:dyDescent="0.25">
      <c r="A976" s="625"/>
      <c r="B976" s="1343" t="s">
        <v>1226</v>
      </c>
      <c r="C976" s="1348" t="str">
        <f>IF(ISBLANK(TB!C219), "", TB!C219)</f>
        <v/>
      </c>
      <c r="D976" s="1348" t="str">
        <f>IF(ISBLANK(TB!D219), "", TB!D219)</f>
        <v/>
      </c>
      <c r="E976" s="1348" t="str">
        <f>IF(ISBLANK(TB!E219), "", TB!E219)</f>
        <v/>
      </c>
      <c r="F976" s="1348" t="str">
        <f>IF(ISBLANK(TB!F219), "", TB!F219)</f>
        <v/>
      </c>
      <c r="G976" s="45"/>
      <c r="H976" s="45"/>
      <c r="I976" s="45"/>
      <c r="J976" s="45"/>
      <c r="K976" s="45"/>
      <c r="L976" s="45"/>
      <c r="M976" s="45"/>
      <c r="N976" s="45"/>
      <c r="O976" s="45"/>
      <c r="P976" s="45"/>
      <c r="Q976" s="45"/>
      <c r="R976" s="45"/>
      <c r="S976" s="45"/>
      <c r="T976" s="45"/>
      <c r="U976" s="45"/>
      <c r="V976" s="45"/>
      <c r="W976" s="45"/>
      <c r="X976" s="45"/>
      <c r="Y976" s="45"/>
      <c r="Z976" s="45"/>
      <c r="AA976" s="45"/>
      <c r="AB976" s="45"/>
      <c r="AC976" s="45"/>
      <c r="AD976" s="45"/>
      <c r="AE976" s="45"/>
      <c r="AF976" s="45"/>
      <c r="AG976" s="45"/>
      <c r="AH976" s="45"/>
      <c r="AI976" s="45"/>
      <c r="AJ976" s="45"/>
      <c r="AK976" s="45"/>
      <c r="AL976" s="45"/>
      <c r="AM976" s="45"/>
      <c r="AN976" s="45"/>
      <c r="AO976" s="45"/>
      <c r="AP976" s="45"/>
      <c r="AQ976" s="45"/>
      <c r="AR976" s="45"/>
      <c r="AS976" s="45"/>
      <c r="AT976" s="45"/>
      <c r="AU976" s="45"/>
      <c r="AV976" s="45"/>
      <c r="AW976" s="45"/>
      <c r="AX976" s="45"/>
      <c r="AY976" s="45"/>
      <c r="AZ976" s="45"/>
      <c r="BA976" s="45"/>
      <c r="BB976" s="45"/>
      <c r="BC976" s="45"/>
      <c r="BD976" s="45"/>
      <c r="BE976" s="45"/>
      <c r="BF976" s="45"/>
      <c r="BG976" s="45"/>
      <c r="BH976" s="45"/>
      <c r="BI976" s="45"/>
      <c r="BJ976" s="45"/>
      <c r="BK976" s="45"/>
      <c r="BL976" s="45"/>
      <c r="BM976" s="45"/>
      <c r="BN976" s="45"/>
      <c r="BO976" s="45"/>
      <c r="BP976" s="45"/>
      <c r="BQ976" s="45"/>
      <c r="BR976" s="45"/>
      <c r="BS976" s="45"/>
      <c r="BT976" s="45"/>
      <c r="BU976" s="45"/>
      <c r="BV976" s="45"/>
      <c r="BW976" s="45"/>
      <c r="BX976" s="45"/>
      <c r="BY976" s="45"/>
      <c r="BZ976" s="45"/>
      <c r="CA976" s="45"/>
      <c r="CB976" s="45"/>
      <c r="CC976" s="45"/>
      <c r="CD976" s="45"/>
      <c r="CE976" s="45"/>
      <c r="CF976" s="45"/>
      <c r="CG976" s="45"/>
      <c r="CH976" s="45"/>
      <c r="CI976" s="45"/>
      <c r="CJ976" s="45"/>
      <c r="CK976" s="45"/>
      <c r="CL976" s="45"/>
      <c r="CM976" s="45"/>
      <c r="CN976" s="45"/>
      <c r="CO976" s="45"/>
      <c r="CP976" s="45"/>
      <c r="CQ976" s="45"/>
      <c r="CR976" s="45"/>
      <c r="CS976" s="45"/>
      <c r="CT976" s="45"/>
      <c r="CU976" s="45"/>
      <c r="CV976" s="45"/>
      <c r="CW976" s="45"/>
      <c r="CX976" s="45"/>
      <c r="CY976" s="45"/>
      <c r="CZ976" s="45"/>
      <c r="DA976" s="45"/>
      <c r="DB976" s="45"/>
      <c r="DC976" s="45"/>
      <c r="DD976" s="45"/>
      <c r="DE976" s="45"/>
      <c r="DF976" s="45"/>
      <c r="DG976" s="45"/>
      <c r="DH976" s="45"/>
      <c r="DI976" s="45"/>
      <c r="DJ976" s="45"/>
      <c r="DK976" s="45"/>
      <c r="DL976" s="45"/>
      <c r="DM976" s="45"/>
      <c r="DN976" s="45"/>
      <c r="DO976" s="45"/>
      <c r="DP976" s="45"/>
      <c r="DQ976" s="45"/>
      <c r="DR976" s="45"/>
      <c r="DS976" s="45"/>
      <c r="DT976" s="45"/>
      <c r="DU976" s="45"/>
      <c r="DV976" s="1123"/>
      <c r="DW976" s="45"/>
      <c r="DX976" s="45"/>
      <c r="DY976" s="45"/>
      <c r="DZ976" s="45"/>
      <c r="EA976" s="45"/>
      <c r="EB976" s="45"/>
      <c r="EC976" s="45"/>
      <c r="ED976" s="45"/>
      <c r="EE976" s="45"/>
      <c r="EF976" s="45"/>
      <c r="EG976" s="45"/>
      <c r="EH976" s="45"/>
      <c r="EI976" s="45"/>
      <c r="EJ976" s="45"/>
      <c r="EK976" s="45"/>
      <c r="EL976" s="45"/>
      <c r="EM976" s="45"/>
      <c r="EN976" s="45"/>
      <c r="EO976" s="45"/>
      <c r="EP976" s="45"/>
      <c r="EQ976" s="1123"/>
      <c r="ER976" s="557"/>
    </row>
    <row r="977" spans="1:148" ht="15" customHeight="1" x14ac:dyDescent="0.25">
      <c r="A977" s="625"/>
      <c r="B977" s="1343" t="s">
        <v>1227</v>
      </c>
      <c r="C977" s="1348" t="str">
        <f>IF(ISBLANK(TB!C220), "", TB!C220)</f>
        <v/>
      </c>
      <c r="D977" s="1348" t="str">
        <f>IF(ISBLANK(TB!D220), "", TB!D220)</f>
        <v/>
      </c>
      <c r="E977" s="1348" t="str">
        <f>IF(ISBLANK(TB!E220), "", TB!E220)</f>
        <v/>
      </c>
      <c r="F977" s="1348" t="str">
        <f>IF(ISBLANK(TB!F220), "", TB!F220)</f>
        <v/>
      </c>
      <c r="G977" s="45"/>
      <c r="H977" s="45"/>
      <c r="I977" s="45"/>
      <c r="J977" s="45"/>
      <c r="K977" s="45"/>
      <c r="L977" s="45"/>
      <c r="M977" s="45"/>
      <c r="N977" s="45"/>
      <c r="O977" s="45"/>
      <c r="P977" s="45"/>
      <c r="Q977" s="45"/>
      <c r="R977" s="45"/>
      <c r="S977" s="45"/>
      <c r="T977" s="45"/>
      <c r="U977" s="45"/>
      <c r="V977" s="45"/>
      <c r="W977" s="45"/>
      <c r="X977" s="45"/>
      <c r="Y977" s="45"/>
      <c r="Z977" s="45"/>
      <c r="AA977" s="45"/>
      <c r="AB977" s="45"/>
      <c r="AC977" s="45"/>
      <c r="AD977" s="45"/>
      <c r="AE977" s="45"/>
      <c r="AF977" s="45"/>
      <c r="AG977" s="45"/>
      <c r="AH977" s="45"/>
      <c r="AI977" s="45"/>
      <c r="AJ977" s="45"/>
      <c r="AK977" s="45"/>
      <c r="AL977" s="45"/>
      <c r="AM977" s="45"/>
      <c r="AN977" s="45"/>
      <c r="AO977" s="45"/>
      <c r="AP977" s="45"/>
      <c r="AQ977" s="45"/>
      <c r="AR977" s="45"/>
      <c r="AS977" s="45"/>
      <c r="AT977" s="45"/>
      <c r="AU977" s="45"/>
      <c r="AV977" s="45"/>
      <c r="AW977" s="45"/>
      <c r="AX977" s="45"/>
      <c r="AY977" s="45"/>
      <c r="AZ977" s="45"/>
      <c r="BA977" s="45"/>
      <c r="BB977" s="45"/>
      <c r="BC977" s="45"/>
      <c r="BD977" s="45"/>
      <c r="BE977" s="45"/>
      <c r="BF977" s="45"/>
      <c r="BG977" s="45"/>
      <c r="BH977" s="45"/>
      <c r="BI977" s="45"/>
      <c r="BJ977" s="45"/>
      <c r="BK977" s="45"/>
      <c r="BL977" s="45"/>
      <c r="BM977" s="45"/>
      <c r="BN977" s="45"/>
      <c r="BO977" s="45"/>
      <c r="BP977" s="45"/>
      <c r="BQ977" s="45"/>
      <c r="BR977" s="45"/>
      <c r="BS977" s="45"/>
      <c r="BT977" s="45"/>
      <c r="BU977" s="45"/>
      <c r="BV977" s="45"/>
      <c r="BW977" s="45"/>
      <c r="BX977" s="45"/>
      <c r="BY977" s="45"/>
      <c r="BZ977" s="45"/>
      <c r="CA977" s="45"/>
      <c r="CB977" s="45"/>
      <c r="CC977" s="45"/>
      <c r="CD977" s="45"/>
      <c r="CE977" s="45"/>
      <c r="CF977" s="45"/>
      <c r="CG977" s="45"/>
      <c r="CH977" s="45"/>
      <c r="CI977" s="45"/>
      <c r="CJ977" s="45"/>
      <c r="CK977" s="45"/>
      <c r="CL977" s="45"/>
      <c r="CM977" s="45"/>
      <c r="CN977" s="45"/>
      <c r="CO977" s="45"/>
      <c r="CP977" s="45"/>
      <c r="CQ977" s="45"/>
      <c r="CR977" s="45"/>
      <c r="CS977" s="45"/>
      <c r="CT977" s="45"/>
      <c r="CU977" s="45"/>
      <c r="CV977" s="45"/>
      <c r="CW977" s="45"/>
      <c r="CX977" s="45"/>
      <c r="CY977" s="45"/>
      <c r="CZ977" s="45"/>
      <c r="DA977" s="45"/>
      <c r="DB977" s="45"/>
      <c r="DC977" s="45"/>
      <c r="DD977" s="45"/>
      <c r="DE977" s="45"/>
      <c r="DF977" s="45"/>
      <c r="DG977" s="45"/>
      <c r="DH977" s="45"/>
      <c r="DI977" s="45"/>
      <c r="DJ977" s="45"/>
      <c r="DK977" s="45"/>
      <c r="DL977" s="45"/>
      <c r="DM977" s="45"/>
      <c r="DN977" s="45"/>
      <c r="DO977" s="45"/>
      <c r="DP977" s="45"/>
      <c r="DQ977" s="45"/>
      <c r="DR977" s="45"/>
      <c r="DS977" s="45"/>
      <c r="DT977" s="45"/>
      <c r="DU977" s="45"/>
      <c r="DV977" s="1123"/>
      <c r="DW977" s="45"/>
      <c r="DX977" s="45"/>
      <c r="DY977" s="45"/>
      <c r="DZ977" s="45"/>
      <c r="EA977" s="45"/>
      <c r="EB977" s="45"/>
      <c r="EC977" s="45"/>
      <c r="ED977" s="45"/>
      <c r="EE977" s="45"/>
      <c r="EF977" s="45"/>
      <c r="EG977" s="45"/>
      <c r="EH977" s="45"/>
      <c r="EI977" s="45"/>
      <c r="EJ977" s="45"/>
      <c r="EK977" s="45"/>
      <c r="EL977" s="45"/>
      <c r="EM977" s="45"/>
      <c r="EN977" s="45"/>
      <c r="EO977" s="45"/>
      <c r="EP977" s="45"/>
      <c r="EQ977" s="1123"/>
      <c r="ER977" s="557"/>
    </row>
    <row r="978" spans="1:148" ht="15" customHeight="1" x14ac:dyDescent="0.25">
      <c r="A978" s="625"/>
      <c r="B978" s="1343" t="s">
        <v>1228</v>
      </c>
      <c r="C978" s="1348" t="str">
        <f>IF(ISBLANK(TB!C221), "", TB!C221)</f>
        <v/>
      </c>
      <c r="D978" s="1348" t="str">
        <f>IF(ISBLANK(TB!D221), "", TB!D221)</f>
        <v/>
      </c>
      <c r="E978" s="1348" t="str">
        <f>IF(ISBLANK(TB!E221), "", TB!E221)</f>
        <v/>
      </c>
      <c r="F978" s="1348" t="str">
        <f>IF(ISBLANK(TB!F221), "", TB!F221)</f>
        <v/>
      </c>
      <c r="G978" s="45"/>
      <c r="H978" s="45"/>
      <c r="I978" s="45"/>
      <c r="J978" s="45"/>
      <c r="K978" s="45"/>
      <c r="L978" s="45"/>
      <c r="M978" s="45"/>
      <c r="N978" s="45"/>
      <c r="O978" s="45"/>
      <c r="P978" s="45"/>
      <c r="Q978" s="45"/>
      <c r="R978" s="45"/>
      <c r="S978" s="45"/>
      <c r="T978" s="45"/>
      <c r="U978" s="45"/>
      <c r="V978" s="45"/>
      <c r="W978" s="45"/>
      <c r="X978" s="45"/>
      <c r="Y978" s="45"/>
      <c r="Z978" s="45"/>
      <c r="AA978" s="45"/>
      <c r="AB978" s="45"/>
      <c r="AC978" s="45"/>
      <c r="AD978" s="45"/>
      <c r="AE978" s="45"/>
      <c r="AF978" s="45"/>
      <c r="AG978" s="45"/>
      <c r="AH978" s="45"/>
      <c r="AI978" s="45"/>
      <c r="AJ978" s="45"/>
      <c r="AK978" s="45"/>
      <c r="AL978" s="45"/>
      <c r="AM978" s="45"/>
      <c r="AN978" s="45"/>
      <c r="AO978" s="45"/>
      <c r="AP978" s="45"/>
      <c r="AQ978" s="45"/>
      <c r="AR978" s="45"/>
      <c r="AS978" s="45"/>
      <c r="AT978" s="45"/>
      <c r="AU978" s="45"/>
      <c r="AV978" s="45"/>
      <c r="AW978" s="45"/>
      <c r="AX978" s="45"/>
      <c r="AY978" s="45"/>
      <c r="AZ978" s="45"/>
      <c r="BA978" s="45"/>
      <c r="BB978" s="45"/>
      <c r="BC978" s="45"/>
      <c r="BD978" s="45"/>
      <c r="BE978" s="45"/>
      <c r="BF978" s="45"/>
      <c r="BG978" s="45"/>
      <c r="BH978" s="45"/>
      <c r="BI978" s="45"/>
      <c r="BJ978" s="45"/>
      <c r="BK978" s="45"/>
      <c r="BL978" s="45"/>
      <c r="BM978" s="45"/>
      <c r="BN978" s="45"/>
      <c r="BO978" s="45"/>
      <c r="BP978" s="45"/>
      <c r="BQ978" s="45"/>
      <c r="BR978" s="45"/>
      <c r="BS978" s="45"/>
      <c r="BT978" s="45"/>
      <c r="BU978" s="45"/>
      <c r="BV978" s="45"/>
      <c r="BW978" s="45"/>
      <c r="BX978" s="45"/>
      <c r="BY978" s="45"/>
      <c r="BZ978" s="45"/>
      <c r="CA978" s="45"/>
      <c r="CB978" s="45"/>
      <c r="CC978" s="45"/>
      <c r="CD978" s="45"/>
      <c r="CE978" s="45"/>
      <c r="CF978" s="45"/>
      <c r="CG978" s="45"/>
      <c r="CH978" s="45"/>
      <c r="CI978" s="45"/>
      <c r="CJ978" s="45"/>
      <c r="CK978" s="45"/>
      <c r="CL978" s="45"/>
      <c r="CM978" s="45"/>
      <c r="CN978" s="45"/>
      <c r="CO978" s="45"/>
      <c r="CP978" s="45"/>
      <c r="CQ978" s="45"/>
      <c r="CR978" s="45"/>
      <c r="CS978" s="45"/>
      <c r="CT978" s="45"/>
      <c r="CU978" s="45"/>
      <c r="CV978" s="45"/>
      <c r="CW978" s="45"/>
      <c r="CX978" s="45"/>
      <c r="CY978" s="45"/>
      <c r="CZ978" s="45"/>
      <c r="DA978" s="45"/>
      <c r="DB978" s="45"/>
      <c r="DC978" s="45"/>
      <c r="DD978" s="45"/>
      <c r="DE978" s="45"/>
      <c r="DF978" s="45"/>
      <c r="DG978" s="45"/>
      <c r="DH978" s="45"/>
      <c r="DI978" s="45"/>
      <c r="DJ978" s="45"/>
      <c r="DK978" s="45"/>
      <c r="DL978" s="45"/>
      <c r="DM978" s="45"/>
      <c r="DN978" s="45"/>
      <c r="DO978" s="45"/>
      <c r="DP978" s="45"/>
      <c r="DQ978" s="45"/>
      <c r="DR978" s="45"/>
      <c r="DS978" s="45"/>
      <c r="DT978" s="45"/>
      <c r="DU978" s="45"/>
      <c r="DV978" s="1123"/>
      <c r="DW978" s="45"/>
      <c r="DX978" s="45"/>
      <c r="DY978" s="45"/>
      <c r="DZ978" s="45"/>
      <c r="EA978" s="45"/>
      <c r="EB978" s="45"/>
      <c r="EC978" s="45"/>
      <c r="ED978" s="45"/>
      <c r="EE978" s="45"/>
      <c r="EF978" s="45"/>
      <c r="EG978" s="45"/>
      <c r="EH978" s="45"/>
      <c r="EI978" s="45"/>
      <c r="EJ978" s="45"/>
      <c r="EK978" s="45"/>
      <c r="EL978" s="45"/>
      <c r="EM978" s="45"/>
      <c r="EN978" s="45"/>
      <c r="EO978" s="45"/>
      <c r="EP978" s="45"/>
      <c r="EQ978" s="1123"/>
      <c r="ER978" s="557"/>
    </row>
    <row r="979" spans="1:148" ht="15" customHeight="1" x14ac:dyDescent="0.25">
      <c r="A979" s="625"/>
      <c r="B979" s="1343" t="s">
        <v>1229</v>
      </c>
      <c r="C979" s="1348" t="str">
        <f>IF(ISBLANK(TB!C222), "", TB!C222)</f>
        <v/>
      </c>
      <c r="D979" s="1348" t="str">
        <f>IF(ISBLANK(TB!D222), "", TB!D222)</f>
        <v/>
      </c>
      <c r="E979" s="1348" t="str">
        <f>IF(ISBLANK(TB!E222), "", TB!E222)</f>
        <v/>
      </c>
      <c r="F979" s="1348" t="str">
        <f>IF(ISBLANK(TB!F222), "", TB!F222)</f>
        <v/>
      </c>
      <c r="G979" s="45"/>
      <c r="H979" s="45"/>
      <c r="I979" s="45"/>
      <c r="J979" s="45"/>
      <c r="K979" s="45"/>
      <c r="L979" s="45"/>
      <c r="M979" s="45"/>
      <c r="N979" s="45"/>
      <c r="O979" s="45"/>
      <c r="P979" s="45"/>
      <c r="Q979" s="45"/>
      <c r="R979" s="45"/>
      <c r="S979" s="45"/>
      <c r="T979" s="45"/>
      <c r="U979" s="45"/>
      <c r="V979" s="45"/>
      <c r="W979" s="45"/>
      <c r="X979" s="45"/>
      <c r="Y979" s="45"/>
      <c r="Z979" s="45"/>
      <c r="AA979" s="45"/>
      <c r="AB979" s="45"/>
      <c r="AC979" s="45"/>
      <c r="AD979" s="45"/>
      <c r="AE979" s="45"/>
      <c r="AF979" s="45"/>
      <c r="AG979" s="45"/>
      <c r="AH979" s="45"/>
      <c r="AI979" s="45"/>
      <c r="AJ979" s="45"/>
      <c r="AK979" s="45"/>
      <c r="AL979" s="45"/>
      <c r="AM979" s="45"/>
      <c r="AN979" s="45"/>
      <c r="AO979" s="45"/>
      <c r="AP979" s="45"/>
      <c r="AQ979" s="45"/>
      <c r="AR979" s="45"/>
      <c r="AS979" s="45"/>
      <c r="AT979" s="45"/>
      <c r="AU979" s="45"/>
      <c r="AV979" s="45"/>
      <c r="AW979" s="45"/>
      <c r="AX979" s="45"/>
      <c r="AY979" s="45"/>
      <c r="AZ979" s="45"/>
      <c r="BA979" s="45"/>
      <c r="BB979" s="45"/>
      <c r="BC979" s="45"/>
      <c r="BD979" s="45"/>
      <c r="BE979" s="45"/>
      <c r="BF979" s="45"/>
      <c r="BG979" s="45"/>
      <c r="BH979" s="45"/>
      <c r="BI979" s="45"/>
      <c r="BJ979" s="45"/>
      <c r="BK979" s="45"/>
      <c r="BL979" s="45"/>
      <c r="BM979" s="45"/>
      <c r="BN979" s="45"/>
      <c r="BO979" s="45"/>
      <c r="BP979" s="45"/>
      <c r="BQ979" s="45"/>
      <c r="BR979" s="45"/>
      <c r="BS979" s="45"/>
      <c r="BT979" s="45"/>
      <c r="BU979" s="45"/>
      <c r="BV979" s="45"/>
      <c r="BW979" s="45"/>
      <c r="BX979" s="45"/>
      <c r="BY979" s="45"/>
      <c r="BZ979" s="45"/>
      <c r="CA979" s="45"/>
      <c r="CB979" s="45"/>
      <c r="CC979" s="45"/>
      <c r="CD979" s="45"/>
      <c r="CE979" s="45"/>
      <c r="CF979" s="45"/>
      <c r="CG979" s="45"/>
      <c r="CH979" s="45"/>
      <c r="CI979" s="45"/>
      <c r="CJ979" s="45"/>
      <c r="CK979" s="45"/>
      <c r="CL979" s="45"/>
      <c r="CM979" s="45"/>
      <c r="CN979" s="45"/>
      <c r="CO979" s="45"/>
      <c r="CP979" s="45"/>
      <c r="CQ979" s="45"/>
      <c r="CR979" s="45"/>
      <c r="CS979" s="45"/>
      <c r="CT979" s="45"/>
      <c r="CU979" s="45"/>
      <c r="CV979" s="45"/>
      <c r="CW979" s="45"/>
      <c r="CX979" s="45"/>
      <c r="CY979" s="45"/>
      <c r="CZ979" s="45"/>
      <c r="DA979" s="45"/>
      <c r="DB979" s="45"/>
      <c r="DC979" s="45"/>
      <c r="DD979" s="45"/>
      <c r="DE979" s="45"/>
      <c r="DF979" s="45"/>
      <c r="DG979" s="45"/>
      <c r="DH979" s="45"/>
      <c r="DI979" s="45"/>
      <c r="DJ979" s="45"/>
      <c r="DK979" s="45"/>
      <c r="DL979" s="45"/>
      <c r="DM979" s="45"/>
      <c r="DN979" s="45"/>
      <c r="DO979" s="45"/>
      <c r="DP979" s="45"/>
      <c r="DQ979" s="45"/>
      <c r="DR979" s="45"/>
      <c r="DS979" s="45"/>
      <c r="DT979" s="45"/>
      <c r="DU979" s="45"/>
      <c r="DV979" s="1123"/>
      <c r="DW979" s="45"/>
      <c r="DX979" s="45"/>
      <c r="DY979" s="45"/>
      <c r="DZ979" s="45"/>
      <c r="EA979" s="45"/>
      <c r="EB979" s="45"/>
      <c r="EC979" s="45"/>
      <c r="ED979" s="45"/>
      <c r="EE979" s="45"/>
      <c r="EF979" s="45"/>
      <c r="EG979" s="45"/>
      <c r="EH979" s="45"/>
      <c r="EI979" s="45"/>
      <c r="EJ979" s="45"/>
      <c r="EK979" s="45"/>
      <c r="EL979" s="45"/>
      <c r="EM979" s="45"/>
      <c r="EN979" s="45"/>
      <c r="EO979" s="45"/>
      <c r="EP979" s="45"/>
      <c r="EQ979" s="1123"/>
      <c r="ER979" s="557"/>
    </row>
    <row r="980" spans="1:148" ht="15" customHeight="1" x14ac:dyDescent="0.25">
      <c r="A980" s="625"/>
      <c r="B980" s="1343" t="s">
        <v>1230</v>
      </c>
      <c r="C980" s="1348" t="str">
        <f>IF(ISBLANK(TB!C223), "", TB!C223)</f>
        <v/>
      </c>
      <c r="D980" s="1348" t="str">
        <f>IF(ISBLANK(TB!D223), "", TB!D223)</f>
        <v/>
      </c>
      <c r="E980" s="1348" t="str">
        <f>IF(ISBLANK(TB!E223), "", TB!E223)</f>
        <v/>
      </c>
      <c r="F980" s="1348" t="str">
        <f>IF(ISBLANK(TB!F223), "", TB!F223)</f>
        <v/>
      </c>
      <c r="G980" s="45"/>
      <c r="H980" s="45"/>
      <c r="I980" s="45"/>
      <c r="J980" s="45"/>
      <c r="K980" s="45"/>
      <c r="L980" s="45"/>
      <c r="M980" s="45"/>
      <c r="N980" s="45"/>
      <c r="O980" s="45"/>
      <c r="P980" s="45"/>
      <c r="Q980" s="45"/>
      <c r="R980" s="45"/>
      <c r="S980" s="45"/>
      <c r="T980" s="45"/>
      <c r="U980" s="45"/>
      <c r="V980" s="45"/>
      <c r="W980" s="45"/>
      <c r="X980" s="45"/>
      <c r="Y980" s="45"/>
      <c r="Z980" s="45"/>
      <c r="AA980" s="45"/>
      <c r="AB980" s="45"/>
      <c r="AC980" s="45"/>
      <c r="AD980" s="45"/>
      <c r="AE980" s="45"/>
      <c r="AF980" s="45"/>
      <c r="AG980" s="45"/>
      <c r="AH980" s="45"/>
      <c r="AI980" s="45"/>
      <c r="AJ980" s="45"/>
      <c r="AK980" s="45"/>
      <c r="AL980" s="45"/>
      <c r="AM980" s="45"/>
      <c r="AN980" s="45"/>
      <c r="AO980" s="45"/>
      <c r="AP980" s="45"/>
      <c r="AQ980" s="45"/>
      <c r="AR980" s="45"/>
      <c r="AS980" s="45"/>
      <c r="AT980" s="45"/>
      <c r="AU980" s="45"/>
      <c r="AV980" s="45"/>
      <c r="AW980" s="45"/>
      <c r="AX980" s="45"/>
      <c r="AY980" s="45"/>
      <c r="AZ980" s="45"/>
      <c r="BA980" s="45"/>
      <c r="BB980" s="45"/>
      <c r="BC980" s="45"/>
      <c r="BD980" s="45"/>
      <c r="BE980" s="45"/>
      <c r="BF980" s="45"/>
      <c r="BG980" s="45"/>
      <c r="BH980" s="45"/>
      <c r="BI980" s="45"/>
      <c r="BJ980" s="45"/>
      <c r="BK980" s="45"/>
      <c r="BL980" s="45"/>
      <c r="BM980" s="45"/>
      <c r="BN980" s="45"/>
      <c r="BO980" s="45"/>
      <c r="BP980" s="45"/>
      <c r="BQ980" s="45"/>
      <c r="BR980" s="45"/>
      <c r="BS980" s="45"/>
      <c r="BT980" s="45"/>
      <c r="BU980" s="45"/>
      <c r="BV980" s="45"/>
      <c r="BW980" s="45"/>
      <c r="BX980" s="45"/>
      <c r="BY980" s="45"/>
      <c r="BZ980" s="45"/>
      <c r="CA980" s="45"/>
      <c r="CB980" s="45"/>
      <c r="CC980" s="45"/>
      <c r="CD980" s="45"/>
      <c r="CE980" s="45"/>
      <c r="CF980" s="45"/>
      <c r="CG980" s="45"/>
      <c r="CH980" s="45"/>
      <c r="CI980" s="45"/>
      <c r="CJ980" s="45"/>
      <c r="CK980" s="45"/>
      <c r="CL980" s="45"/>
      <c r="CM980" s="45"/>
      <c r="CN980" s="45"/>
      <c r="CO980" s="45"/>
      <c r="CP980" s="45"/>
      <c r="CQ980" s="45"/>
      <c r="CR980" s="45"/>
      <c r="CS980" s="45"/>
      <c r="CT980" s="45"/>
      <c r="CU980" s="45"/>
      <c r="CV980" s="45"/>
      <c r="CW980" s="45"/>
      <c r="CX980" s="45"/>
      <c r="CY980" s="45"/>
      <c r="CZ980" s="45"/>
      <c r="DA980" s="45"/>
      <c r="DB980" s="45"/>
      <c r="DC980" s="45"/>
      <c r="DD980" s="45"/>
      <c r="DE980" s="45"/>
      <c r="DF980" s="45"/>
      <c r="DG980" s="45"/>
      <c r="DH980" s="45"/>
      <c r="DI980" s="45"/>
      <c r="DJ980" s="45"/>
      <c r="DK980" s="45"/>
      <c r="DL980" s="45"/>
      <c r="DM980" s="45"/>
      <c r="DN980" s="45"/>
      <c r="DO980" s="45"/>
      <c r="DP980" s="45"/>
      <c r="DQ980" s="45"/>
      <c r="DR980" s="45"/>
      <c r="DS980" s="45"/>
      <c r="DT980" s="45"/>
      <c r="DU980" s="45"/>
      <c r="DV980" s="1123"/>
      <c r="DW980" s="45"/>
      <c r="DX980" s="45"/>
      <c r="DY980" s="45"/>
      <c r="DZ980" s="45"/>
      <c r="EA980" s="45"/>
      <c r="EB980" s="45"/>
      <c r="EC980" s="45"/>
      <c r="ED980" s="45"/>
      <c r="EE980" s="45"/>
      <c r="EF980" s="45"/>
      <c r="EG980" s="45"/>
      <c r="EH980" s="45"/>
      <c r="EI980" s="45"/>
      <c r="EJ980" s="45"/>
      <c r="EK980" s="45"/>
      <c r="EL980" s="45"/>
      <c r="EM980" s="45"/>
      <c r="EN980" s="45"/>
      <c r="EO980" s="45"/>
      <c r="EP980" s="45"/>
      <c r="EQ980" s="1123"/>
      <c r="ER980" s="557"/>
    </row>
    <row r="981" spans="1:148" ht="15" customHeight="1" x14ac:dyDescent="0.25">
      <c r="A981" s="625"/>
      <c r="B981" s="1343" t="s">
        <v>1231</v>
      </c>
      <c r="C981" s="1348" t="str">
        <f>IF(ISBLANK(TB!C224), "", TB!C224)</f>
        <v/>
      </c>
      <c r="D981" s="1348" t="str">
        <f>IF(ISBLANK(TB!D224), "", TB!D224)</f>
        <v/>
      </c>
      <c r="E981" s="1348" t="str">
        <f>IF(ISBLANK(TB!E224), "", TB!E224)</f>
        <v/>
      </c>
      <c r="F981" s="1348" t="str">
        <f>IF(ISBLANK(TB!F224), "", TB!F224)</f>
        <v/>
      </c>
      <c r="G981" s="45"/>
      <c r="H981" s="45"/>
      <c r="I981" s="45"/>
      <c r="J981" s="45"/>
      <c r="K981" s="45"/>
      <c r="L981" s="45"/>
      <c r="M981" s="45"/>
      <c r="N981" s="45"/>
      <c r="O981" s="45"/>
      <c r="P981" s="45"/>
      <c r="Q981" s="45"/>
      <c r="R981" s="45"/>
      <c r="S981" s="45"/>
      <c r="T981" s="45"/>
      <c r="U981" s="45"/>
      <c r="V981" s="45"/>
      <c r="W981" s="45"/>
      <c r="X981" s="45"/>
      <c r="Y981" s="45"/>
      <c r="Z981" s="45"/>
      <c r="AA981" s="45"/>
      <c r="AB981" s="45"/>
      <c r="AC981" s="45"/>
      <c r="AD981" s="45"/>
      <c r="AE981" s="45"/>
      <c r="AF981" s="45"/>
      <c r="AG981" s="45"/>
      <c r="AH981" s="45"/>
      <c r="AI981" s="45"/>
      <c r="AJ981" s="45"/>
      <c r="AK981" s="45"/>
      <c r="AL981" s="45"/>
      <c r="AM981" s="45"/>
      <c r="AN981" s="45"/>
      <c r="AO981" s="45"/>
      <c r="AP981" s="45"/>
      <c r="AQ981" s="45"/>
      <c r="AR981" s="45"/>
      <c r="AS981" s="45"/>
      <c r="AT981" s="45"/>
      <c r="AU981" s="45"/>
      <c r="AV981" s="45"/>
      <c r="AW981" s="45"/>
      <c r="AX981" s="45"/>
      <c r="AY981" s="45"/>
      <c r="AZ981" s="45"/>
      <c r="BA981" s="45"/>
      <c r="BB981" s="45"/>
      <c r="BC981" s="45"/>
      <c r="BD981" s="45"/>
      <c r="BE981" s="45"/>
      <c r="BF981" s="45"/>
      <c r="BG981" s="45"/>
      <c r="BH981" s="45"/>
      <c r="BI981" s="45"/>
      <c r="BJ981" s="45"/>
      <c r="BK981" s="45"/>
      <c r="BL981" s="45"/>
      <c r="BM981" s="45"/>
      <c r="BN981" s="45"/>
      <c r="BO981" s="45"/>
      <c r="BP981" s="45"/>
      <c r="BQ981" s="45"/>
      <c r="BR981" s="45"/>
      <c r="BS981" s="45"/>
      <c r="BT981" s="45"/>
      <c r="BU981" s="45"/>
      <c r="BV981" s="45"/>
      <c r="BW981" s="45"/>
      <c r="BX981" s="45"/>
      <c r="BY981" s="45"/>
      <c r="BZ981" s="45"/>
      <c r="CA981" s="45"/>
      <c r="CB981" s="45"/>
      <c r="CC981" s="45"/>
      <c r="CD981" s="45"/>
      <c r="CE981" s="45"/>
      <c r="CF981" s="45"/>
      <c r="CG981" s="45"/>
      <c r="CH981" s="45"/>
      <c r="CI981" s="45"/>
      <c r="CJ981" s="45"/>
      <c r="CK981" s="45"/>
      <c r="CL981" s="45"/>
      <c r="CM981" s="45"/>
      <c r="CN981" s="45"/>
      <c r="CO981" s="45"/>
      <c r="CP981" s="45"/>
      <c r="CQ981" s="45"/>
      <c r="CR981" s="45"/>
      <c r="CS981" s="45"/>
      <c r="CT981" s="45"/>
      <c r="CU981" s="45"/>
      <c r="CV981" s="45"/>
      <c r="CW981" s="45"/>
      <c r="CX981" s="45"/>
      <c r="CY981" s="45"/>
      <c r="CZ981" s="45"/>
      <c r="DA981" s="45"/>
      <c r="DB981" s="45"/>
      <c r="DC981" s="45"/>
      <c r="DD981" s="45"/>
      <c r="DE981" s="45"/>
      <c r="DF981" s="45"/>
      <c r="DG981" s="45"/>
      <c r="DH981" s="45"/>
      <c r="DI981" s="45"/>
      <c r="DJ981" s="45"/>
      <c r="DK981" s="45"/>
      <c r="DL981" s="45"/>
      <c r="DM981" s="45"/>
      <c r="DN981" s="45"/>
      <c r="DO981" s="45"/>
      <c r="DP981" s="45"/>
      <c r="DQ981" s="45"/>
      <c r="DR981" s="45"/>
      <c r="DS981" s="45"/>
      <c r="DT981" s="45"/>
      <c r="DU981" s="45"/>
      <c r="DV981" s="1123"/>
      <c r="DW981" s="45"/>
      <c r="DX981" s="45"/>
      <c r="DY981" s="45"/>
      <c r="DZ981" s="45"/>
      <c r="EA981" s="45"/>
      <c r="EB981" s="45"/>
      <c r="EC981" s="45"/>
      <c r="ED981" s="45"/>
      <c r="EE981" s="45"/>
      <c r="EF981" s="45"/>
      <c r="EG981" s="45"/>
      <c r="EH981" s="45"/>
      <c r="EI981" s="45"/>
      <c r="EJ981" s="45"/>
      <c r="EK981" s="45"/>
      <c r="EL981" s="45"/>
      <c r="EM981" s="45"/>
      <c r="EN981" s="45"/>
      <c r="EO981" s="45"/>
      <c r="EP981" s="45"/>
      <c r="EQ981" s="1123"/>
      <c r="ER981" s="557"/>
    </row>
    <row r="982" spans="1:148" ht="15" customHeight="1" x14ac:dyDescent="0.25">
      <c r="A982" s="625"/>
      <c r="B982" s="1343" t="s">
        <v>1232</v>
      </c>
      <c r="C982" s="1348" t="str">
        <f>IF(ISBLANK(TB!C225), "", TB!C225)</f>
        <v/>
      </c>
      <c r="D982" s="1348" t="str">
        <f>IF(ISBLANK(TB!D225), "", TB!D225)</f>
        <v/>
      </c>
      <c r="E982" s="1348" t="str">
        <f>IF(ISBLANK(TB!E225), "", TB!E225)</f>
        <v/>
      </c>
      <c r="F982" s="1348" t="str">
        <f>IF(ISBLANK(TB!F225), "", TB!F225)</f>
        <v/>
      </c>
      <c r="G982" s="45"/>
      <c r="H982" s="45"/>
      <c r="I982" s="45"/>
      <c r="J982" s="45"/>
      <c r="K982" s="45"/>
      <c r="L982" s="45"/>
      <c r="M982" s="45"/>
      <c r="N982" s="45"/>
      <c r="O982" s="45"/>
      <c r="P982" s="45"/>
      <c r="Q982" s="45"/>
      <c r="R982" s="45"/>
      <c r="S982" s="45"/>
      <c r="T982" s="45"/>
      <c r="U982" s="45"/>
      <c r="V982" s="45"/>
      <c r="W982" s="45"/>
      <c r="X982" s="45"/>
      <c r="Y982" s="45"/>
      <c r="Z982" s="45"/>
      <c r="AA982" s="45"/>
      <c r="AB982" s="45"/>
      <c r="AC982" s="45"/>
      <c r="AD982" s="45"/>
      <c r="AE982" s="45"/>
      <c r="AF982" s="45"/>
      <c r="AG982" s="45"/>
      <c r="AH982" s="45"/>
      <c r="AI982" s="45"/>
      <c r="AJ982" s="45"/>
      <c r="AK982" s="45"/>
      <c r="AL982" s="45"/>
      <c r="AM982" s="45"/>
      <c r="AN982" s="45"/>
      <c r="AO982" s="45"/>
      <c r="AP982" s="45"/>
      <c r="AQ982" s="45"/>
      <c r="AR982" s="45"/>
      <c r="AS982" s="45"/>
      <c r="AT982" s="45"/>
      <c r="AU982" s="45"/>
      <c r="AV982" s="45"/>
      <c r="AW982" s="45"/>
      <c r="AX982" s="45"/>
      <c r="AY982" s="45"/>
      <c r="AZ982" s="45"/>
      <c r="BA982" s="45"/>
      <c r="BB982" s="45"/>
      <c r="BC982" s="45"/>
      <c r="BD982" s="45"/>
      <c r="BE982" s="45"/>
      <c r="BF982" s="45"/>
      <c r="BG982" s="45"/>
      <c r="BH982" s="45"/>
      <c r="BI982" s="45"/>
      <c r="BJ982" s="45"/>
      <c r="BK982" s="45"/>
      <c r="BL982" s="45"/>
      <c r="BM982" s="45"/>
      <c r="BN982" s="45"/>
      <c r="BO982" s="45"/>
      <c r="BP982" s="45"/>
      <c r="BQ982" s="45"/>
      <c r="BR982" s="45"/>
      <c r="BS982" s="45"/>
      <c r="BT982" s="45"/>
      <c r="BU982" s="45"/>
      <c r="BV982" s="45"/>
      <c r="BW982" s="45"/>
      <c r="BX982" s="45"/>
      <c r="BY982" s="45"/>
      <c r="BZ982" s="45"/>
      <c r="CA982" s="45"/>
      <c r="CB982" s="45"/>
      <c r="CC982" s="45"/>
      <c r="CD982" s="45"/>
      <c r="CE982" s="45"/>
      <c r="CF982" s="45"/>
      <c r="CG982" s="45"/>
      <c r="CH982" s="45"/>
      <c r="CI982" s="45"/>
      <c r="CJ982" s="45"/>
      <c r="CK982" s="45"/>
      <c r="CL982" s="45"/>
      <c r="CM982" s="45"/>
      <c r="CN982" s="45"/>
      <c r="CO982" s="45"/>
      <c r="CP982" s="45"/>
      <c r="CQ982" s="45"/>
      <c r="CR982" s="45"/>
      <c r="CS982" s="45"/>
      <c r="CT982" s="45"/>
      <c r="CU982" s="45"/>
      <c r="CV982" s="45"/>
      <c r="CW982" s="45"/>
      <c r="CX982" s="45"/>
      <c r="CY982" s="45"/>
      <c r="CZ982" s="45"/>
      <c r="DA982" s="45"/>
      <c r="DB982" s="45"/>
      <c r="DC982" s="45"/>
      <c r="DD982" s="45"/>
      <c r="DE982" s="45"/>
      <c r="DF982" s="45"/>
      <c r="DG982" s="45"/>
      <c r="DH982" s="45"/>
      <c r="DI982" s="45"/>
      <c r="DJ982" s="45"/>
      <c r="DK982" s="45"/>
      <c r="DL982" s="45"/>
      <c r="DM982" s="45"/>
      <c r="DN982" s="45"/>
      <c r="DO982" s="45"/>
      <c r="DP982" s="45"/>
      <c r="DQ982" s="45"/>
      <c r="DR982" s="45"/>
      <c r="DS982" s="45"/>
      <c r="DT982" s="45"/>
      <c r="DU982" s="45"/>
      <c r="DV982" s="1123"/>
      <c r="DW982" s="45"/>
      <c r="DX982" s="45"/>
      <c r="DY982" s="45"/>
      <c r="DZ982" s="45"/>
      <c r="EA982" s="45"/>
      <c r="EB982" s="45"/>
      <c r="EC982" s="45"/>
      <c r="ED982" s="45"/>
      <c r="EE982" s="45"/>
      <c r="EF982" s="45"/>
      <c r="EG982" s="45"/>
      <c r="EH982" s="45"/>
      <c r="EI982" s="45"/>
      <c r="EJ982" s="45"/>
      <c r="EK982" s="45"/>
      <c r="EL982" s="45"/>
      <c r="EM982" s="45"/>
      <c r="EN982" s="45"/>
      <c r="EO982" s="45"/>
      <c r="EP982" s="45"/>
      <c r="EQ982" s="1123"/>
      <c r="ER982" s="557"/>
    </row>
    <row r="983" spans="1:148" ht="15" customHeight="1" x14ac:dyDescent="0.25">
      <c r="A983" s="625"/>
      <c r="B983" s="1343" t="s">
        <v>1233</v>
      </c>
      <c r="C983" s="1348" t="str">
        <f>IF(ISBLANK(TB!C226), "", TB!C226)</f>
        <v/>
      </c>
      <c r="D983" s="1348" t="str">
        <f>IF(ISBLANK(TB!D226), "", TB!D226)</f>
        <v/>
      </c>
      <c r="E983" s="1348" t="str">
        <f>IF(ISBLANK(TB!E226), "", TB!E226)</f>
        <v/>
      </c>
      <c r="F983" s="1348" t="str">
        <f>IF(ISBLANK(TB!F226), "", TB!F226)</f>
        <v/>
      </c>
      <c r="G983" s="45"/>
      <c r="H983" s="45"/>
      <c r="I983" s="45"/>
      <c r="J983" s="45"/>
      <c r="K983" s="45"/>
      <c r="L983" s="45"/>
      <c r="M983" s="45"/>
      <c r="N983" s="45"/>
      <c r="O983" s="45"/>
      <c r="P983" s="45"/>
      <c r="Q983" s="45"/>
      <c r="R983" s="45"/>
      <c r="S983" s="45"/>
      <c r="T983" s="45"/>
      <c r="U983" s="45"/>
      <c r="V983" s="45"/>
      <c r="W983" s="45"/>
      <c r="X983" s="45"/>
      <c r="Y983" s="45"/>
      <c r="Z983" s="45"/>
      <c r="AA983" s="45"/>
      <c r="AB983" s="45"/>
      <c r="AC983" s="45"/>
      <c r="AD983" s="45"/>
      <c r="AE983" s="45"/>
      <c r="AF983" s="45"/>
      <c r="AG983" s="45"/>
      <c r="AH983" s="45"/>
      <c r="AI983" s="45"/>
      <c r="AJ983" s="45"/>
      <c r="AK983" s="45"/>
      <c r="AL983" s="45"/>
      <c r="AM983" s="45"/>
      <c r="AN983" s="45"/>
      <c r="AO983" s="45"/>
      <c r="AP983" s="45"/>
      <c r="AQ983" s="45"/>
      <c r="AR983" s="45"/>
      <c r="AS983" s="45"/>
      <c r="AT983" s="45"/>
      <c r="AU983" s="45"/>
      <c r="AV983" s="45"/>
      <c r="AW983" s="45"/>
      <c r="AX983" s="45"/>
      <c r="AY983" s="45"/>
      <c r="AZ983" s="45"/>
      <c r="BA983" s="45"/>
      <c r="BB983" s="45"/>
      <c r="BC983" s="45"/>
      <c r="BD983" s="45"/>
      <c r="BE983" s="45"/>
      <c r="BF983" s="45"/>
      <c r="BG983" s="45"/>
      <c r="BH983" s="45"/>
      <c r="BI983" s="45"/>
      <c r="BJ983" s="45"/>
      <c r="BK983" s="45"/>
      <c r="BL983" s="45"/>
      <c r="BM983" s="45"/>
      <c r="BN983" s="45"/>
      <c r="BO983" s="45"/>
      <c r="BP983" s="45"/>
      <c r="BQ983" s="45"/>
      <c r="BR983" s="45"/>
      <c r="BS983" s="45"/>
      <c r="BT983" s="45"/>
      <c r="BU983" s="45"/>
      <c r="BV983" s="45"/>
      <c r="BW983" s="45"/>
      <c r="BX983" s="45"/>
      <c r="BY983" s="45"/>
      <c r="BZ983" s="45"/>
      <c r="CA983" s="45"/>
      <c r="CB983" s="45"/>
      <c r="CC983" s="45"/>
      <c r="CD983" s="45"/>
      <c r="CE983" s="45"/>
      <c r="CF983" s="45"/>
      <c r="CG983" s="45"/>
      <c r="CH983" s="45"/>
      <c r="CI983" s="45"/>
      <c r="CJ983" s="45"/>
      <c r="CK983" s="45"/>
      <c r="CL983" s="45"/>
      <c r="CM983" s="45"/>
      <c r="CN983" s="45"/>
      <c r="CO983" s="45"/>
      <c r="CP983" s="45"/>
      <c r="CQ983" s="45"/>
      <c r="CR983" s="45"/>
      <c r="CS983" s="45"/>
      <c r="CT983" s="45"/>
      <c r="CU983" s="45"/>
      <c r="CV983" s="45"/>
      <c r="CW983" s="45"/>
      <c r="CX983" s="45"/>
      <c r="CY983" s="45"/>
      <c r="CZ983" s="45"/>
      <c r="DA983" s="45"/>
      <c r="DB983" s="45"/>
      <c r="DC983" s="45"/>
      <c r="DD983" s="45"/>
      <c r="DE983" s="45"/>
      <c r="DF983" s="45"/>
      <c r="DG983" s="45"/>
      <c r="DH983" s="45"/>
      <c r="DI983" s="45"/>
      <c r="DJ983" s="45"/>
      <c r="DK983" s="45"/>
      <c r="DL983" s="45"/>
      <c r="DM983" s="45"/>
      <c r="DN983" s="45"/>
      <c r="DO983" s="45"/>
      <c r="DP983" s="45"/>
      <c r="DQ983" s="45"/>
      <c r="DR983" s="45"/>
      <c r="DS983" s="45"/>
      <c r="DT983" s="45"/>
      <c r="DU983" s="45"/>
      <c r="DV983" s="1123"/>
      <c r="DW983" s="45"/>
      <c r="DX983" s="45"/>
      <c r="DY983" s="45"/>
      <c r="DZ983" s="45"/>
      <c r="EA983" s="45"/>
      <c r="EB983" s="45"/>
      <c r="EC983" s="45"/>
      <c r="ED983" s="45"/>
      <c r="EE983" s="45"/>
      <c r="EF983" s="45"/>
      <c r="EG983" s="45"/>
      <c r="EH983" s="45"/>
      <c r="EI983" s="45"/>
      <c r="EJ983" s="45"/>
      <c r="EK983" s="45"/>
      <c r="EL983" s="45"/>
      <c r="EM983" s="45"/>
      <c r="EN983" s="45"/>
      <c r="EO983" s="45"/>
      <c r="EP983" s="45"/>
      <c r="EQ983" s="1123"/>
      <c r="ER983" s="557"/>
    </row>
    <row r="984" spans="1:148" ht="15" customHeight="1" x14ac:dyDescent="0.25">
      <c r="A984" s="625"/>
      <c r="B984" s="1343" t="s">
        <v>1234</v>
      </c>
      <c r="C984" s="1348" t="str">
        <f>IF(ISBLANK(TB!C227), "", TB!C227)</f>
        <v/>
      </c>
      <c r="D984" s="1348" t="str">
        <f>IF(ISBLANK(TB!D227), "", TB!D227)</f>
        <v/>
      </c>
      <c r="E984" s="1348" t="str">
        <f>IF(ISBLANK(TB!E227), "", TB!E227)</f>
        <v/>
      </c>
      <c r="F984" s="1348" t="str">
        <f>IF(ISBLANK(TB!F227), "", TB!F227)</f>
        <v/>
      </c>
      <c r="G984" s="45"/>
      <c r="H984" s="45"/>
      <c r="I984" s="45"/>
      <c r="J984" s="45"/>
      <c r="K984" s="45"/>
      <c r="L984" s="45"/>
      <c r="M984" s="45"/>
      <c r="N984" s="45"/>
      <c r="O984" s="45"/>
      <c r="P984" s="45"/>
      <c r="Q984" s="45"/>
      <c r="R984" s="45"/>
      <c r="S984" s="45"/>
      <c r="T984" s="45"/>
      <c r="U984" s="45"/>
      <c r="V984" s="45"/>
      <c r="W984" s="45"/>
      <c r="X984" s="45"/>
      <c r="Y984" s="45"/>
      <c r="Z984" s="45"/>
      <c r="AA984" s="45"/>
      <c r="AB984" s="45"/>
      <c r="AC984" s="45"/>
      <c r="AD984" s="45"/>
      <c r="AE984" s="45"/>
      <c r="AF984" s="45"/>
      <c r="AG984" s="45"/>
      <c r="AH984" s="45"/>
      <c r="AI984" s="45"/>
      <c r="AJ984" s="45"/>
      <c r="AK984" s="45"/>
      <c r="AL984" s="45"/>
      <c r="AM984" s="45"/>
      <c r="AN984" s="45"/>
      <c r="AO984" s="45"/>
      <c r="AP984" s="45"/>
      <c r="AQ984" s="45"/>
      <c r="AR984" s="45"/>
      <c r="AS984" s="45"/>
      <c r="AT984" s="45"/>
      <c r="AU984" s="45"/>
      <c r="AV984" s="45"/>
      <c r="AW984" s="45"/>
      <c r="AX984" s="45"/>
      <c r="AY984" s="45"/>
      <c r="AZ984" s="45"/>
      <c r="BA984" s="45"/>
      <c r="BB984" s="45"/>
      <c r="BC984" s="45"/>
      <c r="BD984" s="45"/>
      <c r="BE984" s="45"/>
      <c r="BF984" s="45"/>
      <c r="BG984" s="45"/>
      <c r="BH984" s="45"/>
      <c r="BI984" s="45"/>
      <c r="BJ984" s="45"/>
      <c r="BK984" s="45"/>
      <c r="BL984" s="45"/>
      <c r="BM984" s="45"/>
      <c r="BN984" s="45"/>
      <c r="BO984" s="45"/>
      <c r="BP984" s="45"/>
      <c r="BQ984" s="45"/>
      <c r="BR984" s="45"/>
      <c r="BS984" s="45"/>
      <c r="BT984" s="45"/>
      <c r="BU984" s="45"/>
      <c r="BV984" s="45"/>
      <c r="BW984" s="45"/>
      <c r="BX984" s="45"/>
      <c r="BY984" s="45"/>
      <c r="BZ984" s="45"/>
      <c r="CA984" s="45"/>
      <c r="CB984" s="45"/>
      <c r="CC984" s="45"/>
      <c r="CD984" s="45"/>
      <c r="CE984" s="45"/>
      <c r="CF984" s="45"/>
      <c r="CG984" s="45"/>
      <c r="CH984" s="45"/>
      <c r="CI984" s="45"/>
      <c r="CJ984" s="45"/>
      <c r="CK984" s="45"/>
      <c r="CL984" s="45"/>
      <c r="CM984" s="45"/>
      <c r="CN984" s="45"/>
      <c r="CO984" s="45"/>
      <c r="CP984" s="45"/>
      <c r="CQ984" s="45"/>
      <c r="CR984" s="45"/>
      <c r="CS984" s="45"/>
      <c r="CT984" s="45"/>
      <c r="CU984" s="45"/>
      <c r="CV984" s="45"/>
      <c r="CW984" s="45"/>
      <c r="CX984" s="45"/>
      <c r="CY984" s="45"/>
      <c r="CZ984" s="45"/>
      <c r="DA984" s="45"/>
      <c r="DB984" s="45"/>
      <c r="DC984" s="45"/>
      <c r="DD984" s="45"/>
      <c r="DE984" s="45"/>
      <c r="DF984" s="45"/>
      <c r="DG984" s="45"/>
      <c r="DH984" s="45"/>
      <c r="DI984" s="45"/>
      <c r="DJ984" s="45"/>
      <c r="DK984" s="45"/>
      <c r="DL984" s="45"/>
      <c r="DM984" s="45"/>
      <c r="DN984" s="45"/>
      <c r="DO984" s="45"/>
      <c r="DP984" s="45"/>
      <c r="DQ984" s="45"/>
      <c r="DR984" s="45"/>
      <c r="DS984" s="45"/>
      <c r="DT984" s="45"/>
      <c r="DU984" s="45"/>
      <c r="DV984" s="1123"/>
      <c r="DW984" s="45"/>
      <c r="DX984" s="45"/>
      <c r="DY984" s="45"/>
      <c r="DZ984" s="45"/>
      <c r="EA984" s="45"/>
      <c r="EB984" s="45"/>
      <c r="EC984" s="45"/>
      <c r="ED984" s="45"/>
      <c r="EE984" s="45"/>
      <c r="EF984" s="45"/>
      <c r="EG984" s="45"/>
      <c r="EH984" s="45"/>
      <c r="EI984" s="45"/>
      <c r="EJ984" s="45"/>
      <c r="EK984" s="45"/>
      <c r="EL984" s="45"/>
      <c r="EM984" s="45"/>
      <c r="EN984" s="45"/>
      <c r="EO984" s="45"/>
      <c r="EP984" s="45"/>
      <c r="EQ984" s="1123"/>
      <c r="ER984" s="557"/>
    </row>
    <row r="985" spans="1:148" ht="15" customHeight="1" x14ac:dyDescent="0.25">
      <c r="A985" s="625"/>
      <c r="B985" s="1343" t="s">
        <v>1235</v>
      </c>
      <c r="C985" s="1348" t="str">
        <f>IF(ISBLANK(TB!C228), "", TB!C228)</f>
        <v/>
      </c>
      <c r="D985" s="1348" t="str">
        <f>IF(ISBLANK(TB!D228), "", TB!D228)</f>
        <v/>
      </c>
      <c r="E985" s="1348" t="str">
        <f>IF(ISBLANK(TB!E228), "", TB!E228)</f>
        <v/>
      </c>
      <c r="F985" s="1348" t="str">
        <f>IF(ISBLANK(TB!F228), "", TB!F228)</f>
        <v/>
      </c>
      <c r="G985" s="45"/>
      <c r="H985" s="45"/>
      <c r="I985" s="45"/>
      <c r="J985" s="45"/>
      <c r="K985" s="45"/>
      <c r="L985" s="45"/>
      <c r="M985" s="45"/>
      <c r="N985" s="45"/>
      <c r="O985" s="45"/>
      <c r="P985" s="45"/>
      <c r="Q985" s="45"/>
      <c r="R985" s="45"/>
      <c r="S985" s="45"/>
      <c r="T985" s="45"/>
      <c r="U985" s="45"/>
      <c r="V985" s="45"/>
      <c r="W985" s="45"/>
      <c r="X985" s="45"/>
      <c r="Y985" s="45"/>
      <c r="Z985" s="45"/>
      <c r="AA985" s="45"/>
      <c r="AB985" s="45"/>
      <c r="AC985" s="45"/>
      <c r="AD985" s="45"/>
      <c r="AE985" s="45"/>
      <c r="AF985" s="45"/>
      <c r="AG985" s="45"/>
      <c r="AH985" s="45"/>
      <c r="AI985" s="45"/>
      <c r="AJ985" s="45"/>
      <c r="AK985" s="45"/>
      <c r="AL985" s="45"/>
      <c r="AM985" s="45"/>
      <c r="AN985" s="45"/>
      <c r="AO985" s="45"/>
      <c r="AP985" s="45"/>
      <c r="AQ985" s="45"/>
      <c r="AR985" s="45"/>
      <c r="AS985" s="45"/>
      <c r="AT985" s="45"/>
      <c r="AU985" s="45"/>
      <c r="AV985" s="45"/>
      <c r="AW985" s="45"/>
      <c r="AX985" s="45"/>
      <c r="AY985" s="45"/>
      <c r="AZ985" s="45"/>
      <c r="BA985" s="45"/>
      <c r="BB985" s="45"/>
      <c r="BC985" s="45"/>
      <c r="BD985" s="45"/>
      <c r="BE985" s="45"/>
      <c r="BF985" s="45"/>
      <c r="BG985" s="45"/>
      <c r="BH985" s="45"/>
      <c r="BI985" s="45"/>
      <c r="BJ985" s="45"/>
      <c r="BK985" s="45"/>
      <c r="BL985" s="45"/>
      <c r="BM985" s="45"/>
      <c r="BN985" s="45"/>
      <c r="BO985" s="45"/>
      <c r="BP985" s="45"/>
      <c r="BQ985" s="45"/>
      <c r="BR985" s="45"/>
      <c r="BS985" s="45"/>
      <c r="BT985" s="45"/>
      <c r="BU985" s="45"/>
      <c r="BV985" s="45"/>
      <c r="BW985" s="45"/>
      <c r="BX985" s="45"/>
      <c r="BY985" s="45"/>
      <c r="BZ985" s="45"/>
      <c r="CA985" s="45"/>
      <c r="CB985" s="45"/>
      <c r="CC985" s="45"/>
      <c r="CD985" s="45"/>
      <c r="CE985" s="45"/>
      <c r="CF985" s="45"/>
      <c r="CG985" s="45"/>
      <c r="CH985" s="45"/>
      <c r="CI985" s="45"/>
      <c r="CJ985" s="45"/>
      <c r="CK985" s="45"/>
      <c r="CL985" s="45"/>
      <c r="CM985" s="45"/>
      <c r="CN985" s="45"/>
      <c r="CO985" s="45"/>
      <c r="CP985" s="45"/>
      <c r="CQ985" s="45"/>
      <c r="CR985" s="45"/>
      <c r="CS985" s="45"/>
      <c r="CT985" s="45"/>
      <c r="CU985" s="45"/>
      <c r="CV985" s="45"/>
      <c r="CW985" s="45"/>
      <c r="CX985" s="45"/>
      <c r="CY985" s="45"/>
      <c r="CZ985" s="45"/>
      <c r="DA985" s="45"/>
      <c r="DB985" s="45"/>
      <c r="DC985" s="45"/>
      <c r="DD985" s="45"/>
      <c r="DE985" s="45"/>
      <c r="DF985" s="45"/>
      <c r="DG985" s="45"/>
      <c r="DH985" s="45"/>
      <c r="DI985" s="45"/>
      <c r="DJ985" s="45"/>
      <c r="DK985" s="45"/>
      <c r="DL985" s="45"/>
      <c r="DM985" s="45"/>
      <c r="DN985" s="45"/>
      <c r="DO985" s="45"/>
      <c r="DP985" s="45"/>
      <c r="DQ985" s="45"/>
      <c r="DR985" s="45"/>
      <c r="DS985" s="45"/>
      <c r="DT985" s="45"/>
      <c r="DU985" s="45"/>
      <c r="DV985" s="1123"/>
      <c r="DW985" s="45"/>
      <c r="DX985" s="45"/>
      <c r="DY985" s="45"/>
      <c r="DZ985" s="45"/>
      <c r="EA985" s="45"/>
      <c r="EB985" s="45"/>
      <c r="EC985" s="45"/>
      <c r="ED985" s="45"/>
      <c r="EE985" s="45"/>
      <c r="EF985" s="45"/>
      <c r="EG985" s="45"/>
      <c r="EH985" s="45"/>
      <c r="EI985" s="45"/>
      <c r="EJ985" s="45"/>
      <c r="EK985" s="45"/>
      <c r="EL985" s="45"/>
      <c r="EM985" s="45"/>
      <c r="EN985" s="45"/>
      <c r="EO985" s="45"/>
      <c r="EP985" s="45"/>
      <c r="EQ985" s="1123"/>
      <c r="ER985" s="557"/>
    </row>
    <row r="986" spans="1:148" ht="15" customHeight="1" x14ac:dyDescent="0.25">
      <c r="A986" s="625"/>
      <c r="B986" s="1343" t="s">
        <v>1236</v>
      </c>
      <c r="C986" s="1348" t="str">
        <f>IF(ISBLANK(TB!C229), "", TB!C229)</f>
        <v/>
      </c>
      <c r="D986" s="1348" t="str">
        <f>IF(ISBLANK(TB!D229), "", TB!D229)</f>
        <v/>
      </c>
      <c r="E986" s="1348" t="str">
        <f>IF(ISBLANK(TB!E229), "", TB!E229)</f>
        <v/>
      </c>
      <c r="F986" s="1348" t="str">
        <f>IF(ISBLANK(TB!F229), "", TB!F229)</f>
        <v/>
      </c>
      <c r="G986" s="45"/>
      <c r="H986" s="45"/>
      <c r="I986" s="45"/>
      <c r="J986" s="45"/>
      <c r="K986" s="45"/>
      <c r="L986" s="45"/>
      <c r="M986" s="45"/>
      <c r="N986" s="45"/>
      <c r="O986" s="45"/>
      <c r="P986" s="45"/>
      <c r="Q986" s="45"/>
      <c r="R986" s="45"/>
      <c r="S986" s="45"/>
      <c r="T986" s="45"/>
      <c r="U986" s="45"/>
      <c r="V986" s="45"/>
      <c r="W986" s="45"/>
      <c r="X986" s="45"/>
      <c r="Y986" s="45"/>
      <c r="Z986" s="45"/>
      <c r="AA986" s="45"/>
      <c r="AB986" s="45"/>
      <c r="AC986" s="45"/>
      <c r="AD986" s="45"/>
      <c r="AE986" s="45"/>
      <c r="AF986" s="45"/>
      <c r="AG986" s="45"/>
      <c r="AH986" s="45"/>
      <c r="AI986" s="45"/>
      <c r="AJ986" s="45"/>
      <c r="AK986" s="45"/>
      <c r="AL986" s="45"/>
      <c r="AM986" s="45"/>
      <c r="AN986" s="45"/>
      <c r="AO986" s="45"/>
      <c r="AP986" s="45"/>
      <c r="AQ986" s="45"/>
      <c r="AR986" s="45"/>
      <c r="AS986" s="45"/>
      <c r="AT986" s="45"/>
      <c r="AU986" s="45"/>
      <c r="AV986" s="45"/>
      <c r="AW986" s="45"/>
      <c r="AX986" s="45"/>
      <c r="AY986" s="45"/>
      <c r="AZ986" s="45"/>
      <c r="BA986" s="45"/>
      <c r="BB986" s="45"/>
      <c r="BC986" s="45"/>
      <c r="BD986" s="45"/>
      <c r="BE986" s="45"/>
      <c r="BF986" s="45"/>
      <c r="BG986" s="45"/>
      <c r="BH986" s="45"/>
      <c r="BI986" s="45"/>
      <c r="BJ986" s="45"/>
      <c r="BK986" s="45"/>
      <c r="BL986" s="45"/>
      <c r="BM986" s="45"/>
      <c r="BN986" s="45"/>
      <c r="BO986" s="45"/>
      <c r="BP986" s="45"/>
      <c r="BQ986" s="45"/>
      <c r="BR986" s="45"/>
      <c r="BS986" s="45"/>
      <c r="BT986" s="45"/>
      <c r="BU986" s="45"/>
      <c r="BV986" s="45"/>
      <c r="BW986" s="45"/>
      <c r="BX986" s="45"/>
      <c r="BY986" s="45"/>
      <c r="BZ986" s="45"/>
      <c r="CA986" s="45"/>
      <c r="CB986" s="45"/>
      <c r="CC986" s="45"/>
      <c r="CD986" s="45"/>
      <c r="CE986" s="45"/>
      <c r="CF986" s="45"/>
      <c r="CG986" s="45"/>
      <c r="CH986" s="45"/>
      <c r="CI986" s="45"/>
      <c r="CJ986" s="45"/>
      <c r="CK986" s="45"/>
      <c r="CL986" s="45"/>
      <c r="CM986" s="45"/>
      <c r="CN986" s="45"/>
      <c r="CO986" s="45"/>
      <c r="CP986" s="45"/>
      <c r="CQ986" s="45"/>
      <c r="CR986" s="45"/>
      <c r="CS986" s="45"/>
      <c r="CT986" s="45"/>
      <c r="CU986" s="45"/>
      <c r="CV986" s="45"/>
      <c r="CW986" s="45"/>
      <c r="CX986" s="45"/>
      <c r="CY986" s="45"/>
      <c r="CZ986" s="45"/>
      <c r="DA986" s="45"/>
      <c r="DB986" s="45"/>
      <c r="DC986" s="45"/>
      <c r="DD986" s="45"/>
      <c r="DE986" s="45"/>
      <c r="DF986" s="45"/>
      <c r="DG986" s="45"/>
      <c r="DH986" s="45"/>
      <c r="DI986" s="45"/>
      <c r="DJ986" s="45"/>
      <c r="DK986" s="45"/>
      <c r="DL986" s="45"/>
      <c r="DM986" s="45"/>
      <c r="DN986" s="45"/>
      <c r="DO986" s="45"/>
      <c r="DP986" s="45"/>
      <c r="DQ986" s="45"/>
      <c r="DR986" s="45"/>
      <c r="DS986" s="45"/>
      <c r="DT986" s="45"/>
      <c r="DU986" s="45"/>
      <c r="DV986" s="1123"/>
      <c r="DW986" s="45"/>
      <c r="DX986" s="45"/>
      <c r="DY986" s="45"/>
      <c r="DZ986" s="45"/>
      <c r="EA986" s="45"/>
      <c r="EB986" s="45"/>
      <c r="EC986" s="45"/>
      <c r="ED986" s="45"/>
      <c r="EE986" s="45"/>
      <c r="EF986" s="45"/>
      <c r="EG986" s="45"/>
      <c r="EH986" s="45"/>
      <c r="EI986" s="45"/>
      <c r="EJ986" s="45"/>
      <c r="EK986" s="45"/>
      <c r="EL986" s="45"/>
      <c r="EM986" s="45"/>
      <c r="EN986" s="45"/>
      <c r="EO986" s="45"/>
      <c r="EP986" s="45"/>
      <c r="EQ986" s="1123"/>
      <c r="ER986" s="557"/>
    </row>
    <row r="987" spans="1:148" ht="15" customHeight="1" x14ac:dyDescent="0.25">
      <c r="A987" s="625"/>
      <c r="B987" s="1343" t="s">
        <v>1237</v>
      </c>
      <c r="C987" s="1348" t="str">
        <f>IF(ISBLANK(TB!C230), "", TB!C230)</f>
        <v/>
      </c>
      <c r="D987" s="1348" t="str">
        <f>IF(ISBLANK(TB!D230), "", TB!D230)</f>
        <v/>
      </c>
      <c r="E987" s="1348" t="str">
        <f>IF(ISBLANK(TB!E230), "", TB!E230)</f>
        <v/>
      </c>
      <c r="F987" s="1348" t="str">
        <f>IF(ISBLANK(TB!F230), "", TB!F230)</f>
        <v/>
      </c>
      <c r="G987" s="45"/>
      <c r="H987" s="45"/>
      <c r="I987" s="45"/>
      <c r="J987" s="45"/>
      <c r="K987" s="45"/>
      <c r="L987" s="45"/>
      <c r="M987" s="45"/>
      <c r="N987" s="45"/>
      <c r="O987" s="45"/>
      <c r="P987" s="45"/>
      <c r="Q987" s="45"/>
      <c r="R987" s="45"/>
      <c r="S987" s="45"/>
      <c r="T987" s="45"/>
      <c r="U987" s="45"/>
      <c r="V987" s="45"/>
      <c r="W987" s="45"/>
      <c r="X987" s="45"/>
      <c r="Y987" s="45"/>
      <c r="Z987" s="45"/>
      <c r="AA987" s="45"/>
      <c r="AB987" s="45"/>
      <c r="AC987" s="45"/>
      <c r="AD987" s="45"/>
      <c r="AE987" s="45"/>
      <c r="AF987" s="45"/>
      <c r="AG987" s="45"/>
      <c r="AH987" s="45"/>
      <c r="AI987" s="45"/>
      <c r="AJ987" s="45"/>
      <c r="AK987" s="45"/>
      <c r="AL987" s="45"/>
      <c r="AM987" s="45"/>
      <c r="AN987" s="45"/>
      <c r="AO987" s="45"/>
      <c r="AP987" s="45"/>
      <c r="AQ987" s="45"/>
      <c r="AR987" s="45"/>
      <c r="AS987" s="45"/>
      <c r="AT987" s="45"/>
      <c r="AU987" s="45"/>
      <c r="AV987" s="45"/>
      <c r="AW987" s="45"/>
      <c r="AX987" s="45"/>
      <c r="AY987" s="45"/>
      <c r="AZ987" s="45"/>
      <c r="BA987" s="45"/>
      <c r="BB987" s="45"/>
      <c r="BC987" s="45"/>
      <c r="BD987" s="45"/>
      <c r="BE987" s="45"/>
      <c r="BF987" s="45"/>
      <c r="BG987" s="45"/>
      <c r="BH987" s="45"/>
      <c r="BI987" s="45"/>
      <c r="BJ987" s="45"/>
      <c r="BK987" s="45"/>
      <c r="BL987" s="45"/>
      <c r="BM987" s="45"/>
      <c r="BN987" s="45"/>
      <c r="BO987" s="45"/>
      <c r="BP987" s="45"/>
      <c r="BQ987" s="45"/>
      <c r="BR987" s="45"/>
      <c r="BS987" s="45"/>
      <c r="BT987" s="45"/>
      <c r="BU987" s="45"/>
      <c r="BV987" s="45"/>
      <c r="BW987" s="45"/>
      <c r="BX987" s="45"/>
      <c r="BY987" s="45"/>
      <c r="BZ987" s="45"/>
      <c r="CA987" s="45"/>
      <c r="CB987" s="45"/>
      <c r="CC987" s="45"/>
      <c r="CD987" s="45"/>
      <c r="CE987" s="45"/>
      <c r="CF987" s="45"/>
      <c r="CG987" s="45"/>
      <c r="CH987" s="45"/>
      <c r="CI987" s="45"/>
      <c r="CJ987" s="45"/>
      <c r="CK987" s="45"/>
      <c r="CL987" s="45"/>
      <c r="CM987" s="45"/>
      <c r="CN987" s="45"/>
      <c r="CO987" s="45"/>
      <c r="CP987" s="45"/>
      <c r="CQ987" s="45"/>
      <c r="CR987" s="45"/>
      <c r="CS987" s="45"/>
      <c r="CT987" s="45"/>
      <c r="CU987" s="45"/>
      <c r="CV987" s="45"/>
      <c r="CW987" s="45"/>
      <c r="CX987" s="45"/>
      <c r="CY987" s="45"/>
      <c r="CZ987" s="45"/>
      <c r="DA987" s="45"/>
      <c r="DB987" s="45"/>
      <c r="DC987" s="45"/>
      <c r="DD987" s="45"/>
      <c r="DE987" s="45"/>
      <c r="DF987" s="45"/>
      <c r="DG987" s="45"/>
      <c r="DH987" s="45"/>
      <c r="DI987" s="45"/>
      <c r="DJ987" s="45"/>
      <c r="DK987" s="45"/>
      <c r="DL987" s="45"/>
      <c r="DM987" s="45"/>
      <c r="DN987" s="45"/>
      <c r="DO987" s="45"/>
      <c r="DP987" s="45"/>
      <c r="DQ987" s="45"/>
      <c r="DR987" s="45"/>
      <c r="DS987" s="45"/>
      <c r="DT987" s="45"/>
      <c r="DU987" s="45"/>
      <c r="DV987" s="1123"/>
      <c r="DW987" s="45"/>
      <c r="DX987" s="45"/>
      <c r="DY987" s="45"/>
      <c r="DZ987" s="45"/>
      <c r="EA987" s="45"/>
      <c r="EB987" s="45"/>
      <c r="EC987" s="45"/>
      <c r="ED987" s="45"/>
      <c r="EE987" s="45"/>
      <c r="EF987" s="45"/>
      <c r="EG987" s="45"/>
      <c r="EH987" s="45"/>
      <c r="EI987" s="45"/>
      <c r="EJ987" s="45"/>
      <c r="EK987" s="45"/>
      <c r="EL987" s="45"/>
      <c r="EM987" s="45"/>
      <c r="EN987" s="45"/>
      <c r="EO987" s="45"/>
      <c r="EP987" s="45"/>
      <c r="EQ987" s="1123"/>
      <c r="ER987" s="557"/>
    </row>
    <row r="988" spans="1:148" ht="15" customHeight="1" x14ac:dyDescent="0.25">
      <c r="A988" s="625"/>
      <c r="B988" s="1343" t="s">
        <v>1238</v>
      </c>
      <c r="C988" s="1348" t="str">
        <f>IF(ISBLANK(TB!C231), "", TB!C231)</f>
        <v/>
      </c>
      <c r="D988" s="1348" t="str">
        <f>IF(ISBLANK(TB!D231), "", TB!D231)</f>
        <v/>
      </c>
      <c r="E988" s="1348" t="str">
        <f>IF(ISBLANK(TB!E231), "", TB!E231)</f>
        <v/>
      </c>
      <c r="F988" s="1348" t="str">
        <f>IF(ISBLANK(TB!F231), "", TB!F231)</f>
        <v/>
      </c>
      <c r="G988" s="45"/>
      <c r="H988" s="45"/>
      <c r="I988" s="45"/>
      <c r="J988" s="45"/>
      <c r="K988" s="45"/>
      <c r="L988" s="45"/>
      <c r="M988" s="45"/>
      <c r="N988" s="45"/>
      <c r="O988" s="45"/>
      <c r="P988" s="45"/>
      <c r="Q988" s="45"/>
      <c r="R988" s="45"/>
      <c r="S988" s="45"/>
      <c r="T988" s="45"/>
      <c r="U988" s="45"/>
      <c r="V988" s="45"/>
      <c r="W988" s="45"/>
      <c r="X988" s="45"/>
      <c r="Y988" s="45"/>
      <c r="Z988" s="45"/>
      <c r="AA988" s="45"/>
      <c r="AB988" s="45"/>
      <c r="AC988" s="45"/>
      <c r="AD988" s="45"/>
      <c r="AE988" s="45"/>
      <c r="AF988" s="45"/>
      <c r="AG988" s="45"/>
      <c r="AH988" s="45"/>
      <c r="AI988" s="45"/>
      <c r="AJ988" s="45"/>
      <c r="AK988" s="45"/>
      <c r="AL988" s="45"/>
      <c r="AM988" s="45"/>
      <c r="AN988" s="45"/>
      <c r="AO988" s="45"/>
      <c r="AP988" s="45"/>
      <c r="AQ988" s="45"/>
      <c r="AR988" s="45"/>
      <c r="AS988" s="45"/>
      <c r="AT988" s="45"/>
      <c r="AU988" s="45"/>
      <c r="AV988" s="45"/>
      <c r="AW988" s="45"/>
      <c r="AX988" s="45"/>
      <c r="AY988" s="45"/>
      <c r="AZ988" s="45"/>
      <c r="BA988" s="45"/>
      <c r="BB988" s="45"/>
      <c r="BC988" s="45"/>
      <c r="BD988" s="45"/>
      <c r="BE988" s="45"/>
      <c r="BF988" s="45"/>
      <c r="BG988" s="45"/>
      <c r="BH988" s="45"/>
      <c r="BI988" s="45"/>
      <c r="BJ988" s="45"/>
      <c r="BK988" s="45"/>
      <c r="BL988" s="45"/>
      <c r="BM988" s="45"/>
      <c r="BN988" s="45"/>
      <c r="BO988" s="45"/>
      <c r="BP988" s="45"/>
      <c r="BQ988" s="45"/>
      <c r="BR988" s="45"/>
      <c r="BS988" s="45"/>
      <c r="BT988" s="45"/>
      <c r="BU988" s="45"/>
      <c r="BV988" s="45"/>
      <c r="BW988" s="45"/>
      <c r="BX988" s="45"/>
      <c r="BY988" s="45"/>
      <c r="BZ988" s="45"/>
      <c r="CA988" s="45"/>
      <c r="CB988" s="45"/>
      <c r="CC988" s="45"/>
      <c r="CD988" s="45"/>
      <c r="CE988" s="45"/>
      <c r="CF988" s="45"/>
      <c r="CG988" s="45"/>
      <c r="CH988" s="45"/>
      <c r="CI988" s="45"/>
      <c r="CJ988" s="45"/>
      <c r="CK988" s="45"/>
      <c r="CL988" s="45"/>
      <c r="CM988" s="45"/>
      <c r="CN988" s="45"/>
      <c r="CO988" s="45"/>
      <c r="CP988" s="45"/>
      <c r="CQ988" s="45"/>
      <c r="CR988" s="45"/>
      <c r="CS988" s="45"/>
      <c r="CT988" s="45"/>
      <c r="CU988" s="45"/>
      <c r="CV988" s="45"/>
      <c r="CW988" s="45"/>
      <c r="CX988" s="45"/>
      <c r="CY988" s="45"/>
      <c r="CZ988" s="45"/>
      <c r="DA988" s="45"/>
      <c r="DB988" s="45"/>
      <c r="DC988" s="45"/>
      <c r="DD988" s="45"/>
      <c r="DE988" s="45"/>
      <c r="DF988" s="45"/>
      <c r="DG988" s="45"/>
      <c r="DH988" s="45"/>
      <c r="DI988" s="45"/>
      <c r="DJ988" s="45"/>
      <c r="DK988" s="45"/>
      <c r="DL988" s="45"/>
      <c r="DM988" s="45"/>
      <c r="DN988" s="45"/>
      <c r="DO988" s="45"/>
      <c r="DP988" s="45"/>
      <c r="DQ988" s="45"/>
      <c r="DR988" s="45"/>
      <c r="DS988" s="45"/>
      <c r="DT988" s="45"/>
      <c r="DU988" s="45"/>
      <c r="DV988" s="1123"/>
      <c r="DW988" s="45"/>
      <c r="DX988" s="45"/>
      <c r="DY988" s="45"/>
      <c r="DZ988" s="45"/>
      <c r="EA988" s="45"/>
      <c r="EB988" s="45"/>
      <c r="EC988" s="45"/>
      <c r="ED988" s="45"/>
      <c r="EE988" s="45"/>
      <c r="EF988" s="45"/>
      <c r="EG988" s="45"/>
      <c r="EH988" s="45"/>
      <c r="EI988" s="45"/>
      <c r="EJ988" s="45"/>
      <c r="EK988" s="45"/>
      <c r="EL988" s="45"/>
      <c r="EM988" s="45"/>
      <c r="EN988" s="45"/>
      <c r="EO988" s="45"/>
      <c r="EP988" s="45"/>
      <c r="EQ988" s="1123"/>
      <c r="ER988" s="557"/>
    </row>
    <row r="989" spans="1:148" ht="15" customHeight="1" x14ac:dyDescent="0.25">
      <c r="A989" s="625"/>
      <c r="B989" s="1343" t="s">
        <v>1239</v>
      </c>
      <c r="C989" s="1348" t="str">
        <f>IF(ISBLANK(TB!C232), "", TB!C232)</f>
        <v/>
      </c>
      <c r="D989" s="1348" t="str">
        <f>IF(ISBLANK(TB!D232), "", TB!D232)</f>
        <v/>
      </c>
      <c r="E989" s="1348" t="str">
        <f>IF(ISBLANK(TB!E232), "", TB!E232)</f>
        <v/>
      </c>
      <c r="F989" s="1348" t="str">
        <f>IF(ISBLANK(TB!F232), "", TB!F232)</f>
        <v/>
      </c>
      <c r="G989" s="45"/>
      <c r="H989" s="45"/>
      <c r="I989" s="45"/>
      <c r="J989" s="45"/>
      <c r="K989" s="45"/>
      <c r="L989" s="45"/>
      <c r="M989" s="45"/>
      <c r="N989" s="45"/>
      <c r="O989" s="45"/>
      <c r="P989" s="45"/>
      <c r="Q989" s="45"/>
      <c r="R989" s="45"/>
      <c r="S989" s="45"/>
      <c r="T989" s="45"/>
      <c r="U989" s="45"/>
      <c r="V989" s="45"/>
      <c r="W989" s="45"/>
      <c r="X989" s="45"/>
      <c r="Y989" s="45"/>
      <c r="Z989" s="45"/>
      <c r="AA989" s="45"/>
      <c r="AB989" s="45"/>
      <c r="AC989" s="45"/>
      <c r="AD989" s="45"/>
      <c r="AE989" s="45"/>
      <c r="AF989" s="45"/>
      <c r="AG989" s="45"/>
      <c r="AH989" s="45"/>
      <c r="AI989" s="45"/>
      <c r="AJ989" s="45"/>
      <c r="AK989" s="45"/>
      <c r="AL989" s="45"/>
      <c r="AM989" s="45"/>
      <c r="AN989" s="45"/>
      <c r="AO989" s="45"/>
      <c r="AP989" s="45"/>
      <c r="AQ989" s="45"/>
      <c r="AR989" s="45"/>
      <c r="AS989" s="45"/>
      <c r="AT989" s="45"/>
      <c r="AU989" s="45"/>
      <c r="AV989" s="45"/>
      <c r="AW989" s="45"/>
      <c r="AX989" s="45"/>
      <c r="AY989" s="45"/>
      <c r="AZ989" s="45"/>
      <c r="BA989" s="45"/>
      <c r="BB989" s="45"/>
      <c r="BC989" s="45"/>
      <c r="BD989" s="45"/>
      <c r="BE989" s="45"/>
      <c r="BF989" s="45"/>
      <c r="BG989" s="45"/>
      <c r="BH989" s="45"/>
      <c r="BI989" s="45"/>
      <c r="BJ989" s="45"/>
      <c r="BK989" s="45"/>
      <c r="BL989" s="45"/>
      <c r="BM989" s="45"/>
      <c r="BN989" s="45"/>
      <c r="BO989" s="45"/>
      <c r="BP989" s="45"/>
      <c r="BQ989" s="45"/>
      <c r="BR989" s="45"/>
      <c r="BS989" s="45"/>
      <c r="BT989" s="45"/>
      <c r="BU989" s="45"/>
      <c r="BV989" s="45"/>
      <c r="BW989" s="45"/>
      <c r="BX989" s="45"/>
      <c r="BY989" s="45"/>
      <c r="BZ989" s="45"/>
      <c r="CA989" s="45"/>
      <c r="CB989" s="45"/>
      <c r="CC989" s="45"/>
      <c r="CD989" s="45"/>
      <c r="CE989" s="45"/>
      <c r="CF989" s="45"/>
      <c r="CG989" s="45"/>
      <c r="CH989" s="45"/>
      <c r="CI989" s="45"/>
      <c r="CJ989" s="45"/>
      <c r="CK989" s="45"/>
      <c r="CL989" s="45"/>
      <c r="CM989" s="45"/>
      <c r="CN989" s="45"/>
      <c r="CO989" s="45"/>
      <c r="CP989" s="45"/>
      <c r="CQ989" s="45"/>
      <c r="CR989" s="45"/>
      <c r="CS989" s="45"/>
      <c r="CT989" s="45"/>
      <c r="CU989" s="45"/>
      <c r="CV989" s="45"/>
      <c r="CW989" s="45"/>
      <c r="CX989" s="45"/>
      <c r="CY989" s="45"/>
      <c r="CZ989" s="45"/>
      <c r="DA989" s="45"/>
      <c r="DB989" s="45"/>
      <c r="DC989" s="45"/>
      <c r="DD989" s="45"/>
      <c r="DE989" s="45"/>
      <c r="DF989" s="45"/>
      <c r="DG989" s="45"/>
      <c r="DH989" s="45"/>
      <c r="DI989" s="45"/>
      <c r="DJ989" s="45"/>
      <c r="DK989" s="45"/>
      <c r="DL989" s="45"/>
      <c r="DM989" s="45"/>
      <c r="DN989" s="45"/>
      <c r="DO989" s="45"/>
      <c r="DP989" s="45"/>
      <c r="DQ989" s="45"/>
      <c r="DR989" s="45"/>
      <c r="DS989" s="45"/>
      <c r="DT989" s="45"/>
      <c r="DU989" s="45"/>
      <c r="DV989" s="1123"/>
      <c r="DW989" s="45"/>
      <c r="DX989" s="45"/>
      <c r="DY989" s="45"/>
      <c r="DZ989" s="45"/>
      <c r="EA989" s="45"/>
      <c r="EB989" s="45"/>
      <c r="EC989" s="45"/>
      <c r="ED989" s="45"/>
      <c r="EE989" s="45"/>
      <c r="EF989" s="45"/>
      <c r="EG989" s="45"/>
      <c r="EH989" s="45"/>
      <c r="EI989" s="45"/>
      <c r="EJ989" s="45"/>
      <c r="EK989" s="45"/>
      <c r="EL989" s="45"/>
      <c r="EM989" s="45"/>
      <c r="EN989" s="45"/>
      <c r="EO989" s="45"/>
      <c r="EP989" s="45"/>
      <c r="EQ989" s="1123"/>
      <c r="ER989" s="557"/>
    </row>
    <row r="990" spans="1:148" ht="15" customHeight="1" x14ac:dyDescent="0.25">
      <c r="A990" s="625"/>
      <c r="B990" s="1343" t="s">
        <v>1240</v>
      </c>
      <c r="C990" s="1348" t="str">
        <f>IF(ISBLANK(TB!C233), "", TB!C233)</f>
        <v/>
      </c>
      <c r="D990" s="1348" t="str">
        <f>IF(ISBLANK(TB!D233), "", TB!D233)</f>
        <v/>
      </c>
      <c r="E990" s="1348" t="str">
        <f>IF(ISBLANK(TB!E233), "", TB!E233)</f>
        <v/>
      </c>
      <c r="F990" s="1348" t="str">
        <f>IF(ISBLANK(TB!F233), "", TB!F233)</f>
        <v/>
      </c>
      <c r="G990" s="45"/>
      <c r="H990" s="45"/>
      <c r="I990" s="45"/>
      <c r="J990" s="45"/>
      <c r="K990" s="45"/>
      <c r="L990" s="45"/>
      <c r="M990" s="45"/>
      <c r="N990" s="45"/>
      <c r="O990" s="45"/>
      <c r="P990" s="45"/>
      <c r="Q990" s="45"/>
      <c r="R990" s="45"/>
      <c r="S990" s="45"/>
      <c r="T990" s="45"/>
      <c r="U990" s="45"/>
      <c r="V990" s="45"/>
      <c r="W990" s="45"/>
      <c r="X990" s="45"/>
      <c r="Y990" s="45"/>
      <c r="Z990" s="45"/>
      <c r="AA990" s="45"/>
      <c r="AB990" s="45"/>
      <c r="AC990" s="45"/>
      <c r="AD990" s="45"/>
      <c r="AE990" s="45"/>
      <c r="AF990" s="45"/>
      <c r="AG990" s="45"/>
      <c r="AH990" s="45"/>
      <c r="AI990" s="45"/>
      <c r="AJ990" s="45"/>
      <c r="AK990" s="45"/>
      <c r="AL990" s="45"/>
      <c r="AM990" s="45"/>
      <c r="AN990" s="45"/>
      <c r="AO990" s="45"/>
      <c r="AP990" s="45"/>
      <c r="AQ990" s="45"/>
      <c r="AR990" s="45"/>
      <c r="AS990" s="45"/>
      <c r="AT990" s="45"/>
      <c r="AU990" s="45"/>
      <c r="AV990" s="45"/>
      <c r="AW990" s="45"/>
      <c r="AX990" s="45"/>
      <c r="AY990" s="45"/>
      <c r="AZ990" s="45"/>
      <c r="BA990" s="45"/>
      <c r="BB990" s="45"/>
      <c r="BC990" s="45"/>
      <c r="BD990" s="45"/>
      <c r="BE990" s="45"/>
      <c r="BF990" s="45"/>
      <c r="BG990" s="45"/>
      <c r="BH990" s="45"/>
      <c r="BI990" s="45"/>
      <c r="BJ990" s="45"/>
      <c r="BK990" s="45"/>
      <c r="BL990" s="45"/>
      <c r="BM990" s="45"/>
      <c r="BN990" s="45"/>
      <c r="BO990" s="45"/>
      <c r="BP990" s="45"/>
      <c r="BQ990" s="45"/>
      <c r="BR990" s="45"/>
      <c r="BS990" s="45"/>
      <c r="BT990" s="45"/>
      <c r="BU990" s="45"/>
      <c r="BV990" s="45"/>
      <c r="BW990" s="45"/>
      <c r="BX990" s="45"/>
      <c r="BY990" s="45"/>
      <c r="BZ990" s="45"/>
      <c r="CA990" s="45"/>
      <c r="CB990" s="45"/>
      <c r="CC990" s="45"/>
      <c r="CD990" s="45"/>
      <c r="CE990" s="45"/>
      <c r="CF990" s="45"/>
      <c r="CG990" s="45"/>
      <c r="CH990" s="45"/>
      <c r="CI990" s="45"/>
      <c r="CJ990" s="45"/>
      <c r="CK990" s="45"/>
      <c r="CL990" s="45"/>
      <c r="CM990" s="45"/>
      <c r="CN990" s="45"/>
      <c r="CO990" s="45"/>
      <c r="CP990" s="45"/>
      <c r="CQ990" s="45"/>
      <c r="CR990" s="45"/>
      <c r="CS990" s="45"/>
      <c r="CT990" s="45"/>
      <c r="CU990" s="45"/>
      <c r="CV990" s="45"/>
      <c r="CW990" s="45"/>
      <c r="CX990" s="45"/>
      <c r="CY990" s="45"/>
      <c r="CZ990" s="45"/>
      <c r="DA990" s="45"/>
      <c r="DB990" s="45"/>
      <c r="DC990" s="45"/>
      <c r="DD990" s="45"/>
      <c r="DE990" s="45"/>
      <c r="DF990" s="45"/>
      <c r="DG990" s="45"/>
      <c r="DH990" s="45"/>
      <c r="DI990" s="45"/>
      <c r="DJ990" s="45"/>
      <c r="DK990" s="45"/>
      <c r="DL990" s="45"/>
      <c r="DM990" s="45"/>
      <c r="DN990" s="45"/>
      <c r="DO990" s="45"/>
      <c r="DP990" s="45"/>
      <c r="DQ990" s="45"/>
      <c r="DR990" s="45"/>
      <c r="DS990" s="45"/>
      <c r="DT990" s="45"/>
      <c r="DU990" s="45"/>
      <c r="DV990" s="1123"/>
      <c r="DW990" s="45"/>
      <c r="DX990" s="45"/>
      <c r="DY990" s="45"/>
      <c r="DZ990" s="45"/>
      <c r="EA990" s="45"/>
      <c r="EB990" s="45"/>
      <c r="EC990" s="45"/>
      <c r="ED990" s="45"/>
      <c r="EE990" s="45"/>
      <c r="EF990" s="45"/>
      <c r="EG990" s="45"/>
      <c r="EH990" s="45"/>
      <c r="EI990" s="45"/>
      <c r="EJ990" s="45"/>
      <c r="EK990" s="45"/>
      <c r="EL990" s="45"/>
      <c r="EM990" s="45"/>
      <c r="EN990" s="45"/>
      <c r="EO990" s="45"/>
      <c r="EP990" s="45"/>
      <c r="EQ990" s="1123"/>
      <c r="ER990" s="557"/>
    </row>
    <row r="991" spans="1:148" ht="15" customHeight="1" x14ac:dyDescent="0.25">
      <c r="A991" s="625"/>
      <c r="B991" s="1343" t="s">
        <v>1241</v>
      </c>
      <c r="C991" s="1348" t="str">
        <f>IF(ISBLANK(TB!C234), "", TB!C234)</f>
        <v/>
      </c>
      <c r="D991" s="1348" t="str">
        <f>IF(ISBLANK(TB!D234), "", TB!D234)</f>
        <v/>
      </c>
      <c r="E991" s="1348" t="str">
        <f>IF(ISBLANK(TB!E234), "", TB!E234)</f>
        <v/>
      </c>
      <c r="F991" s="1348" t="str">
        <f>IF(ISBLANK(TB!F234), "", TB!F234)</f>
        <v/>
      </c>
      <c r="G991" s="45"/>
      <c r="H991" s="45"/>
      <c r="I991" s="45"/>
      <c r="J991" s="45"/>
      <c r="K991" s="45"/>
      <c r="L991" s="45"/>
      <c r="M991" s="45"/>
      <c r="N991" s="45"/>
      <c r="O991" s="45"/>
      <c r="P991" s="45"/>
      <c r="Q991" s="45"/>
      <c r="R991" s="45"/>
      <c r="S991" s="45"/>
      <c r="T991" s="45"/>
      <c r="U991" s="45"/>
      <c r="V991" s="45"/>
      <c r="W991" s="45"/>
      <c r="X991" s="45"/>
      <c r="Y991" s="45"/>
      <c r="Z991" s="45"/>
      <c r="AA991" s="45"/>
      <c r="AB991" s="45"/>
      <c r="AC991" s="45"/>
      <c r="AD991" s="45"/>
      <c r="AE991" s="45"/>
      <c r="AF991" s="45"/>
      <c r="AG991" s="45"/>
      <c r="AH991" s="45"/>
      <c r="AI991" s="45"/>
      <c r="AJ991" s="45"/>
      <c r="AK991" s="45"/>
      <c r="AL991" s="45"/>
      <c r="AM991" s="45"/>
      <c r="AN991" s="45"/>
      <c r="AO991" s="45"/>
      <c r="AP991" s="45"/>
      <c r="AQ991" s="45"/>
      <c r="AR991" s="45"/>
      <c r="AS991" s="45"/>
      <c r="AT991" s="45"/>
      <c r="AU991" s="45"/>
      <c r="AV991" s="45"/>
      <c r="AW991" s="45"/>
      <c r="AX991" s="45"/>
      <c r="AY991" s="45"/>
      <c r="AZ991" s="45"/>
      <c r="BA991" s="45"/>
      <c r="BB991" s="45"/>
      <c r="BC991" s="45"/>
      <c r="BD991" s="45"/>
      <c r="BE991" s="45"/>
      <c r="BF991" s="45"/>
      <c r="BG991" s="45"/>
      <c r="BH991" s="45"/>
      <c r="BI991" s="45"/>
      <c r="BJ991" s="45"/>
      <c r="BK991" s="45"/>
      <c r="BL991" s="45"/>
      <c r="BM991" s="45"/>
      <c r="BN991" s="45"/>
      <c r="BO991" s="45"/>
      <c r="BP991" s="45"/>
      <c r="BQ991" s="45"/>
      <c r="BR991" s="45"/>
      <c r="BS991" s="45"/>
      <c r="BT991" s="45"/>
      <c r="BU991" s="45"/>
      <c r="BV991" s="45"/>
      <c r="BW991" s="45"/>
      <c r="BX991" s="45"/>
      <c r="BY991" s="45"/>
      <c r="BZ991" s="45"/>
      <c r="CA991" s="45"/>
      <c r="CB991" s="45"/>
      <c r="CC991" s="45"/>
      <c r="CD991" s="45"/>
      <c r="CE991" s="45"/>
      <c r="CF991" s="45"/>
      <c r="CG991" s="45"/>
      <c r="CH991" s="45"/>
      <c r="CI991" s="45"/>
      <c r="CJ991" s="45"/>
      <c r="CK991" s="45"/>
      <c r="CL991" s="45"/>
      <c r="CM991" s="45"/>
      <c r="CN991" s="45"/>
      <c r="CO991" s="45"/>
      <c r="CP991" s="45"/>
      <c r="CQ991" s="45"/>
      <c r="CR991" s="45"/>
      <c r="CS991" s="45"/>
      <c r="CT991" s="45"/>
      <c r="CU991" s="45"/>
      <c r="CV991" s="45"/>
      <c r="CW991" s="45"/>
      <c r="CX991" s="45"/>
      <c r="CY991" s="45"/>
      <c r="CZ991" s="45"/>
      <c r="DA991" s="45"/>
      <c r="DB991" s="45"/>
      <c r="DC991" s="45"/>
      <c r="DD991" s="45"/>
      <c r="DE991" s="45"/>
      <c r="DF991" s="45"/>
      <c r="DG991" s="45"/>
      <c r="DH991" s="45"/>
      <c r="DI991" s="45"/>
      <c r="DJ991" s="45"/>
      <c r="DK991" s="45"/>
      <c r="DL991" s="45"/>
      <c r="DM991" s="45"/>
      <c r="DN991" s="45"/>
      <c r="DO991" s="45"/>
      <c r="DP991" s="45"/>
      <c r="DQ991" s="45"/>
      <c r="DR991" s="45"/>
      <c r="DS991" s="45"/>
      <c r="DT991" s="45"/>
      <c r="DU991" s="45"/>
      <c r="DV991" s="1123"/>
      <c r="DW991" s="45"/>
      <c r="DX991" s="45"/>
      <c r="DY991" s="45"/>
      <c r="DZ991" s="45"/>
      <c r="EA991" s="45"/>
      <c r="EB991" s="45"/>
      <c r="EC991" s="45"/>
      <c r="ED991" s="45"/>
      <c r="EE991" s="45"/>
      <c r="EF991" s="45"/>
      <c r="EG991" s="45"/>
      <c r="EH991" s="45"/>
      <c r="EI991" s="45"/>
      <c r="EJ991" s="45"/>
      <c r="EK991" s="45"/>
      <c r="EL991" s="45"/>
      <c r="EM991" s="45"/>
      <c r="EN991" s="45"/>
      <c r="EO991" s="45"/>
      <c r="EP991" s="45"/>
      <c r="EQ991" s="1123"/>
      <c r="ER991" s="557"/>
    </row>
    <row r="992" spans="1:148" ht="15" customHeight="1" x14ac:dyDescent="0.25">
      <c r="A992" s="625"/>
      <c r="B992" s="1343" t="s">
        <v>1242</v>
      </c>
      <c r="C992" s="1348" t="str">
        <f>IF(ISBLANK(TB!C235), "", TB!C235)</f>
        <v/>
      </c>
      <c r="D992" s="1348" t="str">
        <f>IF(ISBLANK(TB!D235), "", TB!D235)</f>
        <v/>
      </c>
      <c r="E992" s="1348" t="str">
        <f>IF(ISBLANK(TB!E235), "", TB!E235)</f>
        <v/>
      </c>
      <c r="F992" s="1348" t="str">
        <f>IF(ISBLANK(TB!F235), "", TB!F235)</f>
        <v/>
      </c>
      <c r="G992" s="45"/>
      <c r="H992" s="45"/>
      <c r="I992" s="45"/>
      <c r="J992" s="45"/>
      <c r="K992" s="45"/>
      <c r="L992" s="45"/>
      <c r="M992" s="45"/>
      <c r="N992" s="45"/>
      <c r="O992" s="45"/>
      <c r="P992" s="45"/>
      <c r="Q992" s="45"/>
      <c r="R992" s="45"/>
      <c r="S992" s="45"/>
      <c r="T992" s="45"/>
      <c r="U992" s="45"/>
      <c r="V992" s="45"/>
      <c r="W992" s="45"/>
      <c r="X992" s="45"/>
      <c r="Y992" s="45"/>
      <c r="Z992" s="45"/>
      <c r="AA992" s="45"/>
      <c r="AB992" s="45"/>
      <c r="AC992" s="45"/>
      <c r="AD992" s="45"/>
      <c r="AE992" s="45"/>
      <c r="AF992" s="45"/>
      <c r="AG992" s="45"/>
      <c r="AH992" s="45"/>
      <c r="AI992" s="45"/>
      <c r="AJ992" s="45"/>
      <c r="AK992" s="45"/>
      <c r="AL992" s="45"/>
      <c r="AM992" s="45"/>
      <c r="AN992" s="45"/>
      <c r="AO992" s="45"/>
      <c r="AP992" s="45"/>
      <c r="AQ992" s="45"/>
      <c r="AR992" s="45"/>
      <c r="AS992" s="45"/>
      <c r="AT992" s="45"/>
      <c r="AU992" s="45"/>
      <c r="AV992" s="45"/>
      <c r="AW992" s="45"/>
      <c r="AX992" s="45"/>
      <c r="AY992" s="45"/>
      <c r="AZ992" s="45"/>
      <c r="BA992" s="45"/>
      <c r="BB992" s="45"/>
      <c r="BC992" s="45"/>
      <c r="BD992" s="45"/>
      <c r="BE992" s="45"/>
      <c r="BF992" s="45"/>
      <c r="BG992" s="45"/>
      <c r="BH992" s="45"/>
      <c r="BI992" s="45"/>
      <c r="BJ992" s="45"/>
      <c r="BK992" s="45"/>
      <c r="BL992" s="45"/>
      <c r="BM992" s="45"/>
      <c r="BN992" s="45"/>
      <c r="BO992" s="45"/>
      <c r="BP992" s="45"/>
      <c r="BQ992" s="45"/>
      <c r="BR992" s="45"/>
      <c r="BS992" s="45"/>
      <c r="BT992" s="45"/>
      <c r="BU992" s="45"/>
      <c r="BV992" s="45"/>
      <c r="BW992" s="45"/>
      <c r="BX992" s="45"/>
      <c r="BY992" s="45"/>
      <c r="BZ992" s="45"/>
      <c r="CA992" s="45"/>
      <c r="CB992" s="45"/>
      <c r="CC992" s="45"/>
      <c r="CD992" s="45"/>
      <c r="CE992" s="45"/>
      <c r="CF992" s="45"/>
      <c r="CG992" s="45"/>
      <c r="CH992" s="45"/>
      <c r="CI992" s="45"/>
      <c r="CJ992" s="45"/>
      <c r="CK992" s="45"/>
      <c r="CL992" s="45"/>
      <c r="CM992" s="45"/>
      <c r="CN992" s="45"/>
      <c r="CO992" s="45"/>
      <c r="CP992" s="45"/>
      <c r="CQ992" s="45"/>
      <c r="CR992" s="45"/>
      <c r="CS992" s="45"/>
      <c r="CT992" s="45"/>
      <c r="CU992" s="45"/>
      <c r="CV992" s="45"/>
      <c r="CW992" s="45"/>
      <c r="CX992" s="45"/>
      <c r="CY992" s="45"/>
      <c r="CZ992" s="45"/>
      <c r="DA992" s="45"/>
      <c r="DB992" s="45"/>
      <c r="DC992" s="45"/>
      <c r="DD992" s="45"/>
      <c r="DE992" s="45"/>
      <c r="DF992" s="45"/>
      <c r="DG992" s="45"/>
      <c r="DH992" s="45"/>
      <c r="DI992" s="45"/>
      <c r="DJ992" s="45"/>
      <c r="DK992" s="45"/>
      <c r="DL992" s="45"/>
      <c r="DM992" s="45"/>
      <c r="DN992" s="45"/>
      <c r="DO992" s="45"/>
      <c r="DP992" s="45"/>
      <c r="DQ992" s="45"/>
      <c r="DR992" s="45"/>
      <c r="DS992" s="45"/>
      <c r="DT992" s="45"/>
      <c r="DU992" s="45"/>
      <c r="DV992" s="1123"/>
      <c r="DW992" s="45"/>
      <c r="DX992" s="45"/>
      <c r="DY992" s="45"/>
      <c r="DZ992" s="45"/>
      <c r="EA992" s="45"/>
      <c r="EB992" s="45"/>
      <c r="EC992" s="45"/>
      <c r="ED992" s="45"/>
      <c r="EE992" s="45"/>
      <c r="EF992" s="45"/>
      <c r="EG992" s="45"/>
      <c r="EH992" s="45"/>
      <c r="EI992" s="45"/>
      <c r="EJ992" s="45"/>
      <c r="EK992" s="45"/>
      <c r="EL992" s="45"/>
      <c r="EM992" s="45"/>
      <c r="EN992" s="45"/>
      <c r="EO992" s="45"/>
      <c r="EP992" s="45"/>
      <c r="EQ992" s="1123"/>
      <c r="ER992" s="557"/>
    </row>
    <row r="993" spans="1:148" ht="15" customHeight="1" x14ac:dyDescent="0.25">
      <c r="A993" s="625"/>
      <c r="B993" s="1343" t="s">
        <v>1243</v>
      </c>
      <c r="C993" s="1348" t="str">
        <f>IF(ISBLANK(TB!C236), "", TB!C236)</f>
        <v/>
      </c>
      <c r="D993" s="1348" t="str">
        <f>IF(ISBLANK(TB!D236), "", TB!D236)</f>
        <v/>
      </c>
      <c r="E993" s="1348" t="str">
        <f>IF(ISBLANK(TB!E236), "", TB!E236)</f>
        <v/>
      </c>
      <c r="F993" s="1348" t="str">
        <f>IF(ISBLANK(TB!F236), "", TB!F236)</f>
        <v/>
      </c>
      <c r="G993" s="45"/>
      <c r="H993" s="45"/>
      <c r="I993" s="45"/>
      <c r="J993" s="45"/>
      <c r="K993" s="45"/>
      <c r="L993" s="45"/>
      <c r="M993" s="45"/>
      <c r="N993" s="45"/>
      <c r="O993" s="45"/>
      <c r="P993" s="45"/>
      <c r="Q993" s="45"/>
      <c r="R993" s="45"/>
      <c r="S993" s="45"/>
      <c r="T993" s="45"/>
      <c r="U993" s="45"/>
      <c r="V993" s="45"/>
      <c r="W993" s="45"/>
      <c r="X993" s="45"/>
      <c r="Y993" s="45"/>
      <c r="Z993" s="45"/>
      <c r="AA993" s="45"/>
      <c r="AB993" s="45"/>
      <c r="AC993" s="45"/>
      <c r="AD993" s="45"/>
      <c r="AE993" s="45"/>
      <c r="AF993" s="45"/>
      <c r="AG993" s="45"/>
      <c r="AH993" s="45"/>
      <c r="AI993" s="45"/>
      <c r="AJ993" s="45"/>
      <c r="AK993" s="45"/>
      <c r="AL993" s="45"/>
      <c r="AM993" s="45"/>
      <c r="AN993" s="45"/>
      <c r="AO993" s="45"/>
      <c r="AP993" s="45"/>
      <c r="AQ993" s="45"/>
      <c r="AR993" s="45"/>
      <c r="AS993" s="45"/>
      <c r="AT993" s="45"/>
      <c r="AU993" s="45"/>
      <c r="AV993" s="45"/>
      <c r="AW993" s="45"/>
      <c r="AX993" s="45"/>
      <c r="AY993" s="45"/>
      <c r="AZ993" s="45"/>
      <c r="BA993" s="45"/>
      <c r="BB993" s="45"/>
      <c r="BC993" s="45"/>
      <c r="BD993" s="45"/>
      <c r="BE993" s="45"/>
      <c r="BF993" s="45"/>
      <c r="BG993" s="45"/>
      <c r="BH993" s="45"/>
      <c r="BI993" s="45"/>
      <c r="BJ993" s="45"/>
      <c r="BK993" s="45"/>
      <c r="BL993" s="45"/>
      <c r="BM993" s="45"/>
      <c r="BN993" s="45"/>
      <c r="BO993" s="45"/>
      <c r="BP993" s="45"/>
      <c r="BQ993" s="45"/>
      <c r="BR993" s="45"/>
      <c r="BS993" s="45"/>
      <c r="BT993" s="45"/>
      <c r="BU993" s="45"/>
      <c r="BV993" s="45"/>
      <c r="BW993" s="45"/>
      <c r="BX993" s="45"/>
      <c r="BY993" s="45"/>
      <c r="BZ993" s="45"/>
      <c r="CA993" s="45"/>
      <c r="CB993" s="45"/>
      <c r="CC993" s="45"/>
      <c r="CD993" s="45"/>
      <c r="CE993" s="45"/>
      <c r="CF993" s="45"/>
      <c r="CG993" s="45"/>
      <c r="CH993" s="45"/>
      <c r="CI993" s="45"/>
      <c r="CJ993" s="45"/>
      <c r="CK993" s="45"/>
      <c r="CL993" s="45"/>
      <c r="CM993" s="45"/>
      <c r="CN993" s="45"/>
      <c r="CO993" s="45"/>
      <c r="CP993" s="45"/>
      <c r="CQ993" s="45"/>
      <c r="CR993" s="45"/>
      <c r="CS993" s="45"/>
      <c r="CT993" s="45"/>
      <c r="CU993" s="45"/>
      <c r="CV993" s="45"/>
      <c r="CW993" s="45"/>
      <c r="CX993" s="45"/>
      <c r="CY993" s="45"/>
      <c r="CZ993" s="45"/>
      <c r="DA993" s="45"/>
      <c r="DB993" s="45"/>
      <c r="DC993" s="45"/>
      <c r="DD993" s="45"/>
      <c r="DE993" s="45"/>
      <c r="DF993" s="45"/>
      <c r="DG993" s="45"/>
      <c r="DH993" s="45"/>
      <c r="DI993" s="45"/>
      <c r="DJ993" s="45"/>
      <c r="DK993" s="45"/>
      <c r="DL993" s="45"/>
      <c r="DM993" s="45"/>
      <c r="DN993" s="45"/>
      <c r="DO993" s="45"/>
      <c r="DP993" s="45"/>
      <c r="DQ993" s="45"/>
      <c r="DR993" s="45"/>
      <c r="DS993" s="45"/>
      <c r="DT993" s="45"/>
      <c r="DU993" s="45"/>
      <c r="DV993" s="1123"/>
      <c r="DW993" s="45"/>
      <c r="DX993" s="45"/>
      <c r="DY993" s="45"/>
      <c r="DZ993" s="45"/>
      <c r="EA993" s="45"/>
      <c r="EB993" s="45"/>
      <c r="EC993" s="45"/>
      <c r="ED993" s="45"/>
      <c r="EE993" s="45"/>
      <c r="EF993" s="45"/>
      <c r="EG993" s="45"/>
      <c r="EH993" s="45"/>
      <c r="EI993" s="45"/>
      <c r="EJ993" s="45"/>
      <c r="EK993" s="45"/>
      <c r="EL993" s="45"/>
      <c r="EM993" s="45"/>
      <c r="EN993" s="45"/>
      <c r="EO993" s="45"/>
      <c r="EP993" s="45"/>
      <c r="EQ993" s="1123"/>
      <c r="ER993" s="557"/>
    </row>
    <row r="994" spans="1:148" ht="15" customHeight="1" x14ac:dyDescent="0.25">
      <c r="A994" s="625"/>
      <c r="B994" s="1343" t="s">
        <v>1244</v>
      </c>
      <c r="C994" s="1348" t="str">
        <f>IF(ISBLANK(TB!C237), "", TB!C237)</f>
        <v/>
      </c>
      <c r="D994" s="1348" t="str">
        <f>IF(ISBLANK(TB!D237), "", TB!D237)</f>
        <v/>
      </c>
      <c r="E994" s="1348" t="str">
        <f>IF(ISBLANK(TB!E237), "", TB!E237)</f>
        <v/>
      </c>
      <c r="F994" s="1348" t="str">
        <f>IF(ISBLANK(TB!F237), "", TB!F237)</f>
        <v/>
      </c>
      <c r="G994" s="45"/>
      <c r="H994" s="45"/>
      <c r="I994" s="45"/>
      <c r="J994" s="45"/>
      <c r="K994" s="45"/>
      <c r="L994" s="45"/>
      <c r="M994" s="45"/>
      <c r="N994" s="45"/>
      <c r="O994" s="45"/>
      <c r="P994" s="45"/>
      <c r="Q994" s="45"/>
      <c r="R994" s="45"/>
      <c r="S994" s="45"/>
      <c r="T994" s="45"/>
      <c r="U994" s="45"/>
      <c r="V994" s="45"/>
      <c r="W994" s="45"/>
      <c r="X994" s="45"/>
      <c r="Y994" s="45"/>
      <c r="Z994" s="45"/>
      <c r="AA994" s="45"/>
      <c r="AB994" s="45"/>
      <c r="AC994" s="45"/>
      <c r="AD994" s="45"/>
      <c r="AE994" s="45"/>
      <c r="AF994" s="45"/>
      <c r="AG994" s="45"/>
      <c r="AH994" s="45"/>
      <c r="AI994" s="45"/>
      <c r="AJ994" s="45"/>
      <c r="AK994" s="45"/>
      <c r="AL994" s="45"/>
      <c r="AM994" s="45"/>
      <c r="AN994" s="45"/>
      <c r="AO994" s="45"/>
      <c r="AP994" s="45"/>
      <c r="AQ994" s="45"/>
      <c r="AR994" s="45"/>
      <c r="AS994" s="45"/>
      <c r="AT994" s="45"/>
      <c r="AU994" s="45"/>
      <c r="AV994" s="45"/>
      <c r="AW994" s="45"/>
      <c r="AX994" s="45"/>
      <c r="AY994" s="45"/>
      <c r="AZ994" s="45"/>
      <c r="BA994" s="45"/>
      <c r="BB994" s="45"/>
      <c r="BC994" s="45"/>
      <c r="BD994" s="45"/>
      <c r="BE994" s="45"/>
      <c r="BF994" s="45"/>
      <c r="BG994" s="45"/>
      <c r="BH994" s="45"/>
      <c r="BI994" s="45"/>
      <c r="BJ994" s="45"/>
      <c r="BK994" s="45"/>
      <c r="BL994" s="45"/>
      <c r="BM994" s="45"/>
      <c r="BN994" s="45"/>
      <c r="BO994" s="45"/>
      <c r="BP994" s="45"/>
      <c r="BQ994" s="45"/>
      <c r="BR994" s="45"/>
      <c r="BS994" s="45"/>
      <c r="BT994" s="45"/>
      <c r="BU994" s="45"/>
      <c r="BV994" s="45"/>
      <c r="BW994" s="45"/>
      <c r="BX994" s="45"/>
      <c r="BY994" s="45"/>
      <c r="BZ994" s="45"/>
      <c r="CA994" s="45"/>
      <c r="CB994" s="45"/>
      <c r="CC994" s="45"/>
      <c r="CD994" s="45"/>
      <c r="CE994" s="45"/>
      <c r="CF994" s="45"/>
      <c r="CG994" s="45"/>
      <c r="CH994" s="45"/>
      <c r="CI994" s="45"/>
      <c r="CJ994" s="45"/>
      <c r="CK994" s="45"/>
      <c r="CL994" s="45"/>
      <c r="CM994" s="45"/>
      <c r="CN994" s="45"/>
      <c r="CO994" s="45"/>
      <c r="CP994" s="45"/>
      <c r="CQ994" s="45"/>
      <c r="CR994" s="45"/>
      <c r="CS994" s="45"/>
      <c r="CT994" s="45"/>
      <c r="CU994" s="45"/>
      <c r="CV994" s="45"/>
      <c r="CW994" s="45"/>
      <c r="CX994" s="45"/>
      <c r="CY994" s="45"/>
      <c r="CZ994" s="45"/>
      <c r="DA994" s="45"/>
      <c r="DB994" s="45"/>
      <c r="DC994" s="45"/>
      <c r="DD994" s="45"/>
      <c r="DE994" s="45"/>
      <c r="DF994" s="45"/>
      <c r="DG994" s="45"/>
      <c r="DH994" s="45"/>
      <c r="DI994" s="45"/>
      <c r="DJ994" s="45"/>
      <c r="DK994" s="45"/>
      <c r="DL994" s="45"/>
      <c r="DM994" s="45"/>
      <c r="DN994" s="45"/>
      <c r="DO994" s="45"/>
      <c r="DP994" s="45"/>
      <c r="DQ994" s="45"/>
      <c r="DR994" s="45"/>
      <c r="DS994" s="45"/>
      <c r="DT994" s="45"/>
      <c r="DU994" s="45"/>
      <c r="DV994" s="1123"/>
      <c r="DW994" s="45"/>
      <c r="DX994" s="45"/>
      <c r="DY994" s="45"/>
      <c r="DZ994" s="45"/>
      <c r="EA994" s="45"/>
      <c r="EB994" s="45"/>
      <c r="EC994" s="45"/>
      <c r="ED994" s="45"/>
      <c r="EE994" s="45"/>
      <c r="EF994" s="45"/>
      <c r="EG994" s="45"/>
      <c r="EH994" s="45"/>
      <c r="EI994" s="45"/>
      <c r="EJ994" s="45"/>
      <c r="EK994" s="45"/>
      <c r="EL994" s="45"/>
      <c r="EM994" s="45"/>
      <c r="EN994" s="45"/>
      <c r="EO994" s="45"/>
      <c r="EP994" s="45"/>
      <c r="EQ994" s="1123"/>
      <c r="ER994" s="557"/>
    </row>
    <row r="995" spans="1:148" ht="15" customHeight="1" x14ac:dyDescent="0.25">
      <c r="A995" s="625"/>
      <c r="B995" s="1343" t="s">
        <v>1245</v>
      </c>
      <c r="C995" s="1348" t="str">
        <f>IF(ISBLANK(TB!C238), "", TB!C238)</f>
        <v/>
      </c>
      <c r="D995" s="1348" t="str">
        <f>IF(ISBLANK(TB!D238), "", TB!D238)</f>
        <v/>
      </c>
      <c r="E995" s="1348" t="str">
        <f>IF(ISBLANK(TB!E238), "", TB!E238)</f>
        <v/>
      </c>
      <c r="F995" s="1348" t="str">
        <f>IF(ISBLANK(TB!F238), "", TB!F238)</f>
        <v/>
      </c>
      <c r="G995" s="45"/>
      <c r="H995" s="45"/>
      <c r="I995" s="45"/>
      <c r="J995" s="45"/>
      <c r="K995" s="45"/>
      <c r="L995" s="45"/>
      <c r="M995" s="45"/>
      <c r="N995" s="45"/>
      <c r="O995" s="45"/>
      <c r="P995" s="45"/>
      <c r="Q995" s="45"/>
      <c r="R995" s="45"/>
      <c r="S995" s="45"/>
      <c r="T995" s="45"/>
      <c r="U995" s="45"/>
      <c r="V995" s="45"/>
      <c r="W995" s="45"/>
      <c r="X995" s="45"/>
      <c r="Y995" s="45"/>
      <c r="Z995" s="45"/>
      <c r="AA995" s="45"/>
      <c r="AB995" s="45"/>
      <c r="AC995" s="45"/>
      <c r="AD995" s="45"/>
      <c r="AE995" s="45"/>
      <c r="AF995" s="45"/>
      <c r="AG995" s="45"/>
      <c r="AH995" s="45"/>
      <c r="AI995" s="45"/>
      <c r="AJ995" s="45"/>
      <c r="AK995" s="45"/>
      <c r="AL995" s="45"/>
      <c r="AM995" s="45"/>
      <c r="AN995" s="45"/>
      <c r="AO995" s="45"/>
      <c r="AP995" s="45"/>
      <c r="AQ995" s="45"/>
      <c r="AR995" s="45"/>
      <c r="AS995" s="45"/>
      <c r="AT995" s="45"/>
      <c r="AU995" s="45"/>
      <c r="AV995" s="45"/>
      <c r="AW995" s="45"/>
      <c r="AX995" s="45"/>
      <c r="AY995" s="45"/>
      <c r="AZ995" s="45"/>
      <c r="BA995" s="45"/>
      <c r="BB995" s="45"/>
      <c r="BC995" s="45"/>
      <c r="BD995" s="45"/>
      <c r="BE995" s="45"/>
      <c r="BF995" s="45"/>
      <c r="BG995" s="45"/>
      <c r="BH995" s="45"/>
      <c r="BI995" s="45"/>
      <c r="BJ995" s="45"/>
      <c r="BK995" s="45"/>
      <c r="BL995" s="45"/>
      <c r="BM995" s="45"/>
      <c r="BN995" s="45"/>
      <c r="BO995" s="45"/>
      <c r="BP995" s="45"/>
      <c r="BQ995" s="45"/>
      <c r="BR995" s="45"/>
      <c r="BS995" s="45"/>
      <c r="BT995" s="45"/>
      <c r="BU995" s="45"/>
      <c r="BV995" s="45"/>
      <c r="BW995" s="45"/>
      <c r="BX995" s="45"/>
      <c r="BY995" s="45"/>
      <c r="BZ995" s="45"/>
      <c r="CA995" s="45"/>
      <c r="CB995" s="45"/>
      <c r="CC995" s="45"/>
      <c r="CD995" s="45"/>
      <c r="CE995" s="45"/>
      <c r="CF995" s="45"/>
      <c r="CG995" s="45"/>
      <c r="CH995" s="45"/>
      <c r="CI995" s="45"/>
      <c r="CJ995" s="45"/>
      <c r="CK995" s="45"/>
      <c r="CL995" s="45"/>
      <c r="CM995" s="45"/>
      <c r="CN995" s="45"/>
      <c r="CO995" s="45"/>
      <c r="CP995" s="45"/>
      <c r="CQ995" s="45"/>
      <c r="CR995" s="45"/>
      <c r="CS995" s="45"/>
      <c r="CT995" s="45"/>
      <c r="CU995" s="45"/>
      <c r="CV995" s="45"/>
      <c r="CW995" s="45"/>
      <c r="CX995" s="45"/>
      <c r="CY995" s="45"/>
      <c r="CZ995" s="45"/>
      <c r="DA995" s="45"/>
      <c r="DB995" s="45"/>
      <c r="DC995" s="45"/>
      <c r="DD995" s="45"/>
      <c r="DE995" s="45"/>
      <c r="DF995" s="45"/>
      <c r="DG995" s="45"/>
      <c r="DH995" s="45"/>
      <c r="DI995" s="45"/>
      <c r="DJ995" s="45"/>
      <c r="DK995" s="45"/>
      <c r="DL995" s="45"/>
      <c r="DM995" s="45"/>
      <c r="DN995" s="45"/>
      <c r="DO995" s="45"/>
      <c r="DP995" s="45"/>
      <c r="DQ995" s="45"/>
      <c r="DR995" s="45"/>
      <c r="DS995" s="45"/>
      <c r="DT995" s="45"/>
      <c r="DU995" s="45"/>
      <c r="DV995" s="1123"/>
      <c r="DW995" s="45"/>
      <c r="DX995" s="45"/>
      <c r="DY995" s="45"/>
      <c r="DZ995" s="45"/>
      <c r="EA995" s="45"/>
      <c r="EB995" s="45"/>
      <c r="EC995" s="45"/>
      <c r="ED995" s="45"/>
      <c r="EE995" s="45"/>
      <c r="EF995" s="45"/>
      <c r="EG995" s="45"/>
      <c r="EH995" s="45"/>
      <c r="EI995" s="45"/>
      <c r="EJ995" s="45"/>
      <c r="EK995" s="45"/>
      <c r="EL995" s="45"/>
      <c r="EM995" s="45"/>
      <c r="EN995" s="45"/>
      <c r="EO995" s="45"/>
      <c r="EP995" s="45"/>
      <c r="EQ995" s="1123"/>
      <c r="ER995" s="557"/>
    </row>
    <row r="996" spans="1:148" ht="15" customHeight="1" x14ac:dyDescent="0.25">
      <c r="A996" s="625"/>
      <c r="B996" s="1343" t="s">
        <v>1246</v>
      </c>
      <c r="C996" s="1348" t="str">
        <f>IF(ISBLANK(TB!C239), "", TB!C239)</f>
        <v/>
      </c>
      <c r="D996" s="1348" t="str">
        <f>IF(ISBLANK(TB!D239), "", TB!D239)</f>
        <v/>
      </c>
      <c r="E996" s="1348" t="str">
        <f>IF(ISBLANK(TB!E239), "", TB!E239)</f>
        <v/>
      </c>
      <c r="F996" s="1348" t="str">
        <f>IF(ISBLANK(TB!F239), "", TB!F239)</f>
        <v/>
      </c>
      <c r="G996" s="45"/>
      <c r="H996" s="45"/>
      <c r="I996" s="45"/>
      <c r="J996" s="45"/>
      <c r="K996" s="45"/>
      <c r="L996" s="45"/>
      <c r="M996" s="45"/>
      <c r="N996" s="45"/>
      <c r="O996" s="45"/>
      <c r="P996" s="45"/>
      <c r="Q996" s="45"/>
      <c r="R996" s="45"/>
      <c r="S996" s="45"/>
      <c r="T996" s="45"/>
      <c r="U996" s="45"/>
      <c r="V996" s="45"/>
      <c r="W996" s="45"/>
      <c r="X996" s="45"/>
      <c r="Y996" s="45"/>
      <c r="Z996" s="45"/>
      <c r="AA996" s="45"/>
      <c r="AB996" s="45"/>
      <c r="AC996" s="45"/>
      <c r="AD996" s="45"/>
      <c r="AE996" s="45"/>
      <c r="AF996" s="45"/>
      <c r="AG996" s="45"/>
      <c r="AH996" s="45"/>
      <c r="AI996" s="45"/>
      <c r="AJ996" s="45"/>
      <c r="AK996" s="45"/>
      <c r="AL996" s="45"/>
      <c r="AM996" s="45"/>
      <c r="AN996" s="45"/>
      <c r="AO996" s="45"/>
      <c r="AP996" s="45"/>
      <c r="AQ996" s="45"/>
      <c r="AR996" s="45"/>
      <c r="AS996" s="45"/>
      <c r="AT996" s="45"/>
      <c r="AU996" s="45"/>
      <c r="AV996" s="45"/>
      <c r="AW996" s="45"/>
      <c r="AX996" s="45"/>
      <c r="AY996" s="45"/>
      <c r="AZ996" s="45"/>
      <c r="BA996" s="45"/>
      <c r="BB996" s="45"/>
      <c r="BC996" s="45"/>
      <c r="BD996" s="45"/>
      <c r="BE996" s="45"/>
      <c r="BF996" s="45"/>
      <c r="BG996" s="45"/>
      <c r="BH996" s="45"/>
      <c r="BI996" s="45"/>
      <c r="BJ996" s="45"/>
      <c r="BK996" s="45"/>
      <c r="BL996" s="45"/>
      <c r="BM996" s="45"/>
      <c r="BN996" s="45"/>
      <c r="BO996" s="45"/>
      <c r="BP996" s="45"/>
      <c r="BQ996" s="45"/>
      <c r="BR996" s="45"/>
      <c r="BS996" s="45"/>
      <c r="BT996" s="45"/>
      <c r="BU996" s="45"/>
      <c r="BV996" s="45"/>
      <c r="BW996" s="45"/>
      <c r="BX996" s="45"/>
      <c r="BY996" s="45"/>
      <c r="BZ996" s="45"/>
      <c r="CA996" s="45"/>
      <c r="CB996" s="45"/>
      <c r="CC996" s="45"/>
      <c r="CD996" s="45"/>
      <c r="CE996" s="45"/>
      <c r="CF996" s="45"/>
      <c r="CG996" s="45"/>
      <c r="CH996" s="45"/>
      <c r="CI996" s="45"/>
      <c r="CJ996" s="45"/>
      <c r="CK996" s="45"/>
      <c r="CL996" s="45"/>
      <c r="CM996" s="45"/>
      <c r="CN996" s="45"/>
      <c r="CO996" s="45"/>
      <c r="CP996" s="45"/>
      <c r="CQ996" s="45"/>
      <c r="CR996" s="45"/>
      <c r="CS996" s="45"/>
      <c r="CT996" s="45"/>
      <c r="CU996" s="45"/>
      <c r="CV996" s="45"/>
      <c r="CW996" s="45"/>
      <c r="CX996" s="45"/>
      <c r="CY996" s="45"/>
      <c r="CZ996" s="45"/>
      <c r="DA996" s="45"/>
      <c r="DB996" s="45"/>
      <c r="DC996" s="45"/>
      <c r="DD996" s="45"/>
      <c r="DE996" s="45"/>
      <c r="DF996" s="45"/>
      <c r="DG996" s="45"/>
      <c r="DH996" s="45"/>
      <c r="DI996" s="45"/>
      <c r="DJ996" s="45"/>
      <c r="DK996" s="45"/>
      <c r="DL996" s="45"/>
      <c r="DM996" s="45"/>
      <c r="DN996" s="45"/>
      <c r="DO996" s="45"/>
      <c r="DP996" s="45"/>
      <c r="DQ996" s="45"/>
      <c r="DR996" s="45"/>
      <c r="DS996" s="45"/>
      <c r="DT996" s="45"/>
      <c r="DU996" s="45"/>
      <c r="DV996" s="1123"/>
      <c r="DW996" s="45"/>
      <c r="DX996" s="45"/>
      <c r="DY996" s="45"/>
      <c r="DZ996" s="45"/>
      <c r="EA996" s="45"/>
      <c r="EB996" s="45"/>
      <c r="EC996" s="45"/>
      <c r="ED996" s="45"/>
      <c r="EE996" s="45"/>
      <c r="EF996" s="45"/>
      <c r="EG996" s="45"/>
      <c r="EH996" s="45"/>
      <c r="EI996" s="45"/>
      <c r="EJ996" s="45"/>
      <c r="EK996" s="45"/>
      <c r="EL996" s="45"/>
      <c r="EM996" s="45"/>
      <c r="EN996" s="45"/>
      <c r="EO996" s="45"/>
      <c r="EP996" s="45"/>
      <c r="EQ996" s="1123"/>
      <c r="ER996" s="557"/>
    </row>
    <row r="997" spans="1:148" ht="15" customHeight="1" x14ac:dyDescent="0.25">
      <c r="A997" s="625"/>
      <c r="B997" s="1343" t="s">
        <v>1247</v>
      </c>
      <c r="C997" s="1348" t="str">
        <f>IF(ISBLANK(TB!C240), "", TB!C240)</f>
        <v/>
      </c>
      <c r="D997" s="1348" t="str">
        <f>IF(ISBLANK(TB!D240), "", TB!D240)</f>
        <v/>
      </c>
      <c r="E997" s="1348" t="str">
        <f>IF(ISBLANK(TB!E240), "", TB!E240)</f>
        <v/>
      </c>
      <c r="F997" s="1348" t="str">
        <f>IF(ISBLANK(TB!F240), "", TB!F240)</f>
        <v/>
      </c>
      <c r="G997" s="45"/>
      <c r="H997" s="45"/>
      <c r="I997" s="45"/>
      <c r="J997" s="45"/>
      <c r="K997" s="45"/>
      <c r="L997" s="45"/>
      <c r="M997" s="45"/>
      <c r="N997" s="45"/>
      <c r="O997" s="45"/>
      <c r="P997" s="45"/>
      <c r="Q997" s="45"/>
      <c r="R997" s="45"/>
      <c r="S997" s="45"/>
      <c r="T997" s="45"/>
      <c r="U997" s="45"/>
      <c r="V997" s="45"/>
      <c r="W997" s="45"/>
      <c r="X997" s="45"/>
      <c r="Y997" s="45"/>
      <c r="Z997" s="45"/>
      <c r="AA997" s="45"/>
      <c r="AB997" s="45"/>
      <c r="AC997" s="45"/>
      <c r="AD997" s="45"/>
      <c r="AE997" s="45"/>
      <c r="AF997" s="45"/>
      <c r="AG997" s="45"/>
      <c r="AH997" s="45"/>
      <c r="AI997" s="45"/>
      <c r="AJ997" s="45"/>
      <c r="AK997" s="45"/>
      <c r="AL997" s="45"/>
      <c r="AM997" s="45"/>
      <c r="AN997" s="45"/>
      <c r="AO997" s="45"/>
      <c r="AP997" s="45"/>
      <c r="AQ997" s="45"/>
      <c r="AR997" s="45"/>
      <c r="AS997" s="45"/>
      <c r="AT997" s="45"/>
      <c r="AU997" s="45"/>
      <c r="AV997" s="45"/>
      <c r="AW997" s="45"/>
      <c r="AX997" s="45"/>
      <c r="AY997" s="45"/>
      <c r="AZ997" s="45"/>
      <c r="BA997" s="45"/>
      <c r="BB997" s="45"/>
      <c r="BC997" s="45"/>
      <c r="BD997" s="45"/>
      <c r="BE997" s="45"/>
      <c r="BF997" s="45"/>
      <c r="BG997" s="45"/>
      <c r="BH997" s="45"/>
      <c r="BI997" s="45"/>
      <c r="BJ997" s="45"/>
      <c r="BK997" s="45"/>
      <c r="BL997" s="45"/>
      <c r="BM997" s="45"/>
      <c r="BN997" s="45"/>
      <c r="BO997" s="45"/>
      <c r="BP997" s="45"/>
      <c r="BQ997" s="45"/>
      <c r="BR997" s="45"/>
      <c r="BS997" s="45"/>
      <c r="BT997" s="45"/>
      <c r="BU997" s="45"/>
      <c r="BV997" s="45"/>
      <c r="BW997" s="45"/>
      <c r="BX997" s="45"/>
      <c r="BY997" s="45"/>
      <c r="BZ997" s="45"/>
      <c r="CA997" s="45"/>
      <c r="CB997" s="45"/>
      <c r="CC997" s="45"/>
      <c r="CD997" s="45"/>
      <c r="CE997" s="45"/>
      <c r="CF997" s="45"/>
      <c r="CG997" s="45"/>
      <c r="CH997" s="45"/>
      <c r="CI997" s="45"/>
      <c r="CJ997" s="45"/>
      <c r="CK997" s="45"/>
      <c r="CL997" s="45"/>
      <c r="CM997" s="45"/>
      <c r="CN997" s="45"/>
      <c r="CO997" s="45"/>
      <c r="CP997" s="45"/>
      <c r="CQ997" s="45"/>
      <c r="CR997" s="45"/>
      <c r="CS997" s="45"/>
      <c r="CT997" s="45"/>
      <c r="CU997" s="45"/>
      <c r="CV997" s="45"/>
      <c r="CW997" s="45"/>
      <c r="CX997" s="45"/>
      <c r="CY997" s="45"/>
      <c r="CZ997" s="45"/>
      <c r="DA997" s="45"/>
      <c r="DB997" s="45"/>
      <c r="DC997" s="45"/>
      <c r="DD997" s="45"/>
      <c r="DE997" s="45"/>
      <c r="DF997" s="45"/>
      <c r="DG997" s="45"/>
      <c r="DH997" s="45"/>
      <c r="DI997" s="45"/>
      <c r="DJ997" s="45"/>
      <c r="DK997" s="45"/>
      <c r="DL997" s="45"/>
      <c r="DM997" s="45"/>
      <c r="DN997" s="45"/>
      <c r="DO997" s="45"/>
      <c r="DP997" s="45"/>
      <c r="DQ997" s="45"/>
      <c r="DR997" s="45"/>
      <c r="DS997" s="45"/>
      <c r="DT997" s="45"/>
      <c r="DU997" s="45"/>
      <c r="DV997" s="1123"/>
      <c r="DW997" s="45"/>
      <c r="DX997" s="45"/>
      <c r="DY997" s="45"/>
      <c r="DZ997" s="45"/>
      <c r="EA997" s="45"/>
      <c r="EB997" s="45"/>
      <c r="EC997" s="45"/>
      <c r="ED997" s="45"/>
      <c r="EE997" s="45"/>
      <c r="EF997" s="45"/>
      <c r="EG997" s="45"/>
      <c r="EH997" s="45"/>
      <c r="EI997" s="45"/>
      <c r="EJ997" s="45"/>
      <c r="EK997" s="45"/>
      <c r="EL997" s="45"/>
      <c r="EM997" s="45"/>
      <c r="EN997" s="45"/>
      <c r="EO997" s="45"/>
      <c r="EP997" s="45"/>
      <c r="EQ997" s="1123"/>
      <c r="ER997" s="557"/>
    </row>
    <row r="998" spans="1:148" ht="15" customHeight="1" x14ac:dyDescent="0.25">
      <c r="A998" s="625"/>
      <c r="B998" s="1343" t="s">
        <v>1248</v>
      </c>
      <c r="C998" s="1348" t="str">
        <f>IF(ISBLANK(TB!C241), "", TB!C241)</f>
        <v/>
      </c>
      <c r="D998" s="1348" t="str">
        <f>IF(ISBLANK(TB!D241), "", TB!D241)</f>
        <v/>
      </c>
      <c r="E998" s="1348" t="str">
        <f>IF(ISBLANK(TB!E241), "", TB!E241)</f>
        <v/>
      </c>
      <c r="F998" s="1348" t="str">
        <f>IF(ISBLANK(TB!F241), "", TB!F241)</f>
        <v/>
      </c>
      <c r="G998" s="45"/>
      <c r="H998" s="45"/>
      <c r="I998" s="45"/>
      <c r="J998" s="45"/>
      <c r="K998" s="45"/>
      <c r="L998" s="45"/>
      <c r="M998" s="45"/>
      <c r="N998" s="45"/>
      <c r="O998" s="45"/>
      <c r="P998" s="45"/>
      <c r="Q998" s="45"/>
      <c r="R998" s="45"/>
      <c r="S998" s="45"/>
      <c r="T998" s="45"/>
      <c r="U998" s="45"/>
      <c r="V998" s="45"/>
      <c r="W998" s="45"/>
      <c r="X998" s="45"/>
      <c r="Y998" s="45"/>
      <c r="Z998" s="45"/>
      <c r="AA998" s="45"/>
      <c r="AB998" s="45"/>
      <c r="AC998" s="45"/>
      <c r="AD998" s="45"/>
      <c r="AE998" s="45"/>
      <c r="AF998" s="45"/>
      <c r="AG998" s="45"/>
      <c r="AH998" s="45"/>
      <c r="AI998" s="45"/>
      <c r="AJ998" s="45"/>
      <c r="AK998" s="45"/>
      <c r="AL998" s="45"/>
      <c r="AM998" s="45"/>
      <c r="AN998" s="45"/>
      <c r="AO998" s="45"/>
      <c r="AP998" s="45"/>
      <c r="AQ998" s="45"/>
      <c r="AR998" s="45"/>
      <c r="AS998" s="45"/>
      <c r="AT998" s="45"/>
      <c r="AU998" s="45"/>
      <c r="AV998" s="45"/>
      <c r="AW998" s="45"/>
      <c r="AX998" s="45"/>
      <c r="AY998" s="45"/>
      <c r="AZ998" s="45"/>
      <c r="BA998" s="45"/>
      <c r="BB998" s="45"/>
      <c r="BC998" s="45"/>
      <c r="BD998" s="45"/>
      <c r="BE998" s="45"/>
      <c r="BF998" s="45"/>
      <c r="BG998" s="45"/>
      <c r="BH998" s="45"/>
      <c r="BI998" s="45"/>
      <c r="BJ998" s="45"/>
      <c r="BK998" s="45"/>
      <c r="BL998" s="45"/>
      <c r="BM998" s="45"/>
      <c r="BN998" s="45"/>
      <c r="BO998" s="45"/>
      <c r="BP998" s="45"/>
      <c r="BQ998" s="45"/>
      <c r="BR998" s="45"/>
      <c r="BS998" s="45"/>
      <c r="BT998" s="45"/>
      <c r="BU998" s="45"/>
      <c r="BV998" s="45"/>
      <c r="BW998" s="45"/>
      <c r="BX998" s="45"/>
      <c r="BY998" s="45"/>
      <c r="BZ998" s="45"/>
      <c r="CA998" s="45"/>
      <c r="CB998" s="45"/>
      <c r="CC998" s="45"/>
      <c r="CD998" s="45"/>
      <c r="CE998" s="45"/>
      <c r="CF998" s="45"/>
      <c r="CG998" s="45"/>
      <c r="CH998" s="45"/>
      <c r="CI998" s="45"/>
      <c r="CJ998" s="45"/>
      <c r="CK998" s="45"/>
      <c r="CL998" s="45"/>
      <c r="CM998" s="45"/>
      <c r="CN998" s="45"/>
      <c r="CO998" s="45"/>
      <c r="CP998" s="45"/>
      <c r="CQ998" s="45"/>
      <c r="CR998" s="45"/>
      <c r="CS998" s="45"/>
      <c r="CT998" s="45"/>
      <c r="CU998" s="45"/>
      <c r="CV998" s="45"/>
      <c r="CW998" s="45"/>
      <c r="CX998" s="45"/>
      <c r="CY998" s="45"/>
      <c r="CZ998" s="45"/>
      <c r="DA998" s="45"/>
      <c r="DB998" s="45"/>
      <c r="DC998" s="45"/>
      <c r="DD998" s="45"/>
      <c r="DE998" s="45"/>
      <c r="DF998" s="45"/>
      <c r="DG998" s="45"/>
      <c r="DH998" s="45"/>
      <c r="DI998" s="45"/>
      <c r="DJ998" s="45"/>
      <c r="DK998" s="45"/>
      <c r="DL998" s="45"/>
      <c r="DM998" s="45"/>
      <c r="DN998" s="45"/>
      <c r="DO998" s="45"/>
      <c r="DP998" s="45"/>
      <c r="DQ998" s="45"/>
      <c r="DR998" s="45"/>
      <c r="DS998" s="45"/>
      <c r="DT998" s="45"/>
      <c r="DU998" s="45"/>
      <c r="DV998" s="1123"/>
      <c r="DW998" s="45"/>
      <c r="DX998" s="45"/>
      <c r="DY998" s="45"/>
      <c r="DZ998" s="45"/>
      <c r="EA998" s="45"/>
      <c r="EB998" s="45"/>
      <c r="EC998" s="45"/>
      <c r="ED998" s="45"/>
      <c r="EE998" s="45"/>
      <c r="EF998" s="45"/>
      <c r="EG998" s="45"/>
      <c r="EH998" s="45"/>
      <c r="EI998" s="45"/>
      <c r="EJ998" s="45"/>
      <c r="EK998" s="45"/>
      <c r="EL998" s="45"/>
      <c r="EM998" s="45"/>
      <c r="EN998" s="45"/>
      <c r="EO998" s="45"/>
      <c r="EP998" s="45"/>
      <c r="EQ998" s="1123"/>
      <c r="ER998" s="557"/>
    </row>
    <row r="999" spans="1:148" ht="15" customHeight="1" x14ac:dyDescent="0.25">
      <c r="A999" s="625"/>
      <c r="B999" s="1343" t="s">
        <v>1249</v>
      </c>
      <c r="C999" s="1348" t="str">
        <f>IF(ISBLANK(TB!C242), "", TB!C242)</f>
        <v/>
      </c>
      <c r="D999" s="1348" t="str">
        <f>IF(ISBLANK(TB!D242), "", TB!D242)</f>
        <v/>
      </c>
      <c r="E999" s="1348" t="str">
        <f>IF(ISBLANK(TB!E242), "", TB!E242)</f>
        <v/>
      </c>
      <c r="F999" s="1348" t="str">
        <f>IF(ISBLANK(TB!F242), "", TB!F242)</f>
        <v/>
      </c>
      <c r="G999" s="45"/>
      <c r="H999" s="45"/>
      <c r="I999" s="45"/>
      <c r="J999" s="45"/>
      <c r="K999" s="45"/>
      <c r="L999" s="45"/>
      <c r="M999" s="45"/>
      <c r="N999" s="45"/>
      <c r="O999" s="45"/>
      <c r="P999" s="45"/>
      <c r="Q999" s="45"/>
      <c r="R999" s="45"/>
      <c r="S999" s="45"/>
      <c r="T999" s="45"/>
      <c r="U999" s="45"/>
      <c r="V999" s="45"/>
      <c r="W999" s="45"/>
      <c r="X999" s="45"/>
      <c r="Y999" s="45"/>
      <c r="Z999" s="45"/>
      <c r="AA999" s="45"/>
      <c r="AB999" s="45"/>
      <c r="AC999" s="45"/>
      <c r="AD999" s="45"/>
      <c r="AE999" s="45"/>
      <c r="AF999" s="45"/>
      <c r="AG999" s="45"/>
      <c r="AH999" s="45"/>
      <c r="AI999" s="45"/>
      <c r="AJ999" s="45"/>
      <c r="AK999" s="45"/>
      <c r="AL999" s="45"/>
      <c r="AM999" s="45"/>
      <c r="AN999" s="45"/>
      <c r="AO999" s="45"/>
      <c r="AP999" s="45"/>
      <c r="AQ999" s="45"/>
      <c r="AR999" s="45"/>
      <c r="AS999" s="45"/>
      <c r="AT999" s="45"/>
      <c r="AU999" s="45"/>
      <c r="AV999" s="45"/>
      <c r="AW999" s="45"/>
      <c r="AX999" s="45"/>
      <c r="AY999" s="45"/>
      <c r="AZ999" s="45"/>
      <c r="BA999" s="45"/>
      <c r="BB999" s="45"/>
      <c r="BC999" s="45"/>
      <c r="BD999" s="45"/>
      <c r="BE999" s="45"/>
      <c r="BF999" s="45"/>
      <c r="BG999" s="45"/>
      <c r="BH999" s="45"/>
      <c r="BI999" s="45"/>
      <c r="BJ999" s="45"/>
      <c r="BK999" s="45"/>
      <c r="BL999" s="45"/>
      <c r="BM999" s="45"/>
      <c r="BN999" s="45"/>
      <c r="BO999" s="45"/>
      <c r="BP999" s="45"/>
      <c r="BQ999" s="45"/>
      <c r="BR999" s="45"/>
      <c r="BS999" s="45"/>
      <c r="BT999" s="45"/>
      <c r="BU999" s="45"/>
      <c r="BV999" s="45"/>
      <c r="BW999" s="45"/>
      <c r="BX999" s="45"/>
      <c r="BY999" s="45"/>
      <c r="BZ999" s="45"/>
      <c r="CA999" s="45"/>
      <c r="CB999" s="45"/>
      <c r="CC999" s="45"/>
      <c r="CD999" s="45"/>
      <c r="CE999" s="45"/>
      <c r="CF999" s="45"/>
      <c r="CG999" s="45"/>
      <c r="CH999" s="45"/>
      <c r="CI999" s="45"/>
      <c r="CJ999" s="45"/>
      <c r="CK999" s="45"/>
      <c r="CL999" s="45"/>
      <c r="CM999" s="45"/>
      <c r="CN999" s="45"/>
      <c r="CO999" s="45"/>
      <c r="CP999" s="45"/>
      <c r="CQ999" s="45"/>
      <c r="CR999" s="45"/>
      <c r="CS999" s="45"/>
      <c r="CT999" s="45"/>
      <c r="CU999" s="45"/>
      <c r="CV999" s="45"/>
      <c r="CW999" s="45"/>
      <c r="CX999" s="45"/>
      <c r="CY999" s="45"/>
      <c r="CZ999" s="45"/>
      <c r="DA999" s="45"/>
      <c r="DB999" s="45"/>
      <c r="DC999" s="45"/>
      <c r="DD999" s="45"/>
      <c r="DE999" s="45"/>
      <c r="DF999" s="45"/>
      <c r="DG999" s="45"/>
      <c r="DH999" s="45"/>
      <c r="DI999" s="45"/>
      <c r="DJ999" s="45"/>
      <c r="DK999" s="45"/>
      <c r="DL999" s="45"/>
      <c r="DM999" s="45"/>
      <c r="DN999" s="45"/>
      <c r="DO999" s="45"/>
      <c r="DP999" s="45"/>
      <c r="DQ999" s="45"/>
      <c r="DR999" s="45"/>
      <c r="DS999" s="45"/>
      <c r="DT999" s="45"/>
      <c r="DU999" s="45"/>
      <c r="DV999" s="1123"/>
      <c r="DW999" s="45"/>
      <c r="DX999" s="45"/>
      <c r="DY999" s="45"/>
      <c r="DZ999" s="45"/>
      <c r="EA999" s="45"/>
      <c r="EB999" s="45"/>
      <c r="EC999" s="45"/>
      <c r="ED999" s="45"/>
      <c r="EE999" s="45"/>
      <c r="EF999" s="45"/>
      <c r="EG999" s="45"/>
      <c r="EH999" s="45"/>
      <c r="EI999" s="45"/>
      <c r="EJ999" s="45"/>
      <c r="EK999" s="45"/>
      <c r="EL999" s="45"/>
      <c r="EM999" s="45"/>
      <c r="EN999" s="45"/>
      <c r="EO999" s="45"/>
      <c r="EP999" s="45"/>
      <c r="EQ999" s="1123"/>
      <c r="ER999" s="557"/>
    </row>
    <row r="1000" spans="1:148" ht="15" customHeight="1" x14ac:dyDescent="0.25">
      <c r="A1000" s="625"/>
      <c r="B1000" s="1343" t="s">
        <v>1250</v>
      </c>
      <c r="C1000" s="1348" t="str">
        <f>IF(ISBLANK(TB!C243), "", TB!C243)</f>
        <v/>
      </c>
      <c r="D1000" s="1348" t="str">
        <f>IF(ISBLANK(TB!D243), "", TB!D243)</f>
        <v/>
      </c>
      <c r="E1000" s="1348" t="str">
        <f>IF(ISBLANK(TB!E243), "", TB!E243)</f>
        <v/>
      </c>
      <c r="F1000" s="1348" t="str">
        <f>IF(ISBLANK(TB!F243), "", TB!F243)</f>
        <v/>
      </c>
      <c r="G1000" s="45"/>
      <c r="H1000" s="45"/>
      <c r="I1000" s="45"/>
      <c r="J1000" s="45"/>
      <c r="K1000" s="45"/>
      <c r="L1000" s="45"/>
      <c r="M1000" s="45"/>
      <c r="N1000" s="45"/>
      <c r="O1000" s="45"/>
      <c r="P1000" s="45"/>
      <c r="Q1000" s="45"/>
      <c r="R1000" s="45"/>
      <c r="S1000" s="45"/>
      <c r="T1000" s="45"/>
      <c r="U1000" s="45"/>
      <c r="V1000" s="45"/>
      <c r="W1000" s="45"/>
      <c r="X1000" s="45"/>
      <c r="Y1000" s="45"/>
      <c r="Z1000" s="45"/>
      <c r="AA1000" s="45"/>
      <c r="AB1000" s="45"/>
      <c r="AC1000" s="45"/>
      <c r="AD1000" s="45"/>
      <c r="AE1000" s="45"/>
      <c r="AF1000" s="45"/>
      <c r="AG1000" s="45"/>
      <c r="AH1000" s="45"/>
      <c r="AI1000" s="45"/>
      <c r="AJ1000" s="45"/>
      <c r="AK1000" s="45"/>
      <c r="AL1000" s="45"/>
      <c r="AM1000" s="45"/>
      <c r="AN1000" s="45"/>
      <c r="AO1000" s="45"/>
      <c r="AP1000" s="45"/>
      <c r="AQ1000" s="45"/>
      <c r="AR1000" s="45"/>
      <c r="AS1000" s="45"/>
      <c r="AT1000" s="45"/>
      <c r="AU1000" s="45"/>
      <c r="AV1000" s="45"/>
      <c r="AW1000" s="45"/>
      <c r="AX1000" s="45"/>
      <c r="AY1000" s="45"/>
      <c r="AZ1000" s="45"/>
      <c r="BA1000" s="45"/>
      <c r="BB1000" s="45"/>
      <c r="BC1000" s="45"/>
      <c r="BD1000" s="45"/>
      <c r="BE1000" s="45"/>
      <c r="BF1000" s="45"/>
      <c r="BG1000" s="45"/>
      <c r="BH1000" s="45"/>
      <c r="BI1000" s="45"/>
      <c r="BJ1000" s="45"/>
      <c r="BK1000" s="45"/>
      <c r="BL1000" s="45"/>
      <c r="BM1000" s="45"/>
      <c r="BN1000" s="45"/>
      <c r="BO1000" s="45"/>
      <c r="BP1000" s="45"/>
      <c r="BQ1000" s="45"/>
      <c r="BR1000" s="45"/>
      <c r="BS1000" s="45"/>
      <c r="BT1000" s="45"/>
      <c r="BU1000" s="45"/>
      <c r="BV1000" s="45"/>
      <c r="BW1000" s="45"/>
      <c r="BX1000" s="45"/>
      <c r="BY1000" s="45"/>
      <c r="BZ1000" s="45"/>
      <c r="CA1000" s="45"/>
      <c r="CB1000" s="45"/>
      <c r="CC1000" s="45"/>
      <c r="CD1000" s="45"/>
      <c r="CE1000" s="45"/>
      <c r="CF1000" s="45"/>
      <c r="CG1000" s="45"/>
      <c r="CH1000" s="45"/>
      <c r="CI1000" s="45"/>
      <c r="CJ1000" s="45"/>
      <c r="CK1000" s="45"/>
      <c r="CL1000" s="45"/>
      <c r="CM1000" s="45"/>
      <c r="CN1000" s="45"/>
      <c r="CO1000" s="45"/>
      <c r="CP1000" s="45"/>
      <c r="CQ1000" s="45"/>
      <c r="CR1000" s="45"/>
      <c r="CS1000" s="45"/>
      <c r="CT1000" s="45"/>
      <c r="CU1000" s="45"/>
      <c r="CV1000" s="45"/>
      <c r="CW1000" s="45"/>
      <c r="CX1000" s="45"/>
      <c r="CY1000" s="45"/>
      <c r="CZ1000" s="45"/>
      <c r="DA1000" s="45"/>
      <c r="DB1000" s="45"/>
      <c r="DC1000" s="45"/>
      <c r="DD1000" s="45"/>
      <c r="DE1000" s="45"/>
      <c r="DF1000" s="45"/>
      <c r="DG1000" s="45"/>
      <c r="DH1000" s="45"/>
      <c r="DI1000" s="45"/>
      <c r="DJ1000" s="45"/>
      <c r="DK1000" s="45"/>
      <c r="DL1000" s="45"/>
      <c r="DM1000" s="45"/>
      <c r="DN1000" s="45"/>
      <c r="DO1000" s="45"/>
      <c r="DP1000" s="45"/>
      <c r="DQ1000" s="45"/>
      <c r="DR1000" s="45"/>
      <c r="DS1000" s="45"/>
      <c r="DT1000" s="45"/>
      <c r="DU1000" s="45"/>
      <c r="DV1000" s="1123"/>
      <c r="DW1000" s="45"/>
      <c r="DX1000" s="45"/>
      <c r="DY1000" s="45"/>
      <c r="DZ1000" s="45"/>
      <c r="EA1000" s="45"/>
      <c r="EB1000" s="45"/>
      <c r="EC1000" s="45"/>
      <c r="ED1000" s="45"/>
      <c r="EE1000" s="45"/>
      <c r="EF1000" s="45"/>
      <c r="EG1000" s="45"/>
      <c r="EH1000" s="45"/>
      <c r="EI1000" s="45"/>
      <c r="EJ1000" s="45"/>
      <c r="EK1000" s="45"/>
      <c r="EL1000" s="45"/>
      <c r="EM1000" s="45"/>
      <c r="EN1000" s="45"/>
      <c r="EO1000" s="45"/>
      <c r="EP1000" s="45"/>
      <c r="EQ1000" s="1123"/>
      <c r="ER1000" s="557"/>
    </row>
    <row r="1001" spans="1:148" ht="15" customHeight="1" x14ac:dyDescent="0.25">
      <c r="A1001" s="625"/>
      <c r="B1001" s="1343" t="s">
        <v>1251</v>
      </c>
      <c r="C1001" s="1348" t="str">
        <f>IF(ISBLANK(TB!C244), "", TB!C244)</f>
        <v/>
      </c>
      <c r="D1001" s="1348" t="str">
        <f>IF(ISBLANK(TB!D244), "", TB!D244)</f>
        <v/>
      </c>
      <c r="E1001" s="1348" t="str">
        <f>IF(ISBLANK(TB!E244), "", TB!E244)</f>
        <v/>
      </c>
      <c r="F1001" s="1348" t="str">
        <f>IF(ISBLANK(TB!F244), "", TB!F244)</f>
        <v/>
      </c>
      <c r="G1001" s="45"/>
      <c r="H1001" s="45"/>
      <c r="I1001" s="45"/>
      <c r="J1001" s="45"/>
      <c r="K1001" s="45"/>
      <c r="L1001" s="45"/>
      <c r="M1001" s="45"/>
      <c r="N1001" s="45"/>
      <c r="O1001" s="45"/>
      <c r="P1001" s="45"/>
      <c r="Q1001" s="45"/>
      <c r="R1001" s="45"/>
      <c r="S1001" s="45"/>
      <c r="T1001" s="45"/>
      <c r="U1001" s="45"/>
      <c r="V1001" s="45"/>
      <c r="W1001" s="45"/>
      <c r="X1001" s="45"/>
      <c r="Y1001" s="45"/>
      <c r="Z1001" s="45"/>
      <c r="AA1001" s="45"/>
      <c r="AB1001" s="45"/>
      <c r="AC1001" s="45"/>
      <c r="AD1001" s="45"/>
      <c r="AE1001" s="45"/>
      <c r="AF1001" s="45"/>
      <c r="AG1001" s="45"/>
      <c r="AH1001" s="45"/>
      <c r="AI1001" s="45"/>
      <c r="AJ1001" s="45"/>
      <c r="AK1001" s="45"/>
      <c r="AL1001" s="45"/>
      <c r="AM1001" s="45"/>
      <c r="AN1001" s="45"/>
      <c r="AO1001" s="45"/>
      <c r="AP1001" s="45"/>
      <c r="AQ1001" s="45"/>
      <c r="AR1001" s="45"/>
      <c r="AS1001" s="45"/>
      <c r="AT1001" s="45"/>
      <c r="AU1001" s="45"/>
      <c r="AV1001" s="45"/>
      <c r="AW1001" s="45"/>
      <c r="AX1001" s="45"/>
      <c r="AY1001" s="45"/>
      <c r="AZ1001" s="45"/>
      <c r="BA1001" s="45"/>
      <c r="BB1001" s="45"/>
      <c r="BC1001" s="45"/>
      <c r="BD1001" s="45"/>
      <c r="BE1001" s="45"/>
      <c r="BF1001" s="45"/>
      <c r="BG1001" s="45"/>
      <c r="BH1001" s="45"/>
      <c r="BI1001" s="45"/>
      <c r="BJ1001" s="45"/>
      <c r="BK1001" s="45"/>
      <c r="BL1001" s="45"/>
      <c r="BM1001" s="45"/>
      <c r="BN1001" s="45"/>
      <c r="BO1001" s="45"/>
      <c r="BP1001" s="45"/>
      <c r="BQ1001" s="45"/>
      <c r="BR1001" s="45"/>
      <c r="BS1001" s="45"/>
      <c r="BT1001" s="45"/>
      <c r="BU1001" s="45"/>
      <c r="BV1001" s="45"/>
      <c r="BW1001" s="45"/>
      <c r="BX1001" s="45"/>
      <c r="BY1001" s="45"/>
      <c r="BZ1001" s="45"/>
      <c r="CA1001" s="45"/>
      <c r="CB1001" s="45"/>
      <c r="CC1001" s="45"/>
      <c r="CD1001" s="45"/>
      <c r="CE1001" s="45"/>
      <c r="CF1001" s="45"/>
      <c r="CG1001" s="45"/>
      <c r="CH1001" s="45"/>
      <c r="CI1001" s="45"/>
      <c r="CJ1001" s="45"/>
      <c r="CK1001" s="45"/>
      <c r="CL1001" s="45"/>
      <c r="CM1001" s="45"/>
      <c r="CN1001" s="45"/>
      <c r="CO1001" s="45"/>
      <c r="CP1001" s="45"/>
      <c r="CQ1001" s="45"/>
      <c r="CR1001" s="45"/>
      <c r="CS1001" s="45"/>
      <c r="CT1001" s="45"/>
      <c r="CU1001" s="45"/>
      <c r="CV1001" s="45"/>
      <c r="CW1001" s="45"/>
      <c r="CX1001" s="45"/>
      <c r="CY1001" s="45"/>
      <c r="CZ1001" s="45"/>
      <c r="DA1001" s="45"/>
      <c r="DB1001" s="45"/>
      <c r="DC1001" s="45"/>
      <c r="DD1001" s="45"/>
      <c r="DE1001" s="45"/>
      <c r="DF1001" s="45"/>
      <c r="DG1001" s="45"/>
      <c r="DH1001" s="45"/>
      <c r="DI1001" s="45"/>
      <c r="DJ1001" s="45"/>
      <c r="DK1001" s="45"/>
      <c r="DL1001" s="45"/>
      <c r="DM1001" s="45"/>
      <c r="DN1001" s="45"/>
      <c r="DO1001" s="45"/>
      <c r="DP1001" s="45"/>
      <c r="DQ1001" s="45"/>
      <c r="DR1001" s="45"/>
      <c r="DS1001" s="45"/>
      <c r="DT1001" s="45"/>
      <c r="DU1001" s="45"/>
      <c r="DV1001" s="1123"/>
      <c r="DW1001" s="45"/>
      <c r="DX1001" s="45"/>
      <c r="DY1001" s="45"/>
      <c r="DZ1001" s="45"/>
      <c r="EA1001" s="45"/>
      <c r="EB1001" s="45"/>
      <c r="EC1001" s="45"/>
      <c r="ED1001" s="45"/>
      <c r="EE1001" s="45"/>
      <c r="EF1001" s="45"/>
      <c r="EG1001" s="45"/>
      <c r="EH1001" s="45"/>
      <c r="EI1001" s="45"/>
      <c r="EJ1001" s="45"/>
      <c r="EK1001" s="45"/>
      <c r="EL1001" s="45"/>
      <c r="EM1001" s="45"/>
      <c r="EN1001" s="45"/>
      <c r="EO1001" s="45"/>
      <c r="EP1001" s="45"/>
      <c r="EQ1001" s="1123"/>
      <c r="ER1001" s="557"/>
    </row>
    <row r="1002" spans="1:148" ht="15" customHeight="1" x14ac:dyDescent="0.25">
      <c r="A1002" s="625"/>
      <c r="B1002" s="1343" t="s">
        <v>1252</v>
      </c>
      <c r="C1002" s="1348" t="str">
        <f>IF(ISBLANK(TB!C245), "", TB!C245)</f>
        <v/>
      </c>
      <c r="D1002" s="1348" t="str">
        <f>IF(ISBLANK(TB!D245), "", TB!D245)</f>
        <v/>
      </c>
      <c r="E1002" s="1348" t="str">
        <f>IF(ISBLANK(TB!E245), "", TB!E245)</f>
        <v/>
      </c>
      <c r="F1002" s="1348" t="str">
        <f>IF(ISBLANK(TB!F245), "", TB!F245)</f>
        <v/>
      </c>
      <c r="G1002" s="45"/>
      <c r="H1002" s="45"/>
      <c r="I1002" s="45"/>
      <c r="J1002" s="45"/>
      <c r="K1002" s="45"/>
      <c r="L1002" s="45"/>
      <c r="M1002" s="45"/>
      <c r="N1002" s="45"/>
      <c r="O1002" s="45"/>
      <c r="P1002" s="45"/>
      <c r="Q1002" s="45"/>
      <c r="R1002" s="45"/>
      <c r="S1002" s="45"/>
      <c r="T1002" s="45"/>
      <c r="U1002" s="45"/>
      <c r="V1002" s="45"/>
      <c r="W1002" s="45"/>
      <c r="X1002" s="45"/>
      <c r="Y1002" s="45"/>
      <c r="Z1002" s="45"/>
      <c r="AA1002" s="45"/>
      <c r="AB1002" s="45"/>
      <c r="AC1002" s="45"/>
      <c r="AD1002" s="45"/>
      <c r="AE1002" s="45"/>
      <c r="AF1002" s="45"/>
      <c r="AG1002" s="45"/>
      <c r="AH1002" s="45"/>
      <c r="AI1002" s="45"/>
      <c r="AJ1002" s="45"/>
      <c r="AK1002" s="45"/>
      <c r="AL1002" s="45"/>
      <c r="AM1002" s="45"/>
      <c r="AN1002" s="45"/>
      <c r="AO1002" s="45"/>
      <c r="AP1002" s="45"/>
      <c r="AQ1002" s="45"/>
      <c r="AR1002" s="45"/>
      <c r="AS1002" s="45"/>
      <c r="AT1002" s="45"/>
      <c r="AU1002" s="45"/>
      <c r="AV1002" s="45"/>
      <c r="AW1002" s="45"/>
      <c r="AX1002" s="45"/>
      <c r="AY1002" s="45"/>
      <c r="AZ1002" s="45"/>
      <c r="BA1002" s="45"/>
      <c r="BB1002" s="45"/>
      <c r="BC1002" s="45"/>
      <c r="BD1002" s="45"/>
      <c r="BE1002" s="45"/>
      <c r="BF1002" s="45"/>
      <c r="BG1002" s="45"/>
      <c r="BH1002" s="45"/>
      <c r="BI1002" s="45"/>
      <c r="BJ1002" s="45"/>
      <c r="BK1002" s="45"/>
      <c r="BL1002" s="45"/>
      <c r="BM1002" s="45"/>
      <c r="BN1002" s="45"/>
      <c r="BO1002" s="45"/>
      <c r="BP1002" s="45"/>
      <c r="BQ1002" s="45"/>
      <c r="BR1002" s="45"/>
      <c r="BS1002" s="45"/>
      <c r="BT1002" s="45"/>
      <c r="BU1002" s="45"/>
      <c r="BV1002" s="45"/>
      <c r="BW1002" s="45"/>
      <c r="BX1002" s="45"/>
      <c r="BY1002" s="45"/>
      <c r="BZ1002" s="45"/>
      <c r="CA1002" s="45"/>
      <c r="CB1002" s="45"/>
      <c r="CC1002" s="45"/>
      <c r="CD1002" s="45"/>
      <c r="CE1002" s="45"/>
      <c r="CF1002" s="45"/>
      <c r="CG1002" s="45"/>
      <c r="CH1002" s="45"/>
      <c r="CI1002" s="45"/>
      <c r="CJ1002" s="45"/>
      <c r="CK1002" s="45"/>
      <c r="CL1002" s="45"/>
      <c r="CM1002" s="45"/>
      <c r="CN1002" s="45"/>
      <c r="CO1002" s="45"/>
      <c r="CP1002" s="45"/>
      <c r="CQ1002" s="45"/>
      <c r="CR1002" s="45"/>
      <c r="CS1002" s="45"/>
      <c r="CT1002" s="45"/>
      <c r="CU1002" s="45"/>
      <c r="CV1002" s="45"/>
      <c r="CW1002" s="45"/>
      <c r="CX1002" s="45"/>
      <c r="CY1002" s="45"/>
      <c r="CZ1002" s="45"/>
      <c r="DA1002" s="45"/>
      <c r="DB1002" s="45"/>
      <c r="DC1002" s="45"/>
      <c r="DD1002" s="45"/>
      <c r="DE1002" s="45"/>
      <c r="DF1002" s="45"/>
      <c r="DG1002" s="45"/>
      <c r="DH1002" s="45"/>
      <c r="DI1002" s="45"/>
      <c r="DJ1002" s="45"/>
      <c r="DK1002" s="45"/>
      <c r="DL1002" s="45"/>
      <c r="DM1002" s="45"/>
      <c r="DN1002" s="45"/>
      <c r="DO1002" s="45"/>
      <c r="DP1002" s="45"/>
      <c r="DQ1002" s="45"/>
      <c r="DR1002" s="45"/>
      <c r="DS1002" s="45"/>
      <c r="DT1002" s="45"/>
      <c r="DU1002" s="45"/>
      <c r="DV1002" s="1123"/>
      <c r="DW1002" s="45"/>
      <c r="DX1002" s="45"/>
      <c r="DY1002" s="45"/>
      <c r="DZ1002" s="45"/>
      <c r="EA1002" s="45"/>
      <c r="EB1002" s="45"/>
      <c r="EC1002" s="45"/>
      <c r="ED1002" s="45"/>
      <c r="EE1002" s="45"/>
      <c r="EF1002" s="45"/>
      <c r="EG1002" s="45"/>
      <c r="EH1002" s="45"/>
      <c r="EI1002" s="45"/>
      <c r="EJ1002" s="45"/>
      <c r="EK1002" s="45"/>
      <c r="EL1002" s="45"/>
      <c r="EM1002" s="45"/>
      <c r="EN1002" s="45"/>
      <c r="EO1002" s="45"/>
      <c r="EP1002" s="45"/>
      <c r="EQ1002" s="1123"/>
      <c r="ER1002" s="557"/>
    </row>
    <row r="1003" spans="1:148" ht="15" customHeight="1" x14ac:dyDescent="0.25">
      <c r="A1003" s="625"/>
      <c r="B1003" s="1343" t="s">
        <v>1253</v>
      </c>
      <c r="C1003" s="1348" t="str">
        <f>IF(ISBLANK(TB!C246), "", TB!C246)</f>
        <v/>
      </c>
      <c r="D1003" s="1348" t="str">
        <f>IF(ISBLANK(TB!D246), "", TB!D246)</f>
        <v/>
      </c>
      <c r="E1003" s="1348" t="str">
        <f>IF(ISBLANK(TB!E246), "", TB!E246)</f>
        <v/>
      </c>
      <c r="F1003" s="1348" t="str">
        <f>IF(ISBLANK(TB!F246), "", TB!F246)</f>
        <v/>
      </c>
      <c r="G1003" s="45"/>
      <c r="H1003" s="45"/>
      <c r="I1003" s="45"/>
      <c r="J1003" s="45"/>
      <c r="K1003" s="45"/>
      <c r="L1003" s="45"/>
      <c r="M1003" s="45"/>
      <c r="N1003" s="45"/>
      <c r="O1003" s="45"/>
      <c r="P1003" s="45"/>
      <c r="Q1003" s="45"/>
      <c r="R1003" s="45"/>
      <c r="S1003" s="45"/>
      <c r="T1003" s="45"/>
      <c r="U1003" s="45"/>
      <c r="V1003" s="45"/>
      <c r="W1003" s="45"/>
      <c r="X1003" s="45"/>
      <c r="Y1003" s="45"/>
      <c r="Z1003" s="45"/>
      <c r="AA1003" s="45"/>
      <c r="AB1003" s="45"/>
      <c r="AC1003" s="45"/>
      <c r="AD1003" s="45"/>
      <c r="AE1003" s="45"/>
      <c r="AF1003" s="45"/>
      <c r="AG1003" s="45"/>
      <c r="AH1003" s="45"/>
      <c r="AI1003" s="45"/>
      <c r="AJ1003" s="45"/>
      <c r="AK1003" s="45"/>
      <c r="AL1003" s="45"/>
      <c r="AM1003" s="45"/>
      <c r="AN1003" s="45"/>
      <c r="AO1003" s="45"/>
      <c r="AP1003" s="45"/>
      <c r="AQ1003" s="45"/>
      <c r="AR1003" s="45"/>
      <c r="AS1003" s="45"/>
      <c r="AT1003" s="45"/>
      <c r="AU1003" s="45"/>
      <c r="AV1003" s="45"/>
      <c r="AW1003" s="45"/>
      <c r="AX1003" s="45"/>
      <c r="AY1003" s="45"/>
      <c r="AZ1003" s="45"/>
      <c r="BA1003" s="45"/>
      <c r="BB1003" s="45"/>
      <c r="BC1003" s="45"/>
      <c r="BD1003" s="45"/>
      <c r="BE1003" s="45"/>
      <c r="BF1003" s="45"/>
      <c r="BG1003" s="45"/>
      <c r="BH1003" s="45"/>
      <c r="BI1003" s="45"/>
      <c r="BJ1003" s="45"/>
      <c r="BK1003" s="45"/>
      <c r="BL1003" s="45"/>
      <c r="BM1003" s="45"/>
      <c r="BN1003" s="45"/>
      <c r="BO1003" s="45"/>
      <c r="BP1003" s="45"/>
      <c r="BQ1003" s="45"/>
      <c r="BR1003" s="45"/>
      <c r="BS1003" s="45"/>
      <c r="BT1003" s="45"/>
      <c r="BU1003" s="45"/>
      <c r="BV1003" s="45"/>
      <c r="BW1003" s="45"/>
      <c r="BX1003" s="45"/>
      <c r="BY1003" s="45"/>
      <c r="BZ1003" s="45"/>
      <c r="CA1003" s="45"/>
      <c r="CB1003" s="45"/>
      <c r="CC1003" s="45"/>
      <c r="CD1003" s="45"/>
      <c r="CE1003" s="45"/>
      <c r="CF1003" s="45"/>
      <c r="CG1003" s="45"/>
      <c r="CH1003" s="45"/>
      <c r="CI1003" s="45"/>
      <c r="CJ1003" s="45"/>
      <c r="CK1003" s="45"/>
      <c r="CL1003" s="45"/>
      <c r="CM1003" s="45"/>
      <c r="CN1003" s="45"/>
      <c r="CO1003" s="45"/>
      <c r="CP1003" s="45"/>
      <c r="CQ1003" s="45"/>
      <c r="CR1003" s="45"/>
      <c r="CS1003" s="45"/>
      <c r="CT1003" s="45"/>
      <c r="CU1003" s="45"/>
      <c r="CV1003" s="45"/>
      <c r="CW1003" s="45"/>
      <c r="CX1003" s="45"/>
      <c r="CY1003" s="45"/>
      <c r="CZ1003" s="45"/>
      <c r="DA1003" s="45"/>
      <c r="DB1003" s="45"/>
      <c r="DC1003" s="45"/>
      <c r="DD1003" s="45"/>
      <c r="DE1003" s="45"/>
      <c r="DF1003" s="45"/>
      <c r="DG1003" s="45"/>
      <c r="DH1003" s="45"/>
      <c r="DI1003" s="45"/>
      <c r="DJ1003" s="45"/>
      <c r="DK1003" s="45"/>
      <c r="DL1003" s="45"/>
      <c r="DM1003" s="45"/>
      <c r="DN1003" s="45"/>
      <c r="DO1003" s="45"/>
      <c r="DP1003" s="45"/>
      <c r="DQ1003" s="45"/>
      <c r="DR1003" s="45"/>
      <c r="DS1003" s="45"/>
      <c r="DT1003" s="45"/>
      <c r="DU1003" s="45"/>
      <c r="DV1003" s="1123"/>
      <c r="DW1003" s="45"/>
      <c r="DX1003" s="45"/>
      <c r="DY1003" s="45"/>
      <c r="DZ1003" s="45"/>
      <c r="EA1003" s="45"/>
      <c r="EB1003" s="45"/>
      <c r="EC1003" s="45"/>
      <c r="ED1003" s="45"/>
      <c r="EE1003" s="45"/>
      <c r="EF1003" s="45"/>
      <c r="EG1003" s="45"/>
      <c r="EH1003" s="45"/>
      <c r="EI1003" s="45"/>
      <c r="EJ1003" s="45"/>
      <c r="EK1003" s="45"/>
      <c r="EL1003" s="45"/>
      <c r="EM1003" s="45"/>
      <c r="EN1003" s="45"/>
      <c r="EO1003" s="45"/>
      <c r="EP1003" s="45"/>
      <c r="EQ1003" s="1123"/>
      <c r="ER1003" s="557"/>
    </row>
    <row r="1004" spans="1:148" ht="15" customHeight="1" x14ac:dyDescent="0.25">
      <c r="A1004" s="625"/>
      <c r="B1004" s="1343" t="s">
        <v>1254</v>
      </c>
      <c r="C1004" s="1348" t="str">
        <f>IF(ISBLANK(TB!C247), "", TB!C247)</f>
        <v/>
      </c>
      <c r="D1004" s="1348" t="str">
        <f>IF(ISBLANK(TB!D247), "", TB!D247)</f>
        <v/>
      </c>
      <c r="E1004" s="1348" t="str">
        <f>IF(ISBLANK(TB!E247), "", TB!E247)</f>
        <v/>
      </c>
      <c r="F1004" s="1348" t="str">
        <f>IF(ISBLANK(TB!F247), "", TB!F247)</f>
        <v/>
      </c>
      <c r="G1004" s="45"/>
      <c r="H1004" s="45"/>
      <c r="I1004" s="45"/>
      <c r="J1004" s="45"/>
      <c r="K1004" s="45"/>
      <c r="L1004" s="45"/>
      <c r="M1004" s="45"/>
      <c r="N1004" s="45"/>
      <c r="O1004" s="45"/>
      <c r="P1004" s="45"/>
      <c r="Q1004" s="45"/>
      <c r="R1004" s="45"/>
      <c r="S1004" s="45"/>
      <c r="T1004" s="45"/>
      <c r="U1004" s="45"/>
      <c r="V1004" s="45"/>
      <c r="W1004" s="45"/>
      <c r="X1004" s="45"/>
      <c r="Y1004" s="45"/>
      <c r="Z1004" s="45"/>
      <c r="AA1004" s="45"/>
      <c r="AB1004" s="45"/>
      <c r="AC1004" s="45"/>
      <c r="AD1004" s="45"/>
      <c r="AE1004" s="45"/>
      <c r="AF1004" s="45"/>
      <c r="AG1004" s="45"/>
      <c r="AH1004" s="45"/>
      <c r="AI1004" s="45"/>
      <c r="AJ1004" s="45"/>
      <c r="AK1004" s="45"/>
      <c r="AL1004" s="45"/>
      <c r="AM1004" s="45"/>
      <c r="AN1004" s="45"/>
      <c r="AO1004" s="45"/>
      <c r="AP1004" s="45"/>
      <c r="AQ1004" s="45"/>
      <c r="AR1004" s="45"/>
      <c r="AS1004" s="45"/>
      <c r="AT1004" s="45"/>
      <c r="AU1004" s="45"/>
      <c r="AV1004" s="45"/>
      <c r="AW1004" s="45"/>
      <c r="AX1004" s="45"/>
      <c r="AY1004" s="45"/>
      <c r="AZ1004" s="45"/>
      <c r="BA1004" s="45"/>
      <c r="BB1004" s="45"/>
      <c r="BC1004" s="45"/>
      <c r="BD1004" s="45"/>
      <c r="BE1004" s="45"/>
      <c r="BF1004" s="45"/>
      <c r="BG1004" s="45"/>
      <c r="BH1004" s="45"/>
      <c r="BI1004" s="45"/>
      <c r="BJ1004" s="45"/>
      <c r="BK1004" s="45"/>
      <c r="BL1004" s="45"/>
      <c r="BM1004" s="45"/>
      <c r="BN1004" s="45"/>
      <c r="BO1004" s="45"/>
      <c r="BP1004" s="45"/>
      <c r="BQ1004" s="45"/>
      <c r="BR1004" s="45"/>
      <c r="BS1004" s="45"/>
      <c r="BT1004" s="45"/>
      <c r="BU1004" s="45"/>
      <c r="BV1004" s="45"/>
      <c r="BW1004" s="45"/>
      <c r="BX1004" s="45"/>
      <c r="BY1004" s="45"/>
      <c r="BZ1004" s="45"/>
      <c r="CA1004" s="45"/>
      <c r="CB1004" s="45"/>
      <c r="CC1004" s="45"/>
      <c r="CD1004" s="45"/>
      <c r="CE1004" s="45"/>
      <c r="CF1004" s="45"/>
      <c r="CG1004" s="45"/>
      <c r="CH1004" s="45"/>
      <c r="CI1004" s="45"/>
      <c r="CJ1004" s="45"/>
      <c r="CK1004" s="45"/>
      <c r="CL1004" s="45"/>
      <c r="CM1004" s="45"/>
      <c r="CN1004" s="45"/>
      <c r="CO1004" s="45"/>
      <c r="CP1004" s="45"/>
      <c r="CQ1004" s="45"/>
      <c r="CR1004" s="45"/>
      <c r="CS1004" s="45"/>
      <c r="CT1004" s="45"/>
      <c r="CU1004" s="45"/>
      <c r="CV1004" s="45"/>
      <c r="CW1004" s="45"/>
      <c r="CX1004" s="45"/>
      <c r="CY1004" s="45"/>
      <c r="CZ1004" s="45"/>
      <c r="DA1004" s="45"/>
      <c r="DB1004" s="45"/>
      <c r="DC1004" s="45"/>
      <c r="DD1004" s="45"/>
      <c r="DE1004" s="45"/>
      <c r="DF1004" s="45"/>
      <c r="DG1004" s="45"/>
      <c r="DH1004" s="45"/>
      <c r="DI1004" s="45"/>
      <c r="DJ1004" s="45"/>
      <c r="DK1004" s="45"/>
      <c r="DL1004" s="45"/>
      <c r="DM1004" s="45"/>
      <c r="DN1004" s="45"/>
      <c r="DO1004" s="45"/>
      <c r="DP1004" s="45"/>
      <c r="DQ1004" s="45"/>
      <c r="DR1004" s="45"/>
      <c r="DS1004" s="45"/>
      <c r="DT1004" s="45"/>
      <c r="DU1004" s="45"/>
      <c r="DV1004" s="1123"/>
      <c r="DW1004" s="45"/>
      <c r="DX1004" s="45"/>
      <c r="DY1004" s="45"/>
      <c r="DZ1004" s="45"/>
      <c r="EA1004" s="45"/>
      <c r="EB1004" s="45"/>
      <c r="EC1004" s="45"/>
      <c r="ED1004" s="45"/>
      <c r="EE1004" s="45"/>
      <c r="EF1004" s="45"/>
      <c r="EG1004" s="45"/>
      <c r="EH1004" s="45"/>
      <c r="EI1004" s="45"/>
      <c r="EJ1004" s="45"/>
      <c r="EK1004" s="45"/>
      <c r="EL1004" s="45"/>
      <c r="EM1004" s="45"/>
      <c r="EN1004" s="45"/>
      <c r="EO1004" s="45"/>
      <c r="EP1004" s="45"/>
      <c r="EQ1004" s="1123"/>
      <c r="ER1004" s="557"/>
    </row>
    <row r="1005" spans="1:148" ht="15" customHeight="1" x14ac:dyDescent="0.25">
      <c r="A1005" s="625"/>
      <c r="B1005" s="1343" t="s">
        <v>1255</v>
      </c>
      <c r="C1005" s="1348" t="str">
        <f>IF(ISBLANK(TB!C248), "", TB!C248)</f>
        <v/>
      </c>
      <c r="D1005" s="1348" t="str">
        <f>IF(ISBLANK(TB!D248), "", TB!D248)</f>
        <v/>
      </c>
      <c r="E1005" s="1348" t="str">
        <f>IF(ISBLANK(TB!E248), "", TB!E248)</f>
        <v/>
      </c>
      <c r="F1005" s="1348" t="str">
        <f>IF(ISBLANK(TB!F248), "", TB!F248)</f>
        <v/>
      </c>
      <c r="G1005" s="45"/>
      <c r="H1005" s="45"/>
      <c r="I1005" s="45"/>
      <c r="J1005" s="45"/>
      <c r="K1005" s="45"/>
      <c r="L1005" s="45"/>
      <c r="M1005" s="45"/>
      <c r="N1005" s="45"/>
      <c r="O1005" s="45"/>
      <c r="P1005" s="45"/>
      <c r="Q1005" s="45"/>
      <c r="R1005" s="45"/>
      <c r="S1005" s="45"/>
      <c r="T1005" s="45"/>
      <c r="U1005" s="45"/>
      <c r="V1005" s="45"/>
      <c r="W1005" s="45"/>
      <c r="X1005" s="45"/>
      <c r="Y1005" s="45"/>
      <c r="Z1005" s="45"/>
      <c r="AA1005" s="45"/>
      <c r="AB1005" s="45"/>
      <c r="AC1005" s="45"/>
      <c r="AD1005" s="45"/>
      <c r="AE1005" s="45"/>
      <c r="AF1005" s="45"/>
      <c r="AG1005" s="45"/>
      <c r="AH1005" s="45"/>
      <c r="AI1005" s="45"/>
      <c r="AJ1005" s="45"/>
      <c r="AK1005" s="45"/>
      <c r="AL1005" s="45"/>
      <c r="AM1005" s="45"/>
      <c r="AN1005" s="45"/>
      <c r="AO1005" s="45"/>
      <c r="AP1005" s="45"/>
      <c r="AQ1005" s="45"/>
      <c r="AR1005" s="45"/>
      <c r="AS1005" s="45"/>
      <c r="AT1005" s="45"/>
      <c r="AU1005" s="45"/>
      <c r="AV1005" s="45"/>
      <c r="AW1005" s="45"/>
      <c r="AX1005" s="45"/>
      <c r="AY1005" s="45"/>
      <c r="AZ1005" s="45"/>
      <c r="BA1005" s="45"/>
      <c r="BB1005" s="45"/>
      <c r="BC1005" s="45"/>
      <c r="BD1005" s="45"/>
      <c r="BE1005" s="45"/>
      <c r="BF1005" s="45"/>
      <c r="BG1005" s="45"/>
      <c r="BH1005" s="45"/>
      <c r="BI1005" s="45"/>
      <c r="BJ1005" s="45"/>
      <c r="BK1005" s="45"/>
      <c r="BL1005" s="45"/>
      <c r="BM1005" s="45"/>
      <c r="BN1005" s="45"/>
      <c r="BO1005" s="45"/>
      <c r="BP1005" s="45"/>
      <c r="BQ1005" s="45"/>
      <c r="BR1005" s="45"/>
      <c r="BS1005" s="45"/>
      <c r="BT1005" s="45"/>
      <c r="BU1005" s="45"/>
      <c r="BV1005" s="45"/>
      <c r="BW1005" s="45"/>
      <c r="BX1005" s="45"/>
      <c r="BY1005" s="45"/>
      <c r="BZ1005" s="45"/>
      <c r="CA1005" s="45"/>
      <c r="CB1005" s="45"/>
      <c r="CC1005" s="45"/>
      <c r="CD1005" s="45"/>
      <c r="CE1005" s="45"/>
      <c r="CF1005" s="45"/>
      <c r="CG1005" s="45"/>
      <c r="CH1005" s="45"/>
      <c r="CI1005" s="45"/>
      <c r="CJ1005" s="45"/>
      <c r="CK1005" s="45"/>
      <c r="CL1005" s="45"/>
      <c r="CM1005" s="45"/>
      <c r="CN1005" s="45"/>
      <c r="CO1005" s="45"/>
      <c r="CP1005" s="45"/>
      <c r="CQ1005" s="45"/>
      <c r="CR1005" s="45"/>
      <c r="CS1005" s="45"/>
      <c r="CT1005" s="45"/>
      <c r="CU1005" s="45"/>
      <c r="CV1005" s="45"/>
      <c r="CW1005" s="45"/>
      <c r="CX1005" s="45"/>
      <c r="CY1005" s="45"/>
      <c r="CZ1005" s="45"/>
      <c r="DA1005" s="45"/>
      <c r="DB1005" s="45"/>
      <c r="DC1005" s="45"/>
      <c r="DD1005" s="45"/>
      <c r="DE1005" s="45"/>
      <c r="DF1005" s="45"/>
      <c r="DG1005" s="45"/>
      <c r="DH1005" s="45"/>
      <c r="DI1005" s="45"/>
      <c r="DJ1005" s="45"/>
      <c r="DK1005" s="45"/>
      <c r="DL1005" s="45"/>
      <c r="DM1005" s="45"/>
      <c r="DN1005" s="45"/>
      <c r="DO1005" s="45"/>
      <c r="DP1005" s="45"/>
      <c r="DQ1005" s="45"/>
      <c r="DR1005" s="45"/>
      <c r="DS1005" s="45"/>
      <c r="DT1005" s="45"/>
      <c r="DU1005" s="45"/>
      <c r="DV1005" s="1123"/>
      <c r="DW1005" s="45"/>
      <c r="DX1005" s="45"/>
      <c r="DY1005" s="45"/>
      <c r="DZ1005" s="45"/>
      <c r="EA1005" s="45"/>
      <c r="EB1005" s="45"/>
      <c r="EC1005" s="45"/>
      <c r="ED1005" s="45"/>
      <c r="EE1005" s="45"/>
      <c r="EF1005" s="45"/>
      <c r="EG1005" s="45"/>
      <c r="EH1005" s="45"/>
      <c r="EI1005" s="45"/>
      <c r="EJ1005" s="45"/>
      <c r="EK1005" s="45"/>
      <c r="EL1005" s="45"/>
      <c r="EM1005" s="45"/>
      <c r="EN1005" s="45"/>
      <c r="EO1005" s="45"/>
      <c r="EP1005" s="45"/>
      <c r="EQ1005" s="1123"/>
      <c r="ER1005" s="557"/>
    </row>
    <row r="1006" spans="1:148" ht="15" customHeight="1" x14ac:dyDescent="0.25">
      <c r="A1006" s="625"/>
      <c r="B1006" s="1343" t="s">
        <v>1256</v>
      </c>
      <c r="C1006" s="1348" t="str">
        <f>IF(ISBLANK(TB!C249), "", TB!C249)</f>
        <v/>
      </c>
      <c r="D1006" s="1348" t="str">
        <f>IF(ISBLANK(TB!D249), "", TB!D249)</f>
        <v/>
      </c>
      <c r="E1006" s="1348" t="str">
        <f>IF(ISBLANK(TB!E249), "", TB!E249)</f>
        <v/>
      </c>
      <c r="F1006" s="1348" t="str">
        <f>IF(ISBLANK(TB!F249), "", TB!F249)</f>
        <v/>
      </c>
      <c r="G1006" s="45"/>
      <c r="H1006" s="45"/>
      <c r="I1006" s="45"/>
      <c r="J1006" s="45"/>
      <c r="K1006" s="45"/>
      <c r="L1006" s="45"/>
      <c r="M1006" s="45"/>
      <c r="N1006" s="45"/>
      <c r="O1006" s="45"/>
      <c r="P1006" s="45"/>
      <c r="Q1006" s="45"/>
      <c r="R1006" s="45"/>
      <c r="S1006" s="45"/>
      <c r="T1006" s="45"/>
      <c r="U1006" s="45"/>
      <c r="V1006" s="45"/>
      <c r="W1006" s="45"/>
      <c r="X1006" s="45"/>
      <c r="Y1006" s="45"/>
      <c r="Z1006" s="45"/>
      <c r="AA1006" s="45"/>
      <c r="AB1006" s="45"/>
      <c r="AC1006" s="45"/>
      <c r="AD1006" s="45"/>
      <c r="AE1006" s="45"/>
      <c r="AF1006" s="45"/>
      <c r="AG1006" s="45"/>
      <c r="AH1006" s="45"/>
      <c r="AI1006" s="45"/>
      <c r="AJ1006" s="45"/>
      <c r="AK1006" s="45"/>
      <c r="AL1006" s="45"/>
      <c r="AM1006" s="45"/>
      <c r="AN1006" s="45"/>
      <c r="AO1006" s="45"/>
      <c r="AP1006" s="45"/>
      <c r="AQ1006" s="45"/>
      <c r="AR1006" s="45"/>
      <c r="AS1006" s="45"/>
      <c r="AT1006" s="45"/>
      <c r="AU1006" s="45"/>
      <c r="AV1006" s="45"/>
      <c r="AW1006" s="45"/>
      <c r="AX1006" s="45"/>
      <c r="AY1006" s="45"/>
      <c r="AZ1006" s="45"/>
      <c r="BA1006" s="45"/>
      <c r="BB1006" s="45"/>
      <c r="BC1006" s="45"/>
      <c r="BD1006" s="45"/>
      <c r="BE1006" s="45"/>
      <c r="BF1006" s="45"/>
      <c r="BG1006" s="45"/>
      <c r="BH1006" s="45"/>
      <c r="BI1006" s="45"/>
      <c r="BJ1006" s="45"/>
      <c r="BK1006" s="45"/>
      <c r="BL1006" s="45"/>
      <c r="BM1006" s="45"/>
      <c r="BN1006" s="45"/>
      <c r="BO1006" s="45"/>
      <c r="BP1006" s="45"/>
      <c r="BQ1006" s="45"/>
      <c r="BR1006" s="45"/>
      <c r="BS1006" s="45"/>
      <c r="BT1006" s="45"/>
      <c r="BU1006" s="45"/>
      <c r="BV1006" s="45"/>
      <c r="BW1006" s="45"/>
      <c r="BX1006" s="45"/>
      <c r="BY1006" s="45"/>
      <c r="BZ1006" s="45"/>
      <c r="CA1006" s="45"/>
      <c r="CB1006" s="45"/>
      <c r="CC1006" s="45"/>
      <c r="CD1006" s="45"/>
      <c r="CE1006" s="45"/>
      <c r="CF1006" s="45"/>
      <c r="CG1006" s="45"/>
      <c r="CH1006" s="45"/>
      <c r="CI1006" s="45"/>
      <c r="CJ1006" s="45"/>
      <c r="CK1006" s="45"/>
      <c r="CL1006" s="45"/>
      <c r="CM1006" s="45"/>
      <c r="CN1006" s="45"/>
      <c r="CO1006" s="45"/>
      <c r="CP1006" s="45"/>
      <c r="CQ1006" s="45"/>
      <c r="CR1006" s="45"/>
      <c r="CS1006" s="45"/>
      <c r="CT1006" s="45"/>
      <c r="CU1006" s="45"/>
      <c r="CV1006" s="45"/>
      <c r="CW1006" s="45"/>
      <c r="CX1006" s="45"/>
      <c r="CY1006" s="45"/>
      <c r="CZ1006" s="45"/>
      <c r="DA1006" s="45"/>
      <c r="DB1006" s="45"/>
      <c r="DC1006" s="45"/>
      <c r="DD1006" s="45"/>
      <c r="DE1006" s="45"/>
      <c r="DF1006" s="45"/>
      <c r="DG1006" s="45"/>
      <c r="DH1006" s="45"/>
      <c r="DI1006" s="45"/>
      <c r="DJ1006" s="45"/>
      <c r="DK1006" s="45"/>
      <c r="DL1006" s="45"/>
      <c r="DM1006" s="45"/>
      <c r="DN1006" s="45"/>
      <c r="DO1006" s="45"/>
      <c r="DP1006" s="45"/>
      <c r="DQ1006" s="45"/>
      <c r="DR1006" s="45"/>
      <c r="DS1006" s="45"/>
      <c r="DT1006" s="45"/>
      <c r="DU1006" s="45"/>
      <c r="DV1006" s="1123"/>
      <c r="DW1006" s="45"/>
      <c r="DX1006" s="45"/>
      <c r="DY1006" s="45"/>
      <c r="DZ1006" s="45"/>
      <c r="EA1006" s="45"/>
      <c r="EB1006" s="45"/>
      <c r="EC1006" s="45"/>
      <c r="ED1006" s="45"/>
      <c r="EE1006" s="45"/>
      <c r="EF1006" s="45"/>
      <c r="EG1006" s="45"/>
      <c r="EH1006" s="45"/>
      <c r="EI1006" s="45"/>
      <c r="EJ1006" s="45"/>
      <c r="EK1006" s="45"/>
      <c r="EL1006" s="45"/>
      <c r="EM1006" s="45"/>
      <c r="EN1006" s="45"/>
      <c r="EO1006" s="45"/>
      <c r="EP1006" s="45"/>
      <c r="EQ1006" s="1123"/>
      <c r="ER1006" s="557"/>
    </row>
    <row r="1007" spans="1:148" ht="15" customHeight="1" x14ac:dyDescent="0.25">
      <c r="A1007" s="625"/>
      <c r="B1007" s="1343" t="s">
        <v>1257</v>
      </c>
      <c r="C1007" s="1348" t="str">
        <f>IF(ISBLANK(TB!C250), "", TB!C250)</f>
        <v/>
      </c>
      <c r="D1007" s="1348" t="str">
        <f>IF(ISBLANK(TB!D250), "", TB!D250)</f>
        <v/>
      </c>
      <c r="E1007" s="1348" t="str">
        <f>IF(ISBLANK(TB!E250), "", TB!E250)</f>
        <v/>
      </c>
      <c r="F1007" s="1348" t="str">
        <f>IF(ISBLANK(TB!F250), "", TB!F250)</f>
        <v/>
      </c>
      <c r="G1007" s="45"/>
      <c r="H1007" s="45"/>
      <c r="I1007" s="45"/>
      <c r="J1007" s="45"/>
      <c r="K1007" s="45"/>
      <c r="L1007" s="45"/>
      <c r="M1007" s="45"/>
      <c r="N1007" s="45"/>
      <c r="O1007" s="45"/>
      <c r="P1007" s="45"/>
      <c r="Q1007" s="45"/>
      <c r="R1007" s="45"/>
      <c r="S1007" s="45"/>
      <c r="T1007" s="45"/>
      <c r="U1007" s="45"/>
      <c r="V1007" s="45"/>
      <c r="W1007" s="45"/>
      <c r="X1007" s="45"/>
      <c r="Y1007" s="45"/>
      <c r="Z1007" s="45"/>
      <c r="AA1007" s="45"/>
      <c r="AB1007" s="45"/>
      <c r="AC1007" s="45"/>
      <c r="AD1007" s="45"/>
      <c r="AE1007" s="45"/>
      <c r="AF1007" s="45"/>
      <c r="AG1007" s="45"/>
      <c r="AH1007" s="45"/>
      <c r="AI1007" s="45"/>
      <c r="AJ1007" s="45"/>
      <c r="AK1007" s="45"/>
      <c r="AL1007" s="45"/>
      <c r="AM1007" s="45"/>
      <c r="AN1007" s="45"/>
      <c r="AO1007" s="45"/>
      <c r="AP1007" s="45"/>
      <c r="AQ1007" s="45"/>
      <c r="AR1007" s="45"/>
      <c r="AS1007" s="45"/>
      <c r="AT1007" s="45"/>
      <c r="AU1007" s="45"/>
      <c r="AV1007" s="45"/>
      <c r="AW1007" s="45"/>
      <c r="AX1007" s="45"/>
      <c r="AY1007" s="45"/>
      <c r="AZ1007" s="45"/>
      <c r="BA1007" s="45"/>
      <c r="BB1007" s="45"/>
      <c r="BC1007" s="45"/>
      <c r="BD1007" s="45"/>
      <c r="BE1007" s="45"/>
      <c r="BF1007" s="45"/>
      <c r="BG1007" s="45"/>
      <c r="BH1007" s="45"/>
      <c r="BI1007" s="45"/>
      <c r="BJ1007" s="45"/>
      <c r="BK1007" s="45"/>
      <c r="BL1007" s="45"/>
      <c r="BM1007" s="45"/>
      <c r="BN1007" s="45"/>
      <c r="BO1007" s="45"/>
      <c r="BP1007" s="45"/>
      <c r="BQ1007" s="45"/>
      <c r="BR1007" s="45"/>
      <c r="BS1007" s="45"/>
      <c r="BT1007" s="45"/>
      <c r="BU1007" s="45"/>
      <c r="BV1007" s="45"/>
      <c r="BW1007" s="45"/>
      <c r="BX1007" s="45"/>
      <c r="BY1007" s="45"/>
      <c r="BZ1007" s="45"/>
      <c r="CA1007" s="45"/>
      <c r="CB1007" s="45"/>
      <c r="CC1007" s="45"/>
      <c r="CD1007" s="45"/>
      <c r="CE1007" s="45"/>
      <c r="CF1007" s="45"/>
      <c r="CG1007" s="45"/>
      <c r="CH1007" s="45"/>
      <c r="CI1007" s="45"/>
      <c r="CJ1007" s="45"/>
      <c r="CK1007" s="45"/>
      <c r="CL1007" s="45"/>
      <c r="CM1007" s="45"/>
      <c r="CN1007" s="45"/>
      <c r="CO1007" s="45"/>
      <c r="CP1007" s="45"/>
      <c r="CQ1007" s="45"/>
      <c r="CR1007" s="45"/>
      <c r="CS1007" s="45"/>
      <c r="CT1007" s="45"/>
      <c r="CU1007" s="45"/>
      <c r="CV1007" s="45"/>
      <c r="CW1007" s="45"/>
      <c r="CX1007" s="45"/>
      <c r="CY1007" s="45"/>
      <c r="CZ1007" s="45"/>
      <c r="DA1007" s="45"/>
      <c r="DB1007" s="45"/>
      <c r="DC1007" s="45"/>
      <c r="DD1007" s="45"/>
      <c r="DE1007" s="45"/>
      <c r="DF1007" s="45"/>
      <c r="DG1007" s="45"/>
      <c r="DH1007" s="45"/>
      <c r="DI1007" s="45"/>
      <c r="DJ1007" s="45"/>
      <c r="DK1007" s="45"/>
      <c r="DL1007" s="45"/>
      <c r="DM1007" s="45"/>
      <c r="DN1007" s="45"/>
      <c r="DO1007" s="45"/>
      <c r="DP1007" s="45"/>
      <c r="DQ1007" s="45"/>
      <c r="DR1007" s="45"/>
      <c r="DS1007" s="45"/>
      <c r="DT1007" s="45"/>
      <c r="DU1007" s="45"/>
      <c r="DV1007" s="1123"/>
      <c r="DW1007" s="45"/>
      <c r="DX1007" s="45"/>
      <c r="DY1007" s="45"/>
      <c r="DZ1007" s="45"/>
      <c r="EA1007" s="45"/>
      <c r="EB1007" s="45"/>
      <c r="EC1007" s="45"/>
      <c r="ED1007" s="45"/>
      <c r="EE1007" s="45"/>
      <c r="EF1007" s="45"/>
      <c r="EG1007" s="45"/>
      <c r="EH1007" s="45"/>
      <c r="EI1007" s="45"/>
      <c r="EJ1007" s="45"/>
      <c r="EK1007" s="45"/>
      <c r="EL1007" s="45"/>
      <c r="EM1007" s="45"/>
      <c r="EN1007" s="45"/>
      <c r="EO1007" s="45"/>
      <c r="EP1007" s="45"/>
      <c r="EQ1007" s="1123"/>
      <c r="ER1007" s="557"/>
    </row>
    <row r="1008" spans="1:148" ht="15" customHeight="1" x14ac:dyDescent="0.25">
      <c r="A1008" s="625"/>
      <c r="B1008" s="1343" t="s">
        <v>1258</v>
      </c>
      <c r="C1008" s="1348" t="str">
        <f>IF(ISBLANK(TB!C251), "", TB!C251)</f>
        <v/>
      </c>
      <c r="D1008" s="1348" t="str">
        <f>IF(ISBLANK(TB!D251), "", TB!D251)</f>
        <v/>
      </c>
      <c r="E1008" s="1348" t="str">
        <f>IF(ISBLANK(TB!E251), "", TB!E251)</f>
        <v/>
      </c>
      <c r="F1008" s="1348" t="str">
        <f>IF(ISBLANK(TB!F251), "", TB!F251)</f>
        <v/>
      </c>
      <c r="G1008" s="45"/>
      <c r="H1008" s="45"/>
      <c r="I1008" s="45"/>
      <c r="J1008" s="45"/>
      <c r="K1008" s="45"/>
      <c r="L1008" s="45"/>
      <c r="M1008" s="45"/>
      <c r="N1008" s="45"/>
      <c r="O1008" s="45"/>
      <c r="P1008" s="45"/>
      <c r="Q1008" s="45"/>
      <c r="R1008" s="45"/>
      <c r="S1008" s="45"/>
      <c r="T1008" s="45"/>
      <c r="U1008" s="45"/>
      <c r="V1008" s="45"/>
      <c r="W1008" s="45"/>
      <c r="X1008" s="45"/>
      <c r="Y1008" s="45"/>
      <c r="Z1008" s="45"/>
      <c r="AA1008" s="45"/>
      <c r="AB1008" s="45"/>
      <c r="AC1008" s="45"/>
      <c r="AD1008" s="45"/>
      <c r="AE1008" s="45"/>
      <c r="AF1008" s="45"/>
      <c r="AG1008" s="45"/>
      <c r="AH1008" s="45"/>
      <c r="AI1008" s="45"/>
      <c r="AJ1008" s="45"/>
      <c r="AK1008" s="45"/>
      <c r="AL1008" s="45"/>
      <c r="AM1008" s="45"/>
      <c r="AN1008" s="45"/>
      <c r="AO1008" s="45"/>
      <c r="AP1008" s="45"/>
      <c r="AQ1008" s="45"/>
      <c r="AR1008" s="45"/>
      <c r="AS1008" s="45"/>
      <c r="AT1008" s="45"/>
      <c r="AU1008" s="45"/>
      <c r="AV1008" s="45"/>
      <c r="AW1008" s="45"/>
      <c r="AX1008" s="45"/>
      <c r="AY1008" s="45"/>
      <c r="AZ1008" s="45"/>
      <c r="BA1008" s="45"/>
      <c r="BB1008" s="45"/>
      <c r="BC1008" s="45"/>
      <c r="BD1008" s="45"/>
      <c r="BE1008" s="45"/>
      <c r="BF1008" s="45"/>
      <c r="BG1008" s="45"/>
      <c r="BH1008" s="45"/>
      <c r="BI1008" s="45"/>
      <c r="BJ1008" s="45"/>
      <c r="BK1008" s="45"/>
      <c r="BL1008" s="45"/>
      <c r="BM1008" s="45"/>
      <c r="BN1008" s="45"/>
      <c r="BO1008" s="45"/>
      <c r="BP1008" s="45"/>
      <c r="BQ1008" s="45"/>
      <c r="BR1008" s="45"/>
      <c r="BS1008" s="45"/>
      <c r="BT1008" s="45"/>
      <c r="BU1008" s="45"/>
      <c r="BV1008" s="45"/>
      <c r="BW1008" s="45"/>
      <c r="BX1008" s="45"/>
      <c r="BY1008" s="45"/>
      <c r="BZ1008" s="45"/>
      <c r="CA1008" s="45"/>
      <c r="CB1008" s="45"/>
      <c r="CC1008" s="45"/>
      <c r="CD1008" s="45"/>
      <c r="CE1008" s="45"/>
      <c r="CF1008" s="45"/>
      <c r="CG1008" s="45"/>
      <c r="CH1008" s="45"/>
      <c r="CI1008" s="45"/>
      <c r="CJ1008" s="45"/>
      <c r="CK1008" s="45"/>
      <c r="CL1008" s="45"/>
      <c r="CM1008" s="45"/>
      <c r="CN1008" s="45"/>
      <c r="CO1008" s="45"/>
      <c r="CP1008" s="45"/>
      <c r="CQ1008" s="45"/>
      <c r="CR1008" s="45"/>
      <c r="CS1008" s="45"/>
      <c r="CT1008" s="45"/>
      <c r="CU1008" s="45"/>
      <c r="CV1008" s="45"/>
      <c r="CW1008" s="45"/>
      <c r="CX1008" s="45"/>
      <c r="CY1008" s="45"/>
      <c r="CZ1008" s="45"/>
      <c r="DA1008" s="45"/>
      <c r="DB1008" s="45"/>
      <c r="DC1008" s="45"/>
      <c r="DD1008" s="45"/>
      <c r="DE1008" s="45"/>
      <c r="DF1008" s="45"/>
      <c r="DG1008" s="45"/>
      <c r="DH1008" s="45"/>
      <c r="DI1008" s="45"/>
      <c r="DJ1008" s="45"/>
      <c r="DK1008" s="45"/>
      <c r="DL1008" s="45"/>
      <c r="DM1008" s="45"/>
      <c r="DN1008" s="45"/>
      <c r="DO1008" s="45"/>
      <c r="DP1008" s="45"/>
      <c r="DQ1008" s="45"/>
      <c r="DR1008" s="45"/>
      <c r="DS1008" s="45"/>
      <c r="DT1008" s="45"/>
      <c r="DU1008" s="45"/>
      <c r="DV1008" s="1123"/>
      <c r="DW1008" s="45"/>
      <c r="DX1008" s="45"/>
      <c r="DY1008" s="45"/>
      <c r="DZ1008" s="45"/>
      <c r="EA1008" s="45"/>
      <c r="EB1008" s="45"/>
      <c r="EC1008" s="45"/>
      <c r="ED1008" s="45"/>
      <c r="EE1008" s="45"/>
      <c r="EF1008" s="45"/>
      <c r="EG1008" s="45"/>
      <c r="EH1008" s="45"/>
      <c r="EI1008" s="45"/>
      <c r="EJ1008" s="45"/>
      <c r="EK1008" s="45"/>
      <c r="EL1008" s="45"/>
      <c r="EM1008" s="45"/>
      <c r="EN1008" s="45"/>
      <c r="EO1008" s="45"/>
      <c r="EP1008" s="45"/>
      <c r="EQ1008" s="1123"/>
      <c r="ER1008" s="557"/>
    </row>
    <row r="1009" spans="1:148" ht="15" customHeight="1" x14ac:dyDescent="0.25">
      <c r="A1009" s="625"/>
      <c r="B1009" s="1343" t="s">
        <v>1259</v>
      </c>
      <c r="C1009" s="1348" t="str">
        <f>IF(ISBLANK(TB!C252), "", TB!C252)</f>
        <v/>
      </c>
      <c r="D1009" s="1348" t="str">
        <f>IF(ISBLANK(TB!D252), "", TB!D252)</f>
        <v/>
      </c>
      <c r="E1009" s="1348" t="str">
        <f>IF(ISBLANK(TB!E252), "", TB!E252)</f>
        <v/>
      </c>
      <c r="F1009" s="1348" t="str">
        <f>IF(ISBLANK(TB!F252), "", TB!F252)</f>
        <v/>
      </c>
      <c r="G1009" s="45"/>
      <c r="H1009" s="45"/>
      <c r="I1009" s="45"/>
      <c r="J1009" s="45"/>
      <c r="K1009" s="45"/>
      <c r="L1009" s="45"/>
      <c r="M1009" s="45"/>
      <c r="N1009" s="45"/>
      <c r="O1009" s="45"/>
      <c r="P1009" s="45"/>
      <c r="Q1009" s="45"/>
      <c r="R1009" s="45"/>
      <c r="S1009" s="45"/>
      <c r="T1009" s="45"/>
      <c r="U1009" s="45"/>
      <c r="V1009" s="45"/>
      <c r="W1009" s="45"/>
      <c r="X1009" s="45"/>
      <c r="Y1009" s="45"/>
      <c r="Z1009" s="45"/>
      <c r="AA1009" s="45"/>
      <c r="AB1009" s="45"/>
      <c r="AC1009" s="45"/>
      <c r="AD1009" s="45"/>
      <c r="AE1009" s="45"/>
      <c r="AF1009" s="45"/>
      <c r="AG1009" s="45"/>
      <c r="AH1009" s="45"/>
      <c r="AI1009" s="45"/>
      <c r="AJ1009" s="45"/>
      <c r="AK1009" s="45"/>
      <c r="AL1009" s="45"/>
      <c r="AM1009" s="45"/>
      <c r="AN1009" s="45"/>
      <c r="AO1009" s="45"/>
      <c r="AP1009" s="45"/>
      <c r="AQ1009" s="45"/>
      <c r="AR1009" s="45"/>
      <c r="AS1009" s="45"/>
      <c r="AT1009" s="45"/>
      <c r="AU1009" s="45"/>
      <c r="AV1009" s="45"/>
      <c r="AW1009" s="45"/>
      <c r="AX1009" s="45"/>
      <c r="AY1009" s="45"/>
      <c r="AZ1009" s="45"/>
      <c r="BA1009" s="45"/>
      <c r="BB1009" s="45"/>
      <c r="BC1009" s="45"/>
      <c r="BD1009" s="45"/>
      <c r="BE1009" s="45"/>
      <c r="BF1009" s="45"/>
      <c r="BG1009" s="45"/>
      <c r="BH1009" s="45"/>
      <c r="BI1009" s="45"/>
      <c r="BJ1009" s="45"/>
      <c r="BK1009" s="45"/>
      <c r="BL1009" s="45"/>
      <c r="BM1009" s="45"/>
      <c r="BN1009" s="45"/>
      <c r="BO1009" s="45"/>
      <c r="BP1009" s="45"/>
      <c r="BQ1009" s="45"/>
      <c r="BR1009" s="45"/>
      <c r="BS1009" s="45"/>
      <c r="BT1009" s="45"/>
      <c r="BU1009" s="45"/>
      <c r="BV1009" s="45"/>
      <c r="BW1009" s="45"/>
      <c r="BX1009" s="45"/>
      <c r="BY1009" s="45"/>
      <c r="BZ1009" s="45"/>
      <c r="CA1009" s="45"/>
      <c r="CB1009" s="45"/>
      <c r="CC1009" s="45"/>
      <c r="CD1009" s="45"/>
      <c r="CE1009" s="45"/>
      <c r="CF1009" s="45"/>
      <c r="CG1009" s="45"/>
      <c r="CH1009" s="45"/>
      <c r="CI1009" s="45"/>
      <c r="CJ1009" s="45"/>
      <c r="CK1009" s="45"/>
      <c r="CL1009" s="45"/>
      <c r="CM1009" s="45"/>
      <c r="CN1009" s="45"/>
      <c r="CO1009" s="45"/>
      <c r="CP1009" s="45"/>
      <c r="CQ1009" s="45"/>
      <c r="CR1009" s="45"/>
      <c r="CS1009" s="45"/>
      <c r="CT1009" s="45"/>
      <c r="CU1009" s="45"/>
      <c r="CV1009" s="45"/>
      <c r="CW1009" s="45"/>
      <c r="CX1009" s="45"/>
      <c r="CY1009" s="45"/>
      <c r="CZ1009" s="45"/>
      <c r="DA1009" s="45"/>
      <c r="DB1009" s="45"/>
      <c r="DC1009" s="45"/>
      <c r="DD1009" s="45"/>
      <c r="DE1009" s="45"/>
      <c r="DF1009" s="45"/>
      <c r="DG1009" s="45"/>
      <c r="DH1009" s="45"/>
      <c r="DI1009" s="45"/>
      <c r="DJ1009" s="45"/>
      <c r="DK1009" s="45"/>
      <c r="DL1009" s="45"/>
      <c r="DM1009" s="45"/>
      <c r="DN1009" s="45"/>
      <c r="DO1009" s="45"/>
      <c r="DP1009" s="45"/>
      <c r="DQ1009" s="45"/>
      <c r="DR1009" s="45"/>
      <c r="DS1009" s="45"/>
      <c r="DT1009" s="45"/>
      <c r="DU1009" s="45"/>
      <c r="DV1009" s="1123"/>
      <c r="DW1009" s="45"/>
      <c r="DX1009" s="45"/>
      <c r="DY1009" s="45"/>
      <c r="DZ1009" s="45"/>
      <c r="EA1009" s="45"/>
      <c r="EB1009" s="45"/>
      <c r="EC1009" s="45"/>
      <c r="ED1009" s="45"/>
      <c r="EE1009" s="45"/>
      <c r="EF1009" s="45"/>
      <c r="EG1009" s="45"/>
      <c r="EH1009" s="45"/>
      <c r="EI1009" s="45"/>
      <c r="EJ1009" s="45"/>
      <c r="EK1009" s="45"/>
      <c r="EL1009" s="45"/>
      <c r="EM1009" s="45"/>
      <c r="EN1009" s="45"/>
      <c r="EO1009" s="45"/>
      <c r="EP1009" s="45"/>
      <c r="EQ1009" s="1123"/>
      <c r="ER1009" s="557"/>
    </row>
    <row r="1010" spans="1:148" ht="15" customHeight="1" x14ac:dyDescent="0.25">
      <c r="A1010" s="625"/>
      <c r="B1010" s="1343" t="s">
        <v>1260</v>
      </c>
      <c r="C1010" s="1348" t="str">
        <f>IF(ISBLANK(TB!C253), "", TB!C253)</f>
        <v/>
      </c>
      <c r="D1010" s="1348" t="str">
        <f>IF(ISBLANK(TB!D253), "", TB!D253)</f>
        <v/>
      </c>
      <c r="E1010" s="1348" t="str">
        <f>IF(ISBLANK(TB!E253), "", TB!E253)</f>
        <v/>
      </c>
      <c r="F1010" s="1348" t="str">
        <f>IF(ISBLANK(TB!F253), "", TB!F253)</f>
        <v/>
      </c>
      <c r="G1010" s="45"/>
      <c r="H1010" s="45"/>
      <c r="I1010" s="45"/>
      <c r="J1010" s="45"/>
      <c r="K1010" s="45"/>
      <c r="L1010" s="45"/>
      <c r="M1010" s="45"/>
      <c r="N1010" s="45"/>
      <c r="O1010" s="45"/>
      <c r="P1010" s="45"/>
      <c r="Q1010" s="45"/>
      <c r="R1010" s="45"/>
      <c r="S1010" s="45"/>
      <c r="T1010" s="45"/>
      <c r="U1010" s="45"/>
      <c r="V1010" s="45"/>
      <c r="W1010" s="45"/>
      <c r="X1010" s="45"/>
      <c r="Y1010" s="45"/>
      <c r="Z1010" s="45"/>
      <c r="AA1010" s="45"/>
      <c r="AB1010" s="45"/>
      <c r="AC1010" s="45"/>
      <c r="AD1010" s="45"/>
      <c r="AE1010" s="45"/>
      <c r="AF1010" s="45"/>
      <c r="AG1010" s="45"/>
      <c r="AH1010" s="45"/>
      <c r="AI1010" s="45"/>
      <c r="AJ1010" s="45"/>
      <c r="AK1010" s="45"/>
      <c r="AL1010" s="45"/>
      <c r="AM1010" s="45"/>
      <c r="AN1010" s="45"/>
      <c r="AO1010" s="45"/>
      <c r="AP1010" s="45"/>
      <c r="AQ1010" s="45"/>
      <c r="AR1010" s="45"/>
      <c r="AS1010" s="45"/>
      <c r="AT1010" s="45"/>
      <c r="AU1010" s="45"/>
      <c r="AV1010" s="45"/>
      <c r="AW1010" s="45"/>
      <c r="AX1010" s="45"/>
      <c r="AY1010" s="45"/>
      <c r="AZ1010" s="45"/>
      <c r="BA1010" s="45"/>
      <c r="BB1010" s="45"/>
      <c r="BC1010" s="45"/>
      <c r="BD1010" s="45"/>
      <c r="BE1010" s="45"/>
      <c r="BF1010" s="45"/>
      <c r="BG1010" s="45"/>
      <c r="BH1010" s="45"/>
      <c r="BI1010" s="45"/>
      <c r="BJ1010" s="45"/>
      <c r="BK1010" s="45"/>
      <c r="BL1010" s="45"/>
      <c r="BM1010" s="45"/>
      <c r="BN1010" s="45"/>
      <c r="BO1010" s="45"/>
      <c r="BP1010" s="45"/>
      <c r="BQ1010" s="45"/>
      <c r="BR1010" s="45"/>
      <c r="BS1010" s="45"/>
      <c r="BT1010" s="45"/>
      <c r="BU1010" s="45"/>
      <c r="BV1010" s="45"/>
      <c r="BW1010" s="45"/>
      <c r="BX1010" s="45"/>
      <c r="BY1010" s="45"/>
      <c r="BZ1010" s="45"/>
      <c r="CA1010" s="45"/>
      <c r="CB1010" s="45"/>
      <c r="CC1010" s="45"/>
      <c r="CD1010" s="45"/>
      <c r="CE1010" s="45"/>
      <c r="CF1010" s="45"/>
      <c r="CG1010" s="45"/>
      <c r="CH1010" s="45"/>
      <c r="CI1010" s="45"/>
      <c r="CJ1010" s="45"/>
      <c r="CK1010" s="45"/>
      <c r="CL1010" s="45"/>
      <c r="CM1010" s="45"/>
      <c r="CN1010" s="45"/>
      <c r="CO1010" s="45"/>
      <c r="CP1010" s="45"/>
      <c r="CQ1010" s="45"/>
      <c r="CR1010" s="45"/>
      <c r="CS1010" s="45"/>
      <c r="CT1010" s="45"/>
      <c r="CU1010" s="45"/>
      <c r="CV1010" s="45"/>
      <c r="CW1010" s="45"/>
      <c r="CX1010" s="45"/>
      <c r="CY1010" s="45"/>
      <c r="CZ1010" s="45"/>
      <c r="DA1010" s="45"/>
      <c r="DB1010" s="45"/>
      <c r="DC1010" s="45"/>
      <c r="DD1010" s="45"/>
      <c r="DE1010" s="45"/>
      <c r="DF1010" s="45"/>
      <c r="DG1010" s="45"/>
      <c r="DH1010" s="45"/>
      <c r="DI1010" s="45"/>
      <c r="DJ1010" s="45"/>
      <c r="DK1010" s="45"/>
      <c r="DL1010" s="45"/>
      <c r="DM1010" s="45"/>
      <c r="DN1010" s="45"/>
      <c r="DO1010" s="45"/>
      <c r="DP1010" s="45"/>
      <c r="DQ1010" s="45"/>
      <c r="DR1010" s="45"/>
      <c r="DS1010" s="45"/>
      <c r="DT1010" s="45"/>
      <c r="DU1010" s="45"/>
      <c r="DV1010" s="1123"/>
      <c r="DW1010" s="45"/>
      <c r="DX1010" s="45"/>
      <c r="DY1010" s="45"/>
      <c r="DZ1010" s="45"/>
      <c r="EA1010" s="45"/>
      <c r="EB1010" s="45"/>
      <c r="EC1010" s="45"/>
      <c r="ED1010" s="45"/>
      <c r="EE1010" s="45"/>
      <c r="EF1010" s="45"/>
      <c r="EG1010" s="45"/>
      <c r="EH1010" s="45"/>
      <c r="EI1010" s="45"/>
      <c r="EJ1010" s="45"/>
      <c r="EK1010" s="45"/>
      <c r="EL1010" s="45"/>
      <c r="EM1010" s="45"/>
      <c r="EN1010" s="45"/>
      <c r="EO1010" s="45"/>
      <c r="EP1010" s="45"/>
      <c r="EQ1010" s="1123"/>
      <c r="ER1010" s="557"/>
    </row>
    <row r="1011" spans="1:148" ht="15" customHeight="1" x14ac:dyDescent="0.25">
      <c r="A1011" s="625"/>
      <c r="B1011" s="1343" t="s">
        <v>1261</v>
      </c>
      <c r="C1011" s="1348" t="str">
        <f>IF(ISBLANK(TB!C254), "", TB!C254)</f>
        <v/>
      </c>
      <c r="D1011" s="1348" t="str">
        <f>IF(ISBLANK(TB!D254), "", TB!D254)</f>
        <v/>
      </c>
      <c r="E1011" s="1348" t="str">
        <f>IF(ISBLANK(TB!E254), "", TB!E254)</f>
        <v/>
      </c>
      <c r="F1011" s="1348" t="str">
        <f>IF(ISBLANK(TB!F254), "", TB!F254)</f>
        <v/>
      </c>
      <c r="G1011" s="45"/>
      <c r="H1011" s="45"/>
      <c r="I1011" s="45"/>
      <c r="J1011" s="45"/>
      <c r="K1011" s="45"/>
      <c r="L1011" s="45"/>
      <c r="M1011" s="45"/>
      <c r="N1011" s="45"/>
      <c r="O1011" s="45"/>
      <c r="P1011" s="45"/>
      <c r="Q1011" s="45"/>
      <c r="R1011" s="45"/>
      <c r="S1011" s="45"/>
      <c r="T1011" s="45"/>
      <c r="U1011" s="45"/>
      <c r="V1011" s="45"/>
      <c r="W1011" s="45"/>
      <c r="X1011" s="45"/>
      <c r="Y1011" s="45"/>
      <c r="Z1011" s="45"/>
      <c r="AA1011" s="45"/>
      <c r="AB1011" s="45"/>
      <c r="AC1011" s="45"/>
      <c r="AD1011" s="45"/>
      <c r="AE1011" s="45"/>
      <c r="AF1011" s="45"/>
      <c r="AG1011" s="45"/>
      <c r="AH1011" s="45"/>
      <c r="AI1011" s="45"/>
      <c r="AJ1011" s="45"/>
      <c r="AK1011" s="45"/>
      <c r="AL1011" s="45"/>
      <c r="AM1011" s="45"/>
      <c r="AN1011" s="45"/>
      <c r="AO1011" s="45"/>
      <c r="AP1011" s="45"/>
      <c r="AQ1011" s="45"/>
      <c r="AR1011" s="45"/>
      <c r="AS1011" s="45"/>
      <c r="AT1011" s="45"/>
      <c r="AU1011" s="45"/>
      <c r="AV1011" s="45"/>
      <c r="AW1011" s="45"/>
      <c r="AX1011" s="45"/>
      <c r="AY1011" s="45"/>
      <c r="AZ1011" s="45"/>
      <c r="BA1011" s="45"/>
      <c r="BB1011" s="45"/>
      <c r="BC1011" s="45"/>
      <c r="BD1011" s="45"/>
      <c r="BE1011" s="45"/>
      <c r="BF1011" s="45"/>
      <c r="BG1011" s="45"/>
      <c r="BH1011" s="45"/>
      <c r="BI1011" s="45"/>
      <c r="BJ1011" s="45"/>
      <c r="BK1011" s="45"/>
      <c r="BL1011" s="45"/>
      <c r="BM1011" s="45"/>
      <c r="BN1011" s="45"/>
      <c r="BO1011" s="45"/>
      <c r="BP1011" s="45"/>
      <c r="BQ1011" s="45"/>
      <c r="BR1011" s="45"/>
      <c r="BS1011" s="45"/>
      <c r="BT1011" s="45"/>
      <c r="BU1011" s="45"/>
      <c r="BV1011" s="45"/>
      <c r="BW1011" s="45"/>
      <c r="BX1011" s="45"/>
      <c r="BY1011" s="45"/>
      <c r="BZ1011" s="45"/>
      <c r="CA1011" s="45"/>
      <c r="CB1011" s="45"/>
      <c r="CC1011" s="45"/>
      <c r="CD1011" s="45"/>
      <c r="CE1011" s="45"/>
      <c r="CF1011" s="45"/>
      <c r="CG1011" s="45"/>
      <c r="CH1011" s="45"/>
      <c r="CI1011" s="45"/>
      <c r="CJ1011" s="45"/>
      <c r="CK1011" s="45"/>
      <c r="CL1011" s="45"/>
      <c r="CM1011" s="45"/>
      <c r="CN1011" s="45"/>
      <c r="CO1011" s="45"/>
      <c r="CP1011" s="45"/>
      <c r="CQ1011" s="45"/>
      <c r="CR1011" s="45"/>
      <c r="CS1011" s="45"/>
      <c r="CT1011" s="45"/>
      <c r="CU1011" s="45"/>
      <c r="CV1011" s="45"/>
      <c r="CW1011" s="45"/>
      <c r="CX1011" s="45"/>
      <c r="CY1011" s="45"/>
      <c r="CZ1011" s="45"/>
      <c r="DA1011" s="45"/>
      <c r="DB1011" s="45"/>
      <c r="DC1011" s="45"/>
      <c r="DD1011" s="45"/>
      <c r="DE1011" s="45"/>
      <c r="DF1011" s="45"/>
      <c r="DG1011" s="45"/>
      <c r="DH1011" s="45"/>
      <c r="DI1011" s="45"/>
      <c r="DJ1011" s="45"/>
      <c r="DK1011" s="45"/>
      <c r="DL1011" s="45"/>
      <c r="DM1011" s="45"/>
      <c r="DN1011" s="45"/>
      <c r="DO1011" s="45"/>
      <c r="DP1011" s="45"/>
      <c r="DQ1011" s="45"/>
      <c r="DR1011" s="45"/>
      <c r="DS1011" s="45"/>
      <c r="DT1011" s="45"/>
      <c r="DU1011" s="45"/>
      <c r="DV1011" s="1123"/>
      <c r="DW1011" s="45"/>
      <c r="DX1011" s="45"/>
      <c r="DY1011" s="45"/>
      <c r="DZ1011" s="45"/>
      <c r="EA1011" s="45"/>
      <c r="EB1011" s="45"/>
      <c r="EC1011" s="45"/>
      <c r="ED1011" s="45"/>
      <c r="EE1011" s="45"/>
      <c r="EF1011" s="45"/>
      <c r="EG1011" s="45"/>
      <c r="EH1011" s="45"/>
      <c r="EI1011" s="45"/>
      <c r="EJ1011" s="45"/>
      <c r="EK1011" s="45"/>
      <c r="EL1011" s="45"/>
      <c r="EM1011" s="45"/>
      <c r="EN1011" s="45"/>
      <c r="EO1011" s="45"/>
      <c r="EP1011" s="45"/>
      <c r="EQ1011" s="1123"/>
      <c r="ER1011" s="557"/>
    </row>
    <row r="1012" spans="1:148" ht="15" customHeight="1" x14ac:dyDescent="0.25">
      <c r="A1012" s="625"/>
      <c r="B1012" s="1343" t="s">
        <v>1262</v>
      </c>
      <c r="C1012" s="1348" t="str">
        <f>IF(ISBLANK(TB!C255), "", TB!C255)</f>
        <v/>
      </c>
      <c r="D1012" s="1348" t="str">
        <f>IF(ISBLANK(TB!D255), "", TB!D255)</f>
        <v/>
      </c>
      <c r="E1012" s="1348" t="str">
        <f>IF(ISBLANK(TB!E255), "", TB!E255)</f>
        <v/>
      </c>
      <c r="F1012" s="1348" t="str">
        <f>IF(ISBLANK(TB!F255), "", TB!F255)</f>
        <v/>
      </c>
      <c r="G1012" s="45"/>
      <c r="H1012" s="45"/>
      <c r="I1012" s="45"/>
      <c r="J1012" s="45"/>
      <c r="K1012" s="45"/>
      <c r="L1012" s="45"/>
      <c r="M1012" s="45"/>
      <c r="N1012" s="45"/>
      <c r="O1012" s="45"/>
      <c r="P1012" s="45"/>
      <c r="Q1012" s="45"/>
      <c r="R1012" s="45"/>
      <c r="S1012" s="45"/>
      <c r="T1012" s="45"/>
      <c r="U1012" s="45"/>
      <c r="V1012" s="45"/>
      <c r="W1012" s="45"/>
      <c r="X1012" s="45"/>
      <c r="Y1012" s="45"/>
      <c r="Z1012" s="45"/>
      <c r="AA1012" s="45"/>
      <c r="AB1012" s="45"/>
      <c r="AC1012" s="45"/>
      <c r="AD1012" s="45"/>
      <c r="AE1012" s="45"/>
      <c r="AF1012" s="45"/>
      <c r="AG1012" s="45"/>
      <c r="AH1012" s="45"/>
      <c r="AI1012" s="45"/>
      <c r="AJ1012" s="45"/>
      <c r="AK1012" s="45"/>
      <c r="AL1012" s="45"/>
      <c r="AM1012" s="45"/>
      <c r="AN1012" s="45"/>
      <c r="AO1012" s="45"/>
      <c r="AP1012" s="45"/>
      <c r="AQ1012" s="45"/>
      <c r="AR1012" s="45"/>
      <c r="AS1012" s="45"/>
      <c r="AT1012" s="45"/>
      <c r="AU1012" s="45"/>
      <c r="AV1012" s="45"/>
      <c r="AW1012" s="45"/>
      <c r="AX1012" s="45"/>
      <c r="AY1012" s="45"/>
      <c r="AZ1012" s="45"/>
      <c r="BA1012" s="45"/>
      <c r="BB1012" s="45"/>
      <c r="BC1012" s="45"/>
      <c r="BD1012" s="45"/>
      <c r="BE1012" s="45"/>
      <c r="BF1012" s="45"/>
      <c r="BG1012" s="45"/>
      <c r="BH1012" s="45"/>
      <c r="BI1012" s="45"/>
      <c r="BJ1012" s="45"/>
      <c r="BK1012" s="45"/>
      <c r="BL1012" s="45"/>
      <c r="BM1012" s="45"/>
      <c r="BN1012" s="45"/>
      <c r="BO1012" s="45"/>
      <c r="BP1012" s="45"/>
      <c r="BQ1012" s="45"/>
      <c r="BR1012" s="45"/>
      <c r="BS1012" s="45"/>
      <c r="BT1012" s="45"/>
      <c r="BU1012" s="45"/>
      <c r="BV1012" s="45"/>
      <c r="BW1012" s="45"/>
      <c r="BX1012" s="45"/>
      <c r="BY1012" s="45"/>
      <c r="BZ1012" s="45"/>
      <c r="CA1012" s="45"/>
      <c r="CB1012" s="45"/>
      <c r="CC1012" s="45"/>
      <c r="CD1012" s="45"/>
      <c r="CE1012" s="45"/>
      <c r="CF1012" s="45"/>
      <c r="CG1012" s="45"/>
      <c r="CH1012" s="45"/>
      <c r="CI1012" s="45"/>
      <c r="CJ1012" s="45"/>
      <c r="CK1012" s="45"/>
      <c r="CL1012" s="45"/>
      <c r="CM1012" s="45"/>
      <c r="CN1012" s="45"/>
      <c r="CO1012" s="45"/>
      <c r="CP1012" s="45"/>
      <c r="CQ1012" s="45"/>
      <c r="CR1012" s="45"/>
      <c r="CS1012" s="45"/>
      <c r="CT1012" s="45"/>
      <c r="CU1012" s="45"/>
      <c r="CV1012" s="45"/>
      <c r="CW1012" s="45"/>
      <c r="CX1012" s="45"/>
      <c r="CY1012" s="45"/>
      <c r="CZ1012" s="45"/>
      <c r="DA1012" s="45"/>
      <c r="DB1012" s="45"/>
      <c r="DC1012" s="45"/>
      <c r="DD1012" s="45"/>
      <c r="DE1012" s="45"/>
      <c r="DF1012" s="45"/>
      <c r="DG1012" s="45"/>
      <c r="DH1012" s="45"/>
      <c r="DI1012" s="45"/>
      <c r="DJ1012" s="45"/>
      <c r="DK1012" s="45"/>
      <c r="DL1012" s="45"/>
      <c r="DM1012" s="45"/>
      <c r="DN1012" s="45"/>
      <c r="DO1012" s="45"/>
      <c r="DP1012" s="45"/>
      <c r="DQ1012" s="45"/>
      <c r="DR1012" s="45"/>
      <c r="DS1012" s="45"/>
      <c r="DT1012" s="45"/>
      <c r="DU1012" s="45"/>
      <c r="DV1012" s="1123"/>
      <c r="DW1012" s="45"/>
      <c r="DX1012" s="45"/>
      <c r="DY1012" s="45"/>
      <c r="DZ1012" s="45"/>
      <c r="EA1012" s="45"/>
      <c r="EB1012" s="45"/>
      <c r="EC1012" s="45"/>
      <c r="ED1012" s="45"/>
      <c r="EE1012" s="45"/>
      <c r="EF1012" s="45"/>
      <c r="EG1012" s="45"/>
      <c r="EH1012" s="45"/>
      <c r="EI1012" s="45"/>
      <c r="EJ1012" s="45"/>
      <c r="EK1012" s="45"/>
      <c r="EL1012" s="45"/>
      <c r="EM1012" s="45"/>
      <c r="EN1012" s="45"/>
      <c r="EO1012" s="45"/>
      <c r="EP1012" s="45"/>
      <c r="EQ1012" s="1123"/>
      <c r="ER1012" s="557"/>
    </row>
    <row r="1013" spans="1:148" ht="15" customHeight="1" x14ac:dyDescent="0.25">
      <c r="A1013" s="625"/>
      <c r="B1013" s="1343" t="s">
        <v>1263</v>
      </c>
      <c r="C1013" s="1348" t="str">
        <f>IF(ISBLANK(TB!C256), "", TB!C256)</f>
        <v/>
      </c>
      <c r="D1013" s="1348" t="str">
        <f>IF(ISBLANK(TB!D256), "", TB!D256)</f>
        <v/>
      </c>
      <c r="E1013" s="1348" t="str">
        <f>IF(ISBLANK(TB!E256), "", TB!E256)</f>
        <v/>
      </c>
      <c r="F1013" s="1348" t="str">
        <f>IF(ISBLANK(TB!F256), "", TB!F256)</f>
        <v/>
      </c>
      <c r="G1013" s="45"/>
      <c r="H1013" s="45"/>
      <c r="I1013" s="45"/>
      <c r="J1013" s="45"/>
      <c r="K1013" s="45"/>
      <c r="L1013" s="45"/>
      <c r="M1013" s="45"/>
      <c r="N1013" s="45"/>
      <c r="O1013" s="45"/>
      <c r="P1013" s="45"/>
      <c r="Q1013" s="45"/>
      <c r="R1013" s="45"/>
      <c r="S1013" s="45"/>
      <c r="T1013" s="45"/>
      <c r="U1013" s="45"/>
      <c r="V1013" s="45"/>
      <c r="W1013" s="45"/>
      <c r="X1013" s="45"/>
      <c r="Y1013" s="45"/>
      <c r="Z1013" s="45"/>
      <c r="AA1013" s="45"/>
      <c r="AB1013" s="45"/>
      <c r="AC1013" s="45"/>
      <c r="AD1013" s="45"/>
      <c r="AE1013" s="45"/>
      <c r="AF1013" s="45"/>
      <c r="AG1013" s="45"/>
      <c r="AH1013" s="45"/>
      <c r="AI1013" s="45"/>
      <c r="AJ1013" s="45"/>
      <c r="AK1013" s="45"/>
      <c r="AL1013" s="45"/>
      <c r="AM1013" s="45"/>
      <c r="AN1013" s="45"/>
      <c r="AO1013" s="45"/>
      <c r="AP1013" s="45"/>
      <c r="AQ1013" s="45"/>
      <c r="AR1013" s="45"/>
      <c r="AS1013" s="45"/>
      <c r="AT1013" s="45"/>
      <c r="AU1013" s="45"/>
      <c r="AV1013" s="45"/>
      <c r="AW1013" s="45"/>
      <c r="AX1013" s="45"/>
      <c r="AY1013" s="45"/>
      <c r="AZ1013" s="45"/>
      <c r="BA1013" s="45"/>
      <c r="BB1013" s="45"/>
      <c r="BC1013" s="45"/>
      <c r="BD1013" s="45"/>
      <c r="BE1013" s="45"/>
      <c r="BF1013" s="45"/>
      <c r="BG1013" s="45"/>
      <c r="BH1013" s="45"/>
      <c r="BI1013" s="45"/>
      <c r="BJ1013" s="45"/>
      <c r="BK1013" s="45"/>
      <c r="BL1013" s="45"/>
      <c r="BM1013" s="45"/>
      <c r="BN1013" s="45"/>
      <c r="BO1013" s="45"/>
      <c r="BP1013" s="45"/>
      <c r="BQ1013" s="45"/>
      <c r="BR1013" s="45"/>
      <c r="BS1013" s="45"/>
      <c r="BT1013" s="45"/>
      <c r="BU1013" s="45"/>
      <c r="BV1013" s="45"/>
      <c r="BW1013" s="45"/>
      <c r="BX1013" s="45"/>
      <c r="BY1013" s="45"/>
      <c r="BZ1013" s="45"/>
      <c r="CA1013" s="45"/>
      <c r="CB1013" s="45"/>
      <c r="CC1013" s="45"/>
      <c r="CD1013" s="45"/>
      <c r="CE1013" s="45"/>
      <c r="CF1013" s="45"/>
      <c r="CG1013" s="45"/>
      <c r="CH1013" s="45"/>
      <c r="CI1013" s="45"/>
      <c r="CJ1013" s="45"/>
      <c r="CK1013" s="45"/>
      <c r="CL1013" s="45"/>
      <c r="CM1013" s="45"/>
      <c r="CN1013" s="45"/>
      <c r="CO1013" s="45"/>
      <c r="CP1013" s="45"/>
      <c r="CQ1013" s="45"/>
      <c r="CR1013" s="45"/>
      <c r="CS1013" s="45"/>
      <c r="CT1013" s="45"/>
      <c r="CU1013" s="45"/>
      <c r="CV1013" s="45"/>
      <c r="CW1013" s="45"/>
      <c r="CX1013" s="45"/>
      <c r="CY1013" s="45"/>
      <c r="CZ1013" s="45"/>
      <c r="DA1013" s="45"/>
      <c r="DB1013" s="45"/>
      <c r="DC1013" s="45"/>
      <c r="DD1013" s="45"/>
      <c r="DE1013" s="45"/>
      <c r="DF1013" s="45"/>
      <c r="DG1013" s="45"/>
      <c r="DH1013" s="45"/>
      <c r="DI1013" s="45"/>
      <c r="DJ1013" s="45"/>
      <c r="DK1013" s="45"/>
      <c r="DL1013" s="45"/>
      <c r="DM1013" s="45"/>
      <c r="DN1013" s="45"/>
      <c r="DO1013" s="45"/>
      <c r="DP1013" s="45"/>
      <c r="DQ1013" s="45"/>
      <c r="DR1013" s="45"/>
      <c r="DS1013" s="45"/>
      <c r="DT1013" s="45"/>
      <c r="DU1013" s="45"/>
      <c r="DV1013" s="1123"/>
      <c r="DW1013" s="45"/>
      <c r="DX1013" s="45"/>
      <c r="DY1013" s="45"/>
      <c r="DZ1013" s="45"/>
      <c r="EA1013" s="45"/>
      <c r="EB1013" s="45"/>
      <c r="EC1013" s="45"/>
      <c r="ED1013" s="45"/>
      <c r="EE1013" s="45"/>
      <c r="EF1013" s="45"/>
      <c r="EG1013" s="45"/>
      <c r="EH1013" s="45"/>
      <c r="EI1013" s="45"/>
      <c r="EJ1013" s="45"/>
      <c r="EK1013" s="45"/>
      <c r="EL1013" s="45"/>
      <c r="EM1013" s="45"/>
      <c r="EN1013" s="45"/>
      <c r="EO1013" s="45"/>
      <c r="EP1013" s="45"/>
      <c r="EQ1013" s="1123"/>
      <c r="ER1013" s="557"/>
    </row>
    <row r="1014" spans="1:148" ht="15" customHeight="1" x14ac:dyDescent="0.25">
      <c r="A1014" s="625"/>
      <c r="B1014" s="1343" t="s">
        <v>1264</v>
      </c>
      <c r="C1014" s="1348" t="str">
        <f>IF(ISBLANK(TB!C257), "", TB!C257)</f>
        <v/>
      </c>
      <c r="D1014" s="1348" t="str">
        <f>IF(ISBLANK(TB!D257), "", TB!D257)</f>
        <v/>
      </c>
      <c r="E1014" s="1348" t="str">
        <f>IF(ISBLANK(TB!E257), "", TB!E257)</f>
        <v/>
      </c>
      <c r="F1014" s="1348" t="str">
        <f>IF(ISBLANK(TB!F257), "", TB!F257)</f>
        <v/>
      </c>
      <c r="G1014" s="45"/>
      <c r="H1014" s="45"/>
      <c r="I1014" s="45"/>
      <c r="J1014" s="45"/>
      <c r="K1014" s="45"/>
      <c r="L1014" s="45"/>
      <c r="M1014" s="45"/>
      <c r="N1014" s="45"/>
      <c r="O1014" s="45"/>
      <c r="P1014" s="45"/>
      <c r="Q1014" s="45"/>
      <c r="R1014" s="45"/>
      <c r="S1014" s="45"/>
      <c r="T1014" s="45"/>
      <c r="U1014" s="45"/>
      <c r="V1014" s="45"/>
      <c r="W1014" s="45"/>
      <c r="X1014" s="45"/>
      <c r="Y1014" s="45"/>
      <c r="Z1014" s="45"/>
      <c r="AA1014" s="45"/>
      <c r="AB1014" s="45"/>
      <c r="AC1014" s="45"/>
      <c r="AD1014" s="45"/>
      <c r="AE1014" s="45"/>
      <c r="AF1014" s="45"/>
      <c r="AG1014" s="45"/>
      <c r="AH1014" s="45"/>
      <c r="AI1014" s="45"/>
      <c r="AJ1014" s="45"/>
      <c r="AK1014" s="45"/>
      <c r="AL1014" s="45"/>
      <c r="AM1014" s="45"/>
      <c r="AN1014" s="45"/>
      <c r="AO1014" s="45"/>
      <c r="AP1014" s="45"/>
      <c r="AQ1014" s="45"/>
      <c r="AR1014" s="45"/>
      <c r="AS1014" s="45"/>
      <c r="AT1014" s="45"/>
      <c r="AU1014" s="45"/>
      <c r="AV1014" s="45"/>
      <c r="AW1014" s="45"/>
      <c r="AX1014" s="45"/>
      <c r="AY1014" s="45"/>
      <c r="AZ1014" s="45"/>
      <c r="BA1014" s="45"/>
      <c r="BB1014" s="45"/>
      <c r="BC1014" s="45"/>
      <c r="BD1014" s="45"/>
      <c r="BE1014" s="45"/>
      <c r="BF1014" s="45"/>
      <c r="BG1014" s="45"/>
      <c r="BH1014" s="45"/>
      <c r="BI1014" s="45"/>
      <c r="BJ1014" s="45"/>
      <c r="BK1014" s="45"/>
      <c r="BL1014" s="45"/>
      <c r="BM1014" s="45"/>
      <c r="BN1014" s="45"/>
      <c r="BO1014" s="45"/>
      <c r="BP1014" s="45"/>
      <c r="BQ1014" s="45"/>
      <c r="BR1014" s="45"/>
      <c r="BS1014" s="45"/>
      <c r="BT1014" s="45"/>
      <c r="BU1014" s="45"/>
      <c r="BV1014" s="45"/>
      <c r="BW1014" s="45"/>
      <c r="BX1014" s="45"/>
      <c r="BY1014" s="45"/>
      <c r="BZ1014" s="45"/>
      <c r="CA1014" s="45"/>
      <c r="CB1014" s="45"/>
      <c r="CC1014" s="45"/>
      <c r="CD1014" s="45"/>
      <c r="CE1014" s="45"/>
      <c r="CF1014" s="45"/>
      <c r="CG1014" s="45"/>
      <c r="CH1014" s="45"/>
      <c r="CI1014" s="45"/>
      <c r="CJ1014" s="45"/>
      <c r="CK1014" s="45"/>
      <c r="CL1014" s="45"/>
      <c r="CM1014" s="45"/>
      <c r="CN1014" s="45"/>
      <c r="CO1014" s="45"/>
      <c r="CP1014" s="45"/>
      <c r="CQ1014" s="45"/>
      <c r="CR1014" s="45"/>
      <c r="CS1014" s="45"/>
      <c r="CT1014" s="45"/>
      <c r="CU1014" s="45"/>
      <c r="CV1014" s="45"/>
      <c r="CW1014" s="45"/>
      <c r="CX1014" s="45"/>
      <c r="CY1014" s="45"/>
      <c r="CZ1014" s="45"/>
      <c r="DA1014" s="45"/>
      <c r="DB1014" s="45"/>
      <c r="DC1014" s="45"/>
      <c r="DD1014" s="45"/>
      <c r="DE1014" s="45"/>
      <c r="DF1014" s="45"/>
      <c r="DG1014" s="45"/>
      <c r="DH1014" s="45"/>
      <c r="DI1014" s="45"/>
      <c r="DJ1014" s="45"/>
      <c r="DK1014" s="45"/>
      <c r="DL1014" s="45"/>
      <c r="DM1014" s="45"/>
      <c r="DN1014" s="45"/>
      <c r="DO1014" s="45"/>
      <c r="DP1014" s="45"/>
      <c r="DQ1014" s="45"/>
      <c r="DR1014" s="45"/>
      <c r="DS1014" s="45"/>
      <c r="DT1014" s="45"/>
      <c r="DU1014" s="45"/>
      <c r="DV1014" s="1123"/>
      <c r="DW1014" s="45"/>
      <c r="DX1014" s="45"/>
      <c r="DY1014" s="45"/>
      <c r="DZ1014" s="45"/>
      <c r="EA1014" s="45"/>
      <c r="EB1014" s="45"/>
      <c r="EC1014" s="45"/>
      <c r="ED1014" s="45"/>
      <c r="EE1014" s="45"/>
      <c r="EF1014" s="45"/>
      <c r="EG1014" s="45"/>
      <c r="EH1014" s="45"/>
      <c r="EI1014" s="45"/>
      <c r="EJ1014" s="45"/>
      <c r="EK1014" s="45"/>
      <c r="EL1014" s="45"/>
      <c r="EM1014" s="45"/>
      <c r="EN1014" s="45"/>
      <c r="EO1014" s="45"/>
      <c r="EP1014" s="45"/>
      <c r="EQ1014" s="1123"/>
      <c r="ER1014" s="557"/>
    </row>
    <row r="1015" spans="1:148" ht="15" customHeight="1" x14ac:dyDescent="0.25">
      <c r="A1015" s="625"/>
      <c r="B1015" s="1343" t="s">
        <v>1265</v>
      </c>
      <c r="C1015" s="1348" t="str">
        <f>IF(ISBLANK(TB!C258), "", TB!C258)</f>
        <v/>
      </c>
      <c r="D1015" s="1348" t="str">
        <f>IF(ISBLANK(TB!D258), "", TB!D258)</f>
        <v/>
      </c>
      <c r="E1015" s="1348" t="str">
        <f>IF(ISBLANK(TB!E258), "", TB!E258)</f>
        <v/>
      </c>
      <c r="F1015" s="1348" t="str">
        <f>IF(ISBLANK(TB!F258), "", TB!F258)</f>
        <v/>
      </c>
      <c r="G1015" s="45"/>
      <c r="H1015" s="45"/>
      <c r="I1015" s="45"/>
      <c r="J1015" s="45"/>
      <c r="K1015" s="45"/>
      <c r="L1015" s="45"/>
      <c r="M1015" s="45"/>
      <c r="N1015" s="45"/>
      <c r="O1015" s="45"/>
      <c r="P1015" s="45"/>
      <c r="Q1015" s="45"/>
      <c r="R1015" s="45"/>
      <c r="S1015" s="45"/>
      <c r="T1015" s="45"/>
      <c r="U1015" s="45"/>
      <c r="V1015" s="45"/>
      <c r="W1015" s="45"/>
      <c r="X1015" s="45"/>
      <c r="Y1015" s="45"/>
      <c r="Z1015" s="45"/>
      <c r="AA1015" s="45"/>
      <c r="AB1015" s="45"/>
      <c r="AC1015" s="45"/>
      <c r="AD1015" s="45"/>
      <c r="AE1015" s="45"/>
      <c r="AF1015" s="45"/>
      <c r="AG1015" s="45"/>
      <c r="AH1015" s="45"/>
      <c r="AI1015" s="45"/>
      <c r="AJ1015" s="45"/>
      <c r="AK1015" s="45"/>
      <c r="AL1015" s="45"/>
      <c r="AM1015" s="45"/>
      <c r="AN1015" s="45"/>
      <c r="AO1015" s="45"/>
      <c r="AP1015" s="45"/>
      <c r="AQ1015" s="45"/>
      <c r="AR1015" s="45"/>
      <c r="AS1015" s="45"/>
      <c r="AT1015" s="45"/>
      <c r="AU1015" s="45"/>
      <c r="AV1015" s="45"/>
      <c r="AW1015" s="45"/>
      <c r="AX1015" s="45"/>
      <c r="AY1015" s="45"/>
      <c r="AZ1015" s="45"/>
      <c r="BA1015" s="45"/>
      <c r="BB1015" s="45"/>
      <c r="BC1015" s="45"/>
      <c r="BD1015" s="45"/>
      <c r="BE1015" s="45"/>
      <c r="BF1015" s="45"/>
      <c r="BG1015" s="45"/>
      <c r="BH1015" s="45"/>
      <c r="BI1015" s="45"/>
      <c r="BJ1015" s="45"/>
      <c r="BK1015" s="45"/>
      <c r="BL1015" s="45"/>
      <c r="BM1015" s="45"/>
      <c r="BN1015" s="45"/>
      <c r="BO1015" s="45"/>
      <c r="BP1015" s="45"/>
      <c r="BQ1015" s="45"/>
      <c r="BR1015" s="45"/>
      <c r="BS1015" s="45"/>
      <c r="BT1015" s="45"/>
      <c r="BU1015" s="45"/>
      <c r="BV1015" s="45"/>
      <c r="BW1015" s="45"/>
      <c r="BX1015" s="45"/>
      <c r="BY1015" s="45"/>
      <c r="BZ1015" s="45"/>
      <c r="CA1015" s="45"/>
      <c r="CB1015" s="45"/>
      <c r="CC1015" s="45"/>
      <c r="CD1015" s="45"/>
      <c r="CE1015" s="45"/>
      <c r="CF1015" s="45"/>
      <c r="CG1015" s="45"/>
      <c r="CH1015" s="45"/>
      <c r="CI1015" s="45"/>
      <c r="CJ1015" s="45"/>
      <c r="CK1015" s="45"/>
      <c r="CL1015" s="45"/>
      <c r="CM1015" s="45"/>
      <c r="CN1015" s="45"/>
      <c r="CO1015" s="45"/>
      <c r="CP1015" s="45"/>
      <c r="CQ1015" s="45"/>
      <c r="CR1015" s="45"/>
      <c r="CS1015" s="45"/>
      <c r="CT1015" s="45"/>
      <c r="CU1015" s="45"/>
      <c r="CV1015" s="45"/>
      <c r="CW1015" s="45"/>
      <c r="CX1015" s="45"/>
      <c r="CY1015" s="45"/>
      <c r="CZ1015" s="45"/>
      <c r="DA1015" s="45"/>
      <c r="DB1015" s="45"/>
      <c r="DC1015" s="45"/>
      <c r="DD1015" s="45"/>
      <c r="DE1015" s="45"/>
      <c r="DF1015" s="45"/>
      <c r="DG1015" s="45"/>
      <c r="DH1015" s="45"/>
      <c r="DI1015" s="45"/>
      <c r="DJ1015" s="45"/>
      <c r="DK1015" s="45"/>
      <c r="DL1015" s="45"/>
      <c r="DM1015" s="45"/>
      <c r="DN1015" s="45"/>
      <c r="DO1015" s="45"/>
      <c r="DP1015" s="45"/>
      <c r="DQ1015" s="45"/>
      <c r="DR1015" s="45"/>
      <c r="DS1015" s="45"/>
      <c r="DT1015" s="45"/>
      <c r="DU1015" s="45"/>
      <c r="DV1015" s="1123"/>
      <c r="DW1015" s="45"/>
      <c r="DX1015" s="45"/>
      <c r="DY1015" s="45"/>
      <c r="DZ1015" s="45"/>
      <c r="EA1015" s="45"/>
      <c r="EB1015" s="45"/>
      <c r="EC1015" s="45"/>
      <c r="ED1015" s="45"/>
      <c r="EE1015" s="45"/>
      <c r="EF1015" s="45"/>
      <c r="EG1015" s="45"/>
      <c r="EH1015" s="45"/>
      <c r="EI1015" s="45"/>
      <c r="EJ1015" s="45"/>
      <c r="EK1015" s="45"/>
      <c r="EL1015" s="45"/>
      <c r="EM1015" s="45"/>
      <c r="EN1015" s="45"/>
      <c r="EO1015" s="45"/>
      <c r="EP1015" s="45"/>
      <c r="EQ1015" s="1123"/>
      <c r="ER1015" s="557"/>
    </row>
    <row r="1016" spans="1:148" ht="15" customHeight="1" x14ac:dyDescent="0.25">
      <c r="A1016" s="625"/>
      <c r="B1016" s="1343" t="s">
        <v>1266</v>
      </c>
      <c r="C1016" s="1348" t="str">
        <f>IF(ISBLANK(TB!C259), "", TB!C259)</f>
        <v/>
      </c>
      <c r="D1016" s="1348" t="str">
        <f>IF(ISBLANK(TB!D259), "", TB!D259)</f>
        <v/>
      </c>
      <c r="E1016" s="1348" t="str">
        <f>IF(ISBLANK(TB!E259), "", TB!E259)</f>
        <v/>
      </c>
      <c r="F1016" s="1348" t="str">
        <f>IF(ISBLANK(TB!F259), "", TB!F259)</f>
        <v/>
      </c>
      <c r="G1016" s="45"/>
      <c r="H1016" s="45"/>
      <c r="I1016" s="45"/>
      <c r="J1016" s="45"/>
      <c r="K1016" s="45"/>
      <c r="L1016" s="45"/>
      <c r="M1016" s="45"/>
      <c r="N1016" s="45"/>
      <c r="O1016" s="45"/>
      <c r="P1016" s="45"/>
      <c r="Q1016" s="45"/>
      <c r="R1016" s="45"/>
      <c r="S1016" s="45"/>
      <c r="T1016" s="45"/>
      <c r="U1016" s="45"/>
      <c r="V1016" s="45"/>
      <c r="W1016" s="45"/>
      <c r="X1016" s="45"/>
      <c r="Y1016" s="45"/>
      <c r="Z1016" s="45"/>
      <c r="AA1016" s="45"/>
      <c r="AB1016" s="45"/>
      <c r="AC1016" s="45"/>
      <c r="AD1016" s="45"/>
      <c r="AE1016" s="45"/>
      <c r="AF1016" s="45"/>
      <c r="AG1016" s="45"/>
      <c r="AH1016" s="45"/>
      <c r="AI1016" s="45"/>
      <c r="AJ1016" s="45"/>
      <c r="AK1016" s="45"/>
      <c r="AL1016" s="45"/>
      <c r="AM1016" s="45"/>
      <c r="AN1016" s="45"/>
      <c r="AO1016" s="45"/>
      <c r="AP1016" s="45"/>
      <c r="AQ1016" s="45"/>
      <c r="AR1016" s="45"/>
      <c r="AS1016" s="45"/>
      <c r="AT1016" s="45"/>
      <c r="AU1016" s="45"/>
      <c r="AV1016" s="45"/>
      <c r="AW1016" s="45"/>
      <c r="AX1016" s="45"/>
      <c r="AY1016" s="45"/>
      <c r="AZ1016" s="45"/>
      <c r="BA1016" s="45"/>
      <c r="BB1016" s="45"/>
      <c r="BC1016" s="45"/>
      <c r="BD1016" s="45"/>
      <c r="BE1016" s="45"/>
      <c r="BF1016" s="45"/>
      <c r="BG1016" s="45"/>
      <c r="BH1016" s="45"/>
      <c r="BI1016" s="45"/>
      <c r="BJ1016" s="45"/>
      <c r="BK1016" s="45"/>
      <c r="BL1016" s="45"/>
      <c r="BM1016" s="45"/>
      <c r="BN1016" s="45"/>
      <c r="BO1016" s="45"/>
      <c r="BP1016" s="45"/>
      <c r="BQ1016" s="45"/>
      <c r="BR1016" s="45"/>
      <c r="BS1016" s="45"/>
      <c r="BT1016" s="45"/>
      <c r="BU1016" s="45"/>
      <c r="BV1016" s="45"/>
      <c r="BW1016" s="45"/>
      <c r="BX1016" s="45"/>
      <c r="BY1016" s="45"/>
      <c r="BZ1016" s="45"/>
      <c r="CA1016" s="45"/>
      <c r="CB1016" s="45"/>
      <c r="CC1016" s="45"/>
      <c r="CD1016" s="45"/>
      <c r="CE1016" s="45"/>
      <c r="CF1016" s="45"/>
      <c r="CG1016" s="45"/>
      <c r="CH1016" s="45"/>
      <c r="CI1016" s="45"/>
      <c r="CJ1016" s="45"/>
      <c r="CK1016" s="45"/>
      <c r="CL1016" s="45"/>
      <c r="CM1016" s="45"/>
      <c r="CN1016" s="45"/>
      <c r="CO1016" s="45"/>
      <c r="CP1016" s="45"/>
      <c r="CQ1016" s="45"/>
      <c r="CR1016" s="45"/>
      <c r="CS1016" s="45"/>
      <c r="CT1016" s="45"/>
      <c r="CU1016" s="45"/>
      <c r="CV1016" s="45"/>
      <c r="CW1016" s="45"/>
      <c r="CX1016" s="45"/>
      <c r="CY1016" s="45"/>
      <c r="CZ1016" s="45"/>
      <c r="DA1016" s="45"/>
      <c r="DB1016" s="45"/>
      <c r="DC1016" s="45"/>
      <c r="DD1016" s="45"/>
      <c r="DE1016" s="45"/>
      <c r="DF1016" s="45"/>
      <c r="DG1016" s="45"/>
      <c r="DH1016" s="45"/>
      <c r="DI1016" s="45"/>
      <c r="DJ1016" s="45"/>
      <c r="DK1016" s="45"/>
      <c r="DL1016" s="45"/>
      <c r="DM1016" s="45"/>
      <c r="DN1016" s="45"/>
      <c r="DO1016" s="45"/>
      <c r="DP1016" s="45"/>
      <c r="DQ1016" s="45"/>
      <c r="DR1016" s="45"/>
      <c r="DS1016" s="45"/>
      <c r="DT1016" s="45"/>
      <c r="DU1016" s="45"/>
      <c r="DV1016" s="1123"/>
      <c r="DW1016" s="45"/>
      <c r="DX1016" s="45"/>
      <c r="DY1016" s="45"/>
      <c r="DZ1016" s="45"/>
      <c r="EA1016" s="45"/>
      <c r="EB1016" s="45"/>
      <c r="EC1016" s="45"/>
      <c r="ED1016" s="45"/>
      <c r="EE1016" s="45"/>
      <c r="EF1016" s="45"/>
      <c r="EG1016" s="45"/>
      <c r="EH1016" s="45"/>
      <c r="EI1016" s="45"/>
      <c r="EJ1016" s="45"/>
      <c r="EK1016" s="45"/>
      <c r="EL1016" s="45"/>
      <c r="EM1016" s="45"/>
      <c r="EN1016" s="45"/>
      <c r="EO1016" s="45"/>
      <c r="EP1016" s="45"/>
      <c r="EQ1016" s="1123"/>
      <c r="ER1016" s="557"/>
    </row>
    <row r="1017" spans="1:148" ht="15" customHeight="1" x14ac:dyDescent="0.25">
      <c r="A1017" s="625"/>
      <c r="B1017" s="1343" t="s">
        <v>1267</v>
      </c>
      <c r="C1017" s="1348" t="str">
        <f>IF(ISBLANK(TB!C260), "", TB!C260)</f>
        <v/>
      </c>
      <c r="D1017" s="1348" t="str">
        <f>IF(ISBLANK(TB!D260), "", TB!D260)</f>
        <v/>
      </c>
      <c r="E1017" s="1348" t="str">
        <f>IF(ISBLANK(TB!E260), "", TB!E260)</f>
        <v/>
      </c>
      <c r="F1017" s="1348" t="str">
        <f>IF(ISBLANK(TB!F260), "", TB!F260)</f>
        <v/>
      </c>
      <c r="G1017" s="45"/>
      <c r="H1017" s="45"/>
      <c r="I1017" s="45"/>
      <c r="J1017" s="45"/>
      <c r="K1017" s="45"/>
      <c r="L1017" s="45"/>
      <c r="M1017" s="45"/>
      <c r="N1017" s="45"/>
      <c r="O1017" s="45"/>
      <c r="P1017" s="45"/>
      <c r="Q1017" s="45"/>
      <c r="R1017" s="45"/>
      <c r="S1017" s="45"/>
      <c r="T1017" s="45"/>
      <c r="U1017" s="45"/>
      <c r="V1017" s="45"/>
      <c r="W1017" s="45"/>
      <c r="X1017" s="45"/>
      <c r="Y1017" s="45"/>
      <c r="Z1017" s="45"/>
      <c r="AA1017" s="45"/>
      <c r="AB1017" s="45"/>
      <c r="AC1017" s="45"/>
      <c r="AD1017" s="45"/>
      <c r="AE1017" s="45"/>
      <c r="AF1017" s="45"/>
      <c r="AG1017" s="45"/>
      <c r="AH1017" s="45"/>
      <c r="AI1017" s="45"/>
      <c r="AJ1017" s="45"/>
      <c r="AK1017" s="45"/>
      <c r="AL1017" s="45"/>
      <c r="AM1017" s="45"/>
      <c r="AN1017" s="45"/>
      <c r="AO1017" s="45"/>
      <c r="AP1017" s="45"/>
      <c r="AQ1017" s="45"/>
      <c r="AR1017" s="45"/>
      <c r="AS1017" s="45"/>
      <c r="AT1017" s="45"/>
      <c r="AU1017" s="45"/>
      <c r="AV1017" s="45"/>
      <c r="AW1017" s="45"/>
      <c r="AX1017" s="45"/>
      <c r="AY1017" s="45"/>
      <c r="AZ1017" s="45"/>
      <c r="BA1017" s="45"/>
      <c r="BB1017" s="45"/>
      <c r="BC1017" s="45"/>
      <c r="BD1017" s="45"/>
      <c r="BE1017" s="45"/>
      <c r="BF1017" s="45"/>
      <c r="BG1017" s="45"/>
      <c r="BH1017" s="45"/>
      <c r="BI1017" s="45"/>
      <c r="BJ1017" s="45"/>
      <c r="BK1017" s="45"/>
      <c r="BL1017" s="45"/>
      <c r="BM1017" s="45"/>
      <c r="BN1017" s="45"/>
      <c r="BO1017" s="45"/>
      <c r="BP1017" s="45"/>
      <c r="BQ1017" s="45"/>
      <c r="BR1017" s="45"/>
      <c r="BS1017" s="45"/>
      <c r="BT1017" s="45"/>
      <c r="BU1017" s="45"/>
      <c r="BV1017" s="45"/>
      <c r="BW1017" s="45"/>
      <c r="BX1017" s="45"/>
      <c r="BY1017" s="45"/>
      <c r="BZ1017" s="45"/>
      <c r="CA1017" s="45"/>
      <c r="CB1017" s="45"/>
      <c r="CC1017" s="45"/>
      <c r="CD1017" s="45"/>
      <c r="CE1017" s="45"/>
      <c r="CF1017" s="45"/>
      <c r="CG1017" s="45"/>
      <c r="CH1017" s="45"/>
      <c r="CI1017" s="45"/>
      <c r="CJ1017" s="45"/>
      <c r="CK1017" s="45"/>
      <c r="CL1017" s="45"/>
      <c r="CM1017" s="45"/>
      <c r="CN1017" s="45"/>
      <c r="CO1017" s="45"/>
      <c r="CP1017" s="45"/>
      <c r="CQ1017" s="45"/>
      <c r="CR1017" s="45"/>
      <c r="CS1017" s="45"/>
      <c r="CT1017" s="45"/>
      <c r="CU1017" s="45"/>
      <c r="CV1017" s="45"/>
      <c r="CW1017" s="45"/>
      <c r="CX1017" s="45"/>
      <c r="CY1017" s="45"/>
      <c r="CZ1017" s="45"/>
      <c r="DA1017" s="45"/>
      <c r="DB1017" s="45"/>
      <c r="DC1017" s="45"/>
      <c r="DD1017" s="45"/>
      <c r="DE1017" s="45"/>
      <c r="DF1017" s="45"/>
      <c r="DG1017" s="45"/>
      <c r="DH1017" s="45"/>
      <c r="DI1017" s="45"/>
      <c r="DJ1017" s="45"/>
      <c r="DK1017" s="45"/>
      <c r="DL1017" s="45"/>
      <c r="DM1017" s="45"/>
      <c r="DN1017" s="45"/>
      <c r="DO1017" s="45"/>
      <c r="DP1017" s="45"/>
      <c r="DQ1017" s="45"/>
      <c r="DR1017" s="45"/>
      <c r="DS1017" s="45"/>
      <c r="DT1017" s="45"/>
      <c r="DU1017" s="45"/>
      <c r="DV1017" s="1123"/>
      <c r="DW1017" s="45"/>
      <c r="DX1017" s="45"/>
      <c r="DY1017" s="45"/>
      <c r="DZ1017" s="45"/>
      <c r="EA1017" s="45"/>
      <c r="EB1017" s="45"/>
      <c r="EC1017" s="45"/>
      <c r="ED1017" s="45"/>
      <c r="EE1017" s="45"/>
      <c r="EF1017" s="45"/>
      <c r="EG1017" s="45"/>
      <c r="EH1017" s="45"/>
      <c r="EI1017" s="45"/>
      <c r="EJ1017" s="45"/>
      <c r="EK1017" s="45"/>
      <c r="EL1017" s="45"/>
      <c r="EM1017" s="45"/>
      <c r="EN1017" s="45"/>
      <c r="EO1017" s="45"/>
      <c r="EP1017" s="45"/>
      <c r="EQ1017" s="1123"/>
      <c r="ER1017" s="557"/>
    </row>
    <row r="1018" spans="1:148" ht="15" customHeight="1" x14ac:dyDescent="0.25">
      <c r="A1018" s="625"/>
      <c r="B1018" s="1343" t="s">
        <v>1268</v>
      </c>
      <c r="C1018" s="1348" t="str">
        <f>IF(ISBLANK(TB!C261), "", TB!C261)</f>
        <v/>
      </c>
      <c r="D1018" s="1348" t="str">
        <f>IF(ISBLANK(TB!D261), "", TB!D261)</f>
        <v/>
      </c>
      <c r="E1018" s="1348" t="str">
        <f>IF(ISBLANK(TB!E261), "", TB!E261)</f>
        <v/>
      </c>
      <c r="F1018" s="1348" t="str">
        <f>IF(ISBLANK(TB!F261), "", TB!F261)</f>
        <v/>
      </c>
      <c r="G1018" s="45"/>
      <c r="H1018" s="45"/>
      <c r="I1018" s="45"/>
      <c r="J1018" s="45"/>
      <c r="K1018" s="45"/>
      <c r="L1018" s="45"/>
      <c r="M1018" s="45"/>
      <c r="N1018" s="45"/>
      <c r="O1018" s="45"/>
      <c r="P1018" s="45"/>
      <c r="Q1018" s="45"/>
      <c r="R1018" s="45"/>
      <c r="S1018" s="45"/>
      <c r="T1018" s="45"/>
      <c r="U1018" s="45"/>
      <c r="V1018" s="45"/>
      <c r="W1018" s="45"/>
      <c r="X1018" s="45"/>
      <c r="Y1018" s="45"/>
      <c r="Z1018" s="45"/>
      <c r="AA1018" s="45"/>
      <c r="AB1018" s="45"/>
      <c r="AC1018" s="45"/>
      <c r="AD1018" s="45"/>
      <c r="AE1018" s="45"/>
      <c r="AF1018" s="45"/>
      <c r="AG1018" s="45"/>
      <c r="AH1018" s="45"/>
      <c r="AI1018" s="45"/>
      <c r="AJ1018" s="45"/>
      <c r="AK1018" s="45"/>
      <c r="AL1018" s="45"/>
      <c r="AM1018" s="45"/>
      <c r="AN1018" s="45"/>
      <c r="AO1018" s="45"/>
      <c r="AP1018" s="45"/>
      <c r="AQ1018" s="45"/>
      <c r="AR1018" s="45"/>
      <c r="AS1018" s="45"/>
      <c r="AT1018" s="45"/>
      <c r="AU1018" s="45"/>
      <c r="AV1018" s="45"/>
      <c r="AW1018" s="45"/>
      <c r="AX1018" s="45"/>
      <c r="AY1018" s="45"/>
      <c r="AZ1018" s="45"/>
      <c r="BA1018" s="45"/>
      <c r="BB1018" s="45"/>
      <c r="BC1018" s="45"/>
      <c r="BD1018" s="45"/>
      <c r="BE1018" s="45"/>
      <c r="BF1018" s="45"/>
      <c r="BG1018" s="45"/>
      <c r="BH1018" s="45"/>
      <c r="BI1018" s="45"/>
      <c r="BJ1018" s="45"/>
      <c r="BK1018" s="45"/>
      <c r="BL1018" s="45"/>
      <c r="BM1018" s="45"/>
      <c r="BN1018" s="45"/>
      <c r="BO1018" s="45"/>
      <c r="BP1018" s="45"/>
      <c r="BQ1018" s="45"/>
      <c r="BR1018" s="45"/>
      <c r="BS1018" s="45"/>
      <c r="BT1018" s="45"/>
      <c r="BU1018" s="45"/>
      <c r="BV1018" s="45"/>
      <c r="BW1018" s="45"/>
      <c r="BX1018" s="45"/>
      <c r="BY1018" s="45"/>
      <c r="BZ1018" s="45"/>
      <c r="CA1018" s="45"/>
      <c r="CB1018" s="45"/>
      <c r="CC1018" s="45"/>
      <c r="CD1018" s="45"/>
      <c r="CE1018" s="45"/>
      <c r="CF1018" s="45"/>
      <c r="CG1018" s="45"/>
      <c r="CH1018" s="45"/>
      <c r="CI1018" s="45"/>
      <c r="CJ1018" s="45"/>
      <c r="CK1018" s="45"/>
      <c r="CL1018" s="45"/>
      <c r="CM1018" s="45"/>
      <c r="CN1018" s="45"/>
      <c r="CO1018" s="45"/>
      <c r="CP1018" s="45"/>
      <c r="CQ1018" s="45"/>
      <c r="CR1018" s="45"/>
      <c r="CS1018" s="45"/>
      <c r="CT1018" s="45"/>
      <c r="CU1018" s="45"/>
      <c r="CV1018" s="45"/>
      <c r="CW1018" s="45"/>
      <c r="CX1018" s="45"/>
      <c r="CY1018" s="45"/>
      <c r="CZ1018" s="45"/>
      <c r="DA1018" s="45"/>
      <c r="DB1018" s="45"/>
      <c r="DC1018" s="45"/>
      <c r="DD1018" s="45"/>
      <c r="DE1018" s="45"/>
      <c r="DF1018" s="45"/>
      <c r="DG1018" s="45"/>
      <c r="DH1018" s="45"/>
      <c r="DI1018" s="45"/>
      <c r="DJ1018" s="45"/>
      <c r="DK1018" s="45"/>
      <c r="DL1018" s="45"/>
      <c r="DM1018" s="45"/>
      <c r="DN1018" s="45"/>
      <c r="DO1018" s="45"/>
      <c r="DP1018" s="45"/>
      <c r="DQ1018" s="45"/>
      <c r="DR1018" s="45"/>
      <c r="DS1018" s="45"/>
      <c r="DT1018" s="45"/>
      <c r="DU1018" s="45"/>
      <c r="DV1018" s="1123"/>
      <c r="DW1018" s="45"/>
      <c r="DX1018" s="45"/>
      <c r="DY1018" s="45"/>
      <c r="DZ1018" s="45"/>
      <c r="EA1018" s="45"/>
      <c r="EB1018" s="45"/>
      <c r="EC1018" s="45"/>
      <c r="ED1018" s="45"/>
      <c r="EE1018" s="45"/>
      <c r="EF1018" s="45"/>
      <c r="EG1018" s="45"/>
      <c r="EH1018" s="45"/>
      <c r="EI1018" s="45"/>
      <c r="EJ1018" s="45"/>
      <c r="EK1018" s="45"/>
      <c r="EL1018" s="45"/>
      <c r="EM1018" s="45"/>
      <c r="EN1018" s="45"/>
      <c r="EO1018" s="45"/>
      <c r="EP1018" s="45"/>
      <c r="EQ1018" s="1123"/>
      <c r="ER1018" s="557"/>
    </row>
    <row r="1019" spans="1:148" ht="15" customHeight="1" x14ac:dyDescent="0.25">
      <c r="A1019" s="625"/>
      <c r="B1019" s="1343" t="s">
        <v>1269</v>
      </c>
      <c r="C1019" s="1348" t="str">
        <f>IF(ISBLANK(TB!C262), "", TB!C262)</f>
        <v/>
      </c>
      <c r="D1019" s="1348" t="str">
        <f>IF(ISBLANK(TB!D262), "", TB!D262)</f>
        <v/>
      </c>
      <c r="E1019" s="1348" t="str">
        <f>IF(ISBLANK(TB!E262), "", TB!E262)</f>
        <v/>
      </c>
      <c r="F1019" s="1348" t="str">
        <f>IF(ISBLANK(TB!F262), "", TB!F262)</f>
        <v/>
      </c>
      <c r="G1019" s="45"/>
      <c r="H1019" s="45"/>
      <c r="I1019" s="45"/>
      <c r="J1019" s="45"/>
      <c r="K1019" s="45"/>
      <c r="L1019" s="45"/>
      <c r="M1019" s="45"/>
      <c r="N1019" s="45"/>
      <c r="O1019" s="45"/>
      <c r="P1019" s="45"/>
      <c r="Q1019" s="45"/>
      <c r="R1019" s="45"/>
      <c r="S1019" s="45"/>
      <c r="T1019" s="45"/>
      <c r="U1019" s="45"/>
      <c r="V1019" s="45"/>
      <c r="W1019" s="45"/>
      <c r="X1019" s="45"/>
      <c r="Y1019" s="45"/>
      <c r="Z1019" s="45"/>
      <c r="AA1019" s="45"/>
      <c r="AB1019" s="45"/>
      <c r="AC1019" s="45"/>
      <c r="AD1019" s="45"/>
      <c r="AE1019" s="45"/>
      <c r="AF1019" s="45"/>
      <c r="AG1019" s="45"/>
      <c r="AH1019" s="45"/>
      <c r="AI1019" s="45"/>
      <c r="AJ1019" s="45"/>
      <c r="AK1019" s="45"/>
      <c r="AL1019" s="45"/>
      <c r="AM1019" s="45"/>
      <c r="AN1019" s="45"/>
      <c r="AO1019" s="45"/>
      <c r="AP1019" s="45"/>
      <c r="AQ1019" s="45"/>
      <c r="AR1019" s="45"/>
      <c r="AS1019" s="45"/>
      <c r="AT1019" s="45"/>
      <c r="AU1019" s="45"/>
      <c r="AV1019" s="45"/>
      <c r="AW1019" s="45"/>
      <c r="AX1019" s="45"/>
      <c r="AY1019" s="45"/>
      <c r="AZ1019" s="45"/>
      <c r="BA1019" s="45"/>
      <c r="BB1019" s="45"/>
      <c r="BC1019" s="45"/>
      <c r="BD1019" s="45"/>
      <c r="BE1019" s="45"/>
      <c r="BF1019" s="45"/>
      <c r="BG1019" s="45"/>
      <c r="BH1019" s="45"/>
      <c r="BI1019" s="45"/>
      <c r="BJ1019" s="45"/>
      <c r="BK1019" s="45"/>
      <c r="BL1019" s="45"/>
      <c r="BM1019" s="45"/>
      <c r="BN1019" s="45"/>
      <c r="BO1019" s="45"/>
      <c r="BP1019" s="45"/>
      <c r="BQ1019" s="45"/>
      <c r="BR1019" s="45"/>
      <c r="BS1019" s="45"/>
      <c r="BT1019" s="45"/>
      <c r="BU1019" s="45"/>
      <c r="BV1019" s="45"/>
      <c r="BW1019" s="45"/>
      <c r="BX1019" s="45"/>
      <c r="BY1019" s="45"/>
      <c r="BZ1019" s="45"/>
      <c r="CA1019" s="45"/>
      <c r="CB1019" s="45"/>
      <c r="CC1019" s="45"/>
      <c r="CD1019" s="45"/>
      <c r="CE1019" s="45"/>
      <c r="CF1019" s="45"/>
      <c r="CG1019" s="45"/>
      <c r="CH1019" s="45"/>
      <c r="CI1019" s="45"/>
      <c r="CJ1019" s="45"/>
      <c r="CK1019" s="45"/>
      <c r="CL1019" s="45"/>
      <c r="CM1019" s="45"/>
      <c r="CN1019" s="45"/>
      <c r="CO1019" s="45"/>
      <c r="CP1019" s="45"/>
      <c r="CQ1019" s="45"/>
      <c r="CR1019" s="45"/>
      <c r="CS1019" s="45"/>
      <c r="CT1019" s="45"/>
      <c r="CU1019" s="45"/>
      <c r="CV1019" s="45"/>
      <c r="CW1019" s="45"/>
      <c r="CX1019" s="45"/>
      <c r="CY1019" s="45"/>
      <c r="CZ1019" s="45"/>
      <c r="DA1019" s="45"/>
      <c r="DB1019" s="45"/>
      <c r="DC1019" s="45"/>
      <c r="DD1019" s="45"/>
      <c r="DE1019" s="45"/>
      <c r="DF1019" s="45"/>
      <c r="DG1019" s="45"/>
      <c r="DH1019" s="45"/>
      <c r="DI1019" s="45"/>
      <c r="DJ1019" s="45"/>
      <c r="DK1019" s="45"/>
      <c r="DL1019" s="45"/>
      <c r="DM1019" s="45"/>
      <c r="DN1019" s="45"/>
      <c r="DO1019" s="45"/>
      <c r="DP1019" s="45"/>
      <c r="DQ1019" s="45"/>
      <c r="DR1019" s="45"/>
      <c r="DS1019" s="45"/>
      <c r="DT1019" s="45"/>
      <c r="DU1019" s="45"/>
      <c r="DV1019" s="1123"/>
      <c r="DW1019" s="45"/>
      <c r="DX1019" s="45"/>
      <c r="DY1019" s="45"/>
      <c r="DZ1019" s="45"/>
      <c r="EA1019" s="45"/>
      <c r="EB1019" s="45"/>
      <c r="EC1019" s="45"/>
      <c r="ED1019" s="45"/>
      <c r="EE1019" s="45"/>
      <c r="EF1019" s="45"/>
      <c r="EG1019" s="45"/>
      <c r="EH1019" s="45"/>
      <c r="EI1019" s="45"/>
      <c r="EJ1019" s="45"/>
      <c r="EK1019" s="45"/>
      <c r="EL1019" s="45"/>
      <c r="EM1019" s="45"/>
      <c r="EN1019" s="45"/>
      <c r="EO1019" s="45"/>
      <c r="EP1019" s="45"/>
      <c r="EQ1019" s="1123"/>
      <c r="ER1019" s="557"/>
    </row>
    <row r="1020" spans="1:148" ht="15" customHeight="1" x14ac:dyDescent="0.25">
      <c r="A1020" s="625"/>
      <c r="B1020" s="1343" t="s">
        <v>1270</v>
      </c>
      <c r="C1020" s="1348" t="str">
        <f>IF(ISBLANK(TB!C263), "", TB!C263)</f>
        <v/>
      </c>
      <c r="D1020" s="1348" t="str">
        <f>IF(ISBLANK(TB!D263), "", TB!D263)</f>
        <v/>
      </c>
      <c r="E1020" s="1348" t="str">
        <f>IF(ISBLANK(TB!E263), "", TB!E263)</f>
        <v/>
      </c>
      <c r="F1020" s="1348" t="str">
        <f>IF(ISBLANK(TB!F263), "", TB!F263)</f>
        <v/>
      </c>
      <c r="G1020" s="45"/>
      <c r="H1020" s="45"/>
      <c r="I1020" s="45"/>
      <c r="J1020" s="45"/>
      <c r="K1020" s="45"/>
      <c r="L1020" s="45"/>
      <c r="M1020" s="45"/>
      <c r="N1020" s="45"/>
      <c r="O1020" s="45"/>
      <c r="P1020" s="45"/>
      <c r="Q1020" s="45"/>
      <c r="R1020" s="45"/>
      <c r="S1020" s="45"/>
      <c r="T1020" s="45"/>
      <c r="U1020" s="45"/>
      <c r="V1020" s="45"/>
      <c r="W1020" s="45"/>
      <c r="X1020" s="45"/>
      <c r="Y1020" s="45"/>
      <c r="Z1020" s="45"/>
      <c r="AA1020" s="45"/>
      <c r="AB1020" s="45"/>
      <c r="AC1020" s="45"/>
      <c r="AD1020" s="45"/>
      <c r="AE1020" s="45"/>
      <c r="AF1020" s="45"/>
      <c r="AG1020" s="45"/>
      <c r="AH1020" s="45"/>
      <c r="AI1020" s="45"/>
      <c r="AJ1020" s="45"/>
      <c r="AK1020" s="45"/>
      <c r="AL1020" s="45"/>
      <c r="AM1020" s="45"/>
      <c r="AN1020" s="45"/>
      <c r="AO1020" s="45"/>
      <c r="AP1020" s="45"/>
      <c r="AQ1020" s="45"/>
      <c r="AR1020" s="45"/>
      <c r="AS1020" s="45"/>
      <c r="AT1020" s="45"/>
      <c r="AU1020" s="45"/>
      <c r="AV1020" s="45"/>
      <c r="AW1020" s="45"/>
      <c r="AX1020" s="45"/>
      <c r="AY1020" s="45"/>
      <c r="AZ1020" s="45"/>
      <c r="BA1020" s="45"/>
      <c r="BB1020" s="45"/>
      <c r="BC1020" s="45"/>
      <c r="BD1020" s="45"/>
      <c r="BE1020" s="45"/>
      <c r="BF1020" s="45"/>
      <c r="BG1020" s="45"/>
      <c r="BH1020" s="45"/>
      <c r="BI1020" s="45"/>
      <c r="BJ1020" s="45"/>
      <c r="BK1020" s="45"/>
      <c r="BL1020" s="45"/>
      <c r="BM1020" s="45"/>
      <c r="BN1020" s="45"/>
      <c r="BO1020" s="45"/>
      <c r="BP1020" s="45"/>
      <c r="BQ1020" s="45"/>
      <c r="BR1020" s="45"/>
      <c r="BS1020" s="45"/>
      <c r="BT1020" s="45"/>
      <c r="BU1020" s="45"/>
      <c r="BV1020" s="45"/>
      <c r="BW1020" s="45"/>
      <c r="BX1020" s="45"/>
      <c r="BY1020" s="45"/>
      <c r="BZ1020" s="45"/>
      <c r="CA1020" s="45"/>
      <c r="CB1020" s="45"/>
      <c r="CC1020" s="45"/>
      <c r="CD1020" s="45"/>
      <c r="CE1020" s="45"/>
      <c r="CF1020" s="45"/>
      <c r="CG1020" s="45"/>
      <c r="CH1020" s="45"/>
      <c r="CI1020" s="45"/>
      <c r="CJ1020" s="45"/>
      <c r="CK1020" s="45"/>
      <c r="CL1020" s="45"/>
      <c r="CM1020" s="45"/>
      <c r="CN1020" s="45"/>
      <c r="CO1020" s="45"/>
      <c r="CP1020" s="45"/>
      <c r="CQ1020" s="45"/>
      <c r="CR1020" s="45"/>
      <c r="CS1020" s="45"/>
      <c r="CT1020" s="45"/>
      <c r="CU1020" s="45"/>
      <c r="CV1020" s="45"/>
      <c r="CW1020" s="45"/>
      <c r="CX1020" s="45"/>
      <c r="CY1020" s="45"/>
      <c r="CZ1020" s="45"/>
      <c r="DA1020" s="45"/>
      <c r="DB1020" s="45"/>
      <c r="DC1020" s="45"/>
      <c r="DD1020" s="45"/>
      <c r="DE1020" s="45"/>
      <c r="DF1020" s="45"/>
      <c r="DG1020" s="45"/>
      <c r="DH1020" s="45"/>
      <c r="DI1020" s="45"/>
      <c r="DJ1020" s="45"/>
      <c r="DK1020" s="45"/>
      <c r="DL1020" s="45"/>
      <c r="DM1020" s="45"/>
      <c r="DN1020" s="45"/>
      <c r="DO1020" s="45"/>
      <c r="DP1020" s="45"/>
      <c r="DQ1020" s="45"/>
      <c r="DR1020" s="45"/>
      <c r="DS1020" s="45"/>
      <c r="DT1020" s="45"/>
      <c r="DU1020" s="45"/>
      <c r="DV1020" s="1123"/>
      <c r="DW1020" s="45"/>
      <c r="DX1020" s="45"/>
      <c r="DY1020" s="45"/>
      <c r="DZ1020" s="45"/>
      <c r="EA1020" s="45"/>
      <c r="EB1020" s="45"/>
      <c r="EC1020" s="45"/>
      <c r="ED1020" s="45"/>
      <c r="EE1020" s="45"/>
      <c r="EF1020" s="45"/>
      <c r="EG1020" s="45"/>
      <c r="EH1020" s="45"/>
      <c r="EI1020" s="45"/>
      <c r="EJ1020" s="45"/>
      <c r="EK1020" s="45"/>
      <c r="EL1020" s="45"/>
      <c r="EM1020" s="45"/>
      <c r="EN1020" s="45"/>
      <c r="EO1020" s="45"/>
      <c r="EP1020" s="45"/>
      <c r="EQ1020" s="1123"/>
      <c r="ER1020" s="557"/>
    </row>
    <row r="1021" spans="1:148" ht="15" customHeight="1" x14ac:dyDescent="0.25">
      <c r="A1021" s="625"/>
      <c r="B1021" s="1343" t="s">
        <v>1271</v>
      </c>
      <c r="C1021" s="1348" t="str">
        <f>IF(ISBLANK(TB!C264), "", TB!C264)</f>
        <v/>
      </c>
      <c r="D1021" s="1348" t="str">
        <f>IF(ISBLANK(TB!D264), "", TB!D264)</f>
        <v/>
      </c>
      <c r="E1021" s="1348" t="str">
        <f>IF(ISBLANK(TB!E264), "", TB!E264)</f>
        <v/>
      </c>
      <c r="F1021" s="1348" t="str">
        <f>IF(ISBLANK(TB!F264), "", TB!F264)</f>
        <v/>
      </c>
      <c r="G1021" s="45"/>
      <c r="H1021" s="45"/>
      <c r="I1021" s="45"/>
      <c r="J1021" s="45"/>
      <c r="K1021" s="45"/>
      <c r="L1021" s="45"/>
      <c r="M1021" s="45"/>
      <c r="N1021" s="45"/>
      <c r="O1021" s="45"/>
      <c r="P1021" s="45"/>
      <c r="Q1021" s="45"/>
      <c r="R1021" s="45"/>
      <c r="S1021" s="45"/>
      <c r="T1021" s="45"/>
      <c r="U1021" s="45"/>
      <c r="V1021" s="45"/>
      <c r="W1021" s="45"/>
      <c r="X1021" s="45"/>
      <c r="Y1021" s="45"/>
      <c r="Z1021" s="45"/>
      <c r="AA1021" s="45"/>
      <c r="AB1021" s="45"/>
      <c r="AC1021" s="45"/>
      <c r="AD1021" s="45"/>
      <c r="AE1021" s="45"/>
      <c r="AF1021" s="45"/>
      <c r="AG1021" s="45"/>
      <c r="AH1021" s="45"/>
      <c r="AI1021" s="45"/>
      <c r="AJ1021" s="45"/>
      <c r="AK1021" s="45"/>
      <c r="AL1021" s="45"/>
      <c r="AM1021" s="45"/>
      <c r="AN1021" s="45"/>
      <c r="AO1021" s="45"/>
      <c r="AP1021" s="45"/>
      <c r="AQ1021" s="45"/>
      <c r="AR1021" s="45"/>
      <c r="AS1021" s="45"/>
      <c r="AT1021" s="45"/>
      <c r="AU1021" s="45"/>
      <c r="AV1021" s="45"/>
      <c r="AW1021" s="45"/>
      <c r="AX1021" s="45"/>
      <c r="AY1021" s="45"/>
      <c r="AZ1021" s="45"/>
      <c r="BA1021" s="45"/>
      <c r="BB1021" s="45"/>
      <c r="BC1021" s="45"/>
      <c r="BD1021" s="45"/>
      <c r="BE1021" s="45"/>
      <c r="BF1021" s="45"/>
      <c r="BG1021" s="45"/>
      <c r="BH1021" s="45"/>
      <c r="BI1021" s="45"/>
      <c r="BJ1021" s="45"/>
      <c r="BK1021" s="45"/>
      <c r="BL1021" s="45"/>
      <c r="BM1021" s="45"/>
      <c r="BN1021" s="45"/>
      <c r="BO1021" s="45"/>
      <c r="BP1021" s="45"/>
      <c r="BQ1021" s="45"/>
      <c r="BR1021" s="45"/>
      <c r="BS1021" s="45"/>
      <c r="BT1021" s="45"/>
      <c r="BU1021" s="45"/>
      <c r="BV1021" s="45"/>
      <c r="BW1021" s="45"/>
      <c r="BX1021" s="45"/>
      <c r="BY1021" s="45"/>
      <c r="BZ1021" s="45"/>
      <c r="CA1021" s="45"/>
      <c r="CB1021" s="45"/>
      <c r="CC1021" s="45"/>
      <c r="CD1021" s="45"/>
      <c r="CE1021" s="45"/>
      <c r="CF1021" s="45"/>
      <c r="CG1021" s="45"/>
      <c r="CH1021" s="45"/>
      <c r="CI1021" s="45"/>
      <c r="CJ1021" s="45"/>
      <c r="CK1021" s="45"/>
      <c r="CL1021" s="45"/>
      <c r="CM1021" s="45"/>
      <c r="CN1021" s="45"/>
      <c r="CO1021" s="45"/>
      <c r="CP1021" s="45"/>
      <c r="CQ1021" s="45"/>
      <c r="CR1021" s="45"/>
      <c r="CS1021" s="45"/>
      <c r="CT1021" s="45"/>
      <c r="CU1021" s="45"/>
      <c r="CV1021" s="45"/>
      <c r="CW1021" s="45"/>
      <c r="CX1021" s="45"/>
      <c r="CY1021" s="45"/>
      <c r="CZ1021" s="45"/>
      <c r="DA1021" s="45"/>
      <c r="DB1021" s="45"/>
      <c r="DC1021" s="45"/>
      <c r="DD1021" s="45"/>
      <c r="DE1021" s="45"/>
      <c r="DF1021" s="45"/>
      <c r="DG1021" s="45"/>
      <c r="DH1021" s="45"/>
      <c r="DI1021" s="45"/>
      <c r="DJ1021" s="45"/>
      <c r="DK1021" s="45"/>
      <c r="DL1021" s="45"/>
      <c r="DM1021" s="45"/>
      <c r="DN1021" s="45"/>
      <c r="DO1021" s="45"/>
      <c r="DP1021" s="45"/>
      <c r="DQ1021" s="45"/>
      <c r="DR1021" s="45"/>
      <c r="DS1021" s="45"/>
      <c r="DT1021" s="45"/>
      <c r="DU1021" s="45"/>
      <c r="DV1021" s="1123"/>
      <c r="DW1021" s="45"/>
      <c r="DX1021" s="45"/>
      <c r="DY1021" s="45"/>
      <c r="DZ1021" s="45"/>
      <c r="EA1021" s="45"/>
      <c r="EB1021" s="45"/>
      <c r="EC1021" s="45"/>
      <c r="ED1021" s="45"/>
      <c r="EE1021" s="45"/>
      <c r="EF1021" s="45"/>
      <c r="EG1021" s="45"/>
      <c r="EH1021" s="45"/>
      <c r="EI1021" s="45"/>
      <c r="EJ1021" s="45"/>
      <c r="EK1021" s="45"/>
      <c r="EL1021" s="45"/>
      <c r="EM1021" s="45"/>
      <c r="EN1021" s="45"/>
      <c r="EO1021" s="45"/>
      <c r="EP1021" s="45"/>
      <c r="EQ1021" s="1123"/>
      <c r="ER1021" s="557"/>
    </row>
    <row r="1022" spans="1:148" ht="15" customHeight="1" x14ac:dyDescent="0.25">
      <c r="A1022" s="625"/>
      <c r="B1022" s="1343" t="s">
        <v>1272</v>
      </c>
      <c r="C1022" s="1348" t="str">
        <f>IF(ISBLANK(TB!C265), "", TB!C265)</f>
        <v/>
      </c>
      <c r="D1022" s="1348" t="str">
        <f>IF(ISBLANK(TB!D265), "", TB!D265)</f>
        <v/>
      </c>
      <c r="E1022" s="1348" t="str">
        <f>IF(ISBLANK(TB!E265), "", TB!E265)</f>
        <v/>
      </c>
      <c r="F1022" s="1348" t="str">
        <f>IF(ISBLANK(TB!F265), "", TB!F265)</f>
        <v/>
      </c>
      <c r="G1022" s="45"/>
      <c r="H1022" s="45"/>
      <c r="I1022" s="45"/>
      <c r="J1022" s="45"/>
      <c r="K1022" s="45"/>
      <c r="L1022" s="45"/>
      <c r="M1022" s="45"/>
      <c r="N1022" s="45"/>
      <c r="O1022" s="45"/>
      <c r="P1022" s="45"/>
      <c r="Q1022" s="45"/>
      <c r="R1022" s="45"/>
      <c r="S1022" s="45"/>
      <c r="T1022" s="45"/>
      <c r="U1022" s="45"/>
      <c r="V1022" s="45"/>
      <c r="W1022" s="45"/>
      <c r="X1022" s="45"/>
      <c r="Y1022" s="45"/>
      <c r="Z1022" s="45"/>
      <c r="AA1022" s="45"/>
      <c r="AB1022" s="45"/>
      <c r="AC1022" s="45"/>
      <c r="AD1022" s="45"/>
      <c r="AE1022" s="45"/>
      <c r="AF1022" s="45"/>
      <c r="AG1022" s="45"/>
      <c r="AH1022" s="45"/>
      <c r="AI1022" s="45"/>
      <c r="AJ1022" s="45"/>
      <c r="AK1022" s="45"/>
      <c r="AL1022" s="45"/>
      <c r="AM1022" s="45"/>
      <c r="AN1022" s="45"/>
      <c r="AO1022" s="45"/>
      <c r="AP1022" s="45"/>
      <c r="AQ1022" s="45"/>
      <c r="AR1022" s="45"/>
      <c r="AS1022" s="45"/>
      <c r="AT1022" s="45"/>
      <c r="AU1022" s="45"/>
      <c r="AV1022" s="45"/>
      <c r="AW1022" s="45"/>
      <c r="AX1022" s="45"/>
      <c r="AY1022" s="45"/>
      <c r="AZ1022" s="45"/>
      <c r="BA1022" s="45"/>
      <c r="BB1022" s="45"/>
      <c r="BC1022" s="45"/>
      <c r="BD1022" s="45"/>
      <c r="BE1022" s="45"/>
      <c r="BF1022" s="45"/>
      <c r="BG1022" s="45"/>
      <c r="BH1022" s="45"/>
      <c r="BI1022" s="45"/>
      <c r="BJ1022" s="45"/>
      <c r="BK1022" s="45"/>
      <c r="BL1022" s="45"/>
      <c r="BM1022" s="45"/>
      <c r="BN1022" s="45"/>
      <c r="BO1022" s="45"/>
      <c r="BP1022" s="45"/>
      <c r="BQ1022" s="45"/>
      <c r="BR1022" s="45"/>
      <c r="BS1022" s="45"/>
      <c r="BT1022" s="45"/>
      <c r="BU1022" s="45"/>
      <c r="BV1022" s="45"/>
      <c r="BW1022" s="45"/>
      <c r="BX1022" s="45"/>
      <c r="BY1022" s="45"/>
      <c r="BZ1022" s="45"/>
      <c r="CA1022" s="45"/>
      <c r="CB1022" s="45"/>
      <c r="CC1022" s="45"/>
      <c r="CD1022" s="45"/>
      <c r="CE1022" s="45"/>
      <c r="CF1022" s="45"/>
      <c r="CG1022" s="45"/>
      <c r="CH1022" s="45"/>
      <c r="CI1022" s="45"/>
      <c r="CJ1022" s="45"/>
      <c r="CK1022" s="45"/>
      <c r="CL1022" s="45"/>
      <c r="CM1022" s="45"/>
      <c r="CN1022" s="45"/>
      <c r="CO1022" s="45"/>
      <c r="CP1022" s="45"/>
      <c r="CQ1022" s="45"/>
      <c r="CR1022" s="45"/>
      <c r="CS1022" s="45"/>
      <c r="CT1022" s="45"/>
      <c r="CU1022" s="45"/>
      <c r="CV1022" s="45"/>
      <c r="CW1022" s="45"/>
      <c r="CX1022" s="45"/>
      <c r="CY1022" s="45"/>
      <c r="CZ1022" s="45"/>
      <c r="DA1022" s="45"/>
      <c r="DB1022" s="45"/>
      <c r="DC1022" s="45"/>
      <c r="DD1022" s="45"/>
      <c r="DE1022" s="45"/>
      <c r="DF1022" s="45"/>
      <c r="DG1022" s="45"/>
      <c r="DH1022" s="45"/>
      <c r="DI1022" s="45"/>
      <c r="DJ1022" s="45"/>
      <c r="DK1022" s="45"/>
      <c r="DL1022" s="45"/>
      <c r="DM1022" s="45"/>
      <c r="DN1022" s="45"/>
      <c r="DO1022" s="45"/>
      <c r="DP1022" s="45"/>
      <c r="DQ1022" s="45"/>
      <c r="DR1022" s="45"/>
      <c r="DS1022" s="45"/>
      <c r="DT1022" s="45"/>
      <c r="DU1022" s="45"/>
      <c r="DV1022" s="1123"/>
      <c r="DW1022" s="45"/>
      <c r="DX1022" s="45"/>
      <c r="DY1022" s="45"/>
      <c r="DZ1022" s="45"/>
      <c r="EA1022" s="45"/>
      <c r="EB1022" s="45"/>
      <c r="EC1022" s="45"/>
      <c r="ED1022" s="45"/>
      <c r="EE1022" s="45"/>
      <c r="EF1022" s="45"/>
      <c r="EG1022" s="45"/>
      <c r="EH1022" s="45"/>
      <c r="EI1022" s="45"/>
      <c r="EJ1022" s="45"/>
      <c r="EK1022" s="45"/>
      <c r="EL1022" s="45"/>
      <c r="EM1022" s="45"/>
      <c r="EN1022" s="45"/>
      <c r="EO1022" s="45"/>
      <c r="EP1022" s="45"/>
      <c r="EQ1022" s="1123"/>
      <c r="ER1022" s="557"/>
    </row>
    <row r="1023" spans="1:148" ht="15" customHeight="1" x14ac:dyDescent="0.25">
      <c r="A1023" s="625"/>
      <c r="B1023" s="1343" t="s">
        <v>1273</v>
      </c>
      <c r="C1023" s="1348" t="str">
        <f>IF(ISBLANK(TB!C266), "", TB!C266)</f>
        <v/>
      </c>
      <c r="D1023" s="1348" t="str">
        <f>IF(ISBLANK(TB!D266), "", TB!D266)</f>
        <v/>
      </c>
      <c r="E1023" s="1348" t="str">
        <f>IF(ISBLANK(TB!E266), "", TB!E266)</f>
        <v/>
      </c>
      <c r="F1023" s="1348" t="str">
        <f>IF(ISBLANK(TB!F266), "", TB!F266)</f>
        <v/>
      </c>
      <c r="G1023" s="45"/>
      <c r="H1023" s="45"/>
      <c r="I1023" s="45"/>
      <c r="J1023" s="45"/>
      <c r="K1023" s="45"/>
      <c r="L1023" s="45"/>
      <c r="M1023" s="45"/>
      <c r="N1023" s="45"/>
      <c r="O1023" s="45"/>
      <c r="P1023" s="45"/>
      <c r="Q1023" s="45"/>
      <c r="R1023" s="45"/>
      <c r="S1023" s="45"/>
      <c r="T1023" s="45"/>
      <c r="U1023" s="45"/>
      <c r="V1023" s="45"/>
      <c r="W1023" s="45"/>
      <c r="X1023" s="45"/>
      <c r="Y1023" s="45"/>
      <c r="Z1023" s="45"/>
      <c r="AA1023" s="45"/>
      <c r="AB1023" s="45"/>
      <c r="AC1023" s="45"/>
      <c r="AD1023" s="45"/>
      <c r="AE1023" s="45"/>
      <c r="AF1023" s="45"/>
      <c r="AG1023" s="45"/>
      <c r="AH1023" s="45"/>
      <c r="AI1023" s="45"/>
      <c r="AJ1023" s="45"/>
      <c r="AK1023" s="45"/>
      <c r="AL1023" s="45"/>
      <c r="AM1023" s="45"/>
      <c r="AN1023" s="45"/>
      <c r="AO1023" s="45"/>
      <c r="AP1023" s="45"/>
      <c r="AQ1023" s="45"/>
      <c r="AR1023" s="45"/>
      <c r="AS1023" s="45"/>
      <c r="AT1023" s="45"/>
      <c r="AU1023" s="45"/>
      <c r="AV1023" s="45"/>
      <c r="AW1023" s="45"/>
      <c r="AX1023" s="45"/>
      <c r="AY1023" s="45"/>
      <c r="AZ1023" s="45"/>
      <c r="BA1023" s="45"/>
      <c r="BB1023" s="45"/>
      <c r="BC1023" s="45"/>
      <c r="BD1023" s="45"/>
      <c r="BE1023" s="45"/>
      <c r="BF1023" s="45"/>
      <c r="BG1023" s="45"/>
      <c r="BH1023" s="45"/>
      <c r="BI1023" s="45"/>
      <c r="BJ1023" s="45"/>
      <c r="BK1023" s="45"/>
      <c r="BL1023" s="45"/>
      <c r="BM1023" s="45"/>
      <c r="BN1023" s="45"/>
      <c r="BO1023" s="45"/>
      <c r="BP1023" s="45"/>
      <c r="BQ1023" s="45"/>
      <c r="BR1023" s="45"/>
      <c r="BS1023" s="45"/>
      <c r="BT1023" s="45"/>
      <c r="BU1023" s="45"/>
      <c r="BV1023" s="45"/>
      <c r="BW1023" s="45"/>
      <c r="BX1023" s="45"/>
      <c r="BY1023" s="45"/>
      <c r="BZ1023" s="45"/>
      <c r="CA1023" s="45"/>
      <c r="CB1023" s="45"/>
      <c r="CC1023" s="45"/>
      <c r="CD1023" s="45"/>
      <c r="CE1023" s="45"/>
      <c r="CF1023" s="45"/>
      <c r="CG1023" s="45"/>
      <c r="CH1023" s="45"/>
      <c r="CI1023" s="45"/>
      <c r="CJ1023" s="45"/>
      <c r="CK1023" s="45"/>
      <c r="CL1023" s="45"/>
      <c r="CM1023" s="45"/>
      <c r="CN1023" s="45"/>
      <c r="CO1023" s="45"/>
      <c r="CP1023" s="45"/>
      <c r="CQ1023" s="45"/>
      <c r="CR1023" s="45"/>
      <c r="CS1023" s="45"/>
      <c r="CT1023" s="45"/>
      <c r="CU1023" s="45"/>
      <c r="CV1023" s="45"/>
      <c r="CW1023" s="45"/>
      <c r="CX1023" s="45"/>
      <c r="CY1023" s="45"/>
      <c r="CZ1023" s="45"/>
      <c r="DA1023" s="45"/>
      <c r="DB1023" s="45"/>
      <c r="DC1023" s="45"/>
      <c r="DD1023" s="45"/>
      <c r="DE1023" s="45"/>
      <c r="DF1023" s="45"/>
      <c r="DG1023" s="45"/>
      <c r="DH1023" s="45"/>
      <c r="DI1023" s="45"/>
      <c r="DJ1023" s="45"/>
      <c r="DK1023" s="45"/>
      <c r="DL1023" s="45"/>
      <c r="DM1023" s="45"/>
      <c r="DN1023" s="45"/>
      <c r="DO1023" s="45"/>
      <c r="DP1023" s="45"/>
      <c r="DQ1023" s="45"/>
      <c r="DR1023" s="45"/>
      <c r="DS1023" s="45"/>
      <c r="DT1023" s="45"/>
      <c r="DU1023" s="45"/>
      <c r="DV1023" s="1123"/>
      <c r="DW1023" s="45"/>
      <c r="DX1023" s="45"/>
      <c r="DY1023" s="45"/>
      <c r="DZ1023" s="45"/>
      <c r="EA1023" s="45"/>
      <c r="EB1023" s="45"/>
      <c r="EC1023" s="45"/>
      <c r="ED1023" s="45"/>
      <c r="EE1023" s="45"/>
      <c r="EF1023" s="45"/>
      <c r="EG1023" s="45"/>
      <c r="EH1023" s="45"/>
      <c r="EI1023" s="45"/>
      <c r="EJ1023" s="45"/>
      <c r="EK1023" s="45"/>
      <c r="EL1023" s="45"/>
      <c r="EM1023" s="45"/>
      <c r="EN1023" s="45"/>
      <c r="EO1023" s="45"/>
      <c r="EP1023" s="45"/>
      <c r="EQ1023" s="1123"/>
      <c r="ER1023" s="557"/>
    </row>
    <row r="1024" spans="1:148" ht="15" customHeight="1" x14ac:dyDescent="0.25">
      <c r="A1024" s="625"/>
      <c r="B1024" s="1343" t="s">
        <v>1274</v>
      </c>
      <c r="C1024" s="1348" t="str">
        <f>IF(ISBLANK(TB!C267), "", TB!C267)</f>
        <v/>
      </c>
      <c r="D1024" s="1348" t="str">
        <f>IF(ISBLANK(TB!D267), "", TB!D267)</f>
        <v/>
      </c>
      <c r="E1024" s="1348" t="str">
        <f>IF(ISBLANK(TB!E267), "", TB!E267)</f>
        <v/>
      </c>
      <c r="F1024" s="1348" t="str">
        <f>IF(ISBLANK(TB!F267), "", TB!F267)</f>
        <v/>
      </c>
      <c r="G1024" s="45"/>
      <c r="H1024" s="45"/>
      <c r="I1024" s="45"/>
      <c r="J1024" s="45"/>
      <c r="K1024" s="45"/>
      <c r="L1024" s="45"/>
      <c r="M1024" s="45"/>
      <c r="N1024" s="45"/>
      <c r="O1024" s="45"/>
      <c r="P1024" s="45"/>
      <c r="Q1024" s="45"/>
      <c r="R1024" s="45"/>
      <c r="S1024" s="45"/>
      <c r="T1024" s="45"/>
      <c r="U1024" s="45"/>
      <c r="V1024" s="45"/>
      <c r="W1024" s="45"/>
      <c r="X1024" s="45"/>
      <c r="Y1024" s="45"/>
      <c r="Z1024" s="45"/>
      <c r="AA1024" s="45"/>
      <c r="AB1024" s="45"/>
      <c r="AC1024" s="45"/>
      <c r="AD1024" s="45"/>
      <c r="AE1024" s="45"/>
      <c r="AF1024" s="45"/>
      <c r="AG1024" s="45"/>
      <c r="AH1024" s="45"/>
      <c r="AI1024" s="45"/>
      <c r="AJ1024" s="45"/>
      <c r="AK1024" s="45"/>
      <c r="AL1024" s="45"/>
      <c r="AM1024" s="45"/>
      <c r="AN1024" s="45"/>
      <c r="AO1024" s="45"/>
      <c r="AP1024" s="45"/>
      <c r="AQ1024" s="45"/>
      <c r="AR1024" s="45"/>
      <c r="AS1024" s="45"/>
      <c r="AT1024" s="45"/>
      <c r="AU1024" s="45"/>
      <c r="AV1024" s="45"/>
      <c r="AW1024" s="45"/>
      <c r="AX1024" s="45"/>
      <c r="AY1024" s="45"/>
      <c r="AZ1024" s="45"/>
      <c r="BA1024" s="45"/>
      <c r="BB1024" s="45"/>
      <c r="BC1024" s="45"/>
      <c r="BD1024" s="45"/>
      <c r="BE1024" s="45"/>
      <c r="BF1024" s="45"/>
      <c r="BG1024" s="45"/>
      <c r="BH1024" s="45"/>
      <c r="BI1024" s="45"/>
      <c r="BJ1024" s="45"/>
      <c r="BK1024" s="45"/>
      <c r="BL1024" s="45"/>
      <c r="BM1024" s="45"/>
      <c r="BN1024" s="45"/>
      <c r="BO1024" s="45"/>
      <c r="BP1024" s="45"/>
      <c r="BQ1024" s="45"/>
      <c r="BR1024" s="45"/>
      <c r="BS1024" s="45"/>
      <c r="BT1024" s="45"/>
      <c r="BU1024" s="45"/>
      <c r="BV1024" s="45"/>
      <c r="BW1024" s="45"/>
      <c r="BX1024" s="45"/>
      <c r="BY1024" s="45"/>
      <c r="BZ1024" s="45"/>
      <c r="CA1024" s="45"/>
      <c r="CB1024" s="45"/>
      <c r="CC1024" s="45"/>
      <c r="CD1024" s="45"/>
      <c r="CE1024" s="45"/>
      <c r="CF1024" s="45"/>
      <c r="CG1024" s="45"/>
      <c r="CH1024" s="45"/>
      <c r="CI1024" s="45"/>
      <c r="CJ1024" s="45"/>
      <c r="CK1024" s="45"/>
      <c r="CL1024" s="45"/>
      <c r="CM1024" s="45"/>
      <c r="CN1024" s="45"/>
      <c r="CO1024" s="45"/>
      <c r="CP1024" s="45"/>
      <c r="CQ1024" s="45"/>
      <c r="CR1024" s="45"/>
      <c r="CS1024" s="45"/>
      <c r="CT1024" s="45"/>
      <c r="CU1024" s="45"/>
      <c r="CV1024" s="45"/>
      <c r="CW1024" s="45"/>
      <c r="CX1024" s="45"/>
      <c r="CY1024" s="45"/>
      <c r="CZ1024" s="45"/>
      <c r="DA1024" s="45"/>
      <c r="DB1024" s="45"/>
      <c r="DC1024" s="45"/>
      <c r="DD1024" s="45"/>
      <c r="DE1024" s="45"/>
      <c r="DF1024" s="45"/>
      <c r="DG1024" s="45"/>
      <c r="DH1024" s="45"/>
      <c r="DI1024" s="45"/>
      <c r="DJ1024" s="45"/>
      <c r="DK1024" s="45"/>
      <c r="DL1024" s="45"/>
      <c r="DM1024" s="45"/>
      <c r="DN1024" s="45"/>
      <c r="DO1024" s="45"/>
      <c r="DP1024" s="45"/>
      <c r="DQ1024" s="45"/>
      <c r="DR1024" s="45"/>
      <c r="DS1024" s="45"/>
      <c r="DT1024" s="45"/>
      <c r="DU1024" s="45"/>
      <c r="DV1024" s="1123"/>
      <c r="DW1024" s="45"/>
      <c r="DX1024" s="45"/>
      <c r="DY1024" s="45"/>
      <c r="DZ1024" s="45"/>
      <c r="EA1024" s="45"/>
      <c r="EB1024" s="45"/>
      <c r="EC1024" s="45"/>
      <c r="ED1024" s="45"/>
      <c r="EE1024" s="45"/>
      <c r="EF1024" s="45"/>
      <c r="EG1024" s="45"/>
      <c r="EH1024" s="45"/>
      <c r="EI1024" s="45"/>
      <c r="EJ1024" s="45"/>
      <c r="EK1024" s="45"/>
      <c r="EL1024" s="45"/>
      <c r="EM1024" s="45"/>
      <c r="EN1024" s="45"/>
      <c r="EO1024" s="45"/>
      <c r="EP1024" s="45"/>
      <c r="EQ1024" s="1123"/>
      <c r="ER1024" s="557"/>
    </row>
    <row r="1025" spans="1:148" ht="15" customHeight="1" x14ac:dyDescent="0.25">
      <c r="A1025" s="625"/>
      <c r="B1025" s="1343" t="s">
        <v>1275</v>
      </c>
      <c r="C1025" s="1348" t="str">
        <f>IF(ISBLANK(TB!C268), "", TB!C268)</f>
        <v/>
      </c>
      <c r="D1025" s="1348" t="str">
        <f>IF(ISBLANK(TB!D268), "", TB!D268)</f>
        <v/>
      </c>
      <c r="E1025" s="1348" t="str">
        <f>IF(ISBLANK(TB!E268), "", TB!E268)</f>
        <v/>
      </c>
      <c r="F1025" s="1348" t="str">
        <f>IF(ISBLANK(TB!F268), "", TB!F268)</f>
        <v/>
      </c>
      <c r="G1025" s="45"/>
      <c r="H1025" s="45"/>
      <c r="I1025" s="45"/>
      <c r="J1025" s="45"/>
      <c r="K1025" s="45"/>
      <c r="L1025" s="45"/>
      <c r="M1025" s="45"/>
      <c r="N1025" s="45"/>
      <c r="O1025" s="45"/>
      <c r="P1025" s="45"/>
      <c r="Q1025" s="45"/>
      <c r="R1025" s="45"/>
      <c r="S1025" s="45"/>
      <c r="T1025" s="45"/>
      <c r="U1025" s="45"/>
      <c r="V1025" s="45"/>
      <c r="W1025" s="45"/>
      <c r="X1025" s="45"/>
      <c r="Y1025" s="45"/>
      <c r="Z1025" s="45"/>
      <c r="AA1025" s="45"/>
      <c r="AB1025" s="45"/>
      <c r="AC1025" s="45"/>
      <c r="AD1025" s="45"/>
      <c r="AE1025" s="45"/>
      <c r="AF1025" s="45"/>
      <c r="AG1025" s="45"/>
      <c r="AH1025" s="45"/>
      <c r="AI1025" s="45"/>
      <c r="AJ1025" s="45"/>
      <c r="AK1025" s="45"/>
      <c r="AL1025" s="45"/>
      <c r="AM1025" s="45"/>
      <c r="AN1025" s="45"/>
      <c r="AO1025" s="45"/>
      <c r="AP1025" s="45"/>
      <c r="AQ1025" s="45"/>
      <c r="AR1025" s="45"/>
      <c r="AS1025" s="45"/>
      <c r="AT1025" s="45"/>
      <c r="AU1025" s="45"/>
      <c r="AV1025" s="45"/>
      <c r="AW1025" s="45"/>
      <c r="AX1025" s="45"/>
      <c r="AY1025" s="45"/>
      <c r="AZ1025" s="45"/>
      <c r="BA1025" s="45"/>
      <c r="BB1025" s="45"/>
      <c r="BC1025" s="45"/>
      <c r="BD1025" s="45"/>
      <c r="BE1025" s="45"/>
      <c r="BF1025" s="45"/>
      <c r="BG1025" s="45"/>
      <c r="BH1025" s="45"/>
      <c r="BI1025" s="45"/>
      <c r="BJ1025" s="45"/>
      <c r="BK1025" s="45"/>
      <c r="BL1025" s="45"/>
      <c r="BM1025" s="45"/>
      <c r="BN1025" s="45"/>
      <c r="BO1025" s="45"/>
      <c r="BP1025" s="45"/>
      <c r="BQ1025" s="45"/>
      <c r="BR1025" s="45"/>
      <c r="BS1025" s="45"/>
      <c r="BT1025" s="45"/>
      <c r="BU1025" s="45"/>
      <c r="BV1025" s="45"/>
      <c r="BW1025" s="45"/>
      <c r="BX1025" s="45"/>
      <c r="BY1025" s="45"/>
      <c r="BZ1025" s="45"/>
      <c r="CA1025" s="45"/>
      <c r="CB1025" s="45"/>
      <c r="CC1025" s="45"/>
      <c r="CD1025" s="45"/>
      <c r="CE1025" s="45"/>
      <c r="CF1025" s="45"/>
      <c r="CG1025" s="45"/>
      <c r="CH1025" s="45"/>
      <c r="CI1025" s="45"/>
      <c r="CJ1025" s="45"/>
      <c r="CK1025" s="45"/>
      <c r="CL1025" s="45"/>
      <c r="CM1025" s="45"/>
      <c r="CN1025" s="45"/>
      <c r="CO1025" s="45"/>
      <c r="CP1025" s="45"/>
      <c r="CQ1025" s="45"/>
      <c r="CR1025" s="45"/>
      <c r="CS1025" s="45"/>
      <c r="CT1025" s="45"/>
      <c r="CU1025" s="45"/>
      <c r="CV1025" s="45"/>
      <c r="CW1025" s="45"/>
      <c r="CX1025" s="45"/>
      <c r="CY1025" s="45"/>
      <c r="CZ1025" s="45"/>
      <c r="DA1025" s="45"/>
      <c r="DB1025" s="45"/>
      <c r="DC1025" s="45"/>
      <c r="DD1025" s="45"/>
      <c r="DE1025" s="45"/>
      <c r="DF1025" s="45"/>
      <c r="DG1025" s="45"/>
      <c r="DH1025" s="45"/>
      <c r="DI1025" s="45"/>
      <c r="DJ1025" s="45"/>
      <c r="DK1025" s="45"/>
      <c r="DL1025" s="45"/>
      <c r="DM1025" s="45"/>
      <c r="DN1025" s="45"/>
      <c r="DO1025" s="45"/>
      <c r="DP1025" s="45"/>
      <c r="DQ1025" s="45"/>
      <c r="DR1025" s="45"/>
      <c r="DS1025" s="45"/>
      <c r="DT1025" s="45"/>
      <c r="DU1025" s="45"/>
      <c r="DV1025" s="1123"/>
      <c r="DW1025" s="45"/>
      <c r="DX1025" s="45"/>
      <c r="DY1025" s="45"/>
      <c r="DZ1025" s="45"/>
      <c r="EA1025" s="45"/>
      <c r="EB1025" s="45"/>
      <c r="EC1025" s="45"/>
      <c r="ED1025" s="45"/>
      <c r="EE1025" s="45"/>
      <c r="EF1025" s="45"/>
      <c r="EG1025" s="45"/>
      <c r="EH1025" s="45"/>
      <c r="EI1025" s="45"/>
      <c r="EJ1025" s="45"/>
      <c r="EK1025" s="45"/>
      <c r="EL1025" s="45"/>
      <c r="EM1025" s="45"/>
      <c r="EN1025" s="45"/>
      <c r="EO1025" s="45"/>
      <c r="EP1025" s="45"/>
      <c r="EQ1025" s="1123"/>
      <c r="ER1025" s="557"/>
    </row>
    <row r="1026" spans="1:148" ht="15" customHeight="1" x14ac:dyDescent="0.25">
      <c r="A1026" s="625"/>
      <c r="B1026" s="1343" t="s">
        <v>1276</v>
      </c>
      <c r="C1026" s="1348" t="str">
        <f>IF(ISBLANK(TB!C269), "", TB!C269)</f>
        <v/>
      </c>
      <c r="D1026" s="1348" t="str">
        <f>IF(ISBLANK(TB!D269), "", TB!D269)</f>
        <v/>
      </c>
      <c r="E1026" s="1348" t="str">
        <f>IF(ISBLANK(TB!E269), "", TB!E269)</f>
        <v/>
      </c>
      <c r="F1026" s="1348" t="str">
        <f>IF(ISBLANK(TB!F269), "", TB!F269)</f>
        <v/>
      </c>
      <c r="G1026" s="45"/>
      <c r="H1026" s="45"/>
      <c r="I1026" s="45"/>
      <c r="J1026" s="45"/>
      <c r="K1026" s="45"/>
      <c r="L1026" s="45"/>
      <c r="M1026" s="45"/>
      <c r="N1026" s="45"/>
      <c r="O1026" s="45"/>
      <c r="P1026" s="45"/>
      <c r="Q1026" s="45"/>
      <c r="R1026" s="45"/>
      <c r="S1026" s="45"/>
      <c r="T1026" s="45"/>
      <c r="U1026" s="45"/>
      <c r="V1026" s="45"/>
      <c r="W1026" s="45"/>
      <c r="X1026" s="45"/>
      <c r="Y1026" s="45"/>
      <c r="Z1026" s="45"/>
      <c r="AA1026" s="45"/>
      <c r="AB1026" s="45"/>
      <c r="AC1026" s="45"/>
      <c r="AD1026" s="45"/>
      <c r="AE1026" s="45"/>
      <c r="AF1026" s="45"/>
      <c r="AG1026" s="45"/>
      <c r="AH1026" s="45"/>
      <c r="AI1026" s="45"/>
      <c r="AJ1026" s="45"/>
      <c r="AK1026" s="45"/>
      <c r="AL1026" s="45"/>
      <c r="AM1026" s="45"/>
      <c r="AN1026" s="45"/>
      <c r="AO1026" s="45"/>
      <c r="AP1026" s="45"/>
      <c r="AQ1026" s="45"/>
      <c r="AR1026" s="45"/>
      <c r="AS1026" s="45"/>
      <c r="AT1026" s="45"/>
      <c r="AU1026" s="45"/>
      <c r="AV1026" s="45"/>
      <c r="AW1026" s="45"/>
      <c r="AX1026" s="45"/>
      <c r="AY1026" s="45"/>
      <c r="AZ1026" s="45"/>
      <c r="BA1026" s="45"/>
      <c r="BB1026" s="45"/>
      <c r="BC1026" s="45"/>
      <c r="BD1026" s="45"/>
      <c r="BE1026" s="45"/>
      <c r="BF1026" s="45"/>
      <c r="BG1026" s="45"/>
      <c r="BH1026" s="45"/>
      <c r="BI1026" s="45"/>
      <c r="BJ1026" s="45"/>
      <c r="BK1026" s="45"/>
      <c r="BL1026" s="45"/>
      <c r="BM1026" s="45"/>
      <c r="BN1026" s="45"/>
      <c r="BO1026" s="45"/>
      <c r="BP1026" s="45"/>
      <c r="BQ1026" s="45"/>
      <c r="BR1026" s="45"/>
      <c r="BS1026" s="45"/>
      <c r="BT1026" s="45"/>
      <c r="BU1026" s="45"/>
      <c r="BV1026" s="45"/>
      <c r="BW1026" s="45"/>
      <c r="BX1026" s="45"/>
      <c r="BY1026" s="45"/>
      <c r="BZ1026" s="45"/>
      <c r="CA1026" s="45"/>
      <c r="CB1026" s="45"/>
      <c r="CC1026" s="45"/>
      <c r="CD1026" s="45"/>
      <c r="CE1026" s="45"/>
      <c r="CF1026" s="45"/>
      <c r="CG1026" s="45"/>
      <c r="CH1026" s="45"/>
      <c r="CI1026" s="45"/>
      <c r="CJ1026" s="45"/>
      <c r="CK1026" s="45"/>
      <c r="CL1026" s="45"/>
      <c r="CM1026" s="45"/>
      <c r="CN1026" s="45"/>
      <c r="CO1026" s="45"/>
      <c r="CP1026" s="45"/>
      <c r="CQ1026" s="45"/>
      <c r="CR1026" s="45"/>
      <c r="CS1026" s="45"/>
      <c r="CT1026" s="45"/>
      <c r="CU1026" s="45"/>
      <c r="CV1026" s="45"/>
      <c r="CW1026" s="45"/>
      <c r="CX1026" s="45"/>
      <c r="CY1026" s="45"/>
      <c r="CZ1026" s="45"/>
      <c r="DA1026" s="45"/>
      <c r="DB1026" s="45"/>
      <c r="DC1026" s="45"/>
      <c r="DD1026" s="45"/>
      <c r="DE1026" s="45"/>
      <c r="DF1026" s="45"/>
      <c r="DG1026" s="45"/>
      <c r="DH1026" s="45"/>
      <c r="DI1026" s="45"/>
      <c r="DJ1026" s="45"/>
      <c r="DK1026" s="45"/>
      <c r="DL1026" s="45"/>
      <c r="DM1026" s="45"/>
      <c r="DN1026" s="45"/>
      <c r="DO1026" s="45"/>
      <c r="DP1026" s="45"/>
      <c r="DQ1026" s="45"/>
      <c r="DR1026" s="45"/>
      <c r="DS1026" s="45"/>
      <c r="DT1026" s="45"/>
      <c r="DU1026" s="45"/>
      <c r="DV1026" s="1123"/>
      <c r="DW1026" s="45"/>
      <c r="DX1026" s="45"/>
      <c r="DY1026" s="45"/>
      <c r="DZ1026" s="45"/>
      <c r="EA1026" s="45"/>
      <c r="EB1026" s="45"/>
      <c r="EC1026" s="45"/>
      <c r="ED1026" s="45"/>
      <c r="EE1026" s="45"/>
      <c r="EF1026" s="45"/>
      <c r="EG1026" s="45"/>
      <c r="EH1026" s="45"/>
      <c r="EI1026" s="45"/>
      <c r="EJ1026" s="45"/>
      <c r="EK1026" s="45"/>
      <c r="EL1026" s="45"/>
      <c r="EM1026" s="45"/>
      <c r="EN1026" s="45"/>
      <c r="EO1026" s="45"/>
      <c r="EP1026" s="45"/>
      <c r="EQ1026" s="1123"/>
      <c r="ER1026" s="557"/>
    </row>
    <row r="1027" spans="1:148" ht="15" customHeight="1" x14ac:dyDescent="0.25">
      <c r="A1027" s="625"/>
      <c r="B1027" s="1343" t="s">
        <v>1277</v>
      </c>
      <c r="C1027" s="1348" t="str">
        <f>IF(ISBLANK(TB!C270), "", TB!C270)</f>
        <v/>
      </c>
      <c r="D1027" s="1348" t="str">
        <f>IF(ISBLANK(TB!D270), "", TB!D270)</f>
        <v/>
      </c>
      <c r="E1027" s="1348" t="str">
        <f>IF(ISBLANK(TB!E270), "", TB!E270)</f>
        <v/>
      </c>
      <c r="F1027" s="1348" t="str">
        <f>IF(ISBLANK(TB!F270), "", TB!F270)</f>
        <v/>
      </c>
      <c r="G1027" s="45"/>
      <c r="H1027" s="45"/>
      <c r="I1027" s="45"/>
      <c r="J1027" s="45"/>
      <c r="K1027" s="45"/>
      <c r="L1027" s="45"/>
      <c r="M1027" s="45"/>
      <c r="N1027" s="45"/>
      <c r="O1027" s="45"/>
      <c r="P1027" s="45"/>
      <c r="Q1027" s="45"/>
      <c r="R1027" s="45"/>
      <c r="S1027" s="45"/>
      <c r="T1027" s="45"/>
      <c r="U1027" s="45"/>
      <c r="V1027" s="45"/>
      <c r="W1027" s="45"/>
      <c r="X1027" s="45"/>
      <c r="Y1027" s="45"/>
      <c r="Z1027" s="45"/>
      <c r="AA1027" s="45"/>
      <c r="AB1027" s="45"/>
      <c r="AC1027" s="45"/>
      <c r="AD1027" s="45"/>
      <c r="AE1027" s="45"/>
      <c r="AF1027" s="45"/>
      <c r="AG1027" s="45"/>
      <c r="AH1027" s="45"/>
      <c r="AI1027" s="45"/>
      <c r="AJ1027" s="45"/>
      <c r="AK1027" s="45"/>
      <c r="AL1027" s="45"/>
      <c r="AM1027" s="45"/>
      <c r="AN1027" s="45"/>
      <c r="AO1027" s="45"/>
      <c r="AP1027" s="45"/>
      <c r="AQ1027" s="45"/>
      <c r="AR1027" s="45"/>
      <c r="AS1027" s="45"/>
      <c r="AT1027" s="45"/>
      <c r="AU1027" s="45"/>
      <c r="AV1027" s="45"/>
      <c r="AW1027" s="45"/>
      <c r="AX1027" s="45"/>
      <c r="AY1027" s="45"/>
      <c r="AZ1027" s="45"/>
      <c r="BA1027" s="45"/>
      <c r="BB1027" s="45"/>
      <c r="BC1027" s="45"/>
      <c r="BD1027" s="45"/>
      <c r="BE1027" s="45"/>
      <c r="BF1027" s="45"/>
      <c r="BG1027" s="45"/>
      <c r="BH1027" s="45"/>
      <c r="BI1027" s="45"/>
      <c r="BJ1027" s="45"/>
      <c r="BK1027" s="45"/>
      <c r="BL1027" s="45"/>
      <c r="BM1027" s="45"/>
      <c r="BN1027" s="45"/>
      <c r="BO1027" s="45"/>
      <c r="BP1027" s="45"/>
      <c r="BQ1027" s="45"/>
      <c r="BR1027" s="45"/>
      <c r="BS1027" s="45"/>
      <c r="BT1027" s="45"/>
      <c r="BU1027" s="45"/>
      <c r="BV1027" s="45"/>
      <c r="BW1027" s="45"/>
      <c r="BX1027" s="45"/>
      <c r="BY1027" s="45"/>
      <c r="BZ1027" s="45"/>
      <c r="CA1027" s="45"/>
      <c r="CB1027" s="45"/>
      <c r="CC1027" s="45"/>
      <c r="CD1027" s="45"/>
      <c r="CE1027" s="45"/>
      <c r="CF1027" s="45"/>
      <c r="CG1027" s="45"/>
      <c r="CH1027" s="45"/>
      <c r="CI1027" s="45"/>
      <c r="CJ1027" s="45"/>
      <c r="CK1027" s="45"/>
      <c r="CL1027" s="45"/>
      <c r="CM1027" s="45"/>
      <c r="CN1027" s="45"/>
      <c r="CO1027" s="45"/>
      <c r="CP1027" s="45"/>
      <c r="CQ1027" s="45"/>
      <c r="CR1027" s="45"/>
      <c r="CS1027" s="45"/>
      <c r="CT1027" s="45"/>
      <c r="CU1027" s="45"/>
      <c r="CV1027" s="45"/>
      <c r="CW1027" s="45"/>
      <c r="CX1027" s="45"/>
      <c r="CY1027" s="45"/>
      <c r="CZ1027" s="45"/>
      <c r="DA1027" s="45"/>
      <c r="DB1027" s="45"/>
      <c r="DC1027" s="45"/>
      <c r="DD1027" s="45"/>
      <c r="DE1027" s="45"/>
      <c r="DF1027" s="45"/>
      <c r="DG1027" s="45"/>
      <c r="DH1027" s="45"/>
      <c r="DI1027" s="45"/>
      <c r="DJ1027" s="45"/>
      <c r="DK1027" s="45"/>
      <c r="DL1027" s="45"/>
      <c r="DM1027" s="45"/>
      <c r="DN1027" s="45"/>
      <c r="DO1027" s="45"/>
      <c r="DP1027" s="45"/>
      <c r="DQ1027" s="45"/>
      <c r="DR1027" s="45"/>
      <c r="DS1027" s="45"/>
      <c r="DT1027" s="45"/>
      <c r="DU1027" s="45"/>
      <c r="DV1027" s="1123"/>
      <c r="DW1027" s="45"/>
      <c r="DX1027" s="45"/>
      <c r="DY1027" s="45"/>
      <c r="DZ1027" s="45"/>
      <c r="EA1027" s="45"/>
      <c r="EB1027" s="45"/>
      <c r="EC1027" s="45"/>
      <c r="ED1027" s="45"/>
      <c r="EE1027" s="45"/>
      <c r="EF1027" s="45"/>
      <c r="EG1027" s="45"/>
      <c r="EH1027" s="45"/>
      <c r="EI1027" s="45"/>
      <c r="EJ1027" s="45"/>
      <c r="EK1027" s="45"/>
      <c r="EL1027" s="45"/>
      <c r="EM1027" s="45"/>
      <c r="EN1027" s="45"/>
      <c r="EO1027" s="45"/>
      <c r="EP1027" s="45"/>
      <c r="EQ1027" s="1123"/>
      <c r="ER1027" s="557"/>
    </row>
    <row r="1028" spans="1:148" ht="15" customHeight="1" x14ac:dyDescent="0.25">
      <c r="A1028" s="625"/>
      <c r="B1028" s="1343" t="s">
        <v>1278</v>
      </c>
      <c r="C1028" s="1348" t="str">
        <f>IF(ISBLANK(TB!C271), "", TB!C271)</f>
        <v/>
      </c>
      <c r="D1028" s="1348" t="str">
        <f>IF(ISBLANK(TB!D271), "", TB!D271)</f>
        <v/>
      </c>
      <c r="E1028" s="1348" t="str">
        <f>IF(ISBLANK(TB!E271), "", TB!E271)</f>
        <v/>
      </c>
      <c r="F1028" s="1348" t="str">
        <f>IF(ISBLANK(TB!F271), "", TB!F271)</f>
        <v/>
      </c>
      <c r="G1028" s="45"/>
      <c r="H1028" s="45"/>
      <c r="I1028" s="45"/>
      <c r="J1028" s="45"/>
      <c r="K1028" s="45"/>
      <c r="L1028" s="45"/>
      <c r="M1028" s="45"/>
      <c r="N1028" s="45"/>
      <c r="O1028" s="45"/>
      <c r="P1028" s="45"/>
      <c r="Q1028" s="45"/>
      <c r="R1028" s="45"/>
      <c r="S1028" s="45"/>
      <c r="T1028" s="45"/>
      <c r="U1028" s="45"/>
      <c r="V1028" s="45"/>
      <c r="W1028" s="45"/>
      <c r="X1028" s="45"/>
      <c r="Y1028" s="45"/>
      <c r="Z1028" s="45"/>
      <c r="AA1028" s="45"/>
      <c r="AB1028" s="45"/>
      <c r="AC1028" s="45"/>
      <c r="AD1028" s="45"/>
      <c r="AE1028" s="45"/>
      <c r="AF1028" s="45"/>
      <c r="AG1028" s="45"/>
      <c r="AH1028" s="45"/>
      <c r="AI1028" s="45"/>
      <c r="AJ1028" s="45"/>
      <c r="AK1028" s="45"/>
      <c r="AL1028" s="45"/>
      <c r="AM1028" s="45"/>
      <c r="AN1028" s="45"/>
      <c r="AO1028" s="45"/>
      <c r="AP1028" s="45"/>
      <c r="AQ1028" s="45"/>
      <c r="AR1028" s="45"/>
      <c r="AS1028" s="45"/>
      <c r="AT1028" s="45"/>
      <c r="AU1028" s="45"/>
      <c r="AV1028" s="45"/>
      <c r="AW1028" s="45"/>
      <c r="AX1028" s="45"/>
      <c r="AY1028" s="45"/>
      <c r="AZ1028" s="45"/>
      <c r="BA1028" s="45"/>
      <c r="BB1028" s="45"/>
      <c r="BC1028" s="45"/>
      <c r="BD1028" s="45"/>
      <c r="BE1028" s="45"/>
      <c r="BF1028" s="45"/>
      <c r="BG1028" s="45"/>
      <c r="BH1028" s="45"/>
      <c r="BI1028" s="45"/>
      <c r="BJ1028" s="45"/>
      <c r="BK1028" s="45"/>
      <c r="BL1028" s="45"/>
      <c r="BM1028" s="45"/>
      <c r="BN1028" s="45"/>
      <c r="BO1028" s="45"/>
      <c r="BP1028" s="45"/>
      <c r="BQ1028" s="45"/>
      <c r="BR1028" s="45"/>
      <c r="BS1028" s="45"/>
      <c r="BT1028" s="45"/>
      <c r="BU1028" s="45"/>
      <c r="BV1028" s="45"/>
      <c r="BW1028" s="45"/>
      <c r="BX1028" s="45"/>
      <c r="BY1028" s="45"/>
      <c r="BZ1028" s="45"/>
      <c r="CA1028" s="45"/>
      <c r="CB1028" s="45"/>
      <c r="CC1028" s="45"/>
      <c r="CD1028" s="45"/>
      <c r="CE1028" s="45"/>
      <c r="CF1028" s="45"/>
      <c r="CG1028" s="45"/>
      <c r="CH1028" s="45"/>
      <c r="CI1028" s="45"/>
      <c r="CJ1028" s="45"/>
      <c r="CK1028" s="45"/>
      <c r="CL1028" s="45"/>
      <c r="CM1028" s="45"/>
      <c r="CN1028" s="45"/>
      <c r="CO1028" s="45"/>
      <c r="CP1028" s="45"/>
      <c r="CQ1028" s="45"/>
      <c r="CR1028" s="45"/>
      <c r="CS1028" s="45"/>
      <c r="CT1028" s="45"/>
      <c r="CU1028" s="45"/>
      <c r="CV1028" s="45"/>
      <c r="CW1028" s="45"/>
      <c r="CX1028" s="45"/>
      <c r="CY1028" s="45"/>
      <c r="CZ1028" s="45"/>
      <c r="DA1028" s="45"/>
      <c r="DB1028" s="45"/>
      <c r="DC1028" s="45"/>
      <c r="DD1028" s="45"/>
      <c r="DE1028" s="45"/>
      <c r="DF1028" s="45"/>
      <c r="DG1028" s="45"/>
      <c r="DH1028" s="45"/>
      <c r="DI1028" s="45"/>
      <c r="DJ1028" s="45"/>
      <c r="DK1028" s="45"/>
      <c r="DL1028" s="45"/>
      <c r="DM1028" s="45"/>
      <c r="DN1028" s="45"/>
      <c r="DO1028" s="45"/>
      <c r="DP1028" s="45"/>
      <c r="DQ1028" s="45"/>
      <c r="DR1028" s="45"/>
      <c r="DS1028" s="45"/>
      <c r="DT1028" s="45"/>
      <c r="DU1028" s="45"/>
      <c r="DV1028" s="1123"/>
      <c r="DW1028" s="45"/>
      <c r="DX1028" s="45"/>
      <c r="DY1028" s="45"/>
      <c r="DZ1028" s="45"/>
      <c r="EA1028" s="45"/>
      <c r="EB1028" s="45"/>
      <c r="EC1028" s="45"/>
      <c r="ED1028" s="45"/>
      <c r="EE1028" s="45"/>
      <c r="EF1028" s="45"/>
      <c r="EG1028" s="45"/>
      <c r="EH1028" s="45"/>
      <c r="EI1028" s="45"/>
      <c r="EJ1028" s="45"/>
      <c r="EK1028" s="45"/>
      <c r="EL1028" s="45"/>
      <c r="EM1028" s="45"/>
      <c r="EN1028" s="45"/>
      <c r="EO1028" s="45"/>
      <c r="EP1028" s="45"/>
      <c r="EQ1028" s="1123"/>
      <c r="ER1028" s="557"/>
    </row>
    <row r="1029" spans="1:148" ht="15" customHeight="1" x14ac:dyDescent="0.25">
      <c r="A1029" s="625"/>
      <c r="B1029" s="1343" t="s">
        <v>1279</v>
      </c>
      <c r="C1029" s="1348" t="str">
        <f>IF(ISBLANK(TB!C272), "", TB!C272)</f>
        <v/>
      </c>
      <c r="D1029" s="1348" t="str">
        <f>IF(ISBLANK(TB!D272), "", TB!D272)</f>
        <v/>
      </c>
      <c r="E1029" s="1348" t="str">
        <f>IF(ISBLANK(TB!E272), "", TB!E272)</f>
        <v/>
      </c>
      <c r="F1029" s="1348" t="str">
        <f>IF(ISBLANK(TB!F272), "", TB!F272)</f>
        <v/>
      </c>
      <c r="G1029" s="45"/>
      <c r="H1029" s="45"/>
      <c r="I1029" s="45"/>
      <c r="J1029" s="45"/>
      <c r="K1029" s="45"/>
      <c r="L1029" s="45"/>
      <c r="M1029" s="45"/>
      <c r="N1029" s="45"/>
      <c r="O1029" s="45"/>
      <c r="P1029" s="45"/>
      <c r="Q1029" s="45"/>
      <c r="R1029" s="45"/>
      <c r="S1029" s="45"/>
      <c r="T1029" s="45"/>
      <c r="U1029" s="45"/>
      <c r="V1029" s="45"/>
      <c r="W1029" s="45"/>
      <c r="X1029" s="45"/>
      <c r="Y1029" s="45"/>
      <c r="Z1029" s="45"/>
      <c r="AA1029" s="45"/>
      <c r="AB1029" s="45"/>
      <c r="AC1029" s="45"/>
      <c r="AD1029" s="45"/>
      <c r="AE1029" s="45"/>
      <c r="AF1029" s="45"/>
      <c r="AG1029" s="45"/>
      <c r="AH1029" s="45"/>
      <c r="AI1029" s="45"/>
      <c r="AJ1029" s="45"/>
      <c r="AK1029" s="45"/>
      <c r="AL1029" s="45"/>
      <c r="AM1029" s="45"/>
      <c r="AN1029" s="45"/>
      <c r="AO1029" s="45"/>
      <c r="AP1029" s="45"/>
      <c r="AQ1029" s="45"/>
      <c r="AR1029" s="45"/>
      <c r="AS1029" s="45"/>
      <c r="AT1029" s="45"/>
      <c r="AU1029" s="45"/>
      <c r="AV1029" s="45"/>
      <c r="AW1029" s="45"/>
      <c r="AX1029" s="45"/>
      <c r="AY1029" s="45"/>
      <c r="AZ1029" s="45"/>
      <c r="BA1029" s="45"/>
      <c r="BB1029" s="45"/>
      <c r="BC1029" s="45"/>
      <c r="BD1029" s="45"/>
      <c r="BE1029" s="45"/>
      <c r="BF1029" s="45"/>
      <c r="BG1029" s="45"/>
      <c r="BH1029" s="45"/>
      <c r="BI1029" s="45"/>
      <c r="BJ1029" s="45"/>
      <c r="BK1029" s="45"/>
      <c r="BL1029" s="45"/>
      <c r="BM1029" s="45"/>
      <c r="BN1029" s="45"/>
      <c r="BO1029" s="45"/>
      <c r="BP1029" s="45"/>
      <c r="BQ1029" s="45"/>
      <c r="BR1029" s="45"/>
      <c r="BS1029" s="45"/>
      <c r="BT1029" s="45"/>
      <c r="BU1029" s="45"/>
      <c r="BV1029" s="45"/>
      <c r="BW1029" s="45"/>
      <c r="BX1029" s="45"/>
      <c r="BY1029" s="45"/>
      <c r="BZ1029" s="45"/>
      <c r="CA1029" s="45"/>
      <c r="CB1029" s="45"/>
      <c r="CC1029" s="45"/>
      <c r="CD1029" s="45"/>
      <c r="CE1029" s="45"/>
      <c r="CF1029" s="45"/>
      <c r="CG1029" s="45"/>
      <c r="CH1029" s="45"/>
      <c r="CI1029" s="45"/>
      <c r="CJ1029" s="45"/>
      <c r="CK1029" s="45"/>
      <c r="CL1029" s="45"/>
      <c r="CM1029" s="45"/>
      <c r="CN1029" s="45"/>
      <c r="CO1029" s="45"/>
      <c r="CP1029" s="45"/>
      <c r="CQ1029" s="45"/>
      <c r="CR1029" s="45"/>
      <c r="CS1029" s="45"/>
      <c r="CT1029" s="45"/>
      <c r="CU1029" s="45"/>
      <c r="CV1029" s="45"/>
      <c r="CW1029" s="45"/>
      <c r="CX1029" s="45"/>
      <c r="CY1029" s="45"/>
      <c r="CZ1029" s="45"/>
      <c r="DA1029" s="45"/>
      <c r="DB1029" s="45"/>
      <c r="DC1029" s="45"/>
      <c r="DD1029" s="45"/>
      <c r="DE1029" s="45"/>
      <c r="DF1029" s="45"/>
      <c r="DG1029" s="45"/>
      <c r="DH1029" s="45"/>
      <c r="DI1029" s="45"/>
      <c r="DJ1029" s="45"/>
      <c r="DK1029" s="45"/>
      <c r="DL1029" s="45"/>
      <c r="DM1029" s="45"/>
      <c r="DN1029" s="45"/>
      <c r="DO1029" s="45"/>
      <c r="DP1029" s="45"/>
      <c r="DQ1029" s="45"/>
      <c r="DR1029" s="45"/>
      <c r="DS1029" s="45"/>
      <c r="DT1029" s="45"/>
      <c r="DU1029" s="45"/>
      <c r="DV1029" s="1123"/>
      <c r="DW1029" s="45"/>
      <c r="DX1029" s="45"/>
      <c r="DY1029" s="45"/>
      <c r="DZ1029" s="45"/>
      <c r="EA1029" s="45"/>
      <c r="EB1029" s="45"/>
      <c r="EC1029" s="45"/>
      <c r="ED1029" s="45"/>
      <c r="EE1029" s="45"/>
      <c r="EF1029" s="45"/>
      <c r="EG1029" s="45"/>
      <c r="EH1029" s="45"/>
      <c r="EI1029" s="45"/>
      <c r="EJ1029" s="45"/>
      <c r="EK1029" s="45"/>
      <c r="EL1029" s="45"/>
      <c r="EM1029" s="45"/>
      <c r="EN1029" s="45"/>
      <c r="EO1029" s="45"/>
      <c r="EP1029" s="45"/>
      <c r="EQ1029" s="1123"/>
      <c r="ER1029" s="557"/>
    </row>
    <row r="1030" spans="1:148" ht="15" customHeight="1" x14ac:dyDescent="0.25">
      <c r="A1030" s="625"/>
      <c r="B1030" s="1343" t="s">
        <v>1280</v>
      </c>
      <c r="C1030" s="1348" t="str">
        <f>IF(ISBLANK(TB!C273), "", TB!C273)</f>
        <v/>
      </c>
      <c r="D1030" s="1348" t="str">
        <f>IF(ISBLANK(TB!D273), "", TB!D273)</f>
        <v/>
      </c>
      <c r="E1030" s="1348" t="str">
        <f>IF(ISBLANK(TB!E273), "", TB!E273)</f>
        <v/>
      </c>
      <c r="F1030" s="1348" t="str">
        <f>IF(ISBLANK(TB!F273), "", TB!F273)</f>
        <v/>
      </c>
      <c r="G1030" s="45"/>
      <c r="H1030" s="45"/>
      <c r="I1030" s="45"/>
      <c r="J1030" s="45"/>
      <c r="K1030" s="45"/>
      <c r="L1030" s="45"/>
      <c r="M1030" s="45"/>
      <c r="N1030" s="45"/>
      <c r="O1030" s="45"/>
      <c r="P1030" s="45"/>
      <c r="Q1030" s="45"/>
      <c r="R1030" s="45"/>
      <c r="S1030" s="45"/>
      <c r="T1030" s="45"/>
      <c r="U1030" s="45"/>
      <c r="V1030" s="45"/>
      <c r="W1030" s="45"/>
      <c r="X1030" s="45"/>
      <c r="Y1030" s="45"/>
      <c r="Z1030" s="45"/>
      <c r="AA1030" s="45"/>
      <c r="AB1030" s="45"/>
      <c r="AC1030" s="45"/>
      <c r="AD1030" s="45"/>
      <c r="AE1030" s="45"/>
      <c r="AF1030" s="45"/>
      <c r="AG1030" s="45"/>
      <c r="AH1030" s="45"/>
      <c r="AI1030" s="45"/>
      <c r="AJ1030" s="45"/>
      <c r="AK1030" s="45"/>
      <c r="AL1030" s="45"/>
      <c r="AM1030" s="45"/>
      <c r="AN1030" s="45"/>
      <c r="AO1030" s="45"/>
      <c r="AP1030" s="45"/>
      <c r="AQ1030" s="45"/>
      <c r="AR1030" s="45"/>
      <c r="AS1030" s="45"/>
      <c r="AT1030" s="45"/>
      <c r="AU1030" s="45"/>
      <c r="AV1030" s="45"/>
      <c r="AW1030" s="45"/>
      <c r="AX1030" s="45"/>
      <c r="AY1030" s="45"/>
      <c r="AZ1030" s="45"/>
      <c r="BA1030" s="45"/>
      <c r="BB1030" s="45"/>
      <c r="BC1030" s="45"/>
      <c r="BD1030" s="45"/>
      <c r="BE1030" s="45"/>
      <c r="BF1030" s="45"/>
      <c r="BG1030" s="45"/>
      <c r="BH1030" s="45"/>
      <c r="BI1030" s="45"/>
      <c r="BJ1030" s="45"/>
      <c r="BK1030" s="45"/>
      <c r="BL1030" s="45"/>
      <c r="BM1030" s="45"/>
      <c r="BN1030" s="45"/>
      <c r="BO1030" s="45"/>
      <c r="BP1030" s="45"/>
      <c r="BQ1030" s="45"/>
      <c r="BR1030" s="45"/>
      <c r="BS1030" s="45"/>
      <c r="BT1030" s="45"/>
      <c r="BU1030" s="45"/>
      <c r="BV1030" s="45"/>
      <c r="BW1030" s="45"/>
      <c r="BX1030" s="45"/>
      <c r="BY1030" s="45"/>
      <c r="BZ1030" s="45"/>
      <c r="CA1030" s="45"/>
      <c r="CB1030" s="45"/>
      <c r="CC1030" s="45"/>
      <c r="CD1030" s="45"/>
      <c r="CE1030" s="45"/>
      <c r="CF1030" s="45"/>
      <c r="CG1030" s="45"/>
      <c r="CH1030" s="45"/>
      <c r="CI1030" s="45"/>
      <c r="CJ1030" s="45"/>
      <c r="CK1030" s="45"/>
      <c r="CL1030" s="45"/>
      <c r="CM1030" s="45"/>
      <c r="CN1030" s="45"/>
      <c r="CO1030" s="45"/>
      <c r="CP1030" s="45"/>
      <c r="CQ1030" s="45"/>
      <c r="CR1030" s="45"/>
      <c r="CS1030" s="45"/>
      <c r="CT1030" s="45"/>
      <c r="CU1030" s="45"/>
      <c r="CV1030" s="45"/>
      <c r="CW1030" s="45"/>
      <c r="CX1030" s="45"/>
      <c r="CY1030" s="45"/>
      <c r="CZ1030" s="45"/>
      <c r="DA1030" s="45"/>
      <c r="DB1030" s="45"/>
      <c r="DC1030" s="45"/>
      <c r="DD1030" s="45"/>
      <c r="DE1030" s="45"/>
      <c r="DF1030" s="45"/>
      <c r="DG1030" s="45"/>
      <c r="DH1030" s="45"/>
      <c r="DI1030" s="45"/>
      <c r="DJ1030" s="45"/>
      <c r="DK1030" s="45"/>
      <c r="DL1030" s="45"/>
      <c r="DM1030" s="45"/>
      <c r="DN1030" s="45"/>
      <c r="DO1030" s="45"/>
      <c r="DP1030" s="45"/>
      <c r="DQ1030" s="45"/>
      <c r="DR1030" s="45"/>
      <c r="DS1030" s="45"/>
      <c r="DT1030" s="45"/>
      <c r="DU1030" s="45"/>
      <c r="DV1030" s="1123"/>
      <c r="DW1030" s="45"/>
      <c r="DX1030" s="45"/>
      <c r="DY1030" s="45"/>
      <c r="DZ1030" s="45"/>
      <c r="EA1030" s="45"/>
      <c r="EB1030" s="45"/>
      <c r="EC1030" s="45"/>
      <c r="ED1030" s="45"/>
      <c r="EE1030" s="45"/>
      <c r="EF1030" s="45"/>
      <c r="EG1030" s="45"/>
      <c r="EH1030" s="45"/>
      <c r="EI1030" s="45"/>
      <c r="EJ1030" s="45"/>
      <c r="EK1030" s="45"/>
      <c r="EL1030" s="45"/>
      <c r="EM1030" s="45"/>
      <c r="EN1030" s="45"/>
      <c r="EO1030" s="45"/>
      <c r="EP1030" s="45"/>
      <c r="EQ1030" s="1123"/>
      <c r="ER1030" s="557"/>
    </row>
    <row r="1031" spans="1:148" ht="15" customHeight="1" x14ac:dyDescent="0.25">
      <c r="A1031" s="625"/>
      <c r="B1031" s="1343" t="s">
        <v>1281</v>
      </c>
      <c r="C1031" s="1348" t="str">
        <f>IF(ISBLANK(TB!C274), "", TB!C274)</f>
        <v/>
      </c>
      <c r="D1031" s="1348" t="str">
        <f>IF(ISBLANK(TB!D274), "", TB!D274)</f>
        <v/>
      </c>
      <c r="E1031" s="1348" t="str">
        <f>IF(ISBLANK(TB!E274), "", TB!E274)</f>
        <v/>
      </c>
      <c r="F1031" s="1348" t="str">
        <f>IF(ISBLANK(TB!F274), "", TB!F274)</f>
        <v/>
      </c>
      <c r="G1031" s="45"/>
      <c r="H1031" s="45"/>
      <c r="I1031" s="45"/>
      <c r="J1031" s="45"/>
      <c r="K1031" s="45"/>
      <c r="L1031" s="45"/>
      <c r="M1031" s="45"/>
      <c r="N1031" s="45"/>
      <c r="O1031" s="45"/>
      <c r="P1031" s="45"/>
      <c r="Q1031" s="45"/>
      <c r="R1031" s="45"/>
      <c r="S1031" s="45"/>
      <c r="T1031" s="45"/>
      <c r="U1031" s="45"/>
      <c r="V1031" s="45"/>
      <c r="W1031" s="45"/>
      <c r="X1031" s="45"/>
      <c r="Y1031" s="45"/>
      <c r="Z1031" s="45"/>
      <c r="AA1031" s="45"/>
      <c r="AB1031" s="45"/>
      <c r="AC1031" s="45"/>
      <c r="AD1031" s="45"/>
      <c r="AE1031" s="45"/>
      <c r="AF1031" s="45"/>
      <c r="AG1031" s="45"/>
      <c r="AH1031" s="45"/>
      <c r="AI1031" s="45"/>
      <c r="AJ1031" s="45"/>
      <c r="AK1031" s="45"/>
      <c r="AL1031" s="45"/>
      <c r="AM1031" s="45"/>
      <c r="AN1031" s="45"/>
      <c r="AO1031" s="45"/>
      <c r="AP1031" s="45"/>
      <c r="AQ1031" s="45"/>
      <c r="AR1031" s="45"/>
      <c r="AS1031" s="45"/>
      <c r="AT1031" s="45"/>
      <c r="AU1031" s="45"/>
      <c r="AV1031" s="45"/>
      <c r="AW1031" s="45"/>
      <c r="AX1031" s="45"/>
      <c r="AY1031" s="45"/>
      <c r="AZ1031" s="45"/>
      <c r="BA1031" s="45"/>
      <c r="BB1031" s="45"/>
      <c r="BC1031" s="45"/>
      <c r="BD1031" s="45"/>
      <c r="BE1031" s="45"/>
      <c r="BF1031" s="45"/>
      <c r="BG1031" s="45"/>
      <c r="BH1031" s="45"/>
      <c r="BI1031" s="45"/>
      <c r="BJ1031" s="45"/>
      <c r="BK1031" s="45"/>
      <c r="BL1031" s="45"/>
      <c r="BM1031" s="45"/>
      <c r="BN1031" s="45"/>
      <c r="BO1031" s="45"/>
      <c r="BP1031" s="45"/>
      <c r="BQ1031" s="45"/>
      <c r="BR1031" s="45"/>
      <c r="BS1031" s="45"/>
      <c r="BT1031" s="45"/>
      <c r="BU1031" s="45"/>
      <c r="BV1031" s="45"/>
      <c r="BW1031" s="45"/>
      <c r="BX1031" s="45"/>
      <c r="BY1031" s="45"/>
      <c r="BZ1031" s="45"/>
      <c r="CA1031" s="45"/>
      <c r="CB1031" s="45"/>
      <c r="CC1031" s="45"/>
      <c r="CD1031" s="45"/>
      <c r="CE1031" s="45"/>
      <c r="CF1031" s="45"/>
      <c r="CG1031" s="45"/>
      <c r="CH1031" s="45"/>
      <c r="CI1031" s="45"/>
      <c r="CJ1031" s="45"/>
      <c r="CK1031" s="45"/>
      <c r="CL1031" s="45"/>
      <c r="CM1031" s="45"/>
      <c r="CN1031" s="45"/>
      <c r="CO1031" s="45"/>
      <c r="CP1031" s="45"/>
      <c r="CQ1031" s="45"/>
      <c r="CR1031" s="45"/>
      <c r="CS1031" s="45"/>
      <c r="CT1031" s="45"/>
      <c r="CU1031" s="45"/>
      <c r="CV1031" s="45"/>
      <c r="CW1031" s="45"/>
      <c r="CX1031" s="45"/>
      <c r="CY1031" s="45"/>
      <c r="CZ1031" s="45"/>
      <c r="DA1031" s="45"/>
      <c r="DB1031" s="45"/>
      <c r="DC1031" s="45"/>
      <c r="DD1031" s="45"/>
      <c r="DE1031" s="45"/>
      <c r="DF1031" s="45"/>
      <c r="DG1031" s="45"/>
      <c r="DH1031" s="45"/>
      <c r="DI1031" s="45"/>
      <c r="DJ1031" s="45"/>
      <c r="DK1031" s="45"/>
      <c r="DL1031" s="45"/>
      <c r="DM1031" s="45"/>
      <c r="DN1031" s="45"/>
      <c r="DO1031" s="45"/>
      <c r="DP1031" s="45"/>
      <c r="DQ1031" s="45"/>
      <c r="DR1031" s="45"/>
      <c r="DS1031" s="45"/>
      <c r="DT1031" s="45"/>
      <c r="DU1031" s="45"/>
      <c r="DV1031" s="1123"/>
      <c r="DW1031" s="45"/>
      <c r="DX1031" s="45"/>
      <c r="DY1031" s="45"/>
      <c r="DZ1031" s="45"/>
      <c r="EA1031" s="45"/>
      <c r="EB1031" s="45"/>
      <c r="EC1031" s="45"/>
      <c r="ED1031" s="45"/>
      <c r="EE1031" s="45"/>
      <c r="EF1031" s="45"/>
      <c r="EG1031" s="45"/>
      <c r="EH1031" s="45"/>
      <c r="EI1031" s="45"/>
      <c r="EJ1031" s="45"/>
      <c r="EK1031" s="45"/>
      <c r="EL1031" s="45"/>
      <c r="EM1031" s="45"/>
      <c r="EN1031" s="45"/>
      <c r="EO1031" s="45"/>
      <c r="EP1031" s="45"/>
      <c r="EQ1031" s="1123"/>
      <c r="ER1031" s="557"/>
    </row>
    <row r="1032" spans="1:148" ht="15" customHeight="1" x14ac:dyDescent="0.25">
      <c r="A1032" s="625"/>
      <c r="B1032" s="1343" t="s">
        <v>1282</v>
      </c>
      <c r="C1032" s="1348" t="str">
        <f>IF(ISBLANK(TB!C275), "", TB!C275)</f>
        <v/>
      </c>
      <c r="D1032" s="1348" t="str">
        <f>IF(ISBLANK(TB!D275), "", TB!D275)</f>
        <v/>
      </c>
      <c r="E1032" s="1348" t="str">
        <f>IF(ISBLANK(TB!E275), "", TB!E275)</f>
        <v/>
      </c>
      <c r="F1032" s="1348" t="str">
        <f>IF(ISBLANK(TB!F275), "", TB!F275)</f>
        <v/>
      </c>
      <c r="G1032" s="45"/>
      <c r="H1032" s="45"/>
      <c r="I1032" s="45"/>
      <c r="J1032" s="45"/>
      <c r="K1032" s="45"/>
      <c r="L1032" s="45"/>
      <c r="M1032" s="45"/>
      <c r="N1032" s="45"/>
      <c r="O1032" s="45"/>
      <c r="P1032" s="45"/>
      <c r="Q1032" s="45"/>
      <c r="R1032" s="45"/>
      <c r="S1032" s="45"/>
      <c r="T1032" s="45"/>
      <c r="U1032" s="45"/>
      <c r="V1032" s="45"/>
      <c r="W1032" s="45"/>
      <c r="X1032" s="45"/>
      <c r="Y1032" s="45"/>
      <c r="Z1032" s="45"/>
      <c r="AA1032" s="45"/>
      <c r="AB1032" s="45"/>
      <c r="AC1032" s="45"/>
      <c r="AD1032" s="45"/>
      <c r="AE1032" s="45"/>
      <c r="AF1032" s="45"/>
      <c r="AG1032" s="45"/>
      <c r="AH1032" s="45"/>
      <c r="AI1032" s="45"/>
      <c r="AJ1032" s="45"/>
      <c r="AK1032" s="45"/>
      <c r="AL1032" s="45"/>
      <c r="AM1032" s="45"/>
      <c r="AN1032" s="45"/>
      <c r="AO1032" s="45"/>
      <c r="AP1032" s="45"/>
      <c r="AQ1032" s="45"/>
      <c r="AR1032" s="45"/>
      <c r="AS1032" s="45"/>
      <c r="AT1032" s="45"/>
      <c r="AU1032" s="45"/>
      <c r="AV1032" s="45"/>
      <c r="AW1032" s="45"/>
      <c r="AX1032" s="45"/>
      <c r="AY1032" s="45"/>
      <c r="AZ1032" s="45"/>
      <c r="BA1032" s="45"/>
      <c r="BB1032" s="45"/>
      <c r="BC1032" s="45"/>
      <c r="BD1032" s="45"/>
      <c r="BE1032" s="45"/>
      <c r="BF1032" s="45"/>
      <c r="BG1032" s="45"/>
      <c r="BH1032" s="45"/>
      <c r="BI1032" s="45"/>
      <c r="BJ1032" s="45"/>
      <c r="BK1032" s="45"/>
      <c r="BL1032" s="45"/>
      <c r="BM1032" s="45"/>
      <c r="BN1032" s="45"/>
      <c r="BO1032" s="45"/>
      <c r="BP1032" s="45"/>
      <c r="BQ1032" s="45"/>
      <c r="BR1032" s="45"/>
      <c r="BS1032" s="45"/>
      <c r="BT1032" s="45"/>
      <c r="BU1032" s="45"/>
      <c r="BV1032" s="45"/>
      <c r="BW1032" s="45"/>
      <c r="BX1032" s="45"/>
      <c r="BY1032" s="45"/>
      <c r="BZ1032" s="45"/>
      <c r="CA1032" s="45"/>
      <c r="CB1032" s="45"/>
      <c r="CC1032" s="45"/>
      <c r="CD1032" s="45"/>
      <c r="CE1032" s="45"/>
      <c r="CF1032" s="45"/>
      <c r="CG1032" s="45"/>
      <c r="CH1032" s="45"/>
      <c r="CI1032" s="45"/>
      <c r="CJ1032" s="45"/>
      <c r="CK1032" s="45"/>
      <c r="CL1032" s="45"/>
      <c r="CM1032" s="45"/>
      <c r="CN1032" s="45"/>
      <c r="CO1032" s="45"/>
      <c r="CP1032" s="45"/>
      <c r="CQ1032" s="45"/>
      <c r="CR1032" s="45"/>
      <c r="CS1032" s="45"/>
      <c r="CT1032" s="45"/>
      <c r="CU1032" s="45"/>
      <c r="CV1032" s="45"/>
      <c r="CW1032" s="45"/>
      <c r="CX1032" s="45"/>
      <c r="CY1032" s="45"/>
      <c r="CZ1032" s="45"/>
      <c r="DA1032" s="45"/>
      <c r="DB1032" s="45"/>
      <c r="DC1032" s="45"/>
      <c r="DD1032" s="45"/>
      <c r="DE1032" s="45"/>
      <c r="DF1032" s="45"/>
      <c r="DG1032" s="45"/>
      <c r="DH1032" s="45"/>
      <c r="DI1032" s="45"/>
      <c r="DJ1032" s="45"/>
      <c r="DK1032" s="45"/>
      <c r="DL1032" s="45"/>
      <c r="DM1032" s="45"/>
      <c r="DN1032" s="45"/>
      <c r="DO1032" s="45"/>
      <c r="DP1032" s="45"/>
      <c r="DQ1032" s="45"/>
      <c r="DR1032" s="45"/>
      <c r="DS1032" s="45"/>
      <c r="DT1032" s="45"/>
      <c r="DU1032" s="45"/>
      <c r="DV1032" s="1123"/>
      <c r="DW1032" s="45"/>
      <c r="DX1032" s="45"/>
      <c r="DY1032" s="45"/>
      <c r="DZ1032" s="45"/>
      <c r="EA1032" s="45"/>
      <c r="EB1032" s="45"/>
      <c r="EC1032" s="45"/>
      <c r="ED1032" s="45"/>
      <c r="EE1032" s="45"/>
      <c r="EF1032" s="45"/>
      <c r="EG1032" s="45"/>
      <c r="EH1032" s="45"/>
      <c r="EI1032" s="45"/>
      <c r="EJ1032" s="45"/>
      <c r="EK1032" s="45"/>
      <c r="EL1032" s="45"/>
      <c r="EM1032" s="45"/>
      <c r="EN1032" s="45"/>
      <c r="EO1032" s="45"/>
      <c r="EP1032" s="45"/>
      <c r="EQ1032" s="1123"/>
      <c r="ER1032" s="557"/>
    </row>
    <row r="1033" spans="1:148" ht="15" customHeight="1" x14ac:dyDescent="0.25">
      <c r="A1033" s="625"/>
      <c r="B1033" s="1343" t="s">
        <v>1283</v>
      </c>
      <c r="C1033" s="1348" t="str">
        <f>IF(ISBLANK(TB!C276), "", TB!C276)</f>
        <v/>
      </c>
      <c r="D1033" s="1348" t="str">
        <f>IF(ISBLANK(TB!D276), "", TB!D276)</f>
        <v/>
      </c>
      <c r="E1033" s="1348" t="str">
        <f>IF(ISBLANK(TB!E276), "", TB!E276)</f>
        <v/>
      </c>
      <c r="F1033" s="1348" t="str">
        <f>IF(ISBLANK(TB!F276), "", TB!F276)</f>
        <v/>
      </c>
      <c r="G1033" s="45"/>
      <c r="H1033" s="45"/>
      <c r="I1033" s="45"/>
      <c r="J1033" s="45"/>
      <c r="K1033" s="45"/>
      <c r="L1033" s="45"/>
      <c r="M1033" s="45"/>
      <c r="N1033" s="45"/>
      <c r="O1033" s="45"/>
      <c r="P1033" s="45"/>
      <c r="Q1033" s="45"/>
      <c r="R1033" s="45"/>
      <c r="S1033" s="45"/>
      <c r="T1033" s="45"/>
      <c r="U1033" s="45"/>
      <c r="V1033" s="45"/>
      <c r="W1033" s="45"/>
      <c r="X1033" s="45"/>
      <c r="Y1033" s="45"/>
      <c r="Z1033" s="45"/>
      <c r="AA1033" s="45"/>
      <c r="AB1033" s="45"/>
      <c r="AC1033" s="45"/>
      <c r="AD1033" s="45"/>
      <c r="AE1033" s="45"/>
      <c r="AF1033" s="45"/>
      <c r="AG1033" s="45"/>
      <c r="AH1033" s="45"/>
      <c r="AI1033" s="45"/>
      <c r="AJ1033" s="45"/>
      <c r="AK1033" s="45"/>
      <c r="AL1033" s="45"/>
      <c r="AM1033" s="45"/>
      <c r="AN1033" s="45"/>
      <c r="AO1033" s="45"/>
      <c r="AP1033" s="45"/>
      <c r="AQ1033" s="45"/>
      <c r="AR1033" s="45"/>
      <c r="AS1033" s="45"/>
      <c r="AT1033" s="45"/>
      <c r="AU1033" s="45"/>
      <c r="AV1033" s="45"/>
      <c r="AW1033" s="45"/>
      <c r="AX1033" s="45"/>
      <c r="AY1033" s="45"/>
      <c r="AZ1033" s="45"/>
      <c r="BA1033" s="45"/>
      <c r="BB1033" s="45"/>
      <c r="BC1033" s="45"/>
      <c r="BD1033" s="45"/>
      <c r="BE1033" s="45"/>
      <c r="BF1033" s="45"/>
      <c r="BG1033" s="45"/>
      <c r="BH1033" s="45"/>
      <c r="BI1033" s="45"/>
      <c r="BJ1033" s="45"/>
      <c r="BK1033" s="45"/>
      <c r="BL1033" s="45"/>
      <c r="BM1033" s="45"/>
      <c r="BN1033" s="45"/>
      <c r="BO1033" s="45"/>
      <c r="BP1033" s="45"/>
      <c r="BQ1033" s="45"/>
      <c r="BR1033" s="45"/>
      <c r="BS1033" s="45"/>
      <c r="BT1033" s="45"/>
      <c r="BU1033" s="45"/>
      <c r="BV1033" s="45"/>
      <c r="BW1033" s="45"/>
      <c r="BX1033" s="45"/>
      <c r="BY1033" s="45"/>
      <c r="BZ1033" s="45"/>
      <c r="CA1033" s="45"/>
      <c r="CB1033" s="45"/>
      <c r="CC1033" s="45"/>
      <c r="CD1033" s="45"/>
      <c r="CE1033" s="45"/>
      <c r="CF1033" s="45"/>
      <c r="CG1033" s="45"/>
      <c r="CH1033" s="45"/>
      <c r="CI1033" s="45"/>
      <c r="CJ1033" s="45"/>
      <c r="CK1033" s="45"/>
      <c r="CL1033" s="45"/>
      <c r="CM1033" s="45"/>
      <c r="CN1033" s="45"/>
      <c r="CO1033" s="45"/>
      <c r="CP1033" s="45"/>
      <c r="CQ1033" s="45"/>
      <c r="CR1033" s="45"/>
      <c r="CS1033" s="45"/>
      <c r="CT1033" s="45"/>
      <c r="CU1033" s="45"/>
      <c r="CV1033" s="45"/>
      <c r="CW1033" s="45"/>
      <c r="CX1033" s="45"/>
      <c r="CY1033" s="45"/>
      <c r="CZ1033" s="45"/>
      <c r="DA1033" s="45"/>
      <c r="DB1033" s="45"/>
      <c r="DC1033" s="45"/>
      <c r="DD1033" s="45"/>
      <c r="DE1033" s="45"/>
      <c r="DF1033" s="45"/>
      <c r="DG1033" s="45"/>
      <c r="DH1033" s="45"/>
      <c r="DI1033" s="45"/>
      <c r="DJ1033" s="45"/>
      <c r="DK1033" s="45"/>
      <c r="DL1033" s="45"/>
      <c r="DM1033" s="45"/>
      <c r="DN1033" s="45"/>
      <c r="DO1033" s="45"/>
      <c r="DP1033" s="45"/>
      <c r="DQ1033" s="45"/>
      <c r="DR1033" s="45"/>
      <c r="DS1033" s="45"/>
      <c r="DT1033" s="45"/>
      <c r="DU1033" s="45"/>
      <c r="DV1033" s="1123"/>
      <c r="DW1033" s="45"/>
      <c r="DX1033" s="45"/>
      <c r="DY1033" s="45"/>
      <c r="DZ1033" s="45"/>
      <c r="EA1033" s="45"/>
      <c r="EB1033" s="45"/>
      <c r="EC1033" s="45"/>
      <c r="ED1033" s="45"/>
      <c r="EE1033" s="45"/>
      <c r="EF1033" s="45"/>
      <c r="EG1033" s="45"/>
      <c r="EH1033" s="45"/>
      <c r="EI1033" s="45"/>
      <c r="EJ1033" s="45"/>
      <c r="EK1033" s="45"/>
      <c r="EL1033" s="45"/>
      <c r="EM1033" s="45"/>
      <c r="EN1033" s="45"/>
      <c r="EO1033" s="45"/>
      <c r="EP1033" s="45"/>
      <c r="EQ1033" s="1123"/>
      <c r="ER1033" s="557"/>
    </row>
    <row r="1034" spans="1:148" ht="15" customHeight="1" x14ac:dyDescent="0.25">
      <c r="A1034" s="625"/>
      <c r="B1034" s="1343" t="s">
        <v>1284</v>
      </c>
      <c r="C1034" s="1348" t="str">
        <f>IF(ISBLANK(TB!C277), "", TB!C277)</f>
        <v/>
      </c>
      <c r="D1034" s="1348" t="str">
        <f>IF(ISBLANK(TB!D277), "", TB!D277)</f>
        <v/>
      </c>
      <c r="E1034" s="1348" t="str">
        <f>IF(ISBLANK(TB!E277), "", TB!E277)</f>
        <v/>
      </c>
      <c r="F1034" s="1348" t="str">
        <f>IF(ISBLANK(TB!F277), "", TB!F277)</f>
        <v/>
      </c>
      <c r="G1034" s="45"/>
      <c r="H1034" s="45"/>
      <c r="I1034" s="45"/>
      <c r="J1034" s="45"/>
      <c r="K1034" s="45"/>
      <c r="L1034" s="45"/>
      <c r="M1034" s="45"/>
      <c r="N1034" s="45"/>
      <c r="O1034" s="45"/>
      <c r="P1034" s="45"/>
      <c r="Q1034" s="45"/>
      <c r="R1034" s="45"/>
      <c r="S1034" s="45"/>
      <c r="T1034" s="45"/>
      <c r="U1034" s="45"/>
      <c r="V1034" s="45"/>
      <c r="W1034" s="45"/>
      <c r="X1034" s="45"/>
      <c r="Y1034" s="45"/>
      <c r="Z1034" s="45"/>
      <c r="AA1034" s="45"/>
      <c r="AB1034" s="45"/>
      <c r="AC1034" s="45"/>
      <c r="AD1034" s="45"/>
      <c r="AE1034" s="45"/>
      <c r="AF1034" s="45"/>
      <c r="AG1034" s="45"/>
      <c r="AH1034" s="45"/>
      <c r="AI1034" s="45"/>
      <c r="AJ1034" s="45"/>
      <c r="AK1034" s="45"/>
      <c r="AL1034" s="45"/>
      <c r="AM1034" s="45"/>
      <c r="AN1034" s="45"/>
      <c r="AO1034" s="45"/>
      <c r="AP1034" s="45"/>
      <c r="AQ1034" s="45"/>
      <c r="AR1034" s="45"/>
      <c r="AS1034" s="45"/>
      <c r="AT1034" s="45"/>
      <c r="AU1034" s="45"/>
      <c r="AV1034" s="45"/>
      <c r="AW1034" s="45"/>
      <c r="AX1034" s="45"/>
      <c r="AY1034" s="45"/>
      <c r="AZ1034" s="45"/>
      <c r="BA1034" s="45"/>
      <c r="BB1034" s="45"/>
      <c r="BC1034" s="45"/>
      <c r="BD1034" s="45"/>
      <c r="BE1034" s="45"/>
      <c r="BF1034" s="45"/>
      <c r="BG1034" s="45"/>
      <c r="BH1034" s="45"/>
      <c r="BI1034" s="45"/>
      <c r="BJ1034" s="45"/>
      <c r="BK1034" s="45"/>
      <c r="BL1034" s="45"/>
      <c r="BM1034" s="45"/>
      <c r="BN1034" s="45"/>
      <c r="BO1034" s="45"/>
      <c r="BP1034" s="45"/>
      <c r="BQ1034" s="45"/>
      <c r="BR1034" s="45"/>
      <c r="BS1034" s="45"/>
      <c r="BT1034" s="45"/>
      <c r="BU1034" s="45"/>
      <c r="BV1034" s="45"/>
      <c r="BW1034" s="45"/>
      <c r="BX1034" s="45"/>
      <c r="BY1034" s="45"/>
      <c r="BZ1034" s="45"/>
      <c r="CA1034" s="45"/>
      <c r="CB1034" s="45"/>
      <c r="CC1034" s="45"/>
      <c r="CD1034" s="45"/>
      <c r="CE1034" s="45"/>
      <c r="CF1034" s="45"/>
      <c r="CG1034" s="45"/>
      <c r="CH1034" s="45"/>
      <c r="CI1034" s="45"/>
      <c r="CJ1034" s="45"/>
      <c r="CK1034" s="45"/>
      <c r="CL1034" s="45"/>
      <c r="CM1034" s="45"/>
      <c r="CN1034" s="45"/>
      <c r="CO1034" s="45"/>
      <c r="CP1034" s="45"/>
      <c r="CQ1034" s="45"/>
      <c r="CR1034" s="45"/>
      <c r="CS1034" s="45"/>
      <c r="CT1034" s="45"/>
      <c r="CU1034" s="45"/>
      <c r="CV1034" s="45"/>
      <c r="CW1034" s="45"/>
      <c r="CX1034" s="45"/>
      <c r="CY1034" s="45"/>
      <c r="CZ1034" s="45"/>
      <c r="DA1034" s="45"/>
      <c r="DB1034" s="45"/>
      <c r="DC1034" s="45"/>
      <c r="DD1034" s="45"/>
      <c r="DE1034" s="45"/>
      <c r="DF1034" s="45"/>
      <c r="DG1034" s="45"/>
      <c r="DH1034" s="45"/>
      <c r="DI1034" s="45"/>
      <c r="DJ1034" s="45"/>
      <c r="DK1034" s="45"/>
      <c r="DL1034" s="45"/>
      <c r="DM1034" s="45"/>
      <c r="DN1034" s="45"/>
      <c r="DO1034" s="45"/>
      <c r="DP1034" s="45"/>
      <c r="DQ1034" s="45"/>
      <c r="DR1034" s="45"/>
      <c r="DS1034" s="45"/>
      <c r="DT1034" s="45"/>
      <c r="DU1034" s="45"/>
      <c r="DV1034" s="1123"/>
      <c r="DW1034" s="45"/>
      <c r="DX1034" s="45"/>
      <c r="DY1034" s="45"/>
      <c r="DZ1034" s="45"/>
      <c r="EA1034" s="45"/>
      <c r="EB1034" s="45"/>
      <c r="EC1034" s="45"/>
      <c r="ED1034" s="45"/>
      <c r="EE1034" s="45"/>
      <c r="EF1034" s="45"/>
      <c r="EG1034" s="45"/>
      <c r="EH1034" s="45"/>
      <c r="EI1034" s="45"/>
      <c r="EJ1034" s="45"/>
      <c r="EK1034" s="45"/>
      <c r="EL1034" s="45"/>
      <c r="EM1034" s="45"/>
      <c r="EN1034" s="45"/>
      <c r="EO1034" s="45"/>
      <c r="EP1034" s="45"/>
      <c r="EQ1034" s="1123"/>
      <c r="ER1034" s="557"/>
    </row>
    <row r="1035" spans="1:148" ht="15" customHeight="1" x14ac:dyDescent="0.25">
      <c r="A1035" s="625"/>
      <c r="B1035" s="1343" t="s">
        <v>1285</v>
      </c>
      <c r="C1035" s="1348" t="str">
        <f>IF(ISBLANK(TB!C278), "", TB!C278)</f>
        <v/>
      </c>
      <c r="D1035" s="1348" t="str">
        <f>IF(ISBLANK(TB!D278), "", TB!D278)</f>
        <v/>
      </c>
      <c r="E1035" s="1348" t="str">
        <f>IF(ISBLANK(TB!E278), "", TB!E278)</f>
        <v/>
      </c>
      <c r="F1035" s="1348" t="str">
        <f>IF(ISBLANK(TB!F278), "", TB!F278)</f>
        <v/>
      </c>
      <c r="G1035" s="45"/>
      <c r="H1035" s="45"/>
      <c r="I1035" s="45"/>
      <c r="J1035" s="45"/>
      <c r="K1035" s="45"/>
      <c r="L1035" s="45"/>
      <c r="M1035" s="45"/>
      <c r="N1035" s="45"/>
      <c r="O1035" s="45"/>
      <c r="P1035" s="45"/>
      <c r="Q1035" s="45"/>
      <c r="R1035" s="45"/>
      <c r="S1035" s="45"/>
      <c r="T1035" s="45"/>
      <c r="U1035" s="45"/>
      <c r="V1035" s="45"/>
      <c r="W1035" s="45"/>
      <c r="X1035" s="45"/>
      <c r="Y1035" s="45"/>
      <c r="Z1035" s="45"/>
      <c r="AA1035" s="45"/>
      <c r="AB1035" s="45"/>
      <c r="AC1035" s="45"/>
      <c r="AD1035" s="45"/>
      <c r="AE1035" s="45"/>
      <c r="AF1035" s="45"/>
      <c r="AG1035" s="45"/>
      <c r="AH1035" s="45"/>
      <c r="AI1035" s="45"/>
      <c r="AJ1035" s="45"/>
      <c r="AK1035" s="45"/>
      <c r="AL1035" s="45"/>
      <c r="AM1035" s="45"/>
      <c r="AN1035" s="45"/>
      <c r="AO1035" s="45"/>
      <c r="AP1035" s="45"/>
      <c r="AQ1035" s="45"/>
      <c r="AR1035" s="45"/>
      <c r="AS1035" s="45"/>
      <c r="AT1035" s="45"/>
      <c r="AU1035" s="45"/>
      <c r="AV1035" s="45"/>
      <c r="AW1035" s="45"/>
      <c r="AX1035" s="45"/>
      <c r="AY1035" s="45"/>
      <c r="AZ1035" s="45"/>
      <c r="BA1035" s="45"/>
      <c r="BB1035" s="45"/>
      <c r="BC1035" s="45"/>
      <c r="BD1035" s="45"/>
      <c r="BE1035" s="45"/>
      <c r="BF1035" s="45"/>
      <c r="BG1035" s="45"/>
      <c r="BH1035" s="45"/>
      <c r="BI1035" s="45"/>
      <c r="BJ1035" s="45"/>
      <c r="BK1035" s="45"/>
      <c r="BL1035" s="45"/>
      <c r="BM1035" s="45"/>
      <c r="BN1035" s="45"/>
      <c r="BO1035" s="45"/>
      <c r="BP1035" s="45"/>
      <c r="BQ1035" s="45"/>
      <c r="BR1035" s="45"/>
      <c r="BS1035" s="45"/>
      <c r="BT1035" s="45"/>
      <c r="BU1035" s="45"/>
      <c r="BV1035" s="45"/>
      <c r="BW1035" s="45"/>
      <c r="BX1035" s="45"/>
      <c r="BY1035" s="45"/>
      <c r="BZ1035" s="45"/>
      <c r="CA1035" s="45"/>
      <c r="CB1035" s="45"/>
      <c r="CC1035" s="45"/>
      <c r="CD1035" s="45"/>
      <c r="CE1035" s="45"/>
      <c r="CF1035" s="45"/>
      <c r="CG1035" s="45"/>
      <c r="CH1035" s="45"/>
      <c r="CI1035" s="45"/>
      <c r="CJ1035" s="45"/>
      <c r="CK1035" s="45"/>
      <c r="CL1035" s="45"/>
      <c r="CM1035" s="45"/>
      <c r="CN1035" s="45"/>
      <c r="CO1035" s="45"/>
      <c r="CP1035" s="45"/>
      <c r="CQ1035" s="45"/>
      <c r="CR1035" s="45"/>
      <c r="CS1035" s="45"/>
      <c r="CT1035" s="45"/>
      <c r="CU1035" s="45"/>
      <c r="CV1035" s="45"/>
      <c r="CW1035" s="45"/>
      <c r="CX1035" s="45"/>
      <c r="CY1035" s="45"/>
      <c r="CZ1035" s="45"/>
      <c r="DA1035" s="45"/>
      <c r="DB1035" s="45"/>
      <c r="DC1035" s="45"/>
      <c r="DD1035" s="45"/>
      <c r="DE1035" s="45"/>
      <c r="DF1035" s="45"/>
      <c r="DG1035" s="45"/>
      <c r="DH1035" s="45"/>
      <c r="DI1035" s="45"/>
      <c r="DJ1035" s="45"/>
      <c r="DK1035" s="45"/>
      <c r="DL1035" s="45"/>
      <c r="DM1035" s="45"/>
      <c r="DN1035" s="45"/>
      <c r="DO1035" s="45"/>
      <c r="DP1035" s="45"/>
      <c r="DQ1035" s="45"/>
      <c r="DR1035" s="45"/>
      <c r="DS1035" s="45"/>
      <c r="DT1035" s="45"/>
      <c r="DU1035" s="45"/>
      <c r="DV1035" s="1123"/>
      <c r="DW1035" s="45"/>
      <c r="DX1035" s="45"/>
      <c r="DY1035" s="45"/>
      <c r="DZ1035" s="45"/>
      <c r="EA1035" s="45"/>
      <c r="EB1035" s="45"/>
      <c r="EC1035" s="45"/>
      <c r="ED1035" s="45"/>
      <c r="EE1035" s="45"/>
      <c r="EF1035" s="45"/>
      <c r="EG1035" s="45"/>
      <c r="EH1035" s="45"/>
      <c r="EI1035" s="45"/>
      <c r="EJ1035" s="45"/>
      <c r="EK1035" s="45"/>
      <c r="EL1035" s="45"/>
      <c r="EM1035" s="45"/>
      <c r="EN1035" s="45"/>
      <c r="EO1035" s="45"/>
      <c r="EP1035" s="45"/>
      <c r="EQ1035" s="1123"/>
      <c r="ER1035" s="557"/>
    </row>
    <row r="1036" spans="1:148" ht="15" customHeight="1" x14ac:dyDescent="0.25">
      <c r="A1036" s="625"/>
      <c r="B1036" s="1343" t="s">
        <v>1286</v>
      </c>
      <c r="C1036" s="1348" t="str">
        <f>IF(ISBLANK(TB!C279), "", TB!C279)</f>
        <v/>
      </c>
      <c r="D1036" s="1348" t="str">
        <f>IF(ISBLANK(TB!D279), "", TB!D279)</f>
        <v/>
      </c>
      <c r="E1036" s="1348" t="str">
        <f>IF(ISBLANK(TB!E279), "", TB!E279)</f>
        <v/>
      </c>
      <c r="F1036" s="1348" t="str">
        <f>IF(ISBLANK(TB!F279), "", TB!F279)</f>
        <v/>
      </c>
      <c r="G1036" s="45"/>
      <c r="H1036" s="45"/>
      <c r="I1036" s="45"/>
      <c r="J1036" s="45"/>
      <c r="K1036" s="45"/>
      <c r="L1036" s="45"/>
      <c r="M1036" s="45"/>
      <c r="N1036" s="45"/>
      <c r="O1036" s="45"/>
      <c r="P1036" s="45"/>
      <c r="Q1036" s="45"/>
      <c r="R1036" s="45"/>
      <c r="S1036" s="45"/>
      <c r="T1036" s="45"/>
      <c r="U1036" s="45"/>
      <c r="V1036" s="45"/>
      <c r="W1036" s="45"/>
      <c r="X1036" s="45"/>
      <c r="Y1036" s="45"/>
      <c r="Z1036" s="45"/>
      <c r="AA1036" s="45"/>
      <c r="AB1036" s="45"/>
      <c r="AC1036" s="45"/>
      <c r="AD1036" s="45"/>
      <c r="AE1036" s="45"/>
      <c r="AF1036" s="45"/>
      <c r="AG1036" s="45"/>
      <c r="AH1036" s="45"/>
      <c r="AI1036" s="45"/>
      <c r="AJ1036" s="45"/>
      <c r="AK1036" s="45"/>
      <c r="AL1036" s="45"/>
      <c r="AM1036" s="45"/>
      <c r="AN1036" s="45"/>
      <c r="AO1036" s="45"/>
      <c r="AP1036" s="45"/>
      <c r="AQ1036" s="45"/>
      <c r="AR1036" s="45"/>
      <c r="AS1036" s="45"/>
      <c r="AT1036" s="45"/>
      <c r="AU1036" s="45"/>
      <c r="AV1036" s="45"/>
      <c r="AW1036" s="45"/>
      <c r="AX1036" s="45"/>
      <c r="AY1036" s="45"/>
      <c r="AZ1036" s="45"/>
      <c r="BA1036" s="45"/>
      <c r="BB1036" s="45"/>
      <c r="BC1036" s="45"/>
      <c r="BD1036" s="45"/>
      <c r="BE1036" s="45"/>
      <c r="BF1036" s="45"/>
      <c r="BG1036" s="45"/>
      <c r="BH1036" s="45"/>
      <c r="BI1036" s="45"/>
      <c r="BJ1036" s="45"/>
      <c r="BK1036" s="45"/>
      <c r="BL1036" s="45"/>
      <c r="BM1036" s="45"/>
      <c r="BN1036" s="45"/>
      <c r="BO1036" s="45"/>
      <c r="BP1036" s="45"/>
      <c r="BQ1036" s="45"/>
      <c r="BR1036" s="45"/>
      <c r="BS1036" s="45"/>
      <c r="BT1036" s="45"/>
      <c r="BU1036" s="45"/>
      <c r="BV1036" s="45"/>
      <c r="BW1036" s="45"/>
      <c r="BX1036" s="45"/>
      <c r="BY1036" s="45"/>
      <c r="BZ1036" s="45"/>
      <c r="CA1036" s="45"/>
      <c r="CB1036" s="45"/>
      <c r="CC1036" s="45"/>
      <c r="CD1036" s="45"/>
      <c r="CE1036" s="45"/>
      <c r="CF1036" s="45"/>
      <c r="CG1036" s="45"/>
      <c r="CH1036" s="45"/>
      <c r="CI1036" s="45"/>
      <c r="CJ1036" s="45"/>
      <c r="CK1036" s="45"/>
      <c r="CL1036" s="45"/>
      <c r="CM1036" s="45"/>
      <c r="CN1036" s="45"/>
      <c r="CO1036" s="45"/>
      <c r="CP1036" s="45"/>
      <c r="CQ1036" s="45"/>
      <c r="CR1036" s="45"/>
      <c r="CS1036" s="45"/>
      <c r="CT1036" s="45"/>
      <c r="CU1036" s="45"/>
      <c r="CV1036" s="45"/>
      <c r="CW1036" s="45"/>
      <c r="CX1036" s="45"/>
      <c r="CY1036" s="45"/>
      <c r="CZ1036" s="45"/>
      <c r="DA1036" s="45"/>
      <c r="DB1036" s="45"/>
      <c r="DC1036" s="45"/>
      <c r="DD1036" s="45"/>
      <c r="DE1036" s="45"/>
      <c r="DF1036" s="45"/>
      <c r="DG1036" s="45"/>
      <c r="DH1036" s="45"/>
      <c r="DI1036" s="45"/>
      <c r="DJ1036" s="45"/>
      <c r="DK1036" s="45"/>
      <c r="DL1036" s="45"/>
      <c r="DM1036" s="45"/>
      <c r="DN1036" s="45"/>
      <c r="DO1036" s="45"/>
      <c r="DP1036" s="45"/>
      <c r="DQ1036" s="45"/>
      <c r="DR1036" s="45"/>
      <c r="DS1036" s="45"/>
      <c r="DT1036" s="45"/>
      <c r="DU1036" s="45"/>
      <c r="DV1036" s="1123"/>
      <c r="DW1036" s="45"/>
      <c r="DX1036" s="45"/>
      <c r="DY1036" s="45"/>
      <c r="DZ1036" s="45"/>
      <c r="EA1036" s="45"/>
      <c r="EB1036" s="45"/>
      <c r="EC1036" s="45"/>
      <c r="ED1036" s="45"/>
      <c r="EE1036" s="45"/>
      <c r="EF1036" s="45"/>
      <c r="EG1036" s="45"/>
      <c r="EH1036" s="45"/>
      <c r="EI1036" s="45"/>
      <c r="EJ1036" s="45"/>
      <c r="EK1036" s="45"/>
      <c r="EL1036" s="45"/>
      <c r="EM1036" s="45"/>
      <c r="EN1036" s="45"/>
      <c r="EO1036" s="45"/>
      <c r="EP1036" s="45"/>
      <c r="EQ1036" s="1123"/>
      <c r="ER1036" s="557"/>
    </row>
    <row r="1037" spans="1:148" ht="15" customHeight="1" x14ac:dyDescent="0.25">
      <c r="A1037" s="625"/>
      <c r="B1037" s="1343" t="s">
        <v>1287</v>
      </c>
      <c r="C1037" s="1348" t="str">
        <f>IF(ISBLANK(TB!C280), "", TB!C280)</f>
        <v/>
      </c>
      <c r="D1037" s="1348" t="str">
        <f>IF(ISBLANK(TB!D280), "", TB!D280)</f>
        <v/>
      </c>
      <c r="E1037" s="1348" t="str">
        <f>IF(ISBLANK(TB!E280), "", TB!E280)</f>
        <v/>
      </c>
      <c r="F1037" s="1348" t="str">
        <f>IF(ISBLANK(TB!F280), "", TB!F280)</f>
        <v/>
      </c>
      <c r="G1037" s="45"/>
      <c r="H1037" s="45"/>
      <c r="I1037" s="45"/>
      <c r="J1037" s="45"/>
      <c r="K1037" s="45"/>
      <c r="L1037" s="45"/>
      <c r="M1037" s="45"/>
      <c r="N1037" s="45"/>
      <c r="O1037" s="45"/>
      <c r="P1037" s="45"/>
      <c r="Q1037" s="45"/>
      <c r="R1037" s="45"/>
      <c r="S1037" s="45"/>
      <c r="T1037" s="45"/>
      <c r="U1037" s="45"/>
      <c r="V1037" s="45"/>
      <c r="W1037" s="45"/>
      <c r="X1037" s="45"/>
      <c r="Y1037" s="45"/>
      <c r="Z1037" s="45"/>
      <c r="AA1037" s="45"/>
      <c r="AB1037" s="45"/>
      <c r="AC1037" s="45"/>
      <c r="AD1037" s="45"/>
      <c r="AE1037" s="45"/>
      <c r="AF1037" s="45"/>
      <c r="AG1037" s="45"/>
      <c r="AH1037" s="45"/>
      <c r="AI1037" s="45"/>
      <c r="AJ1037" s="45"/>
      <c r="AK1037" s="45"/>
      <c r="AL1037" s="45"/>
      <c r="AM1037" s="45"/>
      <c r="AN1037" s="45"/>
      <c r="AO1037" s="45"/>
      <c r="AP1037" s="45"/>
      <c r="AQ1037" s="45"/>
      <c r="AR1037" s="45"/>
      <c r="AS1037" s="45"/>
      <c r="AT1037" s="45"/>
      <c r="AU1037" s="45"/>
      <c r="AV1037" s="45"/>
      <c r="AW1037" s="45"/>
      <c r="AX1037" s="45"/>
      <c r="AY1037" s="45"/>
      <c r="AZ1037" s="45"/>
      <c r="BA1037" s="45"/>
      <c r="BB1037" s="45"/>
      <c r="BC1037" s="45"/>
      <c r="BD1037" s="45"/>
      <c r="BE1037" s="45"/>
      <c r="BF1037" s="45"/>
      <c r="BG1037" s="45"/>
      <c r="BH1037" s="45"/>
      <c r="BI1037" s="45"/>
      <c r="BJ1037" s="45"/>
      <c r="BK1037" s="45"/>
      <c r="BL1037" s="45"/>
      <c r="BM1037" s="45"/>
      <c r="BN1037" s="45"/>
      <c r="BO1037" s="45"/>
      <c r="BP1037" s="45"/>
      <c r="BQ1037" s="45"/>
      <c r="BR1037" s="45"/>
      <c r="BS1037" s="45"/>
      <c r="BT1037" s="45"/>
      <c r="BU1037" s="45"/>
      <c r="BV1037" s="45"/>
      <c r="BW1037" s="45"/>
      <c r="BX1037" s="45"/>
      <c r="BY1037" s="45"/>
      <c r="BZ1037" s="45"/>
      <c r="CA1037" s="45"/>
      <c r="CB1037" s="45"/>
      <c r="CC1037" s="45"/>
      <c r="CD1037" s="45"/>
      <c r="CE1037" s="45"/>
      <c r="CF1037" s="45"/>
      <c r="CG1037" s="45"/>
      <c r="CH1037" s="45"/>
      <c r="CI1037" s="45"/>
      <c r="CJ1037" s="45"/>
      <c r="CK1037" s="45"/>
      <c r="CL1037" s="45"/>
      <c r="CM1037" s="45"/>
      <c r="CN1037" s="45"/>
      <c r="CO1037" s="45"/>
      <c r="CP1037" s="45"/>
      <c r="CQ1037" s="45"/>
      <c r="CR1037" s="45"/>
      <c r="CS1037" s="45"/>
      <c r="CT1037" s="45"/>
      <c r="CU1037" s="45"/>
      <c r="CV1037" s="45"/>
      <c r="CW1037" s="45"/>
      <c r="CX1037" s="45"/>
      <c r="CY1037" s="45"/>
      <c r="CZ1037" s="45"/>
      <c r="DA1037" s="45"/>
      <c r="DB1037" s="45"/>
      <c r="DC1037" s="45"/>
      <c r="DD1037" s="45"/>
      <c r="DE1037" s="45"/>
      <c r="DF1037" s="45"/>
      <c r="DG1037" s="45"/>
      <c r="DH1037" s="45"/>
      <c r="DI1037" s="45"/>
      <c r="DJ1037" s="45"/>
      <c r="DK1037" s="45"/>
      <c r="DL1037" s="45"/>
      <c r="DM1037" s="45"/>
      <c r="DN1037" s="45"/>
      <c r="DO1037" s="45"/>
      <c r="DP1037" s="45"/>
      <c r="DQ1037" s="45"/>
      <c r="DR1037" s="45"/>
      <c r="DS1037" s="45"/>
      <c r="DT1037" s="45"/>
      <c r="DU1037" s="45"/>
      <c r="DV1037" s="1123"/>
      <c r="DW1037" s="45"/>
      <c r="DX1037" s="45"/>
      <c r="DY1037" s="45"/>
      <c r="DZ1037" s="45"/>
      <c r="EA1037" s="45"/>
      <c r="EB1037" s="45"/>
      <c r="EC1037" s="45"/>
      <c r="ED1037" s="45"/>
      <c r="EE1037" s="45"/>
      <c r="EF1037" s="45"/>
      <c r="EG1037" s="45"/>
      <c r="EH1037" s="45"/>
      <c r="EI1037" s="45"/>
      <c r="EJ1037" s="45"/>
      <c r="EK1037" s="45"/>
      <c r="EL1037" s="45"/>
      <c r="EM1037" s="45"/>
      <c r="EN1037" s="45"/>
      <c r="EO1037" s="45"/>
      <c r="EP1037" s="45"/>
      <c r="EQ1037" s="1123"/>
      <c r="ER1037" s="557"/>
    </row>
    <row r="1038" spans="1:148" ht="15" customHeight="1" x14ac:dyDescent="0.25">
      <c r="A1038" s="625"/>
      <c r="B1038" s="1343" t="s">
        <v>1288</v>
      </c>
      <c r="C1038" s="1348" t="str">
        <f>IF(ISBLANK(TB!C281), "", TB!C281)</f>
        <v/>
      </c>
      <c r="D1038" s="1348" t="str">
        <f>IF(ISBLANK(TB!D281), "", TB!D281)</f>
        <v/>
      </c>
      <c r="E1038" s="1348" t="str">
        <f>IF(ISBLANK(TB!E281), "", TB!E281)</f>
        <v/>
      </c>
      <c r="F1038" s="1348" t="str">
        <f>IF(ISBLANK(TB!F281), "", TB!F281)</f>
        <v/>
      </c>
      <c r="G1038" s="45"/>
      <c r="H1038" s="45"/>
      <c r="I1038" s="45"/>
      <c r="J1038" s="45"/>
      <c r="K1038" s="45"/>
      <c r="L1038" s="45"/>
      <c r="M1038" s="45"/>
      <c r="N1038" s="45"/>
      <c r="O1038" s="45"/>
      <c r="P1038" s="45"/>
      <c r="Q1038" s="45"/>
      <c r="R1038" s="45"/>
      <c r="S1038" s="45"/>
      <c r="T1038" s="45"/>
      <c r="U1038" s="45"/>
      <c r="V1038" s="45"/>
      <c r="W1038" s="45"/>
      <c r="X1038" s="45"/>
      <c r="Y1038" s="45"/>
      <c r="Z1038" s="45"/>
      <c r="AA1038" s="45"/>
      <c r="AB1038" s="45"/>
      <c r="AC1038" s="45"/>
      <c r="AD1038" s="45"/>
      <c r="AE1038" s="45"/>
      <c r="AF1038" s="45"/>
      <c r="AG1038" s="45"/>
      <c r="AH1038" s="45"/>
      <c r="AI1038" s="45"/>
      <c r="AJ1038" s="45"/>
      <c r="AK1038" s="45"/>
      <c r="AL1038" s="45"/>
      <c r="AM1038" s="45"/>
      <c r="AN1038" s="45"/>
      <c r="AO1038" s="45"/>
      <c r="AP1038" s="45"/>
      <c r="AQ1038" s="45"/>
      <c r="AR1038" s="45"/>
      <c r="AS1038" s="45"/>
      <c r="AT1038" s="45"/>
      <c r="AU1038" s="45"/>
      <c r="AV1038" s="45"/>
      <c r="AW1038" s="45"/>
      <c r="AX1038" s="45"/>
      <c r="AY1038" s="45"/>
      <c r="AZ1038" s="45"/>
      <c r="BA1038" s="45"/>
      <c r="BB1038" s="45"/>
      <c r="BC1038" s="45"/>
      <c r="BD1038" s="45"/>
      <c r="BE1038" s="45"/>
      <c r="BF1038" s="45"/>
      <c r="BG1038" s="45"/>
      <c r="BH1038" s="45"/>
      <c r="BI1038" s="45"/>
      <c r="BJ1038" s="45"/>
      <c r="BK1038" s="45"/>
      <c r="BL1038" s="45"/>
      <c r="BM1038" s="45"/>
      <c r="BN1038" s="45"/>
      <c r="BO1038" s="45"/>
      <c r="BP1038" s="45"/>
      <c r="BQ1038" s="45"/>
      <c r="BR1038" s="45"/>
      <c r="BS1038" s="45"/>
      <c r="BT1038" s="45"/>
      <c r="BU1038" s="45"/>
      <c r="BV1038" s="45"/>
      <c r="BW1038" s="45"/>
      <c r="BX1038" s="45"/>
      <c r="BY1038" s="45"/>
      <c r="BZ1038" s="45"/>
      <c r="CA1038" s="45"/>
      <c r="CB1038" s="45"/>
      <c r="CC1038" s="45"/>
      <c r="CD1038" s="45"/>
      <c r="CE1038" s="45"/>
      <c r="CF1038" s="45"/>
      <c r="CG1038" s="45"/>
      <c r="CH1038" s="45"/>
      <c r="CI1038" s="45"/>
      <c r="CJ1038" s="45"/>
      <c r="CK1038" s="45"/>
      <c r="CL1038" s="45"/>
      <c r="CM1038" s="45"/>
      <c r="CN1038" s="45"/>
      <c r="CO1038" s="45"/>
      <c r="CP1038" s="45"/>
      <c r="CQ1038" s="45"/>
      <c r="CR1038" s="45"/>
      <c r="CS1038" s="45"/>
      <c r="CT1038" s="45"/>
      <c r="CU1038" s="45"/>
      <c r="CV1038" s="45"/>
      <c r="CW1038" s="45"/>
      <c r="CX1038" s="45"/>
      <c r="CY1038" s="45"/>
      <c r="CZ1038" s="45"/>
      <c r="DA1038" s="45"/>
      <c r="DB1038" s="45"/>
      <c r="DC1038" s="45"/>
      <c r="DD1038" s="45"/>
      <c r="DE1038" s="45"/>
      <c r="DF1038" s="45"/>
      <c r="DG1038" s="45"/>
      <c r="DH1038" s="45"/>
      <c r="DI1038" s="45"/>
      <c r="DJ1038" s="45"/>
      <c r="DK1038" s="45"/>
      <c r="DL1038" s="45"/>
      <c r="DM1038" s="45"/>
      <c r="DN1038" s="45"/>
      <c r="DO1038" s="45"/>
      <c r="DP1038" s="45"/>
      <c r="DQ1038" s="45"/>
      <c r="DR1038" s="45"/>
      <c r="DS1038" s="45"/>
      <c r="DT1038" s="45"/>
      <c r="DU1038" s="45"/>
      <c r="DV1038" s="1123"/>
      <c r="DW1038" s="45"/>
      <c r="DX1038" s="45"/>
      <c r="DY1038" s="45"/>
      <c r="DZ1038" s="45"/>
      <c r="EA1038" s="45"/>
      <c r="EB1038" s="45"/>
      <c r="EC1038" s="45"/>
      <c r="ED1038" s="45"/>
      <c r="EE1038" s="45"/>
      <c r="EF1038" s="45"/>
      <c r="EG1038" s="45"/>
      <c r="EH1038" s="45"/>
      <c r="EI1038" s="45"/>
      <c r="EJ1038" s="45"/>
      <c r="EK1038" s="45"/>
      <c r="EL1038" s="45"/>
      <c r="EM1038" s="45"/>
      <c r="EN1038" s="45"/>
      <c r="EO1038" s="45"/>
      <c r="EP1038" s="45"/>
      <c r="EQ1038" s="1123"/>
      <c r="ER1038" s="557"/>
    </row>
    <row r="1039" spans="1:148" ht="15" customHeight="1" x14ac:dyDescent="0.25">
      <c r="A1039" s="625"/>
      <c r="B1039" s="1343" t="s">
        <v>1289</v>
      </c>
      <c r="C1039" s="1348" t="str">
        <f>IF(ISBLANK(TB!C282), "", TB!C282)</f>
        <v/>
      </c>
      <c r="D1039" s="1348" t="str">
        <f>IF(ISBLANK(TB!D282), "", TB!D282)</f>
        <v/>
      </c>
      <c r="E1039" s="1348" t="str">
        <f>IF(ISBLANK(TB!E282), "", TB!E282)</f>
        <v/>
      </c>
      <c r="F1039" s="1348" t="str">
        <f>IF(ISBLANK(TB!F282), "", TB!F282)</f>
        <v/>
      </c>
      <c r="G1039" s="45"/>
      <c r="H1039" s="45"/>
      <c r="I1039" s="45"/>
      <c r="J1039" s="45"/>
      <c r="K1039" s="45"/>
      <c r="L1039" s="45"/>
      <c r="M1039" s="45"/>
      <c r="N1039" s="45"/>
      <c r="O1039" s="45"/>
      <c r="P1039" s="45"/>
      <c r="Q1039" s="45"/>
      <c r="R1039" s="45"/>
      <c r="S1039" s="45"/>
      <c r="T1039" s="45"/>
      <c r="U1039" s="45"/>
      <c r="V1039" s="45"/>
      <c r="W1039" s="45"/>
      <c r="X1039" s="45"/>
      <c r="Y1039" s="45"/>
      <c r="Z1039" s="45"/>
      <c r="AA1039" s="45"/>
      <c r="AB1039" s="45"/>
      <c r="AC1039" s="45"/>
      <c r="AD1039" s="45"/>
      <c r="AE1039" s="45"/>
      <c r="AF1039" s="45"/>
      <c r="AG1039" s="45"/>
      <c r="AH1039" s="45"/>
      <c r="AI1039" s="45"/>
      <c r="AJ1039" s="45"/>
      <c r="AK1039" s="45"/>
      <c r="AL1039" s="45"/>
      <c r="AM1039" s="45"/>
      <c r="AN1039" s="45"/>
      <c r="AO1039" s="45"/>
      <c r="AP1039" s="45"/>
      <c r="AQ1039" s="45"/>
      <c r="AR1039" s="45"/>
      <c r="AS1039" s="45"/>
      <c r="AT1039" s="45"/>
      <c r="AU1039" s="45"/>
      <c r="AV1039" s="45"/>
      <c r="AW1039" s="45"/>
      <c r="AX1039" s="45"/>
      <c r="AY1039" s="45"/>
      <c r="AZ1039" s="45"/>
      <c r="BA1039" s="45"/>
      <c r="BB1039" s="45"/>
      <c r="BC1039" s="45"/>
      <c r="BD1039" s="45"/>
      <c r="BE1039" s="45"/>
      <c r="BF1039" s="45"/>
      <c r="BG1039" s="45"/>
      <c r="BH1039" s="45"/>
      <c r="BI1039" s="45"/>
      <c r="BJ1039" s="45"/>
      <c r="BK1039" s="45"/>
      <c r="BL1039" s="45"/>
      <c r="BM1039" s="45"/>
      <c r="BN1039" s="45"/>
      <c r="BO1039" s="45"/>
      <c r="BP1039" s="45"/>
      <c r="BQ1039" s="45"/>
      <c r="BR1039" s="45"/>
      <c r="BS1039" s="45"/>
      <c r="BT1039" s="45"/>
      <c r="BU1039" s="45"/>
      <c r="BV1039" s="45"/>
      <c r="BW1039" s="45"/>
      <c r="BX1039" s="45"/>
      <c r="BY1039" s="45"/>
      <c r="BZ1039" s="45"/>
      <c r="CA1039" s="45"/>
      <c r="CB1039" s="45"/>
      <c r="CC1039" s="45"/>
      <c r="CD1039" s="45"/>
      <c r="CE1039" s="45"/>
      <c r="CF1039" s="45"/>
      <c r="CG1039" s="45"/>
      <c r="CH1039" s="45"/>
      <c r="CI1039" s="45"/>
      <c r="CJ1039" s="45"/>
      <c r="CK1039" s="45"/>
      <c r="CL1039" s="45"/>
      <c r="CM1039" s="45"/>
      <c r="CN1039" s="45"/>
      <c r="CO1039" s="45"/>
      <c r="CP1039" s="45"/>
      <c r="CQ1039" s="45"/>
      <c r="CR1039" s="45"/>
      <c r="CS1039" s="45"/>
      <c r="CT1039" s="45"/>
      <c r="CU1039" s="45"/>
      <c r="CV1039" s="45"/>
      <c r="CW1039" s="45"/>
      <c r="CX1039" s="45"/>
      <c r="CY1039" s="45"/>
      <c r="CZ1039" s="45"/>
      <c r="DA1039" s="45"/>
      <c r="DB1039" s="45"/>
      <c r="DC1039" s="45"/>
      <c r="DD1039" s="45"/>
      <c r="DE1039" s="45"/>
      <c r="DF1039" s="45"/>
      <c r="DG1039" s="45"/>
      <c r="DH1039" s="45"/>
      <c r="DI1039" s="45"/>
      <c r="DJ1039" s="45"/>
      <c r="DK1039" s="45"/>
      <c r="DL1039" s="45"/>
      <c r="DM1039" s="45"/>
      <c r="DN1039" s="45"/>
      <c r="DO1039" s="45"/>
      <c r="DP1039" s="45"/>
      <c r="DQ1039" s="45"/>
      <c r="DR1039" s="45"/>
      <c r="DS1039" s="45"/>
      <c r="DT1039" s="45"/>
      <c r="DU1039" s="45"/>
      <c r="DV1039" s="1123"/>
      <c r="DW1039" s="45"/>
      <c r="DX1039" s="45"/>
      <c r="DY1039" s="45"/>
      <c r="DZ1039" s="45"/>
      <c r="EA1039" s="45"/>
      <c r="EB1039" s="45"/>
      <c r="EC1039" s="45"/>
      <c r="ED1039" s="45"/>
      <c r="EE1039" s="45"/>
      <c r="EF1039" s="45"/>
      <c r="EG1039" s="45"/>
      <c r="EH1039" s="45"/>
      <c r="EI1039" s="45"/>
      <c r="EJ1039" s="45"/>
      <c r="EK1039" s="45"/>
      <c r="EL1039" s="45"/>
      <c r="EM1039" s="45"/>
      <c r="EN1039" s="45"/>
      <c r="EO1039" s="45"/>
      <c r="EP1039" s="45"/>
      <c r="EQ1039" s="1123"/>
      <c r="ER1039" s="557"/>
    </row>
    <row r="1040" spans="1:148" ht="15" customHeight="1" x14ac:dyDescent="0.25">
      <c r="A1040" s="625"/>
      <c r="B1040" s="1343" t="s">
        <v>1290</v>
      </c>
      <c r="C1040" s="1348" t="str">
        <f>IF(ISBLANK(TB!C283), "", TB!C283)</f>
        <v/>
      </c>
      <c r="D1040" s="1348" t="str">
        <f>IF(ISBLANK(TB!D283), "", TB!D283)</f>
        <v/>
      </c>
      <c r="E1040" s="1348" t="str">
        <f>IF(ISBLANK(TB!E283), "", TB!E283)</f>
        <v/>
      </c>
      <c r="F1040" s="1348" t="str">
        <f>IF(ISBLANK(TB!F283), "", TB!F283)</f>
        <v/>
      </c>
      <c r="G1040" s="45"/>
      <c r="H1040" s="45"/>
      <c r="I1040" s="45"/>
      <c r="J1040" s="45"/>
      <c r="K1040" s="45"/>
      <c r="L1040" s="45"/>
      <c r="M1040" s="45"/>
      <c r="N1040" s="45"/>
      <c r="O1040" s="45"/>
      <c r="P1040" s="45"/>
      <c r="Q1040" s="45"/>
      <c r="R1040" s="45"/>
      <c r="S1040" s="45"/>
      <c r="T1040" s="45"/>
      <c r="U1040" s="45"/>
      <c r="V1040" s="45"/>
      <c r="W1040" s="45"/>
      <c r="X1040" s="45"/>
      <c r="Y1040" s="45"/>
      <c r="Z1040" s="45"/>
      <c r="AA1040" s="45"/>
      <c r="AB1040" s="45"/>
      <c r="AC1040" s="45"/>
      <c r="AD1040" s="45"/>
      <c r="AE1040" s="45"/>
      <c r="AF1040" s="45"/>
      <c r="AG1040" s="45"/>
      <c r="AH1040" s="45"/>
      <c r="AI1040" s="45"/>
      <c r="AJ1040" s="45"/>
      <c r="AK1040" s="45"/>
      <c r="AL1040" s="45"/>
      <c r="AM1040" s="45"/>
      <c r="AN1040" s="45"/>
      <c r="AO1040" s="45"/>
      <c r="AP1040" s="45"/>
      <c r="AQ1040" s="45"/>
      <c r="AR1040" s="45"/>
      <c r="AS1040" s="45"/>
      <c r="AT1040" s="45"/>
      <c r="AU1040" s="45"/>
      <c r="AV1040" s="45"/>
      <c r="AW1040" s="45"/>
      <c r="AX1040" s="45"/>
      <c r="AY1040" s="45"/>
      <c r="AZ1040" s="45"/>
      <c r="BA1040" s="45"/>
      <c r="BB1040" s="45"/>
      <c r="BC1040" s="45"/>
      <c r="BD1040" s="45"/>
      <c r="BE1040" s="45"/>
      <c r="BF1040" s="45"/>
      <c r="BG1040" s="45"/>
      <c r="BH1040" s="45"/>
      <c r="BI1040" s="45"/>
      <c r="BJ1040" s="45"/>
      <c r="BK1040" s="45"/>
      <c r="BL1040" s="45"/>
      <c r="BM1040" s="45"/>
      <c r="BN1040" s="45"/>
      <c r="BO1040" s="45"/>
      <c r="BP1040" s="45"/>
      <c r="BQ1040" s="45"/>
      <c r="BR1040" s="45"/>
      <c r="BS1040" s="45"/>
      <c r="BT1040" s="45"/>
      <c r="BU1040" s="45"/>
      <c r="BV1040" s="45"/>
      <c r="BW1040" s="45"/>
      <c r="BX1040" s="45"/>
      <c r="BY1040" s="45"/>
      <c r="BZ1040" s="45"/>
      <c r="CA1040" s="45"/>
      <c r="CB1040" s="45"/>
      <c r="CC1040" s="45"/>
      <c r="CD1040" s="45"/>
      <c r="CE1040" s="45"/>
      <c r="CF1040" s="45"/>
      <c r="CG1040" s="45"/>
      <c r="CH1040" s="45"/>
      <c r="CI1040" s="45"/>
      <c r="CJ1040" s="45"/>
      <c r="CK1040" s="45"/>
      <c r="CL1040" s="45"/>
      <c r="CM1040" s="45"/>
      <c r="CN1040" s="45"/>
      <c r="CO1040" s="45"/>
      <c r="CP1040" s="45"/>
      <c r="CQ1040" s="45"/>
      <c r="CR1040" s="45"/>
      <c r="CS1040" s="45"/>
      <c r="CT1040" s="45"/>
      <c r="CU1040" s="45"/>
      <c r="CV1040" s="45"/>
      <c r="CW1040" s="45"/>
      <c r="CX1040" s="45"/>
      <c r="CY1040" s="45"/>
      <c r="CZ1040" s="45"/>
      <c r="DA1040" s="45"/>
      <c r="DB1040" s="45"/>
      <c r="DC1040" s="45"/>
      <c r="DD1040" s="45"/>
      <c r="DE1040" s="45"/>
      <c r="DF1040" s="45"/>
      <c r="DG1040" s="45"/>
      <c r="DH1040" s="45"/>
      <c r="DI1040" s="45"/>
      <c r="DJ1040" s="45"/>
      <c r="DK1040" s="45"/>
      <c r="DL1040" s="45"/>
      <c r="DM1040" s="45"/>
      <c r="DN1040" s="45"/>
      <c r="DO1040" s="45"/>
      <c r="DP1040" s="45"/>
      <c r="DQ1040" s="45"/>
      <c r="DR1040" s="45"/>
      <c r="DS1040" s="45"/>
      <c r="DT1040" s="45"/>
      <c r="DU1040" s="45"/>
      <c r="DV1040" s="1123"/>
      <c r="DW1040" s="45"/>
      <c r="DX1040" s="45"/>
      <c r="DY1040" s="45"/>
      <c r="DZ1040" s="45"/>
      <c r="EA1040" s="45"/>
      <c r="EB1040" s="45"/>
      <c r="EC1040" s="45"/>
      <c r="ED1040" s="45"/>
      <c r="EE1040" s="45"/>
      <c r="EF1040" s="45"/>
      <c r="EG1040" s="45"/>
      <c r="EH1040" s="45"/>
      <c r="EI1040" s="45"/>
      <c r="EJ1040" s="45"/>
      <c r="EK1040" s="45"/>
      <c r="EL1040" s="45"/>
      <c r="EM1040" s="45"/>
      <c r="EN1040" s="45"/>
      <c r="EO1040" s="45"/>
      <c r="EP1040" s="45"/>
      <c r="EQ1040" s="1123"/>
      <c r="ER1040" s="557"/>
    </row>
    <row r="1041" spans="1:148" ht="15" customHeight="1" x14ac:dyDescent="0.25">
      <c r="A1041" s="625"/>
      <c r="B1041" s="1343" t="s">
        <v>1291</v>
      </c>
      <c r="C1041" s="1348" t="str">
        <f>IF(ISBLANK(TB!C284), "", TB!C284)</f>
        <v/>
      </c>
      <c r="D1041" s="1348" t="str">
        <f>IF(ISBLANK(TB!D284), "", TB!D284)</f>
        <v/>
      </c>
      <c r="E1041" s="1348" t="str">
        <f>IF(ISBLANK(TB!E284), "", TB!E284)</f>
        <v/>
      </c>
      <c r="F1041" s="1348" t="str">
        <f>IF(ISBLANK(TB!F284), "", TB!F284)</f>
        <v/>
      </c>
      <c r="G1041" s="45"/>
      <c r="H1041" s="45"/>
      <c r="I1041" s="45"/>
      <c r="J1041" s="45"/>
      <c r="K1041" s="45"/>
      <c r="L1041" s="45"/>
      <c r="M1041" s="45"/>
      <c r="N1041" s="45"/>
      <c r="O1041" s="45"/>
      <c r="P1041" s="45"/>
      <c r="Q1041" s="45"/>
      <c r="R1041" s="45"/>
      <c r="S1041" s="45"/>
      <c r="T1041" s="45"/>
      <c r="U1041" s="45"/>
      <c r="V1041" s="45"/>
      <c r="W1041" s="45"/>
      <c r="X1041" s="45"/>
      <c r="Y1041" s="45"/>
      <c r="Z1041" s="45"/>
      <c r="AA1041" s="45"/>
      <c r="AB1041" s="45"/>
      <c r="AC1041" s="45"/>
      <c r="AD1041" s="45"/>
      <c r="AE1041" s="45"/>
      <c r="AF1041" s="45"/>
      <c r="AG1041" s="45"/>
      <c r="AH1041" s="45"/>
      <c r="AI1041" s="45"/>
      <c r="AJ1041" s="45"/>
      <c r="AK1041" s="45"/>
      <c r="AL1041" s="45"/>
      <c r="AM1041" s="45"/>
      <c r="AN1041" s="45"/>
      <c r="AO1041" s="45"/>
      <c r="AP1041" s="45"/>
      <c r="AQ1041" s="45"/>
      <c r="AR1041" s="45"/>
      <c r="AS1041" s="45"/>
      <c r="AT1041" s="45"/>
      <c r="AU1041" s="45"/>
      <c r="AV1041" s="45"/>
      <c r="AW1041" s="45"/>
      <c r="AX1041" s="45"/>
      <c r="AY1041" s="45"/>
      <c r="AZ1041" s="45"/>
      <c r="BA1041" s="45"/>
      <c r="BB1041" s="45"/>
      <c r="BC1041" s="45"/>
      <c r="BD1041" s="45"/>
      <c r="BE1041" s="45"/>
      <c r="BF1041" s="45"/>
      <c r="BG1041" s="45"/>
      <c r="BH1041" s="45"/>
      <c r="BI1041" s="45"/>
      <c r="BJ1041" s="45"/>
      <c r="BK1041" s="45"/>
      <c r="BL1041" s="45"/>
      <c r="BM1041" s="45"/>
      <c r="BN1041" s="45"/>
      <c r="BO1041" s="45"/>
      <c r="BP1041" s="45"/>
      <c r="BQ1041" s="45"/>
      <c r="BR1041" s="45"/>
      <c r="BS1041" s="45"/>
      <c r="BT1041" s="45"/>
      <c r="BU1041" s="45"/>
      <c r="BV1041" s="45"/>
      <c r="BW1041" s="45"/>
      <c r="BX1041" s="45"/>
      <c r="BY1041" s="45"/>
      <c r="BZ1041" s="45"/>
      <c r="CA1041" s="45"/>
      <c r="CB1041" s="45"/>
      <c r="CC1041" s="45"/>
      <c r="CD1041" s="45"/>
      <c r="CE1041" s="45"/>
      <c r="CF1041" s="45"/>
      <c r="CG1041" s="45"/>
      <c r="CH1041" s="45"/>
      <c r="CI1041" s="45"/>
      <c r="CJ1041" s="45"/>
      <c r="CK1041" s="45"/>
      <c r="CL1041" s="45"/>
      <c r="CM1041" s="45"/>
      <c r="CN1041" s="45"/>
      <c r="CO1041" s="45"/>
      <c r="CP1041" s="45"/>
      <c r="CQ1041" s="45"/>
      <c r="CR1041" s="45"/>
      <c r="CS1041" s="45"/>
      <c r="CT1041" s="45"/>
      <c r="CU1041" s="45"/>
      <c r="CV1041" s="45"/>
      <c r="CW1041" s="45"/>
      <c r="CX1041" s="45"/>
      <c r="CY1041" s="45"/>
      <c r="CZ1041" s="45"/>
      <c r="DA1041" s="45"/>
      <c r="DB1041" s="45"/>
      <c r="DC1041" s="45"/>
      <c r="DD1041" s="45"/>
      <c r="DE1041" s="45"/>
      <c r="DF1041" s="45"/>
      <c r="DG1041" s="45"/>
      <c r="DH1041" s="45"/>
      <c r="DI1041" s="45"/>
      <c r="DJ1041" s="45"/>
      <c r="DK1041" s="45"/>
      <c r="DL1041" s="45"/>
      <c r="DM1041" s="45"/>
      <c r="DN1041" s="45"/>
      <c r="DO1041" s="45"/>
      <c r="DP1041" s="45"/>
      <c r="DQ1041" s="45"/>
      <c r="DR1041" s="45"/>
      <c r="DS1041" s="45"/>
      <c r="DT1041" s="45"/>
      <c r="DU1041" s="45"/>
      <c r="DV1041" s="1123"/>
      <c r="DW1041" s="45"/>
      <c r="DX1041" s="45"/>
      <c r="DY1041" s="45"/>
      <c r="DZ1041" s="45"/>
      <c r="EA1041" s="45"/>
      <c r="EB1041" s="45"/>
      <c r="EC1041" s="45"/>
      <c r="ED1041" s="45"/>
      <c r="EE1041" s="45"/>
      <c r="EF1041" s="45"/>
      <c r="EG1041" s="45"/>
      <c r="EH1041" s="45"/>
      <c r="EI1041" s="45"/>
      <c r="EJ1041" s="45"/>
      <c r="EK1041" s="45"/>
      <c r="EL1041" s="45"/>
      <c r="EM1041" s="45"/>
      <c r="EN1041" s="45"/>
      <c r="EO1041" s="45"/>
      <c r="EP1041" s="45"/>
      <c r="EQ1041" s="1123"/>
      <c r="ER1041" s="557"/>
    </row>
    <row r="1042" spans="1:148" ht="15" customHeight="1" x14ac:dyDescent="0.25">
      <c r="A1042" s="625"/>
      <c r="B1042" s="1343" t="s">
        <v>1292</v>
      </c>
      <c r="C1042" s="1348" t="str">
        <f>IF(ISBLANK(TB!C285), "", TB!C285)</f>
        <v/>
      </c>
      <c r="D1042" s="1348" t="str">
        <f>IF(ISBLANK(TB!D285), "", TB!D285)</f>
        <v/>
      </c>
      <c r="E1042" s="1348" t="str">
        <f>IF(ISBLANK(TB!E285), "", TB!E285)</f>
        <v/>
      </c>
      <c r="F1042" s="1348" t="str">
        <f>IF(ISBLANK(TB!F285), "", TB!F285)</f>
        <v/>
      </c>
      <c r="G1042" s="45"/>
      <c r="H1042" s="45"/>
      <c r="I1042" s="45"/>
      <c r="J1042" s="45"/>
      <c r="K1042" s="45"/>
      <c r="L1042" s="45"/>
      <c r="M1042" s="45"/>
      <c r="N1042" s="45"/>
      <c r="O1042" s="45"/>
      <c r="P1042" s="45"/>
      <c r="Q1042" s="45"/>
      <c r="R1042" s="45"/>
      <c r="S1042" s="45"/>
      <c r="T1042" s="45"/>
      <c r="U1042" s="45"/>
      <c r="V1042" s="45"/>
      <c r="W1042" s="45"/>
      <c r="X1042" s="45"/>
      <c r="Y1042" s="45"/>
      <c r="Z1042" s="45"/>
      <c r="AA1042" s="45"/>
      <c r="AB1042" s="45"/>
      <c r="AC1042" s="45"/>
      <c r="AD1042" s="45"/>
      <c r="AE1042" s="45"/>
      <c r="AF1042" s="45"/>
      <c r="AG1042" s="45"/>
      <c r="AH1042" s="45"/>
      <c r="AI1042" s="45"/>
      <c r="AJ1042" s="45"/>
      <c r="AK1042" s="45"/>
      <c r="AL1042" s="45"/>
      <c r="AM1042" s="45"/>
      <c r="AN1042" s="45"/>
      <c r="AO1042" s="45"/>
      <c r="AP1042" s="45"/>
      <c r="AQ1042" s="45"/>
      <c r="AR1042" s="45"/>
      <c r="AS1042" s="45"/>
      <c r="AT1042" s="45"/>
      <c r="AU1042" s="45"/>
      <c r="AV1042" s="45"/>
      <c r="AW1042" s="45"/>
      <c r="AX1042" s="45"/>
      <c r="AY1042" s="45"/>
      <c r="AZ1042" s="45"/>
      <c r="BA1042" s="45"/>
      <c r="BB1042" s="45"/>
      <c r="BC1042" s="45"/>
      <c r="BD1042" s="45"/>
      <c r="BE1042" s="45"/>
      <c r="BF1042" s="45"/>
      <c r="BG1042" s="45"/>
      <c r="BH1042" s="45"/>
      <c r="BI1042" s="45"/>
      <c r="BJ1042" s="45"/>
      <c r="BK1042" s="45"/>
      <c r="BL1042" s="45"/>
      <c r="BM1042" s="45"/>
      <c r="BN1042" s="45"/>
      <c r="BO1042" s="45"/>
      <c r="BP1042" s="45"/>
      <c r="BQ1042" s="45"/>
      <c r="BR1042" s="45"/>
      <c r="BS1042" s="45"/>
      <c r="BT1042" s="45"/>
      <c r="BU1042" s="45"/>
      <c r="BV1042" s="45"/>
      <c r="BW1042" s="45"/>
      <c r="BX1042" s="45"/>
      <c r="BY1042" s="45"/>
      <c r="BZ1042" s="45"/>
      <c r="CA1042" s="45"/>
      <c r="CB1042" s="45"/>
      <c r="CC1042" s="45"/>
      <c r="CD1042" s="45"/>
      <c r="CE1042" s="45"/>
      <c r="CF1042" s="45"/>
      <c r="CG1042" s="45"/>
      <c r="CH1042" s="45"/>
      <c r="CI1042" s="45"/>
      <c r="CJ1042" s="45"/>
      <c r="CK1042" s="45"/>
      <c r="CL1042" s="45"/>
      <c r="CM1042" s="45"/>
      <c r="CN1042" s="45"/>
      <c r="CO1042" s="45"/>
      <c r="CP1042" s="45"/>
      <c r="CQ1042" s="45"/>
      <c r="CR1042" s="45"/>
      <c r="CS1042" s="45"/>
      <c r="CT1042" s="45"/>
      <c r="CU1042" s="45"/>
      <c r="CV1042" s="45"/>
      <c r="CW1042" s="45"/>
      <c r="CX1042" s="45"/>
      <c r="CY1042" s="45"/>
      <c r="CZ1042" s="45"/>
      <c r="DA1042" s="45"/>
      <c r="DB1042" s="45"/>
      <c r="DC1042" s="45"/>
      <c r="DD1042" s="45"/>
      <c r="DE1042" s="45"/>
      <c r="DF1042" s="45"/>
      <c r="DG1042" s="45"/>
      <c r="DH1042" s="45"/>
      <c r="DI1042" s="45"/>
      <c r="DJ1042" s="45"/>
      <c r="DK1042" s="45"/>
      <c r="DL1042" s="45"/>
      <c r="DM1042" s="45"/>
      <c r="DN1042" s="45"/>
      <c r="DO1042" s="45"/>
      <c r="DP1042" s="45"/>
      <c r="DQ1042" s="45"/>
      <c r="DR1042" s="45"/>
      <c r="DS1042" s="45"/>
      <c r="DT1042" s="45"/>
      <c r="DU1042" s="45"/>
      <c r="DV1042" s="1123"/>
      <c r="DW1042" s="45"/>
      <c r="DX1042" s="45"/>
      <c r="DY1042" s="45"/>
      <c r="DZ1042" s="45"/>
      <c r="EA1042" s="45"/>
      <c r="EB1042" s="45"/>
      <c r="EC1042" s="45"/>
      <c r="ED1042" s="45"/>
      <c r="EE1042" s="45"/>
      <c r="EF1042" s="45"/>
      <c r="EG1042" s="45"/>
      <c r="EH1042" s="45"/>
      <c r="EI1042" s="45"/>
      <c r="EJ1042" s="45"/>
      <c r="EK1042" s="45"/>
      <c r="EL1042" s="45"/>
      <c r="EM1042" s="45"/>
      <c r="EN1042" s="45"/>
      <c r="EO1042" s="45"/>
      <c r="EP1042" s="45"/>
      <c r="EQ1042" s="1123"/>
      <c r="ER1042" s="557"/>
    </row>
    <row r="1043" spans="1:148" ht="15" customHeight="1" x14ac:dyDescent="0.25">
      <c r="A1043" s="625"/>
      <c r="B1043" s="1350" t="s">
        <v>1293</v>
      </c>
      <c r="C1043" s="1351" t="str">
        <f>IF(ISBLANK(TB!C286), "", TB!C286)</f>
        <v/>
      </c>
      <c r="D1043" s="1351" t="str">
        <f>IF(ISBLANK(TB!D286), "", TB!D286)</f>
        <v/>
      </c>
      <c r="E1043" s="1351" t="str">
        <f>IF(ISBLANK(TB!E286), "", TB!E286)</f>
        <v/>
      </c>
      <c r="F1043" s="1351" t="str">
        <f>IF(ISBLANK(TB!F286), "", TB!F286)</f>
        <v/>
      </c>
      <c r="G1043" s="418"/>
      <c r="H1043" s="418"/>
      <c r="I1043" s="418"/>
      <c r="J1043" s="418"/>
      <c r="K1043" s="418"/>
      <c r="L1043" s="418"/>
      <c r="M1043" s="418"/>
      <c r="N1043" s="418"/>
      <c r="O1043" s="418"/>
      <c r="P1043" s="418"/>
      <c r="Q1043" s="418"/>
      <c r="R1043" s="418"/>
      <c r="S1043" s="418"/>
      <c r="T1043" s="418"/>
      <c r="U1043" s="418"/>
      <c r="V1043" s="418"/>
      <c r="W1043" s="418"/>
      <c r="X1043" s="418"/>
      <c r="Y1043" s="418"/>
      <c r="Z1043" s="418"/>
      <c r="AA1043" s="418"/>
      <c r="AB1043" s="418"/>
      <c r="AC1043" s="418"/>
      <c r="AD1043" s="418"/>
      <c r="AE1043" s="418"/>
      <c r="AF1043" s="418"/>
      <c r="AG1043" s="418"/>
      <c r="AH1043" s="418"/>
      <c r="AI1043" s="418"/>
      <c r="AJ1043" s="418"/>
      <c r="AK1043" s="418"/>
      <c r="AL1043" s="418"/>
      <c r="AM1043" s="418"/>
      <c r="AN1043" s="418"/>
      <c r="AO1043" s="418"/>
      <c r="AP1043" s="418"/>
      <c r="AQ1043" s="418"/>
      <c r="AR1043" s="418"/>
      <c r="AS1043" s="418"/>
      <c r="AT1043" s="418"/>
      <c r="AU1043" s="418"/>
      <c r="AV1043" s="418"/>
      <c r="AW1043" s="418"/>
      <c r="AX1043" s="418"/>
      <c r="AY1043" s="418"/>
      <c r="AZ1043" s="418"/>
      <c r="BA1043" s="418"/>
      <c r="BB1043" s="418"/>
      <c r="BC1043" s="418"/>
      <c r="BD1043" s="418"/>
      <c r="BE1043" s="418"/>
      <c r="BF1043" s="418"/>
      <c r="BG1043" s="418"/>
      <c r="BH1043" s="418"/>
      <c r="BI1043" s="418"/>
      <c r="BJ1043" s="418"/>
      <c r="BK1043" s="418"/>
      <c r="BL1043" s="418"/>
      <c r="BM1043" s="418"/>
      <c r="BN1043" s="418"/>
      <c r="BO1043" s="418"/>
      <c r="BP1043" s="418"/>
      <c r="BQ1043" s="418"/>
      <c r="BR1043" s="418"/>
      <c r="BS1043" s="418"/>
      <c r="BT1043" s="418"/>
      <c r="BU1043" s="418"/>
      <c r="BV1043" s="418"/>
      <c r="BW1043" s="418"/>
      <c r="BX1043" s="418"/>
      <c r="BY1043" s="418"/>
      <c r="BZ1043" s="418"/>
      <c r="CA1043" s="418"/>
      <c r="CB1043" s="418"/>
      <c r="CC1043" s="418"/>
      <c r="CD1043" s="418"/>
      <c r="CE1043" s="418"/>
      <c r="CF1043" s="418"/>
      <c r="CG1043" s="418"/>
      <c r="CH1043" s="418"/>
      <c r="CI1043" s="418"/>
      <c r="CJ1043" s="418"/>
      <c r="CK1043" s="418"/>
      <c r="CL1043" s="418"/>
      <c r="CM1043" s="418"/>
      <c r="CN1043" s="418"/>
      <c r="CO1043" s="418"/>
      <c r="CP1043" s="418"/>
      <c r="CQ1043" s="418"/>
      <c r="CR1043" s="418"/>
      <c r="CS1043" s="418"/>
      <c r="CT1043" s="418"/>
      <c r="CU1043" s="418"/>
      <c r="CV1043" s="418"/>
      <c r="CW1043" s="418"/>
      <c r="CX1043" s="418"/>
      <c r="CY1043" s="418"/>
      <c r="CZ1043" s="418"/>
      <c r="DA1043" s="418"/>
      <c r="DB1043" s="418"/>
      <c r="DC1043" s="418"/>
      <c r="DD1043" s="418"/>
      <c r="DE1043" s="418"/>
      <c r="DF1043" s="418"/>
      <c r="DG1043" s="418"/>
      <c r="DH1043" s="418"/>
      <c r="DI1043" s="418"/>
      <c r="DJ1043" s="418"/>
      <c r="DK1043" s="418"/>
      <c r="DL1043" s="418"/>
      <c r="DM1043" s="418"/>
      <c r="DN1043" s="418"/>
      <c r="DO1043" s="418"/>
      <c r="DP1043" s="418"/>
      <c r="DQ1043" s="418"/>
      <c r="DR1043" s="418"/>
      <c r="DS1043" s="418"/>
      <c r="DT1043" s="418"/>
      <c r="DU1043" s="418"/>
      <c r="DV1043" s="95"/>
      <c r="DW1043" s="418"/>
      <c r="DX1043" s="418"/>
      <c r="DY1043" s="418"/>
      <c r="DZ1043" s="418"/>
      <c r="EA1043" s="418"/>
      <c r="EB1043" s="418"/>
      <c r="EC1043" s="418"/>
      <c r="ED1043" s="418"/>
      <c r="EE1043" s="418"/>
      <c r="EF1043" s="418"/>
      <c r="EG1043" s="418"/>
      <c r="EH1043" s="418"/>
      <c r="EI1043" s="418"/>
      <c r="EJ1043" s="418"/>
      <c r="EK1043" s="418"/>
      <c r="EL1043" s="418"/>
      <c r="EM1043" s="418"/>
      <c r="EN1043" s="418"/>
      <c r="EO1043" s="418"/>
      <c r="EP1043" s="418"/>
      <c r="EQ1043" s="95"/>
      <c r="ER1043" s="557"/>
    </row>
    <row r="1044" spans="1:148" ht="15" customHeight="1" x14ac:dyDescent="0.25">
      <c r="A1044" s="625"/>
      <c r="B1044" s="1360" t="s">
        <v>1294</v>
      </c>
      <c r="C1044" s="1346"/>
      <c r="D1044" s="1346"/>
      <c r="E1044" s="1346"/>
      <c r="F1044" s="1346"/>
      <c r="G1044" s="75"/>
      <c r="H1044" s="75"/>
      <c r="I1044" s="75"/>
      <c r="J1044" s="75"/>
      <c r="K1044" s="75"/>
      <c r="L1044" s="75"/>
      <c r="M1044" s="75"/>
      <c r="N1044" s="75"/>
      <c r="O1044" s="75"/>
      <c r="P1044" s="75"/>
      <c r="Q1044" s="75"/>
      <c r="R1044" s="75"/>
      <c r="S1044" s="75"/>
      <c r="T1044" s="75"/>
      <c r="U1044" s="75"/>
      <c r="V1044" s="75"/>
      <c r="W1044" s="75"/>
      <c r="X1044" s="75"/>
      <c r="Y1044" s="75"/>
      <c r="Z1044" s="75"/>
      <c r="AA1044" s="75"/>
      <c r="AB1044" s="75"/>
      <c r="AC1044" s="75"/>
      <c r="AD1044" s="75"/>
      <c r="AE1044" s="75"/>
      <c r="AF1044" s="75"/>
      <c r="AG1044" s="75"/>
      <c r="AH1044" s="75"/>
      <c r="AI1044" s="75"/>
      <c r="AJ1044" s="75"/>
      <c r="AK1044" s="75"/>
      <c r="AL1044" s="75"/>
      <c r="AM1044" s="75"/>
      <c r="AN1044" s="75"/>
      <c r="AO1044" s="75"/>
      <c r="AP1044" s="75"/>
      <c r="AQ1044" s="75"/>
      <c r="AR1044" s="75"/>
      <c r="AS1044" s="75"/>
      <c r="AT1044" s="75"/>
      <c r="AU1044" s="75"/>
      <c r="AV1044" s="75"/>
      <c r="AW1044" s="75"/>
      <c r="AX1044" s="75"/>
      <c r="AY1044" s="75"/>
      <c r="AZ1044" s="75"/>
      <c r="BA1044" s="75"/>
      <c r="BB1044" s="75"/>
      <c r="BC1044" s="75"/>
      <c r="BD1044" s="75"/>
      <c r="BE1044" s="75"/>
      <c r="BF1044" s="75"/>
      <c r="BG1044" s="75"/>
      <c r="BH1044" s="75"/>
      <c r="BI1044" s="75"/>
      <c r="BJ1044" s="75"/>
      <c r="BK1044" s="75"/>
      <c r="BL1044" s="75"/>
      <c r="BM1044" s="75"/>
      <c r="BN1044" s="75"/>
      <c r="BO1044" s="75"/>
      <c r="BP1044" s="75"/>
      <c r="BQ1044" s="75"/>
      <c r="BR1044" s="75"/>
      <c r="BS1044" s="75"/>
      <c r="BT1044" s="75"/>
      <c r="BU1044" s="75"/>
      <c r="BV1044" s="75"/>
      <c r="BW1044" s="75"/>
      <c r="BX1044" s="75"/>
      <c r="BY1044" s="75"/>
      <c r="BZ1044" s="75"/>
      <c r="CA1044" s="75"/>
      <c r="CB1044" s="75"/>
      <c r="CC1044" s="75"/>
      <c r="CD1044" s="75"/>
      <c r="CE1044" s="75"/>
      <c r="CF1044" s="75"/>
      <c r="CG1044" s="75"/>
      <c r="CH1044" s="75"/>
      <c r="CI1044" s="75"/>
      <c r="CJ1044" s="75"/>
      <c r="CK1044" s="75"/>
      <c r="CL1044" s="75"/>
      <c r="CM1044" s="75"/>
      <c r="CN1044" s="75"/>
      <c r="CO1044" s="75"/>
      <c r="CP1044" s="75"/>
      <c r="CQ1044" s="75"/>
      <c r="CR1044" s="75"/>
      <c r="CS1044" s="75"/>
      <c r="CT1044" s="75"/>
      <c r="CU1044" s="75"/>
      <c r="CV1044" s="75"/>
      <c r="CW1044" s="75"/>
      <c r="CX1044" s="75"/>
      <c r="CY1044" s="75"/>
      <c r="CZ1044" s="75"/>
      <c r="DA1044" s="75"/>
      <c r="DB1044" s="75"/>
      <c r="DC1044" s="75"/>
      <c r="DD1044" s="75"/>
      <c r="DE1044" s="75"/>
      <c r="DF1044" s="75"/>
      <c r="DG1044" s="75"/>
      <c r="DH1044" s="75"/>
      <c r="DI1044" s="75"/>
      <c r="DJ1044" s="75"/>
      <c r="DK1044" s="75"/>
      <c r="DL1044" s="75"/>
      <c r="DM1044" s="75"/>
      <c r="DN1044" s="75"/>
      <c r="DO1044" s="75"/>
      <c r="DP1044" s="75"/>
      <c r="DQ1044" s="75"/>
      <c r="DR1044" s="75"/>
      <c r="DS1044" s="75"/>
      <c r="DT1044" s="75"/>
      <c r="DU1044" s="75"/>
      <c r="DV1044" s="1361"/>
      <c r="DW1044" s="75"/>
      <c r="DX1044" s="75"/>
      <c r="DY1044" s="75"/>
      <c r="DZ1044" s="75"/>
      <c r="EA1044" s="75"/>
      <c r="EB1044" s="75"/>
      <c r="EC1044" s="75"/>
      <c r="ED1044" s="75"/>
      <c r="EE1044" s="75"/>
      <c r="EF1044" s="75"/>
      <c r="EG1044" s="75"/>
      <c r="EH1044" s="75"/>
      <c r="EI1044" s="75"/>
      <c r="EJ1044" s="75"/>
      <c r="EK1044" s="75"/>
      <c r="EL1044" s="75"/>
      <c r="EM1044" s="75"/>
      <c r="EN1044" s="75"/>
      <c r="EO1044" s="75"/>
      <c r="EP1044" s="75"/>
      <c r="EQ1044" s="1361"/>
      <c r="ER1044" s="557"/>
    </row>
    <row r="1045" spans="1:148" s="564" customFormat="1" ht="60" customHeight="1" x14ac:dyDescent="0.25">
      <c r="A1045" s="1269" t="s">
        <v>1336</v>
      </c>
      <c r="B1045" s="554"/>
      <c r="C1045" s="554"/>
      <c r="D1045" s="747"/>
      <c r="E1045" s="747"/>
      <c r="F1045" s="747"/>
      <c r="ER1045" s="398"/>
    </row>
    <row r="1046" spans="1:148" s="564" customFormat="1" ht="45" customHeight="1" x14ac:dyDescent="0.25">
      <c r="A1046" s="1269" t="s">
        <v>1376</v>
      </c>
      <c r="B1046" s="554"/>
      <c r="C1046" s="554"/>
      <c r="D1046" s="747"/>
      <c r="E1046" s="747"/>
      <c r="F1046" s="747"/>
      <c r="ER1046" s="398"/>
    </row>
    <row r="1047" spans="1:148" ht="45" customHeight="1" x14ac:dyDescent="0.25">
      <c r="A1047" s="625"/>
      <c r="B1047" s="1357" t="s">
        <v>1193</v>
      </c>
      <c r="C1047" s="1337" t="s">
        <v>1374</v>
      </c>
      <c r="D1047" s="601" t="s">
        <v>1323</v>
      </c>
      <c r="E1047" s="1337" t="s">
        <v>1324</v>
      </c>
      <c r="F1047" s="1337" t="s">
        <v>1375</v>
      </c>
      <c r="G1047" s="1337" t="s">
        <v>1191</v>
      </c>
      <c r="H1047" s="1337" t="str">
        <f t="shared" ref="H1047:BS1047" si="59">"T+" &amp; (COLUMN(H1047)-COLUMN($G1047))</f>
        <v>T+1</v>
      </c>
      <c r="I1047" s="1337" t="str">
        <f t="shared" si="59"/>
        <v>T+2</v>
      </c>
      <c r="J1047" s="1337" t="str">
        <f t="shared" si="59"/>
        <v>T+3</v>
      </c>
      <c r="K1047" s="1337" t="str">
        <f t="shared" si="59"/>
        <v>T+4</v>
      </c>
      <c r="L1047" s="1337" t="str">
        <f t="shared" si="59"/>
        <v>T+5</v>
      </c>
      <c r="M1047" s="1337" t="str">
        <f t="shared" si="59"/>
        <v>T+6</v>
      </c>
      <c r="N1047" s="1337" t="str">
        <f t="shared" si="59"/>
        <v>T+7</v>
      </c>
      <c r="O1047" s="1337" t="str">
        <f t="shared" si="59"/>
        <v>T+8</v>
      </c>
      <c r="P1047" s="1337" t="str">
        <f t="shared" si="59"/>
        <v>T+9</v>
      </c>
      <c r="Q1047" s="1337" t="str">
        <f t="shared" si="59"/>
        <v>T+10</v>
      </c>
      <c r="R1047" s="1337" t="str">
        <f t="shared" si="59"/>
        <v>T+11</v>
      </c>
      <c r="S1047" s="1337" t="str">
        <f t="shared" si="59"/>
        <v>T+12</v>
      </c>
      <c r="T1047" s="1337" t="str">
        <f t="shared" si="59"/>
        <v>T+13</v>
      </c>
      <c r="U1047" s="1337" t="str">
        <f t="shared" si="59"/>
        <v>T+14</v>
      </c>
      <c r="V1047" s="1337" t="str">
        <f t="shared" si="59"/>
        <v>T+15</v>
      </c>
      <c r="W1047" s="1337" t="str">
        <f t="shared" si="59"/>
        <v>T+16</v>
      </c>
      <c r="X1047" s="1337" t="str">
        <f t="shared" si="59"/>
        <v>T+17</v>
      </c>
      <c r="Y1047" s="1337" t="str">
        <f t="shared" si="59"/>
        <v>T+18</v>
      </c>
      <c r="Z1047" s="1337" t="str">
        <f t="shared" si="59"/>
        <v>T+19</v>
      </c>
      <c r="AA1047" s="1337" t="str">
        <f t="shared" si="59"/>
        <v>T+20</v>
      </c>
      <c r="AB1047" s="1337" t="str">
        <f t="shared" si="59"/>
        <v>T+21</v>
      </c>
      <c r="AC1047" s="1337" t="str">
        <f t="shared" si="59"/>
        <v>T+22</v>
      </c>
      <c r="AD1047" s="1337" t="str">
        <f t="shared" si="59"/>
        <v>T+23</v>
      </c>
      <c r="AE1047" s="1337" t="str">
        <f t="shared" si="59"/>
        <v>T+24</v>
      </c>
      <c r="AF1047" s="1337" t="str">
        <f t="shared" si="59"/>
        <v>T+25</v>
      </c>
      <c r="AG1047" s="1337" t="str">
        <f t="shared" si="59"/>
        <v>T+26</v>
      </c>
      <c r="AH1047" s="1337" t="str">
        <f t="shared" si="59"/>
        <v>T+27</v>
      </c>
      <c r="AI1047" s="1337" t="str">
        <f t="shared" si="59"/>
        <v>T+28</v>
      </c>
      <c r="AJ1047" s="1337" t="str">
        <f t="shared" si="59"/>
        <v>T+29</v>
      </c>
      <c r="AK1047" s="1337" t="str">
        <f t="shared" si="59"/>
        <v>T+30</v>
      </c>
      <c r="AL1047" s="1337" t="str">
        <f t="shared" si="59"/>
        <v>T+31</v>
      </c>
      <c r="AM1047" s="1337" t="str">
        <f t="shared" si="59"/>
        <v>T+32</v>
      </c>
      <c r="AN1047" s="1337" t="str">
        <f t="shared" si="59"/>
        <v>T+33</v>
      </c>
      <c r="AO1047" s="1337" t="str">
        <f t="shared" si="59"/>
        <v>T+34</v>
      </c>
      <c r="AP1047" s="1337" t="str">
        <f t="shared" si="59"/>
        <v>T+35</v>
      </c>
      <c r="AQ1047" s="1337" t="str">
        <f t="shared" si="59"/>
        <v>T+36</v>
      </c>
      <c r="AR1047" s="1337" t="str">
        <f t="shared" si="59"/>
        <v>T+37</v>
      </c>
      <c r="AS1047" s="1337" t="str">
        <f t="shared" si="59"/>
        <v>T+38</v>
      </c>
      <c r="AT1047" s="1337" t="str">
        <f t="shared" si="59"/>
        <v>T+39</v>
      </c>
      <c r="AU1047" s="1337" t="str">
        <f t="shared" si="59"/>
        <v>T+40</v>
      </c>
      <c r="AV1047" s="1337" t="str">
        <f t="shared" si="59"/>
        <v>T+41</v>
      </c>
      <c r="AW1047" s="1337" t="str">
        <f t="shared" si="59"/>
        <v>T+42</v>
      </c>
      <c r="AX1047" s="1337" t="str">
        <f t="shared" si="59"/>
        <v>T+43</v>
      </c>
      <c r="AY1047" s="1337" t="str">
        <f t="shared" si="59"/>
        <v>T+44</v>
      </c>
      <c r="AZ1047" s="1337" t="str">
        <f t="shared" si="59"/>
        <v>T+45</v>
      </c>
      <c r="BA1047" s="1337" t="str">
        <f t="shared" si="59"/>
        <v>T+46</v>
      </c>
      <c r="BB1047" s="1337" t="str">
        <f t="shared" si="59"/>
        <v>T+47</v>
      </c>
      <c r="BC1047" s="1337" t="str">
        <f t="shared" si="59"/>
        <v>T+48</v>
      </c>
      <c r="BD1047" s="1337" t="str">
        <f t="shared" si="59"/>
        <v>T+49</v>
      </c>
      <c r="BE1047" s="1337" t="str">
        <f t="shared" si="59"/>
        <v>T+50</v>
      </c>
      <c r="BF1047" s="1337" t="str">
        <f t="shared" si="59"/>
        <v>T+51</v>
      </c>
      <c r="BG1047" s="1337" t="str">
        <f t="shared" si="59"/>
        <v>T+52</v>
      </c>
      <c r="BH1047" s="1337" t="str">
        <f t="shared" si="59"/>
        <v>T+53</v>
      </c>
      <c r="BI1047" s="1337" t="str">
        <f t="shared" si="59"/>
        <v>T+54</v>
      </c>
      <c r="BJ1047" s="1337" t="str">
        <f t="shared" si="59"/>
        <v>T+55</v>
      </c>
      <c r="BK1047" s="1337" t="str">
        <f t="shared" si="59"/>
        <v>T+56</v>
      </c>
      <c r="BL1047" s="1337" t="str">
        <f t="shared" si="59"/>
        <v>T+57</v>
      </c>
      <c r="BM1047" s="1337" t="str">
        <f t="shared" si="59"/>
        <v>T+58</v>
      </c>
      <c r="BN1047" s="1337" t="str">
        <f t="shared" si="59"/>
        <v>T+59</v>
      </c>
      <c r="BO1047" s="1337" t="str">
        <f t="shared" si="59"/>
        <v>T+60</v>
      </c>
      <c r="BP1047" s="1337" t="str">
        <f t="shared" si="59"/>
        <v>T+61</v>
      </c>
      <c r="BQ1047" s="1337" t="str">
        <f t="shared" si="59"/>
        <v>T+62</v>
      </c>
      <c r="BR1047" s="1337" t="str">
        <f t="shared" si="59"/>
        <v>T+63</v>
      </c>
      <c r="BS1047" s="1337" t="str">
        <f t="shared" si="59"/>
        <v>T+64</v>
      </c>
      <c r="BT1047" s="1337" t="str">
        <f t="shared" ref="BT1047:EE1047" si="60">"T+" &amp; (COLUMN(BT1047)-COLUMN($G1047))</f>
        <v>T+65</v>
      </c>
      <c r="BU1047" s="1337" t="str">
        <f t="shared" si="60"/>
        <v>T+66</v>
      </c>
      <c r="BV1047" s="1337" t="str">
        <f t="shared" si="60"/>
        <v>T+67</v>
      </c>
      <c r="BW1047" s="1337" t="str">
        <f t="shared" si="60"/>
        <v>T+68</v>
      </c>
      <c r="BX1047" s="1337" t="str">
        <f t="shared" si="60"/>
        <v>T+69</v>
      </c>
      <c r="BY1047" s="1337" t="str">
        <f t="shared" si="60"/>
        <v>T+70</v>
      </c>
      <c r="BZ1047" s="1337" t="str">
        <f t="shared" si="60"/>
        <v>T+71</v>
      </c>
      <c r="CA1047" s="1337" t="str">
        <f t="shared" si="60"/>
        <v>T+72</v>
      </c>
      <c r="CB1047" s="1337" t="str">
        <f t="shared" si="60"/>
        <v>T+73</v>
      </c>
      <c r="CC1047" s="1337" t="str">
        <f t="shared" si="60"/>
        <v>T+74</v>
      </c>
      <c r="CD1047" s="1337" t="str">
        <f t="shared" si="60"/>
        <v>T+75</v>
      </c>
      <c r="CE1047" s="1337" t="str">
        <f t="shared" si="60"/>
        <v>T+76</v>
      </c>
      <c r="CF1047" s="1337" t="str">
        <f t="shared" si="60"/>
        <v>T+77</v>
      </c>
      <c r="CG1047" s="1337" t="str">
        <f t="shared" si="60"/>
        <v>T+78</v>
      </c>
      <c r="CH1047" s="1337" t="str">
        <f t="shared" si="60"/>
        <v>T+79</v>
      </c>
      <c r="CI1047" s="1337" t="str">
        <f t="shared" si="60"/>
        <v>T+80</v>
      </c>
      <c r="CJ1047" s="1337" t="str">
        <f t="shared" si="60"/>
        <v>T+81</v>
      </c>
      <c r="CK1047" s="1337" t="str">
        <f t="shared" si="60"/>
        <v>T+82</v>
      </c>
      <c r="CL1047" s="1337" t="str">
        <f t="shared" si="60"/>
        <v>T+83</v>
      </c>
      <c r="CM1047" s="1337" t="str">
        <f t="shared" si="60"/>
        <v>T+84</v>
      </c>
      <c r="CN1047" s="1337" t="str">
        <f t="shared" si="60"/>
        <v>T+85</v>
      </c>
      <c r="CO1047" s="1337" t="str">
        <f t="shared" si="60"/>
        <v>T+86</v>
      </c>
      <c r="CP1047" s="1337" t="str">
        <f t="shared" si="60"/>
        <v>T+87</v>
      </c>
      <c r="CQ1047" s="1337" t="str">
        <f t="shared" si="60"/>
        <v>T+88</v>
      </c>
      <c r="CR1047" s="1337" t="str">
        <f t="shared" si="60"/>
        <v>T+89</v>
      </c>
      <c r="CS1047" s="1337" t="str">
        <f t="shared" si="60"/>
        <v>T+90</v>
      </c>
      <c r="CT1047" s="1337" t="str">
        <f t="shared" si="60"/>
        <v>T+91</v>
      </c>
      <c r="CU1047" s="1337" t="str">
        <f t="shared" si="60"/>
        <v>T+92</v>
      </c>
      <c r="CV1047" s="1337" t="str">
        <f t="shared" si="60"/>
        <v>T+93</v>
      </c>
      <c r="CW1047" s="1337" t="str">
        <f t="shared" si="60"/>
        <v>T+94</v>
      </c>
      <c r="CX1047" s="1337" t="str">
        <f t="shared" si="60"/>
        <v>T+95</v>
      </c>
      <c r="CY1047" s="1337" t="str">
        <f t="shared" si="60"/>
        <v>T+96</v>
      </c>
      <c r="CZ1047" s="1337" t="str">
        <f t="shared" si="60"/>
        <v>T+97</v>
      </c>
      <c r="DA1047" s="1337" t="str">
        <f t="shared" si="60"/>
        <v>T+98</v>
      </c>
      <c r="DB1047" s="1337" t="str">
        <f t="shared" si="60"/>
        <v>T+99</v>
      </c>
      <c r="DC1047" s="1337" t="str">
        <f t="shared" si="60"/>
        <v>T+100</v>
      </c>
      <c r="DD1047" s="1337" t="str">
        <f t="shared" si="60"/>
        <v>T+101</v>
      </c>
      <c r="DE1047" s="1337" t="str">
        <f t="shared" si="60"/>
        <v>T+102</v>
      </c>
      <c r="DF1047" s="1337" t="str">
        <f t="shared" si="60"/>
        <v>T+103</v>
      </c>
      <c r="DG1047" s="1337" t="str">
        <f t="shared" si="60"/>
        <v>T+104</v>
      </c>
      <c r="DH1047" s="1337" t="str">
        <f t="shared" si="60"/>
        <v>T+105</v>
      </c>
      <c r="DI1047" s="1337" t="str">
        <f t="shared" si="60"/>
        <v>T+106</v>
      </c>
      <c r="DJ1047" s="1337" t="str">
        <f t="shared" si="60"/>
        <v>T+107</v>
      </c>
      <c r="DK1047" s="1337" t="str">
        <f t="shared" si="60"/>
        <v>T+108</v>
      </c>
      <c r="DL1047" s="1337" t="str">
        <f t="shared" si="60"/>
        <v>T+109</v>
      </c>
      <c r="DM1047" s="1337" t="str">
        <f t="shared" si="60"/>
        <v>T+110</v>
      </c>
      <c r="DN1047" s="1337" t="str">
        <f t="shared" si="60"/>
        <v>T+111</v>
      </c>
      <c r="DO1047" s="1337" t="str">
        <f t="shared" si="60"/>
        <v>T+112</v>
      </c>
      <c r="DP1047" s="1337" t="str">
        <f t="shared" si="60"/>
        <v>T+113</v>
      </c>
      <c r="DQ1047" s="1337" t="str">
        <f t="shared" si="60"/>
        <v>T+114</v>
      </c>
      <c r="DR1047" s="1337" t="str">
        <f t="shared" si="60"/>
        <v>T+115</v>
      </c>
      <c r="DS1047" s="1337" t="str">
        <f t="shared" si="60"/>
        <v>T+116</v>
      </c>
      <c r="DT1047" s="1337" t="str">
        <f t="shared" si="60"/>
        <v>T+117</v>
      </c>
      <c r="DU1047" s="1337" t="str">
        <f t="shared" si="60"/>
        <v>T+118</v>
      </c>
      <c r="DV1047" s="1337" t="str">
        <f t="shared" si="60"/>
        <v>T+119</v>
      </c>
      <c r="DW1047" s="1337" t="str">
        <f t="shared" si="60"/>
        <v>T+120</v>
      </c>
      <c r="DX1047" s="1337" t="str">
        <f t="shared" si="60"/>
        <v>T+121</v>
      </c>
      <c r="DY1047" s="1337" t="str">
        <f t="shared" si="60"/>
        <v>T+122</v>
      </c>
      <c r="DZ1047" s="1337" t="str">
        <f t="shared" si="60"/>
        <v>T+123</v>
      </c>
      <c r="EA1047" s="1337" t="str">
        <f t="shared" si="60"/>
        <v>T+124</v>
      </c>
      <c r="EB1047" s="1337" t="str">
        <f t="shared" si="60"/>
        <v>T+125</v>
      </c>
      <c r="EC1047" s="1337" t="str">
        <f t="shared" si="60"/>
        <v>T+126</v>
      </c>
      <c r="ED1047" s="1337" t="str">
        <f t="shared" si="60"/>
        <v>T+127</v>
      </c>
      <c r="EE1047" s="1337" t="str">
        <f t="shared" si="60"/>
        <v>T+128</v>
      </c>
      <c r="EF1047" s="1337" t="str">
        <f t="shared" ref="EF1047:EQ1047" si="61">"T+" &amp; (COLUMN(EF1047)-COLUMN($G1047))</f>
        <v>T+129</v>
      </c>
      <c r="EG1047" s="1337" t="str">
        <f t="shared" si="61"/>
        <v>T+130</v>
      </c>
      <c r="EH1047" s="1337" t="str">
        <f t="shared" si="61"/>
        <v>T+131</v>
      </c>
      <c r="EI1047" s="1337" t="str">
        <f t="shared" si="61"/>
        <v>T+132</v>
      </c>
      <c r="EJ1047" s="1337" t="str">
        <f t="shared" si="61"/>
        <v>T+133</v>
      </c>
      <c r="EK1047" s="1337" t="str">
        <f t="shared" si="61"/>
        <v>T+134</v>
      </c>
      <c r="EL1047" s="1337" t="str">
        <f t="shared" si="61"/>
        <v>T+135</v>
      </c>
      <c r="EM1047" s="1337" t="str">
        <f t="shared" si="61"/>
        <v>T+136</v>
      </c>
      <c r="EN1047" s="1337" t="str">
        <f t="shared" si="61"/>
        <v>T+137</v>
      </c>
      <c r="EO1047" s="1337" t="str">
        <f t="shared" si="61"/>
        <v>T+138</v>
      </c>
      <c r="EP1047" s="1337" t="str">
        <f t="shared" si="61"/>
        <v>T+139</v>
      </c>
      <c r="EQ1047" s="1337" t="str">
        <f t="shared" si="61"/>
        <v>T+140</v>
      </c>
      <c r="ER1047" s="557"/>
    </row>
    <row r="1048" spans="1:148" ht="15" customHeight="1" x14ac:dyDescent="0.25">
      <c r="A1048" s="625"/>
      <c r="B1048" s="1342" t="str">
        <f t="shared" ref="B1048:B1079" si="62">B12</f>
        <v>Desk 1</v>
      </c>
      <c r="C1048" s="1347" t="str">
        <f>IF(ISBLANK(TB!C187), "", TB!C187)</f>
        <v/>
      </c>
      <c r="D1048" s="1347" t="str">
        <f>IF(ISBLANK(TB!D187), "", TB!D187)</f>
        <v/>
      </c>
      <c r="E1048" s="1347" t="str">
        <f>IF(ISBLANK(TB!E187), "", TB!E187)</f>
        <v/>
      </c>
      <c r="F1048" s="1347" t="str">
        <f>IF(ISBLANK(TB!F187), "", TB!F187)</f>
        <v/>
      </c>
      <c r="G1048" s="45"/>
      <c r="H1048" s="45"/>
      <c r="I1048" s="45"/>
      <c r="J1048" s="45"/>
      <c r="K1048" s="45"/>
      <c r="L1048" s="45"/>
      <c r="M1048" s="45"/>
      <c r="N1048" s="45"/>
      <c r="O1048" s="45"/>
      <c r="P1048" s="45"/>
      <c r="Q1048" s="45"/>
      <c r="R1048" s="45"/>
      <c r="S1048" s="45"/>
      <c r="T1048" s="45"/>
      <c r="U1048" s="45"/>
      <c r="V1048" s="45"/>
      <c r="W1048" s="45"/>
      <c r="X1048" s="45"/>
      <c r="Y1048" s="45"/>
      <c r="Z1048" s="45"/>
      <c r="AA1048" s="45"/>
      <c r="AB1048" s="45"/>
      <c r="AC1048" s="45"/>
      <c r="AD1048" s="45"/>
      <c r="AE1048" s="45"/>
      <c r="AF1048" s="45"/>
      <c r="AG1048" s="45"/>
      <c r="AH1048" s="45"/>
      <c r="AI1048" s="45"/>
      <c r="AJ1048" s="45"/>
      <c r="AK1048" s="45"/>
      <c r="AL1048" s="45"/>
      <c r="AM1048" s="45"/>
      <c r="AN1048" s="45"/>
      <c r="AO1048" s="45"/>
      <c r="AP1048" s="45"/>
      <c r="AQ1048" s="45"/>
      <c r="AR1048" s="45"/>
      <c r="AS1048" s="45"/>
      <c r="AT1048" s="45"/>
      <c r="AU1048" s="45"/>
      <c r="AV1048" s="45"/>
      <c r="AW1048" s="45"/>
      <c r="AX1048" s="45"/>
      <c r="AY1048" s="45"/>
      <c r="AZ1048" s="45"/>
      <c r="BA1048" s="45"/>
      <c r="BB1048" s="45"/>
      <c r="BC1048" s="45"/>
      <c r="BD1048" s="45"/>
      <c r="BE1048" s="45"/>
      <c r="BF1048" s="45"/>
      <c r="BG1048" s="45"/>
      <c r="BH1048" s="45"/>
      <c r="BI1048" s="45"/>
      <c r="BJ1048" s="45"/>
      <c r="BK1048" s="45"/>
      <c r="BL1048" s="45"/>
      <c r="BM1048" s="45"/>
      <c r="BN1048" s="45"/>
      <c r="BO1048" s="45"/>
      <c r="BP1048" s="45"/>
      <c r="BQ1048" s="45"/>
      <c r="BR1048" s="45"/>
      <c r="BS1048" s="45"/>
      <c r="BT1048" s="45"/>
      <c r="BU1048" s="45"/>
      <c r="BV1048" s="45"/>
      <c r="BW1048" s="45"/>
      <c r="BX1048" s="45"/>
      <c r="BY1048" s="45"/>
      <c r="BZ1048" s="45"/>
      <c r="CA1048" s="45"/>
      <c r="CB1048" s="45"/>
      <c r="CC1048" s="45"/>
      <c r="CD1048" s="45"/>
      <c r="CE1048" s="45"/>
      <c r="CF1048" s="45"/>
      <c r="CG1048" s="45"/>
      <c r="CH1048" s="45"/>
      <c r="CI1048" s="45"/>
      <c r="CJ1048" s="45"/>
      <c r="CK1048" s="45"/>
      <c r="CL1048" s="45"/>
      <c r="CM1048" s="45"/>
      <c r="CN1048" s="45"/>
      <c r="CO1048" s="45"/>
      <c r="CP1048" s="45"/>
      <c r="CQ1048" s="45"/>
      <c r="CR1048" s="45"/>
      <c r="CS1048" s="45"/>
      <c r="CT1048" s="45"/>
      <c r="CU1048" s="45"/>
      <c r="CV1048" s="45"/>
      <c r="CW1048" s="45"/>
      <c r="CX1048" s="45"/>
      <c r="CY1048" s="45"/>
      <c r="CZ1048" s="45"/>
      <c r="DA1048" s="45"/>
      <c r="DB1048" s="45"/>
      <c r="DC1048" s="45"/>
      <c r="DD1048" s="45"/>
      <c r="DE1048" s="45"/>
      <c r="DF1048" s="45"/>
      <c r="DG1048" s="45"/>
      <c r="DH1048" s="45"/>
      <c r="DI1048" s="45"/>
      <c r="DJ1048" s="45"/>
      <c r="DK1048" s="45"/>
      <c r="DL1048" s="45"/>
      <c r="DM1048" s="45"/>
      <c r="DN1048" s="45"/>
      <c r="DO1048" s="45"/>
      <c r="DP1048" s="45"/>
      <c r="DQ1048" s="45"/>
      <c r="DR1048" s="45"/>
      <c r="DS1048" s="45"/>
      <c r="DT1048" s="45"/>
      <c r="DU1048" s="45"/>
      <c r="DV1048" s="1123"/>
      <c r="DW1048" s="45"/>
      <c r="DX1048" s="45"/>
      <c r="DY1048" s="45"/>
      <c r="DZ1048" s="45"/>
      <c r="EA1048" s="45"/>
      <c r="EB1048" s="45"/>
      <c r="EC1048" s="45"/>
      <c r="ED1048" s="45"/>
      <c r="EE1048" s="45"/>
      <c r="EF1048" s="45"/>
      <c r="EG1048" s="45"/>
      <c r="EH1048" s="45"/>
      <c r="EI1048" s="45"/>
      <c r="EJ1048" s="45"/>
      <c r="EK1048" s="45"/>
      <c r="EL1048" s="45"/>
      <c r="EM1048" s="45"/>
      <c r="EN1048" s="45"/>
      <c r="EO1048" s="45"/>
      <c r="EP1048" s="45"/>
      <c r="EQ1048" s="1123"/>
      <c r="ER1048" s="557"/>
    </row>
    <row r="1049" spans="1:148" ht="15" customHeight="1" x14ac:dyDescent="0.25">
      <c r="A1049" s="625"/>
      <c r="B1049" s="1343" t="str">
        <f t="shared" si="62"/>
        <v>Desk 2</v>
      </c>
      <c r="C1049" s="1348" t="str">
        <f>IF(ISBLANK(TB!C188), "", TB!C188)</f>
        <v/>
      </c>
      <c r="D1049" s="1348" t="str">
        <f>IF(ISBLANK(TB!D188), "", TB!D188)</f>
        <v/>
      </c>
      <c r="E1049" s="1348" t="str">
        <f>IF(ISBLANK(TB!E188), "", TB!E188)</f>
        <v/>
      </c>
      <c r="F1049" s="1348" t="str">
        <f>IF(ISBLANK(TB!F188), "", TB!F188)</f>
        <v/>
      </c>
      <c r="G1049" s="45"/>
      <c r="H1049" s="45"/>
      <c r="I1049" s="45"/>
      <c r="J1049" s="45"/>
      <c r="K1049" s="45"/>
      <c r="L1049" s="45"/>
      <c r="M1049" s="45"/>
      <c r="N1049" s="45"/>
      <c r="O1049" s="45"/>
      <c r="P1049" s="45"/>
      <c r="Q1049" s="45"/>
      <c r="R1049" s="45"/>
      <c r="S1049" s="45"/>
      <c r="T1049" s="45"/>
      <c r="U1049" s="45"/>
      <c r="V1049" s="45"/>
      <c r="W1049" s="45"/>
      <c r="X1049" s="45"/>
      <c r="Y1049" s="45"/>
      <c r="Z1049" s="45"/>
      <c r="AA1049" s="45"/>
      <c r="AB1049" s="45"/>
      <c r="AC1049" s="45"/>
      <c r="AD1049" s="45"/>
      <c r="AE1049" s="45"/>
      <c r="AF1049" s="45"/>
      <c r="AG1049" s="45"/>
      <c r="AH1049" s="45"/>
      <c r="AI1049" s="45"/>
      <c r="AJ1049" s="45"/>
      <c r="AK1049" s="45"/>
      <c r="AL1049" s="45"/>
      <c r="AM1049" s="45"/>
      <c r="AN1049" s="45"/>
      <c r="AO1049" s="45"/>
      <c r="AP1049" s="45"/>
      <c r="AQ1049" s="45"/>
      <c r="AR1049" s="45"/>
      <c r="AS1049" s="45"/>
      <c r="AT1049" s="45"/>
      <c r="AU1049" s="45"/>
      <c r="AV1049" s="45"/>
      <c r="AW1049" s="45"/>
      <c r="AX1049" s="45"/>
      <c r="AY1049" s="45"/>
      <c r="AZ1049" s="45"/>
      <c r="BA1049" s="45"/>
      <c r="BB1049" s="45"/>
      <c r="BC1049" s="45"/>
      <c r="BD1049" s="45"/>
      <c r="BE1049" s="45"/>
      <c r="BF1049" s="45"/>
      <c r="BG1049" s="45"/>
      <c r="BH1049" s="45"/>
      <c r="BI1049" s="45"/>
      <c r="BJ1049" s="45"/>
      <c r="BK1049" s="45"/>
      <c r="BL1049" s="45"/>
      <c r="BM1049" s="45"/>
      <c r="BN1049" s="45"/>
      <c r="BO1049" s="45"/>
      <c r="BP1049" s="45"/>
      <c r="BQ1049" s="45"/>
      <c r="BR1049" s="45"/>
      <c r="BS1049" s="45"/>
      <c r="BT1049" s="45"/>
      <c r="BU1049" s="45"/>
      <c r="BV1049" s="45"/>
      <c r="BW1049" s="45"/>
      <c r="BX1049" s="45"/>
      <c r="BY1049" s="45"/>
      <c r="BZ1049" s="45"/>
      <c r="CA1049" s="45"/>
      <c r="CB1049" s="45"/>
      <c r="CC1049" s="45"/>
      <c r="CD1049" s="45"/>
      <c r="CE1049" s="45"/>
      <c r="CF1049" s="45"/>
      <c r="CG1049" s="45"/>
      <c r="CH1049" s="45"/>
      <c r="CI1049" s="45"/>
      <c r="CJ1049" s="45"/>
      <c r="CK1049" s="45"/>
      <c r="CL1049" s="45"/>
      <c r="CM1049" s="45"/>
      <c r="CN1049" s="45"/>
      <c r="CO1049" s="45"/>
      <c r="CP1049" s="45"/>
      <c r="CQ1049" s="45"/>
      <c r="CR1049" s="45"/>
      <c r="CS1049" s="45"/>
      <c r="CT1049" s="45"/>
      <c r="CU1049" s="45"/>
      <c r="CV1049" s="45"/>
      <c r="CW1049" s="45"/>
      <c r="CX1049" s="45"/>
      <c r="CY1049" s="45"/>
      <c r="CZ1049" s="45"/>
      <c r="DA1049" s="45"/>
      <c r="DB1049" s="45"/>
      <c r="DC1049" s="45"/>
      <c r="DD1049" s="45"/>
      <c r="DE1049" s="45"/>
      <c r="DF1049" s="45"/>
      <c r="DG1049" s="45"/>
      <c r="DH1049" s="45"/>
      <c r="DI1049" s="45"/>
      <c r="DJ1049" s="45"/>
      <c r="DK1049" s="45"/>
      <c r="DL1049" s="45"/>
      <c r="DM1049" s="45"/>
      <c r="DN1049" s="45"/>
      <c r="DO1049" s="45"/>
      <c r="DP1049" s="45"/>
      <c r="DQ1049" s="45"/>
      <c r="DR1049" s="45"/>
      <c r="DS1049" s="45"/>
      <c r="DT1049" s="45"/>
      <c r="DU1049" s="45"/>
      <c r="DV1049" s="1123"/>
      <c r="DW1049" s="45"/>
      <c r="DX1049" s="45"/>
      <c r="DY1049" s="45"/>
      <c r="DZ1049" s="45"/>
      <c r="EA1049" s="45"/>
      <c r="EB1049" s="45"/>
      <c r="EC1049" s="45"/>
      <c r="ED1049" s="45"/>
      <c r="EE1049" s="45"/>
      <c r="EF1049" s="45"/>
      <c r="EG1049" s="45"/>
      <c r="EH1049" s="45"/>
      <c r="EI1049" s="45"/>
      <c r="EJ1049" s="45"/>
      <c r="EK1049" s="45"/>
      <c r="EL1049" s="45"/>
      <c r="EM1049" s="45"/>
      <c r="EN1049" s="45"/>
      <c r="EO1049" s="45"/>
      <c r="EP1049" s="45"/>
      <c r="EQ1049" s="1123"/>
      <c r="ER1049" s="557"/>
    </row>
    <row r="1050" spans="1:148" ht="15" customHeight="1" x14ac:dyDescent="0.25">
      <c r="A1050" s="625"/>
      <c r="B1050" s="1343" t="str">
        <f t="shared" si="62"/>
        <v>Desk 3</v>
      </c>
      <c r="C1050" s="1348" t="str">
        <f>IF(ISBLANK(TB!C189), "", TB!C189)</f>
        <v/>
      </c>
      <c r="D1050" s="1348" t="str">
        <f>IF(ISBLANK(TB!D189), "", TB!D189)</f>
        <v/>
      </c>
      <c r="E1050" s="1348" t="str">
        <f>IF(ISBLANK(TB!E189), "", TB!E189)</f>
        <v/>
      </c>
      <c r="F1050" s="1348" t="str">
        <f>IF(ISBLANK(TB!F189), "", TB!F189)</f>
        <v/>
      </c>
      <c r="G1050" s="45"/>
      <c r="H1050" s="45"/>
      <c r="I1050" s="45"/>
      <c r="J1050" s="45"/>
      <c r="K1050" s="45"/>
      <c r="L1050" s="45"/>
      <c r="M1050" s="45"/>
      <c r="N1050" s="45"/>
      <c r="O1050" s="45"/>
      <c r="P1050" s="45"/>
      <c r="Q1050" s="45"/>
      <c r="R1050" s="45"/>
      <c r="S1050" s="45"/>
      <c r="T1050" s="45"/>
      <c r="U1050" s="45"/>
      <c r="V1050" s="45"/>
      <c r="W1050" s="45"/>
      <c r="X1050" s="45"/>
      <c r="Y1050" s="45"/>
      <c r="Z1050" s="45"/>
      <c r="AA1050" s="45"/>
      <c r="AB1050" s="45"/>
      <c r="AC1050" s="45"/>
      <c r="AD1050" s="45"/>
      <c r="AE1050" s="45"/>
      <c r="AF1050" s="45"/>
      <c r="AG1050" s="45"/>
      <c r="AH1050" s="45"/>
      <c r="AI1050" s="45"/>
      <c r="AJ1050" s="45"/>
      <c r="AK1050" s="45"/>
      <c r="AL1050" s="45"/>
      <c r="AM1050" s="45"/>
      <c r="AN1050" s="45"/>
      <c r="AO1050" s="45"/>
      <c r="AP1050" s="45"/>
      <c r="AQ1050" s="45"/>
      <c r="AR1050" s="45"/>
      <c r="AS1050" s="45"/>
      <c r="AT1050" s="45"/>
      <c r="AU1050" s="45"/>
      <c r="AV1050" s="45"/>
      <c r="AW1050" s="45"/>
      <c r="AX1050" s="45"/>
      <c r="AY1050" s="45"/>
      <c r="AZ1050" s="45"/>
      <c r="BA1050" s="45"/>
      <c r="BB1050" s="45"/>
      <c r="BC1050" s="45"/>
      <c r="BD1050" s="45"/>
      <c r="BE1050" s="45"/>
      <c r="BF1050" s="45"/>
      <c r="BG1050" s="45"/>
      <c r="BH1050" s="45"/>
      <c r="BI1050" s="45"/>
      <c r="BJ1050" s="45"/>
      <c r="BK1050" s="45"/>
      <c r="BL1050" s="45"/>
      <c r="BM1050" s="45"/>
      <c r="BN1050" s="45"/>
      <c r="BO1050" s="45"/>
      <c r="BP1050" s="45"/>
      <c r="BQ1050" s="45"/>
      <c r="BR1050" s="45"/>
      <c r="BS1050" s="45"/>
      <c r="BT1050" s="45"/>
      <c r="BU1050" s="45"/>
      <c r="BV1050" s="45"/>
      <c r="BW1050" s="45"/>
      <c r="BX1050" s="45"/>
      <c r="BY1050" s="45"/>
      <c r="BZ1050" s="45"/>
      <c r="CA1050" s="45"/>
      <c r="CB1050" s="45"/>
      <c r="CC1050" s="45"/>
      <c r="CD1050" s="45"/>
      <c r="CE1050" s="45"/>
      <c r="CF1050" s="45"/>
      <c r="CG1050" s="45"/>
      <c r="CH1050" s="45"/>
      <c r="CI1050" s="45"/>
      <c r="CJ1050" s="45"/>
      <c r="CK1050" s="45"/>
      <c r="CL1050" s="45"/>
      <c r="CM1050" s="45"/>
      <c r="CN1050" s="45"/>
      <c r="CO1050" s="45"/>
      <c r="CP1050" s="45"/>
      <c r="CQ1050" s="45"/>
      <c r="CR1050" s="45"/>
      <c r="CS1050" s="45"/>
      <c r="CT1050" s="45"/>
      <c r="CU1050" s="45"/>
      <c r="CV1050" s="45"/>
      <c r="CW1050" s="45"/>
      <c r="CX1050" s="45"/>
      <c r="CY1050" s="45"/>
      <c r="CZ1050" s="45"/>
      <c r="DA1050" s="45"/>
      <c r="DB1050" s="45"/>
      <c r="DC1050" s="45"/>
      <c r="DD1050" s="45"/>
      <c r="DE1050" s="45"/>
      <c r="DF1050" s="45"/>
      <c r="DG1050" s="45"/>
      <c r="DH1050" s="45"/>
      <c r="DI1050" s="45"/>
      <c r="DJ1050" s="45"/>
      <c r="DK1050" s="45"/>
      <c r="DL1050" s="45"/>
      <c r="DM1050" s="45"/>
      <c r="DN1050" s="45"/>
      <c r="DO1050" s="45"/>
      <c r="DP1050" s="45"/>
      <c r="DQ1050" s="45"/>
      <c r="DR1050" s="45"/>
      <c r="DS1050" s="45"/>
      <c r="DT1050" s="45"/>
      <c r="DU1050" s="45"/>
      <c r="DV1050" s="1123"/>
      <c r="DW1050" s="45"/>
      <c r="DX1050" s="45"/>
      <c r="DY1050" s="45"/>
      <c r="DZ1050" s="45"/>
      <c r="EA1050" s="45"/>
      <c r="EB1050" s="45"/>
      <c r="EC1050" s="45"/>
      <c r="ED1050" s="45"/>
      <c r="EE1050" s="45"/>
      <c r="EF1050" s="45"/>
      <c r="EG1050" s="45"/>
      <c r="EH1050" s="45"/>
      <c r="EI1050" s="45"/>
      <c r="EJ1050" s="45"/>
      <c r="EK1050" s="45"/>
      <c r="EL1050" s="45"/>
      <c r="EM1050" s="45"/>
      <c r="EN1050" s="45"/>
      <c r="EO1050" s="45"/>
      <c r="EP1050" s="45"/>
      <c r="EQ1050" s="1123"/>
      <c r="ER1050" s="557"/>
    </row>
    <row r="1051" spans="1:148" ht="15" customHeight="1" x14ac:dyDescent="0.25">
      <c r="A1051" s="625"/>
      <c r="B1051" s="1343" t="str">
        <f t="shared" si="62"/>
        <v>Desk 4</v>
      </c>
      <c r="C1051" s="1348" t="str">
        <f>IF(ISBLANK(TB!C190), "", TB!C190)</f>
        <v/>
      </c>
      <c r="D1051" s="1348" t="str">
        <f>IF(ISBLANK(TB!D190), "", TB!D190)</f>
        <v/>
      </c>
      <c r="E1051" s="1348" t="str">
        <f>IF(ISBLANK(TB!E190), "", TB!E190)</f>
        <v/>
      </c>
      <c r="F1051" s="1348" t="str">
        <f>IF(ISBLANK(TB!F190), "", TB!F190)</f>
        <v/>
      </c>
      <c r="G1051" s="45"/>
      <c r="H1051" s="45"/>
      <c r="I1051" s="45"/>
      <c r="J1051" s="45"/>
      <c r="K1051" s="45"/>
      <c r="L1051" s="45"/>
      <c r="M1051" s="45"/>
      <c r="N1051" s="45"/>
      <c r="O1051" s="45"/>
      <c r="P1051" s="45"/>
      <c r="Q1051" s="45"/>
      <c r="R1051" s="45"/>
      <c r="S1051" s="45"/>
      <c r="T1051" s="45"/>
      <c r="U1051" s="45"/>
      <c r="V1051" s="45"/>
      <c r="W1051" s="45"/>
      <c r="X1051" s="45"/>
      <c r="Y1051" s="45"/>
      <c r="Z1051" s="45"/>
      <c r="AA1051" s="45"/>
      <c r="AB1051" s="45"/>
      <c r="AC1051" s="45"/>
      <c r="AD1051" s="45"/>
      <c r="AE1051" s="45"/>
      <c r="AF1051" s="45"/>
      <c r="AG1051" s="45"/>
      <c r="AH1051" s="45"/>
      <c r="AI1051" s="45"/>
      <c r="AJ1051" s="45"/>
      <c r="AK1051" s="45"/>
      <c r="AL1051" s="45"/>
      <c r="AM1051" s="45"/>
      <c r="AN1051" s="45"/>
      <c r="AO1051" s="45"/>
      <c r="AP1051" s="45"/>
      <c r="AQ1051" s="45"/>
      <c r="AR1051" s="45"/>
      <c r="AS1051" s="45"/>
      <c r="AT1051" s="45"/>
      <c r="AU1051" s="45"/>
      <c r="AV1051" s="45"/>
      <c r="AW1051" s="45"/>
      <c r="AX1051" s="45"/>
      <c r="AY1051" s="45"/>
      <c r="AZ1051" s="45"/>
      <c r="BA1051" s="45"/>
      <c r="BB1051" s="45"/>
      <c r="BC1051" s="45"/>
      <c r="BD1051" s="45"/>
      <c r="BE1051" s="45"/>
      <c r="BF1051" s="45"/>
      <c r="BG1051" s="45"/>
      <c r="BH1051" s="45"/>
      <c r="BI1051" s="45"/>
      <c r="BJ1051" s="45"/>
      <c r="BK1051" s="45"/>
      <c r="BL1051" s="45"/>
      <c r="BM1051" s="45"/>
      <c r="BN1051" s="45"/>
      <c r="BO1051" s="45"/>
      <c r="BP1051" s="45"/>
      <c r="BQ1051" s="45"/>
      <c r="BR1051" s="45"/>
      <c r="BS1051" s="45"/>
      <c r="BT1051" s="45"/>
      <c r="BU1051" s="45"/>
      <c r="BV1051" s="45"/>
      <c r="BW1051" s="45"/>
      <c r="BX1051" s="45"/>
      <c r="BY1051" s="45"/>
      <c r="BZ1051" s="45"/>
      <c r="CA1051" s="45"/>
      <c r="CB1051" s="45"/>
      <c r="CC1051" s="45"/>
      <c r="CD1051" s="45"/>
      <c r="CE1051" s="45"/>
      <c r="CF1051" s="45"/>
      <c r="CG1051" s="45"/>
      <c r="CH1051" s="45"/>
      <c r="CI1051" s="45"/>
      <c r="CJ1051" s="45"/>
      <c r="CK1051" s="45"/>
      <c r="CL1051" s="45"/>
      <c r="CM1051" s="45"/>
      <c r="CN1051" s="45"/>
      <c r="CO1051" s="45"/>
      <c r="CP1051" s="45"/>
      <c r="CQ1051" s="45"/>
      <c r="CR1051" s="45"/>
      <c r="CS1051" s="45"/>
      <c r="CT1051" s="45"/>
      <c r="CU1051" s="45"/>
      <c r="CV1051" s="45"/>
      <c r="CW1051" s="45"/>
      <c r="CX1051" s="45"/>
      <c r="CY1051" s="45"/>
      <c r="CZ1051" s="45"/>
      <c r="DA1051" s="45"/>
      <c r="DB1051" s="45"/>
      <c r="DC1051" s="45"/>
      <c r="DD1051" s="45"/>
      <c r="DE1051" s="45"/>
      <c r="DF1051" s="45"/>
      <c r="DG1051" s="45"/>
      <c r="DH1051" s="45"/>
      <c r="DI1051" s="45"/>
      <c r="DJ1051" s="45"/>
      <c r="DK1051" s="45"/>
      <c r="DL1051" s="45"/>
      <c r="DM1051" s="45"/>
      <c r="DN1051" s="45"/>
      <c r="DO1051" s="45"/>
      <c r="DP1051" s="45"/>
      <c r="DQ1051" s="45"/>
      <c r="DR1051" s="45"/>
      <c r="DS1051" s="45"/>
      <c r="DT1051" s="45"/>
      <c r="DU1051" s="45"/>
      <c r="DV1051" s="1123"/>
      <c r="DW1051" s="45"/>
      <c r="DX1051" s="45"/>
      <c r="DY1051" s="45"/>
      <c r="DZ1051" s="45"/>
      <c r="EA1051" s="45"/>
      <c r="EB1051" s="45"/>
      <c r="EC1051" s="45"/>
      <c r="ED1051" s="45"/>
      <c r="EE1051" s="45"/>
      <c r="EF1051" s="45"/>
      <c r="EG1051" s="45"/>
      <c r="EH1051" s="45"/>
      <c r="EI1051" s="45"/>
      <c r="EJ1051" s="45"/>
      <c r="EK1051" s="45"/>
      <c r="EL1051" s="45"/>
      <c r="EM1051" s="45"/>
      <c r="EN1051" s="45"/>
      <c r="EO1051" s="45"/>
      <c r="EP1051" s="45"/>
      <c r="EQ1051" s="1123"/>
      <c r="ER1051" s="557"/>
    </row>
    <row r="1052" spans="1:148" ht="15" customHeight="1" x14ac:dyDescent="0.25">
      <c r="A1052" s="625"/>
      <c r="B1052" s="1343" t="str">
        <f t="shared" si="62"/>
        <v>Desk 5</v>
      </c>
      <c r="C1052" s="1348" t="str">
        <f>IF(ISBLANK(TB!C191), "", TB!C191)</f>
        <v/>
      </c>
      <c r="D1052" s="1348" t="str">
        <f>IF(ISBLANK(TB!D191), "", TB!D191)</f>
        <v/>
      </c>
      <c r="E1052" s="1348" t="str">
        <f>IF(ISBLANK(TB!E191), "", TB!E191)</f>
        <v/>
      </c>
      <c r="F1052" s="1348" t="str">
        <f>IF(ISBLANK(TB!F191), "", TB!F191)</f>
        <v/>
      </c>
      <c r="G1052" s="45"/>
      <c r="H1052" s="45"/>
      <c r="I1052" s="45"/>
      <c r="J1052" s="45"/>
      <c r="K1052" s="45"/>
      <c r="L1052" s="45"/>
      <c r="M1052" s="45"/>
      <c r="N1052" s="45"/>
      <c r="O1052" s="45"/>
      <c r="P1052" s="45"/>
      <c r="Q1052" s="45"/>
      <c r="R1052" s="45"/>
      <c r="S1052" s="45"/>
      <c r="T1052" s="45"/>
      <c r="U1052" s="45"/>
      <c r="V1052" s="45"/>
      <c r="W1052" s="45"/>
      <c r="X1052" s="45"/>
      <c r="Y1052" s="45"/>
      <c r="Z1052" s="45"/>
      <c r="AA1052" s="45"/>
      <c r="AB1052" s="45"/>
      <c r="AC1052" s="45"/>
      <c r="AD1052" s="45"/>
      <c r="AE1052" s="45"/>
      <c r="AF1052" s="45"/>
      <c r="AG1052" s="45"/>
      <c r="AH1052" s="45"/>
      <c r="AI1052" s="45"/>
      <c r="AJ1052" s="45"/>
      <c r="AK1052" s="45"/>
      <c r="AL1052" s="45"/>
      <c r="AM1052" s="45"/>
      <c r="AN1052" s="45"/>
      <c r="AO1052" s="45"/>
      <c r="AP1052" s="45"/>
      <c r="AQ1052" s="45"/>
      <c r="AR1052" s="45"/>
      <c r="AS1052" s="45"/>
      <c r="AT1052" s="45"/>
      <c r="AU1052" s="45"/>
      <c r="AV1052" s="45"/>
      <c r="AW1052" s="45"/>
      <c r="AX1052" s="45"/>
      <c r="AY1052" s="45"/>
      <c r="AZ1052" s="45"/>
      <c r="BA1052" s="45"/>
      <c r="BB1052" s="45"/>
      <c r="BC1052" s="45"/>
      <c r="BD1052" s="45"/>
      <c r="BE1052" s="45"/>
      <c r="BF1052" s="45"/>
      <c r="BG1052" s="45"/>
      <c r="BH1052" s="45"/>
      <c r="BI1052" s="45"/>
      <c r="BJ1052" s="45"/>
      <c r="BK1052" s="45"/>
      <c r="BL1052" s="45"/>
      <c r="BM1052" s="45"/>
      <c r="BN1052" s="45"/>
      <c r="BO1052" s="45"/>
      <c r="BP1052" s="45"/>
      <c r="BQ1052" s="45"/>
      <c r="BR1052" s="45"/>
      <c r="BS1052" s="45"/>
      <c r="BT1052" s="45"/>
      <c r="BU1052" s="45"/>
      <c r="BV1052" s="45"/>
      <c r="BW1052" s="45"/>
      <c r="BX1052" s="45"/>
      <c r="BY1052" s="45"/>
      <c r="BZ1052" s="45"/>
      <c r="CA1052" s="45"/>
      <c r="CB1052" s="45"/>
      <c r="CC1052" s="45"/>
      <c r="CD1052" s="45"/>
      <c r="CE1052" s="45"/>
      <c r="CF1052" s="45"/>
      <c r="CG1052" s="45"/>
      <c r="CH1052" s="45"/>
      <c r="CI1052" s="45"/>
      <c r="CJ1052" s="45"/>
      <c r="CK1052" s="45"/>
      <c r="CL1052" s="45"/>
      <c r="CM1052" s="45"/>
      <c r="CN1052" s="45"/>
      <c r="CO1052" s="45"/>
      <c r="CP1052" s="45"/>
      <c r="CQ1052" s="45"/>
      <c r="CR1052" s="45"/>
      <c r="CS1052" s="45"/>
      <c r="CT1052" s="45"/>
      <c r="CU1052" s="45"/>
      <c r="CV1052" s="45"/>
      <c r="CW1052" s="45"/>
      <c r="CX1052" s="45"/>
      <c r="CY1052" s="45"/>
      <c r="CZ1052" s="45"/>
      <c r="DA1052" s="45"/>
      <c r="DB1052" s="45"/>
      <c r="DC1052" s="45"/>
      <c r="DD1052" s="45"/>
      <c r="DE1052" s="45"/>
      <c r="DF1052" s="45"/>
      <c r="DG1052" s="45"/>
      <c r="DH1052" s="45"/>
      <c r="DI1052" s="45"/>
      <c r="DJ1052" s="45"/>
      <c r="DK1052" s="45"/>
      <c r="DL1052" s="45"/>
      <c r="DM1052" s="45"/>
      <c r="DN1052" s="45"/>
      <c r="DO1052" s="45"/>
      <c r="DP1052" s="45"/>
      <c r="DQ1052" s="45"/>
      <c r="DR1052" s="45"/>
      <c r="DS1052" s="45"/>
      <c r="DT1052" s="45"/>
      <c r="DU1052" s="45"/>
      <c r="DV1052" s="1123"/>
      <c r="DW1052" s="45"/>
      <c r="DX1052" s="45"/>
      <c r="DY1052" s="45"/>
      <c r="DZ1052" s="45"/>
      <c r="EA1052" s="45"/>
      <c r="EB1052" s="45"/>
      <c r="EC1052" s="45"/>
      <c r="ED1052" s="45"/>
      <c r="EE1052" s="45"/>
      <c r="EF1052" s="45"/>
      <c r="EG1052" s="45"/>
      <c r="EH1052" s="45"/>
      <c r="EI1052" s="45"/>
      <c r="EJ1052" s="45"/>
      <c r="EK1052" s="45"/>
      <c r="EL1052" s="45"/>
      <c r="EM1052" s="45"/>
      <c r="EN1052" s="45"/>
      <c r="EO1052" s="45"/>
      <c r="EP1052" s="45"/>
      <c r="EQ1052" s="1123"/>
      <c r="ER1052" s="557"/>
    </row>
    <row r="1053" spans="1:148" ht="15" customHeight="1" x14ac:dyDescent="0.25">
      <c r="A1053" s="625"/>
      <c r="B1053" s="1343" t="str">
        <f t="shared" si="62"/>
        <v>Desk 6</v>
      </c>
      <c r="C1053" s="1348" t="str">
        <f>IF(ISBLANK(TB!C192), "", TB!C192)</f>
        <v/>
      </c>
      <c r="D1053" s="1348" t="str">
        <f>IF(ISBLANK(TB!D192), "", TB!D192)</f>
        <v/>
      </c>
      <c r="E1053" s="1348" t="str">
        <f>IF(ISBLANK(TB!E192), "", TB!E192)</f>
        <v/>
      </c>
      <c r="F1053" s="1348" t="str">
        <f>IF(ISBLANK(TB!F192), "", TB!F192)</f>
        <v/>
      </c>
      <c r="G1053" s="45"/>
      <c r="H1053" s="45"/>
      <c r="I1053" s="45"/>
      <c r="J1053" s="45"/>
      <c r="K1053" s="45"/>
      <c r="L1053" s="45"/>
      <c r="M1053" s="45"/>
      <c r="N1053" s="45"/>
      <c r="O1053" s="45"/>
      <c r="P1053" s="45"/>
      <c r="Q1053" s="45"/>
      <c r="R1053" s="45"/>
      <c r="S1053" s="45"/>
      <c r="T1053" s="45"/>
      <c r="U1053" s="45"/>
      <c r="V1053" s="45"/>
      <c r="W1053" s="45"/>
      <c r="X1053" s="45"/>
      <c r="Y1053" s="45"/>
      <c r="Z1053" s="45"/>
      <c r="AA1053" s="45"/>
      <c r="AB1053" s="45"/>
      <c r="AC1053" s="45"/>
      <c r="AD1053" s="45"/>
      <c r="AE1053" s="45"/>
      <c r="AF1053" s="45"/>
      <c r="AG1053" s="45"/>
      <c r="AH1053" s="45"/>
      <c r="AI1053" s="45"/>
      <c r="AJ1053" s="45"/>
      <c r="AK1053" s="45"/>
      <c r="AL1053" s="45"/>
      <c r="AM1053" s="45"/>
      <c r="AN1053" s="45"/>
      <c r="AO1053" s="45"/>
      <c r="AP1053" s="45"/>
      <c r="AQ1053" s="45"/>
      <c r="AR1053" s="45"/>
      <c r="AS1053" s="45"/>
      <c r="AT1053" s="45"/>
      <c r="AU1053" s="45"/>
      <c r="AV1053" s="45"/>
      <c r="AW1053" s="45"/>
      <c r="AX1053" s="45"/>
      <c r="AY1053" s="45"/>
      <c r="AZ1053" s="45"/>
      <c r="BA1053" s="45"/>
      <c r="BB1053" s="45"/>
      <c r="BC1053" s="45"/>
      <c r="BD1053" s="45"/>
      <c r="BE1053" s="45"/>
      <c r="BF1053" s="45"/>
      <c r="BG1053" s="45"/>
      <c r="BH1053" s="45"/>
      <c r="BI1053" s="45"/>
      <c r="BJ1053" s="45"/>
      <c r="BK1053" s="45"/>
      <c r="BL1053" s="45"/>
      <c r="BM1053" s="45"/>
      <c r="BN1053" s="45"/>
      <c r="BO1053" s="45"/>
      <c r="BP1053" s="45"/>
      <c r="BQ1053" s="45"/>
      <c r="BR1053" s="45"/>
      <c r="BS1053" s="45"/>
      <c r="BT1053" s="45"/>
      <c r="BU1053" s="45"/>
      <c r="BV1053" s="45"/>
      <c r="BW1053" s="45"/>
      <c r="BX1053" s="45"/>
      <c r="BY1053" s="45"/>
      <c r="BZ1053" s="45"/>
      <c r="CA1053" s="45"/>
      <c r="CB1053" s="45"/>
      <c r="CC1053" s="45"/>
      <c r="CD1053" s="45"/>
      <c r="CE1053" s="45"/>
      <c r="CF1053" s="45"/>
      <c r="CG1053" s="45"/>
      <c r="CH1053" s="45"/>
      <c r="CI1053" s="45"/>
      <c r="CJ1053" s="45"/>
      <c r="CK1053" s="45"/>
      <c r="CL1053" s="45"/>
      <c r="CM1053" s="45"/>
      <c r="CN1053" s="45"/>
      <c r="CO1053" s="45"/>
      <c r="CP1053" s="45"/>
      <c r="CQ1053" s="45"/>
      <c r="CR1053" s="45"/>
      <c r="CS1053" s="45"/>
      <c r="CT1053" s="45"/>
      <c r="CU1053" s="45"/>
      <c r="CV1053" s="45"/>
      <c r="CW1053" s="45"/>
      <c r="CX1053" s="45"/>
      <c r="CY1053" s="45"/>
      <c r="CZ1053" s="45"/>
      <c r="DA1053" s="45"/>
      <c r="DB1053" s="45"/>
      <c r="DC1053" s="45"/>
      <c r="DD1053" s="45"/>
      <c r="DE1053" s="45"/>
      <c r="DF1053" s="45"/>
      <c r="DG1053" s="45"/>
      <c r="DH1053" s="45"/>
      <c r="DI1053" s="45"/>
      <c r="DJ1053" s="45"/>
      <c r="DK1053" s="45"/>
      <c r="DL1053" s="45"/>
      <c r="DM1053" s="45"/>
      <c r="DN1053" s="45"/>
      <c r="DO1053" s="45"/>
      <c r="DP1053" s="45"/>
      <c r="DQ1053" s="45"/>
      <c r="DR1053" s="45"/>
      <c r="DS1053" s="45"/>
      <c r="DT1053" s="45"/>
      <c r="DU1053" s="45"/>
      <c r="DV1053" s="1123"/>
      <c r="DW1053" s="45"/>
      <c r="DX1053" s="45"/>
      <c r="DY1053" s="45"/>
      <c r="DZ1053" s="45"/>
      <c r="EA1053" s="45"/>
      <c r="EB1053" s="45"/>
      <c r="EC1053" s="45"/>
      <c r="ED1053" s="45"/>
      <c r="EE1053" s="45"/>
      <c r="EF1053" s="45"/>
      <c r="EG1053" s="45"/>
      <c r="EH1053" s="45"/>
      <c r="EI1053" s="45"/>
      <c r="EJ1053" s="45"/>
      <c r="EK1053" s="45"/>
      <c r="EL1053" s="45"/>
      <c r="EM1053" s="45"/>
      <c r="EN1053" s="45"/>
      <c r="EO1053" s="45"/>
      <c r="EP1053" s="45"/>
      <c r="EQ1053" s="1123"/>
      <c r="ER1053" s="557"/>
    </row>
    <row r="1054" spans="1:148" ht="15" customHeight="1" x14ac:dyDescent="0.25">
      <c r="A1054" s="625"/>
      <c r="B1054" s="1343" t="str">
        <f t="shared" si="62"/>
        <v>Desk 7</v>
      </c>
      <c r="C1054" s="1348" t="str">
        <f>IF(ISBLANK(TB!C193), "", TB!C193)</f>
        <v/>
      </c>
      <c r="D1054" s="1348" t="str">
        <f>IF(ISBLANK(TB!D193), "", TB!D193)</f>
        <v/>
      </c>
      <c r="E1054" s="1348" t="str">
        <f>IF(ISBLANK(TB!E193), "", TB!E193)</f>
        <v/>
      </c>
      <c r="F1054" s="1348" t="str">
        <f>IF(ISBLANK(TB!F193), "", TB!F193)</f>
        <v/>
      </c>
      <c r="G1054" s="45"/>
      <c r="H1054" s="45"/>
      <c r="I1054" s="45"/>
      <c r="J1054" s="45"/>
      <c r="K1054" s="45"/>
      <c r="L1054" s="45"/>
      <c r="M1054" s="45"/>
      <c r="N1054" s="45"/>
      <c r="O1054" s="45"/>
      <c r="P1054" s="45"/>
      <c r="Q1054" s="45"/>
      <c r="R1054" s="45"/>
      <c r="S1054" s="45"/>
      <c r="T1054" s="45"/>
      <c r="U1054" s="45"/>
      <c r="V1054" s="45"/>
      <c r="W1054" s="45"/>
      <c r="X1054" s="45"/>
      <c r="Y1054" s="45"/>
      <c r="Z1054" s="45"/>
      <c r="AA1054" s="45"/>
      <c r="AB1054" s="45"/>
      <c r="AC1054" s="45"/>
      <c r="AD1054" s="45"/>
      <c r="AE1054" s="45"/>
      <c r="AF1054" s="45"/>
      <c r="AG1054" s="45"/>
      <c r="AH1054" s="45"/>
      <c r="AI1054" s="45"/>
      <c r="AJ1054" s="45"/>
      <c r="AK1054" s="45"/>
      <c r="AL1054" s="45"/>
      <c r="AM1054" s="45"/>
      <c r="AN1054" s="45"/>
      <c r="AO1054" s="45"/>
      <c r="AP1054" s="45"/>
      <c r="AQ1054" s="45"/>
      <c r="AR1054" s="45"/>
      <c r="AS1054" s="45"/>
      <c r="AT1054" s="45"/>
      <c r="AU1054" s="45"/>
      <c r="AV1054" s="45"/>
      <c r="AW1054" s="45"/>
      <c r="AX1054" s="45"/>
      <c r="AY1054" s="45"/>
      <c r="AZ1054" s="45"/>
      <c r="BA1054" s="45"/>
      <c r="BB1054" s="45"/>
      <c r="BC1054" s="45"/>
      <c r="BD1054" s="45"/>
      <c r="BE1054" s="45"/>
      <c r="BF1054" s="45"/>
      <c r="BG1054" s="45"/>
      <c r="BH1054" s="45"/>
      <c r="BI1054" s="45"/>
      <c r="BJ1054" s="45"/>
      <c r="BK1054" s="45"/>
      <c r="BL1054" s="45"/>
      <c r="BM1054" s="45"/>
      <c r="BN1054" s="45"/>
      <c r="BO1054" s="45"/>
      <c r="BP1054" s="45"/>
      <c r="BQ1054" s="45"/>
      <c r="BR1054" s="45"/>
      <c r="BS1054" s="45"/>
      <c r="BT1054" s="45"/>
      <c r="BU1054" s="45"/>
      <c r="BV1054" s="45"/>
      <c r="BW1054" s="45"/>
      <c r="BX1054" s="45"/>
      <c r="BY1054" s="45"/>
      <c r="BZ1054" s="45"/>
      <c r="CA1054" s="45"/>
      <c r="CB1054" s="45"/>
      <c r="CC1054" s="45"/>
      <c r="CD1054" s="45"/>
      <c r="CE1054" s="45"/>
      <c r="CF1054" s="45"/>
      <c r="CG1054" s="45"/>
      <c r="CH1054" s="45"/>
      <c r="CI1054" s="45"/>
      <c r="CJ1054" s="45"/>
      <c r="CK1054" s="45"/>
      <c r="CL1054" s="45"/>
      <c r="CM1054" s="45"/>
      <c r="CN1054" s="45"/>
      <c r="CO1054" s="45"/>
      <c r="CP1054" s="45"/>
      <c r="CQ1054" s="45"/>
      <c r="CR1054" s="45"/>
      <c r="CS1054" s="45"/>
      <c r="CT1054" s="45"/>
      <c r="CU1054" s="45"/>
      <c r="CV1054" s="45"/>
      <c r="CW1054" s="45"/>
      <c r="CX1054" s="45"/>
      <c r="CY1054" s="45"/>
      <c r="CZ1054" s="45"/>
      <c r="DA1054" s="45"/>
      <c r="DB1054" s="45"/>
      <c r="DC1054" s="45"/>
      <c r="DD1054" s="45"/>
      <c r="DE1054" s="45"/>
      <c r="DF1054" s="45"/>
      <c r="DG1054" s="45"/>
      <c r="DH1054" s="45"/>
      <c r="DI1054" s="45"/>
      <c r="DJ1054" s="45"/>
      <c r="DK1054" s="45"/>
      <c r="DL1054" s="45"/>
      <c r="DM1054" s="45"/>
      <c r="DN1054" s="45"/>
      <c r="DO1054" s="45"/>
      <c r="DP1054" s="45"/>
      <c r="DQ1054" s="45"/>
      <c r="DR1054" s="45"/>
      <c r="DS1054" s="45"/>
      <c r="DT1054" s="45"/>
      <c r="DU1054" s="45"/>
      <c r="DV1054" s="1123"/>
      <c r="DW1054" s="45"/>
      <c r="DX1054" s="45"/>
      <c r="DY1054" s="45"/>
      <c r="DZ1054" s="45"/>
      <c r="EA1054" s="45"/>
      <c r="EB1054" s="45"/>
      <c r="EC1054" s="45"/>
      <c r="ED1054" s="45"/>
      <c r="EE1054" s="45"/>
      <c r="EF1054" s="45"/>
      <c r="EG1054" s="45"/>
      <c r="EH1054" s="45"/>
      <c r="EI1054" s="45"/>
      <c r="EJ1054" s="45"/>
      <c r="EK1054" s="45"/>
      <c r="EL1054" s="45"/>
      <c r="EM1054" s="45"/>
      <c r="EN1054" s="45"/>
      <c r="EO1054" s="45"/>
      <c r="EP1054" s="45"/>
      <c r="EQ1054" s="1123"/>
      <c r="ER1054" s="557"/>
    </row>
    <row r="1055" spans="1:148" ht="15" customHeight="1" x14ac:dyDescent="0.25">
      <c r="A1055" s="625"/>
      <c r="B1055" s="1343" t="str">
        <f t="shared" si="62"/>
        <v>Desk 8</v>
      </c>
      <c r="C1055" s="1348" t="str">
        <f>IF(ISBLANK(TB!C194), "", TB!C194)</f>
        <v/>
      </c>
      <c r="D1055" s="1348" t="str">
        <f>IF(ISBLANK(TB!D194), "", TB!D194)</f>
        <v/>
      </c>
      <c r="E1055" s="1348" t="str">
        <f>IF(ISBLANK(TB!E194), "", TB!E194)</f>
        <v/>
      </c>
      <c r="F1055" s="1348" t="str">
        <f>IF(ISBLANK(TB!F194), "", TB!F194)</f>
        <v/>
      </c>
      <c r="G1055" s="45"/>
      <c r="H1055" s="45"/>
      <c r="I1055" s="45"/>
      <c r="J1055" s="45"/>
      <c r="K1055" s="45"/>
      <c r="L1055" s="45"/>
      <c r="M1055" s="45"/>
      <c r="N1055" s="45"/>
      <c r="O1055" s="45"/>
      <c r="P1055" s="45"/>
      <c r="Q1055" s="45"/>
      <c r="R1055" s="45"/>
      <c r="S1055" s="45"/>
      <c r="T1055" s="45"/>
      <c r="U1055" s="45"/>
      <c r="V1055" s="45"/>
      <c r="W1055" s="45"/>
      <c r="X1055" s="45"/>
      <c r="Y1055" s="45"/>
      <c r="Z1055" s="45"/>
      <c r="AA1055" s="45"/>
      <c r="AB1055" s="45"/>
      <c r="AC1055" s="45"/>
      <c r="AD1055" s="45"/>
      <c r="AE1055" s="45"/>
      <c r="AF1055" s="45"/>
      <c r="AG1055" s="45"/>
      <c r="AH1055" s="45"/>
      <c r="AI1055" s="45"/>
      <c r="AJ1055" s="45"/>
      <c r="AK1055" s="45"/>
      <c r="AL1055" s="45"/>
      <c r="AM1055" s="45"/>
      <c r="AN1055" s="45"/>
      <c r="AO1055" s="45"/>
      <c r="AP1055" s="45"/>
      <c r="AQ1055" s="45"/>
      <c r="AR1055" s="45"/>
      <c r="AS1055" s="45"/>
      <c r="AT1055" s="45"/>
      <c r="AU1055" s="45"/>
      <c r="AV1055" s="45"/>
      <c r="AW1055" s="45"/>
      <c r="AX1055" s="45"/>
      <c r="AY1055" s="45"/>
      <c r="AZ1055" s="45"/>
      <c r="BA1055" s="45"/>
      <c r="BB1055" s="45"/>
      <c r="BC1055" s="45"/>
      <c r="BD1055" s="45"/>
      <c r="BE1055" s="45"/>
      <c r="BF1055" s="45"/>
      <c r="BG1055" s="45"/>
      <c r="BH1055" s="45"/>
      <c r="BI1055" s="45"/>
      <c r="BJ1055" s="45"/>
      <c r="BK1055" s="45"/>
      <c r="BL1055" s="45"/>
      <c r="BM1055" s="45"/>
      <c r="BN1055" s="45"/>
      <c r="BO1055" s="45"/>
      <c r="BP1055" s="45"/>
      <c r="BQ1055" s="45"/>
      <c r="BR1055" s="45"/>
      <c r="BS1055" s="45"/>
      <c r="BT1055" s="45"/>
      <c r="BU1055" s="45"/>
      <c r="BV1055" s="45"/>
      <c r="BW1055" s="45"/>
      <c r="BX1055" s="45"/>
      <c r="BY1055" s="45"/>
      <c r="BZ1055" s="45"/>
      <c r="CA1055" s="45"/>
      <c r="CB1055" s="45"/>
      <c r="CC1055" s="45"/>
      <c r="CD1055" s="45"/>
      <c r="CE1055" s="45"/>
      <c r="CF1055" s="45"/>
      <c r="CG1055" s="45"/>
      <c r="CH1055" s="45"/>
      <c r="CI1055" s="45"/>
      <c r="CJ1055" s="45"/>
      <c r="CK1055" s="45"/>
      <c r="CL1055" s="45"/>
      <c r="CM1055" s="45"/>
      <c r="CN1055" s="45"/>
      <c r="CO1055" s="45"/>
      <c r="CP1055" s="45"/>
      <c r="CQ1055" s="45"/>
      <c r="CR1055" s="45"/>
      <c r="CS1055" s="45"/>
      <c r="CT1055" s="45"/>
      <c r="CU1055" s="45"/>
      <c r="CV1055" s="45"/>
      <c r="CW1055" s="45"/>
      <c r="CX1055" s="45"/>
      <c r="CY1055" s="45"/>
      <c r="CZ1055" s="45"/>
      <c r="DA1055" s="45"/>
      <c r="DB1055" s="45"/>
      <c r="DC1055" s="45"/>
      <c r="DD1055" s="45"/>
      <c r="DE1055" s="45"/>
      <c r="DF1055" s="45"/>
      <c r="DG1055" s="45"/>
      <c r="DH1055" s="45"/>
      <c r="DI1055" s="45"/>
      <c r="DJ1055" s="45"/>
      <c r="DK1055" s="45"/>
      <c r="DL1055" s="45"/>
      <c r="DM1055" s="45"/>
      <c r="DN1055" s="45"/>
      <c r="DO1055" s="45"/>
      <c r="DP1055" s="45"/>
      <c r="DQ1055" s="45"/>
      <c r="DR1055" s="45"/>
      <c r="DS1055" s="45"/>
      <c r="DT1055" s="45"/>
      <c r="DU1055" s="45"/>
      <c r="DV1055" s="1123"/>
      <c r="DW1055" s="45"/>
      <c r="DX1055" s="45"/>
      <c r="DY1055" s="45"/>
      <c r="DZ1055" s="45"/>
      <c r="EA1055" s="45"/>
      <c r="EB1055" s="45"/>
      <c r="EC1055" s="45"/>
      <c r="ED1055" s="45"/>
      <c r="EE1055" s="45"/>
      <c r="EF1055" s="45"/>
      <c r="EG1055" s="45"/>
      <c r="EH1055" s="45"/>
      <c r="EI1055" s="45"/>
      <c r="EJ1055" s="45"/>
      <c r="EK1055" s="45"/>
      <c r="EL1055" s="45"/>
      <c r="EM1055" s="45"/>
      <c r="EN1055" s="45"/>
      <c r="EO1055" s="45"/>
      <c r="EP1055" s="45"/>
      <c r="EQ1055" s="1123"/>
      <c r="ER1055" s="557"/>
    </row>
    <row r="1056" spans="1:148" ht="15" customHeight="1" x14ac:dyDescent="0.25">
      <c r="A1056" s="625"/>
      <c r="B1056" s="1343" t="str">
        <f t="shared" si="62"/>
        <v>Desk 9</v>
      </c>
      <c r="C1056" s="1348" t="str">
        <f>IF(ISBLANK(TB!C195), "", TB!C195)</f>
        <v/>
      </c>
      <c r="D1056" s="1348" t="str">
        <f>IF(ISBLANK(TB!D195), "", TB!D195)</f>
        <v/>
      </c>
      <c r="E1056" s="1348" t="str">
        <f>IF(ISBLANK(TB!E195), "", TB!E195)</f>
        <v/>
      </c>
      <c r="F1056" s="1348" t="str">
        <f>IF(ISBLANK(TB!F195), "", TB!F195)</f>
        <v/>
      </c>
      <c r="G1056" s="45"/>
      <c r="H1056" s="45"/>
      <c r="I1056" s="45"/>
      <c r="J1056" s="45"/>
      <c r="K1056" s="45"/>
      <c r="L1056" s="45"/>
      <c r="M1056" s="45"/>
      <c r="N1056" s="45"/>
      <c r="O1056" s="45"/>
      <c r="P1056" s="45"/>
      <c r="Q1056" s="45"/>
      <c r="R1056" s="45"/>
      <c r="S1056" s="45"/>
      <c r="T1056" s="45"/>
      <c r="U1056" s="45"/>
      <c r="V1056" s="45"/>
      <c r="W1056" s="45"/>
      <c r="X1056" s="45"/>
      <c r="Y1056" s="45"/>
      <c r="Z1056" s="45"/>
      <c r="AA1056" s="45"/>
      <c r="AB1056" s="45"/>
      <c r="AC1056" s="45"/>
      <c r="AD1056" s="45"/>
      <c r="AE1056" s="45"/>
      <c r="AF1056" s="45"/>
      <c r="AG1056" s="45"/>
      <c r="AH1056" s="45"/>
      <c r="AI1056" s="45"/>
      <c r="AJ1056" s="45"/>
      <c r="AK1056" s="45"/>
      <c r="AL1056" s="45"/>
      <c r="AM1056" s="45"/>
      <c r="AN1056" s="45"/>
      <c r="AO1056" s="45"/>
      <c r="AP1056" s="45"/>
      <c r="AQ1056" s="45"/>
      <c r="AR1056" s="45"/>
      <c r="AS1056" s="45"/>
      <c r="AT1056" s="45"/>
      <c r="AU1056" s="45"/>
      <c r="AV1056" s="45"/>
      <c r="AW1056" s="45"/>
      <c r="AX1056" s="45"/>
      <c r="AY1056" s="45"/>
      <c r="AZ1056" s="45"/>
      <c r="BA1056" s="45"/>
      <c r="BB1056" s="45"/>
      <c r="BC1056" s="45"/>
      <c r="BD1056" s="45"/>
      <c r="BE1056" s="45"/>
      <c r="BF1056" s="45"/>
      <c r="BG1056" s="45"/>
      <c r="BH1056" s="45"/>
      <c r="BI1056" s="45"/>
      <c r="BJ1056" s="45"/>
      <c r="BK1056" s="45"/>
      <c r="BL1056" s="45"/>
      <c r="BM1056" s="45"/>
      <c r="BN1056" s="45"/>
      <c r="BO1056" s="45"/>
      <c r="BP1056" s="45"/>
      <c r="BQ1056" s="45"/>
      <c r="BR1056" s="45"/>
      <c r="BS1056" s="45"/>
      <c r="BT1056" s="45"/>
      <c r="BU1056" s="45"/>
      <c r="BV1056" s="45"/>
      <c r="BW1056" s="45"/>
      <c r="BX1056" s="45"/>
      <c r="BY1056" s="45"/>
      <c r="BZ1056" s="45"/>
      <c r="CA1056" s="45"/>
      <c r="CB1056" s="45"/>
      <c r="CC1056" s="45"/>
      <c r="CD1056" s="45"/>
      <c r="CE1056" s="45"/>
      <c r="CF1056" s="45"/>
      <c r="CG1056" s="45"/>
      <c r="CH1056" s="45"/>
      <c r="CI1056" s="45"/>
      <c r="CJ1056" s="45"/>
      <c r="CK1056" s="45"/>
      <c r="CL1056" s="45"/>
      <c r="CM1056" s="45"/>
      <c r="CN1056" s="45"/>
      <c r="CO1056" s="45"/>
      <c r="CP1056" s="45"/>
      <c r="CQ1056" s="45"/>
      <c r="CR1056" s="45"/>
      <c r="CS1056" s="45"/>
      <c r="CT1056" s="45"/>
      <c r="CU1056" s="45"/>
      <c r="CV1056" s="45"/>
      <c r="CW1056" s="45"/>
      <c r="CX1056" s="45"/>
      <c r="CY1056" s="45"/>
      <c r="CZ1056" s="45"/>
      <c r="DA1056" s="45"/>
      <c r="DB1056" s="45"/>
      <c r="DC1056" s="45"/>
      <c r="DD1056" s="45"/>
      <c r="DE1056" s="45"/>
      <c r="DF1056" s="45"/>
      <c r="DG1056" s="45"/>
      <c r="DH1056" s="45"/>
      <c r="DI1056" s="45"/>
      <c r="DJ1056" s="45"/>
      <c r="DK1056" s="45"/>
      <c r="DL1056" s="45"/>
      <c r="DM1056" s="45"/>
      <c r="DN1056" s="45"/>
      <c r="DO1056" s="45"/>
      <c r="DP1056" s="45"/>
      <c r="DQ1056" s="45"/>
      <c r="DR1056" s="45"/>
      <c r="DS1056" s="45"/>
      <c r="DT1056" s="45"/>
      <c r="DU1056" s="45"/>
      <c r="DV1056" s="1123"/>
      <c r="DW1056" s="45"/>
      <c r="DX1056" s="45"/>
      <c r="DY1056" s="45"/>
      <c r="DZ1056" s="45"/>
      <c r="EA1056" s="45"/>
      <c r="EB1056" s="45"/>
      <c r="EC1056" s="45"/>
      <c r="ED1056" s="45"/>
      <c r="EE1056" s="45"/>
      <c r="EF1056" s="45"/>
      <c r="EG1056" s="45"/>
      <c r="EH1056" s="45"/>
      <c r="EI1056" s="45"/>
      <c r="EJ1056" s="45"/>
      <c r="EK1056" s="45"/>
      <c r="EL1056" s="45"/>
      <c r="EM1056" s="45"/>
      <c r="EN1056" s="45"/>
      <c r="EO1056" s="45"/>
      <c r="EP1056" s="45"/>
      <c r="EQ1056" s="1123"/>
      <c r="ER1056" s="557"/>
    </row>
    <row r="1057" spans="1:148" ht="15" customHeight="1" x14ac:dyDescent="0.25">
      <c r="A1057" s="625"/>
      <c r="B1057" s="1343" t="str">
        <f t="shared" si="62"/>
        <v>Desk 10</v>
      </c>
      <c r="C1057" s="1348" t="str">
        <f>IF(ISBLANK(TB!C196), "", TB!C196)</f>
        <v/>
      </c>
      <c r="D1057" s="1348" t="str">
        <f>IF(ISBLANK(TB!D196), "", TB!D196)</f>
        <v/>
      </c>
      <c r="E1057" s="1348" t="str">
        <f>IF(ISBLANK(TB!E196), "", TB!E196)</f>
        <v/>
      </c>
      <c r="F1057" s="1348" t="str">
        <f>IF(ISBLANK(TB!F196), "", TB!F196)</f>
        <v/>
      </c>
      <c r="G1057" s="45"/>
      <c r="H1057" s="45"/>
      <c r="I1057" s="45"/>
      <c r="J1057" s="45"/>
      <c r="K1057" s="45"/>
      <c r="L1057" s="45"/>
      <c r="M1057" s="45"/>
      <c r="N1057" s="45"/>
      <c r="O1057" s="45"/>
      <c r="P1057" s="45"/>
      <c r="Q1057" s="45"/>
      <c r="R1057" s="45"/>
      <c r="S1057" s="45"/>
      <c r="T1057" s="45"/>
      <c r="U1057" s="45"/>
      <c r="V1057" s="45"/>
      <c r="W1057" s="45"/>
      <c r="X1057" s="45"/>
      <c r="Y1057" s="45"/>
      <c r="Z1057" s="45"/>
      <c r="AA1057" s="45"/>
      <c r="AB1057" s="45"/>
      <c r="AC1057" s="45"/>
      <c r="AD1057" s="45"/>
      <c r="AE1057" s="45"/>
      <c r="AF1057" s="45"/>
      <c r="AG1057" s="45"/>
      <c r="AH1057" s="45"/>
      <c r="AI1057" s="45"/>
      <c r="AJ1057" s="45"/>
      <c r="AK1057" s="45"/>
      <c r="AL1057" s="45"/>
      <c r="AM1057" s="45"/>
      <c r="AN1057" s="45"/>
      <c r="AO1057" s="45"/>
      <c r="AP1057" s="45"/>
      <c r="AQ1057" s="45"/>
      <c r="AR1057" s="45"/>
      <c r="AS1057" s="45"/>
      <c r="AT1057" s="45"/>
      <c r="AU1057" s="45"/>
      <c r="AV1057" s="45"/>
      <c r="AW1057" s="45"/>
      <c r="AX1057" s="45"/>
      <c r="AY1057" s="45"/>
      <c r="AZ1057" s="45"/>
      <c r="BA1057" s="45"/>
      <c r="BB1057" s="45"/>
      <c r="BC1057" s="45"/>
      <c r="BD1057" s="45"/>
      <c r="BE1057" s="45"/>
      <c r="BF1057" s="45"/>
      <c r="BG1057" s="45"/>
      <c r="BH1057" s="45"/>
      <c r="BI1057" s="45"/>
      <c r="BJ1057" s="45"/>
      <c r="BK1057" s="45"/>
      <c r="BL1057" s="45"/>
      <c r="BM1057" s="45"/>
      <c r="BN1057" s="45"/>
      <c r="BO1057" s="45"/>
      <c r="BP1057" s="45"/>
      <c r="BQ1057" s="45"/>
      <c r="BR1057" s="45"/>
      <c r="BS1057" s="45"/>
      <c r="BT1057" s="45"/>
      <c r="BU1057" s="45"/>
      <c r="BV1057" s="45"/>
      <c r="BW1057" s="45"/>
      <c r="BX1057" s="45"/>
      <c r="BY1057" s="45"/>
      <c r="BZ1057" s="45"/>
      <c r="CA1057" s="45"/>
      <c r="CB1057" s="45"/>
      <c r="CC1057" s="45"/>
      <c r="CD1057" s="45"/>
      <c r="CE1057" s="45"/>
      <c r="CF1057" s="45"/>
      <c r="CG1057" s="45"/>
      <c r="CH1057" s="45"/>
      <c r="CI1057" s="45"/>
      <c r="CJ1057" s="45"/>
      <c r="CK1057" s="45"/>
      <c r="CL1057" s="45"/>
      <c r="CM1057" s="45"/>
      <c r="CN1057" s="45"/>
      <c r="CO1057" s="45"/>
      <c r="CP1057" s="45"/>
      <c r="CQ1057" s="45"/>
      <c r="CR1057" s="45"/>
      <c r="CS1057" s="45"/>
      <c r="CT1057" s="45"/>
      <c r="CU1057" s="45"/>
      <c r="CV1057" s="45"/>
      <c r="CW1057" s="45"/>
      <c r="CX1057" s="45"/>
      <c r="CY1057" s="45"/>
      <c r="CZ1057" s="45"/>
      <c r="DA1057" s="45"/>
      <c r="DB1057" s="45"/>
      <c r="DC1057" s="45"/>
      <c r="DD1057" s="45"/>
      <c r="DE1057" s="45"/>
      <c r="DF1057" s="45"/>
      <c r="DG1057" s="45"/>
      <c r="DH1057" s="45"/>
      <c r="DI1057" s="45"/>
      <c r="DJ1057" s="45"/>
      <c r="DK1057" s="45"/>
      <c r="DL1057" s="45"/>
      <c r="DM1057" s="45"/>
      <c r="DN1057" s="45"/>
      <c r="DO1057" s="45"/>
      <c r="DP1057" s="45"/>
      <c r="DQ1057" s="45"/>
      <c r="DR1057" s="45"/>
      <c r="DS1057" s="45"/>
      <c r="DT1057" s="45"/>
      <c r="DU1057" s="45"/>
      <c r="DV1057" s="1123"/>
      <c r="DW1057" s="45"/>
      <c r="DX1057" s="45"/>
      <c r="DY1057" s="45"/>
      <c r="DZ1057" s="45"/>
      <c r="EA1057" s="45"/>
      <c r="EB1057" s="45"/>
      <c r="EC1057" s="45"/>
      <c r="ED1057" s="45"/>
      <c r="EE1057" s="45"/>
      <c r="EF1057" s="45"/>
      <c r="EG1057" s="45"/>
      <c r="EH1057" s="45"/>
      <c r="EI1057" s="45"/>
      <c r="EJ1057" s="45"/>
      <c r="EK1057" s="45"/>
      <c r="EL1057" s="45"/>
      <c r="EM1057" s="45"/>
      <c r="EN1057" s="45"/>
      <c r="EO1057" s="45"/>
      <c r="EP1057" s="45"/>
      <c r="EQ1057" s="1123"/>
      <c r="ER1057" s="557"/>
    </row>
    <row r="1058" spans="1:148" ht="15" customHeight="1" x14ac:dyDescent="0.25">
      <c r="A1058" s="625"/>
      <c r="B1058" s="1343" t="str">
        <f t="shared" si="62"/>
        <v>Desk 11</v>
      </c>
      <c r="C1058" s="1348" t="str">
        <f>IF(ISBLANK(TB!C197), "", TB!C197)</f>
        <v/>
      </c>
      <c r="D1058" s="1348" t="str">
        <f>IF(ISBLANK(TB!D197), "", TB!D197)</f>
        <v/>
      </c>
      <c r="E1058" s="1348" t="str">
        <f>IF(ISBLANK(TB!E197), "", TB!E197)</f>
        <v/>
      </c>
      <c r="F1058" s="1348" t="str">
        <f>IF(ISBLANK(TB!F197), "", TB!F197)</f>
        <v/>
      </c>
      <c r="G1058" s="45"/>
      <c r="H1058" s="45"/>
      <c r="I1058" s="45"/>
      <c r="J1058" s="45"/>
      <c r="K1058" s="45"/>
      <c r="L1058" s="45"/>
      <c r="M1058" s="45"/>
      <c r="N1058" s="45"/>
      <c r="O1058" s="45"/>
      <c r="P1058" s="45"/>
      <c r="Q1058" s="45"/>
      <c r="R1058" s="45"/>
      <c r="S1058" s="45"/>
      <c r="T1058" s="45"/>
      <c r="U1058" s="45"/>
      <c r="V1058" s="45"/>
      <c r="W1058" s="45"/>
      <c r="X1058" s="45"/>
      <c r="Y1058" s="45"/>
      <c r="Z1058" s="45"/>
      <c r="AA1058" s="45"/>
      <c r="AB1058" s="45"/>
      <c r="AC1058" s="45"/>
      <c r="AD1058" s="45"/>
      <c r="AE1058" s="45"/>
      <c r="AF1058" s="45"/>
      <c r="AG1058" s="45"/>
      <c r="AH1058" s="45"/>
      <c r="AI1058" s="45"/>
      <c r="AJ1058" s="45"/>
      <c r="AK1058" s="45"/>
      <c r="AL1058" s="45"/>
      <c r="AM1058" s="45"/>
      <c r="AN1058" s="45"/>
      <c r="AO1058" s="45"/>
      <c r="AP1058" s="45"/>
      <c r="AQ1058" s="45"/>
      <c r="AR1058" s="45"/>
      <c r="AS1058" s="45"/>
      <c r="AT1058" s="45"/>
      <c r="AU1058" s="45"/>
      <c r="AV1058" s="45"/>
      <c r="AW1058" s="45"/>
      <c r="AX1058" s="45"/>
      <c r="AY1058" s="45"/>
      <c r="AZ1058" s="45"/>
      <c r="BA1058" s="45"/>
      <c r="BB1058" s="45"/>
      <c r="BC1058" s="45"/>
      <c r="BD1058" s="45"/>
      <c r="BE1058" s="45"/>
      <c r="BF1058" s="45"/>
      <c r="BG1058" s="45"/>
      <c r="BH1058" s="45"/>
      <c r="BI1058" s="45"/>
      <c r="BJ1058" s="45"/>
      <c r="BK1058" s="45"/>
      <c r="BL1058" s="45"/>
      <c r="BM1058" s="45"/>
      <c r="BN1058" s="45"/>
      <c r="BO1058" s="45"/>
      <c r="BP1058" s="45"/>
      <c r="BQ1058" s="45"/>
      <c r="BR1058" s="45"/>
      <c r="BS1058" s="45"/>
      <c r="BT1058" s="45"/>
      <c r="BU1058" s="45"/>
      <c r="BV1058" s="45"/>
      <c r="BW1058" s="45"/>
      <c r="BX1058" s="45"/>
      <c r="BY1058" s="45"/>
      <c r="BZ1058" s="45"/>
      <c r="CA1058" s="45"/>
      <c r="CB1058" s="45"/>
      <c r="CC1058" s="45"/>
      <c r="CD1058" s="45"/>
      <c r="CE1058" s="45"/>
      <c r="CF1058" s="45"/>
      <c r="CG1058" s="45"/>
      <c r="CH1058" s="45"/>
      <c r="CI1058" s="45"/>
      <c r="CJ1058" s="45"/>
      <c r="CK1058" s="45"/>
      <c r="CL1058" s="45"/>
      <c r="CM1058" s="45"/>
      <c r="CN1058" s="45"/>
      <c r="CO1058" s="45"/>
      <c r="CP1058" s="45"/>
      <c r="CQ1058" s="45"/>
      <c r="CR1058" s="45"/>
      <c r="CS1058" s="45"/>
      <c r="CT1058" s="45"/>
      <c r="CU1058" s="45"/>
      <c r="CV1058" s="45"/>
      <c r="CW1058" s="45"/>
      <c r="CX1058" s="45"/>
      <c r="CY1058" s="45"/>
      <c r="CZ1058" s="45"/>
      <c r="DA1058" s="45"/>
      <c r="DB1058" s="45"/>
      <c r="DC1058" s="45"/>
      <c r="DD1058" s="45"/>
      <c r="DE1058" s="45"/>
      <c r="DF1058" s="45"/>
      <c r="DG1058" s="45"/>
      <c r="DH1058" s="45"/>
      <c r="DI1058" s="45"/>
      <c r="DJ1058" s="45"/>
      <c r="DK1058" s="45"/>
      <c r="DL1058" s="45"/>
      <c r="DM1058" s="45"/>
      <c r="DN1058" s="45"/>
      <c r="DO1058" s="45"/>
      <c r="DP1058" s="45"/>
      <c r="DQ1058" s="45"/>
      <c r="DR1058" s="45"/>
      <c r="DS1058" s="45"/>
      <c r="DT1058" s="45"/>
      <c r="DU1058" s="45"/>
      <c r="DV1058" s="1123"/>
      <c r="DW1058" s="45"/>
      <c r="DX1058" s="45"/>
      <c r="DY1058" s="45"/>
      <c r="DZ1058" s="45"/>
      <c r="EA1058" s="45"/>
      <c r="EB1058" s="45"/>
      <c r="EC1058" s="45"/>
      <c r="ED1058" s="45"/>
      <c r="EE1058" s="45"/>
      <c r="EF1058" s="45"/>
      <c r="EG1058" s="45"/>
      <c r="EH1058" s="45"/>
      <c r="EI1058" s="45"/>
      <c r="EJ1058" s="45"/>
      <c r="EK1058" s="45"/>
      <c r="EL1058" s="45"/>
      <c r="EM1058" s="45"/>
      <c r="EN1058" s="45"/>
      <c r="EO1058" s="45"/>
      <c r="EP1058" s="45"/>
      <c r="EQ1058" s="1123"/>
      <c r="ER1058" s="557"/>
    </row>
    <row r="1059" spans="1:148" ht="15" customHeight="1" x14ac:dyDescent="0.25">
      <c r="A1059" s="625"/>
      <c r="B1059" s="1343" t="str">
        <f t="shared" si="62"/>
        <v>Desk 12</v>
      </c>
      <c r="C1059" s="1348" t="str">
        <f>IF(ISBLANK(TB!C198), "", TB!C198)</f>
        <v/>
      </c>
      <c r="D1059" s="1348" t="str">
        <f>IF(ISBLANK(TB!D198), "", TB!D198)</f>
        <v/>
      </c>
      <c r="E1059" s="1348" t="str">
        <f>IF(ISBLANK(TB!E198), "", TB!E198)</f>
        <v/>
      </c>
      <c r="F1059" s="1348" t="str">
        <f>IF(ISBLANK(TB!F198), "", TB!F198)</f>
        <v/>
      </c>
      <c r="G1059" s="45"/>
      <c r="H1059" s="45"/>
      <c r="I1059" s="45"/>
      <c r="J1059" s="45"/>
      <c r="K1059" s="45"/>
      <c r="L1059" s="45"/>
      <c r="M1059" s="45"/>
      <c r="N1059" s="45"/>
      <c r="O1059" s="45"/>
      <c r="P1059" s="45"/>
      <c r="Q1059" s="45"/>
      <c r="R1059" s="45"/>
      <c r="S1059" s="45"/>
      <c r="T1059" s="45"/>
      <c r="U1059" s="45"/>
      <c r="V1059" s="45"/>
      <c r="W1059" s="45"/>
      <c r="X1059" s="45"/>
      <c r="Y1059" s="45"/>
      <c r="Z1059" s="45"/>
      <c r="AA1059" s="45"/>
      <c r="AB1059" s="45"/>
      <c r="AC1059" s="45"/>
      <c r="AD1059" s="45"/>
      <c r="AE1059" s="45"/>
      <c r="AF1059" s="45"/>
      <c r="AG1059" s="45"/>
      <c r="AH1059" s="45"/>
      <c r="AI1059" s="45"/>
      <c r="AJ1059" s="45"/>
      <c r="AK1059" s="45"/>
      <c r="AL1059" s="45"/>
      <c r="AM1059" s="45"/>
      <c r="AN1059" s="45"/>
      <c r="AO1059" s="45"/>
      <c r="AP1059" s="45"/>
      <c r="AQ1059" s="45"/>
      <c r="AR1059" s="45"/>
      <c r="AS1059" s="45"/>
      <c r="AT1059" s="45"/>
      <c r="AU1059" s="45"/>
      <c r="AV1059" s="45"/>
      <c r="AW1059" s="45"/>
      <c r="AX1059" s="45"/>
      <c r="AY1059" s="45"/>
      <c r="AZ1059" s="45"/>
      <c r="BA1059" s="45"/>
      <c r="BB1059" s="45"/>
      <c r="BC1059" s="45"/>
      <c r="BD1059" s="45"/>
      <c r="BE1059" s="45"/>
      <c r="BF1059" s="45"/>
      <c r="BG1059" s="45"/>
      <c r="BH1059" s="45"/>
      <c r="BI1059" s="45"/>
      <c r="BJ1059" s="45"/>
      <c r="BK1059" s="45"/>
      <c r="BL1059" s="45"/>
      <c r="BM1059" s="45"/>
      <c r="BN1059" s="45"/>
      <c r="BO1059" s="45"/>
      <c r="BP1059" s="45"/>
      <c r="BQ1059" s="45"/>
      <c r="BR1059" s="45"/>
      <c r="BS1059" s="45"/>
      <c r="BT1059" s="45"/>
      <c r="BU1059" s="45"/>
      <c r="BV1059" s="45"/>
      <c r="BW1059" s="45"/>
      <c r="BX1059" s="45"/>
      <c r="BY1059" s="45"/>
      <c r="BZ1059" s="45"/>
      <c r="CA1059" s="45"/>
      <c r="CB1059" s="45"/>
      <c r="CC1059" s="45"/>
      <c r="CD1059" s="45"/>
      <c r="CE1059" s="45"/>
      <c r="CF1059" s="45"/>
      <c r="CG1059" s="45"/>
      <c r="CH1059" s="45"/>
      <c r="CI1059" s="45"/>
      <c r="CJ1059" s="45"/>
      <c r="CK1059" s="45"/>
      <c r="CL1059" s="45"/>
      <c r="CM1059" s="45"/>
      <c r="CN1059" s="45"/>
      <c r="CO1059" s="45"/>
      <c r="CP1059" s="45"/>
      <c r="CQ1059" s="45"/>
      <c r="CR1059" s="45"/>
      <c r="CS1059" s="45"/>
      <c r="CT1059" s="45"/>
      <c r="CU1059" s="45"/>
      <c r="CV1059" s="45"/>
      <c r="CW1059" s="45"/>
      <c r="CX1059" s="45"/>
      <c r="CY1059" s="45"/>
      <c r="CZ1059" s="45"/>
      <c r="DA1059" s="45"/>
      <c r="DB1059" s="45"/>
      <c r="DC1059" s="45"/>
      <c r="DD1059" s="45"/>
      <c r="DE1059" s="45"/>
      <c r="DF1059" s="45"/>
      <c r="DG1059" s="45"/>
      <c r="DH1059" s="45"/>
      <c r="DI1059" s="45"/>
      <c r="DJ1059" s="45"/>
      <c r="DK1059" s="45"/>
      <c r="DL1059" s="45"/>
      <c r="DM1059" s="45"/>
      <c r="DN1059" s="45"/>
      <c r="DO1059" s="45"/>
      <c r="DP1059" s="45"/>
      <c r="DQ1059" s="45"/>
      <c r="DR1059" s="45"/>
      <c r="DS1059" s="45"/>
      <c r="DT1059" s="45"/>
      <c r="DU1059" s="45"/>
      <c r="DV1059" s="1123"/>
      <c r="DW1059" s="45"/>
      <c r="DX1059" s="45"/>
      <c r="DY1059" s="45"/>
      <c r="DZ1059" s="45"/>
      <c r="EA1059" s="45"/>
      <c r="EB1059" s="45"/>
      <c r="EC1059" s="45"/>
      <c r="ED1059" s="45"/>
      <c r="EE1059" s="45"/>
      <c r="EF1059" s="45"/>
      <c r="EG1059" s="45"/>
      <c r="EH1059" s="45"/>
      <c r="EI1059" s="45"/>
      <c r="EJ1059" s="45"/>
      <c r="EK1059" s="45"/>
      <c r="EL1059" s="45"/>
      <c r="EM1059" s="45"/>
      <c r="EN1059" s="45"/>
      <c r="EO1059" s="45"/>
      <c r="EP1059" s="45"/>
      <c r="EQ1059" s="1123"/>
      <c r="ER1059" s="557"/>
    </row>
    <row r="1060" spans="1:148" ht="15" customHeight="1" x14ac:dyDescent="0.25">
      <c r="A1060" s="625"/>
      <c r="B1060" s="1343" t="str">
        <f t="shared" si="62"/>
        <v>Desk 13</v>
      </c>
      <c r="C1060" s="1348" t="str">
        <f>IF(ISBLANK(TB!C199), "", TB!C199)</f>
        <v/>
      </c>
      <c r="D1060" s="1348" t="str">
        <f>IF(ISBLANK(TB!D199), "", TB!D199)</f>
        <v/>
      </c>
      <c r="E1060" s="1348" t="str">
        <f>IF(ISBLANK(TB!E199), "", TB!E199)</f>
        <v/>
      </c>
      <c r="F1060" s="1348" t="str">
        <f>IF(ISBLANK(TB!F199), "", TB!F199)</f>
        <v/>
      </c>
      <c r="G1060" s="45"/>
      <c r="H1060" s="45"/>
      <c r="I1060" s="45"/>
      <c r="J1060" s="45"/>
      <c r="K1060" s="45"/>
      <c r="L1060" s="45"/>
      <c r="M1060" s="45"/>
      <c r="N1060" s="45"/>
      <c r="O1060" s="45"/>
      <c r="P1060" s="45"/>
      <c r="Q1060" s="45"/>
      <c r="R1060" s="45"/>
      <c r="S1060" s="45"/>
      <c r="T1060" s="45"/>
      <c r="U1060" s="45"/>
      <c r="V1060" s="45"/>
      <c r="W1060" s="45"/>
      <c r="X1060" s="45"/>
      <c r="Y1060" s="45"/>
      <c r="Z1060" s="45"/>
      <c r="AA1060" s="45"/>
      <c r="AB1060" s="45"/>
      <c r="AC1060" s="45"/>
      <c r="AD1060" s="45"/>
      <c r="AE1060" s="45"/>
      <c r="AF1060" s="45"/>
      <c r="AG1060" s="45"/>
      <c r="AH1060" s="45"/>
      <c r="AI1060" s="45"/>
      <c r="AJ1060" s="45"/>
      <c r="AK1060" s="45"/>
      <c r="AL1060" s="45"/>
      <c r="AM1060" s="45"/>
      <c r="AN1060" s="45"/>
      <c r="AO1060" s="45"/>
      <c r="AP1060" s="45"/>
      <c r="AQ1060" s="45"/>
      <c r="AR1060" s="45"/>
      <c r="AS1060" s="45"/>
      <c r="AT1060" s="45"/>
      <c r="AU1060" s="45"/>
      <c r="AV1060" s="45"/>
      <c r="AW1060" s="45"/>
      <c r="AX1060" s="45"/>
      <c r="AY1060" s="45"/>
      <c r="AZ1060" s="45"/>
      <c r="BA1060" s="45"/>
      <c r="BB1060" s="45"/>
      <c r="BC1060" s="45"/>
      <c r="BD1060" s="45"/>
      <c r="BE1060" s="45"/>
      <c r="BF1060" s="45"/>
      <c r="BG1060" s="45"/>
      <c r="BH1060" s="45"/>
      <c r="BI1060" s="45"/>
      <c r="BJ1060" s="45"/>
      <c r="BK1060" s="45"/>
      <c r="BL1060" s="45"/>
      <c r="BM1060" s="45"/>
      <c r="BN1060" s="45"/>
      <c r="BO1060" s="45"/>
      <c r="BP1060" s="45"/>
      <c r="BQ1060" s="45"/>
      <c r="BR1060" s="45"/>
      <c r="BS1060" s="45"/>
      <c r="BT1060" s="45"/>
      <c r="BU1060" s="45"/>
      <c r="BV1060" s="45"/>
      <c r="BW1060" s="45"/>
      <c r="BX1060" s="45"/>
      <c r="BY1060" s="45"/>
      <c r="BZ1060" s="45"/>
      <c r="CA1060" s="45"/>
      <c r="CB1060" s="45"/>
      <c r="CC1060" s="45"/>
      <c r="CD1060" s="45"/>
      <c r="CE1060" s="45"/>
      <c r="CF1060" s="45"/>
      <c r="CG1060" s="45"/>
      <c r="CH1060" s="45"/>
      <c r="CI1060" s="45"/>
      <c r="CJ1060" s="45"/>
      <c r="CK1060" s="45"/>
      <c r="CL1060" s="45"/>
      <c r="CM1060" s="45"/>
      <c r="CN1060" s="45"/>
      <c r="CO1060" s="45"/>
      <c r="CP1060" s="45"/>
      <c r="CQ1060" s="45"/>
      <c r="CR1060" s="45"/>
      <c r="CS1060" s="45"/>
      <c r="CT1060" s="45"/>
      <c r="CU1060" s="45"/>
      <c r="CV1060" s="45"/>
      <c r="CW1060" s="45"/>
      <c r="CX1060" s="45"/>
      <c r="CY1060" s="45"/>
      <c r="CZ1060" s="45"/>
      <c r="DA1060" s="45"/>
      <c r="DB1060" s="45"/>
      <c r="DC1060" s="45"/>
      <c r="DD1060" s="45"/>
      <c r="DE1060" s="45"/>
      <c r="DF1060" s="45"/>
      <c r="DG1060" s="45"/>
      <c r="DH1060" s="45"/>
      <c r="DI1060" s="45"/>
      <c r="DJ1060" s="45"/>
      <c r="DK1060" s="45"/>
      <c r="DL1060" s="45"/>
      <c r="DM1060" s="45"/>
      <c r="DN1060" s="45"/>
      <c r="DO1060" s="45"/>
      <c r="DP1060" s="45"/>
      <c r="DQ1060" s="45"/>
      <c r="DR1060" s="45"/>
      <c r="DS1060" s="45"/>
      <c r="DT1060" s="45"/>
      <c r="DU1060" s="45"/>
      <c r="DV1060" s="1123"/>
      <c r="DW1060" s="45"/>
      <c r="DX1060" s="45"/>
      <c r="DY1060" s="45"/>
      <c r="DZ1060" s="45"/>
      <c r="EA1060" s="45"/>
      <c r="EB1060" s="45"/>
      <c r="EC1060" s="45"/>
      <c r="ED1060" s="45"/>
      <c r="EE1060" s="45"/>
      <c r="EF1060" s="45"/>
      <c r="EG1060" s="45"/>
      <c r="EH1060" s="45"/>
      <c r="EI1060" s="45"/>
      <c r="EJ1060" s="45"/>
      <c r="EK1060" s="45"/>
      <c r="EL1060" s="45"/>
      <c r="EM1060" s="45"/>
      <c r="EN1060" s="45"/>
      <c r="EO1060" s="45"/>
      <c r="EP1060" s="45"/>
      <c r="EQ1060" s="1123"/>
      <c r="ER1060" s="557"/>
    </row>
    <row r="1061" spans="1:148" ht="15" customHeight="1" x14ac:dyDescent="0.25">
      <c r="A1061" s="625"/>
      <c r="B1061" s="1343" t="str">
        <f t="shared" si="62"/>
        <v>Desk 14</v>
      </c>
      <c r="C1061" s="1348" t="str">
        <f>IF(ISBLANK(TB!C200), "", TB!C200)</f>
        <v/>
      </c>
      <c r="D1061" s="1348" t="str">
        <f>IF(ISBLANK(TB!D200), "", TB!D200)</f>
        <v/>
      </c>
      <c r="E1061" s="1348" t="str">
        <f>IF(ISBLANK(TB!E200), "", TB!E200)</f>
        <v/>
      </c>
      <c r="F1061" s="1348" t="str">
        <f>IF(ISBLANK(TB!F200), "", TB!F200)</f>
        <v/>
      </c>
      <c r="G1061" s="45"/>
      <c r="H1061" s="45"/>
      <c r="I1061" s="45"/>
      <c r="J1061" s="45"/>
      <c r="K1061" s="45"/>
      <c r="L1061" s="45"/>
      <c r="M1061" s="45"/>
      <c r="N1061" s="45"/>
      <c r="O1061" s="45"/>
      <c r="P1061" s="45"/>
      <c r="Q1061" s="45"/>
      <c r="R1061" s="45"/>
      <c r="S1061" s="45"/>
      <c r="T1061" s="45"/>
      <c r="U1061" s="45"/>
      <c r="V1061" s="45"/>
      <c r="W1061" s="45"/>
      <c r="X1061" s="45"/>
      <c r="Y1061" s="45"/>
      <c r="Z1061" s="45"/>
      <c r="AA1061" s="45"/>
      <c r="AB1061" s="45"/>
      <c r="AC1061" s="45"/>
      <c r="AD1061" s="45"/>
      <c r="AE1061" s="45"/>
      <c r="AF1061" s="45"/>
      <c r="AG1061" s="45"/>
      <c r="AH1061" s="45"/>
      <c r="AI1061" s="45"/>
      <c r="AJ1061" s="45"/>
      <c r="AK1061" s="45"/>
      <c r="AL1061" s="45"/>
      <c r="AM1061" s="45"/>
      <c r="AN1061" s="45"/>
      <c r="AO1061" s="45"/>
      <c r="AP1061" s="45"/>
      <c r="AQ1061" s="45"/>
      <c r="AR1061" s="45"/>
      <c r="AS1061" s="45"/>
      <c r="AT1061" s="45"/>
      <c r="AU1061" s="45"/>
      <c r="AV1061" s="45"/>
      <c r="AW1061" s="45"/>
      <c r="AX1061" s="45"/>
      <c r="AY1061" s="45"/>
      <c r="AZ1061" s="45"/>
      <c r="BA1061" s="45"/>
      <c r="BB1061" s="45"/>
      <c r="BC1061" s="45"/>
      <c r="BD1061" s="45"/>
      <c r="BE1061" s="45"/>
      <c r="BF1061" s="45"/>
      <c r="BG1061" s="45"/>
      <c r="BH1061" s="45"/>
      <c r="BI1061" s="45"/>
      <c r="BJ1061" s="45"/>
      <c r="BK1061" s="45"/>
      <c r="BL1061" s="45"/>
      <c r="BM1061" s="45"/>
      <c r="BN1061" s="45"/>
      <c r="BO1061" s="45"/>
      <c r="BP1061" s="45"/>
      <c r="BQ1061" s="45"/>
      <c r="BR1061" s="45"/>
      <c r="BS1061" s="45"/>
      <c r="BT1061" s="45"/>
      <c r="BU1061" s="45"/>
      <c r="BV1061" s="45"/>
      <c r="BW1061" s="45"/>
      <c r="BX1061" s="45"/>
      <c r="BY1061" s="45"/>
      <c r="BZ1061" s="45"/>
      <c r="CA1061" s="45"/>
      <c r="CB1061" s="45"/>
      <c r="CC1061" s="45"/>
      <c r="CD1061" s="45"/>
      <c r="CE1061" s="45"/>
      <c r="CF1061" s="45"/>
      <c r="CG1061" s="45"/>
      <c r="CH1061" s="45"/>
      <c r="CI1061" s="45"/>
      <c r="CJ1061" s="45"/>
      <c r="CK1061" s="45"/>
      <c r="CL1061" s="45"/>
      <c r="CM1061" s="45"/>
      <c r="CN1061" s="45"/>
      <c r="CO1061" s="45"/>
      <c r="CP1061" s="45"/>
      <c r="CQ1061" s="45"/>
      <c r="CR1061" s="45"/>
      <c r="CS1061" s="45"/>
      <c r="CT1061" s="45"/>
      <c r="CU1061" s="45"/>
      <c r="CV1061" s="45"/>
      <c r="CW1061" s="45"/>
      <c r="CX1061" s="45"/>
      <c r="CY1061" s="45"/>
      <c r="CZ1061" s="45"/>
      <c r="DA1061" s="45"/>
      <c r="DB1061" s="45"/>
      <c r="DC1061" s="45"/>
      <c r="DD1061" s="45"/>
      <c r="DE1061" s="45"/>
      <c r="DF1061" s="45"/>
      <c r="DG1061" s="45"/>
      <c r="DH1061" s="45"/>
      <c r="DI1061" s="45"/>
      <c r="DJ1061" s="45"/>
      <c r="DK1061" s="45"/>
      <c r="DL1061" s="45"/>
      <c r="DM1061" s="45"/>
      <c r="DN1061" s="45"/>
      <c r="DO1061" s="45"/>
      <c r="DP1061" s="45"/>
      <c r="DQ1061" s="45"/>
      <c r="DR1061" s="45"/>
      <c r="DS1061" s="45"/>
      <c r="DT1061" s="45"/>
      <c r="DU1061" s="45"/>
      <c r="DV1061" s="1123"/>
      <c r="DW1061" s="45"/>
      <c r="DX1061" s="45"/>
      <c r="DY1061" s="45"/>
      <c r="DZ1061" s="45"/>
      <c r="EA1061" s="45"/>
      <c r="EB1061" s="45"/>
      <c r="EC1061" s="45"/>
      <c r="ED1061" s="45"/>
      <c r="EE1061" s="45"/>
      <c r="EF1061" s="45"/>
      <c r="EG1061" s="45"/>
      <c r="EH1061" s="45"/>
      <c r="EI1061" s="45"/>
      <c r="EJ1061" s="45"/>
      <c r="EK1061" s="45"/>
      <c r="EL1061" s="45"/>
      <c r="EM1061" s="45"/>
      <c r="EN1061" s="45"/>
      <c r="EO1061" s="45"/>
      <c r="EP1061" s="45"/>
      <c r="EQ1061" s="1123"/>
      <c r="ER1061" s="557"/>
    </row>
    <row r="1062" spans="1:148" ht="15" customHeight="1" x14ac:dyDescent="0.25">
      <c r="A1062" s="625"/>
      <c r="B1062" s="1343" t="str">
        <f t="shared" si="62"/>
        <v>Desk 15</v>
      </c>
      <c r="C1062" s="1348" t="str">
        <f>IF(ISBLANK(TB!C201), "", TB!C201)</f>
        <v/>
      </c>
      <c r="D1062" s="1348" t="str">
        <f>IF(ISBLANK(TB!D201), "", TB!D201)</f>
        <v/>
      </c>
      <c r="E1062" s="1348" t="str">
        <f>IF(ISBLANK(TB!E201), "", TB!E201)</f>
        <v/>
      </c>
      <c r="F1062" s="1348" t="str">
        <f>IF(ISBLANK(TB!F201), "", TB!F201)</f>
        <v/>
      </c>
      <c r="G1062" s="45"/>
      <c r="H1062" s="45"/>
      <c r="I1062" s="45"/>
      <c r="J1062" s="45"/>
      <c r="K1062" s="45"/>
      <c r="L1062" s="45"/>
      <c r="M1062" s="45"/>
      <c r="N1062" s="45"/>
      <c r="O1062" s="45"/>
      <c r="P1062" s="45"/>
      <c r="Q1062" s="45"/>
      <c r="R1062" s="45"/>
      <c r="S1062" s="45"/>
      <c r="T1062" s="45"/>
      <c r="U1062" s="45"/>
      <c r="V1062" s="45"/>
      <c r="W1062" s="45"/>
      <c r="X1062" s="45"/>
      <c r="Y1062" s="45"/>
      <c r="Z1062" s="45"/>
      <c r="AA1062" s="45"/>
      <c r="AB1062" s="45"/>
      <c r="AC1062" s="45"/>
      <c r="AD1062" s="45"/>
      <c r="AE1062" s="45"/>
      <c r="AF1062" s="45"/>
      <c r="AG1062" s="45"/>
      <c r="AH1062" s="45"/>
      <c r="AI1062" s="45"/>
      <c r="AJ1062" s="45"/>
      <c r="AK1062" s="45"/>
      <c r="AL1062" s="45"/>
      <c r="AM1062" s="45"/>
      <c r="AN1062" s="45"/>
      <c r="AO1062" s="45"/>
      <c r="AP1062" s="45"/>
      <c r="AQ1062" s="45"/>
      <c r="AR1062" s="45"/>
      <c r="AS1062" s="45"/>
      <c r="AT1062" s="45"/>
      <c r="AU1062" s="45"/>
      <c r="AV1062" s="45"/>
      <c r="AW1062" s="45"/>
      <c r="AX1062" s="45"/>
      <c r="AY1062" s="45"/>
      <c r="AZ1062" s="45"/>
      <c r="BA1062" s="45"/>
      <c r="BB1062" s="45"/>
      <c r="BC1062" s="45"/>
      <c r="BD1062" s="45"/>
      <c r="BE1062" s="45"/>
      <c r="BF1062" s="45"/>
      <c r="BG1062" s="45"/>
      <c r="BH1062" s="45"/>
      <c r="BI1062" s="45"/>
      <c r="BJ1062" s="45"/>
      <c r="BK1062" s="45"/>
      <c r="BL1062" s="45"/>
      <c r="BM1062" s="45"/>
      <c r="BN1062" s="45"/>
      <c r="BO1062" s="45"/>
      <c r="BP1062" s="45"/>
      <c r="BQ1062" s="45"/>
      <c r="BR1062" s="45"/>
      <c r="BS1062" s="45"/>
      <c r="BT1062" s="45"/>
      <c r="BU1062" s="45"/>
      <c r="BV1062" s="45"/>
      <c r="BW1062" s="45"/>
      <c r="BX1062" s="45"/>
      <c r="BY1062" s="45"/>
      <c r="BZ1062" s="45"/>
      <c r="CA1062" s="45"/>
      <c r="CB1062" s="45"/>
      <c r="CC1062" s="45"/>
      <c r="CD1062" s="45"/>
      <c r="CE1062" s="45"/>
      <c r="CF1062" s="45"/>
      <c r="CG1062" s="45"/>
      <c r="CH1062" s="45"/>
      <c r="CI1062" s="45"/>
      <c r="CJ1062" s="45"/>
      <c r="CK1062" s="45"/>
      <c r="CL1062" s="45"/>
      <c r="CM1062" s="45"/>
      <c r="CN1062" s="45"/>
      <c r="CO1062" s="45"/>
      <c r="CP1062" s="45"/>
      <c r="CQ1062" s="45"/>
      <c r="CR1062" s="45"/>
      <c r="CS1062" s="45"/>
      <c r="CT1062" s="45"/>
      <c r="CU1062" s="45"/>
      <c r="CV1062" s="45"/>
      <c r="CW1062" s="45"/>
      <c r="CX1062" s="45"/>
      <c r="CY1062" s="45"/>
      <c r="CZ1062" s="45"/>
      <c r="DA1062" s="45"/>
      <c r="DB1062" s="45"/>
      <c r="DC1062" s="45"/>
      <c r="DD1062" s="45"/>
      <c r="DE1062" s="45"/>
      <c r="DF1062" s="45"/>
      <c r="DG1062" s="45"/>
      <c r="DH1062" s="45"/>
      <c r="DI1062" s="45"/>
      <c r="DJ1062" s="45"/>
      <c r="DK1062" s="45"/>
      <c r="DL1062" s="45"/>
      <c r="DM1062" s="45"/>
      <c r="DN1062" s="45"/>
      <c r="DO1062" s="45"/>
      <c r="DP1062" s="45"/>
      <c r="DQ1062" s="45"/>
      <c r="DR1062" s="45"/>
      <c r="DS1062" s="45"/>
      <c r="DT1062" s="45"/>
      <c r="DU1062" s="45"/>
      <c r="DV1062" s="1123"/>
      <c r="DW1062" s="45"/>
      <c r="DX1062" s="45"/>
      <c r="DY1062" s="45"/>
      <c r="DZ1062" s="45"/>
      <c r="EA1062" s="45"/>
      <c r="EB1062" s="45"/>
      <c r="EC1062" s="45"/>
      <c r="ED1062" s="45"/>
      <c r="EE1062" s="45"/>
      <c r="EF1062" s="45"/>
      <c r="EG1062" s="45"/>
      <c r="EH1062" s="45"/>
      <c r="EI1062" s="45"/>
      <c r="EJ1062" s="45"/>
      <c r="EK1062" s="45"/>
      <c r="EL1062" s="45"/>
      <c r="EM1062" s="45"/>
      <c r="EN1062" s="45"/>
      <c r="EO1062" s="45"/>
      <c r="EP1062" s="45"/>
      <c r="EQ1062" s="1123"/>
      <c r="ER1062" s="557"/>
    </row>
    <row r="1063" spans="1:148" ht="15" customHeight="1" x14ac:dyDescent="0.25">
      <c r="A1063" s="625"/>
      <c r="B1063" s="1343" t="str">
        <f t="shared" si="62"/>
        <v>Desk 16</v>
      </c>
      <c r="C1063" s="1348" t="str">
        <f>IF(ISBLANK(TB!C202), "", TB!C202)</f>
        <v/>
      </c>
      <c r="D1063" s="1348" t="str">
        <f>IF(ISBLANK(TB!D202), "", TB!D202)</f>
        <v/>
      </c>
      <c r="E1063" s="1348" t="str">
        <f>IF(ISBLANK(TB!E202), "", TB!E202)</f>
        <v/>
      </c>
      <c r="F1063" s="1348" t="str">
        <f>IF(ISBLANK(TB!F202), "", TB!F202)</f>
        <v/>
      </c>
      <c r="G1063" s="45"/>
      <c r="H1063" s="45"/>
      <c r="I1063" s="45"/>
      <c r="J1063" s="45"/>
      <c r="K1063" s="45"/>
      <c r="L1063" s="45"/>
      <c r="M1063" s="45"/>
      <c r="N1063" s="45"/>
      <c r="O1063" s="45"/>
      <c r="P1063" s="45"/>
      <c r="Q1063" s="45"/>
      <c r="R1063" s="45"/>
      <c r="S1063" s="45"/>
      <c r="T1063" s="45"/>
      <c r="U1063" s="45"/>
      <c r="V1063" s="45"/>
      <c r="W1063" s="45"/>
      <c r="X1063" s="45"/>
      <c r="Y1063" s="45"/>
      <c r="Z1063" s="45"/>
      <c r="AA1063" s="45"/>
      <c r="AB1063" s="45"/>
      <c r="AC1063" s="45"/>
      <c r="AD1063" s="45"/>
      <c r="AE1063" s="45"/>
      <c r="AF1063" s="45"/>
      <c r="AG1063" s="45"/>
      <c r="AH1063" s="45"/>
      <c r="AI1063" s="45"/>
      <c r="AJ1063" s="45"/>
      <c r="AK1063" s="45"/>
      <c r="AL1063" s="45"/>
      <c r="AM1063" s="45"/>
      <c r="AN1063" s="45"/>
      <c r="AO1063" s="45"/>
      <c r="AP1063" s="45"/>
      <c r="AQ1063" s="45"/>
      <c r="AR1063" s="45"/>
      <c r="AS1063" s="45"/>
      <c r="AT1063" s="45"/>
      <c r="AU1063" s="45"/>
      <c r="AV1063" s="45"/>
      <c r="AW1063" s="45"/>
      <c r="AX1063" s="45"/>
      <c r="AY1063" s="45"/>
      <c r="AZ1063" s="45"/>
      <c r="BA1063" s="45"/>
      <c r="BB1063" s="45"/>
      <c r="BC1063" s="45"/>
      <c r="BD1063" s="45"/>
      <c r="BE1063" s="45"/>
      <c r="BF1063" s="45"/>
      <c r="BG1063" s="45"/>
      <c r="BH1063" s="45"/>
      <c r="BI1063" s="45"/>
      <c r="BJ1063" s="45"/>
      <c r="BK1063" s="45"/>
      <c r="BL1063" s="45"/>
      <c r="BM1063" s="45"/>
      <c r="BN1063" s="45"/>
      <c r="BO1063" s="45"/>
      <c r="BP1063" s="45"/>
      <c r="BQ1063" s="45"/>
      <c r="BR1063" s="45"/>
      <c r="BS1063" s="45"/>
      <c r="BT1063" s="45"/>
      <c r="BU1063" s="45"/>
      <c r="BV1063" s="45"/>
      <c r="BW1063" s="45"/>
      <c r="BX1063" s="45"/>
      <c r="BY1063" s="45"/>
      <c r="BZ1063" s="45"/>
      <c r="CA1063" s="45"/>
      <c r="CB1063" s="45"/>
      <c r="CC1063" s="45"/>
      <c r="CD1063" s="45"/>
      <c r="CE1063" s="45"/>
      <c r="CF1063" s="45"/>
      <c r="CG1063" s="45"/>
      <c r="CH1063" s="45"/>
      <c r="CI1063" s="45"/>
      <c r="CJ1063" s="45"/>
      <c r="CK1063" s="45"/>
      <c r="CL1063" s="45"/>
      <c r="CM1063" s="45"/>
      <c r="CN1063" s="45"/>
      <c r="CO1063" s="45"/>
      <c r="CP1063" s="45"/>
      <c r="CQ1063" s="45"/>
      <c r="CR1063" s="45"/>
      <c r="CS1063" s="45"/>
      <c r="CT1063" s="45"/>
      <c r="CU1063" s="45"/>
      <c r="CV1063" s="45"/>
      <c r="CW1063" s="45"/>
      <c r="CX1063" s="45"/>
      <c r="CY1063" s="45"/>
      <c r="CZ1063" s="45"/>
      <c r="DA1063" s="45"/>
      <c r="DB1063" s="45"/>
      <c r="DC1063" s="45"/>
      <c r="DD1063" s="45"/>
      <c r="DE1063" s="45"/>
      <c r="DF1063" s="45"/>
      <c r="DG1063" s="45"/>
      <c r="DH1063" s="45"/>
      <c r="DI1063" s="45"/>
      <c r="DJ1063" s="45"/>
      <c r="DK1063" s="45"/>
      <c r="DL1063" s="45"/>
      <c r="DM1063" s="45"/>
      <c r="DN1063" s="45"/>
      <c r="DO1063" s="45"/>
      <c r="DP1063" s="45"/>
      <c r="DQ1063" s="45"/>
      <c r="DR1063" s="45"/>
      <c r="DS1063" s="45"/>
      <c r="DT1063" s="45"/>
      <c r="DU1063" s="45"/>
      <c r="DV1063" s="1123"/>
      <c r="DW1063" s="45"/>
      <c r="DX1063" s="45"/>
      <c r="DY1063" s="45"/>
      <c r="DZ1063" s="45"/>
      <c r="EA1063" s="45"/>
      <c r="EB1063" s="45"/>
      <c r="EC1063" s="45"/>
      <c r="ED1063" s="45"/>
      <c r="EE1063" s="45"/>
      <c r="EF1063" s="45"/>
      <c r="EG1063" s="45"/>
      <c r="EH1063" s="45"/>
      <c r="EI1063" s="45"/>
      <c r="EJ1063" s="45"/>
      <c r="EK1063" s="45"/>
      <c r="EL1063" s="45"/>
      <c r="EM1063" s="45"/>
      <c r="EN1063" s="45"/>
      <c r="EO1063" s="45"/>
      <c r="EP1063" s="45"/>
      <c r="EQ1063" s="1123"/>
      <c r="ER1063" s="557"/>
    </row>
    <row r="1064" spans="1:148" ht="15" customHeight="1" x14ac:dyDescent="0.25">
      <c r="A1064" s="625"/>
      <c r="B1064" s="1343" t="str">
        <f t="shared" si="62"/>
        <v>Desk 17</v>
      </c>
      <c r="C1064" s="1348" t="str">
        <f>IF(ISBLANK(TB!C203), "", TB!C203)</f>
        <v/>
      </c>
      <c r="D1064" s="1348" t="str">
        <f>IF(ISBLANK(TB!D203), "", TB!D203)</f>
        <v/>
      </c>
      <c r="E1064" s="1348" t="str">
        <f>IF(ISBLANK(TB!E203), "", TB!E203)</f>
        <v/>
      </c>
      <c r="F1064" s="1348" t="str">
        <f>IF(ISBLANK(TB!F203), "", TB!F203)</f>
        <v/>
      </c>
      <c r="G1064" s="45"/>
      <c r="H1064" s="45"/>
      <c r="I1064" s="45"/>
      <c r="J1064" s="45"/>
      <c r="K1064" s="45"/>
      <c r="L1064" s="45"/>
      <c r="M1064" s="45"/>
      <c r="N1064" s="45"/>
      <c r="O1064" s="45"/>
      <c r="P1064" s="45"/>
      <c r="Q1064" s="45"/>
      <c r="R1064" s="45"/>
      <c r="S1064" s="45"/>
      <c r="T1064" s="45"/>
      <c r="U1064" s="45"/>
      <c r="V1064" s="45"/>
      <c r="W1064" s="45"/>
      <c r="X1064" s="45"/>
      <c r="Y1064" s="45"/>
      <c r="Z1064" s="45"/>
      <c r="AA1064" s="45"/>
      <c r="AB1064" s="45"/>
      <c r="AC1064" s="45"/>
      <c r="AD1064" s="45"/>
      <c r="AE1064" s="45"/>
      <c r="AF1064" s="45"/>
      <c r="AG1064" s="45"/>
      <c r="AH1064" s="45"/>
      <c r="AI1064" s="45"/>
      <c r="AJ1064" s="45"/>
      <c r="AK1064" s="45"/>
      <c r="AL1064" s="45"/>
      <c r="AM1064" s="45"/>
      <c r="AN1064" s="45"/>
      <c r="AO1064" s="45"/>
      <c r="AP1064" s="45"/>
      <c r="AQ1064" s="45"/>
      <c r="AR1064" s="45"/>
      <c r="AS1064" s="45"/>
      <c r="AT1064" s="45"/>
      <c r="AU1064" s="45"/>
      <c r="AV1064" s="45"/>
      <c r="AW1064" s="45"/>
      <c r="AX1064" s="45"/>
      <c r="AY1064" s="45"/>
      <c r="AZ1064" s="45"/>
      <c r="BA1064" s="45"/>
      <c r="BB1064" s="45"/>
      <c r="BC1064" s="45"/>
      <c r="BD1064" s="45"/>
      <c r="BE1064" s="45"/>
      <c r="BF1064" s="45"/>
      <c r="BG1064" s="45"/>
      <c r="BH1064" s="45"/>
      <c r="BI1064" s="45"/>
      <c r="BJ1064" s="45"/>
      <c r="BK1064" s="45"/>
      <c r="BL1064" s="45"/>
      <c r="BM1064" s="45"/>
      <c r="BN1064" s="45"/>
      <c r="BO1064" s="45"/>
      <c r="BP1064" s="45"/>
      <c r="BQ1064" s="45"/>
      <c r="BR1064" s="45"/>
      <c r="BS1064" s="45"/>
      <c r="BT1064" s="45"/>
      <c r="BU1064" s="45"/>
      <c r="BV1064" s="45"/>
      <c r="BW1064" s="45"/>
      <c r="BX1064" s="45"/>
      <c r="BY1064" s="45"/>
      <c r="BZ1064" s="45"/>
      <c r="CA1064" s="45"/>
      <c r="CB1064" s="45"/>
      <c r="CC1064" s="45"/>
      <c r="CD1064" s="45"/>
      <c r="CE1064" s="45"/>
      <c r="CF1064" s="45"/>
      <c r="CG1064" s="45"/>
      <c r="CH1064" s="45"/>
      <c r="CI1064" s="45"/>
      <c r="CJ1064" s="45"/>
      <c r="CK1064" s="45"/>
      <c r="CL1064" s="45"/>
      <c r="CM1064" s="45"/>
      <c r="CN1064" s="45"/>
      <c r="CO1064" s="45"/>
      <c r="CP1064" s="45"/>
      <c r="CQ1064" s="45"/>
      <c r="CR1064" s="45"/>
      <c r="CS1064" s="45"/>
      <c r="CT1064" s="45"/>
      <c r="CU1064" s="45"/>
      <c r="CV1064" s="45"/>
      <c r="CW1064" s="45"/>
      <c r="CX1064" s="45"/>
      <c r="CY1064" s="45"/>
      <c r="CZ1064" s="45"/>
      <c r="DA1064" s="45"/>
      <c r="DB1064" s="45"/>
      <c r="DC1064" s="45"/>
      <c r="DD1064" s="45"/>
      <c r="DE1064" s="45"/>
      <c r="DF1064" s="45"/>
      <c r="DG1064" s="45"/>
      <c r="DH1064" s="45"/>
      <c r="DI1064" s="45"/>
      <c r="DJ1064" s="45"/>
      <c r="DK1064" s="45"/>
      <c r="DL1064" s="45"/>
      <c r="DM1064" s="45"/>
      <c r="DN1064" s="45"/>
      <c r="DO1064" s="45"/>
      <c r="DP1064" s="45"/>
      <c r="DQ1064" s="45"/>
      <c r="DR1064" s="45"/>
      <c r="DS1064" s="45"/>
      <c r="DT1064" s="45"/>
      <c r="DU1064" s="45"/>
      <c r="DV1064" s="1123"/>
      <c r="DW1064" s="45"/>
      <c r="DX1064" s="45"/>
      <c r="DY1064" s="45"/>
      <c r="DZ1064" s="45"/>
      <c r="EA1064" s="45"/>
      <c r="EB1064" s="45"/>
      <c r="EC1064" s="45"/>
      <c r="ED1064" s="45"/>
      <c r="EE1064" s="45"/>
      <c r="EF1064" s="45"/>
      <c r="EG1064" s="45"/>
      <c r="EH1064" s="45"/>
      <c r="EI1064" s="45"/>
      <c r="EJ1064" s="45"/>
      <c r="EK1064" s="45"/>
      <c r="EL1064" s="45"/>
      <c r="EM1064" s="45"/>
      <c r="EN1064" s="45"/>
      <c r="EO1064" s="45"/>
      <c r="EP1064" s="45"/>
      <c r="EQ1064" s="1123"/>
      <c r="ER1064" s="557"/>
    </row>
    <row r="1065" spans="1:148" ht="15" customHeight="1" x14ac:dyDescent="0.25">
      <c r="A1065" s="625"/>
      <c r="B1065" s="1343" t="str">
        <f t="shared" si="62"/>
        <v>Desk 18</v>
      </c>
      <c r="C1065" s="1348" t="str">
        <f>IF(ISBLANK(TB!C204), "", TB!C204)</f>
        <v/>
      </c>
      <c r="D1065" s="1348" t="str">
        <f>IF(ISBLANK(TB!D204), "", TB!D204)</f>
        <v/>
      </c>
      <c r="E1065" s="1348" t="str">
        <f>IF(ISBLANK(TB!E204), "", TB!E204)</f>
        <v/>
      </c>
      <c r="F1065" s="1348" t="str">
        <f>IF(ISBLANK(TB!F204), "", TB!F204)</f>
        <v/>
      </c>
      <c r="G1065" s="45"/>
      <c r="H1065" s="45"/>
      <c r="I1065" s="45"/>
      <c r="J1065" s="45"/>
      <c r="K1065" s="45"/>
      <c r="L1065" s="45"/>
      <c r="M1065" s="45"/>
      <c r="N1065" s="45"/>
      <c r="O1065" s="45"/>
      <c r="P1065" s="45"/>
      <c r="Q1065" s="45"/>
      <c r="R1065" s="45"/>
      <c r="S1065" s="45"/>
      <c r="T1065" s="45"/>
      <c r="U1065" s="45"/>
      <c r="V1065" s="45"/>
      <c r="W1065" s="45"/>
      <c r="X1065" s="45"/>
      <c r="Y1065" s="45"/>
      <c r="Z1065" s="45"/>
      <c r="AA1065" s="45"/>
      <c r="AB1065" s="45"/>
      <c r="AC1065" s="45"/>
      <c r="AD1065" s="45"/>
      <c r="AE1065" s="45"/>
      <c r="AF1065" s="45"/>
      <c r="AG1065" s="45"/>
      <c r="AH1065" s="45"/>
      <c r="AI1065" s="45"/>
      <c r="AJ1065" s="45"/>
      <c r="AK1065" s="45"/>
      <c r="AL1065" s="45"/>
      <c r="AM1065" s="45"/>
      <c r="AN1065" s="45"/>
      <c r="AO1065" s="45"/>
      <c r="AP1065" s="45"/>
      <c r="AQ1065" s="45"/>
      <c r="AR1065" s="45"/>
      <c r="AS1065" s="45"/>
      <c r="AT1065" s="45"/>
      <c r="AU1065" s="45"/>
      <c r="AV1065" s="45"/>
      <c r="AW1065" s="45"/>
      <c r="AX1065" s="45"/>
      <c r="AY1065" s="45"/>
      <c r="AZ1065" s="45"/>
      <c r="BA1065" s="45"/>
      <c r="BB1065" s="45"/>
      <c r="BC1065" s="45"/>
      <c r="BD1065" s="45"/>
      <c r="BE1065" s="45"/>
      <c r="BF1065" s="45"/>
      <c r="BG1065" s="45"/>
      <c r="BH1065" s="45"/>
      <c r="BI1065" s="45"/>
      <c r="BJ1065" s="45"/>
      <c r="BK1065" s="45"/>
      <c r="BL1065" s="45"/>
      <c r="BM1065" s="45"/>
      <c r="BN1065" s="45"/>
      <c r="BO1065" s="45"/>
      <c r="BP1065" s="45"/>
      <c r="BQ1065" s="45"/>
      <c r="BR1065" s="45"/>
      <c r="BS1065" s="45"/>
      <c r="BT1065" s="45"/>
      <c r="BU1065" s="45"/>
      <c r="BV1065" s="45"/>
      <c r="BW1065" s="45"/>
      <c r="BX1065" s="45"/>
      <c r="BY1065" s="45"/>
      <c r="BZ1065" s="45"/>
      <c r="CA1065" s="45"/>
      <c r="CB1065" s="45"/>
      <c r="CC1065" s="45"/>
      <c r="CD1065" s="45"/>
      <c r="CE1065" s="45"/>
      <c r="CF1065" s="45"/>
      <c r="CG1065" s="45"/>
      <c r="CH1065" s="45"/>
      <c r="CI1065" s="45"/>
      <c r="CJ1065" s="45"/>
      <c r="CK1065" s="45"/>
      <c r="CL1065" s="45"/>
      <c r="CM1065" s="45"/>
      <c r="CN1065" s="45"/>
      <c r="CO1065" s="45"/>
      <c r="CP1065" s="45"/>
      <c r="CQ1065" s="45"/>
      <c r="CR1065" s="45"/>
      <c r="CS1065" s="45"/>
      <c r="CT1065" s="45"/>
      <c r="CU1065" s="45"/>
      <c r="CV1065" s="45"/>
      <c r="CW1065" s="45"/>
      <c r="CX1065" s="45"/>
      <c r="CY1065" s="45"/>
      <c r="CZ1065" s="45"/>
      <c r="DA1065" s="45"/>
      <c r="DB1065" s="45"/>
      <c r="DC1065" s="45"/>
      <c r="DD1065" s="45"/>
      <c r="DE1065" s="45"/>
      <c r="DF1065" s="45"/>
      <c r="DG1065" s="45"/>
      <c r="DH1065" s="45"/>
      <c r="DI1065" s="45"/>
      <c r="DJ1065" s="45"/>
      <c r="DK1065" s="45"/>
      <c r="DL1065" s="45"/>
      <c r="DM1065" s="45"/>
      <c r="DN1065" s="45"/>
      <c r="DO1065" s="45"/>
      <c r="DP1065" s="45"/>
      <c r="DQ1065" s="45"/>
      <c r="DR1065" s="45"/>
      <c r="DS1065" s="45"/>
      <c r="DT1065" s="45"/>
      <c r="DU1065" s="45"/>
      <c r="DV1065" s="1123"/>
      <c r="DW1065" s="45"/>
      <c r="DX1065" s="45"/>
      <c r="DY1065" s="45"/>
      <c r="DZ1065" s="45"/>
      <c r="EA1065" s="45"/>
      <c r="EB1065" s="45"/>
      <c r="EC1065" s="45"/>
      <c r="ED1065" s="45"/>
      <c r="EE1065" s="45"/>
      <c r="EF1065" s="45"/>
      <c r="EG1065" s="45"/>
      <c r="EH1065" s="45"/>
      <c r="EI1065" s="45"/>
      <c r="EJ1065" s="45"/>
      <c r="EK1065" s="45"/>
      <c r="EL1065" s="45"/>
      <c r="EM1065" s="45"/>
      <c r="EN1065" s="45"/>
      <c r="EO1065" s="45"/>
      <c r="EP1065" s="45"/>
      <c r="EQ1065" s="1123"/>
      <c r="ER1065" s="557"/>
    </row>
    <row r="1066" spans="1:148" ht="15" customHeight="1" x14ac:dyDescent="0.25">
      <c r="A1066" s="625"/>
      <c r="B1066" s="1343" t="str">
        <f t="shared" si="62"/>
        <v>Desk 19</v>
      </c>
      <c r="C1066" s="1348" t="str">
        <f>IF(ISBLANK(TB!C205), "", TB!C205)</f>
        <v/>
      </c>
      <c r="D1066" s="1348" t="str">
        <f>IF(ISBLANK(TB!D205), "", TB!D205)</f>
        <v/>
      </c>
      <c r="E1066" s="1348" t="str">
        <f>IF(ISBLANK(TB!E205), "", TB!E205)</f>
        <v/>
      </c>
      <c r="F1066" s="1348" t="str">
        <f>IF(ISBLANK(TB!F205), "", TB!F205)</f>
        <v/>
      </c>
      <c r="G1066" s="45"/>
      <c r="H1066" s="45"/>
      <c r="I1066" s="45"/>
      <c r="J1066" s="45"/>
      <c r="K1066" s="45"/>
      <c r="L1066" s="45"/>
      <c r="M1066" s="45"/>
      <c r="N1066" s="45"/>
      <c r="O1066" s="45"/>
      <c r="P1066" s="45"/>
      <c r="Q1066" s="45"/>
      <c r="R1066" s="45"/>
      <c r="S1066" s="45"/>
      <c r="T1066" s="45"/>
      <c r="U1066" s="45"/>
      <c r="V1066" s="45"/>
      <c r="W1066" s="45"/>
      <c r="X1066" s="45"/>
      <c r="Y1066" s="45"/>
      <c r="Z1066" s="45"/>
      <c r="AA1066" s="45"/>
      <c r="AB1066" s="45"/>
      <c r="AC1066" s="45"/>
      <c r="AD1066" s="45"/>
      <c r="AE1066" s="45"/>
      <c r="AF1066" s="45"/>
      <c r="AG1066" s="45"/>
      <c r="AH1066" s="45"/>
      <c r="AI1066" s="45"/>
      <c r="AJ1066" s="45"/>
      <c r="AK1066" s="45"/>
      <c r="AL1066" s="45"/>
      <c r="AM1066" s="45"/>
      <c r="AN1066" s="45"/>
      <c r="AO1066" s="45"/>
      <c r="AP1066" s="45"/>
      <c r="AQ1066" s="45"/>
      <c r="AR1066" s="45"/>
      <c r="AS1066" s="45"/>
      <c r="AT1066" s="45"/>
      <c r="AU1066" s="45"/>
      <c r="AV1066" s="45"/>
      <c r="AW1066" s="45"/>
      <c r="AX1066" s="45"/>
      <c r="AY1066" s="45"/>
      <c r="AZ1066" s="45"/>
      <c r="BA1066" s="45"/>
      <c r="BB1066" s="45"/>
      <c r="BC1066" s="45"/>
      <c r="BD1066" s="45"/>
      <c r="BE1066" s="45"/>
      <c r="BF1066" s="45"/>
      <c r="BG1066" s="45"/>
      <c r="BH1066" s="45"/>
      <c r="BI1066" s="45"/>
      <c r="BJ1066" s="45"/>
      <c r="BK1066" s="45"/>
      <c r="BL1066" s="45"/>
      <c r="BM1066" s="45"/>
      <c r="BN1066" s="45"/>
      <c r="BO1066" s="45"/>
      <c r="BP1066" s="45"/>
      <c r="BQ1066" s="45"/>
      <c r="BR1066" s="45"/>
      <c r="BS1066" s="45"/>
      <c r="BT1066" s="45"/>
      <c r="BU1066" s="45"/>
      <c r="BV1066" s="45"/>
      <c r="BW1066" s="45"/>
      <c r="BX1066" s="45"/>
      <c r="BY1066" s="45"/>
      <c r="BZ1066" s="45"/>
      <c r="CA1066" s="45"/>
      <c r="CB1066" s="45"/>
      <c r="CC1066" s="45"/>
      <c r="CD1066" s="45"/>
      <c r="CE1066" s="45"/>
      <c r="CF1066" s="45"/>
      <c r="CG1066" s="45"/>
      <c r="CH1066" s="45"/>
      <c r="CI1066" s="45"/>
      <c r="CJ1066" s="45"/>
      <c r="CK1066" s="45"/>
      <c r="CL1066" s="45"/>
      <c r="CM1066" s="45"/>
      <c r="CN1066" s="45"/>
      <c r="CO1066" s="45"/>
      <c r="CP1066" s="45"/>
      <c r="CQ1066" s="45"/>
      <c r="CR1066" s="45"/>
      <c r="CS1066" s="45"/>
      <c r="CT1066" s="45"/>
      <c r="CU1066" s="45"/>
      <c r="CV1066" s="45"/>
      <c r="CW1066" s="45"/>
      <c r="CX1066" s="45"/>
      <c r="CY1066" s="45"/>
      <c r="CZ1066" s="45"/>
      <c r="DA1066" s="45"/>
      <c r="DB1066" s="45"/>
      <c r="DC1066" s="45"/>
      <c r="DD1066" s="45"/>
      <c r="DE1066" s="45"/>
      <c r="DF1066" s="45"/>
      <c r="DG1066" s="45"/>
      <c r="DH1066" s="45"/>
      <c r="DI1066" s="45"/>
      <c r="DJ1066" s="45"/>
      <c r="DK1066" s="45"/>
      <c r="DL1066" s="45"/>
      <c r="DM1066" s="45"/>
      <c r="DN1066" s="45"/>
      <c r="DO1066" s="45"/>
      <c r="DP1066" s="45"/>
      <c r="DQ1066" s="45"/>
      <c r="DR1066" s="45"/>
      <c r="DS1066" s="45"/>
      <c r="DT1066" s="45"/>
      <c r="DU1066" s="45"/>
      <c r="DV1066" s="1123"/>
      <c r="DW1066" s="45"/>
      <c r="DX1066" s="45"/>
      <c r="DY1066" s="45"/>
      <c r="DZ1066" s="45"/>
      <c r="EA1066" s="45"/>
      <c r="EB1066" s="45"/>
      <c r="EC1066" s="45"/>
      <c r="ED1066" s="45"/>
      <c r="EE1066" s="45"/>
      <c r="EF1066" s="45"/>
      <c r="EG1066" s="45"/>
      <c r="EH1066" s="45"/>
      <c r="EI1066" s="45"/>
      <c r="EJ1066" s="45"/>
      <c r="EK1066" s="45"/>
      <c r="EL1066" s="45"/>
      <c r="EM1066" s="45"/>
      <c r="EN1066" s="45"/>
      <c r="EO1066" s="45"/>
      <c r="EP1066" s="45"/>
      <c r="EQ1066" s="1123"/>
      <c r="ER1066" s="557"/>
    </row>
    <row r="1067" spans="1:148" ht="15" customHeight="1" x14ac:dyDescent="0.25">
      <c r="A1067" s="625"/>
      <c r="B1067" s="1343" t="str">
        <f t="shared" si="62"/>
        <v>Desk 20</v>
      </c>
      <c r="C1067" s="1348" t="str">
        <f>IF(ISBLANK(TB!C206), "", TB!C206)</f>
        <v/>
      </c>
      <c r="D1067" s="1348" t="str">
        <f>IF(ISBLANK(TB!D206), "", TB!D206)</f>
        <v/>
      </c>
      <c r="E1067" s="1348" t="str">
        <f>IF(ISBLANK(TB!E206), "", TB!E206)</f>
        <v/>
      </c>
      <c r="F1067" s="1348" t="str">
        <f>IF(ISBLANK(TB!F206), "", TB!F206)</f>
        <v/>
      </c>
      <c r="G1067" s="45"/>
      <c r="H1067" s="45"/>
      <c r="I1067" s="45"/>
      <c r="J1067" s="45"/>
      <c r="K1067" s="45"/>
      <c r="L1067" s="45"/>
      <c r="M1067" s="45"/>
      <c r="N1067" s="45"/>
      <c r="O1067" s="45"/>
      <c r="P1067" s="45"/>
      <c r="Q1067" s="45"/>
      <c r="R1067" s="45"/>
      <c r="S1067" s="45"/>
      <c r="T1067" s="45"/>
      <c r="U1067" s="45"/>
      <c r="V1067" s="45"/>
      <c r="W1067" s="45"/>
      <c r="X1067" s="45"/>
      <c r="Y1067" s="45"/>
      <c r="Z1067" s="45"/>
      <c r="AA1067" s="45"/>
      <c r="AB1067" s="45"/>
      <c r="AC1067" s="45"/>
      <c r="AD1067" s="45"/>
      <c r="AE1067" s="45"/>
      <c r="AF1067" s="45"/>
      <c r="AG1067" s="45"/>
      <c r="AH1067" s="45"/>
      <c r="AI1067" s="45"/>
      <c r="AJ1067" s="45"/>
      <c r="AK1067" s="45"/>
      <c r="AL1067" s="45"/>
      <c r="AM1067" s="45"/>
      <c r="AN1067" s="45"/>
      <c r="AO1067" s="45"/>
      <c r="AP1067" s="45"/>
      <c r="AQ1067" s="45"/>
      <c r="AR1067" s="45"/>
      <c r="AS1067" s="45"/>
      <c r="AT1067" s="45"/>
      <c r="AU1067" s="45"/>
      <c r="AV1067" s="45"/>
      <c r="AW1067" s="45"/>
      <c r="AX1067" s="45"/>
      <c r="AY1067" s="45"/>
      <c r="AZ1067" s="45"/>
      <c r="BA1067" s="45"/>
      <c r="BB1067" s="45"/>
      <c r="BC1067" s="45"/>
      <c r="BD1067" s="45"/>
      <c r="BE1067" s="45"/>
      <c r="BF1067" s="45"/>
      <c r="BG1067" s="45"/>
      <c r="BH1067" s="45"/>
      <c r="BI1067" s="45"/>
      <c r="BJ1067" s="45"/>
      <c r="BK1067" s="45"/>
      <c r="BL1067" s="45"/>
      <c r="BM1067" s="45"/>
      <c r="BN1067" s="45"/>
      <c r="BO1067" s="45"/>
      <c r="BP1067" s="45"/>
      <c r="BQ1067" s="45"/>
      <c r="BR1067" s="45"/>
      <c r="BS1067" s="45"/>
      <c r="BT1067" s="45"/>
      <c r="BU1067" s="45"/>
      <c r="BV1067" s="45"/>
      <c r="BW1067" s="45"/>
      <c r="BX1067" s="45"/>
      <c r="BY1067" s="45"/>
      <c r="BZ1067" s="45"/>
      <c r="CA1067" s="45"/>
      <c r="CB1067" s="45"/>
      <c r="CC1067" s="45"/>
      <c r="CD1067" s="45"/>
      <c r="CE1067" s="45"/>
      <c r="CF1067" s="45"/>
      <c r="CG1067" s="45"/>
      <c r="CH1067" s="45"/>
      <c r="CI1067" s="45"/>
      <c r="CJ1067" s="45"/>
      <c r="CK1067" s="45"/>
      <c r="CL1067" s="45"/>
      <c r="CM1067" s="45"/>
      <c r="CN1067" s="45"/>
      <c r="CO1067" s="45"/>
      <c r="CP1067" s="45"/>
      <c r="CQ1067" s="45"/>
      <c r="CR1067" s="45"/>
      <c r="CS1067" s="45"/>
      <c r="CT1067" s="45"/>
      <c r="CU1067" s="45"/>
      <c r="CV1067" s="45"/>
      <c r="CW1067" s="45"/>
      <c r="CX1067" s="45"/>
      <c r="CY1067" s="45"/>
      <c r="CZ1067" s="45"/>
      <c r="DA1067" s="45"/>
      <c r="DB1067" s="45"/>
      <c r="DC1067" s="45"/>
      <c r="DD1067" s="45"/>
      <c r="DE1067" s="45"/>
      <c r="DF1067" s="45"/>
      <c r="DG1067" s="45"/>
      <c r="DH1067" s="45"/>
      <c r="DI1067" s="45"/>
      <c r="DJ1067" s="45"/>
      <c r="DK1067" s="45"/>
      <c r="DL1067" s="45"/>
      <c r="DM1067" s="45"/>
      <c r="DN1067" s="45"/>
      <c r="DO1067" s="45"/>
      <c r="DP1067" s="45"/>
      <c r="DQ1067" s="45"/>
      <c r="DR1067" s="45"/>
      <c r="DS1067" s="45"/>
      <c r="DT1067" s="45"/>
      <c r="DU1067" s="45"/>
      <c r="DV1067" s="1123"/>
      <c r="DW1067" s="45"/>
      <c r="DX1067" s="45"/>
      <c r="DY1067" s="45"/>
      <c r="DZ1067" s="45"/>
      <c r="EA1067" s="45"/>
      <c r="EB1067" s="45"/>
      <c r="EC1067" s="45"/>
      <c r="ED1067" s="45"/>
      <c r="EE1067" s="45"/>
      <c r="EF1067" s="45"/>
      <c r="EG1067" s="45"/>
      <c r="EH1067" s="45"/>
      <c r="EI1067" s="45"/>
      <c r="EJ1067" s="45"/>
      <c r="EK1067" s="45"/>
      <c r="EL1067" s="45"/>
      <c r="EM1067" s="45"/>
      <c r="EN1067" s="45"/>
      <c r="EO1067" s="45"/>
      <c r="EP1067" s="45"/>
      <c r="EQ1067" s="1123"/>
      <c r="ER1067" s="557"/>
    </row>
    <row r="1068" spans="1:148" ht="15" customHeight="1" x14ac:dyDescent="0.25">
      <c r="A1068" s="625"/>
      <c r="B1068" s="1343" t="str">
        <f t="shared" si="62"/>
        <v>Desk 21</v>
      </c>
      <c r="C1068" s="1348" t="str">
        <f>IF(ISBLANK(TB!C207), "", TB!C207)</f>
        <v/>
      </c>
      <c r="D1068" s="1348" t="str">
        <f>IF(ISBLANK(TB!D207), "", TB!D207)</f>
        <v/>
      </c>
      <c r="E1068" s="1348" t="str">
        <f>IF(ISBLANK(TB!E207), "", TB!E207)</f>
        <v/>
      </c>
      <c r="F1068" s="1348" t="str">
        <f>IF(ISBLANK(TB!F207), "", TB!F207)</f>
        <v/>
      </c>
      <c r="G1068" s="45"/>
      <c r="H1068" s="45"/>
      <c r="I1068" s="45"/>
      <c r="J1068" s="45"/>
      <c r="K1068" s="45"/>
      <c r="L1068" s="45"/>
      <c r="M1068" s="45"/>
      <c r="N1068" s="45"/>
      <c r="O1068" s="45"/>
      <c r="P1068" s="45"/>
      <c r="Q1068" s="45"/>
      <c r="R1068" s="45"/>
      <c r="S1068" s="45"/>
      <c r="T1068" s="45"/>
      <c r="U1068" s="45"/>
      <c r="V1068" s="45"/>
      <c r="W1068" s="45"/>
      <c r="X1068" s="45"/>
      <c r="Y1068" s="45"/>
      <c r="Z1068" s="45"/>
      <c r="AA1068" s="45"/>
      <c r="AB1068" s="45"/>
      <c r="AC1068" s="45"/>
      <c r="AD1068" s="45"/>
      <c r="AE1068" s="45"/>
      <c r="AF1068" s="45"/>
      <c r="AG1068" s="45"/>
      <c r="AH1068" s="45"/>
      <c r="AI1068" s="45"/>
      <c r="AJ1068" s="45"/>
      <c r="AK1068" s="45"/>
      <c r="AL1068" s="45"/>
      <c r="AM1068" s="45"/>
      <c r="AN1068" s="45"/>
      <c r="AO1068" s="45"/>
      <c r="AP1068" s="45"/>
      <c r="AQ1068" s="45"/>
      <c r="AR1068" s="45"/>
      <c r="AS1068" s="45"/>
      <c r="AT1068" s="45"/>
      <c r="AU1068" s="45"/>
      <c r="AV1068" s="45"/>
      <c r="AW1068" s="45"/>
      <c r="AX1068" s="45"/>
      <c r="AY1068" s="45"/>
      <c r="AZ1068" s="45"/>
      <c r="BA1068" s="45"/>
      <c r="BB1068" s="45"/>
      <c r="BC1068" s="45"/>
      <c r="BD1068" s="45"/>
      <c r="BE1068" s="45"/>
      <c r="BF1068" s="45"/>
      <c r="BG1068" s="45"/>
      <c r="BH1068" s="45"/>
      <c r="BI1068" s="45"/>
      <c r="BJ1068" s="45"/>
      <c r="BK1068" s="45"/>
      <c r="BL1068" s="45"/>
      <c r="BM1068" s="45"/>
      <c r="BN1068" s="45"/>
      <c r="BO1068" s="45"/>
      <c r="BP1068" s="45"/>
      <c r="BQ1068" s="45"/>
      <c r="BR1068" s="45"/>
      <c r="BS1068" s="45"/>
      <c r="BT1068" s="45"/>
      <c r="BU1068" s="45"/>
      <c r="BV1068" s="45"/>
      <c r="BW1068" s="45"/>
      <c r="BX1068" s="45"/>
      <c r="BY1068" s="45"/>
      <c r="BZ1068" s="45"/>
      <c r="CA1068" s="45"/>
      <c r="CB1068" s="45"/>
      <c r="CC1068" s="45"/>
      <c r="CD1068" s="45"/>
      <c r="CE1068" s="45"/>
      <c r="CF1068" s="45"/>
      <c r="CG1068" s="45"/>
      <c r="CH1068" s="45"/>
      <c r="CI1068" s="45"/>
      <c r="CJ1068" s="45"/>
      <c r="CK1068" s="45"/>
      <c r="CL1068" s="45"/>
      <c r="CM1068" s="45"/>
      <c r="CN1068" s="45"/>
      <c r="CO1068" s="45"/>
      <c r="CP1068" s="45"/>
      <c r="CQ1068" s="45"/>
      <c r="CR1068" s="45"/>
      <c r="CS1068" s="45"/>
      <c r="CT1068" s="45"/>
      <c r="CU1068" s="45"/>
      <c r="CV1068" s="45"/>
      <c r="CW1068" s="45"/>
      <c r="CX1068" s="45"/>
      <c r="CY1068" s="45"/>
      <c r="CZ1068" s="45"/>
      <c r="DA1068" s="45"/>
      <c r="DB1068" s="45"/>
      <c r="DC1068" s="45"/>
      <c r="DD1068" s="45"/>
      <c r="DE1068" s="45"/>
      <c r="DF1068" s="45"/>
      <c r="DG1068" s="45"/>
      <c r="DH1068" s="45"/>
      <c r="DI1068" s="45"/>
      <c r="DJ1068" s="45"/>
      <c r="DK1068" s="45"/>
      <c r="DL1068" s="45"/>
      <c r="DM1068" s="45"/>
      <c r="DN1068" s="45"/>
      <c r="DO1068" s="45"/>
      <c r="DP1068" s="45"/>
      <c r="DQ1068" s="45"/>
      <c r="DR1068" s="45"/>
      <c r="DS1068" s="45"/>
      <c r="DT1068" s="45"/>
      <c r="DU1068" s="45"/>
      <c r="DV1068" s="1123"/>
      <c r="DW1068" s="45"/>
      <c r="DX1068" s="45"/>
      <c r="DY1068" s="45"/>
      <c r="DZ1068" s="45"/>
      <c r="EA1068" s="45"/>
      <c r="EB1068" s="45"/>
      <c r="EC1068" s="45"/>
      <c r="ED1068" s="45"/>
      <c r="EE1068" s="45"/>
      <c r="EF1068" s="45"/>
      <c r="EG1068" s="45"/>
      <c r="EH1068" s="45"/>
      <c r="EI1068" s="45"/>
      <c r="EJ1068" s="45"/>
      <c r="EK1068" s="45"/>
      <c r="EL1068" s="45"/>
      <c r="EM1068" s="45"/>
      <c r="EN1068" s="45"/>
      <c r="EO1068" s="45"/>
      <c r="EP1068" s="45"/>
      <c r="EQ1068" s="1123"/>
      <c r="ER1068" s="557"/>
    </row>
    <row r="1069" spans="1:148" ht="15" customHeight="1" x14ac:dyDescent="0.25">
      <c r="A1069" s="625"/>
      <c r="B1069" s="1343" t="str">
        <f t="shared" si="62"/>
        <v>Desk 22</v>
      </c>
      <c r="C1069" s="1348" t="str">
        <f>IF(ISBLANK(TB!C208), "", TB!C208)</f>
        <v/>
      </c>
      <c r="D1069" s="1348" t="str">
        <f>IF(ISBLANK(TB!D208), "", TB!D208)</f>
        <v/>
      </c>
      <c r="E1069" s="1348" t="str">
        <f>IF(ISBLANK(TB!E208), "", TB!E208)</f>
        <v/>
      </c>
      <c r="F1069" s="1348" t="str">
        <f>IF(ISBLANK(TB!F208), "", TB!F208)</f>
        <v/>
      </c>
      <c r="G1069" s="45"/>
      <c r="H1069" s="45"/>
      <c r="I1069" s="45"/>
      <c r="J1069" s="45"/>
      <c r="K1069" s="45"/>
      <c r="L1069" s="45"/>
      <c r="M1069" s="45"/>
      <c r="N1069" s="45"/>
      <c r="O1069" s="45"/>
      <c r="P1069" s="45"/>
      <c r="Q1069" s="45"/>
      <c r="R1069" s="45"/>
      <c r="S1069" s="45"/>
      <c r="T1069" s="45"/>
      <c r="U1069" s="45"/>
      <c r="V1069" s="45"/>
      <c r="W1069" s="45"/>
      <c r="X1069" s="45"/>
      <c r="Y1069" s="45"/>
      <c r="Z1069" s="45"/>
      <c r="AA1069" s="45"/>
      <c r="AB1069" s="45"/>
      <c r="AC1069" s="45"/>
      <c r="AD1069" s="45"/>
      <c r="AE1069" s="45"/>
      <c r="AF1069" s="45"/>
      <c r="AG1069" s="45"/>
      <c r="AH1069" s="45"/>
      <c r="AI1069" s="45"/>
      <c r="AJ1069" s="45"/>
      <c r="AK1069" s="45"/>
      <c r="AL1069" s="45"/>
      <c r="AM1069" s="45"/>
      <c r="AN1069" s="45"/>
      <c r="AO1069" s="45"/>
      <c r="AP1069" s="45"/>
      <c r="AQ1069" s="45"/>
      <c r="AR1069" s="45"/>
      <c r="AS1069" s="45"/>
      <c r="AT1069" s="45"/>
      <c r="AU1069" s="45"/>
      <c r="AV1069" s="45"/>
      <c r="AW1069" s="45"/>
      <c r="AX1069" s="45"/>
      <c r="AY1069" s="45"/>
      <c r="AZ1069" s="45"/>
      <c r="BA1069" s="45"/>
      <c r="BB1069" s="45"/>
      <c r="BC1069" s="45"/>
      <c r="BD1069" s="45"/>
      <c r="BE1069" s="45"/>
      <c r="BF1069" s="45"/>
      <c r="BG1069" s="45"/>
      <c r="BH1069" s="45"/>
      <c r="BI1069" s="45"/>
      <c r="BJ1069" s="45"/>
      <c r="BK1069" s="45"/>
      <c r="BL1069" s="45"/>
      <c r="BM1069" s="45"/>
      <c r="BN1069" s="45"/>
      <c r="BO1069" s="45"/>
      <c r="BP1069" s="45"/>
      <c r="BQ1069" s="45"/>
      <c r="BR1069" s="45"/>
      <c r="BS1069" s="45"/>
      <c r="BT1069" s="45"/>
      <c r="BU1069" s="45"/>
      <c r="BV1069" s="45"/>
      <c r="BW1069" s="45"/>
      <c r="BX1069" s="45"/>
      <c r="BY1069" s="45"/>
      <c r="BZ1069" s="45"/>
      <c r="CA1069" s="45"/>
      <c r="CB1069" s="45"/>
      <c r="CC1069" s="45"/>
      <c r="CD1069" s="45"/>
      <c r="CE1069" s="45"/>
      <c r="CF1069" s="45"/>
      <c r="CG1069" s="45"/>
      <c r="CH1069" s="45"/>
      <c r="CI1069" s="45"/>
      <c r="CJ1069" s="45"/>
      <c r="CK1069" s="45"/>
      <c r="CL1069" s="45"/>
      <c r="CM1069" s="45"/>
      <c r="CN1069" s="45"/>
      <c r="CO1069" s="45"/>
      <c r="CP1069" s="45"/>
      <c r="CQ1069" s="45"/>
      <c r="CR1069" s="45"/>
      <c r="CS1069" s="45"/>
      <c r="CT1069" s="45"/>
      <c r="CU1069" s="45"/>
      <c r="CV1069" s="45"/>
      <c r="CW1069" s="45"/>
      <c r="CX1069" s="45"/>
      <c r="CY1069" s="45"/>
      <c r="CZ1069" s="45"/>
      <c r="DA1069" s="45"/>
      <c r="DB1069" s="45"/>
      <c r="DC1069" s="45"/>
      <c r="DD1069" s="45"/>
      <c r="DE1069" s="45"/>
      <c r="DF1069" s="45"/>
      <c r="DG1069" s="45"/>
      <c r="DH1069" s="45"/>
      <c r="DI1069" s="45"/>
      <c r="DJ1069" s="45"/>
      <c r="DK1069" s="45"/>
      <c r="DL1069" s="45"/>
      <c r="DM1069" s="45"/>
      <c r="DN1069" s="45"/>
      <c r="DO1069" s="45"/>
      <c r="DP1069" s="45"/>
      <c r="DQ1069" s="45"/>
      <c r="DR1069" s="45"/>
      <c r="DS1069" s="45"/>
      <c r="DT1069" s="45"/>
      <c r="DU1069" s="45"/>
      <c r="DV1069" s="1123"/>
      <c r="DW1069" s="45"/>
      <c r="DX1069" s="45"/>
      <c r="DY1069" s="45"/>
      <c r="DZ1069" s="45"/>
      <c r="EA1069" s="45"/>
      <c r="EB1069" s="45"/>
      <c r="EC1069" s="45"/>
      <c r="ED1069" s="45"/>
      <c r="EE1069" s="45"/>
      <c r="EF1069" s="45"/>
      <c r="EG1069" s="45"/>
      <c r="EH1069" s="45"/>
      <c r="EI1069" s="45"/>
      <c r="EJ1069" s="45"/>
      <c r="EK1069" s="45"/>
      <c r="EL1069" s="45"/>
      <c r="EM1069" s="45"/>
      <c r="EN1069" s="45"/>
      <c r="EO1069" s="45"/>
      <c r="EP1069" s="45"/>
      <c r="EQ1069" s="1123"/>
      <c r="ER1069" s="557"/>
    </row>
    <row r="1070" spans="1:148" ht="15" customHeight="1" x14ac:dyDescent="0.25">
      <c r="A1070" s="625"/>
      <c r="B1070" s="1343" t="str">
        <f t="shared" si="62"/>
        <v>Desk 23</v>
      </c>
      <c r="C1070" s="1348" t="str">
        <f>IF(ISBLANK(TB!C209), "", TB!C209)</f>
        <v/>
      </c>
      <c r="D1070" s="1348" t="str">
        <f>IF(ISBLANK(TB!D209), "", TB!D209)</f>
        <v/>
      </c>
      <c r="E1070" s="1348" t="str">
        <f>IF(ISBLANK(TB!E209), "", TB!E209)</f>
        <v/>
      </c>
      <c r="F1070" s="1348" t="str">
        <f>IF(ISBLANK(TB!F209), "", TB!F209)</f>
        <v/>
      </c>
      <c r="G1070" s="45"/>
      <c r="H1070" s="45"/>
      <c r="I1070" s="45"/>
      <c r="J1070" s="45"/>
      <c r="K1070" s="45"/>
      <c r="L1070" s="45"/>
      <c r="M1070" s="45"/>
      <c r="N1070" s="45"/>
      <c r="O1070" s="45"/>
      <c r="P1070" s="45"/>
      <c r="Q1070" s="45"/>
      <c r="R1070" s="45"/>
      <c r="S1070" s="45"/>
      <c r="T1070" s="45"/>
      <c r="U1070" s="45"/>
      <c r="V1070" s="45"/>
      <c r="W1070" s="45"/>
      <c r="X1070" s="45"/>
      <c r="Y1070" s="45"/>
      <c r="Z1070" s="45"/>
      <c r="AA1070" s="45"/>
      <c r="AB1070" s="45"/>
      <c r="AC1070" s="45"/>
      <c r="AD1070" s="45"/>
      <c r="AE1070" s="45"/>
      <c r="AF1070" s="45"/>
      <c r="AG1070" s="45"/>
      <c r="AH1070" s="45"/>
      <c r="AI1070" s="45"/>
      <c r="AJ1070" s="45"/>
      <c r="AK1070" s="45"/>
      <c r="AL1070" s="45"/>
      <c r="AM1070" s="45"/>
      <c r="AN1070" s="45"/>
      <c r="AO1070" s="45"/>
      <c r="AP1070" s="45"/>
      <c r="AQ1070" s="45"/>
      <c r="AR1070" s="45"/>
      <c r="AS1070" s="45"/>
      <c r="AT1070" s="45"/>
      <c r="AU1070" s="45"/>
      <c r="AV1070" s="45"/>
      <c r="AW1070" s="45"/>
      <c r="AX1070" s="45"/>
      <c r="AY1070" s="45"/>
      <c r="AZ1070" s="45"/>
      <c r="BA1070" s="45"/>
      <c r="BB1070" s="45"/>
      <c r="BC1070" s="45"/>
      <c r="BD1070" s="45"/>
      <c r="BE1070" s="45"/>
      <c r="BF1070" s="45"/>
      <c r="BG1070" s="45"/>
      <c r="BH1070" s="45"/>
      <c r="BI1070" s="45"/>
      <c r="BJ1070" s="45"/>
      <c r="BK1070" s="45"/>
      <c r="BL1070" s="45"/>
      <c r="BM1070" s="45"/>
      <c r="BN1070" s="45"/>
      <c r="BO1070" s="45"/>
      <c r="BP1070" s="45"/>
      <c r="BQ1070" s="45"/>
      <c r="BR1070" s="45"/>
      <c r="BS1070" s="45"/>
      <c r="BT1070" s="45"/>
      <c r="BU1070" s="45"/>
      <c r="BV1070" s="45"/>
      <c r="BW1070" s="45"/>
      <c r="BX1070" s="45"/>
      <c r="BY1070" s="45"/>
      <c r="BZ1070" s="45"/>
      <c r="CA1070" s="45"/>
      <c r="CB1070" s="45"/>
      <c r="CC1070" s="45"/>
      <c r="CD1070" s="45"/>
      <c r="CE1070" s="45"/>
      <c r="CF1070" s="45"/>
      <c r="CG1070" s="45"/>
      <c r="CH1070" s="45"/>
      <c r="CI1070" s="45"/>
      <c r="CJ1070" s="45"/>
      <c r="CK1070" s="45"/>
      <c r="CL1070" s="45"/>
      <c r="CM1070" s="45"/>
      <c r="CN1070" s="45"/>
      <c r="CO1070" s="45"/>
      <c r="CP1070" s="45"/>
      <c r="CQ1070" s="45"/>
      <c r="CR1070" s="45"/>
      <c r="CS1070" s="45"/>
      <c r="CT1070" s="45"/>
      <c r="CU1070" s="45"/>
      <c r="CV1070" s="45"/>
      <c r="CW1070" s="45"/>
      <c r="CX1070" s="45"/>
      <c r="CY1070" s="45"/>
      <c r="CZ1070" s="45"/>
      <c r="DA1070" s="45"/>
      <c r="DB1070" s="45"/>
      <c r="DC1070" s="45"/>
      <c r="DD1070" s="45"/>
      <c r="DE1070" s="45"/>
      <c r="DF1070" s="45"/>
      <c r="DG1070" s="45"/>
      <c r="DH1070" s="45"/>
      <c r="DI1070" s="45"/>
      <c r="DJ1070" s="45"/>
      <c r="DK1070" s="45"/>
      <c r="DL1070" s="45"/>
      <c r="DM1070" s="45"/>
      <c r="DN1070" s="45"/>
      <c r="DO1070" s="45"/>
      <c r="DP1070" s="45"/>
      <c r="DQ1070" s="45"/>
      <c r="DR1070" s="45"/>
      <c r="DS1070" s="45"/>
      <c r="DT1070" s="45"/>
      <c r="DU1070" s="45"/>
      <c r="DV1070" s="1123"/>
      <c r="DW1070" s="45"/>
      <c r="DX1070" s="45"/>
      <c r="DY1070" s="45"/>
      <c r="DZ1070" s="45"/>
      <c r="EA1070" s="45"/>
      <c r="EB1070" s="45"/>
      <c r="EC1070" s="45"/>
      <c r="ED1070" s="45"/>
      <c r="EE1070" s="45"/>
      <c r="EF1070" s="45"/>
      <c r="EG1070" s="45"/>
      <c r="EH1070" s="45"/>
      <c r="EI1070" s="45"/>
      <c r="EJ1070" s="45"/>
      <c r="EK1070" s="45"/>
      <c r="EL1070" s="45"/>
      <c r="EM1070" s="45"/>
      <c r="EN1070" s="45"/>
      <c r="EO1070" s="45"/>
      <c r="EP1070" s="45"/>
      <c r="EQ1070" s="1123"/>
      <c r="ER1070" s="557"/>
    </row>
    <row r="1071" spans="1:148" ht="15" customHeight="1" x14ac:dyDescent="0.25">
      <c r="A1071" s="625"/>
      <c r="B1071" s="1343" t="str">
        <f t="shared" si="62"/>
        <v>Desk 24</v>
      </c>
      <c r="C1071" s="1348" t="str">
        <f>IF(ISBLANK(TB!C210), "", TB!C210)</f>
        <v/>
      </c>
      <c r="D1071" s="1348" t="str">
        <f>IF(ISBLANK(TB!D210), "", TB!D210)</f>
        <v/>
      </c>
      <c r="E1071" s="1348" t="str">
        <f>IF(ISBLANK(TB!E210), "", TB!E210)</f>
        <v/>
      </c>
      <c r="F1071" s="1348" t="str">
        <f>IF(ISBLANK(TB!F210), "", TB!F210)</f>
        <v/>
      </c>
      <c r="G1071" s="45"/>
      <c r="H1071" s="45"/>
      <c r="I1071" s="45"/>
      <c r="J1071" s="45"/>
      <c r="K1071" s="45"/>
      <c r="L1071" s="45"/>
      <c r="M1071" s="45"/>
      <c r="N1071" s="45"/>
      <c r="O1071" s="45"/>
      <c r="P1071" s="45"/>
      <c r="Q1071" s="45"/>
      <c r="R1071" s="45"/>
      <c r="S1071" s="45"/>
      <c r="T1071" s="45"/>
      <c r="U1071" s="45"/>
      <c r="V1071" s="45"/>
      <c r="W1071" s="45"/>
      <c r="X1071" s="45"/>
      <c r="Y1071" s="45"/>
      <c r="Z1071" s="45"/>
      <c r="AA1071" s="45"/>
      <c r="AB1071" s="45"/>
      <c r="AC1071" s="45"/>
      <c r="AD1071" s="45"/>
      <c r="AE1071" s="45"/>
      <c r="AF1071" s="45"/>
      <c r="AG1071" s="45"/>
      <c r="AH1071" s="45"/>
      <c r="AI1071" s="45"/>
      <c r="AJ1071" s="45"/>
      <c r="AK1071" s="45"/>
      <c r="AL1071" s="45"/>
      <c r="AM1071" s="45"/>
      <c r="AN1071" s="45"/>
      <c r="AO1071" s="45"/>
      <c r="AP1071" s="45"/>
      <c r="AQ1071" s="45"/>
      <c r="AR1071" s="45"/>
      <c r="AS1071" s="45"/>
      <c r="AT1071" s="45"/>
      <c r="AU1071" s="45"/>
      <c r="AV1071" s="45"/>
      <c r="AW1071" s="45"/>
      <c r="AX1071" s="45"/>
      <c r="AY1071" s="45"/>
      <c r="AZ1071" s="45"/>
      <c r="BA1071" s="45"/>
      <c r="BB1071" s="45"/>
      <c r="BC1071" s="45"/>
      <c r="BD1071" s="45"/>
      <c r="BE1071" s="45"/>
      <c r="BF1071" s="45"/>
      <c r="BG1071" s="45"/>
      <c r="BH1071" s="45"/>
      <c r="BI1071" s="45"/>
      <c r="BJ1071" s="45"/>
      <c r="BK1071" s="45"/>
      <c r="BL1071" s="45"/>
      <c r="BM1071" s="45"/>
      <c r="BN1071" s="45"/>
      <c r="BO1071" s="45"/>
      <c r="BP1071" s="45"/>
      <c r="BQ1071" s="45"/>
      <c r="BR1071" s="45"/>
      <c r="BS1071" s="45"/>
      <c r="BT1071" s="45"/>
      <c r="BU1071" s="45"/>
      <c r="BV1071" s="45"/>
      <c r="BW1071" s="45"/>
      <c r="BX1071" s="45"/>
      <c r="BY1071" s="45"/>
      <c r="BZ1071" s="45"/>
      <c r="CA1071" s="45"/>
      <c r="CB1071" s="45"/>
      <c r="CC1071" s="45"/>
      <c r="CD1071" s="45"/>
      <c r="CE1071" s="45"/>
      <c r="CF1071" s="45"/>
      <c r="CG1071" s="45"/>
      <c r="CH1071" s="45"/>
      <c r="CI1071" s="45"/>
      <c r="CJ1071" s="45"/>
      <c r="CK1071" s="45"/>
      <c r="CL1071" s="45"/>
      <c r="CM1071" s="45"/>
      <c r="CN1071" s="45"/>
      <c r="CO1071" s="45"/>
      <c r="CP1071" s="45"/>
      <c r="CQ1071" s="45"/>
      <c r="CR1071" s="45"/>
      <c r="CS1071" s="45"/>
      <c r="CT1071" s="45"/>
      <c r="CU1071" s="45"/>
      <c r="CV1071" s="45"/>
      <c r="CW1071" s="45"/>
      <c r="CX1071" s="45"/>
      <c r="CY1071" s="45"/>
      <c r="CZ1071" s="45"/>
      <c r="DA1071" s="45"/>
      <c r="DB1071" s="45"/>
      <c r="DC1071" s="45"/>
      <c r="DD1071" s="45"/>
      <c r="DE1071" s="45"/>
      <c r="DF1071" s="45"/>
      <c r="DG1071" s="45"/>
      <c r="DH1071" s="45"/>
      <c r="DI1071" s="45"/>
      <c r="DJ1071" s="45"/>
      <c r="DK1071" s="45"/>
      <c r="DL1071" s="45"/>
      <c r="DM1071" s="45"/>
      <c r="DN1071" s="45"/>
      <c r="DO1071" s="45"/>
      <c r="DP1071" s="45"/>
      <c r="DQ1071" s="45"/>
      <c r="DR1071" s="45"/>
      <c r="DS1071" s="45"/>
      <c r="DT1071" s="45"/>
      <c r="DU1071" s="45"/>
      <c r="DV1071" s="1123"/>
      <c r="DW1071" s="45"/>
      <c r="DX1071" s="45"/>
      <c r="DY1071" s="45"/>
      <c r="DZ1071" s="45"/>
      <c r="EA1071" s="45"/>
      <c r="EB1071" s="45"/>
      <c r="EC1071" s="45"/>
      <c r="ED1071" s="45"/>
      <c r="EE1071" s="45"/>
      <c r="EF1071" s="45"/>
      <c r="EG1071" s="45"/>
      <c r="EH1071" s="45"/>
      <c r="EI1071" s="45"/>
      <c r="EJ1071" s="45"/>
      <c r="EK1071" s="45"/>
      <c r="EL1071" s="45"/>
      <c r="EM1071" s="45"/>
      <c r="EN1071" s="45"/>
      <c r="EO1071" s="45"/>
      <c r="EP1071" s="45"/>
      <c r="EQ1071" s="1123"/>
      <c r="ER1071" s="557"/>
    </row>
    <row r="1072" spans="1:148" ht="15" customHeight="1" x14ac:dyDescent="0.25">
      <c r="A1072" s="625"/>
      <c r="B1072" s="1343" t="str">
        <f t="shared" si="62"/>
        <v>Desk 25</v>
      </c>
      <c r="C1072" s="1348" t="str">
        <f>IF(ISBLANK(TB!C211), "", TB!C211)</f>
        <v/>
      </c>
      <c r="D1072" s="1348" t="str">
        <f>IF(ISBLANK(TB!D211), "", TB!D211)</f>
        <v/>
      </c>
      <c r="E1072" s="1348" t="str">
        <f>IF(ISBLANK(TB!E211), "", TB!E211)</f>
        <v/>
      </c>
      <c r="F1072" s="1348" t="str">
        <f>IF(ISBLANK(TB!F211), "", TB!F211)</f>
        <v/>
      </c>
      <c r="G1072" s="45"/>
      <c r="H1072" s="45"/>
      <c r="I1072" s="45"/>
      <c r="J1072" s="45"/>
      <c r="K1072" s="45"/>
      <c r="L1072" s="45"/>
      <c r="M1072" s="45"/>
      <c r="N1072" s="45"/>
      <c r="O1072" s="45"/>
      <c r="P1072" s="45"/>
      <c r="Q1072" s="45"/>
      <c r="R1072" s="45"/>
      <c r="S1072" s="45"/>
      <c r="T1072" s="45"/>
      <c r="U1072" s="45"/>
      <c r="V1072" s="45"/>
      <c r="W1072" s="45"/>
      <c r="X1072" s="45"/>
      <c r="Y1072" s="45"/>
      <c r="Z1072" s="45"/>
      <c r="AA1072" s="45"/>
      <c r="AB1072" s="45"/>
      <c r="AC1072" s="45"/>
      <c r="AD1072" s="45"/>
      <c r="AE1072" s="45"/>
      <c r="AF1072" s="45"/>
      <c r="AG1072" s="45"/>
      <c r="AH1072" s="45"/>
      <c r="AI1072" s="45"/>
      <c r="AJ1072" s="45"/>
      <c r="AK1072" s="45"/>
      <c r="AL1072" s="45"/>
      <c r="AM1072" s="45"/>
      <c r="AN1072" s="45"/>
      <c r="AO1072" s="45"/>
      <c r="AP1072" s="45"/>
      <c r="AQ1072" s="45"/>
      <c r="AR1072" s="45"/>
      <c r="AS1072" s="45"/>
      <c r="AT1072" s="45"/>
      <c r="AU1072" s="45"/>
      <c r="AV1072" s="45"/>
      <c r="AW1072" s="45"/>
      <c r="AX1072" s="45"/>
      <c r="AY1072" s="45"/>
      <c r="AZ1072" s="45"/>
      <c r="BA1072" s="45"/>
      <c r="BB1072" s="45"/>
      <c r="BC1072" s="45"/>
      <c r="BD1072" s="45"/>
      <c r="BE1072" s="45"/>
      <c r="BF1072" s="45"/>
      <c r="BG1072" s="45"/>
      <c r="BH1072" s="45"/>
      <c r="BI1072" s="45"/>
      <c r="BJ1072" s="45"/>
      <c r="BK1072" s="45"/>
      <c r="BL1072" s="45"/>
      <c r="BM1072" s="45"/>
      <c r="BN1072" s="45"/>
      <c r="BO1072" s="45"/>
      <c r="BP1072" s="45"/>
      <c r="BQ1072" s="45"/>
      <c r="BR1072" s="45"/>
      <c r="BS1072" s="45"/>
      <c r="BT1072" s="45"/>
      <c r="BU1072" s="45"/>
      <c r="BV1072" s="45"/>
      <c r="BW1072" s="45"/>
      <c r="BX1072" s="45"/>
      <c r="BY1072" s="45"/>
      <c r="BZ1072" s="45"/>
      <c r="CA1072" s="45"/>
      <c r="CB1072" s="45"/>
      <c r="CC1072" s="45"/>
      <c r="CD1072" s="45"/>
      <c r="CE1072" s="45"/>
      <c r="CF1072" s="45"/>
      <c r="CG1072" s="45"/>
      <c r="CH1072" s="45"/>
      <c r="CI1072" s="45"/>
      <c r="CJ1072" s="45"/>
      <c r="CK1072" s="45"/>
      <c r="CL1072" s="45"/>
      <c r="CM1072" s="45"/>
      <c r="CN1072" s="45"/>
      <c r="CO1072" s="45"/>
      <c r="CP1072" s="45"/>
      <c r="CQ1072" s="45"/>
      <c r="CR1072" s="45"/>
      <c r="CS1072" s="45"/>
      <c r="CT1072" s="45"/>
      <c r="CU1072" s="45"/>
      <c r="CV1072" s="45"/>
      <c r="CW1072" s="45"/>
      <c r="CX1072" s="45"/>
      <c r="CY1072" s="45"/>
      <c r="CZ1072" s="45"/>
      <c r="DA1072" s="45"/>
      <c r="DB1072" s="45"/>
      <c r="DC1072" s="45"/>
      <c r="DD1072" s="45"/>
      <c r="DE1072" s="45"/>
      <c r="DF1072" s="45"/>
      <c r="DG1072" s="45"/>
      <c r="DH1072" s="45"/>
      <c r="DI1072" s="45"/>
      <c r="DJ1072" s="45"/>
      <c r="DK1072" s="45"/>
      <c r="DL1072" s="45"/>
      <c r="DM1072" s="45"/>
      <c r="DN1072" s="45"/>
      <c r="DO1072" s="45"/>
      <c r="DP1072" s="45"/>
      <c r="DQ1072" s="45"/>
      <c r="DR1072" s="45"/>
      <c r="DS1072" s="45"/>
      <c r="DT1072" s="45"/>
      <c r="DU1072" s="45"/>
      <c r="DV1072" s="1123"/>
      <c r="DW1072" s="45"/>
      <c r="DX1072" s="45"/>
      <c r="DY1072" s="45"/>
      <c r="DZ1072" s="45"/>
      <c r="EA1072" s="45"/>
      <c r="EB1072" s="45"/>
      <c r="EC1072" s="45"/>
      <c r="ED1072" s="45"/>
      <c r="EE1072" s="45"/>
      <c r="EF1072" s="45"/>
      <c r="EG1072" s="45"/>
      <c r="EH1072" s="45"/>
      <c r="EI1072" s="45"/>
      <c r="EJ1072" s="45"/>
      <c r="EK1072" s="45"/>
      <c r="EL1072" s="45"/>
      <c r="EM1072" s="45"/>
      <c r="EN1072" s="45"/>
      <c r="EO1072" s="45"/>
      <c r="EP1072" s="45"/>
      <c r="EQ1072" s="1123"/>
      <c r="ER1072" s="557"/>
    </row>
    <row r="1073" spans="1:148" ht="15" customHeight="1" x14ac:dyDescent="0.25">
      <c r="A1073" s="625"/>
      <c r="B1073" s="1343" t="str">
        <f t="shared" si="62"/>
        <v>Desk 26</v>
      </c>
      <c r="C1073" s="1348" t="str">
        <f>IF(ISBLANK(TB!C212), "", TB!C212)</f>
        <v/>
      </c>
      <c r="D1073" s="1348" t="str">
        <f>IF(ISBLANK(TB!D212), "", TB!D212)</f>
        <v/>
      </c>
      <c r="E1073" s="1348" t="str">
        <f>IF(ISBLANK(TB!E212), "", TB!E212)</f>
        <v/>
      </c>
      <c r="F1073" s="1348" t="str">
        <f>IF(ISBLANK(TB!F212), "", TB!F212)</f>
        <v/>
      </c>
      <c r="G1073" s="45"/>
      <c r="H1073" s="45"/>
      <c r="I1073" s="45"/>
      <c r="J1073" s="45"/>
      <c r="K1073" s="45"/>
      <c r="L1073" s="45"/>
      <c r="M1073" s="45"/>
      <c r="N1073" s="45"/>
      <c r="O1073" s="45"/>
      <c r="P1073" s="45"/>
      <c r="Q1073" s="45"/>
      <c r="R1073" s="45"/>
      <c r="S1073" s="45"/>
      <c r="T1073" s="45"/>
      <c r="U1073" s="45"/>
      <c r="V1073" s="45"/>
      <c r="W1073" s="45"/>
      <c r="X1073" s="45"/>
      <c r="Y1073" s="45"/>
      <c r="Z1073" s="45"/>
      <c r="AA1073" s="45"/>
      <c r="AB1073" s="45"/>
      <c r="AC1073" s="45"/>
      <c r="AD1073" s="45"/>
      <c r="AE1073" s="45"/>
      <c r="AF1073" s="45"/>
      <c r="AG1073" s="45"/>
      <c r="AH1073" s="45"/>
      <c r="AI1073" s="45"/>
      <c r="AJ1073" s="45"/>
      <c r="AK1073" s="45"/>
      <c r="AL1073" s="45"/>
      <c r="AM1073" s="45"/>
      <c r="AN1073" s="45"/>
      <c r="AO1073" s="45"/>
      <c r="AP1073" s="45"/>
      <c r="AQ1073" s="45"/>
      <c r="AR1073" s="45"/>
      <c r="AS1073" s="45"/>
      <c r="AT1073" s="45"/>
      <c r="AU1073" s="45"/>
      <c r="AV1073" s="45"/>
      <c r="AW1073" s="45"/>
      <c r="AX1073" s="45"/>
      <c r="AY1073" s="45"/>
      <c r="AZ1073" s="45"/>
      <c r="BA1073" s="45"/>
      <c r="BB1073" s="45"/>
      <c r="BC1073" s="45"/>
      <c r="BD1073" s="45"/>
      <c r="BE1073" s="45"/>
      <c r="BF1073" s="45"/>
      <c r="BG1073" s="45"/>
      <c r="BH1073" s="45"/>
      <c r="BI1073" s="45"/>
      <c r="BJ1073" s="45"/>
      <c r="BK1073" s="45"/>
      <c r="BL1073" s="45"/>
      <c r="BM1073" s="45"/>
      <c r="BN1073" s="45"/>
      <c r="BO1073" s="45"/>
      <c r="BP1073" s="45"/>
      <c r="BQ1073" s="45"/>
      <c r="BR1073" s="45"/>
      <c r="BS1073" s="45"/>
      <c r="BT1073" s="45"/>
      <c r="BU1073" s="45"/>
      <c r="BV1073" s="45"/>
      <c r="BW1073" s="45"/>
      <c r="BX1073" s="45"/>
      <c r="BY1073" s="45"/>
      <c r="BZ1073" s="45"/>
      <c r="CA1073" s="45"/>
      <c r="CB1073" s="45"/>
      <c r="CC1073" s="45"/>
      <c r="CD1073" s="45"/>
      <c r="CE1073" s="45"/>
      <c r="CF1073" s="45"/>
      <c r="CG1073" s="45"/>
      <c r="CH1073" s="45"/>
      <c r="CI1073" s="45"/>
      <c r="CJ1073" s="45"/>
      <c r="CK1073" s="45"/>
      <c r="CL1073" s="45"/>
      <c r="CM1073" s="45"/>
      <c r="CN1073" s="45"/>
      <c r="CO1073" s="45"/>
      <c r="CP1073" s="45"/>
      <c r="CQ1073" s="45"/>
      <c r="CR1073" s="45"/>
      <c r="CS1073" s="45"/>
      <c r="CT1073" s="45"/>
      <c r="CU1073" s="45"/>
      <c r="CV1073" s="45"/>
      <c r="CW1073" s="45"/>
      <c r="CX1073" s="45"/>
      <c r="CY1073" s="45"/>
      <c r="CZ1073" s="45"/>
      <c r="DA1073" s="45"/>
      <c r="DB1073" s="45"/>
      <c r="DC1073" s="45"/>
      <c r="DD1073" s="45"/>
      <c r="DE1073" s="45"/>
      <c r="DF1073" s="45"/>
      <c r="DG1073" s="45"/>
      <c r="DH1073" s="45"/>
      <c r="DI1073" s="45"/>
      <c r="DJ1073" s="45"/>
      <c r="DK1073" s="45"/>
      <c r="DL1073" s="45"/>
      <c r="DM1073" s="45"/>
      <c r="DN1073" s="45"/>
      <c r="DO1073" s="45"/>
      <c r="DP1073" s="45"/>
      <c r="DQ1073" s="45"/>
      <c r="DR1073" s="45"/>
      <c r="DS1073" s="45"/>
      <c r="DT1073" s="45"/>
      <c r="DU1073" s="45"/>
      <c r="DV1073" s="1123"/>
      <c r="DW1073" s="45"/>
      <c r="DX1073" s="45"/>
      <c r="DY1073" s="45"/>
      <c r="DZ1073" s="45"/>
      <c r="EA1073" s="45"/>
      <c r="EB1073" s="45"/>
      <c r="EC1073" s="45"/>
      <c r="ED1073" s="45"/>
      <c r="EE1073" s="45"/>
      <c r="EF1073" s="45"/>
      <c r="EG1073" s="45"/>
      <c r="EH1073" s="45"/>
      <c r="EI1073" s="45"/>
      <c r="EJ1073" s="45"/>
      <c r="EK1073" s="45"/>
      <c r="EL1073" s="45"/>
      <c r="EM1073" s="45"/>
      <c r="EN1073" s="45"/>
      <c r="EO1073" s="45"/>
      <c r="EP1073" s="45"/>
      <c r="EQ1073" s="1123"/>
      <c r="ER1073" s="557"/>
    </row>
    <row r="1074" spans="1:148" ht="15" customHeight="1" x14ac:dyDescent="0.25">
      <c r="A1074" s="625"/>
      <c r="B1074" s="1343" t="str">
        <f t="shared" si="62"/>
        <v>Desk 27</v>
      </c>
      <c r="C1074" s="1348" t="str">
        <f>IF(ISBLANK(TB!C213), "", TB!C213)</f>
        <v/>
      </c>
      <c r="D1074" s="1348" t="str">
        <f>IF(ISBLANK(TB!D213), "", TB!D213)</f>
        <v/>
      </c>
      <c r="E1074" s="1348" t="str">
        <f>IF(ISBLANK(TB!E213), "", TB!E213)</f>
        <v/>
      </c>
      <c r="F1074" s="1348" t="str">
        <f>IF(ISBLANK(TB!F213), "", TB!F213)</f>
        <v/>
      </c>
      <c r="G1074" s="45"/>
      <c r="H1074" s="45"/>
      <c r="I1074" s="45"/>
      <c r="J1074" s="45"/>
      <c r="K1074" s="45"/>
      <c r="L1074" s="45"/>
      <c r="M1074" s="45"/>
      <c r="N1074" s="45"/>
      <c r="O1074" s="45"/>
      <c r="P1074" s="45"/>
      <c r="Q1074" s="45"/>
      <c r="R1074" s="45"/>
      <c r="S1074" s="45"/>
      <c r="T1074" s="45"/>
      <c r="U1074" s="45"/>
      <c r="V1074" s="45"/>
      <c r="W1074" s="45"/>
      <c r="X1074" s="45"/>
      <c r="Y1074" s="45"/>
      <c r="Z1074" s="45"/>
      <c r="AA1074" s="45"/>
      <c r="AB1074" s="45"/>
      <c r="AC1074" s="45"/>
      <c r="AD1074" s="45"/>
      <c r="AE1074" s="45"/>
      <c r="AF1074" s="45"/>
      <c r="AG1074" s="45"/>
      <c r="AH1074" s="45"/>
      <c r="AI1074" s="45"/>
      <c r="AJ1074" s="45"/>
      <c r="AK1074" s="45"/>
      <c r="AL1074" s="45"/>
      <c r="AM1074" s="45"/>
      <c r="AN1074" s="45"/>
      <c r="AO1074" s="45"/>
      <c r="AP1074" s="45"/>
      <c r="AQ1074" s="45"/>
      <c r="AR1074" s="45"/>
      <c r="AS1074" s="45"/>
      <c r="AT1074" s="45"/>
      <c r="AU1074" s="45"/>
      <c r="AV1074" s="45"/>
      <c r="AW1074" s="45"/>
      <c r="AX1074" s="45"/>
      <c r="AY1074" s="45"/>
      <c r="AZ1074" s="45"/>
      <c r="BA1074" s="45"/>
      <c r="BB1074" s="45"/>
      <c r="BC1074" s="45"/>
      <c r="BD1074" s="45"/>
      <c r="BE1074" s="45"/>
      <c r="BF1074" s="45"/>
      <c r="BG1074" s="45"/>
      <c r="BH1074" s="45"/>
      <c r="BI1074" s="45"/>
      <c r="BJ1074" s="45"/>
      <c r="BK1074" s="45"/>
      <c r="BL1074" s="45"/>
      <c r="BM1074" s="45"/>
      <c r="BN1074" s="45"/>
      <c r="BO1074" s="45"/>
      <c r="BP1074" s="45"/>
      <c r="BQ1074" s="45"/>
      <c r="BR1074" s="45"/>
      <c r="BS1074" s="45"/>
      <c r="BT1074" s="45"/>
      <c r="BU1074" s="45"/>
      <c r="BV1074" s="45"/>
      <c r="BW1074" s="45"/>
      <c r="BX1074" s="45"/>
      <c r="BY1074" s="45"/>
      <c r="BZ1074" s="45"/>
      <c r="CA1074" s="45"/>
      <c r="CB1074" s="45"/>
      <c r="CC1074" s="45"/>
      <c r="CD1074" s="45"/>
      <c r="CE1074" s="45"/>
      <c r="CF1074" s="45"/>
      <c r="CG1074" s="45"/>
      <c r="CH1074" s="45"/>
      <c r="CI1074" s="45"/>
      <c r="CJ1074" s="45"/>
      <c r="CK1074" s="45"/>
      <c r="CL1074" s="45"/>
      <c r="CM1074" s="45"/>
      <c r="CN1074" s="45"/>
      <c r="CO1074" s="45"/>
      <c r="CP1074" s="45"/>
      <c r="CQ1074" s="45"/>
      <c r="CR1074" s="45"/>
      <c r="CS1074" s="45"/>
      <c r="CT1074" s="45"/>
      <c r="CU1074" s="45"/>
      <c r="CV1074" s="45"/>
      <c r="CW1074" s="45"/>
      <c r="CX1074" s="45"/>
      <c r="CY1074" s="45"/>
      <c r="CZ1074" s="45"/>
      <c r="DA1074" s="45"/>
      <c r="DB1074" s="45"/>
      <c r="DC1074" s="45"/>
      <c r="DD1074" s="45"/>
      <c r="DE1074" s="45"/>
      <c r="DF1074" s="45"/>
      <c r="DG1074" s="45"/>
      <c r="DH1074" s="45"/>
      <c r="DI1074" s="45"/>
      <c r="DJ1074" s="45"/>
      <c r="DK1074" s="45"/>
      <c r="DL1074" s="45"/>
      <c r="DM1074" s="45"/>
      <c r="DN1074" s="45"/>
      <c r="DO1074" s="45"/>
      <c r="DP1074" s="45"/>
      <c r="DQ1074" s="45"/>
      <c r="DR1074" s="45"/>
      <c r="DS1074" s="45"/>
      <c r="DT1074" s="45"/>
      <c r="DU1074" s="45"/>
      <c r="DV1074" s="1123"/>
      <c r="DW1074" s="45"/>
      <c r="DX1074" s="45"/>
      <c r="DY1074" s="45"/>
      <c r="DZ1074" s="45"/>
      <c r="EA1074" s="45"/>
      <c r="EB1074" s="45"/>
      <c r="EC1074" s="45"/>
      <c r="ED1074" s="45"/>
      <c r="EE1074" s="45"/>
      <c r="EF1074" s="45"/>
      <c r="EG1074" s="45"/>
      <c r="EH1074" s="45"/>
      <c r="EI1074" s="45"/>
      <c r="EJ1074" s="45"/>
      <c r="EK1074" s="45"/>
      <c r="EL1074" s="45"/>
      <c r="EM1074" s="45"/>
      <c r="EN1074" s="45"/>
      <c r="EO1074" s="45"/>
      <c r="EP1074" s="45"/>
      <c r="EQ1074" s="1123"/>
      <c r="ER1074" s="557"/>
    </row>
    <row r="1075" spans="1:148" ht="15" customHeight="1" x14ac:dyDescent="0.25">
      <c r="A1075" s="625"/>
      <c r="B1075" s="1343" t="str">
        <f t="shared" si="62"/>
        <v>Desk 28</v>
      </c>
      <c r="C1075" s="1348" t="str">
        <f>IF(ISBLANK(TB!C214), "", TB!C214)</f>
        <v/>
      </c>
      <c r="D1075" s="1348" t="str">
        <f>IF(ISBLANK(TB!D214), "", TB!D214)</f>
        <v/>
      </c>
      <c r="E1075" s="1348" t="str">
        <f>IF(ISBLANK(TB!E214), "", TB!E214)</f>
        <v/>
      </c>
      <c r="F1075" s="1348" t="str">
        <f>IF(ISBLANK(TB!F214), "", TB!F214)</f>
        <v/>
      </c>
      <c r="G1075" s="45"/>
      <c r="H1075" s="45"/>
      <c r="I1075" s="45"/>
      <c r="J1075" s="45"/>
      <c r="K1075" s="45"/>
      <c r="L1075" s="45"/>
      <c r="M1075" s="45"/>
      <c r="N1075" s="45"/>
      <c r="O1075" s="45"/>
      <c r="P1075" s="45"/>
      <c r="Q1075" s="45"/>
      <c r="R1075" s="45"/>
      <c r="S1075" s="45"/>
      <c r="T1075" s="45"/>
      <c r="U1075" s="45"/>
      <c r="V1075" s="45"/>
      <c r="W1075" s="45"/>
      <c r="X1075" s="45"/>
      <c r="Y1075" s="45"/>
      <c r="Z1075" s="45"/>
      <c r="AA1075" s="45"/>
      <c r="AB1075" s="45"/>
      <c r="AC1075" s="45"/>
      <c r="AD1075" s="45"/>
      <c r="AE1075" s="45"/>
      <c r="AF1075" s="45"/>
      <c r="AG1075" s="45"/>
      <c r="AH1075" s="45"/>
      <c r="AI1075" s="45"/>
      <c r="AJ1075" s="45"/>
      <c r="AK1075" s="45"/>
      <c r="AL1075" s="45"/>
      <c r="AM1075" s="45"/>
      <c r="AN1075" s="45"/>
      <c r="AO1075" s="45"/>
      <c r="AP1075" s="45"/>
      <c r="AQ1075" s="45"/>
      <c r="AR1075" s="45"/>
      <c r="AS1075" s="45"/>
      <c r="AT1075" s="45"/>
      <c r="AU1075" s="45"/>
      <c r="AV1075" s="45"/>
      <c r="AW1075" s="45"/>
      <c r="AX1075" s="45"/>
      <c r="AY1075" s="45"/>
      <c r="AZ1075" s="45"/>
      <c r="BA1075" s="45"/>
      <c r="BB1075" s="45"/>
      <c r="BC1075" s="45"/>
      <c r="BD1075" s="45"/>
      <c r="BE1075" s="45"/>
      <c r="BF1075" s="45"/>
      <c r="BG1075" s="45"/>
      <c r="BH1075" s="45"/>
      <c r="BI1075" s="45"/>
      <c r="BJ1075" s="45"/>
      <c r="BK1075" s="45"/>
      <c r="BL1075" s="45"/>
      <c r="BM1075" s="45"/>
      <c r="BN1075" s="45"/>
      <c r="BO1075" s="45"/>
      <c r="BP1075" s="45"/>
      <c r="BQ1075" s="45"/>
      <c r="BR1075" s="45"/>
      <c r="BS1075" s="45"/>
      <c r="BT1075" s="45"/>
      <c r="BU1075" s="45"/>
      <c r="BV1075" s="45"/>
      <c r="BW1075" s="45"/>
      <c r="BX1075" s="45"/>
      <c r="BY1075" s="45"/>
      <c r="BZ1075" s="45"/>
      <c r="CA1075" s="45"/>
      <c r="CB1075" s="45"/>
      <c r="CC1075" s="45"/>
      <c r="CD1075" s="45"/>
      <c r="CE1075" s="45"/>
      <c r="CF1075" s="45"/>
      <c r="CG1075" s="45"/>
      <c r="CH1075" s="45"/>
      <c r="CI1075" s="45"/>
      <c r="CJ1075" s="45"/>
      <c r="CK1075" s="45"/>
      <c r="CL1075" s="45"/>
      <c r="CM1075" s="45"/>
      <c r="CN1075" s="45"/>
      <c r="CO1075" s="45"/>
      <c r="CP1075" s="45"/>
      <c r="CQ1075" s="45"/>
      <c r="CR1075" s="45"/>
      <c r="CS1075" s="45"/>
      <c r="CT1075" s="45"/>
      <c r="CU1075" s="45"/>
      <c r="CV1075" s="45"/>
      <c r="CW1075" s="45"/>
      <c r="CX1075" s="45"/>
      <c r="CY1075" s="45"/>
      <c r="CZ1075" s="45"/>
      <c r="DA1075" s="45"/>
      <c r="DB1075" s="45"/>
      <c r="DC1075" s="45"/>
      <c r="DD1075" s="45"/>
      <c r="DE1075" s="45"/>
      <c r="DF1075" s="45"/>
      <c r="DG1075" s="45"/>
      <c r="DH1075" s="45"/>
      <c r="DI1075" s="45"/>
      <c r="DJ1075" s="45"/>
      <c r="DK1075" s="45"/>
      <c r="DL1075" s="45"/>
      <c r="DM1075" s="45"/>
      <c r="DN1075" s="45"/>
      <c r="DO1075" s="45"/>
      <c r="DP1075" s="45"/>
      <c r="DQ1075" s="45"/>
      <c r="DR1075" s="45"/>
      <c r="DS1075" s="45"/>
      <c r="DT1075" s="45"/>
      <c r="DU1075" s="45"/>
      <c r="DV1075" s="1123"/>
      <c r="DW1075" s="45"/>
      <c r="DX1075" s="45"/>
      <c r="DY1075" s="45"/>
      <c r="DZ1075" s="45"/>
      <c r="EA1075" s="45"/>
      <c r="EB1075" s="45"/>
      <c r="EC1075" s="45"/>
      <c r="ED1075" s="45"/>
      <c r="EE1075" s="45"/>
      <c r="EF1075" s="45"/>
      <c r="EG1075" s="45"/>
      <c r="EH1075" s="45"/>
      <c r="EI1075" s="45"/>
      <c r="EJ1075" s="45"/>
      <c r="EK1075" s="45"/>
      <c r="EL1075" s="45"/>
      <c r="EM1075" s="45"/>
      <c r="EN1075" s="45"/>
      <c r="EO1075" s="45"/>
      <c r="EP1075" s="45"/>
      <c r="EQ1075" s="1123"/>
      <c r="ER1075" s="557"/>
    </row>
    <row r="1076" spans="1:148" ht="15" customHeight="1" x14ac:dyDescent="0.25">
      <c r="A1076" s="625"/>
      <c r="B1076" s="1343" t="str">
        <f t="shared" si="62"/>
        <v>Desk 29</v>
      </c>
      <c r="C1076" s="1348" t="str">
        <f>IF(ISBLANK(TB!C215), "", TB!C215)</f>
        <v/>
      </c>
      <c r="D1076" s="1348" t="str">
        <f>IF(ISBLANK(TB!D215), "", TB!D215)</f>
        <v/>
      </c>
      <c r="E1076" s="1348" t="str">
        <f>IF(ISBLANK(TB!E215), "", TB!E215)</f>
        <v/>
      </c>
      <c r="F1076" s="1348" t="str">
        <f>IF(ISBLANK(TB!F215), "", TB!F215)</f>
        <v/>
      </c>
      <c r="G1076" s="45"/>
      <c r="H1076" s="45"/>
      <c r="I1076" s="45"/>
      <c r="J1076" s="45"/>
      <c r="K1076" s="45"/>
      <c r="L1076" s="45"/>
      <c r="M1076" s="45"/>
      <c r="N1076" s="45"/>
      <c r="O1076" s="45"/>
      <c r="P1076" s="45"/>
      <c r="Q1076" s="45"/>
      <c r="R1076" s="45"/>
      <c r="S1076" s="45"/>
      <c r="T1076" s="45"/>
      <c r="U1076" s="45"/>
      <c r="V1076" s="45"/>
      <c r="W1076" s="45"/>
      <c r="X1076" s="45"/>
      <c r="Y1076" s="45"/>
      <c r="Z1076" s="45"/>
      <c r="AA1076" s="45"/>
      <c r="AB1076" s="45"/>
      <c r="AC1076" s="45"/>
      <c r="AD1076" s="45"/>
      <c r="AE1076" s="45"/>
      <c r="AF1076" s="45"/>
      <c r="AG1076" s="45"/>
      <c r="AH1076" s="45"/>
      <c r="AI1076" s="45"/>
      <c r="AJ1076" s="45"/>
      <c r="AK1076" s="45"/>
      <c r="AL1076" s="45"/>
      <c r="AM1076" s="45"/>
      <c r="AN1076" s="45"/>
      <c r="AO1076" s="45"/>
      <c r="AP1076" s="45"/>
      <c r="AQ1076" s="45"/>
      <c r="AR1076" s="45"/>
      <c r="AS1076" s="45"/>
      <c r="AT1076" s="45"/>
      <c r="AU1076" s="45"/>
      <c r="AV1076" s="45"/>
      <c r="AW1076" s="45"/>
      <c r="AX1076" s="45"/>
      <c r="AY1076" s="45"/>
      <c r="AZ1076" s="45"/>
      <c r="BA1076" s="45"/>
      <c r="BB1076" s="45"/>
      <c r="BC1076" s="45"/>
      <c r="BD1076" s="45"/>
      <c r="BE1076" s="45"/>
      <c r="BF1076" s="45"/>
      <c r="BG1076" s="45"/>
      <c r="BH1076" s="45"/>
      <c r="BI1076" s="45"/>
      <c r="BJ1076" s="45"/>
      <c r="BK1076" s="45"/>
      <c r="BL1076" s="45"/>
      <c r="BM1076" s="45"/>
      <c r="BN1076" s="45"/>
      <c r="BO1076" s="45"/>
      <c r="BP1076" s="45"/>
      <c r="BQ1076" s="45"/>
      <c r="BR1076" s="45"/>
      <c r="BS1076" s="45"/>
      <c r="BT1076" s="45"/>
      <c r="BU1076" s="45"/>
      <c r="BV1076" s="45"/>
      <c r="BW1076" s="45"/>
      <c r="BX1076" s="45"/>
      <c r="BY1076" s="45"/>
      <c r="BZ1076" s="45"/>
      <c r="CA1076" s="45"/>
      <c r="CB1076" s="45"/>
      <c r="CC1076" s="45"/>
      <c r="CD1076" s="45"/>
      <c r="CE1076" s="45"/>
      <c r="CF1076" s="45"/>
      <c r="CG1076" s="45"/>
      <c r="CH1076" s="45"/>
      <c r="CI1076" s="45"/>
      <c r="CJ1076" s="45"/>
      <c r="CK1076" s="45"/>
      <c r="CL1076" s="45"/>
      <c r="CM1076" s="45"/>
      <c r="CN1076" s="45"/>
      <c r="CO1076" s="45"/>
      <c r="CP1076" s="45"/>
      <c r="CQ1076" s="45"/>
      <c r="CR1076" s="45"/>
      <c r="CS1076" s="45"/>
      <c r="CT1076" s="45"/>
      <c r="CU1076" s="45"/>
      <c r="CV1076" s="45"/>
      <c r="CW1076" s="45"/>
      <c r="CX1076" s="45"/>
      <c r="CY1076" s="45"/>
      <c r="CZ1076" s="45"/>
      <c r="DA1076" s="45"/>
      <c r="DB1076" s="45"/>
      <c r="DC1076" s="45"/>
      <c r="DD1076" s="45"/>
      <c r="DE1076" s="45"/>
      <c r="DF1076" s="45"/>
      <c r="DG1076" s="45"/>
      <c r="DH1076" s="45"/>
      <c r="DI1076" s="45"/>
      <c r="DJ1076" s="45"/>
      <c r="DK1076" s="45"/>
      <c r="DL1076" s="45"/>
      <c r="DM1076" s="45"/>
      <c r="DN1076" s="45"/>
      <c r="DO1076" s="45"/>
      <c r="DP1076" s="45"/>
      <c r="DQ1076" s="45"/>
      <c r="DR1076" s="45"/>
      <c r="DS1076" s="45"/>
      <c r="DT1076" s="45"/>
      <c r="DU1076" s="45"/>
      <c r="DV1076" s="1123"/>
      <c r="DW1076" s="45"/>
      <c r="DX1076" s="45"/>
      <c r="DY1076" s="45"/>
      <c r="DZ1076" s="45"/>
      <c r="EA1076" s="45"/>
      <c r="EB1076" s="45"/>
      <c r="EC1076" s="45"/>
      <c r="ED1076" s="45"/>
      <c r="EE1076" s="45"/>
      <c r="EF1076" s="45"/>
      <c r="EG1076" s="45"/>
      <c r="EH1076" s="45"/>
      <c r="EI1076" s="45"/>
      <c r="EJ1076" s="45"/>
      <c r="EK1076" s="45"/>
      <c r="EL1076" s="45"/>
      <c r="EM1076" s="45"/>
      <c r="EN1076" s="45"/>
      <c r="EO1076" s="45"/>
      <c r="EP1076" s="45"/>
      <c r="EQ1076" s="1123"/>
      <c r="ER1076" s="557"/>
    </row>
    <row r="1077" spans="1:148" ht="15" customHeight="1" x14ac:dyDescent="0.25">
      <c r="A1077" s="625"/>
      <c r="B1077" s="1343" t="str">
        <f t="shared" si="62"/>
        <v>Desk 30</v>
      </c>
      <c r="C1077" s="1348" t="str">
        <f>IF(ISBLANK(TB!C216), "", TB!C216)</f>
        <v/>
      </c>
      <c r="D1077" s="1348" t="str">
        <f>IF(ISBLANK(TB!D216), "", TB!D216)</f>
        <v/>
      </c>
      <c r="E1077" s="1348" t="str">
        <f>IF(ISBLANK(TB!E216), "", TB!E216)</f>
        <v/>
      </c>
      <c r="F1077" s="1348" t="str">
        <f>IF(ISBLANK(TB!F216), "", TB!F216)</f>
        <v/>
      </c>
      <c r="G1077" s="45"/>
      <c r="H1077" s="45"/>
      <c r="I1077" s="45"/>
      <c r="J1077" s="45"/>
      <c r="K1077" s="45"/>
      <c r="L1077" s="45"/>
      <c r="M1077" s="45"/>
      <c r="N1077" s="45"/>
      <c r="O1077" s="45"/>
      <c r="P1077" s="45"/>
      <c r="Q1077" s="45"/>
      <c r="R1077" s="45"/>
      <c r="S1077" s="45"/>
      <c r="T1077" s="45"/>
      <c r="U1077" s="45"/>
      <c r="V1077" s="45"/>
      <c r="W1077" s="45"/>
      <c r="X1077" s="45"/>
      <c r="Y1077" s="45"/>
      <c r="Z1077" s="45"/>
      <c r="AA1077" s="45"/>
      <c r="AB1077" s="45"/>
      <c r="AC1077" s="45"/>
      <c r="AD1077" s="45"/>
      <c r="AE1077" s="45"/>
      <c r="AF1077" s="45"/>
      <c r="AG1077" s="45"/>
      <c r="AH1077" s="45"/>
      <c r="AI1077" s="45"/>
      <c r="AJ1077" s="45"/>
      <c r="AK1077" s="45"/>
      <c r="AL1077" s="45"/>
      <c r="AM1077" s="45"/>
      <c r="AN1077" s="45"/>
      <c r="AO1077" s="45"/>
      <c r="AP1077" s="45"/>
      <c r="AQ1077" s="45"/>
      <c r="AR1077" s="45"/>
      <c r="AS1077" s="45"/>
      <c r="AT1077" s="45"/>
      <c r="AU1077" s="45"/>
      <c r="AV1077" s="45"/>
      <c r="AW1077" s="45"/>
      <c r="AX1077" s="45"/>
      <c r="AY1077" s="45"/>
      <c r="AZ1077" s="45"/>
      <c r="BA1077" s="45"/>
      <c r="BB1077" s="45"/>
      <c r="BC1077" s="45"/>
      <c r="BD1077" s="45"/>
      <c r="BE1077" s="45"/>
      <c r="BF1077" s="45"/>
      <c r="BG1077" s="45"/>
      <c r="BH1077" s="45"/>
      <c r="BI1077" s="45"/>
      <c r="BJ1077" s="45"/>
      <c r="BK1077" s="45"/>
      <c r="BL1077" s="45"/>
      <c r="BM1077" s="45"/>
      <c r="BN1077" s="45"/>
      <c r="BO1077" s="45"/>
      <c r="BP1077" s="45"/>
      <c r="BQ1077" s="45"/>
      <c r="BR1077" s="45"/>
      <c r="BS1077" s="45"/>
      <c r="BT1077" s="45"/>
      <c r="BU1077" s="45"/>
      <c r="BV1077" s="45"/>
      <c r="BW1077" s="45"/>
      <c r="BX1077" s="45"/>
      <c r="BY1077" s="45"/>
      <c r="BZ1077" s="45"/>
      <c r="CA1077" s="45"/>
      <c r="CB1077" s="45"/>
      <c r="CC1077" s="45"/>
      <c r="CD1077" s="45"/>
      <c r="CE1077" s="45"/>
      <c r="CF1077" s="45"/>
      <c r="CG1077" s="45"/>
      <c r="CH1077" s="45"/>
      <c r="CI1077" s="45"/>
      <c r="CJ1077" s="45"/>
      <c r="CK1077" s="45"/>
      <c r="CL1077" s="45"/>
      <c r="CM1077" s="45"/>
      <c r="CN1077" s="45"/>
      <c r="CO1077" s="45"/>
      <c r="CP1077" s="45"/>
      <c r="CQ1077" s="45"/>
      <c r="CR1077" s="45"/>
      <c r="CS1077" s="45"/>
      <c r="CT1077" s="45"/>
      <c r="CU1077" s="45"/>
      <c r="CV1077" s="45"/>
      <c r="CW1077" s="45"/>
      <c r="CX1077" s="45"/>
      <c r="CY1077" s="45"/>
      <c r="CZ1077" s="45"/>
      <c r="DA1077" s="45"/>
      <c r="DB1077" s="45"/>
      <c r="DC1077" s="45"/>
      <c r="DD1077" s="45"/>
      <c r="DE1077" s="45"/>
      <c r="DF1077" s="45"/>
      <c r="DG1077" s="45"/>
      <c r="DH1077" s="45"/>
      <c r="DI1077" s="45"/>
      <c r="DJ1077" s="45"/>
      <c r="DK1077" s="45"/>
      <c r="DL1077" s="45"/>
      <c r="DM1077" s="45"/>
      <c r="DN1077" s="45"/>
      <c r="DO1077" s="45"/>
      <c r="DP1077" s="45"/>
      <c r="DQ1077" s="45"/>
      <c r="DR1077" s="45"/>
      <c r="DS1077" s="45"/>
      <c r="DT1077" s="45"/>
      <c r="DU1077" s="45"/>
      <c r="DV1077" s="1123"/>
      <c r="DW1077" s="45"/>
      <c r="DX1077" s="45"/>
      <c r="DY1077" s="45"/>
      <c r="DZ1077" s="45"/>
      <c r="EA1077" s="45"/>
      <c r="EB1077" s="45"/>
      <c r="EC1077" s="45"/>
      <c r="ED1077" s="45"/>
      <c r="EE1077" s="45"/>
      <c r="EF1077" s="45"/>
      <c r="EG1077" s="45"/>
      <c r="EH1077" s="45"/>
      <c r="EI1077" s="45"/>
      <c r="EJ1077" s="45"/>
      <c r="EK1077" s="45"/>
      <c r="EL1077" s="45"/>
      <c r="EM1077" s="45"/>
      <c r="EN1077" s="45"/>
      <c r="EO1077" s="45"/>
      <c r="EP1077" s="45"/>
      <c r="EQ1077" s="1123"/>
      <c r="ER1077" s="557"/>
    </row>
    <row r="1078" spans="1:148" ht="15" customHeight="1" x14ac:dyDescent="0.25">
      <c r="A1078" s="625"/>
      <c r="B1078" s="1343" t="str">
        <f t="shared" si="62"/>
        <v>Desk 31</v>
      </c>
      <c r="C1078" s="1348" t="str">
        <f>IF(ISBLANK(TB!C217), "", TB!C217)</f>
        <v/>
      </c>
      <c r="D1078" s="1348" t="str">
        <f>IF(ISBLANK(TB!D217), "", TB!D217)</f>
        <v/>
      </c>
      <c r="E1078" s="1348" t="str">
        <f>IF(ISBLANK(TB!E217), "", TB!E217)</f>
        <v/>
      </c>
      <c r="F1078" s="1348" t="str">
        <f>IF(ISBLANK(TB!F217), "", TB!F217)</f>
        <v/>
      </c>
      <c r="G1078" s="45"/>
      <c r="H1078" s="45"/>
      <c r="I1078" s="45"/>
      <c r="J1078" s="45"/>
      <c r="K1078" s="45"/>
      <c r="L1078" s="45"/>
      <c r="M1078" s="45"/>
      <c r="N1078" s="45"/>
      <c r="O1078" s="45"/>
      <c r="P1078" s="45"/>
      <c r="Q1078" s="45"/>
      <c r="R1078" s="45"/>
      <c r="S1078" s="45"/>
      <c r="T1078" s="45"/>
      <c r="U1078" s="45"/>
      <c r="V1078" s="45"/>
      <c r="W1078" s="45"/>
      <c r="X1078" s="45"/>
      <c r="Y1078" s="45"/>
      <c r="Z1078" s="45"/>
      <c r="AA1078" s="45"/>
      <c r="AB1078" s="45"/>
      <c r="AC1078" s="45"/>
      <c r="AD1078" s="45"/>
      <c r="AE1078" s="45"/>
      <c r="AF1078" s="45"/>
      <c r="AG1078" s="45"/>
      <c r="AH1078" s="45"/>
      <c r="AI1078" s="45"/>
      <c r="AJ1078" s="45"/>
      <c r="AK1078" s="45"/>
      <c r="AL1078" s="45"/>
      <c r="AM1078" s="45"/>
      <c r="AN1078" s="45"/>
      <c r="AO1078" s="45"/>
      <c r="AP1078" s="45"/>
      <c r="AQ1078" s="45"/>
      <c r="AR1078" s="45"/>
      <c r="AS1078" s="45"/>
      <c r="AT1078" s="45"/>
      <c r="AU1078" s="45"/>
      <c r="AV1078" s="45"/>
      <c r="AW1078" s="45"/>
      <c r="AX1078" s="45"/>
      <c r="AY1078" s="45"/>
      <c r="AZ1078" s="45"/>
      <c r="BA1078" s="45"/>
      <c r="BB1078" s="45"/>
      <c r="BC1078" s="45"/>
      <c r="BD1078" s="45"/>
      <c r="BE1078" s="45"/>
      <c r="BF1078" s="45"/>
      <c r="BG1078" s="45"/>
      <c r="BH1078" s="45"/>
      <c r="BI1078" s="45"/>
      <c r="BJ1078" s="45"/>
      <c r="BK1078" s="45"/>
      <c r="BL1078" s="45"/>
      <c r="BM1078" s="45"/>
      <c r="BN1078" s="45"/>
      <c r="BO1078" s="45"/>
      <c r="BP1078" s="45"/>
      <c r="BQ1078" s="45"/>
      <c r="BR1078" s="45"/>
      <c r="BS1078" s="45"/>
      <c r="BT1078" s="45"/>
      <c r="BU1078" s="45"/>
      <c r="BV1078" s="45"/>
      <c r="BW1078" s="45"/>
      <c r="BX1078" s="45"/>
      <c r="BY1078" s="45"/>
      <c r="BZ1078" s="45"/>
      <c r="CA1078" s="45"/>
      <c r="CB1078" s="45"/>
      <c r="CC1078" s="45"/>
      <c r="CD1078" s="45"/>
      <c r="CE1078" s="45"/>
      <c r="CF1078" s="45"/>
      <c r="CG1078" s="45"/>
      <c r="CH1078" s="45"/>
      <c r="CI1078" s="45"/>
      <c r="CJ1078" s="45"/>
      <c r="CK1078" s="45"/>
      <c r="CL1078" s="45"/>
      <c r="CM1078" s="45"/>
      <c r="CN1078" s="45"/>
      <c r="CO1078" s="45"/>
      <c r="CP1078" s="45"/>
      <c r="CQ1078" s="45"/>
      <c r="CR1078" s="45"/>
      <c r="CS1078" s="45"/>
      <c r="CT1078" s="45"/>
      <c r="CU1078" s="45"/>
      <c r="CV1078" s="45"/>
      <c r="CW1078" s="45"/>
      <c r="CX1078" s="45"/>
      <c r="CY1078" s="45"/>
      <c r="CZ1078" s="45"/>
      <c r="DA1078" s="45"/>
      <c r="DB1078" s="45"/>
      <c r="DC1078" s="45"/>
      <c r="DD1078" s="45"/>
      <c r="DE1078" s="45"/>
      <c r="DF1078" s="45"/>
      <c r="DG1078" s="45"/>
      <c r="DH1078" s="45"/>
      <c r="DI1078" s="45"/>
      <c r="DJ1078" s="45"/>
      <c r="DK1078" s="45"/>
      <c r="DL1078" s="45"/>
      <c r="DM1078" s="45"/>
      <c r="DN1078" s="45"/>
      <c r="DO1078" s="45"/>
      <c r="DP1078" s="45"/>
      <c r="DQ1078" s="45"/>
      <c r="DR1078" s="45"/>
      <c r="DS1078" s="45"/>
      <c r="DT1078" s="45"/>
      <c r="DU1078" s="45"/>
      <c r="DV1078" s="1123"/>
      <c r="DW1078" s="45"/>
      <c r="DX1078" s="45"/>
      <c r="DY1078" s="45"/>
      <c r="DZ1078" s="45"/>
      <c r="EA1078" s="45"/>
      <c r="EB1078" s="45"/>
      <c r="EC1078" s="45"/>
      <c r="ED1078" s="45"/>
      <c r="EE1078" s="45"/>
      <c r="EF1078" s="45"/>
      <c r="EG1078" s="45"/>
      <c r="EH1078" s="45"/>
      <c r="EI1078" s="45"/>
      <c r="EJ1078" s="45"/>
      <c r="EK1078" s="45"/>
      <c r="EL1078" s="45"/>
      <c r="EM1078" s="45"/>
      <c r="EN1078" s="45"/>
      <c r="EO1078" s="45"/>
      <c r="EP1078" s="45"/>
      <c r="EQ1078" s="1123"/>
      <c r="ER1078" s="557"/>
    </row>
    <row r="1079" spans="1:148" ht="15" customHeight="1" x14ac:dyDescent="0.25">
      <c r="A1079" s="625"/>
      <c r="B1079" s="1343" t="str">
        <f t="shared" si="62"/>
        <v>Desk 32</v>
      </c>
      <c r="C1079" s="1348" t="str">
        <f>IF(ISBLANK(TB!C218), "", TB!C218)</f>
        <v/>
      </c>
      <c r="D1079" s="1348" t="str">
        <f>IF(ISBLANK(TB!D218), "", TB!D218)</f>
        <v/>
      </c>
      <c r="E1079" s="1348" t="str">
        <f>IF(ISBLANK(TB!E218), "", TB!E218)</f>
        <v/>
      </c>
      <c r="F1079" s="1348" t="str">
        <f>IF(ISBLANK(TB!F218), "", TB!F218)</f>
        <v/>
      </c>
      <c r="G1079" s="45"/>
      <c r="H1079" s="45"/>
      <c r="I1079" s="45"/>
      <c r="J1079" s="45"/>
      <c r="K1079" s="45"/>
      <c r="L1079" s="45"/>
      <c r="M1079" s="45"/>
      <c r="N1079" s="45"/>
      <c r="O1079" s="45"/>
      <c r="P1079" s="45"/>
      <c r="Q1079" s="45"/>
      <c r="R1079" s="45"/>
      <c r="S1079" s="45"/>
      <c r="T1079" s="45"/>
      <c r="U1079" s="45"/>
      <c r="V1079" s="45"/>
      <c r="W1079" s="45"/>
      <c r="X1079" s="45"/>
      <c r="Y1079" s="45"/>
      <c r="Z1079" s="45"/>
      <c r="AA1079" s="45"/>
      <c r="AB1079" s="45"/>
      <c r="AC1079" s="45"/>
      <c r="AD1079" s="45"/>
      <c r="AE1079" s="45"/>
      <c r="AF1079" s="45"/>
      <c r="AG1079" s="45"/>
      <c r="AH1079" s="45"/>
      <c r="AI1079" s="45"/>
      <c r="AJ1079" s="45"/>
      <c r="AK1079" s="45"/>
      <c r="AL1079" s="45"/>
      <c r="AM1079" s="45"/>
      <c r="AN1079" s="45"/>
      <c r="AO1079" s="45"/>
      <c r="AP1079" s="45"/>
      <c r="AQ1079" s="45"/>
      <c r="AR1079" s="45"/>
      <c r="AS1079" s="45"/>
      <c r="AT1079" s="45"/>
      <c r="AU1079" s="45"/>
      <c r="AV1079" s="45"/>
      <c r="AW1079" s="45"/>
      <c r="AX1079" s="45"/>
      <c r="AY1079" s="45"/>
      <c r="AZ1079" s="45"/>
      <c r="BA1079" s="45"/>
      <c r="BB1079" s="45"/>
      <c r="BC1079" s="45"/>
      <c r="BD1079" s="45"/>
      <c r="BE1079" s="45"/>
      <c r="BF1079" s="45"/>
      <c r="BG1079" s="45"/>
      <c r="BH1079" s="45"/>
      <c r="BI1079" s="45"/>
      <c r="BJ1079" s="45"/>
      <c r="BK1079" s="45"/>
      <c r="BL1079" s="45"/>
      <c r="BM1079" s="45"/>
      <c r="BN1079" s="45"/>
      <c r="BO1079" s="45"/>
      <c r="BP1079" s="45"/>
      <c r="BQ1079" s="45"/>
      <c r="BR1079" s="45"/>
      <c r="BS1079" s="45"/>
      <c r="BT1079" s="45"/>
      <c r="BU1079" s="45"/>
      <c r="BV1079" s="45"/>
      <c r="BW1079" s="45"/>
      <c r="BX1079" s="45"/>
      <c r="BY1079" s="45"/>
      <c r="BZ1079" s="45"/>
      <c r="CA1079" s="45"/>
      <c r="CB1079" s="45"/>
      <c r="CC1079" s="45"/>
      <c r="CD1079" s="45"/>
      <c r="CE1079" s="45"/>
      <c r="CF1079" s="45"/>
      <c r="CG1079" s="45"/>
      <c r="CH1079" s="45"/>
      <c r="CI1079" s="45"/>
      <c r="CJ1079" s="45"/>
      <c r="CK1079" s="45"/>
      <c r="CL1079" s="45"/>
      <c r="CM1079" s="45"/>
      <c r="CN1079" s="45"/>
      <c r="CO1079" s="45"/>
      <c r="CP1079" s="45"/>
      <c r="CQ1079" s="45"/>
      <c r="CR1079" s="45"/>
      <c r="CS1079" s="45"/>
      <c r="CT1079" s="45"/>
      <c r="CU1079" s="45"/>
      <c r="CV1079" s="45"/>
      <c r="CW1079" s="45"/>
      <c r="CX1079" s="45"/>
      <c r="CY1079" s="45"/>
      <c r="CZ1079" s="45"/>
      <c r="DA1079" s="45"/>
      <c r="DB1079" s="45"/>
      <c r="DC1079" s="45"/>
      <c r="DD1079" s="45"/>
      <c r="DE1079" s="45"/>
      <c r="DF1079" s="45"/>
      <c r="DG1079" s="45"/>
      <c r="DH1079" s="45"/>
      <c r="DI1079" s="45"/>
      <c r="DJ1079" s="45"/>
      <c r="DK1079" s="45"/>
      <c r="DL1079" s="45"/>
      <c r="DM1079" s="45"/>
      <c r="DN1079" s="45"/>
      <c r="DO1079" s="45"/>
      <c r="DP1079" s="45"/>
      <c r="DQ1079" s="45"/>
      <c r="DR1079" s="45"/>
      <c r="DS1079" s="45"/>
      <c r="DT1079" s="45"/>
      <c r="DU1079" s="45"/>
      <c r="DV1079" s="1123"/>
      <c r="DW1079" s="45"/>
      <c r="DX1079" s="45"/>
      <c r="DY1079" s="45"/>
      <c r="DZ1079" s="45"/>
      <c r="EA1079" s="45"/>
      <c r="EB1079" s="45"/>
      <c r="EC1079" s="45"/>
      <c r="ED1079" s="45"/>
      <c r="EE1079" s="45"/>
      <c r="EF1079" s="45"/>
      <c r="EG1079" s="45"/>
      <c r="EH1079" s="45"/>
      <c r="EI1079" s="45"/>
      <c r="EJ1079" s="45"/>
      <c r="EK1079" s="45"/>
      <c r="EL1079" s="45"/>
      <c r="EM1079" s="45"/>
      <c r="EN1079" s="45"/>
      <c r="EO1079" s="45"/>
      <c r="EP1079" s="45"/>
      <c r="EQ1079" s="1123"/>
      <c r="ER1079" s="557"/>
    </row>
    <row r="1080" spans="1:148" ht="15" customHeight="1" x14ac:dyDescent="0.25">
      <c r="A1080" s="625"/>
      <c r="B1080" s="1343" t="str">
        <f t="shared" ref="B1080:B1111" si="63">B44</f>
        <v>Desk 33</v>
      </c>
      <c r="C1080" s="1348" t="str">
        <f>IF(ISBLANK(TB!C219), "", TB!C219)</f>
        <v/>
      </c>
      <c r="D1080" s="1348" t="str">
        <f>IF(ISBLANK(TB!D219), "", TB!D219)</f>
        <v/>
      </c>
      <c r="E1080" s="1348" t="str">
        <f>IF(ISBLANK(TB!E219), "", TB!E219)</f>
        <v/>
      </c>
      <c r="F1080" s="1348" t="str">
        <f>IF(ISBLANK(TB!F219), "", TB!F219)</f>
        <v/>
      </c>
      <c r="G1080" s="45"/>
      <c r="H1080" s="45"/>
      <c r="I1080" s="45"/>
      <c r="J1080" s="45"/>
      <c r="K1080" s="45"/>
      <c r="L1080" s="45"/>
      <c r="M1080" s="45"/>
      <c r="N1080" s="45"/>
      <c r="O1080" s="45"/>
      <c r="P1080" s="45"/>
      <c r="Q1080" s="45"/>
      <c r="R1080" s="45"/>
      <c r="S1080" s="45"/>
      <c r="T1080" s="45"/>
      <c r="U1080" s="45"/>
      <c r="V1080" s="45"/>
      <c r="W1080" s="45"/>
      <c r="X1080" s="45"/>
      <c r="Y1080" s="45"/>
      <c r="Z1080" s="45"/>
      <c r="AA1080" s="45"/>
      <c r="AB1080" s="45"/>
      <c r="AC1080" s="45"/>
      <c r="AD1080" s="45"/>
      <c r="AE1080" s="45"/>
      <c r="AF1080" s="45"/>
      <c r="AG1080" s="45"/>
      <c r="AH1080" s="45"/>
      <c r="AI1080" s="45"/>
      <c r="AJ1080" s="45"/>
      <c r="AK1080" s="45"/>
      <c r="AL1080" s="45"/>
      <c r="AM1080" s="45"/>
      <c r="AN1080" s="45"/>
      <c r="AO1080" s="45"/>
      <c r="AP1080" s="45"/>
      <c r="AQ1080" s="45"/>
      <c r="AR1080" s="45"/>
      <c r="AS1080" s="45"/>
      <c r="AT1080" s="45"/>
      <c r="AU1080" s="45"/>
      <c r="AV1080" s="45"/>
      <c r="AW1080" s="45"/>
      <c r="AX1080" s="45"/>
      <c r="AY1080" s="45"/>
      <c r="AZ1080" s="45"/>
      <c r="BA1080" s="45"/>
      <c r="BB1080" s="45"/>
      <c r="BC1080" s="45"/>
      <c r="BD1080" s="45"/>
      <c r="BE1080" s="45"/>
      <c r="BF1080" s="45"/>
      <c r="BG1080" s="45"/>
      <c r="BH1080" s="45"/>
      <c r="BI1080" s="45"/>
      <c r="BJ1080" s="45"/>
      <c r="BK1080" s="45"/>
      <c r="BL1080" s="45"/>
      <c r="BM1080" s="45"/>
      <c r="BN1080" s="45"/>
      <c r="BO1080" s="45"/>
      <c r="BP1080" s="45"/>
      <c r="BQ1080" s="45"/>
      <c r="BR1080" s="45"/>
      <c r="BS1080" s="45"/>
      <c r="BT1080" s="45"/>
      <c r="BU1080" s="45"/>
      <c r="BV1080" s="45"/>
      <c r="BW1080" s="45"/>
      <c r="BX1080" s="45"/>
      <c r="BY1080" s="45"/>
      <c r="BZ1080" s="45"/>
      <c r="CA1080" s="45"/>
      <c r="CB1080" s="45"/>
      <c r="CC1080" s="45"/>
      <c r="CD1080" s="45"/>
      <c r="CE1080" s="45"/>
      <c r="CF1080" s="45"/>
      <c r="CG1080" s="45"/>
      <c r="CH1080" s="45"/>
      <c r="CI1080" s="45"/>
      <c r="CJ1080" s="45"/>
      <c r="CK1080" s="45"/>
      <c r="CL1080" s="45"/>
      <c r="CM1080" s="45"/>
      <c r="CN1080" s="45"/>
      <c r="CO1080" s="45"/>
      <c r="CP1080" s="45"/>
      <c r="CQ1080" s="45"/>
      <c r="CR1080" s="45"/>
      <c r="CS1080" s="45"/>
      <c r="CT1080" s="45"/>
      <c r="CU1080" s="45"/>
      <c r="CV1080" s="45"/>
      <c r="CW1080" s="45"/>
      <c r="CX1080" s="45"/>
      <c r="CY1080" s="45"/>
      <c r="CZ1080" s="45"/>
      <c r="DA1080" s="45"/>
      <c r="DB1080" s="45"/>
      <c r="DC1080" s="45"/>
      <c r="DD1080" s="45"/>
      <c r="DE1080" s="45"/>
      <c r="DF1080" s="45"/>
      <c r="DG1080" s="45"/>
      <c r="DH1080" s="45"/>
      <c r="DI1080" s="45"/>
      <c r="DJ1080" s="45"/>
      <c r="DK1080" s="45"/>
      <c r="DL1080" s="45"/>
      <c r="DM1080" s="45"/>
      <c r="DN1080" s="45"/>
      <c r="DO1080" s="45"/>
      <c r="DP1080" s="45"/>
      <c r="DQ1080" s="45"/>
      <c r="DR1080" s="45"/>
      <c r="DS1080" s="45"/>
      <c r="DT1080" s="45"/>
      <c r="DU1080" s="45"/>
      <c r="DV1080" s="1123"/>
      <c r="DW1080" s="45"/>
      <c r="DX1080" s="45"/>
      <c r="DY1080" s="45"/>
      <c r="DZ1080" s="45"/>
      <c r="EA1080" s="45"/>
      <c r="EB1080" s="45"/>
      <c r="EC1080" s="45"/>
      <c r="ED1080" s="45"/>
      <c r="EE1080" s="45"/>
      <c r="EF1080" s="45"/>
      <c r="EG1080" s="45"/>
      <c r="EH1080" s="45"/>
      <c r="EI1080" s="45"/>
      <c r="EJ1080" s="45"/>
      <c r="EK1080" s="45"/>
      <c r="EL1080" s="45"/>
      <c r="EM1080" s="45"/>
      <c r="EN1080" s="45"/>
      <c r="EO1080" s="45"/>
      <c r="EP1080" s="45"/>
      <c r="EQ1080" s="1123"/>
      <c r="ER1080" s="557"/>
    </row>
    <row r="1081" spans="1:148" ht="15" customHeight="1" x14ac:dyDescent="0.25">
      <c r="A1081" s="625"/>
      <c r="B1081" s="1343" t="str">
        <f t="shared" si="63"/>
        <v>Desk 34</v>
      </c>
      <c r="C1081" s="1348" t="str">
        <f>IF(ISBLANK(TB!C220), "", TB!C220)</f>
        <v/>
      </c>
      <c r="D1081" s="1348" t="str">
        <f>IF(ISBLANK(TB!D220), "", TB!D220)</f>
        <v/>
      </c>
      <c r="E1081" s="1348" t="str">
        <f>IF(ISBLANK(TB!E220), "", TB!E220)</f>
        <v/>
      </c>
      <c r="F1081" s="1348" t="str">
        <f>IF(ISBLANK(TB!F220), "", TB!F220)</f>
        <v/>
      </c>
      <c r="G1081" s="45"/>
      <c r="H1081" s="45"/>
      <c r="I1081" s="45"/>
      <c r="J1081" s="45"/>
      <c r="K1081" s="45"/>
      <c r="L1081" s="45"/>
      <c r="M1081" s="45"/>
      <c r="N1081" s="45"/>
      <c r="O1081" s="45"/>
      <c r="P1081" s="45"/>
      <c r="Q1081" s="45"/>
      <c r="R1081" s="45"/>
      <c r="S1081" s="45"/>
      <c r="T1081" s="45"/>
      <c r="U1081" s="45"/>
      <c r="V1081" s="45"/>
      <c r="W1081" s="45"/>
      <c r="X1081" s="45"/>
      <c r="Y1081" s="45"/>
      <c r="Z1081" s="45"/>
      <c r="AA1081" s="45"/>
      <c r="AB1081" s="45"/>
      <c r="AC1081" s="45"/>
      <c r="AD1081" s="45"/>
      <c r="AE1081" s="45"/>
      <c r="AF1081" s="45"/>
      <c r="AG1081" s="45"/>
      <c r="AH1081" s="45"/>
      <c r="AI1081" s="45"/>
      <c r="AJ1081" s="45"/>
      <c r="AK1081" s="45"/>
      <c r="AL1081" s="45"/>
      <c r="AM1081" s="45"/>
      <c r="AN1081" s="45"/>
      <c r="AO1081" s="45"/>
      <c r="AP1081" s="45"/>
      <c r="AQ1081" s="45"/>
      <c r="AR1081" s="45"/>
      <c r="AS1081" s="45"/>
      <c r="AT1081" s="45"/>
      <c r="AU1081" s="45"/>
      <c r="AV1081" s="45"/>
      <c r="AW1081" s="45"/>
      <c r="AX1081" s="45"/>
      <c r="AY1081" s="45"/>
      <c r="AZ1081" s="45"/>
      <c r="BA1081" s="45"/>
      <c r="BB1081" s="45"/>
      <c r="BC1081" s="45"/>
      <c r="BD1081" s="45"/>
      <c r="BE1081" s="45"/>
      <c r="BF1081" s="45"/>
      <c r="BG1081" s="45"/>
      <c r="BH1081" s="45"/>
      <c r="BI1081" s="45"/>
      <c r="BJ1081" s="45"/>
      <c r="BK1081" s="45"/>
      <c r="BL1081" s="45"/>
      <c r="BM1081" s="45"/>
      <c r="BN1081" s="45"/>
      <c r="BO1081" s="45"/>
      <c r="BP1081" s="45"/>
      <c r="BQ1081" s="45"/>
      <c r="BR1081" s="45"/>
      <c r="BS1081" s="45"/>
      <c r="BT1081" s="45"/>
      <c r="BU1081" s="45"/>
      <c r="BV1081" s="45"/>
      <c r="BW1081" s="45"/>
      <c r="BX1081" s="45"/>
      <c r="BY1081" s="45"/>
      <c r="BZ1081" s="45"/>
      <c r="CA1081" s="45"/>
      <c r="CB1081" s="45"/>
      <c r="CC1081" s="45"/>
      <c r="CD1081" s="45"/>
      <c r="CE1081" s="45"/>
      <c r="CF1081" s="45"/>
      <c r="CG1081" s="45"/>
      <c r="CH1081" s="45"/>
      <c r="CI1081" s="45"/>
      <c r="CJ1081" s="45"/>
      <c r="CK1081" s="45"/>
      <c r="CL1081" s="45"/>
      <c r="CM1081" s="45"/>
      <c r="CN1081" s="45"/>
      <c r="CO1081" s="45"/>
      <c r="CP1081" s="45"/>
      <c r="CQ1081" s="45"/>
      <c r="CR1081" s="45"/>
      <c r="CS1081" s="45"/>
      <c r="CT1081" s="45"/>
      <c r="CU1081" s="45"/>
      <c r="CV1081" s="45"/>
      <c r="CW1081" s="45"/>
      <c r="CX1081" s="45"/>
      <c r="CY1081" s="45"/>
      <c r="CZ1081" s="45"/>
      <c r="DA1081" s="45"/>
      <c r="DB1081" s="45"/>
      <c r="DC1081" s="45"/>
      <c r="DD1081" s="45"/>
      <c r="DE1081" s="45"/>
      <c r="DF1081" s="45"/>
      <c r="DG1081" s="45"/>
      <c r="DH1081" s="45"/>
      <c r="DI1081" s="45"/>
      <c r="DJ1081" s="45"/>
      <c r="DK1081" s="45"/>
      <c r="DL1081" s="45"/>
      <c r="DM1081" s="45"/>
      <c r="DN1081" s="45"/>
      <c r="DO1081" s="45"/>
      <c r="DP1081" s="45"/>
      <c r="DQ1081" s="45"/>
      <c r="DR1081" s="45"/>
      <c r="DS1081" s="45"/>
      <c r="DT1081" s="45"/>
      <c r="DU1081" s="45"/>
      <c r="DV1081" s="1123"/>
      <c r="DW1081" s="45"/>
      <c r="DX1081" s="45"/>
      <c r="DY1081" s="45"/>
      <c r="DZ1081" s="45"/>
      <c r="EA1081" s="45"/>
      <c r="EB1081" s="45"/>
      <c r="EC1081" s="45"/>
      <c r="ED1081" s="45"/>
      <c r="EE1081" s="45"/>
      <c r="EF1081" s="45"/>
      <c r="EG1081" s="45"/>
      <c r="EH1081" s="45"/>
      <c r="EI1081" s="45"/>
      <c r="EJ1081" s="45"/>
      <c r="EK1081" s="45"/>
      <c r="EL1081" s="45"/>
      <c r="EM1081" s="45"/>
      <c r="EN1081" s="45"/>
      <c r="EO1081" s="45"/>
      <c r="EP1081" s="45"/>
      <c r="EQ1081" s="1123"/>
      <c r="ER1081" s="557"/>
    </row>
    <row r="1082" spans="1:148" ht="15" customHeight="1" x14ac:dyDescent="0.25">
      <c r="A1082" s="625"/>
      <c r="B1082" s="1343" t="str">
        <f t="shared" si="63"/>
        <v>Desk 35</v>
      </c>
      <c r="C1082" s="1348" t="str">
        <f>IF(ISBLANK(TB!C221), "", TB!C221)</f>
        <v/>
      </c>
      <c r="D1082" s="1348" t="str">
        <f>IF(ISBLANK(TB!D221), "", TB!D221)</f>
        <v/>
      </c>
      <c r="E1082" s="1348" t="str">
        <f>IF(ISBLANK(TB!E221), "", TB!E221)</f>
        <v/>
      </c>
      <c r="F1082" s="1348" t="str">
        <f>IF(ISBLANK(TB!F221), "", TB!F221)</f>
        <v/>
      </c>
      <c r="G1082" s="45"/>
      <c r="H1082" s="45"/>
      <c r="I1082" s="45"/>
      <c r="J1082" s="45"/>
      <c r="K1082" s="45"/>
      <c r="L1082" s="45"/>
      <c r="M1082" s="45"/>
      <c r="N1082" s="45"/>
      <c r="O1082" s="45"/>
      <c r="P1082" s="45"/>
      <c r="Q1082" s="45"/>
      <c r="R1082" s="45"/>
      <c r="S1082" s="45"/>
      <c r="T1082" s="45"/>
      <c r="U1082" s="45"/>
      <c r="V1082" s="45"/>
      <c r="W1082" s="45"/>
      <c r="X1082" s="45"/>
      <c r="Y1082" s="45"/>
      <c r="Z1082" s="45"/>
      <c r="AA1082" s="45"/>
      <c r="AB1082" s="45"/>
      <c r="AC1082" s="45"/>
      <c r="AD1082" s="45"/>
      <c r="AE1082" s="45"/>
      <c r="AF1082" s="45"/>
      <c r="AG1082" s="45"/>
      <c r="AH1082" s="45"/>
      <c r="AI1082" s="45"/>
      <c r="AJ1082" s="45"/>
      <c r="AK1082" s="45"/>
      <c r="AL1082" s="45"/>
      <c r="AM1082" s="45"/>
      <c r="AN1082" s="45"/>
      <c r="AO1082" s="45"/>
      <c r="AP1082" s="45"/>
      <c r="AQ1082" s="45"/>
      <c r="AR1082" s="45"/>
      <c r="AS1082" s="45"/>
      <c r="AT1082" s="45"/>
      <c r="AU1082" s="45"/>
      <c r="AV1082" s="45"/>
      <c r="AW1082" s="45"/>
      <c r="AX1082" s="45"/>
      <c r="AY1082" s="45"/>
      <c r="AZ1082" s="45"/>
      <c r="BA1082" s="45"/>
      <c r="BB1082" s="45"/>
      <c r="BC1082" s="45"/>
      <c r="BD1082" s="45"/>
      <c r="BE1082" s="45"/>
      <c r="BF1082" s="45"/>
      <c r="BG1082" s="45"/>
      <c r="BH1082" s="45"/>
      <c r="BI1082" s="45"/>
      <c r="BJ1082" s="45"/>
      <c r="BK1082" s="45"/>
      <c r="BL1082" s="45"/>
      <c r="BM1082" s="45"/>
      <c r="BN1082" s="45"/>
      <c r="BO1082" s="45"/>
      <c r="BP1082" s="45"/>
      <c r="BQ1082" s="45"/>
      <c r="BR1082" s="45"/>
      <c r="BS1082" s="45"/>
      <c r="BT1082" s="45"/>
      <c r="BU1082" s="45"/>
      <c r="BV1082" s="45"/>
      <c r="BW1082" s="45"/>
      <c r="BX1082" s="45"/>
      <c r="BY1082" s="45"/>
      <c r="BZ1082" s="45"/>
      <c r="CA1082" s="45"/>
      <c r="CB1082" s="45"/>
      <c r="CC1082" s="45"/>
      <c r="CD1082" s="45"/>
      <c r="CE1082" s="45"/>
      <c r="CF1082" s="45"/>
      <c r="CG1082" s="45"/>
      <c r="CH1082" s="45"/>
      <c r="CI1082" s="45"/>
      <c r="CJ1082" s="45"/>
      <c r="CK1082" s="45"/>
      <c r="CL1082" s="45"/>
      <c r="CM1082" s="45"/>
      <c r="CN1082" s="45"/>
      <c r="CO1082" s="45"/>
      <c r="CP1082" s="45"/>
      <c r="CQ1082" s="45"/>
      <c r="CR1082" s="45"/>
      <c r="CS1082" s="45"/>
      <c r="CT1082" s="45"/>
      <c r="CU1082" s="45"/>
      <c r="CV1082" s="45"/>
      <c r="CW1082" s="45"/>
      <c r="CX1082" s="45"/>
      <c r="CY1082" s="45"/>
      <c r="CZ1082" s="45"/>
      <c r="DA1082" s="45"/>
      <c r="DB1082" s="45"/>
      <c r="DC1082" s="45"/>
      <c r="DD1082" s="45"/>
      <c r="DE1082" s="45"/>
      <c r="DF1082" s="45"/>
      <c r="DG1082" s="45"/>
      <c r="DH1082" s="45"/>
      <c r="DI1082" s="45"/>
      <c r="DJ1082" s="45"/>
      <c r="DK1082" s="45"/>
      <c r="DL1082" s="45"/>
      <c r="DM1082" s="45"/>
      <c r="DN1082" s="45"/>
      <c r="DO1082" s="45"/>
      <c r="DP1082" s="45"/>
      <c r="DQ1082" s="45"/>
      <c r="DR1082" s="45"/>
      <c r="DS1082" s="45"/>
      <c r="DT1082" s="45"/>
      <c r="DU1082" s="45"/>
      <c r="DV1082" s="1123"/>
      <c r="DW1082" s="45"/>
      <c r="DX1082" s="45"/>
      <c r="DY1082" s="45"/>
      <c r="DZ1082" s="45"/>
      <c r="EA1082" s="45"/>
      <c r="EB1082" s="45"/>
      <c r="EC1082" s="45"/>
      <c r="ED1082" s="45"/>
      <c r="EE1082" s="45"/>
      <c r="EF1082" s="45"/>
      <c r="EG1082" s="45"/>
      <c r="EH1082" s="45"/>
      <c r="EI1082" s="45"/>
      <c r="EJ1082" s="45"/>
      <c r="EK1082" s="45"/>
      <c r="EL1082" s="45"/>
      <c r="EM1082" s="45"/>
      <c r="EN1082" s="45"/>
      <c r="EO1082" s="45"/>
      <c r="EP1082" s="45"/>
      <c r="EQ1082" s="1123"/>
      <c r="ER1082" s="557"/>
    </row>
    <row r="1083" spans="1:148" ht="15" customHeight="1" x14ac:dyDescent="0.25">
      <c r="A1083" s="625"/>
      <c r="B1083" s="1343" t="str">
        <f t="shared" si="63"/>
        <v>Desk 36</v>
      </c>
      <c r="C1083" s="1348" t="str">
        <f>IF(ISBLANK(TB!C222), "", TB!C222)</f>
        <v/>
      </c>
      <c r="D1083" s="1348" t="str">
        <f>IF(ISBLANK(TB!D222), "", TB!D222)</f>
        <v/>
      </c>
      <c r="E1083" s="1348" t="str">
        <f>IF(ISBLANK(TB!E222), "", TB!E222)</f>
        <v/>
      </c>
      <c r="F1083" s="1348" t="str">
        <f>IF(ISBLANK(TB!F222), "", TB!F222)</f>
        <v/>
      </c>
      <c r="G1083" s="45"/>
      <c r="H1083" s="45"/>
      <c r="I1083" s="45"/>
      <c r="J1083" s="45"/>
      <c r="K1083" s="45"/>
      <c r="L1083" s="45"/>
      <c r="M1083" s="45"/>
      <c r="N1083" s="45"/>
      <c r="O1083" s="45"/>
      <c r="P1083" s="45"/>
      <c r="Q1083" s="45"/>
      <c r="R1083" s="45"/>
      <c r="S1083" s="45"/>
      <c r="T1083" s="45"/>
      <c r="U1083" s="45"/>
      <c r="V1083" s="45"/>
      <c r="W1083" s="45"/>
      <c r="X1083" s="45"/>
      <c r="Y1083" s="45"/>
      <c r="Z1083" s="45"/>
      <c r="AA1083" s="45"/>
      <c r="AB1083" s="45"/>
      <c r="AC1083" s="45"/>
      <c r="AD1083" s="45"/>
      <c r="AE1083" s="45"/>
      <c r="AF1083" s="45"/>
      <c r="AG1083" s="45"/>
      <c r="AH1083" s="45"/>
      <c r="AI1083" s="45"/>
      <c r="AJ1083" s="45"/>
      <c r="AK1083" s="45"/>
      <c r="AL1083" s="45"/>
      <c r="AM1083" s="45"/>
      <c r="AN1083" s="45"/>
      <c r="AO1083" s="45"/>
      <c r="AP1083" s="45"/>
      <c r="AQ1083" s="45"/>
      <c r="AR1083" s="45"/>
      <c r="AS1083" s="45"/>
      <c r="AT1083" s="45"/>
      <c r="AU1083" s="45"/>
      <c r="AV1083" s="45"/>
      <c r="AW1083" s="45"/>
      <c r="AX1083" s="45"/>
      <c r="AY1083" s="45"/>
      <c r="AZ1083" s="45"/>
      <c r="BA1083" s="45"/>
      <c r="BB1083" s="45"/>
      <c r="BC1083" s="45"/>
      <c r="BD1083" s="45"/>
      <c r="BE1083" s="45"/>
      <c r="BF1083" s="45"/>
      <c r="BG1083" s="45"/>
      <c r="BH1083" s="45"/>
      <c r="BI1083" s="45"/>
      <c r="BJ1083" s="45"/>
      <c r="BK1083" s="45"/>
      <c r="BL1083" s="45"/>
      <c r="BM1083" s="45"/>
      <c r="BN1083" s="45"/>
      <c r="BO1083" s="45"/>
      <c r="BP1083" s="45"/>
      <c r="BQ1083" s="45"/>
      <c r="BR1083" s="45"/>
      <c r="BS1083" s="45"/>
      <c r="BT1083" s="45"/>
      <c r="BU1083" s="45"/>
      <c r="BV1083" s="45"/>
      <c r="BW1083" s="45"/>
      <c r="BX1083" s="45"/>
      <c r="BY1083" s="45"/>
      <c r="BZ1083" s="45"/>
      <c r="CA1083" s="45"/>
      <c r="CB1083" s="45"/>
      <c r="CC1083" s="45"/>
      <c r="CD1083" s="45"/>
      <c r="CE1083" s="45"/>
      <c r="CF1083" s="45"/>
      <c r="CG1083" s="45"/>
      <c r="CH1083" s="45"/>
      <c r="CI1083" s="45"/>
      <c r="CJ1083" s="45"/>
      <c r="CK1083" s="45"/>
      <c r="CL1083" s="45"/>
      <c r="CM1083" s="45"/>
      <c r="CN1083" s="45"/>
      <c r="CO1083" s="45"/>
      <c r="CP1083" s="45"/>
      <c r="CQ1083" s="45"/>
      <c r="CR1083" s="45"/>
      <c r="CS1083" s="45"/>
      <c r="CT1083" s="45"/>
      <c r="CU1083" s="45"/>
      <c r="CV1083" s="45"/>
      <c r="CW1083" s="45"/>
      <c r="CX1083" s="45"/>
      <c r="CY1083" s="45"/>
      <c r="CZ1083" s="45"/>
      <c r="DA1083" s="45"/>
      <c r="DB1083" s="45"/>
      <c r="DC1083" s="45"/>
      <c r="DD1083" s="45"/>
      <c r="DE1083" s="45"/>
      <c r="DF1083" s="45"/>
      <c r="DG1083" s="45"/>
      <c r="DH1083" s="45"/>
      <c r="DI1083" s="45"/>
      <c r="DJ1083" s="45"/>
      <c r="DK1083" s="45"/>
      <c r="DL1083" s="45"/>
      <c r="DM1083" s="45"/>
      <c r="DN1083" s="45"/>
      <c r="DO1083" s="45"/>
      <c r="DP1083" s="45"/>
      <c r="DQ1083" s="45"/>
      <c r="DR1083" s="45"/>
      <c r="DS1083" s="45"/>
      <c r="DT1083" s="45"/>
      <c r="DU1083" s="45"/>
      <c r="DV1083" s="1123"/>
      <c r="DW1083" s="45"/>
      <c r="DX1083" s="45"/>
      <c r="DY1083" s="45"/>
      <c r="DZ1083" s="45"/>
      <c r="EA1083" s="45"/>
      <c r="EB1083" s="45"/>
      <c r="EC1083" s="45"/>
      <c r="ED1083" s="45"/>
      <c r="EE1083" s="45"/>
      <c r="EF1083" s="45"/>
      <c r="EG1083" s="45"/>
      <c r="EH1083" s="45"/>
      <c r="EI1083" s="45"/>
      <c r="EJ1083" s="45"/>
      <c r="EK1083" s="45"/>
      <c r="EL1083" s="45"/>
      <c r="EM1083" s="45"/>
      <c r="EN1083" s="45"/>
      <c r="EO1083" s="45"/>
      <c r="EP1083" s="45"/>
      <c r="EQ1083" s="1123"/>
      <c r="ER1083" s="557"/>
    </row>
    <row r="1084" spans="1:148" ht="15" customHeight="1" x14ac:dyDescent="0.25">
      <c r="A1084" s="625"/>
      <c r="B1084" s="1343" t="str">
        <f t="shared" si="63"/>
        <v>Desk 37</v>
      </c>
      <c r="C1084" s="1348" t="str">
        <f>IF(ISBLANK(TB!C223), "", TB!C223)</f>
        <v/>
      </c>
      <c r="D1084" s="1348" t="str">
        <f>IF(ISBLANK(TB!D223), "", TB!D223)</f>
        <v/>
      </c>
      <c r="E1084" s="1348" t="str">
        <f>IF(ISBLANK(TB!E223), "", TB!E223)</f>
        <v/>
      </c>
      <c r="F1084" s="1348" t="str">
        <f>IF(ISBLANK(TB!F223), "", TB!F223)</f>
        <v/>
      </c>
      <c r="G1084" s="45"/>
      <c r="H1084" s="45"/>
      <c r="I1084" s="45"/>
      <c r="J1084" s="45"/>
      <c r="K1084" s="45"/>
      <c r="L1084" s="45"/>
      <c r="M1084" s="45"/>
      <c r="N1084" s="45"/>
      <c r="O1084" s="45"/>
      <c r="P1084" s="45"/>
      <c r="Q1084" s="45"/>
      <c r="R1084" s="45"/>
      <c r="S1084" s="45"/>
      <c r="T1084" s="45"/>
      <c r="U1084" s="45"/>
      <c r="V1084" s="45"/>
      <c r="W1084" s="45"/>
      <c r="X1084" s="45"/>
      <c r="Y1084" s="45"/>
      <c r="Z1084" s="45"/>
      <c r="AA1084" s="45"/>
      <c r="AB1084" s="45"/>
      <c r="AC1084" s="45"/>
      <c r="AD1084" s="45"/>
      <c r="AE1084" s="45"/>
      <c r="AF1084" s="45"/>
      <c r="AG1084" s="45"/>
      <c r="AH1084" s="45"/>
      <c r="AI1084" s="45"/>
      <c r="AJ1084" s="45"/>
      <c r="AK1084" s="45"/>
      <c r="AL1084" s="45"/>
      <c r="AM1084" s="45"/>
      <c r="AN1084" s="45"/>
      <c r="AO1084" s="45"/>
      <c r="AP1084" s="45"/>
      <c r="AQ1084" s="45"/>
      <c r="AR1084" s="45"/>
      <c r="AS1084" s="45"/>
      <c r="AT1084" s="45"/>
      <c r="AU1084" s="45"/>
      <c r="AV1084" s="45"/>
      <c r="AW1084" s="45"/>
      <c r="AX1084" s="45"/>
      <c r="AY1084" s="45"/>
      <c r="AZ1084" s="45"/>
      <c r="BA1084" s="45"/>
      <c r="BB1084" s="45"/>
      <c r="BC1084" s="45"/>
      <c r="BD1084" s="45"/>
      <c r="BE1084" s="45"/>
      <c r="BF1084" s="45"/>
      <c r="BG1084" s="45"/>
      <c r="BH1084" s="45"/>
      <c r="BI1084" s="45"/>
      <c r="BJ1084" s="45"/>
      <c r="BK1084" s="45"/>
      <c r="BL1084" s="45"/>
      <c r="BM1084" s="45"/>
      <c r="BN1084" s="45"/>
      <c r="BO1084" s="45"/>
      <c r="BP1084" s="45"/>
      <c r="BQ1084" s="45"/>
      <c r="BR1084" s="45"/>
      <c r="BS1084" s="45"/>
      <c r="BT1084" s="45"/>
      <c r="BU1084" s="45"/>
      <c r="BV1084" s="45"/>
      <c r="BW1084" s="45"/>
      <c r="BX1084" s="45"/>
      <c r="BY1084" s="45"/>
      <c r="BZ1084" s="45"/>
      <c r="CA1084" s="45"/>
      <c r="CB1084" s="45"/>
      <c r="CC1084" s="45"/>
      <c r="CD1084" s="45"/>
      <c r="CE1084" s="45"/>
      <c r="CF1084" s="45"/>
      <c r="CG1084" s="45"/>
      <c r="CH1084" s="45"/>
      <c r="CI1084" s="45"/>
      <c r="CJ1084" s="45"/>
      <c r="CK1084" s="45"/>
      <c r="CL1084" s="45"/>
      <c r="CM1084" s="45"/>
      <c r="CN1084" s="45"/>
      <c r="CO1084" s="45"/>
      <c r="CP1084" s="45"/>
      <c r="CQ1084" s="45"/>
      <c r="CR1084" s="45"/>
      <c r="CS1084" s="45"/>
      <c r="CT1084" s="45"/>
      <c r="CU1084" s="45"/>
      <c r="CV1084" s="45"/>
      <c r="CW1084" s="45"/>
      <c r="CX1084" s="45"/>
      <c r="CY1084" s="45"/>
      <c r="CZ1084" s="45"/>
      <c r="DA1084" s="45"/>
      <c r="DB1084" s="45"/>
      <c r="DC1084" s="45"/>
      <c r="DD1084" s="45"/>
      <c r="DE1084" s="45"/>
      <c r="DF1084" s="45"/>
      <c r="DG1084" s="45"/>
      <c r="DH1084" s="45"/>
      <c r="DI1084" s="45"/>
      <c r="DJ1084" s="45"/>
      <c r="DK1084" s="45"/>
      <c r="DL1084" s="45"/>
      <c r="DM1084" s="45"/>
      <c r="DN1084" s="45"/>
      <c r="DO1084" s="45"/>
      <c r="DP1084" s="45"/>
      <c r="DQ1084" s="45"/>
      <c r="DR1084" s="45"/>
      <c r="DS1084" s="45"/>
      <c r="DT1084" s="45"/>
      <c r="DU1084" s="45"/>
      <c r="DV1084" s="1123"/>
      <c r="DW1084" s="45"/>
      <c r="DX1084" s="45"/>
      <c r="DY1084" s="45"/>
      <c r="DZ1084" s="45"/>
      <c r="EA1084" s="45"/>
      <c r="EB1084" s="45"/>
      <c r="EC1084" s="45"/>
      <c r="ED1084" s="45"/>
      <c r="EE1084" s="45"/>
      <c r="EF1084" s="45"/>
      <c r="EG1084" s="45"/>
      <c r="EH1084" s="45"/>
      <c r="EI1084" s="45"/>
      <c r="EJ1084" s="45"/>
      <c r="EK1084" s="45"/>
      <c r="EL1084" s="45"/>
      <c r="EM1084" s="45"/>
      <c r="EN1084" s="45"/>
      <c r="EO1084" s="45"/>
      <c r="EP1084" s="45"/>
      <c r="EQ1084" s="1123"/>
      <c r="ER1084" s="557"/>
    </row>
    <row r="1085" spans="1:148" ht="15" customHeight="1" x14ac:dyDescent="0.25">
      <c r="A1085" s="625"/>
      <c r="B1085" s="1343" t="str">
        <f t="shared" si="63"/>
        <v>Desk 38</v>
      </c>
      <c r="C1085" s="1348" t="str">
        <f>IF(ISBLANK(TB!C224), "", TB!C224)</f>
        <v/>
      </c>
      <c r="D1085" s="1348" t="str">
        <f>IF(ISBLANK(TB!D224), "", TB!D224)</f>
        <v/>
      </c>
      <c r="E1085" s="1348" t="str">
        <f>IF(ISBLANK(TB!E224), "", TB!E224)</f>
        <v/>
      </c>
      <c r="F1085" s="1348" t="str">
        <f>IF(ISBLANK(TB!F224), "", TB!F224)</f>
        <v/>
      </c>
      <c r="G1085" s="45"/>
      <c r="H1085" s="45"/>
      <c r="I1085" s="45"/>
      <c r="J1085" s="45"/>
      <c r="K1085" s="45"/>
      <c r="L1085" s="45"/>
      <c r="M1085" s="45"/>
      <c r="N1085" s="45"/>
      <c r="O1085" s="45"/>
      <c r="P1085" s="45"/>
      <c r="Q1085" s="45"/>
      <c r="R1085" s="45"/>
      <c r="S1085" s="45"/>
      <c r="T1085" s="45"/>
      <c r="U1085" s="45"/>
      <c r="V1085" s="45"/>
      <c r="W1085" s="45"/>
      <c r="X1085" s="45"/>
      <c r="Y1085" s="45"/>
      <c r="Z1085" s="45"/>
      <c r="AA1085" s="45"/>
      <c r="AB1085" s="45"/>
      <c r="AC1085" s="45"/>
      <c r="AD1085" s="45"/>
      <c r="AE1085" s="45"/>
      <c r="AF1085" s="45"/>
      <c r="AG1085" s="45"/>
      <c r="AH1085" s="45"/>
      <c r="AI1085" s="45"/>
      <c r="AJ1085" s="45"/>
      <c r="AK1085" s="45"/>
      <c r="AL1085" s="45"/>
      <c r="AM1085" s="45"/>
      <c r="AN1085" s="45"/>
      <c r="AO1085" s="45"/>
      <c r="AP1085" s="45"/>
      <c r="AQ1085" s="45"/>
      <c r="AR1085" s="45"/>
      <c r="AS1085" s="45"/>
      <c r="AT1085" s="45"/>
      <c r="AU1085" s="45"/>
      <c r="AV1085" s="45"/>
      <c r="AW1085" s="45"/>
      <c r="AX1085" s="45"/>
      <c r="AY1085" s="45"/>
      <c r="AZ1085" s="45"/>
      <c r="BA1085" s="45"/>
      <c r="BB1085" s="45"/>
      <c r="BC1085" s="45"/>
      <c r="BD1085" s="45"/>
      <c r="BE1085" s="45"/>
      <c r="BF1085" s="45"/>
      <c r="BG1085" s="45"/>
      <c r="BH1085" s="45"/>
      <c r="BI1085" s="45"/>
      <c r="BJ1085" s="45"/>
      <c r="BK1085" s="45"/>
      <c r="BL1085" s="45"/>
      <c r="BM1085" s="45"/>
      <c r="BN1085" s="45"/>
      <c r="BO1085" s="45"/>
      <c r="BP1085" s="45"/>
      <c r="BQ1085" s="45"/>
      <c r="BR1085" s="45"/>
      <c r="BS1085" s="45"/>
      <c r="BT1085" s="45"/>
      <c r="BU1085" s="45"/>
      <c r="BV1085" s="45"/>
      <c r="BW1085" s="45"/>
      <c r="BX1085" s="45"/>
      <c r="BY1085" s="45"/>
      <c r="BZ1085" s="45"/>
      <c r="CA1085" s="45"/>
      <c r="CB1085" s="45"/>
      <c r="CC1085" s="45"/>
      <c r="CD1085" s="45"/>
      <c r="CE1085" s="45"/>
      <c r="CF1085" s="45"/>
      <c r="CG1085" s="45"/>
      <c r="CH1085" s="45"/>
      <c r="CI1085" s="45"/>
      <c r="CJ1085" s="45"/>
      <c r="CK1085" s="45"/>
      <c r="CL1085" s="45"/>
      <c r="CM1085" s="45"/>
      <c r="CN1085" s="45"/>
      <c r="CO1085" s="45"/>
      <c r="CP1085" s="45"/>
      <c r="CQ1085" s="45"/>
      <c r="CR1085" s="45"/>
      <c r="CS1085" s="45"/>
      <c r="CT1085" s="45"/>
      <c r="CU1085" s="45"/>
      <c r="CV1085" s="45"/>
      <c r="CW1085" s="45"/>
      <c r="CX1085" s="45"/>
      <c r="CY1085" s="45"/>
      <c r="CZ1085" s="45"/>
      <c r="DA1085" s="45"/>
      <c r="DB1085" s="45"/>
      <c r="DC1085" s="45"/>
      <c r="DD1085" s="45"/>
      <c r="DE1085" s="45"/>
      <c r="DF1085" s="45"/>
      <c r="DG1085" s="45"/>
      <c r="DH1085" s="45"/>
      <c r="DI1085" s="45"/>
      <c r="DJ1085" s="45"/>
      <c r="DK1085" s="45"/>
      <c r="DL1085" s="45"/>
      <c r="DM1085" s="45"/>
      <c r="DN1085" s="45"/>
      <c r="DO1085" s="45"/>
      <c r="DP1085" s="45"/>
      <c r="DQ1085" s="45"/>
      <c r="DR1085" s="45"/>
      <c r="DS1085" s="45"/>
      <c r="DT1085" s="45"/>
      <c r="DU1085" s="45"/>
      <c r="DV1085" s="1123"/>
      <c r="DW1085" s="45"/>
      <c r="DX1085" s="45"/>
      <c r="DY1085" s="45"/>
      <c r="DZ1085" s="45"/>
      <c r="EA1085" s="45"/>
      <c r="EB1085" s="45"/>
      <c r="EC1085" s="45"/>
      <c r="ED1085" s="45"/>
      <c r="EE1085" s="45"/>
      <c r="EF1085" s="45"/>
      <c r="EG1085" s="45"/>
      <c r="EH1085" s="45"/>
      <c r="EI1085" s="45"/>
      <c r="EJ1085" s="45"/>
      <c r="EK1085" s="45"/>
      <c r="EL1085" s="45"/>
      <c r="EM1085" s="45"/>
      <c r="EN1085" s="45"/>
      <c r="EO1085" s="45"/>
      <c r="EP1085" s="45"/>
      <c r="EQ1085" s="1123"/>
      <c r="ER1085" s="557"/>
    </row>
    <row r="1086" spans="1:148" ht="15" customHeight="1" x14ac:dyDescent="0.25">
      <c r="A1086" s="625"/>
      <c r="B1086" s="1343" t="str">
        <f t="shared" si="63"/>
        <v>Desk 39</v>
      </c>
      <c r="C1086" s="1348" t="str">
        <f>IF(ISBLANK(TB!C225), "", TB!C225)</f>
        <v/>
      </c>
      <c r="D1086" s="1348" t="str">
        <f>IF(ISBLANK(TB!D225), "", TB!D225)</f>
        <v/>
      </c>
      <c r="E1086" s="1348" t="str">
        <f>IF(ISBLANK(TB!E225), "", TB!E225)</f>
        <v/>
      </c>
      <c r="F1086" s="1348" t="str">
        <f>IF(ISBLANK(TB!F225), "", TB!F225)</f>
        <v/>
      </c>
      <c r="G1086" s="45"/>
      <c r="H1086" s="45"/>
      <c r="I1086" s="45"/>
      <c r="J1086" s="45"/>
      <c r="K1086" s="45"/>
      <c r="L1086" s="45"/>
      <c r="M1086" s="45"/>
      <c r="N1086" s="45"/>
      <c r="O1086" s="45"/>
      <c r="P1086" s="45"/>
      <c r="Q1086" s="45"/>
      <c r="R1086" s="45"/>
      <c r="S1086" s="45"/>
      <c r="T1086" s="45"/>
      <c r="U1086" s="45"/>
      <c r="V1086" s="45"/>
      <c r="W1086" s="45"/>
      <c r="X1086" s="45"/>
      <c r="Y1086" s="45"/>
      <c r="Z1086" s="45"/>
      <c r="AA1086" s="45"/>
      <c r="AB1086" s="45"/>
      <c r="AC1086" s="45"/>
      <c r="AD1086" s="45"/>
      <c r="AE1086" s="45"/>
      <c r="AF1086" s="45"/>
      <c r="AG1086" s="45"/>
      <c r="AH1086" s="45"/>
      <c r="AI1086" s="45"/>
      <c r="AJ1086" s="45"/>
      <c r="AK1086" s="45"/>
      <c r="AL1086" s="45"/>
      <c r="AM1086" s="45"/>
      <c r="AN1086" s="45"/>
      <c r="AO1086" s="45"/>
      <c r="AP1086" s="45"/>
      <c r="AQ1086" s="45"/>
      <c r="AR1086" s="45"/>
      <c r="AS1086" s="45"/>
      <c r="AT1086" s="45"/>
      <c r="AU1086" s="45"/>
      <c r="AV1086" s="45"/>
      <c r="AW1086" s="45"/>
      <c r="AX1086" s="45"/>
      <c r="AY1086" s="45"/>
      <c r="AZ1086" s="45"/>
      <c r="BA1086" s="45"/>
      <c r="BB1086" s="45"/>
      <c r="BC1086" s="45"/>
      <c r="BD1086" s="45"/>
      <c r="BE1086" s="45"/>
      <c r="BF1086" s="45"/>
      <c r="BG1086" s="45"/>
      <c r="BH1086" s="45"/>
      <c r="BI1086" s="45"/>
      <c r="BJ1086" s="45"/>
      <c r="BK1086" s="45"/>
      <c r="BL1086" s="45"/>
      <c r="BM1086" s="45"/>
      <c r="BN1086" s="45"/>
      <c r="BO1086" s="45"/>
      <c r="BP1086" s="45"/>
      <c r="BQ1086" s="45"/>
      <c r="BR1086" s="45"/>
      <c r="BS1086" s="45"/>
      <c r="BT1086" s="45"/>
      <c r="BU1086" s="45"/>
      <c r="BV1086" s="45"/>
      <c r="BW1086" s="45"/>
      <c r="BX1086" s="45"/>
      <c r="BY1086" s="45"/>
      <c r="BZ1086" s="45"/>
      <c r="CA1086" s="45"/>
      <c r="CB1086" s="45"/>
      <c r="CC1086" s="45"/>
      <c r="CD1086" s="45"/>
      <c r="CE1086" s="45"/>
      <c r="CF1086" s="45"/>
      <c r="CG1086" s="45"/>
      <c r="CH1086" s="45"/>
      <c r="CI1086" s="45"/>
      <c r="CJ1086" s="45"/>
      <c r="CK1086" s="45"/>
      <c r="CL1086" s="45"/>
      <c r="CM1086" s="45"/>
      <c r="CN1086" s="45"/>
      <c r="CO1086" s="45"/>
      <c r="CP1086" s="45"/>
      <c r="CQ1086" s="45"/>
      <c r="CR1086" s="45"/>
      <c r="CS1086" s="45"/>
      <c r="CT1086" s="45"/>
      <c r="CU1086" s="45"/>
      <c r="CV1086" s="45"/>
      <c r="CW1086" s="45"/>
      <c r="CX1086" s="45"/>
      <c r="CY1086" s="45"/>
      <c r="CZ1086" s="45"/>
      <c r="DA1086" s="45"/>
      <c r="DB1086" s="45"/>
      <c r="DC1086" s="45"/>
      <c r="DD1086" s="45"/>
      <c r="DE1086" s="45"/>
      <c r="DF1086" s="45"/>
      <c r="DG1086" s="45"/>
      <c r="DH1086" s="45"/>
      <c r="DI1086" s="45"/>
      <c r="DJ1086" s="45"/>
      <c r="DK1086" s="45"/>
      <c r="DL1086" s="45"/>
      <c r="DM1086" s="45"/>
      <c r="DN1086" s="45"/>
      <c r="DO1086" s="45"/>
      <c r="DP1086" s="45"/>
      <c r="DQ1086" s="45"/>
      <c r="DR1086" s="45"/>
      <c r="DS1086" s="45"/>
      <c r="DT1086" s="45"/>
      <c r="DU1086" s="45"/>
      <c r="DV1086" s="1123"/>
      <c r="DW1086" s="45"/>
      <c r="DX1086" s="45"/>
      <c r="DY1086" s="45"/>
      <c r="DZ1086" s="45"/>
      <c r="EA1086" s="45"/>
      <c r="EB1086" s="45"/>
      <c r="EC1086" s="45"/>
      <c r="ED1086" s="45"/>
      <c r="EE1086" s="45"/>
      <c r="EF1086" s="45"/>
      <c r="EG1086" s="45"/>
      <c r="EH1086" s="45"/>
      <c r="EI1086" s="45"/>
      <c r="EJ1086" s="45"/>
      <c r="EK1086" s="45"/>
      <c r="EL1086" s="45"/>
      <c r="EM1086" s="45"/>
      <c r="EN1086" s="45"/>
      <c r="EO1086" s="45"/>
      <c r="EP1086" s="45"/>
      <c r="EQ1086" s="1123"/>
      <c r="ER1086" s="557"/>
    </row>
    <row r="1087" spans="1:148" ht="15" customHeight="1" x14ac:dyDescent="0.25">
      <c r="A1087" s="625"/>
      <c r="B1087" s="1343" t="str">
        <f t="shared" si="63"/>
        <v>Desk 40</v>
      </c>
      <c r="C1087" s="1348" t="str">
        <f>IF(ISBLANK(TB!C226), "", TB!C226)</f>
        <v/>
      </c>
      <c r="D1087" s="1348" t="str">
        <f>IF(ISBLANK(TB!D226), "", TB!D226)</f>
        <v/>
      </c>
      <c r="E1087" s="1348" t="str">
        <f>IF(ISBLANK(TB!E226), "", TB!E226)</f>
        <v/>
      </c>
      <c r="F1087" s="1348" t="str">
        <f>IF(ISBLANK(TB!F226), "", TB!F226)</f>
        <v/>
      </c>
      <c r="G1087" s="45"/>
      <c r="H1087" s="45"/>
      <c r="I1087" s="45"/>
      <c r="J1087" s="45"/>
      <c r="K1087" s="45"/>
      <c r="L1087" s="45"/>
      <c r="M1087" s="45"/>
      <c r="N1087" s="45"/>
      <c r="O1087" s="45"/>
      <c r="P1087" s="45"/>
      <c r="Q1087" s="45"/>
      <c r="R1087" s="45"/>
      <c r="S1087" s="45"/>
      <c r="T1087" s="45"/>
      <c r="U1087" s="45"/>
      <c r="V1087" s="45"/>
      <c r="W1087" s="45"/>
      <c r="X1087" s="45"/>
      <c r="Y1087" s="45"/>
      <c r="Z1087" s="45"/>
      <c r="AA1087" s="45"/>
      <c r="AB1087" s="45"/>
      <c r="AC1087" s="45"/>
      <c r="AD1087" s="45"/>
      <c r="AE1087" s="45"/>
      <c r="AF1087" s="45"/>
      <c r="AG1087" s="45"/>
      <c r="AH1087" s="45"/>
      <c r="AI1087" s="45"/>
      <c r="AJ1087" s="45"/>
      <c r="AK1087" s="45"/>
      <c r="AL1087" s="45"/>
      <c r="AM1087" s="45"/>
      <c r="AN1087" s="45"/>
      <c r="AO1087" s="45"/>
      <c r="AP1087" s="45"/>
      <c r="AQ1087" s="45"/>
      <c r="AR1087" s="45"/>
      <c r="AS1087" s="45"/>
      <c r="AT1087" s="45"/>
      <c r="AU1087" s="45"/>
      <c r="AV1087" s="45"/>
      <c r="AW1087" s="45"/>
      <c r="AX1087" s="45"/>
      <c r="AY1087" s="45"/>
      <c r="AZ1087" s="45"/>
      <c r="BA1087" s="45"/>
      <c r="BB1087" s="45"/>
      <c r="BC1087" s="45"/>
      <c r="BD1087" s="45"/>
      <c r="BE1087" s="45"/>
      <c r="BF1087" s="45"/>
      <c r="BG1087" s="45"/>
      <c r="BH1087" s="45"/>
      <c r="BI1087" s="45"/>
      <c r="BJ1087" s="45"/>
      <c r="BK1087" s="45"/>
      <c r="BL1087" s="45"/>
      <c r="BM1087" s="45"/>
      <c r="BN1087" s="45"/>
      <c r="BO1087" s="45"/>
      <c r="BP1087" s="45"/>
      <c r="BQ1087" s="45"/>
      <c r="BR1087" s="45"/>
      <c r="BS1087" s="45"/>
      <c r="BT1087" s="45"/>
      <c r="BU1087" s="45"/>
      <c r="BV1087" s="45"/>
      <c r="BW1087" s="45"/>
      <c r="BX1087" s="45"/>
      <c r="BY1087" s="45"/>
      <c r="BZ1087" s="45"/>
      <c r="CA1087" s="45"/>
      <c r="CB1087" s="45"/>
      <c r="CC1087" s="45"/>
      <c r="CD1087" s="45"/>
      <c r="CE1087" s="45"/>
      <c r="CF1087" s="45"/>
      <c r="CG1087" s="45"/>
      <c r="CH1087" s="45"/>
      <c r="CI1087" s="45"/>
      <c r="CJ1087" s="45"/>
      <c r="CK1087" s="45"/>
      <c r="CL1087" s="45"/>
      <c r="CM1087" s="45"/>
      <c r="CN1087" s="45"/>
      <c r="CO1087" s="45"/>
      <c r="CP1087" s="45"/>
      <c r="CQ1087" s="45"/>
      <c r="CR1087" s="45"/>
      <c r="CS1087" s="45"/>
      <c r="CT1087" s="45"/>
      <c r="CU1087" s="45"/>
      <c r="CV1087" s="45"/>
      <c r="CW1087" s="45"/>
      <c r="CX1087" s="45"/>
      <c r="CY1087" s="45"/>
      <c r="CZ1087" s="45"/>
      <c r="DA1087" s="45"/>
      <c r="DB1087" s="45"/>
      <c r="DC1087" s="45"/>
      <c r="DD1087" s="45"/>
      <c r="DE1087" s="45"/>
      <c r="DF1087" s="45"/>
      <c r="DG1087" s="45"/>
      <c r="DH1087" s="45"/>
      <c r="DI1087" s="45"/>
      <c r="DJ1087" s="45"/>
      <c r="DK1087" s="45"/>
      <c r="DL1087" s="45"/>
      <c r="DM1087" s="45"/>
      <c r="DN1087" s="45"/>
      <c r="DO1087" s="45"/>
      <c r="DP1087" s="45"/>
      <c r="DQ1087" s="45"/>
      <c r="DR1087" s="45"/>
      <c r="DS1087" s="45"/>
      <c r="DT1087" s="45"/>
      <c r="DU1087" s="45"/>
      <c r="DV1087" s="1123"/>
      <c r="DW1087" s="45"/>
      <c r="DX1087" s="45"/>
      <c r="DY1087" s="45"/>
      <c r="DZ1087" s="45"/>
      <c r="EA1087" s="45"/>
      <c r="EB1087" s="45"/>
      <c r="EC1087" s="45"/>
      <c r="ED1087" s="45"/>
      <c r="EE1087" s="45"/>
      <c r="EF1087" s="45"/>
      <c r="EG1087" s="45"/>
      <c r="EH1087" s="45"/>
      <c r="EI1087" s="45"/>
      <c r="EJ1087" s="45"/>
      <c r="EK1087" s="45"/>
      <c r="EL1087" s="45"/>
      <c r="EM1087" s="45"/>
      <c r="EN1087" s="45"/>
      <c r="EO1087" s="45"/>
      <c r="EP1087" s="45"/>
      <c r="EQ1087" s="1123"/>
      <c r="ER1087" s="557"/>
    </row>
    <row r="1088" spans="1:148" ht="15" customHeight="1" x14ac:dyDescent="0.25">
      <c r="A1088" s="625"/>
      <c r="B1088" s="1343" t="str">
        <f t="shared" si="63"/>
        <v>Desk 41</v>
      </c>
      <c r="C1088" s="1348" t="str">
        <f>IF(ISBLANK(TB!C227), "", TB!C227)</f>
        <v/>
      </c>
      <c r="D1088" s="1348" t="str">
        <f>IF(ISBLANK(TB!D227), "", TB!D227)</f>
        <v/>
      </c>
      <c r="E1088" s="1348" t="str">
        <f>IF(ISBLANK(TB!E227), "", TB!E227)</f>
        <v/>
      </c>
      <c r="F1088" s="1348" t="str">
        <f>IF(ISBLANK(TB!F227), "", TB!F227)</f>
        <v/>
      </c>
      <c r="G1088" s="45"/>
      <c r="H1088" s="45"/>
      <c r="I1088" s="45"/>
      <c r="J1088" s="45"/>
      <c r="K1088" s="45"/>
      <c r="L1088" s="45"/>
      <c r="M1088" s="45"/>
      <c r="N1088" s="45"/>
      <c r="O1088" s="45"/>
      <c r="P1088" s="45"/>
      <c r="Q1088" s="45"/>
      <c r="R1088" s="45"/>
      <c r="S1088" s="45"/>
      <c r="T1088" s="45"/>
      <c r="U1088" s="45"/>
      <c r="V1088" s="45"/>
      <c r="W1088" s="45"/>
      <c r="X1088" s="45"/>
      <c r="Y1088" s="45"/>
      <c r="Z1088" s="45"/>
      <c r="AA1088" s="45"/>
      <c r="AB1088" s="45"/>
      <c r="AC1088" s="45"/>
      <c r="AD1088" s="45"/>
      <c r="AE1088" s="45"/>
      <c r="AF1088" s="45"/>
      <c r="AG1088" s="45"/>
      <c r="AH1088" s="45"/>
      <c r="AI1088" s="45"/>
      <c r="AJ1088" s="45"/>
      <c r="AK1088" s="45"/>
      <c r="AL1088" s="45"/>
      <c r="AM1088" s="45"/>
      <c r="AN1088" s="45"/>
      <c r="AO1088" s="45"/>
      <c r="AP1088" s="45"/>
      <c r="AQ1088" s="45"/>
      <c r="AR1088" s="45"/>
      <c r="AS1088" s="45"/>
      <c r="AT1088" s="45"/>
      <c r="AU1088" s="45"/>
      <c r="AV1088" s="45"/>
      <c r="AW1088" s="45"/>
      <c r="AX1088" s="45"/>
      <c r="AY1088" s="45"/>
      <c r="AZ1088" s="45"/>
      <c r="BA1088" s="45"/>
      <c r="BB1088" s="45"/>
      <c r="BC1088" s="45"/>
      <c r="BD1088" s="45"/>
      <c r="BE1088" s="45"/>
      <c r="BF1088" s="45"/>
      <c r="BG1088" s="45"/>
      <c r="BH1088" s="45"/>
      <c r="BI1088" s="45"/>
      <c r="BJ1088" s="45"/>
      <c r="BK1088" s="45"/>
      <c r="BL1088" s="45"/>
      <c r="BM1088" s="45"/>
      <c r="BN1088" s="45"/>
      <c r="BO1088" s="45"/>
      <c r="BP1088" s="45"/>
      <c r="BQ1088" s="45"/>
      <c r="BR1088" s="45"/>
      <c r="BS1088" s="45"/>
      <c r="BT1088" s="45"/>
      <c r="BU1088" s="45"/>
      <c r="BV1088" s="45"/>
      <c r="BW1088" s="45"/>
      <c r="BX1088" s="45"/>
      <c r="BY1088" s="45"/>
      <c r="BZ1088" s="45"/>
      <c r="CA1088" s="45"/>
      <c r="CB1088" s="45"/>
      <c r="CC1088" s="45"/>
      <c r="CD1088" s="45"/>
      <c r="CE1088" s="45"/>
      <c r="CF1088" s="45"/>
      <c r="CG1088" s="45"/>
      <c r="CH1088" s="45"/>
      <c r="CI1088" s="45"/>
      <c r="CJ1088" s="45"/>
      <c r="CK1088" s="45"/>
      <c r="CL1088" s="45"/>
      <c r="CM1088" s="45"/>
      <c r="CN1088" s="45"/>
      <c r="CO1088" s="45"/>
      <c r="CP1088" s="45"/>
      <c r="CQ1088" s="45"/>
      <c r="CR1088" s="45"/>
      <c r="CS1088" s="45"/>
      <c r="CT1088" s="45"/>
      <c r="CU1088" s="45"/>
      <c r="CV1088" s="45"/>
      <c r="CW1088" s="45"/>
      <c r="CX1088" s="45"/>
      <c r="CY1088" s="45"/>
      <c r="CZ1088" s="45"/>
      <c r="DA1088" s="45"/>
      <c r="DB1088" s="45"/>
      <c r="DC1088" s="45"/>
      <c r="DD1088" s="45"/>
      <c r="DE1088" s="45"/>
      <c r="DF1088" s="45"/>
      <c r="DG1088" s="45"/>
      <c r="DH1088" s="45"/>
      <c r="DI1088" s="45"/>
      <c r="DJ1088" s="45"/>
      <c r="DK1088" s="45"/>
      <c r="DL1088" s="45"/>
      <c r="DM1088" s="45"/>
      <c r="DN1088" s="45"/>
      <c r="DO1088" s="45"/>
      <c r="DP1088" s="45"/>
      <c r="DQ1088" s="45"/>
      <c r="DR1088" s="45"/>
      <c r="DS1088" s="45"/>
      <c r="DT1088" s="45"/>
      <c r="DU1088" s="45"/>
      <c r="DV1088" s="1123"/>
      <c r="DW1088" s="45"/>
      <c r="DX1088" s="45"/>
      <c r="DY1088" s="45"/>
      <c r="DZ1088" s="45"/>
      <c r="EA1088" s="45"/>
      <c r="EB1088" s="45"/>
      <c r="EC1088" s="45"/>
      <c r="ED1088" s="45"/>
      <c r="EE1088" s="45"/>
      <c r="EF1088" s="45"/>
      <c r="EG1088" s="45"/>
      <c r="EH1088" s="45"/>
      <c r="EI1088" s="45"/>
      <c r="EJ1088" s="45"/>
      <c r="EK1088" s="45"/>
      <c r="EL1088" s="45"/>
      <c r="EM1088" s="45"/>
      <c r="EN1088" s="45"/>
      <c r="EO1088" s="45"/>
      <c r="EP1088" s="45"/>
      <c r="EQ1088" s="1123"/>
      <c r="ER1088" s="557"/>
    </row>
    <row r="1089" spans="1:148" ht="15" customHeight="1" x14ac:dyDescent="0.25">
      <c r="A1089" s="625"/>
      <c r="B1089" s="1343" t="str">
        <f t="shared" si="63"/>
        <v>Desk 42</v>
      </c>
      <c r="C1089" s="1348" t="str">
        <f>IF(ISBLANK(TB!C228), "", TB!C228)</f>
        <v/>
      </c>
      <c r="D1089" s="1348" t="str">
        <f>IF(ISBLANK(TB!D228), "", TB!D228)</f>
        <v/>
      </c>
      <c r="E1089" s="1348" t="str">
        <f>IF(ISBLANK(TB!E228), "", TB!E228)</f>
        <v/>
      </c>
      <c r="F1089" s="1348" t="str">
        <f>IF(ISBLANK(TB!F228), "", TB!F228)</f>
        <v/>
      </c>
      <c r="G1089" s="45"/>
      <c r="H1089" s="45"/>
      <c r="I1089" s="45"/>
      <c r="J1089" s="45"/>
      <c r="K1089" s="45"/>
      <c r="L1089" s="45"/>
      <c r="M1089" s="45"/>
      <c r="N1089" s="45"/>
      <c r="O1089" s="45"/>
      <c r="P1089" s="45"/>
      <c r="Q1089" s="45"/>
      <c r="R1089" s="45"/>
      <c r="S1089" s="45"/>
      <c r="T1089" s="45"/>
      <c r="U1089" s="45"/>
      <c r="V1089" s="45"/>
      <c r="W1089" s="45"/>
      <c r="X1089" s="45"/>
      <c r="Y1089" s="45"/>
      <c r="Z1089" s="45"/>
      <c r="AA1089" s="45"/>
      <c r="AB1089" s="45"/>
      <c r="AC1089" s="45"/>
      <c r="AD1089" s="45"/>
      <c r="AE1089" s="45"/>
      <c r="AF1089" s="45"/>
      <c r="AG1089" s="45"/>
      <c r="AH1089" s="45"/>
      <c r="AI1089" s="45"/>
      <c r="AJ1089" s="45"/>
      <c r="AK1089" s="45"/>
      <c r="AL1089" s="45"/>
      <c r="AM1089" s="45"/>
      <c r="AN1089" s="45"/>
      <c r="AO1089" s="45"/>
      <c r="AP1089" s="45"/>
      <c r="AQ1089" s="45"/>
      <c r="AR1089" s="45"/>
      <c r="AS1089" s="45"/>
      <c r="AT1089" s="45"/>
      <c r="AU1089" s="45"/>
      <c r="AV1089" s="45"/>
      <c r="AW1089" s="45"/>
      <c r="AX1089" s="45"/>
      <c r="AY1089" s="45"/>
      <c r="AZ1089" s="45"/>
      <c r="BA1089" s="45"/>
      <c r="BB1089" s="45"/>
      <c r="BC1089" s="45"/>
      <c r="BD1089" s="45"/>
      <c r="BE1089" s="45"/>
      <c r="BF1089" s="45"/>
      <c r="BG1089" s="45"/>
      <c r="BH1089" s="45"/>
      <c r="BI1089" s="45"/>
      <c r="BJ1089" s="45"/>
      <c r="BK1089" s="45"/>
      <c r="BL1089" s="45"/>
      <c r="BM1089" s="45"/>
      <c r="BN1089" s="45"/>
      <c r="BO1089" s="45"/>
      <c r="BP1089" s="45"/>
      <c r="BQ1089" s="45"/>
      <c r="BR1089" s="45"/>
      <c r="BS1089" s="45"/>
      <c r="BT1089" s="45"/>
      <c r="BU1089" s="45"/>
      <c r="BV1089" s="45"/>
      <c r="BW1089" s="45"/>
      <c r="BX1089" s="45"/>
      <c r="BY1089" s="45"/>
      <c r="BZ1089" s="45"/>
      <c r="CA1089" s="45"/>
      <c r="CB1089" s="45"/>
      <c r="CC1089" s="45"/>
      <c r="CD1089" s="45"/>
      <c r="CE1089" s="45"/>
      <c r="CF1089" s="45"/>
      <c r="CG1089" s="45"/>
      <c r="CH1089" s="45"/>
      <c r="CI1089" s="45"/>
      <c r="CJ1089" s="45"/>
      <c r="CK1089" s="45"/>
      <c r="CL1089" s="45"/>
      <c r="CM1089" s="45"/>
      <c r="CN1089" s="45"/>
      <c r="CO1089" s="45"/>
      <c r="CP1089" s="45"/>
      <c r="CQ1089" s="45"/>
      <c r="CR1089" s="45"/>
      <c r="CS1089" s="45"/>
      <c r="CT1089" s="45"/>
      <c r="CU1089" s="45"/>
      <c r="CV1089" s="45"/>
      <c r="CW1089" s="45"/>
      <c r="CX1089" s="45"/>
      <c r="CY1089" s="45"/>
      <c r="CZ1089" s="45"/>
      <c r="DA1089" s="45"/>
      <c r="DB1089" s="45"/>
      <c r="DC1089" s="45"/>
      <c r="DD1089" s="45"/>
      <c r="DE1089" s="45"/>
      <c r="DF1089" s="45"/>
      <c r="DG1089" s="45"/>
      <c r="DH1089" s="45"/>
      <c r="DI1089" s="45"/>
      <c r="DJ1089" s="45"/>
      <c r="DK1089" s="45"/>
      <c r="DL1089" s="45"/>
      <c r="DM1089" s="45"/>
      <c r="DN1089" s="45"/>
      <c r="DO1089" s="45"/>
      <c r="DP1089" s="45"/>
      <c r="DQ1089" s="45"/>
      <c r="DR1089" s="45"/>
      <c r="DS1089" s="45"/>
      <c r="DT1089" s="45"/>
      <c r="DU1089" s="45"/>
      <c r="DV1089" s="1123"/>
      <c r="DW1089" s="45"/>
      <c r="DX1089" s="45"/>
      <c r="DY1089" s="45"/>
      <c r="DZ1089" s="45"/>
      <c r="EA1089" s="45"/>
      <c r="EB1089" s="45"/>
      <c r="EC1089" s="45"/>
      <c r="ED1089" s="45"/>
      <c r="EE1089" s="45"/>
      <c r="EF1089" s="45"/>
      <c r="EG1089" s="45"/>
      <c r="EH1089" s="45"/>
      <c r="EI1089" s="45"/>
      <c r="EJ1089" s="45"/>
      <c r="EK1089" s="45"/>
      <c r="EL1089" s="45"/>
      <c r="EM1089" s="45"/>
      <c r="EN1089" s="45"/>
      <c r="EO1089" s="45"/>
      <c r="EP1089" s="45"/>
      <c r="EQ1089" s="1123"/>
      <c r="ER1089" s="557"/>
    </row>
    <row r="1090" spans="1:148" ht="15" customHeight="1" x14ac:dyDescent="0.25">
      <c r="A1090" s="625"/>
      <c r="B1090" s="1343" t="str">
        <f t="shared" si="63"/>
        <v>Desk 43</v>
      </c>
      <c r="C1090" s="1348" t="str">
        <f>IF(ISBLANK(TB!C229), "", TB!C229)</f>
        <v/>
      </c>
      <c r="D1090" s="1348" t="str">
        <f>IF(ISBLANK(TB!D229), "", TB!D229)</f>
        <v/>
      </c>
      <c r="E1090" s="1348" t="str">
        <f>IF(ISBLANK(TB!E229), "", TB!E229)</f>
        <v/>
      </c>
      <c r="F1090" s="1348" t="str">
        <f>IF(ISBLANK(TB!F229), "", TB!F229)</f>
        <v/>
      </c>
      <c r="G1090" s="45"/>
      <c r="H1090" s="45"/>
      <c r="I1090" s="45"/>
      <c r="J1090" s="45"/>
      <c r="K1090" s="45"/>
      <c r="L1090" s="45"/>
      <c r="M1090" s="45"/>
      <c r="N1090" s="45"/>
      <c r="O1090" s="45"/>
      <c r="P1090" s="45"/>
      <c r="Q1090" s="45"/>
      <c r="R1090" s="45"/>
      <c r="S1090" s="45"/>
      <c r="T1090" s="45"/>
      <c r="U1090" s="45"/>
      <c r="V1090" s="45"/>
      <c r="W1090" s="45"/>
      <c r="X1090" s="45"/>
      <c r="Y1090" s="45"/>
      <c r="Z1090" s="45"/>
      <c r="AA1090" s="45"/>
      <c r="AB1090" s="45"/>
      <c r="AC1090" s="45"/>
      <c r="AD1090" s="45"/>
      <c r="AE1090" s="45"/>
      <c r="AF1090" s="45"/>
      <c r="AG1090" s="45"/>
      <c r="AH1090" s="45"/>
      <c r="AI1090" s="45"/>
      <c r="AJ1090" s="45"/>
      <c r="AK1090" s="45"/>
      <c r="AL1090" s="45"/>
      <c r="AM1090" s="45"/>
      <c r="AN1090" s="45"/>
      <c r="AO1090" s="45"/>
      <c r="AP1090" s="45"/>
      <c r="AQ1090" s="45"/>
      <c r="AR1090" s="45"/>
      <c r="AS1090" s="45"/>
      <c r="AT1090" s="45"/>
      <c r="AU1090" s="45"/>
      <c r="AV1090" s="45"/>
      <c r="AW1090" s="45"/>
      <c r="AX1090" s="45"/>
      <c r="AY1090" s="45"/>
      <c r="AZ1090" s="45"/>
      <c r="BA1090" s="45"/>
      <c r="BB1090" s="45"/>
      <c r="BC1090" s="45"/>
      <c r="BD1090" s="45"/>
      <c r="BE1090" s="45"/>
      <c r="BF1090" s="45"/>
      <c r="BG1090" s="45"/>
      <c r="BH1090" s="45"/>
      <c r="BI1090" s="45"/>
      <c r="BJ1090" s="45"/>
      <c r="BK1090" s="45"/>
      <c r="BL1090" s="45"/>
      <c r="BM1090" s="45"/>
      <c r="BN1090" s="45"/>
      <c r="BO1090" s="45"/>
      <c r="BP1090" s="45"/>
      <c r="BQ1090" s="45"/>
      <c r="BR1090" s="45"/>
      <c r="BS1090" s="45"/>
      <c r="BT1090" s="45"/>
      <c r="BU1090" s="45"/>
      <c r="BV1090" s="45"/>
      <c r="BW1090" s="45"/>
      <c r="BX1090" s="45"/>
      <c r="BY1090" s="45"/>
      <c r="BZ1090" s="45"/>
      <c r="CA1090" s="45"/>
      <c r="CB1090" s="45"/>
      <c r="CC1090" s="45"/>
      <c r="CD1090" s="45"/>
      <c r="CE1090" s="45"/>
      <c r="CF1090" s="45"/>
      <c r="CG1090" s="45"/>
      <c r="CH1090" s="45"/>
      <c r="CI1090" s="45"/>
      <c r="CJ1090" s="45"/>
      <c r="CK1090" s="45"/>
      <c r="CL1090" s="45"/>
      <c r="CM1090" s="45"/>
      <c r="CN1090" s="45"/>
      <c r="CO1090" s="45"/>
      <c r="CP1090" s="45"/>
      <c r="CQ1090" s="45"/>
      <c r="CR1090" s="45"/>
      <c r="CS1090" s="45"/>
      <c r="CT1090" s="45"/>
      <c r="CU1090" s="45"/>
      <c r="CV1090" s="45"/>
      <c r="CW1090" s="45"/>
      <c r="CX1090" s="45"/>
      <c r="CY1090" s="45"/>
      <c r="CZ1090" s="45"/>
      <c r="DA1090" s="45"/>
      <c r="DB1090" s="45"/>
      <c r="DC1090" s="45"/>
      <c r="DD1090" s="45"/>
      <c r="DE1090" s="45"/>
      <c r="DF1090" s="45"/>
      <c r="DG1090" s="45"/>
      <c r="DH1090" s="45"/>
      <c r="DI1090" s="45"/>
      <c r="DJ1090" s="45"/>
      <c r="DK1090" s="45"/>
      <c r="DL1090" s="45"/>
      <c r="DM1090" s="45"/>
      <c r="DN1090" s="45"/>
      <c r="DO1090" s="45"/>
      <c r="DP1090" s="45"/>
      <c r="DQ1090" s="45"/>
      <c r="DR1090" s="45"/>
      <c r="DS1090" s="45"/>
      <c r="DT1090" s="45"/>
      <c r="DU1090" s="45"/>
      <c r="DV1090" s="1123"/>
      <c r="DW1090" s="45"/>
      <c r="DX1090" s="45"/>
      <c r="DY1090" s="45"/>
      <c r="DZ1090" s="45"/>
      <c r="EA1090" s="45"/>
      <c r="EB1090" s="45"/>
      <c r="EC1090" s="45"/>
      <c r="ED1090" s="45"/>
      <c r="EE1090" s="45"/>
      <c r="EF1090" s="45"/>
      <c r="EG1090" s="45"/>
      <c r="EH1090" s="45"/>
      <c r="EI1090" s="45"/>
      <c r="EJ1090" s="45"/>
      <c r="EK1090" s="45"/>
      <c r="EL1090" s="45"/>
      <c r="EM1090" s="45"/>
      <c r="EN1090" s="45"/>
      <c r="EO1090" s="45"/>
      <c r="EP1090" s="45"/>
      <c r="EQ1090" s="1123"/>
      <c r="ER1090" s="557"/>
    </row>
    <row r="1091" spans="1:148" ht="15" customHeight="1" x14ac:dyDescent="0.25">
      <c r="A1091" s="625"/>
      <c r="B1091" s="1343" t="str">
        <f t="shared" si="63"/>
        <v>Desk 44</v>
      </c>
      <c r="C1091" s="1348" t="str">
        <f>IF(ISBLANK(TB!C230), "", TB!C230)</f>
        <v/>
      </c>
      <c r="D1091" s="1348" t="str">
        <f>IF(ISBLANK(TB!D230), "", TB!D230)</f>
        <v/>
      </c>
      <c r="E1091" s="1348" t="str">
        <f>IF(ISBLANK(TB!E230), "", TB!E230)</f>
        <v/>
      </c>
      <c r="F1091" s="1348" t="str">
        <f>IF(ISBLANK(TB!F230), "", TB!F230)</f>
        <v/>
      </c>
      <c r="G1091" s="45"/>
      <c r="H1091" s="45"/>
      <c r="I1091" s="45"/>
      <c r="J1091" s="45"/>
      <c r="K1091" s="45"/>
      <c r="L1091" s="45"/>
      <c r="M1091" s="45"/>
      <c r="N1091" s="45"/>
      <c r="O1091" s="45"/>
      <c r="P1091" s="45"/>
      <c r="Q1091" s="45"/>
      <c r="R1091" s="45"/>
      <c r="S1091" s="45"/>
      <c r="T1091" s="45"/>
      <c r="U1091" s="45"/>
      <c r="V1091" s="45"/>
      <c r="W1091" s="45"/>
      <c r="X1091" s="45"/>
      <c r="Y1091" s="45"/>
      <c r="Z1091" s="45"/>
      <c r="AA1091" s="45"/>
      <c r="AB1091" s="45"/>
      <c r="AC1091" s="45"/>
      <c r="AD1091" s="45"/>
      <c r="AE1091" s="45"/>
      <c r="AF1091" s="45"/>
      <c r="AG1091" s="45"/>
      <c r="AH1091" s="45"/>
      <c r="AI1091" s="45"/>
      <c r="AJ1091" s="45"/>
      <c r="AK1091" s="45"/>
      <c r="AL1091" s="45"/>
      <c r="AM1091" s="45"/>
      <c r="AN1091" s="45"/>
      <c r="AO1091" s="45"/>
      <c r="AP1091" s="45"/>
      <c r="AQ1091" s="45"/>
      <c r="AR1091" s="45"/>
      <c r="AS1091" s="45"/>
      <c r="AT1091" s="45"/>
      <c r="AU1091" s="45"/>
      <c r="AV1091" s="45"/>
      <c r="AW1091" s="45"/>
      <c r="AX1091" s="45"/>
      <c r="AY1091" s="45"/>
      <c r="AZ1091" s="45"/>
      <c r="BA1091" s="45"/>
      <c r="BB1091" s="45"/>
      <c r="BC1091" s="45"/>
      <c r="BD1091" s="45"/>
      <c r="BE1091" s="45"/>
      <c r="BF1091" s="45"/>
      <c r="BG1091" s="45"/>
      <c r="BH1091" s="45"/>
      <c r="BI1091" s="45"/>
      <c r="BJ1091" s="45"/>
      <c r="BK1091" s="45"/>
      <c r="BL1091" s="45"/>
      <c r="BM1091" s="45"/>
      <c r="BN1091" s="45"/>
      <c r="BO1091" s="45"/>
      <c r="BP1091" s="45"/>
      <c r="BQ1091" s="45"/>
      <c r="BR1091" s="45"/>
      <c r="BS1091" s="45"/>
      <c r="BT1091" s="45"/>
      <c r="BU1091" s="45"/>
      <c r="BV1091" s="45"/>
      <c r="BW1091" s="45"/>
      <c r="BX1091" s="45"/>
      <c r="BY1091" s="45"/>
      <c r="BZ1091" s="45"/>
      <c r="CA1091" s="45"/>
      <c r="CB1091" s="45"/>
      <c r="CC1091" s="45"/>
      <c r="CD1091" s="45"/>
      <c r="CE1091" s="45"/>
      <c r="CF1091" s="45"/>
      <c r="CG1091" s="45"/>
      <c r="CH1091" s="45"/>
      <c r="CI1091" s="45"/>
      <c r="CJ1091" s="45"/>
      <c r="CK1091" s="45"/>
      <c r="CL1091" s="45"/>
      <c r="CM1091" s="45"/>
      <c r="CN1091" s="45"/>
      <c r="CO1091" s="45"/>
      <c r="CP1091" s="45"/>
      <c r="CQ1091" s="45"/>
      <c r="CR1091" s="45"/>
      <c r="CS1091" s="45"/>
      <c r="CT1091" s="45"/>
      <c r="CU1091" s="45"/>
      <c r="CV1091" s="45"/>
      <c r="CW1091" s="45"/>
      <c r="CX1091" s="45"/>
      <c r="CY1091" s="45"/>
      <c r="CZ1091" s="45"/>
      <c r="DA1091" s="45"/>
      <c r="DB1091" s="45"/>
      <c r="DC1091" s="45"/>
      <c r="DD1091" s="45"/>
      <c r="DE1091" s="45"/>
      <c r="DF1091" s="45"/>
      <c r="DG1091" s="45"/>
      <c r="DH1091" s="45"/>
      <c r="DI1091" s="45"/>
      <c r="DJ1091" s="45"/>
      <c r="DK1091" s="45"/>
      <c r="DL1091" s="45"/>
      <c r="DM1091" s="45"/>
      <c r="DN1091" s="45"/>
      <c r="DO1091" s="45"/>
      <c r="DP1091" s="45"/>
      <c r="DQ1091" s="45"/>
      <c r="DR1091" s="45"/>
      <c r="DS1091" s="45"/>
      <c r="DT1091" s="45"/>
      <c r="DU1091" s="45"/>
      <c r="DV1091" s="1123"/>
      <c r="DW1091" s="45"/>
      <c r="DX1091" s="45"/>
      <c r="DY1091" s="45"/>
      <c r="DZ1091" s="45"/>
      <c r="EA1091" s="45"/>
      <c r="EB1091" s="45"/>
      <c r="EC1091" s="45"/>
      <c r="ED1091" s="45"/>
      <c r="EE1091" s="45"/>
      <c r="EF1091" s="45"/>
      <c r="EG1091" s="45"/>
      <c r="EH1091" s="45"/>
      <c r="EI1091" s="45"/>
      <c r="EJ1091" s="45"/>
      <c r="EK1091" s="45"/>
      <c r="EL1091" s="45"/>
      <c r="EM1091" s="45"/>
      <c r="EN1091" s="45"/>
      <c r="EO1091" s="45"/>
      <c r="EP1091" s="45"/>
      <c r="EQ1091" s="1123"/>
      <c r="ER1091" s="557"/>
    </row>
    <row r="1092" spans="1:148" ht="15" customHeight="1" x14ac:dyDescent="0.25">
      <c r="A1092" s="625"/>
      <c r="B1092" s="1343" t="str">
        <f t="shared" si="63"/>
        <v>Desk 45</v>
      </c>
      <c r="C1092" s="1348" t="str">
        <f>IF(ISBLANK(TB!C231), "", TB!C231)</f>
        <v/>
      </c>
      <c r="D1092" s="1348" t="str">
        <f>IF(ISBLANK(TB!D231), "", TB!D231)</f>
        <v/>
      </c>
      <c r="E1092" s="1348" t="str">
        <f>IF(ISBLANK(TB!E231), "", TB!E231)</f>
        <v/>
      </c>
      <c r="F1092" s="1348" t="str">
        <f>IF(ISBLANK(TB!F231), "", TB!F231)</f>
        <v/>
      </c>
      <c r="G1092" s="45"/>
      <c r="H1092" s="45"/>
      <c r="I1092" s="45"/>
      <c r="J1092" s="45"/>
      <c r="K1092" s="45"/>
      <c r="L1092" s="45"/>
      <c r="M1092" s="45"/>
      <c r="N1092" s="45"/>
      <c r="O1092" s="45"/>
      <c r="P1092" s="45"/>
      <c r="Q1092" s="45"/>
      <c r="R1092" s="45"/>
      <c r="S1092" s="45"/>
      <c r="T1092" s="45"/>
      <c r="U1092" s="45"/>
      <c r="V1092" s="45"/>
      <c r="W1092" s="45"/>
      <c r="X1092" s="45"/>
      <c r="Y1092" s="45"/>
      <c r="Z1092" s="45"/>
      <c r="AA1092" s="45"/>
      <c r="AB1092" s="45"/>
      <c r="AC1092" s="45"/>
      <c r="AD1092" s="45"/>
      <c r="AE1092" s="45"/>
      <c r="AF1092" s="45"/>
      <c r="AG1092" s="45"/>
      <c r="AH1092" s="45"/>
      <c r="AI1092" s="45"/>
      <c r="AJ1092" s="45"/>
      <c r="AK1092" s="45"/>
      <c r="AL1092" s="45"/>
      <c r="AM1092" s="45"/>
      <c r="AN1092" s="45"/>
      <c r="AO1092" s="45"/>
      <c r="AP1092" s="45"/>
      <c r="AQ1092" s="45"/>
      <c r="AR1092" s="45"/>
      <c r="AS1092" s="45"/>
      <c r="AT1092" s="45"/>
      <c r="AU1092" s="45"/>
      <c r="AV1092" s="45"/>
      <c r="AW1092" s="45"/>
      <c r="AX1092" s="45"/>
      <c r="AY1092" s="45"/>
      <c r="AZ1092" s="45"/>
      <c r="BA1092" s="45"/>
      <c r="BB1092" s="45"/>
      <c r="BC1092" s="45"/>
      <c r="BD1092" s="45"/>
      <c r="BE1092" s="45"/>
      <c r="BF1092" s="45"/>
      <c r="BG1092" s="45"/>
      <c r="BH1092" s="45"/>
      <c r="BI1092" s="45"/>
      <c r="BJ1092" s="45"/>
      <c r="BK1092" s="45"/>
      <c r="BL1092" s="45"/>
      <c r="BM1092" s="45"/>
      <c r="BN1092" s="45"/>
      <c r="BO1092" s="45"/>
      <c r="BP1092" s="45"/>
      <c r="BQ1092" s="45"/>
      <c r="BR1092" s="45"/>
      <c r="BS1092" s="45"/>
      <c r="BT1092" s="45"/>
      <c r="BU1092" s="45"/>
      <c r="BV1092" s="45"/>
      <c r="BW1092" s="45"/>
      <c r="BX1092" s="45"/>
      <c r="BY1092" s="45"/>
      <c r="BZ1092" s="45"/>
      <c r="CA1092" s="45"/>
      <c r="CB1092" s="45"/>
      <c r="CC1092" s="45"/>
      <c r="CD1092" s="45"/>
      <c r="CE1092" s="45"/>
      <c r="CF1092" s="45"/>
      <c r="CG1092" s="45"/>
      <c r="CH1092" s="45"/>
      <c r="CI1092" s="45"/>
      <c r="CJ1092" s="45"/>
      <c r="CK1092" s="45"/>
      <c r="CL1092" s="45"/>
      <c r="CM1092" s="45"/>
      <c r="CN1092" s="45"/>
      <c r="CO1092" s="45"/>
      <c r="CP1092" s="45"/>
      <c r="CQ1092" s="45"/>
      <c r="CR1092" s="45"/>
      <c r="CS1092" s="45"/>
      <c r="CT1092" s="45"/>
      <c r="CU1092" s="45"/>
      <c r="CV1092" s="45"/>
      <c r="CW1092" s="45"/>
      <c r="CX1092" s="45"/>
      <c r="CY1092" s="45"/>
      <c r="CZ1092" s="45"/>
      <c r="DA1092" s="45"/>
      <c r="DB1092" s="45"/>
      <c r="DC1092" s="45"/>
      <c r="DD1092" s="45"/>
      <c r="DE1092" s="45"/>
      <c r="DF1092" s="45"/>
      <c r="DG1092" s="45"/>
      <c r="DH1092" s="45"/>
      <c r="DI1092" s="45"/>
      <c r="DJ1092" s="45"/>
      <c r="DK1092" s="45"/>
      <c r="DL1092" s="45"/>
      <c r="DM1092" s="45"/>
      <c r="DN1092" s="45"/>
      <c r="DO1092" s="45"/>
      <c r="DP1092" s="45"/>
      <c r="DQ1092" s="45"/>
      <c r="DR1092" s="45"/>
      <c r="DS1092" s="45"/>
      <c r="DT1092" s="45"/>
      <c r="DU1092" s="45"/>
      <c r="DV1092" s="1123"/>
      <c r="DW1092" s="45"/>
      <c r="DX1092" s="45"/>
      <c r="DY1092" s="45"/>
      <c r="DZ1092" s="45"/>
      <c r="EA1092" s="45"/>
      <c r="EB1092" s="45"/>
      <c r="EC1092" s="45"/>
      <c r="ED1092" s="45"/>
      <c r="EE1092" s="45"/>
      <c r="EF1092" s="45"/>
      <c r="EG1092" s="45"/>
      <c r="EH1092" s="45"/>
      <c r="EI1092" s="45"/>
      <c r="EJ1092" s="45"/>
      <c r="EK1092" s="45"/>
      <c r="EL1092" s="45"/>
      <c r="EM1092" s="45"/>
      <c r="EN1092" s="45"/>
      <c r="EO1092" s="45"/>
      <c r="EP1092" s="45"/>
      <c r="EQ1092" s="1123"/>
      <c r="ER1092" s="557"/>
    </row>
    <row r="1093" spans="1:148" ht="15" customHeight="1" x14ac:dyDescent="0.25">
      <c r="A1093" s="625"/>
      <c r="B1093" s="1343" t="str">
        <f t="shared" si="63"/>
        <v>Desk 46</v>
      </c>
      <c r="C1093" s="1348" t="str">
        <f>IF(ISBLANK(TB!C232), "", TB!C232)</f>
        <v/>
      </c>
      <c r="D1093" s="1348" t="str">
        <f>IF(ISBLANK(TB!D232), "", TB!D232)</f>
        <v/>
      </c>
      <c r="E1093" s="1348" t="str">
        <f>IF(ISBLANK(TB!E232), "", TB!E232)</f>
        <v/>
      </c>
      <c r="F1093" s="1348" t="str">
        <f>IF(ISBLANK(TB!F232), "", TB!F232)</f>
        <v/>
      </c>
      <c r="G1093" s="45"/>
      <c r="H1093" s="45"/>
      <c r="I1093" s="45"/>
      <c r="J1093" s="45"/>
      <c r="K1093" s="45"/>
      <c r="L1093" s="45"/>
      <c r="M1093" s="45"/>
      <c r="N1093" s="45"/>
      <c r="O1093" s="45"/>
      <c r="P1093" s="45"/>
      <c r="Q1093" s="45"/>
      <c r="R1093" s="45"/>
      <c r="S1093" s="45"/>
      <c r="T1093" s="45"/>
      <c r="U1093" s="45"/>
      <c r="V1093" s="45"/>
      <c r="W1093" s="45"/>
      <c r="X1093" s="45"/>
      <c r="Y1093" s="45"/>
      <c r="Z1093" s="45"/>
      <c r="AA1093" s="45"/>
      <c r="AB1093" s="45"/>
      <c r="AC1093" s="45"/>
      <c r="AD1093" s="45"/>
      <c r="AE1093" s="45"/>
      <c r="AF1093" s="45"/>
      <c r="AG1093" s="45"/>
      <c r="AH1093" s="45"/>
      <c r="AI1093" s="45"/>
      <c r="AJ1093" s="45"/>
      <c r="AK1093" s="45"/>
      <c r="AL1093" s="45"/>
      <c r="AM1093" s="45"/>
      <c r="AN1093" s="45"/>
      <c r="AO1093" s="45"/>
      <c r="AP1093" s="45"/>
      <c r="AQ1093" s="45"/>
      <c r="AR1093" s="45"/>
      <c r="AS1093" s="45"/>
      <c r="AT1093" s="45"/>
      <c r="AU1093" s="45"/>
      <c r="AV1093" s="45"/>
      <c r="AW1093" s="45"/>
      <c r="AX1093" s="45"/>
      <c r="AY1093" s="45"/>
      <c r="AZ1093" s="45"/>
      <c r="BA1093" s="45"/>
      <c r="BB1093" s="45"/>
      <c r="BC1093" s="45"/>
      <c r="BD1093" s="45"/>
      <c r="BE1093" s="45"/>
      <c r="BF1093" s="45"/>
      <c r="BG1093" s="45"/>
      <c r="BH1093" s="45"/>
      <c r="BI1093" s="45"/>
      <c r="BJ1093" s="45"/>
      <c r="BK1093" s="45"/>
      <c r="BL1093" s="45"/>
      <c r="BM1093" s="45"/>
      <c r="BN1093" s="45"/>
      <c r="BO1093" s="45"/>
      <c r="BP1093" s="45"/>
      <c r="BQ1093" s="45"/>
      <c r="BR1093" s="45"/>
      <c r="BS1093" s="45"/>
      <c r="BT1093" s="45"/>
      <c r="BU1093" s="45"/>
      <c r="BV1093" s="45"/>
      <c r="BW1093" s="45"/>
      <c r="BX1093" s="45"/>
      <c r="BY1093" s="45"/>
      <c r="BZ1093" s="45"/>
      <c r="CA1093" s="45"/>
      <c r="CB1093" s="45"/>
      <c r="CC1093" s="45"/>
      <c r="CD1093" s="45"/>
      <c r="CE1093" s="45"/>
      <c r="CF1093" s="45"/>
      <c r="CG1093" s="45"/>
      <c r="CH1093" s="45"/>
      <c r="CI1093" s="45"/>
      <c r="CJ1093" s="45"/>
      <c r="CK1093" s="45"/>
      <c r="CL1093" s="45"/>
      <c r="CM1093" s="45"/>
      <c r="CN1093" s="45"/>
      <c r="CO1093" s="45"/>
      <c r="CP1093" s="45"/>
      <c r="CQ1093" s="45"/>
      <c r="CR1093" s="45"/>
      <c r="CS1093" s="45"/>
      <c r="CT1093" s="45"/>
      <c r="CU1093" s="45"/>
      <c r="CV1093" s="45"/>
      <c r="CW1093" s="45"/>
      <c r="CX1093" s="45"/>
      <c r="CY1093" s="45"/>
      <c r="CZ1093" s="45"/>
      <c r="DA1093" s="45"/>
      <c r="DB1093" s="45"/>
      <c r="DC1093" s="45"/>
      <c r="DD1093" s="45"/>
      <c r="DE1093" s="45"/>
      <c r="DF1093" s="45"/>
      <c r="DG1093" s="45"/>
      <c r="DH1093" s="45"/>
      <c r="DI1093" s="45"/>
      <c r="DJ1093" s="45"/>
      <c r="DK1093" s="45"/>
      <c r="DL1093" s="45"/>
      <c r="DM1093" s="45"/>
      <c r="DN1093" s="45"/>
      <c r="DO1093" s="45"/>
      <c r="DP1093" s="45"/>
      <c r="DQ1093" s="45"/>
      <c r="DR1093" s="45"/>
      <c r="DS1093" s="45"/>
      <c r="DT1093" s="45"/>
      <c r="DU1093" s="45"/>
      <c r="DV1093" s="1123"/>
      <c r="DW1093" s="45"/>
      <c r="DX1093" s="45"/>
      <c r="DY1093" s="45"/>
      <c r="DZ1093" s="45"/>
      <c r="EA1093" s="45"/>
      <c r="EB1093" s="45"/>
      <c r="EC1093" s="45"/>
      <c r="ED1093" s="45"/>
      <c r="EE1093" s="45"/>
      <c r="EF1093" s="45"/>
      <c r="EG1093" s="45"/>
      <c r="EH1093" s="45"/>
      <c r="EI1093" s="45"/>
      <c r="EJ1093" s="45"/>
      <c r="EK1093" s="45"/>
      <c r="EL1093" s="45"/>
      <c r="EM1093" s="45"/>
      <c r="EN1093" s="45"/>
      <c r="EO1093" s="45"/>
      <c r="EP1093" s="45"/>
      <c r="EQ1093" s="1123"/>
      <c r="ER1093" s="557"/>
    </row>
    <row r="1094" spans="1:148" ht="15" customHeight="1" x14ac:dyDescent="0.25">
      <c r="A1094" s="625"/>
      <c r="B1094" s="1343" t="str">
        <f t="shared" si="63"/>
        <v>Desk 47</v>
      </c>
      <c r="C1094" s="1348" t="str">
        <f>IF(ISBLANK(TB!C233), "", TB!C233)</f>
        <v/>
      </c>
      <c r="D1094" s="1348" t="str">
        <f>IF(ISBLANK(TB!D233), "", TB!D233)</f>
        <v/>
      </c>
      <c r="E1094" s="1348" t="str">
        <f>IF(ISBLANK(TB!E233), "", TB!E233)</f>
        <v/>
      </c>
      <c r="F1094" s="1348" t="str">
        <f>IF(ISBLANK(TB!F233), "", TB!F233)</f>
        <v/>
      </c>
      <c r="G1094" s="45"/>
      <c r="H1094" s="45"/>
      <c r="I1094" s="45"/>
      <c r="J1094" s="45"/>
      <c r="K1094" s="45"/>
      <c r="L1094" s="45"/>
      <c r="M1094" s="45"/>
      <c r="N1094" s="45"/>
      <c r="O1094" s="45"/>
      <c r="P1094" s="45"/>
      <c r="Q1094" s="45"/>
      <c r="R1094" s="45"/>
      <c r="S1094" s="45"/>
      <c r="T1094" s="45"/>
      <c r="U1094" s="45"/>
      <c r="V1094" s="45"/>
      <c r="W1094" s="45"/>
      <c r="X1094" s="45"/>
      <c r="Y1094" s="45"/>
      <c r="Z1094" s="45"/>
      <c r="AA1094" s="45"/>
      <c r="AB1094" s="45"/>
      <c r="AC1094" s="45"/>
      <c r="AD1094" s="45"/>
      <c r="AE1094" s="45"/>
      <c r="AF1094" s="45"/>
      <c r="AG1094" s="45"/>
      <c r="AH1094" s="45"/>
      <c r="AI1094" s="45"/>
      <c r="AJ1094" s="45"/>
      <c r="AK1094" s="45"/>
      <c r="AL1094" s="45"/>
      <c r="AM1094" s="45"/>
      <c r="AN1094" s="45"/>
      <c r="AO1094" s="45"/>
      <c r="AP1094" s="45"/>
      <c r="AQ1094" s="45"/>
      <c r="AR1094" s="45"/>
      <c r="AS1094" s="45"/>
      <c r="AT1094" s="45"/>
      <c r="AU1094" s="45"/>
      <c r="AV1094" s="45"/>
      <c r="AW1094" s="45"/>
      <c r="AX1094" s="45"/>
      <c r="AY1094" s="45"/>
      <c r="AZ1094" s="45"/>
      <c r="BA1094" s="45"/>
      <c r="BB1094" s="45"/>
      <c r="BC1094" s="45"/>
      <c r="BD1094" s="45"/>
      <c r="BE1094" s="45"/>
      <c r="BF1094" s="45"/>
      <c r="BG1094" s="45"/>
      <c r="BH1094" s="45"/>
      <c r="BI1094" s="45"/>
      <c r="BJ1094" s="45"/>
      <c r="BK1094" s="45"/>
      <c r="BL1094" s="45"/>
      <c r="BM1094" s="45"/>
      <c r="BN1094" s="45"/>
      <c r="BO1094" s="45"/>
      <c r="BP1094" s="45"/>
      <c r="BQ1094" s="45"/>
      <c r="BR1094" s="45"/>
      <c r="BS1094" s="45"/>
      <c r="BT1094" s="45"/>
      <c r="BU1094" s="45"/>
      <c r="BV1094" s="45"/>
      <c r="BW1094" s="45"/>
      <c r="BX1094" s="45"/>
      <c r="BY1094" s="45"/>
      <c r="BZ1094" s="45"/>
      <c r="CA1094" s="45"/>
      <c r="CB1094" s="45"/>
      <c r="CC1094" s="45"/>
      <c r="CD1094" s="45"/>
      <c r="CE1094" s="45"/>
      <c r="CF1094" s="45"/>
      <c r="CG1094" s="45"/>
      <c r="CH1094" s="45"/>
      <c r="CI1094" s="45"/>
      <c r="CJ1094" s="45"/>
      <c r="CK1094" s="45"/>
      <c r="CL1094" s="45"/>
      <c r="CM1094" s="45"/>
      <c r="CN1094" s="45"/>
      <c r="CO1094" s="45"/>
      <c r="CP1094" s="45"/>
      <c r="CQ1094" s="45"/>
      <c r="CR1094" s="45"/>
      <c r="CS1094" s="45"/>
      <c r="CT1094" s="45"/>
      <c r="CU1094" s="45"/>
      <c r="CV1094" s="45"/>
      <c r="CW1094" s="45"/>
      <c r="CX1094" s="45"/>
      <c r="CY1094" s="45"/>
      <c r="CZ1094" s="45"/>
      <c r="DA1094" s="45"/>
      <c r="DB1094" s="45"/>
      <c r="DC1094" s="45"/>
      <c r="DD1094" s="45"/>
      <c r="DE1094" s="45"/>
      <c r="DF1094" s="45"/>
      <c r="DG1094" s="45"/>
      <c r="DH1094" s="45"/>
      <c r="DI1094" s="45"/>
      <c r="DJ1094" s="45"/>
      <c r="DK1094" s="45"/>
      <c r="DL1094" s="45"/>
      <c r="DM1094" s="45"/>
      <c r="DN1094" s="45"/>
      <c r="DO1094" s="45"/>
      <c r="DP1094" s="45"/>
      <c r="DQ1094" s="45"/>
      <c r="DR1094" s="45"/>
      <c r="DS1094" s="45"/>
      <c r="DT1094" s="45"/>
      <c r="DU1094" s="45"/>
      <c r="DV1094" s="1123"/>
      <c r="DW1094" s="45"/>
      <c r="DX1094" s="45"/>
      <c r="DY1094" s="45"/>
      <c r="DZ1094" s="45"/>
      <c r="EA1094" s="45"/>
      <c r="EB1094" s="45"/>
      <c r="EC1094" s="45"/>
      <c r="ED1094" s="45"/>
      <c r="EE1094" s="45"/>
      <c r="EF1094" s="45"/>
      <c r="EG1094" s="45"/>
      <c r="EH1094" s="45"/>
      <c r="EI1094" s="45"/>
      <c r="EJ1094" s="45"/>
      <c r="EK1094" s="45"/>
      <c r="EL1094" s="45"/>
      <c r="EM1094" s="45"/>
      <c r="EN1094" s="45"/>
      <c r="EO1094" s="45"/>
      <c r="EP1094" s="45"/>
      <c r="EQ1094" s="1123"/>
      <c r="ER1094" s="557"/>
    </row>
    <row r="1095" spans="1:148" ht="15" customHeight="1" x14ac:dyDescent="0.25">
      <c r="A1095" s="625"/>
      <c r="B1095" s="1343" t="str">
        <f t="shared" si="63"/>
        <v>Desk 48</v>
      </c>
      <c r="C1095" s="1348" t="str">
        <f>IF(ISBLANK(TB!C234), "", TB!C234)</f>
        <v/>
      </c>
      <c r="D1095" s="1348" t="str">
        <f>IF(ISBLANK(TB!D234), "", TB!D234)</f>
        <v/>
      </c>
      <c r="E1095" s="1348" t="str">
        <f>IF(ISBLANK(TB!E234), "", TB!E234)</f>
        <v/>
      </c>
      <c r="F1095" s="1348" t="str">
        <f>IF(ISBLANK(TB!F234), "", TB!F234)</f>
        <v/>
      </c>
      <c r="G1095" s="45"/>
      <c r="H1095" s="45"/>
      <c r="I1095" s="45"/>
      <c r="J1095" s="45"/>
      <c r="K1095" s="45"/>
      <c r="L1095" s="45"/>
      <c r="M1095" s="45"/>
      <c r="N1095" s="45"/>
      <c r="O1095" s="45"/>
      <c r="P1095" s="45"/>
      <c r="Q1095" s="45"/>
      <c r="R1095" s="45"/>
      <c r="S1095" s="45"/>
      <c r="T1095" s="45"/>
      <c r="U1095" s="45"/>
      <c r="V1095" s="45"/>
      <c r="W1095" s="45"/>
      <c r="X1095" s="45"/>
      <c r="Y1095" s="45"/>
      <c r="Z1095" s="45"/>
      <c r="AA1095" s="45"/>
      <c r="AB1095" s="45"/>
      <c r="AC1095" s="45"/>
      <c r="AD1095" s="45"/>
      <c r="AE1095" s="45"/>
      <c r="AF1095" s="45"/>
      <c r="AG1095" s="45"/>
      <c r="AH1095" s="45"/>
      <c r="AI1095" s="45"/>
      <c r="AJ1095" s="45"/>
      <c r="AK1095" s="45"/>
      <c r="AL1095" s="45"/>
      <c r="AM1095" s="45"/>
      <c r="AN1095" s="45"/>
      <c r="AO1095" s="45"/>
      <c r="AP1095" s="45"/>
      <c r="AQ1095" s="45"/>
      <c r="AR1095" s="45"/>
      <c r="AS1095" s="45"/>
      <c r="AT1095" s="45"/>
      <c r="AU1095" s="45"/>
      <c r="AV1095" s="45"/>
      <c r="AW1095" s="45"/>
      <c r="AX1095" s="45"/>
      <c r="AY1095" s="45"/>
      <c r="AZ1095" s="45"/>
      <c r="BA1095" s="45"/>
      <c r="BB1095" s="45"/>
      <c r="BC1095" s="45"/>
      <c r="BD1095" s="45"/>
      <c r="BE1095" s="45"/>
      <c r="BF1095" s="45"/>
      <c r="BG1095" s="45"/>
      <c r="BH1095" s="45"/>
      <c r="BI1095" s="45"/>
      <c r="BJ1095" s="45"/>
      <c r="BK1095" s="45"/>
      <c r="BL1095" s="45"/>
      <c r="BM1095" s="45"/>
      <c r="BN1095" s="45"/>
      <c r="BO1095" s="45"/>
      <c r="BP1095" s="45"/>
      <c r="BQ1095" s="45"/>
      <c r="BR1095" s="45"/>
      <c r="BS1095" s="45"/>
      <c r="BT1095" s="45"/>
      <c r="BU1095" s="45"/>
      <c r="BV1095" s="45"/>
      <c r="BW1095" s="45"/>
      <c r="BX1095" s="45"/>
      <c r="BY1095" s="45"/>
      <c r="BZ1095" s="45"/>
      <c r="CA1095" s="45"/>
      <c r="CB1095" s="45"/>
      <c r="CC1095" s="45"/>
      <c r="CD1095" s="45"/>
      <c r="CE1095" s="45"/>
      <c r="CF1095" s="45"/>
      <c r="CG1095" s="45"/>
      <c r="CH1095" s="45"/>
      <c r="CI1095" s="45"/>
      <c r="CJ1095" s="45"/>
      <c r="CK1095" s="45"/>
      <c r="CL1095" s="45"/>
      <c r="CM1095" s="45"/>
      <c r="CN1095" s="45"/>
      <c r="CO1095" s="45"/>
      <c r="CP1095" s="45"/>
      <c r="CQ1095" s="45"/>
      <c r="CR1095" s="45"/>
      <c r="CS1095" s="45"/>
      <c r="CT1095" s="45"/>
      <c r="CU1095" s="45"/>
      <c r="CV1095" s="45"/>
      <c r="CW1095" s="45"/>
      <c r="CX1095" s="45"/>
      <c r="CY1095" s="45"/>
      <c r="CZ1095" s="45"/>
      <c r="DA1095" s="45"/>
      <c r="DB1095" s="45"/>
      <c r="DC1095" s="45"/>
      <c r="DD1095" s="45"/>
      <c r="DE1095" s="45"/>
      <c r="DF1095" s="45"/>
      <c r="DG1095" s="45"/>
      <c r="DH1095" s="45"/>
      <c r="DI1095" s="45"/>
      <c r="DJ1095" s="45"/>
      <c r="DK1095" s="45"/>
      <c r="DL1095" s="45"/>
      <c r="DM1095" s="45"/>
      <c r="DN1095" s="45"/>
      <c r="DO1095" s="45"/>
      <c r="DP1095" s="45"/>
      <c r="DQ1095" s="45"/>
      <c r="DR1095" s="45"/>
      <c r="DS1095" s="45"/>
      <c r="DT1095" s="45"/>
      <c r="DU1095" s="45"/>
      <c r="DV1095" s="1123"/>
      <c r="DW1095" s="45"/>
      <c r="DX1095" s="45"/>
      <c r="DY1095" s="45"/>
      <c r="DZ1095" s="45"/>
      <c r="EA1095" s="45"/>
      <c r="EB1095" s="45"/>
      <c r="EC1095" s="45"/>
      <c r="ED1095" s="45"/>
      <c r="EE1095" s="45"/>
      <c r="EF1095" s="45"/>
      <c r="EG1095" s="45"/>
      <c r="EH1095" s="45"/>
      <c r="EI1095" s="45"/>
      <c r="EJ1095" s="45"/>
      <c r="EK1095" s="45"/>
      <c r="EL1095" s="45"/>
      <c r="EM1095" s="45"/>
      <c r="EN1095" s="45"/>
      <c r="EO1095" s="45"/>
      <c r="EP1095" s="45"/>
      <c r="EQ1095" s="1123"/>
      <c r="ER1095" s="557"/>
    </row>
    <row r="1096" spans="1:148" ht="15" customHeight="1" x14ac:dyDescent="0.25">
      <c r="A1096" s="625"/>
      <c r="B1096" s="1343" t="str">
        <f t="shared" si="63"/>
        <v>Desk 49</v>
      </c>
      <c r="C1096" s="1348" t="str">
        <f>IF(ISBLANK(TB!C235), "", TB!C235)</f>
        <v/>
      </c>
      <c r="D1096" s="1348" t="str">
        <f>IF(ISBLANK(TB!D235), "", TB!D235)</f>
        <v/>
      </c>
      <c r="E1096" s="1348" t="str">
        <f>IF(ISBLANK(TB!E235), "", TB!E235)</f>
        <v/>
      </c>
      <c r="F1096" s="1348" t="str">
        <f>IF(ISBLANK(TB!F235), "", TB!F235)</f>
        <v/>
      </c>
      <c r="G1096" s="45"/>
      <c r="H1096" s="45"/>
      <c r="I1096" s="45"/>
      <c r="J1096" s="45"/>
      <c r="K1096" s="45"/>
      <c r="L1096" s="45"/>
      <c r="M1096" s="45"/>
      <c r="N1096" s="45"/>
      <c r="O1096" s="45"/>
      <c r="P1096" s="45"/>
      <c r="Q1096" s="45"/>
      <c r="R1096" s="45"/>
      <c r="S1096" s="45"/>
      <c r="T1096" s="45"/>
      <c r="U1096" s="45"/>
      <c r="V1096" s="45"/>
      <c r="W1096" s="45"/>
      <c r="X1096" s="45"/>
      <c r="Y1096" s="45"/>
      <c r="Z1096" s="45"/>
      <c r="AA1096" s="45"/>
      <c r="AB1096" s="45"/>
      <c r="AC1096" s="45"/>
      <c r="AD1096" s="45"/>
      <c r="AE1096" s="45"/>
      <c r="AF1096" s="45"/>
      <c r="AG1096" s="45"/>
      <c r="AH1096" s="45"/>
      <c r="AI1096" s="45"/>
      <c r="AJ1096" s="45"/>
      <c r="AK1096" s="45"/>
      <c r="AL1096" s="45"/>
      <c r="AM1096" s="45"/>
      <c r="AN1096" s="45"/>
      <c r="AO1096" s="45"/>
      <c r="AP1096" s="45"/>
      <c r="AQ1096" s="45"/>
      <c r="AR1096" s="45"/>
      <c r="AS1096" s="45"/>
      <c r="AT1096" s="45"/>
      <c r="AU1096" s="45"/>
      <c r="AV1096" s="45"/>
      <c r="AW1096" s="45"/>
      <c r="AX1096" s="45"/>
      <c r="AY1096" s="45"/>
      <c r="AZ1096" s="45"/>
      <c r="BA1096" s="45"/>
      <c r="BB1096" s="45"/>
      <c r="BC1096" s="45"/>
      <c r="BD1096" s="45"/>
      <c r="BE1096" s="45"/>
      <c r="BF1096" s="45"/>
      <c r="BG1096" s="45"/>
      <c r="BH1096" s="45"/>
      <c r="BI1096" s="45"/>
      <c r="BJ1096" s="45"/>
      <c r="BK1096" s="45"/>
      <c r="BL1096" s="45"/>
      <c r="BM1096" s="45"/>
      <c r="BN1096" s="45"/>
      <c r="BO1096" s="45"/>
      <c r="BP1096" s="45"/>
      <c r="BQ1096" s="45"/>
      <c r="BR1096" s="45"/>
      <c r="BS1096" s="45"/>
      <c r="BT1096" s="45"/>
      <c r="BU1096" s="45"/>
      <c r="BV1096" s="45"/>
      <c r="BW1096" s="45"/>
      <c r="BX1096" s="45"/>
      <c r="BY1096" s="45"/>
      <c r="BZ1096" s="45"/>
      <c r="CA1096" s="45"/>
      <c r="CB1096" s="45"/>
      <c r="CC1096" s="45"/>
      <c r="CD1096" s="45"/>
      <c r="CE1096" s="45"/>
      <c r="CF1096" s="45"/>
      <c r="CG1096" s="45"/>
      <c r="CH1096" s="45"/>
      <c r="CI1096" s="45"/>
      <c r="CJ1096" s="45"/>
      <c r="CK1096" s="45"/>
      <c r="CL1096" s="45"/>
      <c r="CM1096" s="45"/>
      <c r="CN1096" s="45"/>
      <c r="CO1096" s="45"/>
      <c r="CP1096" s="45"/>
      <c r="CQ1096" s="45"/>
      <c r="CR1096" s="45"/>
      <c r="CS1096" s="45"/>
      <c r="CT1096" s="45"/>
      <c r="CU1096" s="45"/>
      <c r="CV1096" s="45"/>
      <c r="CW1096" s="45"/>
      <c r="CX1096" s="45"/>
      <c r="CY1096" s="45"/>
      <c r="CZ1096" s="45"/>
      <c r="DA1096" s="45"/>
      <c r="DB1096" s="45"/>
      <c r="DC1096" s="45"/>
      <c r="DD1096" s="45"/>
      <c r="DE1096" s="45"/>
      <c r="DF1096" s="45"/>
      <c r="DG1096" s="45"/>
      <c r="DH1096" s="45"/>
      <c r="DI1096" s="45"/>
      <c r="DJ1096" s="45"/>
      <c r="DK1096" s="45"/>
      <c r="DL1096" s="45"/>
      <c r="DM1096" s="45"/>
      <c r="DN1096" s="45"/>
      <c r="DO1096" s="45"/>
      <c r="DP1096" s="45"/>
      <c r="DQ1096" s="45"/>
      <c r="DR1096" s="45"/>
      <c r="DS1096" s="45"/>
      <c r="DT1096" s="45"/>
      <c r="DU1096" s="45"/>
      <c r="DV1096" s="1123"/>
      <c r="DW1096" s="45"/>
      <c r="DX1096" s="45"/>
      <c r="DY1096" s="45"/>
      <c r="DZ1096" s="45"/>
      <c r="EA1096" s="45"/>
      <c r="EB1096" s="45"/>
      <c r="EC1096" s="45"/>
      <c r="ED1096" s="45"/>
      <c r="EE1096" s="45"/>
      <c r="EF1096" s="45"/>
      <c r="EG1096" s="45"/>
      <c r="EH1096" s="45"/>
      <c r="EI1096" s="45"/>
      <c r="EJ1096" s="45"/>
      <c r="EK1096" s="45"/>
      <c r="EL1096" s="45"/>
      <c r="EM1096" s="45"/>
      <c r="EN1096" s="45"/>
      <c r="EO1096" s="45"/>
      <c r="EP1096" s="45"/>
      <c r="EQ1096" s="1123"/>
      <c r="ER1096" s="557"/>
    </row>
    <row r="1097" spans="1:148" ht="15" customHeight="1" x14ac:dyDescent="0.25">
      <c r="A1097" s="625"/>
      <c r="B1097" s="1343" t="str">
        <f t="shared" si="63"/>
        <v>Desk 50</v>
      </c>
      <c r="C1097" s="1348" t="str">
        <f>IF(ISBLANK(TB!C236), "", TB!C236)</f>
        <v/>
      </c>
      <c r="D1097" s="1348" t="str">
        <f>IF(ISBLANK(TB!D236), "", TB!D236)</f>
        <v/>
      </c>
      <c r="E1097" s="1348" t="str">
        <f>IF(ISBLANK(TB!E236), "", TB!E236)</f>
        <v/>
      </c>
      <c r="F1097" s="1348" t="str">
        <f>IF(ISBLANK(TB!F236), "", TB!F236)</f>
        <v/>
      </c>
      <c r="G1097" s="45"/>
      <c r="H1097" s="45"/>
      <c r="I1097" s="45"/>
      <c r="J1097" s="45"/>
      <c r="K1097" s="45"/>
      <c r="L1097" s="45"/>
      <c r="M1097" s="45"/>
      <c r="N1097" s="45"/>
      <c r="O1097" s="45"/>
      <c r="P1097" s="45"/>
      <c r="Q1097" s="45"/>
      <c r="R1097" s="45"/>
      <c r="S1097" s="45"/>
      <c r="T1097" s="45"/>
      <c r="U1097" s="45"/>
      <c r="V1097" s="45"/>
      <c r="W1097" s="45"/>
      <c r="X1097" s="45"/>
      <c r="Y1097" s="45"/>
      <c r="Z1097" s="45"/>
      <c r="AA1097" s="45"/>
      <c r="AB1097" s="45"/>
      <c r="AC1097" s="45"/>
      <c r="AD1097" s="45"/>
      <c r="AE1097" s="45"/>
      <c r="AF1097" s="45"/>
      <c r="AG1097" s="45"/>
      <c r="AH1097" s="45"/>
      <c r="AI1097" s="45"/>
      <c r="AJ1097" s="45"/>
      <c r="AK1097" s="45"/>
      <c r="AL1097" s="45"/>
      <c r="AM1097" s="45"/>
      <c r="AN1097" s="45"/>
      <c r="AO1097" s="45"/>
      <c r="AP1097" s="45"/>
      <c r="AQ1097" s="45"/>
      <c r="AR1097" s="45"/>
      <c r="AS1097" s="45"/>
      <c r="AT1097" s="45"/>
      <c r="AU1097" s="45"/>
      <c r="AV1097" s="45"/>
      <c r="AW1097" s="45"/>
      <c r="AX1097" s="45"/>
      <c r="AY1097" s="45"/>
      <c r="AZ1097" s="45"/>
      <c r="BA1097" s="45"/>
      <c r="BB1097" s="45"/>
      <c r="BC1097" s="45"/>
      <c r="BD1097" s="45"/>
      <c r="BE1097" s="45"/>
      <c r="BF1097" s="45"/>
      <c r="BG1097" s="45"/>
      <c r="BH1097" s="45"/>
      <c r="BI1097" s="45"/>
      <c r="BJ1097" s="45"/>
      <c r="BK1097" s="45"/>
      <c r="BL1097" s="45"/>
      <c r="BM1097" s="45"/>
      <c r="BN1097" s="45"/>
      <c r="BO1097" s="45"/>
      <c r="BP1097" s="45"/>
      <c r="BQ1097" s="45"/>
      <c r="BR1097" s="45"/>
      <c r="BS1097" s="45"/>
      <c r="BT1097" s="45"/>
      <c r="BU1097" s="45"/>
      <c r="BV1097" s="45"/>
      <c r="BW1097" s="45"/>
      <c r="BX1097" s="45"/>
      <c r="BY1097" s="45"/>
      <c r="BZ1097" s="45"/>
      <c r="CA1097" s="45"/>
      <c r="CB1097" s="45"/>
      <c r="CC1097" s="45"/>
      <c r="CD1097" s="45"/>
      <c r="CE1097" s="45"/>
      <c r="CF1097" s="45"/>
      <c r="CG1097" s="45"/>
      <c r="CH1097" s="45"/>
      <c r="CI1097" s="45"/>
      <c r="CJ1097" s="45"/>
      <c r="CK1097" s="45"/>
      <c r="CL1097" s="45"/>
      <c r="CM1097" s="45"/>
      <c r="CN1097" s="45"/>
      <c r="CO1097" s="45"/>
      <c r="CP1097" s="45"/>
      <c r="CQ1097" s="45"/>
      <c r="CR1097" s="45"/>
      <c r="CS1097" s="45"/>
      <c r="CT1097" s="45"/>
      <c r="CU1097" s="45"/>
      <c r="CV1097" s="45"/>
      <c r="CW1097" s="45"/>
      <c r="CX1097" s="45"/>
      <c r="CY1097" s="45"/>
      <c r="CZ1097" s="45"/>
      <c r="DA1097" s="45"/>
      <c r="DB1097" s="45"/>
      <c r="DC1097" s="45"/>
      <c r="DD1097" s="45"/>
      <c r="DE1097" s="45"/>
      <c r="DF1097" s="45"/>
      <c r="DG1097" s="45"/>
      <c r="DH1097" s="45"/>
      <c r="DI1097" s="45"/>
      <c r="DJ1097" s="45"/>
      <c r="DK1097" s="45"/>
      <c r="DL1097" s="45"/>
      <c r="DM1097" s="45"/>
      <c r="DN1097" s="45"/>
      <c r="DO1097" s="45"/>
      <c r="DP1097" s="45"/>
      <c r="DQ1097" s="45"/>
      <c r="DR1097" s="45"/>
      <c r="DS1097" s="45"/>
      <c r="DT1097" s="45"/>
      <c r="DU1097" s="45"/>
      <c r="DV1097" s="1123"/>
      <c r="DW1097" s="45"/>
      <c r="DX1097" s="45"/>
      <c r="DY1097" s="45"/>
      <c r="DZ1097" s="45"/>
      <c r="EA1097" s="45"/>
      <c r="EB1097" s="45"/>
      <c r="EC1097" s="45"/>
      <c r="ED1097" s="45"/>
      <c r="EE1097" s="45"/>
      <c r="EF1097" s="45"/>
      <c r="EG1097" s="45"/>
      <c r="EH1097" s="45"/>
      <c r="EI1097" s="45"/>
      <c r="EJ1097" s="45"/>
      <c r="EK1097" s="45"/>
      <c r="EL1097" s="45"/>
      <c r="EM1097" s="45"/>
      <c r="EN1097" s="45"/>
      <c r="EO1097" s="45"/>
      <c r="EP1097" s="45"/>
      <c r="EQ1097" s="1123"/>
      <c r="ER1097" s="557"/>
    </row>
    <row r="1098" spans="1:148" ht="15" customHeight="1" x14ac:dyDescent="0.25">
      <c r="A1098" s="625"/>
      <c r="B1098" s="1343" t="str">
        <f t="shared" si="63"/>
        <v>Desk 51</v>
      </c>
      <c r="C1098" s="1348" t="str">
        <f>IF(ISBLANK(TB!C237), "", TB!C237)</f>
        <v/>
      </c>
      <c r="D1098" s="1348" t="str">
        <f>IF(ISBLANK(TB!D237), "", TB!D237)</f>
        <v/>
      </c>
      <c r="E1098" s="1348" t="str">
        <f>IF(ISBLANK(TB!E237), "", TB!E237)</f>
        <v/>
      </c>
      <c r="F1098" s="1348" t="str">
        <f>IF(ISBLANK(TB!F237), "", TB!F237)</f>
        <v/>
      </c>
      <c r="G1098" s="45"/>
      <c r="H1098" s="45"/>
      <c r="I1098" s="45"/>
      <c r="J1098" s="45"/>
      <c r="K1098" s="45"/>
      <c r="L1098" s="45"/>
      <c r="M1098" s="45"/>
      <c r="N1098" s="45"/>
      <c r="O1098" s="45"/>
      <c r="P1098" s="45"/>
      <c r="Q1098" s="45"/>
      <c r="R1098" s="45"/>
      <c r="S1098" s="45"/>
      <c r="T1098" s="45"/>
      <c r="U1098" s="45"/>
      <c r="V1098" s="45"/>
      <c r="W1098" s="45"/>
      <c r="X1098" s="45"/>
      <c r="Y1098" s="45"/>
      <c r="Z1098" s="45"/>
      <c r="AA1098" s="45"/>
      <c r="AB1098" s="45"/>
      <c r="AC1098" s="45"/>
      <c r="AD1098" s="45"/>
      <c r="AE1098" s="45"/>
      <c r="AF1098" s="45"/>
      <c r="AG1098" s="45"/>
      <c r="AH1098" s="45"/>
      <c r="AI1098" s="45"/>
      <c r="AJ1098" s="45"/>
      <c r="AK1098" s="45"/>
      <c r="AL1098" s="45"/>
      <c r="AM1098" s="45"/>
      <c r="AN1098" s="45"/>
      <c r="AO1098" s="45"/>
      <c r="AP1098" s="45"/>
      <c r="AQ1098" s="45"/>
      <c r="AR1098" s="45"/>
      <c r="AS1098" s="45"/>
      <c r="AT1098" s="45"/>
      <c r="AU1098" s="45"/>
      <c r="AV1098" s="45"/>
      <c r="AW1098" s="45"/>
      <c r="AX1098" s="45"/>
      <c r="AY1098" s="45"/>
      <c r="AZ1098" s="45"/>
      <c r="BA1098" s="45"/>
      <c r="BB1098" s="45"/>
      <c r="BC1098" s="45"/>
      <c r="BD1098" s="45"/>
      <c r="BE1098" s="45"/>
      <c r="BF1098" s="45"/>
      <c r="BG1098" s="45"/>
      <c r="BH1098" s="45"/>
      <c r="BI1098" s="45"/>
      <c r="BJ1098" s="45"/>
      <c r="BK1098" s="45"/>
      <c r="BL1098" s="45"/>
      <c r="BM1098" s="45"/>
      <c r="BN1098" s="45"/>
      <c r="BO1098" s="45"/>
      <c r="BP1098" s="45"/>
      <c r="BQ1098" s="45"/>
      <c r="BR1098" s="45"/>
      <c r="BS1098" s="45"/>
      <c r="BT1098" s="45"/>
      <c r="BU1098" s="45"/>
      <c r="BV1098" s="45"/>
      <c r="BW1098" s="45"/>
      <c r="BX1098" s="45"/>
      <c r="BY1098" s="45"/>
      <c r="BZ1098" s="45"/>
      <c r="CA1098" s="45"/>
      <c r="CB1098" s="45"/>
      <c r="CC1098" s="45"/>
      <c r="CD1098" s="45"/>
      <c r="CE1098" s="45"/>
      <c r="CF1098" s="45"/>
      <c r="CG1098" s="45"/>
      <c r="CH1098" s="45"/>
      <c r="CI1098" s="45"/>
      <c r="CJ1098" s="45"/>
      <c r="CK1098" s="45"/>
      <c r="CL1098" s="45"/>
      <c r="CM1098" s="45"/>
      <c r="CN1098" s="45"/>
      <c r="CO1098" s="45"/>
      <c r="CP1098" s="45"/>
      <c r="CQ1098" s="45"/>
      <c r="CR1098" s="45"/>
      <c r="CS1098" s="45"/>
      <c r="CT1098" s="45"/>
      <c r="CU1098" s="45"/>
      <c r="CV1098" s="45"/>
      <c r="CW1098" s="45"/>
      <c r="CX1098" s="45"/>
      <c r="CY1098" s="45"/>
      <c r="CZ1098" s="45"/>
      <c r="DA1098" s="45"/>
      <c r="DB1098" s="45"/>
      <c r="DC1098" s="45"/>
      <c r="DD1098" s="45"/>
      <c r="DE1098" s="45"/>
      <c r="DF1098" s="45"/>
      <c r="DG1098" s="45"/>
      <c r="DH1098" s="45"/>
      <c r="DI1098" s="45"/>
      <c r="DJ1098" s="45"/>
      <c r="DK1098" s="45"/>
      <c r="DL1098" s="45"/>
      <c r="DM1098" s="45"/>
      <c r="DN1098" s="45"/>
      <c r="DO1098" s="45"/>
      <c r="DP1098" s="45"/>
      <c r="DQ1098" s="45"/>
      <c r="DR1098" s="45"/>
      <c r="DS1098" s="45"/>
      <c r="DT1098" s="45"/>
      <c r="DU1098" s="45"/>
      <c r="DV1098" s="1123"/>
      <c r="DW1098" s="45"/>
      <c r="DX1098" s="45"/>
      <c r="DY1098" s="45"/>
      <c r="DZ1098" s="45"/>
      <c r="EA1098" s="45"/>
      <c r="EB1098" s="45"/>
      <c r="EC1098" s="45"/>
      <c r="ED1098" s="45"/>
      <c r="EE1098" s="45"/>
      <c r="EF1098" s="45"/>
      <c r="EG1098" s="45"/>
      <c r="EH1098" s="45"/>
      <c r="EI1098" s="45"/>
      <c r="EJ1098" s="45"/>
      <c r="EK1098" s="45"/>
      <c r="EL1098" s="45"/>
      <c r="EM1098" s="45"/>
      <c r="EN1098" s="45"/>
      <c r="EO1098" s="45"/>
      <c r="EP1098" s="45"/>
      <c r="EQ1098" s="1123"/>
      <c r="ER1098" s="557"/>
    </row>
    <row r="1099" spans="1:148" ht="15" customHeight="1" x14ac:dyDescent="0.25">
      <c r="A1099" s="625"/>
      <c r="B1099" s="1343" t="str">
        <f t="shared" si="63"/>
        <v>Desk 52</v>
      </c>
      <c r="C1099" s="1348" t="str">
        <f>IF(ISBLANK(TB!C238), "", TB!C238)</f>
        <v/>
      </c>
      <c r="D1099" s="1348" t="str">
        <f>IF(ISBLANK(TB!D238), "", TB!D238)</f>
        <v/>
      </c>
      <c r="E1099" s="1348" t="str">
        <f>IF(ISBLANK(TB!E238), "", TB!E238)</f>
        <v/>
      </c>
      <c r="F1099" s="1348" t="str">
        <f>IF(ISBLANK(TB!F238), "", TB!F238)</f>
        <v/>
      </c>
      <c r="G1099" s="45"/>
      <c r="H1099" s="45"/>
      <c r="I1099" s="45"/>
      <c r="J1099" s="45"/>
      <c r="K1099" s="45"/>
      <c r="L1099" s="45"/>
      <c r="M1099" s="45"/>
      <c r="N1099" s="45"/>
      <c r="O1099" s="45"/>
      <c r="P1099" s="45"/>
      <c r="Q1099" s="45"/>
      <c r="R1099" s="45"/>
      <c r="S1099" s="45"/>
      <c r="T1099" s="45"/>
      <c r="U1099" s="45"/>
      <c r="V1099" s="45"/>
      <c r="W1099" s="45"/>
      <c r="X1099" s="45"/>
      <c r="Y1099" s="45"/>
      <c r="Z1099" s="45"/>
      <c r="AA1099" s="45"/>
      <c r="AB1099" s="45"/>
      <c r="AC1099" s="45"/>
      <c r="AD1099" s="45"/>
      <c r="AE1099" s="45"/>
      <c r="AF1099" s="45"/>
      <c r="AG1099" s="45"/>
      <c r="AH1099" s="45"/>
      <c r="AI1099" s="45"/>
      <c r="AJ1099" s="45"/>
      <c r="AK1099" s="45"/>
      <c r="AL1099" s="45"/>
      <c r="AM1099" s="45"/>
      <c r="AN1099" s="45"/>
      <c r="AO1099" s="45"/>
      <c r="AP1099" s="45"/>
      <c r="AQ1099" s="45"/>
      <c r="AR1099" s="45"/>
      <c r="AS1099" s="45"/>
      <c r="AT1099" s="45"/>
      <c r="AU1099" s="45"/>
      <c r="AV1099" s="45"/>
      <c r="AW1099" s="45"/>
      <c r="AX1099" s="45"/>
      <c r="AY1099" s="45"/>
      <c r="AZ1099" s="45"/>
      <c r="BA1099" s="45"/>
      <c r="BB1099" s="45"/>
      <c r="BC1099" s="45"/>
      <c r="BD1099" s="45"/>
      <c r="BE1099" s="45"/>
      <c r="BF1099" s="45"/>
      <c r="BG1099" s="45"/>
      <c r="BH1099" s="45"/>
      <c r="BI1099" s="45"/>
      <c r="BJ1099" s="45"/>
      <c r="BK1099" s="45"/>
      <c r="BL1099" s="45"/>
      <c r="BM1099" s="45"/>
      <c r="BN1099" s="45"/>
      <c r="BO1099" s="45"/>
      <c r="BP1099" s="45"/>
      <c r="BQ1099" s="45"/>
      <c r="BR1099" s="45"/>
      <c r="BS1099" s="45"/>
      <c r="BT1099" s="45"/>
      <c r="BU1099" s="45"/>
      <c r="BV1099" s="45"/>
      <c r="BW1099" s="45"/>
      <c r="BX1099" s="45"/>
      <c r="BY1099" s="45"/>
      <c r="BZ1099" s="45"/>
      <c r="CA1099" s="45"/>
      <c r="CB1099" s="45"/>
      <c r="CC1099" s="45"/>
      <c r="CD1099" s="45"/>
      <c r="CE1099" s="45"/>
      <c r="CF1099" s="45"/>
      <c r="CG1099" s="45"/>
      <c r="CH1099" s="45"/>
      <c r="CI1099" s="45"/>
      <c r="CJ1099" s="45"/>
      <c r="CK1099" s="45"/>
      <c r="CL1099" s="45"/>
      <c r="CM1099" s="45"/>
      <c r="CN1099" s="45"/>
      <c r="CO1099" s="45"/>
      <c r="CP1099" s="45"/>
      <c r="CQ1099" s="45"/>
      <c r="CR1099" s="45"/>
      <c r="CS1099" s="45"/>
      <c r="CT1099" s="45"/>
      <c r="CU1099" s="45"/>
      <c r="CV1099" s="45"/>
      <c r="CW1099" s="45"/>
      <c r="CX1099" s="45"/>
      <c r="CY1099" s="45"/>
      <c r="CZ1099" s="45"/>
      <c r="DA1099" s="45"/>
      <c r="DB1099" s="45"/>
      <c r="DC1099" s="45"/>
      <c r="DD1099" s="45"/>
      <c r="DE1099" s="45"/>
      <c r="DF1099" s="45"/>
      <c r="DG1099" s="45"/>
      <c r="DH1099" s="45"/>
      <c r="DI1099" s="45"/>
      <c r="DJ1099" s="45"/>
      <c r="DK1099" s="45"/>
      <c r="DL1099" s="45"/>
      <c r="DM1099" s="45"/>
      <c r="DN1099" s="45"/>
      <c r="DO1099" s="45"/>
      <c r="DP1099" s="45"/>
      <c r="DQ1099" s="45"/>
      <c r="DR1099" s="45"/>
      <c r="DS1099" s="45"/>
      <c r="DT1099" s="45"/>
      <c r="DU1099" s="45"/>
      <c r="DV1099" s="1123"/>
      <c r="DW1099" s="45"/>
      <c r="DX1099" s="45"/>
      <c r="DY1099" s="45"/>
      <c r="DZ1099" s="45"/>
      <c r="EA1099" s="45"/>
      <c r="EB1099" s="45"/>
      <c r="EC1099" s="45"/>
      <c r="ED1099" s="45"/>
      <c r="EE1099" s="45"/>
      <c r="EF1099" s="45"/>
      <c r="EG1099" s="45"/>
      <c r="EH1099" s="45"/>
      <c r="EI1099" s="45"/>
      <c r="EJ1099" s="45"/>
      <c r="EK1099" s="45"/>
      <c r="EL1099" s="45"/>
      <c r="EM1099" s="45"/>
      <c r="EN1099" s="45"/>
      <c r="EO1099" s="45"/>
      <c r="EP1099" s="45"/>
      <c r="EQ1099" s="1123"/>
      <c r="ER1099" s="557"/>
    </row>
    <row r="1100" spans="1:148" ht="15" customHeight="1" x14ac:dyDescent="0.25">
      <c r="A1100" s="625"/>
      <c r="B1100" s="1343" t="str">
        <f t="shared" si="63"/>
        <v>Desk 53</v>
      </c>
      <c r="C1100" s="1348" t="str">
        <f>IF(ISBLANK(TB!C239), "", TB!C239)</f>
        <v/>
      </c>
      <c r="D1100" s="1348" t="str">
        <f>IF(ISBLANK(TB!D239), "", TB!D239)</f>
        <v/>
      </c>
      <c r="E1100" s="1348" t="str">
        <f>IF(ISBLANK(TB!E239), "", TB!E239)</f>
        <v/>
      </c>
      <c r="F1100" s="1348" t="str">
        <f>IF(ISBLANK(TB!F239), "", TB!F239)</f>
        <v/>
      </c>
      <c r="G1100" s="45"/>
      <c r="H1100" s="45"/>
      <c r="I1100" s="45"/>
      <c r="J1100" s="45"/>
      <c r="K1100" s="45"/>
      <c r="L1100" s="45"/>
      <c r="M1100" s="45"/>
      <c r="N1100" s="45"/>
      <c r="O1100" s="45"/>
      <c r="P1100" s="45"/>
      <c r="Q1100" s="45"/>
      <c r="R1100" s="45"/>
      <c r="S1100" s="45"/>
      <c r="T1100" s="45"/>
      <c r="U1100" s="45"/>
      <c r="V1100" s="45"/>
      <c r="W1100" s="45"/>
      <c r="X1100" s="45"/>
      <c r="Y1100" s="45"/>
      <c r="Z1100" s="45"/>
      <c r="AA1100" s="45"/>
      <c r="AB1100" s="45"/>
      <c r="AC1100" s="45"/>
      <c r="AD1100" s="45"/>
      <c r="AE1100" s="45"/>
      <c r="AF1100" s="45"/>
      <c r="AG1100" s="45"/>
      <c r="AH1100" s="45"/>
      <c r="AI1100" s="45"/>
      <c r="AJ1100" s="45"/>
      <c r="AK1100" s="45"/>
      <c r="AL1100" s="45"/>
      <c r="AM1100" s="45"/>
      <c r="AN1100" s="45"/>
      <c r="AO1100" s="45"/>
      <c r="AP1100" s="45"/>
      <c r="AQ1100" s="45"/>
      <c r="AR1100" s="45"/>
      <c r="AS1100" s="45"/>
      <c r="AT1100" s="45"/>
      <c r="AU1100" s="45"/>
      <c r="AV1100" s="45"/>
      <c r="AW1100" s="45"/>
      <c r="AX1100" s="45"/>
      <c r="AY1100" s="45"/>
      <c r="AZ1100" s="45"/>
      <c r="BA1100" s="45"/>
      <c r="BB1100" s="45"/>
      <c r="BC1100" s="45"/>
      <c r="BD1100" s="45"/>
      <c r="BE1100" s="45"/>
      <c r="BF1100" s="45"/>
      <c r="BG1100" s="45"/>
      <c r="BH1100" s="45"/>
      <c r="BI1100" s="45"/>
      <c r="BJ1100" s="45"/>
      <c r="BK1100" s="45"/>
      <c r="BL1100" s="45"/>
      <c r="BM1100" s="45"/>
      <c r="BN1100" s="45"/>
      <c r="BO1100" s="45"/>
      <c r="BP1100" s="45"/>
      <c r="BQ1100" s="45"/>
      <c r="BR1100" s="45"/>
      <c r="BS1100" s="45"/>
      <c r="BT1100" s="45"/>
      <c r="BU1100" s="45"/>
      <c r="BV1100" s="45"/>
      <c r="BW1100" s="45"/>
      <c r="BX1100" s="45"/>
      <c r="BY1100" s="45"/>
      <c r="BZ1100" s="45"/>
      <c r="CA1100" s="45"/>
      <c r="CB1100" s="45"/>
      <c r="CC1100" s="45"/>
      <c r="CD1100" s="45"/>
      <c r="CE1100" s="45"/>
      <c r="CF1100" s="45"/>
      <c r="CG1100" s="45"/>
      <c r="CH1100" s="45"/>
      <c r="CI1100" s="45"/>
      <c r="CJ1100" s="45"/>
      <c r="CK1100" s="45"/>
      <c r="CL1100" s="45"/>
      <c r="CM1100" s="45"/>
      <c r="CN1100" s="45"/>
      <c r="CO1100" s="45"/>
      <c r="CP1100" s="45"/>
      <c r="CQ1100" s="45"/>
      <c r="CR1100" s="45"/>
      <c r="CS1100" s="45"/>
      <c r="CT1100" s="45"/>
      <c r="CU1100" s="45"/>
      <c r="CV1100" s="45"/>
      <c r="CW1100" s="45"/>
      <c r="CX1100" s="45"/>
      <c r="CY1100" s="45"/>
      <c r="CZ1100" s="45"/>
      <c r="DA1100" s="45"/>
      <c r="DB1100" s="45"/>
      <c r="DC1100" s="45"/>
      <c r="DD1100" s="45"/>
      <c r="DE1100" s="45"/>
      <c r="DF1100" s="45"/>
      <c r="DG1100" s="45"/>
      <c r="DH1100" s="45"/>
      <c r="DI1100" s="45"/>
      <c r="DJ1100" s="45"/>
      <c r="DK1100" s="45"/>
      <c r="DL1100" s="45"/>
      <c r="DM1100" s="45"/>
      <c r="DN1100" s="45"/>
      <c r="DO1100" s="45"/>
      <c r="DP1100" s="45"/>
      <c r="DQ1100" s="45"/>
      <c r="DR1100" s="45"/>
      <c r="DS1100" s="45"/>
      <c r="DT1100" s="45"/>
      <c r="DU1100" s="45"/>
      <c r="DV1100" s="1123"/>
      <c r="DW1100" s="45"/>
      <c r="DX1100" s="45"/>
      <c r="DY1100" s="45"/>
      <c r="DZ1100" s="45"/>
      <c r="EA1100" s="45"/>
      <c r="EB1100" s="45"/>
      <c r="EC1100" s="45"/>
      <c r="ED1100" s="45"/>
      <c r="EE1100" s="45"/>
      <c r="EF1100" s="45"/>
      <c r="EG1100" s="45"/>
      <c r="EH1100" s="45"/>
      <c r="EI1100" s="45"/>
      <c r="EJ1100" s="45"/>
      <c r="EK1100" s="45"/>
      <c r="EL1100" s="45"/>
      <c r="EM1100" s="45"/>
      <c r="EN1100" s="45"/>
      <c r="EO1100" s="45"/>
      <c r="EP1100" s="45"/>
      <c r="EQ1100" s="1123"/>
      <c r="ER1100" s="557"/>
    </row>
    <row r="1101" spans="1:148" ht="15" customHeight="1" x14ac:dyDescent="0.25">
      <c r="A1101" s="625"/>
      <c r="B1101" s="1343" t="str">
        <f t="shared" si="63"/>
        <v>Desk 54</v>
      </c>
      <c r="C1101" s="1348" t="str">
        <f>IF(ISBLANK(TB!C240), "", TB!C240)</f>
        <v/>
      </c>
      <c r="D1101" s="1348" t="str">
        <f>IF(ISBLANK(TB!D240), "", TB!D240)</f>
        <v/>
      </c>
      <c r="E1101" s="1348" t="str">
        <f>IF(ISBLANK(TB!E240), "", TB!E240)</f>
        <v/>
      </c>
      <c r="F1101" s="1348" t="str">
        <f>IF(ISBLANK(TB!F240), "", TB!F240)</f>
        <v/>
      </c>
      <c r="G1101" s="45"/>
      <c r="H1101" s="45"/>
      <c r="I1101" s="45"/>
      <c r="J1101" s="45"/>
      <c r="K1101" s="45"/>
      <c r="L1101" s="45"/>
      <c r="M1101" s="45"/>
      <c r="N1101" s="45"/>
      <c r="O1101" s="45"/>
      <c r="P1101" s="45"/>
      <c r="Q1101" s="45"/>
      <c r="R1101" s="45"/>
      <c r="S1101" s="45"/>
      <c r="T1101" s="45"/>
      <c r="U1101" s="45"/>
      <c r="V1101" s="45"/>
      <c r="W1101" s="45"/>
      <c r="X1101" s="45"/>
      <c r="Y1101" s="45"/>
      <c r="Z1101" s="45"/>
      <c r="AA1101" s="45"/>
      <c r="AB1101" s="45"/>
      <c r="AC1101" s="45"/>
      <c r="AD1101" s="45"/>
      <c r="AE1101" s="45"/>
      <c r="AF1101" s="45"/>
      <c r="AG1101" s="45"/>
      <c r="AH1101" s="45"/>
      <c r="AI1101" s="45"/>
      <c r="AJ1101" s="45"/>
      <c r="AK1101" s="45"/>
      <c r="AL1101" s="45"/>
      <c r="AM1101" s="45"/>
      <c r="AN1101" s="45"/>
      <c r="AO1101" s="45"/>
      <c r="AP1101" s="45"/>
      <c r="AQ1101" s="45"/>
      <c r="AR1101" s="45"/>
      <c r="AS1101" s="45"/>
      <c r="AT1101" s="45"/>
      <c r="AU1101" s="45"/>
      <c r="AV1101" s="45"/>
      <c r="AW1101" s="45"/>
      <c r="AX1101" s="45"/>
      <c r="AY1101" s="45"/>
      <c r="AZ1101" s="45"/>
      <c r="BA1101" s="45"/>
      <c r="BB1101" s="45"/>
      <c r="BC1101" s="45"/>
      <c r="BD1101" s="45"/>
      <c r="BE1101" s="45"/>
      <c r="BF1101" s="45"/>
      <c r="BG1101" s="45"/>
      <c r="BH1101" s="45"/>
      <c r="BI1101" s="45"/>
      <c r="BJ1101" s="45"/>
      <c r="BK1101" s="45"/>
      <c r="BL1101" s="45"/>
      <c r="BM1101" s="45"/>
      <c r="BN1101" s="45"/>
      <c r="BO1101" s="45"/>
      <c r="BP1101" s="45"/>
      <c r="BQ1101" s="45"/>
      <c r="BR1101" s="45"/>
      <c r="BS1101" s="45"/>
      <c r="BT1101" s="45"/>
      <c r="BU1101" s="45"/>
      <c r="BV1101" s="45"/>
      <c r="BW1101" s="45"/>
      <c r="BX1101" s="45"/>
      <c r="BY1101" s="45"/>
      <c r="BZ1101" s="45"/>
      <c r="CA1101" s="45"/>
      <c r="CB1101" s="45"/>
      <c r="CC1101" s="45"/>
      <c r="CD1101" s="45"/>
      <c r="CE1101" s="45"/>
      <c r="CF1101" s="45"/>
      <c r="CG1101" s="45"/>
      <c r="CH1101" s="45"/>
      <c r="CI1101" s="45"/>
      <c r="CJ1101" s="45"/>
      <c r="CK1101" s="45"/>
      <c r="CL1101" s="45"/>
      <c r="CM1101" s="45"/>
      <c r="CN1101" s="45"/>
      <c r="CO1101" s="45"/>
      <c r="CP1101" s="45"/>
      <c r="CQ1101" s="45"/>
      <c r="CR1101" s="45"/>
      <c r="CS1101" s="45"/>
      <c r="CT1101" s="45"/>
      <c r="CU1101" s="45"/>
      <c r="CV1101" s="45"/>
      <c r="CW1101" s="45"/>
      <c r="CX1101" s="45"/>
      <c r="CY1101" s="45"/>
      <c r="CZ1101" s="45"/>
      <c r="DA1101" s="45"/>
      <c r="DB1101" s="45"/>
      <c r="DC1101" s="45"/>
      <c r="DD1101" s="45"/>
      <c r="DE1101" s="45"/>
      <c r="DF1101" s="45"/>
      <c r="DG1101" s="45"/>
      <c r="DH1101" s="45"/>
      <c r="DI1101" s="45"/>
      <c r="DJ1101" s="45"/>
      <c r="DK1101" s="45"/>
      <c r="DL1101" s="45"/>
      <c r="DM1101" s="45"/>
      <c r="DN1101" s="45"/>
      <c r="DO1101" s="45"/>
      <c r="DP1101" s="45"/>
      <c r="DQ1101" s="45"/>
      <c r="DR1101" s="45"/>
      <c r="DS1101" s="45"/>
      <c r="DT1101" s="45"/>
      <c r="DU1101" s="45"/>
      <c r="DV1101" s="1123"/>
      <c r="DW1101" s="45"/>
      <c r="DX1101" s="45"/>
      <c r="DY1101" s="45"/>
      <c r="DZ1101" s="45"/>
      <c r="EA1101" s="45"/>
      <c r="EB1101" s="45"/>
      <c r="EC1101" s="45"/>
      <c r="ED1101" s="45"/>
      <c r="EE1101" s="45"/>
      <c r="EF1101" s="45"/>
      <c r="EG1101" s="45"/>
      <c r="EH1101" s="45"/>
      <c r="EI1101" s="45"/>
      <c r="EJ1101" s="45"/>
      <c r="EK1101" s="45"/>
      <c r="EL1101" s="45"/>
      <c r="EM1101" s="45"/>
      <c r="EN1101" s="45"/>
      <c r="EO1101" s="45"/>
      <c r="EP1101" s="45"/>
      <c r="EQ1101" s="1123"/>
      <c r="ER1101" s="557"/>
    </row>
    <row r="1102" spans="1:148" ht="15" customHeight="1" x14ac:dyDescent="0.25">
      <c r="A1102" s="625"/>
      <c r="B1102" s="1343" t="str">
        <f t="shared" si="63"/>
        <v>Desk 55</v>
      </c>
      <c r="C1102" s="1348" t="str">
        <f>IF(ISBLANK(TB!C241), "", TB!C241)</f>
        <v/>
      </c>
      <c r="D1102" s="1348" t="str">
        <f>IF(ISBLANK(TB!D241), "", TB!D241)</f>
        <v/>
      </c>
      <c r="E1102" s="1348" t="str">
        <f>IF(ISBLANK(TB!E241), "", TB!E241)</f>
        <v/>
      </c>
      <c r="F1102" s="1348" t="str">
        <f>IF(ISBLANK(TB!F241), "", TB!F241)</f>
        <v/>
      </c>
      <c r="G1102" s="45"/>
      <c r="H1102" s="45"/>
      <c r="I1102" s="45"/>
      <c r="J1102" s="45"/>
      <c r="K1102" s="45"/>
      <c r="L1102" s="45"/>
      <c r="M1102" s="45"/>
      <c r="N1102" s="45"/>
      <c r="O1102" s="45"/>
      <c r="P1102" s="45"/>
      <c r="Q1102" s="45"/>
      <c r="R1102" s="45"/>
      <c r="S1102" s="45"/>
      <c r="T1102" s="45"/>
      <c r="U1102" s="45"/>
      <c r="V1102" s="45"/>
      <c r="W1102" s="45"/>
      <c r="X1102" s="45"/>
      <c r="Y1102" s="45"/>
      <c r="Z1102" s="45"/>
      <c r="AA1102" s="45"/>
      <c r="AB1102" s="45"/>
      <c r="AC1102" s="45"/>
      <c r="AD1102" s="45"/>
      <c r="AE1102" s="45"/>
      <c r="AF1102" s="45"/>
      <c r="AG1102" s="45"/>
      <c r="AH1102" s="45"/>
      <c r="AI1102" s="45"/>
      <c r="AJ1102" s="45"/>
      <c r="AK1102" s="45"/>
      <c r="AL1102" s="45"/>
      <c r="AM1102" s="45"/>
      <c r="AN1102" s="45"/>
      <c r="AO1102" s="45"/>
      <c r="AP1102" s="45"/>
      <c r="AQ1102" s="45"/>
      <c r="AR1102" s="45"/>
      <c r="AS1102" s="45"/>
      <c r="AT1102" s="45"/>
      <c r="AU1102" s="45"/>
      <c r="AV1102" s="45"/>
      <c r="AW1102" s="45"/>
      <c r="AX1102" s="45"/>
      <c r="AY1102" s="45"/>
      <c r="AZ1102" s="45"/>
      <c r="BA1102" s="45"/>
      <c r="BB1102" s="45"/>
      <c r="BC1102" s="45"/>
      <c r="BD1102" s="45"/>
      <c r="BE1102" s="45"/>
      <c r="BF1102" s="45"/>
      <c r="BG1102" s="45"/>
      <c r="BH1102" s="45"/>
      <c r="BI1102" s="45"/>
      <c r="BJ1102" s="45"/>
      <c r="BK1102" s="45"/>
      <c r="BL1102" s="45"/>
      <c r="BM1102" s="45"/>
      <c r="BN1102" s="45"/>
      <c r="BO1102" s="45"/>
      <c r="BP1102" s="45"/>
      <c r="BQ1102" s="45"/>
      <c r="BR1102" s="45"/>
      <c r="BS1102" s="45"/>
      <c r="BT1102" s="45"/>
      <c r="BU1102" s="45"/>
      <c r="BV1102" s="45"/>
      <c r="BW1102" s="45"/>
      <c r="BX1102" s="45"/>
      <c r="BY1102" s="45"/>
      <c r="BZ1102" s="45"/>
      <c r="CA1102" s="45"/>
      <c r="CB1102" s="45"/>
      <c r="CC1102" s="45"/>
      <c r="CD1102" s="45"/>
      <c r="CE1102" s="45"/>
      <c r="CF1102" s="45"/>
      <c r="CG1102" s="45"/>
      <c r="CH1102" s="45"/>
      <c r="CI1102" s="45"/>
      <c r="CJ1102" s="45"/>
      <c r="CK1102" s="45"/>
      <c r="CL1102" s="45"/>
      <c r="CM1102" s="45"/>
      <c r="CN1102" s="45"/>
      <c r="CO1102" s="45"/>
      <c r="CP1102" s="45"/>
      <c r="CQ1102" s="45"/>
      <c r="CR1102" s="45"/>
      <c r="CS1102" s="45"/>
      <c r="CT1102" s="45"/>
      <c r="CU1102" s="45"/>
      <c r="CV1102" s="45"/>
      <c r="CW1102" s="45"/>
      <c r="CX1102" s="45"/>
      <c r="CY1102" s="45"/>
      <c r="CZ1102" s="45"/>
      <c r="DA1102" s="45"/>
      <c r="DB1102" s="45"/>
      <c r="DC1102" s="45"/>
      <c r="DD1102" s="45"/>
      <c r="DE1102" s="45"/>
      <c r="DF1102" s="45"/>
      <c r="DG1102" s="45"/>
      <c r="DH1102" s="45"/>
      <c r="DI1102" s="45"/>
      <c r="DJ1102" s="45"/>
      <c r="DK1102" s="45"/>
      <c r="DL1102" s="45"/>
      <c r="DM1102" s="45"/>
      <c r="DN1102" s="45"/>
      <c r="DO1102" s="45"/>
      <c r="DP1102" s="45"/>
      <c r="DQ1102" s="45"/>
      <c r="DR1102" s="45"/>
      <c r="DS1102" s="45"/>
      <c r="DT1102" s="45"/>
      <c r="DU1102" s="45"/>
      <c r="DV1102" s="1123"/>
      <c r="DW1102" s="45"/>
      <c r="DX1102" s="45"/>
      <c r="DY1102" s="45"/>
      <c r="DZ1102" s="45"/>
      <c r="EA1102" s="45"/>
      <c r="EB1102" s="45"/>
      <c r="EC1102" s="45"/>
      <c r="ED1102" s="45"/>
      <c r="EE1102" s="45"/>
      <c r="EF1102" s="45"/>
      <c r="EG1102" s="45"/>
      <c r="EH1102" s="45"/>
      <c r="EI1102" s="45"/>
      <c r="EJ1102" s="45"/>
      <c r="EK1102" s="45"/>
      <c r="EL1102" s="45"/>
      <c r="EM1102" s="45"/>
      <c r="EN1102" s="45"/>
      <c r="EO1102" s="45"/>
      <c r="EP1102" s="45"/>
      <c r="EQ1102" s="1123"/>
      <c r="ER1102" s="557"/>
    </row>
    <row r="1103" spans="1:148" ht="15" customHeight="1" x14ac:dyDescent="0.25">
      <c r="A1103" s="625"/>
      <c r="B1103" s="1343" t="str">
        <f t="shared" si="63"/>
        <v>Desk 56</v>
      </c>
      <c r="C1103" s="1348" t="str">
        <f>IF(ISBLANK(TB!C242), "", TB!C242)</f>
        <v/>
      </c>
      <c r="D1103" s="1348" t="str">
        <f>IF(ISBLANK(TB!D242), "", TB!D242)</f>
        <v/>
      </c>
      <c r="E1103" s="1348" t="str">
        <f>IF(ISBLANK(TB!E242), "", TB!E242)</f>
        <v/>
      </c>
      <c r="F1103" s="1348" t="str">
        <f>IF(ISBLANK(TB!F242), "", TB!F242)</f>
        <v/>
      </c>
      <c r="G1103" s="45"/>
      <c r="H1103" s="45"/>
      <c r="I1103" s="45"/>
      <c r="J1103" s="45"/>
      <c r="K1103" s="45"/>
      <c r="L1103" s="45"/>
      <c r="M1103" s="45"/>
      <c r="N1103" s="45"/>
      <c r="O1103" s="45"/>
      <c r="P1103" s="45"/>
      <c r="Q1103" s="45"/>
      <c r="R1103" s="45"/>
      <c r="S1103" s="45"/>
      <c r="T1103" s="45"/>
      <c r="U1103" s="45"/>
      <c r="V1103" s="45"/>
      <c r="W1103" s="45"/>
      <c r="X1103" s="45"/>
      <c r="Y1103" s="45"/>
      <c r="Z1103" s="45"/>
      <c r="AA1103" s="45"/>
      <c r="AB1103" s="45"/>
      <c r="AC1103" s="45"/>
      <c r="AD1103" s="45"/>
      <c r="AE1103" s="45"/>
      <c r="AF1103" s="45"/>
      <c r="AG1103" s="45"/>
      <c r="AH1103" s="45"/>
      <c r="AI1103" s="45"/>
      <c r="AJ1103" s="45"/>
      <c r="AK1103" s="45"/>
      <c r="AL1103" s="45"/>
      <c r="AM1103" s="45"/>
      <c r="AN1103" s="45"/>
      <c r="AO1103" s="45"/>
      <c r="AP1103" s="45"/>
      <c r="AQ1103" s="45"/>
      <c r="AR1103" s="45"/>
      <c r="AS1103" s="45"/>
      <c r="AT1103" s="45"/>
      <c r="AU1103" s="45"/>
      <c r="AV1103" s="45"/>
      <c r="AW1103" s="45"/>
      <c r="AX1103" s="45"/>
      <c r="AY1103" s="45"/>
      <c r="AZ1103" s="45"/>
      <c r="BA1103" s="45"/>
      <c r="BB1103" s="45"/>
      <c r="BC1103" s="45"/>
      <c r="BD1103" s="45"/>
      <c r="BE1103" s="45"/>
      <c r="BF1103" s="45"/>
      <c r="BG1103" s="45"/>
      <c r="BH1103" s="45"/>
      <c r="BI1103" s="45"/>
      <c r="BJ1103" s="45"/>
      <c r="BK1103" s="45"/>
      <c r="BL1103" s="45"/>
      <c r="BM1103" s="45"/>
      <c r="BN1103" s="45"/>
      <c r="BO1103" s="45"/>
      <c r="BP1103" s="45"/>
      <c r="BQ1103" s="45"/>
      <c r="BR1103" s="45"/>
      <c r="BS1103" s="45"/>
      <c r="BT1103" s="45"/>
      <c r="BU1103" s="45"/>
      <c r="BV1103" s="45"/>
      <c r="BW1103" s="45"/>
      <c r="BX1103" s="45"/>
      <c r="BY1103" s="45"/>
      <c r="BZ1103" s="45"/>
      <c r="CA1103" s="45"/>
      <c r="CB1103" s="45"/>
      <c r="CC1103" s="45"/>
      <c r="CD1103" s="45"/>
      <c r="CE1103" s="45"/>
      <c r="CF1103" s="45"/>
      <c r="CG1103" s="45"/>
      <c r="CH1103" s="45"/>
      <c r="CI1103" s="45"/>
      <c r="CJ1103" s="45"/>
      <c r="CK1103" s="45"/>
      <c r="CL1103" s="45"/>
      <c r="CM1103" s="45"/>
      <c r="CN1103" s="45"/>
      <c r="CO1103" s="45"/>
      <c r="CP1103" s="45"/>
      <c r="CQ1103" s="45"/>
      <c r="CR1103" s="45"/>
      <c r="CS1103" s="45"/>
      <c r="CT1103" s="45"/>
      <c r="CU1103" s="45"/>
      <c r="CV1103" s="45"/>
      <c r="CW1103" s="45"/>
      <c r="CX1103" s="45"/>
      <c r="CY1103" s="45"/>
      <c r="CZ1103" s="45"/>
      <c r="DA1103" s="45"/>
      <c r="DB1103" s="45"/>
      <c r="DC1103" s="45"/>
      <c r="DD1103" s="45"/>
      <c r="DE1103" s="45"/>
      <c r="DF1103" s="45"/>
      <c r="DG1103" s="45"/>
      <c r="DH1103" s="45"/>
      <c r="DI1103" s="45"/>
      <c r="DJ1103" s="45"/>
      <c r="DK1103" s="45"/>
      <c r="DL1103" s="45"/>
      <c r="DM1103" s="45"/>
      <c r="DN1103" s="45"/>
      <c r="DO1103" s="45"/>
      <c r="DP1103" s="45"/>
      <c r="DQ1103" s="45"/>
      <c r="DR1103" s="45"/>
      <c r="DS1103" s="45"/>
      <c r="DT1103" s="45"/>
      <c r="DU1103" s="45"/>
      <c r="DV1103" s="1123"/>
      <c r="DW1103" s="45"/>
      <c r="DX1103" s="45"/>
      <c r="DY1103" s="45"/>
      <c r="DZ1103" s="45"/>
      <c r="EA1103" s="45"/>
      <c r="EB1103" s="45"/>
      <c r="EC1103" s="45"/>
      <c r="ED1103" s="45"/>
      <c r="EE1103" s="45"/>
      <c r="EF1103" s="45"/>
      <c r="EG1103" s="45"/>
      <c r="EH1103" s="45"/>
      <c r="EI1103" s="45"/>
      <c r="EJ1103" s="45"/>
      <c r="EK1103" s="45"/>
      <c r="EL1103" s="45"/>
      <c r="EM1103" s="45"/>
      <c r="EN1103" s="45"/>
      <c r="EO1103" s="45"/>
      <c r="EP1103" s="45"/>
      <c r="EQ1103" s="1123"/>
      <c r="ER1103" s="557"/>
    </row>
    <row r="1104" spans="1:148" ht="15" customHeight="1" x14ac:dyDescent="0.25">
      <c r="A1104" s="625"/>
      <c r="B1104" s="1343" t="str">
        <f t="shared" si="63"/>
        <v>Desk 57</v>
      </c>
      <c r="C1104" s="1348" t="str">
        <f>IF(ISBLANK(TB!C243), "", TB!C243)</f>
        <v/>
      </c>
      <c r="D1104" s="1348" t="str">
        <f>IF(ISBLANK(TB!D243), "", TB!D243)</f>
        <v/>
      </c>
      <c r="E1104" s="1348" t="str">
        <f>IF(ISBLANK(TB!E243), "", TB!E243)</f>
        <v/>
      </c>
      <c r="F1104" s="1348" t="str">
        <f>IF(ISBLANK(TB!F243), "", TB!F243)</f>
        <v/>
      </c>
      <c r="G1104" s="45"/>
      <c r="H1104" s="45"/>
      <c r="I1104" s="45"/>
      <c r="J1104" s="45"/>
      <c r="K1104" s="45"/>
      <c r="L1104" s="45"/>
      <c r="M1104" s="45"/>
      <c r="N1104" s="45"/>
      <c r="O1104" s="45"/>
      <c r="P1104" s="45"/>
      <c r="Q1104" s="45"/>
      <c r="R1104" s="45"/>
      <c r="S1104" s="45"/>
      <c r="T1104" s="45"/>
      <c r="U1104" s="45"/>
      <c r="V1104" s="45"/>
      <c r="W1104" s="45"/>
      <c r="X1104" s="45"/>
      <c r="Y1104" s="45"/>
      <c r="Z1104" s="45"/>
      <c r="AA1104" s="45"/>
      <c r="AB1104" s="45"/>
      <c r="AC1104" s="45"/>
      <c r="AD1104" s="45"/>
      <c r="AE1104" s="45"/>
      <c r="AF1104" s="45"/>
      <c r="AG1104" s="45"/>
      <c r="AH1104" s="45"/>
      <c r="AI1104" s="45"/>
      <c r="AJ1104" s="45"/>
      <c r="AK1104" s="45"/>
      <c r="AL1104" s="45"/>
      <c r="AM1104" s="45"/>
      <c r="AN1104" s="45"/>
      <c r="AO1104" s="45"/>
      <c r="AP1104" s="45"/>
      <c r="AQ1104" s="45"/>
      <c r="AR1104" s="45"/>
      <c r="AS1104" s="45"/>
      <c r="AT1104" s="45"/>
      <c r="AU1104" s="45"/>
      <c r="AV1104" s="45"/>
      <c r="AW1104" s="45"/>
      <c r="AX1104" s="45"/>
      <c r="AY1104" s="45"/>
      <c r="AZ1104" s="45"/>
      <c r="BA1104" s="45"/>
      <c r="BB1104" s="45"/>
      <c r="BC1104" s="45"/>
      <c r="BD1104" s="45"/>
      <c r="BE1104" s="45"/>
      <c r="BF1104" s="45"/>
      <c r="BG1104" s="45"/>
      <c r="BH1104" s="45"/>
      <c r="BI1104" s="45"/>
      <c r="BJ1104" s="45"/>
      <c r="BK1104" s="45"/>
      <c r="BL1104" s="45"/>
      <c r="BM1104" s="45"/>
      <c r="BN1104" s="45"/>
      <c r="BO1104" s="45"/>
      <c r="BP1104" s="45"/>
      <c r="BQ1104" s="45"/>
      <c r="BR1104" s="45"/>
      <c r="BS1104" s="45"/>
      <c r="BT1104" s="45"/>
      <c r="BU1104" s="45"/>
      <c r="BV1104" s="45"/>
      <c r="BW1104" s="45"/>
      <c r="BX1104" s="45"/>
      <c r="BY1104" s="45"/>
      <c r="BZ1104" s="45"/>
      <c r="CA1104" s="45"/>
      <c r="CB1104" s="45"/>
      <c r="CC1104" s="45"/>
      <c r="CD1104" s="45"/>
      <c r="CE1104" s="45"/>
      <c r="CF1104" s="45"/>
      <c r="CG1104" s="45"/>
      <c r="CH1104" s="45"/>
      <c r="CI1104" s="45"/>
      <c r="CJ1104" s="45"/>
      <c r="CK1104" s="45"/>
      <c r="CL1104" s="45"/>
      <c r="CM1104" s="45"/>
      <c r="CN1104" s="45"/>
      <c r="CO1104" s="45"/>
      <c r="CP1104" s="45"/>
      <c r="CQ1104" s="45"/>
      <c r="CR1104" s="45"/>
      <c r="CS1104" s="45"/>
      <c r="CT1104" s="45"/>
      <c r="CU1104" s="45"/>
      <c r="CV1104" s="45"/>
      <c r="CW1104" s="45"/>
      <c r="CX1104" s="45"/>
      <c r="CY1104" s="45"/>
      <c r="CZ1104" s="45"/>
      <c r="DA1104" s="45"/>
      <c r="DB1104" s="45"/>
      <c r="DC1104" s="45"/>
      <c r="DD1104" s="45"/>
      <c r="DE1104" s="45"/>
      <c r="DF1104" s="45"/>
      <c r="DG1104" s="45"/>
      <c r="DH1104" s="45"/>
      <c r="DI1104" s="45"/>
      <c r="DJ1104" s="45"/>
      <c r="DK1104" s="45"/>
      <c r="DL1104" s="45"/>
      <c r="DM1104" s="45"/>
      <c r="DN1104" s="45"/>
      <c r="DO1104" s="45"/>
      <c r="DP1104" s="45"/>
      <c r="DQ1104" s="45"/>
      <c r="DR1104" s="45"/>
      <c r="DS1104" s="45"/>
      <c r="DT1104" s="45"/>
      <c r="DU1104" s="45"/>
      <c r="DV1104" s="1123"/>
      <c r="DW1104" s="45"/>
      <c r="DX1104" s="45"/>
      <c r="DY1104" s="45"/>
      <c r="DZ1104" s="45"/>
      <c r="EA1104" s="45"/>
      <c r="EB1104" s="45"/>
      <c r="EC1104" s="45"/>
      <c r="ED1104" s="45"/>
      <c r="EE1104" s="45"/>
      <c r="EF1104" s="45"/>
      <c r="EG1104" s="45"/>
      <c r="EH1104" s="45"/>
      <c r="EI1104" s="45"/>
      <c r="EJ1104" s="45"/>
      <c r="EK1104" s="45"/>
      <c r="EL1104" s="45"/>
      <c r="EM1104" s="45"/>
      <c r="EN1104" s="45"/>
      <c r="EO1104" s="45"/>
      <c r="EP1104" s="45"/>
      <c r="EQ1104" s="1123"/>
      <c r="ER1104" s="557"/>
    </row>
    <row r="1105" spans="1:148" ht="15" customHeight="1" x14ac:dyDescent="0.25">
      <c r="A1105" s="625"/>
      <c r="B1105" s="1343" t="str">
        <f t="shared" si="63"/>
        <v>Desk 58</v>
      </c>
      <c r="C1105" s="1348" t="str">
        <f>IF(ISBLANK(TB!C244), "", TB!C244)</f>
        <v/>
      </c>
      <c r="D1105" s="1348" t="str">
        <f>IF(ISBLANK(TB!D244), "", TB!D244)</f>
        <v/>
      </c>
      <c r="E1105" s="1348" t="str">
        <f>IF(ISBLANK(TB!E244), "", TB!E244)</f>
        <v/>
      </c>
      <c r="F1105" s="1348" t="str">
        <f>IF(ISBLANK(TB!F244), "", TB!F244)</f>
        <v/>
      </c>
      <c r="G1105" s="45"/>
      <c r="H1105" s="45"/>
      <c r="I1105" s="45"/>
      <c r="J1105" s="45"/>
      <c r="K1105" s="45"/>
      <c r="L1105" s="45"/>
      <c r="M1105" s="45"/>
      <c r="N1105" s="45"/>
      <c r="O1105" s="45"/>
      <c r="P1105" s="45"/>
      <c r="Q1105" s="45"/>
      <c r="R1105" s="45"/>
      <c r="S1105" s="45"/>
      <c r="T1105" s="45"/>
      <c r="U1105" s="45"/>
      <c r="V1105" s="45"/>
      <c r="W1105" s="45"/>
      <c r="X1105" s="45"/>
      <c r="Y1105" s="45"/>
      <c r="Z1105" s="45"/>
      <c r="AA1105" s="45"/>
      <c r="AB1105" s="45"/>
      <c r="AC1105" s="45"/>
      <c r="AD1105" s="45"/>
      <c r="AE1105" s="45"/>
      <c r="AF1105" s="45"/>
      <c r="AG1105" s="45"/>
      <c r="AH1105" s="45"/>
      <c r="AI1105" s="45"/>
      <c r="AJ1105" s="45"/>
      <c r="AK1105" s="45"/>
      <c r="AL1105" s="45"/>
      <c r="AM1105" s="45"/>
      <c r="AN1105" s="45"/>
      <c r="AO1105" s="45"/>
      <c r="AP1105" s="45"/>
      <c r="AQ1105" s="45"/>
      <c r="AR1105" s="45"/>
      <c r="AS1105" s="45"/>
      <c r="AT1105" s="45"/>
      <c r="AU1105" s="45"/>
      <c r="AV1105" s="45"/>
      <c r="AW1105" s="45"/>
      <c r="AX1105" s="45"/>
      <c r="AY1105" s="45"/>
      <c r="AZ1105" s="45"/>
      <c r="BA1105" s="45"/>
      <c r="BB1105" s="45"/>
      <c r="BC1105" s="45"/>
      <c r="BD1105" s="45"/>
      <c r="BE1105" s="45"/>
      <c r="BF1105" s="45"/>
      <c r="BG1105" s="45"/>
      <c r="BH1105" s="45"/>
      <c r="BI1105" s="45"/>
      <c r="BJ1105" s="45"/>
      <c r="BK1105" s="45"/>
      <c r="BL1105" s="45"/>
      <c r="BM1105" s="45"/>
      <c r="BN1105" s="45"/>
      <c r="BO1105" s="45"/>
      <c r="BP1105" s="45"/>
      <c r="BQ1105" s="45"/>
      <c r="BR1105" s="45"/>
      <c r="BS1105" s="45"/>
      <c r="BT1105" s="45"/>
      <c r="BU1105" s="45"/>
      <c r="BV1105" s="45"/>
      <c r="BW1105" s="45"/>
      <c r="BX1105" s="45"/>
      <c r="BY1105" s="45"/>
      <c r="BZ1105" s="45"/>
      <c r="CA1105" s="45"/>
      <c r="CB1105" s="45"/>
      <c r="CC1105" s="45"/>
      <c r="CD1105" s="45"/>
      <c r="CE1105" s="45"/>
      <c r="CF1105" s="45"/>
      <c r="CG1105" s="45"/>
      <c r="CH1105" s="45"/>
      <c r="CI1105" s="45"/>
      <c r="CJ1105" s="45"/>
      <c r="CK1105" s="45"/>
      <c r="CL1105" s="45"/>
      <c r="CM1105" s="45"/>
      <c r="CN1105" s="45"/>
      <c r="CO1105" s="45"/>
      <c r="CP1105" s="45"/>
      <c r="CQ1105" s="45"/>
      <c r="CR1105" s="45"/>
      <c r="CS1105" s="45"/>
      <c r="CT1105" s="45"/>
      <c r="CU1105" s="45"/>
      <c r="CV1105" s="45"/>
      <c r="CW1105" s="45"/>
      <c r="CX1105" s="45"/>
      <c r="CY1105" s="45"/>
      <c r="CZ1105" s="45"/>
      <c r="DA1105" s="45"/>
      <c r="DB1105" s="45"/>
      <c r="DC1105" s="45"/>
      <c r="DD1105" s="45"/>
      <c r="DE1105" s="45"/>
      <c r="DF1105" s="45"/>
      <c r="DG1105" s="45"/>
      <c r="DH1105" s="45"/>
      <c r="DI1105" s="45"/>
      <c r="DJ1105" s="45"/>
      <c r="DK1105" s="45"/>
      <c r="DL1105" s="45"/>
      <c r="DM1105" s="45"/>
      <c r="DN1105" s="45"/>
      <c r="DO1105" s="45"/>
      <c r="DP1105" s="45"/>
      <c r="DQ1105" s="45"/>
      <c r="DR1105" s="45"/>
      <c r="DS1105" s="45"/>
      <c r="DT1105" s="45"/>
      <c r="DU1105" s="45"/>
      <c r="DV1105" s="1123"/>
      <c r="DW1105" s="45"/>
      <c r="DX1105" s="45"/>
      <c r="DY1105" s="45"/>
      <c r="DZ1105" s="45"/>
      <c r="EA1105" s="45"/>
      <c r="EB1105" s="45"/>
      <c r="EC1105" s="45"/>
      <c r="ED1105" s="45"/>
      <c r="EE1105" s="45"/>
      <c r="EF1105" s="45"/>
      <c r="EG1105" s="45"/>
      <c r="EH1105" s="45"/>
      <c r="EI1105" s="45"/>
      <c r="EJ1105" s="45"/>
      <c r="EK1105" s="45"/>
      <c r="EL1105" s="45"/>
      <c r="EM1105" s="45"/>
      <c r="EN1105" s="45"/>
      <c r="EO1105" s="45"/>
      <c r="EP1105" s="45"/>
      <c r="EQ1105" s="1123"/>
      <c r="ER1105" s="557"/>
    </row>
    <row r="1106" spans="1:148" ht="15" customHeight="1" x14ac:dyDescent="0.25">
      <c r="A1106" s="625"/>
      <c r="B1106" s="1343" t="str">
        <f t="shared" si="63"/>
        <v>Desk 59</v>
      </c>
      <c r="C1106" s="1348" t="str">
        <f>IF(ISBLANK(TB!C245), "", TB!C245)</f>
        <v/>
      </c>
      <c r="D1106" s="1348" t="str">
        <f>IF(ISBLANK(TB!D245), "", TB!D245)</f>
        <v/>
      </c>
      <c r="E1106" s="1348" t="str">
        <f>IF(ISBLANK(TB!E245), "", TB!E245)</f>
        <v/>
      </c>
      <c r="F1106" s="1348" t="str">
        <f>IF(ISBLANK(TB!F245), "", TB!F245)</f>
        <v/>
      </c>
      <c r="G1106" s="45"/>
      <c r="H1106" s="45"/>
      <c r="I1106" s="45"/>
      <c r="J1106" s="45"/>
      <c r="K1106" s="45"/>
      <c r="L1106" s="45"/>
      <c r="M1106" s="45"/>
      <c r="N1106" s="45"/>
      <c r="O1106" s="45"/>
      <c r="P1106" s="45"/>
      <c r="Q1106" s="45"/>
      <c r="R1106" s="45"/>
      <c r="S1106" s="45"/>
      <c r="T1106" s="45"/>
      <c r="U1106" s="45"/>
      <c r="V1106" s="45"/>
      <c r="W1106" s="45"/>
      <c r="X1106" s="45"/>
      <c r="Y1106" s="45"/>
      <c r="Z1106" s="45"/>
      <c r="AA1106" s="45"/>
      <c r="AB1106" s="45"/>
      <c r="AC1106" s="45"/>
      <c r="AD1106" s="45"/>
      <c r="AE1106" s="45"/>
      <c r="AF1106" s="45"/>
      <c r="AG1106" s="45"/>
      <c r="AH1106" s="45"/>
      <c r="AI1106" s="45"/>
      <c r="AJ1106" s="45"/>
      <c r="AK1106" s="45"/>
      <c r="AL1106" s="45"/>
      <c r="AM1106" s="45"/>
      <c r="AN1106" s="45"/>
      <c r="AO1106" s="45"/>
      <c r="AP1106" s="45"/>
      <c r="AQ1106" s="45"/>
      <c r="AR1106" s="45"/>
      <c r="AS1106" s="45"/>
      <c r="AT1106" s="45"/>
      <c r="AU1106" s="45"/>
      <c r="AV1106" s="45"/>
      <c r="AW1106" s="45"/>
      <c r="AX1106" s="45"/>
      <c r="AY1106" s="45"/>
      <c r="AZ1106" s="45"/>
      <c r="BA1106" s="45"/>
      <c r="BB1106" s="45"/>
      <c r="BC1106" s="45"/>
      <c r="BD1106" s="45"/>
      <c r="BE1106" s="45"/>
      <c r="BF1106" s="45"/>
      <c r="BG1106" s="45"/>
      <c r="BH1106" s="45"/>
      <c r="BI1106" s="45"/>
      <c r="BJ1106" s="45"/>
      <c r="BK1106" s="45"/>
      <c r="BL1106" s="45"/>
      <c r="BM1106" s="45"/>
      <c r="BN1106" s="45"/>
      <c r="BO1106" s="45"/>
      <c r="BP1106" s="45"/>
      <c r="BQ1106" s="45"/>
      <c r="BR1106" s="45"/>
      <c r="BS1106" s="45"/>
      <c r="BT1106" s="45"/>
      <c r="BU1106" s="45"/>
      <c r="BV1106" s="45"/>
      <c r="BW1106" s="45"/>
      <c r="BX1106" s="45"/>
      <c r="BY1106" s="45"/>
      <c r="BZ1106" s="45"/>
      <c r="CA1106" s="45"/>
      <c r="CB1106" s="45"/>
      <c r="CC1106" s="45"/>
      <c r="CD1106" s="45"/>
      <c r="CE1106" s="45"/>
      <c r="CF1106" s="45"/>
      <c r="CG1106" s="45"/>
      <c r="CH1106" s="45"/>
      <c r="CI1106" s="45"/>
      <c r="CJ1106" s="45"/>
      <c r="CK1106" s="45"/>
      <c r="CL1106" s="45"/>
      <c r="CM1106" s="45"/>
      <c r="CN1106" s="45"/>
      <c r="CO1106" s="45"/>
      <c r="CP1106" s="45"/>
      <c r="CQ1106" s="45"/>
      <c r="CR1106" s="45"/>
      <c r="CS1106" s="45"/>
      <c r="CT1106" s="45"/>
      <c r="CU1106" s="45"/>
      <c r="CV1106" s="45"/>
      <c r="CW1106" s="45"/>
      <c r="CX1106" s="45"/>
      <c r="CY1106" s="45"/>
      <c r="CZ1106" s="45"/>
      <c r="DA1106" s="45"/>
      <c r="DB1106" s="45"/>
      <c r="DC1106" s="45"/>
      <c r="DD1106" s="45"/>
      <c r="DE1106" s="45"/>
      <c r="DF1106" s="45"/>
      <c r="DG1106" s="45"/>
      <c r="DH1106" s="45"/>
      <c r="DI1106" s="45"/>
      <c r="DJ1106" s="45"/>
      <c r="DK1106" s="45"/>
      <c r="DL1106" s="45"/>
      <c r="DM1106" s="45"/>
      <c r="DN1106" s="45"/>
      <c r="DO1106" s="45"/>
      <c r="DP1106" s="45"/>
      <c r="DQ1106" s="45"/>
      <c r="DR1106" s="45"/>
      <c r="DS1106" s="45"/>
      <c r="DT1106" s="45"/>
      <c r="DU1106" s="45"/>
      <c r="DV1106" s="1123"/>
      <c r="DW1106" s="45"/>
      <c r="DX1106" s="45"/>
      <c r="DY1106" s="45"/>
      <c r="DZ1106" s="45"/>
      <c r="EA1106" s="45"/>
      <c r="EB1106" s="45"/>
      <c r="EC1106" s="45"/>
      <c r="ED1106" s="45"/>
      <c r="EE1106" s="45"/>
      <c r="EF1106" s="45"/>
      <c r="EG1106" s="45"/>
      <c r="EH1106" s="45"/>
      <c r="EI1106" s="45"/>
      <c r="EJ1106" s="45"/>
      <c r="EK1106" s="45"/>
      <c r="EL1106" s="45"/>
      <c r="EM1106" s="45"/>
      <c r="EN1106" s="45"/>
      <c r="EO1106" s="45"/>
      <c r="EP1106" s="45"/>
      <c r="EQ1106" s="1123"/>
      <c r="ER1106" s="557"/>
    </row>
    <row r="1107" spans="1:148" ht="15" customHeight="1" x14ac:dyDescent="0.25">
      <c r="A1107" s="625"/>
      <c r="B1107" s="1343" t="str">
        <f t="shared" si="63"/>
        <v>Desk 60</v>
      </c>
      <c r="C1107" s="1348" t="str">
        <f>IF(ISBLANK(TB!C246), "", TB!C246)</f>
        <v/>
      </c>
      <c r="D1107" s="1348" t="str">
        <f>IF(ISBLANK(TB!D246), "", TB!D246)</f>
        <v/>
      </c>
      <c r="E1107" s="1348" t="str">
        <f>IF(ISBLANK(TB!E246), "", TB!E246)</f>
        <v/>
      </c>
      <c r="F1107" s="1348" t="str">
        <f>IF(ISBLANK(TB!F246), "", TB!F246)</f>
        <v/>
      </c>
      <c r="G1107" s="45"/>
      <c r="H1107" s="45"/>
      <c r="I1107" s="45"/>
      <c r="J1107" s="45"/>
      <c r="K1107" s="45"/>
      <c r="L1107" s="45"/>
      <c r="M1107" s="45"/>
      <c r="N1107" s="45"/>
      <c r="O1107" s="45"/>
      <c r="P1107" s="45"/>
      <c r="Q1107" s="45"/>
      <c r="R1107" s="45"/>
      <c r="S1107" s="45"/>
      <c r="T1107" s="45"/>
      <c r="U1107" s="45"/>
      <c r="V1107" s="45"/>
      <c r="W1107" s="45"/>
      <c r="X1107" s="45"/>
      <c r="Y1107" s="45"/>
      <c r="Z1107" s="45"/>
      <c r="AA1107" s="45"/>
      <c r="AB1107" s="45"/>
      <c r="AC1107" s="45"/>
      <c r="AD1107" s="45"/>
      <c r="AE1107" s="45"/>
      <c r="AF1107" s="45"/>
      <c r="AG1107" s="45"/>
      <c r="AH1107" s="45"/>
      <c r="AI1107" s="45"/>
      <c r="AJ1107" s="45"/>
      <c r="AK1107" s="45"/>
      <c r="AL1107" s="45"/>
      <c r="AM1107" s="45"/>
      <c r="AN1107" s="45"/>
      <c r="AO1107" s="45"/>
      <c r="AP1107" s="45"/>
      <c r="AQ1107" s="45"/>
      <c r="AR1107" s="45"/>
      <c r="AS1107" s="45"/>
      <c r="AT1107" s="45"/>
      <c r="AU1107" s="45"/>
      <c r="AV1107" s="45"/>
      <c r="AW1107" s="45"/>
      <c r="AX1107" s="45"/>
      <c r="AY1107" s="45"/>
      <c r="AZ1107" s="45"/>
      <c r="BA1107" s="45"/>
      <c r="BB1107" s="45"/>
      <c r="BC1107" s="45"/>
      <c r="BD1107" s="45"/>
      <c r="BE1107" s="45"/>
      <c r="BF1107" s="45"/>
      <c r="BG1107" s="45"/>
      <c r="BH1107" s="45"/>
      <c r="BI1107" s="45"/>
      <c r="BJ1107" s="45"/>
      <c r="BK1107" s="45"/>
      <c r="BL1107" s="45"/>
      <c r="BM1107" s="45"/>
      <c r="BN1107" s="45"/>
      <c r="BO1107" s="45"/>
      <c r="BP1107" s="45"/>
      <c r="BQ1107" s="45"/>
      <c r="BR1107" s="45"/>
      <c r="BS1107" s="45"/>
      <c r="BT1107" s="45"/>
      <c r="BU1107" s="45"/>
      <c r="BV1107" s="45"/>
      <c r="BW1107" s="45"/>
      <c r="BX1107" s="45"/>
      <c r="BY1107" s="45"/>
      <c r="BZ1107" s="45"/>
      <c r="CA1107" s="45"/>
      <c r="CB1107" s="45"/>
      <c r="CC1107" s="45"/>
      <c r="CD1107" s="45"/>
      <c r="CE1107" s="45"/>
      <c r="CF1107" s="45"/>
      <c r="CG1107" s="45"/>
      <c r="CH1107" s="45"/>
      <c r="CI1107" s="45"/>
      <c r="CJ1107" s="45"/>
      <c r="CK1107" s="45"/>
      <c r="CL1107" s="45"/>
      <c r="CM1107" s="45"/>
      <c r="CN1107" s="45"/>
      <c r="CO1107" s="45"/>
      <c r="CP1107" s="45"/>
      <c r="CQ1107" s="45"/>
      <c r="CR1107" s="45"/>
      <c r="CS1107" s="45"/>
      <c r="CT1107" s="45"/>
      <c r="CU1107" s="45"/>
      <c r="CV1107" s="45"/>
      <c r="CW1107" s="45"/>
      <c r="CX1107" s="45"/>
      <c r="CY1107" s="45"/>
      <c r="CZ1107" s="45"/>
      <c r="DA1107" s="45"/>
      <c r="DB1107" s="45"/>
      <c r="DC1107" s="45"/>
      <c r="DD1107" s="45"/>
      <c r="DE1107" s="45"/>
      <c r="DF1107" s="45"/>
      <c r="DG1107" s="45"/>
      <c r="DH1107" s="45"/>
      <c r="DI1107" s="45"/>
      <c r="DJ1107" s="45"/>
      <c r="DK1107" s="45"/>
      <c r="DL1107" s="45"/>
      <c r="DM1107" s="45"/>
      <c r="DN1107" s="45"/>
      <c r="DO1107" s="45"/>
      <c r="DP1107" s="45"/>
      <c r="DQ1107" s="45"/>
      <c r="DR1107" s="45"/>
      <c r="DS1107" s="45"/>
      <c r="DT1107" s="45"/>
      <c r="DU1107" s="45"/>
      <c r="DV1107" s="1123"/>
      <c r="DW1107" s="45"/>
      <c r="DX1107" s="45"/>
      <c r="DY1107" s="45"/>
      <c r="DZ1107" s="45"/>
      <c r="EA1107" s="45"/>
      <c r="EB1107" s="45"/>
      <c r="EC1107" s="45"/>
      <c r="ED1107" s="45"/>
      <c r="EE1107" s="45"/>
      <c r="EF1107" s="45"/>
      <c r="EG1107" s="45"/>
      <c r="EH1107" s="45"/>
      <c r="EI1107" s="45"/>
      <c r="EJ1107" s="45"/>
      <c r="EK1107" s="45"/>
      <c r="EL1107" s="45"/>
      <c r="EM1107" s="45"/>
      <c r="EN1107" s="45"/>
      <c r="EO1107" s="45"/>
      <c r="EP1107" s="45"/>
      <c r="EQ1107" s="1123"/>
      <c r="ER1107" s="557"/>
    </row>
    <row r="1108" spans="1:148" ht="15" customHeight="1" x14ac:dyDescent="0.25">
      <c r="A1108" s="625"/>
      <c r="B1108" s="1343" t="str">
        <f t="shared" si="63"/>
        <v>Desk 61</v>
      </c>
      <c r="C1108" s="1348" t="str">
        <f>IF(ISBLANK(TB!C247), "", TB!C247)</f>
        <v/>
      </c>
      <c r="D1108" s="1348" t="str">
        <f>IF(ISBLANK(TB!D247), "", TB!D247)</f>
        <v/>
      </c>
      <c r="E1108" s="1348" t="str">
        <f>IF(ISBLANK(TB!E247), "", TB!E247)</f>
        <v/>
      </c>
      <c r="F1108" s="1348" t="str">
        <f>IF(ISBLANK(TB!F247), "", TB!F247)</f>
        <v/>
      </c>
      <c r="G1108" s="45"/>
      <c r="H1108" s="45"/>
      <c r="I1108" s="45"/>
      <c r="J1108" s="45"/>
      <c r="K1108" s="45"/>
      <c r="L1108" s="45"/>
      <c r="M1108" s="45"/>
      <c r="N1108" s="45"/>
      <c r="O1108" s="45"/>
      <c r="P1108" s="45"/>
      <c r="Q1108" s="45"/>
      <c r="R1108" s="45"/>
      <c r="S1108" s="45"/>
      <c r="T1108" s="45"/>
      <c r="U1108" s="45"/>
      <c r="V1108" s="45"/>
      <c r="W1108" s="45"/>
      <c r="X1108" s="45"/>
      <c r="Y1108" s="45"/>
      <c r="Z1108" s="45"/>
      <c r="AA1108" s="45"/>
      <c r="AB1108" s="45"/>
      <c r="AC1108" s="45"/>
      <c r="AD1108" s="45"/>
      <c r="AE1108" s="45"/>
      <c r="AF1108" s="45"/>
      <c r="AG1108" s="45"/>
      <c r="AH1108" s="45"/>
      <c r="AI1108" s="45"/>
      <c r="AJ1108" s="45"/>
      <c r="AK1108" s="45"/>
      <c r="AL1108" s="45"/>
      <c r="AM1108" s="45"/>
      <c r="AN1108" s="45"/>
      <c r="AO1108" s="45"/>
      <c r="AP1108" s="45"/>
      <c r="AQ1108" s="45"/>
      <c r="AR1108" s="45"/>
      <c r="AS1108" s="45"/>
      <c r="AT1108" s="45"/>
      <c r="AU1108" s="45"/>
      <c r="AV1108" s="45"/>
      <c r="AW1108" s="45"/>
      <c r="AX1108" s="45"/>
      <c r="AY1108" s="45"/>
      <c r="AZ1108" s="45"/>
      <c r="BA1108" s="45"/>
      <c r="BB1108" s="45"/>
      <c r="BC1108" s="45"/>
      <c r="BD1108" s="45"/>
      <c r="BE1108" s="45"/>
      <c r="BF1108" s="45"/>
      <c r="BG1108" s="45"/>
      <c r="BH1108" s="45"/>
      <c r="BI1108" s="45"/>
      <c r="BJ1108" s="45"/>
      <c r="BK1108" s="45"/>
      <c r="BL1108" s="45"/>
      <c r="BM1108" s="45"/>
      <c r="BN1108" s="45"/>
      <c r="BO1108" s="45"/>
      <c r="BP1108" s="45"/>
      <c r="BQ1108" s="45"/>
      <c r="BR1108" s="45"/>
      <c r="BS1108" s="45"/>
      <c r="BT1108" s="45"/>
      <c r="BU1108" s="45"/>
      <c r="BV1108" s="45"/>
      <c r="BW1108" s="45"/>
      <c r="BX1108" s="45"/>
      <c r="BY1108" s="45"/>
      <c r="BZ1108" s="45"/>
      <c r="CA1108" s="45"/>
      <c r="CB1108" s="45"/>
      <c r="CC1108" s="45"/>
      <c r="CD1108" s="45"/>
      <c r="CE1108" s="45"/>
      <c r="CF1108" s="45"/>
      <c r="CG1108" s="45"/>
      <c r="CH1108" s="45"/>
      <c r="CI1108" s="45"/>
      <c r="CJ1108" s="45"/>
      <c r="CK1108" s="45"/>
      <c r="CL1108" s="45"/>
      <c r="CM1108" s="45"/>
      <c r="CN1108" s="45"/>
      <c r="CO1108" s="45"/>
      <c r="CP1108" s="45"/>
      <c r="CQ1108" s="45"/>
      <c r="CR1108" s="45"/>
      <c r="CS1108" s="45"/>
      <c r="CT1108" s="45"/>
      <c r="CU1108" s="45"/>
      <c r="CV1108" s="45"/>
      <c r="CW1108" s="45"/>
      <c r="CX1108" s="45"/>
      <c r="CY1108" s="45"/>
      <c r="CZ1108" s="45"/>
      <c r="DA1108" s="45"/>
      <c r="DB1108" s="45"/>
      <c r="DC1108" s="45"/>
      <c r="DD1108" s="45"/>
      <c r="DE1108" s="45"/>
      <c r="DF1108" s="45"/>
      <c r="DG1108" s="45"/>
      <c r="DH1108" s="45"/>
      <c r="DI1108" s="45"/>
      <c r="DJ1108" s="45"/>
      <c r="DK1108" s="45"/>
      <c r="DL1108" s="45"/>
      <c r="DM1108" s="45"/>
      <c r="DN1108" s="45"/>
      <c r="DO1108" s="45"/>
      <c r="DP1108" s="45"/>
      <c r="DQ1108" s="45"/>
      <c r="DR1108" s="45"/>
      <c r="DS1108" s="45"/>
      <c r="DT1108" s="45"/>
      <c r="DU1108" s="45"/>
      <c r="DV1108" s="1123"/>
      <c r="DW1108" s="45"/>
      <c r="DX1108" s="45"/>
      <c r="DY1108" s="45"/>
      <c r="DZ1108" s="45"/>
      <c r="EA1108" s="45"/>
      <c r="EB1108" s="45"/>
      <c r="EC1108" s="45"/>
      <c r="ED1108" s="45"/>
      <c r="EE1108" s="45"/>
      <c r="EF1108" s="45"/>
      <c r="EG1108" s="45"/>
      <c r="EH1108" s="45"/>
      <c r="EI1108" s="45"/>
      <c r="EJ1108" s="45"/>
      <c r="EK1108" s="45"/>
      <c r="EL1108" s="45"/>
      <c r="EM1108" s="45"/>
      <c r="EN1108" s="45"/>
      <c r="EO1108" s="45"/>
      <c r="EP1108" s="45"/>
      <c r="EQ1108" s="1123"/>
      <c r="ER1108" s="557"/>
    </row>
    <row r="1109" spans="1:148" ht="15" customHeight="1" x14ac:dyDescent="0.25">
      <c r="A1109" s="625"/>
      <c r="B1109" s="1343" t="str">
        <f t="shared" si="63"/>
        <v>Desk 62</v>
      </c>
      <c r="C1109" s="1348" t="str">
        <f>IF(ISBLANK(TB!C248), "", TB!C248)</f>
        <v/>
      </c>
      <c r="D1109" s="1348" t="str">
        <f>IF(ISBLANK(TB!D248), "", TB!D248)</f>
        <v/>
      </c>
      <c r="E1109" s="1348" t="str">
        <f>IF(ISBLANK(TB!E248), "", TB!E248)</f>
        <v/>
      </c>
      <c r="F1109" s="1348" t="str">
        <f>IF(ISBLANK(TB!F248), "", TB!F248)</f>
        <v/>
      </c>
      <c r="G1109" s="45"/>
      <c r="H1109" s="45"/>
      <c r="I1109" s="45"/>
      <c r="J1109" s="45"/>
      <c r="K1109" s="45"/>
      <c r="L1109" s="45"/>
      <c r="M1109" s="45"/>
      <c r="N1109" s="45"/>
      <c r="O1109" s="45"/>
      <c r="P1109" s="45"/>
      <c r="Q1109" s="45"/>
      <c r="R1109" s="45"/>
      <c r="S1109" s="45"/>
      <c r="T1109" s="45"/>
      <c r="U1109" s="45"/>
      <c r="V1109" s="45"/>
      <c r="W1109" s="45"/>
      <c r="X1109" s="45"/>
      <c r="Y1109" s="45"/>
      <c r="Z1109" s="45"/>
      <c r="AA1109" s="45"/>
      <c r="AB1109" s="45"/>
      <c r="AC1109" s="45"/>
      <c r="AD1109" s="45"/>
      <c r="AE1109" s="45"/>
      <c r="AF1109" s="45"/>
      <c r="AG1109" s="45"/>
      <c r="AH1109" s="45"/>
      <c r="AI1109" s="45"/>
      <c r="AJ1109" s="45"/>
      <c r="AK1109" s="45"/>
      <c r="AL1109" s="45"/>
      <c r="AM1109" s="45"/>
      <c r="AN1109" s="45"/>
      <c r="AO1109" s="45"/>
      <c r="AP1109" s="45"/>
      <c r="AQ1109" s="45"/>
      <c r="AR1109" s="45"/>
      <c r="AS1109" s="45"/>
      <c r="AT1109" s="45"/>
      <c r="AU1109" s="45"/>
      <c r="AV1109" s="45"/>
      <c r="AW1109" s="45"/>
      <c r="AX1109" s="45"/>
      <c r="AY1109" s="45"/>
      <c r="AZ1109" s="45"/>
      <c r="BA1109" s="45"/>
      <c r="BB1109" s="45"/>
      <c r="BC1109" s="45"/>
      <c r="BD1109" s="45"/>
      <c r="BE1109" s="45"/>
      <c r="BF1109" s="45"/>
      <c r="BG1109" s="45"/>
      <c r="BH1109" s="45"/>
      <c r="BI1109" s="45"/>
      <c r="BJ1109" s="45"/>
      <c r="BK1109" s="45"/>
      <c r="BL1109" s="45"/>
      <c r="BM1109" s="45"/>
      <c r="BN1109" s="45"/>
      <c r="BO1109" s="45"/>
      <c r="BP1109" s="45"/>
      <c r="BQ1109" s="45"/>
      <c r="BR1109" s="45"/>
      <c r="BS1109" s="45"/>
      <c r="BT1109" s="45"/>
      <c r="BU1109" s="45"/>
      <c r="BV1109" s="45"/>
      <c r="BW1109" s="45"/>
      <c r="BX1109" s="45"/>
      <c r="BY1109" s="45"/>
      <c r="BZ1109" s="45"/>
      <c r="CA1109" s="45"/>
      <c r="CB1109" s="45"/>
      <c r="CC1109" s="45"/>
      <c r="CD1109" s="45"/>
      <c r="CE1109" s="45"/>
      <c r="CF1109" s="45"/>
      <c r="CG1109" s="45"/>
      <c r="CH1109" s="45"/>
      <c r="CI1109" s="45"/>
      <c r="CJ1109" s="45"/>
      <c r="CK1109" s="45"/>
      <c r="CL1109" s="45"/>
      <c r="CM1109" s="45"/>
      <c r="CN1109" s="45"/>
      <c r="CO1109" s="45"/>
      <c r="CP1109" s="45"/>
      <c r="CQ1109" s="45"/>
      <c r="CR1109" s="45"/>
      <c r="CS1109" s="45"/>
      <c r="CT1109" s="45"/>
      <c r="CU1109" s="45"/>
      <c r="CV1109" s="45"/>
      <c r="CW1109" s="45"/>
      <c r="CX1109" s="45"/>
      <c r="CY1109" s="45"/>
      <c r="CZ1109" s="45"/>
      <c r="DA1109" s="45"/>
      <c r="DB1109" s="45"/>
      <c r="DC1109" s="45"/>
      <c r="DD1109" s="45"/>
      <c r="DE1109" s="45"/>
      <c r="DF1109" s="45"/>
      <c r="DG1109" s="45"/>
      <c r="DH1109" s="45"/>
      <c r="DI1109" s="45"/>
      <c r="DJ1109" s="45"/>
      <c r="DK1109" s="45"/>
      <c r="DL1109" s="45"/>
      <c r="DM1109" s="45"/>
      <c r="DN1109" s="45"/>
      <c r="DO1109" s="45"/>
      <c r="DP1109" s="45"/>
      <c r="DQ1109" s="45"/>
      <c r="DR1109" s="45"/>
      <c r="DS1109" s="45"/>
      <c r="DT1109" s="45"/>
      <c r="DU1109" s="45"/>
      <c r="DV1109" s="1123"/>
      <c r="DW1109" s="45"/>
      <c r="DX1109" s="45"/>
      <c r="DY1109" s="45"/>
      <c r="DZ1109" s="45"/>
      <c r="EA1109" s="45"/>
      <c r="EB1109" s="45"/>
      <c r="EC1109" s="45"/>
      <c r="ED1109" s="45"/>
      <c r="EE1109" s="45"/>
      <c r="EF1109" s="45"/>
      <c r="EG1109" s="45"/>
      <c r="EH1109" s="45"/>
      <c r="EI1109" s="45"/>
      <c r="EJ1109" s="45"/>
      <c r="EK1109" s="45"/>
      <c r="EL1109" s="45"/>
      <c r="EM1109" s="45"/>
      <c r="EN1109" s="45"/>
      <c r="EO1109" s="45"/>
      <c r="EP1109" s="45"/>
      <c r="EQ1109" s="1123"/>
      <c r="ER1109" s="557"/>
    </row>
    <row r="1110" spans="1:148" ht="15" customHeight="1" x14ac:dyDescent="0.25">
      <c r="A1110" s="625"/>
      <c r="B1110" s="1343" t="str">
        <f t="shared" si="63"/>
        <v>Desk 63</v>
      </c>
      <c r="C1110" s="1348" t="str">
        <f>IF(ISBLANK(TB!C249), "", TB!C249)</f>
        <v/>
      </c>
      <c r="D1110" s="1348" t="str">
        <f>IF(ISBLANK(TB!D249), "", TB!D249)</f>
        <v/>
      </c>
      <c r="E1110" s="1348" t="str">
        <f>IF(ISBLANK(TB!E249), "", TB!E249)</f>
        <v/>
      </c>
      <c r="F1110" s="1348" t="str">
        <f>IF(ISBLANK(TB!F249), "", TB!F249)</f>
        <v/>
      </c>
      <c r="G1110" s="45"/>
      <c r="H1110" s="45"/>
      <c r="I1110" s="45"/>
      <c r="J1110" s="45"/>
      <c r="K1110" s="45"/>
      <c r="L1110" s="45"/>
      <c r="M1110" s="45"/>
      <c r="N1110" s="45"/>
      <c r="O1110" s="45"/>
      <c r="P1110" s="45"/>
      <c r="Q1110" s="45"/>
      <c r="R1110" s="45"/>
      <c r="S1110" s="45"/>
      <c r="T1110" s="45"/>
      <c r="U1110" s="45"/>
      <c r="V1110" s="45"/>
      <c r="W1110" s="45"/>
      <c r="X1110" s="45"/>
      <c r="Y1110" s="45"/>
      <c r="Z1110" s="45"/>
      <c r="AA1110" s="45"/>
      <c r="AB1110" s="45"/>
      <c r="AC1110" s="45"/>
      <c r="AD1110" s="45"/>
      <c r="AE1110" s="45"/>
      <c r="AF1110" s="45"/>
      <c r="AG1110" s="45"/>
      <c r="AH1110" s="45"/>
      <c r="AI1110" s="45"/>
      <c r="AJ1110" s="45"/>
      <c r="AK1110" s="45"/>
      <c r="AL1110" s="45"/>
      <c r="AM1110" s="45"/>
      <c r="AN1110" s="45"/>
      <c r="AO1110" s="45"/>
      <c r="AP1110" s="45"/>
      <c r="AQ1110" s="45"/>
      <c r="AR1110" s="45"/>
      <c r="AS1110" s="45"/>
      <c r="AT1110" s="45"/>
      <c r="AU1110" s="45"/>
      <c r="AV1110" s="45"/>
      <c r="AW1110" s="45"/>
      <c r="AX1110" s="45"/>
      <c r="AY1110" s="45"/>
      <c r="AZ1110" s="45"/>
      <c r="BA1110" s="45"/>
      <c r="BB1110" s="45"/>
      <c r="BC1110" s="45"/>
      <c r="BD1110" s="45"/>
      <c r="BE1110" s="45"/>
      <c r="BF1110" s="45"/>
      <c r="BG1110" s="45"/>
      <c r="BH1110" s="45"/>
      <c r="BI1110" s="45"/>
      <c r="BJ1110" s="45"/>
      <c r="BK1110" s="45"/>
      <c r="BL1110" s="45"/>
      <c r="BM1110" s="45"/>
      <c r="BN1110" s="45"/>
      <c r="BO1110" s="45"/>
      <c r="BP1110" s="45"/>
      <c r="BQ1110" s="45"/>
      <c r="BR1110" s="45"/>
      <c r="BS1110" s="45"/>
      <c r="BT1110" s="45"/>
      <c r="BU1110" s="45"/>
      <c r="BV1110" s="45"/>
      <c r="BW1110" s="45"/>
      <c r="BX1110" s="45"/>
      <c r="BY1110" s="45"/>
      <c r="BZ1110" s="45"/>
      <c r="CA1110" s="45"/>
      <c r="CB1110" s="45"/>
      <c r="CC1110" s="45"/>
      <c r="CD1110" s="45"/>
      <c r="CE1110" s="45"/>
      <c r="CF1110" s="45"/>
      <c r="CG1110" s="45"/>
      <c r="CH1110" s="45"/>
      <c r="CI1110" s="45"/>
      <c r="CJ1110" s="45"/>
      <c r="CK1110" s="45"/>
      <c r="CL1110" s="45"/>
      <c r="CM1110" s="45"/>
      <c r="CN1110" s="45"/>
      <c r="CO1110" s="45"/>
      <c r="CP1110" s="45"/>
      <c r="CQ1110" s="45"/>
      <c r="CR1110" s="45"/>
      <c r="CS1110" s="45"/>
      <c r="CT1110" s="45"/>
      <c r="CU1110" s="45"/>
      <c r="CV1110" s="45"/>
      <c r="CW1110" s="45"/>
      <c r="CX1110" s="45"/>
      <c r="CY1110" s="45"/>
      <c r="CZ1110" s="45"/>
      <c r="DA1110" s="45"/>
      <c r="DB1110" s="45"/>
      <c r="DC1110" s="45"/>
      <c r="DD1110" s="45"/>
      <c r="DE1110" s="45"/>
      <c r="DF1110" s="45"/>
      <c r="DG1110" s="45"/>
      <c r="DH1110" s="45"/>
      <c r="DI1110" s="45"/>
      <c r="DJ1110" s="45"/>
      <c r="DK1110" s="45"/>
      <c r="DL1110" s="45"/>
      <c r="DM1110" s="45"/>
      <c r="DN1110" s="45"/>
      <c r="DO1110" s="45"/>
      <c r="DP1110" s="45"/>
      <c r="DQ1110" s="45"/>
      <c r="DR1110" s="45"/>
      <c r="DS1110" s="45"/>
      <c r="DT1110" s="45"/>
      <c r="DU1110" s="45"/>
      <c r="DV1110" s="1123"/>
      <c r="DW1110" s="45"/>
      <c r="DX1110" s="45"/>
      <c r="DY1110" s="45"/>
      <c r="DZ1110" s="45"/>
      <c r="EA1110" s="45"/>
      <c r="EB1110" s="45"/>
      <c r="EC1110" s="45"/>
      <c r="ED1110" s="45"/>
      <c r="EE1110" s="45"/>
      <c r="EF1110" s="45"/>
      <c r="EG1110" s="45"/>
      <c r="EH1110" s="45"/>
      <c r="EI1110" s="45"/>
      <c r="EJ1110" s="45"/>
      <c r="EK1110" s="45"/>
      <c r="EL1110" s="45"/>
      <c r="EM1110" s="45"/>
      <c r="EN1110" s="45"/>
      <c r="EO1110" s="45"/>
      <c r="EP1110" s="45"/>
      <c r="EQ1110" s="1123"/>
      <c r="ER1110" s="557"/>
    </row>
    <row r="1111" spans="1:148" ht="15" customHeight="1" x14ac:dyDescent="0.25">
      <c r="A1111" s="625"/>
      <c r="B1111" s="1343" t="str">
        <f t="shared" si="63"/>
        <v>Desk 64</v>
      </c>
      <c r="C1111" s="1348" t="str">
        <f>IF(ISBLANK(TB!C250), "", TB!C250)</f>
        <v/>
      </c>
      <c r="D1111" s="1348" t="str">
        <f>IF(ISBLANK(TB!D250), "", TB!D250)</f>
        <v/>
      </c>
      <c r="E1111" s="1348" t="str">
        <f>IF(ISBLANK(TB!E250), "", TB!E250)</f>
        <v/>
      </c>
      <c r="F1111" s="1348" t="str">
        <f>IF(ISBLANK(TB!F250), "", TB!F250)</f>
        <v/>
      </c>
      <c r="G1111" s="45"/>
      <c r="H1111" s="45"/>
      <c r="I1111" s="45"/>
      <c r="J1111" s="45"/>
      <c r="K1111" s="45"/>
      <c r="L1111" s="45"/>
      <c r="M1111" s="45"/>
      <c r="N1111" s="45"/>
      <c r="O1111" s="45"/>
      <c r="P1111" s="45"/>
      <c r="Q1111" s="45"/>
      <c r="R1111" s="45"/>
      <c r="S1111" s="45"/>
      <c r="T1111" s="45"/>
      <c r="U1111" s="45"/>
      <c r="V1111" s="45"/>
      <c r="W1111" s="45"/>
      <c r="X1111" s="45"/>
      <c r="Y1111" s="45"/>
      <c r="Z1111" s="45"/>
      <c r="AA1111" s="45"/>
      <c r="AB1111" s="45"/>
      <c r="AC1111" s="45"/>
      <c r="AD1111" s="45"/>
      <c r="AE1111" s="45"/>
      <c r="AF1111" s="45"/>
      <c r="AG1111" s="45"/>
      <c r="AH1111" s="45"/>
      <c r="AI1111" s="45"/>
      <c r="AJ1111" s="45"/>
      <c r="AK1111" s="45"/>
      <c r="AL1111" s="45"/>
      <c r="AM1111" s="45"/>
      <c r="AN1111" s="45"/>
      <c r="AO1111" s="45"/>
      <c r="AP1111" s="45"/>
      <c r="AQ1111" s="45"/>
      <c r="AR1111" s="45"/>
      <c r="AS1111" s="45"/>
      <c r="AT1111" s="45"/>
      <c r="AU1111" s="45"/>
      <c r="AV1111" s="45"/>
      <c r="AW1111" s="45"/>
      <c r="AX1111" s="45"/>
      <c r="AY1111" s="45"/>
      <c r="AZ1111" s="45"/>
      <c r="BA1111" s="45"/>
      <c r="BB1111" s="45"/>
      <c r="BC1111" s="45"/>
      <c r="BD1111" s="45"/>
      <c r="BE1111" s="45"/>
      <c r="BF1111" s="45"/>
      <c r="BG1111" s="45"/>
      <c r="BH1111" s="45"/>
      <c r="BI1111" s="45"/>
      <c r="BJ1111" s="45"/>
      <c r="BK1111" s="45"/>
      <c r="BL1111" s="45"/>
      <c r="BM1111" s="45"/>
      <c r="BN1111" s="45"/>
      <c r="BO1111" s="45"/>
      <c r="BP1111" s="45"/>
      <c r="BQ1111" s="45"/>
      <c r="BR1111" s="45"/>
      <c r="BS1111" s="45"/>
      <c r="BT1111" s="45"/>
      <c r="BU1111" s="45"/>
      <c r="BV1111" s="45"/>
      <c r="BW1111" s="45"/>
      <c r="BX1111" s="45"/>
      <c r="BY1111" s="45"/>
      <c r="BZ1111" s="45"/>
      <c r="CA1111" s="45"/>
      <c r="CB1111" s="45"/>
      <c r="CC1111" s="45"/>
      <c r="CD1111" s="45"/>
      <c r="CE1111" s="45"/>
      <c r="CF1111" s="45"/>
      <c r="CG1111" s="45"/>
      <c r="CH1111" s="45"/>
      <c r="CI1111" s="45"/>
      <c r="CJ1111" s="45"/>
      <c r="CK1111" s="45"/>
      <c r="CL1111" s="45"/>
      <c r="CM1111" s="45"/>
      <c r="CN1111" s="45"/>
      <c r="CO1111" s="45"/>
      <c r="CP1111" s="45"/>
      <c r="CQ1111" s="45"/>
      <c r="CR1111" s="45"/>
      <c r="CS1111" s="45"/>
      <c r="CT1111" s="45"/>
      <c r="CU1111" s="45"/>
      <c r="CV1111" s="45"/>
      <c r="CW1111" s="45"/>
      <c r="CX1111" s="45"/>
      <c r="CY1111" s="45"/>
      <c r="CZ1111" s="45"/>
      <c r="DA1111" s="45"/>
      <c r="DB1111" s="45"/>
      <c r="DC1111" s="45"/>
      <c r="DD1111" s="45"/>
      <c r="DE1111" s="45"/>
      <c r="DF1111" s="45"/>
      <c r="DG1111" s="45"/>
      <c r="DH1111" s="45"/>
      <c r="DI1111" s="45"/>
      <c r="DJ1111" s="45"/>
      <c r="DK1111" s="45"/>
      <c r="DL1111" s="45"/>
      <c r="DM1111" s="45"/>
      <c r="DN1111" s="45"/>
      <c r="DO1111" s="45"/>
      <c r="DP1111" s="45"/>
      <c r="DQ1111" s="45"/>
      <c r="DR1111" s="45"/>
      <c r="DS1111" s="45"/>
      <c r="DT1111" s="45"/>
      <c r="DU1111" s="45"/>
      <c r="DV1111" s="1123"/>
      <c r="DW1111" s="45"/>
      <c r="DX1111" s="45"/>
      <c r="DY1111" s="45"/>
      <c r="DZ1111" s="45"/>
      <c r="EA1111" s="45"/>
      <c r="EB1111" s="45"/>
      <c r="EC1111" s="45"/>
      <c r="ED1111" s="45"/>
      <c r="EE1111" s="45"/>
      <c r="EF1111" s="45"/>
      <c r="EG1111" s="45"/>
      <c r="EH1111" s="45"/>
      <c r="EI1111" s="45"/>
      <c r="EJ1111" s="45"/>
      <c r="EK1111" s="45"/>
      <c r="EL1111" s="45"/>
      <c r="EM1111" s="45"/>
      <c r="EN1111" s="45"/>
      <c r="EO1111" s="45"/>
      <c r="EP1111" s="45"/>
      <c r="EQ1111" s="1123"/>
      <c r="ER1111" s="557"/>
    </row>
    <row r="1112" spans="1:148" ht="15" customHeight="1" x14ac:dyDescent="0.25">
      <c r="A1112" s="625"/>
      <c r="B1112" s="1343" t="str">
        <f t="shared" ref="B1112:B1143" si="64">B76</f>
        <v>Desk 65</v>
      </c>
      <c r="C1112" s="1348" t="str">
        <f>IF(ISBLANK(TB!C251), "", TB!C251)</f>
        <v/>
      </c>
      <c r="D1112" s="1348" t="str">
        <f>IF(ISBLANK(TB!D251), "", TB!D251)</f>
        <v/>
      </c>
      <c r="E1112" s="1348" t="str">
        <f>IF(ISBLANK(TB!E251), "", TB!E251)</f>
        <v/>
      </c>
      <c r="F1112" s="1348" t="str">
        <f>IF(ISBLANK(TB!F251), "", TB!F251)</f>
        <v/>
      </c>
      <c r="G1112" s="45"/>
      <c r="H1112" s="45"/>
      <c r="I1112" s="45"/>
      <c r="J1112" s="45"/>
      <c r="K1112" s="45"/>
      <c r="L1112" s="45"/>
      <c r="M1112" s="45"/>
      <c r="N1112" s="45"/>
      <c r="O1112" s="45"/>
      <c r="P1112" s="45"/>
      <c r="Q1112" s="45"/>
      <c r="R1112" s="45"/>
      <c r="S1112" s="45"/>
      <c r="T1112" s="45"/>
      <c r="U1112" s="45"/>
      <c r="V1112" s="45"/>
      <c r="W1112" s="45"/>
      <c r="X1112" s="45"/>
      <c r="Y1112" s="45"/>
      <c r="Z1112" s="45"/>
      <c r="AA1112" s="45"/>
      <c r="AB1112" s="45"/>
      <c r="AC1112" s="45"/>
      <c r="AD1112" s="45"/>
      <c r="AE1112" s="45"/>
      <c r="AF1112" s="45"/>
      <c r="AG1112" s="45"/>
      <c r="AH1112" s="45"/>
      <c r="AI1112" s="45"/>
      <c r="AJ1112" s="45"/>
      <c r="AK1112" s="45"/>
      <c r="AL1112" s="45"/>
      <c r="AM1112" s="45"/>
      <c r="AN1112" s="45"/>
      <c r="AO1112" s="45"/>
      <c r="AP1112" s="45"/>
      <c r="AQ1112" s="45"/>
      <c r="AR1112" s="45"/>
      <c r="AS1112" s="45"/>
      <c r="AT1112" s="45"/>
      <c r="AU1112" s="45"/>
      <c r="AV1112" s="45"/>
      <c r="AW1112" s="45"/>
      <c r="AX1112" s="45"/>
      <c r="AY1112" s="45"/>
      <c r="AZ1112" s="45"/>
      <c r="BA1112" s="45"/>
      <c r="BB1112" s="45"/>
      <c r="BC1112" s="45"/>
      <c r="BD1112" s="45"/>
      <c r="BE1112" s="45"/>
      <c r="BF1112" s="45"/>
      <c r="BG1112" s="45"/>
      <c r="BH1112" s="45"/>
      <c r="BI1112" s="45"/>
      <c r="BJ1112" s="45"/>
      <c r="BK1112" s="45"/>
      <c r="BL1112" s="45"/>
      <c r="BM1112" s="45"/>
      <c r="BN1112" s="45"/>
      <c r="BO1112" s="45"/>
      <c r="BP1112" s="45"/>
      <c r="BQ1112" s="45"/>
      <c r="BR1112" s="45"/>
      <c r="BS1112" s="45"/>
      <c r="BT1112" s="45"/>
      <c r="BU1112" s="45"/>
      <c r="BV1112" s="45"/>
      <c r="BW1112" s="45"/>
      <c r="BX1112" s="45"/>
      <c r="BY1112" s="45"/>
      <c r="BZ1112" s="45"/>
      <c r="CA1112" s="45"/>
      <c r="CB1112" s="45"/>
      <c r="CC1112" s="45"/>
      <c r="CD1112" s="45"/>
      <c r="CE1112" s="45"/>
      <c r="CF1112" s="45"/>
      <c r="CG1112" s="45"/>
      <c r="CH1112" s="45"/>
      <c r="CI1112" s="45"/>
      <c r="CJ1112" s="45"/>
      <c r="CK1112" s="45"/>
      <c r="CL1112" s="45"/>
      <c r="CM1112" s="45"/>
      <c r="CN1112" s="45"/>
      <c r="CO1112" s="45"/>
      <c r="CP1112" s="45"/>
      <c r="CQ1112" s="45"/>
      <c r="CR1112" s="45"/>
      <c r="CS1112" s="45"/>
      <c r="CT1112" s="45"/>
      <c r="CU1112" s="45"/>
      <c r="CV1112" s="45"/>
      <c r="CW1112" s="45"/>
      <c r="CX1112" s="45"/>
      <c r="CY1112" s="45"/>
      <c r="CZ1112" s="45"/>
      <c r="DA1112" s="45"/>
      <c r="DB1112" s="45"/>
      <c r="DC1112" s="45"/>
      <c r="DD1112" s="45"/>
      <c r="DE1112" s="45"/>
      <c r="DF1112" s="45"/>
      <c r="DG1112" s="45"/>
      <c r="DH1112" s="45"/>
      <c r="DI1112" s="45"/>
      <c r="DJ1112" s="45"/>
      <c r="DK1112" s="45"/>
      <c r="DL1112" s="45"/>
      <c r="DM1112" s="45"/>
      <c r="DN1112" s="45"/>
      <c r="DO1112" s="45"/>
      <c r="DP1112" s="45"/>
      <c r="DQ1112" s="45"/>
      <c r="DR1112" s="45"/>
      <c r="DS1112" s="45"/>
      <c r="DT1112" s="45"/>
      <c r="DU1112" s="45"/>
      <c r="DV1112" s="1123"/>
      <c r="DW1112" s="45"/>
      <c r="DX1112" s="45"/>
      <c r="DY1112" s="45"/>
      <c r="DZ1112" s="45"/>
      <c r="EA1112" s="45"/>
      <c r="EB1112" s="45"/>
      <c r="EC1112" s="45"/>
      <c r="ED1112" s="45"/>
      <c r="EE1112" s="45"/>
      <c r="EF1112" s="45"/>
      <c r="EG1112" s="45"/>
      <c r="EH1112" s="45"/>
      <c r="EI1112" s="45"/>
      <c r="EJ1112" s="45"/>
      <c r="EK1112" s="45"/>
      <c r="EL1112" s="45"/>
      <c r="EM1112" s="45"/>
      <c r="EN1112" s="45"/>
      <c r="EO1112" s="45"/>
      <c r="EP1112" s="45"/>
      <c r="EQ1112" s="1123"/>
      <c r="ER1112" s="557"/>
    </row>
    <row r="1113" spans="1:148" ht="15" customHeight="1" x14ac:dyDescent="0.25">
      <c r="A1113" s="625"/>
      <c r="B1113" s="1343" t="str">
        <f t="shared" si="64"/>
        <v>Desk 66</v>
      </c>
      <c r="C1113" s="1348" t="str">
        <f>IF(ISBLANK(TB!C252), "", TB!C252)</f>
        <v/>
      </c>
      <c r="D1113" s="1348" t="str">
        <f>IF(ISBLANK(TB!D252), "", TB!D252)</f>
        <v/>
      </c>
      <c r="E1113" s="1348" t="str">
        <f>IF(ISBLANK(TB!E252), "", TB!E252)</f>
        <v/>
      </c>
      <c r="F1113" s="1348" t="str">
        <f>IF(ISBLANK(TB!F252), "", TB!F252)</f>
        <v/>
      </c>
      <c r="G1113" s="45"/>
      <c r="H1113" s="45"/>
      <c r="I1113" s="45"/>
      <c r="J1113" s="45"/>
      <c r="K1113" s="45"/>
      <c r="L1113" s="45"/>
      <c r="M1113" s="45"/>
      <c r="N1113" s="45"/>
      <c r="O1113" s="45"/>
      <c r="P1113" s="45"/>
      <c r="Q1113" s="45"/>
      <c r="R1113" s="45"/>
      <c r="S1113" s="45"/>
      <c r="T1113" s="45"/>
      <c r="U1113" s="45"/>
      <c r="V1113" s="45"/>
      <c r="W1113" s="45"/>
      <c r="X1113" s="45"/>
      <c r="Y1113" s="45"/>
      <c r="Z1113" s="45"/>
      <c r="AA1113" s="45"/>
      <c r="AB1113" s="45"/>
      <c r="AC1113" s="45"/>
      <c r="AD1113" s="45"/>
      <c r="AE1113" s="45"/>
      <c r="AF1113" s="45"/>
      <c r="AG1113" s="45"/>
      <c r="AH1113" s="45"/>
      <c r="AI1113" s="45"/>
      <c r="AJ1113" s="45"/>
      <c r="AK1113" s="45"/>
      <c r="AL1113" s="45"/>
      <c r="AM1113" s="45"/>
      <c r="AN1113" s="45"/>
      <c r="AO1113" s="45"/>
      <c r="AP1113" s="45"/>
      <c r="AQ1113" s="45"/>
      <c r="AR1113" s="45"/>
      <c r="AS1113" s="45"/>
      <c r="AT1113" s="45"/>
      <c r="AU1113" s="45"/>
      <c r="AV1113" s="45"/>
      <c r="AW1113" s="45"/>
      <c r="AX1113" s="45"/>
      <c r="AY1113" s="45"/>
      <c r="AZ1113" s="45"/>
      <c r="BA1113" s="45"/>
      <c r="BB1113" s="45"/>
      <c r="BC1113" s="45"/>
      <c r="BD1113" s="45"/>
      <c r="BE1113" s="45"/>
      <c r="BF1113" s="45"/>
      <c r="BG1113" s="45"/>
      <c r="BH1113" s="45"/>
      <c r="BI1113" s="45"/>
      <c r="BJ1113" s="45"/>
      <c r="BK1113" s="45"/>
      <c r="BL1113" s="45"/>
      <c r="BM1113" s="45"/>
      <c r="BN1113" s="45"/>
      <c r="BO1113" s="45"/>
      <c r="BP1113" s="45"/>
      <c r="BQ1113" s="45"/>
      <c r="BR1113" s="45"/>
      <c r="BS1113" s="45"/>
      <c r="BT1113" s="45"/>
      <c r="BU1113" s="45"/>
      <c r="BV1113" s="45"/>
      <c r="BW1113" s="45"/>
      <c r="BX1113" s="45"/>
      <c r="BY1113" s="45"/>
      <c r="BZ1113" s="45"/>
      <c r="CA1113" s="45"/>
      <c r="CB1113" s="45"/>
      <c r="CC1113" s="45"/>
      <c r="CD1113" s="45"/>
      <c r="CE1113" s="45"/>
      <c r="CF1113" s="45"/>
      <c r="CG1113" s="45"/>
      <c r="CH1113" s="45"/>
      <c r="CI1113" s="45"/>
      <c r="CJ1113" s="45"/>
      <c r="CK1113" s="45"/>
      <c r="CL1113" s="45"/>
      <c r="CM1113" s="45"/>
      <c r="CN1113" s="45"/>
      <c r="CO1113" s="45"/>
      <c r="CP1113" s="45"/>
      <c r="CQ1113" s="45"/>
      <c r="CR1113" s="45"/>
      <c r="CS1113" s="45"/>
      <c r="CT1113" s="45"/>
      <c r="CU1113" s="45"/>
      <c r="CV1113" s="45"/>
      <c r="CW1113" s="45"/>
      <c r="CX1113" s="45"/>
      <c r="CY1113" s="45"/>
      <c r="CZ1113" s="45"/>
      <c r="DA1113" s="45"/>
      <c r="DB1113" s="45"/>
      <c r="DC1113" s="45"/>
      <c r="DD1113" s="45"/>
      <c r="DE1113" s="45"/>
      <c r="DF1113" s="45"/>
      <c r="DG1113" s="45"/>
      <c r="DH1113" s="45"/>
      <c r="DI1113" s="45"/>
      <c r="DJ1113" s="45"/>
      <c r="DK1113" s="45"/>
      <c r="DL1113" s="45"/>
      <c r="DM1113" s="45"/>
      <c r="DN1113" s="45"/>
      <c r="DO1113" s="45"/>
      <c r="DP1113" s="45"/>
      <c r="DQ1113" s="45"/>
      <c r="DR1113" s="45"/>
      <c r="DS1113" s="45"/>
      <c r="DT1113" s="45"/>
      <c r="DU1113" s="45"/>
      <c r="DV1113" s="1123"/>
      <c r="DW1113" s="45"/>
      <c r="DX1113" s="45"/>
      <c r="DY1113" s="45"/>
      <c r="DZ1113" s="45"/>
      <c r="EA1113" s="45"/>
      <c r="EB1113" s="45"/>
      <c r="EC1113" s="45"/>
      <c r="ED1113" s="45"/>
      <c r="EE1113" s="45"/>
      <c r="EF1113" s="45"/>
      <c r="EG1113" s="45"/>
      <c r="EH1113" s="45"/>
      <c r="EI1113" s="45"/>
      <c r="EJ1113" s="45"/>
      <c r="EK1113" s="45"/>
      <c r="EL1113" s="45"/>
      <c r="EM1113" s="45"/>
      <c r="EN1113" s="45"/>
      <c r="EO1113" s="45"/>
      <c r="EP1113" s="45"/>
      <c r="EQ1113" s="1123"/>
      <c r="ER1113" s="557"/>
    </row>
    <row r="1114" spans="1:148" ht="15" customHeight="1" x14ac:dyDescent="0.25">
      <c r="A1114" s="625"/>
      <c r="B1114" s="1343" t="str">
        <f t="shared" si="64"/>
        <v>Desk 67</v>
      </c>
      <c r="C1114" s="1348" t="str">
        <f>IF(ISBLANK(TB!C253), "", TB!C253)</f>
        <v/>
      </c>
      <c r="D1114" s="1348" t="str">
        <f>IF(ISBLANK(TB!D253), "", TB!D253)</f>
        <v/>
      </c>
      <c r="E1114" s="1348" t="str">
        <f>IF(ISBLANK(TB!E253), "", TB!E253)</f>
        <v/>
      </c>
      <c r="F1114" s="1348" t="str">
        <f>IF(ISBLANK(TB!F253), "", TB!F253)</f>
        <v/>
      </c>
      <c r="G1114" s="45"/>
      <c r="H1114" s="45"/>
      <c r="I1114" s="45"/>
      <c r="J1114" s="45"/>
      <c r="K1114" s="45"/>
      <c r="L1114" s="45"/>
      <c r="M1114" s="45"/>
      <c r="N1114" s="45"/>
      <c r="O1114" s="45"/>
      <c r="P1114" s="45"/>
      <c r="Q1114" s="45"/>
      <c r="R1114" s="45"/>
      <c r="S1114" s="45"/>
      <c r="T1114" s="45"/>
      <c r="U1114" s="45"/>
      <c r="V1114" s="45"/>
      <c r="W1114" s="45"/>
      <c r="X1114" s="45"/>
      <c r="Y1114" s="45"/>
      <c r="Z1114" s="45"/>
      <c r="AA1114" s="45"/>
      <c r="AB1114" s="45"/>
      <c r="AC1114" s="45"/>
      <c r="AD1114" s="45"/>
      <c r="AE1114" s="45"/>
      <c r="AF1114" s="45"/>
      <c r="AG1114" s="45"/>
      <c r="AH1114" s="45"/>
      <c r="AI1114" s="45"/>
      <c r="AJ1114" s="45"/>
      <c r="AK1114" s="45"/>
      <c r="AL1114" s="45"/>
      <c r="AM1114" s="45"/>
      <c r="AN1114" s="45"/>
      <c r="AO1114" s="45"/>
      <c r="AP1114" s="45"/>
      <c r="AQ1114" s="45"/>
      <c r="AR1114" s="45"/>
      <c r="AS1114" s="45"/>
      <c r="AT1114" s="45"/>
      <c r="AU1114" s="45"/>
      <c r="AV1114" s="45"/>
      <c r="AW1114" s="45"/>
      <c r="AX1114" s="45"/>
      <c r="AY1114" s="45"/>
      <c r="AZ1114" s="45"/>
      <c r="BA1114" s="45"/>
      <c r="BB1114" s="45"/>
      <c r="BC1114" s="45"/>
      <c r="BD1114" s="45"/>
      <c r="BE1114" s="45"/>
      <c r="BF1114" s="45"/>
      <c r="BG1114" s="45"/>
      <c r="BH1114" s="45"/>
      <c r="BI1114" s="45"/>
      <c r="BJ1114" s="45"/>
      <c r="BK1114" s="45"/>
      <c r="BL1114" s="45"/>
      <c r="BM1114" s="45"/>
      <c r="BN1114" s="45"/>
      <c r="BO1114" s="45"/>
      <c r="BP1114" s="45"/>
      <c r="BQ1114" s="45"/>
      <c r="BR1114" s="45"/>
      <c r="BS1114" s="45"/>
      <c r="BT1114" s="45"/>
      <c r="BU1114" s="45"/>
      <c r="BV1114" s="45"/>
      <c r="BW1114" s="45"/>
      <c r="BX1114" s="45"/>
      <c r="BY1114" s="45"/>
      <c r="BZ1114" s="45"/>
      <c r="CA1114" s="45"/>
      <c r="CB1114" s="45"/>
      <c r="CC1114" s="45"/>
      <c r="CD1114" s="45"/>
      <c r="CE1114" s="45"/>
      <c r="CF1114" s="45"/>
      <c r="CG1114" s="45"/>
      <c r="CH1114" s="45"/>
      <c r="CI1114" s="45"/>
      <c r="CJ1114" s="45"/>
      <c r="CK1114" s="45"/>
      <c r="CL1114" s="45"/>
      <c r="CM1114" s="45"/>
      <c r="CN1114" s="45"/>
      <c r="CO1114" s="45"/>
      <c r="CP1114" s="45"/>
      <c r="CQ1114" s="45"/>
      <c r="CR1114" s="45"/>
      <c r="CS1114" s="45"/>
      <c r="CT1114" s="45"/>
      <c r="CU1114" s="45"/>
      <c r="CV1114" s="45"/>
      <c r="CW1114" s="45"/>
      <c r="CX1114" s="45"/>
      <c r="CY1114" s="45"/>
      <c r="CZ1114" s="45"/>
      <c r="DA1114" s="45"/>
      <c r="DB1114" s="45"/>
      <c r="DC1114" s="45"/>
      <c r="DD1114" s="45"/>
      <c r="DE1114" s="45"/>
      <c r="DF1114" s="45"/>
      <c r="DG1114" s="45"/>
      <c r="DH1114" s="45"/>
      <c r="DI1114" s="45"/>
      <c r="DJ1114" s="45"/>
      <c r="DK1114" s="45"/>
      <c r="DL1114" s="45"/>
      <c r="DM1114" s="45"/>
      <c r="DN1114" s="45"/>
      <c r="DO1114" s="45"/>
      <c r="DP1114" s="45"/>
      <c r="DQ1114" s="45"/>
      <c r="DR1114" s="45"/>
      <c r="DS1114" s="45"/>
      <c r="DT1114" s="45"/>
      <c r="DU1114" s="45"/>
      <c r="DV1114" s="1123"/>
      <c r="DW1114" s="45"/>
      <c r="DX1114" s="45"/>
      <c r="DY1114" s="45"/>
      <c r="DZ1114" s="45"/>
      <c r="EA1114" s="45"/>
      <c r="EB1114" s="45"/>
      <c r="EC1114" s="45"/>
      <c r="ED1114" s="45"/>
      <c r="EE1114" s="45"/>
      <c r="EF1114" s="45"/>
      <c r="EG1114" s="45"/>
      <c r="EH1114" s="45"/>
      <c r="EI1114" s="45"/>
      <c r="EJ1114" s="45"/>
      <c r="EK1114" s="45"/>
      <c r="EL1114" s="45"/>
      <c r="EM1114" s="45"/>
      <c r="EN1114" s="45"/>
      <c r="EO1114" s="45"/>
      <c r="EP1114" s="45"/>
      <c r="EQ1114" s="1123"/>
      <c r="ER1114" s="557"/>
    </row>
    <row r="1115" spans="1:148" ht="15" customHeight="1" x14ac:dyDescent="0.25">
      <c r="A1115" s="625"/>
      <c r="B1115" s="1343" t="str">
        <f t="shared" si="64"/>
        <v>Desk 68</v>
      </c>
      <c r="C1115" s="1348" t="str">
        <f>IF(ISBLANK(TB!C254), "", TB!C254)</f>
        <v/>
      </c>
      <c r="D1115" s="1348" t="str">
        <f>IF(ISBLANK(TB!D254), "", TB!D254)</f>
        <v/>
      </c>
      <c r="E1115" s="1348" t="str">
        <f>IF(ISBLANK(TB!E254), "", TB!E254)</f>
        <v/>
      </c>
      <c r="F1115" s="1348" t="str">
        <f>IF(ISBLANK(TB!F254), "", TB!F254)</f>
        <v/>
      </c>
      <c r="G1115" s="45"/>
      <c r="H1115" s="45"/>
      <c r="I1115" s="45"/>
      <c r="J1115" s="45"/>
      <c r="K1115" s="45"/>
      <c r="L1115" s="45"/>
      <c r="M1115" s="45"/>
      <c r="N1115" s="45"/>
      <c r="O1115" s="45"/>
      <c r="P1115" s="45"/>
      <c r="Q1115" s="45"/>
      <c r="R1115" s="45"/>
      <c r="S1115" s="45"/>
      <c r="T1115" s="45"/>
      <c r="U1115" s="45"/>
      <c r="V1115" s="45"/>
      <c r="W1115" s="45"/>
      <c r="X1115" s="45"/>
      <c r="Y1115" s="45"/>
      <c r="Z1115" s="45"/>
      <c r="AA1115" s="45"/>
      <c r="AB1115" s="45"/>
      <c r="AC1115" s="45"/>
      <c r="AD1115" s="45"/>
      <c r="AE1115" s="45"/>
      <c r="AF1115" s="45"/>
      <c r="AG1115" s="45"/>
      <c r="AH1115" s="45"/>
      <c r="AI1115" s="45"/>
      <c r="AJ1115" s="45"/>
      <c r="AK1115" s="45"/>
      <c r="AL1115" s="45"/>
      <c r="AM1115" s="45"/>
      <c r="AN1115" s="45"/>
      <c r="AO1115" s="45"/>
      <c r="AP1115" s="45"/>
      <c r="AQ1115" s="45"/>
      <c r="AR1115" s="45"/>
      <c r="AS1115" s="45"/>
      <c r="AT1115" s="45"/>
      <c r="AU1115" s="45"/>
      <c r="AV1115" s="45"/>
      <c r="AW1115" s="45"/>
      <c r="AX1115" s="45"/>
      <c r="AY1115" s="45"/>
      <c r="AZ1115" s="45"/>
      <c r="BA1115" s="45"/>
      <c r="BB1115" s="45"/>
      <c r="BC1115" s="45"/>
      <c r="BD1115" s="45"/>
      <c r="BE1115" s="45"/>
      <c r="BF1115" s="45"/>
      <c r="BG1115" s="45"/>
      <c r="BH1115" s="45"/>
      <c r="BI1115" s="45"/>
      <c r="BJ1115" s="45"/>
      <c r="BK1115" s="45"/>
      <c r="BL1115" s="45"/>
      <c r="BM1115" s="45"/>
      <c r="BN1115" s="45"/>
      <c r="BO1115" s="45"/>
      <c r="BP1115" s="45"/>
      <c r="BQ1115" s="45"/>
      <c r="BR1115" s="45"/>
      <c r="BS1115" s="45"/>
      <c r="BT1115" s="45"/>
      <c r="BU1115" s="45"/>
      <c r="BV1115" s="45"/>
      <c r="BW1115" s="45"/>
      <c r="BX1115" s="45"/>
      <c r="BY1115" s="45"/>
      <c r="BZ1115" s="45"/>
      <c r="CA1115" s="45"/>
      <c r="CB1115" s="45"/>
      <c r="CC1115" s="45"/>
      <c r="CD1115" s="45"/>
      <c r="CE1115" s="45"/>
      <c r="CF1115" s="45"/>
      <c r="CG1115" s="45"/>
      <c r="CH1115" s="45"/>
      <c r="CI1115" s="45"/>
      <c r="CJ1115" s="45"/>
      <c r="CK1115" s="45"/>
      <c r="CL1115" s="45"/>
      <c r="CM1115" s="45"/>
      <c r="CN1115" s="45"/>
      <c r="CO1115" s="45"/>
      <c r="CP1115" s="45"/>
      <c r="CQ1115" s="45"/>
      <c r="CR1115" s="45"/>
      <c r="CS1115" s="45"/>
      <c r="CT1115" s="45"/>
      <c r="CU1115" s="45"/>
      <c r="CV1115" s="45"/>
      <c r="CW1115" s="45"/>
      <c r="CX1115" s="45"/>
      <c r="CY1115" s="45"/>
      <c r="CZ1115" s="45"/>
      <c r="DA1115" s="45"/>
      <c r="DB1115" s="45"/>
      <c r="DC1115" s="45"/>
      <c r="DD1115" s="45"/>
      <c r="DE1115" s="45"/>
      <c r="DF1115" s="45"/>
      <c r="DG1115" s="45"/>
      <c r="DH1115" s="45"/>
      <c r="DI1115" s="45"/>
      <c r="DJ1115" s="45"/>
      <c r="DK1115" s="45"/>
      <c r="DL1115" s="45"/>
      <c r="DM1115" s="45"/>
      <c r="DN1115" s="45"/>
      <c r="DO1115" s="45"/>
      <c r="DP1115" s="45"/>
      <c r="DQ1115" s="45"/>
      <c r="DR1115" s="45"/>
      <c r="DS1115" s="45"/>
      <c r="DT1115" s="45"/>
      <c r="DU1115" s="45"/>
      <c r="DV1115" s="1123"/>
      <c r="DW1115" s="45"/>
      <c r="DX1115" s="45"/>
      <c r="DY1115" s="45"/>
      <c r="DZ1115" s="45"/>
      <c r="EA1115" s="45"/>
      <c r="EB1115" s="45"/>
      <c r="EC1115" s="45"/>
      <c r="ED1115" s="45"/>
      <c r="EE1115" s="45"/>
      <c r="EF1115" s="45"/>
      <c r="EG1115" s="45"/>
      <c r="EH1115" s="45"/>
      <c r="EI1115" s="45"/>
      <c r="EJ1115" s="45"/>
      <c r="EK1115" s="45"/>
      <c r="EL1115" s="45"/>
      <c r="EM1115" s="45"/>
      <c r="EN1115" s="45"/>
      <c r="EO1115" s="45"/>
      <c r="EP1115" s="45"/>
      <c r="EQ1115" s="1123"/>
      <c r="ER1115" s="557"/>
    </row>
    <row r="1116" spans="1:148" ht="15" customHeight="1" x14ac:dyDescent="0.25">
      <c r="A1116" s="625"/>
      <c r="B1116" s="1343" t="str">
        <f t="shared" si="64"/>
        <v>Desk 69</v>
      </c>
      <c r="C1116" s="1348" t="str">
        <f>IF(ISBLANK(TB!C255), "", TB!C255)</f>
        <v/>
      </c>
      <c r="D1116" s="1348" t="str">
        <f>IF(ISBLANK(TB!D255), "", TB!D255)</f>
        <v/>
      </c>
      <c r="E1116" s="1348" t="str">
        <f>IF(ISBLANK(TB!E255), "", TB!E255)</f>
        <v/>
      </c>
      <c r="F1116" s="1348" t="str">
        <f>IF(ISBLANK(TB!F255), "", TB!F255)</f>
        <v/>
      </c>
      <c r="G1116" s="45"/>
      <c r="H1116" s="45"/>
      <c r="I1116" s="45"/>
      <c r="J1116" s="45"/>
      <c r="K1116" s="45"/>
      <c r="L1116" s="45"/>
      <c r="M1116" s="45"/>
      <c r="N1116" s="45"/>
      <c r="O1116" s="45"/>
      <c r="P1116" s="45"/>
      <c r="Q1116" s="45"/>
      <c r="R1116" s="45"/>
      <c r="S1116" s="45"/>
      <c r="T1116" s="45"/>
      <c r="U1116" s="45"/>
      <c r="V1116" s="45"/>
      <c r="W1116" s="45"/>
      <c r="X1116" s="45"/>
      <c r="Y1116" s="45"/>
      <c r="Z1116" s="45"/>
      <c r="AA1116" s="45"/>
      <c r="AB1116" s="45"/>
      <c r="AC1116" s="45"/>
      <c r="AD1116" s="45"/>
      <c r="AE1116" s="45"/>
      <c r="AF1116" s="45"/>
      <c r="AG1116" s="45"/>
      <c r="AH1116" s="45"/>
      <c r="AI1116" s="45"/>
      <c r="AJ1116" s="45"/>
      <c r="AK1116" s="45"/>
      <c r="AL1116" s="45"/>
      <c r="AM1116" s="45"/>
      <c r="AN1116" s="45"/>
      <c r="AO1116" s="45"/>
      <c r="AP1116" s="45"/>
      <c r="AQ1116" s="45"/>
      <c r="AR1116" s="45"/>
      <c r="AS1116" s="45"/>
      <c r="AT1116" s="45"/>
      <c r="AU1116" s="45"/>
      <c r="AV1116" s="45"/>
      <c r="AW1116" s="45"/>
      <c r="AX1116" s="45"/>
      <c r="AY1116" s="45"/>
      <c r="AZ1116" s="45"/>
      <c r="BA1116" s="45"/>
      <c r="BB1116" s="45"/>
      <c r="BC1116" s="45"/>
      <c r="BD1116" s="45"/>
      <c r="BE1116" s="45"/>
      <c r="BF1116" s="45"/>
      <c r="BG1116" s="45"/>
      <c r="BH1116" s="45"/>
      <c r="BI1116" s="45"/>
      <c r="BJ1116" s="45"/>
      <c r="BK1116" s="45"/>
      <c r="BL1116" s="45"/>
      <c r="BM1116" s="45"/>
      <c r="BN1116" s="45"/>
      <c r="BO1116" s="45"/>
      <c r="BP1116" s="45"/>
      <c r="BQ1116" s="45"/>
      <c r="BR1116" s="45"/>
      <c r="BS1116" s="45"/>
      <c r="BT1116" s="45"/>
      <c r="BU1116" s="45"/>
      <c r="BV1116" s="45"/>
      <c r="BW1116" s="45"/>
      <c r="BX1116" s="45"/>
      <c r="BY1116" s="45"/>
      <c r="BZ1116" s="45"/>
      <c r="CA1116" s="45"/>
      <c r="CB1116" s="45"/>
      <c r="CC1116" s="45"/>
      <c r="CD1116" s="45"/>
      <c r="CE1116" s="45"/>
      <c r="CF1116" s="45"/>
      <c r="CG1116" s="45"/>
      <c r="CH1116" s="45"/>
      <c r="CI1116" s="45"/>
      <c r="CJ1116" s="45"/>
      <c r="CK1116" s="45"/>
      <c r="CL1116" s="45"/>
      <c r="CM1116" s="45"/>
      <c r="CN1116" s="45"/>
      <c r="CO1116" s="45"/>
      <c r="CP1116" s="45"/>
      <c r="CQ1116" s="45"/>
      <c r="CR1116" s="45"/>
      <c r="CS1116" s="45"/>
      <c r="CT1116" s="45"/>
      <c r="CU1116" s="45"/>
      <c r="CV1116" s="45"/>
      <c r="CW1116" s="45"/>
      <c r="CX1116" s="45"/>
      <c r="CY1116" s="45"/>
      <c r="CZ1116" s="45"/>
      <c r="DA1116" s="45"/>
      <c r="DB1116" s="45"/>
      <c r="DC1116" s="45"/>
      <c r="DD1116" s="45"/>
      <c r="DE1116" s="45"/>
      <c r="DF1116" s="45"/>
      <c r="DG1116" s="45"/>
      <c r="DH1116" s="45"/>
      <c r="DI1116" s="45"/>
      <c r="DJ1116" s="45"/>
      <c r="DK1116" s="45"/>
      <c r="DL1116" s="45"/>
      <c r="DM1116" s="45"/>
      <c r="DN1116" s="45"/>
      <c r="DO1116" s="45"/>
      <c r="DP1116" s="45"/>
      <c r="DQ1116" s="45"/>
      <c r="DR1116" s="45"/>
      <c r="DS1116" s="45"/>
      <c r="DT1116" s="45"/>
      <c r="DU1116" s="45"/>
      <c r="DV1116" s="1123"/>
      <c r="DW1116" s="45"/>
      <c r="DX1116" s="45"/>
      <c r="DY1116" s="45"/>
      <c r="DZ1116" s="45"/>
      <c r="EA1116" s="45"/>
      <c r="EB1116" s="45"/>
      <c r="EC1116" s="45"/>
      <c r="ED1116" s="45"/>
      <c r="EE1116" s="45"/>
      <c r="EF1116" s="45"/>
      <c r="EG1116" s="45"/>
      <c r="EH1116" s="45"/>
      <c r="EI1116" s="45"/>
      <c r="EJ1116" s="45"/>
      <c r="EK1116" s="45"/>
      <c r="EL1116" s="45"/>
      <c r="EM1116" s="45"/>
      <c r="EN1116" s="45"/>
      <c r="EO1116" s="45"/>
      <c r="EP1116" s="45"/>
      <c r="EQ1116" s="1123"/>
      <c r="ER1116" s="557"/>
    </row>
    <row r="1117" spans="1:148" ht="15" customHeight="1" x14ac:dyDescent="0.25">
      <c r="A1117" s="625"/>
      <c r="B1117" s="1343" t="str">
        <f t="shared" si="64"/>
        <v>Desk 70</v>
      </c>
      <c r="C1117" s="1348" t="str">
        <f>IF(ISBLANK(TB!C256), "", TB!C256)</f>
        <v/>
      </c>
      <c r="D1117" s="1348" t="str">
        <f>IF(ISBLANK(TB!D256), "", TB!D256)</f>
        <v/>
      </c>
      <c r="E1117" s="1348" t="str">
        <f>IF(ISBLANK(TB!E256), "", TB!E256)</f>
        <v/>
      </c>
      <c r="F1117" s="1348" t="str">
        <f>IF(ISBLANK(TB!F256), "", TB!F256)</f>
        <v/>
      </c>
      <c r="G1117" s="45"/>
      <c r="H1117" s="45"/>
      <c r="I1117" s="45"/>
      <c r="J1117" s="45"/>
      <c r="K1117" s="45"/>
      <c r="L1117" s="45"/>
      <c r="M1117" s="45"/>
      <c r="N1117" s="45"/>
      <c r="O1117" s="45"/>
      <c r="P1117" s="45"/>
      <c r="Q1117" s="45"/>
      <c r="R1117" s="45"/>
      <c r="S1117" s="45"/>
      <c r="T1117" s="45"/>
      <c r="U1117" s="45"/>
      <c r="V1117" s="45"/>
      <c r="W1117" s="45"/>
      <c r="X1117" s="45"/>
      <c r="Y1117" s="45"/>
      <c r="Z1117" s="45"/>
      <c r="AA1117" s="45"/>
      <c r="AB1117" s="45"/>
      <c r="AC1117" s="45"/>
      <c r="AD1117" s="45"/>
      <c r="AE1117" s="45"/>
      <c r="AF1117" s="45"/>
      <c r="AG1117" s="45"/>
      <c r="AH1117" s="45"/>
      <c r="AI1117" s="45"/>
      <c r="AJ1117" s="45"/>
      <c r="AK1117" s="45"/>
      <c r="AL1117" s="45"/>
      <c r="AM1117" s="45"/>
      <c r="AN1117" s="45"/>
      <c r="AO1117" s="45"/>
      <c r="AP1117" s="45"/>
      <c r="AQ1117" s="45"/>
      <c r="AR1117" s="45"/>
      <c r="AS1117" s="45"/>
      <c r="AT1117" s="45"/>
      <c r="AU1117" s="45"/>
      <c r="AV1117" s="45"/>
      <c r="AW1117" s="45"/>
      <c r="AX1117" s="45"/>
      <c r="AY1117" s="45"/>
      <c r="AZ1117" s="45"/>
      <c r="BA1117" s="45"/>
      <c r="BB1117" s="45"/>
      <c r="BC1117" s="45"/>
      <c r="BD1117" s="45"/>
      <c r="BE1117" s="45"/>
      <c r="BF1117" s="45"/>
      <c r="BG1117" s="45"/>
      <c r="BH1117" s="45"/>
      <c r="BI1117" s="45"/>
      <c r="BJ1117" s="45"/>
      <c r="BK1117" s="45"/>
      <c r="BL1117" s="45"/>
      <c r="BM1117" s="45"/>
      <c r="BN1117" s="45"/>
      <c r="BO1117" s="45"/>
      <c r="BP1117" s="45"/>
      <c r="BQ1117" s="45"/>
      <c r="BR1117" s="45"/>
      <c r="BS1117" s="45"/>
      <c r="BT1117" s="45"/>
      <c r="BU1117" s="45"/>
      <c r="BV1117" s="45"/>
      <c r="BW1117" s="45"/>
      <c r="BX1117" s="45"/>
      <c r="BY1117" s="45"/>
      <c r="BZ1117" s="45"/>
      <c r="CA1117" s="45"/>
      <c r="CB1117" s="45"/>
      <c r="CC1117" s="45"/>
      <c r="CD1117" s="45"/>
      <c r="CE1117" s="45"/>
      <c r="CF1117" s="45"/>
      <c r="CG1117" s="45"/>
      <c r="CH1117" s="45"/>
      <c r="CI1117" s="45"/>
      <c r="CJ1117" s="45"/>
      <c r="CK1117" s="45"/>
      <c r="CL1117" s="45"/>
      <c r="CM1117" s="45"/>
      <c r="CN1117" s="45"/>
      <c r="CO1117" s="45"/>
      <c r="CP1117" s="45"/>
      <c r="CQ1117" s="45"/>
      <c r="CR1117" s="45"/>
      <c r="CS1117" s="45"/>
      <c r="CT1117" s="45"/>
      <c r="CU1117" s="45"/>
      <c r="CV1117" s="45"/>
      <c r="CW1117" s="45"/>
      <c r="CX1117" s="45"/>
      <c r="CY1117" s="45"/>
      <c r="CZ1117" s="45"/>
      <c r="DA1117" s="45"/>
      <c r="DB1117" s="45"/>
      <c r="DC1117" s="45"/>
      <c r="DD1117" s="45"/>
      <c r="DE1117" s="45"/>
      <c r="DF1117" s="45"/>
      <c r="DG1117" s="45"/>
      <c r="DH1117" s="45"/>
      <c r="DI1117" s="45"/>
      <c r="DJ1117" s="45"/>
      <c r="DK1117" s="45"/>
      <c r="DL1117" s="45"/>
      <c r="DM1117" s="45"/>
      <c r="DN1117" s="45"/>
      <c r="DO1117" s="45"/>
      <c r="DP1117" s="45"/>
      <c r="DQ1117" s="45"/>
      <c r="DR1117" s="45"/>
      <c r="DS1117" s="45"/>
      <c r="DT1117" s="45"/>
      <c r="DU1117" s="45"/>
      <c r="DV1117" s="1123"/>
      <c r="DW1117" s="45"/>
      <c r="DX1117" s="45"/>
      <c r="DY1117" s="45"/>
      <c r="DZ1117" s="45"/>
      <c r="EA1117" s="45"/>
      <c r="EB1117" s="45"/>
      <c r="EC1117" s="45"/>
      <c r="ED1117" s="45"/>
      <c r="EE1117" s="45"/>
      <c r="EF1117" s="45"/>
      <c r="EG1117" s="45"/>
      <c r="EH1117" s="45"/>
      <c r="EI1117" s="45"/>
      <c r="EJ1117" s="45"/>
      <c r="EK1117" s="45"/>
      <c r="EL1117" s="45"/>
      <c r="EM1117" s="45"/>
      <c r="EN1117" s="45"/>
      <c r="EO1117" s="45"/>
      <c r="EP1117" s="45"/>
      <c r="EQ1117" s="1123"/>
      <c r="ER1117" s="557"/>
    </row>
    <row r="1118" spans="1:148" ht="15" customHeight="1" x14ac:dyDescent="0.25">
      <c r="A1118" s="625"/>
      <c r="B1118" s="1343" t="str">
        <f t="shared" si="64"/>
        <v>Desk 71</v>
      </c>
      <c r="C1118" s="1348" t="str">
        <f>IF(ISBLANK(TB!C257), "", TB!C257)</f>
        <v/>
      </c>
      <c r="D1118" s="1348" t="str">
        <f>IF(ISBLANK(TB!D257), "", TB!D257)</f>
        <v/>
      </c>
      <c r="E1118" s="1348" t="str">
        <f>IF(ISBLANK(TB!E257), "", TB!E257)</f>
        <v/>
      </c>
      <c r="F1118" s="1348" t="str">
        <f>IF(ISBLANK(TB!F257), "", TB!F257)</f>
        <v/>
      </c>
      <c r="G1118" s="45"/>
      <c r="H1118" s="45"/>
      <c r="I1118" s="45"/>
      <c r="J1118" s="45"/>
      <c r="K1118" s="45"/>
      <c r="L1118" s="45"/>
      <c r="M1118" s="45"/>
      <c r="N1118" s="45"/>
      <c r="O1118" s="45"/>
      <c r="P1118" s="45"/>
      <c r="Q1118" s="45"/>
      <c r="R1118" s="45"/>
      <c r="S1118" s="45"/>
      <c r="T1118" s="45"/>
      <c r="U1118" s="45"/>
      <c r="V1118" s="45"/>
      <c r="W1118" s="45"/>
      <c r="X1118" s="45"/>
      <c r="Y1118" s="45"/>
      <c r="Z1118" s="45"/>
      <c r="AA1118" s="45"/>
      <c r="AB1118" s="45"/>
      <c r="AC1118" s="45"/>
      <c r="AD1118" s="45"/>
      <c r="AE1118" s="45"/>
      <c r="AF1118" s="45"/>
      <c r="AG1118" s="45"/>
      <c r="AH1118" s="45"/>
      <c r="AI1118" s="45"/>
      <c r="AJ1118" s="45"/>
      <c r="AK1118" s="45"/>
      <c r="AL1118" s="45"/>
      <c r="AM1118" s="45"/>
      <c r="AN1118" s="45"/>
      <c r="AO1118" s="45"/>
      <c r="AP1118" s="45"/>
      <c r="AQ1118" s="45"/>
      <c r="AR1118" s="45"/>
      <c r="AS1118" s="45"/>
      <c r="AT1118" s="45"/>
      <c r="AU1118" s="45"/>
      <c r="AV1118" s="45"/>
      <c r="AW1118" s="45"/>
      <c r="AX1118" s="45"/>
      <c r="AY1118" s="45"/>
      <c r="AZ1118" s="45"/>
      <c r="BA1118" s="45"/>
      <c r="BB1118" s="45"/>
      <c r="BC1118" s="45"/>
      <c r="BD1118" s="45"/>
      <c r="BE1118" s="45"/>
      <c r="BF1118" s="45"/>
      <c r="BG1118" s="45"/>
      <c r="BH1118" s="45"/>
      <c r="BI1118" s="45"/>
      <c r="BJ1118" s="45"/>
      <c r="BK1118" s="45"/>
      <c r="BL1118" s="45"/>
      <c r="BM1118" s="45"/>
      <c r="BN1118" s="45"/>
      <c r="BO1118" s="45"/>
      <c r="BP1118" s="45"/>
      <c r="BQ1118" s="45"/>
      <c r="BR1118" s="45"/>
      <c r="BS1118" s="45"/>
      <c r="BT1118" s="45"/>
      <c r="BU1118" s="45"/>
      <c r="BV1118" s="45"/>
      <c r="BW1118" s="45"/>
      <c r="BX1118" s="45"/>
      <c r="BY1118" s="45"/>
      <c r="BZ1118" s="45"/>
      <c r="CA1118" s="45"/>
      <c r="CB1118" s="45"/>
      <c r="CC1118" s="45"/>
      <c r="CD1118" s="45"/>
      <c r="CE1118" s="45"/>
      <c r="CF1118" s="45"/>
      <c r="CG1118" s="45"/>
      <c r="CH1118" s="45"/>
      <c r="CI1118" s="45"/>
      <c r="CJ1118" s="45"/>
      <c r="CK1118" s="45"/>
      <c r="CL1118" s="45"/>
      <c r="CM1118" s="45"/>
      <c r="CN1118" s="45"/>
      <c r="CO1118" s="45"/>
      <c r="CP1118" s="45"/>
      <c r="CQ1118" s="45"/>
      <c r="CR1118" s="45"/>
      <c r="CS1118" s="45"/>
      <c r="CT1118" s="45"/>
      <c r="CU1118" s="45"/>
      <c r="CV1118" s="45"/>
      <c r="CW1118" s="45"/>
      <c r="CX1118" s="45"/>
      <c r="CY1118" s="45"/>
      <c r="CZ1118" s="45"/>
      <c r="DA1118" s="45"/>
      <c r="DB1118" s="45"/>
      <c r="DC1118" s="45"/>
      <c r="DD1118" s="45"/>
      <c r="DE1118" s="45"/>
      <c r="DF1118" s="45"/>
      <c r="DG1118" s="45"/>
      <c r="DH1118" s="45"/>
      <c r="DI1118" s="45"/>
      <c r="DJ1118" s="45"/>
      <c r="DK1118" s="45"/>
      <c r="DL1118" s="45"/>
      <c r="DM1118" s="45"/>
      <c r="DN1118" s="45"/>
      <c r="DO1118" s="45"/>
      <c r="DP1118" s="45"/>
      <c r="DQ1118" s="45"/>
      <c r="DR1118" s="45"/>
      <c r="DS1118" s="45"/>
      <c r="DT1118" s="45"/>
      <c r="DU1118" s="45"/>
      <c r="DV1118" s="1123"/>
      <c r="DW1118" s="45"/>
      <c r="DX1118" s="45"/>
      <c r="DY1118" s="45"/>
      <c r="DZ1118" s="45"/>
      <c r="EA1118" s="45"/>
      <c r="EB1118" s="45"/>
      <c r="EC1118" s="45"/>
      <c r="ED1118" s="45"/>
      <c r="EE1118" s="45"/>
      <c r="EF1118" s="45"/>
      <c r="EG1118" s="45"/>
      <c r="EH1118" s="45"/>
      <c r="EI1118" s="45"/>
      <c r="EJ1118" s="45"/>
      <c r="EK1118" s="45"/>
      <c r="EL1118" s="45"/>
      <c r="EM1118" s="45"/>
      <c r="EN1118" s="45"/>
      <c r="EO1118" s="45"/>
      <c r="EP1118" s="45"/>
      <c r="EQ1118" s="1123"/>
      <c r="ER1118" s="557"/>
    </row>
    <row r="1119" spans="1:148" ht="15" customHeight="1" x14ac:dyDescent="0.25">
      <c r="A1119" s="625"/>
      <c r="B1119" s="1343" t="str">
        <f t="shared" si="64"/>
        <v>Desk 72</v>
      </c>
      <c r="C1119" s="1348" t="str">
        <f>IF(ISBLANK(TB!C258), "", TB!C258)</f>
        <v/>
      </c>
      <c r="D1119" s="1348" t="str">
        <f>IF(ISBLANK(TB!D258), "", TB!D258)</f>
        <v/>
      </c>
      <c r="E1119" s="1348" t="str">
        <f>IF(ISBLANK(TB!E258), "", TB!E258)</f>
        <v/>
      </c>
      <c r="F1119" s="1348" t="str">
        <f>IF(ISBLANK(TB!F258), "", TB!F258)</f>
        <v/>
      </c>
      <c r="G1119" s="45"/>
      <c r="H1119" s="45"/>
      <c r="I1119" s="45"/>
      <c r="J1119" s="45"/>
      <c r="K1119" s="45"/>
      <c r="L1119" s="45"/>
      <c r="M1119" s="45"/>
      <c r="N1119" s="45"/>
      <c r="O1119" s="45"/>
      <c r="P1119" s="45"/>
      <c r="Q1119" s="45"/>
      <c r="R1119" s="45"/>
      <c r="S1119" s="45"/>
      <c r="T1119" s="45"/>
      <c r="U1119" s="45"/>
      <c r="V1119" s="45"/>
      <c r="W1119" s="45"/>
      <c r="X1119" s="45"/>
      <c r="Y1119" s="45"/>
      <c r="Z1119" s="45"/>
      <c r="AA1119" s="45"/>
      <c r="AB1119" s="45"/>
      <c r="AC1119" s="45"/>
      <c r="AD1119" s="45"/>
      <c r="AE1119" s="45"/>
      <c r="AF1119" s="45"/>
      <c r="AG1119" s="45"/>
      <c r="AH1119" s="45"/>
      <c r="AI1119" s="45"/>
      <c r="AJ1119" s="45"/>
      <c r="AK1119" s="45"/>
      <c r="AL1119" s="45"/>
      <c r="AM1119" s="45"/>
      <c r="AN1119" s="45"/>
      <c r="AO1119" s="45"/>
      <c r="AP1119" s="45"/>
      <c r="AQ1119" s="45"/>
      <c r="AR1119" s="45"/>
      <c r="AS1119" s="45"/>
      <c r="AT1119" s="45"/>
      <c r="AU1119" s="45"/>
      <c r="AV1119" s="45"/>
      <c r="AW1119" s="45"/>
      <c r="AX1119" s="45"/>
      <c r="AY1119" s="45"/>
      <c r="AZ1119" s="45"/>
      <c r="BA1119" s="45"/>
      <c r="BB1119" s="45"/>
      <c r="BC1119" s="45"/>
      <c r="BD1119" s="45"/>
      <c r="BE1119" s="45"/>
      <c r="BF1119" s="45"/>
      <c r="BG1119" s="45"/>
      <c r="BH1119" s="45"/>
      <c r="BI1119" s="45"/>
      <c r="BJ1119" s="45"/>
      <c r="BK1119" s="45"/>
      <c r="BL1119" s="45"/>
      <c r="BM1119" s="45"/>
      <c r="BN1119" s="45"/>
      <c r="BO1119" s="45"/>
      <c r="BP1119" s="45"/>
      <c r="BQ1119" s="45"/>
      <c r="BR1119" s="45"/>
      <c r="BS1119" s="45"/>
      <c r="BT1119" s="45"/>
      <c r="BU1119" s="45"/>
      <c r="BV1119" s="45"/>
      <c r="BW1119" s="45"/>
      <c r="BX1119" s="45"/>
      <c r="BY1119" s="45"/>
      <c r="BZ1119" s="45"/>
      <c r="CA1119" s="45"/>
      <c r="CB1119" s="45"/>
      <c r="CC1119" s="45"/>
      <c r="CD1119" s="45"/>
      <c r="CE1119" s="45"/>
      <c r="CF1119" s="45"/>
      <c r="CG1119" s="45"/>
      <c r="CH1119" s="45"/>
      <c r="CI1119" s="45"/>
      <c r="CJ1119" s="45"/>
      <c r="CK1119" s="45"/>
      <c r="CL1119" s="45"/>
      <c r="CM1119" s="45"/>
      <c r="CN1119" s="45"/>
      <c r="CO1119" s="45"/>
      <c r="CP1119" s="45"/>
      <c r="CQ1119" s="45"/>
      <c r="CR1119" s="45"/>
      <c r="CS1119" s="45"/>
      <c r="CT1119" s="45"/>
      <c r="CU1119" s="45"/>
      <c r="CV1119" s="45"/>
      <c r="CW1119" s="45"/>
      <c r="CX1119" s="45"/>
      <c r="CY1119" s="45"/>
      <c r="CZ1119" s="45"/>
      <c r="DA1119" s="45"/>
      <c r="DB1119" s="45"/>
      <c r="DC1119" s="45"/>
      <c r="DD1119" s="45"/>
      <c r="DE1119" s="45"/>
      <c r="DF1119" s="45"/>
      <c r="DG1119" s="45"/>
      <c r="DH1119" s="45"/>
      <c r="DI1119" s="45"/>
      <c r="DJ1119" s="45"/>
      <c r="DK1119" s="45"/>
      <c r="DL1119" s="45"/>
      <c r="DM1119" s="45"/>
      <c r="DN1119" s="45"/>
      <c r="DO1119" s="45"/>
      <c r="DP1119" s="45"/>
      <c r="DQ1119" s="45"/>
      <c r="DR1119" s="45"/>
      <c r="DS1119" s="45"/>
      <c r="DT1119" s="45"/>
      <c r="DU1119" s="45"/>
      <c r="DV1119" s="1123"/>
      <c r="DW1119" s="45"/>
      <c r="DX1119" s="45"/>
      <c r="DY1119" s="45"/>
      <c r="DZ1119" s="45"/>
      <c r="EA1119" s="45"/>
      <c r="EB1119" s="45"/>
      <c r="EC1119" s="45"/>
      <c r="ED1119" s="45"/>
      <c r="EE1119" s="45"/>
      <c r="EF1119" s="45"/>
      <c r="EG1119" s="45"/>
      <c r="EH1119" s="45"/>
      <c r="EI1119" s="45"/>
      <c r="EJ1119" s="45"/>
      <c r="EK1119" s="45"/>
      <c r="EL1119" s="45"/>
      <c r="EM1119" s="45"/>
      <c r="EN1119" s="45"/>
      <c r="EO1119" s="45"/>
      <c r="EP1119" s="45"/>
      <c r="EQ1119" s="1123"/>
      <c r="ER1119" s="557"/>
    </row>
    <row r="1120" spans="1:148" ht="15" customHeight="1" x14ac:dyDescent="0.25">
      <c r="A1120" s="625"/>
      <c r="B1120" s="1343" t="str">
        <f t="shared" si="64"/>
        <v>Desk 73</v>
      </c>
      <c r="C1120" s="1348" t="str">
        <f>IF(ISBLANK(TB!C259), "", TB!C259)</f>
        <v/>
      </c>
      <c r="D1120" s="1348" t="str">
        <f>IF(ISBLANK(TB!D259), "", TB!D259)</f>
        <v/>
      </c>
      <c r="E1120" s="1348" t="str">
        <f>IF(ISBLANK(TB!E259), "", TB!E259)</f>
        <v/>
      </c>
      <c r="F1120" s="1348" t="str">
        <f>IF(ISBLANK(TB!F259), "", TB!F259)</f>
        <v/>
      </c>
      <c r="G1120" s="45"/>
      <c r="H1120" s="45"/>
      <c r="I1120" s="45"/>
      <c r="J1120" s="45"/>
      <c r="K1120" s="45"/>
      <c r="L1120" s="45"/>
      <c r="M1120" s="45"/>
      <c r="N1120" s="45"/>
      <c r="O1120" s="45"/>
      <c r="P1120" s="45"/>
      <c r="Q1120" s="45"/>
      <c r="R1120" s="45"/>
      <c r="S1120" s="45"/>
      <c r="T1120" s="45"/>
      <c r="U1120" s="45"/>
      <c r="V1120" s="45"/>
      <c r="W1120" s="45"/>
      <c r="X1120" s="45"/>
      <c r="Y1120" s="45"/>
      <c r="Z1120" s="45"/>
      <c r="AA1120" s="45"/>
      <c r="AB1120" s="45"/>
      <c r="AC1120" s="45"/>
      <c r="AD1120" s="45"/>
      <c r="AE1120" s="45"/>
      <c r="AF1120" s="45"/>
      <c r="AG1120" s="45"/>
      <c r="AH1120" s="45"/>
      <c r="AI1120" s="45"/>
      <c r="AJ1120" s="45"/>
      <c r="AK1120" s="45"/>
      <c r="AL1120" s="45"/>
      <c r="AM1120" s="45"/>
      <c r="AN1120" s="45"/>
      <c r="AO1120" s="45"/>
      <c r="AP1120" s="45"/>
      <c r="AQ1120" s="45"/>
      <c r="AR1120" s="45"/>
      <c r="AS1120" s="45"/>
      <c r="AT1120" s="45"/>
      <c r="AU1120" s="45"/>
      <c r="AV1120" s="45"/>
      <c r="AW1120" s="45"/>
      <c r="AX1120" s="45"/>
      <c r="AY1120" s="45"/>
      <c r="AZ1120" s="45"/>
      <c r="BA1120" s="45"/>
      <c r="BB1120" s="45"/>
      <c r="BC1120" s="45"/>
      <c r="BD1120" s="45"/>
      <c r="BE1120" s="45"/>
      <c r="BF1120" s="45"/>
      <c r="BG1120" s="45"/>
      <c r="BH1120" s="45"/>
      <c r="BI1120" s="45"/>
      <c r="BJ1120" s="45"/>
      <c r="BK1120" s="45"/>
      <c r="BL1120" s="45"/>
      <c r="BM1120" s="45"/>
      <c r="BN1120" s="45"/>
      <c r="BO1120" s="45"/>
      <c r="BP1120" s="45"/>
      <c r="BQ1120" s="45"/>
      <c r="BR1120" s="45"/>
      <c r="BS1120" s="45"/>
      <c r="BT1120" s="45"/>
      <c r="BU1120" s="45"/>
      <c r="BV1120" s="45"/>
      <c r="BW1120" s="45"/>
      <c r="BX1120" s="45"/>
      <c r="BY1120" s="45"/>
      <c r="BZ1120" s="45"/>
      <c r="CA1120" s="45"/>
      <c r="CB1120" s="45"/>
      <c r="CC1120" s="45"/>
      <c r="CD1120" s="45"/>
      <c r="CE1120" s="45"/>
      <c r="CF1120" s="45"/>
      <c r="CG1120" s="45"/>
      <c r="CH1120" s="45"/>
      <c r="CI1120" s="45"/>
      <c r="CJ1120" s="45"/>
      <c r="CK1120" s="45"/>
      <c r="CL1120" s="45"/>
      <c r="CM1120" s="45"/>
      <c r="CN1120" s="45"/>
      <c r="CO1120" s="45"/>
      <c r="CP1120" s="45"/>
      <c r="CQ1120" s="45"/>
      <c r="CR1120" s="45"/>
      <c r="CS1120" s="45"/>
      <c r="CT1120" s="45"/>
      <c r="CU1120" s="45"/>
      <c r="CV1120" s="45"/>
      <c r="CW1120" s="45"/>
      <c r="CX1120" s="45"/>
      <c r="CY1120" s="45"/>
      <c r="CZ1120" s="45"/>
      <c r="DA1120" s="45"/>
      <c r="DB1120" s="45"/>
      <c r="DC1120" s="45"/>
      <c r="DD1120" s="45"/>
      <c r="DE1120" s="45"/>
      <c r="DF1120" s="45"/>
      <c r="DG1120" s="45"/>
      <c r="DH1120" s="45"/>
      <c r="DI1120" s="45"/>
      <c r="DJ1120" s="45"/>
      <c r="DK1120" s="45"/>
      <c r="DL1120" s="45"/>
      <c r="DM1120" s="45"/>
      <c r="DN1120" s="45"/>
      <c r="DO1120" s="45"/>
      <c r="DP1120" s="45"/>
      <c r="DQ1120" s="45"/>
      <c r="DR1120" s="45"/>
      <c r="DS1120" s="45"/>
      <c r="DT1120" s="45"/>
      <c r="DU1120" s="45"/>
      <c r="DV1120" s="1123"/>
      <c r="DW1120" s="45"/>
      <c r="DX1120" s="45"/>
      <c r="DY1120" s="45"/>
      <c r="DZ1120" s="45"/>
      <c r="EA1120" s="45"/>
      <c r="EB1120" s="45"/>
      <c r="EC1120" s="45"/>
      <c r="ED1120" s="45"/>
      <c r="EE1120" s="45"/>
      <c r="EF1120" s="45"/>
      <c r="EG1120" s="45"/>
      <c r="EH1120" s="45"/>
      <c r="EI1120" s="45"/>
      <c r="EJ1120" s="45"/>
      <c r="EK1120" s="45"/>
      <c r="EL1120" s="45"/>
      <c r="EM1120" s="45"/>
      <c r="EN1120" s="45"/>
      <c r="EO1120" s="45"/>
      <c r="EP1120" s="45"/>
      <c r="EQ1120" s="1123"/>
      <c r="ER1120" s="557"/>
    </row>
    <row r="1121" spans="1:148" ht="15" customHeight="1" x14ac:dyDescent="0.25">
      <c r="A1121" s="625"/>
      <c r="B1121" s="1343" t="str">
        <f t="shared" si="64"/>
        <v>Desk 74</v>
      </c>
      <c r="C1121" s="1348" t="str">
        <f>IF(ISBLANK(TB!C260), "", TB!C260)</f>
        <v/>
      </c>
      <c r="D1121" s="1348" t="str">
        <f>IF(ISBLANK(TB!D260), "", TB!D260)</f>
        <v/>
      </c>
      <c r="E1121" s="1348" t="str">
        <f>IF(ISBLANK(TB!E260), "", TB!E260)</f>
        <v/>
      </c>
      <c r="F1121" s="1348" t="str">
        <f>IF(ISBLANK(TB!F260), "", TB!F260)</f>
        <v/>
      </c>
      <c r="G1121" s="45"/>
      <c r="H1121" s="45"/>
      <c r="I1121" s="45"/>
      <c r="J1121" s="45"/>
      <c r="K1121" s="45"/>
      <c r="L1121" s="45"/>
      <c r="M1121" s="45"/>
      <c r="N1121" s="45"/>
      <c r="O1121" s="45"/>
      <c r="P1121" s="45"/>
      <c r="Q1121" s="45"/>
      <c r="R1121" s="45"/>
      <c r="S1121" s="45"/>
      <c r="T1121" s="45"/>
      <c r="U1121" s="45"/>
      <c r="V1121" s="45"/>
      <c r="W1121" s="45"/>
      <c r="X1121" s="45"/>
      <c r="Y1121" s="45"/>
      <c r="Z1121" s="45"/>
      <c r="AA1121" s="45"/>
      <c r="AB1121" s="45"/>
      <c r="AC1121" s="45"/>
      <c r="AD1121" s="45"/>
      <c r="AE1121" s="45"/>
      <c r="AF1121" s="45"/>
      <c r="AG1121" s="45"/>
      <c r="AH1121" s="45"/>
      <c r="AI1121" s="45"/>
      <c r="AJ1121" s="45"/>
      <c r="AK1121" s="45"/>
      <c r="AL1121" s="45"/>
      <c r="AM1121" s="45"/>
      <c r="AN1121" s="45"/>
      <c r="AO1121" s="45"/>
      <c r="AP1121" s="45"/>
      <c r="AQ1121" s="45"/>
      <c r="AR1121" s="45"/>
      <c r="AS1121" s="45"/>
      <c r="AT1121" s="45"/>
      <c r="AU1121" s="45"/>
      <c r="AV1121" s="45"/>
      <c r="AW1121" s="45"/>
      <c r="AX1121" s="45"/>
      <c r="AY1121" s="45"/>
      <c r="AZ1121" s="45"/>
      <c r="BA1121" s="45"/>
      <c r="BB1121" s="45"/>
      <c r="BC1121" s="45"/>
      <c r="BD1121" s="45"/>
      <c r="BE1121" s="45"/>
      <c r="BF1121" s="45"/>
      <c r="BG1121" s="45"/>
      <c r="BH1121" s="45"/>
      <c r="BI1121" s="45"/>
      <c r="BJ1121" s="45"/>
      <c r="BK1121" s="45"/>
      <c r="BL1121" s="45"/>
      <c r="BM1121" s="45"/>
      <c r="BN1121" s="45"/>
      <c r="BO1121" s="45"/>
      <c r="BP1121" s="45"/>
      <c r="BQ1121" s="45"/>
      <c r="BR1121" s="45"/>
      <c r="BS1121" s="45"/>
      <c r="BT1121" s="45"/>
      <c r="BU1121" s="45"/>
      <c r="BV1121" s="45"/>
      <c r="BW1121" s="45"/>
      <c r="BX1121" s="45"/>
      <c r="BY1121" s="45"/>
      <c r="BZ1121" s="45"/>
      <c r="CA1121" s="45"/>
      <c r="CB1121" s="45"/>
      <c r="CC1121" s="45"/>
      <c r="CD1121" s="45"/>
      <c r="CE1121" s="45"/>
      <c r="CF1121" s="45"/>
      <c r="CG1121" s="45"/>
      <c r="CH1121" s="45"/>
      <c r="CI1121" s="45"/>
      <c r="CJ1121" s="45"/>
      <c r="CK1121" s="45"/>
      <c r="CL1121" s="45"/>
      <c r="CM1121" s="45"/>
      <c r="CN1121" s="45"/>
      <c r="CO1121" s="45"/>
      <c r="CP1121" s="45"/>
      <c r="CQ1121" s="45"/>
      <c r="CR1121" s="45"/>
      <c r="CS1121" s="45"/>
      <c r="CT1121" s="45"/>
      <c r="CU1121" s="45"/>
      <c r="CV1121" s="45"/>
      <c r="CW1121" s="45"/>
      <c r="CX1121" s="45"/>
      <c r="CY1121" s="45"/>
      <c r="CZ1121" s="45"/>
      <c r="DA1121" s="45"/>
      <c r="DB1121" s="45"/>
      <c r="DC1121" s="45"/>
      <c r="DD1121" s="45"/>
      <c r="DE1121" s="45"/>
      <c r="DF1121" s="45"/>
      <c r="DG1121" s="45"/>
      <c r="DH1121" s="45"/>
      <c r="DI1121" s="45"/>
      <c r="DJ1121" s="45"/>
      <c r="DK1121" s="45"/>
      <c r="DL1121" s="45"/>
      <c r="DM1121" s="45"/>
      <c r="DN1121" s="45"/>
      <c r="DO1121" s="45"/>
      <c r="DP1121" s="45"/>
      <c r="DQ1121" s="45"/>
      <c r="DR1121" s="45"/>
      <c r="DS1121" s="45"/>
      <c r="DT1121" s="45"/>
      <c r="DU1121" s="45"/>
      <c r="DV1121" s="1123"/>
      <c r="DW1121" s="45"/>
      <c r="DX1121" s="45"/>
      <c r="DY1121" s="45"/>
      <c r="DZ1121" s="45"/>
      <c r="EA1121" s="45"/>
      <c r="EB1121" s="45"/>
      <c r="EC1121" s="45"/>
      <c r="ED1121" s="45"/>
      <c r="EE1121" s="45"/>
      <c r="EF1121" s="45"/>
      <c r="EG1121" s="45"/>
      <c r="EH1121" s="45"/>
      <c r="EI1121" s="45"/>
      <c r="EJ1121" s="45"/>
      <c r="EK1121" s="45"/>
      <c r="EL1121" s="45"/>
      <c r="EM1121" s="45"/>
      <c r="EN1121" s="45"/>
      <c r="EO1121" s="45"/>
      <c r="EP1121" s="45"/>
      <c r="EQ1121" s="1123"/>
      <c r="ER1121" s="557"/>
    </row>
    <row r="1122" spans="1:148" ht="15" customHeight="1" x14ac:dyDescent="0.25">
      <c r="A1122" s="625"/>
      <c r="B1122" s="1343" t="str">
        <f t="shared" si="64"/>
        <v>Desk 75</v>
      </c>
      <c r="C1122" s="1348" t="str">
        <f>IF(ISBLANK(TB!C261), "", TB!C261)</f>
        <v/>
      </c>
      <c r="D1122" s="1348" t="str">
        <f>IF(ISBLANK(TB!D261), "", TB!D261)</f>
        <v/>
      </c>
      <c r="E1122" s="1348" t="str">
        <f>IF(ISBLANK(TB!E261), "", TB!E261)</f>
        <v/>
      </c>
      <c r="F1122" s="1348" t="str">
        <f>IF(ISBLANK(TB!F261), "", TB!F261)</f>
        <v/>
      </c>
      <c r="G1122" s="45"/>
      <c r="H1122" s="45"/>
      <c r="I1122" s="45"/>
      <c r="J1122" s="45"/>
      <c r="K1122" s="45"/>
      <c r="L1122" s="45"/>
      <c r="M1122" s="45"/>
      <c r="N1122" s="45"/>
      <c r="O1122" s="45"/>
      <c r="P1122" s="45"/>
      <c r="Q1122" s="45"/>
      <c r="R1122" s="45"/>
      <c r="S1122" s="45"/>
      <c r="T1122" s="45"/>
      <c r="U1122" s="45"/>
      <c r="V1122" s="45"/>
      <c r="W1122" s="45"/>
      <c r="X1122" s="45"/>
      <c r="Y1122" s="45"/>
      <c r="Z1122" s="45"/>
      <c r="AA1122" s="45"/>
      <c r="AB1122" s="45"/>
      <c r="AC1122" s="45"/>
      <c r="AD1122" s="45"/>
      <c r="AE1122" s="45"/>
      <c r="AF1122" s="45"/>
      <c r="AG1122" s="45"/>
      <c r="AH1122" s="45"/>
      <c r="AI1122" s="45"/>
      <c r="AJ1122" s="45"/>
      <c r="AK1122" s="45"/>
      <c r="AL1122" s="45"/>
      <c r="AM1122" s="45"/>
      <c r="AN1122" s="45"/>
      <c r="AO1122" s="45"/>
      <c r="AP1122" s="45"/>
      <c r="AQ1122" s="45"/>
      <c r="AR1122" s="45"/>
      <c r="AS1122" s="45"/>
      <c r="AT1122" s="45"/>
      <c r="AU1122" s="45"/>
      <c r="AV1122" s="45"/>
      <c r="AW1122" s="45"/>
      <c r="AX1122" s="45"/>
      <c r="AY1122" s="45"/>
      <c r="AZ1122" s="45"/>
      <c r="BA1122" s="45"/>
      <c r="BB1122" s="45"/>
      <c r="BC1122" s="45"/>
      <c r="BD1122" s="45"/>
      <c r="BE1122" s="45"/>
      <c r="BF1122" s="45"/>
      <c r="BG1122" s="45"/>
      <c r="BH1122" s="45"/>
      <c r="BI1122" s="45"/>
      <c r="BJ1122" s="45"/>
      <c r="BK1122" s="45"/>
      <c r="BL1122" s="45"/>
      <c r="BM1122" s="45"/>
      <c r="BN1122" s="45"/>
      <c r="BO1122" s="45"/>
      <c r="BP1122" s="45"/>
      <c r="BQ1122" s="45"/>
      <c r="BR1122" s="45"/>
      <c r="BS1122" s="45"/>
      <c r="BT1122" s="45"/>
      <c r="BU1122" s="45"/>
      <c r="BV1122" s="45"/>
      <c r="BW1122" s="45"/>
      <c r="BX1122" s="45"/>
      <c r="BY1122" s="45"/>
      <c r="BZ1122" s="45"/>
      <c r="CA1122" s="45"/>
      <c r="CB1122" s="45"/>
      <c r="CC1122" s="45"/>
      <c r="CD1122" s="45"/>
      <c r="CE1122" s="45"/>
      <c r="CF1122" s="45"/>
      <c r="CG1122" s="45"/>
      <c r="CH1122" s="45"/>
      <c r="CI1122" s="45"/>
      <c r="CJ1122" s="45"/>
      <c r="CK1122" s="45"/>
      <c r="CL1122" s="45"/>
      <c r="CM1122" s="45"/>
      <c r="CN1122" s="45"/>
      <c r="CO1122" s="45"/>
      <c r="CP1122" s="45"/>
      <c r="CQ1122" s="45"/>
      <c r="CR1122" s="45"/>
      <c r="CS1122" s="45"/>
      <c r="CT1122" s="45"/>
      <c r="CU1122" s="45"/>
      <c r="CV1122" s="45"/>
      <c r="CW1122" s="45"/>
      <c r="CX1122" s="45"/>
      <c r="CY1122" s="45"/>
      <c r="CZ1122" s="45"/>
      <c r="DA1122" s="45"/>
      <c r="DB1122" s="45"/>
      <c r="DC1122" s="45"/>
      <c r="DD1122" s="45"/>
      <c r="DE1122" s="45"/>
      <c r="DF1122" s="45"/>
      <c r="DG1122" s="45"/>
      <c r="DH1122" s="45"/>
      <c r="DI1122" s="45"/>
      <c r="DJ1122" s="45"/>
      <c r="DK1122" s="45"/>
      <c r="DL1122" s="45"/>
      <c r="DM1122" s="45"/>
      <c r="DN1122" s="45"/>
      <c r="DO1122" s="45"/>
      <c r="DP1122" s="45"/>
      <c r="DQ1122" s="45"/>
      <c r="DR1122" s="45"/>
      <c r="DS1122" s="45"/>
      <c r="DT1122" s="45"/>
      <c r="DU1122" s="45"/>
      <c r="DV1122" s="1123"/>
      <c r="DW1122" s="45"/>
      <c r="DX1122" s="45"/>
      <c r="DY1122" s="45"/>
      <c r="DZ1122" s="45"/>
      <c r="EA1122" s="45"/>
      <c r="EB1122" s="45"/>
      <c r="EC1122" s="45"/>
      <c r="ED1122" s="45"/>
      <c r="EE1122" s="45"/>
      <c r="EF1122" s="45"/>
      <c r="EG1122" s="45"/>
      <c r="EH1122" s="45"/>
      <c r="EI1122" s="45"/>
      <c r="EJ1122" s="45"/>
      <c r="EK1122" s="45"/>
      <c r="EL1122" s="45"/>
      <c r="EM1122" s="45"/>
      <c r="EN1122" s="45"/>
      <c r="EO1122" s="45"/>
      <c r="EP1122" s="45"/>
      <c r="EQ1122" s="1123"/>
      <c r="ER1122" s="557"/>
    </row>
    <row r="1123" spans="1:148" ht="15" customHeight="1" x14ac:dyDescent="0.25">
      <c r="A1123" s="625"/>
      <c r="B1123" s="1343" t="str">
        <f t="shared" si="64"/>
        <v>Desk 76</v>
      </c>
      <c r="C1123" s="1348" t="str">
        <f>IF(ISBLANK(TB!C262), "", TB!C262)</f>
        <v/>
      </c>
      <c r="D1123" s="1348" t="str">
        <f>IF(ISBLANK(TB!D262), "", TB!D262)</f>
        <v/>
      </c>
      <c r="E1123" s="1348" t="str">
        <f>IF(ISBLANK(TB!E262), "", TB!E262)</f>
        <v/>
      </c>
      <c r="F1123" s="1348" t="str">
        <f>IF(ISBLANK(TB!F262), "", TB!F262)</f>
        <v/>
      </c>
      <c r="G1123" s="45"/>
      <c r="H1123" s="45"/>
      <c r="I1123" s="45"/>
      <c r="J1123" s="45"/>
      <c r="K1123" s="45"/>
      <c r="L1123" s="45"/>
      <c r="M1123" s="45"/>
      <c r="N1123" s="45"/>
      <c r="O1123" s="45"/>
      <c r="P1123" s="45"/>
      <c r="Q1123" s="45"/>
      <c r="R1123" s="45"/>
      <c r="S1123" s="45"/>
      <c r="T1123" s="45"/>
      <c r="U1123" s="45"/>
      <c r="V1123" s="45"/>
      <c r="W1123" s="45"/>
      <c r="X1123" s="45"/>
      <c r="Y1123" s="45"/>
      <c r="Z1123" s="45"/>
      <c r="AA1123" s="45"/>
      <c r="AB1123" s="45"/>
      <c r="AC1123" s="45"/>
      <c r="AD1123" s="45"/>
      <c r="AE1123" s="45"/>
      <c r="AF1123" s="45"/>
      <c r="AG1123" s="45"/>
      <c r="AH1123" s="45"/>
      <c r="AI1123" s="45"/>
      <c r="AJ1123" s="45"/>
      <c r="AK1123" s="45"/>
      <c r="AL1123" s="45"/>
      <c r="AM1123" s="45"/>
      <c r="AN1123" s="45"/>
      <c r="AO1123" s="45"/>
      <c r="AP1123" s="45"/>
      <c r="AQ1123" s="45"/>
      <c r="AR1123" s="45"/>
      <c r="AS1123" s="45"/>
      <c r="AT1123" s="45"/>
      <c r="AU1123" s="45"/>
      <c r="AV1123" s="45"/>
      <c r="AW1123" s="45"/>
      <c r="AX1123" s="45"/>
      <c r="AY1123" s="45"/>
      <c r="AZ1123" s="45"/>
      <c r="BA1123" s="45"/>
      <c r="BB1123" s="45"/>
      <c r="BC1123" s="45"/>
      <c r="BD1123" s="45"/>
      <c r="BE1123" s="45"/>
      <c r="BF1123" s="45"/>
      <c r="BG1123" s="45"/>
      <c r="BH1123" s="45"/>
      <c r="BI1123" s="45"/>
      <c r="BJ1123" s="45"/>
      <c r="BK1123" s="45"/>
      <c r="BL1123" s="45"/>
      <c r="BM1123" s="45"/>
      <c r="BN1123" s="45"/>
      <c r="BO1123" s="45"/>
      <c r="BP1123" s="45"/>
      <c r="BQ1123" s="45"/>
      <c r="BR1123" s="45"/>
      <c r="BS1123" s="45"/>
      <c r="BT1123" s="45"/>
      <c r="BU1123" s="45"/>
      <c r="BV1123" s="45"/>
      <c r="BW1123" s="45"/>
      <c r="BX1123" s="45"/>
      <c r="BY1123" s="45"/>
      <c r="BZ1123" s="45"/>
      <c r="CA1123" s="45"/>
      <c r="CB1123" s="45"/>
      <c r="CC1123" s="45"/>
      <c r="CD1123" s="45"/>
      <c r="CE1123" s="45"/>
      <c r="CF1123" s="45"/>
      <c r="CG1123" s="45"/>
      <c r="CH1123" s="45"/>
      <c r="CI1123" s="45"/>
      <c r="CJ1123" s="45"/>
      <c r="CK1123" s="45"/>
      <c r="CL1123" s="45"/>
      <c r="CM1123" s="45"/>
      <c r="CN1123" s="45"/>
      <c r="CO1123" s="45"/>
      <c r="CP1123" s="45"/>
      <c r="CQ1123" s="45"/>
      <c r="CR1123" s="45"/>
      <c r="CS1123" s="45"/>
      <c r="CT1123" s="45"/>
      <c r="CU1123" s="45"/>
      <c r="CV1123" s="45"/>
      <c r="CW1123" s="45"/>
      <c r="CX1123" s="45"/>
      <c r="CY1123" s="45"/>
      <c r="CZ1123" s="45"/>
      <c r="DA1123" s="45"/>
      <c r="DB1123" s="45"/>
      <c r="DC1123" s="45"/>
      <c r="DD1123" s="45"/>
      <c r="DE1123" s="45"/>
      <c r="DF1123" s="45"/>
      <c r="DG1123" s="45"/>
      <c r="DH1123" s="45"/>
      <c r="DI1123" s="45"/>
      <c r="DJ1123" s="45"/>
      <c r="DK1123" s="45"/>
      <c r="DL1123" s="45"/>
      <c r="DM1123" s="45"/>
      <c r="DN1123" s="45"/>
      <c r="DO1123" s="45"/>
      <c r="DP1123" s="45"/>
      <c r="DQ1123" s="45"/>
      <c r="DR1123" s="45"/>
      <c r="DS1123" s="45"/>
      <c r="DT1123" s="45"/>
      <c r="DU1123" s="45"/>
      <c r="DV1123" s="1123"/>
      <c r="DW1123" s="45"/>
      <c r="DX1123" s="45"/>
      <c r="DY1123" s="45"/>
      <c r="DZ1123" s="45"/>
      <c r="EA1123" s="45"/>
      <c r="EB1123" s="45"/>
      <c r="EC1123" s="45"/>
      <c r="ED1123" s="45"/>
      <c r="EE1123" s="45"/>
      <c r="EF1123" s="45"/>
      <c r="EG1123" s="45"/>
      <c r="EH1123" s="45"/>
      <c r="EI1123" s="45"/>
      <c r="EJ1123" s="45"/>
      <c r="EK1123" s="45"/>
      <c r="EL1123" s="45"/>
      <c r="EM1123" s="45"/>
      <c r="EN1123" s="45"/>
      <c r="EO1123" s="45"/>
      <c r="EP1123" s="45"/>
      <c r="EQ1123" s="1123"/>
      <c r="ER1123" s="557"/>
    </row>
    <row r="1124" spans="1:148" ht="15" customHeight="1" x14ac:dyDescent="0.25">
      <c r="A1124" s="625"/>
      <c r="B1124" s="1343" t="str">
        <f t="shared" si="64"/>
        <v>Desk 77</v>
      </c>
      <c r="C1124" s="1348" t="str">
        <f>IF(ISBLANK(TB!C263), "", TB!C263)</f>
        <v/>
      </c>
      <c r="D1124" s="1348" t="str">
        <f>IF(ISBLANK(TB!D263), "", TB!D263)</f>
        <v/>
      </c>
      <c r="E1124" s="1348" t="str">
        <f>IF(ISBLANK(TB!E263), "", TB!E263)</f>
        <v/>
      </c>
      <c r="F1124" s="1348" t="str">
        <f>IF(ISBLANK(TB!F263), "", TB!F263)</f>
        <v/>
      </c>
      <c r="G1124" s="45"/>
      <c r="H1124" s="45"/>
      <c r="I1124" s="45"/>
      <c r="J1124" s="45"/>
      <c r="K1124" s="45"/>
      <c r="L1124" s="45"/>
      <c r="M1124" s="45"/>
      <c r="N1124" s="45"/>
      <c r="O1124" s="45"/>
      <c r="P1124" s="45"/>
      <c r="Q1124" s="45"/>
      <c r="R1124" s="45"/>
      <c r="S1124" s="45"/>
      <c r="T1124" s="45"/>
      <c r="U1124" s="45"/>
      <c r="V1124" s="45"/>
      <c r="W1124" s="45"/>
      <c r="X1124" s="45"/>
      <c r="Y1124" s="45"/>
      <c r="Z1124" s="45"/>
      <c r="AA1124" s="45"/>
      <c r="AB1124" s="45"/>
      <c r="AC1124" s="45"/>
      <c r="AD1124" s="45"/>
      <c r="AE1124" s="45"/>
      <c r="AF1124" s="45"/>
      <c r="AG1124" s="45"/>
      <c r="AH1124" s="45"/>
      <c r="AI1124" s="45"/>
      <c r="AJ1124" s="45"/>
      <c r="AK1124" s="45"/>
      <c r="AL1124" s="45"/>
      <c r="AM1124" s="45"/>
      <c r="AN1124" s="45"/>
      <c r="AO1124" s="45"/>
      <c r="AP1124" s="45"/>
      <c r="AQ1124" s="45"/>
      <c r="AR1124" s="45"/>
      <c r="AS1124" s="45"/>
      <c r="AT1124" s="45"/>
      <c r="AU1124" s="45"/>
      <c r="AV1124" s="45"/>
      <c r="AW1124" s="45"/>
      <c r="AX1124" s="45"/>
      <c r="AY1124" s="45"/>
      <c r="AZ1124" s="45"/>
      <c r="BA1124" s="45"/>
      <c r="BB1124" s="45"/>
      <c r="BC1124" s="45"/>
      <c r="BD1124" s="45"/>
      <c r="BE1124" s="45"/>
      <c r="BF1124" s="45"/>
      <c r="BG1124" s="45"/>
      <c r="BH1124" s="45"/>
      <c r="BI1124" s="45"/>
      <c r="BJ1124" s="45"/>
      <c r="BK1124" s="45"/>
      <c r="BL1124" s="45"/>
      <c r="BM1124" s="45"/>
      <c r="BN1124" s="45"/>
      <c r="BO1124" s="45"/>
      <c r="BP1124" s="45"/>
      <c r="BQ1124" s="45"/>
      <c r="BR1124" s="45"/>
      <c r="BS1124" s="45"/>
      <c r="BT1124" s="45"/>
      <c r="BU1124" s="45"/>
      <c r="BV1124" s="45"/>
      <c r="BW1124" s="45"/>
      <c r="BX1124" s="45"/>
      <c r="BY1124" s="45"/>
      <c r="BZ1124" s="45"/>
      <c r="CA1124" s="45"/>
      <c r="CB1124" s="45"/>
      <c r="CC1124" s="45"/>
      <c r="CD1124" s="45"/>
      <c r="CE1124" s="45"/>
      <c r="CF1124" s="45"/>
      <c r="CG1124" s="45"/>
      <c r="CH1124" s="45"/>
      <c r="CI1124" s="45"/>
      <c r="CJ1124" s="45"/>
      <c r="CK1124" s="45"/>
      <c r="CL1124" s="45"/>
      <c r="CM1124" s="45"/>
      <c r="CN1124" s="45"/>
      <c r="CO1124" s="45"/>
      <c r="CP1124" s="45"/>
      <c r="CQ1124" s="45"/>
      <c r="CR1124" s="45"/>
      <c r="CS1124" s="45"/>
      <c r="CT1124" s="45"/>
      <c r="CU1124" s="45"/>
      <c r="CV1124" s="45"/>
      <c r="CW1124" s="45"/>
      <c r="CX1124" s="45"/>
      <c r="CY1124" s="45"/>
      <c r="CZ1124" s="45"/>
      <c r="DA1124" s="45"/>
      <c r="DB1124" s="45"/>
      <c r="DC1124" s="45"/>
      <c r="DD1124" s="45"/>
      <c r="DE1124" s="45"/>
      <c r="DF1124" s="45"/>
      <c r="DG1124" s="45"/>
      <c r="DH1124" s="45"/>
      <c r="DI1124" s="45"/>
      <c r="DJ1124" s="45"/>
      <c r="DK1124" s="45"/>
      <c r="DL1124" s="45"/>
      <c r="DM1124" s="45"/>
      <c r="DN1124" s="45"/>
      <c r="DO1124" s="45"/>
      <c r="DP1124" s="45"/>
      <c r="DQ1124" s="45"/>
      <c r="DR1124" s="45"/>
      <c r="DS1124" s="45"/>
      <c r="DT1124" s="45"/>
      <c r="DU1124" s="45"/>
      <c r="DV1124" s="1123"/>
      <c r="DW1124" s="45"/>
      <c r="DX1124" s="45"/>
      <c r="DY1124" s="45"/>
      <c r="DZ1124" s="45"/>
      <c r="EA1124" s="45"/>
      <c r="EB1124" s="45"/>
      <c r="EC1124" s="45"/>
      <c r="ED1124" s="45"/>
      <c r="EE1124" s="45"/>
      <c r="EF1124" s="45"/>
      <c r="EG1124" s="45"/>
      <c r="EH1124" s="45"/>
      <c r="EI1124" s="45"/>
      <c r="EJ1124" s="45"/>
      <c r="EK1124" s="45"/>
      <c r="EL1124" s="45"/>
      <c r="EM1124" s="45"/>
      <c r="EN1124" s="45"/>
      <c r="EO1124" s="45"/>
      <c r="EP1124" s="45"/>
      <c r="EQ1124" s="1123"/>
      <c r="ER1124" s="557"/>
    </row>
    <row r="1125" spans="1:148" ht="15" customHeight="1" x14ac:dyDescent="0.25">
      <c r="A1125" s="625"/>
      <c r="B1125" s="1343" t="str">
        <f t="shared" si="64"/>
        <v>Desk 78</v>
      </c>
      <c r="C1125" s="1348" t="str">
        <f>IF(ISBLANK(TB!C264), "", TB!C264)</f>
        <v/>
      </c>
      <c r="D1125" s="1348" t="str">
        <f>IF(ISBLANK(TB!D264), "", TB!D264)</f>
        <v/>
      </c>
      <c r="E1125" s="1348" t="str">
        <f>IF(ISBLANK(TB!E264), "", TB!E264)</f>
        <v/>
      </c>
      <c r="F1125" s="1348" t="str">
        <f>IF(ISBLANK(TB!F264), "", TB!F264)</f>
        <v/>
      </c>
      <c r="G1125" s="45"/>
      <c r="H1125" s="45"/>
      <c r="I1125" s="45"/>
      <c r="J1125" s="45"/>
      <c r="K1125" s="45"/>
      <c r="L1125" s="45"/>
      <c r="M1125" s="45"/>
      <c r="N1125" s="45"/>
      <c r="O1125" s="45"/>
      <c r="P1125" s="45"/>
      <c r="Q1125" s="45"/>
      <c r="R1125" s="45"/>
      <c r="S1125" s="45"/>
      <c r="T1125" s="45"/>
      <c r="U1125" s="45"/>
      <c r="V1125" s="45"/>
      <c r="W1125" s="45"/>
      <c r="X1125" s="45"/>
      <c r="Y1125" s="45"/>
      <c r="Z1125" s="45"/>
      <c r="AA1125" s="45"/>
      <c r="AB1125" s="45"/>
      <c r="AC1125" s="45"/>
      <c r="AD1125" s="45"/>
      <c r="AE1125" s="45"/>
      <c r="AF1125" s="45"/>
      <c r="AG1125" s="45"/>
      <c r="AH1125" s="45"/>
      <c r="AI1125" s="45"/>
      <c r="AJ1125" s="45"/>
      <c r="AK1125" s="45"/>
      <c r="AL1125" s="45"/>
      <c r="AM1125" s="45"/>
      <c r="AN1125" s="45"/>
      <c r="AO1125" s="45"/>
      <c r="AP1125" s="45"/>
      <c r="AQ1125" s="45"/>
      <c r="AR1125" s="45"/>
      <c r="AS1125" s="45"/>
      <c r="AT1125" s="45"/>
      <c r="AU1125" s="45"/>
      <c r="AV1125" s="45"/>
      <c r="AW1125" s="45"/>
      <c r="AX1125" s="45"/>
      <c r="AY1125" s="45"/>
      <c r="AZ1125" s="45"/>
      <c r="BA1125" s="45"/>
      <c r="BB1125" s="45"/>
      <c r="BC1125" s="45"/>
      <c r="BD1125" s="45"/>
      <c r="BE1125" s="45"/>
      <c r="BF1125" s="45"/>
      <c r="BG1125" s="45"/>
      <c r="BH1125" s="45"/>
      <c r="BI1125" s="45"/>
      <c r="BJ1125" s="45"/>
      <c r="BK1125" s="45"/>
      <c r="BL1125" s="45"/>
      <c r="BM1125" s="45"/>
      <c r="BN1125" s="45"/>
      <c r="BO1125" s="45"/>
      <c r="BP1125" s="45"/>
      <c r="BQ1125" s="45"/>
      <c r="BR1125" s="45"/>
      <c r="BS1125" s="45"/>
      <c r="BT1125" s="45"/>
      <c r="BU1125" s="45"/>
      <c r="BV1125" s="45"/>
      <c r="BW1125" s="45"/>
      <c r="BX1125" s="45"/>
      <c r="BY1125" s="45"/>
      <c r="BZ1125" s="45"/>
      <c r="CA1125" s="45"/>
      <c r="CB1125" s="45"/>
      <c r="CC1125" s="45"/>
      <c r="CD1125" s="45"/>
      <c r="CE1125" s="45"/>
      <c r="CF1125" s="45"/>
      <c r="CG1125" s="45"/>
      <c r="CH1125" s="45"/>
      <c r="CI1125" s="45"/>
      <c r="CJ1125" s="45"/>
      <c r="CK1125" s="45"/>
      <c r="CL1125" s="45"/>
      <c r="CM1125" s="45"/>
      <c r="CN1125" s="45"/>
      <c r="CO1125" s="45"/>
      <c r="CP1125" s="45"/>
      <c r="CQ1125" s="45"/>
      <c r="CR1125" s="45"/>
      <c r="CS1125" s="45"/>
      <c r="CT1125" s="45"/>
      <c r="CU1125" s="45"/>
      <c r="CV1125" s="45"/>
      <c r="CW1125" s="45"/>
      <c r="CX1125" s="45"/>
      <c r="CY1125" s="45"/>
      <c r="CZ1125" s="45"/>
      <c r="DA1125" s="45"/>
      <c r="DB1125" s="45"/>
      <c r="DC1125" s="45"/>
      <c r="DD1125" s="45"/>
      <c r="DE1125" s="45"/>
      <c r="DF1125" s="45"/>
      <c r="DG1125" s="45"/>
      <c r="DH1125" s="45"/>
      <c r="DI1125" s="45"/>
      <c r="DJ1125" s="45"/>
      <c r="DK1125" s="45"/>
      <c r="DL1125" s="45"/>
      <c r="DM1125" s="45"/>
      <c r="DN1125" s="45"/>
      <c r="DO1125" s="45"/>
      <c r="DP1125" s="45"/>
      <c r="DQ1125" s="45"/>
      <c r="DR1125" s="45"/>
      <c r="DS1125" s="45"/>
      <c r="DT1125" s="45"/>
      <c r="DU1125" s="45"/>
      <c r="DV1125" s="1123"/>
      <c r="DW1125" s="45"/>
      <c r="DX1125" s="45"/>
      <c r="DY1125" s="45"/>
      <c r="DZ1125" s="45"/>
      <c r="EA1125" s="45"/>
      <c r="EB1125" s="45"/>
      <c r="EC1125" s="45"/>
      <c r="ED1125" s="45"/>
      <c r="EE1125" s="45"/>
      <c r="EF1125" s="45"/>
      <c r="EG1125" s="45"/>
      <c r="EH1125" s="45"/>
      <c r="EI1125" s="45"/>
      <c r="EJ1125" s="45"/>
      <c r="EK1125" s="45"/>
      <c r="EL1125" s="45"/>
      <c r="EM1125" s="45"/>
      <c r="EN1125" s="45"/>
      <c r="EO1125" s="45"/>
      <c r="EP1125" s="45"/>
      <c r="EQ1125" s="1123"/>
      <c r="ER1125" s="557"/>
    </row>
    <row r="1126" spans="1:148" ht="15" customHeight="1" x14ac:dyDescent="0.25">
      <c r="A1126" s="625"/>
      <c r="B1126" s="1343" t="str">
        <f t="shared" si="64"/>
        <v>Desk 79</v>
      </c>
      <c r="C1126" s="1348" t="str">
        <f>IF(ISBLANK(TB!C265), "", TB!C265)</f>
        <v/>
      </c>
      <c r="D1126" s="1348" t="str">
        <f>IF(ISBLANK(TB!D265), "", TB!D265)</f>
        <v/>
      </c>
      <c r="E1126" s="1348" t="str">
        <f>IF(ISBLANK(TB!E265), "", TB!E265)</f>
        <v/>
      </c>
      <c r="F1126" s="1348" t="str">
        <f>IF(ISBLANK(TB!F265), "", TB!F265)</f>
        <v/>
      </c>
      <c r="G1126" s="45"/>
      <c r="H1126" s="45"/>
      <c r="I1126" s="45"/>
      <c r="J1126" s="45"/>
      <c r="K1126" s="45"/>
      <c r="L1126" s="45"/>
      <c r="M1126" s="45"/>
      <c r="N1126" s="45"/>
      <c r="O1126" s="45"/>
      <c r="P1126" s="45"/>
      <c r="Q1126" s="45"/>
      <c r="R1126" s="45"/>
      <c r="S1126" s="45"/>
      <c r="T1126" s="45"/>
      <c r="U1126" s="45"/>
      <c r="V1126" s="45"/>
      <c r="W1126" s="45"/>
      <c r="X1126" s="45"/>
      <c r="Y1126" s="45"/>
      <c r="Z1126" s="45"/>
      <c r="AA1126" s="45"/>
      <c r="AB1126" s="45"/>
      <c r="AC1126" s="45"/>
      <c r="AD1126" s="45"/>
      <c r="AE1126" s="45"/>
      <c r="AF1126" s="45"/>
      <c r="AG1126" s="45"/>
      <c r="AH1126" s="45"/>
      <c r="AI1126" s="45"/>
      <c r="AJ1126" s="45"/>
      <c r="AK1126" s="45"/>
      <c r="AL1126" s="45"/>
      <c r="AM1126" s="45"/>
      <c r="AN1126" s="45"/>
      <c r="AO1126" s="45"/>
      <c r="AP1126" s="45"/>
      <c r="AQ1126" s="45"/>
      <c r="AR1126" s="45"/>
      <c r="AS1126" s="45"/>
      <c r="AT1126" s="45"/>
      <c r="AU1126" s="45"/>
      <c r="AV1126" s="45"/>
      <c r="AW1126" s="45"/>
      <c r="AX1126" s="45"/>
      <c r="AY1126" s="45"/>
      <c r="AZ1126" s="45"/>
      <c r="BA1126" s="45"/>
      <c r="BB1126" s="45"/>
      <c r="BC1126" s="45"/>
      <c r="BD1126" s="45"/>
      <c r="BE1126" s="45"/>
      <c r="BF1126" s="45"/>
      <c r="BG1126" s="45"/>
      <c r="BH1126" s="45"/>
      <c r="BI1126" s="45"/>
      <c r="BJ1126" s="45"/>
      <c r="BK1126" s="45"/>
      <c r="BL1126" s="45"/>
      <c r="BM1126" s="45"/>
      <c r="BN1126" s="45"/>
      <c r="BO1126" s="45"/>
      <c r="BP1126" s="45"/>
      <c r="BQ1126" s="45"/>
      <c r="BR1126" s="45"/>
      <c r="BS1126" s="45"/>
      <c r="BT1126" s="45"/>
      <c r="BU1126" s="45"/>
      <c r="BV1126" s="45"/>
      <c r="BW1126" s="45"/>
      <c r="BX1126" s="45"/>
      <c r="BY1126" s="45"/>
      <c r="BZ1126" s="45"/>
      <c r="CA1126" s="45"/>
      <c r="CB1126" s="45"/>
      <c r="CC1126" s="45"/>
      <c r="CD1126" s="45"/>
      <c r="CE1126" s="45"/>
      <c r="CF1126" s="45"/>
      <c r="CG1126" s="45"/>
      <c r="CH1126" s="45"/>
      <c r="CI1126" s="45"/>
      <c r="CJ1126" s="45"/>
      <c r="CK1126" s="45"/>
      <c r="CL1126" s="45"/>
      <c r="CM1126" s="45"/>
      <c r="CN1126" s="45"/>
      <c r="CO1126" s="45"/>
      <c r="CP1126" s="45"/>
      <c r="CQ1126" s="45"/>
      <c r="CR1126" s="45"/>
      <c r="CS1126" s="45"/>
      <c r="CT1126" s="45"/>
      <c r="CU1126" s="45"/>
      <c r="CV1126" s="45"/>
      <c r="CW1126" s="45"/>
      <c r="CX1126" s="45"/>
      <c r="CY1126" s="45"/>
      <c r="CZ1126" s="45"/>
      <c r="DA1126" s="45"/>
      <c r="DB1126" s="45"/>
      <c r="DC1126" s="45"/>
      <c r="DD1126" s="45"/>
      <c r="DE1126" s="45"/>
      <c r="DF1126" s="45"/>
      <c r="DG1126" s="45"/>
      <c r="DH1126" s="45"/>
      <c r="DI1126" s="45"/>
      <c r="DJ1126" s="45"/>
      <c r="DK1126" s="45"/>
      <c r="DL1126" s="45"/>
      <c r="DM1126" s="45"/>
      <c r="DN1126" s="45"/>
      <c r="DO1126" s="45"/>
      <c r="DP1126" s="45"/>
      <c r="DQ1126" s="45"/>
      <c r="DR1126" s="45"/>
      <c r="DS1126" s="45"/>
      <c r="DT1126" s="45"/>
      <c r="DU1126" s="45"/>
      <c r="DV1126" s="1123"/>
      <c r="DW1126" s="45"/>
      <c r="DX1126" s="45"/>
      <c r="DY1126" s="45"/>
      <c r="DZ1126" s="45"/>
      <c r="EA1126" s="45"/>
      <c r="EB1126" s="45"/>
      <c r="EC1126" s="45"/>
      <c r="ED1126" s="45"/>
      <c r="EE1126" s="45"/>
      <c r="EF1126" s="45"/>
      <c r="EG1126" s="45"/>
      <c r="EH1126" s="45"/>
      <c r="EI1126" s="45"/>
      <c r="EJ1126" s="45"/>
      <c r="EK1126" s="45"/>
      <c r="EL1126" s="45"/>
      <c r="EM1126" s="45"/>
      <c r="EN1126" s="45"/>
      <c r="EO1126" s="45"/>
      <c r="EP1126" s="45"/>
      <c r="EQ1126" s="1123"/>
      <c r="ER1126" s="557"/>
    </row>
    <row r="1127" spans="1:148" ht="15" customHeight="1" x14ac:dyDescent="0.25">
      <c r="A1127" s="625"/>
      <c r="B1127" s="1343" t="str">
        <f t="shared" si="64"/>
        <v>Desk 80</v>
      </c>
      <c r="C1127" s="1348" t="str">
        <f>IF(ISBLANK(TB!C266), "", TB!C266)</f>
        <v/>
      </c>
      <c r="D1127" s="1348" t="str">
        <f>IF(ISBLANK(TB!D266), "", TB!D266)</f>
        <v/>
      </c>
      <c r="E1127" s="1348" t="str">
        <f>IF(ISBLANK(TB!E266), "", TB!E266)</f>
        <v/>
      </c>
      <c r="F1127" s="1348" t="str">
        <f>IF(ISBLANK(TB!F266), "", TB!F266)</f>
        <v/>
      </c>
      <c r="G1127" s="45"/>
      <c r="H1127" s="45"/>
      <c r="I1127" s="45"/>
      <c r="J1127" s="45"/>
      <c r="K1127" s="45"/>
      <c r="L1127" s="45"/>
      <c r="M1127" s="45"/>
      <c r="N1127" s="45"/>
      <c r="O1127" s="45"/>
      <c r="P1127" s="45"/>
      <c r="Q1127" s="45"/>
      <c r="R1127" s="45"/>
      <c r="S1127" s="45"/>
      <c r="T1127" s="45"/>
      <c r="U1127" s="45"/>
      <c r="V1127" s="45"/>
      <c r="W1127" s="45"/>
      <c r="X1127" s="45"/>
      <c r="Y1127" s="45"/>
      <c r="Z1127" s="45"/>
      <c r="AA1127" s="45"/>
      <c r="AB1127" s="45"/>
      <c r="AC1127" s="45"/>
      <c r="AD1127" s="45"/>
      <c r="AE1127" s="45"/>
      <c r="AF1127" s="45"/>
      <c r="AG1127" s="45"/>
      <c r="AH1127" s="45"/>
      <c r="AI1127" s="45"/>
      <c r="AJ1127" s="45"/>
      <c r="AK1127" s="45"/>
      <c r="AL1127" s="45"/>
      <c r="AM1127" s="45"/>
      <c r="AN1127" s="45"/>
      <c r="AO1127" s="45"/>
      <c r="AP1127" s="45"/>
      <c r="AQ1127" s="45"/>
      <c r="AR1127" s="45"/>
      <c r="AS1127" s="45"/>
      <c r="AT1127" s="45"/>
      <c r="AU1127" s="45"/>
      <c r="AV1127" s="45"/>
      <c r="AW1127" s="45"/>
      <c r="AX1127" s="45"/>
      <c r="AY1127" s="45"/>
      <c r="AZ1127" s="45"/>
      <c r="BA1127" s="45"/>
      <c r="BB1127" s="45"/>
      <c r="BC1127" s="45"/>
      <c r="BD1127" s="45"/>
      <c r="BE1127" s="45"/>
      <c r="BF1127" s="45"/>
      <c r="BG1127" s="45"/>
      <c r="BH1127" s="45"/>
      <c r="BI1127" s="45"/>
      <c r="BJ1127" s="45"/>
      <c r="BK1127" s="45"/>
      <c r="BL1127" s="45"/>
      <c r="BM1127" s="45"/>
      <c r="BN1127" s="45"/>
      <c r="BO1127" s="45"/>
      <c r="BP1127" s="45"/>
      <c r="BQ1127" s="45"/>
      <c r="BR1127" s="45"/>
      <c r="BS1127" s="45"/>
      <c r="BT1127" s="45"/>
      <c r="BU1127" s="45"/>
      <c r="BV1127" s="45"/>
      <c r="BW1127" s="45"/>
      <c r="BX1127" s="45"/>
      <c r="BY1127" s="45"/>
      <c r="BZ1127" s="45"/>
      <c r="CA1127" s="45"/>
      <c r="CB1127" s="45"/>
      <c r="CC1127" s="45"/>
      <c r="CD1127" s="45"/>
      <c r="CE1127" s="45"/>
      <c r="CF1127" s="45"/>
      <c r="CG1127" s="45"/>
      <c r="CH1127" s="45"/>
      <c r="CI1127" s="45"/>
      <c r="CJ1127" s="45"/>
      <c r="CK1127" s="45"/>
      <c r="CL1127" s="45"/>
      <c r="CM1127" s="45"/>
      <c r="CN1127" s="45"/>
      <c r="CO1127" s="45"/>
      <c r="CP1127" s="45"/>
      <c r="CQ1127" s="45"/>
      <c r="CR1127" s="45"/>
      <c r="CS1127" s="45"/>
      <c r="CT1127" s="45"/>
      <c r="CU1127" s="45"/>
      <c r="CV1127" s="45"/>
      <c r="CW1127" s="45"/>
      <c r="CX1127" s="45"/>
      <c r="CY1127" s="45"/>
      <c r="CZ1127" s="45"/>
      <c r="DA1127" s="45"/>
      <c r="DB1127" s="45"/>
      <c r="DC1127" s="45"/>
      <c r="DD1127" s="45"/>
      <c r="DE1127" s="45"/>
      <c r="DF1127" s="45"/>
      <c r="DG1127" s="45"/>
      <c r="DH1127" s="45"/>
      <c r="DI1127" s="45"/>
      <c r="DJ1127" s="45"/>
      <c r="DK1127" s="45"/>
      <c r="DL1127" s="45"/>
      <c r="DM1127" s="45"/>
      <c r="DN1127" s="45"/>
      <c r="DO1127" s="45"/>
      <c r="DP1127" s="45"/>
      <c r="DQ1127" s="45"/>
      <c r="DR1127" s="45"/>
      <c r="DS1127" s="45"/>
      <c r="DT1127" s="45"/>
      <c r="DU1127" s="45"/>
      <c r="DV1127" s="1123"/>
      <c r="DW1127" s="45"/>
      <c r="DX1127" s="45"/>
      <c r="DY1127" s="45"/>
      <c r="DZ1127" s="45"/>
      <c r="EA1127" s="45"/>
      <c r="EB1127" s="45"/>
      <c r="EC1127" s="45"/>
      <c r="ED1127" s="45"/>
      <c r="EE1127" s="45"/>
      <c r="EF1127" s="45"/>
      <c r="EG1127" s="45"/>
      <c r="EH1127" s="45"/>
      <c r="EI1127" s="45"/>
      <c r="EJ1127" s="45"/>
      <c r="EK1127" s="45"/>
      <c r="EL1127" s="45"/>
      <c r="EM1127" s="45"/>
      <c r="EN1127" s="45"/>
      <c r="EO1127" s="45"/>
      <c r="EP1127" s="45"/>
      <c r="EQ1127" s="1123"/>
      <c r="ER1127" s="557"/>
    </row>
    <row r="1128" spans="1:148" ht="15" customHeight="1" x14ac:dyDescent="0.25">
      <c r="A1128" s="625"/>
      <c r="B1128" s="1343" t="str">
        <f t="shared" si="64"/>
        <v>Desk 81</v>
      </c>
      <c r="C1128" s="1348" t="str">
        <f>IF(ISBLANK(TB!C267), "", TB!C267)</f>
        <v/>
      </c>
      <c r="D1128" s="1348" t="str">
        <f>IF(ISBLANK(TB!D267), "", TB!D267)</f>
        <v/>
      </c>
      <c r="E1128" s="1348" t="str">
        <f>IF(ISBLANK(TB!E267), "", TB!E267)</f>
        <v/>
      </c>
      <c r="F1128" s="1348" t="str">
        <f>IF(ISBLANK(TB!F267), "", TB!F267)</f>
        <v/>
      </c>
      <c r="G1128" s="45"/>
      <c r="H1128" s="45"/>
      <c r="I1128" s="45"/>
      <c r="J1128" s="45"/>
      <c r="K1128" s="45"/>
      <c r="L1128" s="45"/>
      <c r="M1128" s="45"/>
      <c r="N1128" s="45"/>
      <c r="O1128" s="45"/>
      <c r="P1128" s="45"/>
      <c r="Q1128" s="45"/>
      <c r="R1128" s="45"/>
      <c r="S1128" s="45"/>
      <c r="T1128" s="45"/>
      <c r="U1128" s="45"/>
      <c r="V1128" s="45"/>
      <c r="W1128" s="45"/>
      <c r="X1128" s="45"/>
      <c r="Y1128" s="45"/>
      <c r="Z1128" s="45"/>
      <c r="AA1128" s="45"/>
      <c r="AB1128" s="45"/>
      <c r="AC1128" s="45"/>
      <c r="AD1128" s="45"/>
      <c r="AE1128" s="45"/>
      <c r="AF1128" s="45"/>
      <c r="AG1128" s="45"/>
      <c r="AH1128" s="45"/>
      <c r="AI1128" s="45"/>
      <c r="AJ1128" s="45"/>
      <c r="AK1128" s="45"/>
      <c r="AL1128" s="45"/>
      <c r="AM1128" s="45"/>
      <c r="AN1128" s="45"/>
      <c r="AO1128" s="45"/>
      <c r="AP1128" s="45"/>
      <c r="AQ1128" s="45"/>
      <c r="AR1128" s="45"/>
      <c r="AS1128" s="45"/>
      <c r="AT1128" s="45"/>
      <c r="AU1128" s="45"/>
      <c r="AV1128" s="45"/>
      <c r="AW1128" s="45"/>
      <c r="AX1128" s="45"/>
      <c r="AY1128" s="45"/>
      <c r="AZ1128" s="45"/>
      <c r="BA1128" s="45"/>
      <c r="BB1128" s="45"/>
      <c r="BC1128" s="45"/>
      <c r="BD1128" s="45"/>
      <c r="BE1128" s="45"/>
      <c r="BF1128" s="45"/>
      <c r="BG1128" s="45"/>
      <c r="BH1128" s="45"/>
      <c r="BI1128" s="45"/>
      <c r="BJ1128" s="45"/>
      <c r="BK1128" s="45"/>
      <c r="BL1128" s="45"/>
      <c r="BM1128" s="45"/>
      <c r="BN1128" s="45"/>
      <c r="BO1128" s="45"/>
      <c r="BP1128" s="45"/>
      <c r="BQ1128" s="45"/>
      <c r="BR1128" s="45"/>
      <c r="BS1128" s="45"/>
      <c r="BT1128" s="45"/>
      <c r="BU1128" s="45"/>
      <c r="BV1128" s="45"/>
      <c r="BW1128" s="45"/>
      <c r="BX1128" s="45"/>
      <c r="BY1128" s="45"/>
      <c r="BZ1128" s="45"/>
      <c r="CA1128" s="45"/>
      <c r="CB1128" s="45"/>
      <c r="CC1128" s="45"/>
      <c r="CD1128" s="45"/>
      <c r="CE1128" s="45"/>
      <c r="CF1128" s="45"/>
      <c r="CG1128" s="45"/>
      <c r="CH1128" s="45"/>
      <c r="CI1128" s="45"/>
      <c r="CJ1128" s="45"/>
      <c r="CK1128" s="45"/>
      <c r="CL1128" s="45"/>
      <c r="CM1128" s="45"/>
      <c r="CN1128" s="45"/>
      <c r="CO1128" s="45"/>
      <c r="CP1128" s="45"/>
      <c r="CQ1128" s="45"/>
      <c r="CR1128" s="45"/>
      <c r="CS1128" s="45"/>
      <c r="CT1128" s="45"/>
      <c r="CU1128" s="45"/>
      <c r="CV1128" s="45"/>
      <c r="CW1128" s="45"/>
      <c r="CX1128" s="45"/>
      <c r="CY1128" s="45"/>
      <c r="CZ1128" s="45"/>
      <c r="DA1128" s="45"/>
      <c r="DB1128" s="45"/>
      <c r="DC1128" s="45"/>
      <c r="DD1128" s="45"/>
      <c r="DE1128" s="45"/>
      <c r="DF1128" s="45"/>
      <c r="DG1128" s="45"/>
      <c r="DH1128" s="45"/>
      <c r="DI1128" s="45"/>
      <c r="DJ1128" s="45"/>
      <c r="DK1128" s="45"/>
      <c r="DL1128" s="45"/>
      <c r="DM1128" s="45"/>
      <c r="DN1128" s="45"/>
      <c r="DO1128" s="45"/>
      <c r="DP1128" s="45"/>
      <c r="DQ1128" s="45"/>
      <c r="DR1128" s="45"/>
      <c r="DS1128" s="45"/>
      <c r="DT1128" s="45"/>
      <c r="DU1128" s="45"/>
      <c r="DV1128" s="1123"/>
      <c r="DW1128" s="45"/>
      <c r="DX1128" s="45"/>
      <c r="DY1128" s="45"/>
      <c r="DZ1128" s="45"/>
      <c r="EA1128" s="45"/>
      <c r="EB1128" s="45"/>
      <c r="EC1128" s="45"/>
      <c r="ED1128" s="45"/>
      <c r="EE1128" s="45"/>
      <c r="EF1128" s="45"/>
      <c r="EG1128" s="45"/>
      <c r="EH1128" s="45"/>
      <c r="EI1128" s="45"/>
      <c r="EJ1128" s="45"/>
      <c r="EK1128" s="45"/>
      <c r="EL1128" s="45"/>
      <c r="EM1128" s="45"/>
      <c r="EN1128" s="45"/>
      <c r="EO1128" s="45"/>
      <c r="EP1128" s="45"/>
      <c r="EQ1128" s="1123"/>
      <c r="ER1128" s="557"/>
    </row>
    <row r="1129" spans="1:148" ht="15" customHeight="1" x14ac:dyDescent="0.25">
      <c r="A1129" s="625"/>
      <c r="B1129" s="1343" t="str">
        <f t="shared" si="64"/>
        <v>Desk 82</v>
      </c>
      <c r="C1129" s="1348" t="str">
        <f>IF(ISBLANK(TB!C268), "", TB!C268)</f>
        <v/>
      </c>
      <c r="D1129" s="1348" t="str">
        <f>IF(ISBLANK(TB!D268), "", TB!D268)</f>
        <v/>
      </c>
      <c r="E1129" s="1348" t="str">
        <f>IF(ISBLANK(TB!E268), "", TB!E268)</f>
        <v/>
      </c>
      <c r="F1129" s="1348" t="str">
        <f>IF(ISBLANK(TB!F268), "", TB!F268)</f>
        <v/>
      </c>
      <c r="G1129" s="45"/>
      <c r="H1129" s="45"/>
      <c r="I1129" s="45"/>
      <c r="J1129" s="45"/>
      <c r="K1129" s="45"/>
      <c r="L1129" s="45"/>
      <c r="M1129" s="45"/>
      <c r="N1129" s="45"/>
      <c r="O1129" s="45"/>
      <c r="P1129" s="45"/>
      <c r="Q1129" s="45"/>
      <c r="R1129" s="45"/>
      <c r="S1129" s="45"/>
      <c r="T1129" s="45"/>
      <c r="U1129" s="45"/>
      <c r="V1129" s="45"/>
      <c r="W1129" s="45"/>
      <c r="X1129" s="45"/>
      <c r="Y1129" s="45"/>
      <c r="Z1129" s="45"/>
      <c r="AA1129" s="45"/>
      <c r="AB1129" s="45"/>
      <c r="AC1129" s="45"/>
      <c r="AD1129" s="45"/>
      <c r="AE1129" s="45"/>
      <c r="AF1129" s="45"/>
      <c r="AG1129" s="45"/>
      <c r="AH1129" s="45"/>
      <c r="AI1129" s="45"/>
      <c r="AJ1129" s="45"/>
      <c r="AK1129" s="45"/>
      <c r="AL1129" s="45"/>
      <c r="AM1129" s="45"/>
      <c r="AN1129" s="45"/>
      <c r="AO1129" s="45"/>
      <c r="AP1129" s="45"/>
      <c r="AQ1129" s="45"/>
      <c r="AR1129" s="45"/>
      <c r="AS1129" s="45"/>
      <c r="AT1129" s="45"/>
      <c r="AU1129" s="45"/>
      <c r="AV1129" s="45"/>
      <c r="AW1129" s="45"/>
      <c r="AX1129" s="45"/>
      <c r="AY1129" s="45"/>
      <c r="AZ1129" s="45"/>
      <c r="BA1129" s="45"/>
      <c r="BB1129" s="45"/>
      <c r="BC1129" s="45"/>
      <c r="BD1129" s="45"/>
      <c r="BE1129" s="45"/>
      <c r="BF1129" s="45"/>
      <c r="BG1129" s="45"/>
      <c r="BH1129" s="45"/>
      <c r="BI1129" s="45"/>
      <c r="BJ1129" s="45"/>
      <c r="BK1129" s="45"/>
      <c r="BL1129" s="45"/>
      <c r="BM1129" s="45"/>
      <c r="BN1129" s="45"/>
      <c r="BO1129" s="45"/>
      <c r="BP1129" s="45"/>
      <c r="BQ1129" s="45"/>
      <c r="BR1129" s="45"/>
      <c r="BS1129" s="45"/>
      <c r="BT1129" s="45"/>
      <c r="BU1129" s="45"/>
      <c r="BV1129" s="45"/>
      <c r="BW1129" s="45"/>
      <c r="BX1129" s="45"/>
      <c r="BY1129" s="45"/>
      <c r="BZ1129" s="45"/>
      <c r="CA1129" s="45"/>
      <c r="CB1129" s="45"/>
      <c r="CC1129" s="45"/>
      <c r="CD1129" s="45"/>
      <c r="CE1129" s="45"/>
      <c r="CF1129" s="45"/>
      <c r="CG1129" s="45"/>
      <c r="CH1129" s="45"/>
      <c r="CI1129" s="45"/>
      <c r="CJ1129" s="45"/>
      <c r="CK1129" s="45"/>
      <c r="CL1129" s="45"/>
      <c r="CM1129" s="45"/>
      <c r="CN1129" s="45"/>
      <c r="CO1129" s="45"/>
      <c r="CP1129" s="45"/>
      <c r="CQ1129" s="45"/>
      <c r="CR1129" s="45"/>
      <c r="CS1129" s="45"/>
      <c r="CT1129" s="45"/>
      <c r="CU1129" s="45"/>
      <c r="CV1129" s="45"/>
      <c r="CW1129" s="45"/>
      <c r="CX1129" s="45"/>
      <c r="CY1129" s="45"/>
      <c r="CZ1129" s="45"/>
      <c r="DA1129" s="45"/>
      <c r="DB1129" s="45"/>
      <c r="DC1129" s="45"/>
      <c r="DD1129" s="45"/>
      <c r="DE1129" s="45"/>
      <c r="DF1129" s="45"/>
      <c r="DG1129" s="45"/>
      <c r="DH1129" s="45"/>
      <c r="DI1129" s="45"/>
      <c r="DJ1129" s="45"/>
      <c r="DK1129" s="45"/>
      <c r="DL1129" s="45"/>
      <c r="DM1129" s="45"/>
      <c r="DN1129" s="45"/>
      <c r="DO1129" s="45"/>
      <c r="DP1129" s="45"/>
      <c r="DQ1129" s="45"/>
      <c r="DR1129" s="45"/>
      <c r="DS1129" s="45"/>
      <c r="DT1129" s="45"/>
      <c r="DU1129" s="45"/>
      <c r="DV1129" s="1123"/>
      <c r="DW1129" s="45"/>
      <c r="DX1129" s="45"/>
      <c r="DY1129" s="45"/>
      <c r="DZ1129" s="45"/>
      <c r="EA1129" s="45"/>
      <c r="EB1129" s="45"/>
      <c r="EC1129" s="45"/>
      <c r="ED1129" s="45"/>
      <c r="EE1129" s="45"/>
      <c r="EF1129" s="45"/>
      <c r="EG1129" s="45"/>
      <c r="EH1129" s="45"/>
      <c r="EI1129" s="45"/>
      <c r="EJ1129" s="45"/>
      <c r="EK1129" s="45"/>
      <c r="EL1129" s="45"/>
      <c r="EM1129" s="45"/>
      <c r="EN1129" s="45"/>
      <c r="EO1129" s="45"/>
      <c r="EP1129" s="45"/>
      <c r="EQ1129" s="1123"/>
      <c r="ER1129" s="557"/>
    </row>
    <row r="1130" spans="1:148" ht="15" customHeight="1" x14ac:dyDescent="0.25">
      <c r="A1130" s="625"/>
      <c r="B1130" s="1343" t="str">
        <f t="shared" si="64"/>
        <v>Desk 83</v>
      </c>
      <c r="C1130" s="1348" t="str">
        <f>IF(ISBLANK(TB!C269), "", TB!C269)</f>
        <v/>
      </c>
      <c r="D1130" s="1348" t="str">
        <f>IF(ISBLANK(TB!D269), "", TB!D269)</f>
        <v/>
      </c>
      <c r="E1130" s="1348" t="str">
        <f>IF(ISBLANK(TB!E269), "", TB!E269)</f>
        <v/>
      </c>
      <c r="F1130" s="1348" t="str">
        <f>IF(ISBLANK(TB!F269), "", TB!F269)</f>
        <v/>
      </c>
      <c r="G1130" s="45"/>
      <c r="H1130" s="45"/>
      <c r="I1130" s="45"/>
      <c r="J1130" s="45"/>
      <c r="K1130" s="45"/>
      <c r="L1130" s="45"/>
      <c r="M1130" s="45"/>
      <c r="N1130" s="45"/>
      <c r="O1130" s="45"/>
      <c r="P1130" s="45"/>
      <c r="Q1130" s="45"/>
      <c r="R1130" s="45"/>
      <c r="S1130" s="45"/>
      <c r="T1130" s="45"/>
      <c r="U1130" s="45"/>
      <c r="V1130" s="45"/>
      <c r="W1130" s="45"/>
      <c r="X1130" s="45"/>
      <c r="Y1130" s="45"/>
      <c r="Z1130" s="45"/>
      <c r="AA1130" s="45"/>
      <c r="AB1130" s="45"/>
      <c r="AC1130" s="45"/>
      <c r="AD1130" s="45"/>
      <c r="AE1130" s="45"/>
      <c r="AF1130" s="45"/>
      <c r="AG1130" s="45"/>
      <c r="AH1130" s="45"/>
      <c r="AI1130" s="45"/>
      <c r="AJ1130" s="45"/>
      <c r="AK1130" s="45"/>
      <c r="AL1130" s="45"/>
      <c r="AM1130" s="45"/>
      <c r="AN1130" s="45"/>
      <c r="AO1130" s="45"/>
      <c r="AP1130" s="45"/>
      <c r="AQ1130" s="45"/>
      <c r="AR1130" s="45"/>
      <c r="AS1130" s="45"/>
      <c r="AT1130" s="45"/>
      <c r="AU1130" s="45"/>
      <c r="AV1130" s="45"/>
      <c r="AW1130" s="45"/>
      <c r="AX1130" s="45"/>
      <c r="AY1130" s="45"/>
      <c r="AZ1130" s="45"/>
      <c r="BA1130" s="45"/>
      <c r="BB1130" s="45"/>
      <c r="BC1130" s="45"/>
      <c r="BD1130" s="45"/>
      <c r="BE1130" s="45"/>
      <c r="BF1130" s="45"/>
      <c r="BG1130" s="45"/>
      <c r="BH1130" s="45"/>
      <c r="BI1130" s="45"/>
      <c r="BJ1130" s="45"/>
      <c r="BK1130" s="45"/>
      <c r="BL1130" s="45"/>
      <c r="BM1130" s="45"/>
      <c r="BN1130" s="45"/>
      <c r="BO1130" s="45"/>
      <c r="BP1130" s="45"/>
      <c r="BQ1130" s="45"/>
      <c r="BR1130" s="45"/>
      <c r="BS1130" s="45"/>
      <c r="BT1130" s="45"/>
      <c r="BU1130" s="45"/>
      <c r="BV1130" s="45"/>
      <c r="BW1130" s="45"/>
      <c r="BX1130" s="45"/>
      <c r="BY1130" s="45"/>
      <c r="BZ1130" s="45"/>
      <c r="CA1130" s="45"/>
      <c r="CB1130" s="45"/>
      <c r="CC1130" s="45"/>
      <c r="CD1130" s="45"/>
      <c r="CE1130" s="45"/>
      <c r="CF1130" s="45"/>
      <c r="CG1130" s="45"/>
      <c r="CH1130" s="45"/>
      <c r="CI1130" s="45"/>
      <c r="CJ1130" s="45"/>
      <c r="CK1130" s="45"/>
      <c r="CL1130" s="45"/>
      <c r="CM1130" s="45"/>
      <c r="CN1130" s="45"/>
      <c r="CO1130" s="45"/>
      <c r="CP1130" s="45"/>
      <c r="CQ1130" s="45"/>
      <c r="CR1130" s="45"/>
      <c r="CS1130" s="45"/>
      <c r="CT1130" s="45"/>
      <c r="CU1130" s="45"/>
      <c r="CV1130" s="45"/>
      <c r="CW1130" s="45"/>
      <c r="CX1130" s="45"/>
      <c r="CY1130" s="45"/>
      <c r="CZ1130" s="45"/>
      <c r="DA1130" s="45"/>
      <c r="DB1130" s="45"/>
      <c r="DC1130" s="45"/>
      <c r="DD1130" s="45"/>
      <c r="DE1130" s="45"/>
      <c r="DF1130" s="45"/>
      <c r="DG1130" s="45"/>
      <c r="DH1130" s="45"/>
      <c r="DI1130" s="45"/>
      <c r="DJ1130" s="45"/>
      <c r="DK1130" s="45"/>
      <c r="DL1130" s="45"/>
      <c r="DM1130" s="45"/>
      <c r="DN1130" s="45"/>
      <c r="DO1130" s="45"/>
      <c r="DP1130" s="45"/>
      <c r="DQ1130" s="45"/>
      <c r="DR1130" s="45"/>
      <c r="DS1130" s="45"/>
      <c r="DT1130" s="45"/>
      <c r="DU1130" s="45"/>
      <c r="DV1130" s="1123"/>
      <c r="DW1130" s="45"/>
      <c r="DX1130" s="45"/>
      <c r="DY1130" s="45"/>
      <c r="DZ1130" s="45"/>
      <c r="EA1130" s="45"/>
      <c r="EB1130" s="45"/>
      <c r="EC1130" s="45"/>
      <c r="ED1130" s="45"/>
      <c r="EE1130" s="45"/>
      <c r="EF1130" s="45"/>
      <c r="EG1130" s="45"/>
      <c r="EH1130" s="45"/>
      <c r="EI1130" s="45"/>
      <c r="EJ1130" s="45"/>
      <c r="EK1130" s="45"/>
      <c r="EL1130" s="45"/>
      <c r="EM1130" s="45"/>
      <c r="EN1130" s="45"/>
      <c r="EO1130" s="45"/>
      <c r="EP1130" s="45"/>
      <c r="EQ1130" s="1123"/>
      <c r="ER1130" s="557"/>
    </row>
    <row r="1131" spans="1:148" ht="15" customHeight="1" x14ac:dyDescent="0.25">
      <c r="A1131" s="625"/>
      <c r="B1131" s="1343" t="str">
        <f t="shared" si="64"/>
        <v>Desk 84</v>
      </c>
      <c r="C1131" s="1348" t="str">
        <f>IF(ISBLANK(TB!C270), "", TB!C270)</f>
        <v/>
      </c>
      <c r="D1131" s="1348" t="str">
        <f>IF(ISBLANK(TB!D270), "", TB!D270)</f>
        <v/>
      </c>
      <c r="E1131" s="1348" t="str">
        <f>IF(ISBLANK(TB!E270), "", TB!E270)</f>
        <v/>
      </c>
      <c r="F1131" s="1348" t="str">
        <f>IF(ISBLANK(TB!F270), "", TB!F270)</f>
        <v/>
      </c>
      <c r="G1131" s="45"/>
      <c r="H1131" s="45"/>
      <c r="I1131" s="45"/>
      <c r="J1131" s="45"/>
      <c r="K1131" s="45"/>
      <c r="L1131" s="45"/>
      <c r="M1131" s="45"/>
      <c r="N1131" s="45"/>
      <c r="O1131" s="45"/>
      <c r="P1131" s="45"/>
      <c r="Q1131" s="45"/>
      <c r="R1131" s="45"/>
      <c r="S1131" s="45"/>
      <c r="T1131" s="45"/>
      <c r="U1131" s="45"/>
      <c r="V1131" s="45"/>
      <c r="W1131" s="45"/>
      <c r="X1131" s="45"/>
      <c r="Y1131" s="45"/>
      <c r="Z1131" s="45"/>
      <c r="AA1131" s="45"/>
      <c r="AB1131" s="45"/>
      <c r="AC1131" s="45"/>
      <c r="AD1131" s="45"/>
      <c r="AE1131" s="45"/>
      <c r="AF1131" s="45"/>
      <c r="AG1131" s="45"/>
      <c r="AH1131" s="45"/>
      <c r="AI1131" s="45"/>
      <c r="AJ1131" s="45"/>
      <c r="AK1131" s="45"/>
      <c r="AL1131" s="45"/>
      <c r="AM1131" s="45"/>
      <c r="AN1131" s="45"/>
      <c r="AO1131" s="45"/>
      <c r="AP1131" s="45"/>
      <c r="AQ1131" s="45"/>
      <c r="AR1131" s="45"/>
      <c r="AS1131" s="45"/>
      <c r="AT1131" s="45"/>
      <c r="AU1131" s="45"/>
      <c r="AV1131" s="45"/>
      <c r="AW1131" s="45"/>
      <c r="AX1131" s="45"/>
      <c r="AY1131" s="45"/>
      <c r="AZ1131" s="45"/>
      <c r="BA1131" s="45"/>
      <c r="BB1131" s="45"/>
      <c r="BC1131" s="45"/>
      <c r="BD1131" s="45"/>
      <c r="BE1131" s="45"/>
      <c r="BF1131" s="45"/>
      <c r="BG1131" s="45"/>
      <c r="BH1131" s="45"/>
      <c r="BI1131" s="45"/>
      <c r="BJ1131" s="45"/>
      <c r="BK1131" s="45"/>
      <c r="BL1131" s="45"/>
      <c r="BM1131" s="45"/>
      <c r="BN1131" s="45"/>
      <c r="BO1131" s="45"/>
      <c r="BP1131" s="45"/>
      <c r="BQ1131" s="45"/>
      <c r="BR1131" s="45"/>
      <c r="BS1131" s="45"/>
      <c r="BT1131" s="45"/>
      <c r="BU1131" s="45"/>
      <c r="BV1131" s="45"/>
      <c r="BW1131" s="45"/>
      <c r="BX1131" s="45"/>
      <c r="BY1131" s="45"/>
      <c r="BZ1131" s="45"/>
      <c r="CA1131" s="45"/>
      <c r="CB1131" s="45"/>
      <c r="CC1131" s="45"/>
      <c r="CD1131" s="45"/>
      <c r="CE1131" s="45"/>
      <c r="CF1131" s="45"/>
      <c r="CG1131" s="45"/>
      <c r="CH1131" s="45"/>
      <c r="CI1131" s="45"/>
      <c r="CJ1131" s="45"/>
      <c r="CK1131" s="45"/>
      <c r="CL1131" s="45"/>
      <c r="CM1131" s="45"/>
      <c r="CN1131" s="45"/>
      <c r="CO1131" s="45"/>
      <c r="CP1131" s="45"/>
      <c r="CQ1131" s="45"/>
      <c r="CR1131" s="45"/>
      <c r="CS1131" s="45"/>
      <c r="CT1131" s="45"/>
      <c r="CU1131" s="45"/>
      <c r="CV1131" s="45"/>
      <c r="CW1131" s="45"/>
      <c r="CX1131" s="45"/>
      <c r="CY1131" s="45"/>
      <c r="CZ1131" s="45"/>
      <c r="DA1131" s="45"/>
      <c r="DB1131" s="45"/>
      <c r="DC1131" s="45"/>
      <c r="DD1131" s="45"/>
      <c r="DE1131" s="45"/>
      <c r="DF1131" s="45"/>
      <c r="DG1131" s="45"/>
      <c r="DH1131" s="45"/>
      <c r="DI1131" s="45"/>
      <c r="DJ1131" s="45"/>
      <c r="DK1131" s="45"/>
      <c r="DL1131" s="45"/>
      <c r="DM1131" s="45"/>
      <c r="DN1131" s="45"/>
      <c r="DO1131" s="45"/>
      <c r="DP1131" s="45"/>
      <c r="DQ1131" s="45"/>
      <c r="DR1131" s="45"/>
      <c r="DS1131" s="45"/>
      <c r="DT1131" s="45"/>
      <c r="DU1131" s="45"/>
      <c r="DV1131" s="1123"/>
      <c r="DW1131" s="45"/>
      <c r="DX1131" s="45"/>
      <c r="DY1131" s="45"/>
      <c r="DZ1131" s="45"/>
      <c r="EA1131" s="45"/>
      <c r="EB1131" s="45"/>
      <c r="EC1131" s="45"/>
      <c r="ED1131" s="45"/>
      <c r="EE1131" s="45"/>
      <c r="EF1131" s="45"/>
      <c r="EG1131" s="45"/>
      <c r="EH1131" s="45"/>
      <c r="EI1131" s="45"/>
      <c r="EJ1131" s="45"/>
      <c r="EK1131" s="45"/>
      <c r="EL1131" s="45"/>
      <c r="EM1131" s="45"/>
      <c r="EN1131" s="45"/>
      <c r="EO1131" s="45"/>
      <c r="EP1131" s="45"/>
      <c r="EQ1131" s="1123"/>
      <c r="ER1131" s="557"/>
    </row>
    <row r="1132" spans="1:148" ht="15" customHeight="1" x14ac:dyDescent="0.25">
      <c r="A1132" s="625"/>
      <c r="B1132" s="1343" t="str">
        <f t="shared" si="64"/>
        <v>Desk 85</v>
      </c>
      <c r="C1132" s="1348" t="str">
        <f>IF(ISBLANK(TB!C271), "", TB!C271)</f>
        <v/>
      </c>
      <c r="D1132" s="1348" t="str">
        <f>IF(ISBLANK(TB!D271), "", TB!D271)</f>
        <v/>
      </c>
      <c r="E1132" s="1348" t="str">
        <f>IF(ISBLANK(TB!E271), "", TB!E271)</f>
        <v/>
      </c>
      <c r="F1132" s="1348" t="str">
        <f>IF(ISBLANK(TB!F271), "", TB!F271)</f>
        <v/>
      </c>
      <c r="G1132" s="45"/>
      <c r="H1132" s="45"/>
      <c r="I1132" s="45"/>
      <c r="J1132" s="45"/>
      <c r="K1132" s="45"/>
      <c r="L1132" s="45"/>
      <c r="M1132" s="45"/>
      <c r="N1132" s="45"/>
      <c r="O1132" s="45"/>
      <c r="P1132" s="45"/>
      <c r="Q1132" s="45"/>
      <c r="R1132" s="45"/>
      <c r="S1132" s="45"/>
      <c r="T1132" s="45"/>
      <c r="U1132" s="45"/>
      <c r="V1132" s="45"/>
      <c r="W1132" s="45"/>
      <c r="X1132" s="45"/>
      <c r="Y1132" s="45"/>
      <c r="Z1132" s="45"/>
      <c r="AA1132" s="45"/>
      <c r="AB1132" s="45"/>
      <c r="AC1132" s="45"/>
      <c r="AD1132" s="45"/>
      <c r="AE1132" s="45"/>
      <c r="AF1132" s="45"/>
      <c r="AG1132" s="45"/>
      <c r="AH1132" s="45"/>
      <c r="AI1132" s="45"/>
      <c r="AJ1132" s="45"/>
      <c r="AK1132" s="45"/>
      <c r="AL1132" s="45"/>
      <c r="AM1132" s="45"/>
      <c r="AN1132" s="45"/>
      <c r="AO1132" s="45"/>
      <c r="AP1132" s="45"/>
      <c r="AQ1132" s="45"/>
      <c r="AR1132" s="45"/>
      <c r="AS1132" s="45"/>
      <c r="AT1132" s="45"/>
      <c r="AU1132" s="45"/>
      <c r="AV1132" s="45"/>
      <c r="AW1132" s="45"/>
      <c r="AX1132" s="45"/>
      <c r="AY1132" s="45"/>
      <c r="AZ1132" s="45"/>
      <c r="BA1132" s="45"/>
      <c r="BB1132" s="45"/>
      <c r="BC1132" s="45"/>
      <c r="BD1132" s="45"/>
      <c r="BE1132" s="45"/>
      <c r="BF1132" s="45"/>
      <c r="BG1132" s="45"/>
      <c r="BH1132" s="45"/>
      <c r="BI1132" s="45"/>
      <c r="BJ1132" s="45"/>
      <c r="BK1132" s="45"/>
      <c r="BL1132" s="45"/>
      <c r="BM1132" s="45"/>
      <c r="BN1132" s="45"/>
      <c r="BO1132" s="45"/>
      <c r="BP1132" s="45"/>
      <c r="BQ1132" s="45"/>
      <c r="BR1132" s="45"/>
      <c r="BS1132" s="45"/>
      <c r="BT1132" s="45"/>
      <c r="BU1132" s="45"/>
      <c r="BV1132" s="45"/>
      <c r="BW1132" s="45"/>
      <c r="BX1132" s="45"/>
      <c r="BY1132" s="45"/>
      <c r="BZ1132" s="45"/>
      <c r="CA1132" s="45"/>
      <c r="CB1132" s="45"/>
      <c r="CC1132" s="45"/>
      <c r="CD1132" s="45"/>
      <c r="CE1132" s="45"/>
      <c r="CF1132" s="45"/>
      <c r="CG1132" s="45"/>
      <c r="CH1132" s="45"/>
      <c r="CI1132" s="45"/>
      <c r="CJ1132" s="45"/>
      <c r="CK1132" s="45"/>
      <c r="CL1132" s="45"/>
      <c r="CM1132" s="45"/>
      <c r="CN1132" s="45"/>
      <c r="CO1132" s="45"/>
      <c r="CP1132" s="45"/>
      <c r="CQ1132" s="45"/>
      <c r="CR1132" s="45"/>
      <c r="CS1132" s="45"/>
      <c r="CT1132" s="45"/>
      <c r="CU1132" s="45"/>
      <c r="CV1132" s="45"/>
      <c r="CW1132" s="45"/>
      <c r="CX1132" s="45"/>
      <c r="CY1132" s="45"/>
      <c r="CZ1132" s="45"/>
      <c r="DA1132" s="45"/>
      <c r="DB1132" s="45"/>
      <c r="DC1132" s="45"/>
      <c r="DD1132" s="45"/>
      <c r="DE1132" s="45"/>
      <c r="DF1132" s="45"/>
      <c r="DG1132" s="45"/>
      <c r="DH1132" s="45"/>
      <c r="DI1132" s="45"/>
      <c r="DJ1132" s="45"/>
      <c r="DK1132" s="45"/>
      <c r="DL1132" s="45"/>
      <c r="DM1132" s="45"/>
      <c r="DN1132" s="45"/>
      <c r="DO1132" s="45"/>
      <c r="DP1132" s="45"/>
      <c r="DQ1132" s="45"/>
      <c r="DR1132" s="45"/>
      <c r="DS1132" s="45"/>
      <c r="DT1132" s="45"/>
      <c r="DU1132" s="45"/>
      <c r="DV1132" s="1123"/>
      <c r="DW1132" s="45"/>
      <c r="DX1132" s="45"/>
      <c r="DY1132" s="45"/>
      <c r="DZ1132" s="45"/>
      <c r="EA1132" s="45"/>
      <c r="EB1132" s="45"/>
      <c r="EC1132" s="45"/>
      <c r="ED1132" s="45"/>
      <c r="EE1132" s="45"/>
      <c r="EF1132" s="45"/>
      <c r="EG1132" s="45"/>
      <c r="EH1132" s="45"/>
      <c r="EI1132" s="45"/>
      <c r="EJ1132" s="45"/>
      <c r="EK1132" s="45"/>
      <c r="EL1132" s="45"/>
      <c r="EM1132" s="45"/>
      <c r="EN1132" s="45"/>
      <c r="EO1132" s="45"/>
      <c r="EP1132" s="45"/>
      <c r="EQ1132" s="1123"/>
      <c r="ER1132" s="557"/>
    </row>
    <row r="1133" spans="1:148" ht="15" customHeight="1" x14ac:dyDescent="0.25">
      <c r="A1133" s="625"/>
      <c r="B1133" s="1343" t="str">
        <f t="shared" si="64"/>
        <v>Desk 86</v>
      </c>
      <c r="C1133" s="1348" t="str">
        <f>IF(ISBLANK(TB!C272), "", TB!C272)</f>
        <v/>
      </c>
      <c r="D1133" s="1348" t="str">
        <f>IF(ISBLANK(TB!D272), "", TB!D272)</f>
        <v/>
      </c>
      <c r="E1133" s="1348" t="str">
        <f>IF(ISBLANK(TB!E272), "", TB!E272)</f>
        <v/>
      </c>
      <c r="F1133" s="1348" t="str">
        <f>IF(ISBLANK(TB!F272), "", TB!F272)</f>
        <v/>
      </c>
      <c r="G1133" s="45"/>
      <c r="H1133" s="45"/>
      <c r="I1133" s="45"/>
      <c r="J1133" s="45"/>
      <c r="K1133" s="45"/>
      <c r="L1133" s="45"/>
      <c r="M1133" s="45"/>
      <c r="N1133" s="45"/>
      <c r="O1133" s="45"/>
      <c r="P1133" s="45"/>
      <c r="Q1133" s="45"/>
      <c r="R1133" s="45"/>
      <c r="S1133" s="45"/>
      <c r="T1133" s="45"/>
      <c r="U1133" s="45"/>
      <c r="V1133" s="45"/>
      <c r="W1133" s="45"/>
      <c r="X1133" s="45"/>
      <c r="Y1133" s="45"/>
      <c r="Z1133" s="45"/>
      <c r="AA1133" s="45"/>
      <c r="AB1133" s="45"/>
      <c r="AC1133" s="45"/>
      <c r="AD1133" s="45"/>
      <c r="AE1133" s="45"/>
      <c r="AF1133" s="45"/>
      <c r="AG1133" s="45"/>
      <c r="AH1133" s="45"/>
      <c r="AI1133" s="45"/>
      <c r="AJ1133" s="45"/>
      <c r="AK1133" s="45"/>
      <c r="AL1133" s="45"/>
      <c r="AM1133" s="45"/>
      <c r="AN1133" s="45"/>
      <c r="AO1133" s="45"/>
      <c r="AP1133" s="45"/>
      <c r="AQ1133" s="45"/>
      <c r="AR1133" s="45"/>
      <c r="AS1133" s="45"/>
      <c r="AT1133" s="45"/>
      <c r="AU1133" s="45"/>
      <c r="AV1133" s="45"/>
      <c r="AW1133" s="45"/>
      <c r="AX1133" s="45"/>
      <c r="AY1133" s="45"/>
      <c r="AZ1133" s="45"/>
      <c r="BA1133" s="45"/>
      <c r="BB1133" s="45"/>
      <c r="BC1133" s="45"/>
      <c r="BD1133" s="45"/>
      <c r="BE1133" s="45"/>
      <c r="BF1133" s="45"/>
      <c r="BG1133" s="45"/>
      <c r="BH1133" s="45"/>
      <c r="BI1133" s="45"/>
      <c r="BJ1133" s="45"/>
      <c r="BK1133" s="45"/>
      <c r="BL1133" s="45"/>
      <c r="BM1133" s="45"/>
      <c r="BN1133" s="45"/>
      <c r="BO1133" s="45"/>
      <c r="BP1133" s="45"/>
      <c r="BQ1133" s="45"/>
      <c r="BR1133" s="45"/>
      <c r="BS1133" s="45"/>
      <c r="BT1133" s="45"/>
      <c r="BU1133" s="45"/>
      <c r="BV1133" s="45"/>
      <c r="BW1133" s="45"/>
      <c r="BX1133" s="45"/>
      <c r="BY1133" s="45"/>
      <c r="BZ1133" s="45"/>
      <c r="CA1133" s="45"/>
      <c r="CB1133" s="45"/>
      <c r="CC1133" s="45"/>
      <c r="CD1133" s="45"/>
      <c r="CE1133" s="45"/>
      <c r="CF1133" s="45"/>
      <c r="CG1133" s="45"/>
      <c r="CH1133" s="45"/>
      <c r="CI1133" s="45"/>
      <c r="CJ1133" s="45"/>
      <c r="CK1133" s="45"/>
      <c r="CL1133" s="45"/>
      <c r="CM1133" s="45"/>
      <c r="CN1133" s="45"/>
      <c r="CO1133" s="45"/>
      <c r="CP1133" s="45"/>
      <c r="CQ1133" s="45"/>
      <c r="CR1133" s="45"/>
      <c r="CS1133" s="45"/>
      <c r="CT1133" s="45"/>
      <c r="CU1133" s="45"/>
      <c r="CV1133" s="45"/>
      <c r="CW1133" s="45"/>
      <c r="CX1133" s="45"/>
      <c r="CY1133" s="45"/>
      <c r="CZ1133" s="45"/>
      <c r="DA1133" s="45"/>
      <c r="DB1133" s="45"/>
      <c r="DC1133" s="45"/>
      <c r="DD1133" s="45"/>
      <c r="DE1133" s="45"/>
      <c r="DF1133" s="45"/>
      <c r="DG1133" s="45"/>
      <c r="DH1133" s="45"/>
      <c r="DI1133" s="45"/>
      <c r="DJ1133" s="45"/>
      <c r="DK1133" s="45"/>
      <c r="DL1133" s="45"/>
      <c r="DM1133" s="45"/>
      <c r="DN1133" s="45"/>
      <c r="DO1133" s="45"/>
      <c r="DP1133" s="45"/>
      <c r="DQ1133" s="45"/>
      <c r="DR1133" s="45"/>
      <c r="DS1133" s="45"/>
      <c r="DT1133" s="45"/>
      <c r="DU1133" s="45"/>
      <c r="DV1133" s="1123"/>
      <c r="DW1133" s="45"/>
      <c r="DX1133" s="45"/>
      <c r="DY1133" s="45"/>
      <c r="DZ1133" s="45"/>
      <c r="EA1133" s="45"/>
      <c r="EB1133" s="45"/>
      <c r="EC1133" s="45"/>
      <c r="ED1133" s="45"/>
      <c r="EE1133" s="45"/>
      <c r="EF1133" s="45"/>
      <c r="EG1133" s="45"/>
      <c r="EH1133" s="45"/>
      <c r="EI1133" s="45"/>
      <c r="EJ1133" s="45"/>
      <c r="EK1133" s="45"/>
      <c r="EL1133" s="45"/>
      <c r="EM1133" s="45"/>
      <c r="EN1133" s="45"/>
      <c r="EO1133" s="45"/>
      <c r="EP1133" s="45"/>
      <c r="EQ1133" s="1123"/>
      <c r="ER1133" s="557"/>
    </row>
    <row r="1134" spans="1:148" ht="15" customHeight="1" x14ac:dyDescent="0.25">
      <c r="A1134" s="625"/>
      <c r="B1134" s="1343" t="str">
        <f t="shared" si="64"/>
        <v>Desk 87</v>
      </c>
      <c r="C1134" s="1348" t="str">
        <f>IF(ISBLANK(TB!C273), "", TB!C273)</f>
        <v/>
      </c>
      <c r="D1134" s="1348" t="str">
        <f>IF(ISBLANK(TB!D273), "", TB!D273)</f>
        <v/>
      </c>
      <c r="E1134" s="1348" t="str">
        <f>IF(ISBLANK(TB!E273), "", TB!E273)</f>
        <v/>
      </c>
      <c r="F1134" s="1348" t="str">
        <f>IF(ISBLANK(TB!F273), "", TB!F273)</f>
        <v/>
      </c>
      <c r="G1134" s="45"/>
      <c r="H1134" s="45"/>
      <c r="I1134" s="45"/>
      <c r="J1134" s="45"/>
      <c r="K1134" s="45"/>
      <c r="L1134" s="45"/>
      <c r="M1134" s="45"/>
      <c r="N1134" s="45"/>
      <c r="O1134" s="45"/>
      <c r="P1134" s="45"/>
      <c r="Q1134" s="45"/>
      <c r="R1134" s="45"/>
      <c r="S1134" s="45"/>
      <c r="T1134" s="45"/>
      <c r="U1134" s="45"/>
      <c r="V1134" s="45"/>
      <c r="W1134" s="45"/>
      <c r="X1134" s="45"/>
      <c r="Y1134" s="45"/>
      <c r="Z1134" s="45"/>
      <c r="AA1134" s="45"/>
      <c r="AB1134" s="45"/>
      <c r="AC1134" s="45"/>
      <c r="AD1134" s="45"/>
      <c r="AE1134" s="45"/>
      <c r="AF1134" s="45"/>
      <c r="AG1134" s="45"/>
      <c r="AH1134" s="45"/>
      <c r="AI1134" s="45"/>
      <c r="AJ1134" s="45"/>
      <c r="AK1134" s="45"/>
      <c r="AL1134" s="45"/>
      <c r="AM1134" s="45"/>
      <c r="AN1134" s="45"/>
      <c r="AO1134" s="45"/>
      <c r="AP1134" s="45"/>
      <c r="AQ1134" s="45"/>
      <c r="AR1134" s="45"/>
      <c r="AS1134" s="45"/>
      <c r="AT1134" s="45"/>
      <c r="AU1134" s="45"/>
      <c r="AV1134" s="45"/>
      <c r="AW1134" s="45"/>
      <c r="AX1134" s="45"/>
      <c r="AY1134" s="45"/>
      <c r="AZ1134" s="45"/>
      <c r="BA1134" s="45"/>
      <c r="BB1134" s="45"/>
      <c r="BC1134" s="45"/>
      <c r="BD1134" s="45"/>
      <c r="BE1134" s="45"/>
      <c r="BF1134" s="45"/>
      <c r="BG1134" s="45"/>
      <c r="BH1134" s="45"/>
      <c r="BI1134" s="45"/>
      <c r="BJ1134" s="45"/>
      <c r="BK1134" s="45"/>
      <c r="BL1134" s="45"/>
      <c r="BM1134" s="45"/>
      <c r="BN1134" s="45"/>
      <c r="BO1134" s="45"/>
      <c r="BP1134" s="45"/>
      <c r="BQ1134" s="45"/>
      <c r="BR1134" s="45"/>
      <c r="BS1134" s="45"/>
      <c r="BT1134" s="45"/>
      <c r="BU1134" s="45"/>
      <c r="BV1134" s="45"/>
      <c r="BW1134" s="45"/>
      <c r="BX1134" s="45"/>
      <c r="BY1134" s="45"/>
      <c r="BZ1134" s="45"/>
      <c r="CA1134" s="45"/>
      <c r="CB1134" s="45"/>
      <c r="CC1134" s="45"/>
      <c r="CD1134" s="45"/>
      <c r="CE1134" s="45"/>
      <c r="CF1134" s="45"/>
      <c r="CG1134" s="45"/>
      <c r="CH1134" s="45"/>
      <c r="CI1134" s="45"/>
      <c r="CJ1134" s="45"/>
      <c r="CK1134" s="45"/>
      <c r="CL1134" s="45"/>
      <c r="CM1134" s="45"/>
      <c r="CN1134" s="45"/>
      <c r="CO1134" s="45"/>
      <c r="CP1134" s="45"/>
      <c r="CQ1134" s="45"/>
      <c r="CR1134" s="45"/>
      <c r="CS1134" s="45"/>
      <c r="CT1134" s="45"/>
      <c r="CU1134" s="45"/>
      <c r="CV1134" s="45"/>
      <c r="CW1134" s="45"/>
      <c r="CX1134" s="45"/>
      <c r="CY1134" s="45"/>
      <c r="CZ1134" s="45"/>
      <c r="DA1134" s="45"/>
      <c r="DB1134" s="45"/>
      <c r="DC1134" s="45"/>
      <c r="DD1134" s="45"/>
      <c r="DE1134" s="45"/>
      <c r="DF1134" s="45"/>
      <c r="DG1134" s="45"/>
      <c r="DH1134" s="45"/>
      <c r="DI1134" s="45"/>
      <c r="DJ1134" s="45"/>
      <c r="DK1134" s="45"/>
      <c r="DL1134" s="45"/>
      <c r="DM1134" s="45"/>
      <c r="DN1134" s="45"/>
      <c r="DO1134" s="45"/>
      <c r="DP1134" s="45"/>
      <c r="DQ1134" s="45"/>
      <c r="DR1134" s="45"/>
      <c r="DS1134" s="45"/>
      <c r="DT1134" s="45"/>
      <c r="DU1134" s="45"/>
      <c r="DV1134" s="1123"/>
      <c r="DW1134" s="45"/>
      <c r="DX1134" s="45"/>
      <c r="DY1134" s="45"/>
      <c r="DZ1134" s="45"/>
      <c r="EA1134" s="45"/>
      <c r="EB1134" s="45"/>
      <c r="EC1134" s="45"/>
      <c r="ED1134" s="45"/>
      <c r="EE1134" s="45"/>
      <c r="EF1134" s="45"/>
      <c r="EG1134" s="45"/>
      <c r="EH1134" s="45"/>
      <c r="EI1134" s="45"/>
      <c r="EJ1134" s="45"/>
      <c r="EK1134" s="45"/>
      <c r="EL1134" s="45"/>
      <c r="EM1134" s="45"/>
      <c r="EN1134" s="45"/>
      <c r="EO1134" s="45"/>
      <c r="EP1134" s="45"/>
      <c r="EQ1134" s="1123"/>
      <c r="ER1134" s="557"/>
    </row>
    <row r="1135" spans="1:148" ht="15" customHeight="1" x14ac:dyDescent="0.25">
      <c r="A1135" s="625"/>
      <c r="B1135" s="1343" t="str">
        <f t="shared" si="64"/>
        <v>Desk 88</v>
      </c>
      <c r="C1135" s="1348" t="str">
        <f>IF(ISBLANK(TB!C274), "", TB!C274)</f>
        <v/>
      </c>
      <c r="D1135" s="1348" t="str">
        <f>IF(ISBLANK(TB!D274), "", TB!D274)</f>
        <v/>
      </c>
      <c r="E1135" s="1348" t="str">
        <f>IF(ISBLANK(TB!E274), "", TB!E274)</f>
        <v/>
      </c>
      <c r="F1135" s="1348" t="str">
        <f>IF(ISBLANK(TB!F274), "", TB!F274)</f>
        <v/>
      </c>
      <c r="G1135" s="45"/>
      <c r="H1135" s="45"/>
      <c r="I1135" s="45"/>
      <c r="J1135" s="45"/>
      <c r="K1135" s="45"/>
      <c r="L1135" s="45"/>
      <c r="M1135" s="45"/>
      <c r="N1135" s="45"/>
      <c r="O1135" s="45"/>
      <c r="P1135" s="45"/>
      <c r="Q1135" s="45"/>
      <c r="R1135" s="45"/>
      <c r="S1135" s="45"/>
      <c r="T1135" s="45"/>
      <c r="U1135" s="45"/>
      <c r="V1135" s="45"/>
      <c r="W1135" s="45"/>
      <c r="X1135" s="45"/>
      <c r="Y1135" s="45"/>
      <c r="Z1135" s="45"/>
      <c r="AA1135" s="45"/>
      <c r="AB1135" s="45"/>
      <c r="AC1135" s="45"/>
      <c r="AD1135" s="45"/>
      <c r="AE1135" s="45"/>
      <c r="AF1135" s="45"/>
      <c r="AG1135" s="45"/>
      <c r="AH1135" s="45"/>
      <c r="AI1135" s="45"/>
      <c r="AJ1135" s="45"/>
      <c r="AK1135" s="45"/>
      <c r="AL1135" s="45"/>
      <c r="AM1135" s="45"/>
      <c r="AN1135" s="45"/>
      <c r="AO1135" s="45"/>
      <c r="AP1135" s="45"/>
      <c r="AQ1135" s="45"/>
      <c r="AR1135" s="45"/>
      <c r="AS1135" s="45"/>
      <c r="AT1135" s="45"/>
      <c r="AU1135" s="45"/>
      <c r="AV1135" s="45"/>
      <c r="AW1135" s="45"/>
      <c r="AX1135" s="45"/>
      <c r="AY1135" s="45"/>
      <c r="AZ1135" s="45"/>
      <c r="BA1135" s="45"/>
      <c r="BB1135" s="45"/>
      <c r="BC1135" s="45"/>
      <c r="BD1135" s="45"/>
      <c r="BE1135" s="45"/>
      <c r="BF1135" s="45"/>
      <c r="BG1135" s="45"/>
      <c r="BH1135" s="45"/>
      <c r="BI1135" s="45"/>
      <c r="BJ1135" s="45"/>
      <c r="BK1135" s="45"/>
      <c r="BL1135" s="45"/>
      <c r="BM1135" s="45"/>
      <c r="BN1135" s="45"/>
      <c r="BO1135" s="45"/>
      <c r="BP1135" s="45"/>
      <c r="BQ1135" s="45"/>
      <c r="BR1135" s="45"/>
      <c r="BS1135" s="45"/>
      <c r="BT1135" s="45"/>
      <c r="BU1135" s="45"/>
      <c r="BV1135" s="45"/>
      <c r="BW1135" s="45"/>
      <c r="BX1135" s="45"/>
      <c r="BY1135" s="45"/>
      <c r="BZ1135" s="45"/>
      <c r="CA1135" s="45"/>
      <c r="CB1135" s="45"/>
      <c r="CC1135" s="45"/>
      <c r="CD1135" s="45"/>
      <c r="CE1135" s="45"/>
      <c r="CF1135" s="45"/>
      <c r="CG1135" s="45"/>
      <c r="CH1135" s="45"/>
      <c r="CI1135" s="45"/>
      <c r="CJ1135" s="45"/>
      <c r="CK1135" s="45"/>
      <c r="CL1135" s="45"/>
      <c r="CM1135" s="45"/>
      <c r="CN1135" s="45"/>
      <c r="CO1135" s="45"/>
      <c r="CP1135" s="45"/>
      <c r="CQ1135" s="45"/>
      <c r="CR1135" s="45"/>
      <c r="CS1135" s="45"/>
      <c r="CT1135" s="45"/>
      <c r="CU1135" s="45"/>
      <c r="CV1135" s="45"/>
      <c r="CW1135" s="45"/>
      <c r="CX1135" s="45"/>
      <c r="CY1135" s="45"/>
      <c r="CZ1135" s="45"/>
      <c r="DA1135" s="45"/>
      <c r="DB1135" s="45"/>
      <c r="DC1135" s="45"/>
      <c r="DD1135" s="45"/>
      <c r="DE1135" s="45"/>
      <c r="DF1135" s="45"/>
      <c r="DG1135" s="45"/>
      <c r="DH1135" s="45"/>
      <c r="DI1135" s="45"/>
      <c r="DJ1135" s="45"/>
      <c r="DK1135" s="45"/>
      <c r="DL1135" s="45"/>
      <c r="DM1135" s="45"/>
      <c r="DN1135" s="45"/>
      <c r="DO1135" s="45"/>
      <c r="DP1135" s="45"/>
      <c r="DQ1135" s="45"/>
      <c r="DR1135" s="45"/>
      <c r="DS1135" s="45"/>
      <c r="DT1135" s="45"/>
      <c r="DU1135" s="45"/>
      <c r="DV1135" s="1123"/>
      <c r="DW1135" s="45"/>
      <c r="DX1135" s="45"/>
      <c r="DY1135" s="45"/>
      <c r="DZ1135" s="45"/>
      <c r="EA1135" s="45"/>
      <c r="EB1135" s="45"/>
      <c r="EC1135" s="45"/>
      <c r="ED1135" s="45"/>
      <c r="EE1135" s="45"/>
      <c r="EF1135" s="45"/>
      <c r="EG1135" s="45"/>
      <c r="EH1135" s="45"/>
      <c r="EI1135" s="45"/>
      <c r="EJ1135" s="45"/>
      <c r="EK1135" s="45"/>
      <c r="EL1135" s="45"/>
      <c r="EM1135" s="45"/>
      <c r="EN1135" s="45"/>
      <c r="EO1135" s="45"/>
      <c r="EP1135" s="45"/>
      <c r="EQ1135" s="1123"/>
      <c r="ER1135" s="557"/>
    </row>
    <row r="1136" spans="1:148" ht="15" customHeight="1" x14ac:dyDescent="0.25">
      <c r="A1136" s="625"/>
      <c r="B1136" s="1343" t="str">
        <f t="shared" si="64"/>
        <v>Desk 89</v>
      </c>
      <c r="C1136" s="1348" t="str">
        <f>IF(ISBLANK(TB!C275), "", TB!C275)</f>
        <v/>
      </c>
      <c r="D1136" s="1348" t="str">
        <f>IF(ISBLANK(TB!D275), "", TB!D275)</f>
        <v/>
      </c>
      <c r="E1136" s="1348" t="str">
        <f>IF(ISBLANK(TB!E275), "", TB!E275)</f>
        <v/>
      </c>
      <c r="F1136" s="1348" t="str">
        <f>IF(ISBLANK(TB!F275), "", TB!F275)</f>
        <v/>
      </c>
      <c r="G1136" s="45"/>
      <c r="H1136" s="45"/>
      <c r="I1136" s="45"/>
      <c r="J1136" s="45"/>
      <c r="K1136" s="45"/>
      <c r="L1136" s="45"/>
      <c r="M1136" s="45"/>
      <c r="N1136" s="45"/>
      <c r="O1136" s="45"/>
      <c r="P1136" s="45"/>
      <c r="Q1136" s="45"/>
      <c r="R1136" s="45"/>
      <c r="S1136" s="45"/>
      <c r="T1136" s="45"/>
      <c r="U1136" s="45"/>
      <c r="V1136" s="45"/>
      <c r="W1136" s="45"/>
      <c r="X1136" s="45"/>
      <c r="Y1136" s="45"/>
      <c r="Z1136" s="45"/>
      <c r="AA1136" s="45"/>
      <c r="AB1136" s="45"/>
      <c r="AC1136" s="45"/>
      <c r="AD1136" s="45"/>
      <c r="AE1136" s="45"/>
      <c r="AF1136" s="45"/>
      <c r="AG1136" s="45"/>
      <c r="AH1136" s="45"/>
      <c r="AI1136" s="45"/>
      <c r="AJ1136" s="45"/>
      <c r="AK1136" s="45"/>
      <c r="AL1136" s="45"/>
      <c r="AM1136" s="45"/>
      <c r="AN1136" s="45"/>
      <c r="AO1136" s="45"/>
      <c r="AP1136" s="45"/>
      <c r="AQ1136" s="45"/>
      <c r="AR1136" s="45"/>
      <c r="AS1136" s="45"/>
      <c r="AT1136" s="45"/>
      <c r="AU1136" s="45"/>
      <c r="AV1136" s="45"/>
      <c r="AW1136" s="45"/>
      <c r="AX1136" s="45"/>
      <c r="AY1136" s="45"/>
      <c r="AZ1136" s="45"/>
      <c r="BA1136" s="45"/>
      <c r="BB1136" s="45"/>
      <c r="BC1136" s="45"/>
      <c r="BD1136" s="45"/>
      <c r="BE1136" s="45"/>
      <c r="BF1136" s="45"/>
      <c r="BG1136" s="45"/>
      <c r="BH1136" s="45"/>
      <c r="BI1136" s="45"/>
      <c r="BJ1136" s="45"/>
      <c r="BK1136" s="45"/>
      <c r="BL1136" s="45"/>
      <c r="BM1136" s="45"/>
      <c r="BN1136" s="45"/>
      <c r="BO1136" s="45"/>
      <c r="BP1136" s="45"/>
      <c r="BQ1136" s="45"/>
      <c r="BR1136" s="45"/>
      <c r="BS1136" s="45"/>
      <c r="BT1136" s="45"/>
      <c r="BU1136" s="45"/>
      <c r="BV1136" s="45"/>
      <c r="BW1136" s="45"/>
      <c r="BX1136" s="45"/>
      <c r="BY1136" s="45"/>
      <c r="BZ1136" s="45"/>
      <c r="CA1136" s="45"/>
      <c r="CB1136" s="45"/>
      <c r="CC1136" s="45"/>
      <c r="CD1136" s="45"/>
      <c r="CE1136" s="45"/>
      <c r="CF1136" s="45"/>
      <c r="CG1136" s="45"/>
      <c r="CH1136" s="45"/>
      <c r="CI1136" s="45"/>
      <c r="CJ1136" s="45"/>
      <c r="CK1136" s="45"/>
      <c r="CL1136" s="45"/>
      <c r="CM1136" s="45"/>
      <c r="CN1136" s="45"/>
      <c r="CO1136" s="45"/>
      <c r="CP1136" s="45"/>
      <c r="CQ1136" s="45"/>
      <c r="CR1136" s="45"/>
      <c r="CS1136" s="45"/>
      <c r="CT1136" s="45"/>
      <c r="CU1136" s="45"/>
      <c r="CV1136" s="45"/>
      <c r="CW1136" s="45"/>
      <c r="CX1136" s="45"/>
      <c r="CY1136" s="45"/>
      <c r="CZ1136" s="45"/>
      <c r="DA1136" s="45"/>
      <c r="DB1136" s="45"/>
      <c r="DC1136" s="45"/>
      <c r="DD1136" s="45"/>
      <c r="DE1136" s="45"/>
      <c r="DF1136" s="45"/>
      <c r="DG1136" s="45"/>
      <c r="DH1136" s="45"/>
      <c r="DI1136" s="45"/>
      <c r="DJ1136" s="45"/>
      <c r="DK1136" s="45"/>
      <c r="DL1136" s="45"/>
      <c r="DM1136" s="45"/>
      <c r="DN1136" s="45"/>
      <c r="DO1136" s="45"/>
      <c r="DP1136" s="45"/>
      <c r="DQ1136" s="45"/>
      <c r="DR1136" s="45"/>
      <c r="DS1136" s="45"/>
      <c r="DT1136" s="45"/>
      <c r="DU1136" s="45"/>
      <c r="DV1136" s="1123"/>
      <c r="DW1136" s="45"/>
      <c r="DX1136" s="45"/>
      <c r="DY1136" s="45"/>
      <c r="DZ1136" s="45"/>
      <c r="EA1136" s="45"/>
      <c r="EB1136" s="45"/>
      <c r="EC1136" s="45"/>
      <c r="ED1136" s="45"/>
      <c r="EE1136" s="45"/>
      <c r="EF1136" s="45"/>
      <c r="EG1136" s="45"/>
      <c r="EH1136" s="45"/>
      <c r="EI1136" s="45"/>
      <c r="EJ1136" s="45"/>
      <c r="EK1136" s="45"/>
      <c r="EL1136" s="45"/>
      <c r="EM1136" s="45"/>
      <c r="EN1136" s="45"/>
      <c r="EO1136" s="45"/>
      <c r="EP1136" s="45"/>
      <c r="EQ1136" s="1123"/>
      <c r="ER1136" s="557"/>
    </row>
    <row r="1137" spans="1:148" ht="15" customHeight="1" x14ac:dyDescent="0.25">
      <c r="A1137" s="625"/>
      <c r="B1137" s="1343" t="str">
        <f t="shared" si="64"/>
        <v>Desk 90</v>
      </c>
      <c r="C1137" s="1348" t="str">
        <f>IF(ISBLANK(TB!C276), "", TB!C276)</f>
        <v/>
      </c>
      <c r="D1137" s="1348" t="str">
        <f>IF(ISBLANK(TB!D276), "", TB!D276)</f>
        <v/>
      </c>
      <c r="E1137" s="1348" t="str">
        <f>IF(ISBLANK(TB!E276), "", TB!E276)</f>
        <v/>
      </c>
      <c r="F1137" s="1348" t="str">
        <f>IF(ISBLANK(TB!F276), "", TB!F276)</f>
        <v/>
      </c>
      <c r="G1137" s="45"/>
      <c r="H1137" s="45"/>
      <c r="I1137" s="45"/>
      <c r="J1137" s="45"/>
      <c r="K1137" s="45"/>
      <c r="L1137" s="45"/>
      <c r="M1137" s="45"/>
      <c r="N1137" s="45"/>
      <c r="O1137" s="45"/>
      <c r="P1137" s="45"/>
      <c r="Q1137" s="45"/>
      <c r="R1137" s="45"/>
      <c r="S1137" s="45"/>
      <c r="T1137" s="45"/>
      <c r="U1137" s="45"/>
      <c r="V1137" s="45"/>
      <c r="W1137" s="45"/>
      <c r="X1137" s="45"/>
      <c r="Y1137" s="45"/>
      <c r="Z1137" s="45"/>
      <c r="AA1137" s="45"/>
      <c r="AB1137" s="45"/>
      <c r="AC1137" s="45"/>
      <c r="AD1137" s="45"/>
      <c r="AE1137" s="45"/>
      <c r="AF1137" s="45"/>
      <c r="AG1137" s="45"/>
      <c r="AH1137" s="45"/>
      <c r="AI1137" s="45"/>
      <c r="AJ1137" s="45"/>
      <c r="AK1137" s="45"/>
      <c r="AL1137" s="45"/>
      <c r="AM1137" s="45"/>
      <c r="AN1137" s="45"/>
      <c r="AO1137" s="45"/>
      <c r="AP1137" s="45"/>
      <c r="AQ1137" s="45"/>
      <c r="AR1137" s="45"/>
      <c r="AS1137" s="45"/>
      <c r="AT1137" s="45"/>
      <c r="AU1137" s="45"/>
      <c r="AV1137" s="45"/>
      <c r="AW1137" s="45"/>
      <c r="AX1137" s="45"/>
      <c r="AY1137" s="45"/>
      <c r="AZ1137" s="45"/>
      <c r="BA1137" s="45"/>
      <c r="BB1137" s="45"/>
      <c r="BC1137" s="45"/>
      <c r="BD1137" s="45"/>
      <c r="BE1137" s="45"/>
      <c r="BF1137" s="45"/>
      <c r="BG1137" s="45"/>
      <c r="BH1137" s="45"/>
      <c r="BI1137" s="45"/>
      <c r="BJ1137" s="45"/>
      <c r="BK1137" s="45"/>
      <c r="BL1137" s="45"/>
      <c r="BM1137" s="45"/>
      <c r="BN1137" s="45"/>
      <c r="BO1137" s="45"/>
      <c r="BP1137" s="45"/>
      <c r="BQ1137" s="45"/>
      <c r="BR1137" s="45"/>
      <c r="BS1137" s="45"/>
      <c r="BT1137" s="45"/>
      <c r="BU1137" s="45"/>
      <c r="BV1137" s="45"/>
      <c r="BW1137" s="45"/>
      <c r="BX1137" s="45"/>
      <c r="BY1137" s="45"/>
      <c r="BZ1137" s="45"/>
      <c r="CA1137" s="45"/>
      <c r="CB1137" s="45"/>
      <c r="CC1137" s="45"/>
      <c r="CD1137" s="45"/>
      <c r="CE1137" s="45"/>
      <c r="CF1137" s="45"/>
      <c r="CG1137" s="45"/>
      <c r="CH1137" s="45"/>
      <c r="CI1137" s="45"/>
      <c r="CJ1137" s="45"/>
      <c r="CK1137" s="45"/>
      <c r="CL1137" s="45"/>
      <c r="CM1137" s="45"/>
      <c r="CN1137" s="45"/>
      <c r="CO1137" s="45"/>
      <c r="CP1137" s="45"/>
      <c r="CQ1137" s="45"/>
      <c r="CR1137" s="45"/>
      <c r="CS1137" s="45"/>
      <c r="CT1137" s="45"/>
      <c r="CU1137" s="45"/>
      <c r="CV1137" s="45"/>
      <c r="CW1137" s="45"/>
      <c r="CX1137" s="45"/>
      <c r="CY1137" s="45"/>
      <c r="CZ1137" s="45"/>
      <c r="DA1137" s="45"/>
      <c r="DB1137" s="45"/>
      <c r="DC1137" s="45"/>
      <c r="DD1137" s="45"/>
      <c r="DE1137" s="45"/>
      <c r="DF1137" s="45"/>
      <c r="DG1137" s="45"/>
      <c r="DH1137" s="45"/>
      <c r="DI1137" s="45"/>
      <c r="DJ1137" s="45"/>
      <c r="DK1137" s="45"/>
      <c r="DL1137" s="45"/>
      <c r="DM1137" s="45"/>
      <c r="DN1137" s="45"/>
      <c r="DO1137" s="45"/>
      <c r="DP1137" s="45"/>
      <c r="DQ1137" s="45"/>
      <c r="DR1137" s="45"/>
      <c r="DS1137" s="45"/>
      <c r="DT1137" s="45"/>
      <c r="DU1137" s="45"/>
      <c r="DV1137" s="1123"/>
      <c r="DW1137" s="45"/>
      <c r="DX1137" s="45"/>
      <c r="DY1137" s="45"/>
      <c r="DZ1137" s="45"/>
      <c r="EA1137" s="45"/>
      <c r="EB1137" s="45"/>
      <c r="EC1137" s="45"/>
      <c r="ED1137" s="45"/>
      <c r="EE1137" s="45"/>
      <c r="EF1137" s="45"/>
      <c r="EG1137" s="45"/>
      <c r="EH1137" s="45"/>
      <c r="EI1137" s="45"/>
      <c r="EJ1137" s="45"/>
      <c r="EK1137" s="45"/>
      <c r="EL1137" s="45"/>
      <c r="EM1137" s="45"/>
      <c r="EN1137" s="45"/>
      <c r="EO1137" s="45"/>
      <c r="EP1137" s="45"/>
      <c r="EQ1137" s="1123"/>
      <c r="ER1137" s="557"/>
    </row>
    <row r="1138" spans="1:148" ht="15" customHeight="1" x14ac:dyDescent="0.25">
      <c r="A1138" s="625"/>
      <c r="B1138" s="1343" t="str">
        <f t="shared" si="64"/>
        <v>Desk 91</v>
      </c>
      <c r="C1138" s="1348" t="str">
        <f>IF(ISBLANK(TB!C277), "", TB!C277)</f>
        <v/>
      </c>
      <c r="D1138" s="1348" t="str">
        <f>IF(ISBLANK(TB!D277), "", TB!D277)</f>
        <v/>
      </c>
      <c r="E1138" s="1348" t="str">
        <f>IF(ISBLANK(TB!E277), "", TB!E277)</f>
        <v/>
      </c>
      <c r="F1138" s="1348" t="str">
        <f>IF(ISBLANK(TB!F277), "", TB!F277)</f>
        <v/>
      </c>
      <c r="G1138" s="45"/>
      <c r="H1138" s="45"/>
      <c r="I1138" s="45"/>
      <c r="J1138" s="45"/>
      <c r="K1138" s="45"/>
      <c r="L1138" s="45"/>
      <c r="M1138" s="45"/>
      <c r="N1138" s="45"/>
      <c r="O1138" s="45"/>
      <c r="P1138" s="45"/>
      <c r="Q1138" s="45"/>
      <c r="R1138" s="45"/>
      <c r="S1138" s="45"/>
      <c r="T1138" s="45"/>
      <c r="U1138" s="45"/>
      <c r="V1138" s="45"/>
      <c r="W1138" s="45"/>
      <c r="X1138" s="45"/>
      <c r="Y1138" s="45"/>
      <c r="Z1138" s="45"/>
      <c r="AA1138" s="45"/>
      <c r="AB1138" s="45"/>
      <c r="AC1138" s="45"/>
      <c r="AD1138" s="45"/>
      <c r="AE1138" s="45"/>
      <c r="AF1138" s="45"/>
      <c r="AG1138" s="45"/>
      <c r="AH1138" s="45"/>
      <c r="AI1138" s="45"/>
      <c r="AJ1138" s="45"/>
      <c r="AK1138" s="45"/>
      <c r="AL1138" s="45"/>
      <c r="AM1138" s="45"/>
      <c r="AN1138" s="45"/>
      <c r="AO1138" s="45"/>
      <c r="AP1138" s="45"/>
      <c r="AQ1138" s="45"/>
      <c r="AR1138" s="45"/>
      <c r="AS1138" s="45"/>
      <c r="AT1138" s="45"/>
      <c r="AU1138" s="45"/>
      <c r="AV1138" s="45"/>
      <c r="AW1138" s="45"/>
      <c r="AX1138" s="45"/>
      <c r="AY1138" s="45"/>
      <c r="AZ1138" s="45"/>
      <c r="BA1138" s="45"/>
      <c r="BB1138" s="45"/>
      <c r="BC1138" s="45"/>
      <c r="BD1138" s="45"/>
      <c r="BE1138" s="45"/>
      <c r="BF1138" s="45"/>
      <c r="BG1138" s="45"/>
      <c r="BH1138" s="45"/>
      <c r="BI1138" s="45"/>
      <c r="BJ1138" s="45"/>
      <c r="BK1138" s="45"/>
      <c r="BL1138" s="45"/>
      <c r="BM1138" s="45"/>
      <c r="BN1138" s="45"/>
      <c r="BO1138" s="45"/>
      <c r="BP1138" s="45"/>
      <c r="BQ1138" s="45"/>
      <c r="BR1138" s="45"/>
      <c r="BS1138" s="45"/>
      <c r="BT1138" s="45"/>
      <c r="BU1138" s="45"/>
      <c r="BV1138" s="45"/>
      <c r="BW1138" s="45"/>
      <c r="BX1138" s="45"/>
      <c r="BY1138" s="45"/>
      <c r="BZ1138" s="45"/>
      <c r="CA1138" s="45"/>
      <c r="CB1138" s="45"/>
      <c r="CC1138" s="45"/>
      <c r="CD1138" s="45"/>
      <c r="CE1138" s="45"/>
      <c r="CF1138" s="45"/>
      <c r="CG1138" s="45"/>
      <c r="CH1138" s="45"/>
      <c r="CI1138" s="45"/>
      <c r="CJ1138" s="45"/>
      <c r="CK1138" s="45"/>
      <c r="CL1138" s="45"/>
      <c r="CM1138" s="45"/>
      <c r="CN1138" s="45"/>
      <c r="CO1138" s="45"/>
      <c r="CP1138" s="45"/>
      <c r="CQ1138" s="45"/>
      <c r="CR1138" s="45"/>
      <c r="CS1138" s="45"/>
      <c r="CT1138" s="45"/>
      <c r="CU1138" s="45"/>
      <c r="CV1138" s="45"/>
      <c r="CW1138" s="45"/>
      <c r="CX1138" s="45"/>
      <c r="CY1138" s="45"/>
      <c r="CZ1138" s="45"/>
      <c r="DA1138" s="45"/>
      <c r="DB1138" s="45"/>
      <c r="DC1138" s="45"/>
      <c r="DD1138" s="45"/>
      <c r="DE1138" s="45"/>
      <c r="DF1138" s="45"/>
      <c r="DG1138" s="45"/>
      <c r="DH1138" s="45"/>
      <c r="DI1138" s="45"/>
      <c r="DJ1138" s="45"/>
      <c r="DK1138" s="45"/>
      <c r="DL1138" s="45"/>
      <c r="DM1138" s="45"/>
      <c r="DN1138" s="45"/>
      <c r="DO1138" s="45"/>
      <c r="DP1138" s="45"/>
      <c r="DQ1138" s="45"/>
      <c r="DR1138" s="45"/>
      <c r="DS1138" s="45"/>
      <c r="DT1138" s="45"/>
      <c r="DU1138" s="45"/>
      <c r="DV1138" s="1123"/>
      <c r="DW1138" s="45"/>
      <c r="DX1138" s="45"/>
      <c r="DY1138" s="45"/>
      <c r="DZ1138" s="45"/>
      <c r="EA1138" s="45"/>
      <c r="EB1138" s="45"/>
      <c r="EC1138" s="45"/>
      <c r="ED1138" s="45"/>
      <c r="EE1138" s="45"/>
      <c r="EF1138" s="45"/>
      <c r="EG1138" s="45"/>
      <c r="EH1138" s="45"/>
      <c r="EI1138" s="45"/>
      <c r="EJ1138" s="45"/>
      <c r="EK1138" s="45"/>
      <c r="EL1138" s="45"/>
      <c r="EM1138" s="45"/>
      <c r="EN1138" s="45"/>
      <c r="EO1138" s="45"/>
      <c r="EP1138" s="45"/>
      <c r="EQ1138" s="1123"/>
      <c r="ER1138" s="557"/>
    </row>
    <row r="1139" spans="1:148" ht="15" customHeight="1" x14ac:dyDescent="0.25">
      <c r="A1139" s="625"/>
      <c r="B1139" s="1343" t="str">
        <f t="shared" si="64"/>
        <v>Desk 92</v>
      </c>
      <c r="C1139" s="1348" t="str">
        <f>IF(ISBLANK(TB!C278), "", TB!C278)</f>
        <v/>
      </c>
      <c r="D1139" s="1348" t="str">
        <f>IF(ISBLANK(TB!D278), "", TB!D278)</f>
        <v/>
      </c>
      <c r="E1139" s="1348" t="str">
        <f>IF(ISBLANK(TB!E278), "", TB!E278)</f>
        <v/>
      </c>
      <c r="F1139" s="1348" t="str">
        <f>IF(ISBLANK(TB!F278), "", TB!F278)</f>
        <v/>
      </c>
      <c r="G1139" s="45"/>
      <c r="H1139" s="45"/>
      <c r="I1139" s="45"/>
      <c r="J1139" s="45"/>
      <c r="K1139" s="45"/>
      <c r="L1139" s="45"/>
      <c r="M1139" s="45"/>
      <c r="N1139" s="45"/>
      <c r="O1139" s="45"/>
      <c r="P1139" s="45"/>
      <c r="Q1139" s="45"/>
      <c r="R1139" s="45"/>
      <c r="S1139" s="45"/>
      <c r="T1139" s="45"/>
      <c r="U1139" s="45"/>
      <c r="V1139" s="45"/>
      <c r="W1139" s="45"/>
      <c r="X1139" s="45"/>
      <c r="Y1139" s="45"/>
      <c r="Z1139" s="45"/>
      <c r="AA1139" s="45"/>
      <c r="AB1139" s="45"/>
      <c r="AC1139" s="45"/>
      <c r="AD1139" s="45"/>
      <c r="AE1139" s="45"/>
      <c r="AF1139" s="45"/>
      <c r="AG1139" s="45"/>
      <c r="AH1139" s="45"/>
      <c r="AI1139" s="45"/>
      <c r="AJ1139" s="45"/>
      <c r="AK1139" s="45"/>
      <c r="AL1139" s="45"/>
      <c r="AM1139" s="45"/>
      <c r="AN1139" s="45"/>
      <c r="AO1139" s="45"/>
      <c r="AP1139" s="45"/>
      <c r="AQ1139" s="45"/>
      <c r="AR1139" s="45"/>
      <c r="AS1139" s="45"/>
      <c r="AT1139" s="45"/>
      <c r="AU1139" s="45"/>
      <c r="AV1139" s="45"/>
      <c r="AW1139" s="45"/>
      <c r="AX1139" s="45"/>
      <c r="AY1139" s="45"/>
      <c r="AZ1139" s="45"/>
      <c r="BA1139" s="45"/>
      <c r="BB1139" s="45"/>
      <c r="BC1139" s="45"/>
      <c r="BD1139" s="45"/>
      <c r="BE1139" s="45"/>
      <c r="BF1139" s="45"/>
      <c r="BG1139" s="45"/>
      <c r="BH1139" s="45"/>
      <c r="BI1139" s="45"/>
      <c r="BJ1139" s="45"/>
      <c r="BK1139" s="45"/>
      <c r="BL1139" s="45"/>
      <c r="BM1139" s="45"/>
      <c r="BN1139" s="45"/>
      <c r="BO1139" s="45"/>
      <c r="BP1139" s="45"/>
      <c r="BQ1139" s="45"/>
      <c r="BR1139" s="45"/>
      <c r="BS1139" s="45"/>
      <c r="BT1139" s="45"/>
      <c r="BU1139" s="45"/>
      <c r="BV1139" s="45"/>
      <c r="BW1139" s="45"/>
      <c r="BX1139" s="45"/>
      <c r="BY1139" s="45"/>
      <c r="BZ1139" s="45"/>
      <c r="CA1139" s="45"/>
      <c r="CB1139" s="45"/>
      <c r="CC1139" s="45"/>
      <c r="CD1139" s="45"/>
      <c r="CE1139" s="45"/>
      <c r="CF1139" s="45"/>
      <c r="CG1139" s="45"/>
      <c r="CH1139" s="45"/>
      <c r="CI1139" s="45"/>
      <c r="CJ1139" s="45"/>
      <c r="CK1139" s="45"/>
      <c r="CL1139" s="45"/>
      <c r="CM1139" s="45"/>
      <c r="CN1139" s="45"/>
      <c r="CO1139" s="45"/>
      <c r="CP1139" s="45"/>
      <c r="CQ1139" s="45"/>
      <c r="CR1139" s="45"/>
      <c r="CS1139" s="45"/>
      <c r="CT1139" s="45"/>
      <c r="CU1139" s="45"/>
      <c r="CV1139" s="45"/>
      <c r="CW1139" s="45"/>
      <c r="CX1139" s="45"/>
      <c r="CY1139" s="45"/>
      <c r="CZ1139" s="45"/>
      <c r="DA1139" s="45"/>
      <c r="DB1139" s="45"/>
      <c r="DC1139" s="45"/>
      <c r="DD1139" s="45"/>
      <c r="DE1139" s="45"/>
      <c r="DF1139" s="45"/>
      <c r="DG1139" s="45"/>
      <c r="DH1139" s="45"/>
      <c r="DI1139" s="45"/>
      <c r="DJ1139" s="45"/>
      <c r="DK1139" s="45"/>
      <c r="DL1139" s="45"/>
      <c r="DM1139" s="45"/>
      <c r="DN1139" s="45"/>
      <c r="DO1139" s="45"/>
      <c r="DP1139" s="45"/>
      <c r="DQ1139" s="45"/>
      <c r="DR1139" s="45"/>
      <c r="DS1139" s="45"/>
      <c r="DT1139" s="45"/>
      <c r="DU1139" s="45"/>
      <c r="DV1139" s="1123"/>
      <c r="DW1139" s="45"/>
      <c r="DX1139" s="45"/>
      <c r="DY1139" s="45"/>
      <c r="DZ1139" s="45"/>
      <c r="EA1139" s="45"/>
      <c r="EB1139" s="45"/>
      <c r="EC1139" s="45"/>
      <c r="ED1139" s="45"/>
      <c r="EE1139" s="45"/>
      <c r="EF1139" s="45"/>
      <c r="EG1139" s="45"/>
      <c r="EH1139" s="45"/>
      <c r="EI1139" s="45"/>
      <c r="EJ1139" s="45"/>
      <c r="EK1139" s="45"/>
      <c r="EL1139" s="45"/>
      <c r="EM1139" s="45"/>
      <c r="EN1139" s="45"/>
      <c r="EO1139" s="45"/>
      <c r="EP1139" s="45"/>
      <c r="EQ1139" s="1123"/>
      <c r="ER1139" s="557"/>
    </row>
    <row r="1140" spans="1:148" ht="15" customHeight="1" x14ac:dyDescent="0.25">
      <c r="A1140" s="625"/>
      <c r="B1140" s="1343" t="str">
        <f t="shared" si="64"/>
        <v>Desk 93</v>
      </c>
      <c r="C1140" s="1348" t="str">
        <f>IF(ISBLANK(TB!C279), "", TB!C279)</f>
        <v/>
      </c>
      <c r="D1140" s="1348" t="str">
        <f>IF(ISBLANK(TB!D279), "", TB!D279)</f>
        <v/>
      </c>
      <c r="E1140" s="1348" t="str">
        <f>IF(ISBLANK(TB!E279), "", TB!E279)</f>
        <v/>
      </c>
      <c r="F1140" s="1348" t="str">
        <f>IF(ISBLANK(TB!F279), "", TB!F279)</f>
        <v/>
      </c>
      <c r="G1140" s="45"/>
      <c r="H1140" s="45"/>
      <c r="I1140" s="45"/>
      <c r="J1140" s="45"/>
      <c r="K1140" s="45"/>
      <c r="L1140" s="45"/>
      <c r="M1140" s="45"/>
      <c r="N1140" s="45"/>
      <c r="O1140" s="45"/>
      <c r="P1140" s="45"/>
      <c r="Q1140" s="45"/>
      <c r="R1140" s="45"/>
      <c r="S1140" s="45"/>
      <c r="T1140" s="45"/>
      <c r="U1140" s="45"/>
      <c r="V1140" s="45"/>
      <c r="W1140" s="45"/>
      <c r="X1140" s="45"/>
      <c r="Y1140" s="45"/>
      <c r="Z1140" s="45"/>
      <c r="AA1140" s="45"/>
      <c r="AB1140" s="45"/>
      <c r="AC1140" s="45"/>
      <c r="AD1140" s="45"/>
      <c r="AE1140" s="45"/>
      <c r="AF1140" s="45"/>
      <c r="AG1140" s="45"/>
      <c r="AH1140" s="45"/>
      <c r="AI1140" s="45"/>
      <c r="AJ1140" s="45"/>
      <c r="AK1140" s="45"/>
      <c r="AL1140" s="45"/>
      <c r="AM1140" s="45"/>
      <c r="AN1140" s="45"/>
      <c r="AO1140" s="45"/>
      <c r="AP1140" s="45"/>
      <c r="AQ1140" s="45"/>
      <c r="AR1140" s="45"/>
      <c r="AS1140" s="45"/>
      <c r="AT1140" s="45"/>
      <c r="AU1140" s="45"/>
      <c r="AV1140" s="45"/>
      <c r="AW1140" s="45"/>
      <c r="AX1140" s="45"/>
      <c r="AY1140" s="45"/>
      <c r="AZ1140" s="45"/>
      <c r="BA1140" s="45"/>
      <c r="BB1140" s="45"/>
      <c r="BC1140" s="45"/>
      <c r="BD1140" s="45"/>
      <c r="BE1140" s="45"/>
      <c r="BF1140" s="45"/>
      <c r="BG1140" s="45"/>
      <c r="BH1140" s="45"/>
      <c r="BI1140" s="45"/>
      <c r="BJ1140" s="45"/>
      <c r="BK1140" s="45"/>
      <c r="BL1140" s="45"/>
      <c r="BM1140" s="45"/>
      <c r="BN1140" s="45"/>
      <c r="BO1140" s="45"/>
      <c r="BP1140" s="45"/>
      <c r="BQ1140" s="45"/>
      <c r="BR1140" s="45"/>
      <c r="BS1140" s="45"/>
      <c r="BT1140" s="45"/>
      <c r="BU1140" s="45"/>
      <c r="BV1140" s="45"/>
      <c r="BW1140" s="45"/>
      <c r="BX1140" s="45"/>
      <c r="BY1140" s="45"/>
      <c r="BZ1140" s="45"/>
      <c r="CA1140" s="45"/>
      <c r="CB1140" s="45"/>
      <c r="CC1140" s="45"/>
      <c r="CD1140" s="45"/>
      <c r="CE1140" s="45"/>
      <c r="CF1140" s="45"/>
      <c r="CG1140" s="45"/>
      <c r="CH1140" s="45"/>
      <c r="CI1140" s="45"/>
      <c r="CJ1140" s="45"/>
      <c r="CK1140" s="45"/>
      <c r="CL1140" s="45"/>
      <c r="CM1140" s="45"/>
      <c r="CN1140" s="45"/>
      <c r="CO1140" s="45"/>
      <c r="CP1140" s="45"/>
      <c r="CQ1140" s="45"/>
      <c r="CR1140" s="45"/>
      <c r="CS1140" s="45"/>
      <c r="CT1140" s="45"/>
      <c r="CU1140" s="45"/>
      <c r="CV1140" s="45"/>
      <c r="CW1140" s="45"/>
      <c r="CX1140" s="45"/>
      <c r="CY1140" s="45"/>
      <c r="CZ1140" s="45"/>
      <c r="DA1140" s="45"/>
      <c r="DB1140" s="45"/>
      <c r="DC1140" s="45"/>
      <c r="DD1140" s="45"/>
      <c r="DE1140" s="45"/>
      <c r="DF1140" s="45"/>
      <c r="DG1140" s="45"/>
      <c r="DH1140" s="45"/>
      <c r="DI1140" s="45"/>
      <c r="DJ1140" s="45"/>
      <c r="DK1140" s="45"/>
      <c r="DL1140" s="45"/>
      <c r="DM1140" s="45"/>
      <c r="DN1140" s="45"/>
      <c r="DO1140" s="45"/>
      <c r="DP1140" s="45"/>
      <c r="DQ1140" s="45"/>
      <c r="DR1140" s="45"/>
      <c r="DS1140" s="45"/>
      <c r="DT1140" s="45"/>
      <c r="DU1140" s="45"/>
      <c r="DV1140" s="1123"/>
      <c r="DW1140" s="45"/>
      <c r="DX1140" s="45"/>
      <c r="DY1140" s="45"/>
      <c r="DZ1140" s="45"/>
      <c r="EA1140" s="45"/>
      <c r="EB1140" s="45"/>
      <c r="EC1140" s="45"/>
      <c r="ED1140" s="45"/>
      <c r="EE1140" s="45"/>
      <c r="EF1140" s="45"/>
      <c r="EG1140" s="45"/>
      <c r="EH1140" s="45"/>
      <c r="EI1140" s="45"/>
      <c r="EJ1140" s="45"/>
      <c r="EK1140" s="45"/>
      <c r="EL1140" s="45"/>
      <c r="EM1140" s="45"/>
      <c r="EN1140" s="45"/>
      <c r="EO1140" s="45"/>
      <c r="EP1140" s="45"/>
      <c r="EQ1140" s="1123"/>
      <c r="ER1140" s="557"/>
    </row>
    <row r="1141" spans="1:148" ht="15" customHeight="1" x14ac:dyDescent="0.25">
      <c r="A1141" s="625"/>
      <c r="B1141" s="1343" t="str">
        <f t="shared" si="64"/>
        <v>Desk 94</v>
      </c>
      <c r="C1141" s="1348" t="str">
        <f>IF(ISBLANK(TB!C280), "", TB!C280)</f>
        <v/>
      </c>
      <c r="D1141" s="1348" t="str">
        <f>IF(ISBLANK(TB!D280), "", TB!D280)</f>
        <v/>
      </c>
      <c r="E1141" s="1348" t="str">
        <f>IF(ISBLANK(TB!E280), "", TB!E280)</f>
        <v/>
      </c>
      <c r="F1141" s="1348" t="str">
        <f>IF(ISBLANK(TB!F280), "", TB!F280)</f>
        <v/>
      </c>
      <c r="G1141" s="45"/>
      <c r="H1141" s="45"/>
      <c r="I1141" s="45"/>
      <c r="J1141" s="45"/>
      <c r="K1141" s="45"/>
      <c r="L1141" s="45"/>
      <c r="M1141" s="45"/>
      <c r="N1141" s="45"/>
      <c r="O1141" s="45"/>
      <c r="P1141" s="45"/>
      <c r="Q1141" s="45"/>
      <c r="R1141" s="45"/>
      <c r="S1141" s="45"/>
      <c r="T1141" s="45"/>
      <c r="U1141" s="45"/>
      <c r="V1141" s="45"/>
      <c r="W1141" s="45"/>
      <c r="X1141" s="45"/>
      <c r="Y1141" s="45"/>
      <c r="Z1141" s="45"/>
      <c r="AA1141" s="45"/>
      <c r="AB1141" s="45"/>
      <c r="AC1141" s="45"/>
      <c r="AD1141" s="45"/>
      <c r="AE1141" s="45"/>
      <c r="AF1141" s="45"/>
      <c r="AG1141" s="45"/>
      <c r="AH1141" s="45"/>
      <c r="AI1141" s="45"/>
      <c r="AJ1141" s="45"/>
      <c r="AK1141" s="45"/>
      <c r="AL1141" s="45"/>
      <c r="AM1141" s="45"/>
      <c r="AN1141" s="45"/>
      <c r="AO1141" s="45"/>
      <c r="AP1141" s="45"/>
      <c r="AQ1141" s="45"/>
      <c r="AR1141" s="45"/>
      <c r="AS1141" s="45"/>
      <c r="AT1141" s="45"/>
      <c r="AU1141" s="45"/>
      <c r="AV1141" s="45"/>
      <c r="AW1141" s="45"/>
      <c r="AX1141" s="45"/>
      <c r="AY1141" s="45"/>
      <c r="AZ1141" s="45"/>
      <c r="BA1141" s="45"/>
      <c r="BB1141" s="45"/>
      <c r="BC1141" s="45"/>
      <c r="BD1141" s="45"/>
      <c r="BE1141" s="45"/>
      <c r="BF1141" s="45"/>
      <c r="BG1141" s="45"/>
      <c r="BH1141" s="45"/>
      <c r="BI1141" s="45"/>
      <c r="BJ1141" s="45"/>
      <c r="BK1141" s="45"/>
      <c r="BL1141" s="45"/>
      <c r="BM1141" s="45"/>
      <c r="BN1141" s="45"/>
      <c r="BO1141" s="45"/>
      <c r="BP1141" s="45"/>
      <c r="BQ1141" s="45"/>
      <c r="BR1141" s="45"/>
      <c r="BS1141" s="45"/>
      <c r="BT1141" s="45"/>
      <c r="BU1141" s="45"/>
      <c r="BV1141" s="45"/>
      <c r="BW1141" s="45"/>
      <c r="BX1141" s="45"/>
      <c r="BY1141" s="45"/>
      <c r="BZ1141" s="45"/>
      <c r="CA1141" s="45"/>
      <c r="CB1141" s="45"/>
      <c r="CC1141" s="45"/>
      <c r="CD1141" s="45"/>
      <c r="CE1141" s="45"/>
      <c r="CF1141" s="45"/>
      <c r="CG1141" s="45"/>
      <c r="CH1141" s="45"/>
      <c r="CI1141" s="45"/>
      <c r="CJ1141" s="45"/>
      <c r="CK1141" s="45"/>
      <c r="CL1141" s="45"/>
      <c r="CM1141" s="45"/>
      <c r="CN1141" s="45"/>
      <c r="CO1141" s="45"/>
      <c r="CP1141" s="45"/>
      <c r="CQ1141" s="45"/>
      <c r="CR1141" s="45"/>
      <c r="CS1141" s="45"/>
      <c r="CT1141" s="45"/>
      <c r="CU1141" s="45"/>
      <c r="CV1141" s="45"/>
      <c r="CW1141" s="45"/>
      <c r="CX1141" s="45"/>
      <c r="CY1141" s="45"/>
      <c r="CZ1141" s="45"/>
      <c r="DA1141" s="45"/>
      <c r="DB1141" s="45"/>
      <c r="DC1141" s="45"/>
      <c r="DD1141" s="45"/>
      <c r="DE1141" s="45"/>
      <c r="DF1141" s="45"/>
      <c r="DG1141" s="45"/>
      <c r="DH1141" s="45"/>
      <c r="DI1141" s="45"/>
      <c r="DJ1141" s="45"/>
      <c r="DK1141" s="45"/>
      <c r="DL1141" s="45"/>
      <c r="DM1141" s="45"/>
      <c r="DN1141" s="45"/>
      <c r="DO1141" s="45"/>
      <c r="DP1141" s="45"/>
      <c r="DQ1141" s="45"/>
      <c r="DR1141" s="45"/>
      <c r="DS1141" s="45"/>
      <c r="DT1141" s="45"/>
      <c r="DU1141" s="45"/>
      <c r="DV1141" s="1123"/>
      <c r="DW1141" s="45"/>
      <c r="DX1141" s="45"/>
      <c r="DY1141" s="45"/>
      <c r="DZ1141" s="45"/>
      <c r="EA1141" s="45"/>
      <c r="EB1141" s="45"/>
      <c r="EC1141" s="45"/>
      <c r="ED1141" s="45"/>
      <c r="EE1141" s="45"/>
      <c r="EF1141" s="45"/>
      <c r="EG1141" s="45"/>
      <c r="EH1141" s="45"/>
      <c r="EI1141" s="45"/>
      <c r="EJ1141" s="45"/>
      <c r="EK1141" s="45"/>
      <c r="EL1141" s="45"/>
      <c r="EM1141" s="45"/>
      <c r="EN1141" s="45"/>
      <c r="EO1141" s="45"/>
      <c r="EP1141" s="45"/>
      <c r="EQ1141" s="1123"/>
      <c r="ER1141" s="557"/>
    </row>
    <row r="1142" spans="1:148" ht="15" customHeight="1" x14ac:dyDescent="0.25">
      <c r="A1142" s="625"/>
      <c r="B1142" s="1343" t="str">
        <f t="shared" si="64"/>
        <v>Desk 95</v>
      </c>
      <c r="C1142" s="1348" t="str">
        <f>IF(ISBLANK(TB!C281), "", TB!C281)</f>
        <v/>
      </c>
      <c r="D1142" s="1348" t="str">
        <f>IF(ISBLANK(TB!D281), "", TB!D281)</f>
        <v/>
      </c>
      <c r="E1142" s="1348" t="str">
        <f>IF(ISBLANK(TB!E281), "", TB!E281)</f>
        <v/>
      </c>
      <c r="F1142" s="1348" t="str">
        <f>IF(ISBLANK(TB!F281), "", TB!F281)</f>
        <v/>
      </c>
      <c r="G1142" s="45"/>
      <c r="H1142" s="45"/>
      <c r="I1142" s="45"/>
      <c r="J1142" s="45"/>
      <c r="K1142" s="45"/>
      <c r="L1142" s="45"/>
      <c r="M1142" s="45"/>
      <c r="N1142" s="45"/>
      <c r="O1142" s="45"/>
      <c r="P1142" s="45"/>
      <c r="Q1142" s="45"/>
      <c r="R1142" s="45"/>
      <c r="S1142" s="45"/>
      <c r="T1142" s="45"/>
      <c r="U1142" s="45"/>
      <c r="V1142" s="45"/>
      <c r="W1142" s="45"/>
      <c r="X1142" s="45"/>
      <c r="Y1142" s="45"/>
      <c r="Z1142" s="45"/>
      <c r="AA1142" s="45"/>
      <c r="AB1142" s="45"/>
      <c r="AC1142" s="45"/>
      <c r="AD1142" s="45"/>
      <c r="AE1142" s="45"/>
      <c r="AF1142" s="45"/>
      <c r="AG1142" s="45"/>
      <c r="AH1142" s="45"/>
      <c r="AI1142" s="45"/>
      <c r="AJ1142" s="45"/>
      <c r="AK1142" s="45"/>
      <c r="AL1142" s="45"/>
      <c r="AM1142" s="45"/>
      <c r="AN1142" s="45"/>
      <c r="AO1142" s="45"/>
      <c r="AP1142" s="45"/>
      <c r="AQ1142" s="45"/>
      <c r="AR1142" s="45"/>
      <c r="AS1142" s="45"/>
      <c r="AT1142" s="45"/>
      <c r="AU1142" s="45"/>
      <c r="AV1142" s="45"/>
      <c r="AW1142" s="45"/>
      <c r="AX1142" s="45"/>
      <c r="AY1142" s="45"/>
      <c r="AZ1142" s="45"/>
      <c r="BA1142" s="45"/>
      <c r="BB1142" s="45"/>
      <c r="BC1142" s="45"/>
      <c r="BD1142" s="45"/>
      <c r="BE1142" s="45"/>
      <c r="BF1142" s="45"/>
      <c r="BG1142" s="45"/>
      <c r="BH1142" s="45"/>
      <c r="BI1142" s="45"/>
      <c r="BJ1142" s="45"/>
      <c r="BK1142" s="45"/>
      <c r="BL1142" s="45"/>
      <c r="BM1142" s="45"/>
      <c r="BN1142" s="45"/>
      <c r="BO1142" s="45"/>
      <c r="BP1142" s="45"/>
      <c r="BQ1142" s="45"/>
      <c r="BR1142" s="45"/>
      <c r="BS1142" s="45"/>
      <c r="BT1142" s="45"/>
      <c r="BU1142" s="45"/>
      <c r="BV1142" s="45"/>
      <c r="BW1142" s="45"/>
      <c r="BX1142" s="45"/>
      <c r="BY1142" s="45"/>
      <c r="BZ1142" s="45"/>
      <c r="CA1142" s="45"/>
      <c r="CB1142" s="45"/>
      <c r="CC1142" s="45"/>
      <c r="CD1142" s="45"/>
      <c r="CE1142" s="45"/>
      <c r="CF1142" s="45"/>
      <c r="CG1142" s="45"/>
      <c r="CH1142" s="45"/>
      <c r="CI1142" s="45"/>
      <c r="CJ1142" s="45"/>
      <c r="CK1142" s="45"/>
      <c r="CL1142" s="45"/>
      <c r="CM1142" s="45"/>
      <c r="CN1142" s="45"/>
      <c r="CO1142" s="45"/>
      <c r="CP1142" s="45"/>
      <c r="CQ1142" s="45"/>
      <c r="CR1142" s="45"/>
      <c r="CS1142" s="45"/>
      <c r="CT1142" s="45"/>
      <c r="CU1142" s="45"/>
      <c r="CV1142" s="45"/>
      <c r="CW1142" s="45"/>
      <c r="CX1142" s="45"/>
      <c r="CY1142" s="45"/>
      <c r="CZ1142" s="45"/>
      <c r="DA1142" s="45"/>
      <c r="DB1142" s="45"/>
      <c r="DC1142" s="45"/>
      <c r="DD1142" s="45"/>
      <c r="DE1142" s="45"/>
      <c r="DF1142" s="45"/>
      <c r="DG1142" s="45"/>
      <c r="DH1142" s="45"/>
      <c r="DI1142" s="45"/>
      <c r="DJ1142" s="45"/>
      <c r="DK1142" s="45"/>
      <c r="DL1142" s="45"/>
      <c r="DM1142" s="45"/>
      <c r="DN1142" s="45"/>
      <c r="DO1142" s="45"/>
      <c r="DP1142" s="45"/>
      <c r="DQ1142" s="45"/>
      <c r="DR1142" s="45"/>
      <c r="DS1142" s="45"/>
      <c r="DT1142" s="45"/>
      <c r="DU1142" s="45"/>
      <c r="DV1142" s="1123"/>
      <c r="DW1142" s="45"/>
      <c r="DX1142" s="45"/>
      <c r="DY1142" s="45"/>
      <c r="DZ1142" s="45"/>
      <c r="EA1142" s="45"/>
      <c r="EB1142" s="45"/>
      <c r="EC1142" s="45"/>
      <c r="ED1142" s="45"/>
      <c r="EE1142" s="45"/>
      <c r="EF1142" s="45"/>
      <c r="EG1142" s="45"/>
      <c r="EH1142" s="45"/>
      <c r="EI1142" s="45"/>
      <c r="EJ1142" s="45"/>
      <c r="EK1142" s="45"/>
      <c r="EL1142" s="45"/>
      <c r="EM1142" s="45"/>
      <c r="EN1142" s="45"/>
      <c r="EO1142" s="45"/>
      <c r="EP1142" s="45"/>
      <c r="EQ1142" s="1123"/>
      <c r="ER1142" s="557"/>
    </row>
    <row r="1143" spans="1:148" ht="15" customHeight="1" x14ac:dyDescent="0.25">
      <c r="A1143" s="625"/>
      <c r="B1143" s="1343" t="str">
        <f t="shared" si="64"/>
        <v>Desk 96</v>
      </c>
      <c r="C1143" s="1348" t="str">
        <f>IF(ISBLANK(TB!C282), "", TB!C282)</f>
        <v/>
      </c>
      <c r="D1143" s="1348" t="str">
        <f>IF(ISBLANK(TB!D282), "", TB!D282)</f>
        <v/>
      </c>
      <c r="E1143" s="1348" t="str">
        <f>IF(ISBLANK(TB!E282), "", TB!E282)</f>
        <v/>
      </c>
      <c r="F1143" s="1348" t="str">
        <f>IF(ISBLANK(TB!F282), "", TB!F282)</f>
        <v/>
      </c>
      <c r="G1143" s="45"/>
      <c r="H1143" s="45"/>
      <c r="I1143" s="45"/>
      <c r="J1143" s="45"/>
      <c r="K1143" s="45"/>
      <c r="L1143" s="45"/>
      <c r="M1143" s="45"/>
      <c r="N1143" s="45"/>
      <c r="O1143" s="45"/>
      <c r="P1143" s="45"/>
      <c r="Q1143" s="45"/>
      <c r="R1143" s="45"/>
      <c r="S1143" s="45"/>
      <c r="T1143" s="45"/>
      <c r="U1143" s="45"/>
      <c r="V1143" s="45"/>
      <c r="W1143" s="45"/>
      <c r="X1143" s="45"/>
      <c r="Y1143" s="45"/>
      <c r="Z1143" s="45"/>
      <c r="AA1143" s="45"/>
      <c r="AB1143" s="45"/>
      <c r="AC1143" s="45"/>
      <c r="AD1143" s="45"/>
      <c r="AE1143" s="45"/>
      <c r="AF1143" s="45"/>
      <c r="AG1143" s="45"/>
      <c r="AH1143" s="45"/>
      <c r="AI1143" s="45"/>
      <c r="AJ1143" s="45"/>
      <c r="AK1143" s="45"/>
      <c r="AL1143" s="45"/>
      <c r="AM1143" s="45"/>
      <c r="AN1143" s="45"/>
      <c r="AO1143" s="45"/>
      <c r="AP1143" s="45"/>
      <c r="AQ1143" s="45"/>
      <c r="AR1143" s="45"/>
      <c r="AS1143" s="45"/>
      <c r="AT1143" s="45"/>
      <c r="AU1143" s="45"/>
      <c r="AV1143" s="45"/>
      <c r="AW1143" s="45"/>
      <c r="AX1143" s="45"/>
      <c r="AY1143" s="45"/>
      <c r="AZ1143" s="45"/>
      <c r="BA1143" s="45"/>
      <c r="BB1143" s="45"/>
      <c r="BC1143" s="45"/>
      <c r="BD1143" s="45"/>
      <c r="BE1143" s="45"/>
      <c r="BF1143" s="45"/>
      <c r="BG1143" s="45"/>
      <c r="BH1143" s="45"/>
      <c r="BI1143" s="45"/>
      <c r="BJ1143" s="45"/>
      <c r="BK1143" s="45"/>
      <c r="BL1143" s="45"/>
      <c r="BM1143" s="45"/>
      <c r="BN1143" s="45"/>
      <c r="BO1143" s="45"/>
      <c r="BP1143" s="45"/>
      <c r="BQ1143" s="45"/>
      <c r="BR1143" s="45"/>
      <c r="BS1143" s="45"/>
      <c r="BT1143" s="45"/>
      <c r="BU1143" s="45"/>
      <c r="BV1143" s="45"/>
      <c r="BW1143" s="45"/>
      <c r="BX1143" s="45"/>
      <c r="BY1143" s="45"/>
      <c r="BZ1143" s="45"/>
      <c r="CA1143" s="45"/>
      <c r="CB1143" s="45"/>
      <c r="CC1143" s="45"/>
      <c r="CD1143" s="45"/>
      <c r="CE1143" s="45"/>
      <c r="CF1143" s="45"/>
      <c r="CG1143" s="45"/>
      <c r="CH1143" s="45"/>
      <c r="CI1143" s="45"/>
      <c r="CJ1143" s="45"/>
      <c r="CK1143" s="45"/>
      <c r="CL1143" s="45"/>
      <c r="CM1143" s="45"/>
      <c r="CN1143" s="45"/>
      <c r="CO1143" s="45"/>
      <c r="CP1143" s="45"/>
      <c r="CQ1143" s="45"/>
      <c r="CR1143" s="45"/>
      <c r="CS1143" s="45"/>
      <c r="CT1143" s="45"/>
      <c r="CU1143" s="45"/>
      <c r="CV1143" s="45"/>
      <c r="CW1143" s="45"/>
      <c r="CX1143" s="45"/>
      <c r="CY1143" s="45"/>
      <c r="CZ1143" s="45"/>
      <c r="DA1143" s="45"/>
      <c r="DB1143" s="45"/>
      <c r="DC1143" s="45"/>
      <c r="DD1143" s="45"/>
      <c r="DE1143" s="45"/>
      <c r="DF1143" s="45"/>
      <c r="DG1143" s="45"/>
      <c r="DH1143" s="45"/>
      <c r="DI1143" s="45"/>
      <c r="DJ1143" s="45"/>
      <c r="DK1143" s="45"/>
      <c r="DL1143" s="45"/>
      <c r="DM1143" s="45"/>
      <c r="DN1143" s="45"/>
      <c r="DO1143" s="45"/>
      <c r="DP1143" s="45"/>
      <c r="DQ1143" s="45"/>
      <c r="DR1143" s="45"/>
      <c r="DS1143" s="45"/>
      <c r="DT1143" s="45"/>
      <c r="DU1143" s="45"/>
      <c r="DV1143" s="1123"/>
      <c r="DW1143" s="45"/>
      <c r="DX1143" s="45"/>
      <c r="DY1143" s="45"/>
      <c r="DZ1143" s="45"/>
      <c r="EA1143" s="45"/>
      <c r="EB1143" s="45"/>
      <c r="EC1143" s="45"/>
      <c r="ED1143" s="45"/>
      <c r="EE1143" s="45"/>
      <c r="EF1143" s="45"/>
      <c r="EG1143" s="45"/>
      <c r="EH1143" s="45"/>
      <c r="EI1143" s="45"/>
      <c r="EJ1143" s="45"/>
      <c r="EK1143" s="45"/>
      <c r="EL1143" s="45"/>
      <c r="EM1143" s="45"/>
      <c r="EN1143" s="45"/>
      <c r="EO1143" s="45"/>
      <c r="EP1143" s="45"/>
      <c r="EQ1143" s="1123"/>
      <c r="ER1143" s="557"/>
    </row>
    <row r="1144" spans="1:148" ht="15" customHeight="1" x14ac:dyDescent="0.25">
      <c r="A1144" s="625"/>
      <c r="B1144" s="1343" t="str">
        <f t="shared" ref="B1144:B1147" si="65">B108</f>
        <v>Desk 97</v>
      </c>
      <c r="C1144" s="1348" t="str">
        <f>IF(ISBLANK(TB!C283), "", TB!C283)</f>
        <v/>
      </c>
      <c r="D1144" s="1348" t="str">
        <f>IF(ISBLANK(TB!D283), "", TB!D283)</f>
        <v/>
      </c>
      <c r="E1144" s="1348" t="str">
        <f>IF(ISBLANK(TB!E283), "", TB!E283)</f>
        <v/>
      </c>
      <c r="F1144" s="1348" t="str">
        <f>IF(ISBLANK(TB!F283), "", TB!F283)</f>
        <v/>
      </c>
      <c r="G1144" s="45"/>
      <c r="H1144" s="45"/>
      <c r="I1144" s="45"/>
      <c r="J1144" s="45"/>
      <c r="K1144" s="45"/>
      <c r="L1144" s="45"/>
      <c r="M1144" s="45"/>
      <c r="N1144" s="45"/>
      <c r="O1144" s="45"/>
      <c r="P1144" s="45"/>
      <c r="Q1144" s="45"/>
      <c r="R1144" s="45"/>
      <c r="S1144" s="45"/>
      <c r="T1144" s="45"/>
      <c r="U1144" s="45"/>
      <c r="V1144" s="45"/>
      <c r="W1144" s="45"/>
      <c r="X1144" s="45"/>
      <c r="Y1144" s="45"/>
      <c r="Z1144" s="45"/>
      <c r="AA1144" s="45"/>
      <c r="AB1144" s="45"/>
      <c r="AC1144" s="45"/>
      <c r="AD1144" s="45"/>
      <c r="AE1144" s="45"/>
      <c r="AF1144" s="45"/>
      <c r="AG1144" s="45"/>
      <c r="AH1144" s="45"/>
      <c r="AI1144" s="45"/>
      <c r="AJ1144" s="45"/>
      <c r="AK1144" s="45"/>
      <c r="AL1144" s="45"/>
      <c r="AM1144" s="45"/>
      <c r="AN1144" s="45"/>
      <c r="AO1144" s="45"/>
      <c r="AP1144" s="45"/>
      <c r="AQ1144" s="45"/>
      <c r="AR1144" s="45"/>
      <c r="AS1144" s="45"/>
      <c r="AT1144" s="45"/>
      <c r="AU1144" s="45"/>
      <c r="AV1144" s="45"/>
      <c r="AW1144" s="45"/>
      <c r="AX1144" s="45"/>
      <c r="AY1144" s="45"/>
      <c r="AZ1144" s="45"/>
      <c r="BA1144" s="45"/>
      <c r="BB1144" s="45"/>
      <c r="BC1144" s="45"/>
      <c r="BD1144" s="45"/>
      <c r="BE1144" s="45"/>
      <c r="BF1144" s="45"/>
      <c r="BG1144" s="45"/>
      <c r="BH1144" s="45"/>
      <c r="BI1144" s="45"/>
      <c r="BJ1144" s="45"/>
      <c r="BK1144" s="45"/>
      <c r="BL1144" s="45"/>
      <c r="BM1144" s="45"/>
      <c r="BN1144" s="45"/>
      <c r="BO1144" s="45"/>
      <c r="BP1144" s="45"/>
      <c r="BQ1144" s="45"/>
      <c r="BR1144" s="45"/>
      <c r="BS1144" s="45"/>
      <c r="BT1144" s="45"/>
      <c r="BU1144" s="45"/>
      <c r="BV1144" s="45"/>
      <c r="BW1144" s="45"/>
      <c r="BX1144" s="45"/>
      <c r="BY1144" s="45"/>
      <c r="BZ1144" s="45"/>
      <c r="CA1144" s="45"/>
      <c r="CB1144" s="45"/>
      <c r="CC1144" s="45"/>
      <c r="CD1144" s="45"/>
      <c r="CE1144" s="45"/>
      <c r="CF1144" s="45"/>
      <c r="CG1144" s="45"/>
      <c r="CH1144" s="45"/>
      <c r="CI1144" s="45"/>
      <c r="CJ1144" s="45"/>
      <c r="CK1144" s="45"/>
      <c r="CL1144" s="45"/>
      <c r="CM1144" s="45"/>
      <c r="CN1144" s="45"/>
      <c r="CO1144" s="45"/>
      <c r="CP1144" s="45"/>
      <c r="CQ1144" s="45"/>
      <c r="CR1144" s="45"/>
      <c r="CS1144" s="45"/>
      <c r="CT1144" s="45"/>
      <c r="CU1144" s="45"/>
      <c r="CV1144" s="45"/>
      <c r="CW1144" s="45"/>
      <c r="CX1144" s="45"/>
      <c r="CY1144" s="45"/>
      <c r="CZ1144" s="45"/>
      <c r="DA1144" s="45"/>
      <c r="DB1144" s="45"/>
      <c r="DC1144" s="45"/>
      <c r="DD1144" s="45"/>
      <c r="DE1144" s="45"/>
      <c r="DF1144" s="45"/>
      <c r="DG1144" s="45"/>
      <c r="DH1144" s="45"/>
      <c r="DI1144" s="45"/>
      <c r="DJ1144" s="45"/>
      <c r="DK1144" s="45"/>
      <c r="DL1144" s="45"/>
      <c r="DM1144" s="45"/>
      <c r="DN1144" s="45"/>
      <c r="DO1144" s="45"/>
      <c r="DP1144" s="45"/>
      <c r="DQ1144" s="45"/>
      <c r="DR1144" s="45"/>
      <c r="DS1144" s="45"/>
      <c r="DT1144" s="45"/>
      <c r="DU1144" s="45"/>
      <c r="DV1144" s="1123"/>
      <c r="DW1144" s="45"/>
      <c r="DX1144" s="45"/>
      <c r="DY1144" s="45"/>
      <c r="DZ1144" s="45"/>
      <c r="EA1144" s="45"/>
      <c r="EB1144" s="45"/>
      <c r="EC1144" s="45"/>
      <c r="ED1144" s="45"/>
      <c r="EE1144" s="45"/>
      <c r="EF1144" s="45"/>
      <c r="EG1144" s="45"/>
      <c r="EH1144" s="45"/>
      <c r="EI1144" s="45"/>
      <c r="EJ1144" s="45"/>
      <c r="EK1144" s="45"/>
      <c r="EL1144" s="45"/>
      <c r="EM1144" s="45"/>
      <c r="EN1144" s="45"/>
      <c r="EO1144" s="45"/>
      <c r="EP1144" s="45"/>
      <c r="EQ1144" s="1123"/>
      <c r="ER1144" s="557"/>
    </row>
    <row r="1145" spans="1:148" ht="15" customHeight="1" x14ac:dyDescent="0.25">
      <c r="A1145" s="625"/>
      <c r="B1145" s="1343" t="str">
        <f t="shared" si="65"/>
        <v>Desk 98</v>
      </c>
      <c r="C1145" s="1348" t="str">
        <f>IF(ISBLANK(TB!C284), "", TB!C284)</f>
        <v/>
      </c>
      <c r="D1145" s="1348" t="str">
        <f>IF(ISBLANK(TB!D284), "", TB!D284)</f>
        <v/>
      </c>
      <c r="E1145" s="1348" t="str">
        <f>IF(ISBLANK(TB!E284), "", TB!E284)</f>
        <v/>
      </c>
      <c r="F1145" s="1348" t="str">
        <f>IF(ISBLANK(TB!F284), "", TB!F284)</f>
        <v/>
      </c>
      <c r="G1145" s="45"/>
      <c r="H1145" s="45"/>
      <c r="I1145" s="45"/>
      <c r="J1145" s="45"/>
      <c r="K1145" s="45"/>
      <c r="L1145" s="45"/>
      <c r="M1145" s="45"/>
      <c r="N1145" s="45"/>
      <c r="O1145" s="45"/>
      <c r="P1145" s="45"/>
      <c r="Q1145" s="45"/>
      <c r="R1145" s="45"/>
      <c r="S1145" s="45"/>
      <c r="T1145" s="45"/>
      <c r="U1145" s="45"/>
      <c r="V1145" s="45"/>
      <c r="W1145" s="45"/>
      <c r="X1145" s="45"/>
      <c r="Y1145" s="45"/>
      <c r="Z1145" s="45"/>
      <c r="AA1145" s="45"/>
      <c r="AB1145" s="45"/>
      <c r="AC1145" s="45"/>
      <c r="AD1145" s="45"/>
      <c r="AE1145" s="45"/>
      <c r="AF1145" s="45"/>
      <c r="AG1145" s="45"/>
      <c r="AH1145" s="45"/>
      <c r="AI1145" s="45"/>
      <c r="AJ1145" s="45"/>
      <c r="AK1145" s="45"/>
      <c r="AL1145" s="45"/>
      <c r="AM1145" s="45"/>
      <c r="AN1145" s="45"/>
      <c r="AO1145" s="45"/>
      <c r="AP1145" s="45"/>
      <c r="AQ1145" s="45"/>
      <c r="AR1145" s="45"/>
      <c r="AS1145" s="45"/>
      <c r="AT1145" s="45"/>
      <c r="AU1145" s="45"/>
      <c r="AV1145" s="45"/>
      <c r="AW1145" s="45"/>
      <c r="AX1145" s="45"/>
      <c r="AY1145" s="45"/>
      <c r="AZ1145" s="45"/>
      <c r="BA1145" s="45"/>
      <c r="BB1145" s="45"/>
      <c r="BC1145" s="45"/>
      <c r="BD1145" s="45"/>
      <c r="BE1145" s="45"/>
      <c r="BF1145" s="45"/>
      <c r="BG1145" s="45"/>
      <c r="BH1145" s="45"/>
      <c r="BI1145" s="45"/>
      <c r="BJ1145" s="45"/>
      <c r="BK1145" s="45"/>
      <c r="BL1145" s="45"/>
      <c r="BM1145" s="45"/>
      <c r="BN1145" s="45"/>
      <c r="BO1145" s="45"/>
      <c r="BP1145" s="45"/>
      <c r="BQ1145" s="45"/>
      <c r="BR1145" s="45"/>
      <c r="BS1145" s="45"/>
      <c r="BT1145" s="45"/>
      <c r="BU1145" s="45"/>
      <c r="BV1145" s="45"/>
      <c r="BW1145" s="45"/>
      <c r="BX1145" s="45"/>
      <c r="BY1145" s="45"/>
      <c r="BZ1145" s="45"/>
      <c r="CA1145" s="45"/>
      <c r="CB1145" s="45"/>
      <c r="CC1145" s="45"/>
      <c r="CD1145" s="45"/>
      <c r="CE1145" s="45"/>
      <c r="CF1145" s="45"/>
      <c r="CG1145" s="45"/>
      <c r="CH1145" s="45"/>
      <c r="CI1145" s="45"/>
      <c r="CJ1145" s="45"/>
      <c r="CK1145" s="45"/>
      <c r="CL1145" s="45"/>
      <c r="CM1145" s="45"/>
      <c r="CN1145" s="45"/>
      <c r="CO1145" s="45"/>
      <c r="CP1145" s="45"/>
      <c r="CQ1145" s="45"/>
      <c r="CR1145" s="45"/>
      <c r="CS1145" s="45"/>
      <c r="CT1145" s="45"/>
      <c r="CU1145" s="45"/>
      <c r="CV1145" s="45"/>
      <c r="CW1145" s="45"/>
      <c r="CX1145" s="45"/>
      <c r="CY1145" s="45"/>
      <c r="CZ1145" s="45"/>
      <c r="DA1145" s="45"/>
      <c r="DB1145" s="45"/>
      <c r="DC1145" s="45"/>
      <c r="DD1145" s="45"/>
      <c r="DE1145" s="45"/>
      <c r="DF1145" s="45"/>
      <c r="DG1145" s="45"/>
      <c r="DH1145" s="45"/>
      <c r="DI1145" s="45"/>
      <c r="DJ1145" s="45"/>
      <c r="DK1145" s="45"/>
      <c r="DL1145" s="45"/>
      <c r="DM1145" s="45"/>
      <c r="DN1145" s="45"/>
      <c r="DO1145" s="45"/>
      <c r="DP1145" s="45"/>
      <c r="DQ1145" s="45"/>
      <c r="DR1145" s="45"/>
      <c r="DS1145" s="45"/>
      <c r="DT1145" s="45"/>
      <c r="DU1145" s="45"/>
      <c r="DV1145" s="1123"/>
      <c r="DW1145" s="45"/>
      <c r="DX1145" s="45"/>
      <c r="DY1145" s="45"/>
      <c r="DZ1145" s="45"/>
      <c r="EA1145" s="45"/>
      <c r="EB1145" s="45"/>
      <c r="EC1145" s="45"/>
      <c r="ED1145" s="45"/>
      <c r="EE1145" s="45"/>
      <c r="EF1145" s="45"/>
      <c r="EG1145" s="45"/>
      <c r="EH1145" s="45"/>
      <c r="EI1145" s="45"/>
      <c r="EJ1145" s="45"/>
      <c r="EK1145" s="45"/>
      <c r="EL1145" s="45"/>
      <c r="EM1145" s="45"/>
      <c r="EN1145" s="45"/>
      <c r="EO1145" s="45"/>
      <c r="EP1145" s="45"/>
      <c r="EQ1145" s="1123"/>
      <c r="ER1145" s="557"/>
    </row>
    <row r="1146" spans="1:148" ht="15" customHeight="1" x14ac:dyDescent="0.25">
      <c r="A1146" s="625"/>
      <c r="B1146" s="1343" t="str">
        <f t="shared" si="65"/>
        <v>Desk 99</v>
      </c>
      <c r="C1146" s="1348" t="str">
        <f>IF(ISBLANK(TB!C285), "", TB!C285)</f>
        <v/>
      </c>
      <c r="D1146" s="1348" t="str">
        <f>IF(ISBLANK(TB!D285), "", TB!D285)</f>
        <v/>
      </c>
      <c r="E1146" s="1348" t="str">
        <f>IF(ISBLANK(TB!E285), "", TB!E285)</f>
        <v/>
      </c>
      <c r="F1146" s="1348" t="str">
        <f>IF(ISBLANK(TB!F285), "", TB!F285)</f>
        <v/>
      </c>
      <c r="G1146" s="45"/>
      <c r="H1146" s="45"/>
      <c r="I1146" s="45"/>
      <c r="J1146" s="45"/>
      <c r="K1146" s="45"/>
      <c r="L1146" s="45"/>
      <c r="M1146" s="45"/>
      <c r="N1146" s="45"/>
      <c r="O1146" s="45"/>
      <c r="P1146" s="45"/>
      <c r="Q1146" s="45"/>
      <c r="R1146" s="45"/>
      <c r="S1146" s="45"/>
      <c r="T1146" s="45"/>
      <c r="U1146" s="45"/>
      <c r="V1146" s="45"/>
      <c r="W1146" s="45"/>
      <c r="X1146" s="45"/>
      <c r="Y1146" s="45"/>
      <c r="Z1146" s="45"/>
      <c r="AA1146" s="45"/>
      <c r="AB1146" s="45"/>
      <c r="AC1146" s="45"/>
      <c r="AD1146" s="45"/>
      <c r="AE1146" s="45"/>
      <c r="AF1146" s="45"/>
      <c r="AG1146" s="45"/>
      <c r="AH1146" s="45"/>
      <c r="AI1146" s="45"/>
      <c r="AJ1146" s="45"/>
      <c r="AK1146" s="45"/>
      <c r="AL1146" s="45"/>
      <c r="AM1146" s="45"/>
      <c r="AN1146" s="45"/>
      <c r="AO1146" s="45"/>
      <c r="AP1146" s="45"/>
      <c r="AQ1146" s="45"/>
      <c r="AR1146" s="45"/>
      <c r="AS1146" s="45"/>
      <c r="AT1146" s="45"/>
      <c r="AU1146" s="45"/>
      <c r="AV1146" s="45"/>
      <c r="AW1146" s="45"/>
      <c r="AX1146" s="45"/>
      <c r="AY1146" s="45"/>
      <c r="AZ1146" s="45"/>
      <c r="BA1146" s="45"/>
      <c r="BB1146" s="45"/>
      <c r="BC1146" s="45"/>
      <c r="BD1146" s="45"/>
      <c r="BE1146" s="45"/>
      <c r="BF1146" s="45"/>
      <c r="BG1146" s="45"/>
      <c r="BH1146" s="45"/>
      <c r="BI1146" s="45"/>
      <c r="BJ1146" s="45"/>
      <c r="BK1146" s="45"/>
      <c r="BL1146" s="45"/>
      <c r="BM1146" s="45"/>
      <c r="BN1146" s="45"/>
      <c r="BO1146" s="45"/>
      <c r="BP1146" s="45"/>
      <c r="BQ1146" s="45"/>
      <c r="BR1146" s="45"/>
      <c r="BS1146" s="45"/>
      <c r="BT1146" s="45"/>
      <c r="BU1146" s="45"/>
      <c r="BV1146" s="45"/>
      <c r="BW1146" s="45"/>
      <c r="BX1146" s="45"/>
      <c r="BY1146" s="45"/>
      <c r="BZ1146" s="45"/>
      <c r="CA1146" s="45"/>
      <c r="CB1146" s="45"/>
      <c r="CC1146" s="45"/>
      <c r="CD1146" s="45"/>
      <c r="CE1146" s="45"/>
      <c r="CF1146" s="45"/>
      <c r="CG1146" s="45"/>
      <c r="CH1146" s="45"/>
      <c r="CI1146" s="45"/>
      <c r="CJ1146" s="45"/>
      <c r="CK1146" s="45"/>
      <c r="CL1146" s="45"/>
      <c r="CM1146" s="45"/>
      <c r="CN1146" s="45"/>
      <c r="CO1146" s="45"/>
      <c r="CP1146" s="45"/>
      <c r="CQ1146" s="45"/>
      <c r="CR1146" s="45"/>
      <c r="CS1146" s="45"/>
      <c r="CT1146" s="45"/>
      <c r="CU1146" s="45"/>
      <c r="CV1146" s="45"/>
      <c r="CW1146" s="45"/>
      <c r="CX1146" s="45"/>
      <c r="CY1146" s="45"/>
      <c r="CZ1146" s="45"/>
      <c r="DA1146" s="45"/>
      <c r="DB1146" s="45"/>
      <c r="DC1146" s="45"/>
      <c r="DD1146" s="45"/>
      <c r="DE1146" s="45"/>
      <c r="DF1146" s="45"/>
      <c r="DG1146" s="45"/>
      <c r="DH1146" s="45"/>
      <c r="DI1146" s="45"/>
      <c r="DJ1146" s="45"/>
      <c r="DK1146" s="45"/>
      <c r="DL1146" s="45"/>
      <c r="DM1146" s="45"/>
      <c r="DN1146" s="45"/>
      <c r="DO1146" s="45"/>
      <c r="DP1146" s="45"/>
      <c r="DQ1146" s="45"/>
      <c r="DR1146" s="45"/>
      <c r="DS1146" s="45"/>
      <c r="DT1146" s="45"/>
      <c r="DU1146" s="45"/>
      <c r="DV1146" s="1123"/>
      <c r="DW1146" s="45"/>
      <c r="DX1146" s="45"/>
      <c r="DY1146" s="45"/>
      <c r="DZ1146" s="45"/>
      <c r="EA1146" s="45"/>
      <c r="EB1146" s="45"/>
      <c r="EC1146" s="45"/>
      <c r="ED1146" s="45"/>
      <c r="EE1146" s="45"/>
      <c r="EF1146" s="45"/>
      <c r="EG1146" s="45"/>
      <c r="EH1146" s="45"/>
      <c r="EI1146" s="45"/>
      <c r="EJ1146" s="45"/>
      <c r="EK1146" s="45"/>
      <c r="EL1146" s="45"/>
      <c r="EM1146" s="45"/>
      <c r="EN1146" s="45"/>
      <c r="EO1146" s="45"/>
      <c r="EP1146" s="45"/>
      <c r="EQ1146" s="1123"/>
      <c r="ER1146" s="557"/>
    </row>
    <row r="1147" spans="1:148" ht="15" customHeight="1" x14ac:dyDescent="0.25">
      <c r="A1147" s="625"/>
      <c r="B1147" s="1350" t="str">
        <f t="shared" si="65"/>
        <v>Desk 100</v>
      </c>
      <c r="C1147" s="1351" t="str">
        <f>IF(ISBLANK(TB!C286), "", TB!C286)</f>
        <v/>
      </c>
      <c r="D1147" s="1351" t="str">
        <f>IF(ISBLANK(TB!D286), "", TB!D286)</f>
        <v/>
      </c>
      <c r="E1147" s="1351" t="str">
        <f>IF(ISBLANK(TB!E286), "", TB!E286)</f>
        <v/>
      </c>
      <c r="F1147" s="1351" t="str">
        <f>IF(ISBLANK(TB!F286), "", TB!F286)</f>
        <v/>
      </c>
      <c r="G1147" s="418"/>
      <c r="H1147" s="418"/>
      <c r="I1147" s="418"/>
      <c r="J1147" s="418"/>
      <c r="K1147" s="418"/>
      <c r="L1147" s="418"/>
      <c r="M1147" s="418"/>
      <c r="N1147" s="418"/>
      <c r="O1147" s="418"/>
      <c r="P1147" s="418"/>
      <c r="Q1147" s="418"/>
      <c r="R1147" s="418"/>
      <c r="S1147" s="418"/>
      <c r="T1147" s="418"/>
      <c r="U1147" s="418"/>
      <c r="V1147" s="418"/>
      <c r="W1147" s="418"/>
      <c r="X1147" s="418"/>
      <c r="Y1147" s="418"/>
      <c r="Z1147" s="418"/>
      <c r="AA1147" s="418"/>
      <c r="AB1147" s="418"/>
      <c r="AC1147" s="418"/>
      <c r="AD1147" s="418"/>
      <c r="AE1147" s="418"/>
      <c r="AF1147" s="418"/>
      <c r="AG1147" s="418"/>
      <c r="AH1147" s="418"/>
      <c r="AI1147" s="418"/>
      <c r="AJ1147" s="418"/>
      <c r="AK1147" s="418"/>
      <c r="AL1147" s="418"/>
      <c r="AM1147" s="418"/>
      <c r="AN1147" s="418"/>
      <c r="AO1147" s="418"/>
      <c r="AP1147" s="418"/>
      <c r="AQ1147" s="418"/>
      <c r="AR1147" s="418"/>
      <c r="AS1147" s="418"/>
      <c r="AT1147" s="418"/>
      <c r="AU1147" s="418"/>
      <c r="AV1147" s="418"/>
      <c r="AW1147" s="418"/>
      <c r="AX1147" s="418"/>
      <c r="AY1147" s="418"/>
      <c r="AZ1147" s="418"/>
      <c r="BA1147" s="418"/>
      <c r="BB1147" s="418"/>
      <c r="BC1147" s="418"/>
      <c r="BD1147" s="418"/>
      <c r="BE1147" s="418"/>
      <c r="BF1147" s="418"/>
      <c r="BG1147" s="418"/>
      <c r="BH1147" s="418"/>
      <c r="BI1147" s="418"/>
      <c r="BJ1147" s="418"/>
      <c r="BK1147" s="418"/>
      <c r="BL1147" s="418"/>
      <c r="BM1147" s="418"/>
      <c r="BN1147" s="418"/>
      <c r="BO1147" s="418"/>
      <c r="BP1147" s="418"/>
      <c r="BQ1147" s="418"/>
      <c r="BR1147" s="418"/>
      <c r="BS1147" s="418"/>
      <c r="BT1147" s="418"/>
      <c r="BU1147" s="418"/>
      <c r="BV1147" s="418"/>
      <c r="BW1147" s="418"/>
      <c r="BX1147" s="418"/>
      <c r="BY1147" s="418"/>
      <c r="BZ1147" s="418"/>
      <c r="CA1147" s="418"/>
      <c r="CB1147" s="418"/>
      <c r="CC1147" s="418"/>
      <c r="CD1147" s="418"/>
      <c r="CE1147" s="418"/>
      <c r="CF1147" s="418"/>
      <c r="CG1147" s="418"/>
      <c r="CH1147" s="418"/>
      <c r="CI1147" s="418"/>
      <c r="CJ1147" s="418"/>
      <c r="CK1147" s="418"/>
      <c r="CL1147" s="418"/>
      <c r="CM1147" s="418"/>
      <c r="CN1147" s="418"/>
      <c r="CO1147" s="418"/>
      <c r="CP1147" s="418"/>
      <c r="CQ1147" s="418"/>
      <c r="CR1147" s="418"/>
      <c r="CS1147" s="418"/>
      <c r="CT1147" s="418"/>
      <c r="CU1147" s="418"/>
      <c r="CV1147" s="418"/>
      <c r="CW1147" s="418"/>
      <c r="CX1147" s="418"/>
      <c r="CY1147" s="418"/>
      <c r="CZ1147" s="418"/>
      <c r="DA1147" s="418"/>
      <c r="DB1147" s="418"/>
      <c r="DC1147" s="418"/>
      <c r="DD1147" s="418"/>
      <c r="DE1147" s="418"/>
      <c r="DF1147" s="418"/>
      <c r="DG1147" s="418"/>
      <c r="DH1147" s="418"/>
      <c r="DI1147" s="418"/>
      <c r="DJ1147" s="418"/>
      <c r="DK1147" s="418"/>
      <c r="DL1147" s="418"/>
      <c r="DM1147" s="418"/>
      <c r="DN1147" s="418"/>
      <c r="DO1147" s="418"/>
      <c r="DP1147" s="418"/>
      <c r="DQ1147" s="418"/>
      <c r="DR1147" s="418"/>
      <c r="DS1147" s="418"/>
      <c r="DT1147" s="418"/>
      <c r="DU1147" s="418"/>
      <c r="DV1147" s="95"/>
      <c r="DW1147" s="418"/>
      <c r="DX1147" s="418"/>
      <c r="DY1147" s="418"/>
      <c r="DZ1147" s="418"/>
      <c r="EA1147" s="418"/>
      <c r="EB1147" s="418"/>
      <c r="EC1147" s="418"/>
      <c r="ED1147" s="418"/>
      <c r="EE1147" s="418"/>
      <c r="EF1147" s="418"/>
      <c r="EG1147" s="418"/>
      <c r="EH1147" s="418"/>
      <c r="EI1147" s="418"/>
      <c r="EJ1147" s="418"/>
      <c r="EK1147" s="418"/>
      <c r="EL1147" s="418"/>
      <c r="EM1147" s="418"/>
      <c r="EN1147" s="418"/>
      <c r="EO1147" s="418"/>
      <c r="EP1147" s="418"/>
      <c r="EQ1147" s="95"/>
      <c r="ER1147" s="557"/>
    </row>
    <row r="1148" spans="1:148" ht="15" customHeight="1" x14ac:dyDescent="0.25">
      <c r="A1148" s="625"/>
      <c r="B1148" s="1360" t="s">
        <v>1294</v>
      </c>
      <c r="C1148" s="1346"/>
      <c r="D1148" s="1346"/>
      <c r="E1148" s="1346"/>
      <c r="F1148" s="1346"/>
      <c r="G1148" s="75"/>
      <c r="H1148" s="75"/>
      <c r="I1148" s="75"/>
      <c r="J1148" s="75"/>
      <c r="K1148" s="75"/>
      <c r="L1148" s="75"/>
      <c r="M1148" s="75"/>
      <c r="N1148" s="75"/>
      <c r="O1148" s="75"/>
      <c r="P1148" s="75"/>
      <c r="Q1148" s="75"/>
      <c r="R1148" s="75"/>
      <c r="S1148" s="75"/>
      <c r="T1148" s="75"/>
      <c r="U1148" s="75"/>
      <c r="V1148" s="75"/>
      <c r="W1148" s="75"/>
      <c r="X1148" s="75"/>
      <c r="Y1148" s="75"/>
      <c r="Z1148" s="75"/>
      <c r="AA1148" s="75"/>
      <c r="AB1148" s="75"/>
      <c r="AC1148" s="75"/>
      <c r="AD1148" s="75"/>
      <c r="AE1148" s="75"/>
      <c r="AF1148" s="75"/>
      <c r="AG1148" s="75"/>
      <c r="AH1148" s="75"/>
      <c r="AI1148" s="75"/>
      <c r="AJ1148" s="75"/>
      <c r="AK1148" s="75"/>
      <c r="AL1148" s="75"/>
      <c r="AM1148" s="75"/>
      <c r="AN1148" s="75"/>
      <c r="AO1148" s="75"/>
      <c r="AP1148" s="75"/>
      <c r="AQ1148" s="75"/>
      <c r="AR1148" s="75"/>
      <c r="AS1148" s="75"/>
      <c r="AT1148" s="75"/>
      <c r="AU1148" s="75"/>
      <c r="AV1148" s="75"/>
      <c r="AW1148" s="75"/>
      <c r="AX1148" s="75"/>
      <c r="AY1148" s="75"/>
      <c r="AZ1148" s="75"/>
      <c r="BA1148" s="75"/>
      <c r="BB1148" s="75"/>
      <c r="BC1148" s="75"/>
      <c r="BD1148" s="75"/>
      <c r="BE1148" s="75"/>
      <c r="BF1148" s="75"/>
      <c r="BG1148" s="75"/>
      <c r="BH1148" s="75"/>
      <c r="BI1148" s="75"/>
      <c r="BJ1148" s="75"/>
      <c r="BK1148" s="75"/>
      <c r="BL1148" s="75"/>
      <c r="BM1148" s="75"/>
      <c r="BN1148" s="75"/>
      <c r="BO1148" s="75"/>
      <c r="BP1148" s="75"/>
      <c r="BQ1148" s="75"/>
      <c r="BR1148" s="75"/>
      <c r="BS1148" s="75"/>
      <c r="BT1148" s="75"/>
      <c r="BU1148" s="75"/>
      <c r="BV1148" s="75"/>
      <c r="BW1148" s="75"/>
      <c r="BX1148" s="75"/>
      <c r="BY1148" s="75"/>
      <c r="BZ1148" s="75"/>
      <c r="CA1148" s="75"/>
      <c r="CB1148" s="75"/>
      <c r="CC1148" s="75"/>
      <c r="CD1148" s="75"/>
      <c r="CE1148" s="75"/>
      <c r="CF1148" s="75"/>
      <c r="CG1148" s="75"/>
      <c r="CH1148" s="75"/>
      <c r="CI1148" s="75"/>
      <c r="CJ1148" s="75"/>
      <c r="CK1148" s="75"/>
      <c r="CL1148" s="75"/>
      <c r="CM1148" s="75"/>
      <c r="CN1148" s="75"/>
      <c r="CO1148" s="75"/>
      <c r="CP1148" s="75"/>
      <c r="CQ1148" s="75"/>
      <c r="CR1148" s="75"/>
      <c r="CS1148" s="75"/>
      <c r="CT1148" s="75"/>
      <c r="CU1148" s="75"/>
      <c r="CV1148" s="75"/>
      <c r="CW1148" s="75"/>
      <c r="CX1148" s="75"/>
      <c r="CY1148" s="75"/>
      <c r="CZ1148" s="75"/>
      <c r="DA1148" s="75"/>
      <c r="DB1148" s="75"/>
      <c r="DC1148" s="75"/>
      <c r="DD1148" s="75"/>
      <c r="DE1148" s="75"/>
      <c r="DF1148" s="75"/>
      <c r="DG1148" s="75"/>
      <c r="DH1148" s="75"/>
      <c r="DI1148" s="75"/>
      <c r="DJ1148" s="75"/>
      <c r="DK1148" s="75"/>
      <c r="DL1148" s="75"/>
      <c r="DM1148" s="75"/>
      <c r="DN1148" s="75"/>
      <c r="DO1148" s="75"/>
      <c r="DP1148" s="75"/>
      <c r="DQ1148" s="75"/>
      <c r="DR1148" s="75"/>
      <c r="DS1148" s="75"/>
      <c r="DT1148" s="75"/>
      <c r="DU1148" s="75"/>
      <c r="DV1148" s="1361"/>
      <c r="DW1148" s="75"/>
      <c r="DX1148" s="75"/>
      <c r="DY1148" s="75"/>
      <c r="DZ1148" s="75"/>
      <c r="EA1148" s="75"/>
      <c r="EB1148" s="75"/>
      <c r="EC1148" s="75"/>
      <c r="ED1148" s="75"/>
      <c r="EE1148" s="75"/>
      <c r="EF1148" s="75"/>
      <c r="EG1148" s="75"/>
      <c r="EH1148" s="75"/>
      <c r="EI1148" s="75"/>
      <c r="EJ1148" s="75"/>
      <c r="EK1148" s="75"/>
      <c r="EL1148" s="75"/>
      <c r="EM1148" s="75"/>
      <c r="EN1148" s="75"/>
      <c r="EO1148" s="75"/>
      <c r="EP1148" s="75"/>
      <c r="EQ1148" s="1361"/>
      <c r="ER1148" s="557"/>
    </row>
    <row r="1149" spans="1:148" s="564" customFormat="1" ht="60" customHeight="1" x14ac:dyDescent="0.25">
      <c r="A1149" s="1269" t="s">
        <v>1377</v>
      </c>
      <c r="B1149" s="554"/>
      <c r="C1149" s="554"/>
      <c r="D1149" s="747"/>
      <c r="E1149" s="747"/>
      <c r="F1149" s="747"/>
      <c r="ER1149" s="398"/>
    </row>
    <row r="1150" spans="1:148" ht="45" customHeight="1" x14ac:dyDescent="0.25">
      <c r="A1150" s="625"/>
      <c r="B1150" s="1357" t="s">
        <v>1193</v>
      </c>
      <c r="C1150" s="1337" t="s">
        <v>1374</v>
      </c>
      <c r="D1150" s="601" t="s">
        <v>1323</v>
      </c>
      <c r="E1150" s="1337" t="s">
        <v>1324</v>
      </c>
      <c r="F1150" s="1337" t="s">
        <v>1375</v>
      </c>
      <c r="G1150" s="1337" t="s">
        <v>1191</v>
      </c>
      <c r="H1150" s="1337" t="str">
        <f t="shared" ref="H1150:BS1150" si="66">"T+" &amp; (COLUMN(H1150)-COLUMN($G1150))</f>
        <v>T+1</v>
      </c>
      <c r="I1150" s="1337" t="str">
        <f t="shared" si="66"/>
        <v>T+2</v>
      </c>
      <c r="J1150" s="1337" t="str">
        <f t="shared" si="66"/>
        <v>T+3</v>
      </c>
      <c r="K1150" s="1337" t="str">
        <f t="shared" si="66"/>
        <v>T+4</v>
      </c>
      <c r="L1150" s="1337" t="str">
        <f t="shared" si="66"/>
        <v>T+5</v>
      </c>
      <c r="M1150" s="1337" t="str">
        <f t="shared" si="66"/>
        <v>T+6</v>
      </c>
      <c r="N1150" s="1337" t="str">
        <f t="shared" si="66"/>
        <v>T+7</v>
      </c>
      <c r="O1150" s="1337" t="str">
        <f t="shared" si="66"/>
        <v>T+8</v>
      </c>
      <c r="P1150" s="1337" t="str">
        <f t="shared" si="66"/>
        <v>T+9</v>
      </c>
      <c r="Q1150" s="1337" t="str">
        <f t="shared" si="66"/>
        <v>T+10</v>
      </c>
      <c r="R1150" s="1337" t="str">
        <f t="shared" si="66"/>
        <v>T+11</v>
      </c>
      <c r="S1150" s="1337" t="str">
        <f t="shared" si="66"/>
        <v>T+12</v>
      </c>
      <c r="T1150" s="1337" t="str">
        <f t="shared" si="66"/>
        <v>T+13</v>
      </c>
      <c r="U1150" s="1337" t="str">
        <f t="shared" si="66"/>
        <v>T+14</v>
      </c>
      <c r="V1150" s="1337" t="str">
        <f t="shared" si="66"/>
        <v>T+15</v>
      </c>
      <c r="W1150" s="1337" t="str">
        <f t="shared" si="66"/>
        <v>T+16</v>
      </c>
      <c r="X1150" s="1337" t="str">
        <f t="shared" si="66"/>
        <v>T+17</v>
      </c>
      <c r="Y1150" s="1337" t="str">
        <f t="shared" si="66"/>
        <v>T+18</v>
      </c>
      <c r="Z1150" s="1337" t="str">
        <f t="shared" si="66"/>
        <v>T+19</v>
      </c>
      <c r="AA1150" s="1337" t="str">
        <f t="shared" si="66"/>
        <v>T+20</v>
      </c>
      <c r="AB1150" s="1337" t="str">
        <f t="shared" si="66"/>
        <v>T+21</v>
      </c>
      <c r="AC1150" s="1337" t="str">
        <f t="shared" si="66"/>
        <v>T+22</v>
      </c>
      <c r="AD1150" s="1337" t="str">
        <f t="shared" si="66"/>
        <v>T+23</v>
      </c>
      <c r="AE1150" s="1337" t="str">
        <f t="shared" si="66"/>
        <v>T+24</v>
      </c>
      <c r="AF1150" s="1337" t="str">
        <f t="shared" si="66"/>
        <v>T+25</v>
      </c>
      <c r="AG1150" s="1337" t="str">
        <f t="shared" si="66"/>
        <v>T+26</v>
      </c>
      <c r="AH1150" s="1337" t="str">
        <f t="shared" si="66"/>
        <v>T+27</v>
      </c>
      <c r="AI1150" s="1337" t="str">
        <f t="shared" si="66"/>
        <v>T+28</v>
      </c>
      <c r="AJ1150" s="1337" t="str">
        <f t="shared" si="66"/>
        <v>T+29</v>
      </c>
      <c r="AK1150" s="1337" t="str">
        <f t="shared" si="66"/>
        <v>T+30</v>
      </c>
      <c r="AL1150" s="1337" t="str">
        <f t="shared" si="66"/>
        <v>T+31</v>
      </c>
      <c r="AM1150" s="1337" t="str">
        <f t="shared" si="66"/>
        <v>T+32</v>
      </c>
      <c r="AN1150" s="1337" t="str">
        <f t="shared" si="66"/>
        <v>T+33</v>
      </c>
      <c r="AO1150" s="1337" t="str">
        <f t="shared" si="66"/>
        <v>T+34</v>
      </c>
      <c r="AP1150" s="1337" t="str">
        <f t="shared" si="66"/>
        <v>T+35</v>
      </c>
      <c r="AQ1150" s="1337" t="str">
        <f t="shared" si="66"/>
        <v>T+36</v>
      </c>
      <c r="AR1150" s="1337" t="str">
        <f t="shared" si="66"/>
        <v>T+37</v>
      </c>
      <c r="AS1150" s="1337" t="str">
        <f t="shared" si="66"/>
        <v>T+38</v>
      </c>
      <c r="AT1150" s="1337" t="str">
        <f t="shared" si="66"/>
        <v>T+39</v>
      </c>
      <c r="AU1150" s="1337" t="str">
        <f t="shared" si="66"/>
        <v>T+40</v>
      </c>
      <c r="AV1150" s="1337" t="str">
        <f t="shared" si="66"/>
        <v>T+41</v>
      </c>
      <c r="AW1150" s="1337" t="str">
        <f t="shared" si="66"/>
        <v>T+42</v>
      </c>
      <c r="AX1150" s="1337" t="str">
        <f t="shared" si="66"/>
        <v>T+43</v>
      </c>
      <c r="AY1150" s="1337" t="str">
        <f t="shared" si="66"/>
        <v>T+44</v>
      </c>
      <c r="AZ1150" s="1337" t="str">
        <f t="shared" si="66"/>
        <v>T+45</v>
      </c>
      <c r="BA1150" s="1337" t="str">
        <f t="shared" si="66"/>
        <v>T+46</v>
      </c>
      <c r="BB1150" s="1337" t="str">
        <f t="shared" si="66"/>
        <v>T+47</v>
      </c>
      <c r="BC1150" s="1337" t="str">
        <f t="shared" si="66"/>
        <v>T+48</v>
      </c>
      <c r="BD1150" s="1337" t="str">
        <f t="shared" si="66"/>
        <v>T+49</v>
      </c>
      <c r="BE1150" s="1337" t="str">
        <f t="shared" si="66"/>
        <v>T+50</v>
      </c>
      <c r="BF1150" s="1337" t="str">
        <f t="shared" si="66"/>
        <v>T+51</v>
      </c>
      <c r="BG1150" s="1337" t="str">
        <f t="shared" si="66"/>
        <v>T+52</v>
      </c>
      <c r="BH1150" s="1337" t="str">
        <f t="shared" si="66"/>
        <v>T+53</v>
      </c>
      <c r="BI1150" s="1337" t="str">
        <f t="shared" si="66"/>
        <v>T+54</v>
      </c>
      <c r="BJ1150" s="1337" t="str">
        <f t="shared" si="66"/>
        <v>T+55</v>
      </c>
      <c r="BK1150" s="1337" t="str">
        <f t="shared" si="66"/>
        <v>T+56</v>
      </c>
      <c r="BL1150" s="1337" t="str">
        <f t="shared" si="66"/>
        <v>T+57</v>
      </c>
      <c r="BM1150" s="1337" t="str">
        <f t="shared" si="66"/>
        <v>T+58</v>
      </c>
      <c r="BN1150" s="1337" t="str">
        <f t="shared" si="66"/>
        <v>T+59</v>
      </c>
      <c r="BO1150" s="1337" t="str">
        <f t="shared" si="66"/>
        <v>T+60</v>
      </c>
      <c r="BP1150" s="1337" t="str">
        <f t="shared" si="66"/>
        <v>T+61</v>
      </c>
      <c r="BQ1150" s="1337" t="str">
        <f t="shared" si="66"/>
        <v>T+62</v>
      </c>
      <c r="BR1150" s="1337" t="str">
        <f t="shared" si="66"/>
        <v>T+63</v>
      </c>
      <c r="BS1150" s="1337" t="str">
        <f t="shared" si="66"/>
        <v>T+64</v>
      </c>
      <c r="BT1150" s="1337" t="str">
        <f t="shared" ref="BT1150:EE1150" si="67">"T+" &amp; (COLUMN(BT1150)-COLUMN($G1150))</f>
        <v>T+65</v>
      </c>
      <c r="BU1150" s="1337" t="str">
        <f t="shared" si="67"/>
        <v>T+66</v>
      </c>
      <c r="BV1150" s="1337" t="str">
        <f t="shared" si="67"/>
        <v>T+67</v>
      </c>
      <c r="BW1150" s="1337" t="str">
        <f t="shared" si="67"/>
        <v>T+68</v>
      </c>
      <c r="BX1150" s="1337" t="str">
        <f t="shared" si="67"/>
        <v>T+69</v>
      </c>
      <c r="BY1150" s="1337" t="str">
        <f t="shared" si="67"/>
        <v>T+70</v>
      </c>
      <c r="BZ1150" s="1337" t="str">
        <f t="shared" si="67"/>
        <v>T+71</v>
      </c>
      <c r="CA1150" s="1337" t="str">
        <f t="shared" si="67"/>
        <v>T+72</v>
      </c>
      <c r="CB1150" s="1337" t="str">
        <f t="shared" si="67"/>
        <v>T+73</v>
      </c>
      <c r="CC1150" s="1337" t="str">
        <f t="shared" si="67"/>
        <v>T+74</v>
      </c>
      <c r="CD1150" s="1337" t="str">
        <f t="shared" si="67"/>
        <v>T+75</v>
      </c>
      <c r="CE1150" s="1337" t="str">
        <f t="shared" si="67"/>
        <v>T+76</v>
      </c>
      <c r="CF1150" s="1337" t="str">
        <f t="shared" si="67"/>
        <v>T+77</v>
      </c>
      <c r="CG1150" s="1337" t="str">
        <f t="shared" si="67"/>
        <v>T+78</v>
      </c>
      <c r="CH1150" s="1337" t="str">
        <f t="shared" si="67"/>
        <v>T+79</v>
      </c>
      <c r="CI1150" s="1337" t="str">
        <f t="shared" si="67"/>
        <v>T+80</v>
      </c>
      <c r="CJ1150" s="1337" t="str">
        <f t="shared" si="67"/>
        <v>T+81</v>
      </c>
      <c r="CK1150" s="1337" t="str">
        <f t="shared" si="67"/>
        <v>T+82</v>
      </c>
      <c r="CL1150" s="1337" t="str">
        <f t="shared" si="67"/>
        <v>T+83</v>
      </c>
      <c r="CM1150" s="1337" t="str">
        <f t="shared" si="67"/>
        <v>T+84</v>
      </c>
      <c r="CN1150" s="1337" t="str">
        <f t="shared" si="67"/>
        <v>T+85</v>
      </c>
      <c r="CO1150" s="1337" t="str">
        <f t="shared" si="67"/>
        <v>T+86</v>
      </c>
      <c r="CP1150" s="1337" t="str">
        <f t="shared" si="67"/>
        <v>T+87</v>
      </c>
      <c r="CQ1150" s="1337" t="str">
        <f t="shared" si="67"/>
        <v>T+88</v>
      </c>
      <c r="CR1150" s="1337" t="str">
        <f t="shared" si="67"/>
        <v>T+89</v>
      </c>
      <c r="CS1150" s="1337" t="str">
        <f t="shared" si="67"/>
        <v>T+90</v>
      </c>
      <c r="CT1150" s="1337" t="str">
        <f t="shared" si="67"/>
        <v>T+91</v>
      </c>
      <c r="CU1150" s="1337" t="str">
        <f t="shared" si="67"/>
        <v>T+92</v>
      </c>
      <c r="CV1150" s="1337" t="str">
        <f t="shared" si="67"/>
        <v>T+93</v>
      </c>
      <c r="CW1150" s="1337" t="str">
        <f t="shared" si="67"/>
        <v>T+94</v>
      </c>
      <c r="CX1150" s="1337" t="str">
        <f t="shared" si="67"/>
        <v>T+95</v>
      </c>
      <c r="CY1150" s="1337" t="str">
        <f t="shared" si="67"/>
        <v>T+96</v>
      </c>
      <c r="CZ1150" s="1337" t="str">
        <f t="shared" si="67"/>
        <v>T+97</v>
      </c>
      <c r="DA1150" s="1337" t="str">
        <f t="shared" si="67"/>
        <v>T+98</v>
      </c>
      <c r="DB1150" s="1337" t="str">
        <f t="shared" si="67"/>
        <v>T+99</v>
      </c>
      <c r="DC1150" s="1337" t="str">
        <f t="shared" si="67"/>
        <v>T+100</v>
      </c>
      <c r="DD1150" s="1337" t="str">
        <f t="shared" si="67"/>
        <v>T+101</v>
      </c>
      <c r="DE1150" s="1337" t="str">
        <f t="shared" si="67"/>
        <v>T+102</v>
      </c>
      <c r="DF1150" s="1337" t="str">
        <f t="shared" si="67"/>
        <v>T+103</v>
      </c>
      <c r="DG1150" s="1337" t="str">
        <f t="shared" si="67"/>
        <v>T+104</v>
      </c>
      <c r="DH1150" s="1337" t="str">
        <f t="shared" si="67"/>
        <v>T+105</v>
      </c>
      <c r="DI1150" s="1337" t="str">
        <f t="shared" si="67"/>
        <v>T+106</v>
      </c>
      <c r="DJ1150" s="1337" t="str">
        <f t="shared" si="67"/>
        <v>T+107</v>
      </c>
      <c r="DK1150" s="1337" t="str">
        <f t="shared" si="67"/>
        <v>T+108</v>
      </c>
      <c r="DL1150" s="1337" t="str">
        <f t="shared" si="67"/>
        <v>T+109</v>
      </c>
      <c r="DM1150" s="1337" t="str">
        <f t="shared" si="67"/>
        <v>T+110</v>
      </c>
      <c r="DN1150" s="1337" t="str">
        <f t="shared" si="67"/>
        <v>T+111</v>
      </c>
      <c r="DO1150" s="1337" t="str">
        <f t="shared" si="67"/>
        <v>T+112</v>
      </c>
      <c r="DP1150" s="1337" t="str">
        <f t="shared" si="67"/>
        <v>T+113</v>
      </c>
      <c r="DQ1150" s="1337" t="str">
        <f t="shared" si="67"/>
        <v>T+114</v>
      </c>
      <c r="DR1150" s="1337" t="str">
        <f t="shared" si="67"/>
        <v>T+115</v>
      </c>
      <c r="DS1150" s="1337" t="str">
        <f t="shared" si="67"/>
        <v>T+116</v>
      </c>
      <c r="DT1150" s="1337" t="str">
        <f t="shared" si="67"/>
        <v>T+117</v>
      </c>
      <c r="DU1150" s="1337" t="str">
        <f t="shared" si="67"/>
        <v>T+118</v>
      </c>
      <c r="DV1150" s="1337" t="str">
        <f t="shared" si="67"/>
        <v>T+119</v>
      </c>
      <c r="DW1150" s="1337" t="str">
        <f t="shared" si="67"/>
        <v>T+120</v>
      </c>
      <c r="DX1150" s="1337" t="str">
        <f t="shared" si="67"/>
        <v>T+121</v>
      </c>
      <c r="DY1150" s="1337" t="str">
        <f t="shared" si="67"/>
        <v>T+122</v>
      </c>
      <c r="DZ1150" s="1337" t="str">
        <f t="shared" si="67"/>
        <v>T+123</v>
      </c>
      <c r="EA1150" s="1337" t="str">
        <f t="shared" si="67"/>
        <v>T+124</v>
      </c>
      <c r="EB1150" s="1337" t="str">
        <f t="shared" si="67"/>
        <v>T+125</v>
      </c>
      <c r="EC1150" s="1337" t="str">
        <f t="shared" si="67"/>
        <v>T+126</v>
      </c>
      <c r="ED1150" s="1337" t="str">
        <f t="shared" si="67"/>
        <v>T+127</v>
      </c>
      <c r="EE1150" s="1337" t="str">
        <f t="shared" si="67"/>
        <v>T+128</v>
      </c>
      <c r="EF1150" s="1337" t="str">
        <f t="shared" ref="EF1150:EQ1150" si="68">"T+" &amp; (COLUMN(EF1150)-COLUMN($G1150))</f>
        <v>T+129</v>
      </c>
      <c r="EG1150" s="1337" t="str">
        <f t="shared" si="68"/>
        <v>T+130</v>
      </c>
      <c r="EH1150" s="1337" t="str">
        <f t="shared" si="68"/>
        <v>T+131</v>
      </c>
      <c r="EI1150" s="1337" t="str">
        <f t="shared" si="68"/>
        <v>T+132</v>
      </c>
      <c r="EJ1150" s="1337" t="str">
        <f t="shared" si="68"/>
        <v>T+133</v>
      </c>
      <c r="EK1150" s="1337" t="str">
        <f t="shared" si="68"/>
        <v>T+134</v>
      </c>
      <c r="EL1150" s="1337" t="str">
        <f t="shared" si="68"/>
        <v>T+135</v>
      </c>
      <c r="EM1150" s="1337" t="str">
        <f t="shared" si="68"/>
        <v>T+136</v>
      </c>
      <c r="EN1150" s="1337" t="str">
        <f t="shared" si="68"/>
        <v>T+137</v>
      </c>
      <c r="EO1150" s="1337" t="str">
        <f t="shared" si="68"/>
        <v>T+138</v>
      </c>
      <c r="EP1150" s="1337" t="str">
        <f t="shared" si="68"/>
        <v>T+139</v>
      </c>
      <c r="EQ1150" s="1337" t="str">
        <f t="shared" si="68"/>
        <v>T+140</v>
      </c>
      <c r="ER1150" s="557"/>
    </row>
    <row r="1151" spans="1:148" ht="15" customHeight="1" x14ac:dyDescent="0.25">
      <c r="A1151" s="625"/>
      <c r="B1151" s="1342" t="str">
        <f t="shared" ref="B1151:B1182" si="69">B12</f>
        <v>Desk 1</v>
      </c>
      <c r="C1151" s="1347" t="str">
        <f>IF(ISBLANK(TB!C187), "", TB!C187)</f>
        <v/>
      </c>
      <c r="D1151" s="1347" t="str">
        <f>IF(ISBLANK(TB!D187), "", TB!D187)</f>
        <v/>
      </c>
      <c r="E1151" s="1347" t="str">
        <f>IF(ISBLANK(TB!E187), "", TB!E187)</f>
        <v/>
      </c>
      <c r="F1151" s="1347" t="str">
        <f>IF(ISBLANK(TB!F187), "", TB!F187)</f>
        <v/>
      </c>
      <c r="G1151" s="45"/>
      <c r="H1151" s="45"/>
      <c r="I1151" s="45"/>
      <c r="J1151" s="45"/>
      <c r="K1151" s="45"/>
      <c r="L1151" s="45"/>
      <c r="M1151" s="45"/>
      <c r="N1151" s="45"/>
      <c r="O1151" s="45"/>
      <c r="P1151" s="45"/>
      <c r="Q1151" s="45"/>
      <c r="R1151" s="45"/>
      <c r="S1151" s="45"/>
      <c r="T1151" s="45"/>
      <c r="U1151" s="45"/>
      <c r="V1151" s="45"/>
      <c r="W1151" s="45"/>
      <c r="X1151" s="45"/>
      <c r="Y1151" s="45"/>
      <c r="Z1151" s="45"/>
      <c r="AA1151" s="45"/>
      <c r="AB1151" s="45"/>
      <c r="AC1151" s="45"/>
      <c r="AD1151" s="45"/>
      <c r="AE1151" s="45"/>
      <c r="AF1151" s="45"/>
      <c r="AG1151" s="45"/>
      <c r="AH1151" s="45"/>
      <c r="AI1151" s="45"/>
      <c r="AJ1151" s="45"/>
      <c r="AK1151" s="45"/>
      <c r="AL1151" s="45"/>
      <c r="AM1151" s="45"/>
      <c r="AN1151" s="45"/>
      <c r="AO1151" s="45"/>
      <c r="AP1151" s="45"/>
      <c r="AQ1151" s="45"/>
      <c r="AR1151" s="45"/>
      <c r="AS1151" s="45"/>
      <c r="AT1151" s="45"/>
      <c r="AU1151" s="45"/>
      <c r="AV1151" s="45"/>
      <c r="AW1151" s="45"/>
      <c r="AX1151" s="45"/>
      <c r="AY1151" s="45"/>
      <c r="AZ1151" s="45"/>
      <c r="BA1151" s="45"/>
      <c r="BB1151" s="45"/>
      <c r="BC1151" s="45"/>
      <c r="BD1151" s="45"/>
      <c r="BE1151" s="45"/>
      <c r="BF1151" s="45"/>
      <c r="BG1151" s="45"/>
      <c r="BH1151" s="45"/>
      <c r="BI1151" s="45"/>
      <c r="BJ1151" s="45"/>
      <c r="BK1151" s="45"/>
      <c r="BL1151" s="45"/>
      <c r="BM1151" s="45"/>
      <c r="BN1151" s="45"/>
      <c r="BO1151" s="45"/>
      <c r="BP1151" s="45"/>
      <c r="BQ1151" s="45"/>
      <c r="BR1151" s="45"/>
      <c r="BS1151" s="45"/>
      <c r="BT1151" s="45"/>
      <c r="BU1151" s="45"/>
      <c r="BV1151" s="45"/>
      <c r="BW1151" s="45"/>
      <c r="BX1151" s="45"/>
      <c r="BY1151" s="45"/>
      <c r="BZ1151" s="45"/>
      <c r="CA1151" s="45"/>
      <c r="CB1151" s="45"/>
      <c r="CC1151" s="45"/>
      <c r="CD1151" s="45"/>
      <c r="CE1151" s="45"/>
      <c r="CF1151" s="45"/>
      <c r="CG1151" s="45"/>
      <c r="CH1151" s="45"/>
      <c r="CI1151" s="45"/>
      <c r="CJ1151" s="45"/>
      <c r="CK1151" s="45"/>
      <c r="CL1151" s="45"/>
      <c r="CM1151" s="45"/>
      <c r="CN1151" s="45"/>
      <c r="CO1151" s="45"/>
      <c r="CP1151" s="45"/>
      <c r="CQ1151" s="45"/>
      <c r="CR1151" s="45"/>
      <c r="CS1151" s="45"/>
      <c r="CT1151" s="45"/>
      <c r="CU1151" s="45"/>
      <c r="CV1151" s="45"/>
      <c r="CW1151" s="45"/>
      <c r="CX1151" s="45"/>
      <c r="CY1151" s="45"/>
      <c r="CZ1151" s="45"/>
      <c r="DA1151" s="45"/>
      <c r="DB1151" s="45"/>
      <c r="DC1151" s="45"/>
      <c r="DD1151" s="45"/>
      <c r="DE1151" s="45"/>
      <c r="DF1151" s="45"/>
      <c r="DG1151" s="45"/>
      <c r="DH1151" s="45"/>
      <c r="DI1151" s="45"/>
      <c r="DJ1151" s="45"/>
      <c r="DK1151" s="45"/>
      <c r="DL1151" s="45"/>
      <c r="DM1151" s="45"/>
      <c r="DN1151" s="45"/>
      <c r="DO1151" s="45"/>
      <c r="DP1151" s="45"/>
      <c r="DQ1151" s="45"/>
      <c r="DR1151" s="45"/>
      <c r="DS1151" s="45"/>
      <c r="DT1151" s="45"/>
      <c r="DU1151" s="45"/>
      <c r="DV1151" s="1123"/>
      <c r="DW1151" s="45"/>
      <c r="DX1151" s="45"/>
      <c r="DY1151" s="45"/>
      <c r="DZ1151" s="45"/>
      <c r="EA1151" s="45"/>
      <c r="EB1151" s="45"/>
      <c r="EC1151" s="45"/>
      <c r="ED1151" s="45"/>
      <c r="EE1151" s="45"/>
      <c r="EF1151" s="45"/>
      <c r="EG1151" s="45"/>
      <c r="EH1151" s="45"/>
      <c r="EI1151" s="45"/>
      <c r="EJ1151" s="45"/>
      <c r="EK1151" s="45"/>
      <c r="EL1151" s="45"/>
      <c r="EM1151" s="45"/>
      <c r="EN1151" s="45"/>
      <c r="EO1151" s="45"/>
      <c r="EP1151" s="45"/>
      <c r="EQ1151" s="1123"/>
      <c r="ER1151" s="557"/>
    </row>
    <row r="1152" spans="1:148" ht="15" customHeight="1" x14ac:dyDescent="0.25">
      <c r="A1152" s="625"/>
      <c r="B1152" s="1343" t="str">
        <f t="shared" si="69"/>
        <v>Desk 2</v>
      </c>
      <c r="C1152" s="1348" t="str">
        <f>IF(ISBLANK(TB!C188), "", TB!C188)</f>
        <v/>
      </c>
      <c r="D1152" s="1348" t="str">
        <f>IF(ISBLANK(TB!D188), "", TB!D188)</f>
        <v/>
      </c>
      <c r="E1152" s="1348" t="str">
        <f>IF(ISBLANK(TB!E188), "", TB!E188)</f>
        <v/>
      </c>
      <c r="F1152" s="1348" t="str">
        <f>IF(ISBLANK(TB!F188), "", TB!F188)</f>
        <v/>
      </c>
      <c r="G1152" s="45"/>
      <c r="H1152" s="45"/>
      <c r="I1152" s="45"/>
      <c r="J1152" s="45"/>
      <c r="K1152" s="45"/>
      <c r="L1152" s="45"/>
      <c r="M1152" s="45"/>
      <c r="N1152" s="45"/>
      <c r="O1152" s="45"/>
      <c r="P1152" s="45"/>
      <c r="Q1152" s="45"/>
      <c r="R1152" s="45"/>
      <c r="S1152" s="45"/>
      <c r="T1152" s="45"/>
      <c r="U1152" s="45"/>
      <c r="V1152" s="45"/>
      <c r="W1152" s="45"/>
      <c r="X1152" s="45"/>
      <c r="Y1152" s="45"/>
      <c r="Z1152" s="45"/>
      <c r="AA1152" s="45"/>
      <c r="AB1152" s="45"/>
      <c r="AC1152" s="45"/>
      <c r="AD1152" s="45"/>
      <c r="AE1152" s="45"/>
      <c r="AF1152" s="45"/>
      <c r="AG1152" s="45"/>
      <c r="AH1152" s="45"/>
      <c r="AI1152" s="45"/>
      <c r="AJ1152" s="45"/>
      <c r="AK1152" s="45"/>
      <c r="AL1152" s="45"/>
      <c r="AM1152" s="45"/>
      <c r="AN1152" s="45"/>
      <c r="AO1152" s="45"/>
      <c r="AP1152" s="45"/>
      <c r="AQ1152" s="45"/>
      <c r="AR1152" s="45"/>
      <c r="AS1152" s="45"/>
      <c r="AT1152" s="45"/>
      <c r="AU1152" s="45"/>
      <c r="AV1152" s="45"/>
      <c r="AW1152" s="45"/>
      <c r="AX1152" s="45"/>
      <c r="AY1152" s="45"/>
      <c r="AZ1152" s="45"/>
      <c r="BA1152" s="45"/>
      <c r="BB1152" s="45"/>
      <c r="BC1152" s="45"/>
      <c r="BD1152" s="45"/>
      <c r="BE1152" s="45"/>
      <c r="BF1152" s="45"/>
      <c r="BG1152" s="45"/>
      <c r="BH1152" s="45"/>
      <c r="BI1152" s="45"/>
      <c r="BJ1152" s="45"/>
      <c r="BK1152" s="45"/>
      <c r="BL1152" s="45"/>
      <c r="BM1152" s="45"/>
      <c r="BN1152" s="45"/>
      <c r="BO1152" s="45"/>
      <c r="BP1152" s="45"/>
      <c r="BQ1152" s="45"/>
      <c r="BR1152" s="45"/>
      <c r="BS1152" s="45"/>
      <c r="BT1152" s="45"/>
      <c r="BU1152" s="45"/>
      <c r="BV1152" s="45"/>
      <c r="BW1152" s="45"/>
      <c r="BX1152" s="45"/>
      <c r="BY1152" s="45"/>
      <c r="BZ1152" s="45"/>
      <c r="CA1152" s="45"/>
      <c r="CB1152" s="45"/>
      <c r="CC1152" s="45"/>
      <c r="CD1152" s="45"/>
      <c r="CE1152" s="45"/>
      <c r="CF1152" s="45"/>
      <c r="CG1152" s="45"/>
      <c r="CH1152" s="45"/>
      <c r="CI1152" s="45"/>
      <c r="CJ1152" s="45"/>
      <c r="CK1152" s="45"/>
      <c r="CL1152" s="45"/>
      <c r="CM1152" s="45"/>
      <c r="CN1152" s="45"/>
      <c r="CO1152" s="45"/>
      <c r="CP1152" s="45"/>
      <c r="CQ1152" s="45"/>
      <c r="CR1152" s="45"/>
      <c r="CS1152" s="45"/>
      <c r="CT1152" s="45"/>
      <c r="CU1152" s="45"/>
      <c r="CV1152" s="45"/>
      <c r="CW1152" s="45"/>
      <c r="CX1152" s="45"/>
      <c r="CY1152" s="45"/>
      <c r="CZ1152" s="45"/>
      <c r="DA1152" s="45"/>
      <c r="DB1152" s="45"/>
      <c r="DC1152" s="45"/>
      <c r="DD1152" s="45"/>
      <c r="DE1152" s="45"/>
      <c r="DF1152" s="45"/>
      <c r="DG1152" s="45"/>
      <c r="DH1152" s="45"/>
      <c r="DI1152" s="45"/>
      <c r="DJ1152" s="45"/>
      <c r="DK1152" s="45"/>
      <c r="DL1152" s="45"/>
      <c r="DM1152" s="45"/>
      <c r="DN1152" s="45"/>
      <c r="DO1152" s="45"/>
      <c r="DP1152" s="45"/>
      <c r="DQ1152" s="45"/>
      <c r="DR1152" s="45"/>
      <c r="DS1152" s="45"/>
      <c r="DT1152" s="45"/>
      <c r="DU1152" s="45"/>
      <c r="DV1152" s="1123"/>
      <c r="DW1152" s="45"/>
      <c r="DX1152" s="45"/>
      <c r="DY1152" s="45"/>
      <c r="DZ1152" s="45"/>
      <c r="EA1152" s="45"/>
      <c r="EB1152" s="45"/>
      <c r="EC1152" s="45"/>
      <c r="ED1152" s="45"/>
      <c r="EE1152" s="45"/>
      <c r="EF1152" s="45"/>
      <c r="EG1152" s="45"/>
      <c r="EH1152" s="45"/>
      <c r="EI1152" s="45"/>
      <c r="EJ1152" s="45"/>
      <c r="EK1152" s="45"/>
      <c r="EL1152" s="45"/>
      <c r="EM1152" s="45"/>
      <c r="EN1152" s="45"/>
      <c r="EO1152" s="45"/>
      <c r="EP1152" s="45"/>
      <c r="EQ1152" s="1123"/>
      <c r="ER1152" s="557"/>
    </row>
    <row r="1153" spans="1:148" ht="15" customHeight="1" x14ac:dyDescent="0.25">
      <c r="A1153" s="625"/>
      <c r="B1153" s="1343" t="str">
        <f t="shared" si="69"/>
        <v>Desk 3</v>
      </c>
      <c r="C1153" s="1348" t="str">
        <f>IF(ISBLANK(TB!C189), "", TB!C189)</f>
        <v/>
      </c>
      <c r="D1153" s="1348" t="str">
        <f>IF(ISBLANK(TB!D189), "", TB!D189)</f>
        <v/>
      </c>
      <c r="E1153" s="1348" t="str">
        <f>IF(ISBLANK(TB!E189), "", TB!E189)</f>
        <v/>
      </c>
      <c r="F1153" s="1348" t="str">
        <f>IF(ISBLANK(TB!F189), "", TB!F189)</f>
        <v/>
      </c>
      <c r="G1153" s="45"/>
      <c r="H1153" s="45"/>
      <c r="I1153" s="45"/>
      <c r="J1153" s="45"/>
      <c r="K1153" s="45"/>
      <c r="L1153" s="45"/>
      <c r="M1153" s="45"/>
      <c r="N1153" s="45"/>
      <c r="O1153" s="45"/>
      <c r="P1153" s="45"/>
      <c r="Q1153" s="45"/>
      <c r="R1153" s="45"/>
      <c r="S1153" s="45"/>
      <c r="T1153" s="45"/>
      <c r="U1153" s="45"/>
      <c r="V1153" s="45"/>
      <c r="W1153" s="45"/>
      <c r="X1153" s="45"/>
      <c r="Y1153" s="45"/>
      <c r="Z1153" s="45"/>
      <c r="AA1153" s="45"/>
      <c r="AB1153" s="45"/>
      <c r="AC1153" s="45"/>
      <c r="AD1153" s="45"/>
      <c r="AE1153" s="45"/>
      <c r="AF1153" s="45"/>
      <c r="AG1153" s="45"/>
      <c r="AH1153" s="45"/>
      <c r="AI1153" s="45"/>
      <c r="AJ1153" s="45"/>
      <c r="AK1153" s="45"/>
      <c r="AL1153" s="45"/>
      <c r="AM1153" s="45"/>
      <c r="AN1153" s="45"/>
      <c r="AO1153" s="45"/>
      <c r="AP1153" s="45"/>
      <c r="AQ1153" s="45"/>
      <c r="AR1153" s="45"/>
      <c r="AS1153" s="45"/>
      <c r="AT1153" s="45"/>
      <c r="AU1153" s="45"/>
      <c r="AV1153" s="45"/>
      <c r="AW1153" s="45"/>
      <c r="AX1153" s="45"/>
      <c r="AY1153" s="45"/>
      <c r="AZ1153" s="45"/>
      <c r="BA1153" s="45"/>
      <c r="BB1153" s="45"/>
      <c r="BC1153" s="45"/>
      <c r="BD1153" s="45"/>
      <c r="BE1153" s="45"/>
      <c r="BF1153" s="45"/>
      <c r="BG1153" s="45"/>
      <c r="BH1153" s="45"/>
      <c r="BI1153" s="45"/>
      <c r="BJ1153" s="45"/>
      <c r="BK1153" s="45"/>
      <c r="BL1153" s="45"/>
      <c r="BM1153" s="45"/>
      <c r="BN1153" s="45"/>
      <c r="BO1153" s="45"/>
      <c r="BP1153" s="45"/>
      <c r="BQ1153" s="45"/>
      <c r="BR1153" s="45"/>
      <c r="BS1153" s="45"/>
      <c r="BT1153" s="45"/>
      <c r="BU1153" s="45"/>
      <c r="BV1153" s="45"/>
      <c r="BW1153" s="45"/>
      <c r="BX1153" s="45"/>
      <c r="BY1153" s="45"/>
      <c r="BZ1153" s="45"/>
      <c r="CA1153" s="45"/>
      <c r="CB1153" s="45"/>
      <c r="CC1153" s="45"/>
      <c r="CD1153" s="45"/>
      <c r="CE1153" s="45"/>
      <c r="CF1153" s="45"/>
      <c r="CG1153" s="45"/>
      <c r="CH1153" s="45"/>
      <c r="CI1153" s="45"/>
      <c r="CJ1153" s="45"/>
      <c r="CK1153" s="45"/>
      <c r="CL1153" s="45"/>
      <c r="CM1153" s="45"/>
      <c r="CN1153" s="45"/>
      <c r="CO1153" s="45"/>
      <c r="CP1153" s="45"/>
      <c r="CQ1153" s="45"/>
      <c r="CR1153" s="45"/>
      <c r="CS1153" s="45"/>
      <c r="CT1153" s="45"/>
      <c r="CU1153" s="45"/>
      <c r="CV1153" s="45"/>
      <c r="CW1153" s="45"/>
      <c r="CX1153" s="45"/>
      <c r="CY1153" s="45"/>
      <c r="CZ1153" s="45"/>
      <c r="DA1153" s="45"/>
      <c r="DB1153" s="45"/>
      <c r="DC1153" s="45"/>
      <c r="DD1153" s="45"/>
      <c r="DE1153" s="45"/>
      <c r="DF1153" s="45"/>
      <c r="DG1153" s="45"/>
      <c r="DH1153" s="45"/>
      <c r="DI1153" s="45"/>
      <c r="DJ1153" s="45"/>
      <c r="DK1153" s="45"/>
      <c r="DL1153" s="45"/>
      <c r="DM1153" s="45"/>
      <c r="DN1153" s="45"/>
      <c r="DO1153" s="45"/>
      <c r="DP1153" s="45"/>
      <c r="DQ1153" s="45"/>
      <c r="DR1153" s="45"/>
      <c r="DS1153" s="45"/>
      <c r="DT1153" s="45"/>
      <c r="DU1153" s="45"/>
      <c r="DV1153" s="1123"/>
      <c r="DW1153" s="45"/>
      <c r="DX1153" s="45"/>
      <c r="DY1153" s="45"/>
      <c r="DZ1153" s="45"/>
      <c r="EA1153" s="45"/>
      <c r="EB1153" s="45"/>
      <c r="EC1153" s="45"/>
      <c r="ED1153" s="45"/>
      <c r="EE1153" s="45"/>
      <c r="EF1153" s="45"/>
      <c r="EG1153" s="45"/>
      <c r="EH1153" s="45"/>
      <c r="EI1153" s="45"/>
      <c r="EJ1153" s="45"/>
      <c r="EK1153" s="45"/>
      <c r="EL1153" s="45"/>
      <c r="EM1153" s="45"/>
      <c r="EN1153" s="45"/>
      <c r="EO1153" s="45"/>
      <c r="EP1153" s="45"/>
      <c r="EQ1153" s="1123"/>
      <c r="ER1153" s="557"/>
    </row>
    <row r="1154" spans="1:148" ht="15" customHeight="1" x14ac:dyDescent="0.25">
      <c r="A1154" s="625"/>
      <c r="B1154" s="1343" t="str">
        <f t="shared" si="69"/>
        <v>Desk 4</v>
      </c>
      <c r="C1154" s="1348" t="str">
        <f>IF(ISBLANK(TB!C190), "", TB!C190)</f>
        <v/>
      </c>
      <c r="D1154" s="1348" t="str">
        <f>IF(ISBLANK(TB!D190), "", TB!D190)</f>
        <v/>
      </c>
      <c r="E1154" s="1348" t="str">
        <f>IF(ISBLANK(TB!E190), "", TB!E190)</f>
        <v/>
      </c>
      <c r="F1154" s="1348" t="str">
        <f>IF(ISBLANK(TB!F190), "", TB!F190)</f>
        <v/>
      </c>
      <c r="G1154" s="45"/>
      <c r="H1154" s="45"/>
      <c r="I1154" s="45"/>
      <c r="J1154" s="45"/>
      <c r="K1154" s="45"/>
      <c r="L1154" s="45"/>
      <c r="M1154" s="45"/>
      <c r="N1154" s="45"/>
      <c r="O1154" s="45"/>
      <c r="P1154" s="45"/>
      <c r="Q1154" s="45"/>
      <c r="R1154" s="45"/>
      <c r="S1154" s="45"/>
      <c r="T1154" s="45"/>
      <c r="U1154" s="45"/>
      <c r="V1154" s="45"/>
      <c r="W1154" s="45"/>
      <c r="X1154" s="45"/>
      <c r="Y1154" s="45"/>
      <c r="Z1154" s="45"/>
      <c r="AA1154" s="45"/>
      <c r="AB1154" s="45"/>
      <c r="AC1154" s="45"/>
      <c r="AD1154" s="45"/>
      <c r="AE1154" s="45"/>
      <c r="AF1154" s="45"/>
      <c r="AG1154" s="45"/>
      <c r="AH1154" s="45"/>
      <c r="AI1154" s="45"/>
      <c r="AJ1154" s="45"/>
      <c r="AK1154" s="45"/>
      <c r="AL1154" s="45"/>
      <c r="AM1154" s="45"/>
      <c r="AN1154" s="45"/>
      <c r="AO1154" s="45"/>
      <c r="AP1154" s="45"/>
      <c r="AQ1154" s="45"/>
      <c r="AR1154" s="45"/>
      <c r="AS1154" s="45"/>
      <c r="AT1154" s="45"/>
      <c r="AU1154" s="45"/>
      <c r="AV1154" s="45"/>
      <c r="AW1154" s="45"/>
      <c r="AX1154" s="45"/>
      <c r="AY1154" s="45"/>
      <c r="AZ1154" s="45"/>
      <c r="BA1154" s="45"/>
      <c r="BB1154" s="45"/>
      <c r="BC1154" s="45"/>
      <c r="BD1154" s="45"/>
      <c r="BE1154" s="45"/>
      <c r="BF1154" s="45"/>
      <c r="BG1154" s="45"/>
      <c r="BH1154" s="45"/>
      <c r="BI1154" s="45"/>
      <c r="BJ1154" s="45"/>
      <c r="BK1154" s="45"/>
      <c r="BL1154" s="45"/>
      <c r="BM1154" s="45"/>
      <c r="BN1154" s="45"/>
      <c r="BO1154" s="45"/>
      <c r="BP1154" s="45"/>
      <c r="BQ1154" s="45"/>
      <c r="BR1154" s="45"/>
      <c r="BS1154" s="45"/>
      <c r="BT1154" s="45"/>
      <c r="BU1154" s="45"/>
      <c r="BV1154" s="45"/>
      <c r="BW1154" s="45"/>
      <c r="BX1154" s="45"/>
      <c r="BY1154" s="45"/>
      <c r="BZ1154" s="45"/>
      <c r="CA1154" s="45"/>
      <c r="CB1154" s="45"/>
      <c r="CC1154" s="45"/>
      <c r="CD1154" s="45"/>
      <c r="CE1154" s="45"/>
      <c r="CF1154" s="45"/>
      <c r="CG1154" s="45"/>
      <c r="CH1154" s="45"/>
      <c r="CI1154" s="45"/>
      <c r="CJ1154" s="45"/>
      <c r="CK1154" s="45"/>
      <c r="CL1154" s="45"/>
      <c r="CM1154" s="45"/>
      <c r="CN1154" s="45"/>
      <c r="CO1154" s="45"/>
      <c r="CP1154" s="45"/>
      <c r="CQ1154" s="45"/>
      <c r="CR1154" s="45"/>
      <c r="CS1154" s="45"/>
      <c r="CT1154" s="45"/>
      <c r="CU1154" s="45"/>
      <c r="CV1154" s="45"/>
      <c r="CW1154" s="45"/>
      <c r="CX1154" s="45"/>
      <c r="CY1154" s="45"/>
      <c r="CZ1154" s="45"/>
      <c r="DA1154" s="45"/>
      <c r="DB1154" s="45"/>
      <c r="DC1154" s="45"/>
      <c r="DD1154" s="45"/>
      <c r="DE1154" s="45"/>
      <c r="DF1154" s="45"/>
      <c r="DG1154" s="45"/>
      <c r="DH1154" s="45"/>
      <c r="DI1154" s="45"/>
      <c r="DJ1154" s="45"/>
      <c r="DK1154" s="45"/>
      <c r="DL1154" s="45"/>
      <c r="DM1154" s="45"/>
      <c r="DN1154" s="45"/>
      <c r="DO1154" s="45"/>
      <c r="DP1154" s="45"/>
      <c r="DQ1154" s="45"/>
      <c r="DR1154" s="45"/>
      <c r="DS1154" s="45"/>
      <c r="DT1154" s="45"/>
      <c r="DU1154" s="45"/>
      <c r="DV1154" s="1123"/>
      <c r="DW1154" s="45"/>
      <c r="DX1154" s="45"/>
      <c r="DY1154" s="45"/>
      <c r="DZ1154" s="45"/>
      <c r="EA1154" s="45"/>
      <c r="EB1154" s="45"/>
      <c r="EC1154" s="45"/>
      <c r="ED1154" s="45"/>
      <c r="EE1154" s="45"/>
      <c r="EF1154" s="45"/>
      <c r="EG1154" s="45"/>
      <c r="EH1154" s="45"/>
      <c r="EI1154" s="45"/>
      <c r="EJ1154" s="45"/>
      <c r="EK1154" s="45"/>
      <c r="EL1154" s="45"/>
      <c r="EM1154" s="45"/>
      <c r="EN1154" s="45"/>
      <c r="EO1154" s="45"/>
      <c r="EP1154" s="45"/>
      <c r="EQ1154" s="1123"/>
      <c r="ER1154" s="557"/>
    </row>
    <row r="1155" spans="1:148" ht="15" customHeight="1" x14ac:dyDescent="0.25">
      <c r="A1155" s="625"/>
      <c r="B1155" s="1343" t="str">
        <f t="shared" si="69"/>
        <v>Desk 5</v>
      </c>
      <c r="C1155" s="1348" t="str">
        <f>IF(ISBLANK(TB!C191), "", TB!C191)</f>
        <v/>
      </c>
      <c r="D1155" s="1348" t="str">
        <f>IF(ISBLANK(TB!D191), "", TB!D191)</f>
        <v/>
      </c>
      <c r="E1155" s="1348" t="str">
        <f>IF(ISBLANK(TB!E191), "", TB!E191)</f>
        <v/>
      </c>
      <c r="F1155" s="1348" t="str">
        <f>IF(ISBLANK(TB!F191), "", TB!F191)</f>
        <v/>
      </c>
      <c r="G1155" s="45"/>
      <c r="H1155" s="45"/>
      <c r="I1155" s="45"/>
      <c r="J1155" s="45"/>
      <c r="K1155" s="45"/>
      <c r="L1155" s="45"/>
      <c r="M1155" s="45"/>
      <c r="N1155" s="45"/>
      <c r="O1155" s="45"/>
      <c r="P1155" s="45"/>
      <c r="Q1155" s="45"/>
      <c r="R1155" s="45"/>
      <c r="S1155" s="45"/>
      <c r="T1155" s="45"/>
      <c r="U1155" s="45"/>
      <c r="V1155" s="45"/>
      <c r="W1155" s="45"/>
      <c r="X1155" s="45"/>
      <c r="Y1155" s="45"/>
      <c r="Z1155" s="45"/>
      <c r="AA1155" s="45"/>
      <c r="AB1155" s="45"/>
      <c r="AC1155" s="45"/>
      <c r="AD1155" s="45"/>
      <c r="AE1155" s="45"/>
      <c r="AF1155" s="45"/>
      <c r="AG1155" s="45"/>
      <c r="AH1155" s="45"/>
      <c r="AI1155" s="45"/>
      <c r="AJ1155" s="45"/>
      <c r="AK1155" s="45"/>
      <c r="AL1155" s="45"/>
      <c r="AM1155" s="45"/>
      <c r="AN1155" s="45"/>
      <c r="AO1155" s="45"/>
      <c r="AP1155" s="45"/>
      <c r="AQ1155" s="45"/>
      <c r="AR1155" s="45"/>
      <c r="AS1155" s="45"/>
      <c r="AT1155" s="45"/>
      <c r="AU1155" s="45"/>
      <c r="AV1155" s="45"/>
      <c r="AW1155" s="45"/>
      <c r="AX1155" s="45"/>
      <c r="AY1155" s="45"/>
      <c r="AZ1155" s="45"/>
      <c r="BA1155" s="45"/>
      <c r="BB1155" s="45"/>
      <c r="BC1155" s="45"/>
      <c r="BD1155" s="45"/>
      <c r="BE1155" s="45"/>
      <c r="BF1155" s="45"/>
      <c r="BG1155" s="45"/>
      <c r="BH1155" s="45"/>
      <c r="BI1155" s="45"/>
      <c r="BJ1155" s="45"/>
      <c r="BK1155" s="45"/>
      <c r="BL1155" s="45"/>
      <c r="BM1155" s="45"/>
      <c r="BN1155" s="45"/>
      <c r="BO1155" s="45"/>
      <c r="BP1155" s="45"/>
      <c r="BQ1155" s="45"/>
      <c r="BR1155" s="45"/>
      <c r="BS1155" s="45"/>
      <c r="BT1155" s="45"/>
      <c r="BU1155" s="45"/>
      <c r="BV1155" s="45"/>
      <c r="BW1155" s="45"/>
      <c r="BX1155" s="45"/>
      <c r="BY1155" s="45"/>
      <c r="BZ1155" s="45"/>
      <c r="CA1155" s="45"/>
      <c r="CB1155" s="45"/>
      <c r="CC1155" s="45"/>
      <c r="CD1155" s="45"/>
      <c r="CE1155" s="45"/>
      <c r="CF1155" s="45"/>
      <c r="CG1155" s="45"/>
      <c r="CH1155" s="45"/>
      <c r="CI1155" s="45"/>
      <c r="CJ1155" s="45"/>
      <c r="CK1155" s="45"/>
      <c r="CL1155" s="45"/>
      <c r="CM1155" s="45"/>
      <c r="CN1155" s="45"/>
      <c r="CO1155" s="45"/>
      <c r="CP1155" s="45"/>
      <c r="CQ1155" s="45"/>
      <c r="CR1155" s="45"/>
      <c r="CS1155" s="45"/>
      <c r="CT1155" s="45"/>
      <c r="CU1155" s="45"/>
      <c r="CV1155" s="45"/>
      <c r="CW1155" s="45"/>
      <c r="CX1155" s="45"/>
      <c r="CY1155" s="45"/>
      <c r="CZ1155" s="45"/>
      <c r="DA1155" s="45"/>
      <c r="DB1155" s="45"/>
      <c r="DC1155" s="45"/>
      <c r="DD1155" s="45"/>
      <c r="DE1155" s="45"/>
      <c r="DF1155" s="45"/>
      <c r="DG1155" s="45"/>
      <c r="DH1155" s="45"/>
      <c r="DI1155" s="45"/>
      <c r="DJ1155" s="45"/>
      <c r="DK1155" s="45"/>
      <c r="DL1155" s="45"/>
      <c r="DM1155" s="45"/>
      <c r="DN1155" s="45"/>
      <c r="DO1155" s="45"/>
      <c r="DP1155" s="45"/>
      <c r="DQ1155" s="45"/>
      <c r="DR1155" s="45"/>
      <c r="DS1155" s="45"/>
      <c r="DT1155" s="45"/>
      <c r="DU1155" s="45"/>
      <c r="DV1155" s="1123"/>
      <c r="DW1155" s="45"/>
      <c r="DX1155" s="45"/>
      <c r="DY1155" s="45"/>
      <c r="DZ1155" s="45"/>
      <c r="EA1155" s="45"/>
      <c r="EB1155" s="45"/>
      <c r="EC1155" s="45"/>
      <c r="ED1155" s="45"/>
      <c r="EE1155" s="45"/>
      <c r="EF1155" s="45"/>
      <c r="EG1155" s="45"/>
      <c r="EH1155" s="45"/>
      <c r="EI1155" s="45"/>
      <c r="EJ1155" s="45"/>
      <c r="EK1155" s="45"/>
      <c r="EL1155" s="45"/>
      <c r="EM1155" s="45"/>
      <c r="EN1155" s="45"/>
      <c r="EO1155" s="45"/>
      <c r="EP1155" s="45"/>
      <c r="EQ1155" s="1123"/>
      <c r="ER1155" s="557"/>
    </row>
    <row r="1156" spans="1:148" ht="15" customHeight="1" x14ac:dyDescent="0.25">
      <c r="A1156" s="625"/>
      <c r="B1156" s="1343" t="str">
        <f t="shared" si="69"/>
        <v>Desk 6</v>
      </c>
      <c r="C1156" s="1348" t="str">
        <f>IF(ISBLANK(TB!C192), "", TB!C192)</f>
        <v/>
      </c>
      <c r="D1156" s="1348" t="str">
        <f>IF(ISBLANK(TB!D192), "", TB!D192)</f>
        <v/>
      </c>
      <c r="E1156" s="1348" t="str">
        <f>IF(ISBLANK(TB!E192), "", TB!E192)</f>
        <v/>
      </c>
      <c r="F1156" s="1348" t="str">
        <f>IF(ISBLANK(TB!F192), "", TB!F192)</f>
        <v/>
      </c>
      <c r="G1156" s="45"/>
      <c r="H1156" s="45"/>
      <c r="I1156" s="45"/>
      <c r="J1156" s="45"/>
      <c r="K1156" s="45"/>
      <c r="L1156" s="45"/>
      <c r="M1156" s="45"/>
      <c r="N1156" s="45"/>
      <c r="O1156" s="45"/>
      <c r="P1156" s="45"/>
      <c r="Q1156" s="45"/>
      <c r="R1156" s="45"/>
      <c r="S1156" s="45"/>
      <c r="T1156" s="45"/>
      <c r="U1156" s="45"/>
      <c r="V1156" s="45"/>
      <c r="W1156" s="45"/>
      <c r="X1156" s="45"/>
      <c r="Y1156" s="45"/>
      <c r="Z1156" s="45"/>
      <c r="AA1156" s="45"/>
      <c r="AB1156" s="45"/>
      <c r="AC1156" s="45"/>
      <c r="AD1156" s="45"/>
      <c r="AE1156" s="45"/>
      <c r="AF1156" s="45"/>
      <c r="AG1156" s="45"/>
      <c r="AH1156" s="45"/>
      <c r="AI1156" s="45"/>
      <c r="AJ1156" s="45"/>
      <c r="AK1156" s="45"/>
      <c r="AL1156" s="45"/>
      <c r="AM1156" s="45"/>
      <c r="AN1156" s="45"/>
      <c r="AO1156" s="45"/>
      <c r="AP1156" s="45"/>
      <c r="AQ1156" s="45"/>
      <c r="AR1156" s="45"/>
      <c r="AS1156" s="45"/>
      <c r="AT1156" s="45"/>
      <c r="AU1156" s="45"/>
      <c r="AV1156" s="45"/>
      <c r="AW1156" s="45"/>
      <c r="AX1156" s="45"/>
      <c r="AY1156" s="45"/>
      <c r="AZ1156" s="45"/>
      <c r="BA1156" s="45"/>
      <c r="BB1156" s="45"/>
      <c r="BC1156" s="45"/>
      <c r="BD1156" s="45"/>
      <c r="BE1156" s="45"/>
      <c r="BF1156" s="45"/>
      <c r="BG1156" s="45"/>
      <c r="BH1156" s="45"/>
      <c r="BI1156" s="45"/>
      <c r="BJ1156" s="45"/>
      <c r="BK1156" s="45"/>
      <c r="BL1156" s="45"/>
      <c r="BM1156" s="45"/>
      <c r="BN1156" s="45"/>
      <c r="BO1156" s="45"/>
      <c r="BP1156" s="45"/>
      <c r="BQ1156" s="45"/>
      <c r="BR1156" s="45"/>
      <c r="BS1156" s="45"/>
      <c r="BT1156" s="45"/>
      <c r="BU1156" s="45"/>
      <c r="BV1156" s="45"/>
      <c r="BW1156" s="45"/>
      <c r="BX1156" s="45"/>
      <c r="BY1156" s="45"/>
      <c r="BZ1156" s="45"/>
      <c r="CA1156" s="45"/>
      <c r="CB1156" s="45"/>
      <c r="CC1156" s="45"/>
      <c r="CD1156" s="45"/>
      <c r="CE1156" s="45"/>
      <c r="CF1156" s="45"/>
      <c r="CG1156" s="45"/>
      <c r="CH1156" s="45"/>
      <c r="CI1156" s="45"/>
      <c r="CJ1156" s="45"/>
      <c r="CK1156" s="45"/>
      <c r="CL1156" s="45"/>
      <c r="CM1156" s="45"/>
      <c r="CN1156" s="45"/>
      <c r="CO1156" s="45"/>
      <c r="CP1156" s="45"/>
      <c r="CQ1156" s="45"/>
      <c r="CR1156" s="45"/>
      <c r="CS1156" s="45"/>
      <c r="CT1156" s="45"/>
      <c r="CU1156" s="45"/>
      <c r="CV1156" s="45"/>
      <c r="CW1156" s="45"/>
      <c r="CX1156" s="45"/>
      <c r="CY1156" s="45"/>
      <c r="CZ1156" s="45"/>
      <c r="DA1156" s="45"/>
      <c r="DB1156" s="45"/>
      <c r="DC1156" s="45"/>
      <c r="DD1156" s="45"/>
      <c r="DE1156" s="45"/>
      <c r="DF1156" s="45"/>
      <c r="DG1156" s="45"/>
      <c r="DH1156" s="45"/>
      <c r="DI1156" s="45"/>
      <c r="DJ1156" s="45"/>
      <c r="DK1156" s="45"/>
      <c r="DL1156" s="45"/>
      <c r="DM1156" s="45"/>
      <c r="DN1156" s="45"/>
      <c r="DO1156" s="45"/>
      <c r="DP1156" s="45"/>
      <c r="DQ1156" s="45"/>
      <c r="DR1156" s="45"/>
      <c r="DS1156" s="45"/>
      <c r="DT1156" s="45"/>
      <c r="DU1156" s="45"/>
      <c r="DV1156" s="1123"/>
      <c r="DW1156" s="45"/>
      <c r="DX1156" s="45"/>
      <c r="DY1156" s="45"/>
      <c r="DZ1156" s="45"/>
      <c r="EA1156" s="45"/>
      <c r="EB1156" s="45"/>
      <c r="EC1156" s="45"/>
      <c r="ED1156" s="45"/>
      <c r="EE1156" s="45"/>
      <c r="EF1156" s="45"/>
      <c r="EG1156" s="45"/>
      <c r="EH1156" s="45"/>
      <c r="EI1156" s="45"/>
      <c r="EJ1156" s="45"/>
      <c r="EK1156" s="45"/>
      <c r="EL1156" s="45"/>
      <c r="EM1156" s="45"/>
      <c r="EN1156" s="45"/>
      <c r="EO1156" s="45"/>
      <c r="EP1156" s="45"/>
      <c r="EQ1156" s="1123"/>
      <c r="ER1156" s="557"/>
    </row>
    <row r="1157" spans="1:148" ht="15" customHeight="1" x14ac:dyDescent="0.25">
      <c r="A1157" s="625"/>
      <c r="B1157" s="1343" t="str">
        <f t="shared" si="69"/>
        <v>Desk 7</v>
      </c>
      <c r="C1157" s="1348" t="str">
        <f>IF(ISBLANK(TB!C193), "", TB!C193)</f>
        <v/>
      </c>
      <c r="D1157" s="1348" t="str">
        <f>IF(ISBLANK(TB!D193), "", TB!D193)</f>
        <v/>
      </c>
      <c r="E1157" s="1348" t="str">
        <f>IF(ISBLANK(TB!E193), "", TB!E193)</f>
        <v/>
      </c>
      <c r="F1157" s="1348" t="str">
        <f>IF(ISBLANK(TB!F193), "", TB!F193)</f>
        <v/>
      </c>
      <c r="G1157" s="45"/>
      <c r="H1157" s="45"/>
      <c r="I1157" s="45"/>
      <c r="J1157" s="45"/>
      <c r="K1157" s="45"/>
      <c r="L1157" s="45"/>
      <c r="M1157" s="45"/>
      <c r="N1157" s="45"/>
      <c r="O1157" s="45"/>
      <c r="P1157" s="45"/>
      <c r="Q1157" s="45"/>
      <c r="R1157" s="45"/>
      <c r="S1157" s="45"/>
      <c r="T1157" s="45"/>
      <c r="U1157" s="45"/>
      <c r="V1157" s="45"/>
      <c r="W1157" s="45"/>
      <c r="X1157" s="45"/>
      <c r="Y1157" s="45"/>
      <c r="Z1157" s="45"/>
      <c r="AA1157" s="45"/>
      <c r="AB1157" s="45"/>
      <c r="AC1157" s="45"/>
      <c r="AD1157" s="45"/>
      <c r="AE1157" s="45"/>
      <c r="AF1157" s="45"/>
      <c r="AG1157" s="45"/>
      <c r="AH1157" s="45"/>
      <c r="AI1157" s="45"/>
      <c r="AJ1157" s="45"/>
      <c r="AK1157" s="45"/>
      <c r="AL1157" s="45"/>
      <c r="AM1157" s="45"/>
      <c r="AN1157" s="45"/>
      <c r="AO1157" s="45"/>
      <c r="AP1157" s="45"/>
      <c r="AQ1157" s="45"/>
      <c r="AR1157" s="45"/>
      <c r="AS1157" s="45"/>
      <c r="AT1157" s="45"/>
      <c r="AU1157" s="45"/>
      <c r="AV1157" s="45"/>
      <c r="AW1157" s="45"/>
      <c r="AX1157" s="45"/>
      <c r="AY1157" s="45"/>
      <c r="AZ1157" s="45"/>
      <c r="BA1157" s="45"/>
      <c r="BB1157" s="45"/>
      <c r="BC1157" s="45"/>
      <c r="BD1157" s="45"/>
      <c r="BE1157" s="45"/>
      <c r="BF1157" s="45"/>
      <c r="BG1157" s="45"/>
      <c r="BH1157" s="45"/>
      <c r="BI1157" s="45"/>
      <c r="BJ1157" s="45"/>
      <c r="BK1157" s="45"/>
      <c r="BL1157" s="45"/>
      <c r="BM1157" s="45"/>
      <c r="BN1157" s="45"/>
      <c r="BO1157" s="45"/>
      <c r="BP1157" s="45"/>
      <c r="BQ1157" s="45"/>
      <c r="BR1157" s="45"/>
      <c r="BS1157" s="45"/>
      <c r="BT1157" s="45"/>
      <c r="BU1157" s="45"/>
      <c r="BV1157" s="45"/>
      <c r="BW1157" s="45"/>
      <c r="BX1157" s="45"/>
      <c r="BY1157" s="45"/>
      <c r="BZ1157" s="45"/>
      <c r="CA1157" s="45"/>
      <c r="CB1157" s="45"/>
      <c r="CC1157" s="45"/>
      <c r="CD1157" s="45"/>
      <c r="CE1157" s="45"/>
      <c r="CF1157" s="45"/>
      <c r="CG1157" s="45"/>
      <c r="CH1157" s="45"/>
      <c r="CI1157" s="45"/>
      <c r="CJ1157" s="45"/>
      <c r="CK1157" s="45"/>
      <c r="CL1157" s="45"/>
      <c r="CM1157" s="45"/>
      <c r="CN1157" s="45"/>
      <c r="CO1157" s="45"/>
      <c r="CP1157" s="45"/>
      <c r="CQ1157" s="45"/>
      <c r="CR1157" s="45"/>
      <c r="CS1157" s="45"/>
      <c r="CT1157" s="45"/>
      <c r="CU1157" s="45"/>
      <c r="CV1157" s="45"/>
      <c r="CW1157" s="45"/>
      <c r="CX1157" s="45"/>
      <c r="CY1157" s="45"/>
      <c r="CZ1157" s="45"/>
      <c r="DA1157" s="45"/>
      <c r="DB1157" s="45"/>
      <c r="DC1157" s="45"/>
      <c r="DD1157" s="45"/>
      <c r="DE1157" s="45"/>
      <c r="DF1157" s="45"/>
      <c r="DG1157" s="45"/>
      <c r="DH1157" s="45"/>
      <c r="DI1157" s="45"/>
      <c r="DJ1157" s="45"/>
      <c r="DK1157" s="45"/>
      <c r="DL1157" s="45"/>
      <c r="DM1157" s="45"/>
      <c r="DN1157" s="45"/>
      <c r="DO1157" s="45"/>
      <c r="DP1157" s="45"/>
      <c r="DQ1157" s="45"/>
      <c r="DR1157" s="45"/>
      <c r="DS1157" s="45"/>
      <c r="DT1157" s="45"/>
      <c r="DU1157" s="45"/>
      <c r="DV1157" s="1123"/>
      <c r="DW1157" s="45"/>
      <c r="DX1157" s="45"/>
      <c r="DY1157" s="45"/>
      <c r="DZ1157" s="45"/>
      <c r="EA1157" s="45"/>
      <c r="EB1157" s="45"/>
      <c r="EC1157" s="45"/>
      <c r="ED1157" s="45"/>
      <c r="EE1157" s="45"/>
      <c r="EF1157" s="45"/>
      <c r="EG1157" s="45"/>
      <c r="EH1157" s="45"/>
      <c r="EI1157" s="45"/>
      <c r="EJ1157" s="45"/>
      <c r="EK1157" s="45"/>
      <c r="EL1157" s="45"/>
      <c r="EM1157" s="45"/>
      <c r="EN1157" s="45"/>
      <c r="EO1157" s="45"/>
      <c r="EP1157" s="45"/>
      <c r="EQ1157" s="1123"/>
      <c r="ER1157" s="557"/>
    </row>
    <row r="1158" spans="1:148" ht="15" customHeight="1" x14ac:dyDescent="0.25">
      <c r="A1158" s="625"/>
      <c r="B1158" s="1343" t="str">
        <f t="shared" si="69"/>
        <v>Desk 8</v>
      </c>
      <c r="C1158" s="1348" t="str">
        <f>IF(ISBLANK(TB!C194), "", TB!C194)</f>
        <v/>
      </c>
      <c r="D1158" s="1348" t="str">
        <f>IF(ISBLANK(TB!D194), "", TB!D194)</f>
        <v/>
      </c>
      <c r="E1158" s="1348" t="str">
        <f>IF(ISBLANK(TB!E194), "", TB!E194)</f>
        <v/>
      </c>
      <c r="F1158" s="1348" t="str">
        <f>IF(ISBLANK(TB!F194), "", TB!F194)</f>
        <v/>
      </c>
      <c r="G1158" s="45"/>
      <c r="H1158" s="45"/>
      <c r="I1158" s="45"/>
      <c r="J1158" s="45"/>
      <c r="K1158" s="45"/>
      <c r="L1158" s="45"/>
      <c r="M1158" s="45"/>
      <c r="N1158" s="45"/>
      <c r="O1158" s="45"/>
      <c r="P1158" s="45"/>
      <c r="Q1158" s="45"/>
      <c r="R1158" s="45"/>
      <c r="S1158" s="45"/>
      <c r="T1158" s="45"/>
      <c r="U1158" s="45"/>
      <c r="V1158" s="45"/>
      <c r="W1158" s="45"/>
      <c r="X1158" s="45"/>
      <c r="Y1158" s="45"/>
      <c r="Z1158" s="45"/>
      <c r="AA1158" s="45"/>
      <c r="AB1158" s="45"/>
      <c r="AC1158" s="45"/>
      <c r="AD1158" s="45"/>
      <c r="AE1158" s="45"/>
      <c r="AF1158" s="45"/>
      <c r="AG1158" s="45"/>
      <c r="AH1158" s="45"/>
      <c r="AI1158" s="45"/>
      <c r="AJ1158" s="45"/>
      <c r="AK1158" s="45"/>
      <c r="AL1158" s="45"/>
      <c r="AM1158" s="45"/>
      <c r="AN1158" s="45"/>
      <c r="AO1158" s="45"/>
      <c r="AP1158" s="45"/>
      <c r="AQ1158" s="45"/>
      <c r="AR1158" s="45"/>
      <c r="AS1158" s="45"/>
      <c r="AT1158" s="45"/>
      <c r="AU1158" s="45"/>
      <c r="AV1158" s="45"/>
      <c r="AW1158" s="45"/>
      <c r="AX1158" s="45"/>
      <c r="AY1158" s="45"/>
      <c r="AZ1158" s="45"/>
      <c r="BA1158" s="45"/>
      <c r="BB1158" s="45"/>
      <c r="BC1158" s="45"/>
      <c r="BD1158" s="45"/>
      <c r="BE1158" s="45"/>
      <c r="BF1158" s="45"/>
      <c r="BG1158" s="45"/>
      <c r="BH1158" s="45"/>
      <c r="BI1158" s="45"/>
      <c r="BJ1158" s="45"/>
      <c r="BK1158" s="45"/>
      <c r="BL1158" s="45"/>
      <c r="BM1158" s="45"/>
      <c r="BN1158" s="45"/>
      <c r="BO1158" s="45"/>
      <c r="BP1158" s="45"/>
      <c r="BQ1158" s="45"/>
      <c r="BR1158" s="45"/>
      <c r="BS1158" s="45"/>
      <c r="BT1158" s="45"/>
      <c r="BU1158" s="45"/>
      <c r="BV1158" s="45"/>
      <c r="BW1158" s="45"/>
      <c r="BX1158" s="45"/>
      <c r="BY1158" s="45"/>
      <c r="BZ1158" s="45"/>
      <c r="CA1158" s="45"/>
      <c r="CB1158" s="45"/>
      <c r="CC1158" s="45"/>
      <c r="CD1158" s="45"/>
      <c r="CE1158" s="45"/>
      <c r="CF1158" s="45"/>
      <c r="CG1158" s="45"/>
      <c r="CH1158" s="45"/>
      <c r="CI1158" s="45"/>
      <c r="CJ1158" s="45"/>
      <c r="CK1158" s="45"/>
      <c r="CL1158" s="45"/>
      <c r="CM1158" s="45"/>
      <c r="CN1158" s="45"/>
      <c r="CO1158" s="45"/>
      <c r="CP1158" s="45"/>
      <c r="CQ1158" s="45"/>
      <c r="CR1158" s="45"/>
      <c r="CS1158" s="45"/>
      <c r="CT1158" s="45"/>
      <c r="CU1158" s="45"/>
      <c r="CV1158" s="45"/>
      <c r="CW1158" s="45"/>
      <c r="CX1158" s="45"/>
      <c r="CY1158" s="45"/>
      <c r="CZ1158" s="45"/>
      <c r="DA1158" s="45"/>
      <c r="DB1158" s="45"/>
      <c r="DC1158" s="45"/>
      <c r="DD1158" s="45"/>
      <c r="DE1158" s="45"/>
      <c r="DF1158" s="45"/>
      <c r="DG1158" s="45"/>
      <c r="DH1158" s="45"/>
      <c r="DI1158" s="45"/>
      <c r="DJ1158" s="45"/>
      <c r="DK1158" s="45"/>
      <c r="DL1158" s="45"/>
      <c r="DM1158" s="45"/>
      <c r="DN1158" s="45"/>
      <c r="DO1158" s="45"/>
      <c r="DP1158" s="45"/>
      <c r="DQ1158" s="45"/>
      <c r="DR1158" s="45"/>
      <c r="DS1158" s="45"/>
      <c r="DT1158" s="45"/>
      <c r="DU1158" s="45"/>
      <c r="DV1158" s="1123"/>
      <c r="DW1158" s="45"/>
      <c r="DX1158" s="45"/>
      <c r="DY1158" s="45"/>
      <c r="DZ1158" s="45"/>
      <c r="EA1158" s="45"/>
      <c r="EB1158" s="45"/>
      <c r="EC1158" s="45"/>
      <c r="ED1158" s="45"/>
      <c r="EE1158" s="45"/>
      <c r="EF1158" s="45"/>
      <c r="EG1158" s="45"/>
      <c r="EH1158" s="45"/>
      <c r="EI1158" s="45"/>
      <c r="EJ1158" s="45"/>
      <c r="EK1158" s="45"/>
      <c r="EL1158" s="45"/>
      <c r="EM1158" s="45"/>
      <c r="EN1158" s="45"/>
      <c r="EO1158" s="45"/>
      <c r="EP1158" s="45"/>
      <c r="EQ1158" s="1123"/>
      <c r="ER1158" s="557"/>
    </row>
    <row r="1159" spans="1:148" ht="15" customHeight="1" x14ac:dyDescent="0.25">
      <c r="A1159" s="625"/>
      <c r="B1159" s="1343" t="str">
        <f t="shared" si="69"/>
        <v>Desk 9</v>
      </c>
      <c r="C1159" s="1348" t="str">
        <f>IF(ISBLANK(TB!C195), "", TB!C195)</f>
        <v/>
      </c>
      <c r="D1159" s="1348" t="str">
        <f>IF(ISBLANK(TB!D195), "", TB!D195)</f>
        <v/>
      </c>
      <c r="E1159" s="1348" t="str">
        <f>IF(ISBLANK(TB!E195), "", TB!E195)</f>
        <v/>
      </c>
      <c r="F1159" s="1348" t="str">
        <f>IF(ISBLANK(TB!F195), "", TB!F195)</f>
        <v/>
      </c>
      <c r="G1159" s="45"/>
      <c r="H1159" s="45"/>
      <c r="I1159" s="45"/>
      <c r="J1159" s="45"/>
      <c r="K1159" s="45"/>
      <c r="L1159" s="45"/>
      <c r="M1159" s="45"/>
      <c r="N1159" s="45"/>
      <c r="O1159" s="45"/>
      <c r="P1159" s="45"/>
      <c r="Q1159" s="45"/>
      <c r="R1159" s="45"/>
      <c r="S1159" s="45"/>
      <c r="T1159" s="45"/>
      <c r="U1159" s="45"/>
      <c r="V1159" s="45"/>
      <c r="W1159" s="45"/>
      <c r="X1159" s="45"/>
      <c r="Y1159" s="45"/>
      <c r="Z1159" s="45"/>
      <c r="AA1159" s="45"/>
      <c r="AB1159" s="45"/>
      <c r="AC1159" s="45"/>
      <c r="AD1159" s="45"/>
      <c r="AE1159" s="45"/>
      <c r="AF1159" s="45"/>
      <c r="AG1159" s="45"/>
      <c r="AH1159" s="45"/>
      <c r="AI1159" s="45"/>
      <c r="AJ1159" s="45"/>
      <c r="AK1159" s="45"/>
      <c r="AL1159" s="45"/>
      <c r="AM1159" s="45"/>
      <c r="AN1159" s="45"/>
      <c r="AO1159" s="45"/>
      <c r="AP1159" s="45"/>
      <c r="AQ1159" s="45"/>
      <c r="AR1159" s="45"/>
      <c r="AS1159" s="45"/>
      <c r="AT1159" s="45"/>
      <c r="AU1159" s="45"/>
      <c r="AV1159" s="45"/>
      <c r="AW1159" s="45"/>
      <c r="AX1159" s="45"/>
      <c r="AY1159" s="45"/>
      <c r="AZ1159" s="45"/>
      <c r="BA1159" s="45"/>
      <c r="BB1159" s="45"/>
      <c r="BC1159" s="45"/>
      <c r="BD1159" s="45"/>
      <c r="BE1159" s="45"/>
      <c r="BF1159" s="45"/>
      <c r="BG1159" s="45"/>
      <c r="BH1159" s="45"/>
      <c r="BI1159" s="45"/>
      <c r="BJ1159" s="45"/>
      <c r="BK1159" s="45"/>
      <c r="BL1159" s="45"/>
      <c r="BM1159" s="45"/>
      <c r="BN1159" s="45"/>
      <c r="BO1159" s="45"/>
      <c r="BP1159" s="45"/>
      <c r="BQ1159" s="45"/>
      <c r="BR1159" s="45"/>
      <c r="BS1159" s="45"/>
      <c r="BT1159" s="45"/>
      <c r="BU1159" s="45"/>
      <c r="BV1159" s="45"/>
      <c r="BW1159" s="45"/>
      <c r="BX1159" s="45"/>
      <c r="BY1159" s="45"/>
      <c r="BZ1159" s="45"/>
      <c r="CA1159" s="45"/>
      <c r="CB1159" s="45"/>
      <c r="CC1159" s="45"/>
      <c r="CD1159" s="45"/>
      <c r="CE1159" s="45"/>
      <c r="CF1159" s="45"/>
      <c r="CG1159" s="45"/>
      <c r="CH1159" s="45"/>
      <c r="CI1159" s="45"/>
      <c r="CJ1159" s="45"/>
      <c r="CK1159" s="45"/>
      <c r="CL1159" s="45"/>
      <c r="CM1159" s="45"/>
      <c r="CN1159" s="45"/>
      <c r="CO1159" s="45"/>
      <c r="CP1159" s="45"/>
      <c r="CQ1159" s="45"/>
      <c r="CR1159" s="45"/>
      <c r="CS1159" s="45"/>
      <c r="CT1159" s="45"/>
      <c r="CU1159" s="45"/>
      <c r="CV1159" s="45"/>
      <c r="CW1159" s="45"/>
      <c r="CX1159" s="45"/>
      <c r="CY1159" s="45"/>
      <c r="CZ1159" s="45"/>
      <c r="DA1159" s="45"/>
      <c r="DB1159" s="45"/>
      <c r="DC1159" s="45"/>
      <c r="DD1159" s="45"/>
      <c r="DE1159" s="45"/>
      <c r="DF1159" s="45"/>
      <c r="DG1159" s="45"/>
      <c r="DH1159" s="45"/>
      <c r="DI1159" s="45"/>
      <c r="DJ1159" s="45"/>
      <c r="DK1159" s="45"/>
      <c r="DL1159" s="45"/>
      <c r="DM1159" s="45"/>
      <c r="DN1159" s="45"/>
      <c r="DO1159" s="45"/>
      <c r="DP1159" s="45"/>
      <c r="DQ1159" s="45"/>
      <c r="DR1159" s="45"/>
      <c r="DS1159" s="45"/>
      <c r="DT1159" s="45"/>
      <c r="DU1159" s="45"/>
      <c r="DV1159" s="1123"/>
      <c r="DW1159" s="45"/>
      <c r="DX1159" s="45"/>
      <c r="DY1159" s="45"/>
      <c r="DZ1159" s="45"/>
      <c r="EA1159" s="45"/>
      <c r="EB1159" s="45"/>
      <c r="EC1159" s="45"/>
      <c r="ED1159" s="45"/>
      <c r="EE1159" s="45"/>
      <c r="EF1159" s="45"/>
      <c r="EG1159" s="45"/>
      <c r="EH1159" s="45"/>
      <c r="EI1159" s="45"/>
      <c r="EJ1159" s="45"/>
      <c r="EK1159" s="45"/>
      <c r="EL1159" s="45"/>
      <c r="EM1159" s="45"/>
      <c r="EN1159" s="45"/>
      <c r="EO1159" s="45"/>
      <c r="EP1159" s="45"/>
      <c r="EQ1159" s="1123"/>
      <c r="ER1159" s="557"/>
    </row>
    <row r="1160" spans="1:148" ht="15" customHeight="1" x14ac:dyDescent="0.25">
      <c r="A1160" s="625"/>
      <c r="B1160" s="1343" t="str">
        <f t="shared" si="69"/>
        <v>Desk 10</v>
      </c>
      <c r="C1160" s="1348" t="str">
        <f>IF(ISBLANK(TB!C196), "", TB!C196)</f>
        <v/>
      </c>
      <c r="D1160" s="1348" t="str">
        <f>IF(ISBLANK(TB!D196), "", TB!D196)</f>
        <v/>
      </c>
      <c r="E1160" s="1348" t="str">
        <f>IF(ISBLANK(TB!E196), "", TB!E196)</f>
        <v/>
      </c>
      <c r="F1160" s="1348" t="str">
        <f>IF(ISBLANK(TB!F196), "", TB!F196)</f>
        <v/>
      </c>
      <c r="G1160" s="45"/>
      <c r="H1160" s="45"/>
      <c r="I1160" s="45"/>
      <c r="J1160" s="45"/>
      <c r="K1160" s="45"/>
      <c r="L1160" s="45"/>
      <c r="M1160" s="45"/>
      <c r="N1160" s="45"/>
      <c r="O1160" s="45"/>
      <c r="P1160" s="45"/>
      <c r="Q1160" s="45"/>
      <c r="R1160" s="45"/>
      <c r="S1160" s="45"/>
      <c r="T1160" s="45"/>
      <c r="U1160" s="45"/>
      <c r="V1160" s="45"/>
      <c r="W1160" s="45"/>
      <c r="X1160" s="45"/>
      <c r="Y1160" s="45"/>
      <c r="Z1160" s="45"/>
      <c r="AA1160" s="45"/>
      <c r="AB1160" s="45"/>
      <c r="AC1160" s="45"/>
      <c r="AD1160" s="45"/>
      <c r="AE1160" s="45"/>
      <c r="AF1160" s="45"/>
      <c r="AG1160" s="45"/>
      <c r="AH1160" s="45"/>
      <c r="AI1160" s="45"/>
      <c r="AJ1160" s="45"/>
      <c r="AK1160" s="45"/>
      <c r="AL1160" s="45"/>
      <c r="AM1160" s="45"/>
      <c r="AN1160" s="45"/>
      <c r="AO1160" s="45"/>
      <c r="AP1160" s="45"/>
      <c r="AQ1160" s="45"/>
      <c r="AR1160" s="45"/>
      <c r="AS1160" s="45"/>
      <c r="AT1160" s="45"/>
      <c r="AU1160" s="45"/>
      <c r="AV1160" s="45"/>
      <c r="AW1160" s="45"/>
      <c r="AX1160" s="45"/>
      <c r="AY1160" s="45"/>
      <c r="AZ1160" s="45"/>
      <c r="BA1160" s="45"/>
      <c r="BB1160" s="45"/>
      <c r="BC1160" s="45"/>
      <c r="BD1160" s="45"/>
      <c r="BE1160" s="45"/>
      <c r="BF1160" s="45"/>
      <c r="BG1160" s="45"/>
      <c r="BH1160" s="45"/>
      <c r="BI1160" s="45"/>
      <c r="BJ1160" s="45"/>
      <c r="BK1160" s="45"/>
      <c r="BL1160" s="45"/>
      <c r="BM1160" s="45"/>
      <c r="BN1160" s="45"/>
      <c r="BO1160" s="45"/>
      <c r="BP1160" s="45"/>
      <c r="BQ1160" s="45"/>
      <c r="BR1160" s="45"/>
      <c r="BS1160" s="45"/>
      <c r="BT1160" s="45"/>
      <c r="BU1160" s="45"/>
      <c r="BV1160" s="45"/>
      <c r="BW1160" s="45"/>
      <c r="BX1160" s="45"/>
      <c r="BY1160" s="45"/>
      <c r="BZ1160" s="45"/>
      <c r="CA1160" s="45"/>
      <c r="CB1160" s="45"/>
      <c r="CC1160" s="45"/>
      <c r="CD1160" s="45"/>
      <c r="CE1160" s="45"/>
      <c r="CF1160" s="45"/>
      <c r="CG1160" s="45"/>
      <c r="CH1160" s="45"/>
      <c r="CI1160" s="45"/>
      <c r="CJ1160" s="45"/>
      <c r="CK1160" s="45"/>
      <c r="CL1160" s="45"/>
      <c r="CM1160" s="45"/>
      <c r="CN1160" s="45"/>
      <c r="CO1160" s="45"/>
      <c r="CP1160" s="45"/>
      <c r="CQ1160" s="45"/>
      <c r="CR1160" s="45"/>
      <c r="CS1160" s="45"/>
      <c r="CT1160" s="45"/>
      <c r="CU1160" s="45"/>
      <c r="CV1160" s="45"/>
      <c r="CW1160" s="45"/>
      <c r="CX1160" s="45"/>
      <c r="CY1160" s="45"/>
      <c r="CZ1160" s="45"/>
      <c r="DA1160" s="45"/>
      <c r="DB1160" s="45"/>
      <c r="DC1160" s="45"/>
      <c r="DD1160" s="45"/>
      <c r="DE1160" s="45"/>
      <c r="DF1160" s="45"/>
      <c r="DG1160" s="45"/>
      <c r="DH1160" s="45"/>
      <c r="DI1160" s="45"/>
      <c r="DJ1160" s="45"/>
      <c r="DK1160" s="45"/>
      <c r="DL1160" s="45"/>
      <c r="DM1160" s="45"/>
      <c r="DN1160" s="45"/>
      <c r="DO1160" s="45"/>
      <c r="DP1160" s="45"/>
      <c r="DQ1160" s="45"/>
      <c r="DR1160" s="45"/>
      <c r="DS1160" s="45"/>
      <c r="DT1160" s="45"/>
      <c r="DU1160" s="45"/>
      <c r="DV1160" s="1123"/>
      <c r="DW1160" s="45"/>
      <c r="DX1160" s="45"/>
      <c r="DY1160" s="45"/>
      <c r="DZ1160" s="45"/>
      <c r="EA1160" s="45"/>
      <c r="EB1160" s="45"/>
      <c r="EC1160" s="45"/>
      <c r="ED1160" s="45"/>
      <c r="EE1160" s="45"/>
      <c r="EF1160" s="45"/>
      <c r="EG1160" s="45"/>
      <c r="EH1160" s="45"/>
      <c r="EI1160" s="45"/>
      <c r="EJ1160" s="45"/>
      <c r="EK1160" s="45"/>
      <c r="EL1160" s="45"/>
      <c r="EM1160" s="45"/>
      <c r="EN1160" s="45"/>
      <c r="EO1160" s="45"/>
      <c r="EP1160" s="45"/>
      <c r="EQ1160" s="1123"/>
      <c r="ER1160" s="557"/>
    </row>
    <row r="1161" spans="1:148" ht="15" customHeight="1" x14ac:dyDescent="0.25">
      <c r="A1161" s="625"/>
      <c r="B1161" s="1343" t="str">
        <f t="shared" si="69"/>
        <v>Desk 11</v>
      </c>
      <c r="C1161" s="1348" t="str">
        <f>IF(ISBLANK(TB!C197), "", TB!C197)</f>
        <v/>
      </c>
      <c r="D1161" s="1348" t="str">
        <f>IF(ISBLANK(TB!D197), "", TB!D197)</f>
        <v/>
      </c>
      <c r="E1161" s="1348" t="str">
        <f>IF(ISBLANK(TB!E197), "", TB!E197)</f>
        <v/>
      </c>
      <c r="F1161" s="1348" t="str">
        <f>IF(ISBLANK(TB!F197), "", TB!F197)</f>
        <v/>
      </c>
      <c r="G1161" s="45"/>
      <c r="H1161" s="45"/>
      <c r="I1161" s="45"/>
      <c r="J1161" s="45"/>
      <c r="K1161" s="45"/>
      <c r="L1161" s="45"/>
      <c r="M1161" s="45"/>
      <c r="N1161" s="45"/>
      <c r="O1161" s="45"/>
      <c r="P1161" s="45"/>
      <c r="Q1161" s="45"/>
      <c r="R1161" s="45"/>
      <c r="S1161" s="45"/>
      <c r="T1161" s="45"/>
      <c r="U1161" s="45"/>
      <c r="V1161" s="45"/>
      <c r="W1161" s="45"/>
      <c r="X1161" s="45"/>
      <c r="Y1161" s="45"/>
      <c r="Z1161" s="45"/>
      <c r="AA1161" s="45"/>
      <c r="AB1161" s="45"/>
      <c r="AC1161" s="45"/>
      <c r="AD1161" s="45"/>
      <c r="AE1161" s="45"/>
      <c r="AF1161" s="45"/>
      <c r="AG1161" s="45"/>
      <c r="AH1161" s="45"/>
      <c r="AI1161" s="45"/>
      <c r="AJ1161" s="45"/>
      <c r="AK1161" s="45"/>
      <c r="AL1161" s="45"/>
      <c r="AM1161" s="45"/>
      <c r="AN1161" s="45"/>
      <c r="AO1161" s="45"/>
      <c r="AP1161" s="45"/>
      <c r="AQ1161" s="45"/>
      <c r="AR1161" s="45"/>
      <c r="AS1161" s="45"/>
      <c r="AT1161" s="45"/>
      <c r="AU1161" s="45"/>
      <c r="AV1161" s="45"/>
      <c r="AW1161" s="45"/>
      <c r="AX1161" s="45"/>
      <c r="AY1161" s="45"/>
      <c r="AZ1161" s="45"/>
      <c r="BA1161" s="45"/>
      <c r="BB1161" s="45"/>
      <c r="BC1161" s="45"/>
      <c r="BD1161" s="45"/>
      <c r="BE1161" s="45"/>
      <c r="BF1161" s="45"/>
      <c r="BG1161" s="45"/>
      <c r="BH1161" s="45"/>
      <c r="BI1161" s="45"/>
      <c r="BJ1161" s="45"/>
      <c r="BK1161" s="45"/>
      <c r="BL1161" s="45"/>
      <c r="BM1161" s="45"/>
      <c r="BN1161" s="45"/>
      <c r="BO1161" s="45"/>
      <c r="BP1161" s="45"/>
      <c r="BQ1161" s="45"/>
      <c r="BR1161" s="45"/>
      <c r="BS1161" s="45"/>
      <c r="BT1161" s="45"/>
      <c r="BU1161" s="45"/>
      <c r="BV1161" s="45"/>
      <c r="BW1161" s="45"/>
      <c r="BX1161" s="45"/>
      <c r="BY1161" s="45"/>
      <c r="BZ1161" s="45"/>
      <c r="CA1161" s="45"/>
      <c r="CB1161" s="45"/>
      <c r="CC1161" s="45"/>
      <c r="CD1161" s="45"/>
      <c r="CE1161" s="45"/>
      <c r="CF1161" s="45"/>
      <c r="CG1161" s="45"/>
      <c r="CH1161" s="45"/>
      <c r="CI1161" s="45"/>
      <c r="CJ1161" s="45"/>
      <c r="CK1161" s="45"/>
      <c r="CL1161" s="45"/>
      <c r="CM1161" s="45"/>
      <c r="CN1161" s="45"/>
      <c r="CO1161" s="45"/>
      <c r="CP1161" s="45"/>
      <c r="CQ1161" s="45"/>
      <c r="CR1161" s="45"/>
      <c r="CS1161" s="45"/>
      <c r="CT1161" s="45"/>
      <c r="CU1161" s="45"/>
      <c r="CV1161" s="45"/>
      <c r="CW1161" s="45"/>
      <c r="CX1161" s="45"/>
      <c r="CY1161" s="45"/>
      <c r="CZ1161" s="45"/>
      <c r="DA1161" s="45"/>
      <c r="DB1161" s="45"/>
      <c r="DC1161" s="45"/>
      <c r="DD1161" s="45"/>
      <c r="DE1161" s="45"/>
      <c r="DF1161" s="45"/>
      <c r="DG1161" s="45"/>
      <c r="DH1161" s="45"/>
      <c r="DI1161" s="45"/>
      <c r="DJ1161" s="45"/>
      <c r="DK1161" s="45"/>
      <c r="DL1161" s="45"/>
      <c r="DM1161" s="45"/>
      <c r="DN1161" s="45"/>
      <c r="DO1161" s="45"/>
      <c r="DP1161" s="45"/>
      <c r="DQ1161" s="45"/>
      <c r="DR1161" s="45"/>
      <c r="DS1161" s="45"/>
      <c r="DT1161" s="45"/>
      <c r="DU1161" s="45"/>
      <c r="DV1161" s="1123"/>
      <c r="DW1161" s="45"/>
      <c r="DX1161" s="45"/>
      <c r="DY1161" s="45"/>
      <c r="DZ1161" s="45"/>
      <c r="EA1161" s="45"/>
      <c r="EB1161" s="45"/>
      <c r="EC1161" s="45"/>
      <c r="ED1161" s="45"/>
      <c r="EE1161" s="45"/>
      <c r="EF1161" s="45"/>
      <c r="EG1161" s="45"/>
      <c r="EH1161" s="45"/>
      <c r="EI1161" s="45"/>
      <c r="EJ1161" s="45"/>
      <c r="EK1161" s="45"/>
      <c r="EL1161" s="45"/>
      <c r="EM1161" s="45"/>
      <c r="EN1161" s="45"/>
      <c r="EO1161" s="45"/>
      <c r="EP1161" s="45"/>
      <c r="EQ1161" s="1123"/>
      <c r="ER1161" s="557"/>
    </row>
    <row r="1162" spans="1:148" ht="15" customHeight="1" x14ac:dyDescent="0.25">
      <c r="A1162" s="625"/>
      <c r="B1162" s="1343" t="str">
        <f t="shared" si="69"/>
        <v>Desk 12</v>
      </c>
      <c r="C1162" s="1348" t="str">
        <f>IF(ISBLANK(TB!C198), "", TB!C198)</f>
        <v/>
      </c>
      <c r="D1162" s="1348" t="str">
        <f>IF(ISBLANK(TB!D198), "", TB!D198)</f>
        <v/>
      </c>
      <c r="E1162" s="1348" t="str">
        <f>IF(ISBLANK(TB!E198), "", TB!E198)</f>
        <v/>
      </c>
      <c r="F1162" s="1348" t="str">
        <f>IF(ISBLANK(TB!F198), "", TB!F198)</f>
        <v/>
      </c>
      <c r="G1162" s="45"/>
      <c r="H1162" s="45"/>
      <c r="I1162" s="45"/>
      <c r="J1162" s="45"/>
      <c r="K1162" s="45"/>
      <c r="L1162" s="45"/>
      <c r="M1162" s="45"/>
      <c r="N1162" s="45"/>
      <c r="O1162" s="45"/>
      <c r="P1162" s="45"/>
      <c r="Q1162" s="45"/>
      <c r="R1162" s="45"/>
      <c r="S1162" s="45"/>
      <c r="T1162" s="45"/>
      <c r="U1162" s="45"/>
      <c r="V1162" s="45"/>
      <c r="W1162" s="45"/>
      <c r="X1162" s="45"/>
      <c r="Y1162" s="45"/>
      <c r="Z1162" s="45"/>
      <c r="AA1162" s="45"/>
      <c r="AB1162" s="45"/>
      <c r="AC1162" s="45"/>
      <c r="AD1162" s="45"/>
      <c r="AE1162" s="45"/>
      <c r="AF1162" s="45"/>
      <c r="AG1162" s="45"/>
      <c r="AH1162" s="45"/>
      <c r="AI1162" s="45"/>
      <c r="AJ1162" s="45"/>
      <c r="AK1162" s="45"/>
      <c r="AL1162" s="45"/>
      <c r="AM1162" s="45"/>
      <c r="AN1162" s="45"/>
      <c r="AO1162" s="45"/>
      <c r="AP1162" s="45"/>
      <c r="AQ1162" s="45"/>
      <c r="AR1162" s="45"/>
      <c r="AS1162" s="45"/>
      <c r="AT1162" s="45"/>
      <c r="AU1162" s="45"/>
      <c r="AV1162" s="45"/>
      <c r="AW1162" s="45"/>
      <c r="AX1162" s="45"/>
      <c r="AY1162" s="45"/>
      <c r="AZ1162" s="45"/>
      <c r="BA1162" s="45"/>
      <c r="BB1162" s="45"/>
      <c r="BC1162" s="45"/>
      <c r="BD1162" s="45"/>
      <c r="BE1162" s="45"/>
      <c r="BF1162" s="45"/>
      <c r="BG1162" s="45"/>
      <c r="BH1162" s="45"/>
      <c r="BI1162" s="45"/>
      <c r="BJ1162" s="45"/>
      <c r="BK1162" s="45"/>
      <c r="BL1162" s="45"/>
      <c r="BM1162" s="45"/>
      <c r="BN1162" s="45"/>
      <c r="BO1162" s="45"/>
      <c r="BP1162" s="45"/>
      <c r="BQ1162" s="45"/>
      <c r="BR1162" s="45"/>
      <c r="BS1162" s="45"/>
      <c r="BT1162" s="45"/>
      <c r="BU1162" s="45"/>
      <c r="BV1162" s="45"/>
      <c r="BW1162" s="45"/>
      <c r="BX1162" s="45"/>
      <c r="BY1162" s="45"/>
      <c r="BZ1162" s="45"/>
      <c r="CA1162" s="45"/>
      <c r="CB1162" s="45"/>
      <c r="CC1162" s="45"/>
      <c r="CD1162" s="45"/>
      <c r="CE1162" s="45"/>
      <c r="CF1162" s="45"/>
      <c r="CG1162" s="45"/>
      <c r="CH1162" s="45"/>
      <c r="CI1162" s="45"/>
      <c r="CJ1162" s="45"/>
      <c r="CK1162" s="45"/>
      <c r="CL1162" s="45"/>
      <c r="CM1162" s="45"/>
      <c r="CN1162" s="45"/>
      <c r="CO1162" s="45"/>
      <c r="CP1162" s="45"/>
      <c r="CQ1162" s="45"/>
      <c r="CR1162" s="45"/>
      <c r="CS1162" s="45"/>
      <c r="CT1162" s="45"/>
      <c r="CU1162" s="45"/>
      <c r="CV1162" s="45"/>
      <c r="CW1162" s="45"/>
      <c r="CX1162" s="45"/>
      <c r="CY1162" s="45"/>
      <c r="CZ1162" s="45"/>
      <c r="DA1162" s="45"/>
      <c r="DB1162" s="45"/>
      <c r="DC1162" s="45"/>
      <c r="DD1162" s="45"/>
      <c r="DE1162" s="45"/>
      <c r="DF1162" s="45"/>
      <c r="DG1162" s="45"/>
      <c r="DH1162" s="45"/>
      <c r="DI1162" s="45"/>
      <c r="DJ1162" s="45"/>
      <c r="DK1162" s="45"/>
      <c r="DL1162" s="45"/>
      <c r="DM1162" s="45"/>
      <c r="DN1162" s="45"/>
      <c r="DO1162" s="45"/>
      <c r="DP1162" s="45"/>
      <c r="DQ1162" s="45"/>
      <c r="DR1162" s="45"/>
      <c r="DS1162" s="45"/>
      <c r="DT1162" s="45"/>
      <c r="DU1162" s="45"/>
      <c r="DV1162" s="1123"/>
      <c r="DW1162" s="45"/>
      <c r="DX1162" s="45"/>
      <c r="DY1162" s="45"/>
      <c r="DZ1162" s="45"/>
      <c r="EA1162" s="45"/>
      <c r="EB1162" s="45"/>
      <c r="EC1162" s="45"/>
      <c r="ED1162" s="45"/>
      <c r="EE1162" s="45"/>
      <c r="EF1162" s="45"/>
      <c r="EG1162" s="45"/>
      <c r="EH1162" s="45"/>
      <c r="EI1162" s="45"/>
      <c r="EJ1162" s="45"/>
      <c r="EK1162" s="45"/>
      <c r="EL1162" s="45"/>
      <c r="EM1162" s="45"/>
      <c r="EN1162" s="45"/>
      <c r="EO1162" s="45"/>
      <c r="EP1162" s="45"/>
      <c r="EQ1162" s="1123"/>
      <c r="ER1162" s="557"/>
    </row>
    <row r="1163" spans="1:148" ht="15" customHeight="1" x14ac:dyDescent="0.25">
      <c r="A1163" s="625"/>
      <c r="B1163" s="1343" t="str">
        <f t="shared" si="69"/>
        <v>Desk 13</v>
      </c>
      <c r="C1163" s="1348" t="str">
        <f>IF(ISBLANK(TB!C199), "", TB!C199)</f>
        <v/>
      </c>
      <c r="D1163" s="1348" t="str">
        <f>IF(ISBLANK(TB!D199), "", TB!D199)</f>
        <v/>
      </c>
      <c r="E1163" s="1348" t="str">
        <f>IF(ISBLANK(TB!E199), "", TB!E199)</f>
        <v/>
      </c>
      <c r="F1163" s="1348" t="str">
        <f>IF(ISBLANK(TB!F199), "", TB!F199)</f>
        <v/>
      </c>
      <c r="G1163" s="45"/>
      <c r="H1163" s="45"/>
      <c r="I1163" s="45"/>
      <c r="J1163" s="45"/>
      <c r="K1163" s="45"/>
      <c r="L1163" s="45"/>
      <c r="M1163" s="45"/>
      <c r="N1163" s="45"/>
      <c r="O1163" s="45"/>
      <c r="P1163" s="45"/>
      <c r="Q1163" s="45"/>
      <c r="R1163" s="45"/>
      <c r="S1163" s="45"/>
      <c r="T1163" s="45"/>
      <c r="U1163" s="45"/>
      <c r="V1163" s="45"/>
      <c r="W1163" s="45"/>
      <c r="X1163" s="45"/>
      <c r="Y1163" s="45"/>
      <c r="Z1163" s="45"/>
      <c r="AA1163" s="45"/>
      <c r="AB1163" s="45"/>
      <c r="AC1163" s="45"/>
      <c r="AD1163" s="45"/>
      <c r="AE1163" s="45"/>
      <c r="AF1163" s="45"/>
      <c r="AG1163" s="45"/>
      <c r="AH1163" s="45"/>
      <c r="AI1163" s="45"/>
      <c r="AJ1163" s="45"/>
      <c r="AK1163" s="45"/>
      <c r="AL1163" s="45"/>
      <c r="AM1163" s="45"/>
      <c r="AN1163" s="45"/>
      <c r="AO1163" s="45"/>
      <c r="AP1163" s="45"/>
      <c r="AQ1163" s="45"/>
      <c r="AR1163" s="45"/>
      <c r="AS1163" s="45"/>
      <c r="AT1163" s="45"/>
      <c r="AU1163" s="45"/>
      <c r="AV1163" s="45"/>
      <c r="AW1163" s="45"/>
      <c r="AX1163" s="45"/>
      <c r="AY1163" s="45"/>
      <c r="AZ1163" s="45"/>
      <c r="BA1163" s="45"/>
      <c r="BB1163" s="45"/>
      <c r="BC1163" s="45"/>
      <c r="BD1163" s="45"/>
      <c r="BE1163" s="45"/>
      <c r="BF1163" s="45"/>
      <c r="BG1163" s="45"/>
      <c r="BH1163" s="45"/>
      <c r="BI1163" s="45"/>
      <c r="BJ1163" s="45"/>
      <c r="BK1163" s="45"/>
      <c r="BL1163" s="45"/>
      <c r="BM1163" s="45"/>
      <c r="BN1163" s="45"/>
      <c r="BO1163" s="45"/>
      <c r="BP1163" s="45"/>
      <c r="BQ1163" s="45"/>
      <c r="BR1163" s="45"/>
      <c r="BS1163" s="45"/>
      <c r="BT1163" s="45"/>
      <c r="BU1163" s="45"/>
      <c r="BV1163" s="45"/>
      <c r="BW1163" s="45"/>
      <c r="BX1163" s="45"/>
      <c r="BY1163" s="45"/>
      <c r="BZ1163" s="45"/>
      <c r="CA1163" s="45"/>
      <c r="CB1163" s="45"/>
      <c r="CC1163" s="45"/>
      <c r="CD1163" s="45"/>
      <c r="CE1163" s="45"/>
      <c r="CF1163" s="45"/>
      <c r="CG1163" s="45"/>
      <c r="CH1163" s="45"/>
      <c r="CI1163" s="45"/>
      <c r="CJ1163" s="45"/>
      <c r="CK1163" s="45"/>
      <c r="CL1163" s="45"/>
      <c r="CM1163" s="45"/>
      <c r="CN1163" s="45"/>
      <c r="CO1163" s="45"/>
      <c r="CP1163" s="45"/>
      <c r="CQ1163" s="45"/>
      <c r="CR1163" s="45"/>
      <c r="CS1163" s="45"/>
      <c r="CT1163" s="45"/>
      <c r="CU1163" s="45"/>
      <c r="CV1163" s="45"/>
      <c r="CW1163" s="45"/>
      <c r="CX1163" s="45"/>
      <c r="CY1163" s="45"/>
      <c r="CZ1163" s="45"/>
      <c r="DA1163" s="45"/>
      <c r="DB1163" s="45"/>
      <c r="DC1163" s="45"/>
      <c r="DD1163" s="45"/>
      <c r="DE1163" s="45"/>
      <c r="DF1163" s="45"/>
      <c r="DG1163" s="45"/>
      <c r="DH1163" s="45"/>
      <c r="DI1163" s="45"/>
      <c r="DJ1163" s="45"/>
      <c r="DK1163" s="45"/>
      <c r="DL1163" s="45"/>
      <c r="DM1163" s="45"/>
      <c r="DN1163" s="45"/>
      <c r="DO1163" s="45"/>
      <c r="DP1163" s="45"/>
      <c r="DQ1163" s="45"/>
      <c r="DR1163" s="45"/>
      <c r="DS1163" s="45"/>
      <c r="DT1163" s="45"/>
      <c r="DU1163" s="45"/>
      <c r="DV1163" s="1123"/>
      <c r="DW1163" s="45"/>
      <c r="DX1163" s="45"/>
      <c r="DY1163" s="45"/>
      <c r="DZ1163" s="45"/>
      <c r="EA1163" s="45"/>
      <c r="EB1163" s="45"/>
      <c r="EC1163" s="45"/>
      <c r="ED1163" s="45"/>
      <c r="EE1163" s="45"/>
      <c r="EF1163" s="45"/>
      <c r="EG1163" s="45"/>
      <c r="EH1163" s="45"/>
      <c r="EI1163" s="45"/>
      <c r="EJ1163" s="45"/>
      <c r="EK1163" s="45"/>
      <c r="EL1163" s="45"/>
      <c r="EM1163" s="45"/>
      <c r="EN1163" s="45"/>
      <c r="EO1163" s="45"/>
      <c r="EP1163" s="45"/>
      <c r="EQ1163" s="1123"/>
      <c r="ER1163" s="557"/>
    </row>
    <row r="1164" spans="1:148" ht="15" customHeight="1" x14ac:dyDescent="0.25">
      <c r="A1164" s="625"/>
      <c r="B1164" s="1343" t="str">
        <f t="shared" si="69"/>
        <v>Desk 14</v>
      </c>
      <c r="C1164" s="1348" t="str">
        <f>IF(ISBLANK(TB!C200), "", TB!C200)</f>
        <v/>
      </c>
      <c r="D1164" s="1348" t="str">
        <f>IF(ISBLANK(TB!D200), "", TB!D200)</f>
        <v/>
      </c>
      <c r="E1164" s="1348" t="str">
        <f>IF(ISBLANK(TB!E200), "", TB!E200)</f>
        <v/>
      </c>
      <c r="F1164" s="1348" t="str">
        <f>IF(ISBLANK(TB!F200), "", TB!F200)</f>
        <v/>
      </c>
      <c r="G1164" s="45"/>
      <c r="H1164" s="45"/>
      <c r="I1164" s="45"/>
      <c r="J1164" s="45"/>
      <c r="K1164" s="45"/>
      <c r="L1164" s="45"/>
      <c r="M1164" s="45"/>
      <c r="N1164" s="45"/>
      <c r="O1164" s="45"/>
      <c r="P1164" s="45"/>
      <c r="Q1164" s="45"/>
      <c r="R1164" s="45"/>
      <c r="S1164" s="45"/>
      <c r="T1164" s="45"/>
      <c r="U1164" s="45"/>
      <c r="V1164" s="45"/>
      <c r="W1164" s="45"/>
      <c r="X1164" s="45"/>
      <c r="Y1164" s="45"/>
      <c r="Z1164" s="45"/>
      <c r="AA1164" s="45"/>
      <c r="AB1164" s="45"/>
      <c r="AC1164" s="45"/>
      <c r="AD1164" s="45"/>
      <c r="AE1164" s="45"/>
      <c r="AF1164" s="45"/>
      <c r="AG1164" s="45"/>
      <c r="AH1164" s="45"/>
      <c r="AI1164" s="45"/>
      <c r="AJ1164" s="45"/>
      <c r="AK1164" s="45"/>
      <c r="AL1164" s="45"/>
      <c r="AM1164" s="45"/>
      <c r="AN1164" s="45"/>
      <c r="AO1164" s="45"/>
      <c r="AP1164" s="45"/>
      <c r="AQ1164" s="45"/>
      <c r="AR1164" s="45"/>
      <c r="AS1164" s="45"/>
      <c r="AT1164" s="45"/>
      <c r="AU1164" s="45"/>
      <c r="AV1164" s="45"/>
      <c r="AW1164" s="45"/>
      <c r="AX1164" s="45"/>
      <c r="AY1164" s="45"/>
      <c r="AZ1164" s="45"/>
      <c r="BA1164" s="45"/>
      <c r="BB1164" s="45"/>
      <c r="BC1164" s="45"/>
      <c r="BD1164" s="45"/>
      <c r="BE1164" s="45"/>
      <c r="BF1164" s="45"/>
      <c r="BG1164" s="45"/>
      <c r="BH1164" s="45"/>
      <c r="BI1164" s="45"/>
      <c r="BJ1164" s="45"/>
      <c r="BK1164" s="45"/>
      <c r="BL1164" s="45"/>
      <c r="BM1164" s="45"/>
      <c r="BN1164" s="45"/>
      <c r="BO1164" s="45"/>
      <c r="BP1164" s="45"/>
      <c r="BQ1164" s="45"/>
      <c r="BR1164" s="45"/>
      <c r="BS1164" s="45"/>
      <c r="BT1164" s="45"/>
      <c r="BU1164" s="45"/>
      <c r="BV1164" s="45"/>
      <c r="BW1164" s="45"/>
      <c r="BX1164" s="45"/>
      <c r="BY1164" s="45"/>
      <c r="BZ1164" s="45"/>
      <c r="CA1164" s="45"/>
      <c r="CB1164" s="45"/>
      <c r="CC1164" s="45"/>
      <c r="CD1164" s="45"/>
      <c r="CE1164" s="45"/>
      <c r="CF1164" s="45"/>
      <c r="CG1164" s="45"/>
      <c r="CH1164" s="45"/>
      <c r="CI1164" s="45"/>
      <c r="CJ1164" s="45"/>
      <c r="CK1164" s="45"/>
      <c r="CL1164" s="45"/>
      <c r="CM1164" s="45"/>
      <c r="CN1164" s="45"/>
      <c r="CO1164" s="45"/>
      <c r="CP1164" s="45"/>
      <c r="CQ1164" s="45"/>
      <c r="CR1164" s="45"/>
      <c r="CS1164" s="45"/>
      <c r="CT1164" s="45"/>
      <c r="CU1164" s="45"/>
      <c r="CV1164" s="45"/>
      <c r="CW1164" s="45"/>
      <c r="CX1164" s="45"/>
      <c r="CY1164" s="45"/>
      <c r="CZ1164" s="45"/>
      <c r="DA1164" s="45"/>
      <c r="DB1164" s="45"/>
      <c r="DC1164" s="45"/>
      <c r="DD1164" s="45"/>
      <c r="DE1164" s="45"/>
      <c r="DF1164" s="45"/>
      <c r="DG1164" s="45"/>
      <c r="DH1164" s="45"/>
      <c r="DI1164" s="45"/>
      <c r="DJ1164" s="45"/>
      <c r="DK1164" s="45"/>
      <c r="DL1164" s="45"/>
      <c r="DM1164" s="45"/>
      <c r="DN1164" s="45"/>
      <c r="DO1164" s="45"/>
      <c r="DP1164" s="45"/>
      <c r="DQ1164" s="45"/>
      <c r="DR1164" s="45"/>
      <c r="DS1164" s="45"/>
      <c r="DT1164" s="45"/>
      <c r="DU1164" s="45"/>
      <c r="DV1164" s="1123"/>
      <c r="DW1164" s="45"/>
      <c r="DX1164" s="45"/>
      <c r="DY1164" s="45"/>
      <c r="DZ1164" s="45"/>
      <c r="EA1164" s="45"/>
      <c r="EB1164" s="45"/>
      <c r="EC1164" s="45"/>
      <c r="ED1164" s="45"/>
      <c r="EE1164" s="45"/>
      <c r="EF1164" s="45"/>
      <c r="EG1164" s="45"/>
      <c r="EH1164" s="45"/>
      <c r="EI1164" s="45"/>
      <c r="EJ1164" s="45"/>
      <c r="EK1164" s="45"/>
      <c r="EL1164" s="45"/>
      <c r="EM1164" s="45"/>
      <c r="EN1164" s="45"/>
      <c r="EO1164" s="45"/>
      <c r="EP1164" s="45"/>
      <c r="EQ1164" s="1123"/>
      <c r="ER1164" s="557"/>
    </row>
    <row r="1165" spans="1:148" ht="15" customHeight="1" x14ac:dyDescent="0.25">
      <c r="A1165" s="625"/>
      <c r="B1165" s="1343" t="str">
        <f t="shared" si="69"/>
        <v>Desk 15</v>
      </c>
      <c r="C1165" s="1348" t="str">
        <f>IF(ISBLANK(TB!C201), "", TB!C201)</f>
        <v/>
      </c>
      <c r="D1165" s="1348" t="str">
        <f>IF(ISBLANK(TB!D201), "", TB!D201)</f>
        <v/>
      </c>
      <c r="E1165" s="1348" t="str">
        <f>IF(ISBLANK(TB!E201), "", TB!E201)</f>
        <v/>
      </c>
      <c r="F1165" s="1348" t="str">
        <f>IF(ISBLANK(TB!F201), "", TB!F201)</f>
        <v/>
      </c>
      <c r="G1165" s="45"/>
      <c r="H1165" s="45"/>
      <c r="I1165" s="45"/>
      <c r="J1165" s="45"/>
      <c r="K1165" s="45"/>
      <c r="L1165" s="45"/>
      <c r="M1165" s="45"/>
      <c r="N1165" s="45"/>
      <c r="O1165" s="45"/>
      <c r="P1165" s="45"/>
      <c r="Q1165" s="45"/>
      <c r="R1165" s="45"/>
      <c r="S1165" s="45"/>
      <c r="T1165" s="45"/>
      <c r="U1165" s="45"/>
      <c r="V1165" s="45"/>
      <c r="W1165" s="45"/>
      <c r="X1165" s="45"/>
      <c r="Y1165" s="45"/>
      <c r="Z1165" s="45"/>
      <c r="AA1165" s="45"/>
      <c r="AB1165" s="45"/>
      <c r="AC1165" s="45"/>
      <c r="AD1165" s="45"/>
      <c r="AE1165" s="45"/>
      <c r="AF1165" s="45"/>
      <c r="AG1165" s="45"/>
      <c r="AH1165" s="45"/>
      <c r="AI1165" s="45"/>
      <c r="AJ1165" s="45"/>
      <c r="AK1165" s="45"/>
      <c r="AL1165" s="45"/>
      <c r="AM1165" s="45"/>
      <c r="AN1165" s="45"/>
      <c r="AO1165" s="45"/>
      <c r="AP1165" s="45"/>
      <c r="AQ1165" s="45"/>
      <c r="AR1165" s="45"/>
      <c r="AS1165" s="45"/>
      <c r="AT1165" s="45"/>
      <c r="AU1165" s="45"/>
      <c r="AV1165" s="45"/>
      <c r="AW1165" s="45"/>
      <c r="AX1165" s="45"/>
      <c r="AY1165" s="45"/>
      <c r="AZ1165" s="45"/>
      <c r="BA1165" s="45"/>
      <c r="BB1165" s="45"/>
      <c r="BC1165" s="45"/>
      <c r="BD1165" s="45"/>
      <c r="BE1165" s="45"/>
      <c r="BF1165" s="45"/>
      <c r="BG1165" s="45"/>
      <c r="BH1165" s="45"/>
      <c r="BI1165" s="45"/>
      <c r="BJ1165" s="45"/>
      <c r="BK1165" s="45"/>
      <c r="BL1165" s="45"/>
      <c r="BM1165" s="45"/>
      <c r="BN1165" s="45"/>
      <c r="BO1165" s="45"/>
      <c r="BP1165" s="45"/>
      <c r="BQ1165" s="45"/>
      <c r="BR1165" s="45"/>
      <c r="BS1165" s="45"/>
      <c r="BT1165" s="45"/>
      <c r="BU1165" s="45"/>
      <c r="BV1165" s="45"/>
      <c r="BW1165" s="45"/>
      <c r="BX1165" s="45"/>
      <c r="BY1165" s="45"/>
      <c r="BZ1165" s="45"/>
      <c r="CA1165" s="45"/>
      <c r="CB1165" s="45"/>
      <c r="CC1165" s="45"/>
      <c r="CD1165" s="45"/>
      <c r="CE1165" s="45"/>
      <c r="CF1165" s="45"/>
      <c r="CG1165" s="45"/>
      <c r="CH1165" s="45"/>
      <c r="CI1165" s="45"/>
      <c r="CJ1165" s="45"/>
      <c r="CK1165" s="45"/>
      <c r="CL1165" s="45"/>
      <c r="CM1165" s="45"/>
      <c r="CN1165" s="45"/>
      <c r="CO1165" s="45"/>
      <c r="CP1165" s="45"/>
      <c r="CQ1165" s="45"/>
      <c r="CR1165" s="45"/>
      <c r="CS1165" s="45"/>
      <c r="CT1165" s="45"/>
      <c r="CU1165" s="45"/>
      <c r="CV1165" s="45"/>
      <c r="CW1165" s="45"/>
      <c r="CX1165" s="45"/>
      <c r="CY1165" s="45"/>
      <c r="CZ1165" s="45"/>
      <c r="DA1165" s="45"/>
      <c r="DB1165" s="45"/>
      <c r="DC1165" s="45"/>
      <c r="DD1165" s="45"/>
      <c r="DE1165" s="45"/>
      <c r="DF1165" s="45"/>
      <c r="DG1165" s="45"/>
      <c r="DH1165" s="45"/>
      <c r="DI1165" s="45"/>
      <c r="DJ1165" s="45"/>
      <c r="DK1165" s="45"/>
      <c r="DL1165" s="45"/>
      <c r="DM1165" s="45"/>
      <c r="DN1165" s="45"/>
      <c r="DO1165" s="45"/>
      <c r="DP1165" s="45"/>
      <c r="DQ1165" s="45"/>
      <c r="DR1165" s="45"/>
      <c r="DS1165" s="45"/>
      <c r="DT1165" s="45"/>
      <c r="DU1165" s="45"/>
      <c r="DV1165" s="1123"/>
      <c r="DW1165" s="45"/>
      <c r="DX1165" s="45"/>
      <c r="DY1165" s="45"/>
      <c r="DZ1165" s="45"/>
      <c r="EA1165" s="45"/>
      <c r="EB1165" s="45"/>
      <c r="EC1165" s="45"/>
      <c r="ED1165" s="45"/>
      <c r="EE1165" s="45"/>
      <c r="EF1165" s="45"/>
      <c r="EG1165" s="45"/>
      <c r="EH1165" s="45"/>
      <c r="EI1165" s="45"/>
      <c r="EJ1165" s="45"/>
      <c r="EK1165" s="45"/>
      <c r="EL1165" s="45"/>
      <c r="EM1165" s="45"/>
      <c r="EN1165" s="45"/>
      <c r="EO1165" s="45"/>
      <c r="EP1165" s="45"/>
      <c r="EQ1165" s="1123"/>
      <c r="ER1165" s="557"/>
    </row>
    <row r="1166" spans="1:148" ht="15" customHeight="1" x14ac:dyDescent="0.25">
      <c r="A1166" s="625"/>
      <c r="B1166" s="1343" t="str">
        <f t="shared" si="69"/>
        <v>Desk 16</v>
      </c>
      <c r="C1166" s="1348" t="str">
        <f>IF(ISBLANK(TB!C202), "", TB!C202)</f>
        <v/>
      </c>
      <c r="D1166" s="1348" t="str">
        <f>IF(ISBLANK(TB!D202), "", TB!D202)</f>
        <v/>
      </c>
      <c r="E1166" s="1348" t="str">
        <f>IF(ISBLANK(TB!E202), "", TB!E202)</f>
        <v/>
      </c>
      <c r="F1166" s="1348" t="str">
        <f>IF(ISBLANK(TB!F202), "", TB!F202)</f>
        <v/>
      </c>
      <c r="G1166" s="45"/>
      <c r="H1166" s="45"/>
      <c r="I1166" s="45"/>
      <c r="J1166" s="45"/>
      <c r="K1166" s="45"/>
      <c r="L1166" s="45"/>
      <c r="M1166" s="45"/>
      <c r="N1166" s="45"/>
      <c r="O1166" s="45"/>
      <c r="P1166" s="45"/>
      <c r="Q1166" s="45"/>
      <c r="R1166" s="45"/>
      <c r="S1166" s="45"/>
      <c r="T1166" s="45"/>
      <c r="U1166" s="45"/>
      <c r="V1166" s="45"/>
      <c r="W1166" s="45"/>
      <c r="X1166" s="45"/>
      <c r="Y1166" s="45"/>
      <c r="Z1166" s="45"/>
      <c r="AA1166" s="45"/>
      <c r="AB1166" s="45"/>
      <c r="AC1166" s="45"/>
      <c r="AD1166" s="45"/>
      <c r="AE1166" s="45"/>
      <c r="AF1166" s="45"/>
      <c r="AG1166" s="45"/>
      <c r="AH1166" s="45"/>
      <c r="AI1166" s="45"/>
      <c r="AJ1166" s="45"/>
      <c r="AK1166" s="45"/>
      <c r="AL1166" s="45"/>
      <c r="AM1166" s="45"/>
      <c r="AN1166" s="45"/>
      <c r="AO1166" s="45"/>
      <c r="AP1166" s="45"/>
      <c r="AQ1166" s="45"/>
      <c r="AR1166" s="45"/>
      <c r="AS1166" s="45"/>
      <c r="AT1166" s="45"/>
      <c r="AU1166" s="45"/>
      <c r="AV1166" s="45"/>
      <c r="AW1166" s="45"/>
      <c r="AX1166" s="45"/>
      <c r="AY1166" s="45"/>
      <c r="AZ1166" s="45"/>
      <c r="BA1166" s="45"/>
      <c r="BB1166" s="45"/>
      <c r="BC1166" s="45"/>
      <c r="BD1166" s="45"/>
      <c r="BE1166" s="45"/>
      <c r="BF1166" s="45"/>
      <c r="BG1166" s="45"/>
      <c r="BH1166" s="45"/>
      <c r="BI1166" s="45"/>
      <c r="BJ1166" s="45"/>
      <c r="BK1166" s="45"/>
      <c r="BL1166" s="45"/>
      <c r="BM1166" s="45"/>
      <c r="BN1166" s="45"/>
      <c r="BO1166" s="45"/>
      <c r="BP1166" s="45"/>
      <c r="BQ1166" s="45"/>
      <c r="BR1166" s="45"/>
      <c r="BS1166" s="45"/>
      <c r="BT1166" s="45"/>
      <c r="BU1166" s="45"/>
      <c r="BV1166" s="45"/>
      <c r="BW1166" s="45"/>
      <c r="BX1166" s="45"/>
      <c r="BY1166" s="45"/>
      <c r="BZ1166" s="45"/>
      <c r="CA1166" s="45"/>
      <c r="CB1166" s="45"/>
      <c r="CC1166" s="45"/>
      <c r="CD1166" s="45"/>
      <c r="CE1166" s="45"/>
      <c r="CF1166" s="45"/>
      <c r="CG1166" s="45"/>
      <c r="CH1166" s="45"/>
      <c r="CI1166" s="45"/>
      <c r="CJ1166" s="45"/>
      <c r="CK1166" s="45"/>
      <c r="CL1166" s="45"/>
      <c r="CM1166" s="45"/>
      <c r="CN1166" s="45"/>
      <c r="CO1166" s="45"/>
      <c r="CP1166" s="45"/>
      <c r="CQ1166" s="45"/>
      <c r="CR1166" s="45"/>
      <c r="CS1166" s="45"/>
      <c r="CT1166" s="45"/>
      <c r="CU1166" s="45"/>
      <c r="CV1166" s="45"/>
      <c r="CW1166" s="45"/>
      <c r="CX1166" s="45"/>
      <c r="CY1166" s="45"/>
      <c r="CZ1166" s="45"/>
      <c r="DA1166" s="45"/>
      <c r="DB1166" s="45"/>
      <c r="DC1166" s="45"/>
      <c r="DD1166" s="45"/>
      <c r="DE1166" s="45"/>
      <c r="DF1166" s="45"/>
      <c r="DG1166" s="45"/>
      <c r="DH1166" s="45"/>
      <c r="DI1166" s="45"/>
      <c r="DJ1166" s="45"/>
      <c r="DK1166" s="45"/>
      <c r="DL1166" s="45"/>
      <c r="DM1166" s="45"/>
      <c r="DN1166" s="45"/>
      <c r="DO1166" s="45"/>
      <c r="DP1166" s="45"/>
      <c r="DQ1166" s="45"/>
      <c r="DR1166" s="45"/>
      <c r="DS1166" s="45"/>
      <c r="DT1166" s="45"/>
      <c r="DU1166" s="45"/>
      <c r="DV1166" s="1123"/>
      <c r="DW1166" s="45"/>
      <c r="DX1166" s="45"/>
      <c r="DY1166" s="45"/>
      <c r="DZ1166" s="45"/>
      <c r="EA1166" s="45"/>
      <c r="EB1166" s="45"/>
      <c r="EC1166" s="45"/>
      <c r="ED1166" s="45"/>
      <c r="EE1166" s="45"/>
      <c r="EF1166" s="45"/>
      <c r="EG1166" s="45"/>
      <c r="EH1166" s="45"/>
      <c r="EI1166" s="45"/>
      <c r="EJ1166" s="45"/>
      <c r="EK1166" s="45"/>
      <c r="EL1166" s="45"/>
      <c r="EM1166" s="45"/>
      <c r="EN1166" s="45"/>
      <c r="EO1166" s="45"/>
      <c r="EP1166" s="45"/>
      <c r="EQ1166" s="1123"/>
      <c r="ER1166" s="557"/>
    </row>
    <row r="1167" spans="1:148" ht="15" customHeight="1" x14ac:dyDescent="0.25">
      <c r="A1167" s="625"/>
      <c r="B1167" s="1343" t="str">
        <f t="shared" si="69"/>
        <v>Desk 17</v>
      </c>
      <c r="C1167" s="1348" t="str">
        <f>IF(ISBLANK(TB!C203), "", TB!C203)</f>
        <v/>
      </c>
      <c r="D1167" s="1348" t="str">
        <f>IF(ISBLANK(TB!D203), "", TB!D203)</f>
        <v/>
      </c>
      <c r="E1167" s="1348" t="str">
        <f>IF(ISBLANK(TB!E203), "", TB!E203)</f>
        <v/>
      </c>
      <c r="F1167" s="1348" t="str">
        <f>IF(ISBLANK(TB!F203), "", TB!F203)</f>
        <v/>
      </c>
      <c r="G1167" s="45"/>
      <c r="H1167" s="45"/>
      <c r="I1167" s="45"/>
      <c r="J1167" s="45"/>
      <c r="K1167" s="45"/>
      <c r="L1167" s="45"/>
      <c r="M1167" s="45"/>
      <c r="N1167" s="45"/>
      <c r="O1167" s="45"/>
      <c r="P1167" s="45"/>
      <c r="Q1167" s="45"/>
      <c r="R1167" s="45"/>
      <c r="S1167" s="45"/>
      <c r="T1167" s="45"/>
      <c r="U1167" s="45"/>
      <c r="V1167" s="45"/>
      <c r="W1167" s="45"/>
      <c r="X1167" s="45"/>
      <c r="Y1167" s="45"/>
      <c r="Z1167" s="45"/>
      <c r="AA1167" s="45"/>
      <c r="AB1167" s="45"/>
      <c r="AC1167" s="45"/>
      <c r="AD1167" s="45"/>
      <c r="AE1167" s="45"/>
      <c r="AF1167" s="45"/>
      <c r="AG1167" s="45"/>
      <c r="AH1167" s="45"/>
      <c r="AI1167" s="45"/>
      <c r="AJ1167" s="45"/>
      <c r="AK1167" s="45"/>
      <c r="AL1167" s="45"/>
      <c r="AM1167" s="45"/>
      <c r="AN1167" s="45"/>
      <c r="AO1167" s="45"/>
      <c r="AP1167" s="45"/>
      <c r="AQ1167" s="45"/>
      <c r="AR1167" s="45"/>
      <c r="AS1167" s="45"/>
      <c r="AT1167" s="45"/>
      <c r="AU1167" s="45"/>
      <c r="AV1167" s="45"/>
      <c r="AW1167" s="45"/>
      <c r="AX1167" s="45"/>
      <c r="AY1167" s="45"/>
      <c r="AZ1167" s="45"/>
      <c r="BA1167" s="45"/>
      <c r="BB1167" s="45"/>
      <c r="BC1167" s="45"/>
      <c r="BD1167" s="45"/>
      <c r="BE1167" s="45"/>
      <c r="BF1167" s="45"/>
      <c r="BG1167" s="45"/>
      <c r="BH1167" s="45"/>
      <c r="BI1167" s="45"/>
      <c r="BJ1167" s="45"/>
      <c r="BK1167" s="45"/>
      <c r="BL1167" s="45"/>
      <c r="BM1167" s="45"/>
      <c r="BN1167" s="45"/>
      <c r="BO1167" s="45"/>
      <c r="BP1167" s="45"/>
      <c r="BQ1167" s="45"/>
      <c r="BR1167" s="45"/>
      <c r="BS1167" s="45"/>
      <c r="BT1167" s="45"/>
      <c r="BU1167" s="45"/>
      <c r="BV1167" s="45"/>
      <c r="BW1167" s="45"/>
      <c r="BX1167" s="45"/>
      <c r="BY1167" s="45"/>
      <c r="BZ1167" s="45"/>
      <c r="CA1167" s="45"/>
      <c r="CB1167" s="45"/>
      <c r="CC1167" s="45"/>
      <c r="CD1167" s="45"/>
      <c r="CE1167" s="45"/>
      <c r="CF1167" s="45"/>
      <c r="CG1167" s="45"/>
      <c r="CH1167" s="45"/>
      <c r="CI1167" s="45"/>
      <c r="CJ1167" s="45"/>
      <c r="CK1167" s="45"/>
      <c r="CL1167" s="45"/>
      <c r="CM1167" s="45"/>
      <c r="CN1167" s="45"/>
      <c r="CO1167" s="45"/>
      <c r="CP1167" s="45"/>
      <c r="CQ1167" s="45"/>
      <c r="CR1167" s="45"/>
      <c r="CS1167" s="45"/>
      <c r="CT1167" s="45"/>
      <c r="CU1167" s="45"/>
      <c r="CV1167" s="45"/>
      <c r="CW1167" s="45"/>
      <c r="CX1167" s="45"/>
      <c r="CY1167" s="45"/>
      <c r="CZ1167" s="45"/>
      <c r="DA1167" s="45"/>
      <c r="DB1167" s="45"/>
      <c r="DC1167" s="45"/>
      <c r="DD1167" s="45"/>
      <c r="DE1167" s="45"/>
      <c r="DF1167" s="45"/>
      <c r="DG1167" s="45"/>
      <c r="DH1167" s="45"/>
      <c r="DI1167" s="45"/>
      <c r="DJ1167" s="45"/>
      <c r="DK1167" s="45"/>
      <c r="DL1167" s="45"/>
      <c r="DM1167" s="45"/>
      <c r="DN1167" s="45"/>
      <c r="DO1167" s="45"/>
      <c r="DP1167" s="45"/>
      <c r="DQ1167" s="45"/>
      <c r="DR1167" s="45"/>
      <c r="DS1167" s="45"/>
      <c r="DT1167" s="45"/>
      <c r="DU1167" s="45"/>
      <c r="DV1167" s="1123"/>
      <c r="DW1167" s="45"/>
      <c r="DX1167" s="45"/>
      <c r="DY1167" s="45"/>
      <c r="DZ1167" s="45"/>
      <c r="EA1167" s="45"/>
      <c r="EB1167" s="45"/>
      <c r="EC1167" s="45"/>
      <c r="ED1167" s="45"/>
      <c r="EE1167" s="45"/>
      <c r="EF1167" s="45"/>
      <c r="EG1167" s="45"/>
      <c r="EH1167" s="45"/>
      <c r="EI1167" s="45"/>
      <c r="EJ1167" s="45"/>
      <c r="EK1167" s="45"/>
      <c r="EL1167" s="45"/>
      <c r="EM1167" s="45"/>
      <c r="EN1167" s="45"/>
      <c r="EO1167" s="45"/>
      <c r="EP1167" s="45"/>
      <c r="EQ1167" s="1123"/>
      <c r="ER1167" s="557"/>
    </row>
    <row r="1168" spans="1:148" ht="15" customHeight="1" x14ac:dyDescent="0.25">
      <c r="A1168" s="625"/>
      <c r="B1168" s="1343" t="str">
        <f t="shared" si="69"/>
        <v>Desk 18</v>
      </c>
      <c r="C1168" s="1348" t="str">
        <f>IF(ISBLANK(TB!C204), "", TB!C204)</f>
        <v/>
      </c>
      <c r="D1168" s="1348" t="str">
        <f>IF(ISBLANK(TB!D204), "", TB!D204)</f>
        <v/>
      </c>
      <c r="E1168" s="1348" t="str">
        <f>IF(ISBLANK(TB!E204), "", TB!E204)</f>
        <v/>
      </c>
      <c r="F1168" s="1348" t="str">
        <f>IF(ISBLANK(TB!F204), "", TB!F204)</f>
        <v/>
      </c>
      <c r="G1168" s="45"/>
      <c r="H1168" s="45"/>
      <c r="I1168" s="45"/>
      <c r="J1168" s="45"/>
      <c r="K1168" s="45"/>
      <c r="L1168" s="45"/>
      <c r="M1168" s="45"/>
      <c r="N1168" s="45"/>
      <c r="O1168" s="45"/>
      <c r="P1168" s="45"/>
      <c r="Q1168" s="45"/>
      <c r="R1168" s="45"/>
      <c r="S1168" s="45"/>
      <c r="T1168" s="45"/>
      <c r="U1168" s="45"/>
      <c r="V1168" s="45"/>
      <c r="W1168" s="45"/>
      <c r="X1168" s="45"/>
      <c r="Y1168" s="45"/>
      <c r="Z1168" s="45"/>
      <c r="AA1168" s="45"/>
      <c r="AB1168" s="45"/>
      <c r="AC1168" s="45"/>
      <c r="AD1168" s="45"/>
      <c r="AE1168" s="45"/>
      <c r="AF1168" s="45"/>
      <c r="AG1168" s="45"/>
      <c r="AH1168" s="45"/>
      <c r="AI1168" s="45"/>
      <c r="AJ1168" s="45"/>
      <c r="AK1168" s="45"/>
      <c r="AL1168" s="45"/>
      <c r="AM1168" s="45"/>
      <c r="AN1168" s="45"/>
      <c r="AO1168" s="45"/>
      <c r="AP1168" s="45"/>
      <c r="AQ1168" s="45"/>
      <c r="AR1168" s="45"/>
      <c r="AS1168" s="45"/>
      <c r="AT1168" s="45"/>
      <c r="AU1168" s="45"/>
      <c r="AV1168" s="45"/>
      <c r="AW1168" s="45"/>
      <c r="AX1168" s="45"/>
      <c r="AY1168" s="45"/>
      <c r="AZ1168" s="45"/>
      <c r="BA1168" s="45"/>
      <c r="BB1168" s="45"/>
      <c r="BC1168" s="45"/>
      <c r="BD1168" s="45"/>
      <c r="BE1168" s="45"/>
      <c r="BF1168" s="45"/>
      <c r="BG1168" s="45"/>
      <c r="BH1168" s="45"/>
      <c r="BI1168" s="45"/>
      <c r="BJ1168" s="45"/>
      <c r="BK1168" s="45"/>
      <c r="BL1168" s="45"/>
      <c r="BM1168" s="45"/>
      <c r="BN1168" s="45"/>
      <c r="BO1168" s="45"/>
      <c r="BP1168" s="45"/>
      <c r="BQ1168" s="45"/>
      <c r="BR1168" s="45"/>
      <c r="BS1168" s="45"/>
      <c r="BT1168" s="45"/>
      <c r="BU1168" s="45"/>
      <c r="BV1168" s="45"/>
      <c r="BW1168" s="45"/>
      <c r="BX1168" s="45"/>
      <c r="BY1168" s="45"/>
      <c r="BZ1168" s="45"/>
      <c r="CA1168" s="45"/>
      <c r="CB1168" s="45"/>
      <c r="CC1168" s="45"/>
      <c r="CD1168" s="45"/>
      <c r="CE1168" s="45"/>
      <c r="CF1168" s="45"/>
      <c r="CG1168" s="45"/>
      <c r="CH1168" s="45"/>
      <c r="CI1168" s="45"/>
      <c r="CJ1168" s="45"/>
      <c r="CK1168" s="45"/>
      <c r="CL1168" s="45"/>
      <c r="CM1168" s="45"/>
      <c r="CN1168" s="45"/>
      <c r="CO1168" s="45"/>
      <c r="CP1168" s="45"/>
      <c r="CQ1168" s="45"/>
      <c r="CR1168" s="45"/>
      <c r="CS1168" s="45"/>
      <c r="CT1168" s="45"/>
      <c r="CU1168" s="45"/>
      <c r="CV1168" s="45"/>
      <c r="CW1168" s="45"/>
      <c r="CX1168" s="45"/>
      <c r="CY1168" s="45"/>
      <c r="CZ1168" s="45"/>
      <c r="DA1168" s="45"/>
      <c r="DB1168" s="45"/>
      <c r="DC1168" s="45"/>
      <c r="DD1168" s="45"/>
      <c r="DE1168" s="45"/>
      <c r="DF1168" s="45"/>
      <c r="DG1168" s="45"/>
      <c r="DH1168" s="45"/>
      <c r="DI1168" s="45"/>
      <c r="DJ1168" s="45"/>
      <c r="DK1168" s="45"/>
      <c r="DL1168" s="45"/>
      <c r="DM1168" s="45"/>
      <c r="DN1168" s="45"/>
      <c r="DO1168" s="45"/>
      <c r="DP1168" s="45"/>
      <c r="DQ1168" s="45"/>
      <c r="DR1168" s="45"/>
      <c r="DS1168" s="45"/>
      <c r="DT1168" s="45"/>
      <c r="DU1168" s="45"/>
      <c r="DV1168" s="1123"/>
      <c r="DW1168" s="45"/>
      <c r="DX1168" s="45"/>
      <c r="DY1168" s="45"/>
      <c r="DZ1168" s="45"/>
      <c r="EA1168" s="45"/>
      <c r="EB1168" s="45"/>
      <c r="EC1168" s="45"/>
      <c r="ED1168" s="45"/>
      <c r="EE1168" s="45"/>
      <c r="EF1168" s="45"/>
      <c r="EG1168" s="45"/>
      <c r="EH1168" s="45"/>
      <c r="EI1168" s="45"/>
      <c r="EJ1168" s="45"/>
      <c r="EK1168" s="45"/>
      <c r="EL1168" s="45"/>
      <c r="EM1168" s="45"/>
      <c r="EN1168" s="45"/>
      <c r="EO1168" s="45"/>
      <c r="EP1168" s="45"/>
      <c r="EQ1168" s="1123"/>
      <c r="ER1168" s="557"/>
    </row>
    <row r="1169" spans="1:148" ht="15" customHeight="1" x14ac:dyDescent="0.25">
      <c r="A1169" s="625"/>
      <c r="B1169" s="1343" t="str">
        <f t="shared" si="69"/>
        <v>Desk 19</v>
      </c>
      <c r="C1169" s="1348" t="str">
        <f>IF(ISBLANK(TB!C205), "", TB!C205)</f>
        <v/>
      </c>
      <c r="D1169" s="1348" t="str">
        <f>IF(ISBLANK(TB!D205), "", TB!D205)</f>
        <v/>
      </c>
      <c r="E1169" s="1348" t="str">
        <f>IF(ISBLANK(TB!E205), "", TB!E205)</f>
        <v/>
      </c>
      <c r="F1169" s="1348" t="str">
        <f>IF(ISBLANK(TB!F205), "", TB!F205)</f>
        <v/>
      </c>
      <c r="G1169" s="45"/>
      <c r="H1169" s="45"/>
      <c r="I1169" s="45"/>
      <c r="J1169" s="45"/>
      <c r="K1169" s="45"/>
      <c r="L1169" s="45"/>
      <c r="M1169" s="45"/>
      <c r="N1169" s="45"/>
      <c r="O1169" s="45"/>
      <c r="P1169" s="45"/>
      <c r="Q1169" s="45"/>
      <c r="R1169" s="45"/>
      <c r="S1169" s="45"/>
      <c r="T1169" s="45"/>
      <c r="U1169" s="45"/>
      <c r="V1169" s="45"/>
      <c r="W1169" s="45"/>
      <c r="X1169" s="45"/>
      <c r="Y1169" s="45"/>
      <c r="Z1169" s="45"/>
      <c r="AA1169" s="45"/>
      <c r="AB1169" s="45"/>
      <c r="AC1169" s="45"/>
      <c r="AD1169" s="45"/>
      <c r="AE1169" s="45"/>
      <c r="AF1169" s="45"/>
      <c r="AG1169" s="45"/>
      <c r="AH1169" s="45"/>
      <c r="AI1169" s="45"/>
      <c r="AJ1169" s="45"/>
      <c r="AK1169" s="45"/>
      <c r="AL1169" s="45"/>
      <c r="AM1169" s="45"/>
      <c r="AN1169" s="45"/>
      <c r="AO1169" s="45"/>
      <c r="AP1169" s="45"/>
      <c r="AQ1169" s="45"/>
      <c r="AR1169" s="45"/>
      <c r="AS1169" s="45"/>
      <c r="AT1169" s="45"/>
      <c r="AU1169" s="45"/>
      <c r="AV1169" s="45"/>
      <c r="AW1169" s="45"/>
      <c r="AX1169" s="45"/>
      <c r="AY1169" s="45"/>
      <c r="AZ1169" s="45"/>
      <c r="BA1169" s="45"/>
      <c r="BB1169" s="45"/>
      <c r="BC1169" s="45"/>
      <c r="BD1169" s="45"/>
      <c r="BE1169" s="45"/>
      <c r="BF1169" s="45"/>
      <c r="BG1169" s="45"/>
      <c r="BH1169" s="45"/>
      <c r="BI1169" s="45"/>
      <c r="BJ1169" s="45"/>
      <c r="BK1169" s="45"/>
      <c r="BL1169" s="45"/>
      <c r="BM1169" s="45"/>
      <c r="BN1169" s="45"/>
      <c r="BO1169" s="45"/>
      <c r="BP1169" s="45"/>
      <c r="BQ1169" s="45"/>
      <c r="BR1169" s="45"/>
      <c r="BS1169" s="45"/>
      <c r="BT1169" s="45"/>
      <c r="BU1169" s="45"/>
      <c r="BV1169" s="45"/>
      <c r="BW1169" s="45"/>
      <c r="BX1169" s="45"/>
      <c r="BY1169" s="45"/>
      <c r="BZ1169" s="45"/>
      <c r="CA1169" s="45"/>
      <c r="CB1169" s="45"/>
      <c r="CC1169" s="45"/>
      <c r="CD1169" s="45"/>
      <c r="CE1169" s="45"/>
      <c r="CF1169" s="45"/>
      <c r="CG1169" s="45"/>
      <c r="CH1169" s="45"/>
      <c r="CI1169" s="45"/>
      <c r="CJ1169" s="45"/>
      <c r="CK1169" s="45"/>
      <c r="CL1169" s="45"/>
      <c r="CM1169" s="45"/>
      <c r="CN1169" s="45"/>
      <c r="CO1169" s="45"/>
      <c r="CP1169" s="45"/>
      <c r="CQ1169" s="45"/>
      <c r="CR1169" s="45"/>
      <c r="CS1169" s="45"/>
      <c r="CT1169" s="45"/>
      <c r="CU1169" s="45"/>
      <c r="CV1169" s="45"/>
      <c r="CW1169" s="45"/>
      <c r="CX1169" s="45"/>
      <c r="CY1169" s="45"/>
      <c r="CZ1169" s="45"/>
      <c r="DA1169" s="45"/>
      <c r="DB1169" s="45"/>
      <c r="DC1169" s="45"/>
      <c r="DD1169" s="45"/>
      <c r="DE1169" s="45"/>
      <c r="DF1169" s="45"/>
      <c r="DG1169" s="45"/>
      <c r="DH1169" s="45"/>
      <c r="DI1169" s="45"/>
      <c r="DJ1169" s="45"/>
      <c r="DK1169" s="45"/>
      <c r="DL1169" s="45"/>
      <c r="DM1169" s="45"/>
      <c r="DN1169" s="45"/>
      <c r="DO1169" s="45"/>
      <c r="DP1169" s="45"/>
      <c r="DQ1169" s="45"/>
      <c r="DR1169" s="45"/>
      <c r="DS1169" s="45"/>
      <c r="DT1169" s="45"/>
      <c r="DU1169" s="45"/>
      <c r="DV1169" s="1123"/>
      <c r="DW1169" s="45"/>
      <c r="DX1169" s="45"/>
      <c r="DY1169" s="45"/>
      <c r="DZ1169" s="45"/>
      <c r="EA1169" s="45"/>
      <c r="EB1169" s="45"/>
      <c r="EC1169" s="45"/>
      <c r="ED1169" s="45"/>
      <c r="EE1169" s="45"/>
      <c r="EF1169" s="45"/>
      <c r="EG1169" s="45"/>
      <c r="EH1169" s="45"/>
      <c r="EI1169" s="45"/>
      <c r="EJ1169" s="45"/>
      <c r="EK1169" s="45"/>
      <c r="EL1169" s="45"/>
      <c r="EM1169" s="45"/>
      <c r="EN1169" s="45"/>
      <c r="EO1169" s="45"/>
      <c r="EP1169" s="45"/>
      <c r="EQ1169" s="1123"/>
      <c r="ER1169" s="557"/>
    </row>
    <row r="1170" spans="1:148" ht="15" customHeight="1" x14ac:dyDescent="0.25">
      <c r="A1170" s="625"/>
      <c r="B1170" s="1343" t="str">
        <f t="shared" si="69"/>
        <v>Desk 20</v>
      </c>
      <c r="C1170" s="1348" t="str">
        <f>IF(ISBLANK(TB!C206), "", TB!C206)</f>
        <v/>
      </c>
      <c r="D1170" s="1348" t="str">
        <f>IF(ISBLANK(TB!D206), "", TB!D206)</f>
        <v/>
      </c>
      <c r="E1170" s="1348" t="str">
        <f>IF(ISBLANK(TB!E206), "", TB!E206)</f>
        <v/>
      </c>
      <c r="F1170" s="1348" t="str">
        <f>IF(ISBLANK(TB!F206), "", TB!F206)</f>
        <v/>
      </c>
      <c r="G1170" s="45"/>
      <c r="H1170" s="45"/>
      <c r="I1170" s="45"/>
      <c r="J1170" s="45"/>
      <c r="K1170" s="45"/>
      <c r="L1170" s="45"/>
      <c r="M1170" s="45"/>
      <c r="N1170" s="45"/>
      <c r="O1170" s="45"/>
      <c r="P1170" s="45"/>
      <c r="Q1170" s="45"/>
      <c r="R1170" s="45"/>
      <c r="S1170" s="45"/>
      <c r="T1170" s="45"/>
      <c r="U1170" s="45"/>
      <c r="V1170" s="45"/>
      <c r="W1170" s="45"/>
      <c r="X1170" s="45"/>
      <c r="Y1170" s="45"/>
      <c r="Z1170" s="45"/>
      <c r="AA1170" s="45"/>
      <c r="AB1170" s="45"/>
      <c r="AC1170" s="45"/>
      <c r="AD1170" s="45"/>
      <c r="AE1170" s="45"/>
      <c r="AF1170" s="45"/>
      <c r="AG1170" s="45"/>
      <c r="AH1170" s="45"/>
      <c r="AI1170" s="45"/>
      <c r="AJ1170" s="45"/>
      <c r="AK1170" s="45"/>
      <c r="AL1170" s="45"/>
      <c r="AM1170" s="45"/>
      <c r="AN1170" s="45"/>
      <c r="AO1170" s="45"/>
      <c r="AP1170" s="45"/>
      <c r="AQ1170" s="45"/>
      <c r="AR1170" s="45"/>
      <c r="AS1170" s="45"/>
      <c r="AT1170" s="45"/>
      <c r="AU1170" s="45"/>
      <c r="AV1170" s="45"/>
      <c r="AW1170" s="45"/>
      <c r="AX1170" s="45"/>
      <c r="AY1170" s="45"/>
      <c r="AZ1170" s="45"/>
      <c r="BA1170" s="45"/>
      <c r="BB1170" s="45"/>
      <c r="BC1170" s="45"/>
      <c r="BD1170" s="45"/>
      <c r="BE1170" s="45"/>
      <c r="BF1170" s="45"/>
      <c r="BG1170" s="45"/>
      <c r="BH1170" s="45"/>
      <c r="BI1170" s="45"/>
      <c r="BJ1170" s="45"/>
      <c r="BK1170" s="45"/>
      <c r="BL1170" s="45"/>
      <c r="BM1170" s="45"/>
      <c r="BN1170" s="45"/>
      <c r="BO1170" s="45"/>
      <c r="BP1170" s="45"/>
      <c r="BQ1170" s="45"/>
      <c r="BR1170" s="45"/>
      <c r="BS1170" s="45"/>
      <c r="BT1170" s="45"/>
      <c r="BU1170" s="45"/>
      <c r="BV1170" s="45"/>
      <c r="BW1170" s="45"/>
      <c r="BX1170" s="45"/>
      <c r="BY1170" s="45"/>
      <c r="BZ1170" s="45"/>
      <c r="CA1170" s="45"/>
      <c r="CB1170" s="45"/>
      <c r="CC1170" s="45"/>
      <c r="CD1170" s="45"/>
      <c r="CE1170" s="45"/>
      <c r="CF1170" s="45"/>
      <c r="CG1170" s="45"/>
      <c r="CH1170" s="45"/>
      <c r="CI1170" s="45"/>
      <c r="CJ1170" s="45"/>
      <c r="CK1170" s="45"/>
      <c r="CL1170" s="45"/>
      <c r="CM1170" s="45"/>
      <c r="CN1170" s="45"/>
      <c r="CO1170" s="45"/>
      <c r="CP1170" s="45"/>
      <c r="CQ1170" s="45"/>
      <c r="CR1170" s="45"/>
      <c r="CS1170" s="45"/>
      <c r="CT1170" s="45"/>
      <c r="CU1170" s="45"/>
      <c r="CV1170" s="45"/>
      <c r="CW1170" s="45"/>
      <c r="CX1170" s="45"/>
      <c r="CY1170" s="45"/>
      <c r="CZ1170" s="45"/>
      <c r="DA1170" s="45"/>
      <c r="DB1170" s="45"/>
      <c r="DC1170" s="45"/>
      <c r="DD1170" s="45"/>
      <c r="DE1170" s="45"/>
      <c r="DF1170" s="45"/>
      <c r="DG1170" s="45"/>
      <c r="DH1170" s="45"/>
      <c r="DI1170" s="45"/>
      <c r="DJ1170" s="45"/>
      <c r="DK1170" s="45"/>
      <c r="DL1170" s="45"/>
      <c r="DM1170" s="45"/>
      <c r="DN1170" s="45"/>
      <c r="DO1170" s="45"/>
      <c r="DP1170" s="45"/>
      <c r="DQ1170" s="45"/>
      <c r="DR1170" s="45"/>
      <c r="DS1170" s="45"/>
      <c r="DT1170" s="45"/>
      <c r="DU1170" s="45"/>
      <c r="DV1170" s="1123"/>
      <c r="DW1170" s="45"/>
      <c r="DX1170" s="45"/>
      <c r="DY1170" s="45"/>
      <c r="DZ1170" s="45"/>
      <c r="EA1170" s="45"/>
      <c r="EB1170" s="45"/>
      <c r="EC1170" s="45"/>
      <c r="ED1170" s="45"/>
      <c r="EE1170" s="45"/>
      <c r="EF1170" s="45"/>
      <c r="EG1170" s="45"/>
      <c r="EH1170" s="45"/>
      <c r="EI1170" s="45"/>
      <c r="EJ1170" s="45"/>
      <c r="EK1170" s="45"/>
      <c r="EL1170" s="45"/>
      <c r="EM1170" s="45"/>
      <c r="EN1170" s="45"/>
      <c r="EO1170" s="45"/>
      <c r="EP1170" s="45"/>
      <c r="EQ1170" s="1123"/>
      <c r="ER1170" s="557"/>
    </row>
    <row r="1171" spans="1:148" ht="15" customHeight="1" x14ac:dyDescent="0.25">
      <c r="A1171" s="625"/>
      <c r="B1171" s="1343" t="str">
        <f t="shared" si="69"/>
        <v>Desk 21</v>
      </c>
      <c r="C1171" s="1348" t="str">
        <f>IF(ISBLANK(TB!C207), "", TB!C207)</f>
        <v/>
      </c>
      <c r="D1171" s="1348" t="str">
        <f>IF(ISBLANK(TB!D207), "", TB!D207)</f>
        <v/>
      </c>
      <c r="E1171" s="1348" t="str">
        <f>IF(ISBLANK(TB!E207), "", TB!E207)</f>
        <v/>
      </c>
      <c r="F1171" s="1348" t="str">
        <f>IF(ISBLANK(TB!F207), "", TB!F207)</f>
        <v/>
      </c>
      <c r="G1171" s="45"/>
      <c r="H1171" s="45"/>
      <c r="I1171" s="45"/>
      <c r="J1171" s="45"/>
      <c r="K1171" s="45"/>
      <c r="L1171" s="45"/>
      <c r="M1171" s="45"/>
      <c r="N1171" s="45"/>
      <c r="O1171" s="45"/>
      <c r="P1171" s="45"/>
      <c r="Q1171" s="45"/>
      <c r="R1171" s="45"/>
      <c r="S1171" s="45"/>
      <c r="T1171" s="45"/>
      <c r="U1171" s="45"/>
      <c r="V1171" s="45"/>
      <c r="W1171" s="45"/>
      <c r="X1171" s="45"/>
      <c r="Y1171" s="45"/>
      <c r="Z1171" s="45"/>
      <c r="AA1171" s="45"/>
      <c r="AB1171" s="45"/>
      <c r="AC1171" s="45"/>
      <c r="AD1171" s="45"/>
      <c r="AE1171" s="45"/>
      <c r="AF1171" s="45"/>
      <c r="AG1171" s="45"/>
      <c r="AH1171" s="45"/>
      <c r="AI1171" s="45"/>
      <c r="AJ1171" s="45"/>
      <c r="AK1171" s="45"/>
      <c r="AL1171" s="45"/>
      <c r="AM1171" s="45"/>
      <c r="AN1171" s="45"/>
      <c r="AO1171" s="45"/>
      <c r="AP1171" s="45"/>
      <c r="AQ1171" s="45"/>
      <c r="AR1171" s="45"/>
      <c r="AS1171" s="45"/>
      <c r="AT1171" s="45"/>
      <c r="AU1171" s="45"/>
      <c r="AV1171" s="45"/>
      <c r="AW1171" s="45"/>
      <c r="AX1171" s="45"/>
      <c r="AY1171" s="45"/>
      <c r="AZ1171" s="45"/>
      <c r="BA1171" s="45"/>
      <c r="BB1171" s="45"/>
      <c r="BC1171" s="45"/>
      <c r="BD1171" s="45"/>
      <c r="BE1171" s="45"/>
      <c r="BF1171" s="45"/>
      <c r="BG1171" s="45"/>
      <c r="BH1171" s="45"/>
      <c r="BI1171" s="45"/>
      <c r="BJ1171" s="45"/>
      <c r="BK1171" s="45"/>
      <c r="BL1171" s="45"/>
      <c r="BM1171" s="45"/>
      <c r="BN1171" s="45"/>
      <c r="BO1171" s="45"/>
      <c r="BP1171" s="45"/>
      <c r="BQ1171" s="45"/>
      <c r="BR1171" s="45"/>
      <c r="BS1171" s="45"/>
      <c r="BT1171" s="45"/>
      <c r="BU1171" s="45"/>
      <c r="BV1171" s="45"/>
      <c r="BW1171" s="45"/>
      <c r="BX1171" s="45"/>
      <c r="BY1171" s="45"/>
      <c r="BZ1171" s="45"/>
      <c r="CA1171" s="45"/>
      <c r="CB1171" s="45"/>
      <c r="CC1171" s="45"/>
      <c r="CD1171" s="45"/>
      <c r="CE1171" s="45"/>
      <c r="CF1171" s="45"/>
      <c r="CG1171" s="45"/>
      <c r="CH1171" s="45"/>
      <c r="CI1171" s="45"/>
      <c r="CJ1171" s="45"/>
      <c r="CK1171" s="45"/>
      <c r="CL1171" s="45"/>
      <c r="CM1171" s="45"/>
      <c r="CN1171" s="45"/>
      <c r="CO1171" s="45"/>
      <c r="CP1171" s="45"/>
      <c r="CQ1171" s="45"/>
      <c r="CR1171" s="45"/>
      <c r="CS1171" s="45"/>
      <c r="CT1171" s="45"/>
      <c r="CU1171" s="45"/>
      <c r="CV1171" s="45"/>
      <c r="CW1171" s="45"/>
      <c r="CX1171" s="45"/>
      <c r="CY1171" s="45"/>
      <c r="CZ1171" s="45"/>
      <c r="DA1171" s="45"/>
      <c r="DB1171" s="45"/>
      <c r="DC1171" s="45"/>
      <c r="DD1171" s="45"/>
      <c r="DE1171" s="45"/>
      <c r="DF1171" s="45"/>
      <c r="DG1171" s="45"/>
      <c r="DH1171" s="45"/>
      <c r="DI1171" s="45"/>
      <c r="DJ1171" s="45"/>
      <c r="DK1171" s="45"/>
      <c r="DL1171" s="45"/>
      <c r="DM1171" s="45"/>
      <c r="DN1171" s="45"/>
      <c r="DO1171" s="45"/>
      <c r="DP1171" s="45"/>
      <c r="DQ1171" s="45"/>
      <c r="DR1171" s="45"/>
      <c r="DS1171" s="45"/>
      <c r="DT1171" s="45"/>
      <c r="DU1171" s="45"/>
      <c r="DV1171" s="1123"/>
      <c r="DW1171" s="45"/>
      <c r="DX1171" s="45"/>
      <c r="DY1171" s="45"/>
      <c r="DZ1171" s="45"/>
      <c r="EA1171" s="45"/>
      <c r="EB1171" s="45"/>
      <c r="EC1171" s="45"/>
      <c r="ED1171" s="45"/>
      <c r="EE1171" s="45"/>
      <c r="EF1171" s="45"/>
      <c r="EG1171" s="45"/>
      <c r="EH1171" s="45"/>
      <c r="EI1171" s="45"/>
      <c r="EJ1171" s="45"/>
      <c r="EK1171" s="45"/>
      <c r="EL1171" s="45"/>
      <c r="EM1171" s="45"/>
      <c r="EN1171" s="45"/>
      <c r="EO1171" s="45"/>
      <c r="EP1171" s="45"/>
      <c r="EQ1171" s="1123"/>
      <c r="ER1171" s="557"/>
    </row>
    <row r="1172" spans="1:148" ht="15" customHeight="1" x14ac:dyDescent="0.25">
      <c r="A1172" s="625"/>
      <c r="B1172" s="1343" t="str">
        <f t="shared" si="69"/>
        <v>Desk 22</v>
      </c>
      <c r="C1172" s="1348" t="str">
        <f>IF(ISBLANK(TB!C208), "", TB!C208)</f>
        <v/>
      </c>
      <c r="D1172" s="1348" t="str">
        <f>IF(ISBLANK(TB!D208), "", TB!D208)</f>
        <v/>
      </c>
      <c r="E1172" s="1348" t="str">
        <f>IF(ISBLANK(TB!E208), "", TB!E208)</f>
        <v/>
      </c>
      <c r="F1172" s="1348" t="str">
        <f>IF(ISBLANK(TB!F208), "", TB!F208)</f>
        <v/>
      </c>
      <c r="G1172" s="45"/>
      <c r="H1172" s="45"/>
      <c r="I1172" s="45"/>
      <c r="J1172" s="45"/>
      <c r="K1172" s="45"/>
      <c r="L1172" s="45"/>
      <c r="M1172" s="45"/>
      <c r="N1172" s="45"/>
      <c r="O1172" s="45"/>
      <c r="P1172" s="45"/>
      <c r="Q1172" s="45"/>
      <c r="R1172" s="45"/>
      <c r="S1172" s="45"/>
      <c r="T1172" s="45"/>
      <c r="U1172" s="45"/>
      <c r="V1172" s="45"/>
      <c r="W1172" s="45"/>
      <c r="X1172" s="45"/>
      <c r="Y1172" s="45"/>
      <c r="Z1172" s="45"/>
      <c r="AA1172" s="45"/>
      <c r="AB1172" s="45"/>
      <c r="AC1172" s="45"/>
      <c r="AD1172" s="45"/>
      <c r="AE1172" s="45"/>
      <c r="AF1172" s="45"/>
      <c r="AG1172" s="45"/>
      <c r="AH1172" s="45"/>
      <c r="AI1172" s="45"/>
      <c r="AJ1172" s="45"/>
      <c r="AK1172" s="45"/>
      <c r="AL1172" s="45"/>
      <c r="AM1172" s="45"/>
      <c r="AN1172" s="45"/>
      <c r="AO1172" s="45"/>
      <c r="AP1172" s="45"/>
      <c r="AQ1172" s="45"/>
      <c r="AR1172" s="45"/>
      <c r="AS1172" s="45"/>
      <c r="AT1172" s="45"/>
      <c r="AU1172" s="45"/>
      <c r="AV1172" s="45"/>
      <c r="AW1172" s="45"/>
      <c r="AX1172" s="45"/>
      <c r="AY1172" s="45"/>
      <c r="AZ1172" s="45"/>
      <c r="BA1172" s="45"/>
      <c r="BB1172" s="45"/>
      <c r="BC1172" s="45"/>
      <c r="BD1172" s="45"/>
      <c r="BE1172" s="45"/>
      <c r="BF1172" s="45"/>
      <c r="BG1172" s="45"/>
      <c r="BH1172" s="45"/>
      <c r="BI1172" s="45"/>
      <c r="BJ1172" s="45"/>
      <c r="BK1172" s="45"/>
      <c r="BL1172" s="45"/>
      <c r="BM1172" s="45"/>
      <c r="BN1172" s="45"/>
      <c r="BO1172" s="45"/>
      <c r="BP1172" s="45"/>
      <c r="BQ1172" s="45"/>
      <c r="BR1172" s="45"/>
      <c r="BS1172" s="45"/>
      <c r="BT1172" s="45"/>
      <c r="BU1172" s="45"/>
      <c r="BV1172" s="45"/>
      <c r="BW1172" s="45"/>
      <c r="BX1172" s="45"/>
      <c r="BY1172" s="45"/>
      <c r="BZ1172" s="45"/>
      <c r="CA1172" s="45"/>
      <c r="CB1172" s="45"/>
      <c r="CC1172" s="45"/>
      <c r="CD1172" s="45"/>
      <c r="CE1172" s="45"/>
      <c r="CF1172" s="45"/>
      <c r="CG1172" s="45"/>
      <c r="CH1172" s="45"/>
      <c r="CI1172" s="45"/>
      <c r="CJ1172" s="45"/>
      <c r="CK1172" s="45"/>
      <c r="CL1172" s="45"/>
      <c r="CM1172" s="45"/>
      <c r="CN1172" s="45"/>
      <c r="CO1172" s="45"/>
      <c r="CP1172" s="45"/>
      <c r="CQ1172" s="45"/>
      <c r="CR1172" s="45"/>
      <c r="CS1172" s="45"/>
      <c r="CT1172" s="45"/>
      <c r="CU1172" s="45"/>
      <c r="CV1172" s="45"/>
      <c r="CW1172" s="45"/>
      <c r="CX1172" s="45"/>
      <c r="CY1172" s="45"/>
      <c r="CZ1172" s="45"/>
      <c r="DA1172" s="45"/>
      <c r="DB1172" s="45"/>
      <c r="DC1172" s="45"/>
      <c r="DD1172" s="45"/>
      <c r="DE1172" s="45"/>
      <c r="DF1172" s="45"/>
      <c r="DG1172" s="45"/>
      <c r="DH1172" s="45"/>
      <c r="DI1172" s="45"/>
      <c r="DJ1172" s="45"/>
      <c r="DK1172" s="45"/>
      <c r="DL1172" s="45"/>
      <c r="DM1172" s="45"/>
      <c r="DN1172" s="45"/>
      <c r="DO1172" s="45"/>
      <c r="DP1172" s="45"/>
      <c r="DQ1172" s="45"/>
      <c r="DR1172" s="45"/>
      <c r="DS1172" s="45"/>
      <c r="DT1172" s="45"/>
      <c r="DU1172" s="45"/>
      <c r="DV1172" s="1123"/>
      <c r="DW1172" s="45"/>
      <c r="DX1172" s="45"/>
      <c r="DY1172" s="45"/>
      <c r="DZ1172" s="45"/>
      <c r="EA1172" s="45"/>
      <c r="EB1172" s="45"/>
      <c r="EC1172" s="45"/>
      <c r="ED1172" s="45"/>
      <c r="EE1172" s="45"/>
      <c r="EF1172" s="45"/>
      <c r="EG1172" s="45"/>
      <c r="EH1172" s="45"/>
      <c r="EI1172" s="45"/>
      <c r="EJ1172" s="45"/>
      <c r="EK1172" s="45"/>
      <c r="EL1172" s="45"/>
      <c r="EM1172" s="45"/>
      <c r="EN1172" s="45"/>
      <c r="EO1172" s="45"/>
      <c r="EP1172" s="45"/>
      <c r="EQ1172" s="1123"/>
      <c r="ER1172" s="557"/>
    </row>
    <row r="1173" spans="1:148" ht="15" customHeight="1" x14ac:dyDescent="0.25">
      <c r="A1173" s="625"/>
      <c r="B1173" s="1343" t="str">
        <f t="shared" si="69"/>
        <v>Desk 23</v>
      </c>
      <c r="C1173" s="1348" t="str">
        <f>IF(ISBLANK(TB!C209), "", TB!C209)</f>
        <v/>
      </c>
      <c r="D1173" s="1348" t="str">
        <f>IF(ISBLANK(TB!D209), "", TB!D209)</f>
        <v/>
      </c>
      <c r="E1173" s="1348" t="str">
        <f>IF(ISBLANK(TB!E209), "", TB!E209)</f>
        <v/>
      </c>
      <c r="F1173" s="1348" t="str">
        <f>IF(ISBLANK(TB!F209), "", TB!F209)</f>
        <v/>
      </c>
      <c r="G1173" s="45"/>
      <c r="H1173" s="45"/>
      <c r="I1173" s="45"/>
      <c r="J1173" s="45"/>
      <c r="K1173" s="45"/>
      <c r="L1173" s="45"/>
      <c r="M1173" s="45"/>
      <c r="N1173" s="45"/>
      <c r="O1173" s="45"/>
      <c r="P1173" s="45"/>
      <c r="Q1173" s="45"/>
      <c r="R1173" s="45"/>
      <c r="S1173" s="45"/>
      <c r="T1173" s="45"/>
      <c r="U1173" s="45"/>
      <c r="V1173" s="45"/>
      <c r="W1173" s="45"/>
      <c r="X1173" s="45"/>
      <c r="Y1173" s="45"/>
      <c r="Z1173" s="45"/>
      <c r="AA1173" s="45"/>
      <c r="AB1173" s="45"/>
      <c r="AC1173" s="45"/>
      <c r="AD1173" s="45"/>
      <c r="AE1173" s="45"/>
      <c r="AF1173" s="45"/>
      <c r="AG1173" s="45"/>
      <c r="AH1173" s="45"/>
      <c r="AI1173" s="45"/>
      <c r="AJ1173" s="45"/>
      <c r="AK1173" s="45"/>
      <c r="AL1173" s="45"/>
      <c r="AM1173" s="45"/>
      <c r="AN1173" s="45"/>
      <c r="AO1173" s="45"/>
      <c r="AP1173" s="45"/>
      <c r="AQ1173" s="45"/>
      <c r="AR1173" s="45"/>
      <c r="AS1173" s="45"/>
      <c r="AT1173" s="45"/>
      <c r="AU1173" s="45"/>
      <c r="AV1173" s="45"/>
      <c r="AW1173" s="45"/>
      <c r="AX1173" s="45"/>
      <c r="AY1173" s="45"/>
      <c r="AZ1173" s="45"/>
      <c r="BA1173" s="45"/>
      <c r="BB1173" s="45"/>
      <c r="BC1173" s="45"/>
      <c r="BD1173" s="45"/>
      <c r="BE1173" s="45"/>
      <c r="BF1173" s="45"/>
      <c r="BG1173" s="45"/>
      <c r="BH1173" s="45"/>
      <c r="BI1173" s="45"/>
      <c r="BJ1173" s="45"/>
      <c r="BK1173" s="45"/>
      <c r="BL1173" s="45"/>
      <c r="BM1173" s="45"/>
      <c r="BN1173" s="45"/>
      <c r="BO1173" s="45"/>
      <c r="BP1173" s="45"/>
      <c r="BQ1173" s="45"/>
      <c r="BR1173" s="45"/>
      <c r="BS1173" s="45"/>
      <c r="BT1173" s="45"/>
      <c r="BU1173" s="45"/>
      <c r="BV1173" s="45"/>
      <c r="BW1173" s="45"/>
      <c r="BX1173" s="45"/>
      <c r="BY1173" s="45"/>
      <c r="BZ1173" s="45"/>
      <c r="CA1173" s="45"/>
      <c r="CB1173" s="45"/>
      <c r="CC1173" s="45"/>
      <c r="CD1173" s="45"/>
      <c r="CE1173" s="45"/>
      <c r="CF1173" s="45"/>
      <c r="CG1173" s="45"/>
      <c r="CH1173" s="45"/>
      <c r="CI1173" s="45"/>
      <c r="CJ1173" s="45"/>
      <c r="CK1173" s="45"/>
      <c r="CL1173" s="45"/>
      <c r="CM1173" s="45"/>
      <c r="CN1173" s="45"/>
      <c r="CO1173" s="45"/>
      <c r="CP1173" s="45"/>
      <c r="CQ1173" s="45"/>
      <c r="CR1173" s="45"/>
      <c r="CS1173" s="45"/>
      <c r="CT1173" s="45"/>
      <c r="CU1173" s="45"/>
      <c r="CV1173" s="45"/>
      <c r="CW1173" s="45"/>
      <c r="CX1173" s="45"/>
      <c r="CY1173" s="45"/>
      <c r="CZ1173" s="45"/>
      <c r="DA1173" s="45"/>
      <c r="DB1173" s="45"/>
      <c r="DC1173" s="45"/>
      <c r="DD1173" s="45"/>
      <c r="DE1173" s="45"/>
      <c r="DF1173" s="45"/>
      <c r="DG1173" s="45"/>
      <c r="DH1173" s="45"/>
      <c r="DI1173" s="45"/>
      <c r="DJ1173" s="45"/>
      <c r="DK1173" s="45"/>
      <c r="DL1173" s="45"/>
      <c r="DM1173" s="45"/>
      <c r="DN1173" s="45"/>
      <c r="DO1173" s="45"/>
      <c r="DP1173" s="45"/>
      <c r="DQ1173" s="45"/>
      <c r="DR1173" s="45"/>
      <c r="DS1173" s="45"/>
      <c r="DT1173" s="45"/>
      <c r="DU1173" s="45"/>
      <c r="DV1173" s="1123"/>
      <c r="DW1173" s="45"/>
      <c r="DX1173" s="45"/>
      <c r="DY1173" s="45"/>
      <c r="DZ1173" s="45"/>
      <c r="EA1173" s="45"/>
      <c r="EB1173" s="45"/>
      <c r="EC1173" s="45"/>
      <c r="ED1173" s="45"/>
      <c r="EE1173" s="45"/>
      <c r="EF1173" s="45"/>
      <c r="EG1173" s="45"/>
      <c r="EH1173" s="45"/>
      <c r="EI1173" s="45"/>
      <c r="EJ1173" s="45"/>
      <c r="EK1173" s="45"/>
      <c r="EL1173" s="45"/>
      <c r="EM1173" s="45"/>
      <c r="EN1173" s="45"/>
      <c r="EO1173" s="45"/>
      <c r="EP1173" s="45"/>
      <c r="EQ1173" s="1123"/>
      <c r="ER1173" s="557"/>
    </row>
    <row r="1174" spans="1:148" ht="15" customHeight="1" x14ac:dyDescent="0.25">
      <c r="A1174" s="625"/>
      <c r="B1174" s="1343" t="str">
        <f t="shared" si="69"/>
        <v>Desk 24</v>
      </c>
      <c r="C1174" s="1348" t="str">
        <f>IF(ISBLANK(TB!C210), "", TB!C210)</f>
        <v/>
      </c>
      <c r="D1174" s="1348" t="str">
        <f>IF(ISBLANK(TB!D210), "", TB!D210)</f>
        <v/>
      </c>
      <c r="E1174" s="1348" t="str">
        <f>IF(ISBLANK(TB!E210), "", TB!E210)</f>
        <v/>
      </c>
      <c r="F1174" s="1348" t="str">
        <f>IF(ISBLANK(TB!F210), "", TB!F210)</f>
        <v/>
      </c>
      <c r="G1174" s="45"/>
      <c r="H1174" s="45"/>
      <c r="I1174" s="45"/>
      <c r="J1174" s="45"/>
      <c r="K1174" s="45"/>
      <c r="L1174" s="45"/>
      <c r="M1174" s="45"/>
      <c r="N1174" s="45"/>
      <c r="O1174" s="45"/>
      <c r="P1174" s="45"/>
      <c r="Q1174" s="45"/>
      <c r="R1174" s="45"/>
      <c r="S1174" s="45"/>
      <c r="T1174" s="45"/>
      <c r="U1174" s="45"/>
      <c r="V1174" s="45"/>
      <c r="W1174" s="45"/>
      <c r="X1174" s="45"/>
      <c r="Y1174" s="45"/>
      <c r="Z1174" s="45"/>
      <c r="AA1174" s="45"/>
      <c r="AB1174" s="45"/>
      <c r="AC1174" s="45"/>
      <c r="AD1174" s="45"/>
      <c r="AE1174" s="45"/>
      <c r="AF1174" s="45"/>
      <c r="AG1174" s="45"/>
      <c r="AH1174" s="45"/>
      <c r="AI1174" s="45"/>
      <c r="AJ1174" s="45"/>
      <c r="AK1174" s="45"/>
      <c r="AL1174" s="45"/>
      <c r="AM1174" s="45"/>
      <c r="AN1174" s="45"/>
      <c r="AO1174" s="45"/>
      <c r="AP1174" s="45"/>
      <c r="AQ1174" s="45"/>
      <c r="AR1174" s="45"/>
      <c r="AS1174" s="45"/>
      <c r="AT1174" s="45"/>
      <c r="AU1174" s="45"/>
      <c r="AV1174" s="45"/>
      <c r="AW1174" s="45"/>
      <c r="AX1174" s="45"/>
      <c r="AY1174" s="45"/>
      <c r="AZ1174" s="45"/>
      <c r="BA1174" s="45"/>
      <c r="BB1174" s="45"/>
      <c r="BC1174" s="45"/>
      <c r="BD1174" s="45"/>
      <c r="BE1174" s="45"/>
      <c r="BF1174" s="45"/>
      <c r="BG1174" s="45"/>
      <c r="BH1174" s="45"/>
      <c r="BI1174" s="45"/>
      <c r="BJ1174" s="45"/>
      <c r="BK1174" s="45"/>
      <c r="BL1174" s="45"/>
      <c r="BM1174" s="45"/>
      <c r="BN1174" s="45"/>
      <c r="BO1174" s="45"/>
      <c r="BP1174" s="45"/>
      <c r="BQ1174" s="45"/>
      <c r="BR1174" s="45"/>
      <c r="BS1174" s="45"/>
      <c r="BT1174" s="45"/>
      <c r="BU1174" s="45"/>
      <c r="BV1174" s="45"/>
      <c r="BW1174" s="45"/>
      <c r="BX1174" s="45"/>
      <c r="BY1174" s="45"/>
      <c r="BZ1174" s="45"/>
      <c r="CA1174" s="45"/>
      <c r="CB1174" s="45"/>
      <c r="CC1174" s="45"/>
      <c r="CD1174" s="45"/>
      <c r="CE1174" s="45"/>
      <c r="CF1174" s="45"/>
      <c r="CG1174" s="45"/>
      <c r="CH1174" s="45"/>
      <c r="CI1174" s="45"/>
      <c r="CJ1174" s="45"/>
      <c r="CK1174" s="45"/>
      <c r="CL1174" s="45"/>
      <c r="CM1174" s="45"/>
      <c r="CN1174" s="45"/>
      <c r="CO1174" s="45"/>
      <c r="CP1174" s="45"/>
      <c r="CQ1174" s="45"/>
      <c r="CR1174" s="45"/>
      <c r="CS1174" s="45"/>
      <c r="CT1174" s="45"/>
      <c r="CU1174" s="45"/>
      <c r="CV1174" s="45"/>
      <c r="CW1174" s="45"/>
      <c r="CX1174" s="45"/>
      <c r="CY1174" s="45"/>
      <c r="CZ1174" s="45"/>
      <c r="DA1174" s="45"/>
      <c r="DB1174" s="45"/>
      <c r="DC1174" s="45"/>
      <c r="DD1174" s="45"/>
      <c r="DE1174" s="45"/>
      <c r="DF1174" s="45"/>
      <c r="DG1174" s="45"/>
      <c r="DH1174" s="45"/>
      <c r="DI1174" s="45"/>
      <c r="DJ1174" s="45"/>
      <c r="DK1174" s="45"/>
      <c r="DL1174" s="45"/>
      <c r="DM1174" s="45"/>
      <c r="DN1174" s="45"/>
      <c r="DO1174" s="45"/>
      <c r="DP1174" s="45"/>
      <c r="DQ1174" s="45"/>
      <c r="DR1174" s="45"/>
      <c r="DS1174" s="45"/>
      <c r="DT1174" s="45"/>
      <c r="DU1174" s="45"/>
      <c r="DV1174" s="1123"/>
      <c r="DW1174" s="45"/>
      <c r="DX1174" s="45"/>
      <c r="DY1174" s="45"/>
      <c r="DZ1174" s="45"/>
      <c r="EA1174" s="45"/>
      <c r="EB1174" s="45"/>
      <c r="EC1174" s="45"/>
      <c r="ED1174" s="45"/>
      <c r="EE1174" s="45"/>
      <c r="EF1174" s="45"/>
      <c r="EG1174" s="45"/>
      <c r="EH1174" s="45"/>
      <c r="EI1174" s="45"/>
      <c r="EJ1174" s="45"/>
      <c r="EK1174" s="45"/>
      <c r="EL1174" s="45"/>
      <c r="EM1174" s="45"/>
      <c r="EN1174" s="45"/>
      <c r="EO1174" s="45"/>
      <c r="EP1174" s="45"/>
      <c r="EQ1174" s="1123"/>
      <c r="ER1174" s="557"/>
    </row>
    <row r="1175" spans="1:148" ht="15" customHeight="1" x14ac:dyDescent="0.25">
      <c r="A1175" s="625"/>
      <c r="B1175" s="1343" t="str">
        <f t="shared" si="69"/>
        <v>Desk 25</v>
      </c>
      <c r="C1175" s="1348" t="str">
        <f>IF(ISBLANK(TB!C211), "", TB!C211)</f>
        <v/>
      </c>
      <c r="D1175" s="1348" t="str">
        <f>IF(ISBLANK(TB!D211), "", TB!D211)</f>
        <v/>
      </c>
      <c r="E1175" s="1348" t="str">
        <f>IF(ISBLANK(TB!E211), "", TB!E211)</f>
        <v/>
      </c>
      <c r="F1175" s="1348" t="str">
        <f>IF(ISBLANK(TB!F211), "", TB!F211)</f>
        <v/>
      </c>
      <c r="G1175" s="45"/>
      <c r="H1175" s="45"/>
      <c r="I1175" s="45"/>
      <c r="J1175" s="45"/>
      <c r="K1175" s="45"/>
      <c r="L1175" s="45"/>
      <c r="M1175" s="45"/>
      <c r="N1175" s="45"/>
      <c r="O1175" s="45"/>
      <c r="P1175" s="45"/>
      <c r="Q1175" s="45"/>
      <c r="R1175" s="45"/>
      <c r="S1175" s="45"/>
      <c r="T1175" s="45"/>
      <c r="U1175" s="45"/>
      <c r="V1175" s="45"/>
      <c r="W1175" s="45"/>
      <c r="X1175" s="45"/>
      <c r="Y1175" s="45"/>
      <c r="Z1175" s="45"/>
      <c r="AA1175" s="45"/>
      <c r="AB1175" s="45"/>
      <c r="AC1175" s="45"/>
      <c r="AD1175" s="45"/>
      <c r="AE1175" s="45"/>
      <c r="AF1175" s="45"/>
      <c r="AG1175" s="45"/>
      <c r="AH1175" s="45"/>
      <c r="AI1175" s="45"/>
      <c r="AJ1175" s="45"/>
      <c r="AK1175" s="45"/>
      <c r="AL1175" s="45"/>
      <c r="AM1175" s="45"/>
      <c r="AN1175" s="45"/>
      <c r="AO1175" s="45"/>
      <c r="AP1175" s="45"/>
      <c r="AQ1175" s="45"/>
      <c r="AR1175" s="45"/>
      <c r="AS1175" s="45"/>
      <c r="AT1175" s="45"/>
      <c r="AU1175" s="45"/>
      <c r="AV1175" s="45"/>
      <c r="AW1175" s="45"/>
      <c r="AX1175" s="45"/>
      <c r="AY1175" s="45"/>
      <c r="AZ1175" s="45"/>
      <c r="BA1175" s="45"/>
      <c r="BB1175" s="45"/>
      <c r="BC1175" s="45"/>
      <c r="BD1175" s="45"/>
      <c r="BE1175" s="45"/>
      <c r="BF1175" s="45"/>
      <c r="BG1175" s="45"/>
      <c r="BH1175" s="45"/>
      <c r="BI1175" s="45"/>
      <c r="BJ1175" s="45"/>
      <c r="BK1175" s="45"/>
      <c r="BL1175" s="45"/>
      <c r="BM1175" s="45"/>
      <c r="BN1175" s="45"/>
      <c r="BO1175" s="45"/>
      <c r="BP1175" s="45"/>
      <c r="BQ1175" s="45"/>
      <c r="BR1175" s="45"/>
      <c r="BS1175" s="45"/>
      <c r="BT1175" s="45"/>
      <c r="BU1175" s="45"/>
      <c r="BV1175" s="45"/>
      <c r="BW1175" s="45"/>
      <c r="BX1175" s="45"/>
      <c r="BY1175" s="45"/>
      <c r="BZ1175" s="45"/>
      <c r="CA1175" s="45"/>
      <c r="CB1175" s="45"/>
      <c r="CC1175" s="45"/>
      <c r="CD1175" s="45"/>
      <c r="CE1175" s="45"/>
      <c r="CF1175" s="45"/>
      <c r="CG1175" s="45"/>
      <c r="CH1175" s="45"/>
      <c r="CI1175" s="45"/>
      <c r="CJ1175" s="45"/>
      <c r="CK1175" s="45"/>
      <c r="CL1175" s="45"/>
      <c r="CM1175" s="45"/>
      <c r="CN1175" s="45"/>
      <c r="CO1175" s="45"/>
      <c r="CP1175" s="45"/>
      <c r="CQ1175" s="45"/>
      <c r="CR1175" s="45"/>
      <c r="CS1175" s="45"/>
      <c r="CT1175" s="45"/>
      <c r="CU1175" s="45"/>
      <c r="CV1175" s="45"/>
      <c r="CW1175" s="45"/>
      <c r="CX1175" s="45"/>
      <c r="CY1175" s="45"/>
      <c r="CZ1175" s="45"/>
      <c r="DA1175" s="45"/>
      <c r="DB1175" s="45"/>
      <c r="DC1175" s="45"/>
      <c r="DD1175" s="45"/>
      <c r="DE1175" s="45"/>
      <c r="DF1175" s="45"/>
      <c r="DG1175" s="45"/>
      <c r="DH1175" s="45"/>
      <c r="DI1175" s="45"/>
      <c r="DJ1175" s="45"/>
      <c r="DK1175" s="45"/>
      <c r="DL1175" s="45"/>
      <c r="DM1175" s="45"/>
      <c r="DN1175" s="45"/>
      <c r="DO1175" s="45"/>
      <c r="DP1175" s="45"/>
      <c r="DQ1175" s="45"/>
      <c r="DR1175" s="45"/>
      <c r="DS1175" s="45"/>
      <c r="DT1175" s="45"/>
      <c r="DU1175" s="45"/>
      <c r="DV1175" s="1123"/>
      <c r="DW1175" s="45"/>
      <c r="DX1175" s="45"/>
      <c r="DY1175" s="45"/>
      <c r="DZ1175" s="45"/>
      <c r="EA1175" s="45"/>
      <c r="EB1175" s="45"/>
      <c r="EC1175" s="45"/>
      <c r="ED1175" s="45"/>
      <c r="EE1175" s="45"/>
      <c r="EF1175" s="45"/>
      <c r="EG1175" s="45"/>
      <c r="EH1175" s="45"/>
      <c r="EI1175" s="45"/>
      <c r="EJ1175" s="45"/>
      <c r="EK1175" s="45"/>
      <c r="EL1175" s="45"/>
      <c r="EM1175" s="45"/>
      <c r="EN1175" s="45"/>
      <c r="EO1175" s="45"/>
      <c r="EP1175" s="45"/>
      <c r="EQ1175" s="1123"/>
      <c r="ER1175" s="557"/>
    </row>
    <row r="1176" spans="1:148" ht="15" customHeight="1" x14ac:dyDescent="0.25">
      <c r="A1176" s="625"/>
      <c r="B1176" s="1343" t="str">
        <f t="shared" si="69"/>
        <v>Desk 26</v>
      </c>
      <c r="C1176" s="1348" t="str">
        <f>IF(ISBLANK(TB!C212), "", TB!C212)</f>
        <v/>
      </c>
      <c r="D1176" s="1348" t="str">
        <f>IF(ISBLANK(TB!D212), "", TB!D212)</f>
        <v/>
      </c>
      <c r="E1176" s="1348" t="str">
        <f>IF(ISBLANK(TB!E212), "", TB!E212)</f>
        <v/>
      </c>
      <c r="F1176" s="1348" t="str">
        <f>IF(ISBLANK(TB!F212), "", TB!F212)</f>
        <v/>
      </c>
      <c r="G1176" s="45"/>
      <c r="H1176" s="45"/>
      <c r="I1176" s="45"/>
      <c r="J1176" s="45"/>
      <c r="K1176" s="45"/>
      <c r="L1176" s="45"/>
      <c r="M1176" s="45"/>
      <c r="N1176" s="45"/>
      <c r="O1176" s="45"/>
      <c r="P1176" s="45"/>
      <c r="Q1176" s="45"/>
      <c r="R1176" s="45"/>
      <c r="S1176" s="45"/>
      <c r="T1176" s="45"/>
      <c r="U1176" s="45"/>
      <c r="V1176" s="45"/>
      <c r="W1176" s="45"/>
      <c r="X1176" s="45"/>
      <c r="Y1176" s="45"/>
      <c r="Z1176" s="45"/>
      <c r="AA1176" s="45"/>
      <c r="AB1176" s="45"/>
      <c r="AC1176" s="45"/>
      <c r="AD1176" s="45"/>
      <c r="AE1176" s="45"/>
      <c r="AF1176" s="45"/>
      <c r="AG1176" s="45"/>
      <c r="AH1176" s="45"/>
      <c r="AI1176" s="45"/>
      <c r="AJ1176" s="45"/>
      <c r="AK1176" s="45"/>
      <c r="AL1176" s="45"/>
      <c r="AM1176" s="45"/>
      <c r="AN1176" s="45"/>
      <c r="AO1176" s="45"/>
      <c r="AP1176" s="45"/>
      <c r="AQ1176" s="45"/>
      <c r="AR1176" s="45"/>
      <c r="AS1176" s="45"/>
      <c r="AT1176" s="45"/>
      <c r="AU1176" s="45"/>
      <c r="AV1176" s="45"/>
      <c r="AW1176" s="45"/>
      <c r="AX1176" s="45"/>
      <c r="AY1176" s="45"/>
      <c r="AZ1176" s="45"/>
      <c r="BA1176" s="45"/>
      <c r="BB1176" s="45"/>
      <c r="BC1176" s="45"/>
      <c r="BD1176" s="45"/>
      <c r="BE1176" s="45"/>
      <c r="BF1176" s="45"/>
      <c r="BG1176" s="45"/>
      <c r="BH1176" s="45"/>
      <c r="BI1176" s="45"/>
      <c r="BJ1176" s="45"/>
      <c r="BK1176" s="45"/>
      <c r="BL1176" s="45"/>
      <c r="BM1176" s="45"/>
      <c r="BN1176" s="45"/>
      <c r="BO1176" s="45"/>
      <c r="BP1176" s="45"/>
      <c r="BQ1176" s="45"/>
      <c r="BR1176" s="45"/>
      <c r="BS1176" s="45"/>
      <c r="BT1176" s="45"/>
      <c r="BU1176" s="45"/>
      <c r="BV1176" s="45"/>
      <c r="BW1176" s="45"/>
      <c r="BX1176" s="45"/>
      <c r="BY1176" s="45"/>
      <c r="BZ1176" s="45"/>
      <c r="CA1176" s="45"/>
      <c r="CB1176" s="45"/>
      <c r="CC1176" s="45"/>
      <c r="CD1176" s="45"/>
      <c r="CE1176" s="45"/>
      <c r="CF1176" s="45"/>
      <c r="CG1176" s="45"/>
      <c r="CH1176" s="45"/>
      <c r="CI1176" s="45"/>
      <c r="CJ1176" s="45"/>
      <c r="CK1176" s="45"/>
      <c r="CL1176" s="45"/>
      <c r="CM1176" s="45"/>
      <c r="CN1176" s="45"/>
      <c r="CO1176" s="45"/>
      <c r="CP1176" s="45"/>
      <c r="CQ1176" s="45"/>
      <c r="CR1176" s="45"/>
      <c r="CS1176" s="45"/>
      <c r="CT1176" s="45"/>
      <c r="CU1176" s="45"/>
      <c r="CV1176" s="45"/>
      <c r="CW1176" s="45"/>
      <c r="CX1176" s="45"/>
      <c r="CY1176" s="45"/>
      <c r="CZ1176" s="45"/>
      <c r="DA1176" s="45"/>
      <c r="DB1176" s="45"/>
      <c r="DC1176" s="45"/>
      <c r="DD1176" s="45"/>
      <c r="DE1176" s="45"/>
      <c r="DF1176" s="45"/>
      <c r="DG1176" s="45"/>
      <c r="DH1176" s="45"/>
      <c r="DI1176" s="45"/>
      <c r="DJ1176" s="45"/>
      <c r="DK1176" s="45"/>
      <c r="DL1176" s="45"/>
      <c r="DM1176" s="45"/>
      <c r="DN1176" s="45"/>
      <c r="DO1176" s="45"/>
      <c r="DP1176" s="45"/>
      <c r="DQ1176" s="45"/>
      <c r="DR1176" s="45"/>
      <c r="DS1176" s="45"/>
      <c r="DT1176" s="45"/>
      <c r="DU1176" s="45"/>
      <c r="DV1176" s="1123"/>
      <c r="DW1176" s="45"/>
      <c r="DX1176" s="45"/>
      <c r="DY1176" s="45"/>
      <c r="DZ1176" s="45"/>
      <c r="EA1176" s="45"/>
      <c r="EB1176" s="45"/>
      <c r="EC1176" s="45"/>
      <c r="ED1176" s="45"/>
      <c r="EE1176" s="45"/>
      <c r="EF1176" s="45"/>
      <c r="EG1176" s="45"/>
      <c r="EH1176" s="45"/>
      <c r="EI1176" s="45"/>
      <c r="EJ1176" s="45"/>
      <c r="EK1176" s="45"/>
      <c r="EL1176" s="45"/>
      <c r="EM1176" s="45"/>
      <c r="EN1176" s="45"/>
      <c r="EO1176" s="45"/>
      <c r="EP1176" s="45"/>
      <c r="EQ1176" s="1123"/>
      <c r="ER1176" s="557"/>
    </row>
    <row r="1177" spans="1:148" ht="15" customHeight="1" x14ac:dyDescent="0.25">
      <c r="A1177" s="625"/>
      <c r="B1177" s="1343" t="str">
        <f t="shared" si="69"/>
        <v>Desk 27</v>
      </c>
      <c r="C1177" s="1348" t="str">
        <f>IF(ISBLANK(TB!C213), "", TB!C213)</f>
        <v/>
      </c>
      <c r="D1177" s="1348" t="str">
        <f>IF(ISBLANK(TB!D213), "", TB!D213)</f>
        <v/>
      </c>
      <c r="E1177" s="1348" t="str">
        <f>IF(ISBLANK(TB!E213), "", TB!E213)</f>
        <v/>
      </c>
      <c r="F1177" s="1348" t="str">
        <f>IF(ISBLANK(TB!F213), "", TB!F213)</f>
        <v/>
      </c>
      <c r="G1177" s="45"/>
      <c r="H1177" s="45"/>
      <c r="I1177" s="45"/>
      <c r="J1177" s="45"/>
      <c r="K1177" s="45"/>
      <c r="L1177" s="45"/>
      <c r="M1177" s="45"/>
      <c r="N1177" s="45"/>
      <c r="O1177" s="45"/>
      <c r="P1177" s="45"/>
      <c r="Q1177" s="45"/>
      <c r="R1177" s="45"/>
      <c r="S1177" s="45"/>
      <c r="T1177" s="45"/>
      <c r="U1177" s="45"/>
      <c r="V1177" s="45"/>
      <c r="W1177" s="45"/>
      <c r="X1177" s="45"/>
      <c r="Y1177" s="45"/>
      <c r="Z1177" s="45"/>
      <c r="AA1177" s="45"/>
      <c r="AB1177" s="45"/>
      <c r="AC1177" s="45"/>
      <c r="AD1177" s="45"/>
      <c r="AE1177" s="45"/>
      <c r="AF1177" s="45"/>
      <c r="AG1177" s="45"/>
      <c r="AH1177" s="45"/>
      <c r="AI1177" s="45"/>
      <c r="AJ1177" s="45"/>
      <c r="AK1177" s="45"/>
      <c r="AL1177" s="45"/>
      <c r="AM1177" s="45"/>
      <c r="AN1177" s="45"/>
      <c r="AO1177" s="45"/>
      <c r="AP1177" s="45"/>
      <c r="AQ1177" s="45"/>
      <c r="AR1177" s="45"/>
      <c r="AS1177" s="45"/>
      <c r="AT1177" s="45"/>
      <c r="AU1177" s="45"/>
      <c r="AV1177" s="45"/>
      <c r="AW1177" s="45"/>
      <c r="AX1177" s="45"/>
      <c r="AY1177" s="45"/>
      <c r="AZ1177" s="45"/>
      <c r="BA1177" s="45"/>
      <c r="BB1177" s="45"/>
      <c r="BC1177" s="45"/>
      <c r="BD1177" s="45"/>
      <c r="BE1177" s="45"/>
      <c r="BF1177" s="45"/>
      <c r="BG1177" s="45"/>
      <c r="BH1177" s="45"/>
      <c r="BI1177" s="45"/>
      <c r="BJ1177" s="45"/>
      <c r="BK1177" s="45"/>
      <c r="BL1177" s="45"/>
      <c r="BM1177" s="45"/>
      <c r="BN1177" s="45"/>
      <c r="BO1177" s="45"/>
      <c r="BP1177" s="45"/>
      <c r="BQ1177" s="45"/>
      <c r="BR1177" s="45"/>
      <c r="BS1177" s="45"/>
      <c r="BT1177" s="45"/>
      <c r="BU1177" s="45"/>
      <c r="BV1177" s="45"/>
      <c r="BW1177" s="45"/>
      <c r="BX1177" s="45"/>
      <c r="BY1177" s="45"/>
      <c r="BZ1177" s="45"/>
      <c r="CA1177" s="45"/>
      <c r="CB1177" s="45"/>
      <c r="CC1177" s="45"/>
      <c r="CD1177" s="45"/>
      <c r="CE1177" s="45"/>
      <c r="CF1177" s="45"/>
      <c r="CG1177" s="45"/>
      <c r="CH1177" s="45"/>
      <c r="CI1177" s="45"/>
      <c r="CJ1177" s="45"/>
      <c r="CK1177" s="45"/>
      <c r="CL1177" s="45"/>
      <c r="CM1177" s="45"/>
      <c r="CN1177" s="45"/>
      <c r="CO1177" s="45"/>
      <c r="CP1177" s="45"/>
      <c r="CQ1177" s="45"/>
      <c r="CR1177" s="45"/>
      <c r="CS1177" s="45"/>
      <c r="CT1177" s="45"/>
      <c r="CU1177" s="45"/>
      <c r="CV1177" s="45"/>
      <c r="CW1177" s="45"/>
      <c r="CX1177" s="45"/>
      <c r="CY1177" s="45"/>
      <c r="CZ1177" s="45"/>
      <c r="DA1177" s="45"/>
      <c r="DB1177" s="45"/>
      <c r="DC1177" s="45"/>
      <c r="DD1177" s="45"/>
      <c r="DE1177" s="45"/>
      <c r="DF1177" s="45"/>
      <c r="DG1177" s="45"/>
      <c r="DH1177" s="45"/>
      <c r="DI1177" s="45"/>
      <c r="DJ1177" s="45"/>
      <c r="DK1177" s="45"/>
      <c r="DL1177" s="45"/>
      <c r="DM1177" s="45"/>
      <c r="DN1177" s="45"/>
      <c r="DO1177" s="45"/>
      <c r="DP1177" s="45"/>
      <c r="DQ1177" s="45"/>
      <c r="DR1177" s="45"/>
      <c r="DS1177" s="45"/>
      <c r="DT1177" s="45"/>
      <c r="DU1177" s="45"/>
      <c r="DV1177" s="1123"/>
      <c r="DW1177" s="45"/>
      <c r="DX1177" s="45"/>
      <c r="DY1177" s="45"/>
      <c r="DZ1177" s="45"/>
      <c r="EA1177" s="45"/>
      <c r="EB1177" s="45"/>
      <c r="EC1177" s="45"/>
      <c r="ED1177" s="45"/>
      <c r="EE1177" s="45"/>
      <c r="EF1177" s="45"/>
      <c r="EG1177" s="45"/>
      <c r="EH1177" s="45"/>
      <c r="EI1177" s="45"/>
      <c r="EJ1177" s="45"/>
      <c r="EK1177" s="45"/>
      <c r="EL1177" s="45"/>
      <c r="EM1177" s="45"/>
      <c r="EN1177" s="45"/>
      <c r="EO1177" s="45"/>
      <c r="EP1177" s="45"/>
      <c r="EQ1177" s="1123"/>
      <c r="ER1177" s="557"/>
    </row>
    <row r="1178" spans="1:148" ht="15" customHeight="1" x14ac:dyDescent="0.25">
      <c r="A1178" s="625"/>
      <c r="B1178" s="1343" t="str">
        <f t="shared" si="69"/>
        <v>Desk 28</v>
      </c>
      <c r="C1178" s="1348" t="str">
        <f>IF(ISBLANK(TB!C214), "", TB!C214)</f>
        <v/>
      </c>
      <c r="D1178" s="1348" t="str">
        <f>IF(ISBLANK(TB!D214), "", TB!D214)</f>
        <v/>
      </c>
      <c r="E1178" s="1348" t="str">
        <f>IF(ISBLANK(TB!E214), "", TB!E214)</f>
        <v/>
      </c>
      <c r="F1178" s="1348" t="str">
        <f>IF(ISBLANK(TB!F214), "", TB!F214)</f>
        <v/>
      </c>
      <c r="G1178" s="45"/>
      <c r="H1178" s="45"/>
      <c r="I1178" s="45"/>
      <c r="J1178" s="45"/>
      <c r="K1178" s="45"/>
      <c r="L1178" s="45"/>
      <c r="M1178" s="45"/>
      <c r="N1178" s="45"/>
      <c r="O1178" s="45"/>
      <c r="P1178" s="45"/>
      <c r="Q1178" s="45"/>
      <c r="R1178" s="45"/>
      <c r="S1178" s="45"/>
      <c r="T1178" s="45"/>
      <c r="U1178" s="45"/>
      <c r="V1178" s="45"/>
      <c r="W1178" s="45"/>
      <c r="X1178" s="45"/>
      <c r="Y1178" s="45"/>
      <c r="Z1178" s="45"/>
      <c r="AA1178" s="45"/>
      <c r="AB1178" s="45"/>
      <c r="AC1178" s="45"/>
      <c r="AD1178" s="45"/>
      <c r="AE1178" s="45"/>
      <c r="AF1178" s="45"/>
      <c r="AG1178" s="45"/>
      <c r="AH1178" s="45"/>
      <c r="AI1178" s="45"/>
      <c r="AJ1178" s="45"/>
      <c r="AK1178" s="45"/>
      <c r="AL1178" s="45"/>
      <c r="AM1178" s="45"/>
      <c r="AN1178" s="45"/>
      <c r="AO1178" s="45"/>
      <c r="AP1178" s="45"/>
      <c r="AQ1178" s="45"/>
      <c r="AR1178" s="45"/>
      <c r="AS1178" s="45"/>
      <c r="AT1178" s="45"/>
      <c r="AU1178" s="45"/>
      <c r="AV1178" s="45"/>
      <c r="AW1178" s="45"/>
      <c r="AX1178" s="45"/>
      <c r="AY1178" s="45"/>
      <c r="AZ1178" s="45"/>
      <c r="BA1178" s="45"/>
      <c r="BB1178" s="45"/>
      <c r="BC1178" s="45"/>
      <c r="BD1178" s="45"/>
      <c r="BE1178" s="45"/>
      <c r="BF1178" s="45"/>
      <c r="BG1178" s="45"/>
      <c r="BH1178" s="45"/>
      <c r="BI1178" s="45"/>
      <c r="BJ1178" s="45"/>
      <c r="BK1178" s="45"/>
      <c r="BL1178" s="45"/>
      <c r="BM1178" s="45"/>
      <c r="BN1178" s="45"/>
      <c r="BO1178" s="45"/>
      <c r="BP1178" s="45"/>
      <c r="BQ1178" s="45"/>
      <c r="BR1178" s="45"/>
      <c r="BS1178" s="45"/>
      <c r="BT1178" s="45"/>
      <c r="BU1178" s="45"/>
      <c r="BV1178" s="45"/>
      <c r="BW1178" s="45"/>
      <c r="BX1178" s="45"/>
      <c r="BY1178" s="45"/>
      <c r="BZ1178" s="45"/>
      <c r="CA1178" s="45"/>
      <c r="CB1178" s="45"/>
      <c r="CC1178" s="45"/>
      <c r="CD1178" s="45"/>
      <c r="CE1178" s="45"/>
      <c r="CF1178" s="45"/>
      <c r="CG1178" s="45"/>
      <c r="CH1178" s="45"/>
      <c r="CI1178" s="45"/>
      <c r="CJ1178" s="45"/>
      <c r="CK1178" s="45"/>
      <c r="CL1178" s="45"/>
      <c r="CM1178" s="45"/>
      <c r="CN1178" s="45"/>
      <c r="CO1178" s="45"/>
      <c r="CP1178" s="45"/>
      <c r="CQ1178" s="45"/>
      <c r="CR1178" s="45"/>
      <c r="CS1178" s="45"/>
      <c r="CT1178" s="45"/>
      <c r="CU1178" s="45"/>
      <c r="CV1178" s="45"/>
      <c r="CW1178" s="45"/>
      <c r="CX1178" s="45"/>
      <c r="CY1178" s="45"/>
      <c r="CZ1178" s="45"/>
      <c r="DA1178" s="45"/>
      <c r="DB1178" s="45"/>
      <c r="DC1178" s="45"/>
      <c r="DD1178" s="45"/>
      <c r="DE1178" s="45"/>
      <c r="DF1178" s="45"/>
      <c r="DG1178" s="45"/>
      <c r="DH1178" s="45"/>
      <c r="DI1178" s="45"/>
      <c r="DJ1178" s="45"/>
      <c r="DK1178" s="45"/>
      <c r="DL1178" s="45"/>
      <c r="DM1178" s="45"/>
      <c r="DN1178" s="45"/>
      <c r="DO1178" s="45"/>
      <c r="DP1178" s="45"/>
      <c r="DQ1178" s="45"/>
      <c r="DR1178" s="45"/>
      <c r="DS1178" s="45"/>
      <c r="DT1178" s="45"/>
      <c r="DU1178" s="45"/>
      <c r="DV1178" s="1123"/>
      <c r="DW1178" s="45"/>
      <c r="DX1178" s="45"/>
      <c r="DY1178" s="45"/>
      <c r="DZ1178" s="45"/>
      <c r="EA1178" s="45"/>
      <c r="EB1178" s="45"/>
      <c r="EC1178" s="45"/>
      <c r="ED1178" s="45"/>
      <c r="EE1178" s="45"/>
      <c r="EF1178" s="45"/>
      <c r="EG1178" s="45"/>
      <c r="EH1178" s="45"/>
      <c r="EI1178" s="45"/>
      <c r="EJ1178" s="45"/>
      <c r="EK1178" s="45"/>
      <c r="EL1178" s="45"/>
      <c r="EM1178" s="45"/>
      <c r="EN1178" s="45"/>
      <c r="EO1178" s="45"/>
      <c r="EP1178" s="45"/>
      <c r="EQ1178" s="1123"/>
      <c r="ER1178" s="557"/>
    </row>
    <row r="1179" spans="1:148" ht="15" customHeight="1" x14ac:dyDescent="0.25">
      <c r="A1179" s="625"/>
      <c r="B1179" s="1343" t="str">
        <f t="shared" si="69"/>
        <v>Desk 29</v>
      </c>
      <c r="C1179" s="1348" t="str">
        <f>IF(ISBLANK(TB!C215), "", TB!C215)</f>
        <v/>
      </c>
      <c r="D1179" s="1348" t="str">
        <f>IF(ISBLANK(TB!D215), "", TB!D215)</f>
        <v/>
      </c>
      <c r="E1179" s="1348" t="str">
        <f>IF(ISBLANK(TB!E215), "", TB!E215)</f>
        <v/>
      </c>
      <c r="F1179" s="1348" t="str">
        <f>IF(ISBLANK(TB!F215), "", TB!F215)</f>
        <v/>
      </c>
      <c r="G1179" s="45"/>
      <c r="H1179" s="45"/>
      <c r="I1179" s="45"/>
      <c r="J1179" s="45"/>
      <c r="K1179" s="45"/>
      <c r="L1179" s="45"/>
      <c r="M1179" s="45"/>
      <c r="N1179" s="45"/>
      <c r="O1179" s="45"/>
      <c r="P1179" s="45"/>
      <c r="Q1179" s="45"/>
      <c r="R1179" s="45"/>
      <c r="S1179" s="45"/>
      <c r="T1179" s="45"/>
      <c r="U1179" s="45"/>
      <c r="V1179" s="45"/>
      <c r="W1179" s="45"/>
      <c r="X1179" s="45"/>
      <c r="Y1179" s="45"/>
      <c r="Z1179" s="45"/>
      <c r="AA1179" s="45"/>
      <c r="AB1179" s="45"/>
      <c r="AC1179" s="45"/>
      <c r="AD1179" s="45"/>
      <c r="AE1179" s="45"/>
      <c r="AF1179" s="45"/>
      <c r="AG1179" s="45"/>
      <c r="AH1179" s="45"/>
      <c r="AI1179" s="45"/>
      <c r="AJ1179" s="45"/>
      <c r="AK1179" s="45"/>
      <c r="AL1179" s="45"/>
      <c r="AM1179" s="45"/>
      <c r="AN1179" s="45"/>
      <c r="AO1179" s="45"/>
      <c r="AP1179" s="45"/>
      <c r="AQ1179" s="45"/>
      <c r="AR1179" s="45"/>
      <c r="AS1179" s="45"/>
      <c r="AT1179" s="45"/>
      <c r="AU1179" s="45"/>
      <c r="AV1179" s="45"/>
      <c r="AW1179" s="45"/>
      <c r="AX1179" s="45"/>
      <c r="AY1179" s="45"/>
      <c r="AZ1179" s="45"/>
      <c r="BA1179" s="45"/>
      <c r="BB1179" s="45"/>
      <c r="BC1179" s="45"/>
      <c r="BD1179" s="45"/>
      <c r="BE1179" s="45"/>
      <c r="BF1179" s="45"/>
      <c r="BG1179" s="45"/>
      <c r="BH1179" s="45"/>
      <c r="BI1179" s="45"/>
      <c r="BJ1179" s="45"/>
      <c r="BK1179" s="45"/>
      <c r="BL1179" s="45"/>
      <c r="BM1179" s="45"/>
      <c r="BN1179" s="45"/>
      <c r="BO1179" s="45"/>
      <c r="BP1179" s="45"/>
      <c r="BQ1179" s="45"/>
      <c r="BR1179" s="45"/>
      <c r="BS1179" s="45"/>
      <c r="BT1179" s="45"/>
      <c r="BU1179" s="45"/>
      <c r="BV1179" s="45"/>
      <c r="BW1179" s="45"/>
      <c r="BX1179" s="45"/>
      <c r="BY1179" s="45"/>
      <c r="BZ1179" s="45"/>
      <c r="CA1179" s="45"/>
      <c r="CB1179" s="45"/>
      <c r="CC1179" s="45"/>
      <c r="CD1179" s="45"/>
      <c r="CE1179" s="45"/>
      <c r="CF1179" s="45"/>
      <c r="CG1179" s="45"/>
      <c r="CH1179" s="45"/>
      <c r="CI1179" s="45"/>
      <c r="CJ1179" s="45"/>
      <c r="CK1179" s="45"/>
      <c r="CL1179" s="45"/>
      <c r="CM1179" s="45"/>
      <c r="CN1179" s="45"/>
      <c r="CO1179" s="45"/>
      <c r="CP1179" s="45"/>
      <c r="CQ1179" s="45"/>
      <c r="CR1179" s="45"/>
      <c r="CS1179" s="45"/>
      <c r="CT1179" s="45"/>
      <c r="CU1179" s="45"/>
      <c r="CV1179" s="45"/>
      <c r="CW1179" s="45"/>
      <c r="CX1179" s="45"/>
      <c r="CY1179" s="45"/>
      <c r="CZ1179" s="45"/>
      <c r="DA1179" s="45"/>
      <c r="DB1179" s="45"/>
      <c r="DC1179" s="45"/>
      <c r="DD1179" s="45"/>
      <c r="DE1179" s="45"/>
      <c r="DF1179" s="45"/>
      <c r="DG1179" s="45"/>
      <c r="DH1179" s="45"/>
      <c r="DI1179" s="45"/>
      <c r="DJ1179" s="45"/>
      <c r="DK1179" s="45"/>
      <c r="DL1179" s="45"/>
      <c r="DM1179" s="45"/>
      <c r="DN1179" s="45"/>
      <c r="DO1179" s="45"/>
      <c r="DP1179" s="45"/>
      <c r="DQ1179" s="45"/>
      <c r="DR1179" s="45"/>
      <c r="DS1179" s="45"/>
      <c r="DT1179" s="45"/>
      <c r="DU1179" s="45"/>
      <c r="DV1179" s="1123"/>
      <c r="DW1179" s="45"/>
      <c r="DX1179" s="45"/>
      <c r="DY1179" s="45"/>
      <c r="DZ1179" s="45"/>
      <c r="EA1179" s="45"/>
      <c r="EB1179" s="45"/>
      <c r="EC1179" s="45"/>
      <c r="ED1179" s="45"/>
      <c r="EE1179" s="45"/>
      <c r="EF1179" s="45"/>
      <c r="EG1179" s="45"/>
      <c r="EH1179" s="45"/>
      <c r="EI1179" s="45"/>
      <c r="EJ1179" s="45"/>
      <c r="EK1179" s="45"/>
      <c r="EL1179" s="45"/>
      <c r="EM1179" s="45"/>
      <c r="EN1179" s="45"/>
      <c r="EO1179" s="45"/>
      <c r="EP1179" s="45"/>
      <c r="EQ1179" s="1123"/>
      <c r="ER1179" s="557"/>
    </row>
    <row r="1180" spans="1:148" ht="15" customHeight="1" x14ac:dyDescent="0.25">
      <c r="A1180" s="625"/>
      <c r="B1180" s="1343" t="str">
        <f t="shared" si="69"/>
        <v>Desk 30</v>
      </c>
      <c r="C1180" s="1348" t="str">
        <f>IF(ISBLANK(TB!C216), "", TB!C216)</f>
        <v/>
      </c>
      <c r="D1180" s="1348" t="str">
        <f>IF(ISBLANK(TB!D216), "", TB!D216)</f>
        <v/>
      </c>
      <c r="E1180" s="1348" t="str">
        <f>IF(ISBLANK(TB!E216), "", TB!E216)</f>
        <v/>
      </c>
      <c r="F1180" s="1348" t="str">
        <f>IF(ISBLANK(TB!F216), "", TB!F216)</f>
        <v/>
      </c>
      <c r="G1180" s="45"/>
      <c r="H1180" s="45"/>
      <c r="I1180" s="45"/>
      <c r="J1180" s="45"/>
      <c r="K1180" s="45"/>
      <c r="L1180" s="45"/>
      <c r="M1180" s="45"/>
      <c r="N1180" s="45"/>
      <c r="O1180" s="45"/>
      <c r="P1180" s="45"/>
      <c r="Q1180" s="45"/>
      <c r="R1180" s="45"/>
      <c r="S1180" s="45"/>
      <c r="T1180" s="45"/>
      <c r="U1180" s="45"/>
      <c r="V1180" s="45"/>
      <c r="W1180" s="45"/>
      <c r="X1180" s="45"/>
      <c r="Y1180" s="45"/>
      <c r="Z1180" s="45"/>
      <c r="AA1180" s="45"/>
      <c r="AB1180" s="45"/>
      <c r="AC1180" s="45"/>
      <c r="AD1180" s="45"/>
      <c r="AE1180" s="45"/>
      <c r="AF1180" s="45"/>
      <c r="AG1180" s="45"/>
      <c r="AH1180" s="45"/>
      <c r="AI1180" s="45"/>
      <c r="AJ1180" s="45"/>
      <c r="AK1180" s="45"/>
      <c r="AL1180" s="45"/>
      <c r="AM1180" s="45"/>
      <c r="AN1180" s="45"/>
      <c r="AO1180" s="45"/>
      <c r="AP1180" s="45"/>
      <c r="AQ1180" s="45"/>
      <c r="AR1180" s="45"/>
      <c r="AS1180" s="45"/>
      <c r="AT1180" s="45"/>
      <c r="AU1180" s="45"/>
      <c r="AV1180" s="45"/>
      <c r="AW1180" s="45"/>
      <c r="AX1180" s="45"/>
      <c r="AY1180" s="45"/>
      <c r="AZ1180" s="45"/>
      <c r="BA1180" s="45"/>
      <c r="BB1180" s="45"/>
      <c r="BC1180" s="45"/>
      <c r="BD1180" s="45"/>
      <c r="BE1180" s="45"/>
      <c r="BF1180" s="45"/>
      <c r="BG1180" s="45"/>
      <c r="BH1180" s="45"/>
      <c r="BI1180" s="45"/>
      <c r="BJ1180" s="45"/>
      <c r="BK1180" s="45"/>
      <c r="BL1180" s="45"/>
      <c r="BM1180" s="45"/>
      <c r="BN1180" s="45"/>
      <c r="BO1180" s="45"/>
      <c r="BP1180" s="45"/>
      <c r="BQ1180" s="45"/>
      <c r="BR1180" s="45"/>
      <c r="BS1180" s="45"/>
      <c r="BT1180" s="45"/>
      <c r="BU1180" s="45"/>
      <c r="BV1180" s="45"/>
      <c r="BW1180" s="45"/>
      <c r="BX1180" s="45"/>
      <c r="BY1180" s="45"/>
      <c r="BZ1180" s="45"/>
      <c r="CA1180" s="45"/>
      <c r="CB1180" s="45"/>
      <c r="CC1180" s="45"/>
      <c r="CD1180" s="45"/>
      <c r="CE1180" s="45"/>
      <c r="CF1180" s="45"/>
      <c r="CG1180" s="45"/>
      <c r="CH1180" s="45"/>
      <c r="CI1180" s="45"/>
      <c r="CJ1180" s="45"/>
      <c r="CK1180" s="45"/>
      <c r="CL1180" s="45"/>
      <c r="CM1180" s="45"/>
      <c r="CN1180" s="45"/>
      <c r="CO1180" s="45"/>
      <c r="CP1180" s="45"/>
      <c r="CQ1180" s="45"/>
      <c r="CR1180" s="45"/>
      <c r="CS1180" s="45"/>
      <c r="CT1180" s="45"/>
      <c r="CU1180" s="45"/>
      <c r="CV1180" s="45"/>
      <c r="CW1180" s="45"/>
      <c r="CX1180" s="45"/>
      <c r="CY1180" s="45"/>
      <c r="CZ1180" s="45"/>
      <c r="DA1180" s="45"/>
      <c r="DB1180" s="45"/>
      <c r="DC1180" s="45"/>
      <c r="DD1180" s="45"/>
      <c r="DE1180" s="45"/>
      <c r="DF1180" s="45"/>
      <c r="DG1180" s="45"/>
      <c r="DH1180" s="45"/>
      <c r="DI1180" s="45"/>
      <c r="DJ1180" s="45"/>
      <c r="DK1180" s="45"/>
      <c r="DL1180" s="45"/>
      <c r="DM1180" s="45"/>
      <c r="DN1180" s="45"/>
      <c r="DO1180" s="45"/>
      <c r="DP1180" s="45"/>
      <c r="DQ1180" s="45"/>
      <c r="DR1180" s="45"/>
      <c r="DS1180" s="45"/>
      <c r="DT1180" s="45"/>
      <c r="DU1180" s="45"/>
      <c r="DV1180" s="1123"/>
      <c r="DW1180" s="45"/>
      <c r="DX1180" s="45"/>
      <c r="DY1180" s="45"/>
      <c r="DZ1180" s="45"/>
      <c r="EA1180" s="45"/>
      <c r="EB1180" s="45"/>
      <c r="EC1180" s="45"/>
      <c r="ED1180" s="45"/>
      <c r="EE1180" s="45"/>
      <c r="EF1180" s="45"/>
      <c r="EG1180" s="45"/>
      <c r="EH1180" s="45"/>
      <c r="EI1180" s="45"/>
      <c r="EJ1180" s="45"/>
      <c r="EK1180" s="45"/>
      <c r="EL1180" s="45"/>
      <c r="EM1180" s="45"/>
      <c r="EN1180" s="45"/>
      <c r="EO1180" s="45"/>
      <c r="EP1180" s="45"/>
      <c r="EQ1180" s="1123"/>
      <c r="ER1180" s="557"/>
    </row>
    <row r="1181" spans="1:148" ht="15" customHeight="1" x14ac:dyDescent="0.25">
      <c r="A1181" s="625"/>
      <c r="B1181" s="1343" t="str">
        <f t="shared" si="69"/>
        <v>Desk 31</v>
      </c>
      <c r="C1181" s="1348" t="str">
        <f>IF(ISBLANK(TB!C217), "", TB!C217)</f>
        <v/>
      </c>
      <c r="D1181" s="1348" t="str">
        <f>IF(ISBLANK(TB!D217), "", TB!D217)</f>
        <v/>
      </c>
      <c r="E1181" s="1348" t="str">
        <f>IF(ISBLANK(TB!E217), "", TB!E217)</f>
        <v/>
      </c>
      <c r="F1181" s="1348" t="str">
        <f>IF(ISBLANK(TB!F217), "", TB!F217)</f>
        <v/>
      </c>
      <c r="G1181" s="45"/>
      <c r="H1181" s="45"/>
      <c r="I1181" s="45"/>
      <c r="J1181" s="45"/>
      <c r="K1181" s="45"/>
      <c r="L1181" s="45"/>
      <c r="M1181" s="45"/>
      <c r="N1181" s="45"/>
      <c r="O1181" s="45"/>
      <c r="P1181" s="45"/>
      <c r="Q1181" s="45"/>
      <c r="R1181" s="45"/>
      <c r="S1181" s="45"/>
      <c r="T1181" s="45"/>
      <c r="U1181" s="45"/>
      <c r="V1181" s="45"/>
      <c r="W1181" s="45"/>
      <c r="X1181" s="45"/>
      <c r="Y1181" s="45"/>
      <c r="Z1181" s="45"/>
      <c r="AA1181" s="45"/>
      <c r="AB1181" s="45"/>
      <c r="AC1181" s="45"/>
      <c r="AD1181" s="45"/>
      <c r="AE1181" s="45"/>
      <c r="AF1181" s="45"/>
      <c r="AG1181" s="45"/>
      <c r="AH1181" s="45"/>
      <c r="AI1181" s="45"/>
      <c r="AJ1181" s="45"/>
      <c r="AK1181" s="45"/>
      <c r="AL1181" s="45"/>
      <c r="AM1181" s="45"/>
      <c r="AN1181" s="45"/>
      <c r="AO1181" s="45"/>
      <c r="AP1181" s="45"/>
      <c r="AQ1181" s="45"/>
      <c r="AR1181" s="45"/>
      <c r="AS1181" s="45"/>
      <c r="AT1181" s="45"/>
      <c r="AU1181" s="45"/>
      <c r="AV1181" s="45"/>
      <c r="AW1181" s="45"/>
      <c r="AX1181" s="45"/>
      <c r="AY1181" s="45"/>
      <c r="AZ1181" s="45"/>
      <c r="BA1181" s="45"/>
      <c r="BB1181" s="45"/>
      <c r="BC1181" s="45"/>
      <c r="BD1181" s="45"/>
      <c r="BE1181" s="45"/>
      <c r="BF1181" s="45"/>
      <c r="BG1181" s="45"/>
      <c r="BH1181" s="45"/>
      <c r="BI1181" s="45"/>
      <c r="BJ1181" s="45"/>
      <c r="BK1181" s="45"/>
      <c r="BL1181" s="45"/>
      <c r="BM1181" s="45"/>
      <c r="BN1181" s="45"/>
      <c r="BO1181" s="45"/>
      <c r="BP1181" s="45"/>
      <c r="BQ1181" s="45"/>
      <c r="BR1181" s="45"/>
      <c r="BS1181" s="45"/>
      <c r="BT1181" s="45"/>
      <c r="BU1181" s="45"/>
      <c r="BV1181" s="45"/>
      <c r="BW1181" s="45"/>
      <c r="BX1181" s="45"/>
      <c r="BY1181" s="45"/>
      <c r="BZ1181" s="45"/>
      <c r="CA1181" s="45"/>
      <c r="CB1181" s="45"/>
      <c r="CC1181" s="45"/>
      <c r="CD1181" s="45"/>
      <c r="CE1181" s="45"/>
      <c r="CF1181" s="45"/>
      <c r="CG1181" s="45"/>
      <c r="CH1181" s="45"/>
      <c r="CI1181" s="45"/>
      <c r="CJ1181" s="45"/>
      <c r="CK1181" s="45"/>
      <c r="CL1181" s="45"/>
      <c r="CM1181" s="45"/>
      <c r="CN1181" s="45"/>
      <c r="CO1181" s="45"/>
      <c r="CP1181" s="45"/>
      <c r="CQ1181" s="45"/>
      <c r="CR1181" s="45"/>
      <c r="CS1181" s="45"/>
      <c r="CT1181" s="45"/>
      <c r="CU1181" s="45"/>
      <c r="CV1181" s="45"/>
      <c r="CW1181" s="45"/>
      <c r="CX1181" s="45"/>
      <c r="CY1181" s="45"/>
      <c r="CZ1181" s="45"/>
      <c r="DA1181" s="45"/>
      <c r="DB1181" s="45"/>
      <c r="DC1181" s="45"/>
      <c r="DD1181" s="45"/>
      <c r="DE1181" s="45"/>
      <c r="DF1181" s="45"/>
      <c r="DG1181" s="45"/>
      <c r="DH1181" s="45"/>
      <c r="DI1181" s="45"/>
      <c r="DJ1181" s="45"/>
      <c r="DK1181" s="45"/>
      <c r="DL1181" s="45"/>
      <c r="DM1181" s="45"/>
      <c r="DN1181" s="45"/>
      <c r="DO1181" s="45"/>
      <c r="DP1181" s="45"/>
      <c r="DQ1181" s="45"/>
      <c r="DR1181" s="45"/>
      <c r="DS1181" s="45"/>
      <c r="DT1181" s="45"/>
      <c r="DU1181" s="45"/>
      <c r="DV1181" s="1123"/>
      <c r="DW1181" s="45"/>
      <c r="DX1181" s="45"/>
      <c r="DY1181" s="45"/>
      <c r="DZ1181" s="45"/>
      <c r="EA1181" s="45"/>
      <c r="EB1181" s="45"/>
      <c r="EC1181" s="45"/>
      <c r="ED1181" s="45"/>
      <c r="EE1181" s="45"/>
      <c r="EF1181" s="45"/>
      <c r="EG1181" s="45"/>
      <c r="EH1181" s="45"/>
      <c r="EI1181" s="45"/>
      <c r="EJ1181" s="45"/>
      <c r="EK1181" s="45"/>
      <c r="EL1181" s="45"/>
      <c r="EM1181" s="45"/>
      <c r="EN1181" s="45"/>
      <c r="EO1181" s="45"/>
      <c r="EP1181" s="45"/>
      <c r="EQ1181" s="1123"/>
      <c r="ER1181" s="557"/>
    </row>
    <row r="1182" spans="1:148" ht="15" customHeight="1" x14ac:dyDescent="0.25">
      <c r="A1182" s="625"/>
      <c r="B1182" s="1343" t="str">
        <f t="shared" si="69"/>
        <v>Desk 32</v>
      </c>
      <c r="C1182" s="1348" t="str">
        <f>IF(ISBLANK(TB!C218), "", TB!C218)</f>
        <v/>
      </c>
      <c r="D1182" s="1348" t="str">
        <f>IF(ISBLANK(TB!D218), "", TB!D218)</f>
        <v/>
      </c>
      <c r="E1182" s="1348" t="str">
        <f>IF(ISBLANK(TB!E218), "", TB!E218)</f>
        <v/>
      </c>
      <c r="F1182" s="1348" t="str">
        <f>IF(ISBLANK(TB!F218), "", TB!F218)</f>
        <v/>
      </c>
      <c r="G1182" s="45"/>
      <c r="H1182" s="45"/>
      <c r="I1182" s="45"/>
      <c r="J1182" s="45"/>
      <c r="K1182" s="45"/>
      <c r="L1182" s="45"/>
      <c r="M1182" s="45"/>
      <c r="N1182" s="45"/>
      <c r="O1182" s="45"/>
      <c r="P1182" s="45"/>
      <c r="Q1182" s="45"/>
      <c r="R1182" s="45"/>
      <c r="S1182" s="45"/>
      <c r="T1182" s="45"/>
      <c r="U1182" s="45"/>
      <c r="V1182" s="45"/>
      <c r="W1182" s="45"/>
      <c r="X1182" s="45"/>
      <c r="Y1182" s="45"/>
      <c r="Z1182" s="45"/>
      <c r="AA1182" s="45"/>
      <c r="AB1182" s="45"/>
      <c r="AC1182" s="45"/>
      <c r="AD1182" s="45"/>
      <c r="AE1182" s="45"/>
      <c r="AF1182" s="45"/>
      <c r="AG1182" s="45"/>
      <c r="AH1182" s="45"/>
      <c r="AI1182" s="45"/>
      <c r="AJ1182" s="45"/>
      <c r="AK1182" s="45"/>
      <c r="AL1182" s="45"/>
      <c r="AM1182" s="45"/>
      <c r="AN1182" s="45"/>
      <c r="AO1182" s="45"/>
      <c r="AP1182" s="45"/>
      <c r="AQ1182" s="45"/>
      <c r="AR1182" s="45"/>
      <c r="AS1182" s="45"/>
      <c r="AT1182" s="45"/>
      <c r="AU1182" s="45"/>
      <c r="AV1182" s="45"/>
      <c r="AW1182" s="45"/>
      <c r="AX1182" s="45"/>
      <c r="AY1182" s="45"/>
      <c r="AZ1182" s="45"/>
      <c r="BA1182" s="45"/>
      <c r="BB1182" s="45"/>
      <c r="BC1182" s="45"/>
      <c r="BD1182" s="45"/>
      <c r="BE1182" s="45"/>
      <c r="BF1182" s="45"/>
      <c r="BG1182" s="45"/>
      <c r="BH1182" s="45"/>
      <c r="BI1182" s="45"/>
      <c r="BJ1182" s="45"/>
      <c r="BK1182" s="45"/>
      <c r="BL1182" s="45"/>
      <c r="BM1182" s="45"/>
      <c r="BN1182" s="45"/>
      <c r="BO1182" s="45"/>
      <c r="BP1182" s="45"/>
      <c r="BQ1182" s="45"/>
      <c r="BR1182" s="45"/>
      <c r="BS1182" s="45"/>
      <c r="BT1182" s="45"/>
      <c r="BU1182" s="45"/>
      <c r="BV1182" s="45"/>
      <c r="BW1182" s="45"/>
      <c r="BX1182" s="45"/>
      <c r="BY1182" s="45"/>
      <c r="BZ1182" s="45"/>
      <c r="CA1182" s="45"/>
      <c r="CB1182" s="45"/>
      <c r="CC1182" s="45"/>
      <c r="CD1182" s="45"/>
      <c r="CE1182" s="45"/>
      <c r="CF1182" s="45"/>
      <c r="CG1182" s="45"/>
      <c r="CH1182" s="45"/>
      <c r="CI1182" s="45"/>
      <c r="CJ1182" s="45"/>
      <c r="CK1182" s="45"/>
      <c r="CL1182" s="45"/>
      <c r="CM1182" s="45"/>
      <c r="CN1182" s="45"/>
      <c r="CO1182" s="45"/>
      <c r="CP1182" s="45"/>
      <c r="CQ1182" s="45"/>
      <c r="CR1182" s="45"/>
      <c r="CS1182" s="45"/>
      <c r="CT1182" s="45"/>
      <c r="CU1182" s="45"/>
      <c r="CV1182" s="45"/>
      <c r="CW1182" s="45"/>
      <c r="CX1182" s="45"/>
      <c r="CY1182" s="45"/>
      <c r="CZ1182" s="45"/>
      <c r="DA1182" s="45"/>
      <c r="DB1182" s="45"/>
      <c r="DC1182" s="45"/>
      <c r="DD1182" s="45"/>
      <c r="DE1182" s="45"/>
      <c r="DF1182" s="45"/>
      <c r="DG1182" s="45"/>
      <c r="DH1182" s="45"/>
      <c r="DI1182" s="45"/>
      <c r="DJ1182" s="45"/>
      <c r="DK1182" s="45"/>
      <c r="DL1182" s="45"/>
      <c r="DM1182" s="45"/>
      <c r="DN1182" s="45"/>
      <c r="DO1182" s="45"/>
      <c r="DP1182" s="45"/>
      <c r="DQ1182" s="45"/>
      <c r="DR1182" s="45"/>
      <c r="DS1182" s="45"/>
      <c r="DT1182" s="45"/>
      <c r="DU1182" s="45"/>
      <c r="DV1182" s="1123"/>
      <c r="DW1182" s="45"/>
      <c r="DX1182" s="45"/>
      <c r="DY1182" s="45"/>
      <c r="DZ1182" s="45"/>
      <c r="EA1182" s="45"/>
      <c r="EB1182" s="45"/>
      <c r="EC1182" s="45"/>
      <c r="ED1182" s="45"/>
      <c r="EE1182" s="45"/>
      <c r="EF1182" s="45"/>
      <c r="EG1182" s="45"/>
      <c r="EH1182" s="45"/>
      <c r="EI1182" s="45"/>
      <c r="EJ1182" s="45"/>
      <c r="EK1182" s="45"/>
      <c r="EL1182" s="45"/>
      <c r="EM1182" s="45"/>
      <c r="EN1182" s="45"/>
      <c r="EO1182" s="45"/>
      <c r="EP1182" s="45"/>
      <c r="EQ1182" s="1123"/>
      <c r="ER1182" s="557"/>
    </row>
    <row r="1183" spans="1:148" ht="15" customHeight="1" x14ac:dyDescent="0.25">
      <c r="A1183" s="625"/>
      <c r="B1183" s="1343" t="str">
        <f t="shared" ref="B1183:B1214" si="70">B44</f>
        <v>Desk 33</v>
      </c>
      <c r="C1183" s="1348" t="str">
        <f>IF(ISBLANK(TB!C219), "", TB!C219)</f>
        <v/>
      </c>
      <c r="D1183" s="1348" t="str">
        <f>IF(ISBLANK(TB!D219), "", TB!D219)</f>
        <v/>
      </c>
      <c r="E1183" s="1348" t="str">
        <f>IF(ISBLANK(TB!E219), "", TB!E219)</f>
        <v/>
      </c>
      <c r="F1183" s="1348" t="str">
        <f>IF(ISBLANK(TB!F219), "", TB!F219)</f>
        <v/>
      </c>
      <c r="G1183" s="45"/>
      <c r="H1183" s="45"/>
      <c r="I1183" s="45"/>
      <c r="J1183" s="45"/>
      <c r="K1183" s="45"/>
      <c r="L1183" s="45"/>
      <c r="M1183" s="45"/>
      <c r="N1183" s="45"/>
      <c r="O1183" s="45"/>
      <c r="P1183" s="45"/>
      <c r="Q1183" s="45"/>
      <c r="R1183" s="45"/>
      <c r="S1183" s="45"/>
      <c r="T1183" s="45"/>
      <c r="U1183" s="45"/>
      <c r="V1183" s="45"/>
      <c r="W1183" s="45"/>
      <c r="X1183" s="45"/>
      <c r="Y1183" s="45"/>
      <c r="Z1183" s="45"/>
      <c r="AA1183" s="45"/>
      <c r="AB1183" s="45"/>
      <c r="AC1183" s="45"/>
      <c r="AD1183" s="45"/>
      <c r="AE1183" s="45"/>
      <c r="AF1183" s="45"/>
      <c r="AG1183" s="45"/>
      <c r="AH1183" s="45"/>
      <c r="AI1183" s="45"/>
      <c r="AJ1183" s="45"/>
      <c r="AK1183" s="45"/>
      <c r="AL1183" s="45"/>
      <c r="AM1183" s="45"/>
      <c r="AN1183" s="45"/>
      <c r="AO1183" s="45"/>
      <c r="AP1183" s="45"/>
      <c r="AQ1183" s="45"/>
      <c r="AR1183" s="45"/>
      <c r="AS1183" s="45"/>
      <c r="AT1183" s="45"/>
      <c r="AU1183" s="45"/>
      <c r="AV1183" s="45"/>
      <c r="AW1183" s="45"/>
      <c r="AX1183" s="45"/>
      <c r="AY1183" s="45"/>
      <c r="AZ1183" s="45"/>
      <c r="BA1183" s="45"/>
      <c r="BB1183" s="45"/>
      <c r="BC1183" s="45"/>
      <c r="BD1183" s="45"/>
      <c r="BE1183" s="45"/>
      <c r="BF1183" s="45"/>
      <c r="BG1183" s="45"/>
      <c r="BH1183" s="45"/>
      <c r="BI1183" s="45"/>
      <c r="BJ1183" s="45"/>
      <c r="BK1183" s="45"/>
      <c r="BL1183" s="45"/>
      <c r="BM1183" s="45"/>
      <c r="BN1183" s="45"/>
      <c r="BO1183" s="45"/>
      <c r="BP1183" s="45"/>
      <c r="BQ1183" s="45"/>
      <c r="BR1183" s="45"/>
      <c r="BS1183" s="45"/>
      <c r="BT1183" s="45"/>
      <c r="BU1183" s="45"/>
      <c r="BV1183" s="45"/>
      <c r="BW1183" s="45"/>
      <c r="BX1183" s="45"/>
      <c r="BY1183" s="45"/>
      <c r="BZ1183" s="45"/>
      <c r="CA1183" s="45"/>
      <c r="CB1183" s="45"/>
      <c r="CC1183" s="45"/>
      <c r="CD1183" s="45"/>
      <c r="CE1183" s="45"/>
      <c r="CF1183" s="45"/>
      <c r="CG1183" s="45"/>
      <c r="CH1183" s="45"/>
      <c r="CI1183" s="45"/>
      <c r="CJ1183" s="45"/>
      <c r="CK1183" s="45"/>
      <c r="CL1183" s="45"/>
      <c r="CM1183" s="45"/>
      <c r="CN1183" s="45"/>
      <c r="CO1183" s="45"/>
      <c r="CP1183" s="45"/>
      <c r="CQ1183" s="45"/>
      <c r="CR1183" s="45"/>
      <c r="CS1183" s="45"/>
      <c r="CT1183" s="45"/>
      <c r="CU1183" s="45"/>
      <c r="CV1183" s="45"/>
      <c r="CW1183" s="45"/>
      <c r="CX1183" s="45"/>
      <c r="CY1183" s="45"/>
      <c r="CZ1183" s="45"/>
      <c r="DA1183" s="45"/>
      <c r="DB1183" s="45"/>
      <c r="DC1183" s="45"/>
      <c r="DD1183" s="45"/>
      <c r="DE1183" s="45"/>
      <c r="DF1183" s="45"/>
      <c r="DG1183" s="45"/>
      <c r="DH1183" s="45"/>
      <c r="DI1183" s="45"/>
      <c r="DJ1183" s="45"/>
      <c r="DK1183" s="45"/>
      <c r="DL1183" s="45"/>
      <c r="DM1183" s="45"/>
      <c r="DN1183" s="45"/>
      <c r="DO1183" s="45"/>
      <c r="DP1183" s="45"/>
      <c r="DQ1183" s="45"/>
      <c r="DR1183" s="45"/>
      <c r="DS1183" s="45"/>
      <c r="DT1183" s="45"/>
      <c r="DU1183" s="45"/>
      <c r="DV1183" s="1123"/>
      <c r="DW1183" s="45"/>
      <c r="DX1183" s="45"/>
      <c r="DY1183" s="45"/>
      <c r="DZ1183" s="45"/>
      <c r="EA1183" s="45"/>
      <c r="EB1183" s="45"/>
      <c r="EC1183" s="45"/>
      <c r="ED1183" s="45"/>
      <c r="EE1183" s="45"/>
      <c r="EF1183" s="45"/>
      <c r="EG1183" s="45"/>
      <c r="EH1183" s="45"/>
      <c r="EI1183" s="45"/>
      <c r="EJ1183" s="45"/>
      <c r="EK1183" s="45"/>
      <c r="EL1183" s="45"/>
      <c r="EM1183" s="45"/>
      <c r="EN1183" s="45"/>
      <c r="EO1183" s="45"/>
      <c r="EP1183" s="45"/>
      <c r="EQ1183" s="1123"/>
      <c r="ER1183" s="557"/>
    </row>
    <row r="1184" spans="1:148" ht="15" customHeight="1" x14ac:dyDescent="0.25">
      <c r="A1184" s="625"/>
      <c r="B1184" s="1343" t="str">
        <f t="shared" si="70"/>
        <v>Desk 34</v>
      </c>
      <c r="C1184" s="1348" t="str">
        <f>IF(ISBLANK(TB!C220), "", TB!C220)</f>
        <v/>
      </c>
      <c r="D1184" s="1348" t="str">
        <f>IF(ISBLANK(TB!D220), "", TB!D220)</f>
        <v/>
      </c>
      <c r="E1184" s="1348" t="str">
        <f>IF(ISBLANK(TB!E220), "", TB!E220)</f>
        <v/>
      </c>
      <c r="F1184" s="1348" t="str">
        <f>IF(ISBLANK(TB!F220), "", TB!F220)</f>
        <v/>
      </c>
      <c r="G1184" s="45"/>
      <c r="H1184" s="45"/>
      <c r="I1184" s="45"/>
      <c r="J1184" s="45"/>
      <c r="K1184" s="45"/>
      <c r="L1184" s="45"/>
      <c r="M1184" s="45"/>
      <c r="N1184" s="45"/>
      <c r="O1184" s="45"/>
      <c r="P1184" s="45"/>
      <c r="Q1184" s="45"/>
      <c r="R1184" s="45"/>
      <c r="S1184" s="45"/>
      <c r="T1184" s="45"/>
      <c r="U1184" s="45"/>
      <c r="V1184" s="45"/>
      <c r="W1184" s="45"/>
      <c r="X1184" s="45"/>
      <c r="Y1184" s="45"/>
      <c r="Z1184" s="45"/>
      <c r="AA1184" s="45"/>
      <c r="AB1184" s="45"/>
      <c r="AC1184" s="45"/>
      <c r="AD1184" s="45"/>
      <c r="AE1184" s="45"/>
      <c r="AF1184" s="45"/>
      <c r="AG1184" s="45"/>
      <c r="AH1184" s="45"/>
      <c r="AI1184" s="45"/>
      <c r="AJ1184" s="45"/>
      <c r="AK1184" s="45"/>
      <c r="AL1184" s="45"/>
      <c r="AM1184" s="45"/>
      <c r="AN1184" s="45"/>
      <c r="AO1184" s="45"/>
      <c r="AP1184" s="45"/>
      <c r="AQ1184" s="45"/>
      <c r="AR1184" s="45"/>
      <c r="AS1184" s="45"/>
      <c r="AT1184" s="45"/>
      <c r="AU1184" s="45"/>
      <c r="AV1184" s="45"/>
      <c r="AW1184" s="45"/>
      <c r="AX1184" s="45"/>
      <c r="AY1184" s="45"/>
      <c r="AZ1184" s="45"/>
      <c r="BA1184" s="45"/>
      <c r="BB1184" s="45"/>
      <c r="BC1184" s="45"/>
      <c r="BD1184" s="45"/>
      <c r="BE1184" s="45"/>
      <c r="BF1184" s="45"/>
      <c r="BG1184" s="45"/>
      <c r="BH1184" s="45"/>
      <c r="BI1184" s="45"/>
      <c r="BJ1184" s="45"/>
      <c r="BK1184" s="45"/>
      <c r="BL1184" s="45"/>
      <c r="BM1184" s="45"/>
      <c r="BN1184" s="45"/>
      <c r="BO1184" s="45"/>
      <c r="BP1184" s="45"/>
      <c r="BQ1184" s="45"/>
      <c r="BR1184" s="45"/>
      <c r="BS1184" s="45"/>
      <c r="BT1184" s="45"/>
      <c r="BU1184" s="45"/>
      <c r="BV1184" s="45"/>
      <c r="BW1184" s="45"/>
      <c r="BX1184" s="45"/>
      <c r="BY1184" s="45"/>
      <c r="BZ1184" s="45"/>
      <c r="CA1184" s="45"/>
      <c r="CB1184" s="45"/>
      <c r="CC1184" s="45"/>
      <c r="CD1184" s="45"/>
      <c r="CE1184" s="45"/>
      <c r="CF1184" s="45"/>
      <c r="CG1184" s="45"/>
      <c r="CH1184" s="45"/>
      <c r="CI1184" s="45"/>
      <c r="CJ1184" s="45"/>
      <c r="CK1184" s="45"/>
      <c r="CL1184" s="45"/>
      <c r="CM1184" s="45"/>
      <c r="CN1184" s="45"/>
      <c r="CO1184" s="45"/>
      <c r="CP1184" s="45"/>
      <c r="CQ1184" s="45"/>
      <c r="CR1184" s="45"/>
      <c r="CS1184" s="45"/>
      <c r="CT1184" s="45"/>
      <c r="CU1184" s="45"/>
      <c r="CV1184" s="45"/>
      <c r="CW1184" s="45"/>
      <c r="CX1184" s="45"/>
      <c r="CY1184" s="45"/>
      <c r="CZ1184" s="45"/>
      <c r="DA1184" s="45"/>
      <c r="DB1184" s="45"/>
      <c r="DC1184" s="45"/>
      <c r="DD1184" s="45"/>
      <c r="DE1184" s="45"/>
      <c r="DF1184" s="45"/>
      <c r="DG1184" s="45"/>
      <c r="DH1184" s="45"/>
      <c r="DI1184" s="45"/>
      <c r="DJ1184" s="45"/>
      <c r="DK1184" s="45"/>
      <c r="DL1184" s="45"/>
      <c r="DM1184" s="45"/>
      <c r="DN1184" s="45"/>
      <c r="DO1184" s="45"/>
      <c r="DP1184" s="45"/>
      <c r="DQ1184" s="45"/>
      <c r="DR1184" s="45"/>
      <c r="DS1184" s="45"/>
      <c r="DT1184" s="45"/>
      <c r="DU1184" s="45"/>
      <c r="DV1184" s="1123"/>
      <c r="DW1184" s="45"/>
      <c r="DX1184" s="45"/>
      <c r="DY1184" s="45"/>
      <c r="DZ1184" s="45"/>
      <c r="EA1184" s="45"/>
      <c r="EB1184" s="45"/>
      <c r="EC1184" s="45"/>
      <c r="ED1184" s="45"/>
      <c r="EE1184" s="45"/>
      <c r="EF1184" s="45"/>
      <c r="EG1184" s="45"/>
      <c r="EH1184" s="45"/>
      <c r="EI1184" s="45"/>
      <c r="EJ1184" s="45"/>
      <c r="EK1184" s="45"/>
      <c r="EL1184" s="45"/>
      <c r="EM1184" s="45"/>
      <c r="EN1184" s="45"/>
      <c r="EO1184" s="45"/>
      <c r="EP1184" s="45"/>
      <c r="EQ1184" s="1123"/>
      <c r="ER1184" s="557"/>
    </row>
    <row r="1185" spans="1:148" ht="15" customHeight="1" x14ac:dyDescent="0.25">
      <c r="A1185" s="625"/>
      <c r="B1185" s="1343" t="str">
        <f t="shared" si="70"/>
        <v>Desk 35</v>
      </c>
      <c r="C1185" s="1348" t="str">
        <f>IF(ISBLANK(TB!C221), "", TB!C221)</f>
        <v/>
      </c>
      <c r="D1185" s="1348" t="str">
        <f>IF(ISBLANK(TB!D221), "", TB!D221)</f>
        <v/>
      </c>
      <c r="E1185" s="1348" t="str">
        <f>IF(ISBLANK(TB!E221), "", TB!E221)</f>
        <v/>
      </c>
      <c r="F1185" s="1348" t="str">
        <f>IF(ISBLANK(TB!F221), "", TB!F221)</f>
        <v/>
      </c>
      <c r="G1185" s="45"/>
      <c r="H1185" s="45"/>
      <c r="I1185" s="45"/>
      <c r="J1185" s="45"/>
      <c r="K1185" s="45"/>
      <c r="L1185" s="45"/>
      <c r="M1185" s="45"/>
      <c r="N1185" s="45"/>
      <c r="O1185" s="45"/>
      <c r="P1185" s="45"/>
      <c r="Q1185" s="45"/>
      <c r="R1185" s="45"/>
      <c r="S1185" s="45"/>
      <c r="T1185" s="45"/>
      <c r="U1185" s="45"/>
      <c r="V1185" s="45"/>
      <c r="W1185" s="45"/>
      <c r="X1185" s="45"/>
      <c r="Y1185" s="45"/>
      <c r="Z1185" s="45"/>
      <c r="AA1185" s="45"/>
      <c r="AB1185" s="45"/>
      <c r="AC1185" s="45"/>
      <c r="AD1185" s="45"/>
      <c r="AE1185" s="45"/>
      <c r="AF1185" s="45"/>
      <c r="AG1185" s="45"/>
      <c r="AH1185" s="45"/>
      <c r="AI1185" s="45"/>
      <c r="AJ1185" s="45"/>
      <c r="AK1185" s="45"/>
      <c r="AL1185" s="45"/>
      <c r="AM1185" s="45"/>
      <c r="AN1185" s="45"/>
      <c r="AO1185" s="45"/>
      <c r="AP1185" s="45"/>
      <c r="AQ1185" s="45"/>
      <c r="AR1185" s="45"/>
      <c r="AS1185" s="45"/>
      <c r="AT1185" s="45"/>
      <c r="AU1185" s="45"/>
      <c r="AV1185" s="45"/>
      <c r="AW1185" s="45"/>
      <c r="AX1185" s="45"/>
      <c r="AY1185" s="45"/>
      <c r="AZ1185" s="45"/>
      <c r="BA1185" s="45"/>
      <c r="BB1185" s="45"/>
      <c r="BC1185" s="45"/>
      <c r="BD1185" s="45"/>
      <c r="BE1185" s="45"/>
      <c r="BF1185" s="45"/>
      <c r="BG1185" s="45"/>
      <c r="BH1185" s="45"/>
      <c r="BI1185" s="45"/>
      <c r="BJ1185" s="45"/>
      <c r="BK1185" s="45"/>
      <c r="BL1185" s="45"/>
      <c r="BM1185" s="45"/>
      <c r="BN1185" s="45"/>
      <c r="BO1185" s="45"/>
      <c r="BP1185" s="45"/>
      <c r="BQ1185" s="45"/>
      <c r="BR1185" s="45"/>
      <c r="BS1185" s="45"/>
      <c r="BT1185" s="45"/>
      <c r="BU1185" s="45"/>
      <c r="BV1185" s="45"/>
      <c r="BW1185" s="45"/>
      <c r="BX1185" s="45"/>
      <c r="BY1185" s="45"/>
      <c r="BZ1185" s="45"/>
      <c r="CA1185" s="45"/>
      <c r="CB1185" s="45"/>
      <c r="CC1185" s="45"/>
      <c r="CD1185" s="45"/>
      <c r="CE1185" s="45"/>
      <c r="CF1185" s="45"/>
      <c r="CG1185" s="45"/>
      <c r="CH1185" s="45"/>
      <c r="CI1185" s="45"/>
      <c r="CJ1185" s="45"/>
      <c r="CK1185" s="45"/>
      <c r="CL1185" s="45"/>
      <c r="CM1185" s="45"/>
      <c r="CN1185" s="45"/>
      <c r="CO1185" s="45"/>
      <c r="CP1185" s="45"/>
      <c r="CQ1185" s="45"/>
      <c r="CR1185" s="45"/>
      <c r="CS1185" s="45"/>
      <c r="CT1185" s="45"/>
      <c r="CU1185" s="45"/>
      <c r="CV1185" s="45"/>
      <c r="CW1185" s="45"/>
      <c r="CX1185" s="45"/>
      <c r="CY1185" s="45"/>
      <c r="CZ1185" s="45"/>
      <c r="DA1185" s="45"/>
      <c r="DB1185" s="45"/>
      <c r="DC1185" s="45"/>
      <c r="DD1185" s="45"/>
      <c r="DE1185" s="45"/>
      <c r="DF1185" s="45"/>
      <c r="DG1185" s="45"/>
      <c r="DH1185" s="45"/>
      <c r="DI1185" s="45"/>
      <c r="DJ1185" s="45"/>
      <c r="DK1185" s="45"/>
      <c r="DL1185" s="45"/>
      <c r="DM1185" s="45"/>
      <c r="DN1185" s="45"/>
      <c r="DO1185" s="45"/>
      <c r="DP1185" s="45"/>
      <c r="DQ1185" s="45"/>
      <c r="DR1185" s="45"/>
      <c r="DS1185" s="45"/>
      <c r="DT1185" s="45"/>
      <c r="DU1185" s="45"/>
      <c r="DV1185" s="1123"/>
      <c r="DW1185" s="45"/>
      <c r="DX1185" s="45"/>
      <c r="DY1185" s="45"/>
      <c r="DZ1185" s="45"/>
      <c r="EA1185" s="45"/>
      <c r="EB1185" s="45"/>
      <c r="EC1185" s="45"/>
      <c r="ED1185" s="45"/>
      <c r="EE1185" s="45"/>
      <c r="EF1185" s="45"/>
      <c r="EG1185" s="45"/>
      <c r="EH1185" s="45"/>
      <c r="EI1185" s="45"/>
      <c r="EJ1185" s="45"/>
      <c r="EK1185" s="45"/>
      <c r="EL1185" s="45"/>
      <c r="EM1185" s="45"/>
      <c r="EN1185" s="45"/>
      <c r="EO1185" s="45"/>
      <c r="EP1185" s="45"/>
      <c r="EQ1185" s="1123"/>
      <c r="ER1185" s="557"/>
    </row>
    <row r="1186" spans="1:148" ht="15" customHeight="1" x14ac:dyDescent="0.25">
      <c r="A1186" s="625"/>
      <c r="B1186" s="1343" t="str">
        <f t="shared" si="70"/>
        <v>Desk 36</v>
      </c>
      <c r="C1186" s="1348" t="str">
        <f>IF(ISBLANK(TB!C222), "", TB!C222)</f>
        <v/>
      </c>
      <c r="D1186" s="1348" t="str">
        <f>IF(ISBLANK(TB!D222), "", TB!D222)</f>
        <v/>
      </c>
      <c r="E1186" s="1348" t="str">
        <f>IF(ISBLANK(TB!E222), "", TB!E222)</f>
        <v/>
      </c>
      <c r="F1186" s="1348" t="str">
        <f>IF(ISBLANK(TB!F222), "", TB!F222)</f>
        <v/>
      </c>
      <c r="G1186" s="45"/>
      <c r="H1186" s="45"/>
      <c r="I1186" s="45"/>
      <c r="J1186" s="45"/>
      <c r="K1186" s="45"/>
      <c r="L1186" s="45"/>
      <c r="M1186" s="45"/>
      <c r="N1186" s="45"/>
      <c r="O1186" s="45"/>
      <c r="P1186" s="45"/>
      <c r="Q1186" s="45"/>
      <c r="R1186" s="45"/>
      <c r="S1186" s="45"/>
      <c r="T1186" s="45"/>
      <c r="U1186" s="45"/>
      <c r="V1186" s="45"/>
      <c r="W1186" s="45"/>
      <c r="X1186" s="45"/>
      <c r="Y1186" s="45"/>
      <c r="Z1186" s="45"/>
      <c r="AA1186" s="45"/>
      <c r="AB1186" s="45"/>
      <c r="AC1186" s="45"/>
      <c r="AD1186" s="45"/>
      <c r="AE1186" s="45"/>
      <c r="AF1186" s="45"/>
      <c r="AG1186" s="45"/>
      <c r="AH1186" s="45"/>
      <c r="AI1186" s="45"/>
      <c r="AJ1186" s="45"/>
      <c r="AK1186" s="45"/>
      <c r="AL1186" s="45"/>
      <c r="AM1186" s="45"/>
      <c r="AN1186" s="45"/>
      <c r="AO1186" s="45"/>
      <c r="AP1186" s="45"/>
      <c r="AQ1186" s="45"/>
      <c r="AR1186" s="45"/>
      <c r="AS1186" s="45"/>
      <c r="AT1186" s="45"/>
      <c r="AU1186" s="45"/>
      <c r="AV1186" s="45"/>
      <c r="AW1186" s="45"/>
      <c r="AX1186" s="45"/>
      <c r="AY1186" s="45"/>
      <c r="AZ1186" s="45"/>
      <c r="BA1186" s="45"/>
      <c r="BB1186" s="45"/>
      <c r="BC1186" s="45"/>
      <c r="BD1186" s="45"/>
      <c r="BE1186" s="45"/>
      <c r="BF1186" s="45"/>
      <c r="BG1186" s="45"/>
      <c r="BH1186" s="45"/>
      <c r="BI1186" s="45"/>
      <c r="BJ1186" s="45"/>
      <c r="BK1186" s="45"/>
      <c r="BL1186" s="45"/>
      <c r="BM1186" s="45"/>
      <c r="BN1186" s="45"/>
      <c r="BO1186" s="45"/>
      <c r="BP1186" s="45"/>
      <c r="BQ1186" s="45"/>
      <c r="BR1186" s="45"/>
      <c r="BS1186" s="45"/>
      <c r="BT1186" s="45"/>
      <c r="BU1186" s="45"/>
      <c r="BV1186" s="45"/>
      <c r="BW1186" s="45"/>
      <c r="BX1186" s="45"/>
      <c r="BY1186" s="45"/>
      <c r="BZ1186" s="45"/>
      <c r="CA1186" s="45"/>
      <c r="CB1186" s="45"/>
      <c r="CC1186" s="45"/>
      <c r="CD1186" s="45"/>
      <c r="CE1186" s="45"/>
      <c r="CF1186" s="45"/>
      <c r="CG1186" s="45"/>
      <c r="CH1186" s="45"/>
      <c r="CI1186" s="45"/>
      <c r="CJ1186" s="45"/>
      <c r="CK1186" s="45"/>
      <c r="CL1186" s="45"/>
      <c r="CM1186" s="45"/>
      <c r="CN1186" s="45"/>
      <c r="CO1186" s="45"/>
      <c r="CP1186" s="45"/>
      <c r="CQ1186" s="45"/>
      <c r="CR1186" s="45"/>
      <c r="CS1186" s="45"/>
      <c r="CT1186" s="45"/>
      <c r="CU1186" s="45"/>
      <c r="CV1186" s="45"/>
      <c r="CW1186" s="45"/>
      <c r="CX1186" s="45"/>
      <c r="CY1186" s="45"/>
      <c r="CZ1186" s="45"/>
      <c r="DA1186" s="45"/>
      <c r="DB1186" s="45"/>
      <c r="DC1186" s="45"/>
      <c r="DD1186" s="45"/>
      <c r="DE1186" s="45"/>
      <c r="DF1186" s="45"/>
      <c r="DG1186" s="45"/>
      <c r="DH1186" s="45"/>
      <c r="DI1186" s="45"/>
      <c r="DJ1186" s="45"/>
      <c r="DK1186" s="45"/>
      <c r="DL1186" s="45"/>
      <c r="DM1186" s="45"/>
      <c r="DN1186" s="45"/>
      <c r="DO1186" s="45"/>
      <c r="DP1186" s="45"/>
      <c r="DQ1186" s="45"/>
      <c r="DR1186" s="45"/>
      <c r="DS1186" s="45"/>
      <c r="DT1186" s="45"/>
      <c r="DU1186" s="45"/>
      <c r="DV1186" s="1123"/>
      <c r="DW1186" s="45"/>
      <c r="DX1186" s="45"/>
      <c r="DY1186" s="45"/>
      <c r="DZ1186" s="45"/>
      <c r="EA1186" s="45"/>
      <c r="EB1186" s="45"/>
      <c r="EC1186" s="45"/>
      <c r="ED1186" s="45"/>
      <c r="EE1186" s="45"/>
      <c r="EF1186" s="45"/>
      <c r="EG1186" s="45"/>
      <c r="EH1186" s="45"/>
      <c r="EI1186" s="45"/>
      <c r="EJ1186" s="45"/>
      <c r="EK1186" s="45"/>
      <c r="EL1186" s="45"/>
      <c r="EM1186" s="45"/>
      <c r="EN1186" s="45"/>
      <c r="EO1186" s="45"/>
      <c r="EP1186" s="45"/>
      <c r="EQ1186" s="1123"/>
      <c r="ER1186" s="557"/>
    </row>
    <row r="1187" spans="1:148" ht="15" customHeight="1" x14ac:dyDescent="0.25">
      <c r="A1187" s="625"/>
      <c r="B1187" s="1343" t="str">
        <f t="shared" si="70"/>
        <v>Desk 37</v>
      </c>
      <c r="C1187" s="1348" t="str">
        <f>IF(ISBLANK(TB!C223), "", TB!C223)</f>
        <v/>
      </c>
      <c r="D1187" s="1348" t="str">
        <f>IF(ISBLANK(TB!D223), "", TB!D223)</f>
        <v/>
      </c>
      <c r="E1187" s="1348" t="str">
        <f>IF(ISBLANK(TB!E223), "", TB!E223)</f>
        <v/>
      </c>
      <c r="F1187" s="1348" t="str">
        <f>IF(ISBLANK(TB!F223), "", TB!F223)</f>
        <v/>
      </c>
      <c r="G1187" s="45"/>
      <c r="H1187" s="45"/>
      <c r="I1187" s="45"/>
      <c r="J1187" s="45"/>
      <c r="K1187" s="45"/>
      <c r="L1187" s="45"/>
      <c r="M1187" s="45"/>
      <c r="N1187" s="45"/>
      <c r="O1187" s="45"/>
      <c r="P1187" s="45"/>
      <c r="Q1187" s="45"/>
      <c r="R1187" s="45"/>
      <c r="S1187" s="45"/>
      <c r="T1187" s="45"/>
      <c r="U1187" s="45"/>
      <c r="V1187" s="45"/>
      <c r="W1187" s="45"/>
      <c r="X1187" s="45"/>
      <c r="Y1187" s="45"/>
      <c r="Z1187" s="45"/>
      <c r="AA1187" s="45"/>
      <c r="AB1187" s="45"/>
      <c r="AC1187" s="45"/>
      <c r="AD1187" s="45"/>
      <c r="AE1187" s="45"/>
      <c r="AF1187" s="45"/>
      <c r="AG1187" s="45"/>
      <c r="AH1187" s="45"/>
      <c r="AI1187" s="45"/>
      <c r="AJ1187" s="45"/>
      <c r="AK1187" s="45"/>
      <c r="AL1187" s="45"/>
      <c r="AM1187" s="45"/>
      <c r="AN1187" s="45"/>
      <c r="AO1187" s="45"/>
      <c r="AP1187" s="45"/>
      <c r="AQ1187" s="45"/>
      <c r="AR1187" s="45"/>
      <c r="AS1187" s="45"/>
      <c r="AT1187" s="45"/>
      <c r="AU1187" s="45"/>
      <c r="AV1187" s="45"/>
      <c r="AW1187" s="45"/>
      <c r="AX1187" s="45"/>
      <c r="AY1187" s="45"/>
      <c r="AZ1187" s="45"/>
      <c r="BA1187" s="45"/>
      <c r="BB1187" s="45"/>
      <c r="BC1187" s="45"/>
      <c r="BD1187" s="45"/>
      <c r="BE1187" s="45"/>
      <c r="BF1187" s="45"/>
      <c r="BG1187" s="45"/>
      <c r="BH1187" s="45"/>
      <c r="BI1187" s="45"/>
      <c r="BJ1187" s="45"/>
      <c r="BK1187" s="45"/>
      <c r="BL1187" s="45"/>
      <c r="BM1187" s="45"/>
      <c r="BN1187" s="45"/>
      <c r="BO1187" s="45"/>
      <c r="BP1187" s="45"/>
      <c r="BQ1187" s="45"/>
      <c r="BR1187" s="45"/>
      <c r="BS1187" s="45"/>
      <c r="BT1187" s="45"/>
      <c r="BU1187" s="45"/>
      <c r="BV1187" s="45"/>
      <c r="BW1187" s="45"/>
      <c r="BX1187" s="45"/>
      <c r="BY1187" s="45"/>
      <c r="BZ1187" s="45"/>
      <c r="CA1187" s="45"/>
      <c r="CB1187" s="45"/>
      <c r="CC1187" s="45"/>
      <c r="CD1187" s="45"/>
      <c r="CE1187" s="45"/>
      <c r="CF1187" s="45"/>
      <c r="CG1187" s="45"/>
      <c r="CH1187" s="45"/>
      <c r="CI1187" s="45"/>
      <c r="CJ1187" s="45"/>
      <c r="CK1187" s="45"/>
      <c r="CL1187" s="45"/>
      <c r="CM1187" s="45"/>
      <c r="CN1187" s="45"/>
      <c r="CO1187" s="45"/>
      <c r="CP1187" s="45"/>
      <c r="CQ1187" s="45"/>
      <c r="CR1187" s="45"/>
      <c r="CS1187" s="45"/>
      <c r="CT1187" s="45"/>
      <c r="CU1187" s="45"/>
      <c r="CV1187" s="45"/>
      <c r="CW1187" s="45"/>
      <c r="CX1187" s="45"/>
      <c r="CY1187" s="45"/>
      <c r="CZ1187" s="45"/>
      <c r="DA1187" s="45"/>
      <c r="DB1187" s="45"/>
      <c r="DC1187" s="45"/>
      <c r="DD1187" s="45"/>
      <c r="DE1187" s="45"/>
      <c r="DF1187" s="45"/>
      <c r="DG1187" s="45"/>
      <c r="DH1187" s="45"/>
      <c r="DI1187" s="45"/>
      <c r="DJ1187" s="45"/>
      <c r="DK1187" s="45"/>
      <c r="DL1187" s="45"/>
      <c r="DM1187" s="45"/>
      <c r="DN1187" s="45"/>
      <c r="DO1187" s="45"/>
      <c r="DP1187" s="45"/>
      <c r="DQ1187" s="45"/>
      <c r="DR1187" s="45"/>
      <c r="DS1187" s="45"/>
      <c r="DT1187" s="45"/>
      <c r="DU1187" s="45"/>
      <c r="DV1187" s="1123"/>
      <c r="DW1187" s="45"/>
      <c r="DX1187" s="45"/>
      <c r="DY1187" s="45"/>
      <c r="DZ1187" s="45"/>
      <c r="EA1187" s="45"/>
      <c r="EB1187" s="45"/>
      <c r="EC1187" s="45"/>
      <c r="ED1187" s="45"/>
      <c r="EE1187" s="45"/>
      <c r="EF1187" s="45"/>
      <c r="EG1187" s="45"/>
      <c r="EH1187" s="45"/>
      <c r="EI1187" s="45"/>
      <c r="EJ1187" s="45"/>
      <c r="EK1187" s="45"/>
      <c r="EL1187" s="45"/>
      <c r="EM1187" s="45"/>
      <c r="EN1187" s="45"/>
      <c r="EO1187" s="45"/>
      <c r="EP1187" s="45"/>
      <c r="EQ1187" s="1123"/>
      <c r="ER1187" s="557"/>
    </row>
    <row r="1188" spans="1:148" ht="15" customHeight="1" x14ac:dyDescent="0.25">
      <c r="A1188" s="625"/>
      <c r="B1188" s="1343" t="str">
        <f t="shared" si="70"/>
        <v>Desk 38</v>
      </c>
      <c r="C1188" s="1348" t="str">
        <f>IF(ISBLANK(TB!C224), "", TB!C224)</f>
        <v/>
      </c>
      <c r="D1188" s="1348" t="str">
        <f>IF(ISBLANK(TB!D224), "", TB!D224)</f>
        <v/>
      </c>
      <c r="E1188" s="1348" t="str">
        <f>IF(ISBLANK(TB!E224), "", TB!E224)</f>
        <v/>
      </c>
      <c r="F1188" s="1348" t="str">
        <f>IF(ISBLANK(TB!F224), "", TB!F224)</f>
        <v/>
      </c>
      <c r="G1188" s="45"/>
      <c r="H1188" s="45"/>
      <c r="I1188" s="45"/>
      <c r="J1188" s="45"/>
      <c r="K1188" s="45"/>
      <c r="L1188" s="45"/>
      <c r="M1188" s="45"/>
      <c r="N1188" s="45"/>
      <c r="O1188" s="45"/>
      <c r="P1188" s="45"/>
      <c r="Q1188" s="45"/>
      <c r="R1188" s="45"/>
      <c r="S1188" s="45"/>
      <c r="T1188" s="45"/>
      <c r="U1188" s="45"/>
      <c r="V1188" s="45"/>
      <c r="W1188" s="45"/>
      <c r="X1188" s="45"/>
      <c r="Y1188" s="45"/>
      <c r="Z1188" s="45"/>
      <c r="AA1188" s="45"/>
      <c r="AB1188" s="45"/>
      <c r="AC1188" s="45"/>
      <c r="AD1188" s="45"/>
      <c r="AE1188" s="45"/>
      <c r="AF1188" s="45"/>
      <c r="AG1188" s="45"/>
      <c r="AH1188" s="45"/>
      <c r="AI1188" s="45"/>
      <c r="AJ1188" s="45"/>
      <c r="AK1188" s="45"/>
      <c r="AL1188" s="45"/>
      <c r="AM1188" s="45"/>
      <c r="AN1188" s="45"/>
      <c r="AO1188" s="45"/>
      <c r="AP1188" s="45"/>
      <c r="AQ1188" s="45"/>
      <c r="AR1188" s="45"/>
      <c r="AS1188" s="45"/>
      <c r="AT1188" s="45"/>
      <c r="AU1188" s="45"/>
      <c r="AV1188" s="45"/>
      <c r="AW1188" s="45"/>
      <c r="AX1188" s="45"/>
      <c r="AY1188" s="45"/>
      <c r="AZ1188" s="45"/>
      <c r="BA1188" s="45"/>
      <c r="BB1188" s="45"/>
      <c r="BC1188" s="45"/>
      <c r="BD1188" s="45"/>
      <c r="BE1188" s="45"/>
      <c r="BF1188" s="45"/>
      <c r="BG1188" s="45"/>
      <c r="BH1188" s="45"/>
      <c r="BI1188" s="45"/>
      <c r="BJ1188" s="45"/>
      <c r="BK1188" s="45"/>
      <c r="BL1188" s="45"/>
      <c r="BM1188" s="45"/>
      <c r="BN1188" s="45"/>
      <c r="BO1188" s="45"/>
      <c r="BP1188" s="45"/>
      <c r="BQ1188" s="45"/>
      <c r="BR1188" s="45"/>
      <c r="BS1188" s="45"/>
      <c r="BT1188" s="45"/>
      <c r="BU1188" s="45"/>
      <c r="BV1188" s="45"/>
      <c r="BW1188" s="45"/>
      <c r="BX1188" s="45"/>
      <c r="BY1188" s="45"/>
      <c r="BZ1188" s="45"/>
      <c r="CA1188" s="45"/>
      <c r="CB1188" s="45"/>
      <c r="CC1188" s="45"/>
      <c r="CD1188" s="45"/>
      <c r="CE1188" s="45"/>
      <c r="CF1188" s="45"/>
      <c r="CG1188" s="45"/>
      <c r="CH1188" s="45"/>
      <c r="CI1188" s="45"/>
      <c r="CJ1188" s="45"/>
      <c r="CK1188" s="45"/>
      <c r="CL1188" s="45"/>
      <c r="CM1188" s="45"/>
      <c r="CN1188" s="45"/>
      <c r="CO1188" s="45"/>
      <c r="CP1188" s="45"/>
      <c r="CQ1188" s="45"/>
      <c r="CR1188" s="45"/>
      <c r="CS1188" s="45"/>
      <c r="CT1188" s="45"/>
      <c r="CU1188" s="45"/>
      <c r="CV1188" s="45"/>
      <c r="CW1188" s="45"/>
      <c r="CX1188" s="45"/>
      <c r="CY1188" s="45"/>
      <c r="CZ1188" s="45"/>
      <c r="DA1188" s="45"/>
      <c r="DB1188" s="45"/>
      <c r="DC1188" s="45"/>
      <c r="DD1188" s="45"/>
      <c r="DE1188" s="45"/>
      <c r="DF1188" s="45"/>
      <c r="DG1188" s="45"/>
      <c r="DH1188" s="45"/>
      <c r="DI1188" s="45"/>
      <c r="DJ1188" s="45"/>
      <c r="DK1188" s="45"/>
      <c r="DL1188" s="45"/>
      <c r="DM1188" s="45"/>
      <c r="DN1188" s="45"/>
      <c r="DO1188" s="45"/>
      <c r="DP1188" s="45"/>
      <c r="DQ1188" s="45"/>
      <c r="DR1188" s="45"/>
      <c r="DS1188" s="45"/>
      <c r="DT1188" s="45"/>
      <c r="DU1188" s="45"/>
      <c r="DV1188" s="1123"/>
      <c r="DW1188" s="45"/>
      <c r="DX1188" s="45"/>
      <c r="DY1188" s="45"/>
      <c r="DZ1188" s="45"/>
      <c r="EA1188" s="45"/>
      <c r="EB1188" s="45"/>
      <c r="EC1188" s="45"/>
      <c r="ED1188" s="45"/>
      <c r="EE1188" s="45"/>
      <c r="EF1188" s="45"/>
      <c r="EG1188" s="45"/>
      <c r="EH1188" s="45"/>
      <c r="EI1188" s="45"/>
      <c r="EJ1188" s="45"/>
      <c r="EK1188" s="45"/>
      <c r="EL1188" s="45"/>
      <c r="EM1188" s="45"/>
      <c r="EN1188" s="45"/>
      <c r="EO1188" s="45"/>
      <c r="EP1188" s="45"/>
      <c r="EQ1188" s="1123"/>
      <c r="ER1188" s="557"/>
    </row>
    <row r="1189" spans="1:148" ht="15" customHeight="1" x14ac:dyDescent="0.25">
      <c r="A1189" s="625"/>
      <c r="B1189" s="1343" t="str">
        <f t="shared" si="70"/>
        <v>Desk 39</v>
      </c>
      <c r="C1189" s="1348" t="str">
        <f>IF(ISBLANK(TB!C225), "", TB!C225)</f>
        <v/>
      </c>
      <c r="D1189" s="1348" t="str">
        <f>IF(ISBLANK(TB!D225), "", TB!D225)</f>
        <v/>
      </c>
      <c r="E1189" s="1348" t="str">
        <f>IF(ISBLANK(TB!E225), "", TB!E225)</f>
        <v/>
      </c>
      <c r="F1189" s="1348" t="str">
        <f>IF(ISBLANK(TB!F225), "", TB!F225)</f>
        <v/>
      </c>
      <c r="G1189" s="45"/>
      <c r="H1189" s="45"/>
      <c r="I1189" s="45"/>
      <c r="J1189" s="45"/>
      <c r="K1189" s="45"/>
      <c r="L1189" s="45"/>
      <c r="M1189" s="45"/>
      <c r="N1189" s="45"/>
      <c r="O1189" s="45"/>
      <c r="P1189" s="45"/>
      <c r="Q1189" s="45"/>
      <c r="R1189" s="45"/>
      <c r="S1189" s="45"/>
      <c r="T1189" s="45"/>
      <c r="U1189" s="45"/>
      <c r="V1189" s="45"/>
      <c r="W1189" s="45"/>
      <c r="X1189" s="45"/>
      <c r="Y1189" s="45"/>
      <c r="Z1189" s="45"/>
      <c r="AA1189" s="45"/>
      <c r="AB1189" s="45"/>
      <c r="AC1189" s="45"/>
      <c r="AD1189" s="45"/>
      <c r="AE1189" s="45"/>
      <c r="AF1189" s="45"/>
      <c r="AG1189" s="45"/>
      <c r="AH1189" s="45"/>
      <c r="AI1189" s="45"/>
      <c r="AJ1189" s="45"/>
      <c r="AK1189" s="45"/>
      <c r="AL1189" s="45"/>
      <c r="AM1189" s="45"/>
      <c r="AN1189" s="45"/>
      <c r="AO1189" s="45"/>
      <c r="AP1189" s="45"/>
      <c r="AQ1189" s="45"/>
      <c r="AR1189" s="45"/>
      <c r="AS1189" s="45"/>
      <c r="AT1189" s="45"/>
      <c r="AU1189" s="45"/>
      <c r="AV1189" s="45"/>
      <c r="AW1189" s="45"/>
      <c r="AX1189" s="45"/>
      <c r="AY1189" s="45"/>
      <c r="AZ1189" s="45"/>
      <c r="BA1189" s="45"/>
      <c r="BB1189" s="45"/>
      <c r="BC1189" s="45"/>
      <c r="BD1189" s="45"/>
      <c r="BE1189" s="45"/>
      <c r="BF1189" s="45"/>
      <c r="BG1189" s="45"/>
      <c r="BH1189" s="45"/>
      <c r="BI1189" s="45"/>
      <c r="BJ1189" s="45"/>
      <c r="BK1189" s="45"/>
      <c r="BL1189" s="45"/>
      <c r="BM1189" s="45"/>
      <c r="BN1189" s="45"/>
      <c r="BO1189" s="45"/>
      <c r="BP1189" s="45"/>
      <c r="BQ1189" s="45"/>
      <c r="BR1189" s="45"/>
      <c r="BS1189" s="45"/>
      <c r="BT1189" s="45"/>
      <c r="BU1189" s="45"/>
      <c r="BV1189" s="45"/>
      <c r="BW1189" s="45"/>
      <c r="BX1189" s="45"/>
      <c r="BY1189" s="45"/>
      <c r="BZ1189" s="45"/>
      <c r="CA1189" s="45"/>
      <c r="CB1189" s="45"/>
      <c r="CC1189" s="45"/>
      <c r="CD1189" s="45"/>
      <c r="CE1189" s="45"/>
      <c r="CF1189" s="45"/>
      <c r="CG1189" s="45"/>
      <c r="CH1189" s="45"/>
      <c r="CI1189" s="45"/>
      <c r="CJ1189" s="45"/>
      <c r="CK1189" s="45"/>
      <c r="CL1189" s="45"/>
      <c r="CM1189" s="45"/>
      <c r="CN1189" s="45"/>
      <c r="CO1189" s="45"/>
      <c r="CP1189" s="45"/>
      <c r="CQ1189" s="45"/>
      <c r="CR1189" s="45"/>
      <c r="CS1189" s="45"/>
      <c r="CT1189" s="45"/>
      <c r="CU1189" s="45"/>
      <c r="CV1189" s="45"/>
      <c r="CW1189" s="45"/>
      <c r="CX1189" s="45"/>
      <c r="CY1189" s="45"/>
      <c r="CZ1189" s="45"/>
      <c r="DA1189" s="45"/>
      <c r="DB1189" s="45"/>
      <c r="DC1189" s="45"/>
      <c r="DD1189" s="45"/>
      <c r="DE1189" s="45"/>
      <c r="DF1189" s="45"/>
      <c r="DG1189" s="45"/>
      <c r="DH1189" s="45"/>
      <c r="DI1189" s="45"/>
      <c r="DJ1189" s="45"/>
      <c r="DK1189" s="45"/>
      <c r="DL1189" s="45"/>
      <c r="DM1189" s="45"/>
      <c r="DN1189" s="45"/>
      <c r="DO1189" s="45"/>
      <c r="DP1189" s="45"/>
      <c r="DQ1189" s="45"/>
      <c r="DR1189" s="45"/>
      <c r="DS1189" s="45"/>
      <c r="DT1189" s="45"/>
      <c r="DU1189" s="45"/>
      <c r="DV1189" s="1123"/>
      <c r="DW1189" s="45"/>
      <c r="DX1189" s="45"/>
      <c r="DY1189" s="45"/>
      <c r="DZ1189" s="45"/>
      <c r="EA1189" s="45"/>
      <c r="EB1189" s="45"/>
      <c r="EC1189" s="45"/>
      <c r="ED1189" s="45"/>
      <c r="EE1189" s="45"/>
      <c r="EF1189" s="45"/>
      <c r="EG1189" s="45"/>
      <c r="EH1189" s="45"/>
      <c r="EI1189" s="45"/>
      <c r="EJ1189" s="45"/>
      <c r="EK1189" s="45"/>
      <c r="EL1189" s="45"/>
      <c r="EM1189" s="45"/>
      <c r="EN1189" s="45"/>
      <c r="EO1189" s="45"/>
      <c r="EP1189" s="45"/>
      <c r="EQ1189" s="1123"/>
      <c r="ER1189" s="557"/>
    </row>
    <row r="1190" spans="1:148" ht="15" customHeight="1" x14ac:dyDescent="0.25">
      <c r="A1190" s="625"/>
      <c r="B1190" s="1343" t="str">
        <f t="shared" si="70"/>
        <v>Desk 40</v>
      </c>
      <c r="C1190" s="1348" t="str">
        <f>IF(ISBLANK(TB!C226), "", TB!C226)</f>
        <v/>
      </c>
      <c r="D1190" s="1348" t="str">
        <f>IF(ISBLANK(TB!D226), "", TB!D226)</f>
        <v/>
      </c>
      <c r="E1190" s="1348" t="str">
        <f>IF(ISBLANK(TB!E226), "", TB!E226)</f>
        <v/>
      </c>
      <c r="F1190" s="1348" t="str">
        <f>IF(ISBLANK(TB!F226), "", TB!F226)</f>
        <v/>
      </c>
      <c r="G1190" s="45"/>
      <c r="H1190" s="45"/>
      <c r="I1190" s="45"/>
      <c r="J1190" s="45"/>
      <c r="K1190" s="45"/>
      <c r="L1190" s="45"/>
      <c r="M1190" s="45"/>
      <c r="N1190" s="45"/>
      <c r="O1190" s="45"/>
      <c r="P1190" s="45"/>
      <c r="Q1190" s="45"/>
      <c r="R1190" s="45"/>
      <c r="S1190" s="45"/>
      <c r="T1190" s="45"/>
      <c r="U1190" s="45"/>
      <c r="V1190" s="45"/>
      <c r="W1190" s="45"/>
      <c r="X1190" s="45"/>
      <c r="Y1190" s="45"/>
      <c r="Z1190" s="45"/>
      <c r="AA1190" s="45"/>
      <c r="AB1190" s="45"/>
      <c r="AC1190" s="45"/>
      <c r="AD1190" s="45"/>
      <c r="AE1190" s="45"/>
      <c r="AF1190" s="45"/>
      <c r="AG1190" s="45"/>
      <c r="AH1190" s="45"/>
      <c r="AI1190" s="45"/>
      <c r="AJ1190" s="45"/>
      <c r="AK1190" s="45"/>
      <c r="AL1190" s="45"/>
      <c r="AM1190" s="45"/>
      <c r="AN1190" s="45"/>
      <c r="AO1190" s="45"/>
      <c r="AP1190" s="45"/>
      <c r="AQ1190" s="45"/>
      <c r="AR1190" s="45"/>
      <c r="AS1190" s="45"/>
      <c r="AT1190" s="45"/>
      <c r="AU1190" s="45"/>
      <c r="AV1190" s="45"/>
      <c r="AW1190" s="45"/>
      <c r="AX1190" s="45"/>
      <c r="AY1190" s="45"/>
      <c r="AZ1190" s="45"/>
      <c r="BA1190" s="45"/>
      <c r="BB1190" s="45"/>
      <c r="BC1190" s="45"/>
      <c r="BD1190" s="45"/>
      <c r="BE1190" s="45"/>
      <c r="BF1190" s="45"/>
      <c r="BG1190" s="45"/>
      <c r="BH1190" s="45"/>
      <c r="BI1190" s="45"/>
      <c r="BJ1190" s="45"/>
      <c r="BK1190" s="45"/>
      <c r="BL1190" s="45"/>
      <c r="BM1190" s="45"/>
      <c r="BN1190" s="45"/>
      <c r="BO1190" s="45"/>
      <c r="BP1190" s="45"/>
      <c r="BQ1190" s="45"/>
      <c r="BR1190" s="45"/>
      <c r="BS1190" s="45"/>
      <c r="BT1190" s="45"/>
      <c r="BU1190" s="45"/>
      <c r="BV1190" s="45"/>
      <c r="BW1190" s="45"/>
      <c r="BX1190" s="45"/>
      <c r="BY1190" s="45"/>
      <c r="BZ1190" s="45"/>
      <c r="CA1190" s="45"/>
      <c r="CB1190" s="45"/>
      <c r="CC1190" s="45"/>
      <c r="CD1190" s="45"/>
      <c r="CE1190" s="45"/>
      <c r="CF1190" s="45"/>
      <c r="CG1190" s="45"/>
      <c r="CH1190" s="45"/>
      <c r="CI1190" s="45"/>
      <c r="CJ1190" s="45"/>
      <c r="CK1190" s="45"/>
      <c r="CL1190" s="45"/>
      <c r="CM1190" s="45"/>
      <c r="CN1190" s="45"/>
      <c r="CO1190" s="45"/>
      <c r="CP1190" s="45"/>
      <c r="CQ1190" s="45"/>
      <c r="CR1190" s="45"/>
      <c r="CS1190" s="45"/>
      <c r="CT1190" s="45"/>
      <c r="CU1190" s="45"/>
      <c r="CV1190" s="45"/>
      <c r="CW1190" s="45"/>
      <c r="CX1190" s="45"/>
      <c r="CY1190" s="45"/>
      <c r="CZ1190" s="45"/>
      <c r="DA1190" s="45"/>
      <c r="DB1190" s="45"/>
      <c r="DC1190" s="45"/>
      <c r="DD1190" s="45"/>
      <c r="DE1190" s="45"/>
      <c r="DF1190" s="45"/>
      <c r="DG1190" s="45"/>
      <c r="DH1190" s="45"/>
      <c r="DI1190" s="45"/>
      <c r="DJ1190" s="45"/>
      <c r="DK1190" s="45"/>
      <c r="DL1190" s="45"/>
      <c r="DM1190" s="45"/>
      <c r="DN1190" s="45"/>
      <c r="DO1190" s="45"/>
      <c r="DP1190" s="45"/>
      <c r="DQ1190" s="45"/>
      <c r="DR1190" s="45"/>
      <c r="DS1190" s="45"/>
      <c r="DT1190" s="45"/>
      <c r="DU1190" s="45"/>
      <c r="DV1190" s="1123"/>
      <c r="DW1190" s="45"/>
      <c r="DX1190" s="45"/>
      <c r="DY1190" s="45"/>
      <c r="DZ1190" s="45"/>
      <c r="EA1190" s="45"/>
      <c r="EB1190" s="45"/>
      <c r="EC1190" s="45"/>
      <c r="ED1190" s="45"/>
      <c r="EE1190" s="45"/>
      <c r="EF1190" s="45"/>
      <c r="EG1190" s="45"/>
      <c r="EH1190" s="45"/>
      <c r="EI1190" s="45"/>
      <c r="EJ1190" s="45"/>
      <c r="EK1190" s="45"/>
      <c r="EL1190" s="45"/>
      <c r="EM1190" s="45"/>
      <c r="EN1190" s="45"/>
      <c r="EO1190" s="45"/>
      <c r="EP1190" s="45"/>
      <c r="EQ1190" s="1123"/>
      <c r="ER1190" s="557"/>
    </row>
    <row r="1191" spans="1:148" ht="15" customHeight="1" x14ac:dyDescent="0.25">
      <c r="A1191" s="625"/>
      <c r="B1191" s="1343" t="str">
        <f t="shared" si="70"/>
        <v>Desk 41</v>
      </c>
      <c r="C1191" s="1348" t="str">
        <f>IF(ISBLANK(TB!C227), "", TB!C227)</f>
        <v/>
      </c>
      <c r="D1191" s="1348" t="str">
        <f>IF(ISBLANK(TB!D227), "", TB!D227)</f>
        <v/>
      </c>
      <c r="E1191" s="1348" t="str">
        <f>IF(ISBLANK(TB!E227), "", TB!E227)</f>
        <v/>
      </c>
      <c r="F1191" s="1348" t="str">
        <f>IF(ISBLANK(TB!F227), "", TB!F227)</f>
        <v/>
      </c>
      <c r="G1191" s="45"/>
      <c r="H1191" s="45"/>
      <c r="I1191" s="45"/>
      <c r="J1191" s="45"/>
      <c r="K1191" s="45"/>
      <c r="L1191" s="45"/>
      <c r="M1191" s="45"/>
      <c r="N1191" s="45"/>
      <c r="O1191" s="45"/>
      <c r="P1191" s="45"/>
      <c r="Q1191" s="45"/>
      <c r="R1191" s="45"/>
      <c r="S1191" s="45"/>
      <c r="T1191" s="45"/>
      <c r="U1191" s="45"/>
      <c r="V1191" s="45"/>
      <c r="W1191" s="45"/>
      <c r="X1191" s="45"/>
      <c r="Y1191" s="45"/>
      <c r="Z1191" s="45"/>
      <c r="AA1191" s="45"/>
      <c r="AB1191" s="45"/>
      <c r="AC1191" s="45"/>
      <c r="AD1191" s="45"/>
      <c r="AE1191" s="45"/>
      <c r="AF1191" s="45"/>
      <c r="AG1191" s="45"/>
      <c r="AH1191" s="45"/>
      <c r="AI1191" s="45"/>
      <c r="AJ1191" s="45"/>
      <c r="AK1191" s="45"/>
      <c r="AL1191" s="45"/>
      <c r="AM1191" s="45"/>
      <c r="AN1191" s="45"/>
      <c r="AO1191" s="45"/>
      <c r="AP1191" s="45"/>
      <c r="AQ1191" s="45"/>
      <c r="AR1191" s="45"/>
      <c r="AS1191" s="45"/>
      <c r="AT1191" s="45"/>
      <c r="AU1191" s="45"/>
      <c r="AV1191" s="45"/>
      <c r="AW1191" s="45"/>
      <c r="AX1191" s="45"/>
      <c r="AY1191" s="45"/>
      <c r="AZ1191" s="45"/>
      <c r="BA1191" s="45"/>
      <c r="BB1191" s="45"/>
      <c r="BC1191" s="45"/>
      <c r="BD1191" s="45"/>
      <c r="BE1191" s="45"/>
      <c r="BF1191" s="45"/>
      <c r="BG1191" s="45"/>
      <c r="BH1191" s="45"/>
      <c r="BI1191" s="45"/>
      <c r="BJ1191" s="45"/>
      <c r="BK1191" s="45"/>
      <c r="BL1191" s="45"/>
      <c r="BM1191" s="45"/>
      <c r="BN1191" s="45"/>
      <c r="BO1191" s="45"/>
      <c r="BP1191" s="45"/>
      <c r="BQ1191" s="45"/>
      <c r="BR1191" s="45"/>
      <c r="BS1191" s="45"/>
      <c r="BT1191" s="45"/>
      <c r="BU1191" s="45"/>
      <c r="BV1191" s="45"/>
      <c r="BW1191" s="45"/>
      <c r="BX1191" s="45"/>
      <c r="BY1191" s="45"/>
      <c r="BZ1191" s="45"/>
      <c r="CA1191" s="45"/>
      <c r="CB1191" s="45"/>
      <c r="CC1191" s="45"/>
      <c r="CD1191" s="45"/>
      <c r="CE1191" s="45"/>
      <c r="CF1191" s="45"/>
      <c r="CG1191" s="45"/>
      <c r="CH1191" s="45"/>
      <c r="CI1191" s="45"/>
      <c r="CJ1191" s="45"/>
      <c r="CK1191" s="45"/>
      <c r="CL1191" s="45"/>
      <c r="CM1191" s="45"/>
      <c r="CN1191" s="45"/>
      <c r="CO1191" s="45"/>
      <c r="CP1191" s="45"/>
      <c r="CQ1191" s="45"/>
      <c r="CR1191" s="45"/>
      <c r="CS1191" s="45"/>
      <c r="CT1191" s="45"/>
      <c r="CU1191" s="45"/>
      <c r="CV1191" s="45"/>
      <c r="CW1191" s="45"/>
      <c r="CX1191" s="45"/>
      <c r="CY1191" s="45"/>
      <c r="CZ1191" s="45"/>
      <c r="DA1191" s="45"/>
      <c r="DB1191" s="45"/>
      <c r="DC1191" s="45"/>
      <c r="DD1191" s="45"/>
      <c r="DE1191" s="45"/>
      <c r="DF1191" s="45"/>
      <c r="DG1191" s="45"/>
      <c r="DH1191" s="45"/>
      <c r="DI1191" s="45"/>
      <c r="DJ1191" s="45"/>
      <c r="DK1191" s="45"/>
      <c r="DL1191" s="45"/>
      <c r="DM1191" s="45"/>
      <c r="DN1191" s="45"/>
      <c r="DO1191" s="45"/>
      <c r="DP1191" s="45"/>
      <c r="DQ1191" s="45"/>
      <c r="DR1191" s="45"/>
      <c r="DS1191" s="45"/>
      <c r="DT1191" s="45"/>
      <c r="DU1191" s="45"/>
      <c r="DV1191" s="1123"/>
      <c r="DW1191" s="45"/>
      <c r="DX1191" s="45"/>
      <c r="DY1191" s="45"/>
      <c r="DZ1191" s="45"/>
      <c r="EA1191" s="45"/>
      <c r="EB1191" s="45"/>
      <c r="EC1191" s="45"/>
      <c r="ED1191" s="45"/>
      <c r="EE1191" s="45"/>
      <c r="EF1191" s="45"/>
      <c r="EG1191" s="45"/>
      <c r="EH1191" s="45"/>
      <c r="EI1191" s="45"/>
      <c r="EJ1191" s="45"/>
      <c r="EK1191" s="45"/>
      <c r="EL1191" s="45"/>
      <c r="EM1191" s="45"/>
      <c r="EN1191" s="45"/>
      <c r="EO1191" s="45"/>
      <c r="EP1191" s="45"/>
      <c r="EQ1191" s="1123"/>
      <c r="ER1191" s="557"/>
    </row>
    <row r="1192" spans="1:148" ht="15" customHeight="1" x14ac:dyDescent="0.25">
      <c r="A1192" s="625"/>
      <c r="B1192" s="1343" t="str">
        <f t="shared" si="70"/>
        <v>Desk 42</v>
      </c>
      <c r="C1192" s="1348" t="str">
        <f>IF(ISBLANK(TB!C228), "", TB!C228)</f>
        <v/>
      </c>
      <c r="D1192" s="1348" t="str">
        <f>IF(ISBLANK(TB!D228), "", TB!D228)</f>
        <v/>
      </c>
      <c r="E1192" s="1348" t="str">
        <f>IF(ISBLANK(TB!E228), "", TB!E228)</f>
        <v/>
      </c>
      <c r="F1192" s="1348" t="str">
        <f>IF(ISBLANK(TB!F228), "", TB!F228)</f>
        <v/>
      </c>
      <c r="G1192" s="45"/>
      <c r="H1192" s="45"/>
      <c r="I1192" s="45"/>
      <c r="J1192" s="45"/>
      <c r="K1192" s="45"/>
      <c r="L1192" s="45"/>
      <c r="M1192" s="45"/>
      <c r="N1192" s="45"/>
      <c r="O1192" s="45"/>
      <c r="P1192" s="45"/>
      <c r="Q1192" s="45"/>
      <c r="R1192" s="45"/>
      <c r="S1192" s="45"/>
      <c r="T1192" s="45"/>
      <c r="U1192" s="45"/>
      <c r="V1192" s="45"/>
      <c r="W1192" s="45"/>
      <c r="X1192" s="45"/>
      <c r="Y1192" s="45"/>
      <c r="Z1192" s="45"/>
      <c r="AA1192" s="45"/>
      <c r="AB1192" s="45"/>
      <c r="AC1192" s="45"/>
      <c r="AD1192" s="45"/>
      <c r="AE1192" s="45"/>
      <c r="AF1192" s="45"/>
      <c r="AG1192" s="45"/>
      <c r="AH1192" s="45"/>
      <c r="AI1192" s="45"/>
      <c r="AJ1192" s="45"/>
      <c r="AK1192" s="45"/>
      <c r="AL1192" s="45"/>
      <c r="AM1192" s="45"/>
      <c r="AN1192" s="45"/>
      <c r="AO1192" s="45"/>
      <c r="AP1192" s="45"/>
      <c r="AQ1192" s="45"/>
      <c r="AR1192" s="45"/>
      <c r="AS1192" s="45"/>
      <c r="AT1192" s="45"/>
      <c r="AU1192" s="45"/>
      <c r="AV1192" s="45"/>
      <c r="AW1192" s="45"/>
      <c r="AX1192" s="45"/>
      <c r="AY1192" s="45"/>
      <c r="AZ1192" s="45"/>
      <c r="BA1192" s="45"/>
      <c r="BB1192" s="45"/>
      <c r="BC1192" s="45"/>
      <c r="BD1192" s="45"/>
      <c r="BE1192" s="45"/>
      <c r="BF1192" s="45"/>
      <c r="BG1192" s="45"/>
      <c r="BH1192" s="45"/>
      <c r="BI1192" s="45"/>
      <c r="BJ1192" s="45"/>
      <c r="BK1192" s="45"/>
      <c r="BL1192" s="45"/>
      <c r="BM1192" s="45"/>
      <c r="BN1192" s="45"/>
      <c r="BO1192" s="45"/>
      <c r="BP1192" s="45"/>
      <c r="BQ1192" s="45"/>
      <c r="BR1192" s="45"/>
      <c r="BS1192" s="45"/>
      <c r="BT1192" s="45"/>
      <c r="BU1192" s="45"/>
      <c r="BV1192" s="45"/>
      <c r="BW1192" s="45"/>
      <c r="BX1192" s="45"/>
      <c r="BY1192" s="45"/>
      <c r="BZ1192" s="45"/>
      <c r="CA1192" s="45"/>
      <c r="CB1192" s="45"/>
      <c r="CC1192" s="45"/>
      <c r="CD1192" s="45"/>
      <c r="CE1192" s="45"/>
      <c r="CF1192" s="45"/>
      <c r="CG1192" s="45"/>
      <c r="CH1192" s="45"/>
      <c r="CI1192" s="45"/>
      <c r="CJ1192" s="45"/>
      <c r="CK1192" s="45"/>
      <c r="CL1192" s="45"/>
      <c r="CM1192" s="45"/>
      <c r="CN1192" s="45"/>
      <c r="CO1192" s="45"/>
      <c r="CP1192" s="45"/>
      <c r="CQ1192" s="45"/>
      <c r="CR1192" s="45"/>
      <c r="CS1192" s="45"/>
      <c r="CT1192" s="45"/>
      <c r="CU1192" s="45"/>
      <c r="CV1192" s="45"/>
      <c r="CW1192" s="45"/>
      <c r="CX1192" s="45"/>
      <c r="CY1192" s="45"/>
      <c r="CZ1192" s="45"/>
      <c r="DA1192" s="45"/>
      <c r="DB1192" s="45"/>
      <c r="DC1192" s="45"/>
      <c r="DD1192" s="45"/>
      <c r="DE1192" s="45"/>
      <c r="DF1192" s="45"/>
      <c r="DG1192" s="45"/>
      <c r="DH1192" s="45"/>
      <c r="DI1192" s="45"/>
      <c r="DJ1192" s="45"/>
      <c r="DK1192" s="45"/>
      <c r="DL1192" s="45"/>
      <c r="DM1192" s="45"/>
      <c r="DN1192" s="45"/>
      <c r="DO1192" s="45"/>
      <c r="DP1192" s="45"/>
      <c r="DQ1192" s="45"/>
      <c r="DR1192" s="45"/>
      <c r="DS1192" s="45"/>
      <c r="DT1192" s="45"/>
      <c r="DU1192" s="45"/>
      <c r="DV1192" s="1123"/>
      <c r="DW1192" s="45"/>
      <c r="DX1192" s="45"/>
      <c r="DY1192" s="45"/>
      <c r="DZ1192" s="45"/>
      <c r="EA1192" s="45"/>
      <c r="EB1192" s="45"/>
      <c r="EC1192" s="45"/>
      <c r="ED1192" s="45"/>
      <c r="EE1192" s="45"/>
      <c r="EF1192" s="45"/>
      <c r="EG1192" s="45"/>
      <c r="EH1192" s="45"/>
      <c r="EI1192" s="45"/>
      <c r="EJ1192" s="45"/>
      <c r="EK1192" s="45"/>
      <c r="EL1192" s="45"/>
      <c r="EM1192" s="45"/>
      <c r="EN1192" s="45"/>
      <c r="EO1192" s="45"/>
      <c r="EP1192" s="45"/>
      <c r="EQ1192" s="1123"/>
      <c r="ER1192" s="557"/>
    </row>
    <row r="1193" spans="1:148" ht="15" customHeight="1" x14ac:dyDescent="0.25">
      <c r="A1193" s="625"/>
      <c r="B1193" s="1343" t="str">
        <f t="shared" si="70"/>
        <v>Desk 43</v>
      </c>
      <c r="C1193" s="1348" t="str">
        <f>IF(ISBLANK(TB!C229), "", TB!C229)</f>
        <v/>
      </c>
      <c r="D1193" s="1348" t="str">
        <f>IF(ISBLANK(TB!D229), "", TB!D229)</f>
        <v/>
      </c>
      <c r="E1193" s="1348" t="str">
        <f>IF(ISBLANK(TB!E229), "", TB!E229)</f>
        <v/>
      </c>
      <c r="F1193" s="1348" t="str">
        <f>IF(ISBLANK(TB!F229), "", TB!F229)</f>
        <v/>
      </c>
      <c r="G1193" s="45"/>
      <c r="H1193" s="45"/>
      <c r="I1193" s="45"/>
      <c r="J1193" s="45"/>
      <c r="K1193" s="45"/>
      <c r="L1193" s="45"/>
      <c r="M1193" s="45"/>
      <c r="N1193" s="45"/>
      <c r="O1193" s="45"/>
      <c r="P1193" s="45"/>
      <c r="Q1193" s="45"/>
      <c r="R1193" s="45"/>
      <c r="S1193" s="45"/>
      <c r="T1193" s="45"/>
      <c r="U1193" s="45"/>
      <c r="V1193" s="45"/>
      <c r="W1193" s="45"/>
      <c r="X1193" s="45"/>
      <c r="Y1193" s="45"/>
      <c r="Z1193" s="45"/>
      <c r="AA1193" s="45"/>
      <c r="AB1193" s="45"/>
      <c r="AC1193" s="45"/>
      <c r="AD1193" s="45"/>
      <c r="AE1193" s="45"/>
      <c r="AF1193" s="45"/>
      <c r="AG1193" s="45"/>
      <c r="AH1193" s="45"/>
      <c r="AI1193" s="45"/>
      <c r="AJ1193" s="45"/>
      <c r="AK1193" s="45"/>
      <c r="AL1193" s="45"/>
      <c r="AM1193" s="45"/>
      <c r="AN1193" s="45"/>
      <c r="AO1193" s="45"/>
      <c r="AP1193" s="45"/>
      <c r="AQ1193" s="45"/>
      <c r="AR1193" s="45"/>
      <c r="AS1193" s="45"/>
      <c r="AT1193" s="45"/>
      <c r="AU1193" s="45"/>
      <c r="AV1193" s="45"/>
      <c r="AW1193" s="45"/>
      <c r="AX1193" s="45"/>
      <c r="AY1193" s="45"/>
      <c r="AZ1193" s="45"/>
      <c r="BA1193" s="45"/>
      <c r="BB1193" s="45"/>
      <c r="BC1193" s="45"/>
      <c r="BD1193" s="45"/>
      <c r="BE1193" s="45"/>
      <c r="BF1193" s="45"/>
      <c r="BG1193" s="45"/>
      <c r="BH1193" s="45"/>
      <c r="BI1193" s="45"/>
      <c r="BJ1193" s="45"/>
      <c r="BK1193" s="45"/>
      <c r="BL1193" s="45"/>
      <c r="BM1193" s="45"/>
      <c r="BN1193" s="45"/>
      <c r="BO1193" s="45"/>
      <c r="BP1193" s="45"/>
      <c r="BQ1193" s="45"/>
      <c r="BR1193" s="45"/>
      <c r="BS1193" s="45"/>
      <c r="BT1193" s="45"/>
      <c r="BU1193" s="45"/>
      <c r="BV1193" s="45"/>
      <c r="BW1193" s="45"/>
      <c r="BX1193" s="45"/>
      <c r="BY1193" s="45"/>
      <c r="BZ1193" s="45"/>
      <c r="CA1193" s="45"/>
      <c r="CB1193" s="45"/>
      <c r="CC1193" s="45"/>
      <c r="CD1193" s="45"/>
      <c r="CE1193" s="45"/>
      <c r="CF1193" s="45"/>
      <c r="CG1193" s="45"/>
      <c r="CH1193" s="45"/>
      <c r="CI1193" s="45"/>
      <c r="CJ1193" s="45"/>
      <c r="CK1193" s="45"/>
      <c r="CL1193" s="45"/>
      <c r="CM1193" s="45"/>
      <c r="CN1193" s="45"/>
      <c r="CO1193" s="45"/>
      <c r="CP1193" s="45"/>
      <c r="CQ1193" s="45"/>
      <c r="CR1193" s="45"/>
      <c r="CS1193" s="45"/>
      <c r="CT1193" s="45"/>
      <c r="CU1193" s="45"/>
      <c r="CV1193" s="45"/>
      <c r="CW1193" s="45"/>
      <c r="CX1193" s="45"/>
      <c r="CY1193" s="45"/>
      <c r="CZ1193" s="45"/>
      <c r="DA1193" s="45"/>
      <c r="DB1193" s="45"/>
      <c r="DC1193" s="45"/>
      <c r="DD1193" s="45"/>
      <c r="DE1193" s="45"/>
      <c r="DF1193" s="45"/>
      <c r="DG1193" s="45"/>
      <c r="DH1193" s="45"/>
      <c r="DI1193" s="45"/>
      <c r="DJ1193" s="45"/>
      <c r="DK1193" s="45"/>
      <c r="DL1193" s="45"/>
      <c r="DM1193" s="45"/>
      <c r="DN1193" s="45"/>
      <c r="DO1193" s="45"/>
      <c r="DP1193" s="45"/>
      <c r="DQ1193" s="45"/>
      <c r="DR1193" s="45"/>
      <c r="DS1193" s="45"/>
      <c r="DT1193" s="45"/>
      <c r="DU1193" s="45"/>
      <c r="DV1193" s="1123"/>
      <c r="DW1193" s="45"/>
      <c r="DX1193" s="45"/>
      <c r="DY1193" s="45"/>
      <c r="DZ1193" s="45"/>
      <c r="EA1193" s="45"/>
      <c r="EB1193" s="45"/>
      <c r="EC1193" s="45"/>
      <c r="ED1193" s="45"/>
      <c r="EE1193" s="45"/>
      <c r="EF1193" s="45"/>
      <c r="EG1193" s="45"/>
      <c r="EH1193" s="45"/>
      <c r="EI1193" s="45"/>
      <c r="EJ1193" s="45"/>
      <c r="EK1193" s="45"/>
      <c r="EL1193" s="45"/>
      <c r="EM1193" s="45"/>
      <c r="EN1193" s="45"/>
      <c r="EO1193" s="45"/>
      <c r="EP1193" s="45"/>
      <c r="EQ1193" s="1123"/>
      <c r="ER1193" s="557"/>
    </row>
    <row r="1194" spans="1:148" ht="15" customHeight="1" x14ac:dyDescent="0.25">
      <c r="A1194" s="625"/>
      <c r="B1194" s="1343" t="str">
        <f t="shared" si="70"/>
        <v>Desk 44</v>
      </c>
      <c r="C1194" s="1348" t="str">
        <f>IF(ISBLANK(TB!C230), "", TB!C230)</f>
        <v/>
      </c>
      <c r="D1194" s="1348" t="str">
        <f>IF(ISBLANK(TB!D230), "", TB!D230)</f>
        <v/>
      </c>
      <c r="E1194" s="1348" t="str">
        <f>IF(ISBLANK(TB!E230), "", TB!E230)</f>
        <v/>
      </c>
      <c r="F1194" s="1348" t="str">
        <f>IF(ISBLANK(TB!F230), "", TB!F230)</f>
        <v/>
      </c>
      <c r="G1194" s="45"/>
      <c r="H1194" s="45"/>
      <c r="I1194" s="45"/>
      <c r="J1194" s="45"/>
      <c r="K1194" s="45"/>
      <c r="L1194" s="45"/>
      <c r="M1194" s="45"/>
      <c r="N1194" s="45"/>
      <c r="O1194" s="45"/>
      <c r="P1194" s="45"/>
      <c r="Q1194" s="45"/>
      <c r="R1194" s="45"/>
      <c r="S1194" s="45"/>
      <c r="T1194" s="45"/>
      <c r="U1194" s="45"/>
      <c r="V1194" s="45"/>
      <c r="W1194" s="45"/>
      <c r="X1194" s="45"/>
      <c r="Y1194" s="45"/>
      <c r="Z1194" s="45"/>
      <c r="AA1194" s="45"/>
      <c r="AB1194" s="45"/>
      <c r="AC1194" s="45"/>
      <c r="AD1194" s="45"/>
      <c r="AE1194" s="45"/>
      <c r="AF1194" s="45"/>
      <c r="AG1194" s="45"/>
      <c r="AH1194" s="45"/>
      <c r="AI1194" s="45"/>
      <c r="AJ1194" s="45"/>
      <c r="AK1194" s="45"/>
      <c r="AL1194" s="45"/>
      <c r="AM1194" s="45"/>
      <c r="AN1194" s="45"/>
      <c r="AO1194" s="45"/>
      <c r="AP1194" s="45"/>
      <c r="AQ1194" s="45"/>
      <c r="AR1194" s="45"/>
      <c r="AS1194" s="45"/>
      <c r="AT1194" s="45"/>
      <c r="AU1194" s="45"/>
      <c r="AV1194" s="45"/>
      <c r="AW1194" s="45"/>
      <c r="AX1194" s="45"/>
      <c r="AY1194" s="45"/>
      <c r="AZ1194" s="45"/>
      <c r="BA1194" s="45"/>
      <c r="BB1194" s="45"/>
      <c r="BC1194" s="45"/>
      <c r="BD1194" s="45"/>
      <c r="BE1194" s="45"/>
      <c r="BF1194" s="45"/>
      <c r="BG1194" s="45"/>
      <c r="BH1194" s="45"/>
      <c r="BI1194" s="45"/>
      <c r="BJ1194" s="45"/>
      <c r="BK1194" s="45"/>
      <c r="BL1194" s="45"/>
      <c r="BM1194" s="45"/>
      <c r="BN1194" s="45"/>
      <c r="BO1194" s="45"/>
      <c r="BP1194" s="45"/>
      <c r="BQ1194" s="45"/>
      <c r="BR1194" s="45"/>
      <c r="BS1194" s="45"/>
      <c r="BT1194" s="45"/>
      <c r="BU1194" s="45"/>
      <c r="BV1194" s="45"/>
      <c r="BW1194" s="45"/>
      <c r="BX1194" s="45"/>
      <c r="BY1194" s="45"/>
      <c r="BZ1194" s="45"/>
      <c r="CA1194" s="45"/>
      <c r="CB1194" s="45"/>
      <c r="CC1194" s="45"/>
      <c r="CD1194" s="45"/>
      <c r="CE1194" s="45"/>
      <c r="CF1194" s="45"/>
      <c r="CG1194" s="45"/>
      <c r="CH1194" s="45"/>
      <c r="CI1194" s="45"/>
      <c r="CJ1194" s="45"/>
      <c r="CK1194" s="45"/>
      <c r="CL1194" s="45"/>
      <c r="CM1194" s="45"/>
      <c r="CN1194" s="45"/>
      <c r="CO1194" s="45"/>
      <c r="CP1194" s="45"/>
      <c r="CQ1194" s="45"/>
      <c r="CR1194" s="45"/>
      <c r="CS1194" s="45"/>
      <c r="CT1194" s="45"/>
      <c r="CU1194" s="45"/>
      <c r="CV1194" s="45"/>
      <c r="CW1194" s="45"/>
      <c r="CX1194" s="45"/>
      <c r="CY1194" s="45"/>
      <c r="CZ1194" s="45"/>
      <c r="DA1194" s="45"/>
      <c r="DB1194" s="45"/>
      <c r="DC1194" s="45"/>
      <c r="DD1194" s="45"/>
      <c r="DE1194" s="45"/>
      <c r="DF1194" s="45"/>
      <c r="DG1194" s="45"/>
      <c r="DH1194" s="45"/>
      <c r="DI1194" s="45"/>
      <c r="DJ1194" s="45"/>
      <c r="DK1194" s="45"/>
      <c r="DL1194" s="45"/>
      <c r="DM1194" s="45"/>
      <c r="DN1194" s="45"/>
      <c r="DO1194" s="45"/>
      <c r="DP1194" s="45"/>
      <c r="DQ1194" s="45"/>
      <c r="DR1194" s="45"/>
      <c r="DS1194" s="45"/>
      <c r="DT1194" s="45"/>
      <c r="DU1194" s="45"/>
      <c r="DV1194" s="1123"/>
      <c r="DW1194" s="45"/>
      <c r="DX1194" s="45"/>
      <c r="DY1194" s="45"/>
      <c r="DZ1194" s="45"/>
      <c r="EA1194" s="45"/>
      <c r="EB1194" s="45"/>
      <c r="EC1194" s="45"/>
      <c r="ED1194" s="45"/>
      <c r="EE1194" s="45"/>
      <c r="EF1194" s="45"/>
      <c r="EG1194" s="45"/>
      <c r="EH1194" s="45"/>
      <c r="EI1194" s="45"/>
      <c r="EJ1194" s="45"/>
      <c r="EK1194" s="45"/>
      <c r="EL1194" s="45"/>
      <c r="EM1194" s="45"/>
      <c r="EN1194" s="45"/>
      <c r="EO1194" s="45"/>
      <c r="EP1194" s="45"/>
      <c r="EQ1194" s="1123"/>
      <c r="ER1194" s="557"/>
    </row>
    <row r="1195" spans="1:148" ht="15" customHeight="1" x14ac:dyDescent="0.25">
      <c r="A1195" s="625"/>
      <c r="B1195" s="1343" t="str">
        <f t="shared" si="70"/>
        <v>Desk 45</v>
      </c>
      <c r="C1195" s="1348" t="str">
        <f>IF(ISBLANK(TB!C231), "", TB!C231)</f>
        <v/>
      </c>
      <c r="D1195" s="1348" t="str">
        <f>IF(ISBLANK(TB!D231), "", TB!D231)</f>
        <v/>
      </c>
      <c r="E1195" s="1348" t="str">
        <f>IF(ISBLANK(TB!E231), "", TB!E231)</f>
        <v/>
      </c>
      <c r="F1195" s="1348" t="str">
        <f>IF(ISBLANK(TB!F231), "", TB!F231)</f>
        <v/>
      </c>
      <c r="G1195" s="45"/>
      <c r="H1195" s="45"/>
      <c r="I1195" s="45"/>
      <c r="J1195" s="45"/>
      <c r="K1195" s="45"/>
      <c r="L1195" s="45"/>
      <c r="M1195" s="45"/>
      <c r="N1195" s="45"/>
      <c r="O1195" s="45"/>
      <c r="P1195" s="45"/>
      <c r="Q1195" s="45"/>
      <c r="R1195" s="45"/>
      <c r="S1195" s="45"/>
      <c r="T1195" s="45"/>
      <c r="U1195" s="45"/>
      <c r="V1195" s="45"/>
      <c r="W1195" s="45"/>
      <c r="X1195" s="45"/>
      <c r="Y1195" s="45"/>
      <c r="Z1195" s="45"/>
      <c r="AA1195" s="45"/>
      <c r="AB1195" s="45"/>
      <c r="AC1195" s="45"/>
      <c r="AD1195" s="45"/>
      <c r="AE1195" s="45"/>
      <c r="AF1195" s="45"/>
      <c r="AG1195" s="45"/>
      <c r="AH1195" s="45"/>
      <c r="AI1195" s="45"/>
      <c r="AJ1195" s="45"/>
      <c r="AK1195" s="45"/>
      <c r="AL1195" s="45"/>
      <c r="AM1195" s="45"/>
      <c r="AN1195" s="45"/>
      <c r="AO1195" s="45"/>
      <c r="AP1195" s="45"/>
      <c r="AQ1195" s="45"/>
      <c r="AR1195" s="45"/>
      <c r="AS1195" s="45"/>
      <c r="AT1195" s="45"/>
      <c r="AU1195" s="45"/>
      <c r="AV1195" s="45"/>
      <c r="AW1195" s="45"/>
      <c r="AX1195" s="45"/>
      <c r="AY1195" s="45"/>
      <c r="AZ1195" s="45"/>
      <c r="BA1195" s="45"/>
      <c r="BB1195" s="45"/>
      <c r="BC1195" s="45"/>
      <c r="BD1195" s="45"/>
      <c r="BE1195" s="45"/>
      <c r="BF1195" s="45"/>
      <c r="BG1195" s="45"/>
      <c r="BH1195" s="45"/>
      <c r="BI1195" s="45"/>
      <c r="BJ1195" s="45"/>
      <c r="BK1195" s="45"/>
      <c r="BL1195" s="45"/>
      <c r="BM1195" s="45"/>
      <c r="BN1195" s="45"/>
      <c r="BO1195" s="45"/>
      <c r="BP1195" s="45"/>
      <c r="BQ1195" s="45"/>
      <c r="BR1195" s="45"/>
      <c r="BS1195" s="45"/>
      <c r="BT1195" s="45"/>
      <c r="BU1195" s="45"/>
      <c r="BV1195" s="45"/>
      <c r="BW1195" s="45"/>
      <c r="BX1195" s="45"/>
      <c r="BY1195" s="45"/>
      <c r="BZ1195" s="45"/>
      <c r="CA1195" s="45"/>
      <c r="CB1195" s="45"/>
      <c r="CC1195" s="45"/>
      <c r="CD1195" s="45"/>
      <c r="CE1195" s="45"/>
      <c r="CF1195" s="45"/>
      <c r="CG1195" s="45"/>
      <c r="CH1195" s="45"/>
      <c r="CI1195" s="45"/>
      <c r="CJ1195" s="45"/>
      <c r="CK1195" s="45"/>
      <c r="CL1195" s="45"/>
      <c r="CM1195" s="45"/>
      <c r="CN1195" s="45"/>
      <c r="CO1195" s="45"/>
      <c r="CP1195" s="45"/>
      <c r="CQ1195" s="45"/>
      <c r="CR1195" s="45"/>
      <c r="CS1195" s="45"/>
      <c r="CT1195" s="45"/>
      <c r="CU1195" s="45"/>
      <c r="CV1195" s="45"/>
      <c r="CW1195" s="45"/>
      <c r="CX1195" s="45"/>
      <c r="CY1195" s="45"/>
      <c r="CZ1195" s="45"/>
      <c r="DA1195" s="45"/>
      <c r="DB1195" s="45"/>
      <c r="DC1195" s="45"/>
      <c r="DD1195" s="45"/>
      <c r="DE1195" s="45"/>
      <c r="DF1195" s="45"/>
      <c r="DG1195" s="45"/>
      <c r="DH1195" s="45"/>
      <c r="DI1195" s="45"/>
      <c r="DJ1195" s="45"/>
      <c r="DK1195" s="45"/>
      <c r="DL1195" s="45"/>
      <c r="DM1195" s="45"/>
      <c r="DN1195" s="45"/>
      <c r="DO1195" s="45"/>
      <c r="DP1195" s="45"/>
      <c r="DQ1195" s="45"/>
      <c r="DR1195" s="45"/>
      <c r="DS1195" s="45"/>
      <c r="DT1195" s="45"/>
      <c r="DU1195" s="45"/>
      <c r="DV1195" s="1123"/>
      <c r="DW1195" s="45"/>
      <c r="DX1195" s="45"/>
      <c r="DY1195" s="45"/>
      <c r="DZ1195" s="45"/>
      <c r="EA1195" s="45"/>
      <c r="EB1195" s="45"/>
      <c r="EC1195" s="45"/>
      <c r="ED1195" s="45"/>
      <c r="EE1195" s="45"/>
      <c r="EF1195" s="45"/>
      <c r="EG1195" s="45"/>
      <c r="EH1195" s="45"/>
      <c r="EI1195" s="45"/>
      <c r="EJ1195" s="45"/>
      <c r="EK1195" s="45"/>
      <c r="EL1195" s="45"/>
      <c r="EM1195" s="45"/>
      <c r="EN1195" s="45"/>
      <c r="EO1195" s="45"/>
      <c r="EP1195" s="45"/>
      <c r="EQ1195" s="1123"/>
      <c r="ER1195" s="557"/>
    </row>
    <row r="1196" spans="1:148" ht="15" customHeight="1" x14ac:dyDescent="0.25">
      <c r="A1196" s="625"/>
      <c r="B1196" s="1343" t="str">
        <f t="shared" si="70"/>
        <v>Desk 46</v>
      </c>
      <c r="C1196" s="1348" t="str">
        <f>IF(ISBLANK(TB!C232), "", TB!C232)</f>
        <v/>
      </c>
      <c r="D1196" s="1348" t="str">
        <f>IF(ISBLANK(TB!D232), "", TB!D232)</f>
        <v/>
      </c>
      <c r="E1196" s="1348" t="str">
        <f>IF(ISBLANK(TB!E232), "", TB!E232)</f>
        <v/>
      </c>
      <c r="F1196" s="1348" t="str">
        <f>IF(ISBLANK(TB!F232), "", TB!F232)</f>
        <v/>
      </c>
      <c r="G1196" s="45"/>
      <c r="H1196" s="45"/>
      <c r="I1196" s="45"/>
      <c r="J1196" s="45"/>
      <c r="K1196" s="45"/>
      <c r="L1196" s="45"/>
      <c r="M1196" s="45"/>
      <c r="N1196" s="45"/>
      <c r="O1196" s="45"/>
      <c r="P1196" s="45"/>
      <c r="Q1196" s="45"/>
      <c r="R1196" s="45"/>
      <c r="S1196" s="45"/>
      <c r="T1196" s="45"/>
      <c r="U1196" s="45"/>
      <c r="V1196" s="45"/>
      <c r="W1196" s="45"/>
      <c r="X1196" s="45"/>
      <c r="Y1196" s="45"/>
      <c r="Z1196" s="45"/>
      <c r="AA1196" s="45"/>
      <c r="AB1196" s="45"/>
      <c r="AC1196" s="45"/>
      <c r="AD1196" s="45"/>
      <c r="AE1196" s="45"/>
      <c r="AF1196" s="45"/>
      <c r="AG1196" s="45"/>
      <c r="AH1196" s="45"/>
      <c r="AI1196" s="45"/>
      <c r="AJ1196" s="45"/>
      <c r="AK1196" s="45"/>
      <c r="AL1196" s="45"/>
      <c r="AM1196" s="45"/>
      <c r="AN1196" s="45"/>
      <c r="AO1196" s="45"/>
      <c r="AP1196" s="45"/>
      <c r="AQ1196" s="45"/>
      <c r="AR1196" s="45"/>
      <c r="AS1196" s="45"/>
      <c r="AT1196" s="45"/>
      <c r="AU1196" s="45"/>
      <c r="AV1196" s="45"/>
      <c r="AW1196" s="45"/>
      <c r="AX1196" s="45"/>
      <c r="AY1196" s="45"/>
      <c r="AZ1196" s="45"/>
      <c r="BA1196" s="45"/>
      <c r="BB1196" s="45"/>
      <c r="BC1196" s="45"/>
      <c r="BD1196" s="45"/>
      <c r="BE1196" s="45"/>
      <c r="BF1196" s="45"/>
      <c r="BG1196" s="45"/>
      <c r="BH1196" s="45"/>
      <c r="BI1196" s="45"/>
      <c r="BJ1196" s="45"/>
      <c r="BK1196" s="45"/>
      <c r="BL1196" s="45"/>
      <c r="BM1196" s="45"/>
      <c r="BN1196" s="45"/>
      <c r="BO1196" s="45"/>
      <c r="BP1196" s="45"/>
      <c r="BQ1196" s="45"/>
      <c r="BR1196" s="45"/>
      <c r="BS1196" s="45"/>
      <c r="BT1196" s="45"/>
      <c r="BU1196" s="45"/>
      <c r="BV1196" s="45"/>
      <c r="BW1196" s="45"/>
      <c r="BX1196" s="45"/>
      <c r="BY1196" s="45"/>
      <c r="BZ1196" s="45"/>
      <c r="CA1196" s="45"/>
      <c r="CB1196" s="45"/>
      <c r="CC1196" s="45"/>
      <c r="CD1196" s="45"/>
      <c r="CE1196" s="45"/>
      <c r="CF1196" s="45"/>
      <c r="CG1196" s="45"/>
      <c r="CH1196" s="45"/>
      <c r="CI1196" s="45"/>
      <c r="CJ1196" s="45"/>
      <c r="CK1196" s="45"/>
      <c r="CL1196" s="45"/>
      <c r="CM1196" s="45"/>
      <c r="CN1196" s="45"/>
      <c r="CO1196" s="45"/>
      <c r="CP1196" s="45"/>
      <c r="CQ1196" s="45"/>
      <c r="CR1196" s="45"/>
      <c r="CS1196" s="45"/>
      <c r="CT1196" s="45"/>
      <c r="CU1196" s="45"/>
      <c r="CV1196" s="45"/>
      <c r="CW1196" s="45"/>
      <c r="CX1196" s="45"/>
      <c r="CY1196" s="45"/>
      <c r="CZ1196" s="45"/>
      <c r="DA1196" s="45"/>
      <c r="DB1196" s="45"/>
      <c r="DC1196" s="45"/>
      <c r="DD1196" s="45"/>
      <c r="DE1196" s="45"/>
      <c r="DF1196" s="45"/>
      <c r="DG1196" s="45"/>
      <c r="DH1196" s="45"/>
      <c r="DI1196" s="45"/>
      <c r="DJ1196" s="45"/>
      <c r="DK1196" s="45"/>
      <c r="DL1196" s="45"/>
      <c r="DM1196" s="45"/>
      <c r="DN1196" s="45"/>
      <c r="DO1196" s="45"/>
      <c r="DP1196" s="45"/>
      <c r="DQ1196" s="45"/>
      <c r="DR1196" s="45"/>
      <c r="DS1196" s="45"/>
      <c r="DT1196" s="45"/>
      <c r="DU1196" s="45"/>
      <c r="DV1196" s="1123"/>
      <c r="DW1196" s="45"/>
      <c r="DX1196" s="45"/>
      <c r="DY1196" s="45"/>
      <c r="DZ1196" s="45"/>
      <c r="EA1196" s="45"/>
      <c r="EB1196" s="45"/>
      <c r="EC1196" s="45"/>
      <c r="ED1196" s="45"/>
      <c r="EE1196" s="45"/>
      <c r="EF1196" s="45"/>
      <c r="EG1196" s="45"/>
      <c r="EH1196" s="45"/>
      <c r="EI1196" s="45"/>
      <c r="EJ1196" s="45"/>
      <c r="EK1196" s="45"/>
      <c r="EL1196" s="45"/>
      <c r="EM1196" s="45"/>
      <c r="EN1196" s="45"/>
      <c r="EO1196" s="45"/>
      <c r="EP1196" s="45"/>
      <c r="EQ1196" s="1123"/>
      <c r="ER1196" s="557"/>
    </row>
    <row r="1197" spans="1:148" ht="15" customHeight="1" x14ac:dyDescent="0.25">
      <c r="A1197" s="625"/>
      <c r="B1197" s="1343" t="str">
        <f t="shared" si="70"/>
        <v>Desk 47</v>
      </c>
      <c r="C1197" s="1348" t="str">
        <f>IF(ISBLANK(TB!C233), "", TB!C233)</f>
        <v/>
      </c>
      <c r="D1197" s="1348" t="str">
        <f>IF(ISBLANK(TB!D233), "", TB!D233)</f>
        <v/>
      </c>
      <c r="E1197" s="1348" t="str">
        <f>IF(ISBLANK(TB!E233), "", TB!E233)</f>
        <v/>
      </c>
      <c r="F1197" s="1348" t="str">
        <f>IF(ISBLANK(TB!F233), "", TB!F233)</f>
        <v/>
      </c>
      <c r="G1197" s="45"/>
      <c r="H1197" s="45"/>
      <c r="I1197" s="45"/>
      <c r="J1197" s="45"/>
      <c r="K1197" s="45"/>
      <c r="L1197" s="45"/>
      <c r="M1197" s="45"/>
      <c r="N1197" s="45"/>
      <c r="O1197" s="45"/>
      <c r="P1197" s="45"/>
      <c r="Q1197" s="45"/>
      <c r="R1197" s="45"/>
      <c r="S1197" s="45"/>
      <c r="T1197" s="45"/>
      <c r="U1197" s="45"/>
      <c r="V1197" s="45"/>
      <c r="W1197" s="45"/>
      <c r="X1197" s="45"/>
      <c r="Y1197" s="45"/>
      <c r="Z1197" s="45"/>
      <c r="AA1197" s="45"/>
      <c r="AB1197" s="45"/>
      <c r="AC1197" s="45"/>
      <c r="AD1197" s="45"/>
      <c r="AE1197" s="45"/>
      <c r="AF1197" s="45"/>
      <c r="AG1197" s="45"/>
      <c r="AH1197" s="45"/>
      <c r="AI1197" s="45"/>
      <c r="AJ1197" s="45"/>
      <c r="AK1197" s="45"/>
      <c r="AL1197" s="45"/>
      <c r="AM1197" s="45"/>
      <c r="AN1197" s="45"/>
      <c r="AO1197" s="45"/>
      <c r="AP1197" s="45"/>
      <c r="AQ1197" s="45"/>
      <c r="AR1197" s="45"/>
      <c r="AS1197" s="45"/>
      <c r="AT1197" s="45"/>
      <c r="AU1197" s="45"/>
      <c r="AV1197" s="45"/>
      <c r="AW1197" s="45"/>
      <c r="AX1197" s="45"/>
      <c r="AY1197" s="45"/>
      <c r="AZ1197" s="45"/>
      <c r="BA1197" s="45"/>
      <c r="BB1197" s="45"/>
      <c r="BC1197" s="45"/>
      <c r="BD1197" s="45"/>
      <c r="BE1197" s="45"/>
      <c r="BF1197" s="45"/>
      <c r="BG1197" s="45"/>
      <c r="BH1197" s="45"/>
      <c r="BI1197" s="45"/>
      <c r="BJ1197" s="45"/>
      <c r="BK1197" s="45"/>
      <c r="BL1197" s="45"/>
      <c r="BM1197" s="45"/>
      <c r="BN1197" s="45"/>
      <c r="BO1197" s="45"/>
      <c r="BP1197" s="45"/>
      <c r="BQ1197" s="45"/>
      <c r="BR1197" s="45"/>
      <c r="BS1197" s="45"/>
      <c r="BT1197" s="45"/>
      <c r="BU1197" s="45"/>
      <c r="BV1197" s="45"/>
      <c r="BW1197" s="45"/>
      <c r="BX1197" s="45"/>
      <c r="BY1197" s="45"/>
      <c r="BZ1197" s="45"/>
      <c r="CA1197" s="45"/>
      <c r="CB1197" s="45"/>
      <c r="CC1197" s="45"/>
      <c r="CD1197" s="45"/>
      <c r="CE1197" s="45"/>
      <c r="CF1197" s="45"/>
      <c r="CG1197" s="45"/>
      <c r="CH1197" s="45"/>
      <c r="CI1197" s="45"/>
      <c r="CJ1197" s="45"/>
      <c r="CK1197" s="45"/>
      <c r="CL1197" s="45"/>
      <c r="CM1197" s="45"/>
      <c r="CN1197" s="45"/>
      <c r="CO1197" s="45"/>
      <c r="CP1197" s="45"/>
      <c r="CQ1197" s="45"/>
      <c r="CR1197" s="45"/>
      <c r="CS1197" s="45"/>
      <c r="CT1197" s="45"/>
      <c r="CU1197" s="45"/>
      <c r="CV1197" s="45"/>
      <c r="CW1197" s="45"/>
      <c r="CX1197" s="45"/>
      <c r="CY1197" s="45"/>
      <c r="CZ1197" s="45"/>
      <c r="DA1197" s="45"/>
      <c r="DB1197" s="45"/>
      <c r="DC1197" s="45"/>
      <c r="DD1197" s="45"/>
      <c r="DE1197" s="45"/>
      <c r="DF1197" s="45"/>
      <c r="DG1197" s="45"/>
      <c r="DH1197" s="45"/>
      <c r="DI1197" s="45"/>
      <c r="DJ1197" s="45"/>
      <c r="DK1197" s="45"/>
      <c r="DL1197" s="45"/>
      <c r="DM1197" s="45"/>
      <c r="DN1197" s="45"/>
      <c r="DO1197" s="45"/>
      <c r="DP1197" s="45"/>
      <c r="DQ1197" s="45"/>
      <c r="DR1197" s="45"/>
      <c r="DS1197" s="45"/>
      <c r="DT1197" s="45"/>
      <c r="DU1197" s="45"/>
      <c r="DV1197" s="1123"/>
      <c r="DW1197" s="45"/>
      <c r="DX1197" s="45"/>
      <c r="DY1197" s="45"/>
      <c r="DZ1197" s="45"/>
      <c r="EA1197" s="45"/>
      <c r="EB1197" s="45"/>
      <c r="EC1197" s="45"/>
      <c r="ED1197" s="45"/>
      <c r="EE1197" s="45"/>
      <c r="EF1197" s="45"/>
      <c r="EG1197" s="45"/>
      <c r="EH1197" s="45"/>
      <c r="EI1197" s="45"/>
      <c r="EJ1197" s="45"/>
      <c r="EK1197" s="45"/>
      <c r="EL1197" s="45"/>
      <c r="EM1197" s="45"/>
      <c r="EN1197" s="45"/>
      <c r="EO1197" s="45"/>
      <c r="EP1197" s="45"/>
      <c r="EQ1197" s="1123"/>
      <c r="ER1197" s="557"/>
    </row>
    <row r="1198" spans="1:148" ht="15" customHeight="1" x14ac:dyDescent="0.25">
      <c r="A1198" s="625"/>
      <c r="B1198" s="1343" t="str">
        <f t="shared" si="70"/>
        <v>Desk 48</v>
      </c>
      <c r="C1198" s="1348" t="str">
        <f>IF(ISBLANK(TB!C234), "", TB!C234)</f>
        <v/>
      </c>
      <c r="D1198" s="1348" t="str">
        <f>IF(ISBLANK(TB!D234), "", TB!D234)</f>
        <v/>
      </c>
      <c r="E1198" s="1348" t="str">
        <f>IF(ISBLANK(TB!E234), "", TB!E234)</f>
        <v/>
      </c>
      <c r="F1198" s="1348" t="str">
        <f>IF(ISBLANK(TB!F234), "", TB!F234)</f>
        <v/>
      </c>
      <c r="G1198" s="45"/>
      <c r="H1198" s="45"/>
      <c r="I1198" s="45"/>
      <c r="J1198" s="45"/>
      <c r="K1198" s="45"/>
      <c r="L1198" s="45"/>
      <c r="M1198" s="45"/>
      <c r="N1198" s="45"/>
      <c r="O1198" s="45"/>
      <c r="P1198" s="45"/>
      <c r="Q1198" s="45"/>
      <c r="R1198" s="45"/>
      <c r="S1198" s="45"/>
      <c r="T1198" s="45"/>
      <c r="U1198" s="45"/>
      <c r="V1198" s="45"/>
      <c r="W1198" s="45"/>
      <c r="X1198" s="45"/>
      <c r="Y1198" s="45"/>
      <c r="Z1198" s="45"/>
      <c r="AA1198" s="45"/>
      <c r="AB1198" s="45"/>
      <c r="AC1198" s="45"/>
      <c r="AD1198" s="45"/>
      <c r="AE1198" s="45"/>
      <c r="AF1198" s="45"/>
      <c r="AG1198" s="45"/>
      <c r="AH1198" s="45"/>
      <c r="AI1198" s="45"/>
      <c r="AJ1198" s="45"/>
      <c r="AK1198" s="45"/>
      <c r="AL1198" s="45"/>
      <c r="AM1198" s="45"/>
      <c r="AN1198" s="45"/>
      <c r="AO1198" s="45"/>
      <c r="AP1198" s="45"/>
      <c r="AQ1198" s="45"/>
      <c r="AR1198" s="45"/>
      <c r="AS1198" s="45"/>
      <c r="AT1198" s="45"/>
      <c r="AU1198" s="45"/>
      <c r="AV1198" s="45"/>
      <c r="AW1198" s="45"/>
      <c r="AX1198" s="45"/>
      <c r="AY1198" s="45"/>
      <c r="AZ1198" s="45"/>
      <c r="BA1198" s="45"/>
      <c r="BB1198" s="45"/>
      <c r="BC1198" s="45"/>
      <c r="BD1198" s="45"/>
      <c r="BE1198" s="45"/>
      <c r="BF1198" s="45"/>
      <c r="BG1198" s="45"/>
      <c r="BH1198" s="45"/>
      <c r="BI1198" s="45"/>
      <c r="BJ1198" s="45"/>
      <c r="BK1198" s="45"/>
      <c r="BL1198" s="45"/>
      <c r="BM1198" s="45"/>
      <c r="BN1198" s="45"/>
      <c r="BO1198" s="45"/>
      <c r="BP1198" s="45"/>
      <c r="BQ1198" s="45"/>
      <c r="BR1198" s="45"/>
      <c r="BS1198" s="45"/>
      <c r="BT1198" s="45"/>
      <c r="BU1198" s="45"/>
      <c r="BV1198" s="45"/>
      <c r="BW1198" s="45"/>
      <c r="BX1198" s="45"/>
      <c r="BY1198" s="45"/>
      <c r="BZ1198" s="45"/>
      <c r="CA1198" s="45"/>
      <c r="CB1198" s="45"/>
      <c r="CC1198" s="45"/>
      <c r="CD1198" s="45"/>
      <c r="CE1198" s="45"/>
      <c r="CF1198" s="45"/>
      <c r="CG1198" s="45"/>
      <c r="CH1198" s="45"/>
      <c r="CI1198" s="45"/>
      <c r="CJ1198" s="45"/>
      <c r="CK1198" s="45"/>
      <c r="CL1198" s="45"/>
      <c r="CM1198" s="45"/>
      <c r="CN1198" s="45"/>
      <c r="CO1198" s="45"/>
      <c r="CP1198" s="45"/>
      <c r="CQ1198" s="45"/>
      <c r="CR1198" s="45"/>
      <c r="CS1198" s="45"/>
      <c r="CT1198" s="45"/>
      <c r="CU1198" s="45"/>
      <c r="CV1198" s="45"/>
      <c r="CW1198" s="45"/>
      <c r="CX1198" s="45"/>
      <c r="CY1198" s="45"/>
      <c r="CZ1198" s="45"/>
      <c r="DA1198" s="45"/>
      <c r="DB1198" s="45"/>
      <c r="DC1198" s="45"/>
      <c r="DD1198" s="45"/>
      <c r="DE1198" s="45"/>
      <c r="DF1198" s="45"/>
      <c r="DG1198" s="45"/>
      <c r="DH1198" s="45"/>
      <c r="DI1198" s="45"/>
      <c r="DJ1198" s="45"/>
      <c r="DK1198" s="45"/>
      <c r="DL1198" s="45"/>
      <c r="DM1198" s="45"/>
      <c r="DN1198" s="45"/>
      <c r="DO1198" s="45"/>
      <c r="DP1198" s="45"/>
      <c r="DQ1198" s="45"/>
      <c r="DR1198" s="45"/>
      <c r="DS1198" s="45"/>
      <c r="DT1198" s="45"/>
      <c r="DU1198" s="45"/>
      <c r="DV1198" s="1123"/>
      <c r="DW1198" s="45"/>
      <c r="DX1198" s="45"/>
      <c r="DY1198" s="45"/>
      <c r="DZ1198" s="45"/>
      <c r="EA1198" s="45"/>
      <c r="EB1198" s="45"/>
      <c r="EC1198" s="45"/>
      <c r="ED1198" s="45"/>
      <c r="EE1198" s="45"/>
      <c r="EF1198" s="45"/>
      <c r="EG1198" s="45"/>
      <c r="EH1198" s="45"/>
      <c r="EI1198" s="45"/>
      <c r="EJ1198" s="45"/>
      <c r="EK1198" s="45"/>
      <c r="EL1198" s="45"/>
      <c r="EM1198" s="45"/>
      <c r="EN1198" s="45"/>
      <c r="EO1198" s="45"/>
      <c r="EP1198" s="45"/>
      <c r="EQ1198" s="1123"/>
      <c r="ER1198" s="557"/>
    </row>
    <row r="1199" spans="1:148" ht="15" customHeight="1" x14ac:dyDescent="0.25">
      <c r="A1199" s="625"/>
      <c r="B1199" s="1343" t="str">
        <f t="shared" si="70"/>
        <v>Desk 49</v>
      </c>
      <c r="C1199" s="1348" t="str">
        <f>IF(ISBLANK(TB!C235), "", TB!C235)</f>
        <v/>
      </c>
      <c r="D1199" s="1348" t="str">
        <f>IF(ISBLANK(TB!D235), "", TB!D235)</f>
        <v/>
      </c>
      <c r="E1199" s="1348" t="str">
        <f>IF(ISBLANK(TB!E235), "", TB!E235)</f>
        <v/>
      </c>
      <c r="F1199" s="1348" t="str">
        <f>IF(ISBLANK(TB!F235), "", TB!F235)</f>
        <v/>
      </c>
      <c r="G1199" s="45"/>
      <c r="H1199" s="45"/>
      <c r="I1199" s="45"/>
      <c r="J1199" s="45"/>
      <c r="K1199" s="45"/>
      <c r="L1199" s="45"/>
      <c r="M1199" s="45"/>
      <c r="N1199" s="45"/>
      <c r="O1199" s="45"/>
      <c r="P1199" s="45"/>
      <c r="Q1199" s="45"/>
      <c r="R1199" s="45"/>
      <c r="S1199" s="45"/>
      <c r="T1199" s="45"/>
      <c r="U1199" s="45"/>
      <c r="V1199" s="45"/>
      <c r="W1199" s="45"/>
      <c r="X1199" s="45"/>
      <c r="Y1199" s="45"/>
      <c r="Z1199" s="45"/>
      <c r="AA1199" s="45"/>
      <c r="AB1199" s="45"/>
      <c r="AC1199" s="45"/>
      <c r="AD1199" s="45"/>
      <c r="AE1199" s="45"/>
      <c r="AF1199" s="45"/>
      <c r="AG1199" s="45"/>
      <c r="AH1199" s="45"/>
      <c r="AI1199" s="45"/>
      <c r="AJ1199" s="45"/>
      <c r="AK1199" s="45"/>
      <c r="AL1199" s="45"/>
      <c r="AM1199" s="45"/>
      <c r="AN1199" s="45"/>
      <c r="AO1199" s="45"/>
      <c r="AP1199" s="45"/>
      <c r="AQ1199" s="45"/>
      <c r="AR1199" s="45"/>
      <c r="AS1199" s="45"/>
      <c r="AT1199" s="45"/>
      <c r="AU1199" s="45"/>
      <c r="AV1199" s="45"/>
      <c r="AW1199" s="45"/>
      <c r="AX1199" s="45"/>
      <c r="AY1199" s="45"/>
      <c r="AZ1199" s="45"/>
      <c r="BA1199" s="45"/>
      <c r="BB1199" s="45"/>
      <c r="BC1199" s="45"/>
      <c r="BD1199" s="45"/>
      <c r="BE1199" s="45"/>
      <c r="BF1199" s="45"/>
      <c r="BG1199" s="45"/>
      <c r="BH1199" s="45"/>
      <c r="BI1199" s="45"/>
      <c r="BJ1199" s="45"/>
      <c r="BK1199" s="45"/>
      <c r="BL1199" s="45"/>
      <c r="BM1199" s="45"/>
      <c r="BN1199" s="45"/>
      <c r="BO1199" s="45"/>
      <c r="BP1199" s="45"/>
      <c r="BQ1199" s="45"/>
      <c r="BR1199" s="45"/>
      <c r="BS1199" s="45"/>
      <c r="BT1199" s="45"/>
      <c r="BU1199" s="45"/>
      <c r="BV1199" s="45"/>
      <c r="BW1199" s="45"/>
      <c r="BX1199" s="45"/>
      <c r="BY1199" s="45"/>
      <c r="BZ1199" s="45"/>
      <c r="CA1199" s="45"/>
      <c r="CB1199" s="45"/>
      <c r="CC1199" s="45"/>
      <c r="CD1199" s="45"/>
      <c r="CE1199" s="45"/>
      <c r="CF1199" s="45"/>
      <c r="CG1199" s="45"/>
      <c r="CH1199" s="45"/>
      <c r="CI1199" s="45"/>
      <c r="CJ1199" s="45"/>
      <c r="CK1199" s="45"/>
      <c r="CL1199" s="45"/>
      <c r="CM1199" s="45"/>
      <c r="CN1199" s="45"/>
      <c r="CO1199" s="45"/>
      <c r="CP1199" s="45"/>
      <c r="CQ1199" s="45"/>
      <c r="CR1199" s="45"/>
      <c r="CS1199" s="45"/>
      <c r="CT1199" s="45"/>
      <c r="CU1199" s="45"/>
      <c r="CV1199" s="45"/>
      <c r="CW1199" s="45"/>
      <c r="CX1199" s="45"/>
      <c r="CY1199" s="45"/>
      <c r="CZ1199" s="45"/>
      <c r="DA1199" s="45"/>
      <c r="DB1199" s="45"/>
      <c r="DC1199" s="45"/>
      <c r="DD1199" s="45"/>
      <c r="DE1199" s="45"/>
      <c r="DF1199" s="45"/>
      <c r="DG1199" s="45"/>
      <c r="DH1199" s="45"/>
      <c r="DI1199" s="45"/>
      <c r="DJ1199" s="45"/>
      <c r="DK1199" s="45"/>
      <c r="DL1199" s="45"/>
      <c r="DM1199" s="45"/>
      <c r="DN1199" s="45"/>
      <c r="DO1199" s="45"/>
      <c r="DP1199" s="45"/>
      <c r="DQ1199" s="45"/>
      <c r="DR1199" s="45"/>
      <c r="DS1199" s="45"/>
      <c r="DT1199" s="45"/>
      <c r="DU1199" s="45"/>
      <c r="DV1199" s="1123"/>
      <c r="DW1199" s="45"/>
      <c r="DX1199" s="45"/>
      <c r="DY1199" s="45"/>
      <c r="DZ1199" s="45"/>
      <c r="EA1199" s="45"/>
      <c r="EB1199" s="45"/>
      <c r="EC1199" s="45"/>
      <c r="ED1199" s="45"/>
      <c r="EE1199" s="45"/>
      <c r="EF1199" s="45"/>
      <c r="EG1199" s="45"/>
      <c r="EH1199" s="45"/>
      <c r="EI1199" s="45"/>
      <c r="EJ1199" s="45"/>
      <c r="EK1199" s="45"/>
      <c r="EL1199" s="45"/>
      <c r="EM1199" s="45"/>
      <c r="EN1199" s="45"/>
      <c r="EO1199" s="45"/>
      <c r="EP1199" s="45"/>
      <c r="EQ1199" s="1123"/>
      <c r="ER1199" s="557"/>
    </row>
    <row r="1200" spans="1:148" ht="15" customHeight="1" x14ac:dyDescent="0.25">
      <c r="A1200" s="625"/>
      <c r="B1200" s="1343" t="str">
        <f t="shared" si="70"/>
        <v>Desk 50</v>
      </c>
      <c r="C1200" s="1348" t="str">
        <f>IF(ISBLANK(TB!C236), "", TB!C236)</f>
        <v/>
      </c>
      <c r="D1200" s="1348" t="str">
        <f>IF(ISBLANK(TB!D236), "", TB!D236)</f>
        <v/>
      </c>
      <c r="E1200" s="1348" t="str">
        <f>IF(ISBLANK(TB!E236), "", TB!E236)</f>
        <v/>
      </c>
      <c r="F1200" s="1348" t="str">
        <f>IF(ISBLANK(TB!F236), "", TB!F236)</f>
        <v/>
      </c>
      <c r="G1200" s="45"/>
      <c r="H1200" s="45"/>
      <c r="I1200" s="45"/>
      <c r="J1200" s="45"/>
      <c r="K1200" s="45"/>
      <c r="L1200" s="45"/>
      <c r="M1200" s="45"/>
      <c r="N1200" s="45"/>
      <c r="O1200" s="45"/>
      <c r="P1200" s="45"/>
      <c r="Q1200" s="45"/>
      <c r="R1200" s="45"/>
      <c r="S1200" s="45"/>
      <c r="T1200" s="45"/>
      <c r="U1200" s="45"/>
      <c r="V1200" s="45"/>
      <c r="W1200" s="45"/>
      <c r="X1200" s="45"/>
      <c r="Y1200" s="45"/>
      <c r="Z1200" s="45"/>
      <c r="AA1200" s="45"/>
      <c r="AB1200" s="45"/>
      <c r="AC1200" s="45"/>
      <c r="AD1200" s="45"/>
      <c r="AE1200" s="45"/>
      <c r="AF1200" s="45"/>
      <c r="AG1200" s="45"/>
      <c r="AH1200" s="45"/>
      <c r="AI1200" s="45"/>
      <c r="AJ1200" s="45"/>
      <c r="AK1200" s="45"/>
      <c r="AL1200" s="45"/>
      <c r="AM1200" s="45"/>
      <c r="AN1200" s="45"/>
      <c r="AO1200" s="45"/>
      <c r="AP1200" s="45"/>
      <c r="AQ1200" s="45"/>
      <c r="AR1200" s="45"/>
      <c r="AS1200" s="45"/>
      <c r="AT1200" s="45"/>
      <c r="AU1200" s="45"/>
      <c r="AV1200" s="45"/>
      <c r="AW1200" s="45"/>
      <c r="AX1200" s="45"/>
      <c r="AY1200" s="45"/>
      <c r="AZ1200" s="45"/>
      <c r="BA1200" s="45"/>
      <c r="BB1200" s="45"/>
      <c r="BC1200" s="45"/>
      <c r="BD1200" s="45"/>
      <c r="BE1200" s="45"/>
      <c r="BF1200" s="45"/>
      <c r="BG1200" s="45"/>
      <c r="BH1200" s="45"/>
      <c r="BI1200" s="45"/>
      <c r="BJ1200" s="45"/>
      <c r="BK1200" s="45"/>
      <c r="BL1200" s="45"/>
      <c r="BM1200" s="45"/>
      <c r="BN1200" s="45"/>
      <c r="BO1200" s="45"/>
      <c r="BP1200" s="45"/>
      <c r="BQ1200" s="45"/>
      <c r="BR1200" s="45"/>
      <c r="BS1200" s="45"/>
      <c r="BT1200" s="45"/>
      <c r="BU1200" s="45"/>
      <c r="BV1200" s="45"/>
      <c r="BW1200" s="45"/>
      <c r="BX1200" s="45"/>
      <c r="BY1200" s="45"/>
      <c r="BZ1200" s="45"/>
      <c r="CA1200" s="45"/>
      <c r="CB1200" s="45"/>
      <c r="CC1200" s="45"/>
      <c r="CD1200" s="45"/>
      <c r="CE1200" s="45"/>
      <c r="CF1200" s="45"/>
      <c r="CG1200" s="45"/>
      <c r="CH1200" s="45"/>
      <c r="CI1200" s="45"/>
      <c r="CJ1200" s="45"/>
      <c r="CK1200" s="45"/>
      <c r="CL1200" s="45"/>
      <c r="CM1200" s="45"/>
      <c r="CN1200" s="45"/>
      <c r="CO1200" s="45"/>
      <c r="CP1200" s="45"/>
      <c r="CQ1200" s="45"/>
      <c r="CR1200" s="45"/>
      <c r="CS1200" s="45"/>
      <c r="CT1200" s="45"/>
      <c r="CU1200" s="45"/>
      <c r="CV1200" s="45"/>
      <c r="CW1200" s="45"/>
      <c r="CX1200" s="45"/>
      <c r="CY1200" s="45"/>
      <c r="CZ1200" s="45"/>
      <c r="DA1200" s="45"/>
      <c r="DB1200" s="45"/>
      <c r="DC1200" s="45"/>
      <c r="DD1200" s="45"/>
      <c r="DE1200" s="45"/>
      <c r="DF1200" s="45"/>
      <c r="DG1200" s="45"/>
      <c r="DH1200" s="45"/>
      <c r="DI1200" s="45"/>
      <c r="DJ1200" s="45"/>
      <c r="DK1200" s="45"/>
      <c r="DL1200" s="45"/>
      <c r="DM1200" s="45"/>
      <c r="DN1200" s="45"/>
      <c r="DO1200" s="45"/>
      <c r="DP1200" s="45"/>
      <c r="DQ1200" s="45"/>
      <c r="DR1200" s="45"/>
      <c r="DS1200" s="45"/>
      <c r="DT1200" s="45"/>
      <c r="DU1200" s="45"/>
      <c r="DV1200" s="1123"/>
      <c r="DW1200" s="45"/>
      <c r="DX1200" s="45"/>
      <c r="DY1200" s="45"/>
      <c r="DZ1200" s="45"/>
      <c r="EA1200" s="45"/>
      <c r="EB1200" s="45"/>
      <c r="EC1200" s="45"/>
      <c r="ED1200" s="45"/>
      <c r="EE1200" s="45"/>
      <c r="EF1200" s="45"/>
      <c r="EG1200" s="45"/>
      <c r="EH1200" s="45"/>
      <c r="EI1200" s="45"/>
      <c r="EJ1200" s="45"/>
      <c r="EK1200" s="45"/>
      <c r="EL1200" s="45"/>
      <c r="EM1200" s="45"/>
      <c r="EN1200" s="45"/>
      <c r="EO1200" s="45"/>
      <c r="EP1200" s="45"/>
      <c r="EQ1200" s="1123"/>
      <c r="ER1200" s="557"/>
    </row>
    <row r="1201" spans="1:148" ht="15" customHeight="1" x14ac:dyDescent="0.25">
      <c r="A1201" s="625"/>
      <c r="B1201" s="1343" t="str">
        <f t="shared" si="70"/>
        <v>Desk 51</v>
      </c>
      <c r="C1201" s="1348" t="str">
        <f>IF(ISBLANK(TB!C237), "", TB!C237)</f>
        <v/>
      </c>
      <c r="D1201" s="1348" t="str">
        <f>IF(ISBLANK(TB!D237), "", TB!D237)</f>
        <v/>
      </c>
      <c r="E1201" s="1348" t="str">
        <f>IF(ISBLANK(TB!E237), "", TB!E237)</f>
        <v/>
      </c>
      <c r="F1201" s="1348" t="str">
        <f>IF(ISBLANK(TB!F237), "", TB!F237)</f>
        <v/>
      </c>
      <c r="G1201" s="45"/>
      <c r="H1201" s="45"/>
      <c r="I1201" s="45"/>
      <c r="J1201" s="45"/>
      <c r="K1201" s="45"/>
      <c r="L1201" s="45"/>
      <c r="M1201" s="45"/>
      <c r="N1201" s="45"/>
      <c r="O1201" s="45"/>
      <c r="P1201" s="45"/>
      <c r="Q1201" s="45"/>
      <c r="R1201" s="45"/>
      <c r="S1201" s="45"/>
      <c r="T1201" s="45"/>
      <c r="U1201" s="45"/>
      <c r="V1201" s="45"/>
      <c r="W1201" s="45"/>
      <c r="X1201" s="45"/>
      <c r="Y1201" s="45"/>
      <c r="Z1201" s="45"/>
      <c r="AA1201" s="45"/>
      <c r="AB1201" s="45"/>
      <c r="AC1201" s="45"/>
      <c r="AD1201" s="45"/>
      <c r="AE1201" s="45"/>
      <c r="AF1201" s="45"/>
      <c r="AG1201" s="45"/>
      <c r="AH1201" s="45"/>
      <c r="AI1201" s="45"/>
      <c r="AJ1201" s="45"/>
      <c r="AK1201" s="45"/>
      <c r="AL1201" s="45"/>
      <c r="AM1201" s="45"/>
      <c r="AN1201" s="45"/>
      <c r="AO1201" s="45"/>
      <c r="AP1201" s="45"/>
      <c r="AQ1201" s="45"/>
      <c r="AR1201" s="45"/>
      <c r="AS1201" s="45"/>
      <c r="AT1201" s="45"/>
      <c r="AU1201" s="45"/>
      <c r="AV1201" s="45"/>
      <c r="AW1201" s="45"/>
      <c r="AX1201" s="45"/>
      <c r="AY1201" s="45"/>
      <c r="AZ1201" s="45"/>
      <c r="BA1201" s="45"/>
      <c r="BB1201" s="45"/>
      <c r="BC1201" s="45"/>
      <c r="BD1201" s="45"/>
      <c r="BE1201" s="45"/>
      <c r="BF1201" s="45"/>
      <c r="BG1201" s="45"/>
      <c r="BH1201" s="45"/>
      <c r="BI1201" s="45"/>
      <c r="BJ1201" s="45"/>
      <c r="BK1201" s="45"/>
      <c r="BL1201" s="45"/>
      <c r="BM1201" s="45"/>
      <c r="BN1201" s="45"/>
      <c r="BO1201" s="45"/>
      <c r="BP1201" s="45"/>
      <c r="BQ1201" s="45"/>
      <c r="BR1201" s="45"/>
      <c r="BS1201" s="45"/>
      <c r="BT1201" s="45"/>
      <c r="BU1201" s="45"/>
      <c r="BV1201" s="45"/>
      <c r="BW1201" s="45"/>
      <c r="BX1201" s="45"/>
      <c r="BY1201" s="45"/>
      <c r="BZ1201" s="45"/>
      <c r="CA1201" s="45"/>
      <c r="CB1201" s="45"/>
      <c r="CC1201" s="45"/>
      <c r="CD1201" s="45"/>
      <c r="CE1201" s="45"/>
      <c r="CF1201" s="45"/>
      <c r="CG1201" s="45"/>
      <c r="CH1201" s="45"/>
      <c r="CI1201" s="45"/>
      <c r="CJ1201" s="45"/>
      <c r="CK1201" s="45"/>
      <c r="CL1201" s="45"/>
      <c r="CM1201" s="45"/>
      <c r="CN1201" s="45"/>
      <c r="CO1201" s="45"/>
      <c r="CP1201" s="45"/>
      <c r="CQ1201" s="45"/>
      <c r="CR1201" s="45"/>
      <c r="CS1201" s="45"/>
      <c r="CT1201" s="45"/>
      <c r="CU1201" s="45"/>
      <c r="CV1201" s="45"/>
      <c r="CW1201" s="45"/>
      <c r="CX1201" s="45"/>
      <c r="CY1201" s="45"/>
      <c r="CZ1201" s="45"/>
      <c r="DA1201" s="45"/>
      <c r="DB1201" s="45"/>
      <c r="DC1201" s="45"/>
      <c r="DD1201" s="45"/>
      <c r="DE1201" s="45"/>
      <c r="DF1201" s="45"/>
      <c r="DG1201" s="45"/>
      <c r="DH1201" s="45"/>
      <c r="DI1201" s="45"/>
      <c r="DJ1201" s="45"/>
      <c r="DK1201" s="45"/>
      <c r="DL1201" s="45"/>
      <c r="DM1201" s="45"/>
      <c r="DN1201" s="45"/>
      <c r="DO1201" s="45"/>
      <c r="DP1201" s="45"/>
      <c r="DQ1201" s="45"/>
      <c r="DR1201" s="45"/>
      <c r="DS1201" s="45"/>
      <c r="DT1201" s="45"/>
      <c r="DU1201" s="45"/>
      <c r="DV1201" s="1123"/>
      <c r="DW1201" s="45"/>
      <c r="DX1201" s="45"/>
      <c r="DY1201" s="45"/>
      <c r="DZ1201" s="45"/>
      <c r="EA1201" s="45"/>
      <c r="EB1201" s="45"/>
      <c r="EC1201" s="45"/>
      <c r="ED1201" s="45"/>
      <c r="EE1201" s="45"/>
      <c r="EF1201" s="45"/>
      <c r="EG1201" s="45"/>
      <c r="EH1201" s="45"/>
      <c r="EI1201" s="45"/>
      <c r="EJ1201" s="45"/>
      <c r="EK1201" s="45"/>
      <c r="EL1201" s="45"/>
      <c r="EM1201" s="45"/>
      <c r="EN1201" s="45"/>
      <c r="EO1201" s="45"/>
      <c r="EP1201" s="45"/>
      <c r="EQ1201" s="1123"/>
      <c r="ER1201" s="557"/>
    </row>
    <row r="1202" spans="1:148" ht="15" customHeight="1" x14ac:dyDescent="0.25">
      <c r="A1202" s="625"/>
      <c r="B1202" s="1343" t="str">
        <f t="shared" si="70"/>
        <v>Desk 52</v>
      </c>
      <c r="C1202" s="1348" t="str">
        <f>IF(ISBLANK(TB!C238), "", TB!C238)</f>
        <v/>
      </c>
      <c r="D1202" s="1348" t="str">
        <f>IF(ISBLANK(TB!D238), "", TB!D238)</f>
        <v/>
      </c>
      <c r="E1202" s="1348" t="str">
        <f>IF(ISBLANK(TB!E238), "", TB!E238)</f>
        <v/>
      </c>
      <c r="F1202" s="1348" t="str">
        <f>IF(ISBLANK(TB!F238), "", TB!F238)</f>
        <v/>
      </c>
      <c r="G1202" s="45"/>
      <c r="H1202" s="45"/>
      <c r="I1202" s="45"/>
      <c r="J1202" s="45"/>
      <c r="K1202" s="45"/>
      <c r="L1202" s="45"/>
      <c r="M1202" s="45"/>
      <c r="N1202" s="45"/>
      <c r="O1202" s="45"/>
      <c r="P1202" s="45"/>
      <c r="Q1202" s="45"/>
      <c r="R1202" s="45"/>
      <c r="S1202" s="45"/>
      <c r="T1202" s="45"/>
      <c r="U1202" s="45"/>
      <c r="V1202" s="45"/>
      <c r="W1202" s="45"/>
      <c r="X1202" s="45"/>
      <c r="Y1202" s="45"/>
      <c r="Z1202" s="45"/>
      <c r="AA1202" s="45"/>
      <c r="AB1202" s="45"/>
      <c r="AC1202" s="45"/>
      <c r="AD1202" s="45"/>
      <c r="AE1202" s="45"/>
      <c r="AF1202" s="45"/>
      <c r="AG1202" s="45"/>
      <c r="AH1202" s="45"/>
      <c r="AI1202" s="45"/>
      <c r="AJ1202" s="45"/>
      <c r="AK1202" s="45"/>
      <c r="AL1202" s="45"/>
      <c r="AM1202" s="45"/>
      <c r="AN1202" s="45"/>
      <c r="AO1202" s="45"/>
      <c r="AP1202" s="45"/>
      <c r="AQ1202" s="45"/>
      <c r="AR1202" s="45"/>
      <c r="AS1202" s="45"/>
      <c r="AT1202" s="45"/>
      <c r="AU1202" s="45"/>
      <c r="AV1202" s="45"/>
      <c r="AW1202" s="45"/>
      <c r="AX1202" s="45"/>
      <c r="AY1202" s="45"/>
      <c r="AZ1202" s="45"/>
      <c r="BA1202" s="45"/>
      <c r="BB1202" s="45"/>
      <c r="BC1202" s="45"/>
      <c r="BD1202" s="45"/>
      <c r="BE1202" s="45"/>
      <c r="BF1202" s="45"/>
      <c r="BG1202" s="45"/>
      <c r="BH1202" s="45"/>
      <c r="BI1202" s="45"/>
      <c r="BJ1202" s="45"/>
      <c r="BK1202" s="45"/>
      <c r="BL1202" s="45"/>
      <c r="BM1202" s="45"/>
      <c r="BN1202" s="45"/>
      <c r="BO1202" s="45"/>
      <c r="BP1202" s="45"/>
      <c r="BQ1202" s="45"/>
      <c r="BR1202" s="45"/>
      <c r="BS1202" s="45"/>
      <c r="BT1202" s="45"/>
      <c r="BU1202" s="45"/>
      <c r="BV1202" s="45"/>
      <c r="BW1202" s="45"/>
      <c r="BX1202" s="45"/>
      <c r="BY1202" s="45"/>
      <c r="BZ1202" s="45"/>
      <c r="CA1202" s="45"/>
      <c r="CB1202" s="45"/>
      <c r="CC1202" s="45"/>
      <c r="CD1202" s="45"/>
      <c r="CE1202" s="45"/>
      <c r="CF1202" s="45"/>
      <c r="CG1202" s="45"/>
      <c r="CH1202" s="45"/>
      <c r="CI1202" s="45"/>
      <c r="CJ1202" s="45"/>
      <c r="CK1202" s="45"/>
      <c r="CL1202" s="45"/>
      <c r="CM1202" s="45"/>
      <c r="CN1202" s="45"/>
      <c r="CO1202" s="45"/>
      <c r="CP1202" s="45"/>
      <c r="CQ1202" s="45"/>
      <c r="CR1202" s="45"/>
      <c r="CS1202" s="45"/>
      <c r="CT1202" s="45"/>
      <c r="CU1202" s="45"/>
      <c r="CV1202" s="45"/>
      <c r="CW1202" s="45"/>
      <c r="CX1202" s="45"/>
      <c r="CY1202" s="45"/>
      <c r="CZ1202" s="45"/>
      <c r="DA1202" s="45"/>
      <c r="DB1202" s="45"/>
      <c r="DC1202" s="45"/>
      <c r="DD1202" s="45"/>
      <c r="DE1202" s="45"/>
      <c r="DF1202" s="45"/>
      <c r="DG1202" s="45"/>
      <c r="DH1202" s="45"/>
      <c r="DI1202" s="45"/>
      <c r="DJ1202" s="45"/>
      <c r="DK1202" s="45"/>
      <c r="DL1202" s="45"/>
      <c r="DM1202" s="45"/>
      <c r="DN1202" s="45"/>
      <c r="DO1202" s="45"/>
      <c r="DP1202" s="45"/>
      <c r="DQ1202" s="45"/>
      <c r="DR1202" s="45"/>
      <c r="DS1202" s="45"/>
      <c r="DT1202" s="45"/>
      <c r="DU1202" s="45"/>
      <c r="DV1202" s="1123"/>
      <c r="DW1202" s="45"/>
      <c r="DX1202" s="45"/>
      <c r="DY1202" s="45"/>
      <c r="DZ1202" s="45"/>
      <c r="EA1202" s="45"/>
      <c r="EB1202" s="45"/>
      <c r="EC1202" s="45"/>
      <c r="ED1202" s="45"/>
      <c r="EE1202" s="45"/>
      <c r="EF1202" s="45"/>
      <c r="EG1202" s="45"/>
      <c r="EH1202" s="45"/>
      <c r="EI1202" s="45"/>
      <c r="EJ1202" s="45"/>
      <c r="EK1202" s="45"/>
      <c r="EL1202" s="45"/>
      <c r="EM1202" s="45"/>
      <c r="EN1202" s="45"/>
      <c r="EO1202" s="45"/>
      <c r="EP1202" s="45"/>
      <c r="EQ1202" s="1123"/>
      <c r="ER1202" s="557"/>
    </row>
    <row r="1203" spans="1:148" ht="15" customHeight="1" x14ac:dyDescent="0.25">
      <c r="A1203" s="625"/>
      <c r="B1203" s="1343" t="str">
        <f t="shared" si="70"/>
        <v>Desk 53</v>
      </c>
      <c r="C1203" s="1348" t="str">
        <f>IF(ISBLANK(TB!C239), "", TB!C239)</f>
        <v/>
      </c>
      <c r="D1203" s="1348" t="str">
        <f>IF(ISBLANK(TB!D239), "", TB!D239)</f>
        <v/>
      </c>
      <c r="E1203" s="1348" t="str">
        <f>IF(ISBLANK(TB!E239), "", TB!E239)</f>
        <v/>
      </c>
      <c r="F1203" s="1348" t="str">
        <f>IF(ISBLANK(TB!F239), "", TB!F239)</f>
        <v/>
      </c>
      <c r="G1203" s="45"/>
      <c r="H1203" s="45"/>
      <c r="I1203" s="45"/>
      <c r="J1203" s="45"/>
      <c r="K1203" s="45"/>
      <c r="L1203" s="45"/>
      <c r="M1203" s="45"/>
      <c r="N1203" s="45"/>
      <c r="O1203" s="45"/>
      <c r="P1203" s="45"/>
      <c r="Q1203" s="45"/>
      <c r="R1203" s="45"/>
      <c r="S1203" s="45"/>
      <c r="T1203" s="45"/>
      <c r="U1203" s="45"/>
      <c r="V1203" s="45"/>
      <c r="W1203" s="45"/>
      <c r="X1203" s="45"/>
      <c r="Y1203" s="45"/>
      <c r="Z1203" s="45"/>
      <c r="AA1203" s="45"/>
      <c r="AB1203" s="45"/>
      <c r="AC1203" s="45"/>
      <c r="AD1203" s="45"/>
      <c r="AE1203" s="45"/>
      <c r="AF1203" s="45"/>
      <c r="AG1203" s="45"/>
      <c r="AH1203" s="45"/>
      <c r="AI1203" s="45"/>
      <c r="AJ1203" s="45"/>
      <c r="AK1203" s="45"/>
      <c r="AL1203" s="45"/>
      <c r="AM1203" s="45"/>
      <c r="AN1203" s="45"/>
      <c r="AO1203" s="45"/>
      <c r="AP1203" s="45"/>
      <c r="AQ1203" s="45"/>
      <c r="AR1203" s="45"/>
      <c r="AS1203" s="45"/>
      <c r="AT1203" s="45"/>
      <c r="AU1203" s="45"/>
      <c r="AV1203" s="45"/>
      <c r="AW1203" s="45"/>
      <c r="AX1203" s="45"/>
      <c r="AY1203" s="45"/>
      <c r="AZ1203" s="45"/>
      <c r="BA1203" s="45"/>
      <c r="BB1203" s="45"/>
      <c r="BC1203" s="45"/>
      <c r="BD1203" s="45"/>
      <c r="BE1203" s="45"/>
      <c r="BF1203" s="45"/>
      <c r="BG1203" s="45"/>
      <c r="BH1203" s="45"/>
      <c r="BI1203" s="45"/>
      <c r="BJ1203" s="45"/>
      <c r="BK1203" s="45"/>
      <c r="BL1203" s="45"/>
      <c r="BM1203" s="45"/>
      <c r="BN1203" s="45"/>
      <c r="BO1203" s="45"/>
      <c r="BP1203" s="45"/>
      <c r="BQ1203" s="45"/>
      <c r="BR1203" s="45"/>
      <c r="BS1203" s="45"/>
      <c r="BT1203" s="45"/>
      <c r="BU1203" s="45"/>
      <c r="BV1203" s="45"/>
      <c r="BW1203" s="45"/>
      <c r="BX1203" s="45"/>
      <c r="BY1203" s="45"/>
      <c r="BZ1203" s="45"/>
      <c r="CA1203" s="45"/>
      <c r="CB1203" s="45"/>
      <c r="CC1203" s="45"/>
      <c r="CD1203" s="45"/>
      <c r="CE1203" s="45"/>
      <c r="CF1203" s="45"/>
      <c r="CG1203" s="45"/>
      <c r="CH1203" s="45"/>
      <c r="CI1203" s="45"/>
      <c r="CJ1203" s="45"/>
      <c r="CK1203" s="45"/>
      <c r="CL1203" s="45"/>
      <c r="CM1203" s="45"/>
      <c r="CN1203" s="45"/>
      <c r="CO1203" s="45"/>
      <c r="CP1203" s="45"/>
      <c r="CQ1203" s="45"/>
      <c r="CR1203" s="45"/>
      <c r="CS1203" s="45"/>
      <c r="CT1203" s="45"/>
      <c r="CU1203" s="45"/>
      <c r="CV1203" s="45"/>
      <c r="CW1203" s="45"/>
      <c r="CX1203" s="45"/>
      <c r="CY1203" s="45"/>
      <c r="CZ1203" s="45"/>
      <c r="DA1203" s="45"/>
      <c r="DB1203" s="45"/>
      <c r="DC1203" s="45"/>
      <c r="DD1203" s="45"/>
      <c r="DE1203" s="45"/>
      <c r="DF1203" s="45"/>
      <c r="DG1203" s="45"/>
      <c r="DH1203" s="45"/>
      <c r="DI1203" s="45"/>
      <c r="DJ1203" s="45"/>
      <c r="DK1203" s="45"/>
      <c r="DL1203" s="45"/>
      <c r="DM1203" s="45"/>
      <c r="DN1203" s="45"/>
      <c r="DO1203" s="45"/>
      <c r="DP1203" s="45"/>
      <c r="DQ1203" s="45"/>
      <c r="DR1203" s="45"/>
      <c r="DS1203" s="45"/>
      <c r="DT1203" s="45"/>
      <c r="DU1203" s="45"/>
      <c r="DV1203" s="1123"/>
      <c r="DW1203" s="45"/>
      <c r="DX1203" s="45"/>
      <c r="DY1203" s="45"/>
      <c r="DZ1203" s="45"/>
      <c r="EA1203" s="45"/>
      <c r="EB1203" s="45"/>
      <c r="EC1203" s="45"/>
      <c r="ED1203" s="45"/>
      <c r="EE1203" s="45"/>
      <c r="EF1203" s="45"/>
      <c r="EG1203" s="45"/>
      <c r="EH1203" s="45"/>
      <c r="EI1203" s="45"/>
      <c r="EJ1203" s="45"/>
      <c r="EK1203" s="45"/>
      <c r="EL1203" s="45"/>
      <c r="EM1203" s="45"/>
      <c r="EN1203" s="45"/>
      <c r="EO1203" s="45"/>
      <c r="EP1203" s="45"/>
      <c r="EQ1203" s="1123"/>
      <c r="ER1203" s="557"/>
    </row>
    <row r="1204" spans="1:148" ht="15" customHeight="1" x14ac:dyDescent="0.25">
      <c r="A1204" s="625"/>
      <c r="B1204" s="1343" t="str">
        <f t="shared" si="70"/>
        <v>Desk 54</v>
      </c>
      <c r="C1204" s="1348" t="str">
        <f>IF(ISBLANK(TB!C240), "", TB!C240)</f>
        <v/>
      </c>
      <c r="D1204" s="1348" t="str">
        <f>IF(ISBLANK(TB!D240), "", TB!D240)</f>
        <v/>
      </c>
      <c r="E1204" s="1348" t="str">
        <f>IF(ISBLANK(TB!E240), "", TB!E240)</f>
        <v/>
      </c>
      <c r="F1204" s="1348" t="str">
        <f>IF(ISBLANK(TB!F240), "", TB!F240)</f>
        <v/>
      </c>
      <c r="G1204" s="45"/>
      <c r="H1204" s="45"/>
      <c r="I1204" s="45"/>
      <c r="J1204" s="45"/>
      <c r="K1204" s="45"/>
      <c r="L1204" s="45"/>
      <c r="M1204" s="45"/>
      <c r="N1204" s="45"/>
      <c r="O1204" s="45"/>
      <c r="P1204" s="45"/>
      <c r="Q1204" s="45"/>
      <c r="R1204" s="45"/>
      <c r="S1204" s="45"/>
      <c r="T1204" s="45"/>
      <c r="U1204" s="45"/>
      <c r="V1204" s="45"/>
      <c r="W1204" s="45"/>
      <c r="X1204" s="45"/>
      <c r="Y1204" s="45"/>
      <c r="Z1204" s="45"/>
      <c r="AA1204" s="45"/>
      <c r="AB1204" s="45"/>
      <c r="AC1204" s="45"/>
      <c r="AD1204" s="45"/>
      <c r="AE1204" s="45"/>
      <c r="AF1204" s="45"/>
      <c r="AG1204" s="45"/>
      <c r="AH1204" s="45"/>
      <c r="AI1204" s="45"/>
      <c r="AJ1204" s="45"/>
      <c r="AK1204" s="45"/>
      <c r="AL1204" s="45"/>
      <c r="AM1204" s="45"/>
      <c r="AN1204" s="45"/>
      <c r="AO1204" s="45"/>
      <c r="AP1204" s="45"/>
      <c r="AQ1204" s="45"/>
      <c r="AR1204" s="45"/>
      <c r="AS1204" s="45"/>
      <c r="AT1204" s="45"/>
      <c r="AU1204" s="45"/>
      <c r="AV1204" s="45"/>
      <c r="AW1204" s="45"/>
      <c r="AX1204" s="45"/>
      <c r="AY1204" s="45"/>
      <c r="AZ1204" s="45"/>
      <c r="BA1204" s="45"/>
      <c r="BB1204" s="45"/>
      <c r="BC1204" s="45"/>
      <c r="BD1204" s="45"/>
      <c r="BE1204" s="45"/>
      <c r="BF1204" s="45"/>
      <c r="BG1204" s="45"/>
      <c r="BH1204" s="45"/>
      <c r="BI1204" s="45"/>
      <c r="BJ1204" s="45"/>
      <c r="BK1204" s="45"/>
      <c r="BL1204" s="45"/>
      <c r="BM1204" s="45"/>
      <c r="BN1204" s="45"/>
      <c r="BO1204" s="45"/>
      <c r="BP1204" s="45"/>
      <c r="BQ1204" s="45"/>
      <c r="BR1204" s="45"/>
      <c r="BS1204" s="45"/>
      <c r="BT1204" s="45"/>
      <c r="BU1204" s="45"/>
      <c r="BV1204" s="45"/>
      <c r="BW1204" s="45"/>
      <c r="BX1204" s="45"/>
      <c r="BY1204" s="45"/>
      <c r="BZ1204" s="45"/>
      <c r="CA1204" s="45"/>
      <c r="CB1204" s="45"/>
      <c r="CC1204" s="45"/>
      <c r="CD1204" s="45"/>
      <c r="CE1204" s="45"/>
      <c r="CF1204" s="45"/>
      <c r="CG1204" s="45"/>
      <c r="CH1204" s="45"/>
      <c r="CI1204" s="45"/>
      <c r="CJ1204" s="45"/>
      <c r="CK1204" s="45"/>
      <c r="CL1204" s="45"/>
      <c r="CM1204" s="45"/>
      <c r="CN1204" s="45"/>
      <c r="CO1204" s="45"/>
      <c r="CP1204" s="45"/>
      <c r="CQ1204" s="45"/>
      <c r="CR1204" s="45"/>
      <c r="CS1204" s="45"/>
      <c r="CT1204" s="45"/>
      <c r="CU1204" s="45"/>
      <c r="CV1204" s="45"/>
      <c r="CW1204" s="45"/>
      <c r="CX1204" s="45"/>
      <c r="CY1204" s="45"/>
      <c r="CZ1204" s="45"/>
      <c r="DA1204" s="45"/>
      <c r="DB1204" s="45"/>
      <c r="DC1204" s="45"/>
      <c r="DD1204" s="45"/>
      <c r="DE1204" s="45"/>
      <c r="DF1204" s="45"/>
      <c r="DG1204" s="45"/>
      <c r="DH1204" s="45"/>
      <c r="DI1204" s="45"/>
      <c r="DJ1204" s="45"/>
      <c r="DK1204" s="45"/>
      <c r="DL1204" s="45"/>
      <c r="DM1204" s="45"/>
      <c r="DN1204" s="45"/>
      <c r="DO1204" s="45"/>
      <c r="DP1204" s="45"/>
      <c r="DQ1204" s="45"/>
      <c r="DR1204" s="45"/>
      <c r="DS1204" s="45"/>
      <c r="DT1204" s="45"/>
      <c r="DU1204" s="45"/>
      <c r="DV1204" s="1123"/>
      <c r="DW1204" s="45"/>
      <c r="DX1204" s="45"/>
      <c r="DY1204" s="45"/>
      <c r="DZ1204" s="45"/>
      <c r="EA1204" s="45"/>
      <c r="EB1204" s="45"/>
      <c r="EC1204" s="45"/>
      <c r="ED1204" s="45"/>
      <c r="EE1204" s="45"/>
      <c r="EF1204" s="45"/>
      <c r="EG1204" s="45"/>
      <c r="EH1204" s="45"/>
      <c r="EI1204" s="45"/>
      <c r="EJ1204" s="45"/>
      <c r="EK1204" s="45"/>
      <c r="EL1204" s="45"/>
      <c r="EM1204" s="45"/>
      <c r="EN1204" s="45"/>
      <c r="EO1204" s="45"/>
      <c r="EP1204" s="45"/>
      <c r="EQ1204" s="1123"/>
      <c r="ER1204" s="557"/>
    </row>
    <row r="1205" spans="1:148" ht="15" customHeight="1" x14ac:dyDescent="0.25">
      <c r="A1205" s="625"/>
      <c r="B1205" s="1343" t="str">
        <f t="shared" si="70"/>
        <v>Desk 55</v>
      </c>
      <c r="C1205" s="1348" t="str">
        <f>IF(ISBLANK(TB!C241), "", TB!C241)</f>
        <v/>
      </c>
      <c r="D1205" s="1348" t="str">
        <f>IF(ISBLANK(TB!D241), "", TB!D241)</f>
        <v/>
      </c>
      <c r="E1205" s="1348" t="str">
        <f>IF(ISBLANK(TB!E241), "", TB!E241)</f>
        <v/>
      </c>
      <c r="F1205" s="1348" t="str">
        <f>IF(ISBLANK(TB!F241), "", TB!F241)</f>
        <v/>
      </c>
      <c r="G1205" s="45"/>
      <c r="H1205" s="45"/>
      <c r="I1205" s="45"/>
      <c r="J1205" s="45"/>
      <c r="K1205" s="45"/>
      <c r="L1205" s="45"/>
      <c r="M1205" s="45"/>
      <c r="N1205" s="45"/>
      <c r="O1205" s="45"/>
      <c r="P1205" s="45"/>
      <c r="Q1205" s="45"/>
      <c r="R1205" s="45"/>
      <c r="S1205" s="45"/>
      <c r="T1205" s="45"/>
      <c r="U1205" s="45"/>
      <c r="V1205" s="45"/>
      <c r="W1205" s="45"/>
      <c r="X1205" s="45"/>
      <c r="Y1205" s="45"/>
      <c r="Z1205" s="45"/>
      <c r="AA1205" s="45"/>
      <c r="AB1205" s="45"/>
      <c r="AC1205" s="45"/>
      <c r="AD1205" s="45"/>
      <c r="AE1205" s="45"/>
      <c r="AF1205" s="45"/>
      <c r="AG1205" s="45"/>
      <c r="AH1205" s="45"/>
      <c r="AI1205" s="45"/>
      <c r="AJ1205" s="45"/>
      <c r="AK1205" s="45"/>
      <c r="AL1205" s="45"/>
      <c r="AM1205" s="45"/>
      <c r="AN1205" s="45"/>
      <c r="AO1205" s="45"/>
      <c r="AP1205" s="45"/>
      <c r="AQ1205" s="45"/>
      <c r="AR1205" s="45"/>
      <c r="AS1205" s="45"/>
      <c r="AT1205" s="45"/>
      <c r="AU1205" s="45"/>
      <c r="AV1205" s="45"/>
      <c r="AW1205" s="45"/>
      <c r="AX1205" s="45"/>
      <c r="AY1205" s="45"/>
      <c r="AZ1205" s="45"/>
      <c r="BA1205" s="45"/>
      <c r="BB1205" s="45"/>
      <c r="BC1205" s="45"/>
      <c r="BD1205" s="45"/>
      <c r="BE1205" s="45"/>
      <c r="BF1205" s="45"/>
      <c r="BG1205" s="45"/>
      <c r="BH1205" s="45"/>
      <c r="BI1205" s="45"/>
      <c r="BJ1205" s="45"/>
      <c r="BK1205" s="45"/>
      <c r="BL1205" s="45"/>
      <c r="BM1205" s="45"/>
      <c r="BN1205" s="45"/>
      <c r="BO1205" s="45"/>
      <c r="BP1205" s="45"/>
      <c r="BQ1205" s="45"/>
      <c r="BR1205" s="45"/>
      <c r="BS1205" s="45"/>
      <c r="BT1205" s="45"/>
      <c r="BU1205" s="45"/>
      <c r="BV1205" s="45"/>
      <c r="BW1205" s="45"/>
      <c r="BX1205" s="45"/>
      <c r="BY1205" s="45"/>
      <c r="BZ1205" s="45"/>
      <c r="CA1205" s="45"/>
      <c r="CB1205" s="45"/>
      <c r="CC1205" s="45"/>
      <c r="CD1205" s="45"/>
      <c r="CE1205" s="45"/>
      <c r="CF1205" s="45"/>
      <c r="CG1205" s="45"/>
      <c r="CH1205" s="45"/>
      <c r="CI1205" s="45"/>
      <c r="CJ1205" s="45"/>
      <c r="CK1205" s="45"/>
      <c r="CL1205" s="45"/>
      <c r="CM1205" s="45"/>
      <c r="CN1205" s="45"/>
      <c r="CO1205" s="45"/>
      <c r="CP1205" s="45"/>
      <c r="CQ1205" s="45"/>
      <c r="CR1205" s="45"/>
      <c r="CS1205" s="45"/>
      <c r="CT1205" s="45"/>
      <c r="CU1205" s="45"/>
      <c r="CV1205" s="45"/>
      <c r="CW1205" s="45"/>
      <c r="CX1205" s="45"/>
      <c r="CY1205" s="45"/>
      <c r="CZ1205" s="45"/>
      <c r="DA1205" s="45"/>
      <c r="DB1205" s="45"/>
      <c r="DC1205" s="45"/>
      <c r="DD1205" s="45"/>
      <c r="DE1205" s="45"/>
      <c r="DF1205" s="45"/>
      <c r="DG1205" s="45"/>
      <c r="DH1205" s="45"/>
      <c r="DI1205" s="45"/>
      <c r="DJ1205" s="45"/>
      <c r="DK1205" s="45"/>
      <c r="DL1205" s="45"/>
      <c r="DM1205" s="45"/>
      <c r="DN1205" s="45"/>
      <c r="DO1205" s="45"/>
      <c r="DP1205" s="45"/>
      <c r="DQ1205" s="45"/>
      <c r="DR1205" s="45"/>
      <c r="DS1205" s="45"/>
      <c r="DT1205" s="45"/>
      <c r="DU1205" s="45"/>
      <c r="DV1205" s="1123"/>
      <c r="DW1205" s="45"/>
      <c r="DX1205" s="45"/>
      <c r="DY1205" s="45"/>
      <c r="DZ1205" s="45"/>
      <c r="EA1205" s="45"/>
      <c r="EB1205" s="45"/>
      <c r="EC1205" s="45"/>
      <c r="ED1205" s="45"/>
      <c r="EE1205" s="45"/>
      <c r="EF1205" s="45"/>
      <c r="EG1205" s="45"/>
      <c r="EH1205" s="45"/>
      <c r="EI1205" s="45"/>
      <c r="EJ1205" s="45"/>
      <c r="EK1205" s="45"/>
      <c r="EL1205" s="45"/>
      <c r="EM1205" s="45"/>
      <c r="EN1205" s="45"/>
      <c r="EO1205" s="45"/>
      <c r="EP1205" s="45"/>
      <c r="EQ1205" s="1123"/>
      <c r="ER1205" s="557"/>
    </row>
    <row r="1206" spans="1:148" ht="15" customHeight="1" x14ac:dyDescent="0.25">
      <c r="A1206" s="625"/>
      <c r="B1206" s="1343" t="str">
        <f t="shared" si="70"/>
        <v>Desk 56</v>
      </c>
      <c r="C1206" s="1348" t="str">
        <f>IF(ISBLANK(TB!C242), "", TB!C242)</f>
        <v/>
      </c>
      <c r="D1206" s="1348" t="str">
        <f>IF(ISBLANK(TB!D242), "", TB!D242)</f>
        <v/>
      </c>
      <c r="E1206" s="1348" t="str">
        <f>IF(ISBLANK(TB!E242), "", TB!E242)</f>
        <v/>
      </c>
      <c r="F1206" s="1348" t="str">
        <f>IF(ISBLANK(TB!F242), "", TB!F242)</f>
        <v/>
      </c>
      <c r="G1206" s="45"/>
      <c r="H1206" s="45"/>
      <c r="I1206" s="45"/>
      <c r="J1206" s="45"/>
      <c r="K1206" s="45"/>
      <c r="L1206" s="45"/>
      <c r="M1206" s="45"/>
      <c r="N1206" s="45"/>
      <c r="O1206" s="45"/>
      <c r="P1206" s="45"/>
      <c r="Q1206" s="45"/>
      <c r="R1206" s="45"/>
      <c r="S1206" s="45"/>
      <c r="T1206" s="45"/>
      <c r="U1206" s="45"/>
      <c r="V1206" s="45"/>
      <c r="W1206" s="45"/>
      <c r="X1206" s="45"/>
      <c r="Y1206" s="45"/>
      <c r="Z1206" s="45"/>
      <c r="AA1206" s="45"/>
      <c r="AB1206" s="45"/>
      <c r="AC1206" s="45"/>
      <c r="AD1206" s="45"/>
      <c r="AE1206" s="45"/>
      <c r="AF1206" s="45"/>
      <c r="AG1206" s="45"/>
      <c r="AH1206" s="45"/>
      <c r="AI1206" s="45"/>
      <c r="AJ1206" s="45"/>
      <c r="AK1206" s="45"/>
      <c r="AL1206" s="45"/>
      <c r="AM1206" s="45"/>
      <c r="AN1206" s="45"/>
      <c r="AO1206" s="45"/>
      <c r="AP1206" s="45"/>
      <c r="AQ1206" s="45"/>
      <c r="AR1206" s="45"/>
      <c r="AS1206" s="45"/>
      <c r="AT1206" s="45"/>
      <c r="AU1206" s="45"/>
      <c r="AV1206" s="45"/>
      <c r="AW1206" s="45"/>
      <c r="AX1206" s="45"/>
      <c r="AY1206" s="45"/>
      <c r="AZ1206" s="45"/>
      <c r="BA1206" s="45"/>
      <c r="BB1206" s="45"/>
      <c r="BC1206" s="45"/>
      <c r="BD1206" s="45"/>
      <c r="BE1206" s="45"/>
      <c r="BF1206" s="45"/>
      <c r="BG1206" s="45"/>
      <c r="BH1206" s="45"/>
      <c r="BI1206" s="45"/>
      <c r="BJ1206" s="45"/>
      <c r="BK1206" s="45"/>
      <c r="BL1206" s="45"/>
      <c r="BM1206" s="45"/>
      <c r="BN1206" s="45"/>
      <c r="BO1206" s="45"/>
      <c r="BP1206" s="45"/>
      <c r="BQ1206" s="45"/>
      <c r="BR1206" s="45"/>
      <c r="BS1206" s="45"/>
      <c r="BT1206" s="45"/>
      <c r="BU1206" s="45"/>
      <c r="BV1206" s="45"/>
      <c r="BW1206" s="45"/>
      <c r="BX1206" s="45"/>
      <c r="BY1206" s="45"/>
      <c r="BZ1206" s="45"/>
      <c r="CA1206" s="45"/>
      <c r="CB1206" s="45"/>
      <c r="CC1206" s="45"/>
      <c r="CD1206" s="45"/>
      <c r="CE1206" s="45"/>
      <c r="CF1206" s="45"/>
      <c r="CG1206" s="45"/>
      <c r="CH1206" s="45"/>
      <c r="CI1206" s="45"/>
      <c r="CJ1206" s="45"/>
      <c r="CK1206" s="45"/>
      <c r="CL1206" s="45"/>
      <c r="CM1206" s="45"/>
      <c r="CN1206" s="45"/>
      <c r="CO1206" s="45"/>
      <c r="CP1206" s="45"/>
      <c r="CQ1206" s="45"/>
      <c r="CR1206" s="45"/>
      <c r="CS1206" s="45"/>
      <c r="CT1206" s="45"/>
      <c r="CU1206" s="45"/>
      <c r="CV1206" s="45"/>
      <c r="CW1206" s="45"/>
      <c r="CX1206" s="45"/>
      <c r="CY1206" s="45"/>
      <c r="CZ1206" s="45"/>
      <c r="DA1206" s="45"/>
      <c r="DB1206" s="45"/>
      <c r="DC1206" s="45"/>
      <c r="DD1206" s="45"/>
      <c r="DE1206" s="45"/>
      <c r="DF1206" s="45"/>
      <c r="DG1206" s="45"/>
      <c r="DH1206" s="45"/>
      <c r="DI1206" s="45"/>
      <c r="DJ1206" s="45"/>
      <c r="DK1206" s="45"/>
      <c r="DL1206" s="45"/>
      <c r="DM1206" s="45"/>
      <c r="DN1206" s="45"/>
      <c r="DO1206" s="45"/>
      <c r="DP1206" s="45"/>
      <c r="DQ1206" s="45"/>
      <c r="DR1206" s="45"/>
      <c r="DS1206" s="45"/>
      <c r="DT1206" s="45"/>
      <c r="DU1206" s="45"/>
      <c r="DV1206" s="1123"/>
      <c r="DW1206" s="45"/>
      <c r="DX1206" s="45"/>
      <c r="DY1206" s="45"/>
      <c r="DZ1206" s="45"/>
      <c r="EA1206" s="45"/>
      <c r="EB1206" s="45"/>
      <c r="EC1206" s="45"/>
      <c r="ED1206" s="45"/>
      <c r="EE1206" s="45"/>
      <c r="EF1206" s="45"/>
      <c r="EG1206" s="45"/>
      <c r="EH1206" s="45"/>
      <c r="EI1206" s="45"/>
      <c r="EJ1206" s="45"/>
      <c r="EK1206" s="45"/>
      <c r="EL1206" s="45"/>
      <c r="EM1206" s="45"/>
      <c r="EN1206" s="45"/>
      <c r="EO1206" s="45"/>
      <c r="EP1206" s="45"/>
      <c r="EQ1206" s="1123"/>
      <c r="ER1206" s="557"/>
    </row>
    <row r="1207" spans="1:148" ht="15" customHeight="1" x14ac:dyDescent="0.25">
      <c r="A1207" s="625"/>
      <c r="B1207" s="1343" t="str">
        <f t="shared" si="70"/>
        <v>Desk 57</v>
      </c>
      <c r="C1207" s="1348" t="str">
        <f>IF(ISBLANK(TB!C243), "", TB!C243)</f>
        <v/>
      </c>
      <c r="D1207" s="1348" t="str">
        <f>IF(ISBLANK(TB!D243), "", TB!D243)</f>
        <v/>
      </c>
      <c r="E1207" s="1348" t="str">
        <f>IF(ISBLANK(TB!E243), "", TB!E243)</f>
        <v/>
      </c>
      <c r="F1207" s="1348" t="str">
        <f>IF(ISBLANK(TB!F243), "", TB!F243)</f>
        <v/>
      </c>
      <c r="G1207" s="45"/>
      <c r="H1207" s="45"/>
      <c r="I1207" s="45"/>
      <c r="J1207" s="45"/>
      <c r="K1207" s="45"/>
      <c r="L1207" s="45"/>
      <c r="M1207" s="45"/>
      <c r="N1207" s="45"/>
      <c r="O1207" s="45"/>
      <c r="P1207" s="45"/>
      <c r="Q1207" s="45"/>
      <c r="R1207" s="45"/>
      <c r="S1207" s="45"/>
      <c r="T1207" s="45"/>
      <c r="U1207" s="45"/>
      <c r="V1207" s="45"/>
      <c r="W1207" s="45"/>
      <c r="X1207" s="45"/>
      <c r="Y1207" s="45"/>
      <c r="Z1207" s="45"/>
      <c r="AA1207" s="45"/>
      <c r="AB1207" s="45"/>
      <c r="AC1207" s="45"/>
      <c r="AD1207" s="45"/>
      <c r="AE1207" s="45"/>
      <c r="AF1207" s="45"/>
      <c r="AG1207" s="45"/>
      <c r="AH1207" s="45"/>
      <c r="AI1207" s="45"/>
      <c r="AJ1207" s="45"/>
      <c r="AK1207" s="45"/>
      <c r="AL1207" s="45"/>
      <c r="AM1207" s="45"/>
      <c r="AN1207" s="45"/>
      <c r="AO1207" s="45"/>
      <c r="AP1207" s="45"/>
      <c r="AQ1207" s="45"/>
      <c r="AR1207" s="45"/>
      <c r="AS1207" s="45"/>
      <c r="AT1207" s="45"/>
      <c r="AU1207" s="45"/>
      <c r="AV1207" s="45"/>
      <c r="AW1207" s="45"/>
      <c r="AX1207" s="45"/>
      <c r="AY1207" s="45"/>
      <c r="AZ1207" s="45"/>
      <c r="BA1207" s="45"/>
      <c r="BB1207" s="45"/>
      <c r="BC1207" s="45"/>
      <c r="BD1207" s="45"/>
      <c r="BE1207" s="45"/>
      <c r="BF1207" s="45"/>
      <c r="BG1207" s="45"/>
      <c r="BH1207" s="45"/>
      <c r="BI1207" s="45"/>
      <c r="BJ1207" s="45"/>
      <c r="BK1207" s="45"/>
      <c r="BL1207" s="45"/>
      <c r="BM1207" s="45"/>
      <c r="BN1207" s="45"/>
      <c r="BO1207" s="45"/>
      <c r="BP1207" s="45"/>
      <c r="BQ1207" s="45"/>
      <c r="BR1207" s="45"/>
      <c r="BS1207" s="45"/>
      <c r="BT1207" s="45"/>
      <c r="BU1207" s="45"/>
      <c r="BV1207" s="45"/>
      <c r="BW1207" s="45"/>
      <c r="BX1207" s="45"/>
      <c r="BY1207" s="45"/>
      <c r="BZ1207" s="45"/>
      <c r="CA1207" s="45"/>
      <c r="CB1207" s="45"/>
      <c r="CC1207" s="45"/>
      <c r="CD1207" s="45"/>
      <c r="CE1207" s="45"/>
      <c r="CF1207" s="45"/>
      <c r="CG1207" s="45"/>
      <c r="CH1207" s="45"/>
      <c r="CI1207" s="45"/>
      <c r="CJ1207" s="45"/>
      <c r="CK1207" s="45"/>
      <c r="CL1207" s="45"/>
      <c r="CM1207" s="45"/>
      <c r="CN1207" s="45"/>
      <c r="CO1207" s="45"/>
      <c r="CP1207" s="45"/>
      <c r="CQ1207" s="45"/>
      <c r="CR1207" s="45"/>
      <c r="CS1207" s="45"/>
      <c r="CT1207" s="45"/>
      <c r="CU1207" s="45"/>
      <c r="CV1207" s="45"/>
      <c r="CW1207" s="45"/>
      <c r="CX1207" s="45"/>
      <c r="CY1207" s="45"/>
      <c r="CZ1207" s="45"/>
      <c r="DA1207" s="45"/>
      <c r="DB1207" s="45"/>
      <c r="DC1207" s="45"/>
      <c r="DD1207" s="45"/>
      <c r="DE1207" s="45"/>
      <c r="DF1207" s="45"/>
      <c r="DG1207" s="45"/>
      <c r="DH1207" s="45"/>
      <c r="DI1207" s="45"/>
      <c r="DJ1207" s="45"/>
      <c r="DK1207" s="45"/>
      <c r="DL1207" s="45"/>
      <c r="DM1207" s="45"/>
      <c r="DN1207" s="45"/>
      <c r="DO1207" s="45"/>
      <c r="DP1207" s="45"/>
      <c r="DQ1207" s="45"/>
      <c r="DR1207" s="45"/>
      <c r="DS1207" s="45"/>
      <c r="DT1207" s="45"/>
      <c r="DU1207" s="45"/>
      <c r="DV1207" s="1123"/>
      <c r="DW1207" s="45"/>
      <c r="DX1207" s="45"/>
      <c r="DY1207" s="45"/>
      <c r="DZ1207" s="45"/>
      <c r="EA1207" s="45"/>
      <c r="EB1207" s="45"/>
      <c r="EC1207" s="45"/>
      <c r="ED1207" s="45"/>
      <c r="EE1207" s="45"/>
      <c r="EF1207" s="45"/>
      <c r="EG1207" s="45"/>
      <c r="EH1207" s="45"/>
      <c r="EI1207" s="45"/>
      <c r="EJ1207" s="45"/>
      <c r="EK1207" s="45"/>
      <c r="EL1207" s="45"/>
      <c r="EM1207" s="45"/>
      <c r="EN1207" s="45"/>
      <c r="EO1207" s="45"/>
      <c r="EP1207" s="45"/>
      <c r="EQ1207" s="1123"/>
      <c r="ER1207" s="557"/>
    </row>
    <row r="1208" spans="1:148" ht="15" customHeight="1" x14ac:dyDescent="0.25">
      <c r="A1208" s="625"/>
      <c r="B1208" s="1343" t="str">
        <f t="shared" si="70"/>
        <v>Desk 58</v>
      </c>
      <c r="C1208" s="1348" t="str">
        <f>IF(ISBLANK(TB!C244), "", TB!C244)</f>
        <v/>
      </c>
      <c r="D1208" s="1348" t="str">
        <f>IF(ISBLANK(TB!D244), "", TB!D244)</f>
        <v/>
      </c>
      <c r="E1208" s="1348" t="str">
        <f>IF(ISBLANK(TB!E244), "", TB!E244)</f>
        <v/>
      </c>
      <c r="F1208" s="1348" t="str">
        <f>IF(ISBLANK(TB!F244), "", TB!F244)</f>
        <v/>
      </c>
      <c r="G1208" s="45"/>
      <c r="H1208" s="45"/>
      <c r="I1208" s="45"/>
      <c r="J1208" s="45"/>
      <c r="K1208" s="45"/>
      <c r="L1208" s="45"/>
      <c r="M1208" s="45"/>
      <c r="N1208" s="45"/>
      <c r="O1208" s="45"/>
      <c r="P1208" s="45"/>
      <c r="Q1208" s="45"/>
      <c r="R1208" s="45"/>
      <c r="S1208" s="45"/>
      <c r="T1208" s="45"/>
      <c r="U1208" s="45"/>
      <c r="V1208" s="45"/>
      <c r="W1208" s="45"/>
      <c r="X1208" s="45"/>
      <c r="Y1208" s="45"/>
      <c r="Z1208" s="45"/>
      <c r="AA1208" s="45"/>
      <c r="AB1208" s="45"/>
      <c r="AC1208" s="45"/>
      <c r="AD1208" s="45"/>
      <c r="AE1208" s="45"/>
      <c r="AF1208" s="45"/>
      <c r="AG1208" s="45"/>
      <c r="AH1208" s="45"/>
      <c r="AI1208" s="45"/>
      <c r="AJ1208" s="45"/>
      <c r="AK1208" s="45"/>
      <c r="AL1208" s="45"/>
      <c r="AM1208" s="45"/>
      <c r="AN1208" s="45"/>
      <c r="AO1208" s="45"/>
      <c r="AP1208" s="45"/>
      <c r="AQ1208" s="45"/>
      <c r="AR1208" s="45"/>
      <c r="AS1208" s="45"/>
      <c r="AT1208" s="45"/>
      <c r="AU1208" s="45"/>
      <c r="AV1208" s="45"/>
      <c r="AW1208" s="45"/>
      <c r="AX1208" s="45"/>
      <c r="AY1208" s="45"/>
      <c r="AZ1208" s="45"/>
      <c r="BA1208" s="45"/>
      <c r="BB1208" s="45"/>
      <c r="BC1208" s="45"/>
      <c r="BD1208" s="45"/>
      <c r="BE1208" s="45"/>
      <c r="BF1208" s="45"/>
      <c r="BG1208" s="45"/>
      <c r="BH1208" s="45"/>
      <c r="BI1208" s="45"/>
      <c r="BJ1208" s="45"/>
      <c r="BK1208" s="45"/>
      <c r="BL1208" s="45"/>
      <c r="BM1208" s="45"/>
      <c r="BN1208" s="45"/>
      <c r="BO1208" s="45"/>
      <c r="BP1208" s="45"/>
      <c r="BQ1208" s="45"/>
      <c r="BR1208" s="45"/>
      <c r="BS1208" s="45"/>
      <c r="BT1208" s="45"/>
      <c r="BU1208" s="45"/>
      <c r="BV1208" s="45"/>
      <c r="BW1208" s="45"/>
      <c r="BX1208" s="45"/>
      <c r="BY1208" s="45"/>
      <c r="BZ1208" s="45"/>
      <c r="CA1208" s="45"/>
      <c r="CB1208" s="45"/>
      <c r="CC1208" s="45"/>
      <c r="CD1208" s="45"/>
      <c r="CE1208" s="45"/>
      <c r="CF1208" s="45"/>
      <c r="CG1208" s="45"/>
      <c r="CH1208" s="45"/>
      <c r="CI1208" s="45"/>
      <c r="CJ1208" s="45"/>
      <c r="CK1208" s="45"/>
      <c r="CL1208" s="45"/>
      <c r="CM1208" s="45"/>
      <c r="CN1208" s="45"/>
      <c r="CO1208" s="45"/>
      <c r="CP1208" s="45"/>
      <c r="CQ1208" s="45"/>
      <c r="CR1208" s="45"/>
      <c r="CS1208" s="45"/>
      <c r="CT1208" s="45"/>
      <c r="CU1208" s="45"/>
      <c r="CV1208" s="45"/>
      <c r="CW1208" s="45"/>
      <c r="CX1208" s="45"/>
      <c r="CY1208" s="45"/>
      <c r="CZ1208" s="45"/>
      <c r="DA1208" s="45"/>
      <c r="DB1208" s="45"/>
      <c r="DC1208" s="45"/>
      <c r="DD1208" s="45"/>
      <c r="DE1208" s="45"/>
      <c r="DF1208" s="45"/>
      <c r="DG1208" s="45"/>
      <c r="DH1208" s="45"/>
      <c r="DI1208" s="45"/>
      <c r="DJ1208" s="45"/>
      <c r="DK1208" s="45"/>
      <c r="DL1208" s="45"/>
      <c r="DM1208" s="45"/>
      <c r="DN1208" s="45"/>
      <c r="DO1208" s="45"/>
      <c r="DP1208" s="45"/>
      <c r="DQ1208" s="45"/>
      <c r="DR1208" s="45"/>
      <c r="DS1208" s="45"/>
      <c r="DT1208" s="45"/>
      <c r="DU1208" s="45"/>
      <c r="DV1208" s="1123"/>
      <c r="DW1208" s="45"/>
      <c r="DX1208" s="45"/>
      <c r="DY1208" s="45"/>
      <c r="DZ1208" s="45"/>
      <c r="EA1208" s="45"/>
      <c r="EB1208" s="45"/>
      <c r="EC1208" s="45"/>
      <c r="ED1208" s="45"/>
      <c r="EE1208" s="45"/>
      <c r="EF1208" s="45"/>
      <c r="EG1208" s="45"/>
      <c r="EH1208" s="45"/>
      <c r="EI1208" s="45"/>
      <c r="EJ1208" s="45"/>
      <c r="EK1208" s="45"/>
      <c r="EL1208" s="45"/>
      <c r="EM1208" s="45"/>
      <c r="EN1208" s="45"/>
      <c r="EO1208" s="45"/>
      <c r="EP1208" s="45"/>
      <c r="EQ1208" s="1123"/>
      <c r="ER1208" s="557"/>
    </row>
    <row r="1209" spans="1:148" ht="15" customHeight="1" x14ac:dyDescent="0.25">
      <c r="A1209" s="625"/>
      <c r="B1209" s="1343" t="str">
        <f t="shared" si="70"/>
        <v>Desk 59</v>
      </c>
      <c r="C1209" s="1348" t="str">
        <f>IF(ISBLANK(TB!C245), "", TB!C245)</f>
        <v/>
      </c>
      <c r="D1209" s="1348" t="str">
        <f>IF(ISBLANK(TB!D245), "", TB!D245)</f>
        <v/>
      </c>
      <c r="E1209" s="1348" t="str">
        <f>IF(ISBLANK(TB!E245), "", TB!E245)</f>
        <v/>
      </c>
      <c r="F1209" s="1348" t="str">
        <f>IF(ISBLANK(TB!F245), "", TB!F245)</f>
        <v/>
      </c>
      <c r="G1209" s="45"/>
      <c r="H1209" s="45"/>
      <c r="I1209" s="45"/>
      <c r="J1209" s="45"/>
      <c r="K1209" s="45"/>
      <c r="L1209" s="45"/>
      <c r="M1209" s="45"/>
      <c r="N1209" s="45"/>
      <c r="O1209" s="45"/>
      <c r="P1209" s="45"/>
      <c r="Q1209" s="45"/>
      <c r="R1209" s="45"/>
      <c r="S1209" s="45"/>
      <c r="T1209" s="45"/>
      <c r="U1209" s="45"/>
      <c r="V1209" s="45"/>
      <c r="W1209" s="45"/>
      <c r="X1209" s="45"/>
      <c r="Y1209" s="45"/>
      <c r="Z1209" s="45"/>
      <c r="AA1209" s="45"/>
      <c r="AB1209" s="45"/>
      <c r="AC1209" s="45"/>
      <c r="AD1209" s="45"/>
      <c r="AE1209" s="45"/>
      <c r="AF1209" s="45"/>
      <c r="AG1209" s="45"/>
      <c r="AH1209" s="45"/>
      <c r="AI1209" s="45"/>
      <c r="AJ1209" s="45"/>
      <c r="AK1209" s="45"/>
      <c r="AL1209" s="45"/>
      <c r="AM1209" s="45"/>
      <c r="AN1209" s="45"/>
      <c r="AO1209" s="45"/>
      <c r="AP1209" s="45"/>
      <c r="AQ1209" s="45"/>
      <c r="AR1209" s="45"/>
      <c r="AS1209" s="45"/>
      <c r="AT1209" s="45"/>
      <c r="AU1209" s="45"/>
      <c r="AV1209" s="45"/>
      <c r="AW1209" s="45"/>
      <c r="AX1209" s="45"/>
      <c r="AY1209" s="45"/>
      <c r="AZ1209" s="45"/>
      <c r="BA1209" s="45"/>
      <c r="BB1209" s="45"/>
      <c r="BC1209" s="45"/>
      <c r="BD1209" s="45"/>
      <c r="BE1209" s="45"/>
      <c r="BF1209" s="45"/>
      <c r="BG1209" s="45"/>
      <c r="BH1209" s="45"/>
      <c r="BI1209" s="45"/>
      <c r="BJ1209" s="45"/>
      <c r="BK1209" s="45"/>
      <c r="BL1209" s="45"/>
      <c r="BM1209" s="45"/>
      <c r="BN1209" s="45"/>
      <c r="BO1209" s="45"/>
      <c r="BP1209" s="45"/>
      <c r="BQ1209" s="45"/>
      <c r="BR1209" s="45"/>
      <c r="BS1209" s="45"/>
      <c r="BT1209" s="45"/>
      <c r="BU1209" s="45"/>
      <c r="BV1209" s="45"/>
      <c r="BW1209" s="45"/>
      <c r="BX1209" s="45"/>
      <c r="BY1209" s="45"/>
      <c r="BZ1209" s="45"/>
      <c r="CA1209" s="45"/>
      <c r="CB1209" s="45"/>
      <c r="CC1209" s="45"/>
      <c r="CD1209" s="45"/>
      <c r="CE1209" s="45"/>
      <c r="CF1209" s="45"/>
      <c r="CG1209" s="45"/>
      <c r="CH1209" s="45"/>
      <c r="CI1209" s="45"/>
      <c r="CJ1209" s="45"/>
      <c r="CK1209" s="45"/>
      <c r="CL1209" s="45"/>
      <c r="CM1209" s="45"/>
      <c r="CN1209" s="45"/>
      <c r="CO1209" s="45"/>
      <c r="CP1209" s="45"/>
      <c r="CQ1209" s="45"/>
      <c r="CR1209" s="45"/>
      <c r="CS1209" s="45"/>
      <c r="CT1209" s="45"/>
      <c r="CU1209" s="45"/>
      <c r="CV1209" s="45"/>
      <c r="CW1209" s="45"/>
      <c r="CX1209" s="45"/>
      <c r="CY1209" s="45"/>
      <c r="CZ1209" s="45"/>
      <c r="DA1209" s="45"/>
      <c r="DB1209" s="45"/>
      <c r="DC1209" s="45"/>
      <c r="DD1209" s="45"/>
      <c r="DE1209" s="45"/>
      <c r="DF1209" s="45"/>
      <c r="DG1209" s="45"/>
      <c r="DH1209" s="45"/>
      <c r="DI1209" s="45"/>
      <c r="DJ1209" s="45"/>
      <c r="DK1209" s="45"/>
      <c r="DL1209" s="45"/>
      <c r="DM1209" s="45"/>
      <c r="DN1209" s="45"/>
      <c r="DO1209" s="45"/>
      <c r="DP1209" s="45"/>
      <c r="DQ1209" s="45"/>
      <c r="DR1209" s="45"/>
      <c r="DS1209" s="45"/>
      <c r="DT1209" s="45"/>
      <c r="DU1209" s="45"/>
      <c r="DV1209" s="1123"/>
      <c r="DW1209" s="45"/>
      <c r="DX1209" s="45"/>
      <c r="DY1209" s="45"/>
      <c r="DZ1209" s="45"/>
      <c r="EA1209" s="45"/>
      <c r="EB1209" s="45"/>
      <c r="EC1209" s="45"/>
      <c r="ED1209" s="45"/>
      <c r="EE1209" s="45"/>
      <c r="EF1209" s="45"/>
      <c r="EG1209" s="45"/>
      <c r="EH1209" s="45"/>
      <c r="EI1209" s="45"/>
      <c r="EJ1209" s="45"/>
      <c r="EK1209" s="45"/>
      <c r="EL1209" s="45"/>
      <c r="EM1209" s="45"/>
      <c r="EN1209" s="45"/>
      <c r="EO1209" s="45"/>
      <c r="EP1209" s="45"/>
      <c r="EQ1209" s="1123"/>
      <c r="ER1209" s="557"/>
    </row>
    <row r="1210" spans="1:148" ht="15" customHeight="1" x14ac:dyDescent="0.25">
      <c r="A1210" s="625"/>
      <c r="B1210" s="1343" t="str">
        <f t="shared" si="70"/>
        <v>Desk 60</v>
      </c>
      <c r="C1210" s="1348" t="str">
        <f>IF(ISBLANK(TB!C246), "", TB!C246)</f>
        <v/>
      </c>
      <c r="D1210" s="1348" t="str">
        <f>IF(ISBLANK(TB!D246), "", TB!D246)</f>
        <v/>
      </c>
      <c r="E1210" s="1348" t="str">
        <f>IF(ISBLANK(TB!E246), "", TB!E246)</f>
        <v/>
      </c>
      <c r="F1210" s="1348" t="str">
        <f>IF(ISBLANK(TB!F246), "", TB!F246)</f>
        <v/>
      </c>
      <c r="G1210" s="45"/>
      <c r="H1210" s="45"/>
      <c r="I1210" s="45"/>
      <c r="J1210" s="45"/>
      <c r="K1210" s="45"/>
      <c r="L1210" s="45"/>
      <c r="M1210" s="45"/>
      <c r="N1210" s="45"/>
      <c r="O1210" s="45"/>
      <c r="P1210" s="45"/>
      <c r="Q1210" s="45"/>
      <c r="R1210" s="45"/>
      <c r="S1210" s="45"/>
      <c r="T1210" s="45"/>
      <c r="U1210" s="45"/>
      <c r="V1210" s="45"/>
      <c r="W1210" s="45"/>
      <c r="X1210" s="45"/>
      <c r="Y1210" s="45"/>
      <c r="Z1210" s="45"/>
      <c r="AA1210" s="45"/>
      <c r="AB1210" s="45"/>
      <c r="AC1210" s="45"/>
      <c r="AD1210" s="45"/>
      <c r="AE1210" s="45"/>
      <c r="AF1210" s="45"/>
      <c r="AG1210" s="45"/>
      <c r="AH1210" s="45"/>
      <c r="AI1210" s="45"/>
      <c r="AJ1210" s="45"/>
      <c r="AK1210" s="45"/>
      <c r="AL1210" s="45"/>
      <c r="AM1210" s="45"/>
      <c r="AN1210" s="45"/>
      <c r="AO1210" s="45"/>
      <c r="AP1210" s="45"/>
      <c r="AQ1210" s="45"/>
      <c r="AR1210" s="45"/>
      <c r="AS1210" s="45"/>
      <c r="AT1210" s="45"/>
      <c r="AU1210" s="45"/>
      <c r="AV1210" s="45"/>
      <c r="AW1210" s="45"/>
      <c r="AX1210" s="45"/>
      <c r="AY1210" s="45"/>
      <c r="AZ1210" s="45"/>
      <c r="BA1210" s="45"/>
      <c r="BB1210" s="45"/>
      <c r="BC1210" s="45"/>
      <c r="BD1210" s="45"/>
      <c r="BE1210" s="45"/>
      <c r="BF1210" s="45"/>
      <c r="BG1210" s="45"/>
      <c r="BH1210" s="45"/>
      <c r="BI1210" s="45"/>
      <c r="BJ1210" s="45"/>
      <c r="BK1210" s="45"/>
      <c r="BL1210" s="45"/>
      <c r="BM1210" s="45"/>
      <c r="BN1210" s="45"/>
      <c r="BO1210" s="45"/>
      <c r="BP1210" s="45"/>
      <c r="BQ1210" s="45"/>
      <c r="BR1210" s="45"/>
      <c r="BS1210" s="45"/>
      <c r="BT1210" s="45"/>
      <c r="BU1210" s="45"/>
      <c r="BV1210" s="45"/>
      <c r="BW1210" s="45"/>
      <c r="BX1210" s="45"/>
      <c r="BY1210" s="45"/>
      <c r="BZ1210" s="45"/>
      <c r="CA1210" s="45"/>
      <c r="CB1210" s="45"/>
      <c r="CC1210" s="45"/>
      <c r="CD1210" s="45"/>
      <c r="CE1210" s="45"/>
      <c r="CF1210" s="45"/>
      <c r="CG1210" s="45"/>
      <c r="CH1210" s="45"/>
      <c r="CI1210" s="45"/>
      <c r="CJ1210" s="45"/>
      <c r="CK1210" s="45"/>
      <c r="CL1210" s="45"/>
      <c r="CM1210" s="45"/>
      <c r="CN1210" s="45"/>
      <c r="CO1210" s="45"/>
      <c r="CP1210" s="45"/>
      <c r="CQ1210" s="45"/>
      <c r="CR1210" s="45"/>
      <c r="CS1210" s="45"/>
      <c r="CT1210" s="45"/>
      <c r="CU1210" s="45"/>
      <c r="CV1210" s="45"/>
      <c r="CW1210" s="45"/>
      <c r="CX1210" s="45"/>
      <c r="CY1210" s="45"/>
      <c r="CZ1210" s="45"/>
      <c r="DA1210" s="45"/>
      <c r="DB1210" s="45"/>
      <c r="DC1210" s="45"/>
      <c r="DD1210" s="45"/>
      <c r="DE1210" s="45"/>
      <c r="DF1210" s="45"/>
      <c r="DG1210" s="45"/>
      <c r="DH1210" s="45"/>
      <c r="DI1210" s="45"/>
      <c r="DJ1210" s="45"/>
      <c r="DK1210" s="45"/>
      <c r="DL1210" s="45"/>
      <c r="DM1210" s="45"/>
      <c r="DN1210" s="45"/>
      <c r="DO1210" s="45"/>
      <c r="DP1210" s="45"/>
      <c r="DQ1210" s="45"/>
      <c r="DR1210" s="45"/>
      <c r="DS1210" s="45"/>
      <c r="DT1210" s="45"/>
      <c r="DU1210" s="45"/>
      <c r="DV1210" s="1123"/>
      <c r="DW1210" s="45"/>
      <c r="DX1210" s="45"/>
      <c r="DY1210" s="45"/>
      <c r="DZ1210" s="45"/>
      <c r="EA1210" s="45"/>
      <c r="EB1210" s="45"/>
      <c r="EC1210" s="45"/>
      <c r="ED1210" s="45"/>
      <c r="EE1210" s="45"/>
      <c r="EF1210" s="45"/>
      <c r="EG1210" s="45"/>
      <c r="EH1210" s="45"/>
      <c r="EI1210" s="45"/>
      <c r="EJ1210" s="45"/>
      <c r="EK1210" s="45"/>
      <c r="EL1210" s="45"/>
      <c r="EM1210" s="45"/>
      <c r="EN1210" s="45"/>
      <c r="EO1210" s="45"/>
      <c r="EP1210" s="45"/>
      <c r="EQ1210" s="1123"/>
      <c r="ER1210" s="557"/>
    </row>
    <row r="1211" spans="1:148" ht="15" customHeight="1" x14ac:dyDescent="0.25">
      <c r="A1211" s="625"/>
      <c r="B1211" s="1343" t="str">
        <f t="shared" si="70"/>
        <v>Desk 61</v>
      </c>
      <c r="C1211" s="1348" t="str">
        <f>IF(ISBLANK(TB!C247), "", TB!C247)</f>
        <v/>
      </c>
      <c r="D1211" s="1348" t="str">
        <f>IF(ISBLANK(TB!D247), "", TB!D247)</f>
        <v/>
      </c>
      <c r="E1211" s="1348" t="str">
        <f>IF(ISBLANK(TB!E247), "", TB!E247)</f>
        <v/>
      </c>
      <c r="F1211" s="1348" t="str">
        <f>IF(ISBLANK(TB!F247), "", TB!F247)</f>
        <v/>
      </c>
      <c r="G1211" s="45"/>
      <c r="H1211" s="45"/>
      <c r="I1211" s="45"/>
      <c r="J1211" s="45"/>
      <c r="K1211" s="45"/>
      <c r="L1211" s="45"/>
      <c r="M1211" s="45"/>
      <c r="N1211" s="45"/>
      <c r="O1211" s="45"/>
      <c r="P1211" s="45"/>
      <c r="Q1211" s="45"/>
      <c r="R1211" s="45"/>
      <c r="S1211" s="45"/>
      <c r="T1211" s="45"/>
      <c r="U1211" s="45"/>
      <c r="V1211" s="45"/>
      <c r="W1211" s="45"/>
      <c r="X1211" s="45"/>
      <c r="Y1211" s="45"/>
      <c r="Z1211" s="45"/>
      <c r="AA1211" s="45"/>
      <c r="AB1211" s="45"/>
      <c r="AC1211" s="45"/>
      <c r="AD1211" s="45"/>
      <c r="AE1211" s="45"/>
      <c r="AF1211" s="45"/>
      <c r="AG1211" s="45"/>
      <c r="AH1211" s="45"/>
      <c r="AI1211" s="45"/>
      <c r="AJ1211" s="45"/>
      <c r="AK1211" s="45"/>
      <c r="AL1211" s="45"/>
      <c r="AM1211" s="45"/>
      <c r="AN1211" s="45"/>
      <c r="AO1211" s="45"/>
      <c r="AP1211" s="45"/>
      <c r="AQ1211" s="45"/>
      <c r="AR1211" s="45"/>
      <c r="AS1211" s="45"/>
      <c r="AT1211" s="45"/>
      <c r="AU1211" s="45"/>
      <c r="AV1211" s="45"/>
      <c r="AW1211" s="45"/>
      <c r="AX1211" s="45"/>
      <c r="AY1211" s="45"/>
      <c r="AZ1211" s="45"/>
      <c r="BA1211" s="45"/>
      <c r="BB1211" s="45"/>
      <c r="BC1211" s="45"/>
      <c r="BD1211" s="45"/>
      <c r="BE1211" s="45"/>
      <c r="BF1211" s="45"/>
      <c r="BG1211" s="45"/>
      <c r="BH1211" s="45"/>
      <c r="BI1211" s="45"/>
      <c r="BJ1211" s="45"/>
      <c r="BK1211" s="45"/>
      <c r="BL1211" s="45"/>
      <c r="BM1211" s="45"/>
      <c r="BN1211" s="45"/>
      <c r="BO1211" s="45"/>
      <c r="BP1211" s="45"/>
      <c r="BQ1211" s="45"/>
      <c r="BR1211" s="45"/>
      <c r="BS1211" s="45"/>
      <c r="BT1211" s="45"/>
      <c r="BU1211" s="45"/>
      <c r="BV1211" s="45"/>
      <c r="BW1211" s="45"/>
      <c r="BX1211" s="45"/>
      <c r="BY1211" s="45"/>
      <c r="BZ1211" s="45"/>
      <c r="CA1211" s="45"/>
      <c r="CB1211" s="45"/>
      <c r="CC1211" s="45"/>
      <c r="CD1211" s="45"/>
      <c r="CE1211" s="45"/>
      <c r="CF1211" s="45"/>
      <c r="CG1211" s="45"/>
      <c r="CH1211" s="45"/>
      <c r="CI1211" s="45"/>
      <c r="CJ1211" s="45"/>
      <c r="CK1211" s="45"/>
      <c r="CL1211" s="45"/>
      <c r="CM1211" s="45"/>
      <c r="CN1211" s="45"/>
      <c r="CO1211" s="45"/>
      <c r="CP1211" s="45"/>
      <c r="CQ1211" s="45"/>
      <c r="CR1211" s="45"/>
      <c r="CS1211" s="45"/>
      <c r="CT1211" s="45"/>
      <c r="CU1211" s="45"/>
      <c r="CV1211" s="45"/>
      <c r="CW1211" s="45"/>
      <c r="CX1211" s="45"/>
      <c r="CY1211" s="45"/>
      <c r="CZ1211" s="45"/>
      <c r="DA1211" s="45"/>
      <c r="DB1211" s="45"/>
      <c r="DC1211" s="45"/>
      <c r="DD1211" s="45"/>
      <c r="DE1211" s="45"/>
      <c r="DF1211" s="45"/>
      <c r="DG1211" s="45"/>
      <c r="DH1211" s="45"/>
      <c r="DI1211" s="45"/>
      <c r="DJ1211" s="45"/>
      <c r="DK1211" s="45"/>
      <c r="DL1211" s="45"/>
      <c r="DM1211" s="45"/>
      <c r="DN1211" s="45"/>
      <c r="DO1211" s="45"/>
      <c r="DP1211" s="45"/>
      <c r="DQ1211" s="45"/>
      <c r="DR1211" s="45"/>
      <c r="DS1211" s="45"/>
      <c r="DT1211" s="45"/>
      <c r="DU1211" s="45"/>
      <c r="DV1211" s="1123"/>
      <c r="DW1211" s="45"/>
      <c r="DX1211" s="45"/>
      <c r="DY1211" s="45"/>
      <c r="DZ1211" s="45"/>
      <c r="EA1211" s="45"/>
      <c r="EB1211" s="45"/>
      <c r="EC1211" s="45"/>
      <c r="ED1211" s="45"/>
      <c r="EE1211" s="45"/>
      <c r="EF1211" s="45"/>
      <c r="EG1211" s="45"/>
      <c r="EH1211" s="45"/>
      <c r="EI1211" s="45"/>
      <c r="EJ1211" s="45"/>
      <c r="EK1211" s="45"/>
      <c r="EL1211" s="45"/>
      <c r="EM1211" s="45"/>
      <c r="EN1211" s="45"/>
      <c r="EO1211" s="45"/>
      <c r="EP1211" s="45"/>
      <c r="EQ1211" s="1123"/>
      <c r="ER1211" s="557"/>
    </row>
    <row r="1212" spans="1:148" ht="15" customHeight="1" x14ac:dyDescent="0.25">
      <c r="A1212" s="625"/>
      <c r="B1212" s="1343" t="str">
        <f t="shared" si="70"/>
        <v>Desk 62</v>
      </c>
      <c r="C1212" s="1348" t="str">
        <f>IF(ISBLANK(TB!C248), "", TB!C248)</f>
        <v/>
      </c>
      <c r="D1212" s="1348" t="str">
        <f>IF(ISBLANK(TB!D248), "", TB!D248)</f>
        <v/>
      </c>
      <c r="E1212" s="1348" t="str">
        <f>IF(ISBLANK(TB!E248), "", TB!E248)</f>
        <v/>
      </c>
      <c r="F1212" s="1348" t="str">
        <f>IF(ISBLANK(TB!F248), "", TB!F248)</f>
        <v/>
      </c>
      <c r="G1212" s="45"/>
      <c r="H1212" s="45"/>
      <c r="I1212" s="45"/>
      <c r="J1212" s="45"/>
      <c r="K1212" s="45"/>
      <c r="L1212" s="45"/>
      <c r="M1212" s="45"/>
      <c r="N1212" s="45"/>
      <c r="O1212" s="45"/>
      <c r="P1212" s="45"/>
      <c r="Q1212" s="45"/>
      <c r="R1212" s="45"/>
      <c r="S1212" s="45"/>
      <c r="T1212" s="45"/>
      <c r="U1212" s="45"/>
      <c r="V1212" s="45"/>
      <c r="W1212" s="45"/>
      <c r="X1212" s="45"/>
      <c r="Y1212" s="45"/>
      <c r="Z1212" s="45"/>
      <c r="AA1212" s="45"/>
      <c r="AB1212" s="45"/>
      <c r="AC1212" s="45"/>
      <c r="AD1212" s="45"/>
      <c r="AE1212" s="45"/>
      <c r="AF1212" s="45"/>
      <c r="AG1212" s="45"/>
      <c r="AH1212" s="45"/>
      <c r="AI1212" s="45"/>
      <c r="AJ1212" s="45"/>
      <c r="AK1212" s="45"/>
      <c r="AL1212" s="45"/>
      <c r="AM1212" s="45"/>
      <c r="AN1212" s="45"/>
      <c r="AO1212" s="45"/>
      <c r="AP1212" s="45"/>
      <c r="AQ1212" s="45"/>
      <c r="AR1212" s="45"/>
      <c r="AS1212" s="45"/>
      <c r="AT1212" s="45"/>
      <c r="AU1212" s="45"/>
      <c r="AV1212" s="45"/>
      <c r="AW1212" s="45"/>
      <c r="AX1212" s="45"/>
      <c r="AY1212" s="45"/>
      <c r="AZ1212" s="45"/>
      <c r="BA1212" s="45"/>
      <c r="BB1212" s="45"/>
      <c r="BC1212" s="45"/>
      <c r="BD1212" s="45"/>
      <c r="BE1212" s="45"/>
      <c r="BF1212" s="45"/>
      <c r="BG1212" s="45"/>
      <c r="BH1212" s="45"/>
      <c r="BI1212" s="45"/>
      <c r="BJ1212" s="45"/>
      <c r="BK1212" s="45"/>
      <c r="BL1212" s="45"/>
      <c r="BM1212" s="45"/>
      <c r="BN1212" s="45"/>
      <c r="BO1212" s="45"/>
      <c r="BP1212" s="45"/>
      <c r="BQ1212" s="45"/>
      <c r="BR1212" s="45"/>
      <c r="BS1212" s="45"/>
      <c r="BT1212" s="45"/>
      <c r="BU1212" s="45"/>
      <c r="BV1212" s="45"/>
      <c r="BW1212" s="45"/>
      <c r="BX1212" s="45"/>
      <c r="BY1212" s="45"/>
      <c r="BZ1212" s="45"/>
      <c r="CA1212" s="45"/>
      <c r="CB1212" s="45"/>
      <c r="CC1212" s="45"/>
      <c r="CD1212" s="45"/>
      <c r="CE1212" s="45"/>
      <c r="CF1212" s="45"/>
      <c r="CG1212" s="45"/>
      <c r="CH1212" s="45"/>
      <c r="CI1212" s="45"/>
      <c r="CJ1212" s="45"/>
      <c r="CK1212" s="45"/>
      <c r="CL1212" s="45"/>
      <c r="CM1212" s="45"/>
      <c r="CN1212" s="45"/>
      <c r="CO1212" s="45"/>
      <c r="CP1212" s="45"/>
      <c r="CQ1212" s="45"/>
      <c r="CR1212" s="45"/>
      <c r="CS1212" s="45"/>
      <c r="CT1212" s="45"/>
      <c r="CU1212" s="45"/>
      <c r="CV1212" s="45"/>
      <c r="CW1212" s="45"/>
      <c r="CX1212" s="45"/>
      <c r="CY1212" s="45"/>
      <c r="CZ1212" s="45"/>
      <c r="DA1212" s="45"/>
      <c r="DB1212" s="45"/>
      <c r="DC1212" s="45"/>
      <c r="DD1212" s="45"/>
      <c r="DE1212" s="45"/>
      <c r="DF1212" s="45"/>
      <c r="DG1212" s="45"/>
      <c r="DH1212" s="45"/>
      <c r="DI1212" s="45"/>
      <c r="DJ1212" s="45"/>
      <c r="DK1212" s="45"/>
      <c r="DL1212" s="45"/>
      <c r="DM1212" s="45"/>
      <c r="DN1212" s="45"/>
      <c r="DO1212" s="45"/>
      <c r="DP1212" s="45"/>
      <c r="DQ1212" s="45"/>
      <c r="DR1212" s="45"/>
      <c r="DS1212" s="45"/>
      <c r="DT1212" s="45"/>
      <c r="DU1212" s="45"/>
      <c r="DV1212" s="1123"/>
      <c r="DW1212" s="45"/>
      <c r="DX1212" s="45"/>
      <c r="DY1212" s="45"/>
      <c r="DZ1212" s="45"/>
      <c r="EA1212" s="45"/>
      <c r="EB1212" s="45"/>
      <c r="EC1212" s="45"/>
      <c r="ED1212" s="45"/>
      <c r="EE1212" s="45"/>
      <c r="EF1212" s="45"/>
      <c r="EG1212" s="45"/>
      <c r="EH1212" s="45"/>
      <c r="EI1212" s="45"/>
      <c r="EJ1212" s="45"/>
      <c r="EK1212" s="45"/>
      <c r="EL1212" s="45"/>
      <c r="EM1212" s="45"/>
      <c r="EN1212" s="45"/>
      <c r="EO1212" s="45"/>
      <c r="EP1212" s="45"/>
      <c r="EQ1212" s="1123"/>
      <c r="ER1212" s="557"/>
    </row>
    <row r="1213" spans="1:148" ht="15" customHeight="1" x14ac:dyDescent="0.25">
      <c r="A1213" s="625"/>
      <c r="B1213" s="1343" t="str">
        <f t="shared" si="70"/>
        <v>Desk 63</v>
      </c>
      <c r="C1213" s="1348" t="str">
        <f>IF(ISBLANK(TB!C249), "", TB!C249)</f>
        <v/>
      </c>
      <c r="D1213" s="1348" t="str">
        <f>IF(ISBLANK(TB!D249), "", TB!D249)</f>
        <v/>
      </c>
      <c r="E1213" s="1348" t="str">
        <f>IF(ISBLANK(TB!E249), "", TB!E249)</f>
        <v/>
      </c>
      <c r="F1213" s="1348" t="str">
        <f>IF(ISBLANK(TB!F249), "", TB!F249)</f>
        <v/>
      </c>
      <c r="G1213" s="45"/>
      <c r="H1213" s="45"/>
      <c r="I1213" s="45"/>
      <c r="J1213" s="45"/>
      <c r="K1213" s="45"/>
      <c r="L1213" s="45"/>
      <c r="M1213" s="45"/>
      <c r="N1213" s="45"/>
      <c r="O1213" s="45"/>
      <c r="P1213" s="45"/>
      <c r="Q1213" s="45"/>
      <c r="R1213" s="45"/>
      <c r="S1213" s="45"/>
      <c r="T1213" s="45"/>
      <c r="U1213" s="45"/>
      <c r="V1213" s="45"/>
      <c r="W1213" s="45"/>
      <c r="X1213" s="45"/>
      <c r="Y1213" s="45"/>
      <c r="Z1213" s="45"/>
      <c r="AA1213" s="45"/>
      <c r="AB1213" s="45"/>
      <c r="AC1213" s="45"/>
      <c r="AD1213" s="45"/>
      <c r="AE1213" s="45"/>
      <c r="AF1213" s="45"/>
      <c r="AG1213" s="45"/>
      <c r="AH1213" s="45"/>
      <c r="AI1213" s="45"/>
      <c r="AJ1213" s="45"/>
      <c r="AK1213" s="45"/>
      <c r="AL1213" s="45"/>
      <c r="AM1213" s="45"/>
      <c r="AN1213" s="45"/>
      <c r="AO1213" s="45"/>
      <c r="AP1213" s="45"/>
      <c r="AQ1213" s="45"/>
      <c r="AR1213" s="45"/>
      <c r="AS1213" s="45"/>
      <c r="AT1213" s="45"/>
      <c r="AU1213" s="45"/>
      <c r="AV1213" s="45"/>
      <c r="AW1213" s="45"/>
      <c r="AX1213" s="45"/>
      <c r="AY1213" s="45"/>
      <c r="AZ1213" s="45"/>
      <c r="BA1213" s="45"/>
      <c r="BB1213" s="45"/>
      <c r="BC1213" s="45"/>
      <c r="BD1213" s="45"/>
      <c r="BE1213" s="45"/>
      <c r="BF1213" s="45"/>
      <c r="BG1213" s="45"/>
      <c r="BH1213" s="45"/>
      <c r="BI1213" s="45"/>
      <c r="BJ1213" s="45"/>
      <c r="BK1213" s="45"/>
      <c r="BL1213" s="45"/>
      <c r="BM1213" s="45"/>
      <c r="BN1213" s="45"/>
      <c r="BO1213" s="45"/>
      <c r="BP1213" s="45"/>
      <c r="BQ1213" s="45"/>
      <c r="BR1213" s="45"/>
      <c r="BS1213" s="45"/>
      <c r="BT1213" s="45"/>
      <c r="BU1213" s="45"/>
      <c r="BV1213" s="45"/>
      <c r="BW1213" s="45"/>
      <c r="BX1213" s="45"/>
      <c r="BY1213" s="45"/>
      <c r="BZ1213" s="45"/>
      <c r="CA1213" s="45"/>
      <c r="CB1213" s="45"/>
      <c r="CC1213" s="45"/>
      <c r="CD1213" s="45"/>
      <c r="CE1213" s="45"/>
      <c r="CF1213" s="45"/>
      <c r="CG1213" s="45"/>
      <c r="CH1213" s="45"/>
      <c r="CI1213" s="45"/>
      <c r="CJ1213" s="45"/>
      <c r="CK1213" s="45"/>
      <c r="CL1213" s="45"/>
      <c r="CM1213" s="45"/>
      <c r="CN1213" s="45"/>
      <c r="CO1213" s="45"/>
      <c r="CP1213" s="45"/>
      <c r="CQ1213" s="45"/>
      <c r="CR1213" s="45"/>
      <c r="CS1213" s="45"/>
      <c r="CT1213" s="45"/>
      <c r="CU1213" s="45"/>
      <c r="CV1213" s="45"/>
      <c r="CW1213" s="45"/>
      <c r="CX1213" s="45"/>
      <c r="CY1213" s="45"/>
      <c r="CZ1213" s="45"/>
      <c r="DA1213" s="45"/>
      <c r="DB1213" s="45"/>
      <c r="DC1213" s="45"/>
      <c r="DD1213" s="45"/>
      <c r="DE1213" s="45"/>
      <c r="DF1213" s="45"/>
      <c r="DG1213" s="45"/>
      <c r="DH1213" s="45"/>
      <c r="DI1213" s="45"/>
      <c r="DJ1213" s="45"/>
      <c r="DK1213" s="45"/>
      <c r="DL1213" s="45"/>
      <c r="DM1213" s="45"/>
      <c r="DN1213" s="45"/>
      <c r="DO1213" s="45"/>
      <c r="DP1213" s="45"/>
      <c r="DQ1213" s="45"/>
      <c r="DR1213" s="45"/>
      <c r="DS1213" s="45"/>
      <c r="DT1213" s="45"/>
      <c r="DU1213" s="45"/>
      <c r="DV1213" s="1123"/>
      <c r="DW1213" s="45"/>
      <c r="DX1213" s="45"/>
      <c r="DY1213" s="45"/>
      <c r="DZ1213" s="45"/>
      <c r="EA1213" s="45"/>
      <c r="EB1213" s="45"/>
      <c r="EC1213" s="45"/>
      <c r="ED1213" s="45"/>
      <c r="EE1213" s="45"/>
      <c r="EF1213" s="45"/>
      <c r="EG1213" s="45"/>
      <c r="EH1213" s="45"/>
      <c r="EI1213" s="45"/>
      <c r="EJ1213" s="45"/>
      <c r="EK1213" s="45"/>
      <c r="EL1213" s="45"/>
      <c r="EM1213" s="45"/>
      <c r="EN1213" s="45"/>
      <c r="EO1213" s="45"/>
      <c r="EP1213" s="45"/>
      <c r="EQ1213" s="1123"/>
      <c r="ER1213" s="557"/>
    </row>
    <row r="1214" spans="1:148" ht="15" customHeight="1" x14ac:dyDescent="0.25">
      <c r="A1214" s="625"/>
      <c r="B1214" s="1343" t="str">
        <f t="shared" si="70"/>
        <v>Desk 64</v>
      </c>
      <c r="C1214" s="1348" t="str">
        <f>IF(ISBLANK(TB!C250), "", TB!C250)</f>
        <v/>
      </c>
      <c r="D1214" s="1348" t="str">
        <f>IF(ISBLANK(TB!D250), "", TB!D250)</f>
        <v/>
      </c>
      <c r="E1214" s="1348" t="str">
        <f>IF(ISBLANK(TB!E250), "", TB!E250)</f>
        <v/>
      </c>
      <c r="F1214" s="1348" t="str">
        <f>IF(ISBLANK(TB!F250), "", TB!F250)</f>
        <v/>
      </c>
      <c r="G1214" s="45"/>
      <c r="H1214" s="45"/>
      <c r="I1214" s="45"/>
      <c r="J1214" s="45"/>
      <c r="K1214" s="45"/>
      <c r="L1214" s="45"/>
      <c r="M1214" s="45"/>
      <c r="N1214" s="45"/>
      <c r="O1214" s="45"/>
      <c r="P1214" s="45"/>
      <c r="Q1214" s="45"/>
      <c r="R1214" s="45"/>
      <c r="S1214" s="45"/>
      <c r="T1214" s="45"/>
      <c r="U1214" s="45"/>
      <c r="V1214" s="45"/>
      <c r="W1214" s="45"/>
      <c r="X1214" s="45"/>
      <c r="Y1214" s="45"/>
      <c r="Z1214" s="45"/>
      <c r="AA1214" s="45"/>
      <c r="AB1214" s="45"/>
      <c r="AC1214" s="45"/>
      <c r="AD1214" s="45"/>
      <c r="AE1214" s="45"/>
      <c r="AF1214" s="45"/>
      <c r="AG1214" s="45"/>
      <c r="AH1214" s="45"/>
      <c r="AI1214" s="45"/>
      <c r="AJ1214" s="45"/>
      <c r="AK1214" s="45"/>
      <c r="AL1214" s="45"/>
      <c r="AM1214" s="45"/>
      <c r="AN1214" s="45"/>
      <c r="AO1214" s="45"/>
      <c r="AP1214" s="45"/>
      <c r="AQ1214" s="45"/>
      <c r="AR1214" s="45"/>
      <c r="AS1214" s="45"/>
      <c r="AT1214" s="45"/>
      <c r="AU1214" s="45"/>
      <c r="AV1214" s="45"/>
      <c r="AW1214" s="45"/>
      <c r="AX1214" s="45"/>
      <c r="AY1214" s="45"/>
      <c r="AZ1214" s="45"/>
      <c r="BA1214" s="45"/>
      <c r="BB1214" s="45"/>
      <c r="BC1214" s="45"/>
      <c r="BD1214" s="45"/>
      <c r="BE1214" s="45"/>
      <c r="BF1214" s="45"/>
      <c r="BG1214" s="45"/>
      <c r="BH1214" s="45"/>
      <c r="BI1214" s="45"/>
      <c r="BJ1214" s="45"/>
      <c r="BK1214" s="45"/>
      <c r="BL1214" s="45"/>
      <c r="BM1214" s="45"/>
      <c r="BN1214" s="45"/>
      <c r="BO1214" s="45"/>
      <c r="BP1214" s="45"/>
      <c r="BQ1214" s="45"/>
      <c r="BR1214" s="45"/>
      <c r="BS1214" s="45"/>
      <c r="BT1214" s="45"/>
      <c r="BU1214" s="45"/>
      <c r="BV1214" s="45"/>
      <c r="BW1214" s="45"/>
      <c r="BX1214" s="45"/>
      <c r="BY1214" s="45"/>
      <c r="BZ1214" s="45"/>
      <c r="CA1214" s="45"/>
      <c r="CB1214" s="45"/>
      <c r="CC1214" s="45"/>
      <c r="CD1214" s="45"/>
      <c r="CE1214" s="45"/>
      <c r="CF1214" s="45"/>
      <c r="CG1214" s="45"/>
      <c r="CH1214" s="45"/>
      <c r="CI1214" s="45"/>
      <c r="CJ1214" s="45"/>
      <c r="CK1214" s="45"/>
      <c r="CL1214" s="45"/>
      <c r="CM1214" s="45"/>
      <c r="CN1214" s="45"/>
      <c r="CO1214" s="45"/>
      <c r="CP1214" s="45"/>
      <c r="CQ1214" s="45"/>
      <c r="CR1214" s="45"/>
      <c r="CS1214" s="45"/>
      <c r="CT1214" s="45"/>
      <c r="CU1214" s="45"/>
      <c r="CV1214" s="45"/>
      <c r="CW1214" s="45"/>
      <c r="CX1214" s="45"/>
      <c r="CY1214" s="45"/>
      <c r="CZ1214" s="45"/>
      <c r="DA1214" s="45"/>
      <c r="DB1214" s="45"/>
      <c r="DC1214" s="45"/>
      <c r="DD1214" s="45"/>
      <c r="DE1214" s="45"/>
      <c r="DF1214" s="45"/>
      <c r="DG1214" s="45"/>
      <c r="DH1214" s="45"/>
      <c r="DI1214" s="45"/>
      <c r="DJ1214" s="45"/>
      <c r="DK1214" s="45"/>
      <c r="DL1214" s="45"/>
      <c r="DM1214" s="45"/>
      <c r="DN1214" s="45"/>
      <c r="DO1214" s="45"/>
      <c r="DP1214" s="45"/>
      <c r="DQ1214" s="45"/>
      <c r="DR1214" s="45"/>
      <c r="DS1214" s="45"/>
      <c r="DT1214" s="45"/>
      <c r="DU1214" s="45"/>
      <c r="DV1214" s="1123"/>
      <c r="DW1214" s="45"/>
      <c r="DX1214" s="45"/>
      <c r="DY1214" s="45"/>
      <c r="DZ1214" s="45"/>
      <c r="EA1214" s="45"/>
      <c r="EB1214" s="45"/>
      <c r="EC1214" s="45"/>
      <c r="ED1214" s="45"/>
      <c r="EE1214" s="45"/>
      <c r="EF1214" s="45"/>
      <c r="EG1214" s="45"/>
      <c r="EH1214" s="45"/>
      <c r="EI1214" s="45"/>
      <c r="EJ1214" s="45"/>
      <c r="EK1214" s="45"/>
      <c r="EL1214" s="45"/>
      <c r="EM1214" s="45"/>
      <c r="EN1214" s="45"/>
      <c r="EO1214" s="45"/>
      <c r="EP1214" s="45"/>
      <c r="EQ1214" s="1123"/>
      <c r="ER1214" s="557"/>
    </row>
    <row r="1215" spans="1:148" ht="15" customHeight="1" x14ac:dyDescent="0.25">
      <c r="A1215" s="625"/>
      <c r="B1215" s="1343" t="str">
        <f t="shared" ref="B1215:B1246" si="71">B76</f>
        <v>Desk 65</v>
      </c>
      <c r="C1215" s="1348" t="str">
        <f>IF(ISBLANK(TB!C251), "", TB!C251)</f>
        <v/>
      </c>
      <c r="D1215" s="1348" t="str">
        <f>IF(ISBLANK(TB!D251), "", TB!D251)</f>
        <v/>
      </c>
      <c r="E1215" s="1348" t="str">
        <f>IF(ISBLANK(TB!E251), "", TB!E251)</f>
        <v/>
      </c>
      <c r="F1215" s="1348" t="str">
        <f>IF(ISBLANK(TB!F251), "", TB!F251)</f>
        <v/>
      </c>
      <c r="G1215" s="45"/>
      <c r="H1215" s="45"/>
      <c r="I1215" s="45"/>
      <c r="J1215" s="45"/>
      <c r="K1215" s="45"/>
      <c r="L1215" s="45"/>
      <c r="M1215" s="45"/>
      <c r="N1215" s="45"/>
      <c r="O1215" s="45"/>
      <c r="P1215" s="45"/>
      <c r="Q1215" s="45"/>
      <c r="R1215" s="45"/>
      <c r="S1215" s="45"/>
      <c r="T1215" s="45"/>
      <c r="U1215" s="45"/>
      <c r="V1215" s="45"/>
      <c r="W1215" s="45"/>
      <c r="X1215" s="45"/>
      <c r="Y1215" s="45"/>
      <c r="Z1215" s="45"/>
      <c r="AA1215" s="45"/>
      <c r="AB1215" s="45"/>
      <c r="AC1215" s="45"/>
      <c r="AD1215" s="45"/>
      <c r="AE1215" s="45"/>
      <c r="AF1215" s="45"/>
      <c r="AG1215" s="45"/>
      <c r="AH1215" s="45"/>
      <c r="AI1215" s="45"/>
      <c r="AJ1215" s="45"/>
      <c r="AK1215" s="45"/>
      <c r="AL1215" s="45"/>
      <c r="AM1215" s="45"/>
      <c r="AN1215" s="45"/>
      <c r="AO1215" s="45"/>
      <c r="AP1215" s="45"/>
      <c r="AQ1215" s="45"/>
      <c r="AR1215" s="45"/>
      <c r="AS1215" s="45"/>
      <c r="AT1215" s="45"/>
      <c r="AU1215" s="45"/>
      <c r="AV1215" s="45"/>
      <c r="AW1215" s="45"/>
      <c r="AX1215" s="45"/>
      <c r="AY1215" s="45"/>
      <c r="AZ1215" s="45"/>
      <c r="BA1215" s="45"/>
      <c r="BB1215" s="45"/>
      <c r="BC1215" s="45"/>
      <c r="BD1215" s="45"/>
      <c r="BE1215" s="45"/>
      <c r="BF1215" s="45"/>
      <c r="BG1215" s="45"/>
      <c r="BH1215" s="45"/>
      <c r="BI1215" s="45"/>
      <c r="BJ1215" s="45"/>
      <c r="BK1215" s="45"/>
      <c r="BL1215" s="45"/>
      <c r="BM1215" s="45"/>
      <c r="BN1215" s="45"/>
      <c r="BO1215" s="45"/>
      <c r="BP1215" s="45"/>
      <c r="BQ1215" s="45"/>
      <c r="BR1215" s="45"/>
      <c r="BS1215" s="45"/>
      <c r="BT1215" s="45"/>
      <c r="BU1215" s="45"/>
      <c r="BV1215" s="45"/>
      <c r="BW1215" s="45"/>
      <c r="BX1215" s="45"/>
      <c r="BY1215" s="45"/>
      <c r="BZ1215" s="45"/>
      <c r="CA1215" s="45"/>
      <c r="CB1215" s="45"/>
      <c r="CC1215" s="45"/>
      <c r="CD1215" s="45"/>
      <c r="CE1215" s="45"/>
      <c r="CF1215" s="45"/>
      <c r="CG1215" s="45"/>
      <c r="CH1215" s="45"/>
      <c r="CI1215" s="45"/>
      <c r="CJ1215" s="45"/>
      <c r="CK1215" s="45"/>
      <c r="CL1215" s="45"/>
      <c r="CM1215" s="45"/>
      <c r="CN1215" s="45"/>
      <c r="CO1215" s="45"/>
      <c r="CP1215" s="45"/>
      <c r="CQ1215" s="45"/>
      <c r="CR1215" s="45"/>
      <c r="CS1215" s="45"/>
      <c r="CT1215" s="45"/>
      <c r="CU1215" s="45"/>
      <c r="CV1215" s="45"/>
      <c r="CW1215" s="45"/>
      <c r="CX1215" s="45"/>
      <c r="CY1215" s="45"/>
      <c r="CZ1215" s="45"/>
      <c r="DA1215" s="45"/>
      <c r="DB1215" s="45"/>
      <c r="DC1215" s="45"/>
      <c r="DD1215" s="45"/>
      <c r="DE1215" s="45"/>
      <c r="DF1215" s="45"/>
      <c r="DG1215" s="45"/>
      <c r="DH1215" s="45"/>
      <c r="DI1215" s="45"/>
      <c r="DJ1215" s="45"/>
      <c r="DK1215" s="45"/>
      <c r="DL1215" s="45"/>
      <c r="DM1215" s="45"/>
      <c r="DN1215" s="45"/>
      <c r="DO1215" s="45"/>
      <c r="DP1215" s="45"/>
      <c r="DQ1215" s="45"/>
      <c r="DR1215" s="45"/>
      <c r="DS1215" s="45"/>
      <c r="DT1215" s="45"/>
      <c r="DU1215" s="45"/>
      <c r="DV1215" s="1123"/>
      <c r="DW1215" s="45"/>
      <c r="DX1215" s="45"/>
      <c r="DY1215" s="45"/>
      <c r="DZ1215" s="45"/>
      <c r="EA1215" s="45"/>
      <c r="EB1215" s="45"/>
      <c r="EC1215" s="45"/>
      <c r="ED1215" s="45"/>
      <c r="EE1215" s="45"/>
      <c r="EF1215" s="45"/>
      <c r="EG1215" s="45"/>
      <c r="EH1215" s="45"/>
      <c r="EI1215" s="45"/>
      <c r="EJ1215" s="45"/>
      <c r="EK1215" s="45"/>
      <c r="EL1215" s="45"/>
      <c r="EM1215" s="45"/>
      <c r="EN1215" s="45"/>
      <c r="EO1215" s="45"/>
      <c r="EP1215" s="45"/>
      <c r="EQ1215" s="1123"/>
      <c r="ER1215" s="557"/>
    </row>
    <row r="1216" spans="1:148" ht="15" customHeight="1" x14ac:dyDescent="0.25">
      <c r="A1216" s="625"/>
      <c r="B1216" s="1343" t="str">
        <f t="shared" si="71"/>
        <v>Desk 66</v>
      </c>
      <c r="C1216" s="1348" t="str">
        <f>IF(ISBLANK(TB!C252), "", TB!C252)</f>
        <v/>
      </c>
      <c r="D1216" s="1348" t="str">
        <f>IF(ISBLANK(TB!D252), "", TB!D252)</f>
        <v/>
      </c>
      <c r="E1216" s="1348" t="str">
        <f>IF(ISBLANK(TB!E252), "", TB!E252)</f>
        <v/>
      </c>
      <c r="F1216" s="1348" t="str">
        <f>IF(ISBLANK(TB!F252), "", TB!F252)</f>
        <v/>
      </c>
      <c r="G1216" s="45"/>
      <c r="H1216" s="45"/>
      <c r="I1216" s="45"/>
      <c r="J1216" s="45"/>
      <c r="K1216" s="45"/>
      <c r="L1216" s="45"/>
      <c r="M1216" s="45"/>
      <c r="N1216" s="45"/>
      <c r="O1216" s="45"/>
      <c r="P1216" s="45"/>
      <c r="Q1216" s="45"/>
      <c r="R1216" s="45"/>
      <c r="S1216" s="45"/>
      <c r="T1216" s="45"/>
      <c r="U1216" s="45"/>
      <c r="V1216" s="45"/>
      <c r="W1216" s="45"/>
      <c r="X1216" s="45"/>
      <c r="Y1216" s="45"/>
      <c r="Z1216" s="45"/>
      <c r="AA1216" s="45"/>
      <c r="AB1216" s="45"/>
      <c r="AC1216" s="45"/>
      <c r="AD1216" s="45"/>
      <c r="AE1216" s="45"/>
      <c r="AF1216" s="45"/>
      <c r="AG1216" s="45"/>
      <c r="AH1216" s="45"/>
      <c r="AI1216" s="45"/>
      <c r="AJ1216" s="45"/>
      <c r="AK1216" s="45"/>
      <c r="AL1216" s="45"/>
      <c r="AM1216" s="45"/>
      <c r="AN1216" s="45"/>
      <c r="AO1216" s="45"/>
      <c r="AP1216" s="45"/>
      <c r="AQ1216" s="45"/>
      <c r="AR1216" s="45"/>
      <c r="AS1216" s="45"/>
      <c r="AT1216" s="45"/>
      <c r="AU1216" s="45"/>
      <c r="AV1216" s="45"/>
      <c r="AW1216" s="45"/>
      <c r="AX1216" s="45"/>
      <c r="AY1216" s="45"/>
      <c r="AZ1216" s="45"/>
      <c r="BA1216" s="45"/>
      <c r="BB1216" s="45"/>
      <c r="BC1216" s="45"/>
      <c r="BD1216" s="45"/>
      <c r="BE1216" s="45"/>
      <c r="BF1216" s="45"/>
      <c r="BG1216" s="45"/>
      <c r="BH1216" s="45"/>
      <c r="BI1216" s="45"/>
      <c r="BJ1216" s="45"/>
      <c r="BK1216" s="45"/>
      <c r="BL1216" s="45"/>
      <c r="BM1216" s="45"/>
      <c r="BN1216" s="45"/>
      <c r="BO1216" s="45"/>
      <c r="BP1216" s="45"/>
      <c r="BQ1216" s="45"/>
      <c r="BR1216" s="45"/>
      <c r="BS1216" s="45"/>
      <c r="BT1216" s="45"/>
      <c r="BU1216" s="45"/>
      <c r="BV1216" s="45"/>
      <c r="BW1216" s="45"/>
      <c r="BX1216" s="45"/>
      <c r="BY1216" s="45"/>
      <c r="BZ1216" s="45"/>
      <c r="CA1216" s="45"/>
      <c r="CB1216" s="45"/>
      <c r="CC1216" s="45"/>
      <c r="CD1216" s="45"/>
      <c r="CE1216" s="45"/>
      <c r="CF1216" s="45"/>
      <c r="CG1216" s="45"/>
      <c r="CH1216" s="45"/>
      <c r="CI1216" s="45"/>
      <c r="CJ1216" s="45"/>
      <c r="CK1216" s="45"/>
      <c r="CL1216" s="45"/>
      <c r="CM1216" s="45"/>
      <c r="CN1216" s="45"/>
      <c r="CO1216" s="45"/>
      <c r="CP1216" s="45"/>
      <c r="CQ1216" s="45"/>
      <c r="CR1216" s="45"/>
      <c r="CS1216" s="45"/>
      <c r="CT1216" s="45"/>
      <c r="CU1216" s="45"/>
      <c r="CV1216" s="45"/>
      <c r="CW1216" s="45"/>
      <c r="CX1216" s="45"/>
      <c r="CY1216" s="45"/>
      <c r="CZ1216" s="45"/>
      <c r="DA1216" s="45"/>
      <c r="DB1216" s="45"/>
      <c r="DC1216" s="45"/>
      <c r="DD1216" s="45"/>
      <c r="DE1216" s="45"/>
      <c r="DF1216" s="45"/>
      <c r="DG1216" s="45"/>
      <c r="DH1216" s="45"/>
      <c r="DI1216" s="45"/>
      <c r="DJ1216" s="45"/>
      <c r="DK1216" s="45"/>
      <c r="DL1216" s="45"/>
      <c r="DM1216" s="45"/>
      <c r="DN1216" s="45"/>
      <c r="DO1216" s="45"/>
      <c r="DP1216" s="45"/>
      <c r="DQ1216" s="45"/>
      <c r="DR1216" s="45"/>
      <c r="DS1216" s="45"/>
      <c r="DT1216" s="45"/>
      <c r="DU1216" s="45"/>
      <c r="DV1216" s="1123"/>
      <c r="DW1216" s="45"/>
      <c r="DX1216" s="45"/>
      <c r="DY1216" s="45"/>
      <c r="DZ1216" s="45"/>
      <c r="EA1216" s="45"/>
      <c r="EB1216" s="45"/>
      <c r="EC1216" s="45"/>
      <c r="ED1216" s="45"/>
      <c r="EE1216" s="45"/>
      <c r="EF1216" s="45"/>
      <c r="EG1216" s="45"/>
      <c r="EH1216" s="45"/>
      <c r="EI1216" s="45"/>
      <c r="EJ1216" s="45"/>
      <c r="EK1216" s="45"/>
      <c r="EL1216" s="45"/>
      <c r="EM1216" s="45"/>
      <c r="EN1216" s="45"/>
      <c r="EO1216" s="45"/>
      <c r="EP1216" s="45"/>
      <c r="EQ1216" s="1123"/>
      <c r="ER1216" s="557"/>
    </row>
    <row r="1217" spans="1:148" ht="15" customHeight="1" x14ac:dyDescent="0.25">
      <c r="A1217" s="625"/>
      <c r="B1217" s="1343" t="str">
        <f t="shared" si="71"/>
        <v>Desk 67</v>
      </c>
      <c r="C1217" s="1348" t="str">
        <f>IF(ISBLANK(TB!C253), "", TB!C253)</f>
        <v/>
      </c>
      <c r="D1217" s="1348" t="str">
        <f>IF(ISBLANK(TB!D253), "", TB!D253)</f>
        <v/>
      </c>
      <c r="E1217" s="1348" t="str">
        <f>IF(ISBLANK(TB!E253), "", TB!E253)</f>
        <v/>
      </c>
      <c r="F1217" s="1348" t="str">
        <f>IF(ISBLANK(TB!F253), "", TB!F253)</f>
        <v/>
      </c>
      <c r="G1217" s="45"/>
      <c r="H1217" s="45"/>
      <c r="I1217" s="45"/>
      <c r="J1217" s="45"/>
      <c r="K1217" s="45"/>
      <c r="L1217" s="45"/>
      <c r="M1217" s="45"/>
      <c r="N1217" s="45"/>
      <c r="O1217" s="45"/>
      <c r="P1217" s="45"/>
      <c r="Q1217" s="45"/>
      <c r="R1217" s="45"/>
      <c r="S1217" s="45"/>
      <c r="T1217" s="45"/>
      <c r="U1217" s="45"/>
      <c r="V1217" s="45"/>
      <c r="W1217" s="45"/>
      <c r="X1217" s="45"/>
      <c r="Y1217" s="45"/>
      <c r="Z1217" s="45"/>
      <c r="AA1217" s="45"/>
      <c r="AB1217" s="45"/>
      <c r="AC1217" s="45"/>
      <c r="AD1217" s="45"/>
      <c r="AE1217" s="45"/>
      <c r="AF1217" s="45"/>
      <c r="AG1217" s="45"/>
      <c r="AH1217" s="45"/>
      <c r="AI1217" s="45"/>
      <c r="AJ1217" s="45"/>
      <c r="AK1217" s="45"/>
      <c r="AL1217" s="45"/>
      <c r="AM1217" s="45"/>
      <c r="AN1217" s="45"/>
      <c r="AO1217" s="45"/>
      <c r="AP1217" s="45"/>
      <c r="AQ1217" s="45"/>
      <c r="AR1217" s="45"/>
      <c r="AS1217" s="45"/>
      <c r="AT1217" s="45"/>
      <c r="AU1217" s="45"/>
      <c r="AV1217" s="45"/>
      <c r="AW1217" s="45"/>
      <c r="AX1217" s="45"/>
      <c r="AY1217" s="45"/>
      <c r="AZ1217" s="45"/>
      <c r="BA1217" s="45"/>
      <c r="BB1217" s="45"/>
      <c r="BC1217" s="45"/>
      <c r="BD1217" s="45"/>
      <c r="BE1217" s="45"/>
      <c r="BF1217" s="45"/>
      <c r="BG1217" s="45"/>
      <c r="BH1217" s="45"/>
      <c r="BI1217" s="45"/>
      <c r="BJ1217" s="45"/>
      <c r="BK1217" s="45"/>
      <c r="BL1217" s="45"/>
      <c r="BM1217" s="45"/>
      <c r="BN1217" s="45"/>
      <c r="BO1217" s="45"/>
      <c r="BP1217" s="45"/>
      <c r="BQ1217" s="45"/>
      <c r="BR1217" s="45"/>
      <c r="BS1217" s="45"/>
      <c r="BT1217" s="45"/>
      <c r="BU1217" s="45"/>
      <c r="BV1217" s="45"/>
      <c r="BW1217" s="45"/>
      <c r="BX1217" s="45"/>
      <c r="BY1217" s="45"/>
      <c r="BZ1217" s="45"/>
      <c r="CA1217" s="45"/>
      <c r="CB1217" s="45"/>
      <c r="CC1217" s="45"/>
      <c r="CD1217" s="45"/>
      <c r="CE1217" s="45"/>
      <c r="CF1217" s="45"/>
      <c r="CG1217" s="45"/>
      <c r="CH1217" s="45"/>
      <c r="CI1217" s="45"/>
      <c r="CJ1217" s="45"/>
      <c r="CK1217" s="45"/>
      <c r="CL1217" s="45"/>
      <c r="CM1217" s="45"/>
      <c r="CN1217" s="45"/>
      <c r="CO1217" s="45"/>
      <c r="CP1217" s="45"/>
      <c r="CQ1217" s="45"/>
      <c r="CR1217" s="45"/>
      <c r="CS1217" s="45"/>
      <c r="CT1217" s="45"/>
      <c r="CU1217" s="45"/>
      <c r="CV1217" s="45"/>
      <c r="CW1217" s="45"/>
      <c r="CX1217" s="45"/>
      <c r="CY1217" s="45"/>
      <c r="CZ1217" s="45"/>
      <c r="DA1217" s="45"/>
      <c r="DB1217" s="45"/>
      <c r="DC1217" s="45"/>
      <c r="DD1217" s="45"/>
      <c r="DE1217" s="45"/>
      <c r="DF1217" s="45"/>
      <c r="DG1217" s="45"/>
      <c r="DH1217" s="45"/>
      <c r="DI1217" s="45"/>
      <c r="DJ1217" s="45"/>
      <c r="DK1217" s="45"/>
      <c r="DL1217" s="45"/>
      <c r="DM1217" s="45"/>
      <c r="DN1217" s="45"/>
      <c r="DO1217" s="45"/>
      <c r="DP1217" s="45"/>
      <c r="DQ1217" s="45"/>
      <c r="DR1217" s="45"/>
      <c r="DS1217" s="45"/>
      <c r="DT1217" s="45"/>
      <c r="DU1217" s="45"/>
      <c r="DV1217" s="1123"/>
      <c r="DW1217" s="45"/>
      <c r="DX1217" s="45"/>
      <c r="DY1217" s="45"/>
      <c r="DZ1217" s="45"/>
      <c r="EA1217" s="45"/>
      <c r="EB1217" s="45"/>
      <c r="EC1217" s="45"/>
      <c r="ED1217" s="45"/>
      <c r="EE1217" s="45"/>
      <c r="EF1217" s="45"/>
      <c r="EG1217" s="45"/>
      <c r="EH1217" s="45"/>
      <c r="EI1217" s="45"/>
      <c r="EJ1217" s="45"/>
      <c r="EK1217" s="45"/>
      <c r="EL1217" s="45"/>
      <c r="EM1217" s="45"/>
      <c r="EN1217" s="45"/>
      <c r="EO1217" s="45"/>
      <c r="EP1217" s="45"/>
      <c r="EQ1217" s="1123"/>
      <c r="ER1217" s="557"/>
    </row>
    <row r="1218" spans="1:148" ht="15" customHeight="1" x14ac:dyDescent="0.25">
      <c r="A1218" s="625"/>
      <c r="B1218" s="1343" t="str">
        <f t="shared" si="71"/>
        <v>Desk 68</v>
      </c>
      <c r="C1218" s="1348" t="str">
        <f>IF(ISBLANK(TB!C254), "", TB!C254)</f>
        <v/>
      </c>
      <c r="D1218" s="1348" t="str">
        <f>IF(ISBLANK(TB!D254), "", TB!D254)</f>
        <v/>
      </c>
      <c r="E1218" s="1348" t="str">
        <f>IF(ISBLANK(TB!E254), "", TB!E254)</f>
        <v/>
      </c>
      <c r="F1218" s="1348" t="str">
        <f>IF(ISBLANK(TB!F254), "", TB!F254)</f>
        <v/>
      </c>
      <c r="G1218" s="45"/>
      <c r="H1218" s="45"/>
      <c r="I1218" s="45"/>
      <c r="J1218" s="45"/>
      <c r="K1218" s="45"/>
      <c r="L1218" s="45"/>
      <c r="M1218" s="45"/>
      <c r="N1218" s="45"/>
      <c r="O1218" s="45"/>
      <c r="P1218" s="45"/>
      <c r="Q1218" s="45"/>
      <c r="R1218" s="45"/>
      <c r="S1218" s="45"/>
      <c r="T1218" s="45"/>
      <c r="U1218" s="45"/>
      <c r="V1218" s="45"/>
      <c r="W1218" s="45"/>
      <c r="X1218" s="45"/>
      <c r="Y1218" s="45"/>
      <c r="Z1218" s="45"/>
      <c r="AA1218" s="45"/>
      <c r="AB1218" s="45"/>
      <c r="AC1218" s="45"/>
      <c r="AD1218" s="45"/>
      <c r="AE1218" s="45"/>
      <c r="AF1218" s="45"/>
      <c r="AG1218" s="45"/>
      <c r="AH1218" s="45"/>
      <c r="AI1218" s="45"/>
      <c r="AJ1218" s="45"/>
      <c r="AK1218" s="45"/>
      <c r="AL1218" s="45"/>
      <c r="AM1218" s="45"/>
      <c r="AN1218" s="45"/>
      <c r="AO1218" s="45"/>
      <c r="AP1218" s="45"/>
      <c r="AQ1218" s="45"/>
      <c r="AR1218" s="45"/>
      <c r="AS1218" s="45"/>
      <c r="AT1218" s="45"/>
      <c r="AU1218" s="45"/>
      <c r="AV1218" s="45"/>
      <c r="AW1218" s="45"/>
      <c r="AX1218" s="45"/>
      <c r="AY1218" s="45"/>
      <c r="AZ1218" s="45"/>
      <c r="BA1218" s="45"/>
      <c r="BB1218" s="45"/>
      <c r="BC1218" s="45"/>
      <c r="BD1218" s="45"/>
      <c r="BE1218" s="45"/>
      <c r="BF1218" s="45"/>
      <c r="BG1218" s="45"/>
      <c r="BH1218" s="45"/>
      <c r="BI1218" s="45"/>
      <c r="BJ1218" s="45"/>
      <c r="BK1218" s="45"/>
      <c r="BL1218" s="45"/>
      <c r="BM1218" s="45"/>
      <c r="BN1218" s="45"/>
      <c r="BO1218" s="45"/>
      <c r="BP1218" s="45"/>
      <c r="BQ1218" s="45"/>
      <c r="BR1218" s="45"/>
      <c r="BS1218" s="45"/>
      <c r="BT1218" s="45"/>
      <c r="BU1218" s="45"/>
      <c r="BV1218" s="45"/>
      <c r="BW1218" s="45"/>
      <c r="BX1218" s="45"/>
      <c r="BY1218" s="45"/>
      <c r="BZ1218" s="45"/>
      <c r="CA1218" s="45"/>
      <c r="CB1218" s="45"/>
      <c r="CC1218" s="45"/>
      <c r="CD1218" s="45"/>
      <c r="CE1218" s="45"/>
      <c r="CF1218" s="45"/>
      <c r="CG1218" s="45"/>
      <c r="CH1218" s="45"/>
      <c r="CI1218" s="45"/>
      <c r="CJ1218" s="45"/>
      <c r="CK1218" s="45"/>
      <c r="CL1218" s="45"/>
      <c r="CM1218" s="45"/>
      <c r="CN1218" s="45"/>
      <c r="CO1218" s="45"/>
      <c r="CP1218" s="45"/>
      <c r="CQ1218" s="45"/>
      <c r="CR1218" s="45"/>
      <c r="CS1218" s="45"/>
      <c r="CT1218" s="45"/>
      <c r="CU1218" s="45"/>
      <c r="CV1218" s="45"/>
      <c r="CW1218" s="45"/>
      <c r="CX1218" s="45"/>
      <c r="CY1218" s="45"/>
      <c r="CZ1218" s="45"/>
      <c r="DA1218" s="45"/>
      <c r="DB1218" s="45"/>
      <c r="DC1218" s="45"/>
      <c r="DD1218" s="45"/>
      <c r="DE1218" s="45"/>
      <c r="DF1218" s="45"/>
      <c r="DG1218" s="45"/>
      <c r="DH1218" s="45"/>
      <c r="DI1218" s="45"/>
      <c r="DJ1218" s="45"/>
      <c r="DK1218" s="45"/>
      <c r="DL1218" s="45"/>
      <c r="DM1218" s="45"/>
      <c r="DN1218" s="45"/>
      <c r="DO1218" s="45"/>
      <c r="DP1218" s="45"/>
      <c r="DQ1218" s="45"/>
      <c r="DR1218" s="45"/>
      <c r="DS1218" s="45"/>
      <c r="DT1218" s="45"/>
      <c r="DU1218" s="45"/>
      <c r="DV1218" s="1123"/>
      <c r="DW1218" s="45"/>
      <c r="DX1218" s="45"/>
      <c r="DY1218" s="45"/>
      <c r="DZ1218" s="45"/>
      <c r="EA1218" s="45"/>
      <c r="EB1218" s="45"/>
      <c r="EC1218" s="45"/>
      <c r="ED1218" s="45"/>
      <c r="EE1218" s="45"/>
      <c r="EF1218" s="45"/>
      <c r="EG1218" s="45"/>
      <c r="EH1218" s="45"/>
      <c r="EI1218" s="45"/>
      <c r="EJ1218" s="45"/>
      <c r="EK1218" s="45"/>
      <c r="EL1218" s="45"/>
      <c r="EM1218" s="45"/>
      <c r="EN1218" s="45"/>
      <c r="EO1218" s="45"/>
      <c r="EP1218" s="45"/>
      <c r="EQ1218" s="1123"/>
      <c r="ER1218" s="557"/>
    </row>
    <row r="1219" spans="1:148" ht="15" customHeight="1" x14ac:dyDescent="0.25">
      <c r="A1219" s="625"/>
      <c r="B1219" s="1343" t="str">
        <f t="shared" si="71"/>
        <v>Desk 69</v>
      </c>
      <c r="C1219" s="1348" t="str">
        <f>IF(ISBLANK(TB!C255), "", TB!C255)</f>
        <v/>
      </c>
      <c r="D1219" s="1348" t="str">
        <f>IF(ISBLANK(TB!D255), "", TB!D255)</f>
        <v/>
      </c>
      <c r="E1219" s="1348" t="str">
        <f>IF(ISBLANK(TB!E255), "", TB!E255)</f>
        <v/>
      </c>
      <c r="F1219" s="1348" t="str">
        <f>IF(ISBLANK(TB!F255), "", TB!F255)</f>
        <v/>
      </c>
      <c r="G1219" s="45"/>
      <c r="H1219" s="45"/>
      <c r="I1219" s="45"/>
      <c r="J1219" s="45"/>
      <c r="K1219" s="45"/>
      <c r="L1219" s="45"/>
      <c r="M1219" s="45"/>
      <c r="N1219" s="45"/>
      <c r="O1219" s="45"/>
      <c r="P1219" s="45"/>
      <c r="Q1219" s="45"/>
      <c r="R1219" s="45"/>
      <c r="S1219" s="45"/>
      <c r="T1219" s="45"/>
      <c r="U1219" s="45"/>
      <c r="V1219" s="45"/>
      <c r="W1219" s="45"/>
      <c r="X1219" s="45"/>
      <c r="Y1219" s="45"/>
      <c r="Z1219" s="45"/>
      <c r="AA1219" s="45"/>
      <c r="AB1219" s="45"/>
      <c r="AC1219" s="45"/>
      <c r="AD1219" s="45"/>
      <c r="AE1219" s="45"/>
      <c r="AF1219" s="45"/>
      <c r="AG1219" s="45"/>
      <c r="AH1219" s="45"/>
      <c r="AI1219" s="45"/>
      <c r="AJ1219" s="45"/>
      <c r="AK1219" s="45"/>
      <c r="AL1219" s="45"/>
      <c r="AM1219" s="45"/>
      <c r="AN1219" s="45"/>
      <c r="AO1219" s="45"/>
      <c r="AP1219" s="45"/>
      <c r="AQ1219" s="45"/>
      <c r="AR1219" s="45"/>
      <c r="AS1219" s="45"/>
      <c r="AT1219" s="45"/>
      <c r="AU1219" s="45"/>
      <c r="AV1219" s="45"/>
      <c r="AW1219" s="45"/>
      <c r="AX1219" s="45"/>
      <c r="AY1219" s="45"/>
      <c r="AZ1219" s="45"/>
      <c r="BA1219" s="45"/>
      <c r="BB1219" s="45"/>
      <c r="BC1219" s="45"/>
      <c r="BD1219" s="45"/>
      <c r="BE1219" s="45"/>
      <c r="BF1219" s="45"/>
      <c r="BG1219" s="45"/>
      <c r="BH1219" s="45"/>
      <c r="BI1219" s="45"/>
      <c r="BJ1219" s="45"/>
      <c r="BK1219" s="45"/>
      <c r="BL1219" s="45"/>
      <c r="BM1219" s="45"/>
      <c r="BN1219" s="45"/>
      <c r="BO1219" s="45"/>
      <c r="BP1219" s="45"/>
      <c r="BQ1219" s="45"/>
      <c r="BR1219" s="45"/>
      <c r="BS1219" s="45"/>
      <c r="BT1219" s="45"/>
      <c r="BU1219" s="45"/>
      <c r="BV1219" s="45"/>
      <c r="BW1219" s="45"/>
      <c r="BX1219" s="45"/>
      <c r="BY1219" s="45"/>
      <c r="BZ1219" s="45"/>
      <c r="CA1219" s="45"/>
      <c r="CB1219" s="45"/>
      <c r="CC1219" s="45"/>
      <c r="CD1219" s="45"/>
      <c r="CE1219" s="45"/>
      <c r="CF1219" s="45"/>
      <c r="CG1219" s="45"/>
      <c r="CH1219" s="45"/>
      <c r="CI1219" s="45"/>
      <c r="CJ1219" s="45"/>
      <c r="CK1219" s="45"/>
      <c r="CL1219" s="45"/>
      <c r="CM1219" s="45"/>
      <c r="CN1219" s="45"/>
      <c r="CO1219" s="45"/>
      <c r="CP1219" s="45"/>
      <c r="CQ1219" s="45"/>
      <c r="CR1219" s="45"/>
      <c r="CS1219" s="45"/>
      <c r="CT1219" s="45"/>
      <c r="CU1219" s="45"/>
      <c r="CV1219" s="45"/>
      <c r="CW1219" s="45"/>
      <c r="CX1219" s="45"/>
      <c r="CY1219" s="45"/>
      <c r="CZ1219" s="45"/>
      <c r="DA1219" s="45"/>
      <c r="DB1219" s="45"/>
      <c r="DC1219" s="45"/>
      <c r="DD1219" s="45"/>
      <c r="DE1219" s="45"/>
      <c r="DF1219" s="45"/>
      <c r="DG1219" s="45"/>
      <c r="DH1219" s="45"/>
      <c r="DI1219" s="45"/>
      <c r="DJ1219" s="45"/>
      <c r="DK1219" s="45"/>
      <c r="DL1219" s="45"/>
      <c r="DM1219" s="45"/>
      <c r="DN1219" s="45"/>
      <c r="DO1219" s="45"/>
      <c r="DP1219" s="45"/>
      <c r="DQ1219" s="45"/>
      <c r="DR1219" s="45"/>
      <c r="DS1219" s="45"/>
      <c r="DT1219" s="45"/>
      <c r="DU1219" s="45"/>
      <c r="DV1219" s="1123"/>
      <c r="DW1219" s="45"/>
      <c r="DX1219" s="45"/>
      <c r="DY1219" s="45"/>
      <c r="DZ1219" s="45"/>
      <c r="EA1219" s="45"/>
      <c r="EB1219" s="45"/>
      <c r="EC1219" s="45"/>
      <c r="ED1219" s="45"/>
      <c r="EE1219" s="45"/>
      <c r="EF1219" s="45"/>
      <c r="EG1219" s="45"/>
      <c r="EH1219" s="45"/>
      <c r="EI1219" s="45"/>
      <c r="EJ1219" s="45"/>
      <c r="EK1219" s="45"/>
      <c r="EL1219" s="45"/>
      <c r="EM1219" s="45"/>
      <c r="EN1219" s="45"/>
      <c r="EO1219" s="45"/>
      <c r="EP1219" s="45"/>
      <c r="EQ1219" s="1123"/>
      <c r="ER1219" s="557"/>
    </row>
    <row r="1220" spans="1:148" ht="15" customHeight="1" x14ac:dyDescent="0.25">
      <c r="A1220" s="625"/>
      <c r="B1220" s="1343" t="str">
        <f t="shared" si="71"/>
        <v>Desk 70</v>
      </c>
      <c r="C1220" s="1348" t="str">
        <f>IF(ISBLANK(TB!C256), "", TB!C256)</f>
        <v/>
      </c>
      <c r="D1220" s="1348" t="str">
        <f>IF(ISBLANK(TB!D256), "", TB!D256)</f>
        <v/>
      </c>
      <c r="E1220" s="1348" t="str">
        <f>IF(ISBLANK(TB!E256), "", TB!E256)</f>
        <v/>
      </c>
      <c r="F1220" s="1348" t="str">
        <f>IF(ISBLANK(TB!F256), "", TB!F256)</f>
        <v/>
      </c>
      <c r="G1220" s="45"/>
      <c r="H1220" s="45"/>
      <c r="I1220" s="45"/>
      <c r="J1220" s="45"/>
      <c r="K1220" s="45"/>
      <c r="L1220" s="45"/>
      <c r="M1220" s="45"/>
      <c r="N1220" s="45"/>
      <c r="O1220" s="45"/>
      <c r="P1220" s="45"/>
      <c r="Q1220" s="45"/>
      <c r="R1220" s="45"/>
      <c r="S1220" s="45"/>
      <c r="T1220" s="45"/>
      <c r="U1220" s="45"/>
      <c r="V1220" s="45"/>
      <c r="W1220" s="45"/>
      <c r="X1220" s="45"/>
      <c r="Y1220" s="45"/>
      <c r="Z1220" s="45"/>
      <c r="AA1220" s="45"/>
      <c r="AB1220" s="45"/>
      <c r="AC1220" s="45"/>
      <c r="AD1220" s="45"/>
      <c r="AE1220" s="45"/>
      <c r="AF1220" s="45"/>
      <c r="AG1220" s="45"/>
      <c r="AH1220" s="45"/>
      <c r="AI1220" s="45"/>
      <c r="AJ1220" s="45"/>
      <c r="AK1220" s="45"/>
      <c r="AL1220" s="45"/>
      <c r="AM1220" s="45"/>
      <c r="AN1220" s="45"/>
      <c r="AO1220" s="45"/>
      <c r="AP1220" s="45"/>
      <c r="AQ1220" s="45"/>
      <c r="AR1220" s="45"/>
      <c r="AS1220" s="45"/>
      <c r="AT1220" s="45"/>
      <c r="AU1220" s="45"/>
      <c r="AV1220" s="45"/>
      <c r="AW1220" s="45"/>
      <c r="AX1220" s="45"/>
      <c r="AY1220" s="45"/>
      <c r="AZ1220" s="45"/>
      <c r="BA1220" s="45"/>
      <c r="BB1220" s="45"/>
      <c r="BC1220" s="45"/>
      <c r="BD1220" s="45"/>
      <c r="BE1220" s="45"/>
      <c r="BF1220" s="45"/>
      <c r="BG1220" s="45"/>
      <c r="BH1220" s="45"/>
      <c r="BI1220" s="45"/>
      <c r="BJ1220" s="45"/>
      <c r="BK1220" s="45"/>
      <c r="BL1220" s="45"/>
      <c r="BM1220" s="45"/>
      <c r="BN1220" s="45"/>
      <c r="BO1220" s="45"/>
      <c r="BP1220" s="45"/>
      <c r="BQ1220" s="45"/>
      <c r="BR1220" s="45"/>
      <c r="BS1220" s="45"/>
      <c r="BT1220" s="45"/>
      <c r="BU1220" s="45"/>
      <c r="BV1220" s="45"/>
      <c r="BW1220" s="45"/>
      <c r="BX1220" s="45"/>
      <c r="BY1220" s="45"/>
      <c r="BZ1220" s="45"/>
      <c r="CA1220" s="45"/>
      <c r="CB1220" s="45"/>
      <c r="CC1220" s="45"/>
      <c r="CD1220" s="45"/>
      <c r="CE1220" s="45"/>
      <c r="CF1220" s="45"/>
      <c r="CG1220" s="45"/>
      <c r="CH1220" s="45"/>
      <c r="CI1220" s="45"/>
      <c r="CJ1220" s="45"/>
      <c r="CK1220" s="45"/>
      <c r="CL1220" s="45"/>
      <c r="CM1220" s="45"/>
      <c r="CN1220" s="45"/>
      <c r="CO1220" s="45"/>
      <c r="CP1220" s="45"/>
      <c r="CQ1220" s="45"/>
      <c r="CR1220" s="45"/>
      <c r="CS1220" s="45"/>
      <c r="CT1220" s="45"/>
      <c r="CU1220" s="45"/>
      <c r="CV1220" s="45"/>
      <c r="CW1220" s="45"/>
      <c r="CX1220" s="45"/>
      <c r="CY1220" s="45"/>
      <c r="CZ1220" s="45"/>
      <c r="DA1220" s="45"/>
      <c r="DB1220" s="45"/>
      <c r="DC1220" s="45"/>
      <c r="DD1220" s="45"/>
      <c r="DE1220" s="45"/>
      <c r="DF1220" s="45"/>
      <c r="DG1220" s="45"/>
      <c r="DH1220" s="45"/>
      <c r="DI1220" s="45"/>
      <c r="DJ1220" s="45"/>
      <c r="DK1220" s="45"/>
      <c r="DL1220" s="45"/>
      <c r="DM1220" s="45"/>
      <c r="DN1220" s="45"/>
      <c r="DO1220" s="45"/>
      <c r="DP1220" s="45"/>
      <c r="DQ1220" s="45"/>
      <c r="DR1220" s="45"/>
      <c r="DS1220" s="45"/>
      <c r="DT1220" s="45"/>
      <c r="DU1220" s="45"/>
      <c r="DV1220" s="1123"/>
      <c r="DW1220" s="45"/>
      <c r="DX1220" s="45"/>
      <c r="DY1220" s="45"/>
      <c r="DZ1220" s="45"/>
      <c r="EA1220" s="45"/>
      <c r="EB1220" s="45"/>
      <c r="EC1220" s="45"/>
      <c r="ED1220" s="45"/>
      <c r="EE1220" s="45"/>
      <c r="EF1220" s="45"/>
      <c r="EG1220" s="45"/>
      <c r="EH1220" s="45"/>
      <c r="EI1220" s="45"/>
      <c r="EJ1220" s="45"/>
      <c r="EK1220" s="45"/>
      <c r="EL1220" s="45"/>
      <c r="EM1220" s="45"/>
      <c r="EN1220" s="45"/>
      <c r="EO1220" s="45"/>
      <c r="EP1220" s="45"/>
      <c r="EQ1220" s="1123"/>
      <c r="ER1220" s="557"/>
    </row>
    <row r="1221" spans="1:148" ht="15" customHeight="1" x14ac:dyDescent="0.25">
      <c r="A1221" s="625"/>
      <c r="B1221" s="1343" t="str">
        <f t="shared" si="71"/>
        <v>Desk 71</v>
      </c>
      <c r="C1221" s="1348" t="str">
        <f>IF(ISBLANK(TB!C257), "", TB!C257)</f>
        <v/>
      </c>
      <c r="D1221" s="1348" t="str">
        <f>IF(ISBLANK(TB!D257), "", TB!D257)</f>
        <v/>
      </c>
      <c r="E1221" s="1348" t="str">
        <f>IF(ISBLANK(TB!E257), "", TB!E257)</f>
        <v/>
      </c>
      <c r="F1221" s="1348" t="str">
        <f>IF(ISBLANK(TB!F257), "", TB!F257)</f>
        <v/>
      </c>
      <c r="G1221" s="45"/>
      <c r="H1221" s="45"/>
      <c r="I1221" s="45"/>
      <c r="J1221" s="45"/>
      <c r="K1221" s="45"/>
      <c r="L1221" s="45"/>
      <c r="M1221" s="45"/>
      <c r="N1221" s="45"/>
      <c r="O1221" s="45"/>
      <c r="P1221" s="45"/>
      <c r="Q1221" s="45"/>
      <c r="R1221" s="45"/>
      <c r="S1221" s="45"/>
      <c r="T1221" s="45"/>
      <c r="U1221" s="45"/>
      <c r="V1221" s="45"/>
      <c r="W1221" s="45"/>
      <c r="X1221" s="45"/>
      <c r="Y1221" s="45"/>
      <c r="Z1221" s="45"/>
      <c r="AA1221" s="45"/>
      <c r="AB1221" s="45"/>
      <c r="AC1221" s="45"/>
      <c r="AD1221" s="45"/>
      <c r="AE1221" s="45"/>
      <c r="AF1221" s="45"/>
      <c r="AG1221" s="45"/>
      <c r="AH1221" s="45"/>
      <c r="AI1221" s="45"/>
      <c r="AJ1221" s="45"/>
      <c r="AK1221" s="45"/>
      <c r="AL1221" s="45"/>
      <c r="AM1221" s="45"/>
      <c r="AN1221" s="45"/>
      <c r="AO1221" s="45"/>
      <c r="AP1221" s="45"/>
      <c r="AQ1221" s="45"/>
      <c r="AR1221" s="45"/>
      <c r="AS1221" s="45"/>
      <c r="AT1221" s="45"/>
      <c r="AU1221" s="45"/>
      <c r="AV1221" s="45"/>
      <c r="AW1221" s="45"/>
      <c r="AX1221" s="45"/>
      <c r="AY1221" s="45"/>
      <c r="AZ1221" s="45"/>
      <c r="BA1221" s="45"/>
      <c r="BB1221" s="45"/>
      <c r="BC1221" s="45"/>
      <c r="BD1221" s="45"/>
      <c r="BE1221" s="45"/>
      <c r="BF1221" s="45"/>
      <c r="BG1221" s="45"/>
      <c r="BH1221" s="45"/>
      <c r="BI1221" s="45"/>
      <c r="BJ1221" s="45"/>
      <c r="BK1221" s="45"/>
      <c r="BL1221" s="45"/>
      <c r="BM1221" s="45"/>
      <c r="BN1221" s="45"/>
      <c r="BO1221" s="45"/>
      <c r="BP1221" s="45"/>
      <c r="BQ1221" s="45"/>
      <c r="BR1221" s="45"/>
      <c r="BS1221" s="45"/>
      <c r="BT1221" s="45"/>
      <c r="BU1221" s="45"/>
      <c r="BV1221" s="45"/>
      <c r="BW1221" s="45"/>
      <c r="BX1221" s="45"/>
      <c r="BY1221" s="45"/>
      <c r="BZ1221" s="45"/>
      <c r="CA1221" s="45"/>
      <c r="CB1221" s="45"/>
      <c r="CC1221" s="45"/>
      <c r="CD1221" s="45"/>
      <c r="CE1221" s="45"/>
      <c r="CF1221" s="45"/>
      <c r="CG1221" s="45"/>
      <c r="CH1221" s="45"/>
      <c r="CI1221" s="45"/>
      <c r="CJ1221" s="45"/>
      <c r="CK1221" s="45"/>
      <c r="CL1221" s="45"/>
      <c r="CM1221" s="45"/>
      <c r="CN1221" s="45"/>
      <c r="CO1221" s="45"/>
      <c r="CP1221" s="45"/>
      <c r="CQ1221" s="45"/>
      <c r="CR1221" s="45"/>
      <c r="CS1221" s="45"/>
      <c r="CT1221" s="45"/>
      <c r="CU1221" s="45"/>
      <c r="CV1221" s="45"/>
      <c r="CW1221" s="45"/>
      <c r="CX1221" s="45"/>
      <c r="CY1221" s="45"/>
      <c r="CZ1221" s="45"/>
      <c r="DA1221" s="45"/>
      <c r="DB1221" s="45"/>
      <c r="DC1221" s="45"/>
      <c r="DD1221" s="45"/>
      <c r="DE1221" s="45"/>
      <c r="DF1221" s="45"/>
      <c r="DG1221" s="45"/>
      <c r="DH1221" s="45"/>
      <c r="DI1221" s="45"/>
      <c r="DJ1221" s="45"/>
      <c r="DK1221" s="45"/>
      <c r="DL1221" s="45"/>
      <c r="DM1221" s="45"/>
      <c r="DN1221" s="45"/>
      <c r="DO1221" s="45"/>
      <c r="DP1221" s="45"/>
      <c r="DQ1221" s="45"/>
      <c r="DR1221" s="45"/>
      <c r="DS1221" s="45"/>
      <c r="DT1221" s="45"/>
      <c r="DU1221" s="45"/>
      <c r="DV1221" s="1123"/>
      <c r="DW1221" s="45"/>
      <c r="DX1221" s="45"/>
      <c r="DY1221" s="45"/>
      <c r="DZ1221" s="45"/>
      <c r="EA1221" s="45"/>
      <c r="EB1221" s="45"/>
      <c r="EC1221" s="45"/>
      <c r="ED1221" s="45"/>
      <c r="EE1221" s="45"/>
      <c r="EF1221" s="45"/>
      <c r="EG1221" s="45"/>
      <c r="EH1221" s="45"/>
      <c r="EI1221" s="45"/>
      <c r="EJ1221" s="45"/>
      <c r="EK1221" s="45"/>
      <c r="EL1221" s="45"/>
      <c r="EM1221" s="45"/>
      <c r="EN1221" s="45"/>
      <c r="EO1221" s="45"/>
      <c r="EP1221" s="45"/>
      <c r="EQ1221" s="1123"/>
      <c r="ER1221" s="557"/>
    </row>
    <row r="1222" spans="1:148" ht="15" customHeight="1" x14ac:dyDescent="0.25">
      <c r="A1222" s="625"/>
      <c r="B1222" s="1343" t="str">
        <f t="shared" si="71"/>
        <v>Desk 72</v>
      </c>
      <c r="C1222" s="1348" t="str">
        <f>IF(ISBLANK(TB!C258), "", TB!C258)</f>
        <v/>
      </c>
      <c r="D1222" s="1348" t="str">
        <f>IF(ISBLANK(TB!D258), "", TB!D258)</f>
        <v/>
      </c>
      <c r="E1222" s="1348" t="str">
        <f>IF(ISBLANK(TB!E258), "", TB!E258)</f>
        <v/>
      </c>
      <c r="F1222" s="1348" t="str">
        <f>IF(ISBLANK(TB!F258), "", TB!F258)</f>
        <v/>
      </c>
      <c r="G1222" s="45"/>
      <c r="H1222" s="45"/>
      <c r="I1222" s="45"/>
      <c r="J1222" s="45"/>
      <c r="K1222" s="45"/>
      <c r="L1222" s="45"/>
      <c r="M1222" s="45"/>
      <c r="N1222" s="45"/>
      <c r="O1222" s="45"/>
      <c r="P1222" s="45"/>
      <c r="Q1222" s="45"/>
      <c r="R1222" s="45"/>
      <c r="S1222" s="45"/>
      <c r="T1222" s="45"/>
      <c r="U1222" s="45"/>
      <c r="V1222" s="45"/>
      <c r="W1222" s="45"/>
      <c r="X1222" s="45"/>
      <c r="Y1222" s="45"/>
      <c r="Z1222" s="45"/>
      <c r="AA1222" s="45"/>
      <c r="AB1222" s="45"/>
      <c r="AC1222" s="45"/>
      <c r="AD1222" s="45"/>
      <c r="AE1222" s="45"/>
      <c r="AF1222" s="45"/>
      <c r="AG1222" s="45"/>
      <c r="AH1222" s="45"/>
      <c r="AI1222" s="45"/>
      <c r="AJ1222" s="45"/>
      <c r="AK1222" s="45"/>
      <c r="AL1222" s="45"/>
      <c r="AM1222" s="45"/>
      <c r="AN1222" s="45"/>
      <c r="AO1222" s="45"/>
      <c r="AP1222" s="45"/>
      <c r="AQ1222" s="45"/>
      <c r="AR1222" s="45"/>
      <c r="AS1222" s="45"/>
      <c r="AT1222" s="45"/>
      <c r="AU1222" s="45"/>
      <c r="AV1222" s="45"/>
      <c r="AW1222" s="45"/>
      <c r="AX1222" s="45"/>
      <c r="AY1222" s="45"/>
      <c r="AZ1222" s="45"/>
      <c r="BA1222" s="45"/>
      <c r="BB1222" s="45"/>
      <c r="BC1222" s="45"/>
      <c r="BD1222" s="45"/>
      <c r="BE1222" s="45"/>
      <c r="BF1222" s="45"/>
      <c r="BG1222" s="45"/>
      <c r="BH1222" s="45"/>
      <c r="BI1222" s="45"/>
      <c r="BJ1222" s="45"/>
      <c r="BK1222" s="45"/>
      <c r="BL1222" s="45"/>
      <c r="BM1222" s="45"/>
      <c r="BN1222" s="45"/>
      <c r="BO1222" s="45"/>
      <c r="BP1222" s="45"/>
      <c r="BQ1222" s="45"/>
      <c r="BR1222" s="45"/>
      <c r="BS1222" s="45"/>
      <c r="BT1222" s="45"/>
      <c r="BU1222" s="45"/>
      <c r="BV1222" s="45"/>
      <c r="BW1222" s="45"/>
      <c r="BX1222" s="45"/>
      <c r="BY1222" s="45"/>
      <c r="BZ1222" s="45"/>
      <c r="CA1222" s="45"/>
      <c r="CB1222" s="45"/>
      <c r="CC1222" s="45"/>
      <c r="CD1222" s="45"/>
      <c r="CE1222" s="45"/>
      <c r="CF1222" s="45"/>
      <c r="CG1222" s="45"/>
      <c r="CH1222" s="45"/>
      <c r="CI1222" s="45"/>
      <c r="CJ1222" s="45"/>
      <c r="CK1222" s="45"/>
      <c r="CL1222" s="45"/>
      <c r="CM1222" s="45"/>
      <c r="CN1222" s="45"/>
      <c r="CO1222" s="45"/>
      <c r="CP1222" s="45"/>
      <c r="CQ1222" s="45"/>
      <c r="CR1222" s="45"/>
      <c r="CS1222" s="45"/>
      <c r="CT1222" s="45"/>
      <c r="CU1222" s="45"/>
      <c r="CV1222" s="45"/>
      <c r="CW1222" s="45"/>
      <c r="CX1222" s="45"/>
      <c r="CY1222" s="45"/>
      <c r="CZ1222" s="45"/>
      <c r="DA1222" s="45"/>
      <c r="DB1222" s="45"/>
      <c r="DC1222" s="45"/>
      <c r="DD1222" s="45"/>
      <c r="DE1222" s="45"/>
      <c r="DF1222" s="45"/>
      <c r="DG1222" s="45"/>
      <c r="DH1222" s="45"/>
      <c r="DI1222" s="45"/>
      <c r="DJ1222" s="45"/>
      <c r="DK1222" s="45"/>
      <c r="DL1222" s="45"/>
      <c r="DM1222" s="45"/>
      <c r="DN1222" s="45"/>
      <c r="DO1222" s="45"/>
      <c r="DP1222" s="45"/>
      <c r="DQ1222" s="45"/>
      <c r="DR1222" s="45"/>
      <c r="DS1222" s="45"/>
      <c r="DT1222" s="45"/>
      <c r="DU1222" s="45"/>
      <c r="DV1222" s="1123"/>
      <c r="DW1222" s="45"/>
      <c r="DX1222" s="45"/>
      <c r="DY1222" s="45"/>
      <c r="DZ1222" s="45"/>
      <c r="EA1222" s="45"/>
      <c r="EB1222" s="45"/>
      <c r="EC1222" s="45"/>
      <c r="ED1222" s="45"/>
      <c r="EE1222" s="45"/>
      <c r="EF1222" s="45"/>
      <c r="EG1222" s="45"/>
      <c r="EH1222" s="45"/>
      <c r="EI1222" s="45"/>
      <c r="EJ1222" s="45"/>
      <c r="EK1222" s="45"/>
      <c r="EL1222" s="45"/>
      <c r="EM1222" s="45"/>
      <c r="EN1222" s="45"/>
      <c r="EO1222" s="45"/>
      <c r="EP1222" s="45"/>
      <c r="EQ1222" s="1123"/>
      <c r="ER1222" s="557"/>
    </row>
    <row r="1223" spans="1:148" ht="15" customHeight="1" x14ac:dyDescent="0.25">
      <c r="A1223" s="625"/>
      <c r="B1223" s="1343" t="str">
        <f t="shared" si="71"/>
        <v>Desk 73</v>
      </c>
      <c r="C1223" s="1348" t="str">
        <f>IF(ISBLANK(TB!C259), "", TB!C259)</f>
        <v/>
      </c>
      <c r="D1223" s="1348" t="str">
        <f>IF(ISBLANK(TB!D259), "", TB!D259)</f>
        <v/>
      </c>
      <c r="E1223" s="1348" t="str">
        <f>IF(ISBLANK(TB!E259), "", TB!E259)</f>
        <v/>
      </c>
      <c r="F1223" s="1348" t="str">
        <f>IF(ISBLANK(TB!F259), "", TB!F259)</f>
        <v/>
      </c>
      <c r="G1223" s="45"/>
      <c r="H1223" s="45"/>
      <c r="I1223" s="45"/>
      <c r="J1223" s="45"/>
      <c r="K1223" s="45"/>
      <c r="L1223" s="45"/>
      <c r="M1223" s="45"/>
      <c r="N1223" s="45"/>
      <c r="O1223" s="45"/>
      <c r="P1223" s="45"/>
      <c r="Q1223" s="45"/>
      <c r="R1223" s="45"/>
      <c r="S1223" s="45"/>
      <c r="T1223" s="45"/>
      <c r="U1223" s="45"/>
      <c r="V1223" s="45"/>
      <c r="W1223" s="45"/>
      <c r="X1223" s="45"/>
      <c r="Y1223" s="45"/>
      <c r="Z1223" s="45"/>
      <c r="AA1223" s="45"/>
      <c r="AB1223" s="45"/>
      <c r="AC1223" s="45"/>
      <c r="AD1223" s="45"/>
      <c r="AE1223" s="45"/>
      <c r="AF1223" s="45"/>
      <c r="AG1223" s="45"/>
      <c r="AH1223" s="45"/>
      <c r="AI1223" s="45"/>
      <c r="AJ1223" s="45"/>
      <c r="AK1223" s="45"/>
      <c r="AL1223" s="45"/>
      <c r="AM1223" s="45"/>
      <c r="AN1223" s="45"/>
      <c r="AO1223" s="45"/>
      <c r="AP1223" s="45"/>
      <c r="AQ1223" s="45"/>
      <c r="AR1223" s="45"/>
      <c r="AS1223" s="45"/>
      <c r="AT1223" s="45"/>
      <c r="AU1223" s="45"/>
      <c r="AV1223" s="45"/>
      <c r="AW1223" s="45"/>
      <c r="AX1223" s="45"/>
      <c r="AY1223" s="45"/>
      <c r="AZ1223" s="45"/>
      <c r="BA1223" s="45"/>
      <c r="BB1223" s="45"/>
      <c r="BC1223" s="45"/>
      <c r="BD1223" s="45"/>
      <c r="BE1223" s="45"/>
      <c r="BF1223" s="45"/>
      <c r="BG1223" s="45"/>
      <c r="BH1223" s="45"/>
      <c r="BI1223" s="45"/>
      <c r="BJ1223" s="45"/>
      <c r="BK1223" s="45"/>
      <c r="BL1223" s="45"/>
      <c r="BM1223" s="45"/>
      <c r="BN1223" s="45"/>
      <c r="BO1223" s="45"/>
      <c r="BP1223" s="45"/>
      <c r="BQ1223" s="45"/>
      <c r="BR1223" s="45"/>
      <c r="BS1223" s="45"/>
      <c r="BT1223" s="45"/>
      <c r="BU1223" s="45"/>
      <c r="BV1223" s="45"/>
      <c r="BW1223" s="45"/>
      <c r="BX1223" s="45"/>
      <c r="BY1223" s="45"/>
      <c r="BZ1223" s="45"/>
      <c r="CA1223" s="45"/>
      <c r="CB1223" s="45"/>
      <c r="CC1223" s="45"/>
      <c r="CD1223" s="45"/>
      <c r="CE1223" s="45"/>
      <c r="CF1223" s="45"/>
      <c r="CG1223" s="45"/>
      <c r="CH1223" s="45"/>
      <c r="CI1223" s="45"/>
      <c r="CJ1223" s="45"/>
      <c r="CK1223" s="45"/>
      <c r="CL1223" s="45"/>
      <c r="CM1223" s="45"/>
      <c r="CN1223" s="45"/>
      <c r="CO1223" s="45"/>
      <c r="CP1223" s="45"/>
      <c r="CQ1223" s="45"/>
      <c r="CR1223" s="45"/>
      <c r="CS1223" s="45"/>
      <c r="CT1223" s="45"/>
      <c r="CU1223" s="45"/>
      <c r="CV1223" s="45"/>
      <c r="CW1223" s="45"/>
      <c r="CX1223" s="45"/>
      <c r="CY1223" s="45"/>
      <c r="CZ1223" s="45"/>
      <c r="DA1223" s="45"/>
      <c r="DB1223" s="45"/>
      <c r="DC1223" s="45"/>
      <c r="DD1223" s="45"/>
      <c r="DE1223" s="45"/>
      <c r="DF1223" s="45"/>
      <c r="DG1223" s="45"/>
      <c r="DH1223" s="45"/>
      <c r="DI1223" s="45"/>
      <c r="DJ1223" s="45"/>
      <c r="DK1223" s="45"/>
      <c r="DL1223" s="45"/>
      <c r="DM1223" s="45"/>
      <c r="DN1223" s="45"/>
      <c r="DO1223" s="45"/>
      <c r="DP1223" s="45"/>
      <c r="DQ1223" s="45"/>
      <c r="DR1223" s="45"/>
      <c r="DS1223" s="45"/>
      <c r="DT1223" s="45"/>
      <c r="DU1223" s="45"/>
      <c r="DV1223" s="1123"/>
      <c r="DW1223" s="45"/>
      <c r="DX1223" s="45"/>
      <c r="DY1223" s="45"/>
      <c r="DZ1223" s="45"/>
      <c r="EA1223" s="45"/>
      <c r="EB1223" s="45"/>
      <c r="EC1223" s="45"/>
      <c r="ED1223" s="45"/>
      <c r="EE1223" s="45"/>
      <c r="EF1223" s="45"/>
      <c r="EG1223" s="45"/>
      <c r="EH1223" s="45"/>
      <c r="EI1223" s="45"/>
      <c r="EJ1223" s="45"/>
      <c r="EK1223" s="45"/>
      <c r="EL1223" s="45"/>
      <c r="EM1223" s="45"/>
      <c r="EN1223" s="45"/>
      <c r="EO1223" s="45"/>
      <c r="EP1223" s="45"/>
      <c r="EQ1223" s="1123"/>
      <c r="ER1223" s="557"/>
    </row>
    <row r="1224" spans="1:148" ht="15" customHeight="1" x14ac:dyDescent="0.25">
      <c r="A1224" s="625"/>
      <c r="B1224" s="1343" t="str">
        <f t="shared" si="71"/>
        <v>Desk 74</v>
      </c>
      <c r="C1224" s="1348" t="str">
        <f>IF(ISBLANK(TB!C260), "", TB!C260)</f>
        <v/>
      </c>
      <c r="D1224" s="1348" t="str">
        <f>IF(ISBLANK(TB!D260), "", TB!D260)</f>
        <v/>
      </c>
      <c r="E1224" s="1348" t="str">
        <f>IF(ISBLANK(TB!E260), "", TB!E260)</f>
        <v/>
      </c>
      <c r="F1224" s="1348" t="str">
        <f>IF(ISBLANK(TB!F260), "", TB!F260)</f>
        <v/>
      </c>
      <c r="G1224" s="45"/>
      <c r="H1224" s="45"/>
      <c r="I1224" s="45"/>
      <c r="J1224" s="45"/>
      <c r="K1224" s="45"/>
      <c r="L1224" s="45"/>
      <c r="M1224" s="45"/>
      <c r="N1224" s="45"/>
      <c r="O1224" s="45"/>
      <c r="P1224" s="45"/>
      <c r="Q1224" s="45"/>
      <c r="R1224" s="45"/>
      <c r="S1224" s="45"/>
      <c r="T1224" s="45"/>
      <c r="U1224" s="45"/>
      <c r="V1224" s="45"/>
      <c r="W1224" s="45"/>
      <c r="X1224" s="45"/>
      <c r="Y1224" s="45"/>
      <c r="Z1224" s="45"/>
      <c r="AA1224" s="45"/>
      <c r="AB1224" s="45"/>
      <c r="AC1224" s="45"/>
      <c r="AD1224" s="45"/>
      <c r="AE1224" s="45"/>
      <c r="AF1224" s="45"/>
      <c r="AG1224" s="45"/>
      <c r="AH1224" s="45"/>
      <c r="AI1224" s="45"/>
      <c r="AJ1224" s="45"/>
      <c r="AK1224" s="45"/>
      <c r="AL1224" s="45"/>
      <c r="AM1224" s="45"/>
      <c r="AN1224" s="45"/>
      <c r="AO1224" s="45"/>
      <c r="AP1224" s="45"/>
      <c r="AQ1224" s="45"/>
      <c r="AR1224" s="45"/>
      <c r="AS1224" s="45"/>
      <c r="AT1224" s="45"/>
      <c r="AU1224" s="45"/>
      <c r="AV1224" s="45"/>
      <c r="AW1224" s="45"/>
      <c r="AX1224" s="45"/>
      <c r="AY1224" s="45"/>
      <c r="AZ1224" s="45"/>
      <c r="BA1224" s="45"/>
      <c r="BB1224" s="45"/>
      <c r="BC1224" s="45"/>
      <c r="BD1224" s="45"/>
      <c r="BE1224" s="45"/>
      <c r="BF1224" s="45"/>
      <c r="BG1224" s="45"/>
      <c r="BH1224" s="45"/>
      <c r="BI1224" s="45"/>
      <c r="BJ1224" s="45"/>
      <c r="BK1224" s="45"/>
      <c r="BL1224" s="45"/>
      <c r="BM1224" s="45"/>
      <c r="BN1224" s="45"/>
      <c r="BO1224" s="45"/>
      <c r="BP1224" s="45"/>
      <c r="BQ1224" s="45"/>
      <c r="BR1224" s="45"/>
      <c r="BS1224" s="45"/>
      <c r="BT1224" s="45"/>
      <c r="BU1224" s="45"/>
      <c r="BV1224" s="45"/>
      <c r="BW1224" s="45"/>
      <c r="BX1224" s="45"/>
      <c r="BY1224" s="45"/>
      <c r="BZ1224" s="45"/>
      <c r="CA1224" s="45"/>
      <c r="CB1224" s="45"/>
      <c r="CC1224" s="45"/>
      <c r="CD1224" s="45"/>
      <c r="CE1224" s="45"/>
      <c r="CF1224" s="45"/>
      <c r="CG1224" s="45"/>
      <c r="CH1224" s="45"/>
      <c r="CI1224" s="45"/>
      <c r="CJ1224" s="45"/>
      <c r="CK1224" s="45"/>
      <c r="CL1224" s="45"/>
      <c r="CM1224" s="45"/>
      <c r="CN1224" s="45"/>
      <c r="CO1224" s="45"/>
      <c r="CP1224" s="45"/>
      <c r="CQ1224" s="45"/>
      <c r="CR1224" s="45"/>
      <c r="CS1224" s="45"/>
      <c r="CT1224" s="45"/>
      <c r="CU1224" s="45"/>
      <c r="CV1224" s="45"/>
      <c r="CW1224" s="45"/>
      <c r="CX1224" s="45"/>
      <c r="CY1224" s="45"/>
      <c r="CZ1224" s="45"/>
      <c r="DA1224" s="45"/>
      <c r="DB1224" s="45"/>
      <c r="DC1224" s="45"/>
      <c r="DD1224" s="45"/>
      <c r="DE1224" s="45"/>
      <c r="DF1224" s="45"/>
      <c r="DG1224" s="45"/>
      <c r="DH1224" s="45"/>
      <c r="DI1224" s="45"/>
      <c r="DJ1224" s="45"/>
      <c r="DK1224" s="45"/>
      <c r="DL1224" s="45"/>
      <c r="DM1224" s="45"/>
      <c r="DN1224" s="45"/>
      <c r="DO1224" s="45"/>
      <c r="DP1224" s="45"/>
      <c r="DQ1224" s="45"/>
      <c r="DR1224" s="45"/>
      <c r="DS1224" s="45"/>
      <c r="DT1224" s="45"/>
      <c r="DU1224" s="45"/>
      <c r="DV1224" s="1123"/>
      <c r="DW1224" s="45"/>
      <c r="DX1224" s="45"/>
      <c r="DY1224" s="45"/>
      <c r="DZ1224" s="45"/>
      <c r="EA1224" s="45"/>
      <c r="EB1224" s="45"/>
      <c r="EC1224" s="45"/>
      <c r="ED1224" s="45"/>
      <c r="EE1224" s="45"/>
      <c r="EF1224" s="45"/>
      <c r="EG1224" s="45"/>
      <c r="EH1224" s="45"/>
      <c r="EI1224" s="45"/>
      <c r="EJ1224" s="45"/>
      <c r="EK1224" s="45"/>
      <c r="EL1224" s="45"/>
      <c r="EM1224" s="45"/>
      <c r="EN1224" s="45"/>
      <c r="EO1224" s="45"/>
      <c r="EP1224" s="45"/>
      <c r="EQ1224" s="1123"/>
      <c r="ER1224" s="557"/>
    </row>
    <row r="1225" spans="1:148" ht="15" customHeight="1" x14ac:dyDescent="0.25">
      <c r="A1225" s="625"/>
      <c r="B1225" s="1343" t="str">
        <f t="shared" si="71"/>
        <v>Desk 75</v>
      </c>
      <c r="C1225" s="1348" t="str">
        <f>IF(ISBLANK(TB!C261), "", TB!C261)</f>
        <v/>
      </c>
      <c r="D1225" s="1348" t="str">
        <f>IF(ISBLANK(TB!D261), "", TB!D261)</f>
        <v/>
      </c>
      <c r="E1225" s="1348" t="str">
        <f>IF(ISBLANK(TB!E261), "", TB!E261)</f>
        <v/>
      </c>
      <c r="F1225" s="1348" t="str">
        <f>IF(ISBLANK(TB!F261), "", TB!F261)</f>
        <v/>
      </c>
      <c r="G1225" s="45"/>
      <c r="H1225" s="45"/>
      <c r="I1225" s="45"/>
      <c r="J1225" s="45"/>
      <c r="K1225" s="45"/>
      <c r="L1225" s="45"/>
      <c r="M1225" s="45"/>
      <c r="N1225" s="45"/>
      <c r="O1225" s="45"/>
      <c r="P1225" s="45"/>
      <c r="Q1225" s="45"/>
      <c r="R1225" s="45"/>
      <c r="S1225" s="45"/>
      <c r="T1225" s="45"/>
      <c r="U1225" s="45"/>
      <c r="V1225" s="45"/>
      <c r="W1225" s="45"/>
      <c r="X1225" s="45"/>
      <c r="Y1225" s="45"/>
      <c r="Z1225" s="45"/>
      <c r="AA1225" s="45"/>
      <c r="AB1225" s="45"/>
      <c r="AC1225" s="45"/>
      <c r="AD1225" s="45"/>
      <c r="AE1225" s="45"/>
      <c r="AF1225" s="45"/>
      <c r="AG1225" s="45"/>
      <c r="AH1225" s="45"/>
      <c r="AI1225" s="45"/>
      <c r="AJ1225" s="45"/>
      <c r="AK1225" s="45"/>
      <c r="AL1225" s="45"/>
      <c r="AM1225" s="45"/>
      <c r="AN1225" s="45"/>
      <c r="AO1225" s="45"/>
      <c r="AP1225" s="45"/>
      <c r="AQ1225" s="45"/>
      <c r="AR1225" s="45"/>
      <c r="AS1225" s="45"/>
      <c r="AT1225" s="45"/>
      <c r="AU1225" s="45"/>
      <c r="AV1225" s="45"/>
      <c r="AW1225" s="45"/>
      <c r="AX1225" s="45"/>
      <c r="AY1225" s="45"/>
      <c r="AZ1225" s="45"/>
      <c r="BA1225" s="45"/>
      <c r="BB1225" s="45"/>
      <c r="BC1225" s="45"/>
      <c r="BD1225" s="45"/>
      <c r="BE1225" s="45"/>
      <c r="BF1225" s="45"/>
      <c r="BG1225" s="45"/>
      <c r="BH1225" s="45"/>
      <c r="BI1225" s="45"/>
      <c r="BJ1225" s="45"/>
      <c r="BK1225" s="45"/>
      <c r="BL1225" s="45"/>
      <c r="BM1225" s="45"/>
      <c r="BN1225" s="45"/>
      <c r="BO1225" s="45"/>
      <c r="BP1225" s="45"/>
      <c r="BQ1225" s="45"/>
      <c r="BR1225" s="45"/>
      <c r="BS1225" s="45"/>
      <c r="BT1225" s="45"/>
      <c r="BU1225" s="45"/>
      <c r="BV1225" s="45"/>
      <c r="BW1225" s="45"/>
      <c r="BX1225" s="45"/>
      <c r="BY1225" s="45"/>
      <c r="BZ1225" s="45"/>
      <c r="CA1225" s="45"/>
      <c r="CB1225" s="45"/>
      <c r="CC1225" s="45"/>
      <c r="CD1225" s="45"/>
      <c r="CE1225" s="45"/>
      <c r="CF1225" s="45"/>
      <c r="CG1225" s="45"/>
      <c r="CH1225" s="45"/>
      <c r="CI1225" s="45"/>
      <c r="CJ1225" s="45"/>
      <c r="CK1225" s="45"/>
      <c r="CL1225" s="45"/>
      <c r="CM1225" s="45"/>
      <c r="CN1225" s="45"/>
      <c r="CO1225" s="45"/>
      <c r="CP1225" s="45"/>
      <c r="CQ1225" s="45"/>
      <c r="CR1225" s="45"/>
      <c r="CS1225" s="45"/>
      <c r="CT1225" s="45"/>
      <c r="CU1225" s="45"/>
      <c r="CV1225" s="45"/>
      <c r="CW1225" s="45"/>
      <c r="CX1225" s="45"/>
      <c r="CY1225" s="45"/>
      <c r="CZ1225" s="45"/>
      <c r="DA1225" s="45"/>
      <c r="DB1225" s="45"/>
      <c r="DC1225" s="45"/>
      <c r="DD1225" s="45"/>
      <c r="DE1225" s="45"/>
      <c r="DF1225" s="45"/>
      <c r="DG1225" s="45"/>
      <c r="DH1225" s="45"/>
      <c r="DI1225" s="45"/>
      <c r="DJ1225" s="45"/>
      <c r="DK1225" s="45"/>
      <c r="DL1225" s="45"/>
      <c r="DM1225" s="45"/>
      <c r="DN1225" s="45"/>
      <c r="DO1225" s="45"/>
      <c r="DP1225" s="45"/>
      <c r="DQ1225" s="45"/>
      <c r="DR1225" s="45"/>
      <c r="DS1225" s="45"/>
      <c r="DT1225" s="45"/>
      <c r="DU1225" s="45"/>
      <c r="DV1225" s="1123"/>
      <c r="DW1225" s="45"/>
      <c r="DX1225" s="45"/>
      <c r="DY1225" s="45"/>
      <c r="DZ1225" s="45"/>
      <c r="EA1225" s="45"/>
      <c r="EB1225" s="45"/>
      <c r="EC1225" s="45"/>
      <c r="ED1225" s="45"/>
      <c r="EE1225" s="45"/>
      <c r="EF1225" s="45"/>
      <c r="EG1225" s="45"/>
      <c r="EH1225" s="45"/>
      <c r="EI1225" s="45"/>
      <c r="EJ1225" s="45"/>
      <c r="EK1225" s="45"/>
      <c r="EL1225" s="45"/>
      <c r="EM1225" s="45"/>
      <c r="EN1225" s="45"/>
      <c r="EO1225" s="45"/>
      <c r="EP1225" s="45"/>
      <c r="EQ1225" s="1123"/>
      <c r="ER1225" s="557"/>
    </row>
    <row r="1226" spans="1:148" ht="15" customHeight="1" x14ac:dyDescent="0.25">
      <c r="A1226" s="625"/>
      <c r="B1226" s="1343" t="str">
        <f t="shared" si="71"/>
        <v>Desk 76</v>
      </c>
      <c r="C1226" s="1348" t="str">
        <f>IF(ISBLANK(TB!C262), "", TB!C262)</f>
        <v/>
      </c>
      <c r="D1226" s="1348" t="str">
        <f>IF(ISBLANK(TB!D262), "", TB!D262)</f>
        <v/>
      </c>
      <c r="E1226" s="1348" t="str">
        <f>IF(ISBLANK(TB!E262), "", TB!E262)</f>
        <v/>
      </c>
      <c r="F1226" s="1348" t="str">
        <f>IF(ISBLANK(TB!F262), "", TB!F262)</f>
        <v/>
      </c>
      <c r="G1226" s="45"/>
      <c r="H1226" s="45"/>
      <c r="I1226" s="45"/>
      <c r="J1226" s="45"/>
      <c r="K1226" s="45"/>
      <c r="L1226" s="45"/>
      <c r="M1226" s="45"/>
      <c r="N1226" s="45"/>
      <c r="O1226" s="45"/>
      <c r="P1226" s="45"/>
      <c r="Q1226" s="45"/>
      <c r="R1226" s="45"/>
      <c r="S1226" s="45"/>
      <c r="T1226" s="45"/>
      <c r="U1226" s="45"/>
      <c r="V1226" s="45"/>
      <c r="W1226" s="45"/>
      <c r="X1226" s="45"/>
      <c r="Y1226" s="45"/>
      <c r="Z1226" s="45"/>
      <c r="AA1226" s="45"/>
      <c r="AB1226" s="45"/>
      <c r="AC1226" s="45"/>
      <c r="AD1226" s="45"/>
      <c r="AE1226" s="45"/>
      <c r="AF1226" s="45"/>
      <c r="AG1226" s="45"/>
      <c r="AH1226" s="45"/>
      <c r="AI1226" s="45"/>
      <c r="AJ1226" s="45"/>
      <c r="AK1226" s="45"/>
      <c r="AL1226" s="45"/>
      <c r="AM1226" s="45"/>
      <c r="AN1226" s="45"/>
      <c r="AO1226" s="45"/>
      <c r="AP1226" s="45"/>
      <c r="AQ1226" s="45"/>
      <c r="AR1226" s="45"/>
      <c r="AS1226" s="45"/>
      <c r="AT1226" s="45"/>
      <c r="AU1226" s="45"/>
      <c r="AV1226" s="45"/>
      <c r="AW1226" s="45"/>
      <c r="AX1226" s="45"/>
      <c r="AY1226" s="45"/>
      <c r="AZ1226" s="45"/>
      <c r="BA1226" s="45"/>
      <c r="BB1226" s="45"/>
      <c r="BC1226" s="45"/>
      <c r="BD1226" s="45"/>
      <c r="BE1226" s="45"/>
      <c r="BF1226" s="45"/>
      <c r="BG1226" s="45"/>
      <c r="BH1226" s="45"/>
      <c r="BI1226" s="45"/>
      <c r="BJ1226" s="45"/>
      <c r="BK1226" s="45"/>
      <c r="BL1226" s="45"/>
      <c r="BM1226" s="45"/>
      <c r="BN1226" s="45"/>
      <c r="BO1226" s="45"/>
      <c r="BP1226" s="45"/>
      <c r="BQ1226" s="45"/>
      <c r="BR1226" s="45"/>
      <c r="BS1226" s="45"/>
      <c r="BT1226" s="45"/>
      <c r="BU1226" s="45"/>
      <c r="BV1226" s="45"/>
      <c r="BW1226" s="45"/>
      <c r="BX1226" s="45"/>
      <c r="BY1226" s="45"/>
      <c r="BZ1226" s="45"/>
      <c r="CA1226" s="45"/>
      <c r="CB1226" s="45"/>
      <c r="CC1226" s="45"/>
      <c r="CD1226" s="45"/>
      <c r="CE1226" s="45"/>
      <c r="CF1226" s="45"/>
      <c r="CG1226" s="45"/>
      <c r="CH1226" s="45"/>
      <c r="CI1226" s="45"/>
      <c r="CJ1226" s="45"/>
      <c r="CK1226" s="45"/>
      <c r="CL1226" s="45"/>
      <c r="CM1226" s="45"/>
      <c r="CN1226" s="45"/>
      <c r="CO1226" s="45"/>
      <c r="CP1226" s="45"/>
      <c r="CQ1226" s="45"/>
      <c r="CR1226" s="45"/>
      <c r="CS1226" s="45"/>
      <c r="CT1226" s="45"/>
      <c r="CU1226" s="45"/>
      <c r="CV1226" s="45"/>
      <c r="CW1226" s="45"/>
      <c r="CX1226" s="45"/>
      <c r="CY1226" s="45"/>
      <c r="CZ1226" s="45"/>
      <c r="DA1226" s="45"/>
      <c r="DB1226" s="45"/>
      <c r="DC1226" s="45"/>
      <c r="DD1226" s="45"/>
      <c r="DE1226" s="45"/>
      <c r="DF1226" s="45"/>
      <c r="DG1226" s="45"/>
      <c r="DH1226" s="45"/>
      <c r="DI1226" s="45"/>
      <c r="DJ1226" s="45"/>
      <c r="DK1226" s="45"/>
      <c r="DL1226" s="45"/>
      <c r="DM1226" s="45"/>
      <c r="DN1226" s="45"/>
      <c r="DO1226" s="45"/>
      <c r="DP1226" s="45"/>
      <c r="DQ1226" s="45"/>
      <c r="DR1226" s="45"/>
      <c r="DS1226" s="45"/>
      <c r="DT1226" s="45"/>
      <c r="DU1226" s="45"/>
      <c r="DV1226" s="1123"/>
      <c r="DW1226" s="45"/>
      <c r="DX1226" s="45"/>
      <c r="DY1226" s="45"/>
      <c r="DZ1226" s="45"/>
      <c r="EA1226" s="45"/>
      <c r="EB1226" s="45"/>
      <c r="EC1226" s="45"/>
      <c r="ED1226" s="45"/>
      <c r="EE1226" s="45"/>
      <c r="EF1226" s="45"/>
      <c r="EG1226" s="45"/>
      <c r="EH1226" s="45"/>
      <c r="EI1226" s="45"/>
      <c r="EJ1226" s="45"/>
      <c r="EK1226" s="45"/>
      <c r="EL1226" s="45"/>
      <c r="EM1226" s="45"/>
      <c r="EN1226" s="45"/>
      <c r="EO1226" s="45"/>
      <c r="EP1226" s="45"/>
      <c r="EQ1226" s="1123"/>
      <c r="ER1226" s="557"/>
    </row>
    <row r="1227" spans="1:148" ht="15" customHeight="1" x14ac:dyDescent="0.25">
      <c r="A1227" s="625"/>
      <c r="B1227" s="1343" t="str">
        <f t="shared" si="71"/>
        <v>Desk 77</v>
      </c>
      <c r="C1227" s="1348" t="str">
        <f>IF(ISBLANK(TB!C263), "", TB!C263)</f>
        <v/>
      </c>
      <c r="D1227" s="1348" t="str">
        <f>IF(ISBLANK(TB!D263), "", TB!D263)</f>
        <v/>
      </c>
      <c r="E1227" s="1348" t="str">
        <f>IF(ISBLANK(TB!E263), "", TB!E263)</f>
        <v/>
      </c>
      <c r="F1227" s="1348" t="str">
        <f>IF(ISBLANK(TB!F263), "", TB!F263)</f>
        <v/>
      </c>
      <c r="G1227" s="45"/>
      <c r="H1227" s="45"/>
      <c r="I1227" s="45"/>
      <c r="J1227" s="45"/>
      <c r="K1227" s="45"/>
      <c r="L1227" s="45"/>
      <c r="M1227" s="45"/>
      <c r="N1227" s="45"/>
      <c r="O1227" s="45"/>
      <c r="P1227" s="45"/>
      <c r="Q1227" s="45"/>
      <c r="R1227" s="45"/>
      <c r="S1227" s="45"/>
      <c r="T1227" s="45"/>
      <c r="U1227" s="45"/>
      <c r="V1227" s="45"/>
      <c r="W1227" s="45"/>
      <c r="X1227" s="45"/>
      <c r="Y1227" s="45"/>
      <c r="Z1227" s="45"/>
      <c r="AA1227" s="45"/>
      <c r="AB1227" s="45"/>
      <c r="AC1227" s="45"/>
      <c r="AD1227" s="45"/>
      <c r="AE1227" s="45"/>
      <c r="AF1227" s="45"/>
      <c r="AG1227" s="45"/>
      <c r="AH1227" s="45"/>
      <c r="AI1227" s="45"/>
      <c r="AJ1227" s="45"/>
      <c r="AK1227" s="45"/>
      <c r="AL1227" s="45"/>
      <c r="AM1227" s="45"/>
      <c r="AN1227" s="45"/>
      <c r="AO1227" s="45"/>
      <c r="AP1227" s="45"/>
      <c r="AQ1227" s="45"/>
      <c r="AR1227" s="45"/>
      <c r="AS1227" s="45"/>
      <c r="AT1227" s="45"/>
      <c r="AU1227" s="45"/>
      <c r="AV1227" s="45"/>
      <c r="AW1227" s="45"/>
      <c r="AX1227" s="45"/>
      <c r="AY1227" s="45"/>
      <c r="AZ1227" s="45"/>
      <c r="BA1227" s="45"/>
      <c r="BB1227" s="45"/>
      <c r="BC1227" s="45"/>
      <c r="BD1227" s="45"/>
      <c r="BE1227" s="45"/>
      <c r="BF1227" s="45"/>
      <c r="BG1227" s="45"/>
      <c r="BH1227" s="45"/>
      <c r="BI1227" s="45"/>
      <c r="BJ1227" s="45"/>
      <c r="BK1227" s="45"/>
      <c r="BL1227" s="45"/>
      <c r="BM1227" s="45"/>
      <c r="BN1227" s="45"/>
      <c r="BO1227" s="45"/>
      <c r="BP1227" s="45"/>
      <c r="BQ1227" s="45"/>
      <c r="BR1227" s="45"/>
      <c r="BS1227" s="45"/>
      <c r="BT1227" s="45"/>
      <c r="BU1227" s="45"/>
      <c r="BV1227" s="45"/>
      <c r="BW1227" s="45"/>
      <c r="BX1227" s="45"/>
      <c r="BY1227" s="45"/>
      <c r="BZ1227" s="45"/>
      <c r="CA1227" s="45"/>
      <c r="CB1227" s="45"/>
      <c r="CC1227" s="45"/>
      <c r="CD1227" s="45"/>
      <c r="CE1227" s="45"/>
      <c r="CF1227" s="45"/>
      <c r="CG1227" s="45"/>
      <c r="CH1227" s="45"/>
      <c r="CI1227" s="45"/>
      <c r="CJ1227" s="45"/>
      <c r="CK1227" s="45"/>
      <c r="CL1227" s="45"/>
      <c r="CM1227" s="45"/>
      <c r="CN1227" s="45"/>
      <c r="CO1227" s="45"/>
      <c r="CP1227" s="45"/>
      <c r="CQ1227" s="45"/>
      <c r="CR1227" s="45"/>
      <c r="CS1227" s="45"/>
      <c r="CT1227" s="45"/>
      <c r="CU1227" s="45"/>
      <c r="CV1227" s="45"/>
      <c r="CW1227" s="45"/>
      <c r="CX1227" s="45"/>
      <c r="CY1227" s="45"/>
      <c r="CZ1227" s="45"/>
      <c r="DA1227" s="45"/>
      <c r="DB1227" s="45"/>
      <c r="DC1227" s="45"/>
      <c r="DD1227" s="45"/>
      <c r="DE1227" s="45"/>
      <c r="DF1227" s="45"/>
      <c r="DG1227" s="45"/>
      <c r="DH1227" s="45"/>
      <c r="DI1227" s="45"/>
      <c r="DJ1227" s="45"/>
      <c r="DK1227" s="45"/>
      <c r="DL1227" s="45"/>
      <c r="DM1227" s="45"/>
      <c r="DN1227" s="45"/>
      <c r="DO1227" s="45"/>
      <c r="DP1227" s="45"/>
      <c r="DQ1227" s="45"/>
      <c r="DR1227" s="45"/>
      <c r="DS1227" s="45"/>
      <c r="DT1227" s="45"/>
      <c r="DU1227" s="45"/>
      <c r="DV1227" s="1123"/>
      <c r="DW1227" s="45"/>
      <c r="DX1227" s="45"/>
      <c r="DY1227" s="45"/>
      <c r="DZ1227" s="45"/>
      <c r="EA1227" s="45"/>
      <c r="EB1227" s="45"/>
      <c r="EC1227" s="45"/>
      <c r="ED1227" s="45"/>
      <c r="EE1227" s="45"/>
      <c r="EF1227" s="45"/>
      <c r="EG1227" s="45"/>
      <c r="EH1227" s="45"/>
      <c r="EI1227" s="45"/>
      <c r="EJ1227" s="45"/>
      <c r="EK1227" s="45"/>
      <c r="EL1227" s="45"/>
      <c r="EM1227" s="45"/>
      <c r="EN1227" s="45"/>
      <c r="EO1227" s="45"/>
      <c r="EP1227" s="45"/>
      <c r="EQ1227" s="1123"/>
      <c r="ER1227" s="557"/>
    </row>
    <row r="1228" spans="1:148" ht="15" customHeight="1" x14ac:dyDescent="0.25">
      <c r="A1228" s="625"/>
      <c r="B1228" s="1343" t="str">
        <f t="shared" si="71"/>
        <v>Desk 78</v>
      </c>
      <c r="C1228" s="1348" t="str">
        <f>IF(ISBLANK(TB!C264), "", TB!C264)</f>
        <v/>
      </c>
      <c r="D1228" s="1348" t="str">
        <f>IF(ISBLANK(TB!D264), "", TB!D264)</f>
        <v/>
      </c>
      <c r="E1228" s="1348" t="str">
        <f>IF(ISBLANK(TB!E264), "", TB!E264)</f>
        <v/>
      </c>
      <c r="F1228" s="1348" t="str">
        <f>IF(ISBLANK(TB!F264), "", TB!F264)</f>
        <v/>
      </c>
      <c r="G1228" s="45"/>
      <c r="H1228" s="45"/>
      <c r="I1228" s="45"/>
      <c r="J1228" s="45"/>
      <c r="K1228" s="45"/>
      <c r="L1228" s="45"/>
      <c r="M1228" s="45"/>
      <c r="N1228" s="45"/>
      <c r="O1228" s="45"/>
      <c r="P1228" s="45"/>
      <c r="Q1228" s="45"/>
      <c r="R1228" s="45"/>
      <c r="S1228" s="45"/>
      <c r="T1228" s="45"/>
      <c r="U1228" s="45"/>
      <c r="V1228" s="45"/>
      <c r="W1228" s="45"/>
      <c r="X1228" s="45"/>
      <c r="Y1228" s="45"/>
      <c r="Z1228" s="45"/>
      <c r="AA1228" s="45"/>
      <c r="AB1228" s="45"/>
      <c r="AC1228" s="45"/>
      <c r="AD1228" s="45"/>
      <c r="AE1228" s="45"/>
      <c r="AF1228" s="45"/>
      <c r="AG1228" s="45"/>
      <c r="AH1228" s="45"/>
      <c r="AI1228" s="45"/>
      <c r="AJ1228" s="45"/>
      <c r="AK1228" s="45"/>
      <c r="AL1228" s="45"/>
      <c r="AM1228" s="45"/>
      <c r="AN1228" s="45"/>
      <c r="AO1228" s="45"/>
      <c r="AP1228" s="45"/>
      <c r="AQ1228" s="45"/>
      <c r="AR1228" s="45"/>
      <c r="AS1228" s="45"/>
      <c r="AT1228" s="45"/>
      <c r="AU1228" s="45"/>
      <c r="AV1228" s="45"/>
      <c r="AW1228" s="45"/>
      <c r="AX1228" s="45"/>
      <c r="AY1228" s="45"/>
      <c r="AZ1228" s="45"/>
      <c r="BA1228" s="45"/>
      <c r="BB1228" s="45"/>
      <c r="BC1228" s="45"/>
      <c r="BD1228" s="45"/>
      <c r="BE1228" s="45"/>
      <c r="BF1228" s="45"/>
      <c r="BG1228" s="45"/>
      <c r="BH1228" s="45"/>
      <c r="BI1228" s="45"/>
      <c r="BJ1228" s="45"/>
      <c r="BK1228" s="45"/>
      <c r="BL1228" s="45"/>
      <c r="BM1228" s="45"/>
      <c r="BN1228" s="45"/>
      <c r="BO1228" s="45"/>
      <c r="BP1228" s="45"/>
      <c r="BQ1228" s="45"/>
      <c r="BR1228" s="45"/>
      <c r="BS1228" s="45"/>
      <c r="BT1228" s="45"/>
      <c r="BU1228" s="45"/>
      <c r="BV1228" s="45"/>
      <c r="BW1228" s="45"/>
      <c r="BX1228" s="45"/>
      <c r="BY1228" s="45"/>
      <c r="BZ1228" s="45"/>
      <c r="CA1228" s="45"/>
      <c r="CB1228" s="45"/>
      <c r="CC1228" s="45"/>
      <c r="CD1228" s="45"/>
      <c r="CE1228" s="45"/>
      <c r="CF1228" s="45"/>
      <c r="CG1228" s="45"/>
      <c r="CH1228" s="45"/>
      <c r="CI1228" s="45"/>
      <c r="CJ1228" s="45"/>
      <c r="CK1228" s="45"/>
      <c r="CL1228" s="45"/>
      <c r="CM1228" s="45"/>
      <c r="CN1228" s="45"/>
      <c r="CO1228" s="45"/>
      <c r="CP1228" s="45"/>
      <c r="CQ1228" s="45"/>
      <c r="CR1228" s="45"/>
      <c r="CS1228" s="45"/>
      <c r="CT1228" s="45"/>
      <c r="CU1228" s="45"/>
      <c r="CV1228" s="45"/>
      <c r="CW1228" s="45"/>
      <c r="CX1228" s="45"/>
      <c r="CY1228" s="45"/>
      <c r="CZ1228" s="45"/>
      <c r="DA1228" s="45"/>
      <c r="DB1228" s="45"/>
      <c r="DC1228" s="45"/>
      <c r="DD1228" s="45"/>
      <c r="DE1228" s="45"/>
      <c r="DF1228" s="45"/>
      <c r="DG1228" s="45"/>
      <c r="DH1228" s="45"/>
      <c r="DI1228" s="45"/>
      <c r="DJ1228" s="45"/>
      <c r="DK1228" s="45"/>
      <c r="DL1228" s="45"/>
      <c r="DM1228" s="45"/>
      <c r="DN1228" s="45"/>
      <c r="DO1228" s="45"/>
      <c r="DP1228" s="45"/>
      <c r="DQ1228" s="45"/>
      <c r="DR1228" s="45"/>
      <c r="DS1228" s="45"/>
      <c r="DT1228" s="45"/>
      <c r="DU1228" s="45"/>
      <c r="DV1228" s="1123"/>
      <c r="DW1228" s="45"/>
      <c r="DX1228" s="45"/>
      <c r="DY1228" s="45"/>
      <c r="DZ1228" s="45"/>
      <c r="EA1228" s="45"/>
      <c r="EB1228" s="45"/>
      <c r="EC1228" s="45"/>
      <c r="ED1228" s="45"/>
      <c r="EE1228" s="45"/>
      <c r="EF1228" s="45"/>
      <c r="EG1228" s="45"/>
      <c r="EH1228" s="45"/>
      <c r="EI1228" s="45"/>
      <c r="EJ1228" s="45"/>
      <c r="EK1228" s="45"/>
      <c r="EL1228" s="45"/>
      <c r="EM1228" s="45"/>
      <c r="EN1228" s="45"/>
      <c r="EO1228" s="45"/>
      <c r="EP1228" s="45"/>
      <c r="EQ1228" s="1123"/>
      <c r="ER1228" s="557"/>
    </row>
    <row r="1229" spans="1:148" ht="15" customHeight="1" x14ac:dyDescent="0.25">
      <c r="A1229" s="625"/>
      <c r="B1229" s="1343" t="str">
        <f t="shared" si="71"/>
        <v>Desk 79</v>
      </c>
      <c r="C1229" s="1348" t="str">
        <f>IF(ISBLANK(TB!C265), "", TB!C265)</f>
        <v/>
      </c>
      <c r="D1229" s="1348" t="str">
        <f>IF(ISBLANK(TB!D265), "", TB!D265)</f>
        <v/>
      </c>
      <c r="E1229" s="1348" t="str">
        <f>IF(ISBLANK(TB!E265), "", TB!E265)</f>
        <v/>
      </c>
      <c r="F1229" s="1348" t="str">
        <f>IF(ISBLANK(TB!F265), "", TB!F265)</f>
        <v/>
      </c>
      <c r="G1229" s="45"/>
      <c r="H1229" s="45"/>
      <c r="I1229" s="45"/>
      <c r="J1229" s="45"/>
      <c r="K1229" s="45"/>
      <c r="L1229" s="45"/>
      <c r="M1229" s="45"/>
      <c r="N1229" s="45"/>
      <c r="O1229" s="45"/>
      <c r="P1229" s="45"/>
      <c r="Q1229" s="45"/>
      <c r="R1229" s="45"/>
      <c r="S1229" s="45"/>
      <c r="T1229" s="45"/>
      <c r="U1229" s="45"/>
      <c r="V1229" s="45"/>
      <c r="W1229" s="45"/>
      <c r="X1229" s="45"/>
      <c r="Y1229" s="45"/>
      <c r="Z1229" s="45"/>
      <c r="AA1229" s="45"/>
      <c r="AB1229" s="45"/>
      <c r="AC1229" s="45"/>
      <c r="AD1229" s="45"/>
      <c r="AE1229" s="45"/>
      <c r="AF1229" s="45"/>
      <c r="AG1229" s="45"/>
      <c r="AH1229" s="45"/>
      <c r="AI1229" s="45"/>
      <c r="AJ1229" s="45"/>
      <c r="AK1229" s="45"/>
      <c r="AL1229" s="45"/>
      <c r="AM1229" s="45"/>
      <c r="AN1229" s="45"/>
      <c r="AO1229" s="45"/>
      <c r="AP1229" s="45"/>
      <c r="AQ1229" s="45"/>
      <c r="AR1229" s="45"/>
      <c r="AS1229" s="45"/>
      <c r="AT1229" s="45"/>
      <c r="AU1229" s="45"/>
      <c r="AV1229" s="45"/>
      <c r="AW1229" s="45"/>
      <c r="AX1229" s="45"/>
      <c r="AY1229" s="45"/>
      <c r="AZ1229" s="45"/>
      <c r="BA1229" s="45"/>
      <c r="BB1229" s="45"/>
      <c r="BC1229" s="45"/>
      <c r="BD1229" s="45"/>
      <c r="BE1229" s="45"/>
      <c r="BF1229" s="45"/>
      <c r="BG1229" s="45"/>
      <c r="BH1229" s="45"/>
      <c r="BI1229" s="45"/>
      <c r="BJ1229" s="45"/>
      <c r="BK1229" s="45"/>
      <c r="BL1229" s="45"/>
      <c r="BM1229" s="45"/>
      <c r="BN1229" s="45"/>
      <c r="BO1229" s="45"/>
      <c r="BP1229" s="45"/>
      <c r="BQ1229" s="45"/>
      <c r="BR1229" s="45"/>
      <c r="BS1229" s="45"/>
      <c r="BT1229" s="45"/>
      <c r="BU1229" s="45"/>
      <c r="BV1229" s="45"/>
      <c r="BW1229" s="45"/>
      <c r="BX1229" s="45"/>
      <c r="BY1229" s="45"/>
      <c r="BZ1229" s="45"/>
      <c r="CA1229" s="45"/>
      <c r="CB1229" s="45"/>
      <c r="CC1229" s="45"/>
      <c r="CD1229" s="45"/>
      <c r="CE1229" s="45"/>
      <c r="CF1229" s="45"/>
      <c r="CG1229" s="45"/>
      <c r="CH1229" s="45"/>
      <c r="CI1229" s="45"/>
      <c r="CJ1229" s="45"/>
      <c r="CK1229" s="45"/>
      <c r="CL1229" s="45"/>
      <c r="CM1229" s="45"/>
      <c r="CN1229" s="45"/>
      <c r="CO1229" s="45"/>
      <c r="CP1229" s="45"/>
      <c r="CQ1229" s="45"/>
      <c r="CR1229" s="45"/>
      <c r="CS1229" s="45"/>
      <c r="CT1229" s="45"/>
      <c r="CU1229" s="45"/>
      <c r="CV1229" s="45"/>
      <c r="CW1229" s="45"/>
      <c r="CX1229" s="45"/>
      <c r="CY1229" s="45"/>
      <c r="CZ1229" s="45"/>
      <c r="DA1229" s="45"/>
      <c r="DB1229" s="45"/>
      <c r="DC1229" s="45"/>
      <c r="DD1229" s="45"/>
      <c r="DE1229" s="45"/>
      <c r="DF1229" s="45"/>
      <c r="DG1229" s="45"/>
      <c r="DH1229" s="45"/>
      <c r="DI1229" s="45"/>
      <c r="DJ1229" s="45"/>
      <c r="DK1229" s="45"/>
      <c r="DL1229" s="45"/>
      <c r="DM1229" s="45"/>
      <c r="DN1229" s="45"/>
      <c r="DO1229" s="45"/>
      <c r="DP1229" s="45"/>
      <c r="DQ1229" s="45"/>
      <c r="DR1229" s="45"/>
      <c r="DS1229" s="45"/>
      <c r="DT1229" s="45"/>
      <c r="DU1229" s="45"/>
      <c r="DV1229" s="1123"/>
      <c r="DW1229" s="45"/>
      <c r="DX1229" s="45"/>
      <c r="DY1229" s="45"/>
      <c r="DZ1229" s="45"/>
      <c r="EA1229" s="45"/>
      <c r="EB1229" s="45"/>
      <c r="EC1229" s="45"/>
      <c r="ED1229" s="45"/>
      <c r="EE1229" s="45"/>
      <c r="EF1229" s="45"/>
      <c r="EG1229" s="45"/>
      <c r="EH1229" s="45"/>
      <c r="EI1229" s="45"/>
      <c r="EJ1229" s="45"/>
      <c r="EK1229" s="45"/>
      <c r="EL1229" s="45"/>
      <c r="EM1229" s="45"/>
      <c r="EN1229" s="45"/>
      <c r="EO1229" s="45"/>
      <c r="EP1229" s="45"/>
      <c r="EQ1229" s="1123"/>
      <c r="ER1229" s="557"/>
    </row>
    <row r="1230" spans="1:148" ht="15" customHeight="1" x14ac:dyDescent="0.25">
      <c r="A1230" s="625"/>
      <c r="B1230" s="1343" t="str">
        <f t="shared" si="71"/>
        <v>Desk 80</v>
      </c>
      <c r="C1230" s="1348" t="str">
        <f>IF(ISBLANK(TB!C266), "", TB!C266)</f>
        <v/>
      </c>
      <c r="D1230" s="1348" t="str">
        <f>IF(ISBLANK(TB!D266), "", TB!D266)</f>
        <v/>
      </c>
      <c r="E1230" s="1348" t="str">
        <f>IF(ISBLANK(TB!E266), "", TB!E266)</f>
        <v/>
      </c>
      <c r="F1230" s="1348" t="str">
        <f>IF(ISBLANK(TB!F266), "", TB!F266)</f>
        <v/>
      </c>
      <c r="G1230" s="45"/>
      <c r="H1230" s="45"/>
      <c r="I1230" s="45"/>
      <c r="J1230" s="45"/>
      <c r="K1230" s="45"/>
      <c r="L1230" s="45"/>
      <c r="M1230" s="45"/>
      <c r="N1230" s="45"/>
      <c r="O1230" s="45"/>
      <c r="P1230" s="45"/>
      <c r="Q1230" s="45"/>
      <c r="R1230" s="45"/>
      <c r="S1230" s="45"/>
      <c r="T1230" s="45"/>
      <c r="U1230" s="45"/>
      <c r="V1230" s="45"/>
      <c r="W1230" s="45"/>
      <c r="X1230" s="45"/>
      <c r="Y1230" s="45"/>
      <c r="Z1230" s="45"/>
      <c r="AA1230" s="45"/>
      <c r="AB1230" s="45"/>
      <c r="AC1230" s="45"/>
      <c r="AD1230" s="45"/>
      <c r="AE1230" s="45"/>
      <c r="AF1230" s="45"/>
      <c r="AG1230" s="45"/>
      <c r="AH1230" s="45"/>
      <c r="AI1230" s="45"/>
      <c r="AJ1230" s="45"/>
      <c r="AK1230" s="45"/>
      <c r="AL1230" s="45"/>
      <c r="AM1230" s="45"/>
      <c r="AN1230" s="45"/>
      <c r="AO1230" s="45"/>
      <c r="AP1230" s="45"/>
      <c r="AQ1230" s="45"/>
      <c r="AR1230" s="45"/>
      <c r="AS1230" s="45"/>
      <c r="AT1230" s="45"/>
      <c r="AU1230" s="45"/>
      <c r="AV1230" s="45"/>
      <c r="AW1230" s="45"/>
      <c r="AX1230" s="45"/>
      <c r="AY1230" s="45"/>
      <c r="AZ1230" s="45"/>
      <c r="BA1230" s="45"/>
      <c r="BB1230" s="45"/>
      <c r="BC1230" s="45"/>
      <c r="BD1230" s="45"/>
      <c r="BE1230" s="45"/>
      <c r="BF1230" s="45"/>
      <c r="BG1230" s="45"/>
      <c r="BH1230" s="45"/>
      <c r="BI1230" s="45"/>
      <c r="BJ1230" s="45"/>
      <c r="BK1230" s="45"/>
      <c r="BL1230" s="45"/>
      <c r="BM1230" s="45"/>
      <c r="BN1230" s="45"/>
      <c r="BO1230" s="45"/>
      <c r="BP1230" s="45"/>
      <c r="BQ1230" s="45"/>
      <c r="BR1230" s="45"/>
      <c r="BS1230" s="45"/>
      <c r="BT1230" s="45"/>
      <c r="BU1230" s="45"/>
      <c r="BV1230" s="45"/>
      <c r="BW1230" s="45"/>
      <c r="BX1230" s="45"/>
      <c r="BY1230" s="45"/>
      <c r="BZ1230" s="45"/>
      <c r="CA1230" s="45"/>
      <c r="CB1230" s="45"/>
      <c r="CC1230" s="45"/>
      <c r="CD1230" s="45"/>
      <c r="CE1230" s="45"/>
      <c r="CF1230" s="45"/>
      <c r="CG1230" s="45"/>
      <c r="CH1230" s="45"/>
      <c r="CI1230" s="45"/>
      <c r="CJ1230" s="45"/>
      <c r="CK1230" s="45"/>
      <c r="CL1230" s="45"/>
      <c r="CM1230" s="45"/>
      <c r="CN1230" s="45"/>
      <c r="CO1230" s="45"/>
      <c r="CP1230" s="45"/>
      <c r="CQ1230" s="45"/>
      <c r="CR1230" s="45"/>
      <c r="CS1230" s="45"/>
      <c r="CT1230" s="45"/>
      <c r="CU1230" s="45"/>
      <c r="CV1230" s="45"/>
      <c r="CW1230" s="45"/>
      <c r="CX1230" s="45"/>
      <c r="CY1230" s="45"/>
      <c r="CZ1230" s="45"/>
      <c r="DA1230" s="45"/>
      <c r="DB1230" s="45"/>
      <c r="DC1230" s="45"/>
      <c r="DD1230" s="45"/>
      <c r="DE1230" s="45"/>
      <c r="DF1230" s="45"/>
      <c r="DG1230" s="45"/>
      <c r="DH1230" s="45"/>
      <c r="DI1230" s="45"/>
      <c r="DJ1230" s="45"/>
      <c r="DK1230" s="45"/>
      <c r="DL1230" s="45"/>
      <c r="DM1230" s="45"/>
      <c r="DN1230" s="45"/>
      <c r="DO1230" s="45"/>
      <c r="DP1230" s="45"/>
      <c r="DQ1230" s="45"/>
      <c r="DR1230" s="45"/>
      <c r="DS1230" s="45"/>
      <c r="DT1230" s="45"/>
      <c r="DU1230" s="45"/>
      <c r="DV1230" s="1123"/>
      <c r="DW1230" s="45"/>
      <c r="DX1230" s="45"/>
      <c r="DY1230" s="45"/>
      <c r="DZ1230" s="45"/>
      <c r="EA1230" s="45"/>
      <c r="EB1230" s="45"/>
      <c r="EC1230" s="45"/>
      <c r="ED1230" s="45"/>
      <c r="EE1230" s="45"/>
      <c r="EF1230" s="45"/>
      <c r="EG1230" s="45"/>
      <c r="EH1230" s="45"/>
      <c r="EI1230" s="45"/>
      <c r="EJ1230" s="45"/>
      <c r="EK1230" s="45"/>
      <c r="EL1230" s="45"/>
      <c r="EM1230" s="45"/>
      <c r="EN1230" s="45"/>
      <c r="EO1230" s="45"/>
      <c r="EP1230" s="45"/>
      <c r="EQ1230" s="1123"/>
      <c r="ER1230" s="557"/>
    </row>
    <row r="1231" spans="1:148" ht="15" customHeight="1" x14ac:dyDescent="0.25">
      <c r="A1231" s="625"/>
      <c r="B1231" s="1343" t="str">
        <f t="shared" si="71"/>
        <v>Desk 81</v>
      </c>
      <c r="C1231" s="1348" t="str">
        <f>IF(ISBLANK(TB!C267), "", TB!C267)</f>
        <v/>
      </c>
      <c r="D1231" s="1348" t="str">
        <f>IF(ISBLANK(TB!D267), "", TB!D267)</f>
        <v/>
      </c>
      <c r="E1231" s="1348" t="str">
        <f>IF(ISBLANK(TB!E267), "", TB!E267)</f>
        <v/>
      </c>
      <c r="F1231" s="1348" t="str">
        <f>IF(ISBLANK(TB!F267), "", TB!F267)</f>
        <v/>
      </c>
      <c r="G1231" s="45"/>
      <c r="H1231" s="45"/>
      <c r="I1231" s="45"/>
      <c r="J1231" s="45"/>
      <c r="K1231" s="45"/>
      <c r="L1231" s="45"/>
      <c r="M1231" s="45"/>
      <c r="N1231" s="45"/>
      <c r="O1231" s="45"/>
      <c r="P1231" s="45"/>
      <c r="Q1231" s="45"/>
      <c r="R1231" s="45"/>
      <c r="S1231" s="45"/>
      <c r="T1231" s="45"/>
      <c r="U1231" s="45"/>
      <c r="V1231" s="45"/>
      <c r="W1231" s="45"/>
      <c r="X1231" s="45"/>
      <c r="Y1231" s="45"/>
      <c r="Z1231" s="45"/>
      <c r="AA1231" s="45"/>
      <c r="AB1231" s="45"/>
      <c r="AC1231" s="45"/>
      <c r="AD1231" s="45"/>
      <c r="AE1231" s="45"/>
      <c r="AF1231" s="45"/>
      <c r="AG1231" s="45"/>
      <c r="AH1231" s="45"/>
      <c r="AI1231" s="45"/>
      <c r="AJ1231" s="45"/>
      <c r="AK1231" s="45"/>
      <c r="AL1231" s="45"/>
      <c r="AM1231" s="45"/>
      <c r="AN1231" s="45"/>
      <c r="AO1231" s="45"/>
      <c r="AP1231" s="45"/>
      <c r="AQ1231" s="45"/>
      <c r="AR1231" s="45"/>
      <c r="AS1231" s="45"/>
      <c r="AT1231" s="45"/>
      <c r="AU1231" s="45"/>
      <c r="AV1231" s="45"/>
      <c r="AW1231" s="45"/>
      <c r="AX1231" s="45"/>
      <c r="AY1231" s="45"/>
      <c r="AZ1231" s="45"/>
      <c r="BA1231" s="45"/>
      <c r="BB1231" s="45"/>
      <c r="BC1231" s="45"/>
      <c r="BD1231" s="45"/>
      <c r="BE1231" s="45"/>
      <c r="BF1231" s="45"/>
      <c r="BG1231" s="45"/>
      <c r="BH1231" s="45"/>
      <c r="BI1231" s="45"/>
      <c r="BJ1231" s="45"/>
      <c r="BK1231" s="45"/>
      <c r="BL1231" s="45"/>
      <c r="BM1231" s="45"/>
      <c r="BN1231" s="45"/>
      <c r="BO1231" s="45"/>
      <c r="BP1231" s="45"/>
      <c r="BQ1231" s="45"/>
      <c r="BR1231" s="45"/>
      <c r="BS1231" s="45"/>
      <c r="BT1231" s="45"/>
      <c r="BU1231" s="45"/>
      <c r="BV1231" s="45"/>
      <c r="BW1231" s="45"/>
      <c r="BX1231" s="45"/>
      <c r="BY1231" s="45"/>
      <c r="BZ1231" s="45"/>
      <c r="CA1231" s="45"/>
      <c r="CB1231" s="45"/>
      <c r="CC1231" s="45"/>
      <c r="CD1231" s="45"/>
      <c r="CE1231" s="45"/>
      <c r="CF1231" s="45"/>
      <c r="CG1231" s="45"/>
      <c r="CH1231" s="45"/>
      <c r="CI1231" s="45"/>
      <c r="CJ1231" s="45"/>
      <c r="CK1231" s="45"/>
      <c r="CL1231" s="45"/>
      <c r="CM1231" s="45"/>
      <c r="CN1231" s="45"/>
      <c r="CO1231" s="45"/>
      <c r="CP1231" s="45"/>
      <c r="CQ1231" s="45"/>
      <c r="CR1231" s="45"/>
      <c r="CS1231" s="45"/>
      <c r="CT1231" s="45"/>
      <c r="CU1231" s="45"/>
      <c r="CV1231" s="45"/>
      <c r="CW1231" s="45"/>
      <c r="CX1231" s="45"/>
      <c r="CY1231" s="45"/>
      <c r="CZ1231" s="45"/>
      <c r="DA1231" s="45"/>
      <c r="DB1231" s="45"/>
      <c r="DC1231" s="45"/>
      <c r="DD1231" s="45"/>
      <c r="DE1231" s="45"/>
      <c r="DF1231" s="45"/>
      <c r="DG1231" s="45"/>
      <c r="DH1231" s="45"/>
      <c r="DI1231" s="45"/>
      <c r="DJ1231" s="45"/>
      <c r="DK1231" s="45"/>
      <c r="DL1231" s="45"/>
      <c r="DM1231" s="45"/>
      <c r="DN1231" s="45"/>
      <c r="DO1231" s="45"/>
      <c r="DP1231" s="45"/>
      <c r="DQ1231" s="45"/>
      <c r="DR1231" s="45"/>
      <c r="DS1231" s="45"/>
      <c r="DT1231" s="45"/>
      <c r="DU1231" s="45"/>
      <c r="DV1231" s="1123"/>
      <c r="DW1231" s="45"/>
      <c r="DX1231" s="45"/>
      <c r="DY1231" s="45"/>
      <c r="DZ1231" s="45"/>
      <c r="EA1231" s="45"/>
      <c r="EB1231" s="45"/>
      <c r="EC1231" s="45"/>
      <c r="ED1231" s="45"/>
      <c r="EE1231" s="45"/>
      <c r="EF1231" s="45"/>
      <c r="EG1231" s="45"/>
      <c r="EH1231" s="45"/>
      <c r="EI1231" s="45"/>
      <c r="EJ1231" s="45"/>
      <c r="EK1231" s="45"/>
      <c r="EL1231" s="45"/>
      <c r="EM1231" s="45"/>
      <c r="EN1231" s="45"/>
      <c r="EO1231" s="45"/>
      <c r="EP1231" s="45"/>
      <c r="EQ1231" s="1123"/>
      <c r="ER1231" s="557"/>
    </row>
    <row r="1232" spans="1:148" ht="15" customHeight="1" x14ac:dyDescent="0.25">
      <c r="A1232" s="625"/>
      <c r="B1232" s="1343" t="str">
        <f t="shared" si="71"/>
        <v>Desk 82</v>
      </c>
      <c r="C1232" s="1348" t="str">
        <f>IF(ISBLANK(TB!C268), "", TB!C268)</f>
        <v/>
      </c>
      <c r="D1232" s="1348" t="str">
        <f>IF(ISBLANK(TB!D268), "", TB!D268)</f>
        <v/>
      </c>
      <c r="E1232" s="1348" t="str">
        <f>IF(ISBLANK(TB!E268), "", TB!E268)</f>
        <v/>
      </c>
      <c r="F1232" s="1348" t="str">
        <f>IF(ISBLANK(TB!F268), "", TB!F268)</f>
        <v/>
      </c>
      <c r="G1232" s="45"/>
      <c r="H1232" s="45"/>
      <c r="I1232" s="45"/>
      <c r="J1232" s="45"/>
      <c r="K1232" s="45"/>
      <c r="L1232" s="45"/>
      <c r="M1232" s="45"/>
      <c r="N1232" s="45"/>
      <c r="O1232" s="45"/>
      <c r="P1232" s="45"/>
      <c r="Q1232" s="45"/>
      <c r="R1232" s="45"/>
      <c r="S1232" s="45"/>
      <c r="T1232" s="45"/>
      <c r="U1232" s="45"/>
      <c r="V1232" s="45"/>
      <c r="W1232" s="45"/>
      <c r="X1232" s="45"/>
      <c r="Y1232" s="45"/>
      <c r="Z1232" s="45"/>
      <c r="AA1232" s="45"/>
      <c r="AB1232" s="45"/>
      <c r="AC1232" s="45"/>
      <c r="AD1232" s="45"/>
      <c r="AE1232" s="45"/>
      <c r="AF1232" s="45"/>
      <c r="AG1232" s="45"/>
      <c r="AH1232" s="45"/>
      <c r="AI1232" s="45"/>
      <c r="AJ1232" s="45"/>
      <c r="AK1232" s="45"/>
      <c r="AL1232" s="45"/>
      <c r="AM1232" s="45"/>
      <c r="AN1232" s="45"/>
      <c r="AO1232" s="45"/>
      <c r="AP1232" s="45"/>
      <c r="AQ1232" s="45"/>
      <c r="AR1232" s="45"/>
      <c r="AS1232" s="45"/>
      <c r="AT1232" s="45"/>
      <c r="AU1232" s="45"/>
      <c r="AV1232" s="45"/>
      <c r="AW1232" s="45"/>
      <c r="AX1232" s="45"/>
      <c r="AY1232" s="45"/>
      <c r="AZ1232" s="45"/>
      <c r="BA1232" s="45"/>
      <c r="BB1232" s="45"/>
      <c r="BC1232" s="45"/>
      <c r="BD1232" s="45"/>
      <c r="BE1232" s="45"/>
      <c r="BF1232" s="45"/>
      <c r="BG1232" s="45"/>
      <c r="BH1232" s="45"/>
      <c r="BI1232" s="45"/>
      <c r="BJ1232" s="45"/>
      <c r="BK1232" s="45"/>
      <c r="BL1232" s="45"/>
      <c r="BM1232" s="45"/>
      <c r="BN1232" s="45"/>
      <c r="BO1232" s="45"/>
      <c r="BP1232" s="45"/>
      <c r="BQ1232" s="45"/>
      <c r="BR1232" s="45"/>
      <c r="BS1232" s="45"/>
      <c r="BT1232" s="45"/>
      <c r="BU1232" s="45"/>
      <c r="BV1232" s="45"/>
      <c r="BW1232" s="45"/>
      <c r="BX1232" s="45"/>
      <c r="BY1232" s="45"/>
      <c r="BZ1232" s="45"/>
      <c r="CA1232" s="45"/>
      <c r="CB1232" s="45"/>
      <c r="CC1232" s="45"/>
      <c r="CD1232" s="45"/>
      <c r="CE1232" s="45"/>
      <c r="CF1232" s="45"/>
      <c r="CG1232" s="45"/>
      <c r="CH1232" s="45"/>
      <c r="CI1232" s="45"/>
      <c r="CJ1232" s="45"/>
      <c r="CK1232" s="45"/>
      <c r="CL1232" s="45"/>
      <c r="CM1232" s="45"/>
      <c r="CN1232" s="45"/>
      <c r="CO1232" s="45"/>
      <c r="CP1232" s="45"/>
      <c r="CQ1232" s="45"/>
      <c r="CR1232" s="45"/>
      <c r="CS1232" s="45"/>
      <c r="CT1232" s="45"/>
      <c r="CU1232" s="45"/>
      <c r="CV1232" s="45"/>
      <c r="CW1232" s="45"/>
      <c r="CX1232" s="45"/>
      <c r="CY1232" s="45"/>
      <c r="CZ1232" s="45"/>
      <c r="DA1232" s="45"/>
      <c r="DB1232" s="45"/>
      <c r="DC1232" s="45"/>
      <c r="DD1232" s="45"/>
      <c r="DE1232" s="45"/>
      <c r="DF1232" s="45"/>
      <c r="DG1232" s="45"/>
      <c r="DH1232" s="45"/>
      <c r="DI1232" s="45"/>
      <c r="DJ1232" s="45"/>
      <c r="DK1232" s="45"/>
      <c r="DL1232" s="45"/>
      <c r="DM1232" s="45"/>
      <c r="DN1232" s="45"/>
      <c r="DO1232" s="45"/>
      <c r="DP1232" s="45"/>
      <c r="DQ1232" s="45"/>
      <c r="DR1232" s="45"/>
      <c r="DS1232" s="45"/>
      <c r="DT1232" s="45"/>
      <c r="DU1232" s="45"/>
      <c r="DV1232" s="1123"/>
      <c r="DW1232" s="45"/>
      <c r="DX1232" s="45"/>
      <c r="DY1232" s="45"/>
      <c r="DZ1232" s="45"/>
      <c r="EA1232" s="45"/>
      <c r="EB1232" s="45"/>
      <c r="EC1232" s="45"/>
      <c r="ED1232" s="45"/>
      <c r="EE1232" s="45"/>
      <c r="EF1232" s="45"/>
      <c r="EG1232" s="45"/>
      <c r="EH1232" s="45"/>
      <c r="EI1232" s="45"/>
      <c r="EJ1232" s="45"/>
      <c r="EK1232" s="45"/>
      <c r="EL1232" s="45"/>
      <c r="EM1232" s="45"/>
      <c r="EN1232" s="45"/>
      <c r="EO1232" s="45"/>
      <c r="EP1232" s="45"/>
      <c r="EQ1232" s="1123"/>
      <c r="ER1232" s="557"/>
    </row>
    <row r="1233" spans="1:148" ht="15" customHeight="1" x14ac:dyDescent="0.25">
      <c r="A1233" s="625"/>
      <c r="B1233" s="1343" t="str">
        <f t="shared" si="71"/>
        <v>Desk 83</v>
      </c>
      <c r="C1233" s="1348" t="str">
        <f>IF(ISBLANK(TB!C269), "", TB!C269)</f>
        <v/>
      </c>
      <c r="D1233" s="1348" t="str">
        <f>IF(ISBLANK(TB!D269), "", TB!D269)</f>
        <v/>
      </c>
      <c r="E1233" s="1348" t="str">
        <f>IF(ISBLANK(TB!E269), "", TB!E269)</f>
        <v/>
      </c>
      <c r="F1233" s="1348" t="str">
        <f>IF(ISBLANK(TB!F269), "", TB!F269)</f>
        <v/>
      </c>
      <c r="G1233" s="45"/>
      <c r="H1233" s="45"/>
      <c r="I1233" s="45"/>
      <c r="J1233" s="45"/>
      <c r="K1233" s="45"/>
      <c r="L1233" s="45"/>
      <c r="M1233" s="45"/>
      <c r="N1233" s="45"/>
      <c r="O1233" s="45"/>
      <c r="P1233" s="45"/>
      <c r="Q1233" s="45"/>
      <c r="R1233" s="45"/>
      <c r="S1233" s="45"/>
      <c r="T1233" s="45"/>
      <c r="U1233" s="45"/>
      <c r="V1233" s="45"/>
      <c r="W1233" s="45"/>
      <c r="X1233" s="45"/>
      <c r="Y1233" s="45"/>
      <c r="Z1233" s="45"/>
      <c r="AA1233" s="45"/>
      <c r="AB1233" s="45"/>
      <c r="AC1233" s="45"/>
      <c r="AD1233" s="45"/>
      <c r="AE1233" s="45"/>
      <c r="AF1233" s="45"/>
      <c r="AG1233" s="45"/>
      <c r="AH1233" s="45"/>
      <c r="AI1233" s="45"/>
      <c r="AJ1233" s="45"/>
      <c r="AK1233" s="45"/>
      <c r="AL1233" s="45"/>
      <c r="AM1233" s="45"/>
      <c r="AN1233" s="45"/>
      <c r="AO1233" s="45"/>
      <c r="AP1233" s="45"/>
      <c r="AQ1233" s="45"/>
      <c r="AR1233" s="45"/>
      <c r="AS1233" s="45"/>
      <c r="AT1233" s="45"/>
      <c r="AU1233" s="45"/>
      <c r="AV1233" s="45"/>
      <c r="AW1233" s="45"/>
      <c r="AX1233" s="45"/>
      <c r="AY1233" s="45"/>
      <c r="AZ1233" s="45"/>
      <c r="BA1233" s="45"/>
      <c r="BB1233" s="45"/>
      <c r="BC1233" s="45"/>
      <c r="BD1233" s="45"/>
      <c r="BE1233" s="45"/>
      <c r="BF1233" s="45"/>
      <c r="BG1233" s="45"/>
      <c r="BH1233" s="45"/>
      <c r="BI1233" s="45"/>
      <c r="BJ1233" s="45"/>
      <c r="BK1233" s="45"/>
      <c r="BL1233" s="45"/>
      <c r="BM1233" s="45"/>
      <c r="BN1233" s="45"/>
      <c r="BO1233" s="45"/>
      <c r="BP1233" s="45"/>
      <c r="BQ1233" s="45"/>
      <c r="BR1233" s="45"/>
      <c r="BS1233" s="45"/>
      <c r="BT1233" s="45"/>
      <c r="BU1233" s="45"/>
      <c r="BV1233" s="45"/>
      <c r="BW1233" s="45"/>
      <c r="BX1233" s="45"/>
      <c r="BY1233" s="45"/>
      <c r="BZ1233" s="45"/>
      <c r="CA1233" s="45"/>
      <c r="CB1233" s="45"/>
      <c r="CC1233" s="45"/>
      <c r="CD1233" s="45"/>
      <c r="CE1233" s="45"/>
      <c r="CF1233" s="45"/>
      <c r="CG1233" s="45"/>
      <c r="CH1233" s="45"/>
      <c r="CI1233" s="45"/>
      <c r="CJ1233" s="45"/>
      <c r="CK1233" s="45"/>
      <c r="CL1233" s="45"/>
      <c r="CM1233" s="45"/>
      <c r="CN1233" s="45"/>
      <c r="CO1233" s="45"/>
      <c r="CP1233" s="45"/>
      <c r="CQ1233" s="45"/>
      <c r="CR1233" s="45"/>
      <c r="CS1233" s="45"/>
      <c r="CT1233" s="45"/>
      <c r="CU1233" s="45"/>
      <c r="CV1233" s="45"/>
      <c r="CW1233" s="45"/>
      <c r="CX1233" s="45"/>
      <c r="CY1233" s="45"/>
      <c r="CZ1233" s="45"/>
      <c r="DA1233" s="45"/>
      <c r="DB1233" s="45"/>
      <c r="DC1233" s="45"/>
      <c r="DD1233" s="45"/>
      <c r="DE1233" s="45"/>
      <c r="DF1233" s="45"/>
      <c r="DG1233" s="45"/>
      <c r="DH1233" s="45"/>
      <c r="DI1233" s="45"/>
      <c r="DJ1233" s="45"/>
      <c r="DK1233" s="45"/>
      <c r="DL1233" s="45"/>
      <c r="DM1233" s="45"/>
      <c r="DN1233" s="45"/>
      <c r="DO1233" s="45"/>
      <c r="DP1233" s="45"/>
      <c r="DQ1233" s="45"/>
      <c r="DR1233" s="45"/>
      <c r="DS1233" s="45"/>
      <c r="DT1233" s="45"/>
      <c r="DU1233" s="45"/>
      <c r="DV1233" s="1123"/>
      <c r="DW1233" s="45"/>
      <c r="DX1233" s="45"/>
      <c r="DY1233" s="45"/>
      <c r="DZ1233" s="45"/>
      <c r="EA1233" s="45"/>
      <c r="EB1233" s="45"/>
      <c r="EC1233" s="45"/>
      <c r="ED1233" s="45"/>
      <c r="EE1233" s="45"/>
      <c r="EF1233" s="45"/>
      <c r="EG1233" s="45"/>
      <c r="EH1233" s="45"/>
      <c r="EI1233" s="45"/>
      <c r="EJ1233" s="45"/>
      <c r="EK1233" s="45"/>
      <c r="EL1233" s="45"/>
      <c r="EM1233" s="45"/>
      <c r="EN1233" s="45"/>
      <c r="EO1233" s="45"/>
      <c r="EP1233" s="45"/>
      <c r="EQ1233" s="1123"/>
      <c r="ER1233" s="557"/>
    </row>
    <row r="1234" spans="1:148" ht="15" customHeight="1" x14ac:dyDescent="0.25">
      <c r="A1234" s="625"/>
      <c r="B1234" s="1343" t="str">
        <f t="shared" si="71"/>
        <v>Desk 84</v>
      </c>
      <c r="C1234" s="1348" t="str">
        <f>IF(ISBLANK(TB!C270), "", TB!C270)</f>
        <v/>
      </c>
      <c r="D1234" s="1348" t="str">
        <f>IF(ISBLANK(TB!D270), "", TB!D270)</f>
        <v/>
      </c>
      <c r="E1234" s="1348" t="str">
        <f>IF(ISBLANK(TB!E270), "", TB!E270)</f>
        <v/>
      </c>
      <c r="F1234" s="1348" t="str">
        <f>IF(ISBLANK(TB!F270), "", TB!F270)</f>
        <v/>
      </c>
      <c r="G1234" s="45"/>
      <c r="H1234" s="45"/>
      <c r="I1234" s="45"/>
      <c r="J1234" s="45"/>
      <c r="K1234" s="45"/>
      <c r="L1234" s="45"/>
      <c r="M1234" s="45"/>
      <c r="N1234" s="45"/>
      <c r="O1234" s="45"/>
      <c r="P1234" s="45"/>
      <c r="Q1234" s="45"/>
      <c r="R1234" s="45"/>
      <c r="S1234" s="45"/>
      <c r="T1234" s="45"/>
      <c r="U1234" s="45"/>
      <c r="V1234" s="45"/>
      <c r="W1234" s="45"/>
      <c r="X1234" s="45"/>
      <c r="Y1234" s="45"/>
      <c r="Z1234" s="45"/>
      <c r="AA1234" s="45"/>
      <c r="AB1234" s="45"/>
      <c r="AC1234" s="45"/>
      <c r="AD1234" s="45"/>
      <c r="AE1234" s="45"/>
      <c r="AF1234" s="45"/>
      <c r="AG1234" s="45"/>
      <c r="AH1234" s="45"/>
      <c r="AI1234" s="45"/>
      <c r="AJ1234" s="45"/>
      <c r="AK1234" s="45"/>
      <c r="AL1234" s="45"/>
      <c r="AM1234" s="45"/>
      <c r="AN1234" s="45"/>
      <c r="AO1234" s="45"/>
      <c r="AP1234" s="45"/>
      <c r="AQ1234" s="45"/>
      <c r="AR1234" s="45"/>
      <c r="AS1234" s="45"/>
      <c r="AT1234" s="45"/>
      <c r="AU1234" s="45"/>
      <c r="AV1234" s="45"/>
      <c r="AW1234" s="45"/>
      <c r="AX1234" s="45"/>
      <c r="AY1234" s="45"/>
      <c r="AZ1234" s="45"/>
      <c r="BA1234" s="45"/>
      <c r="BB1234" s="45"/>
      <c r="BC1234" s="45"/>
      <c r="BD1234" s="45"/>
      <c r="BE1234" s="45"/>
      <c r="BF1234" s="45"/>
      <c r="BG1234" s="45"/>
      <c r="BH1234" s="45"/>
      <c r="BI1234" s="45"/>
      <c r="BJ1234" s="45"/>
      <c r="BK1234" s="45"/>
      <c r="BL1234" s="45"/>
      <c r="BM1234" s="45"/>
      <c r="BN1234" s="45"/>
      <c r="BO1234" s="45"/>
      <c r="BP1234" s="45"/>
      <c r="BQ1234" s="45"/>
      <c r="BR1234" s="45"/>
      <c r="BS1234" s="45"/>
      <c r="BT1234" s="45"/>
      <c r="BU1234" s="45"/>
      <c r="BV1234" s="45"/>
      <c r="BW1234" s="45"/>
      <c r="BX1234" s="45"/>
      <c r="BY1234" s="45"/>
      <c r="BZ1234" s="45"/>
      <c r="CA1234" s="45"/>
      <c r="CB1234" s="45"/>
      <c r="CC1234" s="45"/>
      <c r="CD1234" s="45"/>
      <c r="CE1234" s="45"/>
      <c r="CF1234" s="45"/>
      <c r="CG1234" s="45"/>
      <c r="CH1234" s="45"/>
      <c r="CI1234" s="45"/>
      <c r="CJ1234" s="45"/>
      <c r="CK1234" s="45"/>
      <c r="CL1234" s="45"/>
      <c r="CM1234" s="45"/>
      <c r="CN1234" s="45"/>
      <c r="CO1234" s="45"/>
      <c r="CP1234" s="45"/>
      <c r="CQ1234" s="45"/>
      <c r="CR1234" s="45"/>
      <c r="CS1234" s="45"/>
      <c r="CT1234" s="45"/>
      <c r="CU1234" s="45"/>
      <c r="CV1234" s="45"/>
      <c r="CW1234" s="45"/>
      <c r="CX1234" s="45"/>
      <c r="CY1234" s="45"/>
      <c r="CZ1234" s="45"/>
      <c r="DA1234" s="45"/>
      <c r="DB1234" s="45"/>
      <c r="DC1234" s="45"/>
      <c r="DD1234" s="45"/>
      <c r="DE1234" s="45"/>
      <c r="DF1234" s="45"/>
      <c r="DG1234" s="45"/>
      <c r="DH1234" s="45"/>
      <c r="DI1234" s="45"/>
      <c r="DJ1234" s="45"/>
      <c r="DK1234" s="45"/>
      <c r="DL1234" s="45"/>
      <c r="DM1234" s="45"/>
      <c r="DN1234" s="45"/>
      <c r="DO1234" s="45"/>
      <c r="DP1234" s="45"/>
      <c r="DQ1234" s="45"/>
      <c r="DR1234" s="45"/>
      <c r="DS1234" s="45"/>
      <c r="DT1234" s="45"/>
      <c r="DU1234" s="45"/>
      <c r="DV1234" s="1123"/>
      <c r="DW1234" s="45"/>
      <c r="DX1234" s="45"/>
      <c r="DY1234" s="45"/>
      <c r="DZ1234" s="45"/>
      <c r="EA1234" s="45"/>
      <c r="EB1234" s="45"/>
      <c r="EC1234" s="45"/>
      <c r="ED1234" s="45"/>
      <c r="EE1234" s="45"/>
      <c r="EF1234" s="45"/>
      <c r="EG1234" s="45"/>
      <c r="EH1234" s="45"/>
      <c r="EI1234" s="45"/>
      <c r="EJ1234" s="45"/>
      <c r="EK1234" s="45"/>
      <c r="EL1234" s="45"/>
      <c r="EM1234" s="45"/>
      <c r="EN1234" s="45"/>
      <c r="EO1234" s="45"/>
      <c r="EP1234" s="45"/>
      <c r="EQ1234" s="1123"/>
      <c r="ER1234" s="557"/>
    </row>
    <row r="1235" spans="1:148" ht="15" customHeight="1" x14ac:dyDescent="0.25">
      <c r="A1235" s="625"/>
      <c r="B1235" s="1343" t="str">
        <f t="shared" si="71"/>
        <v>Desk 85</v>
      </c>
      <c r="C1235" s="1348" t="str">
        <f>IF(ISBLANK(TB!C271), "", TB!C271)</f>
        <v/>
      </c>
      <c r="D1235" s="1348" t="str">
        <f>IF(ISBLANK(TB!D271), "", TB!D271)</f>
        <v/>
      </c>
      <c r="E1235" s="1348" t="str">
        <f>IF(ISBLANK(TB!E271), "", TB!E271)</f>
        <v/>
      </c>
      <c r="F1235" s="1348" t="str">
        <f>IF(ISBLANK(TB!F271), "", TB!F271)</f>
        <v/>
      </c>
      <c r="G1235" s="45"/>
      <c r="H1235" s="45"/>
      <c r="I1235" s="45"/>
      <c r="J1235" s="45"/>
      <c r="K1235" s="45"/>
      <c r="L1235" s="45"/>
      <c r="M1235" s="45"/>
      <c r="N1235" s="45"/>
      <c r="O1235" s="45"/>
      <c r="P1235" s="45"/>
      <c r="Q1235" s="45"/>
      <c r="R1235" s="45"/>
      <c r="S1235" s="45"/>
      <c r="T1235" s="45"/>
      <c r="U1235" s="45"/>
      <c r="V1235" s="45"/>
      <c r="W1235" s="45"/>
      <c r="X1235" s="45"/>
      <c r="Y1235" s="45"/>
      <c r="Z1235" s="45"/>
      <c r="AA1235" s="45"/>
      <c r="AB1235" s="45"/>
      <c r="AC1235" s="45"/>
      <c r="AD1235" s="45"/>
      <c r="AE1235" s="45"/>
      <c r="AF1235" s="45"/>
      <c r="AG1235" s="45"/>
      <c r="AH1235" s="45"/>
      <c r="AI1235" s="45"/>
      <c r="AJ1235" s="45"/>
      <c r="AK1235" s="45"/>
      <c r="AL1235" s="45"/>
      <c r="AM1235" s="45"/>
      <c r="AN1235" s="45"/>
      <c r="AO1235" s="45"/>
      <c r="AP1235" s="45"/>
      <c r="AQ1235" s="45"/>
      <c r="AR1235" s="45"/>
      <c r="AS1235" s="45"/>
      <c r="AT1235" s="45"/>
      <c r="AU1235" s="45"/>
      <c r="AV1235" s="45"/>
      <c r="AW1235" s="45"/>
      <c r="AX1235" s="45"/>
      <c r="AY1235" s="45"/>
      <c r="AZ1235" s="45"/>
      <c r="BA1235" s="45"/>
      <c r="BB1235" s="45"/>
      <c r="BC1235" s="45"/>
      <c r="BD1235" s="45"/>
      <c r="BE1235" s="45"/>
      <c r="BF1235" s="45"/>
      <c r="BG1235" s="45"/>
      <c r="BH1235" s="45"/>
      <c r="BI1235" s="45"/>
      <c r="BJ1235" s="45"/>
      <c r="BK1235" s="45"/>
      <c r="BL1235" s="45"/>
      <c r="BM1235" s="45"/>
      <c r="BN1235" s="45"/>
      <c r="BO1235" s="45"/>
      <c r="BP1235" s="45"/>
      <c r="BQ1235" s="45"/>
      <c r="BR1235" s="45"/>
      <c r="BS1235" s="45"/>
      <c r="BT1235" s="45"/>
      <c r="BU1235" s="45"/>
      <c r="BV1235" s="45"/>
      <c r="BW1235" s="45"/>
      <c r="BX1235" s="45"/>
      <c r="BY1235" s="45"/>
      <c r="BZ1235" s="45"/>
      <c r="CA1235" s="45"/>
      <c r="CB1235" s="45"/>
      <c r="CC1235" s="45"/>
      <c r="CD1235" s="45"/>
      <c r="CE1235" s="45"/>
      <c r="CF1235" s="45"/>
      <c r="CG1235" s="45"/>
      <c r="CH1235" s="45"/>
      <c r="CI1235" s="45"/>
      <c r="CJ1235" s="45"/>
      <c r="CK1235" s="45"/>
      <c r="CL1235" s="45"/>
      <c r="CM1235" s="45"/>
      <c r="CN1235" s="45"/>
      <c r="CO1235" s="45"/>
      <c r="CP1235" s="45"/>
      <c r="CQ1235" s="45"/>
      <c r="CR1235" s="45"/>
      <c r="CS1235" s="45"/>
      <c r="CT1235" s="45"/>
      <c r="CU1235" s="45"/>
      <c r="CV1235" s="45"/>
      <c r="CW1235" s="45"/>
      <c r="CX1235" s="45"/>
      <c r="CY1235" s="45"/>
      <c r="CZ1235" s="45"/>
      <c r="DA1235" s="45"/>
      <c r="DB1235" s="45"/>
      <c r="DC1235" s="45"/>
      <c r="DD1235" s="45"/>
      <c r="DE1235" s="45"/>
      <c r="DF1235" s="45"/>
      <c r="DG1235" s="45"/>
      <c r="DH1235" s="45"/>
      <c r="DI1235" s="45"/>
      <c r="DJ1235" s="45"/>
      <c r="DK1235" s="45"/>
      <c r="DL1235" s="45"/>
      <c r="DM1235" s="45"/>
      <c r="DN1235" s="45"/>
      <c r="DO1235" s="45"/>
      <c r="DP1235" s="45"/>
      <c r="DQ1235" s="45"/>
      <c r="DR1235" s="45"/>
      <c r="DS1235" s="45"/>
      <c r="DT1235" s="45"/>
      <c r="DU1235" s="45"/>
      <c r="DV1235" s="1123"/>
      <c r="DW1235" s="45"/>
      <c r="DX1235" s="45"/>
      <c r="DY1235" s="45"/>
      <c r="DZ1235" s="45"/>
      <c r="EA1235" s="45"/>
      <c r="EB1235" s="45"/>
      <c r="EC1235" s="45"/>
      <c r="ED1235" s="45"/>
      <c r="EE1235" s="45"/>
      <c r="EF1235" s="45"/>
      <c r="EG1235" s="45"/>
      <c r="EH1235" s="45"/>
      <c r="EI1235" s="45"/>
      <c r="EJ1235" s="45"/>
      <c r="EK1235" s="45"/>
      <c r="EL1235" s="45"/>
      <c r="EM1235" s="45"/>
      <c r="EN1235" s="45"/>
      <c r="EO1235" s="45"/>
      <c r="EP1235" s="45"/>
      <c r="EQ1235" s="1123"/>
      <c r="ER1235" s="557"/>
    </row>
    <row r="1236" spans="1:148" ht="15" customHeight="1" x14ac:dyDescent="0.25">
      <c r="A1236" s="625"/>
      <c r="B1236" s="1343" t="str">
        <f t="shared" si="71"/>
        <v>Desk 86</v>
      </c>
      <c r="C1236" s="1348" t="str">
        <f>IF(ISBLANK(TB!C272), "", TB!C272)</f>
        <v/>
      </c>
      <c r="D1236" s="1348" t="str">
        <f>IF(ISBLANK(TB!D272), "", TB!D272)</f>
        <v/>
      </c>
      <c r="E1236" s="1348" t="str">
        <f>IF(ISBLANK(TB!E272), "", TB!E272)</f>
        <v/>
      </c>
      <c r="F1236" s="1348" t="str">
        <f>IF(ISBLANK(TB!F272), "", TB!F272)</f>
        <v/>
      </c>
      <c r="G1236" s="45"/>
      <c r="H1236" s="45"/>
      <c r="I1236" s="45"/>
      <c r="J1236" s="45"/>
      <c r="K1236" s="45"/>
      <c r="L1236" s="45"/>
      <c r="M1236" s="45"/>
      <c r="N1236" s="45"/>
      <c r="O1236" s="45"/>
      <c r="P1236" s="45"/>
      <c r="Q1236" s="45"/>
      <c r="R1236" s="45"/>
      <c r="S1236" s="45"/>
      <c r="T1236" s="45"/>
      <c r="U1236" s="45"/>
      <c r="V1236" s="45"/>
      <c r="W1236" s="45"/>
      <c r="X1236" s="45"/>
      <c r="Y1236" s="45"/>
      <c r="Z1236" s="45"/>
      <c r="AA1236" s="45"/>
      <c r="AB1236" s="45"/>
      <c r="AC1236" s="45"/>
      <c r="AD1236" s="45"/>
      <c r="AE1236" s="45"/>
      <c r="AF1236" s="45"/>
      <c r="AG1236" s="45"/>
      <c r="AH1236" s="45"/>
      <c r="AI1236" s="45"/>
      <c r="AJ1236" s="45"/>
      <c r="AK1236" s="45"/>
      <c r="AL1236" s="45"/>
      <c r="AM1236" s="45"/>
      <c r="AN1236" s="45"/>
      <c r="AO1236" s="45"/>
      <c r="AP1236" s="45"/>
      <c r="AQ1236" s="45"/>
      <c r="AR1236" s="45"/>
      <c r="AS1236" s="45"/>
      <c r="AT1236" s="45"/>
      <c r="AU1236" s="45"/>
      <c r="AV1236" s="45"/>
      <c r="AW1236" s="45"/>
      <c r="AX1236" s="45"/>
      <c r="AY1236" s="45"/>
      <c r="AZ1236" s="45"/>
      <c r="BA1236" s="45"/>
      <c r="BB1236" s="45"/>
      <c r="BC1236" s="45"/>
      <c r="BD1236" s="45"/>
      <c r="BE1236" s="45"/>
      <c r="BF1236" s="45"/>
      <c r="BG1236" s="45"/>
      <c r="BH1236" s="45"/>
      <c r="BI1236" s="45"/>
      <c r="BJ1236" s="45"/>
      <c r="BK1236" s="45"/>
      <c r="BL1236" s="45"/>
      <c r="BM1236" s="45"/>
      <c r="BN1236" s="45"/>
      <c r="BO1236" s="45"/>
      <c r="BP1236" s="45"/>
      <c r="BQ1236" s="45"/>
      <c r="BR1236" s="45"/>
      <c r="BS1236" s="45"/>
      <c r="BT1236" s="45"/>
      <c r="BU1236" s="45"/>
      <c r="BV1236" s="45"/>
      <c r="BW1236" s="45"/>
      <c r="BX1236" s="45"/>
      <c r="BY1236" s="45"/>
      <c r="BZ1236" s="45"/>
      <c r="CA1236" s="45"/>
      <c r="CB1236" s="45"/>
      <c r="CC1236" s="45"/>
      <c r="CD1236" s="45"/>
      <c r="CE1236" s="45"/>
      <c r="CF1236" s="45"/>
      <c r="CG1236" s="45"/>
      <c r="CH1236" s="45"/>
      <c r="CI1236" s="45"/>
      <c r="CJ1236" s="45"/>
      <c r="CK1236" s="45"/>
      <c r="CL1236" s="45"/>
      <c r="CM1236" s="45"/>
      <c r="CN1236" s="45"/>
      <c r="CO1236" s="45"/>
      <c r="CP1236" s="45"/>
      <c r="CQ1236" s="45"/>
      <c r="CR1236" s="45"/>
      <c r="CS1236" s="45"/>
      <c r="CT1236" s="45"/>
      <c r="CU1236" s="45"/>
      <c r="CV1236" s="45"/>
      <c r="CW1236" s="45"/>
      <c r="CX1236" s="45"/>
      <c r="CY1236" s="45"/>
      <c r="CZ1236" s="45"/>
      <c r="DA1236" s="45"/>
      <c r="DB1236" s="45"/>
      <c r="DC1236" s="45"/>
      <c r="DD1236" s="45"/>
      <c r="DE1236" s="45"/>
      <c r="DF1236" s="45"/>
      <c r="DG1236" s="45"/>
      <c r="DH1236" s="45"/>
      <c r="DI1236" s="45"/>
      <c r="DJ1236" s="45"/>
      <c r="DK1236" s="45"/>
      <c r="DL1236" s="45"/>
      <c r="DM1236" s="45"/>
      <c r="DN1236" s="45"/>
      <c r="DO1236" s="45"/>
      <c r="DP1236" s="45"/>
      <c r="DQ1236" s="45"/>
      <c r="DR1236" s="45"/>
      <c r="DS1236" s="45"/>
      <c r="DT1236" s="45"/>
      <c r="DU1236" s="45"/>
      <c r="DV1236" s="1123"/>
      <c r="DW1236" s="45"/>
      <c r="DX1236" s="45"/>
      <c r="DY1236" s="45"/>
      <c r="DZ1236" s="45"/>
      <c r="EA1236" s="45"/>
      <c r="EB1236" s="45"/>
      <c r="EC1236" s="45"/>
      <c r="ED1236" s="45"/>
      <c r="EE1236" s="45"/>
      <c r="EF1236" s="45"/>
      <c r="EG1236" s="45"/>
      <c r="EH1236" s="45"/>
      <c r="EI1236" s="45"/>
      <c r="EJ1236" s="45"/>
      <c r="EK1236" s="45"/>
      <c r="EL1236" s="45"/>
      <c r="EM1236" s="45"/>
      <c r="EN1236" s="45"/>
      <c r="EO1236" s="45"/>
      <c r="EP1236" s="45"/>
      <c r="EQ1236" s="1123"/>
      <c r="ER1236" s="557"/>
    </row>
    <row r="1237" spans="1:148" ht="15" customHeight="1" x14ac:dyDescent="0.25">
      <c r="A1237" s="625"/>
      <c r="B1237" s="1343" t="str">
        <f t="shared" si="71"/>
        <v>Desk 87</v>
      </c>
      <c r="C1237" s="1348" t="str">
        <f>IF(ISBLANK(TB!C273), "", TB!C273)</f>
        <v/>
      </c>
      <c r="D1237" s="1348" t="str">
        <f>IF(ISBLANK(TB!D273), "", TB!D273)</f>
        <v/>
      </c>
      <c r="E1237" s="1348" t="str">
        <f>IF(ISBLANK(TB!E273), "", TB!E273)</f>
        <v/>
      </c>
      <c r="F1237" s="1348" t="str">
        <f>IF(ISBLANK(TB!F273), "", TB!F273)</f>
        <v/>
      </c>
      <c r="G1237" s="45"/>
      <c r="H1237" s="45"/>
      <c r="I1237" s="45"/>
      <c r="J1237" s="45"/>
      <c r="K1237" s="45"/>
      <c r="L1237" s="45"/>
      <c r="M1237" s="45"/>
      <c r="N1237" s="45"/>
      <c r="O1237" s="45"/>
      <c r="P1237" s="45"/>
      <c r="Q1237" s="45"/>
      <c r="R1237" s="45"/>
      <c r="S1237" s="45"/>
      <c r="T1237" s="45"/>
      <c r="U1237" s="45"/>
      <c r="V1237" s="45"/>
      <c r="W1237" s="45"/>
      <c r="X1237" s="45"/>
      <c r="Y1237" s="45"/>
      <c r="Z1237" s="45"/>
      <c r="AA1237" s="45"/>
      <c r="AB1237" s="45"/>
      <c r="AC1237" s="45"/>
      <c r="AD1237" s="45"/>
      <c r="AE1237" s="45"/>
      <c r="AF1237" s="45"/>
      <c r="AG1237" s="45"/>
      <c r="AH1237" s="45"/>
      <c r="AI1237" s="45"/>
      <c r="AJ1237" s="45"/>
      <c r="AK1237" s="45"/>
      <c r="AL1237" s="45"/>
      <c r="AM1237" s="45"/>
      <c r="AN1237" s="45"/>
      <c r="AO1237" s="45"/>
      <c r="AP1237" s="45"/>
      <c r="AQ1237" s="45"/>
      <c r="AR1237" s="45"/>
      <c r="AS1237" s="45"/>
      <c r="AT1237" s="45"/>
      <c r="AU1237" s="45"/>
      <c r="AV1237" s="45"/>
      <c r="AW1237" s="45"/>
      <c r="AX1237" s="45"/>
      <c r="AY1237" s="45"/>
      <c r="AZ1237" s="45"/>
      <c r="BA1237" s="45"/>
      <c r="BB1237" s="45"/>
      <c r="BC1237" s="45"/>
      <c r="BD1237" s="45"/>
      <c r="BE1237" s="45"/>
      <c r="BF1237" s="45"/>
      <c r="BG1237" s="45"/>
      <c r="BH1237" s="45"/>
      <c r="BI1237" s="45"/>
      <c r="BJ1237" s="45"/>
      <c r="BK1237" s="45"/>
      <c r="BL1237" s="45"/>
      <c r="BM1237" s="45"/>
      <c r="BN1237" s="45"/>
      <c r="BO1237" s="45"/>
      <c r="BP1237" s="45"/>
      <c r="BQ1237" s="45"/>
      <c r="BR1237" s="45"/>
      <c r="BS1237" s="45"/>
      <c r="BT1237" s="45"/>
      <c r="BU1237" s="45"/>
      <c r="BV1237" s="45"/>
      <c r="BW1237" s="45"/>
      <c r="BX1237" s="45"/>
      <c r="BY1237" s="45"/>
      <c r="BZ1237" s="45"/>
      <c r="CA1237" s="45"/>
      <c r="CB1237" s="45"/>
      <c r="CC1237" s="45"/>
      <c r="CD1237" s="45"/>
      <c r="CE1237" s="45"/>
      <c r="CF1237" s="45"/>
      <c r="CG1237" s="45"/>
      <c r="CH1237" s="45"/>
      <c r="CI1237" s="45"/>
      <c r="CJ1237" s="45"/>
      <c r="CK1237" s="45"/>
      <c r="CL1237" s="45"/>
      <c r="CM1237" s="45"/>
      <c r="CN1237" s="45"/>
      <c r="CO1237" s="45"/>
      <c r="CP1237" s="45"/>
      <c r="CQ1237" s="45"/>
      <c r="CR1237" s="45"/>
      <c r="CS1237" s="45"/>
      <c r="CT1237" s="45"/>
      <c r="CU1237" s="45"/>
      <c r="CV1237" s="45"/>
      <c r="CW1237" s="45"/>
      <c r="CX1237" s="45"/>
      <c r="CY1237" s="45"/>
      <c r="CZ1237" s="45"/>
      <c r="DA1237" s="45"/>
      <c r="DB1237" s="45"/>
      <c r="DC1237" s="45"/>
      <c r="DD1237" s="45"/>
      <c r="DE1237" s="45"/>
      <c r="DF1237" s="45"/>
      <c r="DG1237" s="45"/>
      <c r="DH1237" s="45"/>
      <c r="DI1237" s="45"/>
      <c r="DJ1237" s="45"/>
      <c r="DK1237" s="45"/>
      <c r="DL1237" s="45"/>
      <c r="DM1237" s="45"/>
      <c r="DN1237" s="45"/>
      <c r="DO1237" s="45"/>
      <c r="DP1237" s="45"/>
      <c r="DQ1237" s="45"/>
      <c r="DR1237" s="45"/>
      <c r="DS1237" s="45"/>
      <c r="DT1237" s="45"/>
      <c r="DU1237" s="45"/>
      <c r="DV1237" s="1123"/>
      <c r="DW1237" s="45"/>
      <c r="DX1237" s="45"/>
      <c r="DY1237" s="45"/>
      <c r="DZ1237" s="45"/>
      <c r="EA1237" s="45"/>
      <c r="EB1237" s="45"/>
      <c r="EC1237" s="45"/>
      <c r="ED1237" s="45"/>
      <c r="EE1237" s="45"/>
      <c r="EF1237" s="45"/>
      <c r="EG1237" s="45"/>
      <c r="EH1237" s="45"/>
      <c r="EI1237" s="45"/>
      <c r="EJ1237" s="45"/>
      <c r="EK1237" s="45"/>
      <c r="EL1237" s="45"/>
      <c r="EM1237" s="45"/>
      <c r="EN1237" s="45"/>
      <c r="EO1237" s="45"/>
      <c r="EP1237" s="45"/>
      <c r="EQ1237" s="1123"/>
      <c r="ER1237" s="557"/>
    </row>
    <row r="1238" spans="1:148" ht="15" customHeight="1" x14ac:dyDescent="0.25">
      <c r="A1238" s="625"/>
      <c r="B1238" s="1343" t="str">
        <f t="shared" si="71"/>
        <v>Desk 88</v>
      </c>
      <c r="C1238" s="1348" t="str">
        <f>IF(ISBLANK(TB!C274), "", TB!C274)</f>
        <v/>
      </c>
      <c r="D1238" s="1348" t="str">
        <f>IF(ISBLANK(TB!D274), "", TB!D274)</f>
        <v/>
      </c>
      <c r="E1238" s="1348" t="str">
        <f>IF(ISBLANK(TB!E274), "", TB!E274)</f>
        <v/>
      </c>
      <c r="F1238" s="1348" t="str">
        <f>IF(ISBLANK(TB!F274), "", TB!F274)</f>
        <v/>
      </c>
      <c r="G1238" s="45"/>
      <c r="H1238" s="45"/>
      <c r="I1238" s="45"/>
      <c r="J1238" s="45"/>
      <c r="K1238" s="45"/>
      <c r="L1238" s="45"/>
      <c r="M1238" s="45"/>
      <c r="N1238" s="45"/>
      <c r="O1238" s="45"/>
      <c r="P1238" s="45"/>
      <c r="Q1238" s="45"/>
      <c r="R1238" s="45"/>
      <c r="S1238" s="45"/>
      <c r="T1238" s="45"/>
      <c r="U1238" s="45"/>
      <c r="V1238" s="45"/>
      <c r="W1238" s="45"/>
      <c r="X1238" s="45"/>
      <c r="Y1238" s="45"/>
      <c r="Z1238" s="45"/>
      <c r="AA1238" s="45"/>
      <c r="AB1238" s="45"/>
      <c r="AC1238" s="45"/>
      <c r="AD1238" s="45"/>
      <c r="AE1238" s="45"/>
      <c r="AF1238" s="45"/>
      <c r="AG1238" s="45"/>
      <c r="AH1238" s="45"/>
      <c r="AI1238" s="45"/>
      <c r="AJ1238" s="45"/>
      <c r="AK1238" s="45"/>
      <c r="AL1238" s="45"/>
      <c r="AM1238" s="45"/>
      <c r="AN1238" s="45"/>
      <c r="AO1238" s="45"/>
      <c r="AP1238" s="45"/>
      <c r="AQ1238" s="45"/>
      <c r="AR1238" s="45"/>
      <c r="AS1238" s="45"/>
      <c r="AT1238" s="45"/>
      <c r="AU1238" s="45"/>
      <c r="AV1238" s="45"/>
      <c r="AW1238" s="45"/>
      <c r="AX1238" s="45"/>
      <c r="AY1238" s="45"/>
      <c r="AZ1238" s="45"/>
      <c r="BA1238" s="45"/>
      <c r="BB1238" s="45"/>
      <c r="BC1238" s="45"/>
      <c r="BD1238" s="45"/>
      <c r="BE1238" s="45"/>
      <c r="BF1238" s="45"/>
      <c r="BG1238" s="45"/>
      <c r="BH1238" s="45"/>
      <c r="BI1238" s="45"/>
      <c r="BJ1238" s="45"/>
      <c r="BK1238" s="45"/>
      <c r="BL1238" s="45"/>
      <c r="BM1238" s="45"/>
      <c r="BN1238" s="45"/>
      <c r="BO1238" s="45"/>
      <c r="BP1238" s="45"/>
      <c r="BQ1238" s="45"/>
      <c r="BR1238" s="45"/>
      <c r="BS1238" s="45"/>
      <c r="BT1238" s="45"/>
      <c r="BU1238" s="45"/>
      <c r="BV1238" s="45"/>
      <c r="BW1238" s="45"/>
      <c r="BX1238" s="45"/>
      <c r="BY1238" s="45"/>
      <c r="BZ1238" s="45"/>
      <c r="CA1238" s="45"/>
      <c r="CB1238" s="45"/>
      <c r="CC1238" s="45"/>
      <c r="CD1238" s="45"/>
      <c r="CE1238" s="45"/>
      <c r="CF1238" s="45"/>
      <c r="CG1238" s="45"/>
      <c r="CH1238" s="45"/>
      <c r="CI1238" s="45"/>
      <c r="CJ1238" s="45"/>
      <c r="CK1238" s="45"/>
      <c r="CL1238" s="45"/>
      <c r="CM1238" s="45"/>
      <c r="CN1238" s="45"/>
      <c r="CO1238" s="45"/>
      <c r="CP1238" s="45"/>
      <c r="CQ1238" s="45"/>
      <c r="CR1238" s="45"/>
      <c r="CS1238" s="45"/>
      <c r="CT1238" s="45"/>
      <c r="CU1238" s="45"/>
      <c r="CV1238" s="45"/>
      <c r="CW1238" s="45"/>
      <c r="CX1238" s="45"/>
      <c r="CY1238" s="45"/>
      <c r="CZ1238" s="45"/>
      <c r="DA1238" s="45"/>
      <c r="DB1238" s="45"/>
      <c r="DC1238" s="45"/>
      <c r="DD1238" s="45"/>
      <c r="DE1238" s="45"/>
      <c r="DF1238" s="45"/>
      <c r="DG1238" s="45"/>
      <c r="DH1238" s="45"/>
      <c r="DI1238" s="45"/>
      <c r="DJ1238" s="45"/>
      <c r="DK1238" s="45"/>
      <c r="DL1238" s="45"/>
      <c r="DM1238" s="45"/>
      <c r="DN1238" s="45"/>
      <c r="DO1238" s="45"/>
      <c r="DP1238" s="45"/>
      <c r="DQ1238" s="45"/>
      <c r="DR1238" s="45"/>
      <c r="DS1238" s="45"/>
      <c r="DT1238" s="45"/>
      <c r="DU1238" s="45"/>
      <c r="DV1238" s="1123"/>
      <c r="DW1238" s="45"/>
      <c r="DX1238" s="45"/>
      <c r="DY1238" s="45"/>
      <c r="DZ1238" s="45"/>
      <c r="EA1238" s="45"/>
      <c r="EB1238" s="45"/>
      <c r="EC1238" s="45"/>
      <c r="ED1238" s="45"/>
      <c r="EE1238" s="45"/>
      <c r="EF1238" s="45"/>
      <c r="EG1238" s="45"/>
      <c r="EH1238" s="45"/>
      <c r="EI1238" s="45"/>
      <c r="EJ1238" s="45"/>
      <c r="EK1238" s="45"/>
      <c r="EL1238" s="45"/>
      <c r="EM1238" s="45"/>
      <c r="EN1238" s="45"/>
      <c r="EO1238" s="45"/>
      <c r="EP1238" s="45"/>
      <c r="EQ1238" s="1123"/>
      <c r="ER1238" s="557"/>
    </row>
    <row r="1239" spans="1:148" ht="15" customHeight="1" x14ac:dyDescent="0.25">
      <c r="A1239" s="625"/>
      <c r="B1239" s="1343" t="str">
        <f t="shared" si="71"/>
        <v>Desk 89</v>
      </c>
      <c r="C1239" s="1348" t="str">
        <f>IF(ISBLANK(TB!C275), "", TB!C275)</f>
        <v/>
      </c>
      <c r="D1239" s="1348" t="str">
        <f>IF(ISBLANK(TB!D275), "", TB!D275)</f>
        <v/>
      </c>
      <c r="E1239" s="1348" t="str">
        <f>IF(ISBLANK(TB!E275), "", TB!E275)</f>
        <v/>
      </c>
      <c r="F1239" s="1348" t="str">
        <f>IF(ISBLANK(TB!F275), "", TB!F275)</f>
        <v/>
      </c>
      <c r="G1239" s="45"/>
      <c r="H1239" s="45"/>
      <c r="I1239" s="45"/>
      <c r="J1239" s="45"/>
      <c r="K1239" s="45"/>
      <c r="L1239" s="45"/>
      <c r="M1239" s="45"/>
      <c r="N1239" s="45"/>
      <c r="O1239" s="45"/>
      <c r="P1239" s="45"/>
      <c r="Q1239" s="45"/>
      <c r="R1239" s="45"/>
      <c r="S1239" s="45"/>
      <c r="T1239" s="45"/>
      <c r="U1239" s="45"/>
      <c r="V1239" s="45"/>
      <c r="W1239" s="45"/>
      <c r="X1239" s="45"/>
      <c r="Y1239" s="45"/>
      <c r="Z1239" s="45"/>
      <c r="AA1239" s="45"/>
      <c r="AB1239" s="45"/>
      <c r="AC1239" s="45"/>
      <c r="AD1239" s="45"/>
      <c r="AE1239" s="45"/>
      <c r="AF1239" s="45"/>
      <c r="AG1239" s="45"/>
      <c r="AH1239" s="45"/>
      <c r="AI1239" s="45"/>
      <c r="AJ1239" s="45"/>
      <c r="AK1239" s="45"/>
      <c r="AL1239" s="45"/>
      <c r="AM1239" s="45"/>
      <c r="AN1239" s="45"/>
      <c r="AO1239" s="45"/>
      <c r="AP1239" s="45"/>
      <c r="AQ1239" s="45"/>
      <c r="AR1239" s="45"/>
      <c r="AS1239" s="45"/>
      <c r="AT1239" s="45"/>
      <c r="AU1239" s="45"/>
      <c r="AV1239" s="45"/>
      <c r="AW1239" s="45"/>
      <c r="AX1239" s="45"/>
      <c r="AY1239" s="45"/>
      <c r="AZ1239" s="45"/>
      <c r="BA1239" s="45"/>
      <c r="BB1239" s="45"/>
      <c r="BC1239" s="45"/>
      <c r="BD1239" s="45"/>
      <c r="BE1239" s="45"/>
      <c r="BF1239" s="45"/>
      <c r="BG1239" s="45"/>
      <c r="BH1239" s="45"/>
      <c r="BI1239" s="45"/>
      <c r="BJ1239" s="45"/>
      <c r="BK1239" s="45"/>
      <c r="BL1239" s="45"/>
      <c r="BM1239" s="45"/>
      <c r="BN1239" s="45"/>
      <c r="BO1239" s="45"/>
      <c r="BP1239" s="45"/>
      <c r="BQ1239" s="45"/>
      <c r="BR1239" s="45"/>
      <c r="BS1239" s="45"/>
      <c r="BT1239" s="45"/>
      <c r="BU1239" s="45"/>
      <c r="BV1239" s="45"/>
      <c r="BW1239" s="45"/>
      <c r="BX1239" s="45"/>
      <c r="BY1239" s="45"/>
      <c r="BZ1239" s="45"/>
      <c r="CA1239" s="45"/>
      <c r="CB1239" s="45"/>
      <c r="CC1239" s="45"/>
      <c r="CD1239" s="45"/>
      <c r="CE1239" s="45"/>
      <c r="CF1239" s="45"/>
      <c r="CG1239" s="45"/>
      <c r="CH1239" s="45"/>
      <c r="CI1239" s="45"/>
      <c r="CJ1239" s="45"/>
      <c r="CK1239" s="45"/>
      <c r="CL1239" s="45"/>
      <c r="CM1239" s="45"/>
      <c r="CN1239" s="45"/>
      <c r="CO1239" s="45"/>
      <c r="CP1239" s="45"/>
      <c r="CQ1239" s="45"/>
      <c r="CR1239" s="45"/>
      <c r="CS1239" s="45"/>
      <c r="CT1239" s="45"/>
      <c r="CU1239" s="45"/>
      <c r="CV1239" s="45"/>
      <c r="CW1239" s="45"/>
      <c r="CX1239" s="45"/>
      <c r="CY1239" s="45"/>
      <c r="CZ1239" s="45"/>
      <c r="DA1239" s="45"/>
      <c r="DB1239" s="45"/>
      <c r="DC1239" s="45"/>
      <c r="DD1239" s="45"/>
      <c r="DE1239" s="45"/>
      <c r="DF1239" s="45"/>
      <c r="DG1239" s="45"/>
      <c r="DH1239" s="45"/>
      <c r="DI1239" s="45"/>
      <c r="DJ1239" s="45"/>
      <c r="DK1239" s="45"/>
      <c r="DL1239" s="45"/>
      <c r="DM1239" s="45"/>
      <c r="DN1239" s="45"/>
      <c r="DO1239" s="45"/>
      <c r="DP1239" s="45"/>
      <c r="DQ1239" s="45"/>
      <c r="DR1239" s="45"/>
      <c r="DS1239" s="45"/>
      <c r="DT1239" s="45"/>
      <c r="DU1239" s="45"/>
      <c r="DV1239" s="1123"/>
      <c r="DW1239" s="45"/>
      <c r="DX1239" s="45"/>
      <c r="DY1239" s="45"/>
      <c r="DZ1239" s="45"/>
      <c r="EA1239" s="45"/>
      <c r="EB1239" s="45"/>
      <c r="EC1239" s="45"/>
      <c r="ED1239" s="45"/>
      <c r="EE1239" s="45"/>
      <c r="EF1239" s="45"/>
      <c r="EG1239" s="45"/>
      <c r="EH1239" s="45"/>
      <c r="EI1239" s="45"/>
      <c r="EJ1239" s="45"/>
      <c r="EK1239" s="45"/>
      <c r="EL1239" s="45"/>
      <c r="EM1239" s="45"/>
      <c r="EN1239" s="45"/>
      <c r="EO1239" s="45"/>
      <c r="EP1239" s="45"/>
      <c r="EQ1239" s="1123"/>
      <c r="ER1239" s="557"/>
    </row>
    <row r="1240" spans="1:148" ht="15" customHeight="1" x14ac:dyDescent="0.25">
      <c r="A1240" s="625"/>
      <c r="B1240" s="1343" t="str">
        <f t="shared" si="71"/>
        <v>Desk 90</v>
      </c>
      <c r="C1240" s="1348" t="str">
        <f>IF(ISBLANK(TB!C276), "", TB!C276)</f>
        <v/>
      </c>
      <c r="D1240" s="1348" t="str">
        <f>IF(ISBLANK(TB!D276), "", TB!D276)</f>
        <v/>
      </c>
      <c r="E1240" s="1348" t="str">
        <f>IF(ISBLANK(TB!E276), "", TB!E276)</f>
        <v/>
      </c>
      <c r="F1240" s="1348" t="str">
        <f>IF(ISBLANK(TB!F276), "", TB!F276)</f>
        <v/>
      </c>
      <c r="G1240" s="45"/>
      <c r="H1240" s="45"/>
      <c r="I1240" s="45"/>
      <c r="J1240" s="45"/>
      <c r="K1240" s="45"/>
      <c r="L1240" s="45"/>
      <c r="M1240" s="45"/>
      <c r="N1240" s="45"/>
      <c r="O1240" s="45"/>
      <c r="P1240" s="45"/>
      <c r="Q1240" s="45"/>
      <c r="R1240" s="45"/>
      <c r="S1240" s="45"/>
      <c r="T1240" s="45"/>
      <c r="U1240" s="45"/>
      <c r="V1240" s="45"/>
      <c r="W1240" s="45"/>
      <c r="X1240" s="45"/>
      <c r="Y1240" s="45"/>
      <c r="Z1240" s="45"/>
      <c r="AA1240" s="45"/>
      <c r="AB1240" s="45"/>
      <c r="AC1240" s="45"/>
      <c r="AD1240" s="45"/>
      <c r="AE1240" s="45"/>
      <c r="AF1240" s="45"/>
      <c r="AG1240" s="45"/>
      <c r="AH1240" s="45"/>
      <c r="AI1240" s="45"/>
      <c r="AJ1240" s="45"/>
      <c r="AK1240" s="45"/>
      <c r="AL1240" s="45"/>
      <c r="AM1240" s="45"/>
      <c r="AN1240" s="45"/>
      <c r="AO1240" s="45"/>
      <c r="AP1240" s="45"/>
      <c r="AQ1240" s="45"/>
      <c r="AR1240" s="45"/>
      <c r="AS1240" s="45"/>
      <c r="AT1240" s="45"/>
      <c r="AU1240" s="45"/>
      <c r="AV1240" s="45"/>
      <c r="AW1240" s="45"/>
      <c r="AX1240" s="45"/>
      <c r="AY1240" s="45"/>
      <c r="AZ1240" s="45"/>
      <c r="BA1240" s="45"/>
      <c r="BB1240" s="45"/>
      <c r="BC1240" s="45"/>
      <c r="BD1240" s="45"/>
      <c r="BE1240" s="45"/>
      <c r="BF1240" s="45"/>
      <c r="BG1240" s="45"/>
      <c r="BH1240" s="45"/>
      <c r="BI1240" s="45"/>
      <c r="BJ1240" s="45"/>
      <c r="BK1240" s="45"/>
      <c r="BL1240" s="45"/>
      <c r="BM1240" s="45"/>
      <c r="BN1240" s="45"/>
      <c r="BO1240" s="45"/>
      <c r="BP1240" s="45"/>
      <c r="BQ1240" s="45"/>
      <c r="BR1240" s="45"/>
      <c r="BS1240" s="45"/>
      <c r="BT1240" s="45"/>
      <c r="BU1240" s="45"/>
      <c r="BV1240" s="45"/>
      <c r="BW1240" s="45"/>
      <c r="BX1240" s="45"/>
      <c r="BY1240" s="45"/>
      <c r="BZ1240" s="45"/>
      <c r="CA1240" s="45"/>
      <c r="CB1240" s="45"/>
      <c r="CC1240" s="45"/>
      <c r="CD1240" s="45"/>
      <c r="CE1240" s="45"/>
      <c r="CF1240" s="45"/>
      <c r="CG1240" s="45"/>
      <c r="CH1240" s="45"/>
      <c r="CI1240" s="45"/>
      <c r="CJ1240" s="45"/>
      <c r="CK1240" s="45"/>
      <c r="CL1240" s="45"/>
      <c r="CM1240" s="45"/>
      <c r="CN1240" s="45"/>
      <c r="CO1240" s="45"/>
      <c r="CP1240" s="45"/>
      <c r="CQ1240" s="45"/>
      <c r="CR1240" s="45"/>
      <c r="CS1240" s="45"/>
      <c r="CT1240" s="45"/>
      <c r="CU1240" s="45"/>
      <c r="CV1240" s="45"/>
      <c r="CW1240" s="45"/>
      <c r="CX1240" s="45"/>
      <c r="CY1240" s="45"/>
      <c r="CZ1240" s="45"/>
      <c r="DA1240" s="45"/>
      <c r="DB1240" s="45"/>
      <c r="DC1240" s="45"/>
      <c r="DD1240" s="45"/>
      <c r="DE1240" s="45"/>
      <c r="DF1240" s="45"/>
      <c r="DG1240" s="45"/>
      <c r="DH1240" s="45"/>
      <c r="DI1240" s="45"/>
      <c r="DJ1240" s="45"/>
      <c r="DK1240" s="45"/>
      <c r="DL1240" s="45"/>
      <c r="DM1240" s="45"/>
      <c r="DN1240" s="45"/>
      <c r="DO1240" s="45"/>
      <c r="DP1240" s="45"/>
      <c r="DQ1240" s="45"/>
      <c r="DR1240" s="45"/>
      <c r="DS1240" s="45"/>
      <c r="DT1240" s="45"/>
      <c r="DU1240" s="45"/>
      <c r="DV1240" s="1123"/>
      <c r="DW1240" s="45"/>
      <c r="DX1240" s="45"/>
      <c r="DY1240" s="45"/>
      <c r="DZ1240" s="45"/>
      <c r="EA1240" s="45"/>
      <c r="EB1240" s="45"/>
      <c r="EC1240" s="45"/>
      <c r="ED1240" s="45"/>
      <c r="EE1240" s="45"/>
      <c r="EF1240" s="45"/>
      <c r="EG1240" s="45"/>
      <c r="EH1240" s="45"/>
      <c r="EI1240" s="45"/>
      <c r="EJ1240" s="45"/>
      <c r="EK1240" s="45"/>
      <c r="EL1240" s="45"/>
      <c r="EM1240" s="45"/>
      <c r="EN1240" s="45"/>
      <c r="EO1240" s="45"/>
      <c r="EP1240" s="45"/>
      <c r="EQ1240" s="1123"/>
      <c r="ER1240" s="557"/>
    </row>
    <row r="1241" spans="1:148" ht="15" customHeight="1" x14ac:dyDescent="0.25">
      <c r="A1241" s="625"/>
      <c r="B1241" s="1343" t="str">
        <f t="shared" si="71"/>
        <v>Desk 91</v>
      </c>
      <c r="C1241" s="1348" t="str">
        <f>IF(ISBLANK(TB!C277), "", TB!C277)</f>
        <v/>
      </c>
      <c r="D1241" s="1348" t="str">
        <f>IF(ISBLANK(TB!D277), "", TB!D277)</f>
        <v/>
      </c>
      <c r="E1241" s="1348" t="str">
        <f>IF(ISBLANK(TB!E277), "", TB!E277)</f>
        <v/>
      </c>
      <c r="F1241" s="1348" t="str">
        <f>IF(ISBLANK(TB!F277), "", TB!F277)</f>
        <v/>
      </c>
      <c r="G1241" s="45"/>
      <c r="H1241" s="45"/>
      <c r="I1241" s="45"/>
      <c r="J1241" s="45"/>
      <c r="K1241" s="45"/>
      <c r="L1241" s="45"/>
      <c r="M1241" s="45"/>
      <c r="N1241" s="45"/>
      <c r="O1241" s="45"/>
      <c r="P1241" s="45"/>
      <c r="Q1241" s="45"/>
      <c r="R1241" s="45"/>
      <c r="S1241" s="45"/>
      <c r="T1241" s="45"/>
      <c r="U1241" s="45"/>
      <c r="V1241" s="45"/>
      <c r="W1241" s="45"/>
      <c r="X1241" s="45"/>
      <c r="Y1241" s="45"/>
      <c r="Z1241" s="45"/>
      <c r="AA1241" s="45"/>
      <c r="AB1241" s="45"/>
      <c r="AC1241" s="45"/>
      <c r="AD1241" s="45"/>
      <c r="AE1241" s="45"/>
      <c r="AF1241" s="45"/>
      <c r="AG1241" s="45"/>
      <c r="AH1241" s="45"/>
      <c r="AI1241" s="45"/>
      <c r="AJ1241" s="45"/>
      <c r="AK1241" s="45"/>
      <c r="AL1241" s="45"/>
      <c r="AM1241" s="45"/>
      <c r="AN1241" s="45"/>
      <c r="AO1241" s="45"/>
      <c r="AP1241" s="45"/>
      <c r="AQ1241" s="45"/>
      <c r="AR1241" s="45"/>
      <c r="AS1241" s="45"/>
      <c r="AT1241" s="45"/>
      <c r="AU1241" s="45"/>
      <c r="AV1241" s="45"/>
      <c r="AW1241" s="45"/>
      <c r="AX1241" s="45"/>
      <c r="AY1241" s="45"/>
      <c r="AZ1241" s="45"/>
      <c r="BA1241" s="45"/>
      <c r="BB1241" s="45"/>
      <c r="BC1241" s="45"/>
      <c r="BD1241" s="45"/>
      <c r="BE1241" s="45"/>
      <c r="BF1241" s="45"/>
      <c r="BG1241" s="45"/>
      <c r="BH1241" s="45"/>
      <c r="BI1241" s="45"/>
      <c r="BJ1241" s="45"/>
      <c r="BK1241" s="45"/>
      <c r="BL1241" s="45"/>
      <c r="BM1241" s="45"/>
      <c r="BN1241" s="45"/>
      <c r="BO1241" s="45"/>
      <c r="BP1241" s="45"/>
      <c r="BQ1241" s="45"/>
      <c r="BR1241" s="45"/>
      <c r="BS1241" s="45"/>
      <c r="BT1241" s="45"/>
      <c r="BU1241" s="45"/>
      <c r="BV1241" s="45"/>
      <c r="BW1241" s="45"/>
      <c r="BX1241" s="45"/>
      <c r="BY1241" s="45"/>
      <c r="BZ1241" s="45"/>
      <c r="CA1241" s="45"/>
      <c r="CB1241" s="45"/>
      <c r="CC1241" s="45"/>
      <c r="CD1241" s="45"/>
      <c r="CE1241" s="45"/>
      <c r="CF1241" s="45"/>
      <c r="CG1241" s="45"/>
      <c r="CH1241" s="45"/>
      <c r="CI1241" s="45"/>
      <c r="CJ1241" s="45"/>
      <c r="CK1241" s="45"/>
      <c r="CL1241" s="45"/>
      <c r="CM1241" s="45"/>
      <c r="CN1241" s="45"/>
      <c r="CO1241" s="45"/>
      <c r="CP1241" s="45"/>
      <c r="CQ1241" s="45"/>
      <c r="CR1241" s="45"/>
      <c r="CS1241" s="45"/>
      <c r="CT1241" s="45"/>
      <c r="CU1241" s="45"/>
      <c r="CV1241" s="45"/>
      <c r="CW1241" s="45"/>
      <c r="CX1241" s="45"/>
      <c r="CY1241" s="45"/>
      <c r="CZ1241" s="45"/>
      <c r="DA1241" s="45"/>
      <c r="DB1241" s="45"/>
      <c r="DC1241" s="45"/>
      <c r="DD1241" s="45"/>
      <c r="DE1241" s="45"/>
      <c r="DF1241" s="45"/>
      <c r="DG1241" s="45"/>
      <c r="DH1241" s="45"/>
      <c r="DI1241" s="45"/>
      <c r="DJ1241" s="45"/>
      <c r="DK1241" s="45"/>
      <c r="DL1241" s="45"/>
      <c r="DM1241" s="45"/>
      <c r="DN1241" s="45"/>
      <c r="DO1241" s="45"/>
      <c r="DP1241" s="45"/>
      <c r="DQ1241" s="45"/>
      <c r="DR1241" s="45"/>
      <c r="DS1241" s="45"/>
      <c r="DT1241" s="45"/>
      <c r="DU1241" s="45"/>
      <c r="DV1241" s="1123"/>
      <c r="DW1241" s="45"/>
      <c r="DX1241" s="45"/>
      <c r="DY1241" s="45"/>
      <c r="DZ1241" s="45"/>
      <c r="EA1241" s="45"/>
      <c r="EB1241" s="45"/>
      <c r="EC1241" s="45"/>
      <c r="ED1241" s="45"/>
      <c r="EE1241" s="45"/>
      <c r="EF1241" s="45"/>
      <c r="EG1241" s="45"/>
      <c r="EH1241" s="45"/>
      <c r="EI1241" s="45"/>
      <c r="EJ1241" s="45"/>
      <c r="EK1241" s="45"/>
      <c r="EL1241" s="45"/>
      <c r="EM1241" s="45"/>
      <c r="EN1241" s="45"/>
      <c r="EO1241" s="45"/>
      <c r="EP1241" s="45"/>
      <c r="EQ1241" s="1123"/>
      <c r="ER1241" s="557"/>
    </row>
    <row r="1242" spans="1:148" ht="15" customHeight="1" x14ac:dyDescent="0.25">
      <c r="A1242" s="625"/>
      <c r="B1242" s="1343" t="str">
        <f t="shared" si="71"/>
        <v>Desk 92</v>
      </c>
      <c r="C1242" s="1348" t="str">
        <f>IF(ISBLANK(TB!C278), "", TB!C278)</f>
        <v/>
      </c>
      <c r="D1242" s="1348" t="str">
        <f>IF(ISBLANK(TB!D278), "", TB!D278)</f>
        <v/>
      </c>
      <c r="E1242" s="1348" t="str">
        <f>IF(ISBLANK(TB!E278), "", TB!E278)</f>
        <v/>
      </c>
      <c r="F1242" s="1348" t="str">
        <f>IF(ISBLANK(TB!F278), "", TB!F278)</f>
        <v/>
      </c>
      <c r="G1242" s="45"/>
      <c r="H1242" s="45"/>
      <c r="I1242" s="45"/>
      <c r="J1242" s="45"/>
      <c r="K1242" s="45"/>
      <c r="L1242" s="45"/>
      <c r="M1242" s="45"/>
      <c r="N1242" s="45"/>
      <c r="O1242" s="45"/>
      <c r="P1242" s="45"/>
      <c r="Q1242" s="45"/>
      <c r="R1242" s="45"/>
      <c r="S1242" s="45"/>
      <c r="T1242" s="45"/>
      <c r="U1242" s="45"/>
      <c r="V1242" s="45"/>
      <c r="W1242" s="45"/>
      <c r="X1242" s="45"/>
      <c r="Y1242" s="45"/>
      <c r="Z1242" s="45"/>
      <c r="AA1242" s="45"/>
      <c r="AB1242" s="45"/>
      <c r="AC1242" s="45"/>
      <c r="AD1242" s="45"/>
      <c r="AE1242" s="45"/>
      <c r="AF1242" s="45"/>
      <c r="AG1242" s="45"/>
      <c r="AH1242" s="45"/>
      <c r="AI1242" s="45"/>
      <c r="AJ1242" s="45"/>
      <c r="AK1242" s="45"/>
      <c r="AL1242" s="45"/>
      <c r="AM1242" s="45"/>
      <c r="AN1242" s="45"/>
      <c r="AO1242" s="45"/>
      <c r="AP1242" s="45"/>
      <c r="AQ1242" s="45"/>
      <c r="AR1242" s="45"/>
      <c r="AS1242" s="45"/>
      <c r="AT1242" s="45"/>
      <c r="AU1242" s="45"/>
      <c r="AV1242" s="45"/>
      <c r="AW1242" s="45"/>
      <c r="AX1242" s="45"/>
      <c r="AY1242" s="45"/>
      <c r="AZ1242" s="45"/>
      <c r="BA1242" s="45"/>
      <c r="BB1242" s="45"/>
      <c r="BC1242" s="45"/>
      <c r="BD1242" s="45"/>
      <c r="BE1242" s="45"/>
      <c r="BF1242" s="45"/>
      <c r="BG1242" s="45"/>
      <c r="BH1242" s="45"/>
      <c r="BI1242" s="45"/>
      <c r="BJ1242" s="45"/>
      <c r="BK1242" s="45"/>
      <c r="BL1242" s="45"/>
      <c r="BM1242" s="45"/>
      <c r="BN1242" s="45"/>
      <c r="BO1242" s="45"/>
      <c r="BP1242" s="45"/>
      <c r="BQ1242" s="45"/>
      <c r="BR1242" s="45"/>
      <c r="BS1242" s="45"/>
      <c r="BT1242" s="45"/>
      <c r="BU1242" s="45"/>
      <c r="BV1242" s="45"/>
      <c r="BW1242" s="45"/>
      <c r="BX1242" s="45"/>
      <c r="BY1242" s="45"/>
      <c r="BZ1242" s="45"/>
      <c r="CA1242" s="45"/>
      <c r="CB1242" s="45"/>
      <c r="CC1242" s="45"/>
      <c r="CD1242" s="45"/>
      <c r="CE1242" s="45"/>
      <c r="CF1242" s="45"/>
      <c r="CG1242" s="45"/>
      <c r="CH1242" s="45"/>
      <c r="CI1242" s="45"/>
      <c r="CJ1242" s="45"/>
      <c r="CK1242" s="45"/>
      <c r="CL1242" s="45"/>
      <c r="CM1242" s="45"/>
      <c r="CN1242" s="45"/>
      <c r="CO1242" s="45"/>
      <c r="CP1242" s="45"/>
      <c r="CQ1242" s="45"/>
      <c r="CR1242" s="45"/>
      <c r="CS1242" s="45"/>
      <c r="CT1242" s="45"/>
      <c r="CU1242" s="45"/>
      <c r="CV1242" s="45"/>
      <c r="CW1242" s="45"/>
      <c r="CX1242" s="45"/>
      <c r="CY1242" s="45"/>
      <c r="CZ1242" s="45"/>
      <c r="DA1242" s="45"/>
      <c r="DB1242" s="45"/>
      <c r="DC1242" s="45"/>
      <c r="DD1242" s="45"/>
      <c r="DE1242" s="45"/>
      <c r="DF1242" s="45"/>
      <c r="DG1242" s="45"/>
      <c r="DH1242" s="45"/>
      <c r="DI1242" s="45"/>
      <c r="DJ1242" s="45"/>
      <c r="DK1242" s="45"/>
      <c r="DL1242" s="45"/>
      <c r="DM1242" s="45"/>
      <c r="DN1242" s="45"/>
      <c r="DO1242" s="45"/>
      <c r="DP1242" s="45"/>
      <c r="DQ1242" s="45"/>
      <c r="DR1242" s="45"/>
      <c r="DS1242" s="45"/>
      <c r="DT1242" s="45"/>
      <c r="DU1242" s="45"/>
      <c r="DV1242" s="1123"/>
      <c r="DW1242" s="45"/>
      <c r="DX1242" s="45"/>
      <c r="DY1242" s="45"/>
      <c r="DZ1242" s="45"/>
      <c r="EA1242" s="45"/>
      <c r="EB1242" s="45"/>
      <c r="EC1242" s="45"/>
      <c r="ED1242" s="45"/>
      <c r="EE1242" s="45"/>
      <c r="EF1242" s="45"/>
      <c r="EG1242" s="45"/>
      <c r="EH1242" s="45"/>
      <c r="EI1242" s="45"/>
      <c r="EJ1242" s="45"/>
      <c r="EK1242" s="45"/>
      <c r="EL1242" s="45"/>
      <c r="EM1242" s="45"/>
      <c r="EN1242" s="45"/>
      <c r="EO1242" s="45"/>
      <c r="EP1242" s="45"/>
      <c r="EQ1242" s="1123"/>
      <c r="ER1242" s="557"/>
    </row>
    <row r="1243" spans="1:148" ht="15" customHeight="1" x14ac:dyDescent="0.25">
      <c r="A1243" s="625"/>
      <c r="B1243" s="1343" t="str">
        <f t="shared" si="71"/>
        <v>Desk 93</v>
      </c>
      <c r="C1243" s="1348" t="str">
        <f>IF(ISBLANK(TB!C279), "", TB!C279)</f>
        <v/>
      </c>
      <c r="D1243" s="1348" t="str">
        <f>IF(ISBLANK(TB!D279), "", TB!D279)</f>
        <v/>
      </c>
      <c r="E1243" s="1348" t="str">
        <f>IF(ISBLANK(TB!E279), "", TB!E279)</f>
        <v/>
      </c>
      <c r="F1243" s="1348" t="str">
        <f>IF(ISBLANK(TB!F279), "", TB!F279)</f>
        <v/>
      </c>
      <c r="G1243" s="45"/>
      <c r="H1243" s="45"/>
      <c r="I1243" s="45"/>
      <c r="J1243" s="45"/>
      <c r="K1243" s="45"/>
      <c r="L1243" s="45"/>
      <c r="M1243" s="45"/>
      <c r="N1243" s="45"/>
      <c r="O1243" s="45"/>
      <c r="P1243" s="45"/>
      <c r="Q1243" s="45"/>
      <c r="R1243" s="45"/>
      <c r="S1243" s="45"/>
      <c r="T1243" s="45"/>
      <c r="U1243" s="45"/>
      <c r="V1243" s="45"/>
      <c r="W1243" s="45"/>
      <c r="X1243" s="45"/>
      <c r="Y1243" s="45"/>
      <c r="Z1243" s="45"/>
      <c r="AA1243" s="45"/>
      <c r="AB1243" s="45"/>
      <c r="AC1243" s="45"/>
      <c r="AD1243" s="45"/>
      <c r="AE1243" s="45"/>
      <c r="AF1243" s="45"/>
      <c r="AG1243" s="45"/>
      <c r="AH1243" s="45"/>
      <c r="AI1243" s="45"/>
      <c r="AJ1243" s="45"/>
      <c r="AK1243" s="45"/>
      <c r="AL1243" s="45"/>
      <c r="AM1243" s="45"/>
      <c r="AN1243" s="45"/>
      <c r="AO1243" s="45"/>
      <c r="AP1243" s="45"/>
      <c r="AQ1243" s="45"/>
      <c r="AR1243" s="45"/>
      <c r="AS1243" s="45"/>
      <c r="AT1243" s="45"/>
      <c r="AU1243" s="45"/>
      <c r="AV1243" s="45"/>
      <c r="AW1243" s="45"/>
      <c r="AX1243" s="45"/>
      <c r="AY1243" s="45"/>
      <c r="AZ1243" s="45"/>
      <c r="BA1243" s="45"/>
      <c r="BB1243" s="45"/>
      <c r="BC1243" s="45"/>
      <c r="BD1243" s="45"/>
      <c r="BE1243" s="45"/>
      <c r="BF1243" s="45"/>
      <c r="BG1243" s="45"/>
      <c r="BH1243" s="45"/>
      <c r="BI1243" s="45"/>
      <c r="BJ1243" s="45"/>
      <c r="BK1243" s="45"/>
      <c r="BL1243" s="45"/>
      <c r="BM1243" s="45"/>
      <c r="BN1243" s="45"/>
      <c r="BO1243" s="45"/>
      <c r="BP1243" s="45"/>
      <c r="BQ1243" s="45"/>
      <c r="BR1243" s="45"/>
      <c r="BS1243" s="45"/>
      <c r="BT1243" s="45"/>
      <c r="BU1243" s="45"/>
      <c r="BV1243" s="45"/>
      <c r="BW1243" s="45"/>
      <c r="BX1243" s="45"/>
      <c r="BY1243" s="45"/>
      <c r="BZ1243" s="45"/>
      <c r="CA1243" s="45"/>
      <c r="CB1243" s="45"/>
      <c r="CC1243" s="45"/>
      <c r="CD1243" s="45"/>
      <c r="CE1243" s="45"/>
      <c r="CF1243" s="45"/>
      <c r="CG1243" s="45"/>
      <c r="CH1243" s="45"/>
      <c r="CI1243" s="45"/>
      <c r="CJ1243" s="45"/>
      <c r="CK1243" s="45"/>
      <c r="CL1243" s="45"/>
      <c r="CM1243" s="45"/>
      <c r="CN1243" s="45"/>
      <c r="CO1243" s="45"/>
      <c r="CP1243" s="45"/>
      <c r="CQ1243" s="45"/>
      <c r="CR1243" s="45"/>
      <c r="CS1243" s="45"/>
      <c r="CT1243" s="45"/>
      <c r="CU1243" s="45"/>
      <c r="CV1243" s="45"/>
      <c r="CW1243" s="45"/>
      <c r="CX1243" s="45"/>
      <c r="CY1243" s="45"/>
      <c r="CZ1243" s="45"/>
      <c r="DA1243" s="45"/>
      <c r="DB1243" s="45"/>
      <c r="DC1243" s="45"/>
      <c r="DD1243" s="45"/>
      <c r="DE1243" s="45"/>
      <c r="DF1243" s="45"/>
      <c r="DG1243" s="45"/>
      <c r="DH1243" s="45"/>
      <c r="DI1243" s="45"/>
      <c r="DJ1243" s="45"/>
      <c r="DK1243" s="45"/>
      <c r="DL1243" s="45"/>
      <c r="DM1243" s="45"/>
      <c r="DN1243" s="45"/>
      <c r="DO1243" s="45"/>
      <c r="DP1243" s="45"/>
      <c r="DQ1243" s="45"/>
      <c r="DR1243" s="45"/>
      <c r="DS1243" s="45"/>
      <c r="DT1243" s="45"/>
      <c r="DU1243" s="45"/>
      <c r="DV1243" s="1123"/>
      <c r="DW1243" s="45"/>
      <c r="DX1243" s="45"/>
      <c r="DY1243" s="45"/>
      <c r="DZ1243" s="45"/>
      <c r="EA1243" s="45"/>
      <c r="EB1243" s="45"/>
      <c r="EC1243" s="45"/>
      <c r="ED1243" s="45"/>
      <c r="EE1243" s="45"/>
      <c r="EF1243" s="45"/>
      <c r="EG1243" s="45"/>
      <c r="EH1243" s="45"/>
      <c r="EI1243" s="45"/>
      <c r="EJ1243" s="45"/>
      <c r="EK1243" s="45"/>
      <c r="EL1243" s="45"/>
      <c r="EM1243" s="45"/>
      <c r="EN1243" s="45"/>
      <c r="EO1243" s="45"/>
      <c r="EP1243" s="45"/>
      <c r="EQ1243" s="1123"/>
      <c r="ER1243" s="557"/>
    </row>
    <row r="1244" spans="1:148" ht="15" customHeight="1" x14ac:dyDescent="0.25">
      <c r="A1244" s="625"/>
      <c r="B1244" s="1343" t="str">
        <f t="shared" si="71"/>
        <v>Desk 94</v>
      </c>
      <c r="C1244" s="1348" t="str">
        <f>IF(ISBLANK(TB!C280), "", TB!C280)</f>
        <v/>
      </c>
      <c r="D1244" s="1348" t="str">
        <f>IF(ISBLANK(TB!D280), "", TB!D280)</f>
        <v/>
      </c>
      <c r="E1244" s="1348" t="str">
        <f>IF(ISBLANK(TB!E280), "", TB!E280)</f>
        <v/>
      </c>
      <c r="F1244" s="1348" t="str">
        <f>IF(ISBLANK(TB!F280), "", TB!F280)</f>
        <v/>
      </c>
      <c r="G1244" s="45"/>
      <c r="H1244" s="45"/>
      <c r="I1244" s="45"/>
      <c r="J1244" s="45"/>
      <c r="K1244" s="45"/>
      <c r="L1244" s="45"/>
      <c r="M1244" s="45"/>
      <c r="N1244" s="45"/>
      <c r="O1244" s="45"/>
      <c r="P1244" s="45"/>
      <c r="Q1244" s="45"/>
      <c r="R1244" s="45"/>
      <c r="S1244" s="45"/>
      <c r="T1244" s="45"/>
      <c r="U1244" s="45"/>
      <c r="V1244" s="45"/>
      <c r="W1244" s="45"/>
      <c r="X1244" s="45"/>
      <c r="Y1244" s="45"/>
      <c r="Z1244" s="45"/>
      <c r="AA1244" s="45"/>
      <c r="AB1244" s="45"/>
      <c r="AC1244" s="45"/>
      <c r="AD1244" s="45"/>
      <c r="AE1244" s="45"/>
      <c r="AF1244" s="45"/>
      <c r="AG1244" s="45"/>
      <c r="AH1244" s="45"/>
      <c r="AI1244" s="45"/>
      <c r="AJ1244" s="45"/>
      <c r="AK1244" s="45"/>
      <c r="AL1244" s="45"/>
      <c r="AM1244" s="45"/>
      <c r="AN1244" s="45"/>
      <c r="AO1244" s="45"/>
      <c r="AP1244" s="45"/>
      <c r="AQ1244" s="45"/>
      <c r="AR1244" s="45"/>
      <c r="AS1244" s="45"/>
      <c r="AT1244" s="45"/>
      <c r="AU1244" s="45"/>
      <c r="AV1244" s="45"/>
      <c r="AW1244" s="45"/>
      <c r="AX1244" s="45"/>
      <c r="AY1244" s="45"/>
      <c r="AZ1244" s="45"/>
      <c r="BA1244" s="45"/>
      <c r="BB1244" s="45"/>
      <c r="BC1244" s="45"/>
      <c r="BD1244" s="45"/>
      <c r="BE1244" s="45"/>
      <c r="BF1244" s="45"/>
      <c r="BG1244" s="45"/>
      <c r="BH1244" s="45"/>
      <c r="BI1244" s="45"/>
      <c r="BJ1244" s="45"/>
      <c r="BK1244" s="45"/>
      <c r="BL1244" s="45"/>
      <c r="BM1244" s="45"/>
      <c r="BN1244" s="45"/>
      <c r="BO1244" s="45"/>
      <c r="BP1244" s="45"/>
      <c r="BQ1244" s="45"/>
      <c r="BR1244" s="45"/>
      <c r="BS1244" s="45"/>
      <c r="BT1244" s="45"/>
      <c r="BU1244" s="45"/>
      <c r="BV1244" s="45"/>
      <c r="BW1244" s="45"/>
      <c r="BX1244" s="45"/>
      <c r="BY1244" s="45"/>
      <c r="BZ1244" s="45"/>
      <c r="CA1244" s="45"/>
      <c r="CB1244" s="45"/>
      <c r="CC1244" s="45"/>
      <c r="CD1244" s="45"/>
      <c r="CE1244" s="45"/>
      <c r="CF1244" s="45"/>
      <c r="CG1244" s="45"/>
      <c r="CH1244" s="45"/>
      <c r="CI1244" s="45"/>
      <c r="CJ1244" s="45"/>
      <c r="CK1244" s="45"/>
      <c r="CL1244" s="45"/>
      <c r="CM1244" s="45"/>
      <c r="CN1244" s="45"/>
      <c r="CO1244" s="45"/>
      <c r="CP1244" s="45"/>
      <c r="CQ1244" s="45"/>
      <c r="CR1244" s="45"/>
      <c r="CS1244" s="45"/>
      <c r="CT1244" s="45"/>
      <c r="CU1244" s="45"/>
      <c r="CV1244" s="45"/>
      <c r="CW1244" s="45"/>
      <c r="CX1244" s="45"/>
      <c r="CY1244" s="45"/>
      <c r="CZ1244" s="45"/>
      <c r="DA1244" s="45"/>
      <c r="DB1244" s="45"/>
      <c r="DC1244" s="45"/>
      <c r="DD1244" s="45"/>
      <c r="DE1244" s="45"/>
      <c r="DF1244" s="45"/>
      <c r="DG1244" s="45"/>
      <c r="DH1244" s="45"/>
      <c r="DI1244" s="45"/>
      <c r="DJ1244" s="45"/>
      <c r="DK1244" s="45"/>
      <c r="DL1244" s="45"/>
      <c r="DM1244" s="45"/>
      <c r="DN1244" s="45"/>
      <c r="DO1244" s="45"/>
      <c r="DP1244" s="45"/>
      <c r="DQ1244" s="45"/>
      <c r="DR1244" s="45"/>
      <c r="DS1244" s="45"/>
      <c r="DT1244" s="45"/>
      <c r="DU1244" s="45"/>
      <c r="DV1244" s="1123"/>
      <c r="DW1244" s="45"/>
      <c r="DX1244" s="45"/>
      <c r="DY1244" s="45"/>
      <c r="DZ1244" s="45"/>
      <c r="EA1244" s="45"/>
      <c r="EB1244" s="45"/>
      <c r="EC1244" s="45"/>
      <c r="ED1244" s="45"/>
      <c r="EE1244" s="45"/>
      <c r="EF1244" s="45"/>
      <c r="EG1244" s="45"/>
      <c r="EH1244" s="45"/>
      <c r="EI1244" s="45"/>
      <c r="EJ1244" s="45"/>
      <c r="EK1244" s="45"/>
      <c r="EL1244" s="45"/>
      <c r="EM1244" s="45"/>
      <c r="EN1244" s="45"/>
      <c r="EO1244" s="45"/>
      <c r="EP1244" s="45"/>
      <c r="EQ1244" s="1123"/>
      <c r="ER1244" s="557"/>
    </row>
    <row r="1245" spans="1:148" ht="15" customHeight="1" x14ac:dyDescent="0.25">
      <c r="A1245" s="625"/>
      <c r="B1245" s="1343" t="str">
        <f t="shared" si="71"/>
        <v>Desk 95</v>
      </c>
      <c r="C1245" s="1348" t="str">
        <f>IF(ISBLANK(TB!C281), "", TB!C281)</f>
        <v/>
      </c>
      <c r="D1245" s="1348" t="str">
        <f>IF(ISBLANK(TB!D281), "", TB!D281)</f>
        <v/>
      </c>
      <c r="E1245" s="1348" t="str">
        <f>IF(ISBLANK(TB!E281), "", TB!E281)</f>
        <v/>
      </c>
      <c r="F1245" s="1348" t="str">
        <f>IF(ISBLANK(TB!F281), "", TB!F281)</f>
        <v/>
      </c>
      <c r="G1245" s="45"/>
      <c r="H1245" s="45"/>
      <c r="I1245" s="45"/>
      <c r="J1245" s="45"/>
      <c r="K1245" s="45"/>
      <c r="L1245" s="45"/>
      <c r="M1245" s="45"/>
      <c r="N1245" s="45"/>
      <c r="O1245" s="45"/>
      <c r="P1245" s="45"/>
      <c r="Q1245" s="45"/>
      <c r="R1245" s="45"/>
      <c r="S1245" s="45"/>
      <c r="T1245" s="45"/>
      <c r="U1245" s="45"/>
      <c r="V1245" s="45"/>
      <c r="W1245" s="45"/>
      <c r="X1245" s="45"/>
      <c r="Y1245" s="45"/>
      <c r="Z1245" s="45"/>
      <c r="AA1245" s="45"/>
      <c r="AB1245" s="45"/>
      <c r="AC1245" s="45"/>
      <c r="AD1245" s="45"/>
      <c r="AE1245" s="45"/>
      <c r="AF1245" s="45"/>
      <c r="AG1245" s="45"/>
      <c r="AH1245" s="45"/>
      <c r="AI1245" s="45"/>
      <c r="AJ1245" s="45"/>
      <c r="AK1245" s="45"/>
      <c r="AL1245" s="45"/>
      <c r="AM1245" s="45"/>
      <c r="AN1245" s="45"/>
      <c r="AO1245" s="45"/>
      <c r="AP1245" s="45"/>
      <c r="AQ1245" s="45"/>
      <c r="AR1245" s="45"/>
      <c r="AS1245" s="45"/>
      <c r="AT1245" s="45"/>
      <c r="AU1245" s="45"/>
      <c r="AV1245" s="45"/>
      <c r="AW1245" s="45"/>
      <c r="AX1245" s="45"/>
      <c r="AY1245" s="45"/>
      <c r="AZ1245" s="45"/>
      <c r="BA1245" s="45"/>
      <c r="BB1245" s="45"/>
      <c r="BC1245" s="45"/>
      <c r="BD1245" s="45"/>
      <c r="BE1245" s="45"/>
      <c r="BF1245" s="45"/>
      <c r="BG1245" s="45"/>
      <c r="BH1245" s="45"/>
      <c r="BI1245" s="45"/>
      <c r="BJ1245" s="45"/>
      <c r="BK1245" s="45"/>
      <c r="BL1245" s="45"/>
      <c r="BM1245" s="45"/>
      <c r="BN1245" s="45"/>
      <c r="BO1245" s="45"/>
      <c r="BP1245" s="45"/>
      <c r="BQ1245" s="45"/>
      <c r="BR1245" s="45"/>
      <c r="BS1245" s="45"/>
      <c r="BT1245" s="45"/>
      <c r="BU1245" s="45"/>
      <c r="BV1245" s="45"/>
      <c r="BW1245" s="45"/>
      <c r="BX1245" s="45"/>
      <c r="BY1245" s="45"/>
      <c r="BZ1245" s="45"/>
      <c r="CA1245" s="45"/>
      <c r="CB1245" s="45"/>
      <c r="CC1245" s="45"/>
      <c r="CD1245" s="45"/>
      <c r="CE1245" s="45"/>
      <c r="CF1245" s="45"/>
      <c r="CG1245" s="45"/>
      <c r="CH1245" s="45"/>
      <c r="CI1245" s="45"/>
      <c r="CJ1245" s="45"/>
      <c r="CK1245" s="45"/>
      <c r="CL1245" s="45"/>
      <c r="CM1245" s="45"/>
      <c r="CN1245" s="45"/>
      <c r="CO1245" s="45"/>
      <c r="CP1245" s="45"/>
      <c r="CQ1245" s="45"/>
      <c r="CR1245" s="45"/>
      <c r="CS1245" s="45"/>
      <c r="CT1245" s="45"/>
      <c r="CU1245" s="45"/>
      <c r="CV1245" s="45"/>
      <c r="CW1245" s="45"/>
      <c r="CX1245" s="45"/>
      <c r="CY1245" s="45"/>
      <c r="CZ1245" s="45"/>
      <c r="DA1245" s="45"/>
      <c r="DB1245" s="45"/>
      <c r="DC1245" s="45"/>
      <c r="DD1245" s="45"/>
      <c r="DE1245" s="45"/>
      <c r="DF1245" s="45"/>
      <c r="DG1245" s="45"/>
      <c r="DH1245" s="45"/>
      <c r="DI1245" s="45"/>
      <c r="DJ1245" s="45"/>
      <c r="DK1245" s="45"/>
      <c r="DL1245" s="45"/>
      <c r="DM1245" s="45"/>
      <c r="DN1245" s="45"/>
      <c r="DO1245" s="45"/>
      <c r="DP1245" s="45"/>
      <c r="DQ1245" s="45"/>
      <c r="DR1245" s="45"/>
      <c r="DS1245" s="45"/>
      <c r="DT1245" s="45"/>
      <c r="DU1245" s="45"/>
      <c r="DV1245" s="1123"/>
      <c r="DW1245" s="45"/>
      <c r="DX1245" s="45"/>
      <c r="DY1245" s="45"/>
      <c r="DZ1245" s="45"/>
      <c r="EA1245" s="45"/>
      <c r="EB1245" s="45"/>
      <c r="EC1245" s="45"/>
      <c r="ED1245" s="45"/>
      <c r="EE1245" s="45"/>
      <c r="EF1245" s="45"/>
      <c r="EG1245" s="45"/>
      <c r="EH1245" s="45"/>
      <c r="EI1245" s="45"/>
      <c r="EJ1245" s="45"/>
      <c r="EK1245" s="45"/>
      <c r="EL1245" s="45"/>
      <c r="EM1245" s="45"/>
      <c r="EN1245" s="45"/>
      <c r="EO1245" s="45"/>
      <c r="EP1245" s="45"/>
      <c r="EQ1245" s="1123"/>
      <c r="ER1245" s="557"/>
    </row>
    <row r="1246" spans="1:148" ht="15" customHeight="1" x14ac:dyDescent="0.25">
      <c r="A1246" s="625"/>
      <c r="B1246" s="1343" t="str">
        <f t="shared" si="71"/>
        <v>Desk 96</v>
      </c>
      <c r="C1246" s="1348" t="str">
        <f>IF(ISBLANK(TB!C282), "", TB!C282)</f>
        <v/>
      </c>
      <c r="D1246" s="1348" t="str">
        <f>IF(ISBLANK(TB!D282), "", TB!D282)</f>
        <v/>
      </c>
      <c r="E1246" s="1348" t="str">
        <f>IF(ISBLANK(TB!E282), "", TB!E282)</f>
        <v/>
      </c>
      <c r="F1246" s="1348" t="str">
        <f>IF(ISBLANK(TB!F282), "", TB!F282)</f>
        <v/>
      </c>
      <c r="G1246" s="45"/>
      <c r="H1246" s="45"/>
      <c r="I1246" s="45"/>
      <c r="J1246" s="45"/>
      <c r="K1246" s="45"/>
      <c r="L1246" s="45"/>
      <c r="M1246" s="45"/>
      <c r="N1246" s="45"/>
      <c r="O1246" s="45"/>
      <c r="P1246" s="45"/>
      <c r="Q1246" s="45"/>
      <c r="R1246" s="45"/>
      <c r="S1246" s="45"/>
      <c r="T1246" s="45"/>
      <c r="U1246" s="45"/>
      <c r="V1246" s="45"/>
      <c r="W1246" s="45"/>
      <c r="X1246" s="45"/>
      <c r="Y1246" s="45"/>
      <c r="Z1246" s="45"/>
      <c r="AA1246" s="45"/>
      <c r="AB1246" s="45"/>
      <c r="AC1246" s="45"/>
      <c r="AD1246" s="45"/>
      <c r="AE1246" s="45"/>
      <c r="AF1246" s="45"/>
      <c r="AG1246" s="45"/>
      <c r="AH1246" s="45"/>
      <c r="AI1246" s="45"/>
      <c r="AJ1246" s="45"/>
      <c r="AK1246" s="45"/>
      <c r="AL1246" s="45"/>
      <c r="AM1246" s="45"/>
      <c r="AN1246" s="45"/>
      <c r="AO1246" s="45"/>
      <c r="AP1246" s="45"/>
      <c r="AQ1246" s="45"/>
      <c r="AR1246" s="45"/>
      <c r="AS1246" s="45"/>
      <c r="AT1246" s="45"/>
      <c r="AU1246" s="45"/>
      <c r="AV1246" s="45"/>
      <c r="AW1246" s="45"/>
      <c r="AX1246" s="45"/>
      <c r="AY1246" s="45"/>
      <c r="AZ1246" s="45"/>
      <c r="BA1246" s="45"/>
      <c r="BB1246" s="45"/>
      <c r="BC1246" s="45"/>
      <c r="BD1246" s="45"/>
      <c r="BE1246" s="45"/>
      <c r="BF1246" s="45"/>
      <c r="BG1246" s="45"/>
      <c r="BH1246" s="45"/>
      <c r="BI1246" s="45"/>
      <c r="BJ1246" s="45"/>
      <c r="BK1246" s="45"/>
      <c r="BL1246" s="45"/>
      <c r="BM1246" s="45"/>
      <c r="BN1246" s="45"/>
      <c r="BO1246" s="45"/>
      <c r="BP1246" s="45"/>
      <c r="BQ1246" s="45"/>
      <c r="BR1246" s="45"/>
      <c r="BS1246" s="45"/>
      <c r="BT1246" s="45"/>
      <c r="BU1246" s="45"/>
      <c r="BV1246" s="45"/>
      <c r="BW1246" s="45"/>
      <c r="BX1246" s="45"/>
      <c r="BY1246" s="45"/>
      <c r="BZ1246" s="45"/>
      <c r="CA1246" s="45"/>
      <c r="CB1246" s="45"/>
      <c r="CC1246" s="45"/>
      <c r="CD1246" s="45"/>
      <c r="CE1246" s="45"/>
      <c r="CF1246" s="45"/>
      <c r="CG1246" s="45"/>
      <c r="CH1246" s="45"/>
      <c r="CI1246" s="45"/>
      <c r="CJ1246" s="45"/>
      <c r="CK1246" s="45"/>
      <c r="CL1246" s="45"/>
      <c r="CM1246" s="45"/>
      <c r="CN1246" s="45"/>
      <c r="CO1246" s="45"/>
      <c r="CP1246" s="45"/>
      <c r="CQ1246" s="45"/>
      <c r="CR1246" s="45"/>
      <c r="CS1246" s="45"/>
      <c r="CT1246" s="45"/>
      <c r="CU1246" s="45"/>
      <c r="CV1246" s="45"/>
      <c r="CW1246" s="45"/>
      <c r="CX1246" s="45"/>
      <c r="CY1246" s="45"/>
      <c r="CZ1246" s="45"/>
      <c r="DA1246" s="45"/>
      <c r="DB1246" s="45"/>
      <c r="DC1246" s="45"/>
      <c r="DD1246" s="45"/>
      <c r="DE1246" s="45"/>
      <c r="DF1246" s="45"/>
      <c r="DG1246" s="45"/>
      <c r="DH1246" s="45"/>
      <c r="DI1246" s="45"/>
      <c r="DJ1246" s="45"/>
      <c r="DK1246" s="45"/>
      <c r="DL1246" s="45"/>
      <c r="DM1246" s="45"/>
      <c r="DN1246" s="45"/>
      <c r="DO1246" s="45"/>
      <c r="DP1246" s="45"/>
      <c r="DQ1246" s="45"/>
      <c r="DR1246" s="45"/>
      <c r="DS1246" s="45"/>
      <c r="DT1246" s="45"/>
      <c r="DU1246" s="45"/>
      <c r="DV1246" s="1123"/>
      <c r="DW1246" s="45"/>
      <c r="DX1246" s="45"/>
      <c r="DY1246" s="45"/>
      <c r="DZ1246" s="45"/>
      <c r="EA1246" s="45"/>
      <c r="EB1246" s="45"/>
      <c r="EC1246" s="45"/>
      <c r="ED1246" s="45"/>
      <c r="EE1246" s="45"/>
      <c r="EF1246" s="45"/>
      <c r="EG1246" s="45"/>
      <c r="EH1246" s="45"/>
      <c r="EI1246" s="45"/>
      <c r="EJ1246" s="45"/>
      <c r="EK1246" s="45"/>
      <c r="EL1246" s="45"/>
      <c r="EM1246" s="45"/>
      <c r="EN1246" s="45"/>
      <c r="EO1246" s="45"/>
      <c r="EP1246" s="45"/>
      <c r="EQ1246" s="1123"/>
      <c r="ER1246" s="557"/>
    </row>
    <row r="1247" spans="1:148" ht="15" customHeight="1" x14ac:dyDescent="0.25">
      <c r="A1247" s="625"/>
      <c r="B1247" s="1343" t="str">
        <f t="shared" ref="B1247:B1250" si="72">B108</f>
        <v>Desk 97</v>
      </c>
      <c r="C1247" s="1348" t="str">
        <f>IF(ISBLANK(TB!C283), "", TB!C283)</f>
        <v/>
      </c>
      <c r="D1247" s="1348" t="str">
        <f>IF(ISBLANK(TB!D283), "", TB!D283)</f>
        <v/>
      </c>
      <c r="E1247" s="1348" t="str">
        <f>IF(ISBLANK(TB!E283), "", TB!E283)</f>
        <v/>
      </c>
      <c r="F1247" s="1348" t="str">
        <f>IF(ISBLANK(TB!F283), "", TB!F283)</f>
        <v/>
      </c>
      <c r="G1247" s="45"/>
      <c r="H1247" s="45"/>
      <c r="I1247" s="45"/>
      <c r="J1247" s="45"/>
      <c r="K1247" s="45"/>
      <c r="L1247" s="45"/>
      <c r="M1247" s="45"/>
      <c r="N1247" s="45"/>
      <c r="O1247" s="45"/>
      <c r="P1247" s="45"/>
      <c r="Q1247" s="45"/>
      <c r="R1247" s="45"/>
      <c r="S1247" s="45"/>
      <c r="T1247" s="45"/>
      <c r="U1247" s="45"/>
      <c r="V1247" s="45"/>
      <c r="W1247" s="45"/>
      <c r="X1247" s="45"/>
      <c r="Y1247" s="45"/>
      <c r="Z1247" s="45"/>
      <c r="AA1247" s="45"/>
      <c r="AB1247" s="45"/>
      <c r="AC1247" s="45"/>
      <c r="AD1247" s="45"/>
      <c r="AE1247" s="45"/>
      <c r="AF1247" s="45"/>
      <c r="AG1247" s="45"/>
      <c r="AH1247" s="45"/>
      <c r="AI1247" s="45"/>
      <c r="AJ1247" s="45"/>
      <c r="AK1247" s="45"/>
      <c r="AL1247" s="45"/>
      <c r="AM1247" s="45"/>
      <c r="AN1247" s="45"/>
      <c r="AO1247" s="45"/>
      <c r="AP1247" s="45"/>
      <c r="AQ1247" s="45"/>
      <c r="AR1247" s="45"/>
      <c r="AS1247" s="45"/>
      <c r="AT1247" s="45"/>
      <c r="AU1247" s="45"/>
      <c r="AV1247" s="45"/>
      <c r="AW1247" s="45"/>
      <c r="AX1247" s="45"/>
      <c r="AY1247" s="45"/>
      <c r="AZ1247" s="45"/>
      <c r="BA1247" s="45"/>
      <c r="BB1247" s="45"/>
      <c r="BC1247" s="45"/>
      <c r="BD1247" s="45"/>
      <c r="BE1247" s="45"/>
      <c r="BF1247" s="45"/>
      <c r="BG1247" s="45"/>
      <c r="BH1247" s="45"/>
      <c r="BI1247" s="45"/>
      <c r="BJ1247" s="45"/>
      <c r="BK1247" s="45"/>
      <c r="BL1247" s="45"/>
      <c r="BM1247" s="45"/>
      <c r="BN1247" s="45"/>
      <c r="BO1247" s="45"/>
      <c r="BP1247" s="45"/>
      <c r="BQ1247" s="45"/>
      <c r="BR1247" s="45"/>
      <c r="BS1247" s="45"/>
      <c r="BT1247" s="45"/>
      <c r="BU1247" s="45"/>
      <c r="BV1247" s="45"/>
      <c r="BW1247" s="45"/>
      <c r="BX1247" s="45"/>
      <c r="BY1247" s="45"/>
      <c r="BZ1247" s="45"/>
      <c r="CA1247" s="45"/>
      <c r="CB1247" s="45"/>
      <c r="CC1247" s="45"/>
      <c r="CD1247" s="45"/>
      <c r="CE1247" s="45"/>
      <c r="CF1247" s="45"/>
      <c r="CG1247" s="45"/>
      <c r="CH1247" s="45"/>
      <c r="CI1247" s="45"/>
      <c r="CJ1247" s="45"/>
      <c r="CK1247" s="45"/>
      <c r="CL1247" s="45"/>
      <c r="CM1247" s="45"/>
      <c r="CN1247" s="45"/>
      <c r="CO1247" s="45"/>
      <c r="CP1247" s="45"/>
      <c r="CQ1247" s="45"/>
      <c r="CR1247" s="45"/>
      <c r="CS1247" s="45"/>
      <c r="CT1247" s="45"/>
      <c r="CU1247" s="45"/>
      <c r="CV1247" s="45"/>
      <c r="CW1247" s="45"/>
      <c r="CX1247" s="45"/>
      <c r="CY1247" s="45"/>
      <c r="CZ1247" s="45"/>
      <c r="DA1247" s="45"/>
      <c r="DB1247" s="45"/>
      <c r="DC1247" s="45"/>
      <c r="DD1247" s="45"/>
      <c r="DE1247" s="45"/>
      <c r="DF1247" s="45"/>
      <c r="DG1247" s="45"/>
      <c r="DH1247" s="45"/>
      <c r="DI1247" s="45"/>
      <c r="DJ1247" s="45"/>
      <c r="DK1247" s="45"/>
      <c r="DL1247" s="45"/>
      <c r="DM1247" s="45"/>
      <c r="DN1247" s="45"/>
      <c r="DO1247" s="45"/>
      <c r="DP1247" s="45"/>
      <c r="DQ1247" s="45"/>
      <c r="DR1247" s="45"/>
      <c r="DS1247" s="45"/>
      <c r="DT1247" s="45"/>
      <c r="DU1247" s="45"/>
      <c r="DV1247" s="1123"/>
      <c r="DW1247" s="45"/>
      <c r="DX1247" s="45"/>
      <c r="DY1247" s="45"/>
      <c r="DZ1247" s="45"/>
      <c r="EA1247" s="45"/>
      <c r="EB1247" s="45"/>
      <c r="EC1247" s="45"/>
      <c r="ED1247" s="45"/>
      <c r="EE1247" s="45"/>
      <c r="EF1247" s="45"/>
      <c r="EG1247" s="45"/>
      <c r="EH1247" s="45"/>
      <c r="EI1247" s="45"/>
      <c r="EJ1247" s="45"/>
      <c r="EK1247" s="45"/>
      <c r="EL1247" s="45"/>
      <c r="EM1247" s="45"/>
      <c r="EN1247" s="45"/>
      <c r="EO1247" s="45"/>
      <c r="EP1247" s="45"/>
      <c r="EQ1247" s="1123"/>
      <c r="ER1247" s="557"/>
    </row>
    <row r="1248" spans="1:148" ht="15" customHeight="1" x14ac:dyDescent="0.25">
      <c r="A1248" s="625"/>
      <c r="B1248" s="1343" t="str">
        <f t="shared" si="72"/>
        <v>Desk 98</v>
      </c>
      <c r="C1248" s="1348" t="str">
        <f>IF(ISBLANK(TB!C284), "", TB!C284)</f>
        <v/>
      </c>
      <c r="D1248" s="1348" t="str">
        <f>IF(ISBLANK(TB!D284), "", TB!D284)</f>
        <v/>
      </c>
      <c r="E1248" s="1348" t="str">
        <f>IF(ISBLANK(TB!E284), "", TB!E284)</f>
        <v/>
      </c>
      <c r="F1248" s="1348" t="str">
        <f>IF(ISBLANK(TB!F284), "", TB!F284)</f>
        <v/>
      </c>
      <c r="G1248" s="45"/>
      <c r="H1248" s="45"/>
      <c r="I1248" s="45"/>
      <c r="J1248" s="45"/>
      <c r="K1248" s="45"/>
      <c r="L1248" s="45"/>
      <c r="M1248" s="45"/>
      <c r="N1248" s="45"/>
      <c r="O1248" s="45"/>
      <c r="P1248" s="45"/>
      <c r="Q1248" s="45"/>
      <c r="R1248" s="45"/>
      <c r="S1248" s="45"/>
      <c r="T1248" s="45"/>
      <c r="U1248" s="45"/>
      <c r="V1248" s="45"/>
      <c r="W1248" s="45"/>
      <c r="X1248" s="45"/>
      <c r="Y1248" s="45"/>
      <c r="Z1248" s="45"/>
      <c r="AA1248" s="45"/>
      <c r="AB1248" s="45"/>
      <c r="AC1248" s="45"/>
      <c r="AD1248" s="45"/>
      <c r="AE1248" s="45"/>
      <c r="AF1248" s="45"/>
      <c r="AG1248" s="45"/>
      <c r="AH1248" s="45"/>
      <c r="AI1248" s="45"/>
      <c r="AJ1248" s="45"/>
      <c r="AK1248" s="45"/>
      <c r="AL1248" s="45"/>
      <c r="AM1248" s="45"/>
      <c r="AN1248" s="45"/>
      <c r="AO1248" s="45"/>
      <c r="AP1248" s="45"/>
      <c r="AQ1248" s="45"/>
      <c r="AR1248" s="45"/>
      <c r="AS1248" s="45"/>
      <c r="AT1248" s="45"/>
      <c r="AU1248" s="45"/>
      <c r="AV1248" s="45"/>
      <c r="AW1248" s="45"/>
      <c r="AX1248" s="45"/>
      <c r="AY1248" s="45"/>
      <c r="AZ1248" s="45"/>
      <c r="BA1248" s="45"/>
      <c r="BB1248" s="45"/>
      <c r="BC1248" s="45"/>
      <c r="BD1248" s="45"/>
      <c r="BE1248" s="45"/>
      <c r="BF1248" s="45"/>
      <c r="BG1248" s="45"/>
      <c r="BH1248" s="45"/>
      <c r="BI1248" s="45"/>
      <c r="BJ1248" s="45"/>
      <c r="BK1248" s="45"/>
      <c r="BL1248" s="45"/>
      <c r="BM1248" s="45"/>
      <c r="BN1248" s="45"/>
      <c r="BO1248" s="45"/>
      <c r="BP1248" s="45"/>
      <c r="BQ1248" s="45"/>
      <c r="BR1248" s="45"/>
      <c r="BS1248" s="45"/>
      <c r="BT1248" s="45"/>
      <c r="BU1248" s="45"/>
      <c r="BV1248" s="45"/>
      <c r="BW1248" s="45"/>
      <c r="BX1248" s="45"/>
      <c r="BY1248" s="45"/>
      <c r="BZ1248" s="45"/>
      <c r="CA1248" s="45"/>
      <c r="CB1248" s="45"/>
      <c r="CC1248" s="45"/>
      <c r="CD1248" s="45"/>
      <c r="CE1248" s="45"/>
      <c r="CF1248" s="45"/>
      <c r="CG1248" s="45"/>
      <c r="CH1248" s="45"/>
      <c r="CI1248" s="45"/>
      <c r="CJ1248" s="45"/>
      <c r="CK1248" s="45"/>
      <c r="CL1248" s="45"/>
      <c r="CM1248" s="45"/>
      <c r="CN1248" s="45"/>
      <c r="CO1248" s="45"/>
      <c r="CP1248" s="45"/>
      <c r="CQ1248" s="45"/>
      <c r="CR1248" s="45"/>
      <c r="CS1248" s="45"/>
      <c r="CT1248" s="45"/>
      <c r="CU1248" s="45"/>
      <c r="CV1248" s="45"/>
      <c r="CW1248" s="45"/>
      <c r="CX1248" s="45"/>
      <c r="CY1248" s="45"/>
      <c r="CZ1248" s="45"/>
      <c r="DA1248" s="45"/>
      <c r="DB1248" s="45"/>
      <c r="DC1248" s="45"/>
      <c r="DD1248" s="45"/>
      <c r="DE1248" s="45"/>
      <c r="DF1248" s="45"/>
      <c r="DG1248" s="45"/>
      <c r="DH1248" s="45"/>
      <c r="DI1248" s="45"/>
      <c r="DJ1248" s="45"/>
      <c r="DK1248" s="45"/>
      <c r="DL1248" s="45"/>
      <c r="DM1248" s="45"/>
      <c r="DN1248" s="45"/>
      <c r="DO1248" s="45"/>
      <c r="DP1248" s="45"/>
      <c r="DQ1248" s="45"/>
      <c r="DR1248" s="45"/>
      <c r="DS1248" s="45"/>
      <c r="DT1248" s="45"/>
      <c r="DU1248" s="45"/>
      <c r="DV1248" s="1123"/>
      <c r="DW1248" s="45"/>
      <c r="DX1248" s="45"/>
      <c r="DY1248" s="45"/>
      <c r="DZ1248" s="45"/>
      <c r="EA1248" s="45"/>
      <c r="EB1248" s="45"/>
      <c r="EC1248" s="45"/>
      <c r="ED1248" s="45"/>
      <c r="EE1248" s="45"/>
      <c r="EF1248" s="45"/>
      <c r="EG1248" s="45"/>
      <c r="EH1248" s="45"/>
      <c r="EI1248" s="45"/>
      <c r="EJ1248" s="45"/>
      <c r="EK1248" s="45"/>
      <c r="EL1248" s="45"/>
      <c r="EM1248" s="45"/>
      <c r="EN1248" s="45"/>
      <c r="EO1248" s="45"/>
      <c r="EP1248" s="45"/>
      <c r="EQ1248" s="1123"/>
      <c r="ER1248" s="557"/>
    </row>
    <row r="1249" spans="1:148" ht="15" customHeight="1" x14ac:dyDescent="0.25">
      <c r="A1249" s="625"/>
      <c r="B1249" s="1343" t="str">
        <f t="shared" si="72"/>
        <v>Desk 99</v>
      </c>
      <c r="C1249" s="1348" t="str">
        <f>IF(ISBLANK(TB!C285), "", TB!C285)</f>
        <v/>
      </c>
      <c r="D1249" s="1348" t="str">
        <f>IF(ISBLANK(TB!D285), "", TB!D285)</f>
        <v/>
      </c>
      <c r="E1249" s="1348" t="str">
        <f>IF(ISBLANK(TB!E285), "", TB!E285)</f>
        <v/>
      </c>
      <c r="F1249" s="1348" t="str">
        <f>IF(ISBLANK(TB!F285), "", TB!F285)</f>
        <v/>
      </c>
      <c r="G1249" s="45"/>
      <c r="H1249" s="45"/>
      <c r="I1249" s="45"/>
      <c r="J1249" s="45"/>
      <c r="K1249" s="45"/>
      <c r="L1249" s="45"/>
      <c r="M1249" s="45"/>
      <c r="N1249" s="45"/>
      <c r="O1249" s="45"/>
      <c r="P1249" s="45"/>
      <c r="Q1249" s="45"/>
      <c r="R1249" s="45"/>
      <c r="S1249" s="45"/>
      <c r="T1249" s="45"/>
      <c r="U1249" s="45"/>
      <c r="V1249" s="45"/>
      <c r="W1249" s="45"/>
      <c r="X1249" s="45"/>
      <c r="Y1249" s="45"/>
      <c r="Z1249" s="45"/>
      <c r="AA1249" s="45"/>
      <c r="AB1249" s="45"/>
      <c r="AC1249" s="45"/>
      <c r="AD1249" s="45"/>
      <c r="AE1249" s="45"/>
      <c r="AF1249" s="45"/>
      <c r="AG1249" s="45"/>
      <c r="AH1249" s="45"/>
      <c r="AI1249" s="45"/>
      <c r="AJ1249" s="45"/>
      <c r="AK1249" s="45"/>
      <c r="AL1249" s="45"/>
      <c r="AM1249" s="45"/>
      <c r="AN1249" s="45"/>
      <c r="AO1249" s="45"/>
      <c r="AP1249" s="45"/>
      <c r="AQ1249" s="45"/>
      <c r="AR1249" s="45"/>
      <c r="AS1249" s="45"/>
      <c r="AT1249" s="45"/>
      <c r="AU1249" s="45"/>
      <c r="AV1249" s="45"/>
      <c r="AW1249" s="45"/>
      <c r="AX1249" s="45"/>
      <c r="AY1249" s="45"/>
      <c r="AZ1249" s="45"/>
      <c r="BA1249" s="45"/>
      <c r="BB1249" s="45"/>
      <c r="BC1249" s="45"/>
      <c r="BD1249" s="45"/>
      <c r="BE1249" s="45"/>
      <c r="BF1249" s="45"/>
      <c r="BG1249" s="45"/>
      <c r="BH1249" s="45"/>
      <c r="BI1249" s="45"/>
      <c r="BJ1249" s="45"/>
      <c r="BK1249" s="45"/>
      <c r="BL1249" s="45"/>
      <c r="BM1249" s="45"/>
      <c r="BN1249" s="45"/>
      <c r="BO1249" s="45"/>
      <c r="BP1249" s="45"/>
      <c r="BQ1249" s="45"/>
      <c r="BR1249" s="45"/>
      <c r="BS1249" s="45"/>
      <c r="BT1249" s="45"/>
      <c r="BU1249" s="45"/>
      <c r="BV1249" s="45"/>
      <c r="BW1249" s="45"/>
      <c r="BX1249" s="45"/>
      <c r="BY1249" s="45"/>
      <c r="BZ1249" s="45"/>
      <c r="CA1249" s="45"/>
      <c r="CB1249" s="45"/>
      <c r="CC1249" s="45"/>
      <c r="CD1249" s="45"/>
      <c r="CE1249" s="45"/>
      <c r="CF1249" s="45"/>
      <c r="CG1249" s="45"/>
      <c r="CH1249" s="45"/>
      <c r="CI1249" s="45"/>
      <c r="CJ1249" s="45"/>
      <c r="CK1249" s="45"/>
      <c r="CL1249" s="45"/>
      <c r="CM1249" s="45"/>
      <c r="CN1249" s="45"/>
      <c r="CO1249" s="45"/>
      <c r="CP1249" s="45"/>
      <c r="CQ1249" s="45"/>
      <c r="CR1249" s="45"/>
      <c r="CS1249" s="45"/>
      <c r="CT1249" s="45"/>
      <c r="CU1249" s="45"/>
      <c r="CV1249" s="45"/>
      <c r="CW1249" s="45"/>
      <c r="CX1249" s="45"/>
      <c r="CY1249" s="45"/>
      <c r="CZ1249" s="45"/>
      <c r="DA1249" s="45"/>
      <c r="DB1249" s="45"/>
      <c r="DC1249" s="45"/>
      <c r="DD1249" s="45"/>
      <c r="DE1249" s="45"/>
      <c r="DF1249" s="45"/>
      <c r="DG1249" s="45"/>
      <c r="DH1249" s="45"/>
      <c r="DI1249" s="45"/>
      <c r="DJ1249" s="45"/>
      <c r="DK1249" s="45"/>
      <c r="DL1249" s="45"/>
      <c r="DM1249" s="45"/>
      <c r="DN1249" s="45"/>
      <c r="DO1249" s="45"/>
      <c r="DP1249" s="45"/>
      <c r="DQ1249" s="45"/>
      <c r="DR1249" s="45"/>
      <c r="DS1249" s="45"/>
      <c r="DT1249" s="45"/>
      <c r="DU1249" s="45"/>
      <c r="DV1249" s="1123"/>
      <c r="DW1249" s="45"/>
      <c r="DX1249" s="45"/>
      <c r="DY1249" s="45"/>
      <c r="DZ1249" s="45"/>
      <c r="EA1249" s="45"/>
      <c r="EB1249" s="45"/>
      <c r="EC1249" s="45"/>
      <c r="ED1249" s="45"/>
      <c r="EE1249" s="45"/>
      <c r="EF1249" s="45"/>
      <c r="EG1249" s="45"/>
      <c r="EH1249" s="45"/>
      <c r="EI1249" s="45"/>
      <c r="EJ1249" s="45"/>
      <c r="EK1249" s="45"/>
      <c r="EL1249" s="45"/>
      <c r="EM1249" s="45"/>
      <c r="EN1249" s="45"/>
      <c r="EO1249" s="45"/>
      <c r="EP1249" s="45"/>
      <c r="EQ1249" s="1123"/>
      <c r="ER1249" s="557"/>
    </row>
    <row r="1250" spans="1:148" ht="15" customHeight="1" x14ac:dyDescent="0.25">
      <c r="A1250" s="625"/>
      <c r="B1250" s="1350" t="str">
        <f t="shared" si="72"/>
        <v>Desk 100</v>
      </c>
      <c r="C1250" s="1351" t="str">
        <f>IF(ISBLANK(TB!C286), "", TB!C286)</f>
        <v/>
      </c>
      <c r="D1250" s="1351" t="str">
        <f>IF(ISBLANK(TB!D286), "", TB!D286)</f>
        <v/>
      </c>
      <c r="E1250" s="1351" t="str">
        <f>IF(ISBLANK(TB!E286), "", TB!E286)</f>
        <v/>
      </c>
      <c r="F1250" s="1351" t="str">
        <f>IF(ISBLANK(TB!F286), "", TB!F286)</f>
        <v/>
      </c>
      <c r="G1250" s="418"/>
      <c r="H1250" s="418"/>
      <c r="I1250" s="418"/>
      <c r="J1250" s="418"/>
      <c r="K1250" s="418"/>
      <c r="L1250" s="418"/>
      <c r="M1250" s="418"/>
      <c r="N1250" s="418"/>
      <c r="O1250" s="418"/>
      <c r="P1250" s="418"/>
      <c r="Q1250" s="418"/>
      <c r="R1250" s="418"/>
      <c r="S1250" s="418"/>
      <c r="T1250" s="418"/>
      <c r="U1250" s="418"/>
      <c r="V1250" s="418"/>
      <c r="W1250" s="418"/>
      <c r="X1250" s="418"/>
      <c r="Y1250" s="418"/>
      <c r="Z1250" s="418"/>
      <c r="AA1250" s="418"/>
      <c r="AB1250" s="418"/>
      <c r="AC1250" s="418"/>
      <c r="AD1250" s="418"/>
      <c r="AE1250" s="418"/>
      <c r="AF1250" s="418"/>
      <c r="AG1250" s="418"/>
      <c r="AH1250" s="418"/>
      <c r="AI1250" s="418"/>
      <c r="AJ1250" s="418"/>
      <c r="AK1250" s="418"/>
      <c r="AL1250" s="418"/>
      <c r="AM1250" s="418"/>
      <c r="AN1250" s="418"/>
      <c r="AO1250" s="418"/>
      <c r="AP1250" s="418"/>
      <c r="AQ1250" s="418"/>
      <c r="AR1250" s="418"/>
      <c r="AS1250" s="418"/>
      <c r="AT1250" s="418"/>
      <c r="AU1250" s="418"/>
      <c r="AV1250" s="418"/>
      <c r="AW1250" s="418"/>
      <c r="AX1250" s="418"/>
      <c r="AY1250" s="418"/>
      <c r="AZ1250" s="418"/>
      <c r="BA1250" s="418"/>
      <c r="BB1250" s="418"/>
      <c r="BC1250" s="418"/>
      <c r="BD1250" s="418"/>
      <c r="BE1250" s="418"/>
      <c r="BF1250" s="418"/>
      <c r="BG1250" s="418"/>
      <c r="BH1250" s="418"/>
      <c r="BI1250" s="418"/>
      <c r="BJ1250" s="418"/>
      <c r="BK1250" s="418"/>
      <c r="BL1250" s="418"/>
      <c r="BM1250" s="418"/>
      <c r="BN1250" s="418"/>
      <c r="BO1250" s="418"/>
      <c r="BP1250" s="418"/>
      <c r="BQ1250" s="418"/>
      <c r="BR1250" s="418"/>
      <c r="BS1250" s="418"/>
      <c r="BT1250" s="418"/>
      <c r="BU1250" s="418"/>
      <c r="BV1250" s="418"/>
      <c r="BW1250" s="418"/>
      <c r="BX1250" s="418"/>
      <c r="BY1250" s="418"/>
      <c r="BZ1250" s="418"/>
      <c r="CA1250" s="418"/>
      <c r="CB1250" s="418"/>
      <c r="CC1250" s="418"/>
      <c r="CD1250" s="418"/>
      <c r="CE1250" s="418"/>
      <c r="CF1250" s="418"/>
      <c r="CG1250" s="418"/>
      <c r="CH1250" s="418"/>
      <c r="CI1250" s="418"/>
      <c r="CJ1250" s="418"/>
      <c r="CK1250" s="418"/>
      <c r="CL1250" s="418"/>
      <c r="CM1250" s="418"/>
      <c r="CN1250" s="418"/>
      <c r="CO1250" s="418"/>
      <c r="CP1250" s="418"/>
      <c r="CQ1250" s="418"/>
      <c r="CR1250" s="418"/>
      <c r="CS1250" s="418"/>
      <c r="CT1250" s="418"/>
      <c r="CU1250" s="418"/>
      <c r="CV1250" s="418"/>
      <c r="CW1250" s="418"/>
      <c r="CX1250" s="418"/>
      <c r="CY1250" s="418"/>
      <c r="CZ1250" s="418"/>
      <c r="DA1250" s="418"/>
      <c r="DB1250" s="418"/>
      <c r="DC1250" s="418"/>
      <c r="DD1250" s="418"/>
      <c r="DE1250" s="418"/>
      <c r="DF1250" s="418"/>
      <c r="DG1250" s="418"/>
      <c r="DH1250" s="418"/>
      <c r="DI1250" s="418"/>
      <c r="DJ1250" s="418"/>
      <c r="DK1250" s="418"/>
      <c r="DL1250" s="418"/>
      <c r="DM1250" s="418"/>
      <c r="DN1250" s="418"/>
      <c r="DO1250" s="418"/>
      <c r="DP1250" s="418"/>
      <c r="DQ1250" s="418"/>
      <c r="DR1250" s="418"/>
      <c r="DS1250" s="418"/>
      <c r="DT1250" s="418"/>
      <c r="DU1250" s="418"/>
      <c r="DV1250" s="95"/>
      <c r="DW1250" s="418"/>
      <c r="DX1250" s="418"/>
      <c r="DY1250" s="418"/>
      <c r="DZ1250" s="418"/>
      <c r="EA1250" s="418"/>
      <c r="EB1250" s="418"/>
      <c r="EC1250" s="418"/>
      <c r="ED1250" s="418"/>
      <c r="EE1250" s="418"/>
      <c r="EF1250" s="418"/>
      <c r="EG1250" s="418"/>
      <c r="EH1250" s="418"/>
      <c r="EI1250" s="418"/>
      <c r="EJ1250" s="418"/>
      <c r="EK1250" s="418"/>
      <c r="EL1250" s="418"/>
      <c r="EM1250" s="418"/>
      <c r="EN1250" s="418"/>
      <c r="EO1250" s="418"/>
      <c r="EP1250" s="418"/>
      <c r="EQ1250" s="95"/>
      <c r="ER1250" s="557"/>
    </row>
    <row r="1251" spans="1:148" ht="15" customHeight="1" x14ac:dyDescent="0.25">
      <c r="A1251" s="625"/>
      <c r="B1251" s="1360" t="s">
        <v>1294</v>
      </c>
      <c r="C1251" s="1346"/>
      <c r="D1251" s="1346"/>
      <c r="E1251" s="1346"/>
      <c r="F1251" s="1346"/>
      <c r="G1251" s="75"/>
      <c r="H1251" s="75"/>
      <c r="I1251" s="75"/>
      <c r="J1251" s="75"/>
      <c r="K1251" s="75"/>
      <c r="L1251" s="75"/>
      <c r="M1251" s="75"/>
      <c r="N1251" s="75"/>
      <c r="O1251" s="75"/>
      <c r="P1251" s="75"/>
      <c r="Q1251" s="75"/>
      <c r="R1251" s="75"/>
      <c r="S1251" s="75"/>
      <c r="T1251" s="75"/>
      <c r="U1251" s="75"/>
      <c r="V1251" s="75"/>
      <c r="W1251" s="75"/>
      <c r="X1251" s="75"/>
      <c r="Y1251" s="75"/>
      <c r="Z1251" s="75"/>
      <c r="AA1251" s="75"/>
      <c r="AB1251" s="75"/>
      <c r="AC1251" s="75"/>
      <c r="AD1251" s="75"/>
      <c r="AE1251" s="75"/>
      <c r="AF1251" s="75"/>
      <c r="AG1251" s="75"/>
      <c r="AH1251" s="75"/>
      <c r="AI1251" s="75"/>
      <c r="AJ1251" s="75"/>
      <c r="AK1251" s="75"/>
      <c r="AL1251" s="75"/>
      <c r="AM1251" s="75"/>
      <c r="AN1251" s="75"/>
      <c r="AO1251" s="75"/>
      <c r="AP1251" s="75"/>
      <c r="AQ1251" s="75"/>
      <c r="AR1251" s="75"/>
      <c r="AS1251" s="75"/>
      <c r="AT1251" s="75"/>
      <c r="AU1251" s="75"/>
      <c r="AV1251" s="75"/>
      <c r="AW1251" s="75"/>
      <c r="AX1251" s="75"/>
      <c r="AY1251" s="75"/>
      <c r="AZ1251" s="75"/>
      <c r="BA1251" s="75"/>
      <c r="BB1251" s="75"/>
      <c r="BC1251" s="75"/>
      <c r="BD1251" s="75"/>
      <c r="BE1251" s="75"/>
      <c r="BF1251" s="75"/>
      <c r="BG1251" s="75"/>
      <c r="BH1251" s="75"/>
      <c r="BI1251" s="75"/>
      <c r="BJ1251" s="75"/>
      <c r="BK1251" s="75"/>
      <c r="BL1251" s="75"/>
      <c r="BM1251" s="75"/>
      <c r="BN1251" s="75"/>
      <c r="BO1251" s="75"/>
      <c r="BP1251" s="75"/>
      <c r="BQ1251" s="75"/>
      <c r="BR1251" s="75"/>
      <c r="BS1251" s="75"/>
      <c r="BT1251" s="75"/>
      <c r="BU1251" s="75"/>
      <c r="BV1251" s="75"/>
      <c r="BW1251" s="75"/>
      <c r="BX1251" s="75"/>
      <c r="BY1251" s="75"/>
      <c r="BZ1251" s="75"/>
      <c r="CA1251" s="75"/>
      <c r="CB1251" s="75"/>
      <c r="CC1251" s="75"/>
      <c r="CD1251" s="75"/>
      <c r="CE1251" s="75"/>
      <c r="CF1251" s="75"/>
      <c r="CG1251" s="75"/>
      <c r="CH1251" s="75"/>
      <c r="CI1251" s="75"/>
      <c r="CJ1251" s="75"/>
      <c r="CK1251" s="75"/>
      <c r="CL1251" s="75"/>
      <c r="CM1251" s="75"/>
      <c r="CN1251" s="75"/>
      <c r="CO1251" s="75"/>
      <c r="CP1251" s="75"/>
      <c r="CQ1251" s="75"/>
      <c r="CR1251" s="75"/>
      <c r="CS1251" s="75"/>
      <c r="CT1251" s="75"/>
      <c r="CU1251" s="75"/>
      <c r="CV1251" s="75"/>
      <c r="CW1251" s="75"/>
      <c r="CX1251" s="75"/>
      <c r="CY1251" s="75"/>
      <c r="CZ1251" s="75"/>
      <c r="DA1251" s="75"/>
      <c r="DB1251" s="75"/>
      <c r="DC1251" s="75"/>
      <c r="DD1251" s="75"/>
      <c r="DE1251" s="75"/>
      <c r="DF1251" s="75"/>
      <c r="DG1251" s="75"/>
      <c r="DH1251" s="75"/>
      <c r="DI1251" s="75"/>
      <c r="DJ1251" s="75"/>
      <c r="DK1251" s="75"/>
      <c r="DL1251" s="75"/>
      <c r="DM1251" s="75"/>
      <c r="DN1251" s="75"/>
      <c r="DO1251" s="75"/>
      <c r="DP1251" s="75"/>
      <c r="DQ1251" s="75"/>
      <c r="DR1251" s="75"/>
      <c r="DS1251" s="75"/>
      <c r="DT1251" s="75"/>
      <c r="DU1251" s="75"/>
      <c r="DV1251" s="1361"/>
      <c r="DW1251" s="75"/>
      <c r="DX1251" s="75"/>
      <c r="DY1251" s="75"/>
      <c r="DZ1251" s="75"/>
      <c r="EA1251" s="75"/>
      <c r="EB1251" s="75"/>
      <c r="EC1251" s="75"/>
      <c r="ED1251" s="75"/>
      <c r="EE1251" s="75"/>
      <c r="EF1251" s="75"/>
      <c r="EG1251" s="75"/>
      <c r="EH1251" s="75"/>
      <c r="EI1251" s="75"/>
      <c r="EJ1251" s="75"/>
      <c r="EK1251" s="75"/>
      <c r="EL1251" s="75"/>
      <c r="EM1251" s="75"/>
      <c r="EN1251" s="75"/>
      <c r="EO1251" s="75"/>
      <c r="EP1251" s="75"/>
      <c r="EQ1251" s="1361"/>
      <c r="ER1251" s="557"/>
    </row>
    <row r="1252" spans="1:148" s="564" customFormat="1" ht="60" customHeight="1" x14ac:dyDescent="0.25">
      <c r="A1252" s="1269" t="s">
        <v>1378</v>
      </c>
      <c r="B1252" s="554"/>
      <c r="C1252" s="554"/>
      <c r="D1252" s="747"/>
      <c r="E1252" s="747"/>
      <c r="F1252" s="747"/>
      <c r="ER1252" s="398"/>
    </row>
    <row r="1253" spans="1:148" ht="45" customHeight="1" x14ac:dyDescent="0.25">
      <c r="A1253" s="625"/>
      <c r="B1253" s="1357" t="s">
        <v>1193</v>
      </c>
      <c r="C1253" s="1337" t="s">
        <v>1374</v>
      </c>
      <c r="D1253" s="601" t="s">
        <v>1323</v>
      </c>
      <c r="E1253" s="1337" t="s">
        <v>1324</v>
      </c>
      <c r="F1253" s="1337" t="s">
        <v>1375</v>
      </c>
      <c r="G1253" s="1337" t="s">
        <v>1191</v>
      </c>
      <c r="H1253" s="1337" t="str">
        <f t="shared" ref="H1253:BS1253" si="73">"T+" &amp; (COLUMN(H1253)-COLUMN($G1253))</f>
        <v>T+1</v>
      </c>
      <c r="I1253" s="1337" t="str">
        <f t="shared" si="73"/>
        <v>T+2</v>
      </c>
      <c r="J1253" s="1337" t="str">
        <f t="shared" si="73"/>
        <v>T+3</v>
      </c>
      <c r="K1253" s="1337" t="str">
        <f t="shared" si="73"/>
        <v>T+4</v>
      </c>
      <c r="L1253" s="1337" t="str">
        <f t="shared" si="73"/>
        <v>T+5</v>
      </c>
      <c r="M1253" s="1337" t="str">
        <f t="shared" si="73"/>
        <v>T+6</v>
      </c>
      <c r="N1253" s="1337" t="str">
        <f t="shared" si="73"/>
        <v>T+7</v>
      </c>
      <c r="O1253" s="1337" t="str">
        <f t="shared" si="73"/>
        <v>T+8</v>
      </c>
      <c r="P1253" s="1337" t="str">
        <f t="shared" si="73"/>
        <v>T+9</v>
      </c>
      <c r="Q1253" s="1337" t="str">
        <f t="shared" si="73"/>
        <v>T+10</v>
      </c>
      <c r="R1253" s="1337" t="str">
        <f t="shared" si="73"/>
        <v>T+11</v>
      </c>
      <c r="S1253" s="1337" t="str">
        <f t="shared" si="73"/>
        <v>T+12</v>
      </c>
      <c r="T1253" s="1337" t="str">
        <f t="shared" si="73"/>
        <v>T+13</v>
      </c>
      <c r="U1253" s="1337" t="str">
        <f t="shared" si="73"/>
        <v>T+14</v>
      </c>
      <c r="V1253" s="1337" t="str">
        <f t="shared" si="73"/>
        <v>T+15</v>
      </c>
      <c r="W1253" s="1337" t="str">
        <f t="shared" si="73"/>
        <v>T+16</v>
      </c>
      <c r="X1253" s="1337" t="str">
        <f t="shared" si="73"/>
        <v>T+17</v>
      </c>
      <c r="Y1253" s="1337" t="str">
        <f t="shared" si="73"/>
        <v>T+18</v>
      </c>
      <c r="Z1253" s="1337" t="str">
        <f t="shared" si="73"/>
        <v>T+19</v>
      </c>
      <c r="AA1253" s="1337" t="str">
        <f t="shared" si="73"/>
        <v>T+20</v>
      </c>
      <c r="AB1253" s="1337" t="str">
        <f t="shared" si="73"/>
        <v>T+21</v>
      </c>
      <c r="AC1253" s="1337" t="str">
        <f t="shared" si="73"/>
        <v>T+22</v>
      </c>
      <c r="AD1253" s="1337" t="str">
        <f t="shared" si="73"/>
        <v>T+23</v>
      </c>
      <c r="AE1253" s="1337" t="str">
        <f t="shared" si="73"/>
        <v>T+24</v>
      </c>
      <c r="AF1253" s="1337" t="str">
        <f t="shared" si="73"/>
        <v>T+25</v>
      </c>
      <c r="AG1253" s="1337" t="str">
        <f t="shared" si="73"/>
        <v>T+26</v>
      </c>
      <c r="AH1253" s="1337" t="str">
        <f t="shared" si="73"/>
        <v>T+27</v>
      </c>
      <c r="AI1253" s="1337" t="str">
        <f t="shared" si="73"/>
        <v>T+28</v>
      </c>
      <c r="AJ1253" s="1337" t="str">
        <f t="shared" si="73"/>
        <v>T+29</v>
      </c>
      <c r="AK1253" s="1337" t="str">
        <f t="shared" si="73"/>
        <v>T+30</v>
      </c>
      <c r="AL1253" s="1337" t="str">
        <f t="shared" si="73"/>
        <v>T+31</v>
      </c>
      <c r="AM1253" s="1337" t="str">
        <f t="shared" si="73"/>
        <v>T+32</v>
      </c>
      <c r="AN1253" s="1337" t="str">
        <f t="shared" si="73"/>
        <v>T+33</v>
      </c>
      <c r="AO1253" s="1337" t="str">
        <f t="shared" si="73"/>
        <v>T+34</v>
      </c>
      <c r="AP1253" s="1337" t="str">
        <f t="shared" si="73"/>
        <v>T+35</v>
      </c>
      <c r="AQ1253" s="1337" t="str">
        <f t="shared" si="73"/>
        <v>T+36</v>
      </c>
      <c r="AR1253" s="1337" t="str">
        <f t="shared" si="73"/>
        <v>T+37</v>
      </c>
      <c r="AS1253" s="1337" t="str">
        <f t="shared" si="73"/>
        <v>T+38</v>
      </c>
      <c r="AT1253" s="1337" t="str">
        <f t="shared" si="73"/>
        <v>T+39</v>
      </c>
      <c r="AU1253" s="1337" t="str">
        <f t="shared" si="73"/>
        <v>T+40</v>
      </c>
      <c r="AV1253" s="1337" t="str">
        <f t="shared" si="73"/>
        <v>T+41</v>
      </c>
      <c r="AW1253" s="1337" t="str">
        <f t="shared" si="73"/>
        <v>T+42</v>
      </c>
      <c r="AX1253" s="1337" t="str">
        <f t="shared" si="73"/>
        <v>T+43</v>
      </c>
      <c r="AY1253" s="1337" t="str">
        <f t="shared" si="73"/>
        <v>T+44</v>
      </c>
      <c r="AZ1253" s="1337" t="str">
        <f t="shared" si="73"/>
        <v>T+45</v>
      </c>
      <c r="BA1253" s="1337" t="str">
        <f t="shared" si="73"/>
        <v>T+46</v>
      </c>
      <c r="BB1253" s="1337" t="str">
        <f t="shared" si="73"/>
        <v>T+47</v>
      </c>
      <c r="BC1253" s="1337" t="str">
        <f t="shared" si="73"/>
        <v>T+48</v>
      </c>
      <c r="BD1253" s="1337" t="str">
        <f t="shared" si="73"/>
        <v>T+49</v>
      </c>
      <c r="BE1253" s="1337" t="str">
        <f t="shared" si="73"/>
        <v>T+50</v>
      </c>
      <c r="BF1253" s="1337" t="str">
        <f t="shared" si="73"/>
        <v>T+51</v>
      </c>
      <c r="BG1253" s="1337" t="str">
        <f t="shared" si="73"/>
        <v>T+52</v>
      </c>
      <c r="BH1253" s="1337" t="str">
        <f t="shared" si="73"/>
        <v>T+53</v>
      </c>
      <c r="BI1253" s="1337" t="str">
        <f t="shared" si="73"/>
        <v>T+54</v>
      </c>
      <c r="BJ1253" s="1337" t="str">
        <f t="shared" si="73"/>
        <v>T+55</v>
      </c>
      <c r="BK1253" s="1337" t="str">
        <f t="shared" si="73"/>
        <v>T+56</v>
      </c>
      <c r="BL1253" s="1337" t="str">
        <f t="shared" si="73"/>
        <v>T+57</v>
      </c>
      <c r="BM1253" s="1337" t="str">
        <f t="shared" si="73"/>
        <v>T+58</v>
      </c>
      <c r="BN1253" s="1337" t="str">
        <f t="shared" si="73"/>
        <v>T+59</v>
      </c>
      <c r="BO1253" s="1337" t="str">
        <f t="shared" si="73"/>
        <v>T+60</v>
      </c>
      <c r="BP1253" s="1337" t="str">
        <f t="shared" si="73"/>
        <v>T+61</v>
      </c>
      <c r="BQ1253" s="1337" t="str">
        <f t="shared" si="73"/>
        <v>T+62</v>
      </c>
      <c r="BR1253" s="1337" t="str">
        <f t="shared" si="73"/>
        <v>T+63</v>
      </c>
      <c r="BS1253" s="1337" t="str">
        <f t="shared" si="73"/>
        <v>T+64</v>
      </c>
      <c r="BT1253" s="1337" t="str">
        <f t="shared" ref="BT1253:EE1253" si="74">"T+" &amp; (COLUMN(BT1253)-COLUMN($G1253))</f>
        <v>T+65</v>
      </c>
      <c r="BU1253" s="1337" t="str">
        <f t="shared" si="74"/>
        <v>T+66</v>
      </c>
      <c r="BV1253" s="1337" t="str">
        <f t="shared" si="74"/>
        <v>T+67</v>
      </c>
      <c r="BW1253" s="1337" t="str">
        <f t="shared" si="74"/>
        <v>T+68</v>
      </c>
      <c r="BX1253" s="1337" t="str">
        <f t="shared" si="74"/>
        <v>T+69</v>
      </c>
      <c r="BY1253" s="1337" t="str">
        <f t="shared" si="74"/>
        <v>T+70</v>
      </c>
      <c r="BZ1253" s="1337" t="str">
        <f t="shared" si="74"/>
        <v>T+71</v>
      </c>
      <c r="CA1253" s="1337" t="str">
        <f t="shared" si="74"/>
        <v>T+72</v>
      </c>
      <c r="CB1253" s="1337" t="str">
        <f t="shared" si="74"/>
        <v>T+73</v>
      </c>
      <c r="CC1253" s="1337" t="str">
        <f t="shared" si="74"/>
        <v>T+74</v>
      </c>
      <c r="CD1253" s="1337" t="str">
        <f t="shared" si="74"/>
        <v>T+75</v>
      </c>
      <c r="CE1253" s="1337" t="str">
        <f t="shared" si="74"/>
        <v>T+76</v>
      </c>
      <c r="CF1253" s="1337" t="str">
        <f t="shared" si="74"/>
        <v>T+77</v>
      </c>
      <c r="CG1253" s="1337" t="str">
        <f t="shared" si="74"/>
        <v>T+78</v>
      </c>
      <c r="CH1253" s="1337" t="str">
        <f t="shared" si="74"/>
        <v>T+79</v>
      </c>
      <c r="CI1253" s="1337" t="str">
        <f t="shared" si="74"/>
        <v>T+80</v>
      </c>
      <c r="CJ1253" s="1337" t="str">
        <f t="shared" si="74"/>
        <v>T+81</v>
      </c>
      <c r="CK1253" s="1337" t="str">
        <f t="shared" si="74"/>
        <v>T+82</v>
      </c>
      <c r="CL1253" s="1337" t="str">
        <f t="shared" si="74"/>
        <v>T+83</v>
      </c>
      <c r="CM1253" s="1337" t="str">
        <f t="shared" si="74"/>
        <v>T+84</v>
      </c>
      <c r="CN1253" s="1337" t="str">
        <f t="shared" si="74"/>
        <v>T+85</v>
      </c>
      <c r="CO1253" s="1337" t="str">
        <f t="shared" si="74"/>
        <v>T+86</v>
      </c>
      <c r="CP1253" s="1337" t="str">
        <f t="shared" si="74"/>
        <v>T+87</v>
      </c>
      <c r="CQ1253" s="1337" t="str">
        <f t="shared" si="74"/>
        <v>T+88</v>
      </c>
      <c r="CR1253" s="1337" t="str">
        <f t="shared" si="74"/>
        <v>T+89</v>
      </c>
      <c r="CS1253" s="1337" t="str">
        <f t="shared" si="74"/>
        <v>T+90</v>
      </c>
      <c r="CT1253" s="1337" t="str">
        <f t="shared" si="74"/>
        <v>T+91</v>
      </c>
      <c r="CU1253" s="1337" t="str">
        <f t="shared" si="74"/>
        <v>T+92</v>
      </c>
      <c r="CV1253" s="1337" t="str">
        <f t="shared" si="74"/>
        <v>T+93</v>
      </c>
      <c r="CW1253" s="1337" t="str">
        <f t="shared" si="74"/>
        <v>T+94</v>
      </c>
      <c r="CX1253" s="1337" t="str">
        <f t="shared" si="74"/>
        <v>T+95</v>
      </c>
      <c r="CY1253" s="1337" t="str">
        <f t="shared" si="74"/>
        <v>T+96</v>
      </c>
      <c r="CZ1253" s="1337" t="str">
        <f t="shared" si="74"/>
        <v>T+97</v>
      </c>
      <c r="DA1253" s="1337" t="str">
        <f t="shared" si="74"/>
        <v>T+98</v>
      </c>
      <c r="DB1253" s="1337" t="str">
        <f t="shared" si="74"/>
        <v>T+99</v>
      </c>
      <c r="DC1253" s="1337" t="str">
        <f t="shared" si="74"/>
        <v>T+100</v>
      </c>
      <c r="DD1253" s="1337" t="str">
        <f t="shared" si="74"/>
        <v>T+101</v>
      </c>
      <c r="DE1253" s="1337" t="str">
        <f t="shared" si="74"/>
        <v>T+102</v>
      </c>
      <c r="DF1253" s="1337" t="str">
        <f t="shared" si="74"/>
        <v>T+103</v>
      </c>
      <c r="DG1253" s="1337" t="str">
        <f t="shared" si="74"/>
        <v>T+104</v>
      </c>
      <c r="DH1253" s="1337" t="str">
        <f t="shared" si="74"/>
        <v>T+105</v>
      </c>
      <c r="DI1253" s="1337" t="str">
        <f t="shared" si="74"/>
        <v>T+106</v>
      </c>
      <c r="DJ1253" s="1337" t="str">
        <f t="shared" si="74"/>
        <v>T+107</v>
      </c>
      <c r="DK1253" s="1337" t="str">
        <f t="shared" si="74"/>
        <v>T+108</v>
      </c>
      <c r="DL1253" s="1337" t="str">
        <f t="shared" si="74"/>
        <v>T+109</v>
      </c>
      <c r="DM1253" s="1337" t="str">
        <f t="shared" si="74"/>
        <v>T+110</v>
      </c>
      <c r="DN1253" s="1337" t="str">
        <f t="shared" si="74"/>
        <v>T+111</v>
      </c>
      <c r="DO1253" s="1337" t="str">
        <f t="shared" si="74"/>
        <v>T+112</v>
      </c>
      <c r="DP1253" s="1337" t="str">
        <f t="shared" si="74"/>
        <v>T+113</v>
      </c>
      <c r="DQ1253" s="1337" t="str">
        <f t="shared" si="74"/>
        <v>T+114</v>
      </c>
      <c r="DR1253" s="1337" t="str">
        <f t="shared" si="74"/>
        <v>T+115</v>
      </c>
      <c r="DS1253" s="1337" t="str">
        <f t="shared" si="74"/>
        <v>T+116</v>
      </c>
      <c r="DT1253" s="1337" t="str">
        <f t="shared" si="74"/>
        <v>T+117</v>
      </c>
      <c r="DU1253" s="1337" t="str">
        <f t="shared" si="74"/>
        <v>T+118</v>
      </c>
      <c r="DV1253" s="1337" t="str">
        <f t="shared" si="74"/>
        <v>T+119</v>
      </c>
      <c r="DW1253" s="1337" t="str">
        <f t="shared" si="74"/>
        <v>T+120</v>
      </c>
      <c r="DX1253" s="1337" t="str">
        <f t="shared" si="74"/>
        <v>T+121</v>
      </c>
      <c r="DY1253" s="1337" t="str">
        <f t="shared" si="74"/>
        <v>T+122</v>
      </c>
      <c r="DZ1253" s="1337" t="str">
        <f t="shared" si="74"/>
        <v>T+123</v>
      </c>
      <c r="EA1253" s="1337" t="str">
        <f t="shared" si="74"/>
        <v>T+124</v>
      </c>
      <c r="EB1253" s="1337" t="str">
        <f t="shared" si="74"/>
        <v>T+125</v>
      </c>
      <c r="EC1253" s="1337" t="str">
        <f t="shared" si="74"/>
        <v>T+126</v>
      </c>
      <c r="ED1253" s="1337" t="str">
        <f t="shared" si="74"/>
        <v>T+127</v>
      </c>
      <c r="EE1253" s="1337" t="str">
        <f t="shared" si="74"/>
        <v>T+128</v>
      </c>
      <c r="EF1253" s="1337" t="str">
        <f t="shared" ref="EF1253:EQ1253" si="75">"T+" &amp; (COLUMN(EF1253)-COLUMN($G1253))</f>
        <v>T+129</v>
      </c>
      <c r="EG1253" s="1337" t="str">
        <f t="shared" si="75"/>
        <v>T+130</v>
      </c>
      <c r="EH1253" s="1337" t="str">
        <f t="shared" si="75"/>
        <v>T+131</v>
      </c>
      <c r="EI1253" s="1337" t="str">
        <f t="shared" si="75"/>
        <v>T+132</v>
      </c>
      <c r="EJ1253" s="1337" t="str">
        <f t="shared" si="75"/>
        <v>T+133</v>
      </c>
      <c r="EK1253" s="1337" t="str">
        <f t="shared" si="75"/>
        <v>T+134</v>
      </c>
      <c r="EL1253" s="1337" t="str">
        <f t="shared" si="75"/>
        <v>T+135</v>
      </c>
      <c r="EM1253" s="1337" t="str">
        <f t="shared" si="75"/>
        <v>T+136</v>
      </c>
      <c r="EN1253" s="1337" t="str">
        <f t="shared" si="75"/>
        <v>T+137</v>
      </c>
      <c r="EO1253" s="1337" t="str">
        <f t="shared" si="75"/>
        <v>T+138</v>
      </c>
      <c r="EP1253" s="1337" t="str">
        <f t="shared" si="75"/>
        <v>T+139</v>
      </c>
      <c r="EQ1253" s="1337" t="str">
        <f t="shared" si="75"/>
        <v>T+140</v>
      </c>
      <c r="ER1253" s="557"/>
    </row>
    <row r="1254" spans="1:148" ht="15" customHeight="1" x14ac:dyDescent="0.25">
      <c r="A1254" s="625"/>
      <c r="B1254" s="1342" t="str">
        <f t="shared" ref="B1254:B1285" si="76">B12</f>
        <v>Desk 1</v>
      </c>
      <c r="C1254" s="1347" t="str">
        <f>IF(ISBLANK(TB!C187), "", TB!C187)</f>
        <v/>
      </c>
      <c r="D1254" s="1347" t="str">
        <f>IF(ISBLANK(TB!D187), "", TB!D187)</f>
        <v/>
      </c>
      <c r="E1254" s="1347" t="str">
        <f>IF(ISBLANK(TB!E187), "", TB!E187)</f>
        <v/>
      </c>
      <c r="F1254" s="1347" t="str">
        <f>IF(ISBLANK(TB!F187), "", TB!F187)</f>
        <v/>
      </c>
      <c r="G1254" s="45"/>
      <c r="H1254" s="45"/>
      <c r="I1254" s="45"/>
      <c r="J1254" s="45"/>
      <c r="K1254" s="45"/>
      <c r="L1254" s="45"/>
      <c r="M1254" s="45"/>
      <c r="N1254" s="45"/>
      <c r="O1254" s="45"/>
      <c r="P1254" s="45"/>
      <c r="Q1254" s="45"/>
      <c r="R1254" s="45"/>
      <c r="S1254" s="45"/>
      <c r="T1254" s="45"/>
      <c r="U1254" s="45"/>
      <c r="V1254" s="45"/>
      <c r="W1254" s="45"/>
      <c r="X1254" s="45"/>
      <c r="Y1254" s="45"/>
      <c r="Z1254" s="45"/>
      <c r="AA1254" s="45"/>
      <c r="AB1254" s="45"/>
      <c r="AC1254" s="45"/>
      <c r="AD1254" s="45"/>
      <c r="AE1254" s="45"/>
      <c r="AF1254" s="45"/>
      <c r="AG1254" s="45"/>
      <c r="AH1254" s="45"/>
      <c r="AI1254" s="45"/>
      <c r="AJ1254" s="45"/>
      <c r="AK1254" s="45"/>
      <c r="AL1254" s="45"/>
      <c r="AM1254" s="45"/>
      <c r="AN1254" s="45"/>
      <c r="AO1254" s="45"/>
      <c r="AP1254" s="45"/>
      <c r="AQ1254" s="45"/>
      <c r="AR1254" s="45"/>
      <c r="AS1254" s="45"/>
      <c r="AT1254" s="45"/>
      <c r="AU1254" s="45"/>
      <c r="AV1254" s="45"/>
      <c r="AW1254" s="45"/>
      <c r="AX1254" s="45"/>
      <c r="AY1254" s="45"/>
      <c r="AZ1254" s="45"/>
      <c r="BA1254" s="45"/>
      <c r="BB1254" s="45"/>
      <c r="BC1254" s="45"/>
      <c r="BD1254" s="45"/>
      <c r="BE1254" s="45"/>
      <c r="BF1254" s="45"/>
      <c r="BG1254" s="45"/>
      <c r="BH1254" s="45"/>
      <c r="BI1254" s="45"/>
      <c r="BJ1254" s="45"/>
      <c r="BK1254" s="45"/>
      <c r="BL1254" s="45"/>
      <c r="BM1254" s="45"/>
      <c r="BN1254" s="45"/>
      <c r="BO1254" s="45"/>
      <c r="BP1254" s="45"/>
      <c r="BQ1254" s="45"/>
      <c r="BR1254" s="45"/>
      <c r="BS1254" s="45"/>
      <c r="BT1254" s="45"/>
      <c r="BU1254" s="45"/>
      <c r="BV1254" s="45"/>
      <c r="BW1254" s="45"/>
      <c r="BX1254" s="45"/>
      <c r="BY1254" s="45"/>
      <c r="BZ1254" s="45"/>
      <c r="CA1254" s="45"/>
      <c r="CB1254" s="45"/>
      <c r="CC1254" s="45"/>
      <c r="CD1254" s="45"/>
      <c r="CE1254" s="45"/>
      <c r="CF1254" s="45"/>
      <c r="CG1254" s="45"/>
      <c r="CH1254" s="45"/>
      <c r="CI1254" s="45"/>
      <c r="CJ1254" s="45"/>
      <c r="CK1254" s="45"/>
      <c r="CL1254" s="45"/>
      <c r="CM1254" s="45"/>
      <c r="CN1254" s="45"/>
      <c r="CO1254" s="45"/>
      <c r="CP1254" s="45"/>
      <c r="CQ1254" s="45"/>
      <c r="CR1254" s="45"/>
      <c r="CS1254" s="45"/>
      <c r="CT1254" s="45"/>
      <c r="CU1254" s="45"/>
      <c r="CV1254" s="45"/>
      <c r="CW1254" s="45"/>
      <c r="CX1254" s="45"/>
      <c r="CY1254" s="45"/>
      <c r="CZ1254" s="45"/>
      <c r="DA1254" s="45"/>
      <c r="DB1254" s="45"/>
      <c r="DC1254" s="45"/>
      <c r="DD1254" s="45"/>
      <c r="DE1254" s="45"/>
      <c r="DF1254" s="45"/>
      <c r="DG1254" s="45"/>
      <c r="DH1254" s="45"/>
      <c r="DI1254" s="45"/>
      <c r="DJ1254" s="45"/>
      <c r="DK1254" s="45"/>
      <c r="DL1254" s="45"/>
      <c r="DM1254" s="45"/>
      <c r="DN1254" s="45"/>
      <c r="DO1254" s="45"/>
      <c r="DP1254" s="45"/>
      <c r="DQ1254" s="45"/>
      <c r="DR1254" s="45"/>
      <c r="DS1254" s="45"/>
      <c r="DT1254" s="45"/>
      <c r="DU1254" s="45"/>
      <c r="DV1254" s="1123"/>
      <c r="DW1254" s="45"/>
      <c r="DX1254" s="45"/>
      <c r="DY1254" s="45"/>
      <c r="DZ1254" s="45"/>
      <c r="EA1254" s="45"/>
      <c r="EB1254" s="45"/>
      <c r="EC1254" s="45"/>
      <c r="ED1254" s="45"/>
      <c r="EE1254" s="45"/>
      <c r="EF1254" s="45"/>
      <c r="EG1254" s="45"/>
      <c r="EH1254" s="45"/>
      <c r="EI1254" s="45"/>
      <c r="EJ1254" s="45"/>
      <c r="EK1254" s="45"/>
      <c r="EL1254" s="45"/>
      <c r="EM1254" s="45"/>
      <c r="EN1254" s="45"/>
      <c r="EO1254" s="45"/>
      <c r="EP1254" s="45"/>
      <c r="EQ1254" s="1123"/>
      <c r="ER1254" s="557"/>
    </row>
    <row r="1255" spans="1:148" ht="15" customHeight="1" x14ac:dyDescent="0.25">
      <c r="A1255" s="625"/>
      <c r="B1255" s="1343" t="str">
        <f t="shared" si="76"/>
        <v>Desk 2</v>
      </c>
      <c r="C1255" s="1348" t="str">
        <f>IF(ISBLANK(TB!C188), "", TB!C188)</f>
        <v/>
      </c>
      <c r="D1255" s="1348" t="str">
        <f>IF(ISBLANK(TB!D188), "", TB!D188)</f>
        <v/>
      </c>
      <c r="E1255" s="1348" t="str">
        <f>IF(ISBLANK(TB!E188), "", TB!E188)</f>
        <v/>
      </c>
      <c r="F1255" s="1348" t="str">
        <f>IF(ISBLANK(TB!F188), "", TB!F188)</f>
        <v/>
      </c>
      <c r="G1255" s="45"/>
      <c r="H1255" s="45"/>
      <c r="I1255" s="45"/>
      <c r="J1255" s="45"/>
      <c r="K1255" s="45"/>
      <c r="L1255" s="45"/>
      <c r="M1255" s="45"/>
      <c r="N1255" s="45"/>
      <c r="O1255" s="45"/>
      <c r="P1255" s="45"/>
      <c r="Q1255" s="45"/>
      <c r="R1255" s="45"/>
      <c r="S1255" s="45"/>
      <c r="T1255" s="45"/>
      <c r="U1255" s="45"/>
      <c r="V1255" s="45"/>
      <c r="W1255" s="45"/>
      <c r="X1255" s="45"/>
      <c r="Y1255" s="45"/>
      <c r="Z1255" s="45"/>
      <c r="AA1255" s="45"/>
      <c r="AB1255" s="45"/>
      <c r="AC1255" s="45"/>
      <c r="AD1255" s="45"/>
      <c r="AE1255" s="45"/>
      <c r="AF1255" s="45"/>
      <c r="AG1255" s="45"/>
      <c r="AH1255" s="45"/>
      <c r="AI1255" s="45"/>
      <c r="AJ1255" s="45"/>
      <c r="AK1255" s="45"/>
      <c r="AL1255" s="45"/>
      <c r="AM1255" s="45"/>
      <c r="AN1255" s="45"/>
      <c r="AO1255" s="45"/>
      <c r="AP1255" s="45"/>
      <c r="AQ1255" s="45"/>
      <c r="AR1255" s="45"/>
      <c r="AS1255" s="45"/>
      <c r="AT1255" s="45"/>
      <c r="AU1255" s="45"/>
      <c r="AV1255" s="45"/>
      <c r="AW1255" s="45"/>
      <c r="AX1255" s="45"/>
      <c r="AY1255" s="45"/>
      <c r="AZ1255" s="45"/>
      <c r="BA1255" s="45"/>
      <c r="BB1255" s="45"/>
      <c r="BC1255" s="45"/>
      <c r="BD1255" s="45"/>
      <c r="BE1255" s="45"/>
      <c r="BF1255" s="45"/>
      <c r="BG1255" s="45"/>
      <c r="BH1255" s="45"/>
      <c r="BI1255" s="45"/>
      <c r="BJ1255" s="45"/>
      <c r="BK1255" s="45"/>
      <c r="BL1255" s="45"/>
      <c r="BM1255" s="45"/>
      <c r="BN1255" s="45"/>
      <c r="BO1255" s="45"/>
      <c r="BP1255" s="45"/>
      <c r="BQ1255" s="45"/>
      <c r="BR1255" s="45"/>
      <c r="BS1255" s="45"/>
      <c r="BT1255" s="45"/>
      <c r="BU1255" s="45"/>
      <c r="BV1255" s="45"/>
      <c r="BW1255" s="45"/>
      <c r="BX1255" s="45"/>
      <c r="BY1255" s="45"/>
      <c r="BZ1255" s="45"/>
      <c r="CA1255" s="45"/>
      <c r="CB1255" s="45"/>
      <c r="CC1255" s="45"/>
      <c r="CD1255" s="45"/>
      <c r="CE1255" s="45"/>
      <c r="CF1255" s="45"/>
      <c r="CG1255" s="45"/>
      <c r="CH1255" s="45"/>
      <c r="CI1255" s="45"/>
      <c r="CJ1255" s="45"/>
      <c r="CK1255" s="45"/>
      <c r="CL1255" s="45"/>
      <c r="CM1255" s="45"/>
      <c r="CN1255" s="45"/>
      <c r="CO1255" s="45"/>
      <c r="CP1255" s="45"/>
      <c r="CQ1255" s="45"/>
      <c r="CR1255" s="45"/>
      <c r="CS1255" s="45"/>
      <c r="CT1255" s="45"/>
      <c r="CU1255" s="45"/>
      <c r="CV1255" s="45"/>
      <c r="CW1255" s="45"/>
      <c r="CX1255" s="45"/>
      <c r="CY1255" s="45"/>
      <c r="CZ1255" s="45"/>
      <c r="DA1255" s="45"/>
      <c r="DB1255" s="45"/>
      <c r="DC1255" s="45"/>
      <c r="DD1255" s="45"/>
      <c r="DE1255" s="45"/>
      <c r="DF1255" s="45"/>
      <c r="DG1255" s="45"/>
      <c r="DH1255" s="45"/>
      <c r="DI1255" s="45"/>
      <c r="DJ1255" s="45"/>
      <c r="DK1255" s="45"/>
      <c r="DL1255" s="45"/>
      <c r="DM1255" s="45"/>
      <c r="DN1255" s="45"/>
      <c r="DO1255" s="45"/>
      <c r="DP1255" s="45"/>
      <c r="DQ1255" s="45"/>
      <c r="DR1255" s="45"/>
      <c r="DS1255" s="45"/>
      <c r="DT1255" s="45"/>
      <c r="DU1255" s="45"/>
      <c r="DV1255" s="1123"/>
      <c r="DW1255" s="45"/>
      <c r="DX1255" s="45"/>
      <c r="DY1255" s="45"/>
      <c r="DZ1255" s="45"/>
      <c r="EA1255" s="45"/>
      <c r="EB1255" s="45"/>
      <c r="EC1255" s="45"/>
      <c r="ED1255" s="45"/>
      <c r="EE1255" s="45"/>
      <c r="EF1255" s="45"/>
      <c r="EG1255" s="45"/>
      <c r="EH1255" s="45"/>
      <c r="EI1255" s="45"/>
      <c r="EJ1255" s="45"/>
      <c r="EK1255" s="45"/>
      <c r="EL1255" s="45"/>
      <c r="EM1255" s="45"/>
      <c r="EN1255" s="45"/>
      <c r="EO1255" s="45"/>
      <c r="EP1255" s="45"/>
      <c r="EQ1255" s="1123"/>
      <c r="ER1255" s="557"/>
    </row>
    <row r="1256" spans="1:148" ht="15" customHeight="1" x14ac:dyDescent="0.25">
      <c r="A1256" s="625"/>
      <c r="B1256" s="1343" t="str">
        <f t="shared" si="76"/>
        <v>Desk 3</v>
      </c>
      <c r="C1256" s="1348" t="str">
        <f>IF(ISBLANK(TB!C189), "", TB!C189)</f>
        <v/>
      </c>
      <c r="D1256" s="1348" t="str">
        <f>IF(ISBLANK(TB!D189), "", TB!D189)</f>
        <v/>
      </c>
      <c r="E1256" s="1348" t="str">
        <f>IF(ISBLANK(TB!E189), "", TB!E189)</f>
        <v/>
      </c>
      <c r="F1256" s="1348" t="str">
        <f>IF(ISBLANK(TB!F189), "", TB!F189)</f>
        <v/>
      </c>
      <c r="G1256" s="45"/>
      <c r="H1256" s="45"/>
      <c r="I1256" s="45"/>
      <c r="J1256" s="45"/>
      <c r="K1256" s="45"/>
      <c r="L1256" s="45"/>
      <c r="M1256" s="45"/>
      <c r="N1256" s="45"/>
      <c r="O1256" s="45"/>
      <c r="P1256" s="45"/>
      <c r="Q1256" s="45"/>
      <c r="R1256" s="45"/>
      <c r="S1256" s="45"/>
      <c r="T1256" s="45"/>
      <c r="U1256" s="45"/>
      <c r="V1256" s="45"/>
      <c r="W1256" s="45"/>
      <c r="X1256" s="45"/>
      <c r="Y1256" s="45"/>
      <c r="Z1256" s="45"/>
      <c r="AA1256" s="45"/>
      <c r="AB1256" s="45"/>
      <c r="AC1256" s="45"/>
      <c r="AD1256" s="45"/>
      <c r="AE1256" s="45"/>
      <c r="AF1256" s="45"/>
      <c r="AG1256" s="45"/>
      <c r="AH1256" s="45"/>
      <c r="AI1256" s="45"/>
      <c r="AJ1256" s="45"/>
      <c r="AK1256" s="45"/>
      <c r="AL1256" s="45"/>
      <c r="AM1256" s="45"/>
      <c r="AN1256" s="45"/>
      <c r="AO1256" s="45"/>
      <c r="AP1256" s="45"/>
      <c r="AQ1256" s="45"/>
      <c r="AR1256" s="45"/>
      <c r="AS1256" s="45"/>
      <c r="AT1256" s="45"/>
      <c r="AU1256" s="45"/>
      <c r="AV1256" s="45"/>
      <c r="AW1256" s="45"/>
      <c r="AX1256" s="45"/>
      <c r="AY1256" s="45"/>
      <c r="AZ1256" s="45"/>
      <c r="BA1256" s="45"/>
      <c r="BB1256" s="45"/>
      <c r="BC1256" s="45"/>
      <c r="BD1256" s="45"/>
      <c r="BE1256" s="45"/>
      <c r="BF1256" s="45"/>
      <c r="BG1256" s="45"/>
      <c r="BH1256" s="45"/>
      <c r="BI1256" s="45"/>
      <c r="BJ1256" s="45"/>
      <c r="BK1256" s="45"/>
      <c r="BL1256" s="45"/>
      <c r="BM1256" s="45"/>
      <c r="BN1256" s="45"/>
      <c r="BO1256" s="45"/>
      <c r="BP1256" s="45"/>
      <c r="BQ1256" s="45"/>
      <c r="BR1256" s="45"/>
      <c r="BS1256" s="45"/>
      <c r="BT1256" s="45"/>
      <c r="BU1256" s="45"/>
      <c r="BV1256" s="45"/>
      <c r="BW1256" s="45"/>
      <c r="BX1256" s="45"/>
      <c r="BY1256" s="45"/>
      <c r="BZ1256" s="45"/>
      <c r="CA1256" s="45"/>
      <c r="CB1256" s="45"/>
      <c r="CC1256" s="45"/>
      <c r="CD1256" s="45"/>
      <c r="CE1256" s="45"/>
      <c r="CF1256" s="45"/>
      <c r="CG1256" s="45"/>
      <c r="CH1256" s="45"/>
      <c r="CI1256" s="45"/>
      <c r="CJ1256" s="45"/>
      <c r="CK1256" s="45"/>
      <c r="CL1256" s="45"/>
      <c r="CM1256" s="45"/>
      <c r="CN1256" s="45"/>
      <c r="CO1256" s="45"/>
      <c r="CP1256" s="45"/>
      <c r="CQ1256" s="45"/>
      <c r="CR1256" s="45"/>
      <c r="CS1256" s="45"/>
      <c r="CT1256" s="45"/>
      <c r="CU1256" s="45"/>
      <c r="CV1256" s="45"/>
      <c r="CW1256" s="45"/>
      <c r="CX1256" s="45"/>
      <c r="CY1256" s="45"/>
      <c r="CZ1256" s="45"/>
      <c r="DA1256" s="45"/>
      <c r="DB1256" s="45"/>
      <c r="DC1256" s="45"/>
      <c r="DD1256" s="45"/>
      <c r="DE1256" s="45"/>
      <c r="DF1256" s="45"/>
      <c r="DG1256" s="45"/>
      <c r="DH1256" s="45"/>
      <c r="DI1256" s="45"/>
      <c r="DJ1256" s="45"/>
      <c r="DK1256" s="45"/>
      <c r="DL1256" s="45"/>
      <c r="DM1256" s="45"/>
      <c r="DN1256" s="45"/>
      <c r="DO1256" s="45"/>
      <c r="DP1256" s="45"/>
      <c r="DQ1256" s="45"/>
      <c r="DR1256" s="45"/>
      <c r="DS1256" s="45"/>
      <c r="DT1256" s="45"/>
      <c r="DU1256" s="45"/>
      <c r="DV1256" s="1123"/>
      <c r="DW1256" s="45"/>
      <c r="DX1256" s="45"/>
      <c r="DY1256" s="45"/>
      <c r="DZ1256" s="45"/>
      <c r="EA1256" s="45"/>
      <c r="EB1256" s="45"/>
      <c r="EC1256" s="45"/>
      <c r="ED1256" s="45"/>
      <c r="EE1256" s="45"/>
      <c r="EF1256" s="45"/>
      <c r="EG1256" s="45"/>
      <c r="EH1256" s="45"/>
      <c r="EI1256" s="45"/>
      <c r="EJ1256" s="45"/>
      <c r="EK1256" s="45"/>
      <c r="EL1256" s="45"/>
      <c r="EM1256" s="45"/>
      <c r="EN1256" s="45"/>
      <c r="EO1256" s="45"/>
      <c r="EP1256" s="45"/>
      <c r="EQ1256" s="1123"/>
      <c r="ER1256" s="557"/>
    </row>
    <row r="1257" spans="1:148" ht="15" customHeight="1" x14ac:dyDescent="0.25">
      <c r="A1257" s="625"/>
      <c r="B1257" s="1343" t="str">
        <f t="shared" si="76"/>
        <v>Desk 4</v>
      </c>
      <c r="C1257" s="1348" t="str">
        <f>IF(ISBLANK(TB!C190), "", TB!C190)</f>
        <v/>
      </c>
      <c r="D1257" s="1348" t="str">
        <f>IF(ISBLANK(TB!D190), "", TB!D190)</f>
        <v/>
      </c>
      <c r="E1257" s="1348" t="str">
        <f>IF(ISBLANK(TB!E190), "", TB!E190)</f>
        <v/>
      </c>
      <c r="F1257" s="1348" t="str">
        <f>IF(ISBLANK(TB!F190), "", TB!F190)</f>
        <v/>
      </c>
      <c r="G1257" s="45"/>
      <c r="H1257" s="45"/>
      <c r="I1257" s="45"/>
      <c r="J1257" s="45"/>
      <c r="K1257" s="45"/>
      <c r="L1257" s="45"/>
      <c r="M1257" s="45"/>
      <c r="N1257" s="45"/>
      <c r="O1257" s="45"/>
      <c r="P1257" s="45"/>
      <c r="Q1257" s="45"/>
      <c r="R1257" s="45"/>
      <c r="S1257" s="45"/>
      <c r="T1257" s="45"/>
      <c r="U1257" s="45"/>
      <c r="V1257" s="45"/>
      <c r="W1257" s="45"/>
      <c r="X1257" s="45"/>
      <c r="Y1257" s="45"/>
      <c r="Z1257" s="45"/>
      <c r="AA1257" s="45"/>
      <c r="AB1257" s="45"/>
      <c r="AC1257" s="45"/>
      <c r="AD1257" s="45"/>
      <c r="AE1257" s="45"/>
      <c r="AF1257" s="45"/>
      <c r="AG1257" s="45"/>
      <c r="AH1257" s="45"/>
      <c r="AI1257" s="45"/>
      <c r="AJ1257" s="45"/>
      <c r="AK1257" s="45"/>
      <c r="AL1257" s="45"/>
      <c r="AM1257" s="45"/>
      <c r="AN1257" s="45"/>
      <c r="AO1257" s="45"/>
      <c r="AP1257" s="45"/>
      <c r="AQ1257" s="45"/>
      <c r="AR1257" s="45"/>
      <c r="AS1257" s="45"/>
      <c r="AT1257" s="45"/>
      <c r="AU1257" s="45"/>
      <c r="AV1257" s="45"/>
      <c r="AW1257" s="45"/>
      <c r="AX1257" s="45"/>
      <c r="AY1257" s="45"/>
      <c r="AZ1257" s="45"/>
      <c r="BA1257" s="45"/>
      <c r="BB1257" s="45"/>
      <c r="BC1257" s="45"/>
      <c r="BD1257" s="45"/>
      <c r="BE1257" s="45"/>
      <c r="BF1257" s="45"/>
      <c r="BG1257" s="45"/>
      <c r="BH1257" s="45"/>
      <c r="BI1257" s="45"/>
      <c r="BJ1257" s="45"/>
      <c r="BK1257" s="45"/>
      <c r="BL1257" s="45"/>
      <c r="BM1257" s="45"/>
      <c r="BN1257" s="45"/>
      <c r="BO1257" s="45"/>
      <c r="BP1257" s="45"/>
      <c r="BQ1257" s="45"/>
      <c r="BR1257" s="45"/>
      <c r="BS1257" s="45"/>
      <c r="BT1257" s="45"/>
      <c r="BU1257" s="45"/>
      <c r="BV1257" s="45"/>
      <c r="BW1257" s="45"/>
      <c r="BX1257" s="45"/>
      <c r="BY1257" s="45"/>
      <c r="BZ1257" s="45"/>
      <c r="CA1257" s="45"/>
      <c r="CB1257" s="45"/>
      <c r="CC1257" s="45"/>
      <c r="CD1257" s="45"/>
      <c r="CE1257" s="45"/>
      <c r="CF1257" s="45"/>
      <c r="CG1257" s="45"/>
      <c r="CH1257" s="45"/>
      <c r="CI1257" s="45"/>
      <c r="CJ1257" s="45"/>
      <c r="CK1257" s="45"/>
      <c r="CL1257" s="45"/>
      <c r="CM1257" s="45"/>
      <c r="CN1257" s="45"/>
      <c r="CO1257" s="45"/>
      <c r="CP1257" s="45"/>
      <c r="CQ1257" s="45"/>
      <c r="CR1257" s="45"/>
      <c r="CS1257" s="45"/>
      <c r="CT1257" s="45"/>
      <c r="CU1257" s="45"/>
      <c r="CV1257" s="45"/>
      <c r="CW1257" s="45"/>
      <c r="CX1257" s="45"/>
      <c r="CY1257" s="45"/>
      <c r="CZ1257" s="45"/>
      <c r="DA1257" s="45"/>
      <c r="DB1257" s="45"/>
      <c r="DC1257" s="45"/>
      <c r="DD1257" s="45"/>
      <c r="DE1257" s="45"/>
      <c r="DF1257" s="45"/>
      <c r="DG1257" s="45"/>
      <c r="DH1257" s="45"/>
      <c r="DI1257" s="45"/>
      <c r="DJ1257" s="45"/>
      <c r="DK1257" s="45"/>
      <c r="DL1257" s="45"/>
      <c r="DM1257" s="45"/>
      <c r="DN1257" s="45"/>
      <c r="DO1257" s="45"/>
      <c r="DP1257" s="45"/>
      <c r="DQ1257" s="45"/>
      <c r="DR1257" s="45"/>
      <c r="DS1257" s="45"/>
      <c r="DT1257" s="45"/>
      <c r="DU1257" s="45"/>
      <c r="DV1257" s="1123"/>
      <c r="DW1257" s="45"/>
      <c r="DX1257" s="45"/>
      <c r="DY1257" s="45"/>
      <c r="DZ1257" s="45"/>
      <c r="EA1257" s="45"/>
      <c r="EB1257" s="45"/>
      <c r="EC1257" s="45"/>
      <c r="ED1257" s="45"/>
      <c r="EE1257" s="45"/>
      <c r="EF1257" s="45"/>
      <c r="EG1257" s="45"/>
      <c r="EH1257" s="45"/>
      <c r="EI1257" s="45"/>
      <c r="EJ1257" s="45"/>
      <c r="EK1257" s="45"/>
      <c r="EL1257" s="45"/>
      <c r="EM1257" s="45"/>
      <c r="EN1257" s="45"/>
      <c r="EO1257" s="45"/>
      <c r="EP1257" s="45"/>
      <c r="EQ1257" s="1123"/>
      <c r="ER1257" s="557"/>
    </row>
    <row r="1258" spans="1:148" ht="15" customHeight="1" x14ac:dyDescent="0.25">
      <c r="A1258" s="625"/>
      <c r="B1258" s="1343" t="str">
        <f t="shared" si="76"/>
        <v>Desk 5</v>
      </c>
      <c r="C1258" s="1348" t="str">
        <f>IF(ISBLANK(TB!C191), "", TB!C191)</f>
        <v/>
      </c>
      <c r="D1258" s="1348" t="str">
        <f>IF(ISBLANK(TB!D191), "", TB!D191)</f>
        <v/>
      </c>
      <c r="E1258" s="1348" t="str">
        <f>IF(ISBLANK(TB!E191), "", TB!E191)</f>
        <v/>
      </c>
      <c r="F1258" s="1348" t="str">
        <f>IF(ISBLANK(TB!F191), "", TB!F191)</f>
        <v/>
      </c>
      <c r="G1258" s="45"/>
      <c r="H1258" s="45"/>
      <c r="I1258" s="45"/>
      <c r="J1258" s="45"/>
      <c r="K1258" s="45"/>
      <c r="L1258" s="45"/>
      <c r="M1258" s="45"/>
      <c r="N1258" s="45"/>
      <c r="O1258" s="45"/>
      <c r="P1258" s="45"/>
      <c r="Q1258" s="45"/>
      <c r="R1258" s="45"/>
      <c r="S1258" s="45"/>
      <c r="T1258" s="45"/>
      <c r="U1258" s="45"/>
      <c r="V1258" s="45"/>
      <c r="W1258" s="45"/>
      <c r="X1258" s="45"/>
      <c r="Y1258" s="45"/>
      <c r="Z1258" s="45"/>
      <c r="AA1258" s="45"/>
      <c r="AB1258" s="45"/>
      <c r="AC1258" s="45"/>
      <c r="AD1258" s="45"/>
      <c r="AE1258" s="45"/>
      <c r="AF1258" s="45"/>
      <c r="AG1258" s="45"/>
      <c r="AH1258" s="45"/>
      <c r="AI1258" s="45"/>
      <c r="AJ1258" s="45"/>
      <c r="AK1258" s="45"/>
      <c r="AL1258" s="45"/>
      <c r="AM1258" s="45"/>
      <c r="AN1258" s="45"/>
      <c r="AO1258" s="45"/>
      <c r="AP1258" s="45"/>
      <c r="AQ1258" s="45"/>
      <c r="AR1258" s="45"/>
      <c r="AS1258" s="45"/>
      <c r="AT1258" s="45"/>
      <c r="AU1258" s="45"/>
      <c r="AV1258" s="45"/>
      <c r="AW1258" s="45"/>
      <c r="AX1258" s="45"/>
      <c r="AY1258" s="45"/>
      <c r="AZ1258" s="45"/>
      <c r="BA1258" s="45"/>
      <c r="BB1258" s="45"/>
      <c r="BC1258" s="45"/>
      <c r="BD1258" s="45"/>
      <c r="BE1258" s="45"/>
      <c r="BF1258" s="45"/>
      <c r="BG1258" s="45"/>
      <c r="BH1258" s="45"/>
      <c r="BI1258" s="45"/>
      <c r="BJ1258" s="45"/>
      <c r="BK1258" s="45"/>
      <c r="BL1258" s="45"/>
      <c r="BM1258" s="45"/>
      <c r="BN1258" s="45"/>
      <c r="BO1258" s="45"/>
      <c r="BP1258" s="45"/>
      <c r="BQ1258" s="45"/>
      <c r="BR1258" s="45"/>
      <c r="BS1258" s="45"/>
      <c r="BT1258" s="45"/>
      <c r="BU1258" s="45"/>
      <c r="BV1258" s="45"/>
      <c r="BW1258" s="45"/>
      <c r="BX1258" s="45"/>
      <c r="BY1258" s="45"/>
      <c r="BZ1258" s="45"/>
      <c r="CA1258" s="45"/>
      <c r="CB1258" s="45"/>
      <c r="CC1258" s="45"/>
      <c r="CD1258" s="45"/>
      <c r="CE1258" s="45"/>
      <c r="CF1258" s="45"/>
      <c r="CG1258" s="45"/>
      <c r="CH1258" s="45"/>
      <c r="CI1258" s="45"/>
      <c r="CJ1258" s="45"/>
      <c r="CK1258" s="45"/>
      <c r="CL1258" s="45"/>
      <c r="CM1258" s="45"/>
      <c r="CN1258" s="45"/>
      <c r="CO1258" s="45"/>
      <c r="CP1258" s="45"/>
      <c r="CQ1258" s="45"/>
      <c r="CR1258" s="45"/>
      <c r="CS1258" s="45"/>
      <c r="CT1258" s="45"/>
      <c r="CU1258" s="45"/>
      <c r="CV1258" s="45"/>
      <c r="CW1258" s="45"/>
      <c r="CX1258" s="45"/>
      <c r="CY1258" s="45"/>
      <c r="CZ1258" s="45"/>
      <c r="DA1258" s="45"/>
      <c r="DB1258" s="45"/>
      <c r="DC1258" s="45"/>
      <c r="DD1258" s="45"/>
      <c r="DE1258" s="45"/>
      <c r="DF1258" s="45"/>
      <c r="DG1258" s="45"/>
      <c r="DH1258" s="45"/>
      <c r="DI1258" s="45"/>
      <c r="DJ1258" s="45"/>
      <c r="DK1258" s="45"/>
      <c r="DL1258" s="45"/>
      <c r="DM1258" s="45"/>
      <c r="DN1258" s="45"/>
      <c r="DO1258" s="45"/>
      <c r="DP1258" s="45"/>
      <c r="DQ1258" s="45"/>
      <c r="DR1258" s="45"/>
      <c r="DS1258" s="45"/>
      <c r="DT1258" s="45"/>
      <c r="DU1258" s="45"/>
      <c r="DV1258" s="1123"/>
      <c r="DW1258" s="45"/>
      <c r="DX1258" s="45"/>
      <c r="DY1258" s="45"/>
      <c r="DZ1258" s="45"/>
      <c r="EA1258" s="45"/>
      <c r="EB1258" s="45"/>
      <c r="EC1258" s="45"/>
      <c r="ED1258" s="45"/>
      <c r="EE1258" s="45"/>
      <c r="EF1258" s="45"/>
      <c r="EG1258" s="45"/>
      <c r="EH1258" s="45"/>
      <c r="EI1258" s="45"/>
      <c r="EJ1258" s="45"/>
      <c r="EK1258" s="45"/>
      <c r="EL1258" s="45"/>
      <c r="EM1258" s="45"/>
      <c r="EN1258" s="45"/>
      <c r="EO1258" s="45"/>
      <c r="EP1258" s="45"/>
      <c r="EQ1258" s="1123"/>
      <c r="ER1258" s="557"/>
    </row>
    <row r="1259" spans="1:148" ht="15" customHeight="1" x14ac:dyDescent="0.25">
      <c r="A1259" s="625"/>
      <c r="B1259" s="1343" t="str">
        <f t="shared" si="76"/>
        <v>Desk 6</v>
      </c>
      <c r="C1259" s="1348" t="str">
        <f>IF(ISBLANK(TB!C192), "", TB!C192)</f>
        <v/>
      </c>
      <c r="D1259" s="1348" t="str">
        <f>IF(ISBLANK(TB!D192), "", TB!D192)</f>
        <v/>
      </c>
      <c r="E1259" s="1348" t="str">
        <f>IF(ISBLANK(TB!E192), "", TB!E192)</f>
        <v/>
      </c>
      <c r="F1259" s="1348" t="str">
        <f>IF(ISBLANK(TB!F192), "", TB!F192)</f>
        <v/>
      </c>
      <c r="G1259" s="45"/>
      <c r="H1259" s="45"/>
      <c r="I1259" s="45"/>
      <c r="J1259" s="45"/>
      <c r="K1259" s="45"/>
      <c r="L1259" s="45"/>
      <c r="M1259" s="45"/>
      <c r="N1259" s="45"/>
      <c r="O1259" s="45"/>
      <c r="P1259" s="45"/>
      <c r="Q1259" s="45"/>
      <c r="R1259" s="45"/>
      <c r="S1259" s="45"/>
      <c r="T1259" s="45"/>
      <c r="U1259" s="45"/>
      <c r="V1259" s="45"/>
      <c r="W1259" s="45"/>
      <c r="X1259" s="45"/>
      <c r="Y1259" s="45"/>
      <c r="Z1259" s="45"/>
      <c r="AA1259" s="45"/>
      <c r="AB1259" s="45"/>
      <c r="AC1259" s="45"/>
      <c r="AD1259" s="45"/>
      <c r="AE1259" s="45"/>
      <c r="AF1259" s="45"/>
      <c r="AG1259" s="45"/>
      <c r="AH1259" s="45"/>
      <c r="AI1259" s="45"/>
      <c r="AJ1259" s="45"/>
      <c r="AK1259" s="45"/>
      <c r="AL1259" s="45"/>
      <c r="AM1259" s="45"/>
      <c r="AN1259" s="45"/>
      <c r="AO1259" s="45"/>
      <c r="AP1259" s="45"/>
      <c r="AQ1259" s="45"/>
      <c r="AR1259" s="45"/>
      <c r="AS1259" s="45"/>
      <c r="AT1259" s="45"/>
      <c r="AU1259" s="45"/>
      <c r="AV1259" s="45"/>
      <c r="AW1259" s="45"/>
      <c r="AX1259" s="45"/>
      <c r="AY1259" s="45"/>
      <c r="AZ1259" s="45"/>
      <c r="BA1259" s="45"/>
      <c r="BB1259" s="45"/>
      <c r="BC1259" s="45"/>
      <c r="BD1259" s="45"/>
      <c r="BE1259" s="45"/>
      <c r="BF1259" s="45"/>
      <c r="BG1259" s="45"/>
      <c r="BH1259" s="45"/>
      <c r="BI1259" s="45"/>
      <c r="BJ1259" s="45"/>
      <c r="BK1259" s="45"/>
      <c r="BL1259" s="45"/>
      <c r="BM1259" s="45"/>
      <c r="BN1259" s="45"/>
      <c r="BO1259" s="45"/>
      <c r="BP1259" s="45"/>
      <c r="BQ1259" s="45"/>
      <c r="BR1259" s="45"/>
      <c r="BS1259" s="45"/>
      <c r="BT1259" s="45"/>
      <c r="BU1259" s="45"/>
      <c r="BV1259" s="45"/>
      <c r="BW1259" s="45"/>
      <c r="BX1259" s="45"/>
      <c r="BY1259" s="45"/>
      <c r="BZ1259" s="45"/>
      <c r="CA1259" s="45"/>
      <c r="CB1259" s="45"/>
      <c r="CC1259" s="45"/>
      <c r="CD1259" s="45"/>
      <c r="CE1259" s="45"/>
      <c r="CF1259" s="45"/>
      <c r="CG1259" s="45"/>
      <c r="CH1259" s="45"/>
      <c r="CI1259" s="45"/>
      <c r="CJ1259" s="45"/>
      <c r="CK1259" s="45"/>
      <c r="CL1259" s="45"/>
      <c r="CM1259" s="45"/>
      <c r="CN1259" s="45"/>
      <c r="CO1259" s="45"/>
      <c r="CP1259" s="45"/>
      <c r="CQ1259" s="45"/>
      <c r="CR1259" s="45"/>
      <c r="CS1259" s="45"/>
      <c r="CT1259" s="45"/>
      <c r="CU1259" s="45"/>
      <c r="CV1259" s="45"/>
      <c r="CW1259" s="45"/>
      <c r="CX1259" s="45"/>
      <c r="CY1259" s="45"/>
      <c r="CZ1259" s="45"/>
      <c r="DA1259" s="45"/>
      <c r="DB1259" s="45"/>
      <c r="DC1259" s="45"/>
      <c r="DD1259" s="45"/>
      <c r="DE1259" s="45"/>
      <c r="DF1259" s="45"/>
      <c r="DG1259" s="45"/>
      <c r="DH1259" s="45"/>
      <c r="DI1259" s="45"/>
      <c r="DJ1259" s="45"/>
      <c r="DK1259" s="45"/>
      <c r="DL1259" s="45"/>
      <c r="DM1259" s="45"/>
      <c r="DN1259" s="45"/>
      <c r="DO1259" s="45"/>
      <c r="DP1259" s="45"/>
      <c r="DQ1259" s="45"/>
      <c r="DR1259" s="45"/>
      <c r="DS1259" s="45"/>
      <c r="DT1259" s="45"/>
      <c r="DU1259" s="45"/>
      <c r="DV1259" s="1123"/>
      <c r="DW1259" s="45"/>
      <c r="DX1259" s="45"/>
      <c r="DY1259" s="45"/>
      <c r="DZ1259" s="45"/>
      <c r="EA1259" s="45"/>
      <c r="EB1259" s="45"/>
      <c r="EC1259" s="45"/>
      <c r="ED1259" s="45"/>
      <c r="EE1259" s="45"/>
      <c r="EF1259" s="45"/>
      <c r="EG1259" s="45"/>
      <c r="EH1259" s="45"/>
      <c r="EI1259" s="45"/>
      <c r="EJ1259" s="45"/>
      <c r="EK1259" s="45"/>
      <c r="EL1259" s="45"/>
      <c r="EM1259" s="45"/>
      <c r="EN1259" s="45"/>
      <c r="EO1259" s="45"/>
      <c r="EP1259" s="45"/>
      <c r="EQ1259" s="1123"/>
      <c r="ER1259" s="557"/>
    </row>
    <row r="1260" spans="1:148" ht="15" customHeight="1" x14ac:dyDescent="0.25">
      <c r="A1260" s="625"/>
      <c r="B1260" s="1343" t="str">
        <f t="shared" si="76"/>
        <v>Desk 7</v>
      </c>
      <c r="C1260" s="1348" t="str">
        <f>IF(ISBLANK(TB!C193), "", TB!C193)</f>
        <v/>
      </c>
      <c r="D1260" s="1348" t="str">
        <f>IF(ISBLANK(TB!D193), "", TB!D193)</f>
        <v/>
      </c>
      <c r="E1260" s="1348" t="str">
        <f>IF(ISBLANK(TB!E193), "", TB!E193)</f>
        <v/>
      </c>
      <c r="F1260" s="1348" t="str">
        <f>IF(ISBLANK(TB!F193), "", TB!F193)</f>
        <v/>
      </c>
      <c r="G1260" s="45"/>
      <c r="H1260" s="45"/>
      <c r="I1260" s="45"/>
      <c r="J1260" s="45"/>
      <c r="K1260" s="45"/>
      <c r="L1260" s="45"/>
      <c r="M1260" s="45"/>
      <c r="N1260" s="45"/>
      <c r="O1260" s="45"/>
      <c r="P1260" s="45"/>
      <c r="Q1260" s="45"/>
      <c r="R1260" s="45"/>
      <c r="S1260" s="45"/>
      <c r="T1260" s="45"/>
      <c r="U1260" s="45"/>
      <c r="V1260" s="45"/>
      <c r="W1260" s="45"/>
      <c r="X1260" s="45"/>
      <c r="Y1260" s="45"/>
      <c r="Z1260" s="45"/>
      <c r="AA1260" s="45"/>
      <c r="AB1260" s="45"/>
      <c r="AC1260" s="45"/>
      <c r="AD1260" s="45"/>
      <c r="AE1260" s="45"/>
      <c r="AF1260" s="45"/>
      <c r="AG1260" s="45"/>
      <c r="AH1260" s="45"/>
      <c r="AI1260" s="45"/>
      <c r="AJ1260" s="45"/>
      <c r="AK1260" s="45"/>
      <c r="AL1260" s="45"/>
      <c r="AM1260" s="45"/>
      <c r="AN1260" s="45"/>
      <c r="AO1260" s="45"/>
      <c r="AP1260" s="45"/>
      <c r="AQ1260" s="45"/>
      <c r="AR1260" s="45"/>
      <c r="AS1260" s="45"/>
      <c r="AT1260" s="45"/>
      <c r="AU1260" s="45"/>
      <c r="AV1260" s="45"/>
      <c r="AW1260" s="45"/>
      <c r="AX1260" s="45"/>
      <c r="AY1260" s="45"/>
      <c r="AZ1260" s="45"/>
      <c r="BA1260" s="45"/>
      <c r="BB1260" s="45"/>
      <c r="BC1260" s="45"/>
      <c r="BD1260" s="45"/>
      <c r="BE1260" s="45"/>
      <c r="BF1260" s="45"/>
      <c r="BG1260" s="45"/>
      <c r="BH1260" s="45"/>
      <c r="BI1260" s="45"/>
      <c r="BJ1260" s="45"/>
      <c r="BK1260" s="45"/>
      <c r="BL1260" s="45"/>
      <c r="BM1260" s="45"/>
      <c r="BN1260" s="45"/>
      <c r="BO1260" s="45"/>
      <c r="BP1260" s="45"/>
      <c r="BQ1260" s="45"/>
      <c r="BR1260" s="45"/>
      <c r="BS1260" s="45"/>
      <c r="BT1260" s="45"/>
      <c r="BU1260" s="45"/>
      <c r="BV1260" s="45"/>
      <c r="BW1260" s="45"/>
      <c r="BX1260" s="45"/>
      <c r="BY1260" s="45"/>
      <c r="BZ1260" s="45"/>
      <c r="CA1260" s="45"/>
      <c r="CB1260" s="45"/>
      <c r="CC1260" s="45"/>
      <c r="CD1260" s="45"/>
      <c r="CE1260" s="45"/>
      <c r="CF1260" s="45"/>
      <c r="CG1260" s="45"/>
      <c r="CH1260" s="45"/>
      <c r="CI1260" s="45"/>
      <c r="CJ1260" s="45"/>
      <c r="CK1260" s="45"/>
      <c r="CL1260" s="45"/>
      <c r="CM1260" s="45"/>
      <c r="CN1260" s="45"/>
      <c r="CO1260" s="45"/>
      <c r="CP1260" s="45"/>
      <c r="CQ1260" s="45"/>
      <c r="CR1260" s="45"/>
      <c r="CS1260" s="45"/>
      <c r="CT1260" s="45"/>
      <c r="CU1260" s="45"/>
      <c r="CV1260" s="45"/>
      <c r="CW1260" s="45"/>
      <c r="CX1260" s="45"/>
      <c r="CY1260" s="45"/>
      <c r="CZ1260" s="45"/>
      <c r="DA1260" s="45"/>
      <c r="DB1260" s="45"/>
      <c r="DC1260" s="45"/>
      <c r="DD1260" s="45"/>
      <c r="DE1260" s="45"/>
      <c r="DF1260" s="45"/>
      <c r="DG1260" s="45"/>
      <c r="DH1260" s="45"/>
      <c r="DI1260" s="45"/>
      <c r="DJ1260" s="45"/>
      <c r="DK1260" s="45"/>
      <c r="DL1260" s="45"/>
      <c r="DM1260" s="45"/>
      <c r="DN1260" s="45"/>
      <c r="DO1260" s="45"/>
      <c r="DP1260" s="45"/>
      <c r="DQ1260" s="45"/>
      <c r="DR1260" s="45"/>
      <c r="DS1260" s="45"/>
      <c r="DT1260" s="45"/>
      <c r="DU1260" s="45"/>
      <c r="DV1260" s="1123"/>
      <c r="DW1260" s="45"/>
      <c r="DX1260" s="45"/>
      <c r="DY1260" s="45"/>
      <c r="DZ1260" s="45"/>
      <c r="EA1260" s="45"/>
      <c r="EB1260" s="45"/>
      <c r="EC1260" s="45"/>
      <c r="ED1260" s="45"/>
      <c r="EE1260" s="45"/>
      <c r="EF1260" s="45"/>
      <c r="EG1260" s="45"/>
      <c r="EH1260" s="45"/>
      <c r="EI1260" s="45"/>
      <c r="EJ1260" s="45"/>
      <c r="EK1260" s="45"/>
      <c r="EL1260" s="45"/>
      <c r="EM1260" s="45"/>
      <c r="EN1260" s="45"/>
      <c r="EO1260" s="45"/>
      <c r="EP1260" s="45"/>
      <c r="EQ1260" s="1123"/>
      <c r="ER1260" s="557"/>
    </row>
    <row r="1261" spans="1:148" ht="15" customHeight="1" x14ac:dyDescent="0.25">
      <c r="A1261" s="625"/>
      <c r="B1261" s="1343" t="str">
        <f t="shared" si="76"/>
        <v>Desk 8</v>
      </c>
      <c r="C1261" s="1348" t="str">
        <f>IF(ISBLANK(TB!C194), "", TB!C194)</f>
        <v/>
      </c>
      <c r="D1261" s="1348" t="str">
        <f>IF(ISBLANK(TB!D194), "", TB!D194)</f>
        <v/>
      </c>
      <c r="E1261" s="1348" t="str">
        <f>IF(ISBLANK(TB!E194), "", TB!E194)</f>
        <v/>
      </c>
      <c r="F1261" s="1348" t="str">
        <f>IF(ISBLANK(TB!F194), "", TB!F194)</f>
        <v/>
      </c>
      <c r="G1261" s="45"/>
      <c r="H1261" s="45"/>
      <c r="I1261" s="45"/>
      <c r="J1261" s="45"/>
      <c r="K1261" s="45"/>
      <c r="L1261" s="45"/>
      <c r="M1261" s="45"/>
      <c r="N1261" s="45"/>
      <c r="O1261" s="45"/>
      <c r="P1261" s="45"/>
      <c r="Q1261" s="45"/>
      <c r="R1261" s="45"/>
      <c r="S1261" s="45"/>
      <c r="T1261" s="45"/>
      <c r="U1261" s="45"/>
      <c r="V1261" s="45"/>
      <c r="W1261" s="45"/>
      <c r="X1261" s="45"/>
      <c r="Y1261" s="45"/>
      <c r="Z1261" s="45"/>
      <c r="AA1261" s="45"/>
      <c r="AB1261" s="45"/>
      <c r="AC1261" s="45"/>
      <c r="AD1261" s="45"/>
      <c r="AE1261" s="45"/>
      <c r="AF1261" s="45"/>
      <c r="AG1261" s="45"/>
      <c r="AH1261" s="45"/>
      <c r="AI1261" s="45"/>
      <c r="AJ1261" s="45"/>
      <c r="AK1261" s="45"/>
      <c r="AL1261" s="45"/>
      <c r="AM1261" s="45"/>
      <c r="AN1261" s="45"/>
      <c r="AO1261" s="45"/>
      <c r="AP1261" s="45"/>
      <c r="AQ1261" s="45"/>
      <c r="AR1261" s="45"/>
      <c r="AS1261" s="45"/>
      <c r="AT1261" s="45"/>
      <c r="AU1261" s="45"/>
      <c r="AV1261" s="45"/>
      <c r="AW1261" s="45"/>
      <c r="AX1261" s="45"/>
      <c r="AY1261" s="45"/>
      <c r="AZ1261" s="45"/>
      <c r="BA1261" s="45"/>
      <c r="BB1261" s="45"/>
      <c r="BC1261" s="45"/>
      <c r="BD1261" s="45"/>
      <c r="BE1261" s="45"/>
      <c r="BF1261" s="45"/>
      <c r="BG1261" s="45"/>
      <c r="BH1261" s="45"/>
      <c r="BI1261" s="45"/>
      <c r="BJ1261" s="45"/>
      <c r="BK1261" s="45"/>
      <c r="BL1261" s="45"/>
      <c r="BM1261" s="45"/>
      <c r="BN1261" s="45"/>
      <c r="BO1261" s="45"/>
      <c r="BP1261" s="45"/>
      <c r="BQ1261" s="45"/>
      <c r="BR1261" s="45"/>
      <c r="BS1261" s="45"/>
      <c r="BT1261" s="45"/>
      <c r="BU1261" s="45"/>
      <c r="BV1261" s="45"/>
      <c r="BW1261" s="45"/>
      <c r="BX1261" s="45"/>
      <c r="BY1261" s="45"/>
      <c r="BZ1261" s="45"/>
      <c r="CA1261" s="45"/>
      <c r="CB1261" s="45"/>
      <c r="CC1261" s="45"/>
      <c r="CD1261" s="45"/>
      <c r="CE1261" s="45"/>
      <c r="CF1261" s="45"/>
      <c r="CG1261" s="45"/>
      <c r="CH1261" s="45"/>
      <c r="CI1261" s="45"/>
      <c r="CJ1261" s="45"/>
      <c r="CK1261" s="45"/>
      <c r="CL1261" s="45"/>
      <c r="CM1261" s="45"/>
      <c r="CN1261" s="45"/>
      <c r="CO1261" s="45"/>
      <c r="CP1261" s="45"/>
      <c r="CQ1261" s="45"/>
      <c r="CR1261" s="45"/>
      <c r="CS1261" s="45"/>
      <c r="CT1261" s="45"/>
      <c r="CU1261" s="45"/>
      <c r="CV1261" s="45"/>
      <c r="CW1261" s="45"/>
      <c r="CX1261" s="45"/>
      <c r="CY1261" s="45"/>
      <c r="CZ1261" s="45"/>
      <c r="DA1261" s="45"/>
      <c r="DB1261" s="45"/>
      <c r="DC1261" s="45"/>
      <c r="DD1261" s="45"/>
      <c r="DE1261" s="45"/>
      <c r="DF1261" s="45"/>
      <c r="DG1261" s="45"/>
      <c r="DH1261" s="45"/>
      <c r="DI1261" s="45"/>
      <c r="DJ1261" s="45"/>
      <c r="DK1261" s="45"/>
      <c r="DL1261" s="45"/>
      <c r="DM1261" s="45"/>
      <c r="DN1261" s="45"/>
      <c r="DO1261" s="45"/>
      <c r="DP1261" s="45"/>
      <c r="DQ1261" s="45"/>
      <c r="DR1261" s="45"/>
      <c r="DS1261" s="45"/>
      <c r="DT1261" s="45"/>
      <c r="DU1261" s="45"/>
      <c r="DV1261" s="1123"/>
      <c r="DW1261" s="45"/>
      <c r="DX1261" s="45"/>
      <c r="DY1261" s="45"/>
      <c r="DZ1261" s="45"/>
      <c r="EA1261" s="45"/>
      <c r="EB1261" s="45"/>
      <c r="EC1261" s="45"/>
      <c r="ED1261" s="45"/>
      <c r="EE1261" s="45"/>
      <c r="EF1261" s="45"/>
      <c r="EG1261" s="45"/>
      <c r="EH1261" s="45"/>
      <c r="EI1261" s="45"/>
      <c r="EJ1261" s="45"/>
      <c r="EK1261" s="45"/>
      <c r="EL1261" s="45"/>
      <c r="EM1261" s="45"/>
      <c r="EN1261" s="45"/>
      <c r="EO1261" s="45"/>
      <c r="EP1261" s="45"/>
      <c r="EQ1261" s="1123"/>
      <c r="ER1261" s="557"/>
    </row>
    <row r="1262" spans="1:148" ht="15" customHeight="1" x14ac:dyDescent="0.25">
      <c r="A1262" s="625"/>
      <c r="B1262" s="1343" t="str">
        <f t="shared" si="76"/>
        <v>Desk 9</v>
      </c>
      <c r="C1262" s="1348" t="str">
        <f>IF(ISBLANK(TB!C195), "", TB!C195)</f>
        <v/>
      </c>
      <c r="D1262" s="1348" t="str">
        <f>IF(ISBLANK(TB!D195), "", TB!D195)</f>
        <v/>
      </c>
      <c r="E1262" s="1348" t="str">
        <f>IF(ISBLANK(TB!E195), "", TB!E195)</f>
        <v/>
      </c>
      <c r="F1262" s="1348" t="str">
        <f>IF(ISBLANK(TB!F195), "", TB!F195)</f>
        <v/>
      </c>
      <c r="G1262" s="45"/>
      <c r="H1262" s="45"/>
      <c r="I1262" s="45"/>
      <c r="J1262" s="45"/>
      <c r="K1262" s="45"/>
      <c r="L1262" s="45"/>
      <c r="M1262" s="45"/>
      <c r="N1262" s="45"/>
      <c r="O1262" s="45"/>
      <c r="P1262" s="45"/>
      <c r="Q1262" s="45"/>
      <c r="R1262" s="45"/>
      <c r="S1262" s="45"/>
      <c r="T1262" s="45"/>
      <c r="U1262" s="45"/>
      <c r="V1262" s="45"/>
      <c r="W1262" s="45"/>
      <c r="X1262" s="45"/>
      <c r="Y1262" s="45"/>
      <c r="Z1262" s="45"/>
      <c r="AA1262" s="45"/>
      <c r="AB1262" s="45"/>
      <c r="AC1262" s="45"/>
      <c r="AD1262" s="45"/>
      <c r="AE1262" s="45"/>
      <c r="AF1262" s="45"/>
      <c r="AG1262" s="45"/>
      <c r="AH1262" s="45"/>
      <c r="AI1262" s="45"/>
      <c r="AJ1262" s="45"/>
      <c r="AK1262" s="45"/>
      <c r="AL1262" s="45"/>
      <c r="AM1262" s="45"/>
      <c r="AN1262" s="45"/>
      <c r="AO1262" s="45"/>
      <c r="AP1262" s="45"/>
      <c r="AQ1262" s="45"/>
      <c r="AR1262" s="45"/>
      <c r="AS1262" s="45"/>
      <c r="AT1262" s="45"/>
      <c r="AU1262" s="45"/>
      <c r="AV1262" s="45"/>
      <c r="AW1262" s="45"/>
      <c r="AX1262" s="45"/>
      <c r="AY1262" s="45"/>
      <c r="AZ1262" s="45"/>
      <c r="BA1262" s="45"/>
      <c r="BB1262" s="45"/>
      <c r="BC1262" s="45"/>
      <c r="BD1262" s="45"/>
      <c r="BE1262" s="45"/>
      <c r="BF1262" s="45"/>
      <c r="BG1262" s="45"/>
      <c r="BH1262" s="45"/>
      <c r="BI1262" s="45"/>
      <c r="BJ1262" s="45"/>
      <c r="BK1262" s="45"/>
      <c r="BL1262" s="45"/>
      <c r="BM1262" s="45"/>
      <c r="BN1262" s="45"/>
      <c r="BO1262" s="45"/>
      <c r="BP1262" s="45"/>
      <c r="BQ1262" s="45"/>
      <c r="BR1262" s="45"/>
      <c r="BS1262" s="45"/>
      <c r="BT1262" s="45"/>
      <c r="BU1262" s="45"/>
      <c r="BV1262" s="45"/>
      <c r="BW1262" s="45"/>
      <c r="BX1262" s="45"/>
      <c r="BY1262" s="45"/>
      <c r="BZ1262" s="45"/>
      <c r="CA1262" s="45"/>
      <c r="CB1262" s="45"/>
      <c r="CC1262" s="45"/>
      <c r="CD1262" s="45"/>
      <c r="CE1262" s="45"/>
      <c r="CF1262" s="45"/>
      <c r="CG1262" s="45"/>
      <c r="CH1262" s="45"/>
      <c r="CI1262" s="45"/>
      <c r="CJ1262" s="45"/>
      <c r="CK1262" s="45"/>
      <c r="CL1262" s="45"/>
      <c r="CM1262" s="45"/>
      <c r="CN1262" s="45"/>
      <c r="CO1262" s="45"/>
      <c r="CP1262" s="45"/>
      <c r="CQ1262" s="45"/>
      <c r="CR1262" s="45"/>
      <c r="CS1262" s="45"/>
      <c r="CT1262" s="45"/>
      <c r="CU1262" s="45"/>
      <c r="CV1262" s="45"/>
      <c r="CW1262" s="45"/>
      <c r="CX1262" s="45"/>
      <c r="CY1262" s="45"/>
      <c r="CZ1262" s="45"/>
      <c r="DA1262" s="45"/>
      <c r="DB1262" s="45"/>
      <c r="DC1262" s="45"/>
      <c r="DD1262" s="45"/>
      <c r="DE1262" s="45"/>
      <c r="DF1262" s="45"/>
      <c r="DG1262" s="45"/>
      <c r="DH1262" s="45"/>
      <c r="DI1262" s="45"/>
      <c r="DJ1262" s="45"/>
      <c r="DK1262" s="45"/>
      <c r="DL1262" s="45"/>
      <c r="DM1262" s="45"/>
      <c r="DN1262" s="45"/>
      <c r="DO1262" s="45"/>
      <c r="DP1262" s="45"/>
      <c r="DQ1262" s="45"/>
      <c r="DR1262" s="45"/>
      <c r="DS1262" s="45"/>
      <c r="DT1262" s="45"/>
      <c r="DU1262" s="45"/>
      <c r="DV1262" s="1123"/>
      <c r="DW1262" s="45"/>
      <c r="DX1262" s="45"/>
      <c r="DY1262" s="45"/>
      <c r="DZ1262" s="45"/>
      <c r="EA1262" s="45"/>
      <c r="EB1262" s="45"/>
      <c r="EC1262" s="45"/>
      <c r="ED1262" s="45"/>
      <c r="EE1262" s="45"/>
      <c r="EF1262" s="45"/>
      <c r="EG1262" s="45"/>
      <c r="EH1262" s="45"/>
      <c r="EI1262" s="45"/>
      <c r="EJ1262" s="45"/>
      <c r="EK1262" s="45"/>
      <c r="EL1262" s="45"/>
      <c r="EM1262" s="45"/>
      <c r="EN1262" s="45"/>
      <c r="EO1262" s="45"/>
      <c r="EP1262" s="45"/>
      <c r="EQ1262" s="1123"/>
      <c r="ER1262" s="557"/>
    </row>
    <row r="1263" spans="1:148" ht="15" customHeight="1" x14ac:dyDescent="0.25">
      <c r="A1263" s="625"/>
      <c r="B1263" s="1343" t="str">
        <f t="shared" si="76"/>
        <v>Desk 10</v>
      </c>
      <c r="C1263" s="1348" t="str">
        <f>IF(ISBLANK(TB!C196), "", TB!C196)</f>
        <v/>
      </c>
      <c r="D1263" s="1348" t="str">
        <f>IF(ISBLANK(TB!D196), "", TB!D196)</f>
        <v/>
      </c>
      <c r="E1263" s="1348" t="str">
        <f>IF(ISBLANK(TB!E196), "", TB!E196)</f>
        <v/>
      </c>
      <c r="F1263" s="1348" t="str">
        <f>IF(ISBLANK(TB!F196), "", TB!F196)</f>
        <v/>
      </c>
      <c r="G1263" s="45"/>
      <c r="H1263" s="45"/>
      <c r="I1263" s="45"/>
      <c r="J1263" s="45"/>
      <c r="K1263" s="45"/>
      <c r="L1263" s="45"/>
      <c r="M1263" s="45"/>
      <c r="N1263" s="45"/>
      <c r="O1263" s="45"/>
      <c r="P1263" s="45"/>
      <c r="Q1263" s="45"/>
      <c r="R1263" s="45"/>
      <c r="S1263" s="45"/>
      <c r="T1263" s="45"/>
      <c r="U1263" s="45"/>
      <c r="V1263" s="45"/>
      <c r="W1263" s="45"/>
      <c r="X1263" s="45"/>
      <c r="Y1263" s="45"/>
      <c r="Z1263" s="45"/>
      <c r="AA1263" s="45"/>
      <c r="AB1263" s="45"/>
      <c r="AC1263" s="45"/>
      <c r="AD1263" s="45"/>
      <c r="AE1263" s="45"/>
      <c r="AF1263" s="45"/>
      <c r="AG1263" s="45"/>
      <c r="AH1263" s="45"/>
      <c r="AI1263" s="45"/>
      <c r="AJ1263" s="45"/>
      <c r="AK1263" s="45"/>
      <c r="AL1263" s="45"/>
      <c r="AM1263" s="45"/>
      <c r="AN1263" s="45"/>
      <c r="AO1263" s="45"/>
      <c r="AP1263" s="45"/>
      <c r="AQ1263" s="45"/>
      <c r="AR1263" s="45"/>
      <c r="AS1263" s="45"/>
      <c r="AT1263" s="45"/>
      <c r="AU1263" s="45"/>
      <c r="AV1263" s="45"/>
      <c r="AW1263" s="45"/>
      <c r="AX1263" s="45"/>
      <c r="AY1263" s="45"/>
      <c r="AZ1263" s="45"/>
      <c r="BA1263" s="45"/>
      <c r="BB1263" s="45"/>
      <c r="BC1263" s="45"/>
      <c r="BD1263" s="45"/>
      <c r="BE1263" s="45"/>
      <c r="BF1263" s="45"/>
      <c r="BG1263" s="45"/>
      <c r="BH1263" s="45"/>
      <c r="BI1263" s="45"/>
      <c r="BJ1263" s="45"/>
      <c r="BK1263" s="45"/>
      <c r="BL1263" s="45"/>
      <c r="BM1263" s="45"/>
      <c r="BN1263" s="45"/>
      <c r="BO1263" s="45"/>
      <c r="BP1263" s="45"/>
      <c r="BQ1263" s="45"/>
      <c r="BR1263" s="45"/>
      <c r="BS1263" s="45"/>
      <c r="BT1263" s="45"/>
      <c r="BU1263" s="45"/>
      <c r="BV1263" s="45"/>
      <c r="BW1263" s="45"/>
      <c r="BX1263" s="45"/>
      <c r="BY1263" s="45"/>
      <c r="BZ1263" s="45"/>
      <c r="CA1263" s="45"/>
      <c r="CB1263" s="45"/>
      <c r="CC1263" s="45"/>
      <c r="CD1263" s="45"/>
      <c r="CE1263" s="45"/>
      <c r="CF1263" s="45"/>
      <c r="CG1263" s="45"/>
      <c r="CH1263" s="45"/>
      <c r="CI1263" s="45"/>
      <c r="CJ1263" s="45"/>
      <c r="CK1263" s="45"/>
      <c r="CL1263" s="45"/>
      <c r="CM1263" s="45"/>
      <c r="CN1263" s="45"/>
      <c r="CO1263" s="45"/>
      <c r="CP1263" s="45"/>
      <c r="CQ1263" s="45"/>
      <c r="CR1263" s="45"/>
      <c r="CS1263" s="45"/>
      <c r="CT1263" s="45"/>
      <c r="CU1263" s="45"/>
      <c r="CV1263" s="45"/>
      <c r="CW1263" s="45"/>
      <c r="CX1263" s="45"/>
      <c r="CY1263" s="45"/>
      <c r="CZ1263" s="45"/>
      <c r="DA1263" s="45"/>
      <c r="DB1263" s="45"/>
      <c r="DC1263" s="45"/>
      <c r="DD1263" s="45"/>
      <c r="DE1263" s="45"/>
      <c r="DF1263" s="45"/>
      <c r="DG1263" s="45"/>
      <c r="DH1263" s="45"/>
      <c r="DI1263" s="45"/>
      <c r="DJ1263" s="45"/>
      <c r="DK1263" s="45"/>
      <c r="DL1263" s="45"/>
      <c r="DM1263" s="45"/>
      <c r="DN1263" s="45"/>
      <c r="DO1263" s="45"/>
      <c r="DP1263" s="45"/>
      <c r="DQ1263" s="45"/>
      <c r="DR1263" s="45"/>
      <c r="DS1263" s="45"/>
      <c r="DT1263" s="45"/>
      <c r="DU1263" s="45"/>
      <c r="DV1263" s="1123"/>
      <c r="DW1263" s="45"/>
      <c r="DX1263" s="45"/>
      <c r="DY1263" s="45"/>
      <c r="DZ1263" s="45"/>
      <c r="EA1263" s="45"/>
      <c r="EB1263" s="45"/>
      <c r="EC1263" s="45"/>
      <c r="ED1263" s="45"/>
      <c r="EE1263" s="45"/>
      <c r="EF1263" s="45"/>
      <c r="EG1263" s="45"/>
      <c r="EH1263" s="45"/>
      <c r="EI1263" s="45"/>
      <c r="EJ1263" s="45"/>
      <c r="EK1263" s="45"/>
      <c r="EL1263" s="45"/>
      <c r="EM1263" s="45"/>
      <c r="EN1263" s="45"/>
      <c r="EO1263" s="45"/>
      <c r="EP1263" s="45"/>
      <c r="EQ1263" s="1123"/>
      <c r="ER1263" s="557"/>
    </row>
    <row r="1264" spans="1:148" ht="15" customHeight="1" x14ac:dyDescent="0.25">
      <c r="A1264" s="625"/>
      <c r="B1264" s="1343" t="str">
        <f t="shared" si="76"/>
        <v>Desk 11</v>
      </c>
      <c r="C1264" s="1348" t="str">
        <f>IF(ISBLANK(TB!C197), "", TB!C197)</f>
        <v/>
      </c>
      <c r="D1264" s="1348" t="str">
        <f>IF(ISBLANK(TB!D197), "", TB!D197)</f>
        <v/>
      </c>
      <c r="E1264" s="1348" t="str">
        <f>IF(ISBLANK(TB!E197), "", TB!E197)</f>
        <v/>
      </c>
      <c r="F1264" s="1348" t="str">
        <f>IF(ISBLANK(TB!F197), "", TB!F197)</f>
        <v/>
      </c>
      <c r="G1264" s="45"/>
      <c r="H1264" s="45"/>
      <c r="I1264" s="45"/>
      <c r="J1264" s="45"/>
      <c r="K1264" s="45"/>
      <c r="L1264" s="45"/>
      <c r="M1264" s="45"/>
      <c r="N1264" s="45"/>
      <c r="O1264" s="45"/>
      <c r="P1264" s="45"/>
      <c r="Q1264" s="45"/>
      <c r="R1264" s="45"/>
      <c r="S1264" s="45"/>
      <c r="T1264" s="45"/>
      <c r="U1264" s="45"/>
      <c r="V1264" s="45"/>
      <c r="W1264" s="45"/>
      <c r="X1264" s="45"/>
      <c r="Y1264" s="45"/>
      <c r="Z1264" s="45"/>
      <c r="AA1264" s="45"/>
      <c r="AB1264" s="45"/>
      <c r="AC1264" s="45"/>
      <c r="AD1264" s="45"/>
      <c r="AE1264" s="45"/>
      <c r="AF1264" s="45"/>
      <c r="AG1264" s="45"/>
      <c r="AH1264" s="45"/>
      <c r="AI1264" s="45"/>
      <c r="AJ1264" s="45"/>
      <c r="AK1264" s="45"/>
      <c r="AL1264" s="45"/>
      <c r="AM1264" s="45"/>
      <c r="AN1264" s="45"/>
      <c r="AO1264" s="45"/>
      <c r="AP1264" s="45"/>
      <c r="AQ1264" s="45"/>
      <c r="AR1264" s="45"/>
      <c r="AS1264" s="45"/>
      <c r="AT1264" s="45"/>
      <c r="AU1264" s="45"/>
      <c r="AV1264" s="45"/>
      <c r="AW1264" s="45"/>
      <c r="AX1264" s="45"/>
      <c r="AY1264" s="45"/>
      <c r="AZ1264" s="45"/>
      <c r="BA1264" s="45"/>
      <c r="BB1264" s="45"/>
      <c r="BC1264" s="45"/>
      <c r="BD1264" s="45"/>
      <c r="BE1264" s="45"/>
      <c r="BF1264" s="45"/>
      <c r="BG1264" s="45"/>
      <c r="BH1264" s="45"/>
      <c r="BI1264" s="45"/>
      <c r="BJ1264" s="45"/>
      <c r="BK1264" s="45"/>
      <c r="BL1264" s="45"/>
      <c r="BM1264" s="45"/>
      <c r="BN1264" s="45"/>
      <c r="BO1264" s="45"/>
      <c r="BP1264" s="45"/>
      <c r="BQ1264" s="45"/>
      <c r="BR1264" s="45"/>
      <c r="BS1264" s="45"/>
      <c r="BT1264" s="45"/>
      <c r="BU1264" s="45"/>
      <c r="BV1264" s="45"/>
      <c r="BW1264" s="45"/>
      <c r="BX1264" s="45"/>
      <c r="BY1264" s="45"/>
      <c r="BZ1264" s="45"/>
      <c r="CA1264" s="45"/>
      <c r="CB1264" s="45"/>
      <c r="CC1264" s="45"/>
      <c r="CD1264" s="45"/>
      <c r="CE1264" s="45"/>
      <c r="CF1264" s="45"/>
      <c r="CG1264" s="45"/>
      <c r="CH1264" s="45"/>
      <c r="CI1264" s="45"/>
      <c r="CJ1264" s="45"/>
      <c r="CK1264" s="45"/>
      <c r="CL1264" s="45"/>
      <c r="CM1264" s="45"/>
      <c r="CN1264" s="45"/>
      <c r="CO1264" s="45"/>
      <c r="CP1264" s="45"/>
      <c r="CQ1264" s="45"/>
      <c r="CR1264" s="45"/>
      <c r="CS1264" s="45"/>
      <c r="CT1264" s="45"/>
      <c r="CU1264" s="45"/>
      <c r="CV1264" s="45"/>
      <c r="CW1264" s="45"/>
      <c r="CX1264" s="45"/>
      <c r="CY1264" s="45"/>
      <c r="CZ1264" s="45"/>
      <c r="DA1264" s="45"/>
      <c r="DB1264" s="45"/>
      <c r="DC1264" s="45"/>
      <c r="DD1264" s="45"/>
      <c r="DE1264" s="45"/>
      <c r="DF1264" s="45"/>
      <c r="DG1264" s="45"/>
      <c r="DH1264" s="45"/>
      <c r="DI1264" s="45"/>
      <c r="DJ1264" s="45"/>
      <c r="DK1264" s="45"/>
      <c r="DL1264" s="45"/>
      <c r="DM1264" s="45"/>
      <c r="DN1264" s="45"/>
      <c r="DO1264" s="45"/>
      <c r="DP1264" s="45"/>
      <c r="DQ1264" s="45"/>
      <c r="DR1264" s="45"/>
      <c r="DS1264" s="45"/>
      <c r="DT1264" s="45"/>
      <c r="DU1264" s="45"/>
      <c r="DV1264" s="1123"/>
      <c r="DW1264" s="45"/>
      <c r="DX1264" s="45"/>
      <c r="DY1264" s="45"/>
      <c r="DZ1264" s="45"/>
      <c r="EA1264" s="45"/>
      <c r="EB1264" s="45"/>
      <c r="EC1264" s="45"/>
      <c r="ED1264" s="45"/>
      <c r="EE1264" s="45"/>
      <c r="EF1264" s="45"/>
      <c r="EG1264" s="45"/>
      <c r="EH1264" s="45"/>
      <c r="EI1264" s="45"/>
      <c r="EJ1264" s="45"/>
      <c r="EK1264" s="45"/>
      <c r="EL1264" s="45"/>
      <c r="EM1264" s="45"/>
      <c r="EN1264" s="45"/>
      <c r="EO1264" s="45"/>
      <c r="EP1264" s="45"/>
      <c r="EQ1264" s="1123"/>
      <c r="ER1264" s="557"/>
    </row>
    <row r="1265" spans="1:148" ht="15" customHeight="1" x14ac:dyDescent="0.25">
      <c r="A1265" s="625"/>
      <c r="B1265" s="1343" t="str">
        <f t="shared" si="76"/>
        <v>Desk 12</v>
      </c>
      <c r="C1265" s="1348" t="str">
        <f>IF(ISBLANK(TB!C198), "", TB!C198)</f>
        <v/>
      </c>
      <c r="D1265" s="1348" t="str">
        <f>IF(ISBLANK(TB!D198), "", TB!D198)</f>
        <v/>
      </c>
      <c r="E1265" s="1348" t="str">
        <f>IF(ISBLANK(TB!E198), "", TB!E198)</f>
        <v/>
      </c>
      <c r="F1265" s="1348" t="str">
        <f>IF(ISBLANK(TB!F198), "", TB!F198)</f>
        <v/>
      </c>
      <c r="G1265" s="45"/>
      <c r="H1265" s="45"/>
      <c r="I1265" s="45"/>
      <c r="J1265" s="45"/>
      <c r="K1265" s="45"/>
      <c r="L1265" s="45"/>
      <c r="M1265" s="45"/>
      <c r="N1265" s="45"/>
      <c r="O1265" s="45"/>
      <c r="P1265" s="45"/>
      <c r="Q1265" s="45"/>
      <c r="R1265" s="45"/>
      <c r="S1265" s="45"/>
      <c r="T1265" s="45"/>
      <c r="U1265" s="45"/>
      <c r="V1265" s="45"/>
      <c r="W1265" s="45"/>
      <c r="X1265" s="45"/>
      <c r="Y1265" s="45"/>
      <c r="Z1265" s="45"/>
      <c r="AA1265" s="45"/>
      <c r="AB1265" s="45"/>
      <c r="AC1265" s="45"/>
      <c r="AD1265" s="45"/>
      <c r="AE1265" s="45"/>
      <c r="AF1265" s="45"/>
      <c r="AG1265" s="45"/>
      <c r="AH1265" s="45"/>
      <c r="AI1265" s="45"/>
      <c r="AJ1265" s="45"/>
      <c r="AK1265" s="45"/>
      <c r="AL1265" s="45"/>
      <c r="AM1265" s="45"/>
      <c r="AN1265" s="45"/>
      <c r="AO1265" s="45"/>
      <c r="AP1265" s="45"/>
      <c r="AQ1265" s="45"/>
      <c r="AR1265" s="45"/>
      <c r="AS1265" s="45"/>
      <c r="AT1265" s="45"/>
      <c r="AU1265" s="45"/>
      <c r="AV1265" s="45"/>
      <c r="AW1265" s="45"/>
      <c r="AX1265" s="45"/>
      <c r="AY1265" s="45"/>
      <c r="AZ1265" s="45"/>
      <c r="BA1265" s="45"/>
      <c r="BB1265" s="45"/>
      <c r="BC1265" s="45"/>
      <c r="BD1265" s="45"/>
      <c r="BE1265" s="45"/>
      <c r="BF1265" s="45"/>
      <c r="BG1265" s="45"/>
      <c r="BH1265" s="45"/>
      <c r="BI1265" s="45"/>
      <c r="BJ1265" s="45"/>
      <c r="BK1265" s="45"/>
      <c r="BL1265" s="45"/>
      <c r="BM1265" s="45"/>
      <c r="BN1265" s="45"/>
      <c r="BO1265" s="45"/>
      <c r="BP1265" s="45"/>
      <c r="BQ1265" s="45"/>
      <c r="BR1265" s="45"/>
      <c r="BS1265" s="45"/>
      <c r="BT1265" s="45"/>
      <c r="BU1265" s="45"/>
      <c r="BV1265" s="45"/>
      <c r="BW1265" s="45"/>
      <c r="BX1265" s="45"/>
      <c r="BY1265" s="45"/>
      <c r="BZ1265" s="45"/>
      <c r="CA1265" s="45"/>
      <c r="CB1265" s="45"/>
      <c r="CC1265" s="45"/>
      <c r="CD1265" s="45"/>
      <c r="CE1265" s="45"/>
      <c r="CF1265" s="45"/>
      <c r="CG1265" s="45"/>
      <c r="CH1265" s="45"/>
      <c r="CI1265" s="45"/>
      <c r="CJ1265" s="45"/>
      <c r="CK1265" s="45"/>
      <c r="CL1265" s="45"/>
      <c r="CM1265" s="45"/>
      <c r="CN1265" s="45"/>
      <c r="CO1265" s="45"/>
      <c r="CP1265" s="45"/>
      <c r="CQ1265" s="45"/>
      <c r="CR1265" s="45"/>
      <c r="CS1265" s="45"/>
      <c r="CT1265" s="45"/>
      <c r="CU1265" s="45"/>
      <c r="CV1265" s="45"/>
      <c r="CW1265" s="45"/>
      <c r="CX1265" s="45"/>
      <c r="CY1265" s="45"/>
      <c r="CZ1265" s="45"/>
      <c r="DA1265" s="45"/>
      <c r="DB1265" s="45"/>
      <c r="DC1265" s="45"/>
      <c r="DD1265" s="45"/>
      <c r="DE1265" s="45"/>
      <c r="DF1265" s="45"/>
      <c r="DG1265" s="45"/>
      <c r="DH1265" s="45"/>
      <c r="DI1265" s="45"/>
      <c r="DJ1265" s="45"/>
      <c r="DK1265" s="45"/>
      <c r="DL1265" s="45"/>
      <c r="DM1265" s="45"/>
      <c r="DN1265" s="45"/>
      <c r="DO1265" s="45"/>
      <c r="DP1265" s="45"/>
      <c r="DQ1265" s="45"/>
      <c r="DR1265" s="45"/>
      <c r="DS1265" s="45"/>
      <c r="DT1265" s="45"/>
      <c r="DU1265" s="45"/>
      <c r="DV1265" s="1123"/>
      <c r="DW1265" s="45"/>
      <c r="DX1265" s="45"/>
      <c r="DY1265" s="45"/>
      <c r="DZ1265" s="45"/>
      <c r="EA1265" s="45"/>
      <c r="EB1265" s="45"/>
      <c r="EC1265" s="45"/>
      <c r="ED1265" s="45"/>
      <c r="EE1265" s="45"/>
      <c r="EF1265" s="45"/>
      <c r="EG1265" s="45"/>
      <c r="EH1265" s="45"/>
      <c r="EI1265" s="45"/>
      <c r="EJ1265" s="45"/>
      <c r="EK1265" s="45"/>
      <c r="EL1265" s="45"/>
      <c r="EM1265" s="45"/>
      <c r="EN1265" s="45"/>
      <c r="EO1265" s="45"/>
      <c r="EP1265" s="45"/>
      <c r="EQ1265" s="1123"/>
      <c r="ER1265" s="557"/>
    </row>
    <row r="1266" spans="1:148" ht="15" customHeight="1" x14ac:dyDescent="0.25">
      <c r="A1266" s="625"/>
      <c r="B1266" s="1343" t="str">
        <f t="shared" si="76"/>
        <v>Desk 13</v>
      </c>
      <c r="C1266" s="1348" t="str">
        <f>IF(ISBLANK(TB!C199), "", TB!C199)</f>
        <v/>
      </c>
      <c r="D1266" s="1348" t="str">
        <f>IF(ISBLANK(TB!D199), "", TB!D199)</f>
        <v/>
      </c>
      <c r="E1266" s="1348" t="str">
        <f>IF(ISBLANK(TB!E199), "", TB!E199)</f>
        <v/>
      </c>
      <c r="F1266" s="1348" t="str">
        <f>IF(ISBLANK(TB!F199), "", TB!F199)</f>
        <v/>
      </c>
      <c r="G1266" s="45"/>
      <c r="H1266" s="45"/>
      <c r="I1266" s="45"/>
      <c r="J1266" s="45"/>
      <c r="K1266" s="45"/>
      <c r="L1266" s="45"/>
      <c r="M1266" s="45"/>
      <c r="N1266" s="45"/>
      <c r="O1266" s="45"/>
      <c r="P1266" s="45"/>
      <c r="Q1266" s="45"/>
      <c r="R1266" s="45"/>
      <c r="S1266" s="45"/>
      <c r="T1266" s="45"/>
      <c r="U1266" s="45"/>
      <c r="V1266" s="45"/>
      <c r="W1266" s="45"/>
      <c r="X1266" s="45"/>
      <c r="Y1266" s="45"/>
      <c r="Z1266" s="45"/>
      <c r="AA1266" s="45"/>
      <c r="AB1266" s="45"/>
      <c r="AC1266" s="45"/>
      <c r="AD1266" s="45"/>
      <c r="AE1266" s="45"/>
      <c r="AF1266" s="45"/>
      <c r="AG1266" s="45"/>
      <c r="AH1266" s="45"/>
      <c r="AI1266" s="45"/>
      <c r="AJ1266" s="45"/>
      <c r="AK1266" s="45"/>
      <c r="AL1266" s="45"/>
      <c r="AM1266" s="45"/>
      <c r="AN1266" s="45"/>
      <c r="AO1266" s="45"/>
      <c r="AP1266" s="45"/>
      <c r="AQ1266" s="45"/>
      <c r="AR1266" s="45"/>
      <c r="AS1266" s="45"/>
      <c r="AT1266" s="45"/>
      <c r="AU1266" s="45"/>
      <c r="AV1266" s="45"/>
      <c r="AW1266" s="45"/>
      <c r="AX1266" s="45"/>
      <c r="AY1266" s="45"/>
      <c r="AZ1266" s="45"/>
      <c r="BA1266" s="45"/>
      <c r="BB1266" s="45"/>
      <c r="BC1266" s="45"/>
      <c r="BD1266" s="45"/>
      <c r="BE1266" s="45"/>
      <c r="BF1266" s="45"/>
      <c r="BG1266" s="45"/>
      <c r="BH1266" s="45"/>
      <c r="BI1266" s="45"/>
      <c r="BJ1266" s="45"/>
      <c r="BK1266" s="45"/>
      <c r="BL1266" s="45"/>
      <c r="BM1266" s="45"/>
      <c r="BN1266" s="45"/>
      <c r="BO1266" s="45"/>
      <c r="BP1266" s="45"/>
      <c r="BQ1266" s="45"/>
      <c r="BR1266" s="45"/>
      <c r="BS1266" s="45"/>
      <c r="BT1266" s="45"/>
      <c r="BU1266" s="45"/>
      <c r="BV1266" s="45"/>
      <c r="BW1266" s="45"/>
      <c r="BX1266" s="45"/>
      <c r="BY1266" s="45"/>
      <c r="BZ1266" s="45"/>
      <c r="CA1266" s="45"/>
      <c r="CB1266" s="45"/>
      <c r="CC1266" s="45"/>
      <c r="CD1266" s="45"/>
      <c r="CE1266" s="45"/>
      <c r="CF1266" s="45"/>
      <c r="CG1266" s="45"/>
      <c r="CH1266" s="45"/>
      <c r="CI1266" s="45"/>
      <c r="CJ1266" s="45"/>
      <c r="CK1266" s="45"/>
      <c r="CL1266" s="45"/>
      <c r="CM1266" s="45"/>
      <c r="CN1266" s="45"/>
      <c r="CO1266" s="45"/>
      <c r="CP1266" s="45"/>
      <c r="CQ1266" s="45"/>
      <c r="CR1266" s="45"/>
      <c r="CS1266" s="45"/>
      <c r="CT1266" s="45"/>
      <c r="CU1266" s="45"/>
      <c r="CV1266" s="45"/>
      <c r="CW1266" s="45"/>
      <c r="CX1266" s="45"/>
      <c r="CY1266" s="45"/>
      <c r="CZ1266" s="45"/>
      <c r="DA1266" s="45"/>
      <c r="DB1266" s="45"/>
      <c r="DC1266" s="45"/>
      <c r="DD1266" s="45"/>
      <c r="DE1266" s="45"/>
      <c r="DF1266" s="45"/>
      <c r="DG1266" s="45"/>
      <c r="DH1266" s="45"/>
      <c r="DI1266" s="45"/>
      <c r="DJ1266" s="45"/>
      <c r="DK1266" s="45"/>
      <c r="DL1266" s="45"/>
      <c r="DM1266" s="45"/>
      <c r="DN1266" s="45"/>
      <c r="DO1266" s="45"/>
      <c r="DP1266" s="45"/>
      <c r="DQ1266" s="45"/>
      <c r="DR1266" s="45"/>
      <c r="DS1266" s="45"/>
      <c r="DT1266" s="45"/>
      <c r="DU1266" s="45"/>
      <c r="DV1266" s="1123"/>
      <c r="DW1266" s="45"/>
      <c r="DX1266" s="45"/>
      <c r="DY1266" s="45"/>
      <c r="DZ1266" s="45"/>
      <c r="EA1266" s="45"/>
      <c r="EB1266" s="45"/>
      <c r="EC1266" s="45"/>
      <c r="ED1266" s="45"/>
      <c r="EE1266" s="45"/>
      <c r="EF1266" s="45"/>
      <c r="EG1266" s="45"/>
      <c r="EH1266" s="45"/>
      <c r="EI1266" s="45"/>
      <c r="EJ1266" s="45"/>
      <c r="EK1266" s="45"/>
      <c r="EL1266" s="45"/>
      <c r="EM1266" s="45"/>
      <c r="EN1266" s="45"/>
      <c r="EO1266" s="45"/>
      <c r="EP1266" s="45"/>
      <c r="EQ1266" s="1123"/>
      <c r="ER1266" s="557"/>
    </row>
    <row r="1267" spans="1:148" ht="15" customHeight="1" x14ac:dyDescent="0.25">
      <c r="A1267" s="625"/>
      <c r="B1267" s="1343" t="str">
        <f t="shared" si="76"/>
        <v>Desk 14</v>
      </c>
      <c r="C1267" s="1348" t="str">
        <f>IF(ISBLANK(TB!C200), "", TB!C200)</f>
        <v/>
      </c>
      <c r="D1267" s="1348" t="str">
        <f>IF(ISBLANK(TB!D200), "", TB!D200)</f>
        <v/>
      </c>
      <c r="E1267" s="1348" t="str">
        <f>IF(ISBLANK(TB!E200), "", TB!E200)</f>
        <v/>
      </c>
      <c r="F1267" s="1348" t="str">
        <f>IF(ISBLANK(TB!F200), "", TB!F200)</f>
        <v/>
      </c>
      <c r="G1267" s="45"/>
      <c r="H1267" s="45"/>
      <c r="I1267" s="45"/>
      <c r="J1267" s="45"/>
      <c r="K1267" s="45"/>
      <c r="L1267" s="45"/>
      <c r="M1267" s="45"/>
      <c r="N1267" s="45"/>
      <c r="O1267" s="45"/>
      <c r="P1267" s="45"/>
      <c r="Q1267" s="45"/>
      <c r="R1267" s="45"/>
      <c r="S1267" s="45"/>
      <c r="T1267" s="45"/>
      <c r="U1267" s="45"/>
      <c r="V1267" s="45"/>
      <c r="W1267" s="45"/>
      <c r="X1267" s="45"/>
      <c r="Y1267" s="45"/>
      <c r="Z1267" s="45"/>
      <c r="AA1267" s="45"/>
      <c r="AB1267" s="45"/>
      <c r="AC1267" s="45"/>
      <c r="AD1267" s="45"/>
      <c r="AE1267" s="45"/>
      <c r="AF1267" s="45"/>
      <c r="AG1267" s="45"/>
      <c r="AH1267" s="45"/>
      <c r="AI1267" s="45"/>
      <c r="AJ1267" s="45"/>
      <c r="AK1267" s="45"/>
      <c r="AL1267" s="45"/>
      <c r="AM1267" s="45"/>
      <c r="AN1267" s="45"/>
      <c r="AO1267" s="45"/>
      <c r="AP1267" s="45"/>
      <c r="AQ1267" s="45"/>
      <c r="AR1267" s="45"/>
      <c r="AS1267" s="45"/>
      <c r="AT1267" s="45"/>
      <c r="AU1267" s="45"/>
      <c r="AV1267" s="45"/>
      <c r="AW1267" s="45"/>
      <c r="AX1267" s="45"/>
      <c r="AY1267" s="45"/>
      <c r="AZ1267" s="45"/>
      <c r="BA1267" s="45"/>
      <c r="BB1267" s="45"/>
      <c r="BC1267" s="45"/>
      <c r="BD1267" s="45"/>
      <c r="BE1267" s="45"/>
      <c r="BF1267" s="45"/>
      <c r="BG1267" s="45"/>
      <c r="BH1267" s="45"/>
      <c r="BI1267" s="45"/>
      <c r="BJ1267" s="45"/>
      <c r="BK1267" s="45"/>
      <c r="BL1267" s="45"/>
      <c r="BM1267" s="45"/>
      <c r="BN1267" s="45"/>
      <c r="BO1267" s="45"/>
      <c r="BP1267" s="45"/>
      <c r="BQ1267" s="45"/>
      <c r="BR1267" s="45"/>
      <c r="BS1267" s="45"/>
      <c r="BT1267" s="45"/>
      <c r="BU1267" s="45"/>
      <c r="BV1267" s="45"/>
      <c r="BW1267" s="45"/>
      <c r="BX1267" s="45"/>
      <c r="BY1267" s="45"/>
      <c r="BZ1267" s="45"/>
      <c r="CA1267" s="45"/>
      <c r="CB1267" s="45"/>
      <c r="CC1267" s="45"/>
      <c r="CD1267" s="45"/>
      <c r="CE1267" s="45"/>
      <c r="CF1267" s="45"/>
      <c r="CG1267" s="45"/>
      <c r="CH1267" s="45"/>
      <c r="CI1267" s="45"/>
      <c r="CJ1267" s="45"/>
      <c r="CK1267" s="45"/>
      <c r="CL1267" s="45"/>
      <c r="CM1267" s="45"/>
      <c r="CN1267" s="45"/>
      <c r="CO1267" s="45"/>
      <c r="CP1267" s="45"/>
      <c r="CQ1267" s="45"/>
      <c r="CR1267" s="45"/>
      <c r="CS1267" s="45"/>
      <c r="CT1267" s="45"/>
      <c r="CU1267" s="45"/>
      <c r="CV1267" s="45"/>
      <c r="CW1267" s="45"/>
      <c r="CX1267" s="45"/>
      <c r="CY1267" s="45"/>
      <c r="CZ1267" s="45"/>
      <c r="DA1267" s="45"/>
      <c r="DB1267" s="45"/>
      <c r="DC1267" s="45"/>
      <c r="DD1267" s="45"/>
      <c r="DE1267" s="45"/>
      <c r="DF1267" s="45"/>
      <c r="DG1267" s="45"/>
      <c r="DH1267" s="45"/>
      <c r="DI1267" s="45"/>
      <c r="DJ1267" s="45"/>
      <c r="DK1267" s="45"/>
      <c r="DL1267" s="45"/>
      <c r="DM1267" s="45"/>
      <c r="DN1267" s="45"/>
      <c r="DO1267" s="45"/>
      <c r="DP1267" s="45"/>
      <c r="DQ1267" s="45"/>
      <c r="DR1267" s="45"/>
      <c r="DS1267" s="45"/>
      <c r="DT1267" s="45"/>
      <c r="DU1267" s="45"/>
      <c r="DV1267" s="1123"/>
      <c r="DW1267" s="45"/>
      <c r="DX1267" s="45"/>
      <c r="DY1267" s="45"/>
      <c r="DZ1267" s="45"/>
      <c r="EA1267" s="45"/>
      <c r="EB1267" s="45"/>
      <c r="EC1267" s="45"/>
      <c r="ED1267" s="45"/>
      <c r="EE1267" s="45"/>
      <c r="EF1267" s="45"/>
      <c r="EG1267" s="45"/>
      <c r="EH1267" s="45"/>
      <c r="EI1267" s="45"/>
      <c r="EJ1267" s="45"/>
      <c r="EK1267" s="45"/>
      <c r="EL1267" s="45"/>
      <c r="EM1267" s="45"/>
      <c r="EN1267" s="45"/>
      <c r="EO1267" s="45"/>
      <c r="EP1267" s="45"/>
      <c r="EQ1267" s="1123"/>
      <c r="ER1267" s="557"/>
    </row>
    <row r="1268" spans="1:148" ht="15" customHeight="1" x14ac:dyDescent="0.25">
      <c r="A1268" s="625"/>
      <c r="B1268" s="1343" t="str">
        <f t="shared" si="76"/>
        <v>Desk 15</v>
      </c>
      <c r="C1268" s="1348" t="str">
        <f>IF(ISBLANK(TB!C201), "", TB!C201)</f>
        <v/>
      </c>
      <c r="D1268" s="1348" t="str">
        <f>IF(ISBLANK(TB!D201), "", TB!D201)</f>
        <v/>
      </c>
      <c r="E1268" s="1348" t="str">
        <f>IF(ISBLANK(TB!E201), "", TB!E201)</f>
        <v/>
      </c>
      <c r="F1268" s="1348" t="str">
        <f>IF(ISBLANK(TB!F201), "", TB!F201)</f>
        <v/>
      </c>
      <c r="G1268" s="45"/>
      <c r="H1268" s="45"/>
      <c r="I1268" s="45"/>
      <c r="J1268" s="45"/>
      <c r="K1268" s="45"/>
      <c r="L1268" s="45"/>
      <c r="M1268" s="45"/>
      <c r="N1268" s="45"/>
      <c r="O1268" s="45"/>
      <c r="P1268" s="45"/>
      <c r="Q1268" s="45"/>
      <c r="R1268" s="45"/>
      <c r="S1268" s="45"/>
      <c r="T1268" s="45"/>
      <c r="U1268" s="45"/>
      <c r="V1268" s="45"/>
      <c r="W1268" s="45"/>
      <c r="X1268" s="45"/>
      <c r="Y1268" s="45"/>
      <c r="Z1268" s="45"/>
      <c r="AA1268" s="45"/>
      <c r="AB1268" s="45"/>
      <c r="AC1268" s="45"/>
      <c r="AD1268" s="45"/>
      <c r="AE1268" s="45"/>
      <c r="AF1268" s="45"/>
      <c r="AG1268" s="45"/>
      <c r="AH1268" s="45"/>
      <c r="AI1268" s="45"/>
      <c r="AJ1268" s="45"/>
      <c r="AK1268" s="45"/>
      <c r="AL1268" s="45"/>
      <c r="AM1268" s="45"/>
      <c r="AN1268" s="45"/>
      <c r="AO1268" s="45"/>
      <c r="AP1268" s="45"/>
      <c r="AQ1268" s="45"/>
      <c r="AR1268" s="45"/>
      <c r="AS1268" s="45"/>
      <c r="AT1268" s="45"/>
      <c r="AU1268" s="45"/>
      <c r="AV1268" s="45"/>
      <c r="AW1268" s="45"/>
      <c r="AX1268" s="45"/>
      <c r="AY1268" s="45"/>
      <c r="AZ1268" s="45"/>
      <c r="BA1268" s="45"/>
      <c r="BB1268" s="45"/>
      <c r="BC1268" s="45"/>
      <c r="BD1268" s="45"/>
      <c r="BE1268" s="45"/>
      <c r="BF1268" s="45"/>
      <c r="BG1268" s="45"/>
      <c r="BH1268" s="45"/>
      <c r="BI1268" s="45"/>
      <c r="BJ1268" s="45"/>
      <c r="BK1268" s="45"/>
      <c r="BL1268" s="45"/>
      <c r="BM1268" s="45"/>
      <c r="BN1268" s="45"/>
      <c r="BO1268" s="45"/>
      <c r="BP1268" s="45"/>
      <c r="BQ1268" s="45"/>
      <c r="BR1268" s="45"/>
      <c r="BS1268" s="45"/>
      <c r="BT1268" s="45"/>
      <c r="BU1268" s="45"/>
      <c r="BV1268" s="45"/>
      <c r="BW1268" s="45"/>
      <c r="BX1268" s="45"/>
      <c r="BY1268" s="45"/>
      <c r="BZ1268" s="45"/>
      <c r="CA1268" s="45"/>
      <c r="CB1268" s="45"/>
      <c r="CC1268" s="45"/>
      <c r="CD1268" s="45"/>
      <c r="CE1268" s="45"/>
      <c r="CF1268" s="45"/>
      <c r="CG1268" s="45"/>
      <c r="CH1268" s="45"/>
      <c r="CI1268" s="45"/>
      <c r="CJ1268" s="45"/>
      <c r="CK1268" s="45"/>
      <c r="CL1268" s="45"/>
      <c r="CM1268" s="45"/>
      <c r="CN1268" s="45"/>
      <c r="CO1268" s="45"/>
      <c r="CP1268" s="45"/>
      <c r="CQ1268" s="45"/>
      <c r="CR1268" s="45"/>
      <c r="CS1268" s="45"/>
      <c r="CT1268" s="45"/>
      <c r="CU1268" s="45"/>
      <c r="CV1268" s="45"/>
      <c r="CW1268" s="45"/>
      <c r="CX1268" s="45"/>
      <c r="CY1268" s="45"/>
      <c r="CZ1268" s="45"/>
      <c r="DA1268" s="45"/>
      <c r="DB1268" s="45"/>
      <c r="DC1268" s="45"/>
      <c r="DD1268" s="45"/>
      <c r="DE1268" s="45"/>
      <c r="DF1268" s="45"/>
      <c r="DG1268" s="45"/>
      <c r="DH1268" s="45"/>
      <c r="DI1268" s="45"/>
      <c r="DJ1268" s="45"/>
      <c r="DK1268" s="45"/>
      <c r="DL1268" s="45"/>
      <c r="DM1268" s="45"/>
      <c r="DN1268" s="45"/>
      <c r="DO1268" s="45"/>
      <c r="DP1268" s="45"/>
      <c r="DQ1268" s="45"/>
      <c r="DR1268" s="45"/>
      <c r="DS1268" s="45"/>
      <c r="DT1268" s="45"/>
      <c r="DU1268" s="45"/>
      <c r="DV1268" s="1123"/>
      <c r="DW1268" s="45"/>
      <c r="DX1268" s="45"/>
      <c r="DY1268" s="45"/>
      <c r="DZ1268" s="45"/>
      <c r="EA1268" s="45"/>
      <c r="EB1268" s="45"/>
      <c r="EC1268" s="45"/>
      <c r="ED1268" s="45"/>
      <c r="EE1268" s="45"/>
      <c r="EF1268" s="45"/>
      <c r="EG1268" s="45"/>
      <c r="EH1268" s="45"/>
      <c r="EI1268" s="45"/>
      <c r="EJ1268" s="45"/>
      <c r="EK1268" s="45"/>
      <c r="EL1268" s="45"/>
      <c r="EM1268" s="45"/>
      <c r="EN1268" s="45"/>
      <c r="EO1268" s="45"/>
      <c r="EP1268" s="45"/>
      <c r="EQ1268" s="1123"/>
      <c r="ER1268" s="557"/>
    </row>
    <row r="1269" spans="1:148" ht="15" customHeight="1" x14ac:dyDescent="0.25">
      <c r="A1269" s="625"/>
      <c r="B1269" s="1343" t="str">
        <f t="shared" si="76"/>
        <v>Desk 16</v>
      </c>
      <c r="C1269" s="1348" t="str">
        <f>IF(ISBLANK(TB!C202), "", TB!C202)</f>
        <v/>
      </c>
      <c r="D1269" s="1348" t="str">
        <f>IF(ISBLANK(TB!D202), "", TB!D202)</f>
        <v/>
      </c>
      <c r="E1269" s="1348" t="str">
        <f>IF(ISBLANK(TB!E202), "", TB!E202)</f>
        <v/>
      </c>
      <c r="F1269" s="1348" t="str">
        <f>IF(ISBLANK(TB!F202), "", TB!F202)</f>
        <v/>
      </c>
      <c r="G1269" s="45"/>
      <c r="H1269" s="45"/>
      <c r="I1269" s="45"/>
      <c r="J1269" s="45"/>
      <c r="K1269" s="45"/>
      <c r="L1269" s="45"/>
      <c r="M1269" s="45"/>
      <c r="N1269" s="45"/>
      <c r="O1269" s="45"/>
      <c r="P1269" s="45"/>
      <c r="Q1269" s="45"/>
      <c r="R1269" s="45"/>
      <c r="S1269" s="45"/>
      <c r="T1269" s="45"/>
      <c r="U1269" s="45"/>
      <c r="V1269" s="45"/>
      <c r="W1269" s="45"/>
      <c r="X1269" s="45"/>
      <c r="Y1269" s="45"/>
      <c r="Z1269" s="45"/>
      <c r="AA1269" s="45"/>
      <c r="AB1269" s="45"/>
      <c r="AC1269" s="45"/>
      <c r="AD1269" s="45"/>
      <c r="AE1269" s="45"/>
      <c r="AF1269" s="45"/>
      <c r="AG1269" s="45"/>
      <c r="AH1269" s="45"/>
      <c r="AI1269" s="45"/>
      <c r="AJ1269" s="45"/>
      <c r="AK1269" s="45"/>
      <c r="AL1269" s="45"/>
      <c r="AM1269" s="45"/>
      <c r="AN1269" s="45"/>
      <c r="AO1269" s="45"/>
      <c r="AP1269" s="45"/>
      <c r="AQ1269" s="45"/>
      <c r="AR1269" s="45"/>
      <c r="AS1269" s="45"/>
      <c r="AT1269" s="45"/>
      <c r="AU1269" s="45"/>
      <c r="AV1269" s="45"/>
      <c r="AW1269" s="45"/>
      <c r="AX1269" s="45"/>
      <c r="AY1269" s="45"/>
      <c r="AZ1269" s="45"/>
      <c r="BA1269" s="45"/>
      <c r="BB1269" s="45"/>
      <c r="BC1269" s="45"/>
      <c r="BD1269" s="45"/>
      <c r="BE1269" s="45"/>
      <c r="BF1269" s="45"/>
      <c r="BG1269" s="45"/>
      <c r="BH1269" s="45"/>
      <c r="BI1269" s="45"/>
      <c r="BJ1269" s="45"/>
      <c r="BK1269" s="45"/>
      <c r="BL1269" s="45"/>
      <c r="BM1269" s="45"/>
      <c r="BN1269" s="45"/>
      <c r="BO1269" s="45"/>
      <c r="BP1269" s="45"/>
      <c r="BQ1269" s="45"/>
      <c r="BR1269" s="45"/>
      <c r="BS1269" s="45"/>
      <c r="BT1269" s="45"/>
      <c r="BU1269" s="45"/>
      <c r="BV1269" s="45"/>
      <c r="BW1269" s="45"/>
      <c r="BX1269" s="45"/>
      <c r="BY1269" s="45"/>
      <c r="BZ1269" s="45"/>
      <c r="CA1269" s="45"/>
      <c r="CB1269" s="45"/>
      <c r="CC1269" s="45"/>
      <c r="CD1269" s="45"/>
      <c r="CE1269" s="45"/>
      <c r="CF1269" s="45"/>
      <c r="CG1269" s="45"/>
      <c r="CH1269" s="45"/>
      <c r="CI1269" s="45"/>
      <c r="CJ1269" s="45"/>
      <c r="CK1269" s="45"/>
      <c r="CL1269" s="45"/>
      <c r="CM1269" s="45"/>
      <c r="CN1269" s="45"/>
      <c r="CO1269" s="45"/>
      <c r="CP1269" s="45"/>
      <c r="CQ1269" s="45"/>
      <c r="CR1269" s="45"/>
      <c r="CS1269" s="45"/>
      <c r="CT1269" s="45"/>
      <c r="CU1269" s="45"/>
      <c r="CV1269" s="45"/>
      <c r="CW1269" s="45"/>
      <c r="CX1269" s="45"/>
      <c r="CY1269" s="45"/>
      <c r="CZ1269" s="45"/>
      <c r="DA1269" s="45"/>
      <c r="DB1269" s="45"/>
      <c r="DC1269" s="45"/>
      <c r="DD1269" s="45"/>
      <c r="DE1269" s="45"/>
      <c r="DF1269" s="45"/>
      <c r="DG1269" s="45"/>
      <c r="DH1269" s="45"/>
      <c r="DI1269" s="45"/>
      <c r="DJ1269" s="45"/>
      <c r="DK1269" s="45"/>
      <c r="DL1269" s="45"/>
      <c r="DM1269" s="45"/>
      <c r="DN1269" s="45"/>
      <c r="DO1269" s="45"/>
      <c r="DP1269" s="45"/>
      <c r="DQ1269" s="45"/>
      <c r="DR1269" s="45"/>
      <c r="DS1269" s="45"/>
      <c r="DT1269" s="45"/>
      <c r="DU1269" s="45"/>
      <c r="DV1269" s="1123"/>
      <c r="DW1269" s="45"/>
      <c r="DX1269" s="45"/>
      <c r="DY1269" s="45"/>
      <c r="DZ1269" s="45"/>
      <c r="EA1269" s="45"/>
      <c r="EB1269" s="45"/>
      <c r="EC1269" s="45"/>
      <c r="ED1269" s="45"/>
      <c r="EE1269" s="45"/>
      <c r="EF1269" s="45"/>
      <c r="EG1269" s="45"/>
      <c r="EH1269" s="45"/>
      <c r="EI1269" s="45"/>
      <c r="EJ1269" s="45"/>
      <c r="EK1269" s="45"/>
      <c r="EL1269" s="45"/>
      <c r="EM1269" s="45"/>
      <c r="EN1269" s="45"/>
      <c r="EO1269" s="45"/>
      <c r="EP1269" s="45"/>
      <c r="EQ1269" s="1123"/>
      <c r="ER1269" s="557"/>
    </row>
    <row r="1270" spans="1:148" ht="15" customHeight="1" x14ac:dyDescent="0.25">
      <c r="A1270" s="625"/>
      <c r="B1270" s="1343" t="str">
        <f t="shared" si="76"/>
        <v>Desk 17</v>
      </c>
      <c r="C1270" s="1348" t="str">
        <f>IF(ISBLANK(TB!C203), "", TB!C203)</f>
        <v/>
      </c>
      <c r="D1270" s="1348" t="str">
        <f>IF(ISBLANK(TB!D203), "", TB!D203)</f>
        <v/>
      </c>
      <c r="E1270" s="1348" t="str">
        <f>IF(ISBLANK(TB!E203), "", TB!E203)</f>
        <v/>
      </c>
      <c r="F1270" s="1348" t="str">
        <f>IF(ISBLANK(TB!F203), "", TB!F203)</f>
        <v/>
      </c>
      <c r="G1270" s="45"/>
      <c r="H1270" s="45"/>
      <c r="I1270" s="45"/>
      <c r="J1270" s="45"/>
      <c r="K1270" s="45"/>
      <c r="L1270" s="45"/>
      <c r="M1270" s="45"/>
      <c r="N1270" s="45"/>
      <c r="O1270" s="45"/>
      <c r="P1270" s="45"/>
      <c r="Q1270" s="45"/>
      <c r="R1270" s="45"/>
      <c r="S1270" s="45"/>
      <c r="T1270" s="45"/>
      <c r="U1270" s="45"/>
      <c r="V1270" s="45"/>
      <c r="W1270" s="45"/>
      <c r="X1270" s="45"/>
      <c r="Y1270" s="45"/>
      <c r="Z1270" s="45"/>
      <c r="AA1270" s="45"/>
      <c r="AB1270" s="45"/>
      <c r="AC1270" s="45"/>
      <c r="AD1270" s="45"/>
      <c r="AE1270" s="45"/>
      <c r="AF1270" s="45"/>
      <c r="AG1270" s="45"/>
      <c r="AH1270" s="45"/>
      <c r="AI1270" s="45"/>
      <c r="AJ1270" s="45"/>
      <c r="AK1270" s="45"/>
      <c r="AL1270" s="45"/>
      <c r="AM1270" s="45"/>
      <c r="AN1270" s="45"/>
      <c r="AO1270" s="45"/>
      <c r="AP1270" s="45"/>
      <c r="AQ1270" s="45"/>
      <c r="AR1270" s="45"/>
      <c r="AS1270" s="45"/>
      <c r="AT1270" s="45"/>
      <c r="AU1270" s="45"/>
      <c r="AV1270" s="45"/>
      <c r="AW1270" s="45"/>
      <c r="AX1270" s="45"/>
      <c r="AY1270" s="45"/>
      <c r="AZ1270" s="45"/>
      <c r="BA1270" s="45"/>
      <c r="BB1270" s="45"/>
      <c r="BC1270" s="45"/>
      <c r="BD1270" s="45"/>
      <c r="BE1270" s="45"/>
      <c r="BF1270" s="45"/>
      <c r="BG1270" s="45"/>
      <c r="BH1270" s="45"/>
      <c r="BI1270" s="45"/>
      <c r="BJ1270" s="45"/>
      <c r="BK1270" s="45"/>
      <c r="BL1270" s="45"/>
      <c r="BM1270" s="45"/>
      <c r="BN1270" s="45"/>
      <c r="BO1270" s="45"/>
      <c r="BP1270" s="45"/>
      <c r="BQ1270" s="45"/>
      <c r="BR1270" s="45"/>
      <c r="BS1270" s="45"/>
      <c r="BT1270" s="45"/>
      <c r="BU1270" s="45"/>
      <c r="BV1270" s="45"/>
      <c r="BW1270" s="45"/>
      <c r="BX1270" s="45"/>
      <c r="BY1270" s="45"/>
      <c r="BZ1270" s="45"/>
      <c r="CA1270" s="45"/>
      <c r="CB1270" s="45"/>
      <c r="CC1270" s="45"/>
      <c r="CD1270" s="45"/>
      <c r="CE1270" s="45"/>
      <c r="CF1270" s="45"/>
      <c r="CG1270" s="45"/>
      <c r="CH1270" s="45"/>
      <c r="CI1270" s="45"/>
      <c r="CJ1270" s="45"/>
      <c r="CK1270" s="45"/>
      <c r="CL1270" s="45"/>
      <c r="CM1270" s="45"/>
      <c r="CN1270" s="45"/>
      <c r="CO1270" s="45"/>
      <c r="CP1270" s="45"/>
      <c r="CQ1270" s="45"/>
      <c r="CR1270" s="45"/>
      <c r="CS1270" s="45"/>
      <c r="CT1270" s="45"/>
      <c r="CU1270" s="45"/>
      <c r="CV1270" s="45"/>
      <c r="CW1270" s="45"/>
      <c r="CX1270" s="45"/>
      <c r="CY1270" s="45"/>
      <c r="CZ1270" s="45"/>
      <c r="DA1270" s="45"/>
      <c r="DB1270" s="45"/>
      <c r="DC1270" s="45"/>
      <c r="DD1270" s="45"/>
      <c r="DE1270" s="45"/>
      <c r="DF1270" s="45"/>
      <c r="DG1270" s="45"/>
      <c r="DH1270" s="45"/>
      <c r="DI1270" s="45"/>
      <c r="DJ1270" s="45"/>
      <c r="DK1270" s="45"/>
      <c r="DL1270" s="45"/>
      <c r="DM1270" s="45"/>
      <c r="DN1270" s="45"/>
      <c r="DO1270" s="45"/>
      <c r="DP1270" s="45"/>
      <c r="DQ1270" s="45"/>
      <c r="DR1270" s="45"/>
      <c r="DS1270" s="45"/>
      <c r="DT1270" s="45"/>
      <c r="DU1270" s="45"/>
      <c r="DV1270" s="1123"/>
      <c r="DW1270" s="45"/>
      <c r="DX1270" s="45"/>
      <c r="DY1270" s="45"/>
      <c r="DZ1270" s="45"/>
      <c r="EA1270" s="45"/>
      <c r="EB1270" s="45"/>
      <c r="EC1270" s="45"/>
      <c r="ED1270" s="45"/>
      <c r="EE1270" s="45"/>
      <c r="EF1270" s="45"/>
      <c r="EG1270" s="45"/>
      <c r="EH1270" s="45"/>
      <c r="EI1270" s="45"/>
      <c r="EJ1270" s="45"/>
      <c r="EK1270" s="45"/>
      <c r="EL1270" s="45"/>
      <c r="EM1270" s="45"/>
      <c r="EN1270" s="45"/>
      <c r="EO1270" s="45"/>
      <c r="EP1270" s="45"/>
      <c r="EQ1270" s="1123"/>
      <c r="ER1270" s="557"/>
    </row>
    <row r="1271" spans="1:148" ht="15" customHeight="1" x14ac:dyDescent="0.25">
      <c r="A1271" s="625"/>
      <c r="B1271" s="1343" t="str">
        <f t="shared" si="76"/>
        <v>Desk 18</v>
      </c>
      <c r="C1271" s="1348" t="str">
        <f>IF(ISBLANK(TB!C204), "", TB!C204)</f>
        <v/>
      </c>
      <c r="D1271" s="1348" t="str">
        <f>IF(ISBLANK(TB!D204), "", TB!D204)</f>
        <v/>
      </c>
      <c r="E1271" s="1348" t="str">
        <f>IF(ISBLANK(TB!E204), "", TB!E204)</f>
        <v/>
      </c>
      <c r="F1271" s="1348" t="str">
        <f>IF(ISBLANK(TB!F204), "", TB!F204)</f>
        <v/>
      </c>
      <c r="G1271" s="45"/>
      <c r="H1271" s="45"/>
      <c r="I1271" s="45"/>
      <c r="J1271" s="45"/>
      <c r="K1271" s="45"/>
      <c r="L1271" s="45"/>
      <c r="M1271" s="45"/>
      <c r="N1271" s="45"/>
      <c r="O1271" s="45"/>
      <c r="P1271" s="45"/>
      <c r="Q1271" s="45"/>
      <c r="R1271" s="45"/>
      <c r="S1271" s="45"/>
      <c r="T1271" s="45"/>
      <c r="U1271" s="45"/>
      <c r="V1271" s="45"/>
      <c r="W1271" s="45"/>
      <c r="X1271" s="45"/>
      <c r="Y1271" s="45"/>
      <c r="Z1271" s="45"/>
      <c r="AA1271" s="45"/>
      <c r="AB1271" s="45"/>
      <c r="AC1271" s="45"/>
      <c r="AD1271" s="45"/>
      <c r="AE1271" s="45"/>
      <c r="AF1271" s="45"/>
      <c r="AG1271" s="45"/>
      <c r="AH1271" s="45"/>
      <c r="AI1271" s="45"/>
      <c r="AJ1271" s="45"/>
      <c r="AK1271" s="45"/>
      <c r="AL1271" s="45"/>
      <c r="AM1271" s="45"/>
      <c r="AN1271" s="45"/>
      <c r="AO1271" s="45"/>
      <c r="AP1271" s="45"/>
      <c r="AQ1271" s="45"/>
      <c r="AR1271" s="45"/>
      <c r="AS1271" s="45"/>
      <c r="AT1271" s="45"/>
      <c r="AU1271" s="45"/>
      <c r="AV1271" s="45"/>
      <c r="AW1271" s="45"/>
      <c r="AX1271" s="45"/>
      <c r="AY1271" s="45"/>
      <c r="AZ1271" s="45"/>
      <c r="BA1271" s="45"/>
      <c r="BB1271" s="45"/>
      <c r="BC1271" s="45"/>
      <c r="BD1271" s="45"/>
      <c r="BE1271" s="45"/>
      <c r="BF1271" s="45"/>
      <c r="BG1271" s="45"/>
      <c r="BH1271" s="45"/>
      <c r="BI1271" s="45"/>
      <c r="BJ1271" s="45"/>
      <c r="BK1271" s="45"/>
      <c r="BL1271" s="45"/>
      <c r="BM1271" s="45"/>
      <c r="BN1271" s="45"/>
      <c r="BO1271" s="45"/>
      <c r="BP1271" s="45"/>
      <c r="BQ1271" s="45"/>
      <c r="BR1271" s="45"/>
      <c r="BS1271" s="45"/>
      <c r="BT1271" s="45"/>
      <c r="BU1271" s="45"/>
      <c r="BV1271" s="45"/>
      <c r="BW1271" s="45"/>
      <c r="BX1271" s="45"/>
      <c r="BY1271" s="45"/>
      <c r="BZ1271" s="45"/>
      <c r="CA1271" s="45"/>
      <c r="CB1271" s="45"/>
      <c r="CC1271" s="45"/>
      <c r="CD1271" s="45"/>
      <c r="CE1271" s="45"/>
      <c r="CF1271" s="45"/>
      <c r="CG1271" s="45"/>
      <c r="CH1271" s="45"/>
      <c r="CI1271" s="45"/>
      <c r="CJ1271" s="45"/>
      <c r="CK1271" s="45"/>
      <c r="CL1271" s="45"/>
      <c r="CM1271" s="45"/>
      <c r="CN1271" s="45"/>
      <c r="CO1271" s="45"/>
      <c r="CP1271" s="45"/>
      <c r="CQ1271" s="45"/>
      <c r="CR1271" s="45"/>
      <c r="CS1271" s="45"/>
      <c r="CT1271" s="45"/>
      <c r="CU1271" s="45"/>
      <c r="CV1271" s="45"/>
      <c r="CW1271" s="45"/>
      <c r="CX1271" s="45"/>
      <c r="CY1271" s="45"/>
      <c r="CZ1271" s="45"/>
      <c r="DA1271" s="45"/>
      <c r="DB1271" s="45"/>
      <c r="DC1271" s="45"/>
      <c r="DD1271" s="45"/>
      <c r="DE1271" s="45"/>
      <c r="DF1271" s="45"/>
      <c r="DG1271" s="45"/>
      <c r="DH1271" s="45"/>
      <c r="DI1271" s="45"/>
      <c r="DJ1271" s="45"/>
      <c r="DK1271" s="45"/>
      <c r="DL1271" s="45"/>
      <c r="DM1271" s="45"/>
      <c r="DN1271" s="45"/>
      <c r="DO1271" s="45"/>
      <c r="DP1271" s="45"/>
      <c r="DQ1271" s="45"/>
      <c r="DR1271" s="45"/>
      <c r="DS1271" s="45"/>
      <c r="DT1271" s="45"/>
      <c r="DU1271" s="45"/>
      <c r="DV1271" s="1123"/>
      <c r="DW1271" s="45"/>
      <c r="DX1271" s="45"/>
      <c r="DY1271" s="45"/>
      <c r="DZ1271" s="45"/>
      <c r="EA1271" s="45"/>
      <c r="EB1271" s="45"/>
      <c r="EC1271" s="45"/>
      <c r="ED1271" s="45"/>
      <c r="EE1271" s="45"/>
      <c r="EF1271" s="45"/>
      <c r="EG1271" s="45"/>
      <c r="EH1271" s="45"/>
      <c r="EI1271" s="45"/>
      <c r="EJ1271" s="45"/>
      <c r="EK1271" s="45"/>
      <c r="EL1271" s="45"/>
      <c r="EM1271" s="45"/>
      <c r="EN1271" s="45"/>
      <c r="EO1271" s="45"/>
      <c r="EP1271" s="45"/>
      <c r="EQ1271" s="1123"/>
      <c r="ER1271" s="557"/>
    </row>
    <row r="1272" spans="1:148" ht="15" customHeight="1" x14ac:dyDescent="0.25">
      <c r="A1272" s="625"/>
      <c r="B1272" s="1343" t="str">
        <f t="shared" si="76"/>
        <v>Desk 19</v>
      </c>
      <c r="C1272" s="1348" t="str">
        <f>IF(ISBLANK(TB!C205), "", TB!C205)</f>
        <v/>
      </c>
      <c r="D1272" s="1348" t="str">
        <f>IF(ISBLANK(TB!D205), "", TB!D205)</f>
        <v/>
      </c>
      <c r="E1272" s="1348" t="str">
        <f>IF(ISBLANK(TB!E205), "", TB!E205)</f>
        <v/>
      </c>
      <c r="F1272" s="1348" t="str">
        <f>IF(ISBLANK(TB!F205), "", TB!F205)</f>
        <v/>
      </c>
      <c r="G1272" s="45"/>
      <c r="H1272" s="45"/>
      <c r="I1272" s="45"/>
      <c r="J1272" s="45"/>
      <c r="K1272" s="45"/>
      <c r="L1272" s="45"/>
      <c r="M1272" s="45"/>
      <c r="N1272" s="45"/>
      <c r="O1272" s="45"/>
      <c r="P1272" s="45"/>
      <c r="Q1272" s="45"/>
      <c r="R1272" s="45"/>
      <c r="S1272" s="45"/>
      <c r="T1272" s="45"/>
      <c r="U1272" s="45"/>
      <c r="V1272" s="45"/>
      <c r="W1272" s="45"/>
      <c r="X1272" s="45"/>
      <c r="Y1272" s="45"/>
      <c r="Z1272" s="45"/>
      <c r="AA1272" s="45"/>
      <c r="AB1272" s="45"/>
      <c r="AC1272" s="45"/>
      <c r="AD1272" s="45"/>
      <c r="AE1272" s="45"/>
      <c r="AF1272" s="45"/>
      <c r="AG1272" s="45"/>
      <c r="AH1272" s="45"/>
      <c r="AI1272" s="45"/>
      <c r="AJ1272" s="45"/>
      <c r="AK1272" s="45"/>
      <c r="AL1272" s="45"/>
      <c r="AM1272" s="45"/>
      <c r="AN1272" s="45"/>
      <c r="AO1272" s="45"/>
      <c r="AP1272" s="45"/>
      <c r="AQ1272" s="45"/>
      <c r="AR1272" s="45"/>
      <c r="AS1272" s="45"/>
      <c r="AT1272" s="45"/>
      <c r="AU1272" s="45"/>
      <c r="AV1272" s="45"/>
      <c r="AW1272" s="45"/>
      <c r="AX1272" s="45"/>
      <c r="AY1272" s="45"/>
      <c r="AZ1272" s="45"/>
      <c r="BA1272" s="45"/>
      <c r="BB1272" s="45"/>
      <c r="BC1272" s="45"/>
      <c r="BD1272" s="45"/>
      <c r="BE1272" s="45"/>
      <c r="BF1272" s="45"/>
      <c r="BG1272" s="45"/>
      <c r="BH1272" s="45"/>
      <c r="BI1272" s="45"/>
      <c r="BJ1272" s="45"/>
      <c r="BK1272" s="45"/>
      <c r="BL1272" s="45"/>
      <c r="BM1272" s="45"/>
      <c r="BN1272" s="45"/>
      <c r="BO1272" s="45"/>
      <c r="BP1272" s="45"/>
      <c r="BQ1272" s="45"/>
      <c r="BR1272" s="45"/>
      <c r="BS1272" s="45"/>
      <c r="BT1272" s="45"/>
      <c r="BU1272" s="45"/>
      <c r="BV1272" s="45"/>
      <c r="BW1272" s="45"/>
      <c r="BX1272" s="45"/>
      <c r="BY1272" s="45"/>
      <c r="BZ1272" s="45"/>
      <c r="CA1272" s="45"/>
      <c r="CB1272" s="45"/>
      <c r="CC1272" s="45"/>
      <c r="CD1272" s="45"/>
      <c r="CE1272" s="45"/>
      <c r="CF1272" s="45"/>
      <c r="CG1272" s="45"/>
      <c r="CH1272" s="45"/>
      <c r="CI1272" s="45"/>
      <c r="CJ1272" s="45"/>
      <c r="CK1272" s="45"/>
      <c r="CL1272" s="45"/>
      <c r="CM1272" s="45"/>
      <c r="CN1272" s="45"/>
      <c r="CO1272" s="45"/>
      <c r="CP1272" s="45"/>
      <c r="CQ1272" s="45"/>
      <c r="CR1272" s="45"/>
      <c r="CS1272" s="45"/>
      <c r="CT1272" s="45"/>
      <c r="CU1272" s="45"/>
      <c r="CV1272" s="45"/>
      <c r="CW1272" s="45"/>
      <c r="CX1272" s="45"/>
      <c r="CY1272" s="45"/>
      <c r="CZ1272" s="45"/>
      <c r="DA1272" s="45"/>
      <c r="DB1272" s="45"/>
      <c r="DC1272" s="45"/>
      <c r="DD1272" s="45"/>
      <c r="DE1272" s="45"/>
      <c r="DF1272" s="45"/>
      <c r="DG1272" s="45"/>
      <c r="DH1272" s="45"/>
      <c r="DI1272" s="45"/>
      <c r="DJ1272" s="45"/>
      <c r="DK1272" s="45"/>
      <c r="DL1272" s="45"/>
      <c r="DM1272" s="45"/>
      <c r="DN1272" s="45"/>
      <c r="DO1272" s="45"/>
      <c r="DP1272" s="45"/>
      <c r="DQ1272" s="45"/>
      <c r="DR1272" s="45"/>
      <c r="DS1272" s="45"/>
      <c r="DT1272" s="45"/>
      <c r="DU1272" s="45"/>
      <c r="DV1272" s="1123"/>
      <c r="DW1272" s="45"/>
      <c r="DX1272" s="45"/>
      <c r="DY1272" s="45"/>
      <c r="DZ1272" s="45"/>
      <c r="EA1272" s="45"/>
      <c r="EB1272" s="45"/>
      <c r="EC1272" s="45"/>
      <c r="ED1272" s="45"/>
      <c r="EE1272" s="45"/>
      <c r="EF1272" s="45"/>
      <c r="EG1272" s="45"/>
      <c r="EH1272" s="45"/>
      <c r="EI1272" s="45"/>
      <c r="EJ1272" s="45"/>
      <c r="EK1272" s="45"/>
      <c r="EL1272" s="45"/>
      <c r="EM1272" s="45"/>
      <c r="EN1272" s="45"/>
      <c r="EO1272" s="45"/>
      <c r="EP1272" s="45"/>
      <c r="EQ1272" s="1123"/>
      <c r="ER1272" s="557"/>
    </row>
    <row r="1273" spans="1:148" ht="15" customHeight="1" x14ac:dyDescent="0.25">
      <c r="A1273" s="625"/>
      <c r="B1273" s="1343" t="str">
        <f t="shared" si="76"/>
        <v>Desk 20</v>
      </c>
      <c r="C1273" s="1348" t="str">
        <f>IF(ISBLANK(TB!C206), "", TB!C206)</f>
        <v/>
      </c>
      <c r="D1273" s="1348" t="str">
        <f>IF(ISBLANK(TB!D206), "", TB!D206)</f>
        <v/>
      </c>
      <c r="E1273" s="1348" t="str">
        <f>IF(ISBLANK(TB!E206), "", TB!E206)</f>
        <v/>
      </c>
      <c r="F1273" s="1348" t="str">
        <f>IF(ISBLANK(TB!F206), "", TB!F206)</f>
        <v/>
      </c>
      <c r="G1273" s="45"/>
      <c r="H1273" s="45"/>
      <c r="I1273" s="45"/>
      <c r="J1273" s="45"/>
      <c r="K1273" s="45"/>
      <c r="L1273" s="45"/>
      <c r="M1273" s="45"/>
      <c r="N1273" s="45"/>
      <c r="O1273" s="45"/>
      <c r="P1273" s="45"/>
      <c r="Q1273" s="45"/>
      <c r="R1273" s="45"/>
      <c r="S1273" s="45"/>
      <c r="T1273" s="45"/>
      <c r="U1273" s="45"/>
      <c r="V1273" s="45"/>
      <c r="W1273" s="45"/>
      <c r="X1273" s="45"/>
      <c r="Y1273" s="45"/>
      <c r="Z1273" s="45"/>
      <c r="AA1273" s="45"/>
      <c r="AB1273" s="45"/>
      <c r="AC1273" s="45"/>
      <c r="AD1273" s="45"/>
      <c r="AE1273" s="45"/>
      <c r="AF1273" s="45"/>
      <c r="AG1273" s="45"/>
      <c r="AH1273" s="45"/>
      <c r="AI1273" s="45"/>
      <c r="AJ1273" s="45"/>
      <c r="AK1273" s="45"/>
      <c r="AL1273" s="45"/>
      <c r="AM1273" s="45"/>
      <c r="AN1273" s="45"/>
      <c r="AO1273" s="45"/>
      <c r="AP1273" s="45"/>
      <c r="AQ1273" s="45"/>
      <c r="AR1273" s="45"/>
      <c r="AS1273" s="45"/>
      <c r="AT1273" s="45"/>
      <c r="AU1273" s="45"/>
      <c r="AV1273" s="45"/>
      <c r="AW1273" s="45"/>
      <c r="AX1273" s="45"/>
      <c r="AY1273" s="45"/>
      <c r="AZ1273" s="45"/>
      <c r="BA1273" s="45"/>
      <c r="BB1273" s="45"/>
      <c r="BC1273" s="45"/>
      <c r="BD1273" s="45"/>
      <c r="BE1273" s="45"/>
      <c r="BF1273" s="45"/>
      <c r="BG1273" s="45"/>
      <c r="BH1273" s="45"/>
      <c r="BI1273" s="45"/>
      <c r="BJ1273" s="45"/>
      <c r="BK1273" s="45"/>
      <c r="BL1273" s="45"/>
      <c r="BM1273" s="45"/>
      <c r="BN1273" s="45"/>
      <c r="BO1273" s="45"/>
      <c r="BP1273" s="45"/>
      <c r="BQ1273" s="45"/>
      <c r="BR1273" s="45"/>
      <c r="BS1273" s="45"/>
      <c r="BT1273" s="45"/>
      <c r="BU1273" s="45"/>
      <c r="BV1273" s="45"/>
      <c r="BW1273" s="45"/>
      <c r="BX1273" s="45"/>
      <c r="BY1273" s="45"/>
      <c r="BZ1273" s="45"/>
      <c r="CA1273" s="45"/>
      <c r="CB1273" s="45"/>
      <c r="CC1273" s="45"/>
      <c r="CD1273" s="45"/>
      <c r="CE1273" s="45"/>
      <c r="CF1273" s="45"/>
      <c r="CG1273" s="45"/>
      <c r="CH1273" s="45"/>
      <c r="CI1273" s="45"/>
      <c r="CJ1273" s="45"/>
      <c r="CK1273" s="45"/>
      <c r="CL1273" s="45"/>
      <c r="CM1273" s="45"/>
      <c r="CN1273" s="45"/>
      <c r="CO1273" s="45"/>
      <c r="CP1273" s="45"/>
      <c r="CQ1273" s="45"/>
      <c r="CR1273" s="45"/>
      <c r="CS1273" s="45"/>
      <c r="CT1273" s="45"/>
      <c r="CU1273" s="45"/>
      <c r="CV1273" s="45"/>
      <c r="CW1273" s="45"/>
      <c r="CX1273" s="45"/>
      <c r="CY1273" s="45"/>
      <c r="CZ1273" s="45"/>
      <c r="DA1273" s="45"/>
      <c r="DB1273" s="45"/>
      <c r="DC1273" s="45"/>
      <c r="DD1273" s="45"/>
      <c r="DE1273" s="45"/>
      <c r="DF1273" s="45"/>
      <c r="DG1273" s="45"/>
      <c r="DH1273" s="45"/>
      <c r="DI1273" s="45"/>
      <c r="DJ1273" s="45"/>
      <c r="DK1273" s="45"/>
      <c r="DL1273" s="45"/>
      <c r="DM1273" s="45"/>
      <c r="DN1273" s="45"/>
      <c r="DO1273" s="45"/>
      <c r="DP1273" s="45"/>
      <c r="DQ1273" s="45"/>
      <c r="DR1273" s="45"/>
      <c r="DS1273" s="45"/>
      <c r="DT1273" s="45"/>
      <c r="DU1273" s="45"/>
      <c r="DV1273" s="1123"/>
      <c r="DW1273" s="45"/>
      <c r="DX1273" s="45"/>
      <c r="DY1273" s="45"/>
      <c r="DZ1273" s="45"/>
      <c r="EA1273" s="45"/>
      <c r="EB1273" s="45"/>
      <c r="EC1273" s="45"/>
      <c r="ED1273" s="45"/>
      <c r="EE1273" s="45"/>
      <c r="EF1273" s="45"/>
      <c r="EG1273" s="45"/>
      <c r="EH1273" s="45"/>
      <c r="EI1273" s="45"/>
      <c r="EJ1273" s="45"/>
      <c r="EK1273" s="45"/>
      <c r="EL1273" s="45"/>
      <c r="EM1273" s="45"/>
      <c r="EN1273" s="45"/>
      <c r="EO1273" s="45"/>
      <c r="EP1273" s="45"/>
      <c r="EQ1273" s="1123"/>
      <c r="ER1273" s="557"/>
    </row>
    <row r="1274" spans="1:148" ht="15" customHeight="1" x14ac:dyDescent="0.25">
      <c r="A1274" s="625"/>
      <c r="B1274" s="1343" t="str">
        <f t="shared" si="76"/>
        <v>Desk 21</v>
      </c>
      <c r="C1274" s="1348" t="str">
        <f>IF(ISBLANK(TB!C207), "", TB!C207)</f>
        <v/>
      </c>
      <c r="D1274" s="1348" t="str">
        <f>IF(ISBLANK(TB!D207), "", TB!D207)</f>
        <v/>
      </c>
      <c r="E1274" s="1348" t="str">
        <f>IF(ISBLANK(TB!E207), "", TB!E207)</f>
        <v/>
      </c>
      <c r="F1274" s="1348" t="str">
        <f>IF(ISBLANK(TB!F207), "", TB!F207)</f>
        <v/>
      </c>
      <c r="G1274" s="45"/>
      <c r="H1274" s="45"/>
      <c r="I1274" s="45"/>
      <c r="J1274" s="45"/>
      <c r="K1274" s="45"/>
      <c r="L1274" s="45"/>
      <c r="M1274" s="45"/>
      <c r="N1274" s="45"/>
      <c r="O1274" s="45"/>
      <c r="P1274" s="45"/>
      <c r="Q1274" s="45"/>
      <c r="R1274" s="45"/>
      <c r="S1274" s="45"/>
      <c r="T1274" s="45"/>
      <c r="U1274" s="45"/>
      <c r="V1274" s="45"/>
      <c r="W1274" s="45"/>
      <c r="X1274" s="45"/>
      <c r="Y1274" s="45"/>
      <c r="Z1274" s="45"/>
      <c r="AA1274" s="45"/>
      <c r="AB1274" s="45"/>
      <c r="AC1274" s="45"/>
      <c r="AD1274" s="45"/>
      <c r="AE1274" s="45"/>
      <c r="AF1274" s="45"/>
      <c r="AG1274" s="45"/>
      <c r="AH1274" s="45"/>
      <c r="AI1274" s="45"/>
      <c r="AJ1274" s="45"/>
      <c r="AK1274" s="45"/>
      <c r="AL1274" s="45"/>
      <c r="AM1274" s="45"/>
      <c r="AN1274" s="45"/>
      <c r="AO1274" s="45"/>
      <c r="AP1274" s="45"/>
      <c r="AQ1274" s="45"/>
      <c r="AR1274" s="45"/>
      <c r="AS1274" s="45"/>
      <c r="AT1274" s="45"/>
      <c r="AU1274" s="45"/>
      <c r="AV1274" s="45"/>
      <c r="AW1274" s="45"/>
      <c r="AX1274" s="45"/>
      <c r="AY1274" s="45"/>
      <c r="AZ1274" s="45"/>
      <c r="BA1274" s="45"/>
      <c r="BB1274" s="45"/>
      <c r="BC1274" s="45"/>
      <c r="BD1274" s="45"/>
      <c r="BE1274" s="45"/>
      <c r="BF1274" s="45"/>
      <c r="BG1274" s="45"/>
      <c r="BH1274" s="45"/>
      <c r="BI1274" s="45"/>
      <c r="BJ1274" s="45"/>
      <c r="BK1274" s="45"/>
      <c r="BL1274" s="45"/>
      <c r="BM1274" s="45"/>
      <c r="BN1274" s="45"/>
      <c r="BO1274" s="45"/>
      <c r="BP1274" s="45"/>
      <c r="BQ1274" s="45"/>
      <c r="BR1274" s="45"/>
      <c r="BS1274" s="45"/>
      <c r="BT1274" s="45"/>
      <c r="BU1274" s="45"/>
      <c r="BV1274" s="45"/>
      <c r="BW1274" s="45"/>
      <c r="BX1274" s="45"/>
      <c r="BY1274" s="45"/>
      <c r="BZ1274" s="45"/>
      <c r="CA1274" s="45"/>
      <c r="CB1274" s="45"/>
      <c r="CC1274" s="45"/>
      <c r="CD1274" s="45"/>
      <c r="CE1274" s="45"/>
      <c r="CF1274" s="45"/>
      <c r="CG1274" s="45"/>
      <c r="CH1274" s="45"/>
      <c r="CI1274" s="45"/>
      <c r="CJ1274" s="45"/>
      <c r="CK1274" s="45"/>
      <c r="CL1274" s="45"/>
      <c r="CM1274" s="45"/>
      <c r="CN1274" s="45"/>
      <c r="CO1274" s="45"/>
      <c r="CP1274" s="45"/>
      <c r="CQ1274" s="45"/>
      <c r="CR1274" s="45"/>
      <c r="CS1274" s="45"/>
      <c r="CT1274" s="45"/>
      <c r="CU1274" s="45"/>
      <c r="CV1274" s="45"/>
      <c r="CW1274" s="45"/>
      <c r="CX1274" s="45"/>
      <c r="CY1274" s="45"/>
      <c r="CZ1274" s="45"/>
      <c r="DA1274" s="45"/>
      <c r="DB1274" s="45"/>
      <c r="DC1274" s="45"/>
      <c r="DD1274" s="45"/>
      <c r="DE1274" s="45"/>
      <c r="DF1274" s="45"/>
      <c r="DG1274" s="45"/>
      <c r="DH1274" s="45"/>
      <c r="DI1274" s="45"/>
      <c r="DJ1274" s="45"/>
      <c r="DK1274" s="45"/>
      <c r="DL1274" s="45"/>
      <c r="DM1274" s="45"/>
      <c r="DN1274" s="45"/>
      <c r="DO1274" s="45"/>
      <c r="DP1274" s="45"/>
      <c r="DQ1274" s="45"/>
      <c r="DR1274" s="45"/>
      <c r="DS1274" s="45"/>
      <c r="DT1274" s="45"/>
      <c r="DU1274" s="45"/>
      <c r="DV1274" s="1123"/>
      <c r="DW1274" s="45"/>
      <c r="DX1274" s="45"/>
      <c r="DY1274" s="45"/>
      <c r="DZ1274" s="45"/>
      <c r="EA1274" s="45"/>
      <c r="EB1274" s="45"/>
      <c r="EC1274" s="45"/>
      <c r="ED1274" s="45"/>
      <c r="EE1274" s="45"/>
      <c r="EF1274" s="45"/>
      <c r="EG1274" s="45"/>
      <c r="EH1274" s="45"/>
      <c r="EI1274" s="45"/>
      <c r="EJ1274" s="45"/>
      <c r="EK1274" s="45"/>
      <c r="EL1274" s="45"/>
      <c r="EM1274" s="45"/>
      <c r="EN1274" s="45"/>
      <c r="EO1274" s="45"/>
      <c r="EP1274" s="45"/>
      <c r="EQ1274" s="1123"/>
      <c r="ER1274" s="557"/>
    </row>
    <row r="1275" spans="1:148" ht="15" customHeight="1" x14ac:dyDescent="0.25">
      <c r="A1275" s="625"/>
      <c r="B1275" s="1343" t="str">
        <f t="shared" si="76"/>
        <v>Desk 22</v>
      </c>
      <c r="C1275" s="1348" t="str">
        <f>IF(ISBLANK(TB!C208), "", TB!C208)</f>
        <v/>
      </c>
      <c r="D1275" s="1348" t="str">
        <f>IF(ISBLANK(TB!D208), "", TB!D208)</f>
        <v/>
      </c>
      <c r="E1275" s="1348" t="str">
        <f>IF(ISBLANK(TB!E208), "", TB!E208)</f>
        <v/>
      </c>
      <c r="F1275" s="1348" t="str">
        <f>IF(ISBLANK(TB!F208), "", TB!F208)</f>
        <v/>
      </c>
      <c r="G1275" s="45"/>
      <c r="H1275" s="45"/>
      <c r="I1275" s="45"/>
      <c r="J1275" s="45"/>
      <c r="K1275" s="45"/>
      <c r="L1275" s="45"/>
      <c r="M1275" s="45"/>
      <c r="N1275" s="45"/>
      <c r="O1275" s="45"/>
      <c r="P1275" s="45"/>
      <c r="Q1275" s="45"/>
      <c r="R1275" s="45"/>
      <c r="S1275" s="45"/>
      <c r="T1275" s="45"/>
      <c r="U1275" s="45"/>
      <c r="V1275" s="45"/>
      <c r="W1275" s="45"/>
      <c r="X1275" s="45"/>
      <c r="Y1275" s="45"/>
      <c r="Z1275" s="45"/>
      <c r="AA1275" s="45"/>
      <c r="AB1275" s="45"/>
      <c r="AC1275" s="45"/>
      <c r="AD1275" s="45"/>
      <c r="AE1275" s="45"/>
      <c r="AF1275" s="45"/>
      <c r="AG1275" s="45"/>
      <c r="AH1275" s="45"/>
      <c r="AI1275" s="45"/>
      <c r="AJ1275" s="45"/>
      <c r="AK1275" s="45"/>
      <c r="AL1275" s="45"/>
      <c r="AM1275" s="45"/>
      <c r="AN1275" s="45"/>
      <c r="AO1275" s="45"/>
      <c r="AP1275" s="45"/>
      <c r="AQ1275" s="45"/>
      <c r="AR1275" s="45"/>
      <c r="AS1275" s="45"/>
      <c r="AT1275" s="45"/>
      <c r="AU1275" s="45"/>
      <c r="AV1275" s="45"/>
      <c r="AW1275" s="45"/>
      <c r="AX1275" s="45"/>
      <c r="AY1275" s="45"/>
      <c r="AZ1275" s="45"/>
      <c r="BA1275" s="45"/>
      <c r="BB1275" s="45"/>
      <c r="BC1275" s="45"/>
      <c r="BD1275" s="45"/>
      <c r="BE1275" s="45"/>
      <c r="BF1275" s="45"/>
      <c r="BG1275" s="45"/>
      <c r="BH1275" s="45"/>
      <c r="BI1275" s="45"/>
      <c r="BJ1275" s="45"/>
      <c r="BK1275" s="45"/>
      <c r="BL1275" s="45"/>
      <c r="BM1275" s="45"/>
      <c r="BN1275" s="45"/>
      <c r="BO1275" s="45"/>
      <c r="BP1275" s="45"/>
      <c r="BQ1275" s="45"/>
      <c r="BR1275" s="45"/>
      <c r="BS1275" s="45"/>
      <c r="BT1275" s="45"/>
      <c r="BU1275" s="45"/>
      <c r="BV1275" s="45"/>
      <c r="BW1275" s="45"/>
      <c r="BX1275" s="45"/>
      <c r="BY1275" s="45"/>
      <c r="BZ1275" s="45"/>
      <c r="CA1275" s="45"/>
      <c r="CB1275" s="45"/>
      <c r="CC1275" s="45"/>
      <c r="CD1275" s="45"/>
      <c r="CE1275" s="45"/>
      <c r="CF1275" s="45"/>
      <c r="CG1275" s="45"/>
      <c r="CH1275" s="45"/>
      <c r="CI1275" s="45"/>
      <c r="CJ1275" s="45"/>
      <c r="CK1275" s="45"/>
      <c r="CL1275" s="45"/>
      <c r="CM1275" s="45"/>
      <c r="CN1275" s="45"/>
      <c r="CO1275" s="45"/>
      <c r="CP1275" s="45"/>
      <c r="CQ1275" s="45"/>
      <c r="CR1275" s="45"/>
      <c r="CS1275" s="45"/>
      <c r="CT1275" s="45"/>
      <c r="CU1275" s="45"/>
      <c r="CV1275" s="45"/>
      <c r="CW1275" s="45"/>
      <c r="CX1275" s="45"/>
      <c r="CY1275" s="45"/>
      <c r="CZ1275" s="45"/>
      <c r="DA1275" s="45"/>
      <c r="DB1275" s="45"/>
      <c r="DC1275" s="45"/>
      <c r="DD1275" s="45"/>
      <c r="DE1275" s="45"/>
      <c r="DF1275" s="45"/>
      <c r="DG1275" s="45"/>
      <c r="DH1275" s="45"/>
      <c r="DI1275" s="45"/>
      <c r="DJ1275" s="45"/>
      <c r="DK1275" s="45"/>
      <c r="DL1275" s="45"/>
      <c r="DM1275" s="45"/>
      <c r="DN1275" s="45"/>
      <c r="DO1275" s="45"/>
      <c r="DP1275" s="45"/>
      <c r="DQ1275" s="45"/>
      <c r="DR1275" s="45"/>
      <c r="DS1275" s="45"/>
      <c r="DT1275" s="45"/>
      <c r="DU1275" s="45"/>
      <c r="DV1275" s="1123"/>
      <c r="DW1275" s="45"/>
      <c r="DX1275" s="45"/>
      <c r="DY1275" s="45"/>
      <c r="DZ1275" s="45"/>
      <c r="EA1275" s="45"/>
      <c r="EB1275" s="45"/>
      <c r="EC1275" s="45"/>
      <c r="ED1275" s="45"/>
      <c r="EE1275" s="45"/>
      <c r="EF1275" s="45"/>
      <c r="EG1275" s="45"/>
      <c r="EH1275" s="45"/>
      <c r="EI1275" s="45"/>
      <c r="EJ1275" s="45"/>
      <c r="EK1275" s="45"/>
      <c r="EL1275" s="45"/>
      <c r="EM1275" s="45"/>
      <c r="EN1275" s="45"/>
      <c r="EO1275" s="45"/>
      <c r="EP1275" s="45"/>
      <c r="EQ1275" s="1123"/>
      <c r="ER1275" s="557"/>
    </row>
    <row r="1276" spans="1:148" ht="15" customHeight="1" x14ac:dyDescent="0.25">
      <c r="A1276" s="625"/>
      <c r="B1276" s="1343" t="str">
        <f t="shared" si="76"/>
        <v>Desk 23</v>
      </c>
      <c r="C1276" s="1348" t="str">
        <f>IF(ISBLANK(TB!C209), "", TB!C209)</f>
        <v/>
      </c>
      <c r="D1276" s="1348" t="str">
        <f>IF(ISBLANK(TB!D209), "", TB!D209)</f>
        <v/>
      </c>
      <c r="E1276" s="1348" t="str">
        <f>IF(ISBLANK(TB!E209), "", TB!E209)</f>
        <v/>
      </c>
      <c r="F1276" s="1348" t="str">
        <f>IF(ISBLANK(TB!F209), "", TB!F209)</f>
        <v/>
      </c>
      <c r="G1276" s="45"/>
      <c r="H1276" s="45"/>
      <c r="I1276" s="45"/>
      <c r="J1276" s="45"/>
      <c r="K1276" s="45"/>
      <c r="L1276" s="45"/>
      <c r="M1276" s="45"/>
      <c r="N1276" s="45"/>
      <c r="O1276" s="45"/>
      <c r="P1276" s="45"/>
      <c r="Q1276" s="45"/>
      <c r="R1276" s="45"/>
      <c r="S1276" s="45"/>
      <c r="T1276" s="45"/>
      <c r="U1276" s="45"/>
      <c r="V1276" s="45"/>
      <c r="W1276" s="45"/>
      <c r="X1276" s="45"/>
      <c r="Y1276" s="45"/>
      <c r="Z1276" s="45"/>
      <c r="AA1276" s="45"/>
      <c r="AB1276" s="45"/>
      <c r="AC1276" s="45"/>
      <c r="AD1276" s="45"/>
      <c r="AE1276" s="45"/>
      <c r="AF1276" s="45"/>
      <c r="AG1276" s="45"/>
      <c r="AH1276" s="45"/>
      <c r="AI1276" s="45"/>
      <c r="AJ1276" s="45"/>
      <c r="AK1276" s="45"/>
      <c r="AL1276" s="45"/>
      <c r="AM1276" s="45"/>
      <c r="AN1276" s="45"/>
      <c r="AO1276" s="45"/>
      <c r="AP1276" s="45"/>
      <c r="AQ1276" s="45"/>
      <c r="AR1276" s="45"/>
      <c r="AS1276" s="45"/>
      <c r="AT1276" s="45"/>
      <c r="AU1276" s="45"/>
      <c r="AV1276" s="45"/>
      <c r="AW1276" s="45"/>
      <c r="AX1276" s="45"/>
      <c r="AY1276" s="45"/>
      <c r="AZ1276" s="45"/>
      <c r="BA1276" s="45"/>
      <c r="BB1276" s="45"/>
      <c r="BC1276" s="45"/>
      <c r="BD1276" s="45"/>
      <c r="BE1276" s="45"/>
      <c r="BF1276" s="45"/>
      <c r="BG1276" s="45"/>
      <c r="BH1276" s="45"/>
      <c r="BI1276" s="45"/>
      <c r="BJ1276" s="45"/>
      <c r="BK1276" s="45"/>
      <c r="BL1276" s="45"/>
      <c r="BM1276" s="45"/>
      <c r="BN1276" s="45"/>
      <c r="BO1276" s="45"/>
      <c r="BP1276" s="45"/>
      <c r="BQ1276" s="45"/>
      <c r="BR1276" s="45"/>
      <c r="BS1276" s="45"/>
      <c r="BT1276" s="45"/>
      <c r="BU1276" s="45"/>
      <c r="BV1276" s="45"/>
      <c r="BW1276" s="45"/>
      <c r="BX1276" s="45"/>
      <c r="BY1276" s="45"/>
      <c r="BZ1276" s="45"/>
      <c r="CA1276" s="45"/>
      <c r="CB1276" s="45"/>
      <c r="CC1276" s="45"/>
      <c r="CD1276" s="45"/>
      <c r="CE1276" s="45"/>
      <c r="CF1276" s="45"/>
      <c r="CG1276" s="45"/>
      <c r="CH1276" s="45"/>
      <c r="CI1276" s="45"/>
      <c r="CJ1276" s="45"/>
      <c r="CK1276" s="45"/>
      <c r="CL1276" s="45"/>
      <c r="CM1276" s="45"/>
      <c r="CN1276" s="45"/>
      <c r="CO1276" s="45"/>
      <c r="CP1276" s="45"/>
      <c r="CQ1276" s="45"/>
      <c r="CR1276" s="45"/>
      <c r="CS1276" s="45"/>
      <c r="CT1276" s="45"/>
      <c r="CU1276" s="45"/>
      <c r="CV1276" s="45"/>
      <c r="CW1276" s="45"/>
      <c r="CX1276" s="45"/>
      <c r="CY1276" s="45"/>
      <c r="CZ1276" s="45"/>
      <c r="DA1276" s="45"/>
      <c r="DB1276" s="45"/>
      <c r="DC1276" s="45"/>
      <c r="DD1276" s="45"/>
      <c r="DE1276" s="45"/>
      <c r="DF1276" s="45"/>
      <c r="DG1276" s="45"/>
      <c r="DH1276" s="45"/>
      <c r="DI1276" s="45"/>
      <c r="DJ1276" s="45"/>
      <c r="DK1276" s="45"/>
      <c r="DL1276" s="45"/>
      <c r="DM1276" s="45"/>
      <c r="DN1276" s="45"/>
      <c r="DO1276" s="45"/>
      <c r="DP1276" s="45"/>
      <c r="DQ1276" s="45"/>
      <c r="DR1276" s="45"/>
      <c r="DS1276" s="45"/>
      <c r="DT1276" s="45"/>
      <c r="DU1276" s="45"/>
      <c r="DV1276" s="1123"/>
      <c r="DW1276" s="45"/>
      <c r="DX1276" s="45"/>
      <c r="DY1276" s="45"/>
      <c r="DZ1276" s="45"/>
      <c r="EA1276" s="45"/>
      <c r="EB1276" s="45"/>
      <c r="EC1276" s="45"/>
      <c r="ED1276" s="45"/>
      <c r="EE1276" s="45"/>
      <c r="EF1276" s="45"/>
      <c r="EG1276" s="45"/>
      <c r="EH1276" s="45"/>
      <c r="EI1276" s="45"/>
      <c r="EJ1276" s="45"/>
      <c r="EK1276" s="45"/>
      <c r="EL1276" s="45"/>
      <c r="EM1276" s="45"/>
      <c r="EN1276" s="45"/>
      <c r="EO1276" s="45"/>
      <c r="EP1276" s="45"/>
      <c r="EQ1276" s="1123"/>
      <c r="ER1276" s="557"/>
    </row>
    <row r="1277" spans="1:148" ht="15" customHeight="1" x14ac:dyDescent="0.25">
      <c r="A1277" s="625"/>
      <c r="B1277" s="1343" t="str">
        <f t="shared" si="76"/>
        <v>Desk 24</v>
      </c>
      <c r="C1277" s="1348" t="str">
        <f>IF(ISBLANK(TB!C210), "", TB!C210)</f>
        <v/>
      </c>
      <c r="D1277" s="1348" t="str">
        <f>IF(ISBLANK(TB!D210), "", TB!D210)</f>
        <v/>
      </c>
      <c r="E1277" s="1348" t="str">
        <f>IF(ISBLANK(TB!E210), "", TB!E210)</f>
        <v/>
      </c>
      <c r="F1277" s="1348" t="str">
        <f>IF(ISBLANK(TB!F210), "", TB!F210)</f>
        <v/>
      </c>
      <c r="G1277" s="45"/>
      <c r="H1277" s="45"/>
      <c r="I1277" s="45"/>
      <c r="J1277" s="45"/>
      <c r="K1277" s="45"/>
      <c r="L1277" s="45"/>
      <c r="M1277" s="45"/>
      <c r="N1277" s="45"/>
      <c r="O1277" s="45"/>
      <c r="P1277" s="45"/>
      <c r="Q1277" s="45"/>
      <c r="R1277" s="45"/>
      <c r="S1277" s="45"/>
      <c r="T1277" s="45"/>
      <c r="U1277" s="45"/>
      <c r="V1277" s="45"/>
      <c r="W1277" s="45"/>
      <c r="X1277" s="45"/>
      <c r="Y1277" s="45"/>
      <c r="Z1277" s="45"/>
      <c r="AA1277" s="45"/>
      <c r="AB1277" s="45"/>
      <c r="AC1277" s="45"/>
      <c r="AD1277" s="45"/>
      <c r="AE1277" s="45"/>
      <c r="AF1277" s="45"/>
      <c r="AG1277" s="45"/>
      <c r="AH1277" s="45"/>
      <c r="AI1277" s="45"/>
      <c r="AJ1277" s="45"/>
      <c r="AK1277" s="45"/>
      <c r="AL1277" s="45"/>
      <c r="AM1277" s="45"/>
      <c r="AN1277" s="45"/>
      <c r="AO1277" s="45"/>
      <c r="AP1277" s="45"/>
      <c r="AQ1277" s="45"/>
      <c r="AR1277" s="45"/>
      <c r="AS1277" s="45"/>
      <c r="AT1277" s="45"/>
      <c r="AU1277" s="45"/>
      <c r="AV1277" s="45"/>
      <c r="AW1277" s="45"/>
      <c r="AX1277" s="45"/>
      <c r="AY1277" s="45"/>
      <c r="AZ1277" s="45"/>
      <c r="BA1277" s="45"/>
      <c r="BB1277" s="45"/>
      <c r="BC1277" s="45"/>
      <c r="BD1277" s="45"/>
      <c r="BE1277" s="45"/>
      <c r="BF1277" s="45"/>
      <c r="BG1277" s="45"/>
      <c r="BH1277" s="45"/>
      <c r="BI1277" s="45"/>
      <c r="BJ1277" s="45"/>
      <c r="BK1277" s="45"/>
      <c r="BL1277" s="45"/>
      <c r="BM1277" s="45"/>
      <c r="BN1277" s="45"/>
      <c r="BO1277" s="45"/>
      <c r="BP1277" s="45"/>
      <c r="BQ1277" s="45"/>
      <c r="BR1277" s="45"/>
      <c r="BS1277" s="45"/>
      <c r="BT1277" s="45"/>
      <c r="BU1277" s="45"/>
      <c r="BV1277" s="45"/>
      <c r="BW1277" s="45"/>
      <c r="BX1277" s="45"/>
      <c r="BY1277" s="45"/>
      <c r="BZ1277" s="45"/>
      <c r="CA1277" s="45"/>
      <c r="CB1277" s="45"/>
      <c r="CC1277" s="45"/>
      <c r="CD1277" s="45"/>
      <c r="CE1277" s="45"/>
      <c r="CF1277" s="45"/>
      <c r="CG1277" s="45"/>
      <c r="CH1277" s="45"/>
      <c r="CI1277" s="45"/>
      <c r="CJ1277" s="45"/>
      <c r="CK1277" s="45"/>
      <c r="CL1277" s="45"/>
      <c r="CM1277" s="45"/>
      <c r="CN1277" s="45"/>
      <c r="CO1277" s="45"/>
      <c r="CP1277" s="45"/>
      <c r="CQ1277" s="45"/>
      <c r="CR1277" s="45"/>
      <c r="CS1277" s="45"/>
      <c r="CT1277" s="45"/>
      <c r="CU1277" s="45"/>
      <c r="CV1277" s="45"/>
      <c r="CW1277" s="45"/>
      <c r="CX1277" s="45"/>
      <c r="CY1277" s="45"/>
      <c r="CZ1277" s="45"/>
      <c r="DA1277" s="45"/>
      <c r="DB1277" s="45"/>
      <c r="DC1277" s="45"/>
      <c r="DD1277" s="45"/>
      <c r="DE1277" s="45"/>
      <c r="DF1277" s="45"/>
      <c r="DG1277" s="45"/>
      <c r="DH1277" s="45"/>
      <c r="DI1277" s="45"/>
      <c r="DJ1277" s="45"/>
      <c r="DK1277" s="45"/>
      <c r="DL1277" s="45"/>
      <c r="DM1277" s="45"/>
      <c r="DN1277" s="45"/>
      <c r="DO1277" s="45"/>
      <c r="DP1277" s="45"/>
      <c r="DQ1277" s="45"/>
      <c r="DR1277" s="45"/>
      <c r="DS1277" s="45"/>
      <c r="DT1277" s="45"/>
      <c r="DU1277" s="45"/>
      <c r="DV1277" s="1123"/>
      <c r="DW1277" s="45"/>
      <c r="DX1277" s="45"/>
      <c r="DY1277" s="45"/>
      <c r="DZ1277" s="45"/>
      <c r="EA1277" s="45"/>
      <c r="EB1277" s="45"/>
      <c r="EC1277" s="45"/>
      <c r="ED1277" s="45"/>
      <c r="EE1277" s="45"/>
      <c r="EF1277" s="45"/>
      <c r="EG1277" s="45"/>
      <c r="EH1277" s="45"/>
      <c r="EI1277" s="45"/>
      <c r="EJ1277" s="45"/>
      <c r="EK1277" s="45"/>
      <c r="EL1277" s="45"/>
      <c r="EM1277" s="45"/>
      <c r="EN1277" s="45"/>
      <c r="EO1277" s="45"/>
      <c r="EP1277" s="45"/>
      <c r="EQ1277" s="1123"/>
      <c r="ER1277" s="557"/>
    </row>
    <row r="1278" spans="1:148" ht="15" customHeight="1" x14ac:dyDescent="0.25">
      <c r="A1278" s="625"/>
      <c r="B1278" s="1343" t="str">
        <f t="shared" si="76"/>
        <v>Desk 25</v>
      </c>
      <c r="C1278" s="1348" t="str">
        <f>IF(ISBLANK(TB!C211), "", TB!C211)</f>
        <v/>
      </c>
      <c r="D1278" s="1348" t="str">
        <f>IF(ISBLANK(TB!D211), "", TB!D211)</f>
        <v/>
      </c>
      <c r="E1278" s="1348" t="str">
        <f>IF(ISBLANK(TB!E211), "", TB!E211)</f>
        <v/>
      </c>
      <c r="F1278" s="1348" t="str">
        <f>IF(ISBLANK(TB!F211), "", TB!F211)</f>
        <v/>
      </c>
      <c r="G1278" s="45"/>
      <c r="H1278" s="45"/>
      <c r="I1278" s="45"/>
      <c r="J1278" s="45"/>
      <c r="K1278" s="45"/>
      <c r="L1278" s="45"/>
      <c r="M1278" s="45"/>
      <c r="N1278" s="45"/>
      <c r="O1278" s="45"/>
      <c r="P1278" s="45"/>
      <c r="Q1278" s="45"/>
      <c r="R1278" s="45"/>
      <c r="S1278" s="45"/>
      <c r="T1278" s="45"/>
      <c r="U1278" s="45"/>
      <c r="V1278" s="45"/>
      <c r="W1278" s="45"/>
      <c r="X1278" s="45"/>
      <c r="Y1278" s="45"/>
      <c r="Z1278" s="45"/>
      <c r="AA1278" s="45"/>
      <c r="AB1278" s="45"/>
      <c r="AC1278" s="45"/>
      <c r="AD1278" s="45"/>
      <c r="AE1278" s="45"/>
      <c r="AF1278" s="45"/>
      <c r="AG1278" s="45"/>
      <c r="AH1278" s="45"/>
      <c r="AI1278" s="45"/>
      <c r="AJ1278" s="45"/>
      <c r="AK1278" s="45"/>
      <c r="AL1278" s="45"/>
      <c r="AM1278" s="45"/>
      <c r="AN1278" s="45"/>
      <c r="AO1278" s="45"/>
      <c r="AP1278" s="45"/>
      <c r="AQ1278" s="45"/>
      <c r="AR1278" s="45"/>
      <c r="AS1278" s="45"/>
      <c r="AT1278" s="45"/>
      <c r="AU1278" s="45"/>
      <c r="AV1278" s="45"/>
      <c r="AW1278" s="45"/>
      <c r="AX1278" s="45"/>
      <c r="AY1278" s="45"/>
      <c r="AZ1278" s="45"/>
      <c r="BA1278" s="45"/>
      <c r="BB1278" s="45"/>
      <c r="BC1278" s="45"/>
      <c r="BD1278" s="45"/>
      <c r="BE1278" s="45"/>
      <c r="BF1278" s="45"/>
      <c r="BG1278" s="45"/>
      <c r="BH1278" s="45"/>
      <c r="BI1278" s="45"/>
      <c r="BJ1278" s="45"/>
      <c r="BK1278" s="45"/>
      <c r="BL1278" s="45"/>
      <c r="BM1278" s="45"/>
      <c r="BN1278" s="45"/>
      <c r="BO1278" s="45"/>
      <c r="BP1278" s="45"/>
      <c r="BQ1278" s="45"/>
      <c r="BR1278" s="45"/>
      <c r="BS1278" s="45"/>
      <c r="BT1278" s="45"/>
      <c r="BU1278" s="45"/>
      <c r="BV1278" s="45"/>
      <c r="BW1278" s="45"/>
      <c r="BX1278" s="45"/>
      <c r="BY1278" s="45"/>
      <c r="BZ1278" s="45"/>
      <c r="CA1278" s="45"/>
      <c r="CB1278" s="45"/>
      <c r="CC1278" s="45"/>
      <c r="CD1278" s="45"/>
      <c r="CE1278" s="45"/>
      <c r="CF1278" s="45"/>
      <c r="CG1278" s="45"/>
      <c r="CH1278" s="45"/>
      <c r="CI1278" s="45"/>
      <c r="CJ1278" s="45"/>
      <c r="CK1278" s="45"/>
      <c r="CL1278" s="45"/>
      <c r="CM1278" s="45"/>
      <c r="CN1278" s="45"/>
      <c r="CO1278" s="45"/>
      <c r="CP1278" s="45"/>
      <c r="CQ1278" s="45"/>
      <c r="CR1278" s="45"/>
      <c r="CS1278" s="45"/>
      <c r="CT1278" s="45"/>
      <c r="CU1278" s="45"/>
      <c r="CV1278" s="45"/>
      <c r="CW1278" s="45"/>
      <c r="CX1278" s="45"/>
      <c r="CY1278" s="45"/>
      <c r="CZ1278" s="45"/>
      <c r="DA1278" s="45"/>
      <c r="DB1278" s="45"/>
      <c r="DC1278" s="45"/>
      <c r="DD1278" s="45"/>
      <c r="DE1278" s="45"/>
      <c r="DF1278" s="45"/>
      <c r="DG1278" s="45"/>
      <c r="DH1278" s="45"/>
      <c r="DI1278" s="45"/>
      <c r="DJ1278" s="45"/>
      <c r="DK1278" s="45"/>
      <c r="DL1278" s="45"/>
      <c r="DM1278" s="45"/>
      <c r="DN1278" s="45"/>
      <c r="DO1278" s="45"/>
      <c r="DP1278" s="45"/>
      <c r="DQ1278" s="45"/>
      <c r="DR1278" s="45"/>
      <c r="DS1278" s="45"/>
      <c r="DT1278" s="45"/>
      <c r="DU1278" s="45"/>
      <c r="DV1278" s="1123"/>
      <c r="DW1278" s="45"/>
      <c r="DX1278" s="45"/>
      <c r="DY1278" s="45"/>
      <c r="DZ1278" s="45"/>
      <c r="EA1278" s="45"/>
      <c r="EB1278" s="45"/>
      <c r="EC1278" s="45"/>
      <c r="ED1278" s="45"/>
      <c r="EE1278" s="45"/>
      <c r="EF1278" s="45"/>
      <c r="EG1278" s="45"/>
      <c r="EH1278" s="45"/>
      <c r="EI1278" s="45"/>
      <c r="EJ1278" s="45"/>
      <c r="EK1278" s="45"/>
      <c r="EL1278" s="45"/>
      <c r="EM1278" s="45"/>
      <c r="EN1278" s="45"/>
      <c r="EO1278" s="45"/>
      <c r="EP1278" s="45"/>
      <c r="EQ1278" s="1123"/>
      <c r="ER1278" s="557"/>
    </row>
    <row r="1279" spans="1:148" ht="15" customHeight="1" x14ac:dyDescent="0.25">
      <c r="A1279" s="625"/>
      <c r="B1279" s="1343" t="str">
        <f t="shared" si="76"/>
        <v>Desk 26</v>
      </c>
      <c r="C1279" s="1348" t="str">
        <f>IF(ISBLANK(TB!C212), "", TB!C212)</f>
        <v/>
      </c>
      <c r="D1279" s="1348" t="str">
        <f>IF(ISBLANK(TB!D212), "", TB!D212)</f>
        <v/>
      </c>
      <c r="E1279" s="1348" t="str">
        <f>IF(ISBLANK(TB!E212), "", TB!E212)</f>
        <v/>
      </c>
      <c r="F1279" s="1348" t="str">
        <f>IF(ISBLANK(TB!F212), "", TB!F212)</f>
        <v/>
      </c>
      <c r="G1279" s="45"/>
      <c r="H1279" s="45"/>
      <c r="I1279" s="45"/>
      <c r="J1279" s="45"/>
      <c r="K1279" s="45"/>
      <c r="L1279" s="45"/>
      <c r="M1279" s="45"/>
      <c r="N1279" s="45"/>
      <c r="O1279" s="45"/>
      <c r="P1279" s="45"/>
      <c r="Q1279" s="45"/>
      <c r="R1279" s="45"/>
      <c r="S1279" s="45"/>
      <c r="T1279" s="45"/>
      <c r="U1279" s="45"/>
      <c r="V1279" s="45"/>
      <c r="W1279" s="45"/>
      <c r="X1279" s="45"/>
      <c r="Y1279" s="45"/>
      <c r="Z1279" s="45"/>
      <c r="AA1279" s="45"/>
      <c r="AB1279" s="45"/>
      <c r="AC1279" s="45"/>
      <c r="AD1279" s="45"/>
      <c r="AE1279" s="45"/>
      <c r="AF1279" s="45"/>
      <c r="AG1279" s="45"/>
      <c r="AH1279" s="45"/>
      <c r="AI1279" s="45"/>
      <c r="AJ1279" s="45"/>
      <c r="AK1279" s="45"/>
      <c r="AL1279" s="45"/>
      <c r="AM1279" s="45"/>
      <c r="AN1279" s="45"/>
      <c r="AO1279" s="45"/>
      <c r="AP1279" s="45"/>
      <c r="AQ1279" s="45"/>
      <c r="AR1279" s="45"/>
      <c r="AS1279" s="45"/>
      <c r="AT1279" s="45"/>
      <c r="AU1279" s="45"/>
      <c r="AV1279" s="45"/>
      <c r="AW1279" s="45"/>
      <c r="AX1279" s="45"/>
      <c r="AY1279" s="45"/>
      <c r="AZ1279" s="45"/>
      <c r="BA1279" s="45"/>
      <c r="BB1279" s="45"/>
      <c r="BC1279" s="45"/>
      <c r="BD1279" s="45"/>
      <c r="BE1279" s="45"/>
      <c r="BF1279" s="45"/>
      <c r="BG1279" s="45"/>
      <c r="BH1279" s="45"/>
      <c r="BI1279" s="45"/>
      <c r="BJ1279" s="45"/>
      <c r="BK1279" s="45"/>
      <c r="BL1279" s="45"/>
      <c r="BM1279" s="45"/>
      <c r="BN1279" s="45"/>
      <c r="BO1279" s="45"/>
      <c r="BP1279" s="45"/>
      <c r="BQ1279" s="45"/>
      <c r="BR1279" s="45"/>
      <c r="BS1279" s="45"/>
      <c r="BT1279" s="45"/>
      <c r="BU1279" s="45"/>
      <c r="BV1279" s="45"/>
      <c r="BW1279" s="45"/>
      <c r="BX1279" s="45"/>
      <c r="BY1279" s="45"/>
      <c r="BZ1279" s="45"/>
      <c r="CA1279" s="45"/>
      <c r="CB1279" s="45"/>
      <c r="CC1279" s="45"/>
      <c r="CD1279" s="45"/>
      <c r="CE1279" s="45"/>
      <c r="CF1279" s="45"/>
      <c r="CG1279" s="45"/>
      <c r="CH1279" s="45"/>
      <c r="CI1279" s="45"/>
      <c r="CJ1279" s="45"/>
      <c r="CK1279" s="45"/>
      <c r="CL1279" s="45"/>
      <c r="CM1279" s="45"/>
      <c r="CN1279" s="45"/>
      <c r="CO1279" s="45"/>
      <c r="CP1279" s="45"/>
      <c r="CQ1279" s="45"/>
      <c r="CR1279" s="45"/>
      <c r="CS1279" s="45"/>
      <c r="CT1279" s="45"/>
      <c r="CU1279" s="45"/>
      <c r="CV1279" s="45"/>
      <c r="CW1279" s="45"/>
      <c r="CX1279" s="45"/>
      <c r="CY1279" s="45"/>
      <c r="CZ1279" s="45"/>
      <c r="DA1279" s="45"/>
      <c r="DB1279" s="45"/>
      <c r="DC1279" s="45"/>
      <c r="DD1279" s="45"/>
      <c r="DE1279" s="45"/>
      <c r="DF1279" s="45"/>
      <c r="DG1279" s="45"/>
      <c r="DH1279" s="45"/>
      <c r="DI1279" s="45"/>
      <c r="DJ1279" s="45"/>
      <c r="DK1279" s="45"/>
      <c r="DL1279" s="45"/>
      <c r="DM1279" s="45"/>
      <c r="DN1279" s="45"/>
      <c r="DO1279" s="45"/>
      <c r="DP1279" s="45"/>
      <c r="DQ1279" s="45"/>
      <c r="DR1279" s="45"/>
      <c r="DS1279" s="45"/>
      <c r="DT1279" s="45"/>
      <c r="DU1279" s="45"/>
      <c r="DV1279" s="1123"/>
      <c r="DW1279" s="45"/>
      <c r="DX1279" s="45"/>
      <c r="DY1279" s="45"/>
      <c r="DZ1279" s="45"/>
      <c r="EA1279" s="45"/>
      <c r="EB1279" s="45"/>
      <c r="EC1279" s="45"/>
      <c r="ED1279" s="45"/>
      <c r="EE1279" s="45"/>
      <c r="EF1279" s="45"/>
      <c r="EG1279" s="45"/>
      <c r="EH1279" s="45"/>
      <c r="EI1279" s="45"/>
      <c r="EJ1279" s="45"/>
      <c r="EK1279" s="45"/>
      <c r="EL1279" s="45"/>
      <c r="EM1279" s="45"/>
      <c r="EN1279" s="45"/>
      <c r="EO1279" s="45"/>
      <c r="EP1279" s="45"/>
      <c r="EQ1279" s="1123"/>
      <c r="ER1279" s="557"/>
    </row>
    <row r="1280" spans="1:148" ht="15" customHeight="1" x14ac:dyDescent="0.25">
      <c r="A1280" s="625"/>
      <c r="B1280" s="1343" t="str">
        <f t="shared" si="76"/>
        <v>Desk 27</v>
      </c>
      <c r="C1280" s="1348" t="str">
        <f>IF(ISBLANK(TB!C213), "", TB!C213)</f>
        <v/>
      </c>
      <c r="D1280" s="1348" t="str">
        <f>IF(ISBLANK(TB!D213), "", TB!D213)</f>
        <v/>
      </c>
      <c r="E1280" s="1348" t="str">
        <f>IF(ISBLANK(TB!E213), "", TB!E213)</f>
        <v/>
      </c>
      <c r="F1280" s="1348" t="str">
        <f>IF(ISBLANK(TB!F213), "", TB!F213)</f>
        <v/>
      </c>
      <c r="G1280" s="45"/>
      <c r="H1280" s="45"/>
      <c r="I1280" s="45"/>
      <c r="J1280" s="45"/>
      <c r="K1280" s="45"/>
      <c r="L1280" s="45"/>
      <c r="M1280" s="45"/>
      <c r="N1280" s="45"/>
      <c r="O1280" s="45"/>
      <c r="P1280" s="45"/>
      <c r="Q1280" s="45"/>
      <c r="R1280" s="45"/>
      <c r="S1280" s="45"/>
      <c r="T1280" s="45"/>
      <c r="U1280" s="45"/>
      <c r="V1280" s="45"/>
      <c r="W1280" s="45"/>
      <c r="X1280" s="45"/>
      <c r="Y1280" s="45"/>
      <c r="Z1280" s="45"/>
      <c r="AA1280" s="45"/>
      <c r="AB1280" s="45"/>
      <c r="AC1280" s="45"/>
      <c r="AD1280" s="45"/>
      <c r="AE1280" s="45"/>
      <c r="AF1280" s="45"/>
      <c r="AG1280" s="45"/>
      <c r="AH1280" s="45"/>
      <c r="AI1280" s="45"/>
      <c r="AJ1280" s="45"/>
      <c r="AK1280" s="45"/>
      <c r="AL1280" s="45"/>
      <c r="AM1280" s="45"/>
      <c r="AN1280" s="45"/>
      <c r="AO1280" s="45"/>
      <c r="AP1280" s="45"/>
      <c r="AQ1280" s="45"/>
      <c r="AR1280" s="45"/>
      <c r="AS1280" s="45"/>
      <c r="AT1280" s="45"/>
      <c r="AU1280" s="45"/>
      <c r="AV1280" s="45"/>
      <c r="AW1280" s="45"/>
      <c r="AX1280" s="45"/>
      <c r="AY1280" s="45"/>
      <c r="AZ1280" s="45"/>
      <c r="BA1280" s="45"/>
      <c r="BB1280" s="45"/>
      <c r="BC1280" s="45"/>
      <c r="BD1280" s="45"/>
      <c r="BE1280" s="45"/>
      <c r="BF1280" s="45"/>
      <c r="BG1280" s="45"/>
      <c r="BH1280" s="45"/>
      <c r="BI1280" s="45"/>
      <c r="BJ1280" s="45"/>
      <c r="BK1280" s="45"/>
      <c r="BL1280" s="45"/>
      <c r="BM1280" s="45"/>
      <c r="BN1280" s="45"/>
      <c r="BO1280" s="45"/>
      <c r="BP1280" s="45"/>
      <c r="BQ1280" s="45"/>
      <c r="BR1280" s="45"/>
      <c r="BS1280" s="45"/>
      <c r="BT1280" s="45"/>
      <c r="BU1280" s="45"/>
      <c r="BV1280" s="45"/>
      <c r="BW1280" s="45"/>
      <c r="BX1280" s="45"/>
      <c r="BY1280" s="45"/>
      <c r="BZ1280" s="45"/>
      <c r="CA1280" s="45"/>
      <c r="CB1280" s="45"/>
      <c r="CC1280" s="45"/>
      <c r="CD1280" s="45"/>
      <c r="CE1280" s="45"/>
      <c r="CF1280" s="45"/>
      <c r="CG1280" s="45"/>
      <c r="CH1280" s="45"/>
      <c r="CI1280" s="45"/>
      <c r="CJ1280" s="45"/>
      <c r="CK1280" s="45"/>
      <c r="CL1280" s="45"/>
      <c r="CM1280" s="45"/>
      <c r="CN1280" s="45"/>
      <c r="CO1280" s="45"/>
      <c r="CP1280" s="45"/>
      <c r="CQ1280" s="45"/>
      <c r="CR1280" s="45"/>
      <c r="CS1280" s="45"/>
      <c r="CT1280" s="45"/>
      <c r="CU1280" s="45"/>
      <c r="CV1280" s="45"/>
      <c r="CW1280" s="45"/>
      <c r="CX1280" s="45"/>
      <c r="CY1280" s="45"/>
      <c r="CZ1280" s="45"/>
      <c r="DA1280" s="45"/>
      <c r="DB1280" s="45"/>
      <c r="DC1280" s="45"/>
      <c r="DD1280" s="45"/>
      <c r="DE1280" s="45"/>
      <c r="DF1280" s="45"/>
      <c r="DG1280" s="45"/>
      <c r="DH1280" s="45"/>
      <c r="DI1280" s="45"/>
      <c r="DJ1280" s="45"/>
      <c r="DK1280" s="45"/>
      <c r="DL1280" s="45"/>
      <c r="DM1280" s="45"/>
      <c r="DN1280" s="45"/>
      <c r="DO1280" s="45"/>
      <c r="DP1280" s="45"/>
      <c r="DQ1280" s="45"/>
      <c r="DR1280" s="45"/>
      <c r="DS1280" s="45"/>
      <c r="DT1280" s="45"/>
      <c r="DU1280" s="45"/>
      <c r="DV1280" s="1123"/>
      <c r="DW1280" s="45"/>
      <c r="DX1280" s="45"/>
      <c r="DY1280" s="45"/>
      <c r="DZ1280" s="45"/>
      <c r="EA1280" s="45"/>
      <c r="EB1280" s="45"/>
      <c r="EC1280" s="45"/>
      <c r="ED1280" s="45"/>
      <c r="EE1280" s="45"/>
      <c r="EF1280" s="45"/>
      <c r="EG1280" s="45"/>
      <c r="EH1280" s="45"/>
      <c r="EI1280" s="45"/>
      <c r="EJ1280" s="45"/>
      <c r="EK1280" s="45"/>
      <c r="EL1280" s="45"/>
      <c r="EM1280" s="45"/>
      <c r="EN1280" s="45"/>
      <c r="EO1280" s="45"/>
      <c r="EP1280" s="45"/>
      <c r="EQ1280" s="1123"/>
      <c r="ER1280" s="557"/>
    </row>
    <row r="1281" spans="1:148" ht="15" customHeight="1" x14ac:dyDescent="0.25">
      <c r="A1281" s="625"/>
      <c r="B1281" s="1343" t="str">
        <f t="shared" si="76"/>
        <v>Desk 28</v>
      </c>
      <c r="C1281" s="1348" t="str">
        <f>IF(ISBLANK(TB!C214), "", TB!C214)</f>
        <v/>
      </c>
      <c r="D1281" s="1348" t="str">
        <f>IF(ISBLANK(TB!D214), "", TB!D214)</f>
        <v/>
      </c>
      <c r="E1281" s="1348" t="str">
        <f>IF(ISBLANK(TB!E214), "", TB!E214)</f>
        <v/>
      </c>
      <c r="F1281" s="1348" t="str">
        <f>IF(ISBLANK(TB!F214), "", TB!F214)</f>
        <v/>
      </c>
      <c r="G1281" s="45"/>
      <c r="H1281" s="45"/>
      <c r="I1281" s="45"/>
      <c r="J1281" s="45"/>
      <c r="K1281" s="45"/>
      <c r="L1281" s="45"/>
      <c r="M1281" s="45"/>
      <c r="N1281" s="45"/>
      <c r="O1281" s="45"/>
      <c r="P1281" s="45"/>
      <c r="Q1281" s="45"/>
      <c r="R1281" s="45"/>
      <c r="S1281" s="45"/>
      <c r="T1281" s="45"/>
      <c r="U1281" s="45"/>
      <c r="V1281" s="45"/>
      <c r="W1281" s="45"/>
      <c r="X1281" s="45"/>
      <c r="Y1281" s="45"/>
      <c r="Z1281" s="45"/>
      <c r="AA1281" s="45"/>
      <c r="AB1281" s="45"/>
      <c r="AC1281" s="45"/>
      <c r="AD1281" s="45"/>
      <c r="AE1281" s="45"/>
      <c r="AF1281" s="45"/>
      <c r="AG1281" s="45"/>
      <c r="AH1281" s="45"/>
      <c r="AI1281" s="45"/>
      <c r="AJ1281" s="45"/>
      <c r="AK1281" s="45"/>
      <c r="AL1281" s="45"/>
      <c r="AM1281" s="45"/>
      <c r="AN1281" s="45"/>
      <c r="AO1281" s="45"/>
      <c r="AP1281" s="45"/>
      <c r="AQ1281" s="45"/>
      <c r="AR1281" s="45"/>
      <c r="AS1281" s="45"/>
      <c r="AT1281" s="45"/>
      <c r="AU1281" s="45"/>
      <c r="AV1281" s="45"/>
      <c r="AW1281" s="45"/>
      <c r="AX1281" s="45"/>
      <c r="AY1281" s="45"/>
      <c r="AZ1281" s="45"/>
      <c r="BA1281" s="45"/>
      <c r="BB1281" s="45"/>
      <c r="BC1281" s="45"/>
      <c r="BD1281" s="45"/>
      <c r="BE1281" s="45"/>
      <c r="BF1281" s="45"/>
      <c r="BG1281" s="45"/>
      <c r="BH1281" s="45"/>
      <c r="BI1281" s="45"/>
      <c r="BJ1281" s="45"/>
      <c r="BK1281" s="45"/>
      <c r="BL1281" s="45"/>
      <c r="BM1281" s="45"/>
      <c r="BN1281" s="45"/>
      <c r="BO1281" s="45"/>
      <c r="BP1281" s="45"/>
      <c r="BQ1281" s="45"/>
      <c r="BR1281" s="45"/>
      <c r="BS1281" s="45"/>
      <c r="BT1281" s="45"/>
      <c r="BU1281" s="45"/>
      <c r="BV1281" s="45"/>
      <c r="BW1281" s="45"/>
      <c r="BX1281" s="45"/>
      <c r="BY1281" s="45"/>
      <c r="BZ1281" s="45"/>
      <c r="CA1281" s="45"/>
      <c r="CB1281" s="45"/>
      <c r="CC1281" s="45"/>
      <c r="CD1281" s="45"/>
      <c r="CE1281" s="45"/>
      <c r="CF1281" s="45"/>
      <c r="CG1281" s="45"/>
      <c r="CH1281" s="45"/>
      <c r="CI1281" s="45"/>
      <c r="CJ1281" s="45"/>
      <c r="CK1281" s="45"/>
      <c r="CL1281" s="45"/>
      <c r="CM1281" s="45"/>
      <c r="CN1281" s="45"/>
      <c r="CO1281" s="45"/>
      <c r="CP1281" s="45"/>
      <c r="CQ1281" s="45"/>
      <c r="CR1281" s="45"/>
      <c r="CS1281" s="45"/>
      <c r="CT1281" s="45"/>
      <c r="CU1281" s="45"/>
      <c r="CV1281" s="45"/>
      <c r="CW1281" s="45"/>
      <c r="CX1281" s="45"/>
      <c r="CY1281" s="45"/>
      <c r="CZ1281" s="45"/>
      <c r="DA1281" s="45"/>
      <c r="DB1281" s="45"/>
      <c r="DC1281" s="45"/>
      <c r="DD1281" s="45"/>
      <c r="DE1281" s="45"/>
      <c r="DF1281" s="45"/>
      <c r="DG1281" s="45"/>
      <c r="DH1281" s="45"/>
      <c r="DI1281" s="45"/>
      <c r="DJ1281" s="45"/>
      <c r="DK1281" s="45"/>
      <c r="DL1281" s="45"/>
      <c r="DM1281" s="45"/>
      <c r="DN1281" s="45"/>
      <c r="DO1281" s="45"/>
      <c r="DP1281" s="45"/>
      <c r="DQ1281" s="45"/>
      <c r="DR1281" s="45"/>
      <c r="DS1281" s="45"/>
      <c r="DT1281" s="45"/>
      <c r="DU1281" s="45"/>
      <c r="DV1281" s="1123"/>
      <c r="DW1281" s="45"/>
      <c r="DX1281" s="45"/>
      <c r="DY1281" s="45"/>
      <c r="DZ1281" s="45"/>
      <c r="EA1281" s="45"/>
      <c r="EB1281" s="45"/>
      <c r="EC1281" s="45"/>
      <c r="ED1281" s="45"/>
      <c r="EE1281" s="45"/>
      <c r="EF1281" s="45"/>
      <c r="EG1281" s="45"/>
      <c r="EH1281" s="45"/>
      <c r="EI1281" s="45"/>
      <c r="EJ1281" s="45"/>
      <c r="EK1281" s="45"/>
      <c r="EL1281" s="45"/>
      <c r="EM1281" s="45"/>
      <c r="EN1281" s="45"/>
      <c r="EO1281" s="45"/>
      <c r="EP1281" s="45"/>
      <c r="EQ1281" s="1123"/>
      <c r="ER1281" s="557"/>
    </row>
    <row r="1282" spans="1:148" ht="15" customHeight="1" x14ac:dyDescent="0.25">
      <c r="A1282" s="625"/>
      <c r="B1282" s="1343" t="str">
        <f t="shared" si="76"/>
        <v>Desk 29</v>
      </c>
      <c r="C1282" s="1348" t="str">
        <f>IF(ISBLANK(TB!C215), "", TB!C215)</f>
        <v/>
      </c>
      <c r="D1282" s="1348" t="str">
        <f>IF(ISBLANK(TB!D215), "", TB!D215)</f>
        <v/>
      </c>
      <c r="E1282" s="1348" t="str">
        <f>IF(ISBLANK(TB!E215), "", TB!E215)</f>
        <v/>
      </c>
      <c r="F1282" s="1348" t="str">
        <f>IF(ISBLANK(TB!F215), "", TB!F215)</f>
        <v/>
      </c>
      <c r="G1282" s="45"/>
      <c r="H1282" s="45"/>
      <c r="I1282" s="45"/>
      <c r="J1282" s="45"/>
      <c r="K1282" s="45"/>
      <c r="L1282" s="45"/>
      <c r="M1282" s="45"/>
      <c r="N1282" s="45"/>
      <c r="O1282" s="45"/>
      <c r="P1282" s="45"/>
      <c r="Q1282" s="45"/>
      <c r="R1282" s="45"/>
      <c r="S1282" s="45"/>
      <c r="T1282" s="45"/>
      <c r="U1282" s="45"/>
      <c r="V1282" s="45"/>
      <c r="W1282" s="45"/>
      <c r="X1282" s="45"/>
      <c r="Y1282" s="45"/>
      <c r="Z1282" s="45"/>
      <c r="AA1282" s="45"/>
      <c r="AB1282" s="45"/>
      <c r="AC1282" s="45"/>
      <c r="AD1282" s="45"/>
      <c r="AE1282" s="45"/>
      <c r="AF1282" s="45"/>
      <c r="AG1282" s="45"/>
      <c r="AH1282" s="45"/>
      <c r="AI1282" s="45"/>
      <c r="AJ1282" s="45"/>
      <c r="AK1282" s="45"/>
      <c r="AL1282" s="45"/>
      <c r="AM1282" s="45"/>
      <c r="AN1282" s="45"/>
      <c r="AO1282" s="45"/>
      <c r="AP1282" s="45"/>
      <c r="AQ1282" s="45"/>
      <c r="AR1282" s="45"/>
      <c r="AS1282" s="45"/>
      <c r="AT1282" s="45"/>
      <c r="AU1282" s="45"/>
      <c r="AV1282" s="45"/>
      <c r="AW1282" s="45"/>
      <c r="AX1282" s="45"/>
      <c r="AY1282" s="45"/>
      <c r="AZ1282" s="45"/>
      <c r="BA1282" s="45"/>
      <c r="BB1282" s="45"/>
      <c r="BC1282" s="45"/>
      <c r="BD1282" s="45"/>
      <c r="BE1282" s="45"/>
      <c r="BF1282" s="45"/>
      <c r="BG1282" s="45"/>
      <c r="BH1282" s="45"/>
      <c r="BI1282" s="45"/>
      <c r="BJ1282" s="45"/>
      <c r="BK1282" s="45"/>
      <c r="BL1282" s="45"/>
      <c r="BM1282" s="45"/>
      <c r="BN1282" s="45"/>
      <c r="BO1282" s="45"/>
      <c r="BP1282" s="45"/>
      <c r="BQ1282" s="45"/>
      <c r="BR1282" s="45"/>
      <c r="BS1282" s="45"/>
      <c r="BT1282" s="45"/>
      <c r="BU1282" s="45"/>
      <c r="BV1282" s="45"/>
      <c r="BW1282" s="45"/>
      <c r="BX1282" s="45"/>
      <c r="BY1282" s="45"/>
      <c r="BZ1282" s="45"/>
      <c r="CA1282" s="45"/>
      <c r="CB1282" s="45"/>
      <c r="CC1282" s="45"/>
      <c r="CD1282" s="45"/>
      <c r="CE1282" s="45"/>
      <c r="CF1282" s="45"/>
      <c r="CG1282" s="45"/>
      <c r="CH1282" s="45"/>
      <c r="CI1282" s="45"/>
      <c r="CJ1282" s="45"/>
      <c r="CK1282" s="45"/>
      <c r="CL1282" s="45"/>
      <c r="CM1282" s="45"/>
      <c r="CN1282" s="45"/>
      <c r="CO1282" s="45"/>
      <c r="CP1282" s="45"/>
      <c r="CQ1282" s="45"/>
      <c r="CR1282" s="45"/>
      <c r="CS1282" s="45"/>
      <c r="CT1282" s="45"/>
      <c r="CU1282" s="45"/>
      <c r="CV1282" s="45"/>
      <c r="CW1282" s="45"/>
      <c r="CX1282" s="45"/>
      <c r="CY1282" s="45"/>
      <c r="CZ1282" s="45"/>
      <c r="DA1282" s="45"/>
      <c r="DB1282" s="45"/>
      <c r="DC1282" s="45"/>
      <c r="DD1282" s="45"/>
      <c r="DE1282" s="45"/>
      <c r="DF1282" s="45"/>
      <c r="DG1282" s="45"/>
      <c r="DH1282" s="45"/>
      <c r="DI1282" s="45"/>
      <c r="DJ1282" s="45"/>
      <c r="DK1282" s="45"/>
      <c r="DL1282" s="45"/>
      <c r="DM1282" s="45"/>
      <c r="DN1282" s="45"/>
      <c r="DO1282" s="45"/>
      <c r="DP1282" s="45"/>
      <c r="DQ1282" s="45"/>
      <c r="DR1282" s="45"/>
      <c r="DS1282" s="45"/>
      <c r="DT1282" s="45"/>
      <c r="DU1282" s="45"/>
      <c r="DV1282" s="1123"/>
      <c r="DW1282" s="45"/>
      <c r="DX1282" s="45"/>
      <c r="DY1282" s="45"/>
      <c r="DZ1282" s="45"/>
      <c r="EA1282" s="45"/>
      <c r="EB1282" s="45"/>
      <c r="EC1282" s="45"/>
      <c r="ED1282" s="45"/>
      <c r="EE1282" s="45"/>
      <c r="EF1282" s="45"/>
      <c r="EG1282" s="45"/>
      <c r="EH1282" s="45"/>
      <c r="EI1282" s="45"/>
      <c r="EJ1282" s="45"/>
      <c r="EK1282" s="45"/>
      <c r="EL1282" s="45"/>
      <c r="EM1282" s="45"/>
      <c r="EN1282" s="45"/>
      <c r="EO1282" s="45"/>
      <c r="EP1282" s="45"/>
      <c r="EQ1282" s="1123"/>
      <c r="ER1282" s="557"/>
    </row>
    <row r="1283" spans="1:148" ht="15" customHeight="1" x14ac:dyDescent="0.25">
      <c r="A1283" s="625"/>
      <c r="B1283" s="1343" t="str">
        <f t="shared" si="76"/>
        <v>Desk 30</v>
      </c>
      <c r="C1283" s="1348" t="str">
        <f>IF(ISBLANK(TB!C216), "", TB!C216)</f>
        <v/>
      </c>
      <c r="D1283" s="1348" t="str">
        <f>IF(ISBLANK(TB!D216), "", TB!D216)</f>
        <v/>
      </c>
      <c r="E1283" s="1348" t="str">
        <f>IF(ISBLANK(TB!E216), "", TB!E216)</f>
        <v/>
      </c>
      <c r="F1283" s="1348" t="str">
        <f>IF(ISBLANK(TB!F216), "", TB!F216)</f>
        <v/>
      </c>
      <c r="G1283" s="45"/>
      <c r="H1283" s="45"/>
      <c r="I1283" s="45"/>
      <c r="J1283" s="45"/>
      <c r="K1283" s="45"/>
      <c r="L1283" s="45"/>
      <c r="M1283" s="45"/>
      <c r="N1283" s="45"/>
      <c r="O1283" s="45"/>
      <c r="P1283" s="45"/>
      <c r="Q1283" s="45"/>
      <c r="R1283" s="45"/>
      <c r="S1283" s="45"/>
      <c r="T1283" s="45"/>
      <c r="U1283" s="45"/>
      <c r="V1283" s="45"/>
      <c r="W1283" s="45"/>
      <c r="X1283" s="45"/>
      <c r="Y1283" s="45"/>
      <c r="Z1283" s="45"/>
      <c r="AA1283" s="45"/>
      <c r="AB1283" s="45"/>
      <c r="AC1283" s="45"/>
      <c r="AD1283" s="45"/>
      <c r="AE1283" s="45"/>
      <c r="AF1283" s="45"/>
      <c r="AG1283" s="45"/>
      <c r="AH1283" s="45"/>
      <c r="AI1283" s="45"/>
      <c r="AJ1283" s="45"/>
      <c r="AK1283" s="45"/>
      <c r="AL1283" s="45"/>
      <c r="AM1283" s="45"/>
      <c r="AN1283" s="45"/>
      <c r="AO1283" s="45"/>
      <c r="AP1283" s="45"/>
      <c r="AQ1283" s="45"/>
      <c r="AR1283" s="45"/>
      <c r="AS1283" s="45"/>
      <c r="AT1283" s="45"/>
      <c r="AU1283" s="45"/>
      <c r="AV1283" s="45"/>
      <c r="AW1283" s="45"/>
      <c r="AX1283" s="45"/>
      <c r="AY1283" s="45"/>
      <c r="AZ1283" s="45"/>
      <c r="BA1283" s="45"/>
      <c r="BB1283" s="45"/>
      <c r="BC1283" s="45"/>
      <c r="BD1283" s="45"/>
      <c r="BE1283" s="45"/>
      <c r="BF1283" s="45"/>
      <c r="BG1283" s="45"/>
      <c r="BH1283" s="45"/>
      <c r="BI1283" s="45"/>
      <c r="BJ1283" s="45"/>
      <c r="BK1283" s="45"/>
      <c r="BL1283" s="45"/>
      <c r="BM1283" s="45"/>
      <c r="BN1283" s="45"/>
      <c r="BO1283" s="45"/>
      <c r="BP1283" s="45"/>
      <c r="BQ1283" s="45"/>
      <c r="BR1283" s="45"/>
      <c r="BS1283" s="45"/>
      <c r="BT1283" s="45"/>
      <c r="BU1283" s="45"/>
      <c r="BV1283" s="45"/>
      <c r="BW1283" s="45"/>
      <c r="BX1283" s="45"/>
      <c r="BY1283" s="45"/>
      <c r="BZ1283" s="45"/>
      <c r="CA1283" s="45"/>
      <c r="CB1283" s="45"/>
      <c r="CC1283" s="45"/>
      <c r="CD1283" s="45"/>
      <c r="CE1283" s="45"/>
      <c r="CF1283" s="45"/>
      <c r="CG1283" s="45"/>
      <c r="CH1283" s="45"/>
      <c r="CI1283" s="45"/>
      <c r="CJ1283" s="45"/>
      <c r="CK1283" s="45"/>
      <c r="CL1283" s="45"/>
      <c r="CM1283" s="45"/>
      <c r="CN1283" s="45"/>
      <c r="CO1283" s="45"/>
      <c r="CP1283" s="45"/>
      <c r="CQ1283" s="45"/>
      <c r="CR1283" s="45"/>
      <c r="CS1283" s="45"/>
      <c r="CT1283" s="45"/>
      <c r="CU1283" s="45"/>
      <c r="CV1283" s="45"/>
      <c r="CW1283" s="45"/>
      <c r="CX1283" s="45"/>
      <c r="CY1283" s="45"/>
      <c r="CZ1283" s="45"/>
      <c r="DA1283" s="45"/>
      <c r="DB1283" s="45"/>
      <c r="DC1283" s="45"/>
      <c r="DD1283" s="45"/>
      <c r="DE1283" s="45"/>
      <c r="DF1283" s="45"/>
      <c r="DG1283" s="45"/>
      <c r="DH1283" s="45"/>
      <c r="DI1283" s="45"/>
      <c r="DJ1283" s="45"/>
      <c r="DK1283" s="45"/>
      <c r="DL1283" s="45"/>
      <c r="DM1283" s="45"/>
      <c r="DN1283" s="45"/>
      <c r="DO1283" s="45"/>
      <c r="DP1283" s="45"/>
      <c r="DQ1283" s="45"/>
      <c r="DR1283" s="45"/>
      <c r="DS1283" s="45"/>
      <c r="DT1283" s="45"/>
      <c r="DU1283" s="45"/>
      <c r="DV1283" s="1123"/>
      <c r="DW1283" s="45"/>
      <c r="DX1283" s="45"/>
      <c r="DY1283" s="45"/>
      <c r="DZ1283" s="45"/>
      <c r="EA1283" s="45"/>
      <c r="EB1283" s="45"/>
      <c r="EC1283" s="45"/>
      <c r="ED1283" s="45"/>
      <c r="EE1283" s="45"/>
      <c r="EF1283" s="45"/>
      <c r="EG1283" s="45"/>
      <c r="EH1283" s="45"/>
      <c r="EI1283" s="45"/>
      <c r="EJ1283" s="45"/>
      <c r="EK1283" s="45"/>
      <c r="EL1283" s="45"/>
      <c r="EM1283" s="45"/>
      <c r="EN1283" s="45"/>
      <c r="EO1283" s="45"/>
      <c r="EP1283" s="45"/>
      <c r="EQ1283" s="1123"/>
      <c r="ER1283" s="557"/>
    </row>
    <row r="1284" spans="1:148" ht="15" customHeight="1" x14ac:dyDescent="0.25">
      <c r="A1284" s="625"/>
      <c r="B1284" s="1343" t="str">
        <f t="shared" si="76"/>
        <v>Desk 31</v>
      </c>
      <c r="C1284" s="1348" t="str">
        <f>IF(ISBLANK(TB!C217), "", TB!C217)</f>
        <v/>
      </c>
      <c r="D1284" s="1348" t="str">
        <f>IF(ISBLANK(TB!D217), "", TB!D217)</f>
        <v/>
      </c>
      <c r="E1284" s="1348" t="str">
        <f>IF(ISBLANK(TB!E217), "", TB!E217)</f>
        <v/>
      </c>
      <c r="F1284" s="1348" t="str">
        <f>IF(ISBLANK(TB!F217), "", TB!F217)</f>
        <v/>
      </c>
      <c r="G1284" s="45"/>
      <c r="H1284" s="45"/>
      <c r="I1284" s="45"/>
      <c r="J1284" s="45"/>
      <c r="K1284" s="45"/>
      <c r="L1284" s="45"/>
      <c r="M1284" s="45"/>
      <c r="N1284" s="45"/>
      <c r="O1284" s="45"/>
      <c r="P1284" s="45"/>
      <c r="Q1284" s="45"/>
      <c r="R1284" s="45"/>
      <c r="S1284" s="45"/>
      <c r="T1284" s="45"/>
      <c r="U1284" s="45"/>
      <c r="V1284" s="45"/>
      <c r="W1284" s="45"/>
      <c r="X1284" s="45"/>
      <c r="Y1284" s="45"/>
      <c r="Z1284" s="45"/>
      <c r="AA1284" s="45"/>
      <c r="AB1284" s="45"/>
      <c r="AC1284" s="45"/>
      <c r="AD1284" s="45"/>
      <c r="AE1284" s="45"/>
      <c r="AF1284" s="45"/>
      <c r="AG1284" s="45"/>
      <c r="AH1284" s="45"/>
      <c r="AI1284" s="45"/>
      <c r="AJ1284" s="45"/>
      <c r="AK1284" s="45"/>
      <c r="AL1284" s="45"/>
      <c r="AM1284" s="45"/>
      <c r="AN1284" s="45"/>
      <c r="AO1284" s="45"/>
      <c r="AP1284" s="45"/>
      <c r="AQ1284" s="45"/>
      <c r="AR1284" s="45"/>
      <c r="AS1284" s="45"/>
      <c r="AT1284" s="45"/>
      <c r="AU1284" s="45"/>
      <c r="AV1284" s="45"/>
      <c r="AW1284" s="45"/>
      <c r="AX1284" s="45"/>
      <c r="AY1284" s="45"/>
      <c r="AZ1284" s="45"/>
      <c r="BA1284" s="45"/>
      <c r="BB1284" s="45"/>
      <c r="BC1284" s="45"/>
      <c r="BD1284" s="45"/>
      <c r="BE1284" s="45"/>
      <c r="BF1284" s="45"/>
      <c r="BG1284" s="45"/>
      <c r="BH1284" s="45"/>
      <c r="BI1284" s="45"/>
      <c r="BJ1284" s="45"/>
      <c r="BK1284" s="45"/>
      <c r="BL1284" s="45"/>
      <c r="BM1284" s="45"/>
      <c r="BN1284" s="45"/>
      <c r="BO1284" s="45"/>
      <c r="BP1284" s="45"/>
      <c r="BQ1284" s="45"/>
      <c r="BR1284" s="45"/>
      <c r="BS1284" s="45"/>
      <c r="BT1284" s="45"/>
      <c r="BU1284" s="45"/>
      <c r="BV1284" s="45"/>
      <c r="BW1284" s="45"/>
      <c r="BX1284" s="45"/>
      <c r="BY1284" s="45"/>
      <c r="BZ1284" s="45"/>
      <c r="CA1284" s="45"/>
      <c r="CB1284" s="45"/>
      <c r="CC1284" s="45"/>
      <c r="CD1284" s="45"/>
      <c r="CE1284" s="45"/>
      <c r="CF1284" s="45"/>
      <c r="CG1284" s="45"/>
      <c r="CH1284" s="45"/>
      <c r="CI1284" s="45"/>
      <c r="CJ1284" s="45"/>
      <c r="CK1284" s="45"/>
      <c r="CL1284" s="45"/>
      <c r="CM1284" s="45"/>
      <c r="CN1284" s="45"/>
      <c r="CO1284" s="45"/>
      <c r="CP1284" s="45"/>
      <c r="CQ1284" s="45"/>
      <c r="CR1284" s="45"/>
      <c r="CS1284" s="45"/>
      <c r="CT1284" s="45"/>
      <c r="CU1284" s="45"/>
      <c r="CV1284" s="45"/>
      <c r="CW1284" s="45"/>
      <c r="CX1284" s="45"/>
      <c r="CY1284" s="45"/>
      <c r="CZ1284" s="45"/>
      <c r="DA1284" s="45"/>
      <c r="DB1284" s="45"/>
      <c r="DC1284" s="45"/>
      <c r="DD1284" s="45"/>
      <c r="DE1284" s="45"/>
      <c r="DF1284" s="45"/>
      <c r="DG1284" s="45"/>
      <c r="DH1284" s="45"/>
      <c r="DI1284" s="45"/>
      <c r="DJ1284" s="45"/>
      <c r="DK1284" s="45"/>
      <c r="DL1284" s="45"/>
      <c r="DM1284" s="45"/>
      <c r="DN1284" s="45"/>
      <c r="DO1284" s="45"/>
      <c r="DP1284" s="45"/>
      <c r="DQ1284" s="45"/>
      <c r="DR1284" s="45"/>
      <c r="DS1284" s="45"/>
      <c r="DT1284" s="45"/>
      <c r="DU1284" s="45"/>
      <c r="DV1284" s="1123"/>
      <c r="DW1284" s="45"/>
      <c r="DX1284" s="45"/>
      <c r="DY1284" s="45"/>
      <c r="DZ1284" s="45"/>
      <c r="EA1284" s="45"/>
      <c r="EB1284" s="45"/>
      <c r="EC1284" s="45"/>
      <c r="ED1284" s="45"/>
      <c r="EE1284" s="45"/>
      <c r="EF1284" s="45"/>
      <c r="EG1284" s="45"/>
      <c r="EH1284" s="45"/>
      <c r="EI1284" s="45"/>
      <c r="EJ1284" s="45"/>
      <c r="EK1284" s="45"/>
      <c r="EL1284" s="45"/>
      <c r="EM1284" s="45"/>
      <c r="EN1284" s="45"/>
      <c r="EO1284" s="45"/>
      <c r="EP1284" s="45"/>
      <c r="EQ1284" s="1123"/>
      <c r="ER1284" s="557"/>
    </row>
    <row r="1285" spans="1:148" ht="15" customHeight="1" x14ac:dyDescent="0.25">
      <c r="A1285" s="625"/>
      <c r="B1285" s="1343" t="str">
        <f t="shared" si="76"/>
        <v>Desk 32</v>
      </c>
      <c r="C1285" s="1348" t="str">
        <f>IF(ISBLANK(TB!C218), "", TB!C218)</f>
        <v/>
      </c>
      <c r="D1285" s="1348" t="str">
        <f>IF(ISBLANK(TB!D218), "", TB!D218)</f>
        <v/>
      </c>
      <c r="E1285" s="1348" t="str">
        <f>IF(ISBLANK(TB!E218), "", TB!E218)</f>
        <v/>
      </c>
      <c r="F1285" s="1348" t="str">
        <f>IF(ISBLANK(TB!F218), "", TB!F218)</f>
        <v/>
      </c>
      <c r="G1285" s="45"/>
      <c r="H1285" s="45"/>
      <c r="I1285" s="45"/>
      <c r="J1285" s="45"/>
      <c r="K1285" s="45"/>
      <c r="L1285" s="45"/>
      <c r="M1285" s="45"/>
      <c r="N1285" s="45"/>
      <c r="O1285" s="45"/>
      <c r="P1285" s="45"/>
      <c r="Q1285" s="45"/>
      <c r="R1285" s="45"/>
      <c r="S1285" s="45"/>
      <c r="T1285" s="45"/>
      <c r="U1285" s="45"/>
      <c r="V1285" s="45"/>
      <c r="W1285" s="45"/>
      <c r="X1285" s="45"/>
      <c r="Y1285" s="45"/>
      <c r="Z1285" s="45"/>
      <c r="AA1285" s="45"/>
      <c r="AB1285" s="45"/>
      <c r="AC1285" s="45"/>
      <c r="AD1285" s="45"/>
      <c r="AE1285" s="45"/>
      <c r="AF1285" s="45"/>
      <c r="AG1285" s="45"/>
      <c r="AH1285" s="45"/>
      <c r="AI1285" s="45"/>
      <c r="AJ1285" s="45"/>
      <c r="AK1285" s="45"/>
      <c r="AL1285" s="45"/>
      <c r="AM1285" s="45"/>
      <c r="AN1285" s="45"/>
      <c r="AO1285" s="45"/>
      <c r="AP1285" s="45"/>
      <c r="AQ1285" s="45"/>
      <c r="AR1285" s="45"/>
      <c r="AS1285" s="45"/>
      <c r="AT1285" s="45"/>
      <c r="AU1285" s="45"/>
      <c r="AV1285" s="45"/>
      <c r="AW1285" s="45"/>
      <c r="AX1285" s="45"/>
      <c r="AY1285" s="45"/>
      <c r="AZ1285" s="45"/>
      <c r="BA1285" s="45"/>
      <c r="BB1285" s="45"/>
      <c r="BC1285" s="45"/>
      <c r="BD1285" s="45"/>
      <c r="BE1285" s="45"/>
      <c r="BF1285" s="45"/>
      <c r="BG1285" s="45"/>
      <c r="BH1285" s="45"/>
      <c r="BI1285" s="45"/>
      <c r="BJ1285" s="45"/>
      <c r="BK1285" s="45"/>
      <c r="BL1285" s="45"/>
      <c r="BM1285" s="45"/>
      <c r="BN1285" s="45"/>
      <c r="BO1285" s="45"/>
      <c r="BP1285" s="45"/>
      <c r="BQ1285" s="45"/>
      <c r="BR1285" s="45"/>
      <c r="BS1285" s="45"/>
      <c r="BT1285" s="45"/>
      <c r="BU1285" s="45"/>
      <c r="BV1285" s="45"/>
      <c r="BW1285" s="45"/>
      <c r="BX1285" s="45"/>
      <c r="BY1285" s="45"/>
      <c r="BZ1285" s="45"/>
      <c r="CA1285" s="45"/>
      <c r="CB1285" s="45"/>
      <c r="CC1285" s="45"/>
      <c r="CD1285" s="45"/>
      <c r="CE1285" s="45"/>
      <c r="CF1285" s="45"/>
      <c r="CG1285" s="45"/>
      <c r="CH1285" s="45"/>
      <c r="CI1285" s="45"/>
      <c r="CJ1285" s="45"/>
      <c r="CK1285" s="45"/>
      <c r="CL1285" s="45"/>
      <c r="CM1285" s="45"/>
      <c r="CN1285" s="45"/>
      <c r="CO1285" s="45"/>
      <c r="CP1285" s="45"/>
      <c r="CQ1285" s="45"/>
      <c r="CR1285" s="45"/>
      <c r="CS1285" s="45"/>
      <c r="CT1285" s="45"/>
      <c r="CU1285" s="45"/>
      <c r="CV1285" s="45"/>
      <c r="CW1285" s="45"/>
      <c r="CX1285" s="45"/>
      <c r="CY1285" s="45"/>
      <c r="CZ1285" s="45"/>
      <c r="DA1285" s="45"/>
      <c r="DB1285" s="45"/>
      <c r="DC1285" s="45"/>
      <c r="DD1285" s="45"/>
      <c r="DE1285" s="45"/>
      <c r="DF1285" s="45"/>
      <c r="DG1285" s="45"/>
      <c r="DH1285" s="45"/>
      <c r="DI1285" s="45"/>
      <c r="DJ1285" s="45"/>
      <c r="DK1285" s="45"/>
      <c r="DL1285" s="45"/>
      <c r="DM1285" s="45"/>
      <c r="DN1285" s="45"/>
      <c r="DO1285" s="45"/>
      <c r="DP1285" s="45"/>
      <c r="DQ1285" s="45"/>
      <c r="DR1285" s="45"/>
      <c r="DS1285" s="45"/>
      <c r="DT1285" s="45"/>
      <c r="DU1285" s="45"/>
      <c r="DV1285" s="1123"/>
      <c r="DW1285" s="45"/>
      <c r="DX1285" s="45"/>
      <c r="DY1285" s="45"/>
      <c r="DZ1285" s="45"/>
      <c r="EA1285" s="45"/>
      <c r="EB1285" s="45"/>
      <c r="EC1285" s="45"/>
      <c r="ED1285" s="45"/>
      <c r="EE1285" s="45"/>
      <c r="EF1285" s="45"/>
      <c r="EG1285" s="45"/>
      <c r="EH1285" s="45"/>
      <c r="EI1285" s="45"/>
      <c r="EJ1285" s="45"/>
      <c r="EK1285" s="45"/>
      <c r="EL1285" s="45"/>
      <c r="EM1285" s="45"/>
      <c r="EN1285" s="45"/>
      <c r="EO1285" s="45"/>
      <c r="EP1285" s="45"/>
      <c r="EQ1285" s="1123"/>
      <c r="ER1285" s="557"/>
    </row>
    <row r="1286" spans="1:148" ht="15" customHeight="1" x14ac:dyDescent="0.25">
      <c r="A1286" s="625"/>
      <c r="B1286" s="1343" t="str">
        <f t="shared" ref="B1286:B1317" si="77">B44</f>
        <v>Desk 33</v>
      </c>
      <c r="C1286" s="1348" t="str">
        <f>IF(ISBLANK(TB!C219), "", TB!C219)</f>
        <v/>
      </c>
      <c r="D1286" s="1348" t="str">
        <f>IF(ISBLANK(TB!D219), "", TB!D219)</f>
        <v/>
      </c>
      <c r="E1286" s="1348" t="str">
        <f>IF(ISBLANK(TB!E219), "", TB!E219)</f>
        <v/>
      </c>
      <c r="F1286" s="1348" t="str">
        <f>IF(ISBLANK(TB!F219), "", TB!F219)</f>
        <v/>
      </c>
      <c r="G1286" s="45"/>
      <c r="H1286" s="45"/>
      <c r="I1286" s="45"/>
      <c r="J1286" s="45"/>
      <c r="K1286" s="45"/>
      <c r="L1286" s="45"/>
      <c r="M1286" s="45"/>
      <c r="N1286" s="45"/>
      <c r="O1286" s="45"/>
      <c r="P1286" s="45"/>
      <c r="Q1286" s="45"/>
      <c r="R1286" s="45"/>
      <c r="S1286" s="45"/>
      <c r="T1286" s="45"/>
      <c r="U1286" s="45"/>
      <c r="V1286" s="45"/>
      <c r="W1286" s="45"/>
      <c r="X1286" s="45"/>
      <c r="Y1286" s="45"/>
      <c r="Z1286" s="45"/>
      <c r="AA1286" s="45"/>
      <c r="AB1286" s="45"/>
      <c r="AC1286" s="45"/>
      <c r="AD1286" s="45"/>
      <c r="AE1286" s="45"/>
      <c r="AF1286" s="45"/>
      <c r="AG1286" s="45"/>
      <c r="AH1286" s="45"/>
      <c r="AI1286" s="45"/>
      <c r="AJ1286" s="45"/>
      <c r="AK1286" s="45"/>
      <c r="AL1286" s="45"/>
      <c r="AM1286" s="45"/>
      <c r="AN1286" s="45"/>
      <c r="AO1286" s="45"/>
      <c r="AP1286" s="45"/>
      <c r="AQ1286" s="45"/>
      <c r="AR1286" s="45"/>
      <c r="AS1286" s="45"/>
      <c r="AT1286" s="45"/>
      <c r="AU1286" s="45"/>
      <c r="AV1286" s="45"/>
      <c r="AW1286" s="45"/>
      <c r="AX1286" s="45"/>
      <c r="AY1286" s="45"/>
      <c r="AZ1286" s="45"/>
      <c r="BA1286" s="45"/>
      <c r="BB1286" s="45"/>
      <c r="BC1286" s="45"/>
      <c r="BD1286" s="45"/>
      <c r="BE1286" s="45"/>
      <c r="BF1286" s="45"/>
      <c r="BG1286" s="45"/>
      <c r="BH1286" s="45"/>
      <c r="BI1286" s="45"/>
      <c r="BJ1286" s="45"/>
      <c r="BK1286" s="45"/>
      <c r="BL1286" s="45"/>
      <c r="BM1286" s="45"/>
      <c r="BN1286" s="45"/>
      <c r="BO1286" s="45"/>
      <c r="BP1286" s="45"/>
      <c r="BQ1286" s="45"/>
      <c r="BR1286" s="45"/>
      <c r="BS1286" s="45"/>
      <c r="BT1286" s="45"/>
      <c r="BU1286" s="45"/>
      <c r="BV1286" s="45"/>
      <c r="BW1286" s="45"/>
      <c r="BX1286" s="45"/>
      <c r="BY1286" s="45"/>
      <c r="BZ1286" s="45"/>
      <c r="CA1286" s="45"/>
      <c r="CB1286" s="45"/>
      <c r="CC1286" s="45"/>
      <c r="CD1286" s="45"/>
      <c r="CE1286" s="45"/>
      <c r="CF1286" s="45"/>
      <c r="CG1286" s="45"/>
      <c r="CH1286" s="45"/>
      <c r="CI1286" s="45"/>
      <c r="CJ1286" s="45"/>
      <c r="CK1286" s="45"/>
      <c r="CL1286" s="45"/>
      <c r="CM1286" s="45"/>
      <c r="CN1286" s="45"/>
      <c r="CO1286" s="45"/>
      <c r="CP1286" s="45"/>
      <c r="CQ1286" s="45"/>
      <c r="CR1286" s="45"/>
      <c r="CS1286" s="45"/>
      <c r="CT1286" s="45"/>
      <c r="CU1286" s="45"/>
      <c r="CV1286" s="45"/>
      <c r="CW1286" s="45"/>
      <c r="CX1286" s="45"/>
      <c r="CY1286" s="45"/>
      <c r="CZ1286" s="45"/>
      <c r="DA1286" s="45"/>
      <c r="DB1286" s="45"/>
      <c r="DC1286" s="45"/>
      <c r="DD1286" s="45"/>
      <c r="DE1286" s="45"/>
      <c r="DF1286" s="45"/>
      <c r="DG1286" s="45"/>
      <c r="DH1286" s="45"/>
      <c r="DI1286" s="45"/>
      <c r="DJ1286" s="45"/>
      <c r="DK1286" s="45"/>
      <c r="DL1286" s="45"/>
      <c r="DM1286" s="45"/>
      <c r="DN1286" s="45"/>
      <c r="DO1286" s="45"/>
      <c r="DP1286" s="45"/>
      <c r="DQ1286" s="45"/>
      <c r="DR1286" s="45"/>
      <c r="DS1286" s="45"/>
      <c r="DT1286" s="45"/>
      <c r="DU1286" s="45"/>
      <c r="DV1286" s="1123"/>
      <c r="DW1286" s="45"/>
      <c r="DX1286" s="45"/>
      <c r="DY1286" s="45"/>
      <c r="DZ1286" s="45"/>
      <c r="EA1286" s="45"/>
      <c r="EB1286" s="45"/>
      <c r="EC1286" s="45"/>
      <c r="ED1286" s="45"/>
      <c r="EE1286" s="45"/>
      <c r="EF1286" s="45"/>
      <c r="EG1286" s="45"/>
      <c r="EH1286" s="45"/>
      <c r="EI1286" s="45"/>
      <c r="EJ1286" s="45"/>
      <c r="EK1286" s="45"/>
      <c r="EL1286" s="45"/>
      <c r="EM1286" s="45"/>
      <c r="EN1286" s="45"/>
      <c r="EO1286" s="45"/>
      <c r="EP1286" s="45"/>
      <c r="EQ1286" s="1123"/>
      <c r="ER1286" s="557"/>
    </row>
    <row r="1287" spans="1:148" ht="15" customHeight="1" x14ac:dyDescent="0.25">
      <c r="A1287" s="625"/>
      <c r="B1287" s="1343" t="str">
        <f t="shared" si="77"/>
        <v>Desk 34</v>
      </c>
      <c r="C1287" s="1348" t="str">
        <f>IF(ISBLANK(TB!C220), "", TB!C220)</f>
        <v/>
      </c>
      <c r="D1287" s="1348" t="str">
        <f>IF(ISBLANK(TB!D220), "", TB!D220)</f>
        <v/>
      </c>
      <c r="E1287" s="1348" t="str">
        <f>IF(ISBLANK(TB!E220), "", TB!E220)</f>
        <v/>
      </c>
      <c r="F1287" s="1348" t="str">
        <f>IF(ISBLANK(TB!F220), "", TB!F220)</f>
        <v/>
      </c>
      <c r="G1287" s="45"/>
      <c r="H1287" s="45"/>
      <c r="I1287" s="45"/>
      <c r="J1287" s="45"/>
      <c r="K1287" s="45"/>
      <c r="L1287" s="45"/>
      <c r="M1287" s="45"/>
      <c r="N1287" s="45"/>
      <c r="O1287" s="45"/>
      <c r="P1287" s="45"/>
      <c r="Q1287" s="45"/>
      <c r="R1287" s="45"/>
      <c r="S1287" s="45"/>
      <c r="T1287" s="45"/>
      <c r="U1287" s="45"/>
      <c r="V1287" s="45"/>
      <c r="W1287" s="45"/>
      <c r="X1287" s="45"/>
      <c r="Y1287" s="45"/>
      <c r="Z1287" s="45"/>
      <c r="AA1287" s="45"/>
      <c r="AB1287" s="45"/>
      <c r="AC1287" s="45"/>
      <c r="AD1287" s="45"/>
      <c r="AE1287" s="45"/>
      <c r="AF1287" s="45"/>
      <c r="AG1287" s="45"/>
      <c r="AH1287" s="45"/>
      <c r="AI1287" s="45"/>
      <c r="AJ1287" s="45"/>
      <c r="AK1287" s="45"/>
      <c r="AL1287" s="45"/>
      <c r="AM1287" s="45"/>
      <c r="AN1287" s="45"/>
      <c r="AO1287" s="45"/>
      <c r="AP1287" s="45"/>
      <c r="AQ1287" s="45"/>
      <c r="AR1287" s="45"/>
      <c r="AS1287" s="45"/>
      <c r="AT1287" s="45"/>
      <c r="AU1287" s="45"/>
      <c r="AV1287" s="45"/>
      <c r="AW1287" s="45"/>
      <c r="AX1287" s="45"/>
      <c r="AY1287" s="45"/>
      <c r="AZ1287" s="45"/>
      <c r="BA1287" s="45"/>
      <c r="BB1287" s="45"/>
      <c r="BC1287" s="45"/>
      <c r="BD1287" s="45"/>
      <c r="BE1287" s="45"/>
      <c r="BF1287" s="45"/>
      <c r="BG1287" s="45"/>
      <c r="BH1287" s="45"/>
      <c r="BI1287" s="45"/>
      <c r="BJ1287" s="45"/>
      <c r="BK1287" s="45"/>
      <c r="BL1287" s="45"/>
      <c r="BM1287" s="45"/>
      <c r="BN1287" s="45"/>
      <c r="BO1287" s="45"/>
      <c r="BP1287" s="45"/>
      <c r="BQ1287" s="45"/>
      <c r="BR1287" s="45"/>
      <c r="BS1287" s="45"/>
      <c r="BT1287" s="45"/>
      <c r="BU1287" s="45"/>
      <c r="BV1287" s="45"/>
      <c r="BW1287" s="45"/>
      <c r="BX1287" s="45"/>
      <c r="BY1287" s="45"/>
      <c r="BZ1287" s="45"/>
      <c r="CA1287" s="45"/>
      <c r="CB1287" s="45"/>
      <c r="CC1287" s="45"/>
      <c r="CD1287" s="45"/>
      <c r="CE1287" s="45"/>
      <c r="CF1287" s="45"/>
      <c r="CG1287" s="45"/>
      <c r="CH1287" s="45"/>
      <c r="CI1287" s="45"/>
      <c r="CJ1287" s="45"/>
      <c r="CK1287" s="45"/>
      <c r="CL1287" s="45"/>
      <c r="CM1287" s="45"/>
      <c r="CN1287" s="45"/>
      <c r="CO1287" s="45"/>
      <c r="CP1287" s="45"/>
      <c r="CQ1287" s="45"/>
      <c r="CR1287" s="45"/>
      <c r="CS1287" s="45"/>
      <c r="CT1287" s="45"/>
      <c r="CU1287" s="45"/>
      <c r="CV1287" s="45"/>
      <c r="CW1287" s="45"/>
      <c r="CX1287" s="45"/>
      <c r="CY1287" s="45"/>
      <c r="CZ1287" s="45"/>
      <c r="DA1287" s="45"/>
      <c r="DB1287" s="45"/>
      <c r="DC1287" s="45"/>
      <c r="DD1287" s="45"/>
      <c r="DE1287" s="45"/>
      <c r="DF1287" s="45"/>
      <c r="DG1287" s="45"/>
      <c r="DH1287" s="45"/>
      <c r="DI1287" s="45"/>
      <c r="DJ1287" s="45"/>
      <c r="DK1287" s="45"/>
      <c r="DL1287" s="45"/>
      <c r="DM1287" s="45"/>
      <c r="DN1287" s="45"/>
      <c r="DO1287" s="45"/>
      <c r="DP1287" s="45"/>
      <c r="DQ1287" s="45"/>
      <c r="DR1287" s="45"/>
      <c r="DS1287" s="45"/>
      <c r="DT1287" s="45"/>
      <c r="DU1287" s="45"/>
      <c r="DV1287" s="1123"/>
      <c r="DW1287" s="45"/>
      <c r="DX1287" s="45"/>
      <c r="DY1287" s="45"/>
      <c r="DZ1287" s="45"/>
      <c r="EA1287" s="45"/>
      <c r="EB1287" s="45"/>
      <c r="EC1287" s="45"/>
      <c r="ED1287" s="45"/>
      <c r="EE1287" s="45"/>
      <c r="EF1287" s="45"/>
      <c r="EG1287" s="45"/>
      <c r="EH1287" s="45"/>
      <c r="EI1287" s="45"/>
      <c r="EJ1287" s="45"/>
      <c r="EK1287" s="45"/>
      <c r="EL1287" s="45"/>
      <c r="EM1287" s="45"/>
      <c r="EN1287" s="45"/>
      <c r="EO1287" s="45"/>
      <c r="EP1287" s="45"/>
      <c r="EQ1287" s="1123"/>
      <c r="ER1287" s="557"/>
    </row>
    <row r="1288" spans="1:148" ht="15" customHeight="1" x14ac:dyDescent="0.25">
      <c r="A1288" s="625"/>
      <c r="B1288" s="1343" t="str">
        <f t="shared" si="77"/>
        <v>Desk 35</v>
      </c>
      <c r="C1288" s="1348" t="str">
        <f>IF(ISBLANK(TB!C221), "", TB!C221)</f>
        <v/>
      </c>
      <c r="D1288" s="1348" t="str">
        <f>IF(ISBLANK(TB!D221), "", TB!D221)</f>
        <v/>
      </c>
      <c r="E1288" s="1348" t="str">
        <f>IF(ISBLANK(TB!E221), "", TB!E221)</f>
        <v/>
      </c>
      <c r="F1288" s="1348" t="str">
        <f>IF(ISBLANK(TB!F221), "", TB!F221)</f>
        <v/>
      </c>
      <c r="G1288" s="45"/>
      <c r="H1288" s="45"/>
      <c r="I1288" s="45"/>
      <c r="J1288" s="45"/>
      <c r="K1288" s="45"/>
      <c r="L1288" s="45"/>
      <c r="M1288" s="45"/>
      <c r="N1288" s="45"/>
      <c r="O1288" s="45"/>
      <c r="P1288" s="45"/>
      <c r="Q1288" s="45"/>
      <c r="R1288" s="45"/>
      <c r="S1288" s="45"/>
      <c r="T1288" s="45"/>
      <c r="U1288" s="45"/>
      <c r="V1288" s="45"/>
      <c r="W1288" s="45"/>
      <c r="X1288" s="45"/>
      <c r="Y1288" s="45"/>
      <c r="Z1288" s="45"/>
      <c r="AA1288" s="45"/>
      <c r="AB1288" s="45"/>
      <c r="AC1288" s="45"/>
      <c r="AD1288" s="45"/>
      <c r="AE1288" s="45"/>
      <c r="AF1288" s="45"/>
      <c r="AG1288" s="45"/>
      <c r="AH1288" s="45"/>
      <c r="AI1288" s="45"/>
      <c r="AJ1288" s="45"/>
      <c r="AK1288" s="45"/>
      <c r="AL1288" s="45"/>
      <c r="AM1288" s="45"/>
      <c r="AN1288" s="45"/>
      <c r="AO1288" s="45"/>
      <c r="AP1288" s="45"/>
      <c r="AQ1288" s="45"/>
      <c r="AR1288" s="45"/>
      <c r="AS1288" s="45"/>
      <c r="AT1288" s="45"/>
      <c r="AU1288" s="45"/>
      <c r="AV1288" s="45"/>
      <c r="AW1288" s="45"/>
      <c r="AX1288" s="45"/>
      <c r="AY1288" s="45"/>
      <c r="AZ1288" s="45"/>
      <c r="BA1288" s="45"/>
      <c r="BB1288" s="45"/>
      <c r="BC1288" s="45"/>
      <c r="BD1288" s="45"/>
      <c r="BE1288" s="45"/>
      <c r="BF1288" s="45"/>
      <c r="BG1288" s="45"/>
      <c r="BH1288" s="45"/>
      <c r="BI1288" s="45"/>
      <c r="BJ1288" s="45"/>
      <c r="BK1288" s="45"/>
      <c r="BL1288" s="45"/>
      <c r="BM1288" s="45"/>
      <c r="BN1288" s="45"/>
      <c r="BO1288" s="45"/>
      <c r="BP1288" s="45"/>
      <c r="BQ1288" s="45"/>
      <c r="BR1288" s="45"/>
      <c r="BS1288" s="45"/>
      <c r="BT1288" s="45"/>
      <c r="BU1288" s="45"/>
      <c r="BV1288" s="45"/>
      <c r="BW1288" s="45"/>
      <c r="BX1288" s="45"/>
      <c r="BY1288" s="45"/>
      <c r="BZ1288" s="45"/>
      <c r="CA1288" s="45"/>
      <c r="CB1288" s="45"/>
      <c r="CC1288" s="45"/>
      <c r="CD1288" s="45"/>
      <c r="CE1288" s="45"/>
      <c r="CF1288" s="45"/>
      <c r="CG1288" s="45"/>
      <c r="CH1288" s="45"/>
      <c r="CI1288" s="45"/>
      <c r="CJ1288" s="45"/>
      <c r="CK1288" s="45"/>
      <c r="CL1288" s="45"/>
      <c r="CM1288" s="45"/>
      <c r="CN1288" s="45"/>
      <c r="CO1288" s="45"/>
      <c r="CP1288" s="45"/>
      <c r="CQ1288" s="45"/>
      <c r="CR1288" s="45"/>
      <c r="CS1288" s="45"/>
      <c r="CT1288" s="45"/>
      <c r="CU1288" s="45"/>
      <c r="CV1288" s="45"/>
      <c r="CW1288" s="45"/>
      <c r="CX1288" s="45"/>
      <c r="CY1288" s="45"/>
      <c r="CZ1288" s="45"/>
      <c r="DA1288" s="45"/>
      <c r="DB1288" s="45"/>
      <c r="DC1288" s="45"/>
      <c r="DD1288" s="45"/>
      <c r="DE1288" s="45"/>
      <c r="DF1288" s="45"/>
      <c r="DG1288" s="45"/>
      <c r="DH1288" s="45"/>
      <c r="DI1288" s="45"/>
      <c r="DJ1288" s="45"/>
      <c r="DK1288" s="45"/>
      <c r="DL1288" s="45"/>
      <c r="DM1288" s="45"/>
      <c r="DN1288" s="45"/>
      <c r="DO1288" s="45"/>
      <c r="DP1288" s="45"/>
      <c r="DQ1288" s="45"/>
      <c r="DR1288" s="45"/>
      <c r="DS1288" s="45"/>
      <c r="DT1288" s="45"/>
      <c r="DU1288" s="45"/>
      <c r="DV1288" s="1123"/>
      <c r="DW1288" s="45"/>
      <c r="DX1288" s="45"/>
      <c r="DY1288" s="45"/>
      <c r="DZ1288" s="45"/>
      <c r="EA1288" s="45"/>
      <c r="EB1288" s="45"/>
      <c r="EC1288" s="45"/>
      <c r="ED1288" s="45"/>
      <c r="EE1288" s="45"/>
      <c r="EF1288" s="45"/>
      <c r="EG1288" s="45"/>
      <c r="EH1288" s="45"/>
      <c r="EI1288" s="45"/>
      <c r="EJ1288" s="45"/>
      <c r="EK1288" s="45"/>
      <c r="EL1288" s="45"/>
      <c r="EM1288" s="45"/>
      <c r="EN1288" s="45"/>
      <c r="EO1288" s="45"/>
      <c r="EP1288" s="45"/>
      <c r="EQ1288" s="1123"/>
      <c r="ER1288" s="557"/>
    </row>
    <row r="1289" spans="1:148" ht="15" customHeight="1" x14ac:dyDescent="0.25">
      <c r="A1289" s="625"/>
      <c r="B1289" s="1343" t="str">
        <f t="shared" si="77"/>
        <v>Desk 36</v>
      </c>
      <c r="C1289" s="1348" t="str">
        <f>IF(ISBLANK(TB!C222), "", TB!C222)</f>
        <v/>
      </c>
      <c r="D1289" s="1348" t="str">
        <f>IF(ISBLANK(TB!D222), "", TB!D222)</f>
        <v/>
      </c>
      <c r="E1289" s="1348" t="str">
        <f>IF(ISBLANK(TB!E222), "", TB!E222)</f>
        <v/>
      </c>
      <c r="F1289" s="1348" t="str">
        <f>IF(ISBLANK(TB!F222), "", TB!F222)</f>
        <v/>
      </c>
      <c r="G1289" s="45"/>
      <c r="H1289" s="45"/>
      <c r="I1289" s="45"/>
      <c r="J1289" s="45"/>
      <c r="K1289" s="45"/>
      <c r="L1289" s="45"/>
      <c r="M1289" s="45"/>
      <c r="N1289" s="45"/>
      <c r="O1289" s="45"/>
      <c r="P1289" s="45"/>
      <c r="Q1289" s="45"/>
      <c r="R1289" s="45"/>
      <c r="S1289" s="45"/>
      <c r="T1289" s="45"/>
      <c r="U1289" s="45"/>
      <c r="V1289" s="45"/>
      <c r="W1289" s="45"/>
      <c r="X1289" s="45"/>
      <c r="Y1289" s="45"/>
      <c r="Z1289" s="45"/>
      <c r="AA1289" s="45"/>
      <c r="AB1289" s="45"/>
      <c r="AC1289" s="45"/>
      <c r="AD1289" s="45"/>
      <c r="AE1289" s="45"/>
      <c r="AF1289" s="45"/>
      <c r="AG1289" s="45"/>
      <c r="AH1289" s="45"/>
      <c r="AI1289" s="45"/>
      <c r="AJ1289" s="45"/>
      <c r="AK1289" s="45"/>
      <c r="AL1289" s="45"/>
      <c r="AM1289" s="45"/>
      <c r="AN1289" s="45"/>
      <c r="AO1289" s="45"/>
      <c r="AP1289" s="45"/>
      <c r="AQ1289" s="45"/>
      <c r="AR1289" s="45"/>
      <c r="AS1289" s="45"/>
      <c r="AT1289" s="45"/>
      <c r="AU1289" s="45"/>
      <c r="AV1289" s="45"/>
      <c r="AW1289" s="45"/>
      <c r="AX1289" s="45"/>
      <c r="AY1289" s="45"/>
      <c r="AZ1289" s="45"/>
      <c r="BA1289" s="45"/>
      <c r="BB1289" s="45"/>
      <c r="BC1289" s="45"/>
      <c r="BD1289" s="45"/>
      <c r="BE1289" s="45"/>
      <c r="BF1289" s="45"/>
      <c r="BG1289" s="45"/>
      <c r="BH1289" s="45"/>
      <c r="BI1289" s="45"/>
      <c r="BJ1289" s="45"/>
      <c r="BK1289" s="45"/>
      <c r="BL1289" s="45"/>
      <c r="BM1289" s="45"/>
      <c r="BN1289" s="45"/>
      <c r="BO1289" s="45"/>
      <c r="BP1289" s="45"/>
      <c r="BQ1289" s="45"/>
      <c r="BR1289" s="45"/>
      <c r="BS1289" s="45"/>
      <c r="BT1289" s="45"/>
      <c r="BU1289" s="45"/>
      <c r="BV1289" s="45"/>
      <c r="BW1289" s="45"/>
      <c r="BX1289" s="45"/>
      <c r="BY1289" s="45"/>
      <c r="BZ1289" s="45"/>
      <c r="CA1289" s="45"/>
      <c r="CB1289" s="45"/>
      <c r="CC1289" s="45"/>
      <c r="CD1289" s="45"/>
      <c r="CE1289" s="45"/>
      <c r="CF1289" s="45"/>
      <c r="CG1289" s="45"/>
      <c r="CH1289" s="45"/>
      <c r="CI1289" s="45"/>
      <c r="CJ1289" s="45"/>
      <c r="CK1289" s="45"/>
      <c r="CL1289" s="45"/>
      <c r="CM1289" s="45"/>
      <c r="CN1289" s="45"/>
      <c r="CO1289" s="45"/>
      <c r="CP1289" s="45"/>
      <c r="CQ1289" s="45"/>
      <c r="CR1289" s="45"/>
      <c r="CS1289" s="45"/>
      <c r="CT1289" s="45"/>
      <c r="CU1289" s="45"/>
      <c r="CV1289" s="45"/>
      <c r="CW1289" s="45"/>
      <c r="CX1289" s="45"/>
      <c r="CY1289" s="45"/>
      <c r="CZ1289" s="45"/>
      <c r="DA1289" s="45"/>
      <c r="DB1289" s="45"/>
      <c r="DC1289" s="45"/>
      <c r="DD1289" s="45"/>
      <c r="DE1289" s="45"/>
      <c r="DF1289" s="45"/>
      <c r="DG1289" s="45"/>
      <c r="DH1289" s="45"/>
      <c r="DI1289" s="45"/>
      <c r="DJ1289" s="45"/>
      <c r="DK1289" s="45"/>
      <c r="DL1289" s="45"/>
      <c r="DM1289" s="45"/>
      <c r="DN1289" s="45"/>
      <c r="DO1289" s="45"/>
      <c r="DP1289" s="45"/>
      <c r="DQ1289" s="45"/>
      <c r="DR1289" s="45"/>
      <c r="DS1289" s="45"/>
      <c r="DT1289" s="45"/>
      <c r="DU1289" s="45"/>
      <c r="DV1289" s="1123"/>
      <c r="DW1289" s="45"/>
      <c r="DX1289" s="45"/>
      <c r="DY1289" s="45"/>
      <c r="DZ1289" s="45"/>
      <c r="EA1289" s="45"/>
      <c r="EB1289" s="45"/>
      <c r="EC1289" s="45"/>
      <c r="ED1289" s="45"/>
      <c r="EE1289" s="45"/>
      <c r="EF1289" s="45"/>
      <c r="EG1289" s="45"/>
      <c r="EH1289" s="45"/>
      <c r="EI1289" s="45"/>
      <c r="EJ1289" s="45"/>
      <c r="EK1289" s="45"/>
      <c r="EL1289" s="45"/>
      <c r="EM1289" s="45"/>
      <c r="EN1289" s="45"/>
      <c r="EO1289" s="45"/>
      <c r="EP1289" s="45"/>
      <c r="EQ1289" s="1123"/>
      <c r="ER1289" s="557"/>
    </row>
    <row r="1290" spans="1:148" ht="15" customHeight="1" x14ac:dyDescent="0.25">
      <c r="A1290" s="625"/>
      <c r="B1290" s="1343" t="str">
        <f t="shared" si="77"/>
        <v>Desk 37</v>
      </c>
      <c r="C1290" s="1348" t="str">
        <f>IF(ISBLANK(TB!C223), "", TB!C223)</f>
        <v/>
      </c>
      <c r="D1290" s="1348" t="str">
        <f>IF(ISBLANK(TB!D223), "", TB!D223)</f>
        <v/>
      </c>
      <c r="E1290" s="1348" t="str">
        <f>IF(ISBLANK(TB!E223), "", TB!E223)</f>
        <v/>
      </c>
      <c r="F1290" s="1348" t="str">
        <f>IF(ISBLANK(TB!F223), "", TB!F223)</f>
        <v/>
      </c>
      <c r="G1290" s="45"/>
      <c r="H1290" s="45"/>
      <c r="I1290" s="45"/>
      <c r="J1290" s="45"/>
      <c r="K1290" s="45"/>
      <c r="L1290" s="45"/>
      <c r="M1290" s="45"/>
      <c r="N1290" s="45"/>
      <c r="O1290" s="45"/>
      <c r="P1290" s="45"/>
      <c r="Q1290" s="45"/>
      <c r="R1290" s="45"/>
      <c r="S1290" s="45"/>
      <c r="T1290" s="45"/>
      <c r="U1290" s="45"/>
      <c r="V1290" s="45"/>
      <c r="W1290" s="45"/>
      <c r="X1290" s="45"/>
      <c r="Y1290" s="45"/>
      <c r="Z1290" s="45"/>
      <c r="AA1290" s="45"/>
      <c r="AB1290" s="45"/>
      <c r="AC1290" s="45"/>
      <c r="AD1290" s="45"/>
      <c r="AE1290" s="45"/>
      <c r="AF1290" s="45"/>
      <c r="AG1290" s="45"/>
      <c r="AH1290" s="45"/>
      <c r="AI1290" s="45"/>
      <c r="AJ1290" s="45"/>
      <c r="AK1290" s="45"/>
      <c r="AL1290" s="45"/>
      <c r="AM1290" s="45"/>
      <c r="AN1290" s="45"/>
      <c r="AO1290" s="45"/>
      <c r="AP1290" s="45"/>
      <c r="AQ1290" s="45"/>
      <c r="AR1290" s="45"/>
      <c r="AS1290" s="45"/>
      <c r="AT1290" s="45"/>
      <c r="AU1290" s="45"/>
      <c r="AV1290" s="45"/>
      <c r="AW1290" s="45"/>
      <c r="AX1290" s="45"/>
      <c r="AY1290" s="45"/>
      <c r="AZ1290" s="45"/>
      <c r="BA1290" s="45"/>
      <c r="BB1290" s="45"/>
      <c r="BC1290" s="45"/>
      <c r="BD1290" s="45"/>
      <c r="BE1290" s="45"/>
      <c r="BF1290" s="45"/>
      <c r="BG1290" s="45"/>
      <c r="BH1290" s="45"/>
      <c r="BI1290" s="45"/>
      <c r="BJ1290" s="45"/>
      <c r="BK1290" s="45"/>
      <c r="BL1290" s="45"/>
      <c r="BM1290" s="45"/>
      <c r="BN1290" s="45"/>
      <c r="BO1290" s="45"/>
      <c r="BP1290" s="45"/>
      <c r="BQ1290" s="45"/>
      <c r="BR1290" s="45"/>
      <c r="BS1290" s="45"/>
      <c r="BT1290" s="45"/>
      <c r="BU1290" s="45"/>
      <c r="BV1290" s="45"/>
      <c r="BW1290" s="45"/>
      <c r="BX1290" s="45"/>
      <c r="BY1290" s="45"/>
      <c r="BZ1290" s="45"/>
      <c r="CA1290" s="45"/>
      <c r="CB1290" s="45"/>
      <c r="CC1290" s="45"/>
      <c r="CD1290" s="45"/>
      <c r="CE1290" s="45"/>
      <c r="CF1290" s="45"/>
      <c r="CG1290" s="45"/>
      <c r="CH1290" s="45"/>
      <c r="CI1290" s="45"/>
      <c r="CJ1290" s="45"/>
      <c r="CK1290" s="45"/>
      <c r="CL1290" s="45"/>
      <c r="CM1290" s="45"/>
      <c r="CN1290" s="45"/>
      <c r="CO1290" s="45"/>
      <c r="CP1290" s="45"/>
      <c r="CQ1290" s="45"/>
      <c r="CR1290" s="45"/>
      <c r="CS1290" s="45"/>
      <c r="CT1290" s="45"/>
      <c r="CU1290" s="45"/>
      <c r="CV1290" s="45"/>
      <c r="CW1290" s="45"/>
      <c r="CX1290" s="45"/>
      <c r="CY1290" s="45"/>
      <c r="CZ1290" s="45"/>
      <c r="DA1290" s="45"/>
      <c r="DB1290" s="45"/>
      <c r="DC1290" s="45"/>
      <c r="DD1290" s="45"/>
      <c r="DE1290" s="45"/>
      <c r="DF1290" s="45"/>
      <c r="DG1290" s="45"/>
      <c r="DH1290" s="45"/>
      <c r="DI1290" s="45"/>
      <c r="DJ1290" s="45"/>
      <c r="DK1290" s="45"/>
      <c r="DL1290" s="45"/>
      <c r="DM1290" s="45"/>
      <c r="DN1290" s="45"/>
      <c r="DO1290" s="45"/>
      <c r="DP1290" s="45"/>
      <c r="DQ1290" s="45"/>
      <c r="DR1290" s="45"/>
      <c r="DS1290" s="45"/>
      <c r="DT1290" s="45"/>
      <c r="DU1290" s="45"/>
      <c r="DV1290" s="1123"/>
      <c r="DW1290" s="45"/>
      <c r="DX1290" s="45"/>
      <c r="DY1290" s="45"/>
      <c r="DZ1290" s="45"/>
      <c r="EA1290" s="45"/>
      <c r="EB1290" s="45"/>
      <c r="EC1290" s="45"/>
      <c r="ED1290" s="45"/>
      <c r="EE1290" s="45"/>
      <c r="EF1290" s="45"/>
      <c r="EG1290" s="45"/>
      <c r="EH1290" s="45"/>
      <c r="EI1290" s="45"/>
      <c r="EJ1290" s="45"/>
      <c r="EK1290" s="45"/>
      <c r="EL1290" s="45"/>
      <c r="EM1290" s="45"/>
      <c r="EN1290" s="45"/>
      <c r="EO1290" s="45"/>
      <c r="EP1290" s="45"/>
      <c r="EQ1290" s="1123"/>
      <c r="ER1290" s="557"/>
    </row>
    <row r="1291" spans="1:148" ht="15" customHeight="1" x14ac:dyDescent="0.25">
      <c r="A1291" s="625"/>
      <c r="B1291" s="1343" t="str">
        <f t="shared" si="77"/>
        <v>Desk 38</v>
      </c>
      <c r="C1291" s="1348" t="str">
        <f>IF(ISBLANK(TB!C224), "", TB!C224)</f>
        <v/>
      </c>
      <c r="D1291" s="1348" t="str">
        <f>IF(ISBLANK(TB!D224), "", TB!D224)</f>
        <v/>
      </c>
      <c r="E1291" s="1348" t="str">
        <f>IF(ISBLANK(TB!E224), "", TB!E224)</f>
        <v/>
      </c>
      <c r="F1291" s="1348" t="str">
        <f>IF(ISBLANK(TB!F224), "", TB!F224)</f>
        <v/>
      </c>
      <c r="G1291" s="45"/>
      <c r="H1291" s="45"/>
      <c r="I1291" s="45"/>
      <c r="J1291" s="45"/>
      <c r="K1291" s="45"/>
      <c r="L1291" s="45"/>
      <c r="M1291" s="45"/>
      <c r="N1291" s="45"/>
      <c r="O1291" s="45"/>
      <c r="P1291" s="45"/>
      <c r="Q1291" s="45"/>
      <c r="R1291" s="45"/>
      <c r="S1291" s="45"/>
      <c r="T1291" s="45"/>
      <c r="U1291" s="45"/>
      <c r="V1291" s="45"/>
      <c r="W1291" s="45"/>
      <c r="X1291" s="45"/>
      <c r="Y1291" s="45"/>
      <c r="Z1291" s="45"/>
      <c r="AA1291" s="45"/>
      <c r="AB1291" s="45"/>
      <c r="AC1291" s="45"/>
      <c r="AD1291" s="45"/>
      <c r="AE1291" s="45"/>
      <c r="AF1291" s="45"/>
      <c r="AG1291" s="45"/>
      <c r="AH1291" s="45"/>
      <c r="AI1291" s="45"/>
      <c r="AJ1291" s="45"/>
      <c r="AK1291" s="45"/>
      <c r="AL1291" s="45"/>
      <c r="AM1291" s="45"/>
      <c r="AN1291" s="45"/>
      <c r="AO1291" s="45"/>
      <c r="AP1291" s="45"/>
      <c r="AQ1291" s="45"/>
      <c r="AR1291" s="45"/>
      <c r="AS1291" s="45"/>
      <c r="AT1291" s="45"/>
      <c r="AU1291" s="45"/>
      <c r="AV1291" s="45"/>
      <c r="AW1291" s="45"/>
      <c r="AX1291" s="45"/>
      <c r="AY1291" s="45"/>
      <c r="AZ1291" s="45"/>
      <c r="BA1291" s="45"/>
      <c r="BB1291" s="45"/>
      <c r="BC1291" s="45"/>
      <c r="BD1291" s="45"/>
      <c r="BE1291" s="45"/>
      <c r="BF1291" s="45"/>
      <c r="BG1291" s="45"/>
      <c r="BH1291" s="45"/>
      <c r="BI1291" s="45"/>
      <c r="BJ1291" s="45"/>
      <c r="BK1291" s="45"/>
      <c r="BL1291" s="45"/>
      <c r="BM1291" s="45"/>
      <c r="BN1291" s="45"/>
      <c r="BO1291" s="45"/>
      <c r="BP1291" s="45"/>
      <c r="BQ1291" s="45"/>
      <c r="BR1291" s="45"/>
      <c r="BS1291" s="45"/>
      <c r="BT1291" s="45"/>
      <c r="BU1291" s="45"/>
      <c r="BV1291" s="45"/>
      <c r="BW1291" s="45"/>
      <c r="BX1291" s="45"/>
      <c r="BY1291" s="45"/>
      <c r="BZ1291" s="45"/>
      <c r="CA1291" s="45"/>
      <c r="CB1291" s="45"/>
      <c r="CC1291" s="45"/>
      <c r="CD1291" s="45"/>
      <c r="CE1291" s="45"/>
      <c r="CF1291" s="45"/>
      <c r="CG1291" s="45"/>
      <c r="CH1291" s="45"/>
      <c r="CI1291" s="45"/>
      <c r="CJ1291" s="45"/>
      <c r="CK1291" s="45"/>
      <c r="CL1291" s="45"/>
      <c r="CM1291" s="45"/>
      <c r="CN1291" s="45"/>
      <c r="CO1291" s="45"/>
      <c r="CP1291" s="45"/>
      <c r="CQ1291" s="45"/>
      <c r="CR1291" s="45"/>
      <c r="CS1291" s="45"/>
      <c r="CT1291" s="45"/>
      <c r="CU1291" s="45"/>
      <c r="CV1291" s="45"/>
      <c r="CW1291" s="45"/>
      <c r="CX1291" s="45"/>
      <c r="CY1291" s="45"/>
      <c r="CZ1291" s="45"/>
      <c r="DA1291" s="45"/>
      <c r="DB1291" s="45"/>
      <c r="DC1291" s="45"/>
      <c r="DD1291" s="45"/>
      <c r="DE1291" s="45"/>
      <c r="DF1291" s="45"/>
      <c r="DG1291" s="45"/>
      <c r="DH1291" s="45"/>
      <c r="DI1291" s="45"/>
      <c r="DJ1291" s="45"/>
      <c r="DK1291" s="45"/>
      <c r="DL1291" s="45"/>
      <c r="DM1291" s="45"/>
      <c r="DN1291" s="45"/>
      <c r="DO1291" s="45"/>
      <c r="DP1291" s="45"/>
      <c r="DQ1291" s="45"/>
      <c r="DR1291" s="45"/>
      <c r="DS1291" s="45"/>
      <c r="DT1291" s="45"/>
      <c r="DU1291" s="45"/>
      <c r="DV1291" s="1123"/>
      <c r="DW1291" s="45"/>
      <c r="DX1291" s="45"/>
      <c r="DY1291" s="45"/>
      <c r="DZ1291" s="45"/>
      <c r="EA1291" s="45"/>
      <c r="EB1291" s="45"/>
      <c r="EC1291" s="45"/>
      <c r="ED1291" s="45"/>
      <c r="EE1291" s="45"/>
      <c r="EF1291" s="45"/>
      <c r="EG1291" s="45"/>
      <c r="EH1291" s="45"/>
      <c r="EI1291" s="45"/>
      <c r="EJ1291" s="45"/>
      <c r="EK1291" s="45"/>
      <c r="EL1291" s="45"/>
      <c r="EM1291" s="45"/>
      <c r="EN1291" s="45"/>
      <c r="EO1291" s="45"/>
      <c r="EP1291" s="45"/>
      <c r="EQ1291" s="1123"/>
      <c r="ER1291" s="557"/>
    </row>
    <row r="1292" spans="1:148" ht="15" customHeight="1" x14ac:dyDescent="0.25">
      <c r="A1292" s="625"/>
      <c r="B1292" s="1343" t="str">
        <f t="shared" si="77"/>
        <v>Desk 39</v>
      </c>
      <c r="C1292" s="1348" t="str">
        <f>IF(ISBLANK(TB!C225), "", TB!C225)</f>
        <v/>
      </c>
      <c r="D1292" s="1348" t="str">
        <f>IF(ISBLANK(TB!D225), "", TB!D225)</f>
        <v/>
      </c>
      <c r="E1292" s="1348" t="str">
        <f>IF(ISBLANK(TB!E225), "", TB!E225)</f>
        <v/>
      </c>
      <c r="F1292" s="1348" t="str">
        <f>IF(ISBLANK(TB!F225), "", TB!F225)</f>
        <v/>
      </c>
      <c r="G1292" s="45"/>
      <c r="H1292" s="45"/>
      <c r="I1292" s="45"/>
      <c r="J1292" s="45"/>
      <c r="K1292" s="45"/>
      <c r="L1292" s="45"/>
      <c r="M1292" s="45"/>
      <c r="N1292" s="45"/>
      <c r="O1292" s="45"/>
      <c r="P1292" s="45"/>
      <c r="Q1292" s="45"/>
      <c r="R1292" s="45"/>
      <c r="S1292" s="45"/>
      <c r="T1292" s="45"/>
      <c r="U1292" s="45"/>
      <c r="V1292" s="45"/>
      <c r="W1292" s="45"/>
      <c r="X1292" s="45"/>
      <c r="Y1292" s="45"/>
      <c r="Z1292" s="45"/>
      <c r="AA1292" s="45"/>
      <c r="AB1292" s="45"/>
      <c r="AC1292" s="45"/>
      <c r="AD1292" s="45"/>
      <c r="AE1292" s="45"/>
      <c r="AF1292" s="45"/>
      <c r="AG1292" s="45"/>
      <c r="AH1292" s="45"/>
      <c r="AI1292" s="45"/>
      <c r="AJ1292" s="45"/>
      <c r="AK1292" s="45"/>
      <c r="AL1292" s="45"/>
      <c r="AM1292" s="45"/>
      <c r="AN1292" s="45"/>
      <c r="AO1292" s="45"/>
      <c r="AP1292" s="45"/>
      <c r="AQ1292" s="45"/>
      <c r="AR1292" s="45"/>
      <c r="AS1292" s="45"/>
      <c r="AT1292" s="45"/>
      <c r="AU1292" s="45"/>
      <c r="AV1292" s="45"/>
      <c r="AW1292" s="45"/>
      <c r="AX1292" s="45"/>
      <c r="AY1292" s="45"/>
      <c r="AZ1292" s="45"/>
      <c r="BA1292" s="45"/>
      <c r="BB1292" s="45"/>
      <c r="BC1292" s="45"/>
      <c r="BD1292" s="45"/>
      <c r="BE1292" s="45"/>
      <c r="BF1292" s="45"/>
      <c r="BG1292" s="45"/>
      <c r="BH1292" s="45"/>
      <c r="BI1292" s="45"/>
      <c r="BJ1292" s="45"/>
      <c r="BK1292" s="45"/>
      <c r="BL1292" s="45"/>
      <c r="BM1292" s="45"/>
      <c r="BN1292" s="45"/>
      <c r="BO1292" s="45"/>
      <c r="BP1292" s="45"/>
      <c r="BQ1292" s="45"/>
      <c r="BR1292" s="45"/>
      <c r="BS1292" s="45"/>
      <c r="BT1292" s="45"/>
      <c r="BU1292" s="45"/>
      <c r="BV1292" s="45"/>
      <c r="BW1292" s="45"/>
      <c r="BX1292" s="45"/>
      <c r="BY1292" s="45"/>
      <c r="BZ1292" s="45"/>
      <c r="CA1292" s="45"/>
      <c r="CB1292" s="45"/>
      <c r="CC1292" s="45"/>
      <c r="CD1292" s="45"/>
      <c r="CE1292" s="45"/>
      <c r="CF1292" s="45"/>
      <c r="CG1292" s="45"/>
      <c r="CH1292" s="45"/>
      <c r="CI1292" s="45"/>
      <c r="CJ1292" s="45"/>
      <c r="CK1292" s="45"/>
      <c r="CL1292" s="45"/>
      <c r="CM1292" s="45"/>
      <c r="CN1292" s="45"/>
      <c r="CO1292" s="45"/>
      <c r="CP1292" s="45"/>
      <c r="CQ1292" s="45"/>
      <c r="CR1292" s="45"/>
      <c r="CS1292" s="45"/>
      <c r="CT1292" s="45"/>
      <c r="CU1292" s="45"/>
      <c r="CV1292" s="45"/>
      <c r="CW1292" s="45"/>
      <c r="CX1292" s="45"/>
      <c r="CY1292" s="45"/>
      <c r="CZ1292" s="45"/>
      <c r="DA1292" s="45"/>
      <c r="DB1292" s="45"/>
      <c r="DC1292" s="45"/>
      <c r="DD1292" s="45"/>
      <c r="DE1292" s="45"/>
      <c r="DF1292" s="45"/>
      <c r="DG1292" s="45"/>
      <c r="DH1292" s="45"/>
      <c r="DI1292" s="45"/>
      <c r="DJ1292" s="45"/>
      <c r="DK1292" s="45"/>
      <c r="DL1292" s="45"/>
      <c r="DM1292" s="45"/>
      <c r="DN1292" s="45"/>
      <c r="DO1292" s="45"/>
      <c r="DP1292" s="45"/>
      <c r="DQ1292" s="45"/>
      <c r="DR1292" s="45"/>
      <c r="DS1292" s="45"/>
      <c r="DT1292" s="45"/>
      <c r="DU1292" s="45"/>
      <c r="DV1292" s="1123"/>
      <c r="DW1292" s="45"/>
      <c r="DX1292" s="45"/>
      <c r="DY1292" s="45"/>
      <c r="DZ1292" s="45"/>
      <c r="EA1292" s="45"/>
      <c r="EB1292" s="45"/>
      <c r="EC1292" s="45"/>
      <c r="ED1292" s="45"/>
      <c r="EE1292" s="45"/>
      <c r="EF1292" s="45"/>
      <c r="EG1292" s="45"/>
      <c r="EH1292" s="45"/>
      <c r="EI1292" s="45"/>
      <c r="EJ1292" s="45"/>
      <c r="EK1292" s="45"/>
      <c r="EL1292" s="45"/>
      <c r="EM1292" s="45"/>
      <c r="EN1292" s="45"/>
      <c r="EO1292" s="45"/>
      <c r="EP1292" s="45"/>
      <c r="EQ1292" s="1123"/>
      <c r="ER1292" s="557"/>
    </row>
    <row r="1293" spans="1:148" ht="15" customHeight="1" x14ac:dyDescent="0.25">
      <c r="A1293" s="625"/>
      <c r="B1293" s="1343" t="str">
        <f t="shared" si="77"/>
        <v>Desk 40</v>
      </c>
      <c r="C1293" s="1348" t="str">
        <f>IF(ISBLANK(TB!C226), "", TB!C226)</f>
        <v/>
      </c>
      <c r="D1293" s="1348" t="str">
        <f>IF(ISBLANK(TB!D226), "", TB!D226)</f>
        <v/>
      </c>
      <c r="E1293" s="1348" t="str">
        <f>IF(ISBLANK(TB!E226), "", TB!E226)</f>
        <v/>
      </c>
      <c r="F1293" s="1348" t="str">
        <f>IF(ISBLANK(TB!F226), "", TB!F226)</f>
        <v/>
      </c>
      <c r="G1293" s="45"/>
      <c r="H1293" s="45"/>
      <c r="I1293" s="45"/>
      <c r="J1293" s="45"/>
      <c r="K1293" s="45"/>
      <c r="L1293" s="45"/>
      <c r="M1293" s="45"/>
      <c r="N1293" s="45"/>
      <c r="O1293" s="45"/>
      <c r="P1293" s="45"/>
      <c r="Q1293" s="45"/>
      <c r="R1293" s="45"/>
      <c r="S1293" s="45"/>
      <c r="T1293" s="45"/>
      <c r="U1293" s="45"/>
      <c r="V1293" s="45"/>
      <c r="W1293" s="45"/>
      <c r="X1293" s="45"/>
      <c r="Y1293" s="45"/>
      <c r="Z1293" s="45"/>
      <c r="AA1293" s="45"/>
      <c r="AB1293" s="45"/>
      <c r="AC1293" s="45"/>
      <c r="AD1293" s="45"/>
      <c r="AE1293" s="45"/>
      <c r="AF1293" s="45"/>
      <c r="AG1293" s="45"/>
      <c r="AH1293" s="45"/>
      <c r="AI1293" s="45"/>
      <c r="AJ1293" s="45"/>
      <c r="AK1293" s="45"/>
      <c r="AL1293" s="45"/>
      <c r="AM1293" s="45"/>
      <c r="AN1293" s="45"/>
      <c r="AO1293" s="45"/>
      <c r="AP1293" s="45"/>
      <c r="AQ1293" s="45"/>
      <c r="AR1293" s="45"/>
      <c r="AS1293" s="45"/>
      <c r="AT1293" s="45"/>
      <c r="AU1293" s="45"/>
      <c r="AV1293" s="45"/>
      <c r="AW1293" s="45"/>
      <c r="AX1293" s="45"/>
      <c r="AY1293" s="45"/>
      <c r="AZ1293" s="45"/>
      <c r="BA1293" s="45"/>
      <c r="BB1293" s="45"/>
      <c r="BC1293" s="45"/>
      <c r="BD1293" s="45"/>
      <c r="BE1293" s="45"/>
      <c r="BF1293" s="45"/>
      <c r="BG1293" s="45"/>
      <c r="BH1293" s="45"/>
      <c r="BI1293" s="45"/>
      <c r="BJ1293" s="45"/>
      <c r="BK1293" s="45"/>
      <c r="BL1293" s="45"/>
      <c r="BM1293" s="45"/>
      <c r="BN1293" s="45"/>
      <c r="BO1293" s="45"/>
      <c r="BP1293" s="45"/>
      <c r="BQ1293" s="45"/>
      <c r="BR1293" s="45"/>
      <c r="BS1293" s="45"/>
      <c r="BT1293" s="45"/>
      <c r="BU1293" s="45"/>
      <c r="BV1293" s="45"/>
      <c r="BW1293" s="45"/>
      <c r="BX1293" s="45"/>
      <c r="BY1293" s="45"/>
      <c r="BZ1293" s="45"/>
      <c r="CA1293" s="45"/>
      <c r="CB1293" s="45"/>
      <c r="CC1293" s="45"/>
      <c r="CD1293" s="45"/>
      <c r="CE1293" s="45"/>
      <c r="CF1293" s="45"/>
      <c r="CG1293" s="45"/>
      <c r="CH1293" s="45"/>
      <c r="CI1293" s="45"/>
      <c r="CJ1293" s="45"/>
      <c r="CK1293" s="45"/>
      <c r="CL1293" s="45"/>
      <c r="CM1293" s="45"/>
      <c r="CN1293" s="45"/>
      <c r="CO1293" s="45"/>
      <c r="CP1293" s="45"/>
      <c r="CQ1293" s="45"/>
      <c r="CR1293" s="45"/>
      <c r="CS1293" s="45"/>
      <c r="CT1293" s="45"/>
      <c r="CU1293" s="45"/>
      <c r="CV1293" s="45"/>
      <c r="CW1293" s="45"/>
      <c r="CX1293" s="45"/>
      <c r="CY1293" s="45"/>
      <c r="CZ1293" s="45"/>
      <c r="DA1293" s="45"/>
      <c r="DB1293" s="45"/>
      <c r="DC1293" s="45"/>
      <c r="DD1293" s="45"/>
      <c r="DE1293" s="45"/>
      <c r="DF1293" s="45"/>
      <c r="DG1293" s="45"/>
      <c r="DH1293" s="45"/>
      <c r="DI1293" s="45"/>
      <c r="DJ1293" s="45"/>
      <c r="DK1293" s="45"/>
      <c r="DL1293" s="45"/>
      <c r="DM1293" s="45"/>
      <c r="DN1293" s="45"/>
      <c r="DO1293" s="45"/>
      <c r="DP1293" s="45"/>
      <c r="DQ1293" s="45"/>
      <c r="DR1293" s="45"/>
      <c r="DS1293" s="45"/>
      <c r="DT1293" s="45"/>
      <c r="DU1293" s="45"/>
      <c r="DV1293" s="1123"/>
      <c r="DW1293" s="45"/>
      <c r="DX1293" s="45"/>
      <c r="DY1293" s="45"/>
      <c r="DZ1293" s="45"/>
      <c r="EA1293" s="45"/>
      <c r="EB1293" s="45"/>
      <c r="EC1293" s="45"/>
      <c r="ED1293" s="45"/>
      <c r="EE1293" s="45"/>
      <c r="EF1293" s="45"/>
      <c r="EG1293" s="45"/>
      <c r="EH1293" s="45"/>
      <c r="EI1293" s="45"/>
      <c r="EJ1293" s="45"/>
      <c r="EK1293" s="45"/>
      <c r="EL1293" s="45"/>
      <c r="EM1293" s="45"/>
      <c r="EN1293" s="45"/>
      <c r="EO1293" s="45"/>
      <c r="EP1293" s="45"/>
      <c r="EQ1293" s="1123"/>
      <c r="ER1293" s="557"/>
    </row>
    <row r="1294" spans="1:148" ht="15" customHeight="1" x14ac:dyDescent="0.25">
      <c r="A1294" s="625"/>
      <c r="B1294" s="1343" t="str">
        <f t="shared" si="77"/>
        <v>Desk 41</v>
      </c>
      <c r="C1294" s="1348" t="str">
        <f>IF(ISBLANK(TB!C227), "", TB!C227)</f>
        <v/>
      </c>
      <c r="D1294" s="1348" t="str">
        <f>IF(ISBLANK(TB!D227), "", TB!D227)</f>
        <v/>
      </c>
      <c r="E1294" s="1348" t="str">
        <f>IF(ISBLANK(TB!E227), "", TB!E227)</f>
        <v/>
      </c>
      <c r="F1294" s="1348" t="str">
        <f>IF(ISBLANK(TB!F227), "", TB!F227)</f>
        <v/>
      </c>
      <c r="G1294" s="45"/>
      <c r="H1294" s="45"/>
      <c r="I1294" s="45"/>
      <c r="J1294" s="45"/>
      <c r="K1294" s="45"/>
      <c r="L1294" s="45"/>
      <c r="M1294" s="45"/>
      <c r="N1294" s="45"/>
      <c r="O1294" s="45"/>
      <c r="P1294" s="45"/>
      <c r="Q1294" s="45"/>
      <c r="R1294" s="45"/>
      <c r="S1294" s="45"/>
      <c r="T1294" s="45"/>
      <c r="U1294" s="45"/>
      <c r="V1294" s="45"/>
      <c r="W1294" s="45"/>
      <c r="X1294" s="45"/>
      <c r="Y1294" s="45"/>
      <c r="Z1294" s="45"/>
      <c r="AA1294" s="45"/>
      <c r="AB1294" s="45"/>
      <c r="AC1294" s="45"/>
      <c r="AD1294" s="45"/>
      <c r="AE1294" s="45"/>
      <c r="AF1294" s="45"/>
      <c r="AG1294" s="45"/>
      <c r="AH1294" s="45"/>
      <c r="AI1294" s="45"/>
      <c r="AJ1294" s="45"/>
      <c r="AK1294" s="45"/>
      <c r="AL1294" s="45"/>
      <c r="AM1294" s="45"/>
      <c r="AN1294" s="45"/>
      <c r="AO1294" s="45"/>
      <c r="AP1294" s="45"/>
      <c r="AQ1294" s="45"/>
      <c r="AR1294" s="45"/>
      <c r="AS1294" s="45"/>
      <c r="AT1294" s="45"/>
      <c r="AU1294" s="45"/>
      <c r="AV1294" s="45"/>
      <c r="AW1294" s="45"/>
      <c r="AX1294" s="45"/>
      <c r="AY1294" s="45"/>
      <c r="AZ1294" s="45"/>
      <c r="BA1294" s="45"/>
      <c r="BB1294" s="45"/>
      <c r="BC1294" s="45"/>
      <c r="BD1294" s="45"/>
      <c r="BE1294" s="45"/>
      <c r="BF1294" s="45"/>
      <c r="BG1294" s="45"/>
      <c r="BH1294" s="45"/>
      <c r="BI1294" s="45"/>
      <c r="BJ1294" s="45"/>
      <c r="BK1294" s="45"/>
      <c r="BL1294" s="45"/>
      <c r="BM1294" s="45"/>
      <c r="BN1294" s="45"/>
      <c r="BO1294" s="45"/>
      <c r="BP1294" s="45"/>
      <c r="BQ1294" s="45"/>
      <c r="BR1294" s="45"/>
      <c r="BS1294" s="45"/>
      <c r="BT1294" s="45"/>
      <c r="BU1294" s="45"/>
      <c r="BV1294" s="45"/>
      <c r="BW1294" s="45"/>
      <c r="BX1294" s="45"/>
      <c r="BY1294" s="45"/>
      <c r="BZ1294" s="45"/>
      <c r="CA1294" s="45"/>
      <c r="CB1294" s="45"/>
      <c r="CC1294" s="45"/>
      <c r="CD1294" s="45"/>
      <c r="CE1294" s="45"/>
      <c r="CF1294" s="45"/>
      <c r="CG1294" s="45"/>
      <c r="CH1294" s="45"/>
      <c r="CI1294" s="45"/>
      <c r="CJ1294" s="45"/>
      <c r="CK1294" s="45"/>
      <c r="CL1294" s="45"/>
      <c r="CM1294" s="45"/>
      <c r="CN1294" s="45"/>
      <c r="CO1294" s="45"/>
      <c r="CP1294" s="45"/>
      <c r="CQ1294" s="45"/>
      <c r="CR1294" s="45"/>
      <c r="CS1294" s="45"/>
      <c r="CT1294" s="45"/>
      <c r="CU1294" s="45"/>
      <c r="CV1294" s="45"/>
      <c r="CW1294" s="45"/>
      <c r="CX1294" s="45"/>
      <c r="CY1294" s="45"/>
      <c r="CZ1294" s="45"/>
      <c r="DA1294" s="45"/>
      <c r="DB1294" s="45"/>
      <c r="DC1294" s="45"/>
      <c r="DD1294" s="45"/>
      <c r="DE1294" s="45"/>
      <c r="DF1294" s="45"/>
      <c r="DG1294" s="45"/>
      <c r="DH1294" s="45"/>
      <c r="DI1294" s="45"/>
      <c r="DJ1294" s="45"/>
      <c r="DK1294" s="45"/>
      <c r="DL1294" s="45"/>
      <c r="DM1294" s="45"/>
      <c r="DN1294" s="45"/>
      <c r="DO1294" s="45"/>
      <c r="DP1294" s="45"/>
      <c r="DQ1294" s="45"/>
      <c r="DR1294" s="45"/>
      <c r="DS1294" s="45"/>
      <c r="DT1294" s="45"/>
      <c r="DU1294" s="45"/>
      <c r="DV1294" s="1123"/>
      <c r="DW1294" s="45"/>
      <c r="DX1294" s="45"/>
      <c r="DY1294" s="45"/>
      <c r="DZ1294" s="45"/>
      <c r="EA1294" s="45"/>
      <c r="EB1294" s="45"/>
      <c r="EC1294" s="45"/>
      <c r="ED1294" s="45"/>
      <c r="EE1294" s="45"/>
      <c r="EF1294" s="45"/>
      <c r="EG1294" s="45"/>
      <c r="EH1294" s="45"/>
      <c r="EI1294" s="45"/>
      <c r="EJ1294" s="45"/>
      <c r="EK1294" s="45"/>
      <c r="EL1294" s="45"/>
      <c r="EM1294" s="45"/>
      <c r="EN1294" s="45"/>
      <c r="EO1294" s="45"/>
      <c r="EP1294" s="45"/>
      <c r="EQ1294" s="1123"/>
      <c r="ER1294" s="557"/>
    </row>
    <row r="1295" spans="1:148" ht="15" customHeight="1" x14ac:dyDescent="0.25">
      <c r="A1295" s="625"/>
      <c r="B1295" s="1343" t="str">
        <f t="shared" si="77"/>
        <v>Desk 42</v>
      </c>
      <c r="C1295" s="1348" t="str">
        <f>IF(ISBLANK(TB!C228), "", TB!C228)</f>
        <v/>
      </c>
      <c r="D1295" s="1348" t="str">
        <f>IF(ISBLANK(TB!D228), "", TB!D228)</f>
        <v/>
      </c>
      <c r="E1295" s="1348" t="str">
        <f>IF(ISBLANK(TB!E228), "", TB!E228)</f>
        <v/>
      </c>
      <c r="F1295" s="1348" t="str">
        <f>IF(ISBLANK(TB!F228), "", TB!F228)</f>
        <v/>
      </c>
      <c r="G1295" s="45"/>
      <c r="H1295" s="45"/>
      <c r="I1295" s="45"/>
      <c r="J1295" s="45"/>
      <c r="K1295" s="45"/>
      <c r="L1295" s="45"/>
      <c r="M1295" s="45"/>
      <c r="N1295" s="45"/>
      <c r="O1295" s="45"/>
      <c r="P1295" s="45"/>
      <c r="Q1295" s="45"/>
      <c r="R1295" s="45"/>
      <c r="S1295" s="45"/>
      <c r="T1295" s="45"/>
      <c r="U1295" s="45"/>
      <c r="V1295" s="45"/>
      <c r="W1295" s="45"/>
      <c r="X1295" s="45"/>
      <c r="Y1295" s="45"/>
      <c r="Z1295" s="45"/>
      <c r="AA1295" s="45"/>
      <c r="AB1295" s="45"/>
      <c r="AC1295" s="45"/>
      <c r="AD1295" s="45"/>
      <c r="AE1295" s="45"/>
      <c r="AF1295" s="45"/>
      <c r="AG1295" s="45"/>
      <c r="AH1295" s="45"/>
      <c r="AI1295" s="45"/>
      <c r="AJ1295" s="45"/>
      <c r="AK1295" s="45"/>
      <c r="AL1295" s="45"/>
      <c r="AM1295" s="45"/>
      <c r="AN1295" s="45"/>
      <c r="AO1295" s="45"/>
      <c r="AP1295" s="45"/>
      <c r="AQ1295" s="45"/>
      <c r="AR1295" s="45"/>
      <c r="AS1295" s="45"/>
      <c r="AT1295" s="45"/>
      <c r="AU1295" s="45"/>
      <c r="AV1295" s="45"/>
      <c r="AW1295" s="45"/>
      <c r="AX1295" s="45"/>
      <c r="AY1295" s="45"/>
      <c r="AZ1295" s="45"/>
      <c r="BA1295" s="45"/>
      <c r="BB1295" s="45"/>
      <c r="BC1295" s="45"/>
      <c r="BD1295" s="45"/>
      <c r="BE1295" s="45"/>
      <c r="BF1295" s="45"/>
      <c r="BG1295" s="45"/>
      <c r="BH1295" s="45"/>
      <c r="BI1295" s="45"/>
      <c r="BJ1295" s="45"/>
      <c r="BK1295" s="45"/>
      <c r="BL1295" s="45"/>
      <c r="BM1295" s="45"/>
      <c r="BN1295" s="45"/>
      <c r="BO1295" s="45"/>
      <c r="BP1295" s="45"/>
      <c r="BQ1295" s="45"/>
      <c r="BR1295" s="45"/>
      <c r="BS1295" s="45"/>
      <c r="BT1295" s="45"/>
      <c r="BU1295" s="45"/>
      <c r="BV1295" s="45"/>
      <c r="BW1295" s="45"/>
      <c r="BX1295" s="45"/>
      <c r="BY1295" s="45"/>
      <c r="BZ1295" s="45"/>
      <c r="CA1295" s="45"/>
      <c r="CB1295" s="45"/>
      <c r="CC1295" s="45"/>
      <c r="CD1295" s="45"/>
      <c r="CE1295" s="45"/>
      <c r="CF1295" s="45"/>
      <c r="CG1295" s="45"/>
      <c r="CH1295" s="45"/>
      <c r="CI1295" s="45"/>
      <c r="CJ1295" s="45"/>
      <c r="CK1295" s="45"/>
      <c r="CL1295" s="45"/>
      <c r="CM1295" s="45"/>
      <c r="CN1295" s="45"/>
      <c r="CO1295" s="45"/>
      <c r="CP1295" s="45"/>
      <c r="CQ1295" s="45"/>
      <c r="CR1295" s="45"/>
      <c r="CS1295" s="45"/>
      <c r="CT1295" s="45"/>
      <c r="CU1295" s="45"/>
      <c r="CV1295" s="45"/>
      <c r="CW1295" s="45"/>
      <c r="CX1295" s="45"/>
      <c r="CY1295" s="45"/>
      <c r="CZ1295" s="45"/>
      <c r="DA1295" s="45"/>
      <c r="DB1295" s="45"/>
      <c r="DC1295" s="45"/>
      <c r="DD1295" s="45"/>
      <c r="DE1295" s="45"/>
      <c r="DF1295" s="45"/>
      <c r="DG1295" s="45"/>
      <c r="DH1295" s="45"/>
      <c r="DI1295" s="45"/>
      <c r="DJ1295" s="45"/>
      <c r="DK1295" s="45"/>
      <c r="DL1295" s="45"/>
      <c r="DM1295" s="45"/>
      <c r="DN1295" s="45"/>
      <c r="DO1295" s="45"/>
      <c r="DP1295" s="45"/>
      <c r="DQ1295" s="45"/>
      <c r="DR1295" s="45"/>
      <c r="DS1295" s="45"/>
      <c r="DT1295" s="45"/>
      <c r="DU1295" s="45"/>
      <c r="DV1295" s="1123"/>
      <c r="DW1295" s="45"/>
      <c r="DX1295" s="45"/>
      <c r="DY1295" s="45"/>
      <c r="DZ1295" s="45"/>
      <c r="EA1295" s="45"/>
      <c r="EB1295" s="45"/>
      <c r="EC1295" s="45"/>
      <c r="ED1295" s="45"/>
      <c r="EE1295" s="45"/>
      <c r="EF1295" s="45"/>
      <c r="EG1295" s="45"/>
      <c r="EH1295" s="45"/>
      <c r="EI1295" s="45"/>
      <c r="EJ1295" s="45"/>
      <c r="EK1295" s="45"/>
      <c r="EL1295" s="45"/>
      <c r="EM1295" s="45"/>
      <c r="EN1295" s="45"/>
      <c r="EO1295" s="45"/>
      <c r="EP1295" s="45"/>
      <c r="EQ1295" s="1123"/>
      <c r="ER1295" s="557"/>
    </row>
    <row r="1296" spans="1:148" ht="15" customHeight="1" x14ac:dyDescent="0.25">
      <c r="A1296" s="625"/>
      <c r="B1296" s="1343" t="str">
        <f t="shared" si="77"/>
        <v>Desk 43</v>
      </c>
      <c r="C1296" s="1348" t="str">
        <f>IF(ISBLANK(TB!C229), "", TB!C229)</f>
        <v/>
      </c>
      <c r="D1296" s="1348" t="str">
        <f>IF(ISBLANK(TB!D229), "", TB!D229)</f>
        <v/>
      </c>
      <c r="E1296" s="1348" t="str">
        <f>IF(ISBLANK(TB!E229), "", TB!E229)</f>
        <v/>
      </c>
      <c r="F1296" s="1348" t="str">
        <f>IF(ISBLANK(TB!F229), "", TB!F229)</f>
        <v/>
      </c>
      <c r="G1296" s="45"/>
      <c r="H1296" s="45"/>
      <c r="I1296" s="45"/>
      <c r="J1296" s="45"/>
      <c r="K1296" s="45"/>
      <c r="L1296" s="45"/>
      <c r="M1296" s="45"/>
      <c r="N1296" s="45"/>
      <c r="O1296" s="45"/>
      <c r="P1296" s="45"/>
      <c r="Q1296" s="45"/>
      <c r="R1296" s="45"/>
      <c r="S1296" s="45"/>
      <c r="T1296" s="45"/>
      <c r="U1296" s="45"/>
      <c r="V1296" s="45"/>
      <c r="W1296" s="45"/>
      <c r="X1296" s="45"/>
      <c r="Y1296" s="45"/>
      <c r="Z1296" s="45"/>
      <c r="AA1296" s="45"/>
      <c r="AB1296" s="45"/>
      <c r="AC1296" s="45"/>
      <c r="AD1296" s="45"/>
      <c r="AE1296" s="45"/>
      <c r="AF1296" s="45"/>
      <c r="AG1296" s="45"/>
      <c r="AH1296" s="45"/>
      <c r="AI1296" s="45"/>
      <c r="AJ1296" s="45"/>
      <c r="AK1296" s="45"/>
      <c r="AL1296" s="45"/>
      <c r="AM1296" s="45"/>
      <c r="AN1296" s="45"/>
      <c r="AO1296" s="45"/>
      <c r="AP1296" s="45"/>
      <c r="AQ1296" s="45"/>
      <c r="AR1296" s="45"/>
      <c r="AS1296" s="45"/>
      <c r="AT1296" s="45"/>
      <c r="AU1296" s="45"/>
      <c r="AV1296" s="45"/>
      <c r="AW1296" s="45"/>
      <c r="AX1296" s="45"/>
      <c r="AY1296" s="45"/>
      <c r="AZ1296" s="45"/>
      <c r="BA1296" s="45"/>
      <c r="BB1296" s="45"/>
      <c r="BC1296" s="45"/>
      <c r="BD1296" s="45"/>
      <c r="BE1296" s="45"/>
      <c r="BF1296" s="45"/>
      <c r="BG1296" s="45"/>
      <c r="BH1296" s="45"/>
      <c r="BI1296" s="45"/>
      <c r="BJ1296" s="45"/>
      <c r="BK1296" s="45"/>
      <c r="BL1296" s="45"/>
      <c r="BM1296" s="45"/>
      <c r="BN1296" s="45"/>
      <c r="BO1296" s="45"/>
      <c r="BP1296" s="45"/>
      <c r="BQ1296" s="45"/>
      <c r="BR1296" s="45"/>
      <c r="BS1296" s="45"/>
      <c r="BT1296" s="45"/>
      <c r="BU1296" s="45"/>
      <c r="BV1296" s="45"/>
      <c r="BW1296" s="45"/>
      <c r="BX1296" s="45"/>
      <c r="BY1296" s="45"/>
      <c r="BZ1296" s="45"/>
      <c r="CA1296" s="45"/>
      <c r="CB1296" s="45"/>
      <c r="CC1296" s="45"/>
      <c r="CD1296" s="45"/>
      <c r="CE1296" s="45"/>
      <c r="CF1296" s="45"/>
      <c r="CG1296" s="45"/>
      <c r="CH1296" s="45"/>
      <c r="CI1296" s="45"/>
      <c r="CJ1296" s="45"/>
      <c r="CK1296" s="45"/>
      <c r="CL1296" s="45"/>
      <c r="CM1296" s="45"/>
      <c r="CN1296" s="45"/>
      <c r="CO1296" s="45"/>
      <c r="CP1296" s="45"/>
      <c r="CQ1296" s="45"/>
      <c r="CR1296" s="45"/>
      <c r="CS1296" s="45"/>
      <c r="CT1296" s="45"/>
      <c r="CU1296" s="45"/>
      <c r="CV1296" s="45"/>
      <c r="CW1296" s="45"/>
      <c r="CX1296" s="45"/>
      <c r="CY1296" s="45"/>
      <c r="CZ1296" s="45"/>
      <c r="DA1296" s="45"/>
      <c r="DB1296" s="45"/>
      <c r="DC1296" s="45"/>
      <c r="DD1296" s="45"/>
      <c r="DE1296" s="45"/>
      <c r="DF1296" s="45"/>
      <c r="DG1296" s="45"/>
      <c r="DH1296" s="45"/>
      <c r="DI1296" s="45"/>
      <c r="DJ1296" s="45"/>
      <c r="DK1296" s="45"/>
      <c r="DL1296" s="45"/>
      <c r="DM1296" s="45"/>
      <c r="DN1296" s="45"/>
      <c r="DO1296" s="45"/>
      <c r="DP1296" s="45"/>
      <c r="DQ1296" s="45"/>
      <c r="DR1296" s="45"/>
      <c r="DS1296" s="45"/>
      <c r="DT1296" s="45"/>
      <c r="DU1296" s="45"/>
      <c r="DV1296" s="1123"/>
      <c r="DW1296" s="45"/>
      <c r="DX1296" s="45"/>
      <c r="DY1296" s="45"/>
      <c r="DZ1296" s="45"/>
      <c r="EA1296" s="45"/>
      <c r="EB1296" s="45"/>
      <c r="EC1296" s="45"/>
      <c r="ED1296" s="45"/>
      <c r="EE1296" s="45"/>
      <c r="EF1296" s="45"/>
      <c r="EG1296" s="45"/>
      <c r="EH1296" s="45"/>
      <c r="EI1296" s="45"/>
      <c r="EJ1296" s="45"/>
      <c r="EK1296" s="45"/>
      <c r="EL1296" s="45"/>
      <c r="EM1296" s="45"/>
      <c r="EN1296" s="45"/>
      <c r="EO1296" s="45"/>
      <c r="EP1296" s="45"/>
      <c r="EQ1296" s="1123"/>
      <c r="ER1296" s="557"/>
    </row>
    <row r="1297" spans="1:148" ht="15" customHeight="1" x14ac:dyDescent="0.25">
      <c r="A1297" s="625"/>
      <c r="B1297" s="1343" t="str">
        <f t="shared" si="77"/>
        <v>Desk 44</v>
      </c>
      <c r="C1297" s="1348" t="str">
        <f>IF(ISBLANK(TB!C230), "", TB!C230)</f>
        <v/>
      </c>
      <c r="D1297" s="1348" t="str">
        <f>IF(ISBLANK(TB!D230), "", TB!D230)</f>
        <v/>
      </c>
      <c r="E1297" s="1348" t="str">
        <f>IF(ISBLANK(TB!E230), "", TB!E230)</f>
        <v/>
      </c>
      <c r="F1297" s="1348" t="str">
        <f>IF(ISBLANK(TB!F230), "", TB!F230)</f>
        <v/>
      </c>
      <c r="G1297" s="45"/>
      <c r="H1297" s="45"/>
      <c r="I1297" s="45"/>
      <c r="J1297" s="45"/>
      <c r="K1297" s="45"/>
      <c r="L1297" s="45"/>
      <c r="M1297" s="45"/>
      <c r="N1297" s="45"/>
      <c r="O1297" s="45"/>
      <c r="P1297" s="45"/>
      <c r="Q1297" s="45"/>
      <c r="R1297" s="45"/>
      <c r="S1297" s="45"/>
      <c r="T1297" s="45"/>
      <c r="U1297" s="45"/>
      <c r="V1297" s="45"/>
      <c r="W1297" s="45"/>
      <c r="X1297" s="45"/>
      <c r="Y1297" s="45"/>
      <c r="Z1297" s="45"/>
      <c r="AA1297" s="45"/>
      <c r="AB1297" s="45"/>
      <c r="AC1297" s="45"/>
      <c r="AD1297" s="45"/>
      <c r="AE1297" s="45"/>
      <c r="AF1297" s="45"/>
      <c r="AG1297" s="45"/>
      <c r="AH1297" s="45"/>
      <c r="AI1297" s="45"/>
      <c r="AJ1297" s="45"/>
      <c r="AK1297" s="45"/>
      <c r="AL1297" s="45"/>
      <c r="AM1297" s="45"/>
      <c r="AN1297" s="45"/>
      <c r="AO1297" s="45"/>
      <c r="AP1297" s="45"/>
      <c r="AQ1297" s="45"/>
      <c r="AR1297" s="45"/>
      <c r="AS1297" s="45"/>
      <c r="AT1297" s="45"/>
      <c r="AU1297" s="45"/>
      <c r="AV1297" s="45"/>
      <c r="AW1297" s="45"/>
      <c r="AX1297" s="45"/>
      <c r="AY1297" s="45"/>
      <c r="AZ1297" s="45"/>
      <c r="BA1297" s="45"/>
      <c r="BB1297" s="45"/>
      <c r="BC1297" s="45"/>
      <c r="BD1297" s="45"/>
      <c r="BE1297" s="45"/>
      <c r="BF1297" s="45"/>
      <c r="BG1297" s="45"/>
      <c r="BH1297" s="45"/>
      <c r="BI1297" s="45"/>
      <c r="BJ1297" s="45"/>
      <c r="BK1297" s="45"/>
      <c r="BL1297" s="45"/>
      <c r="BM1297" s="45"/>
      <c r="BN1297" s="45"/>
      <c r="BO1297" s="45"/>
      <c r="BP1297" s="45"/>
      <c r="BQ1297" s="45"/>
      <c r="BR1297" s="45"/>
      <c r="BS1297" s="45"/>
      <c r="BT1297" s="45"/>
      <c r="BU1297" s="45"/>
      <c r="BV1297" s="45"/>
      <c r="BW1297" s="45"/>
      <c r="BX1297" s="45"/>
      <c r="BY1297" s="45"/>
      <c r="BZ1297" s="45"/>
      <c r="CA1297" s="45"/>
      <c r="CB1297" s="45"/>
      <c r="CC1297" s="45"/>
      <c r="CD1297" s="45"/>
      <c r="CE1297" s="45"/>
      <c r="CF1297" s="45"/>
      <c r="CG1297" s="45"/>
      <c r="CH1297" s="45"/>
      <c r="CI1297" s="45"/>
      <c r="CJ1297" s="45"/>
      <c r="CK1297" s="45"/>
      <c r="CL1297" s="45"/>
      <c r="CM1297" s="45"/>
      <c r="CN1297" s="45"/>
      <c r="CO1297" s="45"/>
      <c r="CP1297" s="45"/>
      <c r="CQ1297" s="45"/>
      <c r="CR1297" s="45"/>
      <c r="CS1297" s="45"/>
      <c r="CT1297" s="45"/>
      <c r="CU1297" s="45"/>
      <c r="CV1297" s="45"/>
      <c r="CW1297" s="45"/>
      <c r="CX1297" s="45"/>
      <c r="CY1297" s="45"/>
      <c r="CZ1297" s="45"/>
      <c r="DA1297" s="45"/>
      <c r="DB1297" s="45"/>
      <c r="DC1297" s="45"/>
      <c r="DD1297" s="45"/>
      <c r="DE1297" s="45"/>
      <c r="DF1297" s="45"/>
      <c r="DG1297" s="45"/>
      <c r="DH1297" s="45"/>
      <c r="DI1297" s="45"/>
      <c r="DJ1297" s="45"/>
      <c r="DK1297" s="45"/>
      <c r="DL1297" s="45"/>
      <c r="DM1297" s="45"/>
      <c r="DN1297" s="45"/>
      <c r="DO1297" s="45"/>
      <c r="DP1297" s="45"/>
      <c r="DQ1297" s="45"/>
      <c r="DR1297" s="45"/>
      <c r="DS1297" s="45"/>
      <c r="DT1297" s="45"/>
      <c r="DU1297" s="45"/>
      <c r="DV1297" s="1123"/>
      <c r="DW1297" s="45"/>
      <c r="DX1297" s="45"/>
      <c r="DY1297" s="45"/>
      <c r="DZ1297" s="45"/>
      <c r="EA1297" s="45"/>
      <c r="EB1297" s="45"/>
      <c r="EC1297" s="45"/>
      <c r="ED1297" s="45"/>
      <c r="EE1297" s="45"/>
      <c r="EF1297" s="45"/>
      <c r="EG1297" s="45"/>
      <c r="EH1297" s="45"/>
      <c r="EI1297" s="45"/>
      <c r="EJ1297" s="45"/>
      <c r="EK1297" s="45"/>
      <c r="EL1297" s="45"/>
      <c r="EM1297" s="45"/>
      <c r="EN1297" s="45"/>
      <c r="EO1297" s="45"/>
      <c r="EP1297" s="45"/>
      <c r="EQ1297" s="1123"/>
      <c r="ER1297" s="557"/>
    </row>
    <row r="1298" spans="1:148" ht="15" customHeight="1" x14ac:dyDescent="0.25">
      <c r="A1298" s="625"/>
      <c r="B1298" s="1343" t="str">
        <f t="shared" si="77"/>
        <v>Desk 45</v>
      </c>
      <c r="C1298" s="1348" t="str">
        <f>IF(ISBLANK(TB!C231), "", TB!C231)</f>
        <v/>
      </c>
      <c r="D1298" s="1348" t="str">
        <f>IF(ISBLANK(TB!D231), "", TB!D231)</f>
        <v/>
      </c>
      <c r="E1298" s="1348" t="str">
        <f>IF(ISBLANK(TB!E231), "", TB!E231)</f>
        <v/>
      </c>
      <c r="F1298" s="1348" t="str">
        <f>IF(ISBLANK(TB!F231), "", TB!F231)</f>
        <v/>
      </c>
      <c r="G1298" s="45"/>
      <c r="H1298" s="45"/>
      <c r="I1298" s="45"/>
      <c r="J1298" s="45"/>
      <c r="K1298" s="45"/>
      <c r="L1298" s="45"/>
      <c r="M1298" s="45"/>
      <c r="N1298" s="45"/>
      <c r="O1298" s="45"/>
      <c r="P1298" s="45"/>
      <c r="Q1298" s="45"/>
      <c r="R1298" s="45"/>
      <c r="S1298" s="45"/>
      <c r="T1298" s="45"/>
      <c r="U1298" s="45"/>
      <c r="V1298" s="45"/>
      <c r="W1298" s="45"/>
      <c r="X1298" s="45"/>
      <c r="Y1298" s="45"/>
      <c r="Z1298" s="45"/>
      <c r="AA1298" s="45"/>
      <c r="AB1298" s="45"/>
      <c r="AC1298" s="45"/>
      <c r="AD1298" s="45"/>
      <c r="AE1298" s="45"/>
      <c r="AF1298" s="45"/>
      <c r="AG1298" s="45"/>
      <c r="AH1298" s="45"/>
      <c r="AI1298" s="45"/>
      <c r="AJ1298" s="45"/>
      <c r="AK1298" s="45"/>
      <c r="AL1298" s="45"/>
      <c r="AM1298" s="45"/>
      <c r="AN1298" s="45"/>
      <c r="AO1298" s="45"/>
      <c r="AP1298" s="45"/>
      <c r="AQ1298" s="45"/>
      <c r="AR1298" s="45"/>
      <c r="AS1298" s="45"/>
      <c r="AT1298" s="45"/>
      <c r="AU1298" s="45"/>
      <c r="AV1298" s="45"/>
      <c r="AW1298" s="45"/>
      <c r="AX1298" s="45"/>
      <c r="AY1298" s="45"/>
      <c r="AZ1298" s="45"/>
      <c r="BA1298" s="45"/>
      <c r="BB1298" s="45"/>
      <c r="BC1298" s="45"/>
      <c r="BD1298" s="45"/>
      <c r="BE1298" s="45"/>
      <c r="BF1298" s="45"/>
      <c r="BG1298" s="45"/>
      <c r="BH1298" s="45"/>
      <c r="BI1298" s="45"/>
      <c r="BJ1298" s="45"/>
      <c r="BK1298" s="45"/>
      <c r="BL1298" s="45"/>
      <c r="BM1298" s="45"/>
      <c r="BN1298" s="45"/>
      <c r="BO1298" s="45"/>
      <c r="BP1298" s="45"/>
      <c r="BQ1298" s="45"/>
      <c r="BR1298" s="45"/>
      <c r="BS1298" s="45"/>
      <c r="BT1298" s="45"/>
      <c r="BU1298" s="45"/>
      <c r="BV1298" s="45"/>
      <c r="BW1298" s="45"/>
      <c r="BX1298" s="45"/>
      <c r="BY1298" s="45"/>
      <c r="BZ1298" s="45"/>
      <c r="CA1298" s="45"/>
      <c r="CB1298" s="45"/>
      <c r="CC1298" s="45"/>
      <c r="CD1298" s="45"/>
      <c r="CE1298" s="45"/>
      <c r="CF1298" s="45"/>
      <c r="CG1298" s="45"/>
      <c r="CH1298" s="45"/>
      <c r="CI1298" s="45"/>
      <c r="CJ1298" s="45"/>
      <c r="CK1298" s="45"/>
      <c r="CL1298" s="45"/>
      <c r="CM1298" s="45"/>
      <c r="CN1298" s="45"/>
      <c r="CO1298" s="45"/>
      <c r="CP1298" s="45"/>
      <c r="CQ1298" s="45"/>
      <c r="CR1298" s="45"/>
      <c r="CS1298" s="45"/>
      <c r="CT1298" s="45"/>
      <c r="CU1298" s="45"/>
      <c r="CV1298" s="45"/>
      <c r="CW1298" s="45"/>
      <c r="CX1298" s="45"/>
      <c r="CY1298" s="45"/>
      <c r="CZ1298" s="45"/>
      <c r="DA1298" s="45"/>
      <c r="DB1298" s="45"/>
      <c r="DC1298" s="45"/>
      <c r="DD1298" s="45"/>
      <c r="DE1298" s="45"/>
      <c r="DF1298" s="45"/>
      <c r="DG1298" s="45"/>
      <c r="DH1298" s="45"/>
      <c r="DI1298" s="45"/>
      <c r="DJ1298" s="45"/>
      <c r="DK1298" s="45"/>
      <c r="DL1298" s="45"/>
      <c r="DM1298" s="45"/>
      <c r="DN1298" s="45"/>
      <c r="DO1298" s="45"/>
      <c r="DP1298" s="45"/>
      <c r="DQ1298" s="45"/>
      <c r="DR1298" s="45"/>
      <c r="DS1298" s="45"/>
      <c r="DT1298" s="45"/>
      <c r="DU1298" s="45"/>
      <c r="DV1298" s="1123"/>
      <c r="DW1298" s="45"/>
      <c r="DX1298" s="45"/>
      <c r="DY1298" s="45"/>
      <c r="DZ1298" s="45"/>
      <c r="EA1298" s="45"/>
      <c r="EB1298" s="45"/>
      <c r="EC1298" s="45"/>
      <c r="ED1298" s="45"/>
      <c r="EE1298" s="45"/>
      <c r="EF1298" s="45"/>
      <c r="EG1298" s="45"/>
      <c r="EH1298" s="45"/>
      <c r="EI1298" s="45"/>
      <c r="EJ1298" s="45"/>
      <c r="EK1298" s="45"/>
      <c r="EL1298" s="45"/>
      <c r="EM1298" s="45"/>
      <c r="EN1298" s="45"/>
      <c r="EO1298" s="45"/>
      <c r="EP1298" s="45"/>
      <c r="EQ1298" s="1123"/>
      <c r="ER1298" s="557"/>
    </row>
    <row r="1299" spans="1:148" ht="15" customHeight="1" x14ac:dyDescent="0.25">
      <c r="A1299" s="625"/>
      <c r="B1299" s="1343" t="str">
        <f t="shared" si="77"/>
        <v>Desk 46</v>
      </c>
      <c r="C1299" s="1348" t="str">
        <f>IF(ISBLANK(TB!C232), "", TB!C232)</f>
        <v/>
      </c>
      <c r="D1299" s="1348" t="str">
        <f>IF(ISBLANK(TB!D232), "", TB!D232)</f>
        <v/>
      </c>
      <c r="E1299" s="1348" t="str">
        <f>IF(ISBLANK(TB!E232), "", TB!E232)</f>
        <v/>
      </c>
      <c r="F1299" s="1348" t="str">
        <f>IF(ISBLANK(TB!F232), "", TB!F232)</f>
        <v/>
      </c>
      <c r="G1299" s="45"/>
      <c r="H1299" s="45"/>
      <c r="I1299" s="45"/>
      <c r="J1299" s="45"/>
      <c r="K1299" s="45"/>
      <c r="L1299" s="45"/>
      <c r="M1299" s="45"/>
      <c r="N1299" s="45"/>
      <c r="O1299" s="45"/>
      <c r="P1299" s="45"/>
      <c r="Q1299" s="45"/>
      <c r="R1299" s="45"/>
      <c r="S1299" s="45"/>
      <c r="T1299" s="45"/>
      <c r="U1299" s="45"/>
      <c r="V1299" s="45"/>
      <c r="W1299" s="45"/>
      <c r="X1299" s="45"/>
      <c r="Y1299" s="45"/>
      <c r="Z1299" s="45"/>
      <c r="AA1299" s="45"/>
      <c r="AB1299" s="45"/>
      <c r="AC1299" s="45"/>
      <c r="AD1299" s="45"/>
      <c r="AE1299" s="45"/>
      <c r="AF1299" s="45"/>
      <c r="AG1299" s="45"/>
      <c r="AH1299" s="45"/>
      <c r="AI1299" s="45"/>
      <c r="AJ1299" s="45"/>
      <c r="AK1299" s="45"/>
      <c r="AL1299" s="45"/>
      <c r="AM1299" s="45"/>
      <c r="AN1299" s="45"/>
      <c r="AO1299" s="45"/>
      <c r="AP1299" s="45"/>
      <c r="AQ1299" s="45"/>
      <c r="AR1299" s="45"/>
      <c r="AS1299" s="45"/>
      <c r="AT1299" s="45"/>
      <c r="AU1299" s="45"/>
      <c r="AV1299" s="45"/>
      <c r="AW1299" s="45"/>
      <c r="AX1299" s="45"/>
      <c r="AY1299" s="45"/>
      <c r="AZ1299" s="45"/>
      <c r="BA1299" s="45"/>
      <c r="BB1299" s="45"/>
      <c r="BC1299" s="45"/>
      <c r="BD1299" s="45"/>
      <c r="BE1299" s="45"/>
      <c r="BF1299" s="45"/>
      <c r="BG1299" s="45"/>
      <c r="BH1299" s="45"/>
      <c r="BI1299" s="45"/>
      <c r="BJ1299" s="45"/>
      <c r="BK1299" s="45"/>
      <c r="BL1299" s="45"/>
      <c r="BM1299" s="45"/>
      <c r="BN1299" s="45"/>
      <c r="BO1299" s="45"/>
      <c r="BP1299" s="45"/>
      <c r="BQ1299" s="45"/>
      <c r="BR1299" s="45"/>
      <c r="BS1299" s="45"/>
      <c r="BT1299" s="45"/>
      <c r="BU1299" s="45"/>
      <c r="BV1299" s="45"/>
      <c r="BW1299" s="45"/>
      <c r="BX1299" s="45"/>
      <c r="BY1299" s="45"/>
      <c r="BZ1299" s="45"/>
      <c r="CA1299" s="45"/>
      <c r="CB1299" s="45"/>
      <c r="CC1299" s="45"/>
      <c r="CD1299" s="45"/>
      <c r="CE1299" s="45"/>
      <c r="CF1299" s="45"/>
      <c r="CG1299" s="45"/>
      <c r="CH1299" s="45"/>
      <c r="CI1299" s="45"/>
      <c r="CJ1299" s="45"/>
      <c r="CK1299" s="45"/>
      <c r="CL1299" s="45"/>
      <c r="CM1299" s="45"/>
      <c r="CN1299" s="45"/>
      <c r="CO1299" s="45"/>
      <c r="CP1299" s="45"/>
      <c r="CQ1299" s="45"/>
      <c r="CR1299" s="45"/>
      <c r="CS1299" s="45"/>
      <c r="CT1299" s="45"/>
      <c r="CU1299" s="45"/>
      <c r="CV1299" s="45"/>
      <c r="CW1299" s="45"/>
      <c r="CX1299" s="45"/>
      <c r="CY1299" s="45"/>
      <c r="CZ1299" s="45"/>
      <c r="DA1299" s="45"/>
      <c r="DB1299" s="45"/>
      <c r="DC1299" s="45"/>
      <c r="DD1299" s="45"/>
      <c r="DE1299" s="45"/>
      <c r="DF1299" s="45"/>
      <c r="DG1299" s="45"/>
      <c r="DH1299" s="45"/>
      <c r="DI1299" s="45"/>
      <c r="DJ1299" s="45"/>
      <c r="DK1299" s="45"/>
      <c r="DL1299" s="45"/>
      <c r="DM1299" s="45"/>
      <c r="DN1299" s="45"/>
      <c r="DO1299" s="45"/>
      <c r="DP1299" s="45"/>
      <c r="DQ1299" s="45"/>
      <c r="DR1299" s="45"/>
      <c r="DS1299" s="45"/>
      <c r="DT1299" s="45"/>
      <c r="DU1299" s="45"/>
      <c r="DV1299" s="1123"/>
      <c r="DW1299" s="45"/>
      <c r="DX1299" s="45"/>
      <c r="DY1299" s="45"/>
      <c r="DZ1299" s="45"/>
      <c r="EA1299" s="45"/>
      <c r="EB1299" s="45"/>
      <c r="EC1299" s="45"/>
      <c r="ED1299" s="45"/>
      <c r="EE1299" s="45"/>
      <c r="EF1299" s="45"/>
      <c r="EG1299" s="45"/>
      <c r="EH1299" s="45"/>
      <c r="EI1299" s="45"/>
      <c r="EJ1299" s="45"/>
      <c r="EK1299" s="45"/>
      <c r="EL1299" s="45"/>
      <c r="EM1299" s="45"/>
      <c r="EN1299" s="45"/>
      <c r="EO1299" s="45"/>
      <c r="EP1299" s="45"/>
      <c r="EQ1299" s="1123"/>
      <c r="ER1299" s="557"/>
    </row>
    <row r="1300" spans="1:148" ht="15" customHeight="1" x14ac:dyDescent="0.25">
      <c r="A1300" s="625"/>
      <c r="B1300" s="1343" t="str">
        <f t="shared" si="77"/>
        <v>Desk 47</v>
      </c>
      <c r="C1300" s="1348" t="str">
        <f>IF(ISBLANK(TB!C233), "", TB!C233)</f>
        <v/>
      </c>
      <c r="D1300" s="1348" t="str">
        <f>IF(ISBLANK(TB!D233), "", TB!D233)</f>
        <v/>
      </c>
      <c r="E1300" s="1348" t="str">
        <f>IF(ISBLANK(TB!E233), "", TB!E233)</f>
        <v/>
      </c>
      <c r="F1300" s="1348" t="str">
        <f>IF(ISBLANK(TB!F233), "", TB!F233)</f>
        <v/>
      </c>
      <c r="G1300" s="45"/>
      <c r="H1300" s="45"/>
      <c r="I1300" s="45"/>
      <c r="J1300" s="45"/>
      <c r="K1300" s="45"/>
      <c r="L1300" s="45"/>
      <c r="M1300" s="45"/>
      <c r="N1300" s="45"/>
      <c r="O1300" s="45"/>
      <c r="P1300" s="45"/>
      <c r="Q1300" s="45"/>
      <c r="R1300" s="45"/>
      <c r="S1300" s="45"/>
      <c r="T1300" s="45"/>
      <c r="U1300" s="45"/>
      <c r="V1300" s="45"/>
      <c r="W1300" s="45"/>
      <c r="X1300" s="45"/>
      <c r="Y1300" s="45"/>
      <c r="Z1300" s="45"/>
      <c r="AA1300" s="45"/>
      <c r="AB1300" s="45"/>
      <c r="AC1300" s="45"/>
      <c r="AD1300" s="45"/>
      <c r="AE1300" s="45"/>
      <c r="AF1300" s="45"/>
      <c r="AG1300" s="45"/>
      <c r="AH1300" s="45"/>
      <c r="AI1300" s="45"/>
      <c r="AJ1300" s="45"/>
      <c r="AK1300" s="45"/>
      <c r="AL1300" s="45"/>
      <c r="AM1300" s="45"/>
      <c r="AN1300" s="45"/>
      <c r="AO1300" s="45"/>
      <c r="AP1300" s="45"/>
      <c r="AQ1300" s="45"/>
      <c r="AR1300" s="45"/>
      <c r="AS1300" s="45"/>
      <c r="AT1300" s="45"/>
      <c r="AU1300" s="45"/>
      <c r="AV1300" s="45"/>
      <c r="AW1300" s="45"/>
      <c r="AX1300" s="45"/>
      <c r="AY1300" s="45"/>
      <c r="AZ1300" s="45"/>
      <c r="BA1300" s="45"/>
      <c r="BB1300" s="45"/>
      <c r="BC1300" s="45"/>
      <c r="BD1300" s="45"/>
      <c r="BE1300" s="45"/>
      <c r="BF1300" s="45"/>
      <c r="BG1300" s="45"/>
      <c r="BH1300" s="45"/>
      <c r="BI1300" s="45"/>
      <c r="BJ1300" s="45"/>
      <c r="BK1300" s="45"/>
      <c r="BL1300" s="45"/>
      <c r="BM1300" s="45"/>
      <c r="BN1300" s="45"/>
      <c r="BO1300" s="45"/>
      <c r="BP1300" s="45"/>
      <c r="BQ1300" s="45"/>
      <c r="BR1300" s="45"/>
      <c r="BS1300" s="45"/>
      <c r="BT1300" s="45"/>
      <c r="BU1300" s="45"/>
      <c r="BV1300" s="45"/>
      <c r="BW1300" s="45"/>
      <c r="BX1300" s="45"/>
      <c r="BY1300" s="45"/>
      <c r="BZ1300" s="45"/>
      <c r="CA1300" s="45"/>
      <c r="CB1300" s="45"/>
      <c r="CC1300" s="45"/>
      <c r="CD1300" s="45"/>
      <c r="CE1300" s="45"/>
      <c r="CF1300" s="45"/>
      <c r="CG1300" s="45"/>
      <c r="CH1300" s="45"/>
      <c r="CI1300" s="45"/>
      <c r="CJ1300" s="45"/>
      <c r="CK1300" s="45"/>
      <c r="CL1300" s="45"/>
      <c r="CM1300" s="45"/>
      <c r="CN1300" s="45"/>
      <c r="CO1300" s="45"/>
      <c r="CP1300" s="45"/>
      <c r="CQ1300" s="45"/>
      <c r="CR1300" s="45"/>
      <c r="CS1300" s="45"/>
      <c r="CT1300" s="45"/>
      <c r="CU1300" s="45"/>
      <c r="CV1300" s="45"/>
      <c r="CW1300" s="45"/>
      <c r="CX1300" s="45"/>
      <c r="CY1300" s="45"/>
      <c r="CZ1300" s="45"/>
      <c r="DA1300" s="45"/>
      <c r="DB1300" s="45"/>
      <c r="DC1300" s="45"/>
      <c r="DD1300" s="45"/>
      <c r="DE1300" s="45"/>
      <c r="DF1300" s="45"/>
      <c r="DG1300" s="45"/>
      <c r="DH1300" s="45"/>
      <c r="DI1300" s="45"/>
      <c r="DJ1300" s="45"/>
      <c r="DK1300" s="45"/>
      <c r="DL1300" s="45"/>
      <c r="DM1300" s="45"/>
      <c r="DN1300" s="45"/>
      <c r="DO1300" s="45"/>
      <c r="DP1300" s="45"/>
      <c r="DQ1300" s="45"/>
      <c r="DR1300" s="45"/>
      <c r="DS1300" s="45"/>
      <c r="DT1300" s="45"/>
      <c r="DU1300" s="45"/>
      <c r="DV1300" s="1123"/>
      <c r="DW1300" s="45"/>
      <c r="DX1300" s="45"/>
      <c r="DY1300" s="45"/>
      <c r="DZ1300" s="45"/>
      <c r="EA1300" s="45"/>
      <c r="EB1300" s="45"/>
      <c r="EC1300" s="45"/>
      <c r="ED1300" s="45"/>
      <c r="EE1300" s="45"/>
      <c r="EF1300" s="45"/>
      <c r="EG1300" s="45"/>
      <c r="EH1300" s="45"/>
      <c r="EI1300" s="45"/>
      <c r="EJ1300" s="45"/>
      <c r="EK1300" s="45"/>
      <c r="EL1300" s="45"/>
      <c r="EM1300" s="45"/>
      <c r="EN1300" s="45"/>
      <c r="EO1300" s="45"/>
      <c r="EP1300" s="45"/>
      <c r="EQ1300" s="1123"/>
      <c r="ER1300" s="557"/>
    </row>
    <row r="1301" spans="1:148" ht="15" customHeight="1" x14ac:dyDescent="0.25">
      <c r="A1301" s="625"/>
      <c r="B1301" s="1343" t="str">
        <f t="shared" si="77"/>
        <v>Desk 48</v>
      </c>
      <c r="C1301" s="1348" t="str">
        <f>IF(ISBLANK(TB!C234), "", TB!C234)</f>
        <v/>
      </c>
      <c r="D1301" s="1348" t="str">
        <f>IF(ISBLANK(TB!D234), "", TB!D234)</f>
        <v/>
      </c>
      <c r="E1301" s="1348" t="str">
        <f>IF(ISBLANK(TB!E234), "", TB!E234)</f>
        <v/>
      </c>
      <c r="F1301" s="1348" t="str">
        <f>IF(ISBLANK(TB!F234), "", TB!F234)</f>
        <v/>
      </c>
      <c r="G1301" s="45"/>
      <c r="H1301" s="45"/>
      <c r="I1301" s="45"/>
      <c r="J1301" s="45"/>
      <c r="K1301" s="45"/>
      <c r="L1301" s="45"/>
      <c r="M1301" s="45"/>
      <c r="N1301" s="45"/>
      <c r="O1301" s="45"/>
      <c r="P1301" s="45"/>
      <c r="Q1301" s="45"/>
      <c r="R1301" s="45"/>
      <c r="S1301" s="45"/>
      <c r="T1301" s="45"/>
      <c r="U1301" s="45"/>
      <c r="V1301" s="45"/>
      <c r="W1301" s="45"/>
      <c r="X1301" s="45"/>
      <c r="Y1301" s="45"/>
      <c r="Z1301" s="45"/>
      <c r="AA1301" s="45"/>
      <c r="AB1301" s="45"/>
      <c r="AC1301" s="45"/>
      <c r="AD1301" s="45"/>
      <c r="AE1301" s="45"/>
      <c r="AF1301" s="45"/>
      <c r="AG1301" s="45"/>
      <c r="AH1301" s="45"/>
      <c r="AI1301" s="45"/>
      <c r="AJ1301" s="45"/>
      <c r="AK1301" s="45"/>
      <c r="AL1301" s="45"/>
      <c r="AM1301" s="45"/>
      <c r="AN1301" s="45"/>
      <c r="AO1301" s="45"/>
      <c r="AP1301" s="45"/>
      <c r="AQ1301" s="45"/>
      <c r="AR1301" s="45"/>
      <c r="AS1301" s="45"/>
      <c r="AT1301" s="45"/>
      <c r="AU1301" s="45"/>
      <c r="AV1301" s="45"/>
      <c r="AW1301" s="45"/>
      <c r="AX1301" s="45"/>
      <c r="AY1301" s="45"/>
      <c r="AZ1301" s="45"/>
      <c r="BA1301" s="45"/>
      <c r="BB1301" s="45"/>
      <c r="BC1301" s="45"/>
      <c r="BD1301" s="45"/>
      <c r="BE1301" s="45"/>
      <c r="BF1301" s="45"/>
      <c r="BG1301" s="45"/>
      <c r="BH1301" s="45"/>
      <c r="BI1301" s="45"/>
      <c r="BJ1301" s="45"/>
      <c r="BK1301" s="45"/>
      <c r="BL1301" s="45"/>
      <c r="BM1301" s="45"/>
      <c r="BN1301" s="45"/>
      <c r="BO1301" s="45"/>
      <c r="BP1301" s="45"/>
      <c r="BQ1301" s="45"/>
      <c r="BR1301" s="45"/>
      <c r="BS1301" s="45"/>
      <c r="BT1301" s="45"/>
      <c r="BU1301" s="45"/>
      <c r="BV1301" s="45"/>
      <c r="BW1301" s="45"/>
      <c r="BX1301" s="45"/>
      <c r="BY1301" s="45"/>
      <c r="BZ1301" s="45"/>
      <c r="CA1301" s="45"/>
      <c r="CB1301" s="45"/>
      <c r="CC1301" s="45"/>
      <c r="CD1301" s="45"/>
      <c r="CE1301" s="45"/>
      <c r="CF1301" s="45"/>
      <c r="CG1301" s="45"/>
      <c r="CH1301" s="45"/>
      <c r="CI1301" s="45"/>
      <c r="CJ1301" s="45"/>
      <c r="CK1301" s="45"/>
      <c r="CL1301" s="45"/>
      <c r="CM1301" s="45"/>
      <c r="CN1301" s="45"/>
      <c r="CO1301" s="45"/>
      <c r="CP1301" s="45"/>
      <c r="CQ1301" s="45"/>
      <c r="CR1301" s="45"/>
      <c r="CS1301" s="45"/>
      <c r="CT1301" s="45"/>
      <c r="CU1301" s="45"/>
      <c r="CV1301" s="45"/>
      <c r="CW1301" s="45"/>
      <c r="CX1301" s="45"/>
      <c r="CY1301" s="45"/>
      <c r="CZ1301" s="45"/>
      <c r="DA1301" s="45"/>
      <c r="DB1301" s="45"/>
      <c r="DC1301" s="45"/>
      <c r="DD1301" s="45"/>
      <c r="DE1301" s="45"/>
      <c r="DF1301" s="45"/>
      <c r="DG1301" s="45"/>
      <c r="DH1301" s="45"/>
      <c r="DI1301" s="45"/>
      <c r="DJ1301" s="45"/>
      <c r="DK1301" s="45"/>
      <c r="DL1301" s="45"/>
      <c r="DM1301" s="45"/>
      <c r="DN1301" s="45"/>
      <c r="DO1301" s="45"/>
      <c r="DP1301" s="45"/>
      <c r="DQ1301" s="45"/>
      <c r="DR1301" s="45"/>
      <c r="DS1301" s="45"/>
      <c r="DT1301" s="45"/>
      <c r="DU1301" s="45"/>
      <c r="DV1301" s="1123"/>
      <c r="DW1301" s="45"/>
      <c r="DX1301" s="45"/>
      <c r="DY1301" s="45"/>
      <c r="DZ1301" s="45"/>
      <c r="EA1301" s="45"/>
      <c r="EB1301" s="45"/>
      <c r="EC1301" s="45"/>
      <c r="ED1301" s="45"/>
      <c r="EE1301" s="45"/>
      <c r="EF1301" s="45"/>
      <c r="EG1301" s="45"/>
      <c r="EH1301" s="45"/>
      <c r="EI1301" s="45"/>
      <c r="EJ1301" s="45"/>
      <c r="EK1301" s="45"/>
      <c r="EL1301" s="45"/>
      <c r="EM1301" s="45"/>
      <c r="EN1301" s="45"/>
      <c r="EO1301" s="45"/>
      <c r="EP1301" s="45"/>
      <c r="EQ1301" s="1123"/>
      <c r="ER1301" s="557"/>
    </row>
    <row r="1302" spans="1:148" ht="15" customHeight="1" x14ac:dyDescent="0.25">
      <c r="A1302" s="625"/>
      <c r="B1302" s="1343" t="str">
        <f t="shared" si="77"/>
        <v>Desk 49</v>
      </c>
      <c r="C1302" s="1348" t="str">
        <f>IF(ISBLANK(TB!C235), "", TB!C235)</f>
        <v/>
      </c>
      <c r="D1302" s="1348" t="str">
        <f>IF(ISBLANK(TB!D235), "", TB!D235)</f>
        <v/>
      </c>
      <c r="E1302" s="1348" t="str">
        <f>IF(ISBLANK(TB!E235), "", TB!E235)</f>
        <v/>
      </c>
      <c r="F1302" s="1348" t="str">
        <f>IF(ISBLANK(TB!F235), "", TB!F235)</f>
        <v/>
      </c>
      <c r="G1302" s="45"/>
      <c r="H1302" s="45"/>
      <c r="I1302" s="45"/>
      <c r="J1302" s="45"/>
      <c r="K1302" s="45"/>
      <c r="L1302" s="45"/>
      <c r="M1302" s="45"/>
      <c r="N1302" s="45"/>
      <c r="O1302" s="45"/>
      <c r="P1302" s="45"/>
      <c r="Q1302" s="45"/>
      <c r="R1302" s="45"/>
      <c r="S1302" s="45"/>
      <c r="T1302" s="45"/>
      <c r="U1302" s="45"/>
      <c r="V1302" s="45"/>
      <c r="W1302" s="45"/>
      <c r="X1302" s="45"/>
      <c r="Y1302" s="45"/>
      <c r="Z1302" s="45"/>
      <c r="AA1302" s="45"/>
      <c r="AB1302" s="45"/>
      <c r="AC1302" s="45"/>
      <c r="AD1302" s="45"/>
      <c r="AE1302" s="45"/>
      <c r="AF1302" s="45"/>
      <c r="AG1302" s="45"/>
      <c r="AH1302" s="45"/>
      <c r="AI1302" s="45"/>
      <c r="AJ1302" s="45"/>
      <c r="AK1302" s="45"/>
      <c r="AL1302" s="45"/>
      <c r="AM1302" s="45"/>
      <c r="AN1302" s="45"/>
      <c r="AO1302" s="45"/>
      <c r="AP1302" s="45"/>
      <c r="AQ1302" s="45"/>
      <c r="AR1302" s="45"/>
      <c r="AS1302" s="45"/>
      <c r="AT1302" s="45"/>
      <c r="AU1302" s="45"/>
      <c r="AV1302" s="45"/>
      <c r="AW1302" s="45"/>
      <c r="AX1302" s="45"/>
      <c r="AY1302" s="45"/>
      <c r="AZ1302" s="45"/>
      <c r="BA1302" s="45"/>
      <c r="BB1302" s="45"/>
      <c r="BC1302" s="45"/>
      <c r="BD1302" s="45"/>
      <c r="BE1302" s="45"/>
      <c r="BF1302" s="45"/>
      <c r="BG1302" s="45"/>
      <c r="BH1302" s="45"/>
      <c r="BI1302" s="45"/>
      <c r="BJ1302" s="45"/>
      <c r="BK1302" s="45"/>
      <c r="BL1302" s="45"/>
      <c r="BM1302" s="45"/>
      <c r="BN1302" s="45"/>
      <c r="BO1302" s="45"/>
      <c r="BP1302" s="45"/>
      <c r="BQ1302" s="45"/>
      <c r="BR1302" s="45"/>
      <c r="BS1302" s="45"/>
      <c r="BT1302" s="45"/>
      <c r="BU1302" s="45"/>
      <c r="BV1302" s="45"/>
      <c r="BW1302" s="45"/>
      <c r="BX1302" s="45"/>
      <c r="BY1302" s="45"/>
      <c r="BZ1302" s="45"/>
      <c r="CA1302" s="45"/>
      <c r="CB1302" s="45"/>
      <c r="CC1302" s="45"/>
      <c r="CD1302" s="45"/>
      <c r="CE1302" s="45"/>
      <c r="CF1302" s="45"/>
      <c r="CG1302" s="45"/>
      <c r="CH1302" s="45"/>
      <c r="CI1302" s="45"/>
      <c r="CJ1302" s="45"/>
      <c r="CK1302" s="45"/>
      <c r="CL1302" s="45"/>
      <c r="CM1302" s="45"/>
      <c r="CN1302" s="45"/>
      <c r="CO1302" s="45"/>
      <c r="CP1302" s="45"/>
      <c r="CQ1302" s="45"/>
      <c r="CR1302" s="45"/>
      <c r="CS1302" s="45"/>
      <c r="CT1302" s="45"/>
      <c r="CU1302" s="45"/>
      <c r="CV1302" s="45"/>
      <c r="CW1302" s="45"/>
      <c r="CX1302" s="45"/>
      <c r="CY1302" s="45"/>
      <c r="CZ1302" s="45"/>
      <c r="DA1302" s="45"/>
      <c r="DB1302" s="45"/>
      <c r="DC1302" s="45"/>
      <c r="DD1302" s="45"/>
      <c r="DE1302" s="45"/>
      <c r="DF1302" s="45"/>
      <c r="DG1302" s="45"/>
      <c r="DH1302" s="45"/>
      <c r="DI1302" s="45"/>
      <c r="DJ1302" s="45"/>
      <c r="DK1302" s="45"/>
      <c r="DL1302" s="45"/>
      <c r="DM1302" s="45"/>
      <c r="DN1302" s="45"/>
      <c r="DO1302" s="45"/>
      <c r="DP1302" s="45"/>
      <c r="DQ1302" s="45"/>
      <c r="DR1302" s="45"/>
      <c r="DS1302" s="45"/>
      <c r="DT1302" s="45"/>
      <c r="DU1302" s="45"/>
      <c r="DV1302" s="1123"/>
      <c r="DW1302" s="45"/>
      <c r="DX1302" s="45"/>
      <c r="DY1302" s="45"/>
      <c r="DZ1302" s="45"/>
      <c r="EA1302" s="45"/>
      <c r="EB1302" s="45"/>
      <c r="EC1302" s="45"/>
      <c r="ED1302" s="45"/>
      <c r="EE1302" s="45"/>
      <c r="EF1302" s="45"/>
      <c r="EG1302" s="45"/>
      <c r="EH1302" s="45"/>
      <c r="EI1302" s="45"/>
      <c r="EJ1302" s="45"/>
      <c r="EK1302" s="45"/>
      <c r="EL1302" s="45"/>
      <c r="EM1302" s="45"/>
      <c r="EN1302" s="45"/>
      <c r="EO1302" s="45"/>
      <c r="EP1302" s="45"/>
      <c r="EQ1302" s="1123"/>
      <c r="ER1302" s="557"/>
    </row>
    <row r="1303" spans="1:148" ht="15" customHeight="1" x14ac:dyDescent="0.25">
      <c r="A1303" s="625"/>
      <c r="B1303" s="1343" t="str">
        <f t="shared" si="77"/>
        <v>Desk 50</v>
      </c>
      <c r="C1303" s="1348" t="str">
        <f>IF(ISBLANK(TB!C236), "", TB!C236)</f>
        <v/>
      </c>
      <c r="D1303" s="1348" t="str">
        <f>IF(ISBLANK(TB!D236), "", TB!D236)</f>
        <v/>
      </c>
      <c r="E1303" s="1348" t="str">
        <f>IF(ISBLANK(TB!E236), "", TB!E236)</f>
        <v/>
      </c>
      <c r="F1303" s="1348" t="str">
        <f>IF(ISBLANK(TB!F236), "", TB!F236)</f>
        <v/>
      </c>
      <c r="G1303" s="45"/>
      <c r="H1303" s="45"/>
      <c r="I1303" s="45"/>
      <c r="J1303" s="45"/>
      <c r="K1303" s="45"/>
      <c r="L1303" s="45"/>
      <c r="M1303" s="45"/>
      <c r="N1303" s="45"/>
      <c r="O1303" s="45"/>
      <c r="P1303" s="45"/>
      <c r="Q1303" s="45"/>
      <c r="R1303" s="45"/>
      <c r="S1303" s="45"/>
      <c r="T1303" s="45"/>
      <c r="U1303" s="45"/>
      <c r="V1303" s="45"/>
      <c r="W1303" s="45"/>
      <c r="X1303" s="45"/>
      <c r="Y1303" s="45"/>
      <c r="Z1303" s="45"/>
      <c r="AA1303" s="45"/>
      <c r="AB1303" s="45"/>
      <c r="AC1303" s="45"/>
      <c r="AD1303" s="45"/>
      <c r="AE1303" s="45"/>
      <c r="AF1303" s="45"/>
      <c r="AG1303" s="45"/>
      <c r="AH1303" s="45"/>
      <c r="AI1303" s="45"/>
      <c r="AJ1303" s="45"/>
      <c r="AK1303" s="45"/>
      <c r="AL1303" s="45"/>
      <c r="AM1303" s="45"/>
      <c r="AN1303" s="45"/>
      <c r="AO1303" s="45"/>
      <c r="AP1303" s="45"/>
      <c r="AQ1303" s="45"/>
      <c r="AR1303" s="45"/>
      <c r="AS1303" s="45"/>
      <c r="AT1303" s="45"/>
      <c r="AU1303" s="45"/>
      <c r="AV1303" s="45"/>
      <c r="AW1303" s="45"/>
      <c r="AX1303" s="45"/>
      <c r="AY1303" s="45"/>
      <c r="AZ1303" s="45"/>
      <c r="BA1303" s="45"/>
      <c r="BB1303" s="45"/>
      <c r="BC1303" s="45"/>
      <c r="BD1303" s="45"/>
      <c r="BE1303" s="45"/>
      <c r="BF1303" s="45"/>
      <c r="BG1303" s="45"/>
      <c r="BH1303" s="45"/>
      <c r="BI1303" s="45"/>
      <c r="BJ1303" s="45"/>
      <c r="BK1303" s="45"/>
      <c r="BL1303" s="45"/>
      <c r="BM1303" s="45"/>
      <c r="BN1303" s="45"/>
      <c r="BO1303" s="45"/>
      <c r="BP1303" s="45"/>
      <c r="BQ1303" s="45"/>
      <c r="BR1303" s="45"/>
      <c r="BS1303" s="45"/>
      <c r="BT1303" s="45"/>
      <c r="BU1303" s="45"/>
      <c r="BV1303" s="45"/>
      <c r="BW1303" s="45"/>
      <c r="BX1303" s="45"/>
      <c r="BY1303" s="45"/>
      <c r="BZ1303" s="45"/>
      <c r="CA1303" s="45"/>
      <c r="CB1303" s="45"/>
      <c r="CC1303" s="45"/>
      <c r="CD1303" s="45"/>
      <c r="CE1303" s="45"/>
      <c r="CF1303" s="45"/>
      <c r="CG1303" s="45"/>
      <c r="CH1303" s="45"/>
      <c r="CI1303" s="45"/>
      <c r="CJ1303" s="45"/>
      <c r="CK1303" s="45"/>
      <c r="CL1303" s="45"/>
      <c r="CM1303" s="45"/>
      <c r="CN1303" s="45"/>
      <c r="CO1303" s="45"/>
      <c r="CP1303" s="45"/>
      <c r="CQ1303" s="45"/>
      <c r="CR1303" s="45"/>
      <c r="CS1303" s="45"/>
      <c r="CT1303" s="45"/>
      <c r="CU1303" s="45"/>
      <c r="CV1303" s="45"/>
      <c r="CW1303" s="45"/>
      <c r="CX1303" s="45"/>
      <c r="CY1303" s="45"/>
      <c r="CZ1303" s="45"/>
      <c r="DA1303" s="45"/>
      <c r="DB1303" s="45"/>
      <c r="DC1303" s="45"/>
      <c r="DD1303" s="45"/>
      <c r="DE1303" s="45"/>
      <c r="DF1303" s="45"/>
      <c r="DG1303" s="45"/>
      <c r="DH1303" s="45"/>
      <c r="DI1303" s="45"/>
      <c r="DJ1303" s="45"/>
      <c r="DK1303" s="45"/>
      <c r="DL1303" s="45"/>
      <c r="DM1303" s="45"/>
      <c r="DN1303" s="45"/>
      <c r="DO1303" s="45"/>
      <c r="DP1303" s="45"/>
      <c r="DQ1303" s="45"/>
      <c r="DR1303" s="45"/>
      <c r="DS1303" s="45"/>
      <c r="DT1303" s="45"/>
      <c r="DU1303" s="45"/>
      <c r="DV1303" s="1123"/>
      <c r="DW1303" s="45"/>
      <c r="DX1303" s="45"/>
      <c r="DY1303" s="45"/>
      <c r="DZ1303" s="45"/>
      <c r="EA1303" s="45"/>
      <c r="EB1303" s="45"/>
      <c r="EC1303" s="45"/>
      <c r="ED1303" s="45"/>
      <c r="EE1303" s="45"/>
      <c r="EF1303" s="45"/>
      <c r="EG1303" s="45"/>
      <c r="EH1303" s="45"/>
      <c r="EI1303" s="45"/>
      <c r="EJ1303" s="45"/>
      <c r="EK1303" s="45"/>
      <c r="EL1303" s="45"/>
      <c r="EM1303" s="45"/>
      <c r="EN1303" s="45"/>
      <c r="EO1303" s="45"/>
      <c r="EP1303" s="45"/>
      <c r="EQ1303" s="1123"/>
      <c r="ER1303" s="557"/>
    </row>
    <row r="1304" spans="1:148" ht="15" customHeight="1" x14ac:dyDescent="0.25">
      <c r="A1304" s="625"/>
      <c r="B1304" s="1343" t="str">
        <f t="shared" si="77"/>
        <v>Desk 51</v>
      </c>
      <c r="C1304" s="1348" t="str">
        <f>IF(ISBLANK(TB!C237), "", TB!C237)</f>
        <v/>
      </c>
      <c r="D1304" s="1348" t="str">
        <f>IF(ISBLANK(TB!D237), "", TB!D237)</f>
        <v/>
      </c>
      <c r="E1304" s="1348" t="str">
        <f>IF(ISBLANK(TB!E237), "", TB!E237)</f>
        <v/>
      </c>
      <c r="F1304" s="1348" t="str">
        <f>IF(ISBLANK(TB!F237), "", TB!F237)</f>
        <v/>
      </c>
      <c r="G1304" s="45"/>
      <c r="H1304" s="45"/>
      <c r="I1304" s="45"/>
      <c r="J1304" s="45"/>
      <c r="K1304" s="45"/>
      <c r="L1304" s="45"/>
      <c r="M1304" s="45"/>
      <c r="N1304" s="45"/>
      <c r="O1304" s="45"/>
      <c r="P1304" s="45"/>
      <c r="Q1304" s="45"/>
      <c r="R1304" s="45"/>
      <c r="S1304" s="45"/>
      <c r="T1304" s="45"/>
      <c r="U1304" s="45"/>
      <c r="V1304" s="45"/>
      <c r="W1304" s="45"/>
      <c r="X1304" s="45"/>
      <c r="Y1304" s="45"/>
      <c r="Z1304" s="45"/>
      <c r="AA1304" s="45"/>
      <c r="AB1304" s="45"/>
      <c r="AC1304" s="45"/>
      <c r="AD1304" s="45"/>
      <c r="AE1304" s="45"/>
      <c r="AF1304" s="45"/>
      <c r="AG1304" s="45"/>
      <c r="AH1304" s="45"/>
      <c r="AI1304" s="45"/>
      <c r="AJ1304" s="45"/>
      <c r="AK1304" s="45"/>
      <c r="AL1304" s="45"/>
      <c r="AM1304" s="45"/>
      <c r="AN1304" s="45"/>
      <c r="AO1304" s="45"/>
      <c r="AP1304" s="45"/>
      <c r="AQ1304" s="45"/>
      <c r="AR1304" s="45"/>
      <c r="AS1304" s="45"/>
      <c r="AT1304" s="45"/>
      <c r="AU1304" s="45"/>
      <c r="AV1304" s="45"/>
      <c r="AW1304" s="45"/>
      <c r="AX1304" s="45"/>
      <c r="AY1304" s="45"/>
      <c r="AZ1304" s="45"/>
      <c r="BA1304" s="45"/>
      <c r="BB1304" s="45"/>
      <c r="BC1304" s="45"/>
      <c r="BD1304" s="45"/>
      <c r="BE1304" s="45"/>
      <c r="BF1304" s="45"/>
      <c r="BG1304" s="45"/>
      <c r="BH1304" s="45"/>
      <c r="BI1304" s="45"/>
      <c r="BJ1304" s="45"/>
      <c r="BK1304" s="45"/>
      <c r="BL1304" s="45"/>
      <c r="BM1304" s="45"/>
      <c r="BN1304" s="45"/>
      <c r="BO1304" s="45"/>
      <c r="BP1304" s="45"/>
      <c r="BQ1304" s="45"/>
      <c r="BR1304" s="45"/>
      <c r="BS1304" s="45"/>
      <c r="BT1304" s="45"/>
      <c r="BU1304" s="45"/>
      <c r="BV1304" s="45"/>
      <c r="BW1304" s="45"/>
      <c r="BX1304" s="45"/>
      <c r="BY1304" s="45"/>
      <c r="BZ1304" s="45"/>
      <c r="CA1304" s="45"/>
      <c r="CB1304" s="45"/>
      <c r="CC1304" s="45"/>
      <c r="CD1304" s="45"/>
      <c r="CE1304" s="45"/>
      <c r="CF1304" s="45"/>
      <c r="CG1304" s="45"/>
      <c r="CH1304" s="45"/>
      <c r="CI1304" s="45"/>
      <c r="CJ1304" s="45"/>
      <c r="CK1304" s="45"/>
      <c r="CL1304" s="45"/>
      <c r="CM1304" s="45"/>
      <c r="CN1304" s="45"/>
      <c r="CO1304" s="45"/>
      <c r="CP1304" s="45"/>
      <c r="CQ1304" s="45"/>
      <c r="CR1304" s="45"/>
      <c r="CS1304" s="45"/>
      <c r="CT1304" s="45"/>
      <c r="CU1304" s="45"/>
      <c r="CV1304" s="45"/>
      <c r="CW1304" s="45"/>
      <c r="CX1304" s="45"/>
      <c r="CY1304" s="45"/>
      <c r="CZ1304" s="45"/>
      <c r="DA1304" s="45"/>
      <c r="DB1304" s="45"/>
      <c r="DC1304" s="45"/>
      <c r="DD1304" s="45"/>
      <c r="DE1304" s="45"/>
      <c r="DF1304" s="45"/>
      <c r="DG1304" s="45"/>
      <c r="DH1304" s="45"/>
      <c r="DI1304" s="45"/>
      <c r="DJ1304" s="45"/>
      <c r="DK1304" s="45"/>
      <c r="DL1304" s="45"/>
      <c r="DM1304" s="45"/>
      <c r="DN1304" s="45"/>
      <c r="DO1304" s="45"/>
      <c r="DP1304" s="45"/>
      <c r="DQ1304" s="45"/>
      <c r="DR1304" s="45"/>
      <c r="DS1304" s="45"/>
      <c r="DT1304" s="45"/>
      <c r="DU1304" s="45"/>
      <c r="DV1304" s="1123"/>
      <c r="DW1304" s="45"/>
      <c r="DX1304" s="45"/>
      <c r="DY1304" s="45"/>
      <c r="DZ1304" s="45"/>
      <c r="EA1304" s="45"/>
      <c r="EB1304" s="45"/>
      <c r="EC1304" s="45"/>
      <c r="ED1304" s="45"/>
      <c r="EE1304" s="45"/>
      <c r="EF1304" s="45"/>
      <c r="EG1304" s="45"/>
      <c r="EH1304" s="45"/>
      <c r="EI1304" s="45"/>
      <c r="EJ1304" s="45"/>
      <c r="EK1304" s="45"/>
      <c r="EL1304" s="45"/>
      <c r="EM1304" s="45"/>
      <c r="EN1304" s="45"/>
      <c r="EO1304" s="45"/>
      <c r="EP1304" s="45"/>
      <c r="EQ1304" s="1123"/>
      <c r="ER1304" s="557"/>
    </row>
    <row r="1305" spans="1:148" ht="15" customHeight="1" x14ac:dyDescent="0.25">
      <c r="A1305" s="625"/>
      <c r="B1305" s="1343" t="str">
        <f t="shared" si="77"/>
        <v>Desk 52</v>
      </c>
      <c r="C1305" s="1348" t="str">
        <f>IF(ISBLANK(TB!C238), "", TB!C238)</f>
        <v/>
      </c>
      <c r="D1305" s="1348" t="str">
        <f>IF(ISBLANK(TB!D238), "", TB!D238)</f>
        <v/>
      </c>
      <c r="E1305" s="1348" t="str">
        <f>IF(ISBLANK(TB!E238), "", TB!E238)</f>
        <v/>
      </c>
      <c r="F1305" s="1348" t="str">
        <f>IF(ISBLANK(TB!F238), "", TB!F238)</f>
        <v/>
      </c>
      <c r="G1305" s="45"/>
      <c r="H1305" s="45"/>
      <c r="I1305" s="45"/>
      <c r="J1305" s="45"/>
      <c r="K1305" s="45"/>
      <c r="L1305" s="45"/>
      <c r="M1305" s="45"/>
      <c r="N1305" s="45"/>
      <c r="O1305" s="45"/>
      <c r="P1305" s="45"/>
      <c r="Q1305" s="45"/>
      <c r="R1305" s="45"/>
      <c r="S1305" s="45"/>
      <c r="T1305" s="45"/>
      <c r="U1305" s="45"/>
      <c r="V1305" s="45"/>
      <c r="W1305" s="45"/>
      <c r="X1305" s="45"/>
      <c r="Y1305" s="45"/>
      <c r="Z1305" s="45"/>
      <c r="AA1305" s="45"/>
      <c r="AB1305" s="45"/>
      <c r="AC1305" s="45"/>
      <c r="AD1305" s="45"/>
      <c r="AE1305" s="45"/>
      <c r="AF1305" s="45"/>
      <c r="AG1305" s="45"/>
      <c r="AH1305" s="45"/>
      <c r="AI1305" s="45"/>
      <c r="AJ1305" s="45"/>
      <c r="AK1305" s="45"/>
      <c r="AL1305" s="45"/>
      <c r="AM1305" s="45"/>
      <c r="AN1305" s="45"/>
      <c r="AO1305" s="45"/>
      <c r="AP1305" s="45"/>
      <c r="AQ1305" s="45"/>
      <c r="AR1305" s="45"/>
      <c r="AS1305" s="45"/>
      <c r="AT1305" s="45"/>
      <c r="AU1305" s="45"/>
      <c r="AV1305" s="45"/>
      <c r="AW1305" s="45"/>
      <c r="AX1305" s="45"/>
      <c r="AY1305" s="45"/>
      <c r="AZ1305" s="45"/>
      <c r="BA1305" s="45"/>
      <c r="BB1305" s="45"/>
      <c r="BC1305" s="45"/>
      <c r="BD1305" s="45"/>
      <c r="BE1305" s="45"/>
      <c r="BF1305" s="45"/>
      <c r="BG1305" s="45"/>
      <c r="BH1305" s="45"/>
      <c r="BI1305" s="45"/>
      <c r="BJ1305" s="45"/>
      <c r="BK1305" s="45"/>
      <c r="BL1305" s="45"/>
      <c r="BM1305" s="45"/>
      <c r="BN1305" s="45"/>
      <c r="BO1305" s="45"/>
      <c r="BP1305" s="45"/>
      <c r="BQ1305" s="45"/>
      <c r="BR1305" s="45"/>
      <c r="BS1305" s="45"/>
      <c r="BT1305" s="45"/>
      <c r="BU1305" s="45"/>
      <c r="BV1305" s="45"/>
      <c r="BW1305" s="45"/>
      <c r="BX1305" s="45"/>
      <c r="BY1305" s="45"/>
      <c r="BZ1305" s="45"/>
      <c r="CA1305" s="45"/>
      <c r="CB1305" s="45"/>
      <c r="CC1305" s="45"/>
      <c r="CD1305" s="45"/>
      <c r="CE1305" s="45"/>
      <c r="CF1305" s="45"/>
      <c r="CG1305" s="45"/>
      <c r="CH1305" s="45"/>
      <c r="CI1305" s="45"/>
      <c r="CJ1305" s="45"/>
      <c r="CK1305" s="45"/>
      <c r="CL1305" s="45"/>
      <c r="CM1305" s="45"/>
      <c r="CN1305" s="45"/>
      <c r="CO1305" s="45"/>
      <c r="CP1305" s="45"/>
      <c r="CQ1305" s="45"/>
      <c r="CR1305" s="45"/>
      <c r="CS1305" s="45"/>
      <c r="CT1305" s="45"/>
      <c r="CU1305" s="45"/>
      <c r="CV1305" s="45"/>
      <c r="CW1305" s="45"/>
      <c r="CX1305" s="45"/>
      <c r="CY1305" s="45"/>
      <c r="CZ1305" s="45"/>
      <c r="DA1305" s="45"/>
      <c r="DB1305" s="45"/>
      <c r="DC1305" s="45"/>
      <c r="DD1305" s="45"/>
      <c r="DE1305" s="45"/>
      <c r="DF1305" s="45"/>
      <c r="DG1305" s="45"/>
      <c r="DH1305" s="45"/>
      <c r="DI1305" s="45"/>
      <c r="DJ1305" s="45"/>
      <c r="DK1305" s="45"/>
      <c r="DL1305" s="45"/>
      <c r="DM1305" s="45"/>
      <c r="DN1305" s="45"/>
      <c r="DO1305" s="45"/>
      <c r="DP1305" s="45"/>
      <c r="DQ1305" s="45"/>
      <c r="DR1305" s="45"/>
      <c r="DS1305" s="45"/>
      <c r="DT1305" s="45"/>
      <c r="DU1305" s="45"/>
      <c r="DV1305" s="1123"/>
      <c r="DW1305" s="45"/>
      <c r="DX1305" s="45"/>
      <c r="DY1305" s="45"/>
      <c r="DZ1305" s="45"/>
      <c r="EA1305" s="45"/>
      <c r="EB1305" s="45"/>
      <c r="EC1305" s="45"/>
      <c r="ED1305" s="45"/>
      <c r="EE1305" s="45"/>
      <c r="EF1305" s="45"/>
      <c r="EG1305" s="45"/>
      <c r="EH1305" s="45"/>
      <c r="EI1305" s="45"/>
      <c r="EJ1305" s="45"/>
      <c r="EK1305" s="45"/>
      <c r="EL1305" s="45"/>
      <c r="EM1305" s="45"/>
      <c r="EN1305" s="45"/>
      <c r="EO1305" s="45"/>
      <c r="EP1305" s="45"/>
      <c r="EQ1305" s="1123"/>
      <c r="ER1305" s="557"/>
    </row>
    <row r="1306" spans="1:148" ht="15" customHeight="1" x14ac:dyDescent="0.25">
      <c r="A1306" s="625"/>
      <c r="B1306" s="1343" t="str">
        <f t="shared" si="77"/>
        <v>Desk 53</v>
      </c>
      <c r="C1306" s="1348" t="str">
        <f>IF(ISBLANK(TB!C239), "", TB!C239)</f>
        <v/>
      </c>
      <c r="D1306" s="1348" t="str">
        <f>IF(ISBLANK(TB!D239), "", TB!D239)</f>
        <v/>
      </c>
      <c r="E1306" s="1348" t="str">
        <f>IF(ISBLANK(TB!E239), "", TB!E239)</f>
        <v/>
      </c>
      <c r="F1306" s="1348" t="str">
        <f>IF(ISBLANK(TB!F239), "", TB!F239)</f>
        <v/>
      </c>
      <c r="G1306" s="45"/>
      <c r="H1306" s="45"/>
      <c r="I1306" s="45"/>
      <c r="J1306" s="45"/>
      <c r="K1306" s="45"/>
      <c r="L1306" s="45"/>
      <c r="M1306" s="45"/>
      <c r="N1306" s="45"/>
      <c r="O1306" s="45"/>
      <c r="P1306" s="45"/>
      <c r="Q1306" s="45"/>
      <c r="R1306" s="45"/>
      <c r="S1306" s="45"/>
      <c r="T1306" s="45"/>
      <c r="U1306" s="45"/>
      <c r="V1306" s="45"/>
      <c r="W1306" s="45"/>
      <c r="X1306" s="45"/>
      <c r="Y1306" s="45"/>
      <c r="Z1306" s="45"/>
      <c r="AA1306" s="45"/>
      <c r="AB1306" s="45"/>
      <c r="AC1306" s="45"/>
      <c r="AD1306" s="45"/>
      <c r="AE1306" s="45"/>
      <c r="AF1306" s="45"/>
      <c r="AG1306" s="45"/>
      <c r="AH1306" s="45"/>
      <c r="AI1306" s="45"/>
      <c r="AJ1306" s="45"/>
      <c r="AK1306" s="45"/>
      <c r="AL1306" s="45"/>
      <c r="AM1306" s="45"/>
      <c r="AN1306" s="45"/>
      <c r="AO1306" s="45"/>
      <c r="AP1306" s="45"/>
      <c r="AQ1306" s="45"/>
      <c r="AR1306" s="45"/>
      <c r="AS1306" s="45"/>
      <c r="AT1306" s="45"/>
      <c r="AU1306" s="45"/>
      <c r="AV1306" s="45"/>
      <c r="AW1306" s="45"/>
      <c r="AX1306" s="45"/>
      <c r="AY1306" s="45"/>
      <c r="AZ1306" s="45"/>
      <c r="BA1306" s="45"/>
      <c r="BB1306" s="45"/>
      <c r="BC1306" s="45"/>
      <c r="BD1306" s="45"/>
      <c r="BE1306" s="45"/>
      <c r="BF1306" s="45"/>
      <c r="BG1306" s="45"/>
      <c r="BH1306" s="45"/>
      <c r="BI1306" s="45"/>
      <c r="BJ1306" s="45"/>
      <c r="BK1306" s="45"/>
      <c r="BL1306" s="45"/>
      <c r="BM1306" s="45"/>
      <c r="BN1306" s="45"/>
      <c r="BO1306" s="45"/>
      <c r="BP1306" s="45"/>
      <c r="BQ1306" s="45"/>
      <c r="BR1306" s="45"/>
      <c r="BS1306" s="45"/>
      <c r="BT1306" s="45"/>
      <c r="BU1306" s="45"/>
      <c r="BV1306" s="45"/>
      <c r="BW1306" s="45"/>
      <c r="BX1306" s="45"/>
      <c r="BY1306" s="45"/>
      <c r="BZ1306" s="45"/>
      <c r="CA1306" s="45"/>
      <c r="CB1306" s="45"/>
      <c r="CC1306" s="45"/>
      <c r="CD1306" s="45"/>
      <c r="CE1306" s="45"/>
      <c r="CF1306" s="45"/>
      <c r="CG1306" s="45"/>
      <c r="CH1306" s="45"/>
      <c r="CI1306" s="45"/>
      <c r="CJ1306" s="45"/>
      <c r="CK1306" s="45"/>
      <c r="CL1306" s="45"/>
      <c r="CM1306" s="45"/>
      <c r="CN1306" s="45"/>
      <c r="CO1306" s="45"/>
      <c r="CP1306" s="45"/>
      <c r="CQ1306" s="45"/>
      <c r="CR1306" s="45"/>
      <c r="CS1306" s="45"/>
      <c r="CT1306" s="45"/>
      <c r="CU1306" s="45"/>
      <c r="CV1306" s="45"/>
      <c r="CW1306" s="45"/>
      <c r="CX1306" s="45"/>
      <c r="CY1306" s="45"/>
      <c r="CZ1306" s="45"/>
      <c r="DA1306" s="45"/>
      <c r="DB1306" s="45"/>
      <c r="DC1306" s="45"/>
      <c r="DD1306" s="45"/>
      <c r="DE1306" s="45"/>
      <c r="DF1306" s="45"/>
      <c r="DG1306" s="45"/>
      <c r="DH1306" s="45"/>
      <c r="DI1306" s="45"/>
      <c r="DJ1306" s="45"/>
      <c r="DK1306" s="45"/>
      <c r="DL1306" s="45"/>
      <c r="DM1306" s="45"/>
      <c r="DN1306" s="45"/>
      <c r="DO1306" s="45"/>
      <c r="DP1306" s="45"/>
      <c r="DQ1306" s="45"/>
      <c r="DR1306" s="45"/>
      <c r="DS1306" s="45"/>
      <c r="DT1306" s="45"/>
      <c r="DU1306" s="45"/>
      <c r="DV1306" s="1123"/>
      <c r="DW1306" s="45"/>
      <c r="DX1306" s="45"/>
      <c r="DY1306" s="45"/>
      <c r="DZ1306" s="45"/>
      <c r="EA1306" s="45"/>
      <c r="EB1306" s="45"/>
      <c r="EC1306" s="45"/>
      <c r="ED1306" s="45"/>
      <c r="EE1306" s="45"/>
      <c r="EF1306" s="45"/>
      <c r="EG1306" s="45"/>
      <c r="EH1306" s="45"/>
      <c r="EI1306" s="45"/>
      <c r="EJ1306" s="45"/>
      <c r="EK1306" s="45"/>
      <c r="EL1306" s="45"/>
      <c r="EM1306" s="45"/>
      <c r="EN1306" s="45"/>
      <c r="EO1306" s="45"/>
      <c r="EP1306" s="45"/>
      <c r="EQ1306" s="1123"/>
      <c r="ER1306" s="557"/>
    </row>
    <row r="1307" spans="1:148" ht="15" customHeight="1" x14ac:dyDescent="0.25">
      <c r="A1307" s="625"/>
      <c r="B1307" s="1343" t="str">
        <f t="shared" si="77"/>
        <v>Desk 54</v>
      </c>
      <c r="C1307" s="1348" t="str">
        <f>IF(ISBLANK(TB!C240), "", TB!C240)</f>
        <v/>
      </c>
      <c r="D1307" s="1348" t="str">
        <f>IF(ISBLANK(TB!D240), "", TB!D240)</f>
        <v/>
      </c>
      <c r="E1307" s="1348" t="str">
        <f>IF(ISBLANK(TB!E240), "", TB!E240)</f>
        <v/>
      </c>
      <c r="F1307" s="1348" t="str">
        <f>IF(ISBLANK(TB!F240), "", TB!F240)</f>
        <v/>
      </c>
      <c r="G1307" s="45"/>
      <c r="H1307" s="45"/>
      <c r="I1307" s="45"/>
      <c r="J1307" s="45"/>
      <c r="K1307" s="45"/>
      <c r="L1307" s="45"/>
      <c r="M1307" s="45"/>
      <c r="N1307" s="45"/>
      <c r="O1307" s="45"/>
      <c r="P1307" s="45"/>
      <c r="Q1307" s="45"/>
      <c r="R1307" s="45"/>
      <c r="S1307" s="45"/>
      <c r="T1307" s="45"/>
      <c r="U1307" s="45"/>
      <c r="V1307" s="45"/>
      <c r="W1307" s="45"/>
      <c r="X1307" s="45"/>
      <c r="Y1307" s="45"/>
      <c r="Z1307" s="45"/>
      <c r="AA1307" s="45"/>
      <c r="AB1307" s="45"/>
      <c r="AC1307" s="45"/>
      <c r="AD1307" s="45"/>
      <c r="AE1307" s="45"/>
      <c r="AF1307" s="45"/>
      <c r="AG1307" s="45"/>
      <c r="AH1307" s="45"/>
      <c r="AI1307" s="45"/>
      <c r="AJ1307" s="45"/>
      <c r="AK1307" s="45"/>
      <c r="AL1307" s="45"/>
      <c r="AM1307" s="45"/>
      <c r="AN1307" s="45"/>
      <c r="AO1307" s="45"/>
      <c r="AP1307" s="45"/>
      <c r="AQ1307" s="45"/>
      <c r="AR1307" s="45"/>
      <c r="AS1307" s="45"/>
      <c r="AT1307" s="45"/>
      <c r="AU1307" s="45"/>
      <c r="AV1307" s="45"/>
      <c r="AW1307" s="45"/>
      <c r="AX1307" s="45"/>
      <c r="AY1307" s="45"/>
      <c r="AZ1307" s="45"/>
      <c r="BA1307" s="45"/>
      <c r="BB1307" s="45"/>
      <c r="BC1307" s="45"/>
      <c r="BD1307" s="45"/>
      <c r="BE1307" s="45"/>
      <c r="BF1307" s="45"/>
      <c r="BG1307" s="45"/>
      <c r="BH1307" s="45"/>
      <c r="BI1307" s="45"/>
      <c r="BJ1307" s="45"/>
      <c r="BK1307" s="45"/>
      <c r="BL1307" s="45"/>
      <c r="BM1307" s="45"/>
      <c r="BN1307" s="45"/>
      <c r="BO1307" s="45"/>
      <c r="BP1307" s="45"/>
      <c r="BQ1307" s="45"/>
      <c r="BR1307" s="45"/>
      <c r="BS1307" s="45"/>
      <c r="BT1307" s="45"/>
      <c r="BU1307" s="45"/>
      <c r="BV1307" s="45"/>
      <c r="BW1307" s="45"/>
      <c r="BX1307" s="45"/>
      <c r="BY1307" s="45"/>
      <c r="BZ1307" s="45"/>
      <c r="CA1307" s="45"/>
      <c r="CB1307" s="45"/>
      <c r="CC1307" s="45"/>
      <c r="CD1307" s="45"/>
      <c r="CE1307" s="45"/>
      <c r="CF1307" s="45"/>
      <c r="CG1307" s="45"/>
      <c r="CH1307" s="45"/>
      <c r="CI1307" s="45"/>
      <c r="CJ1307" s="45"/>
      <c r="CK1307" s="45"/>
      <c r="CL1307" s="45"/>
      <c r="CM1307" s="45"/>
      <c r="CN1307" s="45"/>
      <c r="CO1307" s="45"/>
      <c r="CP1307" s="45"/>
      <c r="CQ1307" s="45"/>
      <c r="CR1307" s="45"/>
      <c r="CS1307" s="45"/>
      <c r="CT1307" s="45"/>
      <c r="CU1307" s="45"/>
      <c r="CV1307" s="45"/>
      <c r="CW1307" s="45"/>
      <c r="CX1307" s="45"/>
      <c r="CY1307" s="45"/>
      <c r="CZ1307" s="45"/>
      <c r="DA1307" s="45"/>
      <c r="DB1307" s="45"/>
      <c r="DC1307" s="45"/>
      <c r="DD1307" s="45"/>
      <c r="DE1307" s="45"/>
      <c r="DF1307" s="45"/>
      <c r="DG1307" s="45"/>
      <c r="DH1307" s="45"/>
      <c r="DI1307" s="45"/>
      <c r="DJ1307" s="45"/>
      <c r="DK1307" s="45"/>
      <c r="DL1307" s="45"/>
      <c r="DM1307" s="45"/>
      <c r="DN1307" s="45"/>
      <c r="DO1307" s="45"/>
      <c r="DP1307" s="45"/>
      <c r="DQ1307" s="45"/>
      <c r="DR1307" s="45"/>
      <c r="DS1307" s="45"/>
      <c r="DT1307" s="45"/>
      <c r="DU1307" s="45"/>
      <c r="DV1307" s="1123"/>
      <c r="DW1307" s="45"/>
      <c r="DX1307" s="45"/>
      <c r="DY1307" s="45"/>
      <c r="DZ1307" s="45"/>
      <c r="EA1307" s="45"/>
      <c r="EB1307" s="45"/>
      <c r="EC1307" s="45"/>
      <c r="ED1307" s="45"/>
      <c r="EE1307" s="45"/>
      <c r="EF1307" s="45"/>
      <c r="EG1307" s="45"/>
      <c r="EH1307" s="45"/>
      <c r="EI1307" s="45"/>
      <c r="EJ1307" s="45"/>
      <c r="EK1307" s="45"/>
      <c r="EL1307" s="45"/>
      <c r="EM1307" s="45"/>
      <c r="EN1307" s="45"/>
      <c r="EO1307" s="45"/>
      <c r="EP1307" s="45"/>
      <c r="EQ1307" s="1123"/>
      <c r="ER1307" s="557"/>
    </row>
    <row r="1308" spans="1:148" ht="15" customHeight="1" x14ac:dyDescent="0.25">
      <c r="A1308" s="625"/>
      <c r="B1308" s="1343" t="str">
        <f t="shared" si="77"/>
        <v>Desk 55</v>
      </c>
      <c r="C1308" s="1348" t="str">
        <f>IF(ISBLANK(TB!C241), "", TB!C241)</f>
        <v/>
      </c>
      <c r="D1308" s="1348" t="str">
        <f>IF(ISBLANK(TB!D241), "", TB!D241)</f>
        <v/>
      </c>
      <c r="E1308" s="1348" t="str">
        <f>IF(ISBLANK(TB!E241), "", TB!E241)</f>
        <v/>
      </c>
      <c r="F1308" s="1348" t="str">
        <f>IF(ISBLANK(TB!F241), "", TB!F241)</f>
        <v/>
      </c>
      <c r="G1308" s="45"/>
      <c r="H1308" s="45"/>
      <c r="I1308" s="45"/>
      <c r="J1308" s="45"/>
      <c r="K1308" s="45"/>
      <c r="L1308" s="45"/>
      <c r="M1308" s="45"/>
      <c r="N1308" s="45"/>
      <c r="O1308" s="45"/>
      <c r="P1308" s="45"/>
      <c r="Q1308" s="45"/>
      <c r="R1308" s="45"/>
      <c r="S1308" s="45"/>
      <c r="T1308" s="45"/>
      <c r="U1308" s="45"/>
      <c r="V1308" s="45"/>
      <c r="W1308" s="45"/>
      <c r="X1308" s="45"/>
      <c r="Y1308" s="45"/>
      <c r="Z1308" s="45"/>
      <c r="AA1308" s="45"/>
      <c r="AB1308" s="45"/>
      <c r="AC1308" s="45"/>
      <c r="AD1308" s="45"/>
      <c r="AE1308" s="45"/>
      <c r="AF1308" s="45"/>
      <c r="AG1308" s="45"/>
      <c r="AH1308" s="45"/>
      <c r="AI1308" s="45"/>
      <c r="AJ1308" s="45"/>
      <c r="AK1308" s="45"/>
      <c r="AL1308" s="45"/>
      <c r="AM1308" s="45"/>
      <c r="AN1308" s="45"/>
      <c r="AO1308" s="45"/>
      <c r="AP1308" s="45"/>
      <c r="AQ1308" s="45"/>
      <c r="AR1308" s="45"/>
      <c r="AS1308" s="45"/>
      <c r="AT1308" s="45"/>
      <c r="AU1308" s="45"/>
      <c r="AV1308" s="45"/>
      <c r="AW1308" s="45"/>
      <c r="AX1308" s="45"/>
      <c r="AY1308" s="45"/>
      <c r="AZ1308" s="45"/>
      <c r="BA1308" s="45"/>
      <c r="BB1308" s="45"/>
      <c r="BC1308" s="45"/>
      <c r="BD1308" s="45"/>
      <c r="BE1308" s="45"/>
      <c r="BF1308" s="45"/>
      <c r="BG1308" s="45"/>
      <c r="BH1308" s="45"/>
      <c r="BI1308" s="45"/>
      <c r="BJ1308" s="45"/>
      <c r="BK1308" s="45"/>
      <c r="BL1308" s="45"/>
      <c r="BM1308" s="45"/>
      <c r="BN1308" s="45"/>
      <c r="BO1308" s="45"/>
      <c r="BP1308" s="45"/>
      <c r="BQ1308" s="45"/>
      <c r="BR1308" s="45"/>
      <c r="BS1308" s="45"/>
      <c r="BT1308" s="45"/>
      <c r="BU1308" s="45"/>
      <c r="BV1308" s="45"/>
      <c r="BW1308" s="45"/>
      <c r="BX1308" s="45"/>
      <c r="BY1308" s="45"/>
      <c r="BZ1308" s="45"/>
      <c r="CA1308" s="45"/>
      <c r="CB1308" s="45"/>
      <c r="CC1308" s="45"/>
      <c r="CD1308" s="45"/>
      <c r="CE1308" s="45"/>
      <c r="CF1308" s="45"/>
      <c r="CG1308" s="45"/>
      <c r="CH1308" s="45"/>
      <c r="CI1308" s="45"/>
      <c r="CJ1308" s="45"/>
      <c r="CK1308" s="45"/>
      <c r="CL1308" s="45"/>
      <c r="CM1308" s="45"/>
      <c r="CN1308" s="45"/>
      <c r="CO1308" s="45"/>
      <c r="CP1308" s="45"/>
      <c r="CQ1308" s="45"/>
      <c r="CR1308" s="45"/>
      <c r="CS1308" s="45"/>
      <c r="CT1308" s="45"/>
      <c r="CU1308" s="45"/>
      <c r="CV1308" s="45"/>
      <c r="CW1308" s="45"/>
      <c r="CX1308" s="45"/>
      <c r="CY1308" s="45"/>
      <c r="CZ1308" s="45"/>
      <c r="DA1308" s="45"/>
      <c r="DB1308" s="45"/>
      <c r="DC1308" s="45"/>
      <c r="DD1308" s="45"/>
      <c r="DE1308" s="45"/>
      <c r="DF1308" s="45"/>
      <c r="DG1308" s="45"/>
      <c r="DH1308" s="45"/>
      <c r="DI1308" s="45"/>
      <c r="DJ1308" s="45"/>
      <c r="DK1308" s="45"/>
      <c r="DL1308" s="45"/>
      <c r="DM1308" s="45"/>
      <c r="DN1308" s="45"/>
      <c r="DO1308" s="45"/>
      <c r="DP1308" s="45"/>
      <c r="DQ1308" s="45"/>
      <c r="DR1308" s="45"/>
      <c r="DS1308" s="45"/>
      <c r="DT1308" s="45"/>
      <c r="DU1308" s="45"/>
      <c r="DV1308" s="1123"/>
      <c r="DW1308" s="45"/>
      <c r="DX1308" s="45"/>
      <c r="DY1308" s="45"/>
      <c r="DZ1308" s="45"/>
      <c r="EA1308" s="45"/>
      <c r="EB1308" s="45"/>
      <c r="EC1308" s="45"/>
      <c r="ED1308" s="45"/>
      <c r="EE1308" s="45"/>
      <c r="EF1308" s="45"/>
      <c r="EG1308" s="45"/>
      <c r="EH1308" s="45"/>
      <c r="EI1308" s="45"/>
      <c r="EJ1308" s="45"/>
      <c r="EK1308" s="45"/>
      <c r="EL1308" s="45"/>
      <c r="EM1308" s="45"/>
      <c r="EN1308" s="45"/>
      <c r="EO1308" s="45"/>
      <c r="EP1308" s="45"/>
      <c r="EQ1308" s="1123"/>
      <c r="ER1308" s="557"/>
    </row>
    <row r="1309" spans="1:148" ht="15" customHeight="1" x14ac:dyDescent="0.25">
      <c r="A1309" s="625"/>
      <c r="B1309" s="1343" t="str">
        <f t="shared" si="77"/>
        <v>Desk 56</v>
      </c>
      <c r="C1309" s="1348" t="str">
        <f>IF(ISBLANK(TB!C242), "", TB!C242)</f>
        <v/>
      </c>
      <c r="D1309" s="1348" t="str">
        <f>IF(ISBLANK(TB!D242), "", TB!D242)</f>
        <v/>
      </c>
      <c r="E1309" s="1348" t="str">
        <f>IF(ISBLANK(TB!E242), "", TB!E242)</f>
        <v/>
      </c>
      <c r="F1309" s="1348" t="str">
        <f>IF(ISBLANK(TB!F242), "", TB!F242)</f>
        <v/>
      </c>
      <c r="G1309" s="45"/>
      <c r="H1309" s="45"/>
      <c r="I1309" s="45"/>
      <c r="J1309" s="45"/>
      <c r="K1309" s="45"/>
      <c r="L1309" s="45"/>
      <c r="M1309" s="45"/>
      <c r="N1309" s="45"/>
      <c r="O1309" s="45"/>
      <c r="P1309" s="45"/>
      <c r="Q1309" s="45"/>
      <c r="R1309" s="45"/>
      <c r="S1309" s="45"/>
      <c r="T1309" s="45"/>
      <c r="U1309" s="45"/>
      <c r="V1309" s="45"/>
      <c r="W1309" s="45"/>
      <c r="X1309" s="45"/>
      <c r="Y1309" s="45"/>
      <c r="Z1309" s="45"/>
      <c r="AA1309" s="45"/>
      <c r="AB1309" s="45"/>
      <c r="AC1309" s="45"/>
      <c r="AD1309" s="45"/>
      <c r="AE1309" s="45"/>
      <c r="AF1309" s="45"/>
      <c r="AG1309" s="45"/>
      <c r="AH1309" s="45"/>
      <c r="AI1309" s="45"/>
      <c r="AJ1309" s="45"/>
      <c r="AK1309" s="45"/>
      <c r="AL1309" s="45"/>
      <c r="AM1309" s="45"/>
      <c r="AN1309" s="45"/>
      <c r="AO1309" s="45"/>
      <c r="AP1309" s="45"/>
      <c r="AQ1309" s="45"/>
      <c r="AR1309" s="45"/>
      <c r="AS1309" s="45"/>
      <c r="AT1309" s="45"/>
      <c r="AU1309" s="45"/>
      <c r="AV1309" s="45"/>
      <c r="AW1309" s="45"/>
      <c r="AX1309" s="45"/>
      <c r="AY1309" s="45"/>
      <c r="AZ1309" s="45"/>
      <c r="BA1309" s="45"/>
      <c r="BB1309" s="45"/>
      <c r="BC1309" s="45"/>
      <c r="BD1309" s="45"/>
      <c r="BE1309" s="45"/>
      <c r="BF1309" s="45"/>
      <c r="BG1309" s="45"/>
      <c r="BH1309" s="45"/>
      <c r="BI1309" s="45"/>
      <c r="BJ1309" s="45"/>
      <c r="BK1309" s="45"/>
      <c r="BL1309" s="45"/>
      <c r="BM1309" s="45"/>
      <c r="BN1309" s="45"/>
      <c r="BO1309" s="45"/>
      <c r="BP1309" s="45"/>
      <c r="BQ1309" s="45"/>
      <c r="BR1309" s="45"/>
      <c r="BS1309" s="45"/>
      <c r="BT1309" s="45"/>
      <c r="BU1309" s="45"/>
      <c r="BV1309" s="45"/>
      <c r="BW1309" s="45"/>
      <c r="BX1309" s="45"/>
      <c r="BY1309" s="45"/>
      <c r="BZ1309" s="45"/>
      <c r="CA1309" s="45"/>
      <c r="CB1309" s="45"/>
      <c r="CC1309" s="45"/>
      <c r="CD1309" s="45"/>
      <c r="CE1309" s="45"/>
      <c r="CF1309" s="45"/>
      <c r="CG1309" s="45"/>
      <c r="CH1309" s="45"/>
      <c r="CI1309" s="45"/>
      <c r="CJ1309" s="45"/>
      <c r="CK1309" s="45"/>
      <c r="CL1309" s="45"/>
      <c r="CM1309" s="45"/>
      <c r="CN1309" s="45"/>
      <c r="CO1309" s="45"/>
      <c r="CP1309" s="45"/>
      <c r="CQ1309" s="45"/>
      <c r="CR1309" s="45"/>
      <c r="CS1309" s="45"/>
      <c r="CT1309" s="45"/>
      <c r="CU1309" s="45"/>
      <c r="CV1309" s="45"/>
      <c r="CW1309" s="45"/>
      <c r="CX1309" s="45"/>
      <c r="CY1309" s="45"/>
      <c r="CZ1309" s="45"/>
      <c r="DA1309" s="45"/>
      <c r="DB1309" s="45"/>
      <c r="DC1309" s="45"/>
      <c r="DD1309" s="45"/>
      <c r="DE1309" s="45"/>
      <c r="DF1309" s="45"/>
      <c r="DG1309" s="45"/>
      <c r="DH1309" s="45"/>
      <c r="DI1309" s="45"/>
      <c r="DJ1309" s="45"/>
      <c r="DK1309" s="45"/>
      <c r="DL1309" s="45"/>
      <c r="DM1309" s="45"/>
      <c r="DN1309" s="45"/>
      <c r="DO1309" s="45"/>
      <c r="DP1309" s="45"/>
      <c r="DQ1309" s="45"/>
      <c r="DR1309" s="45"/>
      <c r="DS1309" s="45"/>
      <c r="DT1309" s="45"/>
      <c r="DU1309" s="45"/>
      <c r="DV1309" s="1123"/>
      <c r="DW1309" s="45"/>
      <c r="DX1309" s="45"/>
      <c r="DY1309" s="45"/>
      <c r="DZ1309" s="45"/>
      <c r="EA1309" s="45"/>
      <c r="EB1309" s="45"/>
      <c r="EC1309" s="45"/>
      <c r="ED1309" s="45"/>
      <c r="EE1309" s="45"/>
      <c r="EF1309" s="45"/>
      <c r="EG1309" s="45"/>
      <c r="EH1309" s="45"/>
      <c r="EI1309" s="45"/>
      <c r="EJ1309" s="45"/>
      <c r="EK1309" s="45"/>
      <c r="EL1309" s="45"/>
      <c r="EM1309" s="45"/>
      <c r="EN1309" s="45"/>
      <c r="EO1309" s="45"/>
      <c r="EP1309" s="45"/>
      <c r="EQ1309" s="1123"/>
      <c r="ER1309" s="557"/>
    </row>
    <row r="1310" spans="1:148" ht="15" customHeight="1" x14ac:dyDescent="0.25">
      <c r="A1310" s="625"/>
      <c r="B1310" s="1343" t="str">
        <f t="shared" si="77"/>
        <v>Desk 57</v>
      </c>
      <c r="C1310" s="1348" t="str">
        <f>IF(ISBLANK(TB!C243), "", TB!C243)</f>
        <v/>
      </c>
      <c r="D1310" s="1348" t="str">
        <f>IF(ISBLANK(TB!D243), "", TB!D243)</f>
        <v/>
      </c>
      <c r="E1310" s="1348" t="str">
        <f>IF(ISBLANK(TB!E243), "", TB!E243)</f>
        <v/>
      </c>
      <c r="F1310" s="1348" t="str">
        <f>IF(ISBLANK(TB!F243), "", TB!F243)</f>
        <v/>
      </c>
      <c r="G1310" s="45"/>
      <c r="H1310" s="45"/>
      <c r="I1310" s="45"/>
      <c r="J1310" s="45"/>
      <c r="K1310" s="45"/>
      <c r="L1310" s="45"/>
      <c r="M1310" s="45"/>
      <c r="N1310" s="45"/>
      <c r="O1310" s="45"/>
      <c r="P1310" s="45"/>
      <c r="Q1310" s="45"/>
      <c r="R1310" s="45"/>
      <c r="S1310" s="45"/>
      <c r="T1310" s="45"/>
      <c r="U1310" s="45"/>
      <c r="V1310" s="45"/>
      <c r="W1310" s="45"/>
      <c r="X1310" s="45"/>
      <c r="Y1310" s="45"/>
      <c r="Z1310" s="45"/>
      <c r="AA1310" s="45"/>
      <c r="AB1310" s="45"/>
      <c r="AC1310" s="45"/>
      <c r="AD1310" s="45"/>
      <c r="AE1310" s="45"/>
      <c r="AF1310" s="45"/>
      <c r="AG1310" s="45"/>
      <c r="AH1310" s="45"/>
      <c r="AI1310" s="45"/>
      <c r="AJ1310" s="45"/>
      <c r="AK1310" s="45"/>
      <c r="AL1310" s="45"/>
      <c r="AM1310" s="45"/>
      <c r="AN1310" s="45"/>
      <c r="AO1310" s="45"/>
      <c r="AP1310" s="45"/>
      <c r="AQ1310" s="45"/>
      <c r="AR1310" s="45"/>
      <c r="AS1310" s="45"/>
      <c r="AT1310" s="45"/>
      <c r="AU1310" s="45"/>
      <c r="AV1310" s="45"/>
      <c r="AW1310" s="45"/>
      <c r="AX1310" s="45"/>
      <c r="AY1310" s="45"/>
      <c r="AZ1310" s="45"/>
      <c r="BA1310" s="45"/>
      <c r="BB1310" s="45"/>
      <c r="BC1310" s="45"/>
      <c r="BD1310" s="45"/>
      <c r="BE1310" s="45"/>
      <c r="BF1310" s="45"/>
      <c r="BG1310" s="45"/>
      <c r="BH1310" s="45"/>
      <c r="BI1310" s="45"/>
      <c r="BJ1310" s="45"/>
      <c r="BK1310" s="45"/>
      <c r="BL1310" s="45"/>
      <c r="BM1310" s="45"/>
      <c r="BN1310" s="45"/>
      <c r="BO1310" s="45"/>
      <c r="BP1310" s="45"/>
      <c r="BQ1310" s="45"/>
      <c r="BR1310" s="45"/>
      <c r="BS1310" s="45"/>
      <c r="BT1310" s="45"/>
      <c r="BU1310" s="45"/>
      <c r="BV1310" s="45"/>
      <c r="BW1310" s="45"/>
      <c r="BX1310" s="45"/>
      <c r="BY1310" s="45"/>
      <c r="BZ1310" s="45"/>
      <c r="CA1310" s="45"/>
      <c r="CB1310" s="45"/>
      <c r="CC1310" s="45"/>
      <c r="CD1310" s="45"/>
      <c r="CE1310" s="45"/>
      <c r="CF1310" s="45"/>
      <c r="CG1310" s="45"/>
      <c r="CH1310" s="45"/>
      <c r="CI1310" s="45"/>
      <c r="CJ1310" s="45"/>
      <c r="CK1310" s="45"/>
      <c r="CL1310" s="45"/>
      <c r="CM1310" s="45"/>
      <c r="CN1310" s="45"/>
      <c r="CO1310" s="45"/>
      <c r="CP1310" s="45"/>
      <c r="CQ1310" s="45"/>
      <c r="CR1310" s="45"/>
      <c r="CS1310" s="45"/>
      <c r="CT1310" s="45"/>
      <c r="CU1310" s="45"/>
      <c r="CV1310" s="45"/>
      <c r="CW1310" s="45"/>
      <c r="CX1310" s="45"/>
      <c r="CY1310" s="45"/>
      <c r="CZ1310" s="45"/>
      <c r="DA1310" s="45"/>
      <c r="DB1310" s="45"/>
      <c r="DC1310" s="45"/>
      <c r="DD1310" s="45"/>
      <c r="DE1310" s="45"/>
      <c r="DF1310" s="45"/>
      <c r="DG1310" s="45"/>
      <c r="DH1310" s="45"/>
      <c r="DI1310" s="45"/>
      <c r="DJ1310" s="45"/>
      <c r="DK1310" s="45"/>
      <c r="DL1310" s="45"/>
      <c r="DM1310" s="45"/>
      <c r="DN1310" s="45"/>
      <c r="DO1310" s="45"/>
      <c r="DP1310" s="45"/>
      <c r="DQ1310" s="45"/>
      <c r="DR1310" s="45"/>
      <c r="DS1310" s="45"/>
      <c r="DT1310" s="45"/>
      <c r="DU1310" s="45"/>
      <c r="DV1310" s="1123"/>
      <c r="DW1310" s="45"/>
      <c r="DX1310" s="45"/>
      <c r="DY1310" s="45"/>
      <c r="DZ1310" s="45"/>
      <c r="EA1310" s="45"/>
      <c r="EB1310" s="45"/>
      <c r="EC1310" s="45"/>
      <c r="ED1310" s="45"/>
      <c r="EE1310" s="45"/>
      <c r="EF1310" s="45"/>
      <c r="EG1310" s="45"/>
      <c r="EH1310" s="45"/>
      <c r="EI1310" s="45"/>
      <c r="EJ1310" s="45"/>
      <c r="EK1310" s="45"/>
      <c r="EL1310" s="45"/>
      <c r="EM1310" s="45"/>
      <c r="EN1310" s="45"/>
      <c r="EO1310" s="45"/>
      <c r="EP1310" s="45"/>
      <c r="EQ1310" s="1123"/>
      <c r="ER1310" s="557"/>
    </row>
    <row r="1311" spans="1:148" ht="15" customHeight="1" x14ac:dyDescent="0.25">
      <c r="A1311" s="625"/>
      <c r="B1311" s="1343" t="str">
        <f t="shared" si="77"/>
        <v>Desk 58</v>
      </c>
      <c r="C1311" s="1348" t="str">
        <f>IF(ISBLANK(TB!C244), "", TB!C244)</f>
        <v/>
      </c>
      <c r="D1311" s="1348" t="str">
        <f>IF(ISBLANK(TB!D244), "", TB!D244)</f>
        <v/>
      </c>
      <c r="E1311" s="1348" t="str">
        <f>IF(ISBLANK(TB!E244), "", TB!E244)</f>
        <v/>
      </c>
      <c r="F1311" s="1348" t="str">
        <f>IF(ISBLANK(TB!F244), "", TB!F244)</f>
        <v/>
      </c>
      <c r="G1311" s="45"/>
      <c r="H1311" s="45"/>
      <c r="I1311" s="45"/>
      <c r="J1311" s="45"/>
      <c r="K1311" s="45"/>
      <c r="L1311" s="45"/>
      <c r="M1311" s="45"/>
      <c r="N1311" s="45"/>
      <c r="O1311" s="45"/>
      <c r="P1311" s="45"/>
      <c r="Q1311" s="45"/>
      <c r="R1311" s="45"/>
      <c r="S1311" s="45"/>
      <c r="T1311" s="45"/>
      <c r="U1311" s="45"/>
      <c r="V1311" s="45"/>
      <c r="W1311" s="45"/>
      <c r="X1311" s="45"/>
      <c r="Y1311" s="45"/>
      <c r="Z1311" s="45"/>
      <c r="AA1311" s="45"/>
      <c r="AB1311" s="45"/>
      <c r="AC1311" s="45"/>
      <c r="AD1311" s="45"/>
      <c r="AE1311" s="45"/>
      <c r="AF1311" s="45"/>
      <c r="AG1311" s="45"/>
      <c r="AH1311" s="45"/>
      <c r="AI1311" s="45"/>
      <c r="AJ1311" s="45"/>
      <c r="AK1311" s="45"/>
      <c r="AL1311" s="45"/>
      <c r="AM1311" s="45"/>
      <c r="AN1311" s="45"/>
      <c r="AO1311" s="45"/>
      <c r="AP1311" s="45"/>
      <c r="AQ1311" s="45"/>
      <c r="AR1311" s="45"/>
      <c r="AS1311" s="45"/>
      <c r="AT1311" s="45"/>
      <c r="AU1311" s="45"/>
      <c r="AV1311" s="45"/>
      <c r="AW1311" s="45"/>
      <c r="AX1311" s="45"/>
      <c r="AY1311" s="45"/>
      <c r="AZ1311" s="45"/>
      <c r="BA1311" s="45"/>
      <c r="BB1311" s="45"/>
      <c r="BC1311" s="45"/>
      <c r="BD1311" s="45"/>
      <c r="BE1311" s="45"/>
      <c r="BF1311" s="45"/>
      <c r="BG1311" s="45"/>
      <c r="BH1311" s="45"/>
      <c r="BI1311" s="45"/>
      <c r="BJ1311" s="45"/>
      <c r="BK1311" s="45"/>
      <c r="BL1311" s="45"/>
      <c r="BM1311" s="45"/>
      <c r="BN1311" s="45"/>
      <c r="BO1311" s="45"/>
      <c r="BP1311" s="45"/>
      <c r="BQ1311" s="45"/>
      <c r="BR1311" s="45"/>
      <c r="BS1311" s="45"/>
      <c r="BT1311" s="45"/>
      <c r="BU1311" s="45"/>
      <c r="BV1311" s="45"/>
      <c r="BW1311" s="45"/>
      <c r="BX1311" s="45"/>
      <c r="BY1311" s="45"/>
      <c r="BZ1311" s="45"/>
      <c r="CA1311" s="45"/>
      <c r="CB1311" s="45"/>
      <c r="CC1311" s="45"/>
      <c r="CD1311" s="45"/>
      <c r="CE1311" s="45"/>
      <c r="CF1311" s="45"/>
      <c r="CG1311" s="45"/>
      <c r="CH1311" s="45"/>
      <c r="CI1311" s="45"/>
      <c r="CJ1311" s="45"/>
      <c r="CK1311" s="45"/>
      <c r="CL1311" s="45"/>
      <c r="CM1311" s="45"/>
      <c r="CN1311" s="45"/>
      <c r="CO1311" s="45"/>
      <c r="CP1311" s="45"/>
      <c r="CQ1311" s="45"/>
      <c r="CR1311" s="45"/>
      <c r="CS1311" s="45"/>
      <c r="CT1311" s="45"/>
      <c r="CU1311" s="45"/>
      <c r="CV1311" s="45"/>
      <c r="CW1311" s="45"/>
      <c r="CX1311" s="45"/>
      <c r="CY1311" s="45"/>
      <c r="CZ1311" s="45"/>
      <c r="DA1311" s="45"/>
      <c r="DB1311" s="45"/>
      <c r="DC1311" s="45"/>
      <c r="DD1311" s="45"/>
      <c r="DE1311" s="45"/>
      <c r="DF1311" s="45"/>
      <c r="DG1311" s="45"/>
      <c r="DH1311" s="45"/>
      <c r="DI1311" s="45"/>
      <c r="DJ1311" s="45"/>
      <c r="DK1311" s="45"/>
      <c r="DL1311" s="45"/>
      <c r="DM1311" s="45"/>
      <c r="DN1311" s="45"/>
      <c r="DO1311" s="45"/>
      <c r="DP1311" s="45"/>
      <c r="DQ1311" s="45"/>
      <c r="DR1311" s="45"/>
      <c r="DS1311" s="45"/>
      <c r="DT1311" s="45"/>
      <c r="DU1311" s="45"/>
      <c r="DV1311" s="1123"/>
      <c r="DW1311" s="45"/>
      <c r="DX1311" s="45"/>
      <c r="DY1311" s="45"/>
      <c r="DZ1311" s="45"/>
      <c r="EA1311" s="45"/>
      <c r="EB1311" s="45"/>
      <c r="EC1311" s="45"/>
      <c r="ED1311" s="45"/>
      <c r="EE1311" s="45"/>
      <c r="EF1311" s="45"/>
      <c r="EG1311" s="45"/>
      <c r="EH1311" s="45"/>
      <c r="EI1311" s="45"/>
      <c r="EJ1311" s="45"/>
      <c r="EK1311" s="45"/>
      <c r="EL1311" s="45"/>
      <c r="EM1311" s="45"/>
      <c r="EN1311" s="45"/>
      <c r="EO1311" s="45"/>
      <c r="EP1311" s="45"/>
      <c r="EQ1311" s="1123"/>
      <c r="ER1311" s="557"/>
    </row>
    <row r="1312" spans="1:148" ht="15" customHeight="1" x14ac:dyDescent="0.25">
      <c r="A1312" s="625"/>
      <c r="B1312" s="1343" t="str">
        <f t="shared" si="77"/>
        <v>Desk 59</v>
      </c>
      <c r="C1312" s="1348" t="str">
        <f>IF(ISBLANK(TB!C245), "", TB!C245)</f>
        <v/>
      </c>
      <c r="D1312" s="1348" t="str">
        <f>IF(ISBLANK(TB!D245), "", TB!D245)</f>
        <v/>
      </c>
      <c r="E1312" s="1348" t="str">
        <f>IF(ISBLANK(TB!E245), "", TB!E245)</f>
        <v/>
      </c>
      <c r="F1312" s="1348" t="str">
        <f>IF(ISBLANK(TB!F245), "", TB!F245)</f>
        <v/>
      </c>
      <c r="G1312" s="45"/>
      <c r="H1312" s="45"/>
      <c r="I1312" s="45"/>
      <c r="J1312" s="45"/>
      <c r="K1312" s="45"/>
      <c r="L1312" s="45"/>
      <c r="M1312" s="45"/>
      <c r="N1312" s="45"/>
      <c r="O1312" s="45"/>
      <c r="P1312" s="45"/>
      <c r="Q1312" s="45"/>
      <c r="R1312" s="45"/>
      <c r="S1312" s="45"/>
      <c r="T1312" s="45"/>
      <c r="U1312" s="45"/>
      <c r="V1312" s="45"/>
      <c r="W1312" s="45"/>
      <c r="X1312" s="45"/>
      <c r="Y1312" s="45"/>
      <c r="Z1312" s="45"/>
      <c r="AA1312" s="45"/>
      <c r="AB1312" s="45"/>
      <c r="AC1312" s="45"/>
      <c r="AD1312" s="45"/>
      <c r="AE1312" s="45"/>
      <c r="AF1312" s="45"/>
      <c r="AG1312" s="45"/>
      <c r="AH1312" s="45"/>
      <c r="AI1312" s="45"/>
      <c r="AJ1312" s="45"/>
      <c r="AK1312" s="45"/>
      <c r="AL1312" s="45"/>
      <c r="AM1312" s="45"/>
      <c r="AN1312" s="45"/>
      <c r="AO1312" s="45"/>
      <c r="AP1312" s="45"/>
      <c r="AQ1312" s="45"/>
      <c r="AR1312" s="45"/>
      <c r="AS1312" s="45"/>
      <c r="AT1312" s="45"/>
      <c r="AU1312" s="45"/>
      <c r="AV1312" s="45"/>
      <c r="AW1312" s="45"/>
      <c r="AX1312" s="45"/>
      <c r="AY1312" s="45"/>
      <c r="AZ1312" s="45"/>
      <c r="BA1312" s="45"/>
      <c r="BB1312" s="45"/>
      <c r="BC1312" s="45"/>
      <c r="BD1312" s="45"/>
      <c r="BE1312" s="45"/>
      <c r="BF1312" s="45"/>
      <c r="BG1312" s="45"/>
      <c r="BH1312" s="45"/>
      <c r="BI1312" s="45"/>
      <c r="BJ1312" s="45"/>
      <c r="BK1312" s="45"/>
      <c r="BL1312" s="45"/>
      <c r="BM1312" s="45"/>
      <c r="BN1312" s="45"/>
      <c r="BO1312" s="45"/>
      <c r="BP1312" s="45"/>
      <c r="BQ1312" s="45"/>
      <c r="BR1312" s="45"/>
      <c r="BS1312" s="45"/>
      <c r="BT1312" s="45"/>
      <c r="BU1312" s="45"/>
      <c r="BV1312" s="45"/>
      <c r="BW1312" s="45"/>
      <c r="BX1312" s="45"/>
      <c r="BY1312" s="45"/>
      <c r="BZ1312" s="45"/>
      <c r="CA1312" s="45"/>
      <c r="CB1312" s="45"/>
      <c r="CC1312" s="45"/>
      <c r="CD1312" s="45"/>
      <c r="CE1312" s="45"/>
      <c r="CF1312" s="45"/>
      <c r="CG1312" s="45"/>
      <c r="CH1312" s="45"/>
      <c r="CI1312" s="45"/>
      <c r="CJ1312" s="45"/>
      <c r="CK1312" s="45"/>
      <c r="CL1312" s="45"/>
      <c r="CM1312" s="45"/>
      <c r="CN1312" s="45"/>
      <c r="CO1312" s="45"/>
      <c r="CP1312" s="45"/>
      <c r="CQ1312" s="45"/>
      <c r="CR1312" s="45"/>
      <c r="CS1312" s="45"/>
      <c r="CT1312" s="45"/>
      <c r="CU1312" s="45"/>
      <c r="CV1312" s="45"/>
      <c r="CW1312" s="45"/>
      <c r="CX1312" s="45"/>
      <c r="CY1312" s="45"/>
      <c r="CZ1312" s="45"/>
      <c r="DA1312" s="45"/>
      <c r="DB1312" s="45"/>
      <c r="DC1312" s="45"/>
      <c r="DD1312" s="45"/>
      <c r="DE1312" s="45"/>
      <c r="DF1312" s="45"/>
      <c r="DG1312" s="45"/>
      <c r="DH1312" s="45"/>
      <c r="DI1312" s="45"/>
      <c r="DJ1312" s="45"/>
      <c r="DK1312" s="45"/>
      <c r="DL1312" s="45"/>
      <c r="DM1312" s="45"/>
      <c r="DN1312" s="45"/>
      <c r="DO1312" s="45"/>
      <c r="DP1312" s="45"/>
      <c r="DQ1312" s="45"/>
      <c r="DR1312" s="45"/>
      <c r="DS1312" s="45"/>
      <c r="DT1312" s="45"/>
      <c r="DU1312" s="45"/>
      <c r="DV1312" s="1123"/>
      <c r="DW1312" s="45"/>
      <c r="DX1312" s="45"/>
      <c r="DY1312" s="45"/>
      <c r="DZ1312" s="45"/>
      <c r="EA1312" s="45"/>
      <c r="EB1312" s="45"/>
      <c r="EC1312" s="45"/>
      <c r="ED1312" s="45"/>
      <c r="EE1312" s="45"/>
      <c r="EF1312" s="45"/>
      <c r="EG1312" s="45"/>
      <c r="EH1312" s="45"/>
      <c r="EI1312" s="45"/>
      <c r="EJ1312" s="45"/>
      <c r="EK1312" s="45"/>
      <c r="EL1312" s="45"/>
      <c r="EM1312" s="45"/>
      <c r="EN1312" s="45"/>
      <c r="EO1312" s="45"/>
      <c r="EP1312" s="45"/>
      <c r="EQ1312" s="1123"/>
      <c r="ER1312" s="557"/>
    </row>
    <row r="1313" spans="1:148" ht="15" customHeight="1" x14ac:dyDescent="0.25">
      <c r="A1313" s="625"/>
      <c r="B1313" s="1343" t="str">
        <f t="shared" si="77"/>
        <v>Desk 60</v>
      </c>
      <c r="C1313" s="1348" t="str">
        <f>IF(ISBLANK(TB!C246), "", TB!C246)</f>
        <v/>
      </c>
      <c r="D1313" s="1348" t="str">
        <f>IF(ISBLANK(TB!D246), "", TB!D246)</f>
        <v/>
      </c>
      <c r="E1313" s="1348" t="str">
        <f>IF(ISBLANK(TB!E246), "", TB!E246)</f>
        <v/>
      </c>
      <c r="F1313" s="1348" t="str">
        <f>IF(ISBLANK(TB!F246), "", TB!F246)</f>
        <v/>
      </c>
      <c r="G1313" s="45"/>
      <c r="H1313" s="45"/>
      <c r="I1313" s="45"/>
      <c r="J1313" s="45"/>
      <c r="K1313" s="45"/>
      <c r="L1313" s="45"/>
      <c r="M1313" s="45"/>
      <c r="N1313" s="45"/>
      <c r="O1313" s="45"/>
      <c r="P1313" s="45"/>
      <c r="Q1313" s="45"/>
      <c r="R1313" s="45"/>
      <c r="S1313" s="45"/>
      <c r="T1313" s="45"/>
      <c r="U1313" s="45"/>
      <c r="V1313" s="45"/>
      <c r="W1313" s="45"/>
      <c r="X1313" s="45"/>
      <c r="Y1313" s="45"/>
      <c r="Z1313" s="45"/>
      <c r="AA1313" s="45"/>
      <c r="AB1313" s="45"/>
      <c r="AC1313" s="45"/>
      <c r="AD1313" s="45"/>
      <c r="AE1313" s="45"/>
      <c r="AF1313" s="45"/>
      <c r="AG1313" s="45"/>
      <c r="AH1313" s="45"/>
      <c r="AI1313" s="45"/>
      <c r="AJ1313" s="45"/>
      <c r="AK1313" s="45"/>
      <c r="AL1313" s="45"/>
      <c r="AM1313" s="45"/>
      <c r="AN1313" s="45"/>
      <c r="AO1313" s="45"/>
      <c r="AP1313" s="45"/>
      <c r="AQ1313" s="45"/>
      <c r="AR1313" s="45"/>
      <c r="AS1313" s="45"/>
      <c r="AT1313" s="45"/>
      <c r="AU1313" s="45"/>
      <c r="AV1313" s="45"/>
      <c r="AW1313" s="45"/>
      <c r="AX1313" s="45"/>
      <c r="AY1313" s="45"/>
      <c r="AZ1313" s="45"/>
      <c r="BA1313" s="45"/>
      <c r="BB1313" s="45"/>
      <c r="BC1313" s="45"/>
      <c r="BD1313" s="45"/>
      <c r="BE1313" s="45"/>
      <c r="BF1313" s="45"/>
      <c r="BG1313" s="45"/>
      <c r="BH1313" s="45"/>
      <c r="BI1313" s="45"/>
      <c r="BJ1313" s="45"/>
      <c r="BK1313" s="45"/>
      <c r="BL1313" s="45"/>
      <c r="BM1313" s="45"/>
      <c r="BN1313" s="45"/>
      <c r="BO1313" s="45"/>
      <c r="BP1313" s="45"/>
      <c r="BQ1313" s="45"/>
      <c r="BR1313" s="45"/>
      <c r="BS1313" s="45"/>
      <c r="BT1313" s="45"/>
      <c r="BU1313" s="45"/>
      <c r="BV1313" s="45"/>
      <c r="BW1313" s="45"/>
      <c r="BX1313" s="45"/>
      <c r="BY1313" s="45"/>
      <c r="BZ1313" s="45"/>
      <c r="CA1313" s="45"/>
      <c r="CB1313" s="45"/>
      <c r="CC1313" s="45"/>
      <c r="CD1313" s="45"/>
      <c r="CE1313" s="45"/>
      <c r="CF1313" s="45"/>
      <c r="CG1313" s="45"/>
      <c r="CH1313" s="45"/>
      <c r="CI1313" s="45"/>
      <c r="CJ1313" s="45"/>
      <c r="CK1313" s="45"/>
      <c r="CL1313" s="45"/>
      <c r="CM1313" s="45"/>
      <c r="CN1313" s="45"/>
      <c r="CO1313" s="45"/>
      <c r="CP1313" s="45"/>
      <c r="CQ1313" s="45"/>
      <c r="CR1313" s="45"/>
      <c r="CS1313" s="45"/>
      <c r="CT1313" s="45"/>
      <c r="CU1313" s="45"/>
      <c r="CV1313" s="45"/>
      <c r="CW1313" s="45"/>
      <c r="CX1313" s="45"/>
      <c r="CY1313" s="45"/>
      <c r="CZ1313" s="45"/>
      <c r="DA1313" s="45"/>
      <c r="DB1313" s="45"/>
      <c r="DC1313" s="45"/>
      <c r="DD1313" s="45"/>
      <c r="DE1313" s="45"/>
      <c r="DF1313" s="45"/>
      <c r="DG1313" s="45"/>
      <c r="DH1313" s="45"/>
      <c r="DI1313" s="45"/>
      <c r="DJ1313" s="45"/>
      <c r="DK1313" s="45"/>
      <c r="DL1313" s="45"/>
      <c r="DM1313" s="45"/>
      <c r="DN1313" s="45"/>
      <c r="DO1313" s="45"/>
      <c r="DP1313" s="45"/>
      <c r="DQ1313" s="45"/>
      <c r="DR1313" s="45"/>
      <c r="DS1313" s="45"/>
      <c r="DT1313" s="45"/>
      <c r="DU1313" s="45"/>
      <c r="DV1313" s="1123"/>
      <c r="DW1313" s="45"/>
      <c r="DX1313" s="45"/>
      <c r="DY1313" s="45"/>
      <c r="DZ1313" s="45"/>
      <c r="EA1313" s="45"/>
      <c r="EB1313" s="45"/>
      <c r="EC1313" s="45"/>
      <c r="ED1313" s="45"/>
      <c r="EE1313" s="45"/>
      <c r="EF1313" s="45"/>
      <c r="EG1313" s="45"/>
      <c r="EH1313" s="45"/>
      <c r="EI1313" s="45"/>
      <c r="EJ1313" s="45"/>
      <c r="EK1313" s="45"/>
      <c r="EL1313" s="45"/>
      <c r="EM1313" s="45"/>
      <c r="EN1313" s="45"/>
      <c r="EO1313" s="45"/>
      <c r="EP1313" s="45"/>
      <c r="EQ1313" s="1123"/>
      <c r="ER1313" s="557"/>
    </row>
    <row r="1314" spans="1:148" ht="15" customHeight="1" x14ac:dyDescent="0.25">
      <c r="A1314" s="625"/>
      <c r="B1314" s="1343" t="str">
        <f t="shared" si="77"/>
        <v>Desk 61</v>
      </c>
      <c r="C1314" s="1348" t="str">
        <f>IF(ISBLANK(TB!C247), "", TB!C247)</f>
        <v/>
      </c>
      <c r="D1314" s="1348" t="str">
        <f>IF(ISBLANK(TB!D247), "", TB!D247)</f>
        <v/>
      </c>
      <c r="E1314" s="1348" t="str">
        <f>IF(ISBLANK(TB!E247), "", TB!E247)</f>
        <v/>
      </c>
      <c r="F1314" s="1348" t="str">
        <f>IF(ISBLANK(TB!F247), "", TB!F247)</f>
        <v/>
      </c>
      <c r="G1314" s="45"/>
      <c r="H1314" s="45"/>
      <c r="I1314" s="45"/>
      <c r="J1314" s="45"/>
      <c r="K1314" s="45"/>
      <c r="L1314" s="45"/>
      <c r="M1314" s="45"/>
      <c r="N1314" s="45"/>
      <c r="O1314" s="45"/>
      <c r="P1314" s="45"/>
      <c r="Q1314" s="45"/>
      <c r="R1314" s="45"/>
      <c r="S1314" s="45"/>
      <c r="T1314" s="45"/>
      <c r="U1314" s="45"/>
      <c r="V1314" s="45"/>
      <c r="W1314" s="45"/>
      <c r="X1314" s="45"/>
      <c r="Y1314" s="45"/>
      <c r="Z1314" s="45"/>
      <c r="AA1314" s="45"/>
      <c r="AB1314" s="45"/>
      <c r="AC1314" s="45"/>
      <c r="AD1314" s="45"/>
      <c r="AE1314" s="45"/>
      <c r="AF1314" s="45"/>
      <c r="AG1314" s="45"/>
      <c r="AH1314" s="45"/>
      <c r="AI1314" s="45"/>
      <c r="AJ1314" s="45"/>
      <c r="AK1314" s="45"/>
      <c r="AL1314" s="45"/>
      <c r="AM1314" s="45"/>
      <c r="AN1314" s="45"/>
      <c r="AO1314" s="45"/>
      <c r="AP1314" s="45"/>
      <c r="AQ1314" s="45"/>
      <c r="AR1314" s="45"/>
      <c r="AS1314" s="45"/>
      <c r="AT1314" s="45"/>
      <c r="AU1314" s="45"/>
      <c r="AV1314" s="45"/>
      <c r="AW1314" s="45"/>
      <c r="AX1314" s="45"/>
      <c r="AY1314" s="45"/>
      <c r="AZ1314" s="45"/>
      <c r="BA1314" s="45"/>
      <c r="BB1314" s="45"/>
      <c r="BC1314" s="45"/>
      <c r="BD1314" s="45"/>
      <c r="BE1314" s="45"/>
      <c r="BF1314" s="45"/>
      <c r="BG1314" s="45"/>
      <c r="BH1314" s="45"/>
      <c r="BI1314" s="45"/>
      <c r="BJ1314" s="45"/>
      <c r="BK1314" s="45"/>
      <c r="BL1314" s="45"/>
      <c r="BM1314" s="45"/>
      <c r="BN1314" s="45"/>
      <c r="BO1314" s="45"/>
      <c r="BP1314" s="45"/>
      <c r="BQ1314" s="45"/>
      <c r="BR1314" s="45"/>
      <c r="BS1314" s="45"/>
      <c r="BT1314" s="45"/>
      <c r="BU1314" s="45"/>
      <c r="BV1314" s="45"/>
      <c r="BW1314" s="45"/>
      <c r="BX1314" s="45"/>
      <c r="BY1314" s="45"/>
      <c r="BZ1314" s="45"/>
      <c r="CA1314" s="45"/>
      <c r="CB1314" s="45"/>
      <c r="CC1314" s="45"/>
      <c r="CD1314" s="45"/>
      <c r="CE1314" s="45"/>
      <c r="CF1314" s="45"/>
      <c r="CG1314" s="45"/>
      <c r="CH1314" s="45"/>
      <c r="CI1314" s="45"/>
      <c r="CJ1314" s="45"/>
      <c r="CK1314" s="45"/>
      <c r="CL1314" s="45"/>
      <c r="CM1314" s="45"/>
      <c r="CN1314" s="45"/>
      <c r="CO1314" s="45"/>
      <c r="CP1314" s="45"/>
      <c r="CQ1314" s="45"/>
      <c r="CR1314" s="45"/>
      <c r="CS1314" s="45"/>
      <c r="CT1314" s="45"/>
      <c r="CU1314" s="45"/>
      <c r="CV1314" s="45"/>
      <c r="CW1314" s="45"/>
      <c r="CX1314" s="45"/>
      <c r="CY1314" s="45"/>
      <c r="CZ1314" s="45"/>
      <c r="DA1314" s="45"/>
      <c r="DB1314" s="45"/>
      <c r="DC1314" s="45"/>
      <c r="DD1314" s="45"/>
      <c r="DE1314" s="45"/>
      <c r="DF1314" s="45"/>
      <c r="DG1314" s="45"/>
      <c r="DH1314" s="45"/>
      <c r="DI1314" s="45"/>
      <c r="DJ1314" s="45"/>
      <c r="DK1314" s="45"/>
      <c r="DL1314" s="45"/>
      <c r="DM1314" s="45"/>
      <c r="DN1314" s="45"/>
      <c r="DO1314" s="45"/>
      <c r="DP1314" s="45"/>
      <c r="DQ1314" s="45"/>
      <c r="DR1314" s="45"/>
      <c r="DS1314" s="45"/>
      <c r="DT1314" s="45"/>
      <c r="DU1314" s="45"/>
      <c r="DV1314" s="1123"/>
      <c r="DW1314" s="45"/>
      <c r="DX1314" s="45"/>
      <c r="DY1314" s="45"/>
      <c r="DZ1314" s="45"/>
      <c r="EA1314" s="45"/>
      <c r="EB1314" s="45"/>
      <c r="EC1314" s="45"/>
      <c r="ED1314" s="45"/>
      <c r="EE1314" s="45"/>
      <c r="EF1314" s="45"/>
      <c r="EG1314" s="45"/>
      <c r="EH1314" s="45"/>
      <c r="EI1314" s="45"/>
      <c r="EJ1314" s="45"/>
      <c r="EK1314" s="45"/>
      <c r="EL1314" s="45"/>
      <c r="EM1314" s="45"/>
      <c r="EN1314" s="45"/>
      <c r="EO1314" s="45"/>
      <c r="EP1314" s="45"/>
      <c r="EQ1314" s="1123"/>
      <c r="ER1314" s="557"/>
    </row>
    <row r="1315" spans="1:148" ht="15" customHeight="1" x14ac:dyDescent="0.25">
      <c r="A1315" s="625"/>
      <c r="B1315" s="1343" t="str">
        <f t="shared" si="77"/>
        <v>Desk 62</v>
      </c>
      <c r="C1315" s="1348" t="str">
        <f>IF(ISBLANK(TB!C248), "", TB!C248)</f>
        <v/>
      </c>
      <c r="D1315" s="1348" t="str">
        <f>IF(ISBLANK(TB!D248), "", TB!D248)</f>
        <v/>
      </c>
      <c r="E1315" s="1348" t="str">
        <f>IF(ISBLANK(TB!E248), "", TB!E248)</f>
        <v/>
      </c>
      <c r="F1315" s="1348" t="str">
        <f>IF(ISBLANK(TB!F248), "", TB!F248)</f>
        <v/>
      </c>
      <c r="G1315" s="45"/>
      <c r="H1315" s="45"/>
      <c r="I1315" s="45"/>
      <c r="J1315" s="45"/>
      <c r="K1315" s="45"/>
      <c r="L1315" s="45"/>
      <c r="M1315" s="45"/>
      <c r="N1315" s="45"/>
      <c r="O1315" s="45"/>
      <c r="P1315" s="45"/>
      <c r="Q1315" s="45"/>
      <c r="R1315" s="45"/>
      <c r="S1315" s="45"/>
      <c r="T1315" s="45"/>
      <c r="U1315" s="45"/>
      <c r="V1315" s="45"/>
      <c r="W1315" s="45"/>
      <c r="X1315" s="45"/>
      <c r="Y1315" s="45"/>
      <c r="Z1315" s="45"/>
      <c r="AA1315" s="45"/>
      <c r="AB1315" s="45"/>
      <c r="AC1315" s="45"/>
      <c r="AD1315" s="45"/>
      <c r="AE1315" s="45"/>
      <c r="AF1315" s="45"/>
      <c r="AG1315" s="45"/>
      <c r="AH1315" s="45"/>
      <c r="AI1315" s="45"/>
      <c r="AJ1315" s="45"/>
      <c r="AK1315" s="45"/>
      <c r="AL1315" s="45"/>
      <c r="AM1315" s="45"/>
      <c r="AN1315" s="45"/>
      <c r="AO1315" s="45"/>
      <c r="AP1315" s="45"/>
      <c r="AQ1315" s="45"/>
      <c r="AR1315" s="45"/>
      <c r="AS1315" s="45"/>
      <c r="AT1315" s="45"/>
      <c r="AU1315" s="45"/>
      <c r="AV1315" s="45"/>
      <c r="AW1315" s="45"/>
      <c r="AX1315" s="45"/>
      <c r="AY1315" s="45"/>
      <c r="AZ1315" s="45"/>
      <c r="BA1315" s="45"/>
      <c r="BB1315" s="45"/>
      <c r="BC1315" s="45"/>
      <c r="BD1315" s="45"/>
      <c r="BE1315" s="45"/>
      <c r="BF1315" s="45"/>
      <c r="BG1315" s="45"/>
      <c r="BH1315" s="45"/>
      <c r="BI1315" s="45"/>
      <c r="BJ1315" s="45"/>
      <c r="BK1315" s="45"/>
      <c r="BL1315" s="45"/>
      <c r="BM1315" s="45"/>
      <c r="BN1315" s="45"/>
      <c r="BO1315" s="45"/>
      <c r="BP1315" s="45"/>
      <c r="BQ1315" s="45"/>
      <c r="BR1315" s="45"/>
      <c r="BS1315" s="45"/>
      <c r="BT1315" s="45"/>
      <c r="BU1315" s="45"/>
      <c r="BV1315" s="45"/>
      <c r="BW1315" s="45"/>
      <c r="BX1315" s="45"/>
      <c r="BY1315" s="45"/>
      <c r="BZ1315" s="45"/>
      <c r="CA1315" s="45"/>
      <c r="CB1315" s="45"/>
      <c r="CC1315" s="45"/>
      <c r="CD1315" s="45"/>
      <c r="CE1315" s="45"/>
      <c r="CF1315" s="45"/>
      <c r="CG1315" s="45"/>
      <c r="CH1315" s="45"/>
      <c r="CI1315" s="45"/>
      <c r="CJ1315" s="45"/>
      <c r="CK1315" s="45"/>
      <c r="CL1315" s="45"/>
      <c r="CM1315" s="45"/>
      <c r="CN1315" s="45"/>
      <c r="CO1315" s="45"/>
      <c r="CP1315" s="45"/>
      <c r="CQ1315" s="45"/>
      <c r="CR1315" s="45"/>
      <c r="CS1315" s="45"/>
      <c r="CT1315" s="45"/>
      <c r="CU1315" s="45"/>
      <c r="CV1315" s="45"/>
      <c r="CW1315" s="45"/>
      <c r="CX1315" s="45"/>
      <c r="CY1315" s="45"/>
      <c r="CZ1315" s="45"/>
      <c r="DA1315" s="45"/>
      <c r="DB1315" s="45"/>
      <c r="DC1315" s="45"/>
      <c r="DD1315" s="45"/>
      <c r="DE1315" s="45"/>
      <c r="DF1315" s="45"/>
      <c r="DG1315" s="45"/>
      <c r="DH1315" s="45"/>
      <c r="DI1315" s="45"/>
      <c r="DJ1315" s="45"/>
      <c r="DK1315" s="45"/>
      <c r="DL1315" s="45"/>
      <c r="DM1315" s="45"/>
      <c r="DN1315" s="45"/>
      <c r="DO1315" s="45"/>
      <c r="DP1315" s="45"/>
      <c r="DQ1315" s="45"/>
      <c r="DR1315" s="45"/>
      <c r="DS1315" s="45"/>
      <c r="DT1315" s="45"/>
      <c r="DU1315" s="45"/>
      <c r="DV1315" s="1123"/>
      <c r="DW1315" s="45"/>
      <c r="DX1315" s="45"/>
      <c r="DY1315" s="45"/>
      <c r="DZ1315" s="45"/>
      <c r="EA1315" s="45"/>
      <c r="EB1315" s="45"/>
      <c r="EC1315" s="45"/>
      <c r="ED1315" s="45"/>
      <c r="EE1315" s="45"/>
      <c r="EF1315" s="45"/>
      <c r="EG1315" s="45"/>
      <c r="EH1315" s="45"/>
      <c r="EI1315" s="45"/>
      <c r="EJ1315" s="45"/>
      <c r="EK1315" s="45"/>
      <c r="EL1315" s="45"/>
      <c r="EM1315" s="45"/>
      <c r="EN1315" s="45"/>
      <c r="EO1315" s="45"/>
      <c r="EP1315" s="45"/>
      <c r="EQ1315" s="1123"/>
      <c r="ER1315" s="557"/>
    </row>
    <row r="1316" spans="1:148" ht="15" customHeight="1" x14ac:dyDescent="0.25">
      <c r="A1316" s="625"/>
      <c r="B1316" s="1343" t="str">
        <f t="shared" si="77"/>
        <v>Desk 63</v>
      </c>
      <c r="C1316" s="1348" t="str">
        <f>IF(ISBLANK(TB!C249), "", TB!C249)</f>
        <v/>
      </c>
      <c r="D1316" s="1348" t="str">
        <f>IF(ISBLANK(TB!D249), "", TB!D249)</f>
        <v/>
      </c>
      <c r="E1316" s="1348" t="str">
        <f>IF(ISBLANK(TB!E249), "", TB!E249)</f>
        <v/>
      </c>
      <c r="F1316" s="1348" t="str">
        <f>IF(ISBLANK(TB!F249), "", TB!F249)</f>
        <v/>
      </c>
      <c r="G1316" s="45"/>
      <c r="H1316" s="45"/>
      <c r="I1316" s="45"/>
      <c r="J1316" s="45"/>
      <c r="K1316" s="45"/>
      <c r="L1316" s="45"/>
      <c r="M1316" s="45"/>
      <c r="N1316" s="45"/>
      <c r="O1316" s="45"/>
      <c r="P1316" s="45"/>
      <c r="Q1316" s="45"/>
      <c r="R1316" s="45"/>
      <c r="S1316" s="45"/>
      <c r="T1316" s="45"/>
      <c r="U1316" s="45"/>
      <c r="V1316" s="45"/>
      <c r="W1316" s="45"/>
      <c r="X1316" s="45"/>
      <c r="Y1316" s="45"/>
      <c r="Z1316" s="45"/>
      <c r="AA1316" s="45"/>
      <c r="AB1316" s="45"/>
      <c r="AC1316" s="45"/>
      <c r="AD1316" s="45"/>
      <c r="AE1316" s="45"/>
      <c r="AF1316" s="45"/>
      <c r="AG1316" s="45"/>
      <c r="AH1316" s="45"/>
      <c r="AI1316" s="45"/>
      <c r="AJ1316" s="45"/>
      <c r="AK1316" s="45"/>
      <c r="AL1316" s="45"/>
      <c r="AM1316" s="45"/>
      <c r="AN1316" s="45"/>
      <c r="AO1316" s="45"/>
      <c r="AP1316" s="45"/>
      <c r="AQ1316" s="45"/>
      <c r="AR1316" s="45"/>
      <c r="AS1316" s="45"/>
      <c r="AT1316" s="45"/>
      <c r="AU1316" s="45"/>
      <c r="AV1316" s="45"/>
      <c r="AW1316" s="45"/>
      <c r="AX1316" s="45"/>
      <c r="AY1316" s="45"/>
      <c r="AZ1316" s="45"/>
      <c r="BA1316" s="45"/>
      <c r="BB1316" s="45"/>
      <c r="BC1316" s="45"/>
      <c r="BD1316" s="45"/>
      <c r="BE1316" s="45"/>
      <c r="BF1316" s="45"/>
      <c r="BG1316" s="45"/>
      <c r="BH1316" s="45"/>
      <c r="BI1316" s="45"/>
      <c r="BJ1316" s="45"/>
      <c r="BK1316" s="45"/>
      <c r="BL1316" s="45"/>
      <c r="BM1316" s="45"/>
      <c r="BN1316" s="45"/>
      <c r="BO1316" s="45"/>
      <c r="BP1316" s="45"/>
      <c r="BQ1316" s="45"/>
      <c r="BR1316" s="45"/>
      <c r="BS1316" s="45"/>
      <c r="BT1316" s="45"/>
      <c r="BU1316" s="45"/>
      <c r="BV1316" s="45"/>
      <c r="BW1316" s="45"/>
      <c r="BX1316" s="45"/>
      <c r="BY1316" s="45"/>
      <c r="BZ1316" s="45"/>
      <c r="CA1316" s="45"/>
      <c r="CB1316" s="45"/>
      <c r="CC1316" s="45"/>
      <c r="CD1316" s="45"/>
      <c r="CE1316" s="45"/>
      <c r="CF1316" s="45"/>
      <c r="CG1316" s="45"/>
      <c r="CH1316" s="45"/>
      <c r="CI1316" s="45"/>
      <c r="CJ1316" s="45"/>
      <c r="CK1316" s="45"/>
      <c r="CL1316" s="45"/>
      <c r="CM1316" s="45"/>
      <c r="CN1316" s="45"/>
      <c r="CO1316" s="45"/>
      <c r="CP1316" s="45"/>
      <c r="CQ1316" s="45"/>
      <c r="CR1316" s="45"/>
      <c r="CS1316" s="45"/>
      <c r="CT1316" s="45"/>
      <c r="CU1316" s="45"/>
      <c r="CV1316" s="45"/>
      <c r="CW1316" s="45"/>
      <c r="CX1316" s="45"/>
      <c r="CY1316" s="45"/>
      <c r="CZ1316" s="45"/>
      <c r="DA1316" s="45"/>
      <c r="DB1316" s="45"/>
      <c r="DC1316" s="45"/>
      <c r="DD1316" s="45"/>
      <c r="DE1316" s="45"/>
      <c r="DF1316" s="45"/>
      <c r="DG1316" s="45"/>
      <c r="DH1316" s="45"/>
      <c r="DI1316" s="45"/>
      <c r="DJ1316" s="45"/>
      <c r="DK1316" s="45"/>
      <c r="DL1316" s="45"/>
      <c r="DM1316" s="45"/>
      <c r="DN1316" s="45"/>
      <c r="DO1316" s="45"/>
      <c r="DP1316" s="45"/>
      <c r="DQ1316" s="45"/>
      <c r="DR1316" s="45"/>
      <c r="DS1316" s="45"/>
      <c r="DT1316" s="45"/>
      <c r="DU1316" s="45"/>
      <c r="DV1316" s="1123"/>
      <c r="DW1316" s="45"/>
      <c r="DX1316" s="45"/>
      <c r="DY1316" s="45"/>
      <c r="DZ1316" s="45"/>
      <c r="EA1316" s="45"/>
      <c r="EB1316" s="45"/>
      <c r="EC1316" s="45"/>
      <c r="ED1316" s="45"/>
      <c r="EE1316" s="45"/>
      <c r="EF1316" s="45"/>
      <c r="EG1316" s="45"/>
      <c r="EH1316" s="45"/>
      <c r="EI1316" s="45"/>
      <c r="EJ1316" s="45"/>
      <c r="EK1316" s="45"/>
      <c r="EL1316" s="45"/>
      <c r="EM1316" s="45"/>
      <c r="EN1316" s="45"/>
      <c r="EO1316" s="45"/>
      <c r="EP1316" s="45"/>
      <c r="EQ1316" s="1123"/>
      <c r="ER1316" s="557"/>
    </row>
    <row r="1317" spans="1:148" ht="15" customHeight="1" x14ac:dyDescent="0.25">
      <c r="A1317" s="625"/>
      <c r="B1317" s="1343" t="str">
        <f t="shared" si="77"/>
        <v>Desk 64</v>
      </c>
      <c r="C1317" s="1348" t="str">
        <f>IF(ISBLANK(TB!C250), "", TB!C250)</f>
        <v/>
      </c>
      <c r="D1317" s="1348" t="str">
        <f>IF(ISBLANK(TB!D250), "", TB!D250)</f>
        <v/>
      </c>
      <c r="E1317" s="1348" t="str">
        <f>IF(ISBLANK(TB!E250), "", TB!E250)</f>
        <v/>
      </c>
      <c r="F1317" s="1348" t="str">
        <f>IF(ISBLANK(TB!F250), "", TB!F250)</f>
        <v/>
      </c>
      <c r="G1317" s="45"/>
      <c r="H1317" s="45"/>
      <c r="I1317" s="45"/>
      <c r="J1317" s="45"/>
      <c r="K1317" s="45"/>
      <c r="L1317" s="45"/>
      <c r="M1317" s="45"/>
      <c r="N1317" s="45"/>
      <c r="O1317" s="45"/>
      <c r="P1317" s="45"/>
      <c r="Q1317" s="45"/>
      <c r="R1317" s="45"/>
      <c r="S1317" s="45"/>
      <c r="T1317" s="45"/>
      <c r="U1317" s="45"/>
      <c r="V1317" s="45"/>
      <c r="W1317" s="45"/>
      <c r="X1317" s="45"/>
      <c r="Y1317" s="45"/>
      <c r="Z1317" s="45"/>
      <c r="AA1317" s="45"/>
      <c r="AB1317" s="45"/>
      <c r="AC1317" s="45"/>
      <c r="AD1317" s="45"/>
      <c r="AE1317" s="45"/>
      <c r="AF1317" s="45"/>
      <c r="AG1317" s="45"/>
      <c r="AH1317" s="45"/>
      <c r="AI1317" s="45"/>
      <c r="AJ1317" s="45"/>
      <c r="AK1317" s="45"/>
      <c r="AL1317" s="45"/>
      <c r="AM1317" s="45"/>
      <c r="AN1317" s="45"/>
      <c r="AO1317" s="45"/>
      <c r="AP1317" s="45"/>
      <c r="AQ1317" s="45"/>
      <c r="AR1317" s="45"/>
      <c r="AS1317" s="45"/>
      <c r="AT1317" s="45"/>
      <c r="AU1317" s="45"/>
      <c r="AV1317" s="45"/>
      <c r="AW1317" s="45"/>
      <c r="AX1317" s="45"/>
      <c r="AY1317" s="45"/>
      <c r="AZ1317" s="45"/>
      <c r="BA1317" s="45"/>
      <c r="BB1317" s="45"/>
      <c r="BC1317" s="45"/>
      <c r="BD1317" s="45"/>
      <c r="BE1317" s="45"/>
      <c r="BF1317" s="45"/>
      <c r="BG1317" s="45"/>
      <c r="BH1317" s="45"/>
      <c r="BI1317" s="45"/>
      <c r="BJ1317" s="45"/>
      <c r="BK1317" s="45"/>
      <c r="BL1317" s="45"/>
      <c r="BM1317" s="45"/>
      <c r="BN1317" s="45"/>
      <c r="BO1317" s="45"/>
      <c r="BP1317" s="45"/>
      <c r="BQ1317" s="45"/>
      <c r="BR1317" s="45"/>
      <c r="BS1317" s="45"/>
      <c r="BT1317" s="45"/>
      <c r="BU1317" s="45"/>
      <c r="BV1317" s="45"/>
      <c r="BW1317" s="45"/>
      <c r="BX1317" s="45"/>
      <c r="BY1317" s="45"/>
      <c r="BZ1317" s="45"/>
      <c r="CA1317" s="45"/>
      <c r="CB1317" s="45"/>
      <c r="CC1317" s="45"/>
      <c r="CD1317" s="45"/>
      <c r="CE1317" s="45"/>
      <c r="CF1317" s="45"/>
      <c r="CG1317" s="45"/>
      <c r="CH1317" s="45"/>
      <c r="CI1317" s="45"/>
      <c r="CJ1317" s="45"/>
      <c r="CK1317" s="45"/>
      <c r="CL1317" s="45"/>
      <c r="CM1317" s="45"/>
      <c r="CN1317" s="45"/>
      <c r="CO1317" s="45"/>
      <c r="CP1317" s="45"/>
      <c r="CQ1317" s="45"/>
      <c r="CR1317" s="45"/>
      <c r="CS1317" s="45"/>
      <c r="CT1317" s="45"/>
      <c r="CU1317" s="45"/>
      <c r="CV1317" s="45"/>
      <c r="CW1317" s="45"/>
      <c r="CX1317" s="45"/>
      <c r="CY1317" s="45"/>
      <c r="CZ1317" s="45"/>
      <c r="DA1317" s="45"/>
      <c r="DB1317" s="45"/>
      <c r="DC1317" s="45"/>
      <c r="DD1317" s="45"/>
      <c r="DE1317" s="45"/>
      <c r="DF1317" s="45"/>
      <c r="DG1317" s="45"/>
      <c r="DH1317" s="45"/>
      <c r="DI1317" s="45"/>
      <c r="DJ1317" s="45"/>
      <c r="DK1317" s="45"/>
      <c r="DL1317" s="45"/>
      <c r="DM1317" s="45"/>
      <c r="DN1317" s="45"/>
      <c r="DO1317" s="45"/>
      <c r="DP1317" s="45"/>
      <c r="DQ1317" s="45"/>
      <c r="DR1317" s="45"/>
      <c r="DS1317" s="45"/>
      <c r="DT1317" s="45"/>
      <c r="DU1317" s="45"/>
      <c r="DV1317" s="1123"/>
      <c r="DW1317" s="45"/>
      <c r="DX1317" s="45"/>
      <c r="DY1317" s="45"/>
      <c r="DZ1317" s="45"/>
      <c r="EA1317" s="45"/>
      <c r="EB1317" s="45"/>
      <c r="EC1317" s="45"/>
      <c r="ED1317" s="45"/>
      <c r="EE1317" s="45"/>
      <c r="EF1317" s="45"/>
      <c r="EG1317" s="45"/>
      <c r="EH1317" s="45"/>
      <c r="EI1317" s="45"/>
      <c r="EJ1317" s="45"/>
      <c r="EK1317" s="45"/>
      <c r="EL1317" s="45"/>
      <c r="EM1317" s="45"/>
      <c r="EN1317" s="45"/>
      <c r="EO1317" s="45"/>
      <c r="EP1317" s="45"/>
      <c r="EQ1317" s="1123"/>
      <c r="ER1317" s="557"/>
    </row>
    <row r="1318" spans="1:148" ht="15" customHeight="1" x14ac:dyDescent="0.25">
      <c r="A1318" s="625"/>
      <c r="B1318" s="1343" t="str">
        <f t="shared" ref="B1318:B1349" si="78">B76</f>
        <v>Desk 65</v>
      </c>
      <c r="C1318" s="1348" t="str">
        <f>IF(ISBLANK(TB!C251), "", TB!C251)</f>
        <v/>
      </c>
      <c r="D1318" s="1348" t="str">
        <f>IF(ISBLANK(TB!D251), "", TB!D251)</f>
        <v/>
      </c>
      <c r="E1318" s="1348" t="str">
        <f>IF(ISBLANK(TB!E251), "", TB!E251)</f>
        <v/>
      </c>
      <c r="F1318" s="1348" t="str">
        <f>IF(ISBLANK(TB!F251), "", TB!F251)</f>
        <v/>
      </c>
      <c r="G1318" s="45"/>
      <c r="H1318" s="45"/>
      <c r="I1318" s="45"/>
      <c r="J1318" s="45"/>
      <c r="K1318" s="45"/>
      <c r="L1318" s="45"/>
      <c r="M1318" s="45"/>
      <c r="N1318" s="45"/>
      <c r="O1318" s="45"/>
      <c r="P1318" s="45"/>
      <c r="Q1318" s="45"/>
      <c r="R1318" s="45"/>
      <c r="S1318" s="45"/>
      <c r="T1318" s="45"/>
      <c r="U1318" s="45"/>
      <c r="V1318" s="45"/>
      <c r="W1318" s="45"/>
      <c r="X1318" s="45"/>
      <c r="Y1318" s="45"/>
      <c r="Z1318" s="45"/>
      <c r="AA1318" s="45"/>
      <c r="AB1318" s="45"/>
      <c r="AC1318" s="45"/>
      <c r="AD1318" s="45"/>
      <c r="AE1318" s="45"/>
      <c r="AF1318" s="45"/>
      <c r="AG1318" s="45"/>
      <c r="AH1318" s="45"/>
      <c r="AI1318" s="45"/>
      <c r="AJ1318" s="45"/>
      <c r="AK1318" s="45"/>
      <c r="AL1318" s="45"/>
      <c r="AM1318" s="45"/>
      <c r="AN1318" s="45"/>
      <c r="AO1318" s="45"/>
      <c r="AP1318" s="45"/>
      <c r="AQ1318" s="45"/>
      <c r="AR1318" s="45"/>
      <c r="AS1318" s="45"/>
      <c r="AT1318" s="45"/>
      <c r="AU1318" s="45"/>
      <c r="AV1318" s="45"/>
      <c r="AW1318" s="45"/>
      <c r="AX1318" s="45"/>
      <c r="AY1318" s="45"/>
      <c r="AZ1318" s="45"/>
      <c r="BA1318" s="45"/>
      <c r="BB1318" s="45"/>
      <c r="BC1318" s="45"/>
      <c r="BD1318" s="45"/>
      <c r="BE1318" s="45"/>
      <c r="BF1318" s="45"/>
      <c r="BG1318" s="45"/>
      <c r="BH1318" s="45"/>
      <c r="BI1318" s="45"/>
      <c r="BJ1318" s="45"/>
      <c r="BK1318" s="45"/>
      <c r="BL1318" s="45"/>
      <c r="BM1318" s="45"/>
      <c r="BN1318" s="45"/>
      <c r="BO1318" s="45"/>
      <c r="BP1318" s="45"/>
      <c r="BQ1318" s="45"/>
      <c r="BR1318" s="45"/>
      <c r="BS1318" s="45"/>
      <c r="BT1318" s="45"/>
      <c r="BU1318" s="45"/>
      <c r="BV1318" s="45"/>
      <c r="BW1318" s="45"/>
      <c r="BX1318" s="45"/>
      <c r="BY1318" s="45"/>
      <c r="BZ1318" s="45"/>
      <c r="CA1318" s="45"/>
      <c r="CB1318" s="45"/>
      <c r="CC1318" s="45"/>
      <c r="CD1318" s="45"/>
      <c r="CE1318" s="45"/>
      <c r="CF1318" s="45"/>
      <c r="CG1318" s="45"/>
      <c r="CH1318" s="45"/>
      <c r="CI1318" s="45"/>
      <c r="CJ1318" s="45"/>
      <c r="CK1318" s="45"/>
      <c r="CL1318" s="45"/>
      <c r="CM1318" s="45"/>
      <c r="CN1318" s="45"/>
      <c r="CO1318" s="45"/>
      <c r="CP1318" s="45"/>
      <c r="CQ1318" s="45"/>
      <c r="CR1318" s="45"/>
      <c r="CS1318" s="45"/>
      <c r="CT1318" s="45"/>
      <c r="CU1318" s="45"/>
      <c r="CV1318" s="45"/>
      <c r="CW1318" s="45"/>
      <c r="CX1318" s="45"/>
      <c r="CY1318" s="45"/>
      <c r="CZ1318" s="45"/>
      <c r="DA1318" s="45"/>
      <c r="DB1318" s="45"/>
      <c r="DC1318" s="45"/>
      <c r="DD1318" s="45"/>
      <c r="DE1318" s="45"/>
      <c r="DF1318" s="45"/>
      <c r="DG1318" s="45"/>
      <c r="DH1318" s="45"/>
      <c r="DI1318" s="45"/>
      <c r="DJ1318" s="45"/>
      <c r="DK1318" s="45"/>
      <c r="DL1318" s="45"/>
      <c r="DM1318" s="45"/>
      <c r="DN1318" s="45"/>
      <c r="DO1318" s="45"/>
      <c r="DP1318" s="45"/>
      <c r="DQ1318" s="45"/>
      <c r="DR1318" s="45"/>
      <c r="DS1318" s="45"/>
      <c r="DT1318" s="45"/>
      <c r="DU1318" s="45"/>
      <c r="DV1318" s="1123"/>
      <c r="DW1318" s="45"/>
      <c r="DX1318" s="45"/>
      <c r="DY1318" s="45"/>
      <c r="DZ1318" s="45"/>
      <c r="EA1318" s="45"/>
      <c r="EB1318" s="45"/>
      <c r="EC1318" s="45"/>
      <c r="ED1318" s="45"/>
      <c r="EE1318" s="45"/>
      <c r="EF1318" s="45"/>
      <c r="EG1318" s="45"/>
      <c r="EH1318" s="45"/>
      <c r="EI1318" s="45"/>
      <c r="EJ1318" s="45"/>
      <c r="EK1318" s="45"/>
      <c r="EL1318" s="45"/>
      <c r="EM1318" s="45"/>
      <c r="EN1318" s="45"/>
      <c r="EO1318" s="45"/>
      <c r="EP1318" s="45"/>
      <c r="EQ1318" s="1123"/>
      <c r="ER1318" s="557"/>
    </row>
    <row r="1319" spans="1:148" ht="15" customHeight="1" x14ac:dyDescent="0.25">
      <c r="A1319" s="625"/>
      <c r="B1319" s="1343" t="str">
        <f t="shared" si="78"/>
        <v>Desk 66</v>
      </c>
      <c r="C1319" s="1348" t="str">
        <f>IF(ISBLANK(TB!C252), "", TB!C252)</f>
        <v/>
      </c>
      <c r="D1319" s="1348" t="str">
        <f>IF(ISBLANK(TB!D252), "", TB!D252)</f>
        <v/>
      </c>
      <c r="E1319" s="1348" t="str">
        <f>IF(ISBLANK(TB!E252), "", TB!E252)</f>
        <v/>
      </c>
      <c r="F1319" s="1348" t="str">
        <f>IF(ISBLANK(TB!F252), "", TB!F252)</f>
        <v/>
      </c>
      <c r="G1319" s="45"/>
      <c r="H1319" s="45"/>
      <c r="I1319" s="45"/>
      <c r="J1319" s="45"/>
      <c r="K1319" s="45"/>
      <c r="L1319" s="45"/>
      <c r="M1319" s="45"/>
      <c r="N1319" s="45"/>
      <c r="O1319" s="45"/>
      <c r="P1319" s="45"/>
      <c r="Q1319" s="45"/>
      <c r="R1319" s="45"/>
      <c r="S1319" s="45"/>
      <c r="T1319" s="45"/>
      <c r="U1319" s="45"/>
      <c r="V1319" s="45"/>
      <c r="W1319" s="45"/>
      <c r="X1319" s="45"/>
      <c r="Y1319" s="45"/>
      <c r="Z1319" s="45"/>
      <c r="AA1319" s="45"/>
      <c r="AB1319" s="45"/>
      <c r="AC1319" s="45"/>
      <c r="AD1319" s="45"/>
      <c r="AE1319" s="45"/>
      <c r="AF1319" s="45"/>
      <c r="AG1319" s="45"/>
      <c r="AH1319" s="45"/>
      <c r="AI1319" s="45"/>
      <c r="AJ1319" s="45"/>
      <c r="AK1319" s="45"/>
      <c r="AL1319" s="45"/>
      <c r="AM1319" s="45"/>
      <c r="AN1319" s="45"/>
      <c r="AO1319" s="45"/>
      <c r="AP1319" s="45"/>
      <c r="AQ1319" s="45"/>
      <c r="AR1319" s="45"/>
      <c r="AS1319" s="45"/>
      <c r="AT1319" s="45"/>
      <c r="AU1319" s="45"/>
      <c r="AV1319" s="45"/>
      <c r="AW1319" s="45"/>
      <c r="AX1319" s="45"/>
      <c r="AY1319" s="45"/>
      <c r="AZ1319" s="45"/>
      <c r="BA1319" s="45"/>
      <c r="BB1319" s="45"/>
      <c r="BC1319" s="45"/>
      <c r="BD1319" s="45"/>
      <c r="BE1319" s="45"/>
      <c r="BF1319" s="45"/>
      <c r="BG1319" s="45"/>
      <c r="BH1319" s="45"/>
      <c r="BI1319" s="45"/>
      <c r="BJ1319" s="45"/>
      <c r="BK1319" s="45"/>
      <c r="BL1319" s="45"/>
      <c r="BM1319" s="45"/>
      <c r="BN1319" s="45"/>
      <c r="BO1319" s="45"/>
      <c r="BP1319" s="45"/>
      <c r="BQ1319" s="45"/>
      <c r="BR1319" s="45"/>
      <c r="BS1319" s="45"/>
      <c r="BT1319" s="45"/>
      <c r="BU1319" s="45"/>
      <c r="BV1319" s="45"/>
      <c r="BW1319" s="45"/>
      <c r="BX1319" s="45"/>
      <c r="BY1319" s="45"/>
      <c r="BZ1319" s="45"/>
      <c r="CA1319" s="45"/>
      <c r="CB1319" s="45"/>
      <c r="CC1319" s="45"/>
      <c r="CD1319" s="45"/>
      <c r="CE1319" s="45"/>
      <c r="CF1319" s="45"/>
      <c r="CG1319" s="45"/>
      <c r="CH1319" s="45"/>
      <c r="CI1319" s="45"/>
      <c r="CJ1319" s="45"/>
      <c r="CK1319" s="45"/>
      <c r="CL1319" s="45"/>
      <c r="CM1319" s="45"/>
      <c r="CN1319" s="45"/>
      <c r="CO1319" s="45"/>
      <c r="CP1319" s="45"/>
      <c r="CQ1319" s="45"/>
      <c r="CR1319" s="45"/>
      <c r="CS1319" s="45"/>
      <c r="CT1319" s="45"/>
      <c r="CU1319" s="45"/>
      <c r="CV1319" s="45"/>
      <c r="CW1319" s="45"/>
      <c r="CX1319" s="45"/>
      <c r="CY1319" s="45"/>
      <c r="CZ1319" s="45"/>
      <c r="DA1319" s="45"/>
      <c r="DB1319" s="45"/>
      <c r="DC1319" s="45"/>
      <c r="DD1319" s="45"/>
      <c r="DE1319" s="45"/>
      <c r="DF1319" s="45"/>
      <c r="DG1319" s="45"/>
      <c r="DH1319" s="45"/>
      <c r="DI1319" s="45"/>
      <c r="DJ1319" s="45"/>
      <c r="DK1319" s="45"/>
      <c r="DL1319" s="45"/>
      <c r="DM1319" s="45"/>
      <c r="DN1319" s="45"/>
      <c r="DO1319" s="45"/>
      <c r="DP1319" s="45"/>
      <c r="DQ1319" s="45"/>
      <c r="DR1319" s="45"/>
      <c r="DS1319" s="45"/>
      <c r="DT1319" s="45"/>
      <c r="DU1319" s="45"/>
      <c r="DV1319" s="1123"/>
      <c r="DW1319" s="45"/>
      <c r="DX1319" s="45"/>
      <c r="DY1319" s="45"/>
      <c r="DZ1319" s="45"/>
      <c r="EA1319" s="45"/>
      <c r="EB1319" s="45"/>
      <c r="EC1319" s="45"/>
      <c r="ED1319" s="45"/>
      <c r="EE1319" s="45"/>
      <c r="EF1319" s="45"/>
      <c r="EG1319" s="45"/>
      <c r="EH1319" s="45"/>
      <c r="EI1319" s="45"/>
      <c r="EJ1319" s="45"/>
      <c r="EK1319" s="45"/>
      <c r="EL1319" s="45"/>
      <c r="EM1319" s="45"/>
      <c r="EN1319" s="45"/>
      <c r="EO1319" s="45"/>
      <c r="EP1319" s="45"/>
      <c r="EQ1319" s="1123"/>
      <c r="ER1319" s="557"/>
    </row>
    <row r="1320" spans="1:148" ht="15" customHeight="1" x14ac:dyDescent="0.25">
      <c r="A1320" s="625"/>
      <c r="B1320" s="1343" t="str">
        <f t="shared" si="78"/>
        <v>Desk 67</v>
      </c>
      <c r="C1320" s="1348" t="str">
        <f>IF(ISBLANK(TB!C253), "", TB!C253)</f>
        <v/>
      </c>
      <c r="D1320" s="1348" t="str">
        <f>IF(ISBLANK(TB!D253), "", TB!D253)</f>
        <v/>
      </c>
      <c r="E1320" s="1348" t="str">
        <f>IF(ISBLANK(TB!E253), "", TB!E253)</f>
        <v/>
      </c>
      <c r="F1320" s="1348" t="str">
        <f>IF(ISBLANK(TB!F253), "", TB!F253)</f>
        <v/>
      </c>
      <c r="G1320" s="45"/>
      <c r="H1320" s="45"/>
      <c r="I1320" s="45"/>
      <c r="J1320" s="45"/>
      <c r="K1320" s="45"/>
      <c r="L1320" s="45"/>
      <c r="M1320" s="45"/>
      <c r="N1320" s="45"/>
      <c r="O1320" s="45"/>
      <c r="P1320" s="45"/>
      <c r="Q1320" s="45"/>
      <c r="R1320" s="45"/>
      <c r="S1320" s="45"/>
      <c r="T1320" s="45"/>
      <c r="U1320" s="45"/>
      <c r="V1320" s="45"/>
      <c r="W1320" s="45"/>
      <c r="X1320" s="45"/>
      <c r="Y1320" s="45"/>
      <c r="Z1320" s="45"/>
      <c r="AA1320" s="45"/>
      <c r="AB1320" s="45"/>
      <c r="AC1320" s="45"/>
      <c r="AD1320" s="45"/>
      <c r="AE1320" s="45"/>
      <c r="AF1320" s="45"/>
      <c r="AG1320" s="45"/>
      <c r="AH1320" s="45"/>
      <c r="AI1320" s="45"/>
      <c r="AJ1320" s="45"/>
      <c r="AK1320" s="45"/>
      <c r="AL1320" s="45"/>
      <c r="AM1320" s="45"/>
      <c r="AN1320" s="45"/>
      <c r="AO1320" s="45"/>
      <c r="AP1320" s="45"/>
      <c r="AQ1320" s="45"/>
      <c r="AR1320" s="45"/>
      <c r="AS1320" s="45"/>
      <c r="AT1320" s="45"/>
      <c r="AU1320" s="45"/>
      <c r="AV1320" s="45"/>
      <c r="AW1320" s="45"/>
      <c r="AX1320" s="45"/>
      <c r="AY1320" s="45"/>
      <c r="AZ1320" s="45"/>
      <c r="BA1320" s="45"/>
      <c r="BB1320" s="45"/>
      <c r="BC1320" s="45"/>
      <c r="BD1320" s="45"/>
      <c r="BE1320" s="45"/>
      <c r="BF1320" s="45"/>
      <c r="BG1320" s="45"/>
      <c r="BH1320" s="45"/>
      <c r="BI1320" s="45"/>
      <c r="BJ1320" s="45"/>
      <c r="BK1320" s="45"/>
      <c r="BL1320" s="45"/>
      <c r="BM1320" s="45"/>
      <c r="BN1320" s="45"/>
      <c r="BO1320" s="45"/>
      <c r="BP1320" s="45"/>
      <c r="BQ1320" s="45"/>
      <c r="BR1320" s="45"/>
      <c r="BS1320" s="45"/>
      <c r="BT1320" s="45"/>
      <c r="BU1320" s="45"/>
      <c r="BV1320" s="45"/>
      <c r="BW1320" s="45"/>
      <c r="BX1320" s="45"/>
      <c r="BY1320" s="45"/>
      <c r="BZ1320" s="45"/>
      <c r="CA1320" s="45"/>
      <c r="CB1320" s="45"/>
      <c r="CC1320" s="45"/>
      <c r="CD1320" s="45"/>
      <c r="CE1320" s="45"/>
      <c r="CF1320" s="45"/>
      <c r="CG1320" s="45"/>
      <c r="CH1320" s="45"/>
      <c r="CI1320" s="45"/>
      <c r="CJ1320" s="45"/>
      <c r="CK1320" s="45"/>
      <c r="CL1320" s="45"/>
      <c r="CM1320" s="45"/>
      <c r="CN1320" s="45"/>
      <c r="CO1320" s="45"/>
      <c r="CP1320" s="45"/>
      <c r="CQ1320" s="45"/>
      <c r="CR1320" s="45"/>
      <c r="CS1320" s="45"/>
      <c r="CT1320" s="45"/>
      <c r="CU1320" s="45"/>
      <c r="CV1320" s="45"/>
      <c r="CW1320" s="45"/>
      <c r="CX1320" s="45"/>
      <c r="CY1320" s="45"/>
      <c r="CZ1320" s="45"/>
      <c r="DA1320" s="45"/>
      <c r="DB1320" s="45"/>
      <c r="DC1320" s="45"/>
      <c r="DD1320" s="45"/>
      <c r="DE1320" s="45"/>
      <c r="DF1320" s="45"/>
      <c r="DG1320" s="45"/>
      <c r="DH1320" s="45"/>
      <c r="DI1320" s="45"/>
      <c r="DJ1320" s="45"/>
      <c r="DK1320" s="45"/>
      <c r="DL1320" s="45"/>
      <c r="DM1320" s="45"/>
      <c r="DN1320" s="45"/>
      <c r="DO1320" s="45"/>
      <c r="DP1320" s="45"/>
      <c r="DQ1320" s="45"/>
      <c r="DR1320" s="45"/>
      <c r="DS1320" s="45"/>
      <c r="DT1320" s="45"/>
      <c r="DU1320" s="45"/>
      <c r="DV1320" s="1123"/>
      <c r="DW1320" s="45"/>
      <c r="DX1320" s="45"/>
      <c r="DY1320" s="45"/>
      <c r="DZ1320" s="45"/>
      <c r="EA1320" s="45"/>
      <c r="EB1320" s="45"/>
      <c r="EC1320" s="45"/>
      <c r="ED1320" s="45"/>
      <c r="EE1320" s="45"/>
      <c r="EF1320" s="45"/>
      <c r="EG1320" s="45"/>
      <c r="EH1320" s="45"/>
      <c r="EI1320" s="45"/>
      <c r="EJ1320" s="45"/>
      <c r="EK1320" s="45"/>
      <c r="EL1320" s="45"/>
      <c r="EM1320" s="45"/>
      <c r="EN1320" s="45"/>
      <c r="EO1320" s="45"/>
      <c r="EP1320" s="45"/>
      <c r="EQ1320" s="1123"/>
      <c r="ER1320" s="557"/>
    </row>
    <row r="1321" spans="1:148" ht="15" customHeight="1" x14ac:dyDescent="0.25">
      <c r="A1321" s="625"/>
      <c r="B1321" s="1343" t="str">
        <f t="shared" si="78"/>
        <v>Desk 68</v>
      </c>
      <c r="C1321" s="1348" t="str">
        <f>IF(ISBLANK(TB!C254), "", TB!C254)</f>
        <v/>
      </c>
      <c r="D1321" s="1348" t="str">
        <f>IF(ISBLANK(TB!D254), "", TB!D254)</f>
        <v/>
      </c>
      <c r="E1321" s="1348" t="str">
        <f>IF(ISBLANK(TB!E254), "", TB!E254)</f>
        <v/>
      </c>
      <c r="F1321" s="1348" t="str">
        <f>IF(ISBLANK(TB!F254), "", TB!F254)</f>
        <v/>
      </c>
      <c r="G1321" s="45"/>
      <c r="H1321" s="45"/>
      <c r="I1321" s="45"/>
      <c r="J1321" s="45"/>
      <c r="K1321" s="45"/>
      <c r="L1321" s="45"/>
      <c r="M1321" s="45"/>
      <c r="N1321" s="45"/>
      <c r="O1321" s="45"/>
      <c r="P1321" s="45"/>
      <c r="Q1321" s="45"/>
      <c r="R1321" s="45"/>
      <c r="S1321" s="45"/>
      <c r="T1321" s="45"/>
      <c r="U1321" s="45"/>
      <c r="V1321" s="45"/>
      <c r="W1321" s="45"/>
      <c r="X1321" s="45"/>
      <c r="Y1321" s="45"/>
      <c r="Z1321" s="45"/>
      <c r="AA1321" s="45"/>
      <c r="AB1321" s="45"/>
      <c r="AC1321" s="45"/>
      <c r="AD1321" s="45"/>
      <c r="AE1321" s="45"/>
      <c r="AF1321" s="45"/>
      <c r="AG1321" s="45"/>
      <c r="AH1321" s="45"/>
      <c r="AI1321" s="45"/>
      <c r="AJ1321" s="45"/>
      <c r="AK1321" s="45"/>
      <c r="AL1321" s="45"/>
      <c r="AM1321" s="45"/>
      <c r="AN1321" s="45"/>
      <c r="AO1321" s="45"/>
      <c r="AP1321" s="45"/>
      <c r="AQ1321" s="45"/>
      <c r="AR1321" s="45"/>
      <c r="AS1321" s="45"/>
      <c r="AT1321" s="45"/>
      <c r="AU1321" s="45"/>
      <c r="AV1321" s="45"/>
      <c r="AW1321" s="45"/>
      <c r="AX1321" s="45"/>
      <c r="AY1321" s="45"/>
      <c r="AZ1321" s="45"/>
      <c r="BA1321" s="45"/>
      <c r="BB1321" s="45"/>
      <c r="BC1321" s="45"/>
      <c r="BD1321" s="45"/>
      <c r="BE1321" s="45"/>
      <c r="BF1321" s="45"/>
      <c r="BG1321" s="45"/>
      <c r="BH1321" s="45"/>
      <c r="BI1321" s="45"/>
      <c r="BJ1321" s="45"/>
      <c r="BK1321" s="45"/>
      <c r="BL1321" s="45"/>
      <c r="BM1321" s="45"/>
      <c r="BN1321" s="45"/>
      <c r="BO1321" s="45"/>
      <c r="BP1321" s="45"/>
      <c r="BQ1321" s="45"/>
      <c r="BR1321" s="45"/>
      <c r="BS1321" s="45"/>
      <c r="BT1321" s="45"/>
      <c r="BU1321" s="45"/>
      <c r="BV1321" s="45"/>
      <c r="BW1321" s="45"/>
      <c r="BX1321" s="45"/>
      <c r="BY1321" s="45"/>
      <c r="BZ1321" s="45"/>
      <c r="CA1321" s="45"/>
      <c r="CB1321" s="45"/>
      <c r="CC1321" s="45"/>
      <c r="CD1321" s="45"/>
      <c r="CE1321" s="45"/>
      <c r="CF1321" s="45"/>
      <c r="CG1321" s="45"/>
      <c r="CH1321" s="45"/>
      <c r="CI1321" s="45"/>
      <c r="CJ1321" s="45"/>
      <c r="CK1321" s="45"/>
      <c r="CL1321" s="45"/>
      <c r="CM1321" s="45"/>
      <c r="CN1321" s="45"/>
      <c r="CO1321" s="45"/>
      <c r="CP1321" s="45"/>
      <c r="CQ1321" s="45"/>
      <c r="CR1321" s="45"/>
      <c r="CS1321" s="45"/>
      <c r="CT1321" s="45"/>
      <c r="CU1321" s="45"/>
      <c r="CV1321" s="45"/>
      <c r="CW1321" s="45"/>
      <c r="CX1321" s="45"/>
      <c r="CY1321" s="45"/>
      <c r="CZ1321" s="45"/>
      <c r="DA1321" s="45"/>
      <c r="DB1321" s="45"/>
      <c r="DC1321" s="45"/>
      <c r="DD1321" s="45"/>
      <c r="DE1321" s="45"/>
      <c r="DF1321" s="45"/>
      <c r="DG1321" s="45"/>
      <c r="DH1321" s="45"/>
      <c r="DI1321" s="45"/>
      <c r="DJ1321" s="45"/>
      <c r="DK1321" s="45"/>
      <c r="DL1321" s="45"/>
      <c r="DM1321" s="45"/>
      <c r="DN1321" s="45"/>
      <c r="DO1321" s="45"/>
      <c r="DP1321" s="45"/>
      <c r="DQ1321" s="45"/>
      <c r="DR1321" s="45"/>
      <c r="DS1321" s="45"/>
      <c r="DT1321" s="45"/>
      <c r="DU1321" s="45"/>
      <c r="DV1321" s="1123"/>
      <c r="DW1321" s="45"/>
      <c r="DX1321" s="45"/>
      <c r="DY1321" s="45"/>
      <c r="DZ1321" s="45"/>
      <c r="EA1321" s="45"/>
      <c r="EB1321" s="45"/>
      <c r="EC1321" s="45"/>
      <c r="ED1321" s="45"/>
      <c r="EE1321" s="45"/>
      <c r="EF1321" s="45"/>
      <c r="EG1321" s="45"/>
      <c r="EH1321" s="45"/>
      <c r="EI1321" s="45"/>
      <c r="EJ1321" s="45"/>
      <c r="EK1321" s="45"/>
      <c r="EL1321" s="45"/>
      <c r="EM1321" s="45"/>
      <c r="EN1321" s="45"/>
      <c r="EO1321" s="45"/>
      <c r="EP1321" s="45"/>
      <c r="EQ1321" s="1123"/>
      <c r="ER1321" s="557"/>
    </row>
    <row r="1322" spans="1:148" ht="15" customHeight="1" x14ac:dyDescent="0.25">
      <c r="A1322" s="625"/>
      <c r="B1322" s="1343" t="str">
        <f t="shared" si="78"/>
        <v>Desk 69</v>
      </c>
      <c r="C1322" s="1348" t="str">
        <f>IF(ISBLANK(TB!C255), "", TB!C255)</f>
        <v/>
      </c>
      <c r="D1322" s="1348" t="str">
        <f>IF(ISBLANK(TB!D255), "", TB!D255)</f>
        <v/>
      </c>
      <c r="E1322" s="1348" t="str">
        <f>IF(ISBLANK(TB!E255), "", TB!E255)</f>
        <v/>
      </c>
      <c r="F1322" s="1348" t="str">
        <f>IF(ISBLANK(TB!F255), "", TB!F255)</f>
        <v/>
      </c>
      <c r="G1322" s="45"/>
      <c r="H1322" s="45"/>
      <c r="I1322" s="45"/>
      <c r="J1322" s="45"/>
      <c r="K1322" s="45"/>
      <c r="L1322" s="45"/>
      <c r="M1322" s="45"/>
      <c r="N1322" s="45"/>
      <c r="O1322" s="45"/>
      <c r="P1322" s="45"/>
      <c r="Q1322" s="45"/>
      <c r="R1322" s="45"/>
      <c r="S1322" s="45"/>
      <c r="T1322" s="45"/>
      <c r="U1322" s="45"/>
      <c r="V1322" s="45"/>
      <c r="W1322" s="45"/>
      <c r="X1322" s="45"/>
      <c r="Y1322" s="45"/>
      <c r="Z1322" s="45"/>
      <c r="AA1322" s="45"/>
      <c r="AB1322" s="45"/>
      <c r="AC1322" s="45"/>
      <c r="AD1322" s="45"/>
      <c r="AE1322" s="45"/>
      <c r="AF1322" s="45"/>
      <c r="AG1322" s="45"/>
      <c r="AH1322" s="45"/>
      <c r="AI1322" s="45"/>
      <c r="AJ1322" s="45"/>
      <c r="AK1322" s="45"/>
      <c r="AL1322" s="45"/>
      <c r="AM1322" s="45"/>
      <c r="AN1322" s="45"/>
      <c r="AO1322" s="45"/>
      <c r="AP1322" s="45"/>
      <c r="AQ1322" s="45"/>
      <c r="AR1322" s="45"/>
      <c r="AS1322" s="45"/>
      <c r="AT1322" s="45"/>
      <c r="AU1322" s="45"/>
      <c r="AV1322" s="45"/>
      <c r="AW1322" s="45"/>
      <c r="AX1322" s="45"/>
      <c r="AY1322" s="45"/>
      <c r="AZ1322" s="45"/>
      <c r="BA1322" s="45"/>
      <c r="BB1322" s="45"/>
      <c r="BC1322" s="45"/>
      <c r="BD1322" s="45"/>
      <c r="BE1322" s="45"/>
      <c r="BF1322" s="45"/>
      <c r="BG1322" s="45"/>
      <c r="BH1322" s="45"/>
      <c r="BI1322" s="45"/>
      <c r="BJ1322" s="45"/>
      <c r="BK1322" s="45"/>
      <c r="BL1322" s="45"/>
      <c r="BM1322" s="45"/>
      <c r="BN1322" s="45"/>
      <c r="BO1322" s="45"/>
      <c r="BP1322" s="45"/>
      <c r="BQ1322" s="45"/>
      <c r="BR1322" s="45"/>
      <c r="BS1322" s="45"/>
      <c r="BT1322" s="45"/>
      <c r="BU1322" s="45"/>
      <c r="BV1322" s="45"/>
      <c r="BW1322" s="45"/>
      <c r="BX1322" s="45"/>
      <c r="BY1322" s="45"/>
      <c r="BZ1322" s="45"/>
      <c r="CA1322" s="45"/>
      <c r="CB1322" s="45"/>
      <c r="CC1322" s="45"/>
      <c r="CD1322" s="45"/>
      <c r="CE1322" s="45"/>
      <c r="CF1322" s="45"/>
      <c r="CG1322" s="45"/>
      <c r="CH1322" s="45"/>
      <c r="CI1322" s="45"/>
      <c r="CJ1322" s="45"/>
      <c r="CK1322" s="45"/>
      <c r="CL1322" s="45"/>
      <c r="CM1322" s="45"/>
      <c r="CN1322" s="45"/>
      <c r="CO1322" s="45"/>
      <c r="CP1322" s="45"/>
      <c r="CQ1322" s="45"/>
      <c r="CR1322" s="45"/>
      <c r="CS1322" s="45"/>
      <c r="CT1322" s="45"/>
      <c r="CU1322" s="45"/>
      <c r="CV1322" s="45"/>
      <c r="CW1322" s="45"/>
      <c r="CX1322" s="45"/>
      <c r="CY1322" s="45"/>
      <c r="CZ1322" s="45"/>
      <c r="DA1322" s="45"/>
      <c r="DB1322" s="45"/>
      <c r="DC1322" s="45"/>
      <c r="DD1322" s="45"/>
      <c r="DE1322" s="45"/>
      <c r="DF1322" s="45"/>
      <c r="DG1322" s="45"/>
      <c r="DH1322" s="45"/>
      <c r="DI1322" s="45"/>
      <c r="DJ1322" s="45"/>
      <c r="DK1322" s="45"/>
      <c r="DL1322" s="45"/>
      <c r="DM1322" s="45"/>
      <c r="DN1322" s="45"/>
      <c r="DO1322" s="45"/>
      <c r="DP1322" s="45"/>
      <c r="DQ1322" s="45"/>
      <c r="DR1322" s="45"/>
      <c r="DS1322" s="45"/>
      <c r="DT1322" s="45"/>
      <c r="DU1322" s="45"/>
      <c r="DV1322" s="1123"/>
      <c r="DW1322" s="45"/>
      <c r="DX1322" s="45"/>
      <c r="DY1322" s="45"/>
      <c r="DZ1322" s="45"/>
      <c r="EA1322" s="45"/>
      <c r="EB1322" s="45"/>
      <c r="EC1322" s="45"/>
      <c r="ED1322" s="45"/>
      <c r="EE1322" s="45"/>
      <c r="EF1322" s="45"/>
      <c r="EG1322" s="45"/>
      <c r="EH1322" s="45"/>
      <c r="EI1322" s="45"/>
      <c r="EJ1322" s="45"/>
      <c r="EK1322" s="45"/>
      <c r="EL1322" s="45"/>
      <c r="EM1322" s="45"/>
      <c r="EN1322" s="45"/>
      <c r="EO1322" s="45"/>
      <c r="EP1322" s="45"/>
      <c r="EQ1322" s="1123"/>
      <c r="ER1322" s="557"/>
    </row>
    <row r="1323" spans="1:148" ht="15" customHeight="1" x14ac:dyDescent="0.25">
      <c r="A1323" s="625"/>
      <c r="B1323" s="1343" t="str">
        <f t="shared" si="78"/>
        <v>Desk 70</v>
      </c>
      <c r="C1323" s="1348" t="str">
        <f>IF(ISBLANK(TB!C256), "", TB!C256)</f>
        <v/>
      </c>
      <c r="D1323" s="1348" t="str">
        <f>IF(ISBLANK(TB!D256), "", TB!D256)</f>
        <v/>
      </c>
      <c r="E1323" s="1348" t="str">
        <f>IF(ISBLANK(TB!E256), "", TB!E256)</f>
        <v/>
      </c>
      <c r="F1323" s="1348" t="str">
        <f>IF(ISBLANK(TB!F256), "", TB!F256)</f>
        <v/>
      </c>
      <c r="G1323" s="45"/>
      <c r="H1323" s="45"/>
      <c r="I1323" s="45"/>
      <c r="J1323" s="45"/>
      <c r="K1323" s="45"/>
      <c r="L1323" s="45"/>
      <c r="M1323" s="45"/>
      <c r="N1323" s="45"/>
      <c r="O1323" s="45"/>
      <c r="P1323" s="45"/>
      <c r="Q1323" s="45"/>
      <c r="R1323" s="45"/>
      <c r="S1323" s="45"/>
      <c r="T1323" s="45"/>
      <c r="U1323" s="45"/>
      <c r="V1323" s="45"/>
      <c r="W1323" s="45"/>
      <c r="X1323" s="45"/>
      <c r="Y1323" s="45"/>
      <c r="Z1323" s="45"/>
      <c r="AA1323" s="45"/>
      <c r="AB1323" s="45"/>
      <c r="AC1323" s="45"/>
      <c r="AD1323" s="45"/>
      <c r="AE1323" s="45"/>
      <c r="AF1323" s="45"/>
      <c r="AG1323" s="45"/>
      <c r="AH1323" s="45"/>
      <c r="AI1323" s="45"/>
      <c r="AJ1323" s="45"/>
      <c r="AK1323" s="45"/>
      <c r="AL1323" s="45"/>
      <c r="AM1323" s="45"/>
      <c r="AN1323" s="45"/>
      <c r="AO1323" s="45"/>
      <c r="AP1323" s="45"/>
      <c r="AQ1323" s="45"/>
      <c r="AR1323" s="45"/>
      <c r="AS1323" s="45"/>
      <c r="AT1323" s="45"/>
      <c r="AU1323" s="45"/>
      <c r="AV1323" s="45"/>
      <c r="AW1323" s="45"/>
      <c r="AX1323" s="45"/>
      <c r="AY1323" s="45"/>
      <c r="AZ1323" s="45"/>
      <c r="BA1323" s="45"/>
      <c r="BB1323" s="45"/>
      <c r="BC1323" s="45"/>
      <c r="BD1323" s="45"/>
      <c r="BE1323" s="45"/>
      <c r="BF1323" s="45"/>
      <c r="BG1323" s="45"/>
      <c r="BH1323" s="45"/>
      <c r="BI1323" s="45"/>
      <c r="BJ1323" s="45"/>
      <c r="BK1323" s="45"/>
      <c r="BL1323" s="45"/>
      <c r="BM1323" s="45"/>
      <c r="BN1323" s="45"/>
      <c r="BO1323" s="45"/>
      <c r="BP1323" s="45"/>
      <c r="BQ1323" s="45"/>
      <c r="BR1323" s="45"/>
      <c r="BS1323" s="45"/>
      <c r="BT1323" s="45"/>
      <c r="BU1323" s="45"/>
      <c r="BV1323" s="45"/>
      <c r="BW1323" s="45"/>
      <c r="BX1323" s="45"/>
      <c r="BY1323" s="45"/>
      <c r="BZ1323" s="45"/>
      <c r="CA1323" s="45"/>
      <c r="CB1323" s="45"/>
      <c r="CC1323" s="45"/>
      <c r="CD1323" s="45"/>
      <c r="CE1323" s="45"/>
      <c r="CF1323" s="45"/>
      <c r="CG1323" s="45"/>
      <c r="CH1323" s="45"/>
      <c r="CI1323" s="45"/>
      <c r="CJ1323" s="45"/>
      <c r="CK1323" s="45"/>
      <c r="CL1323" s="45"/>
      <c r="CM1323" s="45"/>
      <c r="CN1323" s="45"/>
      <c r="CO1323" s="45"/>
      <c r="CP1323" s="45"/>
      <c r="CQ1323" s="45"/>
      <c r="CR1323" s="45"/>
      <c r="CS1323" s="45"/>
      <c r="CT1323" s="45"/>
      <c r="CU1323" s="45"/>
      <c r="CV1323" s="45"/>
      <c r="CW1323" s="45"/>
      <c r="CX1323" s="45"/>
      <c r="CY1323" s="45"/>
      <c r="CZ1323" s="45"/>
      <c r="DA1323" s="45"/>
      <c r="DB1323" s="45"/>
      <c r="DC1323" s="45"/>
      <c r="DD1323" s="45"/>
      <c r="DE1323" s="45"/>
      <c r="DF1323" s="45"/>
      <c r="DG1323" s="45"/>
      <c r="DH1323" s="45"/>
      <c r="DI1323" s="45"/>
      <c r="DJ1323" s="45"/>
      <c r="DK1323" s="45"/>
      <c r="DL1323" s="45"/>
      <c r="DM1323" s="45"/>
      <c r="DN1323" s="45"/>
      <c r="DO1323" s="45"/>
      <c r="DP1323" s="45"/>
      <c r="DQ1323" s="45"/>
      <c r="DR1323" s="45"/>
      <c r="DS1323" s="45"/>
      <c r="DT1323" s="45"/>
      <c r="DU1323" s="45"/>
      <c r="DV1323" s="1123"/>
      <c r="DW1323" s="45"/>
      <c r="DX1323" s="45"/>
      <c r="DY1323" s="45"/>
      <c r="DZ1323" s="45"/>
      <c r="EA1323" s="45"/>
      <c r="EB1323" s="45"/>
      <c r="EC1323" s="45"/>
      <c r="ED1323" s="45"/>
      <c r="EE1323" s="45"/>
      <c r="EF1323" s="45"/>
      <c r="EG1323" s="45"/>
      <c r="EH1323" s="45"/>
      <c r="EI1323" s="45"/>
      <c r="EJ1323" s="45"/>
      <c r="EK1323" s="45"/>
      <c r="EL1323" s="45"/>
      <c r="EM1323" s="45"/>
      <c r="EN1323" s="45"/>
      <c r="EO1323" s="45"/>
      <c r="EP1323" s="45"/>
      <c r="EQ1323" s="1123"/>
      <c r="ER1323" s="557"/>
    </row>
    <row r="1324" spans="1:148" ht="15" customHeight="1" x14ac:dyDescent="0.25">
      <c r="A1324" s="625"/>
      <c r="B1324" s="1343" t="str">
        <f t="shared" si="78"/>
        <v>Desk 71</v>
      </c>
      <c r="C1324" s="1348" t="str">
        <f>IF(ISBLANK(TB!C257), "", TB!C257)</f>
        <v/>
      </c>
      <c r="D1324" s="1348" t="str">
        <f>IF(ISBLANK(TB!D257), "", TB!D257)</f>
        <v/>
      </c>
      <c r="E1324" s="1348" t="str">
        <f>IF(ISBLANK(TB!E257), "", TB!E257)</f>
        <v/>
      </c>
      <c r="F1324" s="1348" t="str">
        <f>IF(ISBLANK(TB!F257), "", TB!F257)</f>
        <v/>
      </c>
      <c r="G1324" s="45"/>
      <c r="H1324" s="45"/>
      <c r="I1324" s="45"/>
      <c r="J1324" s="45"/>
      <c r="K1324" s="45"/>
      <c r="L1324" s="45"/>
      <c r="M1324" s="45"/>
      <c r="N1324" s="45"/>
      <c r="O1324" s="45"/>
      <c r="P1324" s="45"/>
      <c r="Q1324" s="45"/>
      <c r="R1324" s="45"/>
      <c r="S1324" s="45"/>
      <c r="T1324" s="45"/>
      <c r="U1324" s="45"/>
      <c r="V1324" s="45"/>
      <c r="W1324" s="45"/>
      <c r="X1324" s="45"/>
      <c r="Y1324" s="45"/>
      <c r="Z1324" s="45"/>
      <c r="AA1324" s="45"/>
      <c r="AB1324" s="45"/>
      <c r="AC1324" s="45"/>
      <c r="AD1324" s="45"/>
      <c r="AE1324" s="45"/>
      <c r="AF1324" s="45"/>
      <c r="AG1324" s="45"/>
      <c r="AH1324" s="45"/>
      <c r="AI1324" s="45"/>
      <c r="AJ1324" s="45"/>
      <c r="AK1324" s="45"/>
      <c r="AL1324" s="45"/>
      <c r="AM1324" s="45"/>
      <c r="AN1324" s="45"/>
      <c r="AO1324" s="45"/>
      <c r="AP1324" s="45"/>
      <c r="AQ1324" s="45"/>
      <c r="AR1324" s="45"/>
      <c r="AS1324" s="45"/>
      <c r="AT1324" s="45"/>
      <c r="AU1324" s="45"/>
      <c r="AV1324" s="45"/>
      <c r="AW1324" s="45"/>
      <c r="AX1324" s="45"/>
      <c r="AY1324" s="45"/>
      <c r="AZ1324" s="45"/>
      <c r="BA1324" s="45"/>
      <c r="BB1324" s="45"/>
      <c r="BC1324" s="45"/>
      <c r="BD1324" s="45"/>
      <c r="BE1324" s="45"/>
      <c r="BF1324" s="45"/>
      <c r="BG1324" s="45"/>
      <c r="BH1324" s="45"/>
      <c r="BI1324" s="45"/>
      <c r="BJ1324" s="45"/>
      <c r="BK1324" s="45"/>
      <c r="BL1324" s="45"/>
      <c r="BM1324" s="45"/>
      <c r="BN1324" s="45"/>
      <c r="BO1324" s="45"/>
      <c r="BP1324" s="45"/>
      <c r="BQ1324" s="45"/>
      <c r="BR1324" s="45"/>
      <c r="BS1324" s="45"/>
      <c r="BT1324" s="45"/>
      <c r="BU1324" s="45"/>
      <c r="BV1324" s="45"/>
      <c r="BW1324" s="45"/>
      <c r="BX1324" s="45"/>
      <c r="BY1324" s="45"/>
      <c r="BZ1324" s="45"/>
      <c r="CA1324" s="45"/>
      <c r="CB1324" s="45"/>
      <c r="CC1324" s="45"/>
      <c r="CD1324" s="45"/>
      <c r="CE1324" s="45"/>
      <c r="CF1324" s="45"/>
      <c r="CG1324" s="45"/>
      <c r="CH1324" s="45"/>
      <c r="CI1324" s="45"/>
      <c r="CJ1324" s="45"/>
      <c r="CK1324" s="45"/>
      <c r="CL1324" s="45"/>
      <c r="CM1324" s="45"/>
      <c r="CN1324" s="45"/>
      <c r="CO1324" s="45"/>
      <c r="CP1324" s="45"/>
      <c r="CQ1324" s="45"/>
      <c r="CR1324" s="45"/>
      <c r="CS1324" s="45"/>
      <c r="CT1324" s="45"/>
      <c r="CU1324" s="45"/>
      <c r="CV1324" s="45"/>
      <c r="CW1324" s="45"/>
      <c r="CX1324" s="45"/>
      <c r="CY1324" s="45"/>
      <c r="CZ1324" s="45"/>
      <c r="DA1324" s="45"/>
      <c r="DB1324" s="45"/>
      <c r="DC1324" s="45"/>
      <c r="DD1324" s="45"/>
      <c r="DE1324" s="45"/>
      <c r="DF1324" s="45"/>
      <c r="DG1324" s="45"/>
      <c r="DH1324" s="45"/>
      <c r="DI1324" s="45"/>
      <c r="DJ1324" s="45"/>
      <c r="DK1324" s="45"/>
      <c r="DL1324" s="45"/>
      <c r="DM1324" s="45"/>
      <c r="DN1324" s="45"/>
      <c r="DO1324" s="45"/>
      <c r="DP1324" s="45"/>
      <c r="DQ1324" s="45"/>
      <c r="DR1324" s="45"/>
      <c r="DS1324" s="45"/>
      <c r="DT1324" s="45"/>
      <c r="DU1324" s="45"/>
      <c r="DV1324" s="1123"/>
      <c r="DW1324" s="45"/>
      <c r="DX1324" s="45"/>
      <c r="DY1324" s="45"/>
      <c r="DZ1324" s="45"/>
      <c r="EA1324" s="45"/>
      <c r="EB1324" s="45"/>
      <c r="EC1324" s="45"/>
      <c r="ED1324" s="45"/>
      <c r="EE1324" s="45"/>
      <c r="EF1324" s="45"/>
      <c r="EG1324" s="45"/>
      <c r="EH1324" s="45"/>
      <c r="EI1324" s="45"/>
      <c r="EJ1324" s="45"/>
      <c r="EK1324" s="45"/>
      <c r="EL1324" s="45"/>
      <c r="EM1324" s="45"/>
      <c r="EN1324" s="45"/>
      <c r="EO1324" s="45"/>
      <c r="EP1324" s="45"/>
      <c r="EQ1324" s="1123"/>
      <c r="ER1324" s="557"/>
    </row>
    <row r="1325" spans="1:148" ht="15" customHeight="1" x14ac:dyDescent="0.25">
      <c r="A1325" s="625"/>
      <c r="B1325" s="1343" t="str">
        <f t="shared" si="78"/>
        <v>Desk 72</v>
      </c>
      <c r="C1325" s="1348" t="str">
        <f>IF(ISBLANK(TB!C258), "", TB!C258)</f>
        <v/>
      </c>
      <c r="D1325" s="1348" t="str">
        <f>IF(ISBLANK(TB!D258), "", TB!D258)</f>
        <v/>
      </c>
      <c r="E1325" s="1348" t="str">
        <f>IF(ISBLANK(TB!E258), "", TB!E258)</f>
        <v/>
      </c>
      <c r="F1325" s="1348" t="str">
        <f>IF(ISBLANK(TB!F258), "", TB!F258)</f>
        <v/>
      </c>
      <c r="G1325" s="45"/>
      <c r="H1325" s="45"/>
      <c r="I1325" s="45"/>
      <c r="J1325" s="45"/>
      <c r="K1325" s="45"/>
      <c r="L1325" s="45"/>
      <c r="M1325" s="45"/>
      <c r="N1325" s="45"/>
      <c r="O1325" s="45"/>
      <c r="P1325" s="45"/>
      <c r="Q1325" s="45"/>
      <c r="R1325" s="45"/>
      <c r="S1325" s="45"/>
      <c r="T1325" s="45"/>
      <c r="U1325" s="45"/>
      <c r="V1325" s="45"/>
      <c r="W1325" s="45"/>
      <c r="X1325" s="45"/>
      <c r="Y1325" s="45"/>
      <c r="Z1325" s="45"/>
      <c r="AA1325" s="45"/>
      <c r="AB1325" s="45"/>
      <c r="AC1325" s="45"/>
      <c r="AD1325" s="45"/>
      <c r="AE1325" s="45"/>
      <c r="AF1325" s="45"/>
      <c r="AG1325" s="45"/>
      <c r="AH1325" s="45"/>
      <c r="AI1325" s="45"/>
      <c r="AJ1325" s="45"/>
      <c r="AK1325" s="45"/>
      <c r="AL1325" s="45"/>
      <c r="AM1325" s="45"/>
      <c r="AN1325" s="45"/>
      <c r="AO1325" s="45"/>
      <c r="AP1325" s="45"/>
      <c r="AQ1325" s="45"/>
      <c r="AR1325" s="45"/>
      <c r="AS1325" s="45"/>
      <c r="AT1325" s="45"/>
      <c r="AU1325" s="45"/>
      <c r="AV1325" s="45"/>
      <c r="AW1325" s="45"/>
      <c r="AX1325" s="45"/>
      <c r="AY1325" s="45"/>
      <c r="AZ1325" s="45"/>
      <c r="BA1325" s="45"/>
      <c r="BB1325" s="45"/>
      <c r="BC1325" s="45"/>
      <c r="BD1325" s="45"/>
      <c r="BE1325" s="45"/>
      <c r="BF1325" s="45"/>
      <c r="BG1325" s="45"/>
      <c r="BH1325" s="45"/>
      <c r="BI1325" s="45"/>
      <c r="BJ1325" s="45"/>
      <c r="BK1325" s="45"/>
      <c r="BL1325" s="45"/>
      <c r="BM1325" s="45"/>
      <c r="BN1325" s="45"/>
      <c r="BO1325" s="45"/>
      <c r="BP1325" s="45"/>
      <c r="BQ1325" s="45"/>
      <c r="BR1325" s="45"/>
      <c r="BS1325" s="45"/>
      <c r="BT1325" s="45"/>
      <c r="BU1325" s="45"/>
      <c r="BV1325" s="45"/>
      <c r="BW1325" s="45"/>
      <c r="BX1325" s="45"/>
      <c r="BY1325" s="45"/>
      <c r="BZ1325" s="45"/>
      <c r="CA1325" s="45"/>
      <c r="CB1325" s="45"/>
      <c r="CC1325" s="45"/>
      <c r="CD1325" s="45"/>
      <c r="CE1325" s="45"/>
      <c r="CF1325" s="45"/>
      <c r="CG1325" s="45"/>
      <c r="CH1325" s="45"/>
      <c r="CI1325" s="45"/>
      <c r="CJ1325" s="45"/>
      <c r="CK1325" s="45"/>
      <c r="CL1325" s="45"/>
      <c r="CM1325" s="45"/>
      <c r="CN1325" s="45"/>
      <c r="CO1325" s="45"/>
      <c r="CP1325" s="45"/>
      <c r="CQ1325" s="45"/>
      <c r="CR1325" s="45"/>
      <c r="CS1325" s="45"/>
      <c r="CT1325" s="45"/>
      <c r="CU1325" s="45"/>
      <c r="CV1325" s="45"/>
      <c r="CW1325" s="45"/>
      <c r="CX1325" s="45"/>
      <c r="CY1325" s="45"/>
      <c r="CZ1325" s="45"/>
      <c r="DA1325" s="45"/>
      <c r="DB1325" s="45"/>
      <c r="DC1325" s="45"/>
      <c r="DD1325" s="45"/>
      <c r="DE1325" s="45"/>
      <c r="DF1325" s="45"/>
      <c r="DG1325" s="45"/>
      <c r="DH1325" s="45"/>
      <c r="DI1325" s="45"/>
      <c r="DJ1325" s="45"/>
      <c r="DK1325" s="45"/>
      <c r="DL1325" s="45"/>
      <c r="DM1325" s="45"/>
      <c r="DN1325" s="45"/>
      <c r="DO1325" s="45"/>
      <c r="DP1325" s="45"/>
      <c r="DQ1325" s="45"/>
      <c r="DR1325" s="45"/>
      <c r="DS1325" s="45"/>
      <c r="DT1325" s="45"/>
      <c r="DU1325" s="45"/>
      <c r="DV1325" s="1123"/>
      <c r="DW1325" s="45"/>
      <c r="DX1325" s="45"/>
      <c r="DY1325" s="45"/>
      <c r="DZ1325" s="45"/>
      <c r="EA1325" s="45"/>
      <c r="EB1325" s="45"/>
      <c r="EC1325" s="45"/>
      <c r="ED1325" s="45"/>
      <c r="EE1325" s="45"/>
      <c r="EF1325" s="45"/>
      <c r="EG1325" s="45"/>
      <c r="EH1325" s="45"/>
      <c r="EI1325" s="45"/>
      <c r="EJ1325" s="45"/>
      <c r="EK1325" s="45"/>
      <c r="EL1325" s="45"/>
      <c r="EM1325" s="45"/>
      <c r="EN1325" s="45"/>
      <c r="EO1325" s="45"/>
      <c r="EP1325" s="45"/>
      <c r="EQ1325" s="1123"/>
      <c r="ER1325" s="557"/>
    </row>
    <row r="1326" spans="1:148" ht="15" customHeight="1" x14ac:dyDescent="0.25">
      <c r="A1326" s="625"/>
      <c r="B1326" s="1343" t="str">
        <f t="shared" si="78"/>
        <v>Desk 73</v>
      </c>
      <c r="C1326" s="1348" t="str">
        <f>IF(ISBLANK(TB!C259), "", TB!C259)</f>
        <v/>
      </c>
      <c r="D1326" s="1348" t="str">
        <f>IF(ISBLANK(TB!D259), "", TB!D259)</f>
        <v/>
      </c>
      <c r="E1326" s="1348" t="str">
        <f>IF(ISBLANK(TB!E259), "", TB!E259)</f>
        <v/>
      </c>
      <c r="F1326" s="1348" t="str">
        <f>IF(ISBLANK(TB!F259), "", TB!F259)</f>
        <v/>
      </c>
      <c r="G1326" s="45"/>
      <c r="H1326" s="45"/>
      <c r="I1326" s="45"/>
      <c r="J1326" s="45"/>
      <c r="K1326" s="45"/>
      <c r="L1326" s="45"/>
      <c r="M1326" s="45"/>
      <c r="N1326" s="45"/>
      <c r="O1326" s="45"/>
      <c r="P1326" s="45"/>
      <c r="Q1326" s="45"/>
      <c r="R1326" s="45"/>
      <c r="S1326" s="45"/>
      <c r="T1326" s="45"/>
      <c r="U1326" s="45"/>
      <c r="V1326" s="45"/>
      <c r="W1326" s="45"/>
      <c r="X1326" s="45"/>
      <c r="Y1326" s="45"/>
      <c r="Z1326" s="45"/>
      <c r="AA1326" s="45"/>
      <c r="AB1326" s="45"/>
      <c r="AC1326" s="45"/>
      <c r="AD1326" s="45"/>
      <c r="AE1326" s="45"/>
      <c r="AF1326" s="45"/>
      <c r="AG1326" s="45"/>
      <c r="AH1326" s="45"/>
      <c r="AI1326" s="45"/>
      <c r="AJ1326" s="45"/>
      <c r="AK1326" s="45"/>
      <c r="AL1326" s="45"/>
      <c r="AM1326" s="45"/>
      <c r="AN1326" s="45"/>
      <c r="AO1326" s="45"/>
      <c r="AP1326" s="45"/>
      <c r="AQ1326" s="45"/>
      <c r="AR1326" s="45"/>
      <c r="AS1326" s="45"/>
      <c r="AT1326" s="45"/>
      <c r="AU1326" s="45"/>
      <c r="AV1326" s="45"/>
      <c r="AW1326" s="45"/>
      <c r="AX1326" s="45"/>
      <c r="AY1326" s="45"/>
      <c r="AZ1326" s="45"/>
      <c r="BA1326" s="45"/>
      <c r="BB1326" s="45"/>
      <c r="BC1326" s="45"/>
      <c r="BD1326" s="45"/>
      <c r="BE1326" s="45"/>
      <c r="BF1326" s="45"/>
      <c r="BG1326" s="45"/>
      <c r="BH1326" s="45"/>
      <c r="BI1326" s="45"/>
      <c r="BJ1326" s="45"/>
      <c r="BK1326" s="45"/>
      <c r="BL1326" s="45"/>
      <c r="BM1326" s="45"/>
      <c r="BN1326" s="45"/>
      <c r="BO1326" s="45"/>
      <c r="BP1326" s="45"/>
      <c r="BQ1326" s="45"/>
      <c r="BR1326" s="45"/>
      <c r="BS1326" s="45"/>
      <c r="BT1326" s="45"/>
      <c r="BU1326" s="45"/>
      <c r="BV1326" s="45"/>
      <c r="BW1326" s="45"/>
      <c r="BX1326" s="45"/>
      <c r="BY1326" s="45"/>
      <c r="BZ1326" s="45"/>
      <c r="CA1326" s="45"/>
      <c r="CB1326" s="45"/>
      <c r="CC1326" s="45"/>
      <c r="CD1326" s="45"/>
      <c r="CE1326" s="45"/>
      <c r="CF1326" s="45"/>
      <c r="CG1326" s="45"/>
      <c r="CH1326" s="45"/>
      <c r="CI1326" s="45"/>
      <c r="CJ1326" s="45"/>
      <c r="CK1326" s="45"/>
      <c r="CL1326" s="45"/>
      <c r="CM1326" s="45"/>
      <c r="CN1326" s="45"/>
      <c r="CO1326" s="45"/>
      <c r="CP1326" s="45"/>
      <c r="CQ1326" s="45"/>
      <c r="CR1326" s="45"/>
      <c r="CS1326" s="45"/>
      <c r="CT1326" s="45"/>
      <c r="CU1326" s="45"/>
      <c r="CV1326" s="45"/>
      <c r="CW1326" s="45"/>
      <c r="CX1326" s="45"/>
      <c r="CY1326" s="45"/>
      <c r="CZ1326" s="45"/>
      <c r="DA1326" s="45"/>
      <c r="DB1326" s="45"/>
      <c r="DC1326" s="45"/>
      <c r="DD1326" s="45"/>
      <c r="DE1326" s="45"/>
      <c r="DF1326" s="45"/>
      <c r="DG1326" s="45"/>
      <c r="DH1326" s="45"/>
      <c r="DI1326" s="45"/>
      <c r="DJ1326" s="45"/>
      <c r="DK1326" s="45"/>
      <c r="DL1326" s="45"/>
      <c r="DM1326" s="45"/>
      <c r="DN1326" s="45"/>
      <c r="DO1326" s="45"/>
      <c r="DP1326" s="45"/>
      <c r="DQ1326" s="45"/>
      <c r="DR1326" s="45"/>
      <c r="DS1326" s="45"/>
      <c r="DT1326" s="45"/>
      <c r="DU1326" s="45"/>
      <c r="DV1326" s="1123"/>
      <c r="DW1326" s="45"/>
      <c r="DX1326" s="45"/>
      <c r="DY1326" s="45"/>
      <c r="DZ1326" s="45"/>
      <c r="EA1326" s="45"/>
      <c r="EB1326" s="45"/>
      <c r="EC1326" s="45"/>
      <c r="ED1326" s="45"/>
      <c r="EE1326" s="45"/>
      <c r="EF1326" s="45"/>
      <c r="EG1326" s="45"/>
      <c r="EH1326" s="45"/>
      <c r="EI1326" s="45"/>
      <c r="EJ1326" s="45"/>
      <c r="EK1326" s="45"/>
      <c r="EL1326" s="45"/>
      <c r="EM1326" s="45"/>
      <c r="EN1326" s="45"/>
      <c r="EO1326" s="45"/>
      <c r="EP1326" s="45"/>
      <c r="EQ1326" s="1123"/>
      <c r="ER1326" s="557"/>
    </row>
    <row r="1327" spans="1:148" ht="15" customHeight="1" x14ac:dyDescent="0.25">
      <c r="A1327" s="625"/>
      <c r="B1327" s="1343" t="str">
        <f t="shared" si="78"/>
        <v>Desk 74</v>
      </c>
      <c r="C1327" s="1348" t="str">
        <f>IF(ISBLANK(TB!C260), "", TB!C260)</f>
        <v/>
      </c>
      <c r="D1327" s="1348" t="str">
        <f>IF(ISBLANK(TB!D260), "", TB!D260)</f>
        <v/>
      </c>
      <c r="E1327" s="1348" t="str">
        <f>IF(ISBLANK(TB!E260), "", TB!E260)</f>
        <v/>
      </c>
      <c r="F1327" s="1348" t="str">
        <f>IF(ISBLANK(TB!F260), "", TB!F260)</f>
        <v/>
      </c>
      <c r="G1327" s="45"/>
      <c r="H1327" s="45"/>
      <c r="I1327" s="45"/>
      <c r="J1327" s="45"/>
      <c r="K1327" s="45"/>
      <c r="L1327" s="45"/>
      <c r="M1327" s="45"/>
      <c r="N1327" s="45"/>
      <c r="O1327" s="45"/>
      <c r="P1327" s="45"/>
      <c r="Q1327" s="45"/>
      <c r="R1327" s="45"/>
      <c r="S1327" s="45"/>
      <c r="T1327" s="45"/>
      <c r="U1327" s="45"/>
      <c r="V1327" s="45"/>
      <c r="W1327" s="45"/>
      <c r="X1327" s="45"/>
      <c r="Y1327" s="45"/>
      <c r="Z1327" s="45"/>
      <c r="AA1327" s="45"/>
      <c r="AB1327" s="45"/>
      <c r="AC1327" s="45"/>
      <c r="AD1327" s="45"/>
      <c r="AE1327" s="45"/>
      <c r="AF1327" s="45"/>
      <c r="AG1327" s="45"/>
      <c r="AH1327" s="45"/>
      <c r="AI1327" s="45"/>
      <c r="AJ1327" s="45"/>
      <c r="AK1327" s="45"/>
      <c r="AL1327" s="45"/>
      <c r="AM1327" s="45"/>
      <c r="AN1327" s="45"/>
      <c r="AO1327" s="45"/>
      <c r="AP1327" s="45"/>
      <c r="AQ1327" s="45"/>
      <c r="AR1327" s="45"/>
      <c r="AS1327" s="45"/>
      <c r="AT1327" s="45"/>
      <c r="AU1327" s="45"/>
      <c r="AV1327" s="45"/>
      <c r="AW1327" s="45"/>
      <c r="AX1327" s="45"/>
      <c r="AY1327" s="45"/>
      <c r="AZ1327" s="45"/>
      <c r="BA1327" s="45"/>
      <c r="BB1327" s="45"/>
      <c r="BC1327" s="45"/>
      <c r="BD1327" s="45"/>
      <c r="BE1327" s="45"/>
      <c r="BF1327" s="45"/>
      <c r="BG1327" s="45"/>
      <c r="BH1327" s="45"/>
      <c r="BI1327" s="45"/>
      <c r="BJ1327" s="45"/>
      <c r="BK1327" s="45"/>
      <c r="BL1327" s="45"/>
      <c r="BM1327" s="45"/>
      <c r="BN1327" s="45"/>
      <c r="BO1327" s="45"/>
      <c r="BP1327" s="45"/>
      <c r="BQ1327" s="45"/>
      <c r="BR1327" s="45"/>
      <c r="BS1327" s="45"/>
      <c r="BT1327" s="45"/>
      <c r="BU1327" s="45"/>
      <c r="BV1327" s="45"/>
      <c r="BW1327" s="45"/>
      <c r="BX1327" s="45"/>
      <c r="BY1327" s="45"/>
      <c r="BZ1327" s="45"/>
      <c r="CA1327" s="45"/>
      <c r="CB1327" s="45"/>
      <c r="CC1327" s="45"/>
      <c r="CD1327" s="45"/>
      <c r="CE1327" s="45"/>
      <c r="CF1327" s="45"/>
      <c r="CG1327" s="45"/>
      <c r="CH1327" s="45"/>
      <c r="CI1327" s="45"/>
      <c r="CJ1327" s="45"/>
      <c r="CK1327" s="45"/>
      <c r="CL1327" s="45"/>
      <c r="CM1327" s="45"/>
      <c r="CN1327" s="45"/>
      <c r="CO1327" s="45"/>
      <c r="CP1327" s="45"/>
      <c r="CQ1327" s="45"/>
      <c r="CR1327" s="45"/>
      <c r="CS1327" s="45"/>
      <c r="CT1327" s="45"/>
      <c r="CU1327" s="45"/>
      <c r="CV1327" s="45"/>
      <c r="CW1327" s="45"/>
      <c r="CX1327" s="45"/>
      <c r="CY1327" s="45"/>
      <c r="CZ1327" s="45"/>
      <c r="DA1327" s="45"/>
      <c r="DB1327" s="45"/>
      <c r="DC1327" s="45"/>
      <c r="DD1327" s="45"/>
      <c r="DE1327" s="45"/>
      <c r="DF1327" s="45"/>
      <c r="DG1327" s="45"/>
      <c r="DH1327" s="45"/>
      <c r="DI1327" s="45"/>
      <c r="DJ1327" s="45"/>
      <c r="DK1327" s="45"/>
      <c r="DL1327" s="45"/>
      <c r="DM1327" s="45"/>
      <c r="DN1327" s="45"/>
      <c r="DO1327" s="45"/>
      <c r="DP1327" s="45"/>
      <c r="DQ1327" s="45"/>
      <c r="DR1327" s="45"/>
      <c r="DS1327" s="45"/>
      <c r="DT1327" s="45"/>
      <c r="DU1327" s="45"/>
      <c r="DV1327" s="1123"/>
      <c r="DW1327" s="45"/>
      <c r="DX1327" s="45"/>
      <c r="DY1327" s="45"/>
      <c r="DZ1327" s="45"/>
      <c r="EA1327" s="45"/>
      <c r="EB1327" s="45"/>
      <c r="EC1327" s="45"/>
      <c r="ED1327" s="45"/>
      <c r="EE1327" s="45"/>
      <c r="EF1327" s="45"/>
      <c r="EG1327" s="45"/>
      <c r="EH1327" s="45"/>
      <c r="EI1327" s="45"/>
      <c r="EJ1327" s="45"/>
      <c r="EK1327" s="45"/>
      <c r="EL1327" s="45"/>
      <c r="EM1327" s="45"/>
      <c r="EN1327" s="45"/>
      <c r="EO1327" s="45"/>
      <c r="EP1327" s="45"/>
      <c r="EQ1327" s="1123"/>
      <c r="ER1327" s="557"/>
    </row>
    <row r="1328" spans="1:148" ht="15" customHeight="1" x14ac:dyDescent="0.25">
      <c r="A1328" s="625"/>
      <c r="B1328" s="1343" t="str">
        <f t="shared" si="78"/>
        <v>Desk 75</v>
      </c>
      <c r="C1328" s="1348" t="str">
        <f>IF(ISBLANK(TB!C261), "", TB!C261)</f>
        <v/>
      </c>
      <c r="D1328" s="1348" t="str">
        <f>IF(ISBLANK(TB!D261), "", TB!D261)</f>
        <v/>
      </c>
      <c r="E1328" s="1348" t="str">
        <f>IF(ISBLANK(TB!E261), "", TB!E261)</f>
        <v/>
      </c>
      <c r="F1328" s="1348" t="str">
        <f>IF(ISBLANK(TB!F261), "", TB!F261)</f>
        <v/>
      </c>
      <c r="G1328" s="45"/>
      <c r="H1328" s="45"/>
      <c r="I1328" s="45"/>
      <c r="J1328" s="45"/>
      <c r="K1328" s="45"/>
      <c r="L1328" s="45"/>
      <c r="M1328" s="45"/>
      <c r="N1328" s="45"/>
      <c r="O1328" s="45"/>
      <c r="P1328" s="45"/>
      <c r="Q1328" s="45"/>
      <c r="R1328" s="45"/>
      <c r="S1328" s="45"/>
      <c r="T1328" s="45"/>
      <c r="U1328" s="45"/>
      <c r="V1328" s="45"/>
      <c r="W1328" s="45"/>
      <c r="X1328" s="45"/>
      <c r="Y1328" s="45"/>
      <c r="Z1328" s="45"/>
      <c r="AA1328" s="45"/>
      <c r="AB1328" s="45"/>
      <c r="AC1328" s="45"/>
      <c r="AD1328" s="45"/>
      <c r="AE1328" s="45"/>
      <c r="AF1328" s="45"/>
      <c r="AG1328" s="45"/>
      <c r="AH1328" s="45"/>
      <c r="AI1328" s="45"/>
      <c r="AJ1328" s="45"/>
      <c r="AK1328" s="45"/>
      <c r="AL1328" s="45"/>
      <c r="AM1328" s="45"/>
      <c r="AN1328" s="45"/>
      <c r="AO1328" s="45"/>
      <c r="AP1328" s="45"/>
      <c r="AQ1328" s="45"/>
      <c r="AR1328" s="45"/>
      <c r="AS1328" s="45"/>
      <c r="AT1328" s="45"/>
      <c r="AU1328" s="45"/>
      <c r="AV1328" s="45"/>
      <c r="AW1328" s="45"/>
      <c r="AX1328" s="45"/>
      <c r="AY1328" s="45"/>
      <c r="AZ1328" s="45"/>
      <c r="BA1328" s="45"/>
      <c r="BB1328" s="45"/>
      <c r="BC1328" s="45"/>
      <c r="BD1328" s="45"/>
      <c r="BE1328" s="45"/>
      <c r="BF1328" s="45"/>
      <c r="BG1328" s="45"/>
      <c r="BH1328" s="45"/>
      <c r="BI1328" s="45"/>
      <c r="BJ1328" s="45"/>
      <c r="BK1328" s="45"/>
      <c r="BL1328" s="45"/>
      <c r="BM1328" s="45"/>
      <c r="BN1328" s="45"/>
      <c r="BO1328" s="45"/>
      <c r="BP1328" s="45"/>
      <c r="BQ1328" s="45"/>
      <c r="BR1328" s="45"/>
      <c r="BS1328" s="45"/>
      <c r="BT1328" s="45"/>
      <c r="BU1328" s="45"/>
      <c r="BV1328" s="45"/>
      <c r="BW1328" s="45"/>
      <c r="BX1328" s="45"/>
      <c r="BY1328" s="45"/>
      <c r="BZ1328" s="45"/>
      <c r="CA1328" s="45"/>
      <c r="CB1328" s="45"/>
      <c r="CC1328" s="45"/>
      <c r="CD1328" s="45"/>
      <c r="CE1328" s="45"/>
      <c r="CF1328" s="45"/>
      <c r="CG1328" s="45"/>
      <c r="CH1328" s="45"/>
      <c r="CI1328" s="45"/>
      <c r="CJ1328" s="45"/>
      <c r="CK1328" s="45"/>
      <c r="CL1328" s="45"/>
      <c r="CM1328" s="45"/>
      <c r="CN1328" s="45"/>
      <c r="CO1328" s="45"/>
      <c r="CP1328" s="45"/>
      <c r="CQ1328" s="45"/>
      <c r="CR1328" s="45"/>
      <c r="CS1328" s="45"/>
      <c r="CT1328" s="45"/>
      <c r="CU1328" s="45"/>
      <c r="CV1328" s="45"/>
      <c r="CW1328" s="45"/>
      <c r="CX1328" s="45"/>
      <c r="CY1328" s="45"/>
      <c r="CZ1328" s="45"/>
      <c r="DA1328" s="45"/>
      <c r="DB1328" s="45"/>
      <c r="DC1328" s="45"/>
      <c r="DD1328" s="45"/>
      <c r="DE1328" s="45"/>
      <c r="DF1328" s="45"/>
      <c r="DG1328" s="45"/>
      <c r="DH1328" s="45"/>
      <c r="DI1328" s="45"/>
      <c r="DJ1328" s="45"/>
      <c r="DK1328" s="45"/>
      <c r="DL1328" s="45"/>
      <c r="DM1328" s="45"/>
      <c r="DN1328" s="45"/>
      <c r="DO1328" s="45"/>
      <c r="DP1328" s="45"/>
      <c r="DQ1328" s="45"/>
      <c r="DR1328" s="45"/>
      <c r="DS1328" s="45"/>
      <c r="DT1328" s="45"/>
      <c r="DU1328" s="45"/>
      <c r="DV1328" s="1123"/>
      <c r="DW1328" s="45"/>
      <c r="DX1328" s="45"/>
      <c r="DY1328" s="45"/>
      <c r="DZ1328" s="45"/>
      <c r="EA1328" s="45"/>
      <c r="EB1328" s="45"/>
      <c r="EC1328" s="45"/>
      <c r="ED1328" s="45"/>
      <c r="EE1328" s="45"/>
      <c r="EF1328" s="45"/>
      <c r="EG1328" s="45"/>
      <c r="EH1328" s="45"/>
      <c r="EI1328" s="45"/>
      <c r="EJ1328" s="45"/>
      <c r="EK1328" s="45"/>
      <c r="EL1328" s="45"/>
      <c r="EM1328" s="45"/>
      <c r="EN1328" s="45"/>
      <c r="EO1328" s="45"/>
      <c r="EP1328" s="45"/>
      <c r="EQ1328" s="1123"/>
      <c r="ER1328" s="557"/>
    </row>
    <row r="1329" spans="1:148" ht="15" customHeight="1" x14ac:dyDescent="0.25">
      <c r="A1329" s="625"/>
      <c r="B1329" s="1343" t="str">
        <f t="shared" si="78"/>
        <v>Desk 76</v>
      </c>
      <c r="C1329" s="1348" t="str">
        <f>IF(ISBLANK(TB!C262), "", TB!C262)</f>
        <v/>
      </c>
      <c r="D1329" s="1348" t="str">
        <f>IF(ISBLANK(TB!D262), "", TB!D262)</f>
        <v/>
      </c>
      <c r="E1329" s="1348" t="str">
        <f>IF(ISBLANK(TB!E262), "", TB!E262)</f>
        <v/>
      </c>
      <c r="F1329" s="1348" t="str">
        <f>IF(ISBLANK(TB!F262), "", TB!F262)</f>
        <v/>
      </c>
      <c r="G1329" s="45"/>
      <c r="H1329" s="45"/>
      <c r="I1329" s="45"/>
      <c r="J1329" s="45"/>
      <c r="K1329" s="45"/>
      <c r="L1329" s="45"/>
      <c r="M1329" s="45"/>
      <c r="N1329" s="45"/>
      <c r="O1329" s="45"/>
      <c r="P1329" s="45"/>
      <c r="Q1329" s="45"/>
      <c r="R1329" s="45"/>
      <c r="S1329" s="45"/>
      <c r="T1329" s="45"/>
      <c r="U1329" s="45"/>
      <c r="V1329" s="45"/>
      <c r="W1329" s="45"/>
      <c r="X1329" s="45"/>
      <c r="Y1329" s="45"/>
      <c r="Z1329" s="45"/>
      <c r="AA1329" s="45"/>
      <c r="AB1329" s="45"/>
      <c r="AC1329" s="45"/>
      <c r="AD1329" s="45"/>
      <c r="AE1329" s="45"/>
      <c r="AF1329" s="45"/>
      <c r="AG1329" s="45"/>
      <c r="AH1329" s="45"/>
      <c r="AI1329" s="45"/>
      <c r="AJ1329" s="45"/>
      <c r="AK1329" s="45"/>
      <c r="AL1329" s="45"/>
      <c r="AM1329" s="45"/>
      <c r="AN1329" s="45"/>
      <c r="AO1329" s="45"/>
      <c r="AP1329" s="45"/>
      <c r="AQ1329" s="45"/>
      <c r="AR1329" s="45"/>
      <c r="AS1329" s="45"/>
      <c r="AT1329" s="45"/>
      <c r="AU1329" s="45"/>
      <c r="AV1329" s="45"/>
      <c r="AW1329" s="45"/>
      <c r="AX1329" s="45"/>
      <c r="AY1329" s="45"/>
      <c r="AZ1329" s="45"/>
      <c r="BA1329" s="45"/>
      <c r="BB1329" s="45"/>
      <c r="BC1329" s="45"/>
      <c r="BD1329" s="45"/>
      <c r="BE1329" s="45"/>
      <c r="BF1329" s="45"/>
      <c r="BG1329" s="45"/>
      <c r="BH1329" s="45"/>
      <c r="BI1329" s="45"/>
      <c r="BJ1329" s="45"/>
      <c r="BK1329" s="45"/>
      <c r="BL1329" s="45"/>
      <c r="BM1329" s="45"/>
      <c r="BN1329" s="45"/>
      <c r="BO1329" s="45"/>
      <c r="BP1329" s="45"/>
      <c r="BQ1329" s="45"/>
      <c r="BR1329" s="45"/>
      <c r="BS1329" s="45"/>
      <c r="BT1329" s="45"/>
      <c r="BU1329" s="45"/>
      <c r="BV1329" s="45"/>
      <c r="BW1329" s="45"/>
      <c r="BX1329" s="45"/>
      <c r="BY1329" s="45"/>
      <c r="BZ1329" s="45"/>
      <c r="CA1329" s="45"/>
      <c r="CB1329" s="45"/>
      <c r="CC1329" s="45"/>
      <c r="CD1329" s="45"/>
      <c r="CE1329" s="45"/>
      <c r="CF1329" s="45"/>
      <c r="CG1329" s="45"/>
      <c r="CH1329" s="45"/>
      <c r="CI1329" s="45"/>
      <c r="CJ1329" s="45"/>
      <c r="CK1329" s="45"/>
      <c r="CL1329" s="45"/>
      <c r="CM1329" s="45"/>
      <c r="CN1329" s="45"/>
      <c r="CO1329" s="45"/>
      <c r="CP1329" s="45"/>
      <c r="CQ1329" s="45"/>
      <c r="CR1329" s="45"/>
      <c r="CS1329" s="45"/>
      <c r="CT1329" s="45"/>
      <c r="CU1329" s="45"/>
      <c r="CV1329" s="45"/>
      <c r="CW1329" s="45"/>
      <c r="CX1329" s="45"/>
      <c r="CY1329" s="45"/>
      <c r="CZ1329" s="45"/>
      <c r="DA1329" s="45"/>
      <c r="DB1329" s="45"/>
      <c r="DC1329" s="45"/>
      <c r="DD1329" s="45"/>
      <c r="DE1329" s="45"/>
      <c r="DF1329" s="45"/>
      <c r="DG1329" s="45"/>
      <c r="DH1329" s="45"/>
      <c r="DI1329" s="45"/>
      <c r="DJ1329" s="45"/>
      <c r="DK1329" s="45"/>
      <c r="DL1329" s="45"/>
      <c r="DM1329" s="45"/>
      <c r="DN1329" s="45"/>
      <c r="DO1329" s="45"/>
      <c r="DP1329" s="45"/>
      <c r="DQ1329" s="45"/>
      <c r="DR1329" s="45"/>
      <c r="DS1329" s="45"/>
      <c r="DT1329" s="45"/>
      <c r="DU1329" s="45"/>
      <c r="DV1329" s="1123"/>
      <c r="DW1329" s="45"/>
      <c r="DX1329" s="45"/>
      <c r="DY1329" s="45"/>
      <c r="DZ1329" s="45"/>
      <c r="EA1329" s="45"/>
      <c r="EB1329" s="45"/>
      <c r="EC1329" s="45"/>
      <c r="ED1329" s="45"/>
      <c r="EE1329" s="45"/>
      <c r="EF1329" s="45"/>
      <c r="EG1329" s="45"/>
      <c r="EH1329" s="45"/>
      <c r="EI1329" s="45"/>
      <c r="EJ1329" s="45"/>
      <c r="EK1329" s="45"/>
      <c r="EL1329" s="45"/>
      <c r="EM1329" s="45"/>
      <c r="EN1329" s="45"/>
      <c r="EO1329" s="45"/>
      <c r="EP1329" s="45"/>
      <c r="EQ1329" s="1123"/>
      <c r="ER1329" s="557"/>
    </row>
    <row r="1330" spans="1:148" ht="15" customHeight="1" x14ac:dyDescent="0.25">
      <c r="A1330" s="625"/>
      <c r="B1330" s="1343" t="str">
        <f t="shared" si="78"/>
        <v>Desk 77</v>
      </c>
      <c r="C1330" s="1348" t="str">
        <f>IF(ISBLANK(TB!C263), "", TB!C263)</f>
        <v/>
      </c>
      <c r="D1330" s="1348" t="str">
        <f>IF(ISBLANK(TB!D263), "", TB!D263)</f>
        <v/>
      </c>
      <c r="E1330" s="1348" t="str">
        <f>IF(ISBLANK(TB!E263), "", TB!E263)</f>
        <v/>
      </c>
      <c r="F1330" s="1348" t="str">
        <f>IF(ISBLANK(TB!F263), "", TB!F263)</f>
        <v/>
      </c>
      <c r="G1330" s="45"/>
      <c r="H1330" s="45"/>
      <c r="I1330" s="45"/>
      <c r="J1330" s="45"/>
      <c r="K1330" s="45"/>
      <c r="L1330" s="45"/>
      <c r="M1330" s="45"/>
      <c r="N1330" s="45"/>
      <c r="O1330" s="45"/>
      <c r="P1330" s="45"/>
      <c r="Q1330" s="45"/>
      <c r="R1330" s="45"/>
      <c r="S1330" s="45"/>
      <c r="T1330" s="45"/>
      <c r="U1330" s="45"/>
      <c r="V1330" s="45"/>
      <c r="W1330" s="45"/>
      <c r="X1330" s="45"/>
      <c r="Y1330" s="45"/>
      <c r="Z1330" s="45"/>
      <c r="AA1330" s="45"/>
      <c r="AB1330" s="45"/>
      <c r="AC1330" s="45"/>
      <c r="AD1330" s="45"/>
      <c r="AE1330" s="45"/>
      <c r="AF1330" s="45"/>
      <c r="AG1330" s="45"/>
      <c r="AH1330" s="45"/>
      <c r="AI1330" s="45"/>
      <c r="AJ1330" s="45"/>
      <c r="AK1330" s="45"/>
      <c r="AL1330" s="45"/>
      <c r="AM1330" s="45"/>
      <c r="AN1330" s="45"/>
      <c r="AO1330" s="45"/>
      <c r="AP1330" s="45"/>
      <c r="AQ1330" s="45"/>
      <c r="AR1330" s="45"/>
      <c r="AS1330" s="45"/>
      <c r="AT1330" s="45"/>
      <c r="AU1330" s="45"/>
      <c r="AV1330" s="45"/>
      <c r="AW1330" s="45"/>
      <c r="AX1330" s="45"/>
      <c r="AY1330" s="45"/>
      <c r="AZ1330" s="45"/>
      <c r="BA1330" s="45"/>
      <c r="BB1330" s="45"/>
      <c r="BC1330" s="45"/>
      <c r="BD1330" s="45"/>
      <c r="BE1330" s="45"/>
      <c r="BF1330" s="45"/>
      <c r="BG1330" s="45"/>
      <c r="BH1330" s="45"/>
      <c r="BI1330" s="45"/>
      <c r="BJ1330" s="45"/>
      <c r="BK1330" s="45"/>
      <c r="BL1330" s="45"/>
      <c r="BM1330" s="45"/>
      <c r="BN1330" s="45"/>
      <c r="BO1330" s="45"/>
      <c r="BP1330" s="45"/>
      <c r="BQ1330" s="45"/>
      <c r="BR1330" s="45"/>
      <c r="BS1330" s="45"/>
      <c r="BT1330" s="45"/>
      <c r="BU1330" s="45"/>
      <c r="BV1330" s="45"/>
      <c r="BW1330" s="45"/>
      <c r="BX1330" s="45"/>
      <c r="BY1330" s="45"/>
      <c r="BZ1330" s="45"/>
      <c r="CA1330" s="45"/>
      <c r="CB1330" s="45"/>
      <c r="CC1330" s="45"/>
      <c r="CD1330" s="45"/>
      <c r="CE1330" s="45"/>
      <c r="CF1330" s="45"/>
      <c r="CG1330" s="45"/>
      <c r="CH1330" s="45"/>
      <c r="CI1330" s="45"/>
      <c r="CJ1330" s="45"/>
      <c r="CK1330" s="45"/>
      <c r="CL1330" s="45"/>
      <c r="CM1330" s="45"/>
      <c r="CN1330" s="45"/>
      <c r="CO1330" s="45"/>
      <c r="CP1330" s="45"/>
      <c r="CQ1330" s="45"/>
      <c r="CR1330" s="45"/>
      <c r="CS1330" s="45"/>
      <c r="CT1330" s="45"/>
      <c r="CU1330" s="45"/>
      <c r="CV1330" s="45"/>
      <c r="CW1330" s="45"/>
      <c r="CX1330" s="45"/>
      <c r="CY1330" s="45"/>
      <c r="CZ1330" s="45"/>
      <c r="DA1330" s="45"/>
      <c r="DB1330" s="45"/>
      <c r="DC1330" s="45"/>
      <c r="DD1330" s="45"/>
      <c r="DE1330" s="45"/>
      <c r="DF1330" s="45"/>
      <c r="DG1330" s="45"/>
      <c r="DH1330" s="45"/>
      <c r="DI1330" s="45"/>
      <c r="DJ1330" s="45"/>
      <c r="DK1330" s="45"/>
      <c r="DL1330" s="45"/>
      <c r="DM1330" s="45"/>
      <c r="DN1330" s="45"/>
      <c r="DO1330" s="45"/>
      <c r="DP1330" s="45"/>
      <c r="DQ1330" s="45"/>
      <c r="DR1330" s="45"/>
      <c r="DS1330" s="45"/>
      <c r="DT1330" s="45"/>
      <c r="DU1330" s="45"/>
      <c r="DV1330" s="1123"/>
      <c r="DW1330" s="45"/>
      <c r="DX1330" s="45"/>
      <c r="DY1330" s="45"/>
      <c r="DZ1330" s="45"/>
      <c r="EA1330" s="45"/>
      <c r="EB1330" s="45"/>
      <c r="EC1330" s="45"/>
      <c r="ED1330" s="45"/>
      <c r="EE1330" s="45"/>
      <c r="EF1330" s="45"/>
      <c r="EG1330" s="45"/>
      <c r="EH1330" s="45"/>
      <c r="EI1330" s="45"/>
      <c r="EJ1330" s="45"/>
      <c r="EK1330" s="45"/>
      <c r="EL1330" s="45"/>
      <c r="EM1330" s="45"/>
      <c r="EN1330" s="45"/>
      <c r="EO1330" s="45"/>
      <c r="EP1330" s="45"/>
      <c r="EQ1330" s="1123"/>
      <c r="ER1330" s="557"/>
    </row>
    <row r="1331" spans="1:148" ht="15" customHeight="1" x14ac:dyDescent="0.25">
      <c r="A1331" s="625"/>
      <c r="B1331" s="1343" t="str">
        <f t="shared" si="78"/>
        <v>Desk 78</v>
      </c>
      <c r="C1331" s="1348" t="str">
        <f>IF(ISBLANK(TB!C264), "", TB!C264)</f>
        <v/>
      </c>
      <c r="D1331" s="1348" t="str">
        <f>IF(ISBLANK(TB!D264), "", TB!D264)</f>
        <v/>
      </c>
      <c r="E1331" s="1348" t="str">
        <f>IF(ISBLANK(TB!E264), "", TB!E264)</f>
        <v/>
      </c>
      <c r="F1331" s="1348" t="str">
        <f>IF(ISBLANK(TB!F264), "", TB!F264)</f>
        <v/>
      </c>
      <c r="G1331" s="45"/>
      <c r="H1331" s="45"/>
      <c r="I1331" s="45"/>
      <c r="J1331" s="45"/>
      <c r="K1331" s="45"/>
      <c r="L1331" s="45"/>
      <c r="M1331" s="45"/>
      <c r="N1331" s="45"/>
      <c r="O1331" s="45"/>
      <c r="P1331" s="45"/>
      <c r="Q1331" s="45"/>
      <c r="R1331" s="45"/>
      <c r="S1331" s="45"/>
      <c r="T1331" s="45"/>
      <c r="U1331" s="45"/>
      <c r="V1331" s="45"/>
      <c r="W1331" s="45"/>
      <c r="X1331" s="45"/>
      <c r="Y1331" s="45"/>
      <c r="Z1331" s="45"/>
      <c r="AA1331" s="45"/>
      <c r="AB1331" s="45"/>
      <c r="AC1331" s="45"/>
      <c r="AD1331" s="45"/>
      <c r="AE1331" s="45"/>
      <c r="AF1331" s="45"/>
      <c r="AG1331" s="45"/>
      <c r="AH1331" s="45"/>
      <c r="AI1331" s="45"/>
      <c r="AJ1331" s="45"/>
      <c r="AK1331" s="45"/>
      <c r="AL1331" s="45"/>
      <c r="AM1331" s="45"/>
      <c r="AN1331" s="45"/>
      <c r="AO1331" s="45"/>
      <c r="AP1331" s="45"/>
      <c r="AQ1331" s="45"/>
      <c r="AR1331" s="45"/>
      <c r="AS1331" s="45"/>
      <c r="AT1331" s="45"/>
      <c r="AU1331" s="45"/>
      <c r="AV1331" s="45"/>
      <c r="AW1331" s="45"/>
      <c r="AX1331" s="45"/>
      <c r="AY1331" s="45"/>
      <c r="AZ1331" s="45"/>
      <c r="BA1331" s="45"/>
      <c r="BB1331" s="45"/>
      <c r="BC1331" s="45"/>
      <c r="BD1331" s="45"/>
      <c r="BE1331" s="45"/>
      <c r="BF1331" s="45"/>
      <c r="BG1331" s="45"/>
      <c r="BH1331" s="45"/>
      <c r="BI1331" s="45"/>
      <c r="BJ1331" s="45"/>
      <c r="BK1331" s="45"/>
      <c r="BL1331" s="45"/>
      <c r="BM1331" s="45"/>
      <c r="BN1331" s="45"/>
      <c r="BO1331" s="45"/>
      <c r="BP1331" s="45"/>
      <c r="BQ1331" s="45"/>
      <c r="BR1331" s="45"/>
      <c r="BS1331" s="45"/>
      <c r="BT1331" s="45"/>
      <c r="BU1331" s="45"/>
      <c r="BV1331" s="45"/>
      <c r="BW1331" s="45"/>
      <c r="BX1331" s="45"/>
      <c r="BY1331" s="45"/>
      <c r="BZ1331" s="45"/>
      <c r="CA1331" s="45"/>
      <c r="CB1331" s="45"/>
      <c r="CC1331" s="45"/>
      <c r="CD1331" s="45"/>
      <c r="CE1331" s="45"/>
      <c r="CF1331" s="45"/>
      <c r="CG1331" s="45"/>
      <c r="CH1331" s="45"/>
      <c r="CI1331" s="45"/>
      <c r="CJ1331" s="45"/>
      <c r="CK1331" s="45"/>
      <c r="CL1331" s="45"/>
      <c r="CM1331" s="45"/>
      <c r="CN1331" s="45"/>
      <c r="CO1331" s="45"/>
      <c r="CP1331" s="45"/>
      <c r="CQ1331" s="45"/>
      <c r="CR1331" s="45"/>
      <c r="CS1331" s="45"/>
      <c r="CT1331" s="45"/>
      <c r="CU1331" s="45"/>
      <c r="CV1331" s="45"/>
      <c r="CW1331" s="45"/>
      <c r="CX1331" s="45"/>
      <c r="CY1331" s="45"/>
      <c r="CZ1331" s="45"/>
      <c r="DA1331" s="45"/>
      <c r="DB1331" s="45"/>
      <c r="DC1331" s="45"/>
      <c r="DD1331" s="45"/>
      <c r="DE1331" s="45"/>
      <c r="DF1331" s="45"/>
      <c r="DG1331" s="45"/>
      <c r="DH1331" s="45"/>
      <c r="DI1331" s="45"/>
      <c r="DJ1331" s="45"/>
      <c r="DK1331" s="45"/>
      <c r="DL1331" s="45"/>
      <c r="DM1331" s="45"/>
      <c r="DN1331" s="45"/>
      <c r="DO1331" s="45"/>
      <c r="DP1331" s="45"/>
      <c r="DQ1331" s="45"/>
      <c r="DR1331" s="45"/>
      <c r="DS1331" s="45"/>
      <c r="DT1331" s="45"/>
      <c r="DU1331" s="45"/>
      <c r="DV1331" s="1123"/>
      <c r="DW1331" s="45"/>
      <c r="DX1331" s="45"/>
      <c r="DY1331" s="45"/>
      <c r="DZ1331" s="45"/>
      <c r="EA1331" s="45"/>
      <c r="EB1331" s="45"/>
      <c r="EC1331" s="45"/>
      <c r="ED1331" s="45"/>
      <c r="EE1331" s="45"/>
      <c r="EF1331" s="45"/>
      <c r="EG1331" s="45"/>
      <c r="EH1331" s="45"/>
      <c r="EI1331" s="45"/>
      <c r="EJ1331" s="45"/>
      <c r="EK1331" s="45"/>
      <c r="EL1331" s="45"/>
      <c r="EM1331" s="45"/>
      <c r="EN1331" s="45"/>
      <c r="EO1331" s="45"/>
      <c r="EP1331" s="45"/>
      <c r="EQ1331" s="1123"/>
      <c r="ER1331" s="557"/>
    </row>
    <row r="1332" spans="1:148" ht="15" customHeight="1" x14ac:dyDescent="0.25">
      <c r="A1332" s="625"/>
      <c r="B1332" s="1343" t="str">
        <f t="shared" si="78"/>
        <v>Desk 79</v>
      </c>
      <c r="C1332" s="1348" t="str">
        <f>IF(ISBLANK(TB!C265), "", TB!C265)</f>
        <v/>
      </c>
      <c r="D1332" s="1348" t="str">
        <f>IF(ISBLANK(TB!D265), "", TB!D265)</f>
        <v/>
      </c>
      <c r="E1332" s="1348" t="str">
        <f>IF(ISBLANK(TB!E265), "", TB!E265)</f>
        <v/>
      </c>
      <c r="F1332" s="1348" t="str">
        <f>IF(ISBLANK(TB!F265), "", TB!F265)</f>
        <v/>
      </c>
      <c r="G1332" s="45"/>
      <c r="H1332" s="45"/>
      <c r="I1332" s="45"/>
      <c r="J1332" s="45"/>
      <c r="K1332" s="45"/>
      <c r="L1332" s="45"/>
      <c r="M1332" s="45"/>
      <c r="N1332" s="45"/>
      <c r="O1332" s="45"/>
      <c r="P1332" s="45"/>
      <c r="Q1332" s="45"/>
      <c r="R1332" s="45"/>
      <c r="S1332" s="45"/>
      <c r="T1332" s="45"/>
      <c r="U1332" s="45"/>
      <c r="V1332" s="45"/>
      <c r="W1332" s="45"/>
      <c r="X1332" s="45"/>
      <c r="Y1332" s="45"/>
      <c r="Z1332" s="45"/>
      <c r="AA1332" s="45"/>
      <c r="AB1332" s="45"/>
      <c r="AC1332" s="45"/>
      <c r="AD1332" s="45"/>
      <c r="AE1332" s="45"/>
      <c r="AF1332" s="45"/>
      <c r="AG1332" s="45"/>
      <c r="AH1332" s="45"/>
      <c r="AI1332" s="45"/>
      <c r="AJ1332" s="45"/>
      <c r="AK1332" s="45"/>
      <c r="AL1332" s="45"/>
      <c r="AM1332" s="45"/>
      <c r="AN1332" s="45"/>
      <c r="AO1332" s="45"/>
      <c r="AP1332" s="45"/>
      <c r="AQ1332" s="45"/>
      <c r="AR1332" s="45"/>
      <c r="AS1332" s="45"/>
      <c r="AT1332" s="45"/>
      <c r="AU1332" s="45"/>
      <c r="AV1332" s="45"/>
      <c r="AW1332" s="45"/>
      <c r="AX1332" s="45"/>
      <c r="AY1332" s="45"/>
      <c r="AZ1332" s="45"/>
      <c r="BA1332" s="45"/>
      <c r="BB1332" s="45"/>
      <c r="BC1332" s="45"/>
      <c r="BD1332" s="45"/>
      <c r="BE1332" s="45"/>
      <c r="BF1332" s="45"/>
      <c r="BG1332" s="45"/>
      <c r="BH1332" s="45"/>
      <c r="BI1332" s="45"/>
      <c r="BJ1332" s="45"/>
      <c r="BK1332" s="45"/>
      <c r="BL1332" s="45"/>
      <c r="BM1332" s="45"/>
      <c r="BN1332" s="45"/>
      <c r="BO1332" s="45"/>
      <c r="BP1332" s="45"/>
      <c r="BQ1332" s="45"/>
      <c r="BR1332" s="45"/>
      <c r="BS1332" s="45"/>
      <c r="BT1332" s="45"/>
      <c r="BU1332" s="45"/>
      <c r="BV1332" s="45"/>
      <c r="BW1332" s="45"/>
      <c r="BX1332" s="45"/>
      <c r="BY1332" s="45"/>
      <c r="BZ1332" s="45"/>
      <c r="CA1332" s="45"/>
      <c r="CB1332" s="45"/>
      <c r="CC1332" s="45"/>
      <c r="CD1332" s="45"/>
      <c r="CE1332" s="45"/>
      <c r="CF1332" s="45"/>
      <c r="CG1332" s="45"/>
      <c r="CH1332" s="45"/>
      <c r="CI1332" s="45"/>
      <c r="CJ1332" s="45"/>
      <c r="CK1332" s="45"/>
      <c r="CL1332" s="45"/>
      <c r="CM1332" s="45"/>
      <c r="CN1332" s="45"/>
      <c r="CO1332" s="45"/>
      <c r="CP1332" s="45"/>
      <c r="CQ1332" s="45"/>
      <c r="CR1332" s="45"/>
      <c r="CS1332" s="45"/>
      <c r="CT1332" s="45"/>
      <c r="CU1332" s="45"/>
      <c r="CV1332" s="45"/>
      <c r="CW1332" s="45"/>
      <c r="CX1332" s="45"/>
      <c r="CY1332" s="45"/>
      <c r="CZ1332" s="45"/>
      <c r="DA1332" s="45"/>
      <c r="DB1332" s="45"/>
      <c r="DC1332" s="45"/>
      <c r="DD1332" s="45"/>
      <c r="DE1332" s="45"/>
      <c r="DF1332" s="45"/>
      <c r="DG1332" s="45"/>
      <c r="DH1332" s="45"/>
      <c r="DI1332" s="45"/>
      <c r="DJ1332" s="45"/>
      <c r="DK1332" s="45"/>
      <c r="DL1332" s="45"/>
      <c r="DM1332" s="45"/>
      <c r="DN1332" s="45"/>
      <c r="DO1332" s="45"/>
      <c r="DP1332" s="45"/>
      <c r="DQ1332" s="45"/>
      <c r="DR1332" s="45"/>
      <c r="DS1332" s="45"/>
      <c r="DT1332" s="45"/>
      <c r="DU1332" s="45"/>
      <c r="DV1332" s="1123"/>
      <c r="DW1332" s="45"/>
      <c r="DX1332" s="45"/>
      <c r="DY1332" s="45"/>
      <c r="DZ1332" s="45"/>
      <c r="EA1332" s="45"/>
      <c r="EB1332" s="45"/>
      <c r="EC1332" s="45"/>
      <c r="ED1332" s="45"/>
      <c r="EE1332" s="45"/>
      <c r="EF1332" s="45"/>
      <c r="EG1332" s="45"/>
      <c r="EH1332" s="45"/>
      <c r="EI1332" s="45"/>
      <c r="EJ1332" s="45"/>
      <c r="EK1332" s="45"/>
      <c r="EL1332" s="45"/>
      <c r="EM1332" s="45"/>
      <c r="EN1332" s="45"/>
      <c r="EO1332" s="45"/>
      <c r="EP1332" s="45"/>
      <c r="EQ1332" s="1123"/>
      <c r="ER1332" s="557"/>
    </row>
    <row r="1333" spans="1:148" ht="15" customHeight="1" x14ac:dyDescent="0.25">
      <c r="A1333" s="625"/>
      <c r="B1333" s="1343" t="str">
        <f t="shared" si="78"/>
        <v>Desk 80</v>
      </c>
      <c r="C1333" s="1348" t="str">
        <f>IF(ISBLANK(TB!C266), "", TB!C266)</f>
        <v/>
      </c>
      <c r="D1333" s="1348" t="str">
        <f>IF(ISBLANK(TB!D266), "", TB!D266)</f>
        <v/>
      </c>
      <c r="E1333" s="1348" t="str">
        <f>IF(ISBLANK(TB!E266), "", TB!E266)</f>
        <v/>
      </c>
      <c r="F1333" s="1348" t="str">
        <f>IF(ISBLANK(TB!F266), "", TB!F266)</f>
        <v/>
      </c>
      <c r="G1333" s="45"/>
      <c r="H1333" s="45"/>
      <c r="I1333" s="45"/>
      <c r="J1333" s="45"/>
      <c r="K1333" s="45"/>
      <c r="L1333" s="45"/>
      <c r="M1333" s="45"/>
      <c r="N1333" s="45"/>
      <c r="O1333" s="45"/>
      <c r="P1333" s="45"/>
      <c r="Q1333" s="45"/>
      <c r="R1333" s="45"/>
      <c r="S1333" s="45"/>
      <c r="T1333" s="45"/>
      <c r="U1333" s="45"/>
      <c r="V1333" s="45"/>
      <c r="W1333" s="45"/>
      <c r="X1333" s="45"/>
      <c r="Y1333" s="45"/>
      <c r="Z1333" s="45"/>
      <c r="AA1333" s="45"/>
      <c r="AB1333" s="45"/>
      <c r="AC1333" s="45"/>
      <c r="AD1333" s="45"/>
      <c r="AE1333" s="45"/>
      <c r="AF1333" s="45"/>
      <c r="AG1333" s="45"/>
      <c r="AH1333" s="45"/>
      <c r="AI1333" s="45"/>
      <c r="AJ1333" s="45"/>
      <c r="AK1333" s="45"/>
      <c r="AL1333" s="45"/>
      <c r="AM1333" s="45"/>
      <c r="AN1333" s="45"/>
      <c r="AO1333" s="45"/>
      <c r="AP1333" s="45"/>
      <c r="AQ1333" s="45"/>
      <c r="AR1333" s="45"/>
      <c r="AS1333" s="45"/>
      <c r="AT1333" s="45"/>
      <c r="AU1333" s="45"/>
      <c r="AV1333" s="45"/>
      <c r="AW1333" s="45"/>
      <c r="AX1333" s="45"/>
      <c r="AY1333" s="45"/>
      <c r="AZ1333" s="45"/>
      <c r="BA1333" s="45"/>
      <c r="BB1333" s="45"/>
      <c r="BC1333" s="45"/>
      <c r="BD1333" s="45"/>
      <c r="BE1333" s="45"/>
      <c r="BF1333" s="45"/>
      <c r="BG1333" s="45"/>
      <c r="BH1333" s="45"/>
      <c r="BI1333" s="45"/>
      <c r="BJ1333" s="45"/>
      <c r="BK1333" s="45"/>
      <c r="BL1333" s="45"/>
      <c r="BM1333" s="45"/>
      <c r="BN1333" s="45"/>
      <c r="BO1333" s="45"/>
      <c r="BP1333" s="45"/>
      <c r="BQ1333" s="45"/>
      <c r="BR1333" s="45"/>
      <c r="BS1333" s="45"/>
      <c r="BT1333" s="45"/>
      <c r="BU1333" s="45"/>
      <c r="BV1333" s="45"/>
      <c r="BW1333" s="45"/>
      <c r="BX1333" s="45"/>
      <c r="BY1333" s="45"/>
      <c r="BZ1333" s="45"/>
      <c r="CA1333" s="45"/>
      <c r="CB1333" s="45"/>
      <c r="CC1333" s="45"/>
      <c r="CD1333" s="45"/>
      <c r="CE1333" s="45"/>
      <c r="CF1333" s="45"/>
      <c r="CG1333" s="45"/>
      <c r="CH1333" s="45"/>
      <c r="CI1333" s="45"/>
      <c r="CJ1333" s="45"/>
      <c r="CK1333" s="45"/>
      <c r="CL1333" s="45"/>
      <c r="CM1333" s="45"/>
      <c r="CN1333" s="45"/>
      <c r="CO1333" s="45"/>
      <c r="CP1333" s="45"/>
      <c r="CQ1333" s="45"/>
      <c r="CR1333" s="45"/>
      <c r="CS1333" s="45"/>
      <c r="CT1333" s="45"/>
      <c r="CU1333" s="45"/>
      <c r="CV1333" s="45"/>
      <c r="CW1333" s="45"/>
      <c r="CX1333" s="45"/>
      <c r="CY1333" s="45"/>
      <c r="CZ1333" s="45"/>
      <c r="DA1333" s="45"/>
      <c r="DB1333" s="45"/>
      <c r="DC1333" s="45"/>
      <c r="DD1333" s="45"/>
      <c r="DE1333" s="45"/>
      <c r="DF1333" s="45"/>
      <c r="DG1333" s="45"/>
      <c r="DH1333" s="45"/>
      <c r="DI1333" s="45"/>
      <c r="DJ1333" s="45"/>
      <c r="DK1333" s="45"/>
      <c r="DL1333" s="45"/>
      <c r="DM1333" s="45"/>
      <c r="DN1333" s="45"/>
      <c r="DO1333" s="45"/>
      <c r="DP1333" s="45"/>
      <c r="DQ1333" s="45"/>
      <c r="DR1333" s="45"/>
      <c r="DS1333" s="45"/>
      <c r="DT1333" s="45"/>
      <c r="DU1333" s="45"/>
      <c r="DV1333" s="1123"/>
      <c r="DW1333" s="45"/>
      <c r="DX1333" s="45"/>
      <c r="DY1333" s="45"/>
      <c r="DZ1333" s="45"/>
      <c r="EA1333" s="45"/>
      <c r="EB1333" s="45"/>
      <c r="EC1333" s="45"/>
      <c r="ED1333" s="45"/>
      <c r="EE1333" s="45"/>
      <c r="EF1333" s="45"/>
      <c r="EG1333" s="45"/>
      <c r="EH1333" s="45"/>
      <c r="EI1333" s="45"/>
      <c r="EJ1333" s="45"/>
      <c r="EK1333" s="45"/>
      <c r="EL1333" s="45"/>
      <c r="EM1333" s="45"/>
      <c r="EN1333" s="45"/>
      <c r="EO1333" s="45"/>
      <c r="EP1333" s="45"/>
      <c r="EQ1333" s="1123"/>
      <c r="ER1333" s="557"/>
    </row>
    <row r="1334" spans="1:148" ht="15" customHeight="1" x14ac:dyDescent="0.25">
      <c r="A1334" s="625"/>
      <c r="B1334" s="1343" t="str">
        <f t="shared" si="78"/>
        <v>Desk 81</v>
      </c>
      <c r="C1334" s="1348" t="str">
        <f>IF(ISBLANK(TB!C267), "", TB!C267)</f>
        <v/>
      </c>
      <c r="D1334" s="1348" t="str">
        <f>IF(ISBLANK(TB!D267), "", TB!D267)</f>
        <v/>
      </c>
      <c r="E1334" s="1348" t="str">
        <f>IF(ISBLANK(TB!E267), "", TB!E267)</f>
        <v/>
      </c>
      <c r="F1334" s="1348" t="str">
        <f>IF(ISBLANK(TB!F267), "", TB!F267)</f>
        <v/>
      </c>
      <c r="G1334" s="45"/>
      <c r="H1334" s="45"/>
      <c r="I1334" s="45"/>
      <c r="J1334" s="45"/>
      <c r="K1334" s="45"/>
      <c r="L1334" s="45"/>
      <c r="M1334" s="45"/>
      <c r="N1334" s="45"/>
      <c r="O1334" s="45"/>
      <c r="P1334" s="45"/>
      <c r="Q1334" s="45"/>
      <c r="R1334" s="45"/>
      <c r="S1334" s="45"/>
      <c r="T1334" s="45"/>
      <c r="U1334" s="45"/>
      <c r="V1334" s="45"/>
      <c r="W1334" s="45"/>
      <c r="X1334" s="45"/>
      <c r="Y1334" s="45"/>
      <c r="Z1334" s="45"/>
      <c r="AA1334" s="45"/>
      <c r="AB1334" s="45"/>
      <c r="AC1334" s="45"/>
      <c r="AD1334" s="45"/>
      <c r="AE1334" s="45"/>
      <c r="AF1334" s="45"/>
      <c r="AG1334" s="45"/>
      <c r="AH1334" s="45"/>
      <c r="AI1334" s="45"/>
      <c r="AJ1334" s="45"/>
      <c r="AK1334" s="45"/>
      <c r="AL1334" s="45"/>
      <c r="AM1334" s="45"/>
      <c r="AN1334" s="45"/>
      <c r="AO1334" s="45"/>
      <c r="AP1334" s="45"/>
      <c r="AQ1334" s="45"/>
      <c r="AR1334" s="45"/>
      <c r="AS1334" s="45"/>
      <c r="AT1334" s="45"/>
      <c r="AU1334" s="45"/>
      <c r="AV1334" s="45"/>
      <c r="AW1334" s="45"/>
      <c r="AX1334" s="45"/>
      <c r="AY1334" s="45"/>
      <c r="AZ1334" s="45"/>
      <c r="BA1334" s="45"/>
      <c r="BB1334" s="45"/>
      <c r="BC1334" s="45"/>
      <c r="BD1334" s="45"/>
      <c r="BE1334" s="45"/>
      <c r="BF1334" s="45"/>
      <c r="BG1334" s="45"/>
      <c r="BH1334" s="45"/>
      <c r="BI1334" s="45"/>
      <c r="BJ1334" s="45"/>
      <c r="BK1334" s="45"/>
      <c r="BL1334" s="45"/>
      <c r="BM1334" s="45"/>
      <c r="BN1334" s="45"/>
      <c r="BO1334" s="45"/>
      <c r="BP1334" s="45"/>
      <c r="BQ1334" s="45"/>
      <c r="BR1334" s="45"/>
      <c r="BS1334" s="45"/>
      <c r="BT1334" s="45"/>
      <c r="BU1334" s="45"/>
      <c r="BV1334" s="45"/>
      <c r="BW1334" s="45"/>
      <c r="BX1334" s="45"/>
      <c r="BY1334" s="45"/>
      <c r="BZ1334" s="45"/>
      <c r="CA1334" s="45"/>
      <c r="CB1334" s="45"/>
      <c r="CC1334" s="45"/>
      <c r="CD1334" s="45"/>
      <c r="CE1334" s="45"/>
      <c r="CF1334" s="45"/>
      <c r="CG1334" s="45"/>
      <c r="CH1334" s="45"/>
      <c r="CI1334" s="45"/>
      <c r="CJ1334" s="45"/>
      <c r="CK1334" s="45"/>
      <c r="CL1334" s="45"/>
      <c r="CM1334" s="45"/>
      <c r="CN1334" s="45"/>
      <c r="CO1334" s="45"/>
      <c r="CP1334" s="45"/>
      <c r="CQ1334" s="45"/>
      <c r="CR1334" s="45"/>
      <c r="CS1334" s="45"/>
      <c r="CT1334" s="45"/>
      <c r="CU1334" s="45"/>
      <c r="CV1334" s="45"/>
      <c r="CW1334" s="45"/>
      <c r="CX1334" s="45"/>
      <c r="CY1334" s="45"/>
      <c r="CZ1334" s="45"/>
      <c r="DA1334" s="45"/>
      <c r="DB1334" s="45"/>
      <c r="DC1334" s="45"/>
      <c r="DD1334" s="45"/>
      <c r="DE1334" s="45"/>
      <c r="DF1334" s="45"/>
      <c r="DG1334" s="45"/>
      <c r="DH1334" s="45"/>
      <c r="DI1334" s="45"/>
      <c r="DJ1334" s="45"/>
      <c r="DK1334" s="45"/>
      <c r="DL1334" s="45"/>
      <c r="DM1334" s="45"/>
      <c r="DN1334" s="45"/>
      <c r="DO1334" s="45"/>
      <c r="DP1334" s="45"/>
      <c r="DQ1334" s="45"/>
      <c r="DR1334" s="45"/>
      <c r="DS1334" s="45"/>
      <c r="DT1334" s="45"/>
      <c r="DU1334" s="45"/>
      <c r="DV1334" s="1123"/>
      <c r="DW1334" s="45"/>
      <c r="DX1334" s="45"/>
      <c r="DY1334" s="45"/>
      <c r="DZ1334" s="45"/>
      <c r="EA1334" s="45"/>
      <c r="EB1334" s="45"/>
      <c r="EC1334" s="45"/>
      <c r="ED1334" s="45"/>
      <c r="EE1334" s="45"/>
      <c r="EF1334" s="45"/>
      <c r="EG1334" s="45"/>
      <c r="EH1334" s="45"/>
      <c r="EI1334" s="45"/>
      <c r="EJ1334" s="45"/>
      <c r="EK1334" s="45"/>
      <c r="EL1334" s="45"/>
      <c r="EM1334" s="45"/>
      <c r="EN1334" s="45"/>
      <c r="EO1334" s="45"/>
      <c r="EP1334" s="45"/>
      <c r="EQ1334" s="1123"/>
      <c r="ER1334" s="557"/>
    </row>
    <row r="1335" spans="1:148" ht="15" customHeight="1" x14ac:dyDescent="0.25">
      <c r="A1335" s="625"/>
      <c r="B1335" s="1343" t="str">
        <f t="shared" si="78"/>
        <v>Desk 82</v>
      </c>
      <c r="C1335" s="1348" t="str">
        <f>IF(ISBLANK(TB!C268), "", TB!C268)</f>
        <v/>
      </c>
      <c r="D1335" s="1348" t="str">
        <f>IF(ISBLANK(TB!D268), "", TB!D268)</f>
        <v/>
      </c>
      <c r="E1335" s="1348" t="str">
        <f>IF(ISBLANK(TB!E268), "", TB!E268)</f>
        <v/>
      </c>
      <c r="F1335" s="1348" t="str">
        <f>IF(ISBLANK(TB!F268), "", TB!F268)</f>
        <v/>
      </c>
      <c r="G1335" s="45"/>
      <c r="H1335" s="45"/>
      <c r="I1335" s="45"/>
      <c r="J1335" s="45"/>
      <c r="K1335" s="45"/>
      <c r="L1335" s="45"/>
      <c r="M1335" s="45"/>
      <c r="N1335" s="45"/>
      <c r="O1335" s="45"/>
      <c r="P1335" s="45"/>
      <c r="Q1335" s="45"/>
      <c r="R1335" s="45"/>
      <c r="S1335" s="45"/>
      <c r="T1335" s="45"/>
      <c r="U1335" s="45"/>
      <c r="V1335" s="45"/>
      <c r="W1335" s="45"/>
      <c r="X1335" s="45"/>
      <c r="Y1335" s="45"/>
      <c r="Z1335" s="45"/>
      <c r="AA1335" s="45"/>
      <c r="AB1335" s="45"/>
      <c r="AC1335" s="45"/>
      <c r="AD1335" s="45"/>
      <c r="AE1335" s="45"/>
      <c r="AF1335" s="45"/>
      <c r="AG1335" s="45"/>
      <c r="AH1335" s="45"/>
      <c r="AI1335" s="45"/>
      <c r="AJ1335" s="45"/>
      <c r="AK1335" s="45"/>
      <c r="AL1335" s="45"/>
      <c r="AM1335" s="45"/>
      <c r="AN1335" s="45"/>
      <c r="AO1335" s="45"/>
      <c r="AP1335" s="45"/>
      <c r="AQ1335" s="45"/>
      <c r="AR1335" s="45"/>
      <c r="AS1335" s="45"/>
      <c r="AT1335" s="45"/>
      <c r="AU1335" s="45"/>
      <c r="AV1335" s="45"/>
      <c r="AW1335" s="45"/>
      <c r="AX1335" s="45"/>
      <c r="AY1335" s="45"/>
      <c r="AZ1335" s="45"/>
      <c r="BA1335" s="45"/>
      <c r="BB1335" s="45"/>
      <c r="BC1335" s="45"/>
      <c r="BD1335" s="45"/>
      <c r="BE1335" s="45"/>
      <c r="BF1335" s="45"/>
      <c r="BG1335" s="45"/>
      <c r="BH1335" s="45"/>
      <c r="BI1335" s="45"/>
      <c r="BJ1335" s="45"/>
      <c r="BK1335" s="45"/>
      <c r="BL1335" s="45"/>
      <c r="BM1335" s="45"/>
      <c r="BN1335" s="45"/>
      <c r="BO1335" s="45"/>
      <c r="BP1335" s="45"/>
      <c r="BQ1335" s="45"/>
      <c r="BR1335" s="45"/>
      <c r="BS1335" s="45"/>
      <c r="BT1335" s="45"/>
      <c r="BU1335" s="45"/>
      <c r="BV1335" s="45"/>
      <c r="BW1335" s="45"/>
      <c r="BX1335" s="45"/>
      <c r="BY1335" s="45"/>
      <c r="BZ1335" s="45"/>
      <c r="CA1335" s="45"/>
      <c r="CB1335" s="45"/>
      <c r="CC1335" s="45"/>
      <c r="CD1335" s="45"/>
      <c r="CE1335" s="45"/>
      <c r="CF1335" s="45"/>
      <c r="CG1335" s="45"/>
      <c r="CH1335" s="45"/>
      <c r="CI1335" s="45"/>
      <c r="CJ1335" s="45"/>
      <c r="CK1335" s="45"/>
      <c r="CL1335" s="45"/>
      <c r="CM1335" s="45"/>
      <c r="CN1335" s="45"/>
      <c r="CO1335" s="45"/>
      <c r="CP1335" s="45"/>
      <c r="CQ1335" s="45"/>
      <c r="CR1335" s="45"/>
      <c r="CS1335" s="45"/>
      <c r="CT1335" s="45"/>
      <c r="CU1335" s="45"/>
      <c r="CV1335" s="45"/>
      <c r="CW1335" s="45"/>
      <c r="CX1335" s="45"/>
      <c r="CY1335" s="45"/>
      <c r="CZ1335" s="45"/>
      <c r="DA1335" s="45"/>
      <c r="DB1335" s="45"/>
      <c r="DC1335" s="45"/>
      <c r="DD1335" s="45"/>
      <c r="DE1335" s="45"/>
      <c r="DF1335" s="45"/>
      <c r="DG1335" s="45"/>
      <c r="DH1335" s="45"/>
      <c r="DI1335" s="45"/>
      <c r="DJ1335" s="45"/>
      <c r="DK1335" s="45"/>
      <c r="DL1335" s="45"/>
      <c r="DM1335" s="45"/>
      <c r="DN1335" s="45"/>
      <c r="DO1335" s="45"/>
      <c r="DP1335" s="45"/>
      <c r="DQ1335" s="45"/>
      <c r="DR1335" s="45"/>
      <c r="DS1335" s="45"/>
      <c r="DT1335" s="45"/>
      <c r="DU1335" s="45"/>
      <c r="DV1335" s="1123"/>
      <c r="DW1335" s="45"/>
      <c r="DX1335" s="45"/>
      <c r="DY1335" s="45"/>
      <c r="DZ1335" s="45"/>
      <c r="EA1335" s="45"/>
      <c r="EB1335" s="45"/>
      <c r="EC1335" s="45"/>
      <c r="ED1335" s="45"/>
      <c r="EE1335" s="45"/>
      <c r="EF1335" s="45"/>
      <c r="EG1335" s="45"/>
      <c r="EH1335" s="45"/>
      <c r="EI1335" s="45"/>
      <c r="EJ1335" s="45"/>
      <c r="EK1335" s="45"/>
      <c r="EL1335" s="45"/>
      <c r="EM1335" s="45"/>
      <c r="EN1335" s="45"/>
      <c r="EO1335" s="45"/>
      <c r="EP1335" s="45"/>
      <c r="EQ1335" s="1123"/>
      <c r="ER1335" s="557"/>
    </row>
    <row r="1336" spans="1:148" ht="15" customHeight="1" x14ac:dyDescent="0.25">
      <c r="A1336" s="625"/>
      <c r="B1336" s="1343" t="str">
        <f t="shared" si="78"/>
        <v>Desk 83</v>
      </c>
      <c r="C1336" s="1348" t="str">
        <f>IF(ISBLANK(TB!C269), "", TB!C269)</f>
        <v/>
      </c>
      <c r="D1336" s="1348" t="str">
        <f>IF(ISBLANK(TB!D269), "", TB!D269)</f>
        <v/>
      </c>
      <c r="E1336" s="1348" t="str">
        <f>IF(ISBLANK(TB!E269), "", TB!E269)</f>
        <v/>
      </c>
      <c r="F1336" s="1348" t="str">
        <f>IF(ISBLANK(TB!F269), "", TB!F269)</f>
        <v/>
      </c>
      <c r="G1336" s="45"/>
      <c r="H1336" s="45"/>
      <c r="I1336" s="45"/>
      <c r="J1336" s="45"/>
      <c r="K1336" s="45"/>
      <c r="L1336" s="45"/>
      <c r="M1336" s="45"/>
      <c r="N1336" s="45"/>
      <c r="O1336" s="45"/>
      <c r="P1336" s="45"/>
      <c r="Q1336" s="45"/>
      <c r="R1336" s="45"/>
      <c r="S1336" s="45"/>
      <c r="T1336" s="45"/>
      <c r="U1336" s="45"/>
      <c r="V1336" s="45"/>
      <c r="W1336" s="45"/>
      <c r="X1336" s="45"/>
      <c r="Y1336" s="45"/>
      <c r="Z1336" s="45"/>
      <c r="AA1336" s="45"/>
      <c r="AB1336" s="45"/>
      <c r="AC1336" s="45"/>
      <c r="AD1336" s="45"/>
      <c r="AE1336" s="45"/>
      <c r="AF1336" s="45"/>
      <c r="AG1336" s="45"/>
      <c r="AH1336" s="45"/>
      <c r="AI1336" s="45"/>
      <c r="AJ1336" s="45"/>
      <c r="AK1336" s="45"/>
      <c r="AL1336" s="45"/>
      <c r="AM1336" s="45"/>
      <c r="AN1336" s="45"/>
      <c r="AO1336" s="45"/>
      <c r="AP1336" s="45"/>
      <c r="AQ1336" s="45"/>
      <c r="AR1336" s="45"/>
      <c r="AS1336" s="45"/>
      <c r="AT1336" s="45"/>
      <c r="AU1336" s="45"/>
      <c r="AV1336" s="45"/>
      <c r="AW1336" s="45"/>
      <c r="AX1336" s="45"/>
      <c r="AY1336" s="45"/>
      <c r="AZ1336" s="45"/>
      <c r="BA1336" s="45"/>
      <c r="BB1336" s="45"/>
      <c r="BC1336" s="45"/>
      <c r="BD1336" s="45"/>
      <c r="BE1336" s="45"/>
      <c r="BF1336" s="45"/>
      <c r="BG1336" s="45"/>
      <c r="BH1336" s="45"/>
      <c r="BI1336" s="45"/>
      <c r="BJ1336" s="45"/>
      <c r="BK1336" s="45"/>
      <c r="BL1336" s="45"/>
      <c r="BM1336" s="45"/>
      <c r="BN1336" s="45"/>
      <c r="BO1336" s="45"/>
      <c r="BP1336" s="45"/>
      <c r="BQ1336" s="45"/>
      <c r="BR1336" s="45"/>
      <c r="BS1336" s="45"/>
      <c r="BT1336" s="45"/>
      <c r="BU1336" s="45"/>
      <c r="BV1336" s="45"/>
      <c r="BW1336" s="45"/>
      <c r="BX1336" s="45"/>
      <c r="BY1336" s="45"/>
      <c r="BZ1336" s="45"/>
      <c r="CA1336" s="45"/>
      <c r="CB1336" s="45"/>
      <c r="CC1336" s="45"/>
      <c r="CD1336" s="45"/>
      <c r="CE1336" s="45"/>
      <c r="CF1336" s="45"/>
      <c r="CG1336" s="45"/>
      <c r="CH1336" s="45"/>
      <c r="CI1336" s="45"/>
      <c r="CJ1336" s="45"/>
      <c r="CK1336" s="45"/>
      <c r="CL1336" s="45"/>
      <c r="CM1336" s="45"/>
      <c r="CN1336" s="45"/>
      <c r="CO1336" s="45"/>
      <c r="CP1336" s="45"/>
      <c r="CQ1336" s="45"/>
      <c r="CR1336" s="45"/>
      <c r="CS1336" s="45"/>
      <c r="CT1336" s="45"/>
      <c r="CU1336" s="45"/>
      <c r="CV1336" s="45"/>
      <c r="CW1336" s="45"/>
      <c r="CX1336" s="45"/>
      <c r="CY1336" s="45"/>
      <c r="CZ1336" s="45"/>
      <c r="DA1336" s="45"/>
      <c r="DB1336" s="45"/>
      <c r="DC1336" s="45"/>
      <c r="DD1336" s="45"/>
      <c r="DE1336" s="45"/>
      <c r="DF1336" s="45"/>
      <c r="DG1336" s="45"/>
      <c r="DH1336" s="45"/>
      <c r="DI1336" s="45"/>
      <c r="DJ1336" s="45"/>
      <c r="DK1336" s="45"/>
      <c r="DL1336" s="45"/>
      <c r="DM1336" s="45"/>
      <c r="DN1336" s="45"/>
      <c r="DO1336" s="45"/>
      <c r="DP1336" s="45"/>
      <c r="DQ1336" s="45"/>
      <c r="DR1336" s="45"/>
      <c r="DS1336" s="45"/>
      <c r="DT1336" s="45"/>
      <c r="DU1336" s="45"/>
      <c r="DV1336" s="1123"/>
      <c r="DW1336" s="45"/>
      <c r="DX1336" s="45"/>
      <c r="DY1336" s="45"/>
      <c r="DZ1336" s="45"/>
      <c r="EA1336" s="45"/>
      <c r="EB1336" s="45"/>
      <c r="EC1336" s="45"/>
      <c r="ED1336" s="45"/>
      <c r="EE1336" s="45"/>
      <c r="EF1336" s="45"/>
      <c r="EG1336" s="45"/>
      <c r="EH1336" s="45"/>
      <c r="EI1336" s="45"/>
      <c r="EJ1336" s="45"/>
      <c r="EK1336" s="45"/>
      <c r="EL1336" s="45"/>
      <c r="EM1336" s="45"/>
      <c r="EN1336" s="45"/>
      <c r="EO1336" s="45"/>
      <c r="EP1336" s="45"/>
      <c r="EQ1336" s="1123"/>
      <c r="ER1336" s="557"/>
    </row>
    <row r="1337" spans="1:148" ht="15" customHeight="1" x14ac:dyDescent="0.25">
      <c r="A1337" s="625"/>
      <c r="B1337" s="1343" t="str">
        <f t="shared" si="78"/>
        <v>Desk 84</v>
      </c>
      <c r="C1337" s="1348" t="str">
        <f>IF(ISBLANK(TB!C270), "", TB!C270)</f>
        <v/>
      </c>
      <c r="D1337" s="1348" t="str">
        <f>IF(ISBLANK(TB!D270), "", TB!D270)</f>
        <v/>
      </c>
      <c r="E1337" s="1348" t="str">
        <f>IF(ISBLANK(TB!E270), "", TB!E270)</f>
        <v/>
      </c>
      <c r="F1337" s="1348" t="str">
        <f>IF(ISBLANK(TB!F270), "", TB!F270)</f>
        <v/>
      </c>
      <c r="G1337" s="45"/>
      <c r="H1337" s="45"/>
      <c r="I1337" s="45"/>
      <c r="J1337" s="45"/>
      <c r="K1337" s="45"/>
      <c r="L1337" s="45"/>
      <c r="M1337" s="45"/>
      <c r="N1337" s="45"/>
      <c r="O1337" s="45"/>
      <c r="P1337" s="45"/>
      <c r="Q1337" s="45"/>
      <c r="R1337" s="45"/>
      <c r="S1337" s="45"/>
      <c r="T1337" s="45"/>
      <c r="U1337" s="45"/>
      <c r="V1337" s="45"/>
      <c r="W1337" s="45"/>
      <c r="X1337" s="45"/>
      <c r="Y1337" s="45"/>
      <c r="Z1337" s="45"/>
      <c r="AA1337" s="45"/>
      <c r="AB1337" s="45"/>
      <c r="AC1337" s="45"/>
      <c r="AD1337" s="45"/>
      <c r="AE1337" s="45"/>
      <c r="AF1337" s="45"/>
      <c r="AG1337" s="45"/>
      <c r="AH1337" s="45"/>
      <c r="AI1337" s="45"/>
      <c r="AJ1337" s="45"/>
      <c r="AK1337" s="45"/>
      <c r="AL1337" s="45"/>
      <c r="AM1337" s="45"/>
      <c r="AN1337" s="45"/>
      <c r="AO1337" s="45"/>
      <c r="AP1337" s="45"/>
      <c r="AQ1337" s="45"/>
      <c r="AR1337" s="45"/>
      <c r="AS1337" s="45"/>
      <c r="AT1337" s="45"/>
      <c r="AU1337" s="45"/>
      <c r="AV1337" s="45"/>
      <c r="AW1337" s="45"/>
      <c r="AX1337" s="45"/>
      <c r="AY1337" s="45"/>
      <c r="AZ1337" s="45"/>
      <c r="BA1337" s="45"/>
      <c r="BB1337" s="45"/>
      <c r="BC1337" s="45"/>
      <c r="BD1337" s="45"/>
      <c r="BE1337" s="45"/>
      <c r="BF1337" s="45"/>
      <c r="BG1337" s="45"/>
      <c r="BH1337" s="45"/>
      <c r="BI1337" s="45"/>
      <c r="BJ1337" s="45"/>
      <c r="BK1337" s="45"/>
      <c r="BL1337" s="45"/>
      <c r="BM1337" s="45"/>
      <c r="BN1337" s="45"/>
      <c r="BO1337" s="45"/>
      <c r="BP1337" s="45"/>
      <c r="BQ1337" s="45"/>
      <c r="BR1337" s="45"/>
      <c r="BS1337" s="45"/>
      <c r="BT1337" s="45"/>
      <c r="BU1337" s="45"/>
      <c r="BV1337" s="45"/>
      <c r="BW1337" s="45"/>
      <c r="BX1337" s="45"/>
      <c r="BY1337" s="45"/>
      <c r="BZ1337" s="45"/>
      <c r="CA1337" s="45"/>
      <c r="CB1337" s="45"/>
      <c r="CC1337" s="45"/>
      <c r="CD1337" s="45"/>
      <c r="CE1337" s="45"/>
      <c r="CF1337" s="45"/>
      <c r="CG1337" s="45"/>
      <c r="CH1337" s="45"/>
      <c r="CI1337" s="45"/>
      <c r="CJ1337" s="45"/>
      <c r="CK1337" s="45"/>
      <c r="CL1337" s="45"/>
      <c r="CM1337" s="45"/>
      <c r="CN1337" s="45"/>
      <c r="CO1337" s="45"/>
      <c r="CP1337" s="45"/>
      <c r="CQ1337" s="45"/>
      <c r="CR1337" s="45"/>
      <c r="CS1337" s="45"/>
      <c r="CT1337" s="45"/>
      <c r="CU1337" s="45"/>
      <c r="CV1337" s="45"/>
      <c r="CW1337" s="45"/>
      <c r="CX1337" s="45"/>
      <c r="CY1337" s="45"/>
      <c r="CZ1337" s="45"/>
      <c r="DA1337" s="45"/>
      <c r="DB1337" s="45"/>
      <c r="DC1337" s="45"/>
      <c r="DD1337" s="45"/>
      <c r="DE1337" s="45"/>
      <c r="DF1337" s="45"/>
      <c r="DG1337" s="45"/>
      <c r="DH1337" s="45"/>
      <c r="DI1337" s="45"/>
      <c r="DJ1337" s="45"/>
      <c r="DK1337" s="45"/>
      <c r="DL1337" s="45"/>
      <c r="DM1337" s="45"/>
      <c r="DN1337" s="45"/>
      <c r="DO1337" s="45"/>
      <c r="DP1337" s="45"/>
      <c r="DQ1337" s="45"/>
      <c r="DR1337" s="45"/>
      <c r="DS1337" s="45"/>
      <c r="DT1337" s="45"/>
      <c r="DU1337" s="45"/>
      <c r="DV1337" s="1123"/>
      <c r="DW1337" s="45"/>
      <c r="DX1337" s="45"/>
      <c r="DY1337" s="45"/>
      <c r="DZ1337" s="45"/>
      <c r="EA1337" s="45"/>
      <c r="EB1337" s="45"/>
      <c r="EC1337" s="45"/>
      <c r="ED1337" s="45"/>
      <c r="EE1337" s="45"/>
      <c r="EF1337" s="45"/>
      <c r="EG1337" s="45"/>
      <c r="EH1337" s="45"/>
      <c r="EI1337" s="45"/>
      <c r="EJ1337" s="45"/>
      <c r="EK1337" s="45"/>
      <c r="EL1337" s="45"/>
      <c r="EM1337" s="45"/>
      <c r="EN1337" s="45"/>
      <c r="EO1337" s="45"/>
      <c r="EP1337" s="45"/>
      <c r="EQ1337" s="1123"/>
      <c r="ER1337" s="557"/>
    </row>
    <row r="1338" spans="1:148" ht="15" customHeight="1" x14ac:dyDescent="0.25">
      <c r="A1338" s="625"/>
      <c r="B1338" s="1343" t="str">
        <f t="shared" si="78"/>
        <v>Desk 85</v>
      </c>
      <c r="C1338" s="1348" t="str">
        <f>IF(ISBLANK(TB!C271), "", TB!C271)</f>
        <v/>
      </c>
      <c r="D1338" s="1348" t="str">
        <f>IF(ISBLANK(TB!D271), "", TB!D271)</f>
        <v/>
      </c>
      <c r="E1338" s="1348" t="str">
        <f>IF(ISBLANK(TB!E271), "", TB!E271)</f>
        <v/>
      </c>
      <c r="F1338" s="1348" t="str">
        <f>IF(ISBLANK(TB!F271), "", TB!F271)</f>
        <v/>
      </c>
      <c r="G1338" s="45"/>
      <c r="H1338" s="45"/>
      <c r="I1338" s="45"/>
      <c r="J1338" s="45"/>
      <c r="K1338" s="45"/>
      <c r="L1338" s="45"/>
      <c r="M1338" s="45"/>
      <c r="N1338" s="45"/>
      <c r="O1338" s="45"/>
      <c r="P1338" s="45"/>
      <c r="Q1338" s="45"/>
      <c r="R1338" s="45"/>
      <c r="S1338" s="45"/>
      <c r="T1338" s="45"/>
      <c r="U1338" s="45"/>
      <c r="V1338" s="45"/>
      <c r="W1338" s="45"/>
      <c r="X1338" s="45"/>
      <c r="Y1338" s="45"/>
      <c r="Z1338" s="45"/>
      <c r="AA1338" s="45"/>
      <c r="AB1338" s="45"/>
      <c r="AC1338" s="45"/>
      <c r="AD1338" s="45"/>
      <c r="AE1338" s="45"/>
      <c r="AF1338" s="45"/>
      <c r="AG1338" s="45"/>
      <c r="AH1338" s="45"/>
      <c r="AI1338" s="45"/>
      <c r="AJ1338" s="45"/>
      <c r="AK1338" s="45"/>
      <c r="AL1338" s="45"/>
      <c r="AM1338" s="45"/>
      <c r="AN1338" s="45"/>
      <c r="AO1338" s="45"/>
      <c r="AP1338" s="45"/>
      <c r="AQ1338" s="45"/>
      <c r="AR1338" s="45"/>
      <c r="AS1338" s="45"/>
      <c r="AT1338" s="45"/>
      <c r="AU1338" s="45"/>
      <c r="AV1338" s="45"/>
      <c r="AW1338" s="45"/>
      <c r="AX1338" s="45"/>
      <c r="AY1338" s="45"/>
      <c r="AZ1338" s="45"/>
      <c r="BA1338" s="45"/>
      <c r="BB1338" s="45"/>
      <c r="BC1338" s="45"/>
      <c r="BD1338" s="45"/>
      <c r="BE1338" s="45"/>
      <c r="BF1338" s="45"/>
      <c r="BG1338" s="45"/>
      <c r="BH1338" s="45"/>
      <c r="BI1338" s="45"/>
      <c r="BJ1338" s="45"/>
      <c r="BK1338" s="45"/>
      <c r="BL1338" s="45"/>
      <c r="BM1338" s="45"/>
      <c r="BN1338" s="45"/>
      <c r="BO1338" s="45"/>
      <c r="BP1338" s="45"/>
      <c r="BQ1338" s="45"/>
      <c r="BR1338" s="45"/>
      <c r="BS1338" s="45"/>
      <c r="BT1338" s="45"/>
      <c r="BU1338" s="45"/>
      <c r="BV1338" s="45"/>
      <c r="BW1338" s="45"/>
      <c r="BX1338" s="45"/>
      <c r="BY1338" s="45"/>
      <c r="BZ1338" s="45"/>
      <c r="CA1338" s="45"/>
      <c r="CB1338" s="45"/>
      <c r="CC1338" s="45"/>
      <c r="CD1338" s="45"/>
      <c r="CE1338" s="45"/>
      <c r="CF1338" s="45"/>
      <c r="CG1338" s="45"/>
      <c r="CH1338" s="45"/>
      <c r="CI1338" s="45"/>
      <c r="CJ1338" s="45"/>
      <c r="CK1338" s="45"/>
      <c r="CL1338" s="45"/>
      <c r="CM1338" s="45"/>
      <c r="CN1338" s="45"/>
      <c r="CO1338" s="45"/>
      <c r="CP1338" s="45"/>
      <c r="CQ1338" s="45"/>
      <c r="CR1338" s="45"/>
      <c r="CS1338" s="45"/>
      <c r="CT1338" s="45"/>
      <c r="CU1338" s="45"/>
      <c r="CV1338" s="45"/>
      <c r="CW1338" s="45"/>
      <c r="CX1338" s="45"/>
      <c r="CY1338" s="45"/>
      <c r="CZ1338" s="45"/>
      <c r="DA1338" s="45"/>
      <c r="DB1338" s="45"/>
      <c r="DC1338" s="45"/>
      <c r="DD1338" s="45"/>
      <c r="DE1338" s="45"/>
      <c r="DF1338" s="45"/>
      <c r="DG1338" s="45"/>
      <c r="DH1338" s="45"/>
      <c r="DI1338" s="45"/>
      <c r="DJ1338" s="45"/>
      <c r="DK1338" s="45"/>
      <c r="DL1338" s="45"/>
      <c r="DM1338" s="45"/>
      <c r="DN1338" s="45"/>
      <c r="DO1338" s="45"/>
      <c r="DP1338" s="45"/>
      <c r="DQ1338" s="45"/>
      <c r="DR1338" s="45"/>
      <c r="DS1338" s="45"/>
      <c r="DT1338" s="45"/>
      <c r="DU1338" s="45"/>
      <c r="DV1338" s="1123"/>
      <c r="DW1338" s="45"/>
      <c r="DX1338" s="45"/>
      <c r="DY1338" s="45"/>
      <c r="DZ1338" s="45"/>
      <c r="EA1338" s="45"/>
      <c r="EB1338" s="45"/>
      <c r="EC1338" s="45"/>
      <c r="ED1338" s="45"/>
      <c r="EE1338" s="45"/>
      <c r="EF1338" s="45"/>
      <c r="EG1338" s="45"/>
      <c r="EH1338" s="45"/>
      <c r="EI1338" s="45"/>
      <c r="EJ1338" s="45"/>
      <c r="EK1338" s="45"/>
      <c r="EL1338" s="45"/>
      <c r="EM1338" s="45"/>
      <c r="EN1338" s="45"/>
      <c r="EO1338" s="45"/>
      <c r="EP1338" s="45"/>
      <c r="EQ1338" s="1123"/>
      <c r="ER1338" s="557"/>
    </row>
    <row r="1339" spans="1:148" ht="15" customHeight="1" x14ac:dyDescent="0.25">
      <c r="A1339" s="625"/>
      <c r="B1339" s="1343" t="str">
        <f t="shared" si="78"/>
        <v>Desk 86</v>
      </c>
      <c r="C1339" s="1348" t="str">
        <f>IF(ISBLANK(TB!C272), "", TB!C272)</f>
        <v/>
      </c>
      <c r="D1339" s="1348" t="str">
        <f>IF(ISBLANK(TB!D272), "", TB!D272)</f>
        <v/>
      </c>
      <c r="E1339" s="1348" t="str">
        <f>IF(ISBLANK(TB!E272), "", TB!E272)</f>
        <v/>
      </c>
      <c r="F1339" s="1348" t="str">
        <f>IF(ISBLANK(TB!F272), "", TB!F272)</f>
        <v/>
      </c>
      <c r="G1339" s="45"/>
      <c r="H1339" s="45"/>
      <c r="I1339" s="45"/>
      <c r="J1339" s="45"/>
      <c r="K1339" s="45"/>
      <c r="L1339" s="45"/>
      <c r="M1339" s="45"/>
      <c r="N1339" s="45"/>
      <c r="O1339" s="45"/>
      <c r="P1339" s="45"/>
      <c r="Q1339" s="45"/>
      <c r="R1339" s="45"/>
      <c r="S1339" s="45"/>
      <c r="T1339" s="45"/>
      <c r="U1339" s="45"/>
      <c r="V1339" s="45"/>
      <c r="W1339" s="45"/>
      <c r="X1339" s="45"/>
      <c r="Y1339" s="45"/>
      <c r="Z1339" s="45"/>
      <c r="AA1339" s="45"/>
      <c r="AB1339" s="45"/>
      <c r="AC1339" s="45"/>
      <c r="AD1339" s="45"/>
      <c r="AE1339" s="45"/>
      <c r="AF1339" s="45"/>
      <c r="AG1339" s="45"/>
      <c r="AH1339" s="45"/>
      <c r="AI1339" s="45"/>
      <c r="AJ1339" s="45"/>
      <c r="AK1339" s="45"/>
      <c r="AL1339" s="45"/>
      <c r="AM1339" s="45"/>
      <c r="AN1339" s="45"/>
      <c r="AO1339" s="45"/>
      <c r="AP1339" s="45"/>
      <c r="AQ1339" s="45"/>
      <c r="AR1339" s="45"/>
      <c r="AS1339" s="45"/>
      <c r="AT1339" s="45"/>
      <c r="AU1339" s="45"/>
      <c r="AV1339" s="45"/>
      <c r="AW1339" s="45"/>
      <c r="AX1339" s="45"/>
      <c r="AY1339" s="45"/>
      <c r="AZ1339" s="45"/>
      <c r="BA1339" s="45"/>
      <c r="BB1339" s="45"/>
      <c r="BC1339" s="45"/>
      <c r="BD1339" s="45"/>
      <c r="BE1339" s="45"/>
      <c r="BF1339" s="45"/>
      <c r="BG1339" s="45"/>
      <c r="BH1339" s="45"/>
      <c r="BI1339" s="45"/>
      <c r="BJ1339" s="45"/>
      <c r="BK1339" s="45"/>
      <c r="BL1339" s="45"/>
      <c r="BM1339" s="45"/>
      <c r="BN1339" s="45"/>
      <c r="BO1339" s="45"/>
      <c r="BP1339" s="45"/>
      <c r="BQ1339" s="45"/>
      <c r="BR1339" s="45"/>
      <c r="BS1339" s="45"/>
      <c r="BT1339" s="45"/>
      <c r="BU1339" s="45"/>
      <c r="BV1339" s="45"/>
      <c r="BW1339" s="45"/>
      <c r="BX1339" s="45"/>
      <c r="BY1339" s="45"/>
      <c r="BZ1339" s="45"/>
      <c r="CA1339" s="45"/>
      <c r="CB1339" s="45"/>
      <c r="CC1339" s="45"/>
      <c r="CD1339" s="45"/>
      <c r="CE1339" s="45"/>
      <c r="CF1339" s="45"/>
      <c r="CG1339" s="45"/>
      <c r="CH1339" s="45"/>
      <c r="CI1339" s="45"/>
      <c r="CJ1339" s="45"/>
      <c r="CK1339" s="45"/>
      <c r="CL1339" s="45"/>
      <c r="CM1339" s="45"/>
      <c r="CN1339" s="45"/>
      <c r="CO1339" s="45"/>
      <c r="CP1339" s="45"/>
      <c r="CQ1339" s="45"/>
      <c r="CR1339" s="45"/>
      <c r="CS1339" s="45"/>
      <c r="CT1339" s="45"/>
      <c r="CU1339" s="45"/>
      <c r="CV1339" s="45"/>
      <c r="CW1339" s="45"/>
      <c r="CX1339" s="45"/>
      <c r="CY1339" s="45"/>
      <c r="CZ1339" s="45"/>
      <c r="DA1339" s="45"/>
      <c r="DB1339" s="45"/>
      <c r="DC1339" s="45"/>
      <c r="DD1339" s="45"/>
      <c r="DE1339" s="45"/>
      <c r="DF1339" s="45"/>
      <c r="DG1339" s="45"/>
      <c r="DH1339" s="45"/>
      <c r="DI1339" s="45"/>
      <c r="DJ1339" s="45"/>
      <c r="DK1339" s="45"/>
      <c r="DL1339" s="45"/>
      <c r="DM1339" s="45"/>
      <c r="DN1339" s="45"/>
      <c r="DO1339" s="45"/>
      <c r="DP1339" s="45"/>
      <c r="DQ1339" s="45"/>
      <c r="DR1339" s="45"/>
      <c r="DS1339" s="45"/>
      <c r="DT1339" s="45"/>
      <c r="DU1339" s="45"/>
      <c r="DV1339" s="1123"/>
      <c r="DW1339" s="45"/>
      <c r="DX1339" s="45"/>
      <c r="DY1339" s="45"/>
      <c r="DZ1339" s="45"/>
      <c r="EA1339" s="45"/>
      <c r="EB1339" s="45"/>
      <c r="EC1339" s="45"/>
      <c r="ED1339" s="45"/>
      <c r="EE1339" s="45"/>
      <c r="EF1339" s="45"/>
      <c r="EG1339" s="45"/>
      <c r="EH1339" s="45"/>
      <c r="EI1339" s="45"/>
      <c r="EJ1339" s="45"/>
      <c r="EK1339" s="45"/>
      <c r="EL1339" s="45"/>
      <c r="EM1339" s="45"/>
      <c r="EN1339" s="45"/>
      <c r="EO1339" s="45"/>
      <c r="EP1339" s="45"/>
      <c r="EQ1339" s="1123"/>
      <c r="ER1339" s="557"/>
    </row>
    <row r="1340" spans="1:148" ht="15" customHeight="1" x14ac:dyDescent="0.25">
      <c r="A1340" s="625"/>
      <c r="B1340" s="1343" t="str">
        <f t="shared" si="78"/>
        <v>Desk 87</v>
      </c>
      <c r="C1340" s="1348" t="str">
        <f>IF(ISBLANK(TB!C273), "", TB!C273)</f>
        <v/>
      </c>
      <c r="D1340" s="1348" t="str">
        <f>IF(ISBLANK(TB!D273), "", TB!D273)</f>
        <v/>
      </c>
      <c r="E1340" s="1348" t="str">
        <f>IF(ISBLANK(TB!E273), "", TB!E273)</f>
        <v/>
      </c>
      <c r="F1340" s="1348" t="str">
        <f>IF(ISBLANK(TB!F273), "", TB!F273)</f>
        <v/>
      </c>
      <c r="G1340" s="45"/>
      <c r="H1340" s="45"/>
      <c r="I1340" s="45"/>
      <c r="J1340" s="45"/>
      <c r="K1340" s="45"/>
      <c r="L1340" s="45"/>
      <c r="M1340" s="45"/>
      <c r="N1340" s="45"/>
      <c r="O1340" s="45"/>
      <c r="P1340" s="45"/>
      <c r="Q1340" s="45"/>
      <c r="R1340" s="45"/>
      <c r="S1340" s="45"/>
      <c r="T1340" s="45"/>
      <c r="U1340" s="45"/>
      <c r="V1340" s="45"/>
      <c r="W1340" s="45"/>
      <c r="X1340" s="45"/>
      <c r="Y1340" s="45"/>
      <c r="Z1340" s="45"/>
      <c r="AA1340" s="45"/>
      <c r="AB1340" s="45"/>
      <c r="AC1340" s="45"/>
      <c r="AD1340" s="45"/>
      <c r="AE1340" s="45"/>
      <c r="AF1340" s="45"/>
      <c r="AG1340" s="45"/>
      <c r="AH1340" s="45"/>
      <c r="AI1340" s="45"/>
      <c r="AJ1340" s="45"/>
      <c r="AK1340" s="45"/>
      <c r="AL1340" s="45"/>
      <c r="AM1340" s="45"/>
      <c r="AN1340" s="45"/>
      <c r="AO1340" s="45"/>
      <c r="AP1340" s="45"/>
      <c r="AQ1340" s="45"/>
      <c r="AR1340" s="45"/>
      <c r="AS1340" s="45"/>
      <c r="AT1340" s="45"/>
      <c r="AU1340" s="45"/>
      <c r="AV1340" s="45"/>
      <c r="AW1340" s="45"/>
      <c r="AX1340" s="45"/>
      <c r="AY1340" s="45"/>
      <c r="AZ1340" s="45"/>
      <c r="BA1340" s="45"/>
      <c r="BB1340" s="45"/>
      <c r="BC1340" s="45"/>
      <c r="BD1340" s="45"/>
      <c r="BE1340" s="45"/>
      <c r="BF1340" s="45"/>
      <c r="BG1340" s="45"/>
      <c r="BH1340" s="45"/>
      <c r="BI1340" s="45"/>
      <c r="BJ1340" s="45"/>
      <c r="BK1340" s="45"/>
      <c r="BL1340" s="45"/>
      <c r="BM1340" s="45"/>
      <c r="BN1340" s="45"/>
      <c r="BO1340" s="45"/>
      <c r="BP1340" s="45"/>
      <c r="BQ1340" s="45"/>
      <c r="BR1340" s="45"/>
      <c r="BS1340" s="45"/>
      <c r="BT1340" s="45"/>
      <c r="BU1340" s="45"/>
      <c r="BV1340" s="45"/>
      <c r="BW1340" s="45"/>
      <c r="BX1340" s="45"/>
      <c r="BY1340" s="45"/>
      <c r="BZ1340" s="45"/>
      <c r="CA1340" s="45"/>
      <c r="CB1340" s="45"/>
      <c r="CC1340" s="45"/>
      <c r="CD1340" s="45"/>
      <c r="CE1340" s="45"/>
      <c r="CF1340" s="45"/>
      <c r="CG1340" s="45"/>
      <c r="CH1340" s="45"/>
      <c r="CI1340" s="45"/>
      <c r="CJ1340" s="45"/>
      <c r="CK1340" s="45"/>
      <c r="CL1340" s="45"/>
      <c r="CM1340" s="45"/>
      <c r="CN1340" s="45"/>
      <c r="CO1340" s="45"/>
      <c r="CP1340" s="45"/>
      <c r="CQ1340" s="45"/>
      <c r="CR1340" s="45"/>
      <c r="CS1340" s="45"/>
      <c r="CT1340" s="45"/>
      <c r="CU1340" s="45"/>
      <c r="CV1340" s="45"/>
      <c r="CW1340" s="45"/>
      <c r="CX1340" s="45"/>
      <c r="CY1340" s="45"/>
      <c r="CZ1340" s="45"/>
      <c r="DA1340" s="45"/>
      <c r="DB1340" s="45"/>
      <c r="DC1340" s="45"/>
      <c r="DD1340" s="45"/>
      <c r="DE1340" s="45"/>
      <c r="DF1340" s="45"/>
      <c r="DG1340" s="45"/>
      <c r="DH1340" s="45"/>
      <c r="DI1340" s="45"/>
      <c r="DJ1340" s="45"/>
      <c r="DK1340" s="45"/>
      <c r="DL1340" s="45"/>
      <c r="DM1340" s="45"/>
      <c r="DN1340" s="45"/>
      <c r="DO1340" s="45"/>
      <c r="DP1340" s="45"/>
      <c r="DQ1340" s="45"/>
      <c r="DR1340" s="45"/>
      <c r="DS1340" s="45"/>
      <c r="DT1340" s="45"/>
      <c r="DU1340" s="45"/>
      <c r="DV1340" s="1123"/>
      <c r="DW1340" s="45"/>
      <c r="DX1340" s="45"/>
      <c r="DY1340" s="45"/>
      <c r="DZ1340" s="45"/>
      <c r="EA1340" s="45"/>
      <c r="EB1340" s="45"/>
      <c r="EC1340" s="45"/>
      <c r="ED1340" s="45"/>
      <c r="EE1340" s="45"/>
      <c r="EF1340" s="45"/>
      <c r="EG1340" s="45"/>
      <c r="EH1340" s="45"/>
      <c r="EI1340" s="45"/>
      <c r="EJ1340" s="45"/>
      <c r="EK1340" s="45"/>
      <c r="EL1340" s="45"/>
      <c r="EM1340" s="45"/>
      <c r="EN1340" s="45"/>
      <c r="EO1340" s="45"/>
      <c r="EP1340" s="45"/>
      <c r="EQ1340" s="1123"/>
      <c r="ER1340" s="557"/>
    </row>
    <row r="1341" spans="1:148" ht="15" customHeight="1" x14ac:dyDescent="0.25">
      <c r="A1341" s="625"/>
      <c r="B1341" s="1343" t="str">
        <f t="shared" si="78"/>
        <v>Desk 88</v>
      </c>
      <c r="C1341" s="1348" t="str">
        <f>IF(ISBLANK(TB!C274), "", TB!C274)</f>
        <v/>
      </c>
      <c r="D1341" s="1348" t="str">
        <f>IF(ISBLANK(TB!D274), "", TB!D274)</f>
        <v/>
      </c>
      <c r="E1341" s="1348" t="str">
        <f>IF(ISBLANK(TB!E274), "", TB!E274)</f>
        <v/>
      </c>
      <c r="F1341" s="1348" t="str">
        <f>IF(ISBLANK(TB!F274), "", TB!F274)</f>
        <v/>
      </c>
      <c r="G1341" s="45"/>
      <c r="H1341" s="45"/>
      <c r="I1341" s="45"/>
      <c r="J1341" s="45"/>
      <c r="K1341" s="45"/>
      <c r="L1341" s="45"/>
      <c r="M1341" s="45"/>
      <c r="N1341" s="45"/>
      <c r="O1341" s="45"/>
      <c r="P1341" s="45"/>
      <c r="Q1341" s="45"/>
      <c r="R1341" s="45"/>
      <c r="S1341" s="45"/>
      <c r="T1341" s="45"/>
      <c r="U1341" s="45"/>
      <c r="V1341" s="45"/>
      <c r="W1341" s="45"/>
      <c r="X1341" s="45"/>
      <c r="Y1341" s="45"/>
      <c r="Z1341" s="45"/>
      <c r="AA1341" s="45"/>
      <c r="AB1341" s="45"/>
      <c r="AC1341" s="45"/>
      <c r="AD1341" s="45"/>
      <c r="AE1341" s="45"/>
      <c r="AF1341" s="45"/>
      <c r="AG1341" s="45"/>
      <c r="AH1341" s="45"/>
      <c r="AI1341" s="45"/>
      <c r="AJ1341" s="45"/>
      <c r="AK1341" s="45"/>
      <c r="AL1341" s="45"/>
      <c r="AM1341" s="45"/>
      <c r="AN1341" s="45"/>
      <c r="AO1341" s="45"/>
      <c r="AP1341" s="45"/>
      <c r="AQ1341" s="45"/>
      <c r="AR1341" s="45"/>
      <c r="AS1341" s="45"/>
      <c r="AT1341" s="45"/>
      <c r="AU1341" s="45"/>
      <c r="AV1341" s="45"/>
      <c r="AW1341" s="45"/>
      <c r="AX1341" s="45"/>
      <c r="AY1341" s="45"/>
      <c r="AZ1341" s="45"/>
      <c r="BA1341" s="45"/>
      <c r="BB1341" s="45"/>
      <c r="BC1341" s="45"/>
      <c r="BD1341" s="45"/>
      <c r="BE1341" s="45"/>
      <c r="BF1341" s="45"/>
      <c r="BG1341" s="45"/>
      <c r="BH1341" s="45"/>
      <c r="BI1341" s="45"/>
      <c r="BJ1341" s="45"/>
      <c r="BK1341" s="45"/>
      <c r="BL1341" s="45"/>
      <c r="BM1341" s="45"/>
      <c r="BN1341" s="45"/>
      <c r="BO1341" s="45"/>
      <c r="BP1341" s="45"/>
      <c r="BQ1341" s="45"/>
      <c r="BR1341" s="45"/>
      <c r="BS1341" s="45"/>
      <c r="BT1341" s="45"/>
      <c r="BU1341" s="45"/>
      <c r="BV1341" s="45"/>
      <c r="BW1341" s="45"/>
      <c r="BX1341" s="45"/>
      <c r="BY1341" s="45"/>
      <c r="BZ1341" s="45"/>
      <c r="CA1341" s="45"/>
      <c r="CB1341" s="45"/>
      <c r="CC1341" s="45"/>
      <c r="CD1341" s="45"/>
      <c r="CE1341" s="45"/>
      <c r="CF1341" s="45"/>
      <c r="CG1341" s="45"/>
      <c r="CH1341" s="45"/>
      <c r="CI1341" s="45"/>
      <c r="CJ1341" s="45"/>
      <c r="CK1341" s="45"/>
      <c r="CL1341" s="45"/>
      <c r="CM1341" s="45"/>
      <c r="CN1341" s="45"/>
      <c r="CO1341" s="45"/>
      <c r="CP1341" s="45"/>
      <c r="CQ1341" s="45"/>
      <c r="CR1341" s="45"/>
      <c r="CS1341" s="45"/>
      <c r="CT1341" s="45"/>
      <c r="CU1341" s="45"/>
      <c r="CV1341" s="45"/>
      <c r="CW1341" s="45"/>
      <c r="CX1341" s="45"/>
      <c r="CY1341" s="45"/>
      <c r="CZ1341" s="45"/>
      <c r="DA1341" s="45"/>
      <c r="DB1341" s="45"/>
      <c r="DC1341" s="45"/>
      <c r="DD1341" s="45"/>
      <c r="DE1341" s="45"/>
      <c r="DF1341" s="45"/>
      <c r="DG1341" s="45"/>
      <c r="DH1341" s="45"/>
      <c r="DI1341" s="45"/>
      <c r="DJ1341" s="45"/>
      <c r="DK1341" s="45"/>
      <c r="DL1341" s="45"/>
      <c r="DM1341" s="45"/>
      <c r="DN1341" s="45"/>
      <c r="DO1341" s="45"/>
      <c r="DP1341" s="45"/>
      <c r="DQ1341" s="45"/>
      <c r="DR1341" s="45"/>
      <c r="DS1341" s="45"/>
      <c r="DT1341" s="45"/>
      <c r="DU1341" s="45"/>
      <c r="DV1341" s="1123"/>
      <c r="DW1341" s="45"/>
      <c r="DX1341" s="45"/>
      <c r="DY1341" s="45"/>
      <c r="DZ1341" s="45"/>
      <c r="EA1341" s="45"/>
      <c r="EB1341" s="45"/>
      <c r="EC1341" s="45"/>
      <c r="ED1341" s="45"/>
      <c r="EE1341" s="45"/>
      <c r="EF1341" s="45"/>
      <c r="EG1341" s="45"/>
      <c r="EH1341" s="45"/>
      <c r="EI1341" s="45"/>
      <c r="EJ1341" s="45"/>
      <c r="EK1341" s="45"/>
      <c r="EL1341" s="45"/>
      <c r="EM1341" s="45"/>
      <c r="EN1341" s="45"/>
      <c r="EO1341" s="45"/>
      <c r="EP1341" s="45"/>
      <c r="EQ1341" s="1123"/>
      <c r="ER1341" s="557"/>
    </row>
    <row r="1342" spans="1:148" ht="15" customHeight="1" x14ac:dyDescent="0.25">
      <c r="A1342" s="625"/>
      <c r="B1342" s="1343" t="str">
        <f t="shared" si="78"/>
        <v>Desk 89</v>
      </c>
      <c r="C1342" s="1348" t="str">
        <f>IF(ISBLANK(TB!C275), "", TB!C275)</f>
        <v/>
      </c>
      <c r="D1342" s="1348" t="str">
        <f>IF(ISBLANK(TB!D275), "", TB!D275)</f>
        <v/>
      </c>
      <c r="E1342" s="1348" t="str">
        <f>IF(ISBLANK(TB!E275), "", TB!E275)</f>
        <v/>
      </c>
      <c r="F1342" s="1348" t="str">
        <f>IF(ISBLANK(TB!F275), "", TB!F275)</f>
        <v/>
      </c>
      <c r="G1342" s="45"/>
      <c r="H1342" s="45"/>
      <c r="I1342" s="45"/>
      <c r="J1342" s="45"/>
      <c r="K1342" s="45"/>
      <c r="L1342" s="45"/>
      <c r="M1342" s="45"/>
      <c r="N1342" s="45"/>
      <c r="O1342" s="45"/>
      <c r="P1342" s="45"/>
      <c r="Q1342" s="45"/>
      <c r="R1342" s="45"/>
      <c r="S1342" s="45"/>
      <c r="T1342" s="45"/>
      <c r="U1342" s="45"/>
      <c r="V1342" s="45"/>
      <c r="W1342" s="45"/>
      <c r="X1342" s="45"/>
      <c r="Y1342" s="45"/>
      <c r="Z1342" s="45"/>
      <c r="AA1342" s="45"/>
      <c r="AB1342" s="45"/>
      <c r="AC1342" s="45"/>
      <c r="AD1342" s="45"/>
      <c r="AE1342" s="45"/>
      <c r="AF1342" s="45"/>
      <c r="AG1342" s="45"/>
      <c r="AH1342" s="45"/>
      <c r="AI1342" s="45"/>
      <c r="AJ1342" s="45"/>
      <c r="AK1342" s="45"/>
      <c r="AL1342" s="45"/>
      <c r="AM1342" s="45"/>
      <c r="AN1342" s="45"/>
      <c r="AO1342" s="45"/>
      <c r="AP1342" s="45"/>
      <c r="AQ1342" s="45"/>
      <c r="AR1342" s="45"/>
      <c r="AS1342" s="45"/>
      <c r="AT1342" s="45"/>
      <c r="AU1342" s="45"/>
      <c r="AV1342" s="45"/>
      <c r="AW1342" s="45"/>
      <c r="AX1342" s="45"/>
      <c r="AY1342" s="45"/>
      <c r="AZ1342" s="45"/>
      <c r="BA1342" s="45"/>
      <c r="BB1342" s="45"/>
      <c r="BC1342" s="45"/>
      <c r="BD1342" s="45"/>
      <c r="BE1342" s="45"/>
      <c r="BF1342" s="45"/>
      <c r="BG1342" s="45"/>
      <c r="BH1342" s="45"/>
      <c r="BI1342" s="45"/>
      <c r="BJ1342" s="45"/>
      <c r="BK1342" s="45"/>
      <c r="BL1342" s="45"/>
      <c r="BM1342" s="45"/>
      <c r="BN1342" s="45"/>
      <c r="BO1342" s="45"/>
      <c r="BP1342" s="45"/>
      <c r="BQ1342" s="45"/>
      <c r="BR1342" s="45"/>
      <c r="BS1342" s="45"/>
      <c r="BT1342" s="45"/>
      <c r="BU1342" s="45"/>
      <c r="BV1342" s="45"/>
      <c r="BW1342" s="45"/>
      <c r="BX1342" s="45"/>
      <c r="BY1342" s="45"/>
      <c r="BZ1342" s="45"/>
      <c r="CA1342" s="45"/>
      <c r="CB1342" s="45"/>
      <c r="CC1342" s="45"/>
      <c r="CD1342" s="45"/>
      <c r="CE1342" s="45"/>
      <c r="CF1342" s="45"/>
      <c r="CG1342" s="45"/>
      <c r="CH1342" s="45"/>
      <c r="CI1342" s="45"/>
      <c r="CJ1342" s="45"/>
      <c r="CK1342" s="45"/>
      <c r="CL1342" s="45"/>
      <c r="CM1342" s="45"/>
      <c r="CN1342" s="45"/>
      <c r="CO1342" s="45"/>
      <c r="CP1342" s="45"/>
      <c r="CQ1342" s="45"/>
      <c r="CR1342" s="45"/>
      <c r="CS1342" s="45"/>
      <c r="CT1342" s="45"/>
      <c r="CU1342" s="45"/>
      <c r="CV1342" s="45"/>
      <c r="CW1342" s="45"/>
      <c r="CX1342" s="45"/>
      <c r="CY1342" s="45"/>
      <c r="CZ1342" s="45"/>
      <c r="DA1342" s="45"/>
      <c r="DB1342" s="45"/>
      <c r="DC1342" s="45"/>
      <c r="DD1342" s="45"/>
      <c r="DE1342" s="45"/>
      <c r="DF1342" s="45"/>
      <c r="DG1342" s="45"/>
      <c r="DH1342" s="45"/>
      <c r="DI1342" s="45"/>
      <c r="DJ1342" s="45"/>
      <c r="DK1342" s="45"/>
      <c r="DL1342" s="45"/>
      <c r="DM1342" s="45"/>
      <c r="DN1342" s="45"/>
      <c r="DO1342" s="45"/>
      <c r="DP1342" s="45"/>
      <c r="DQ1342" s="45"/>
      <c r="DR1342" s="45"/>
      <c r="DS1342" s="45"/>
      <c r="DT1342" s="45"/>
      <c r="DU1342" s="45"/>
      <c r="DV1342" s="1123"/>
      <c r="DW1342" s="45"/>
      <c r="DX1342" s="45"/>
      <c r="DY1342" s="45"/>
      <c r="DZ1342" s="45"/>
      <c r="EA1342" s="45"/>
      <c r="EB1342" s="45"/>
      <c r="EC1342" s="45"/>
      <c r="ED1342" s="45"/>
      <c r="EE1342" s="45"/>
      <c r="EF1342" s="45"/>
      <c r="EG1342" s="45"/>
      <c r="EH1342" s="45"/>
      <c r="EI1342" s="45"/>
      <c r="EJ1342" s="45"/>
      <c r="EK1342" s="45"/>
      <c r="EL1342" s="45"/>
      <c r="EM1342" s="45"/>
      <c r="EN1342" s="45"/>
      <c r="EO1342" s="45"/>
      <c r="EP1342" s="45"/>
      <c r="EQ1342" s="1123"/>
      <c r="ER1342" s="557"/>
    </row>
    <row r="1343" spans="1:148" ht="15" customHeight="1" x14ac:dyDescent="0.25">
      <c r="A1343" s="625"/>
      <c r="B1343" s="1343" t="str">
        <f t="shared" si="78"/>
        <v>Desk 90</v>
      </c>
      <c r="C1343" s="1348" t="str">
        <f>IF(ISBLANK(TB!C276), "", TB!C276)</f>
        <v/>
      </c>
      <c r="D1343" s="1348" t="str">
        <f>IF(ISBLANK(TB!D276), "", TB!D276)</f>
        <v/>
      </c>
      <c r="E1343" s="1348" t="str">
        <f>IF(ISBLANK(TB!E276), "", TB!E276)</f>
        <v/>
      </c>
      <c r="F1343" s="1348" t="str">
        <f>IF(ISBLANK(TB!F276), "", TB!F276)</f>
        <v/>
      </c>
      <c r="G1343" s="45"/>
      <c r="H1343" s="45"/>
      <c r="I1343" s="45"/>
      <c r="J1343" s="45"/>
      <c r="K1343" s="45"/>
      <c r="L1343" s="45"/>
      <c r="M1343" s="45"/>
      <c r="N1343" s="45"/>
      <c r="O1343" s="45"/>
      <c r="P1343" s="45"/>
      <c r="Q1343" s="45"/>
      <c r="R1343" s="45"/>
      <c r="S1343" s="45"/>
      <c r="T1343" s="45"/>
      <c r="U1343" s="45"/>
      <c r="V1343" s="45"/>
      <c r="W1343" s="45"/>
      <c r="X1343" s="45"/>
      <c r="Y1343" s="45"/>
      <c r="Z1343" s="45"/>
      <c r="AA1343" s="45"/>
      <c r="AB1343" s="45"/>
      <c r="AC1343" s="45"/>
      <c r="AD1343" s="45"/>
      <c r="AE1343" s="45"/>
      <c r="AF1343" s="45"/>
      <c r="AG1343" s="45"/>
      <c r="AH1343" s="45"/>
      <c r="AI1343" s="45"/>
      <c r="AJ1343" s="45"/>
      <c r="AK1343" s="45"/>
      <c r="AL1343" s="45"/>
      <c r="AM1343" s="45"/>
      <c r="AN1343" s="45"/>
      <c r="AO1343" s="45"/>
      <c r="AP1343" s="45"/>
      <c r="AQ1343" s="45"/>
      <c r="AR1343" s="45"/>
      <c r="AS1343" s="45"/>
      <c r="AT1343" s="45"/>
      <c r="AU1343" s="45"/>
      <c r="AV1343" s="45"/>
      <c r="AW1343" s="45"/>
      <c r="AX1343" s="45"/>
      <c r="AY1343" s="45"/>
      <c r="AZ1343" s="45"/>
      <c r="BA1343" s="45"/>
      <c r="BB1343" s="45"/>
      <c r="BC1343" s="45"/>
      <c r="BD1343" s="45"/>
      <c r="BE1343" s="45"/>
      <c r="BF1343" s="45"/>
      <c r="BG1343" s="45"/>
      <c r="BH1343" s="45"/>
      <c r="BI1343" s="45"/>
      <c r="BJ1343" s="45"/>
      <c r="BK1343" s="45"/>
      <c r="BL1343" s="45"/>
      <c r="BM1343" s="45"/>
      <c r="BN1343" s="45"/>
      <c r="BO1343" s="45"/>
      <c r="BP1343" s="45"/>
      <c r="BQ1343" s="45"/>
      <c r="BR1343" s="45"/>
      <c r="BS1343" s="45"/>
      <c r="BT1343" s="45"/>
      <c r="BU1343" s="45"/>
      <c r="BV1343" s="45"/>
      <c r="BW1343" s="45"/>
      <c r="BX1343" s="45"/>
      <c r="BY1343" s="45"/>
      <c r="BZ1343" s="45"/>
      <c r="CA1343" s="45"/>
      <c r="CB1343" s="45"/>
      <c r="CC1343" s="45"/>
      <c r="CD1343" s="45"/>
      <c r="CE1343" s="45"/>
      <c r="CF1343" s="45"/>
      <c r="CG1343" s="45"/>
      <c r="CH1343" s="45"/>
      <c r="CI1343" s="45"/>
      <c r="CJ1343" s="45"/>
      <c r="CK1343" s="45"/>
      <c r="CL1343" s="45"/>
      <c r="CM1343" s="45"/>
      <c r="CN1343" s="45"/>
      <c r="CO1343" s="45"/>
      <c r="CP1343" s="45"/>
      <c r="CQ1343" s="45"/>
      <c r="CR1343" s="45"/>
      <c r="CS1343" s="45"/>
      <c r="CT1343" s="45"/>
      <c r="CU1343" s="45"/>
      <c r="CV1343" s="45"/>
      <c r="CW1343" s="45"/>
      <c r="CX1343" s="45"/>
      <c r="CY1343" s="45"/>
      <c r="CZ1343" s="45"/>
      <c r="DA1343" s="45"/>
      <c r="DB1343" s="45"/>
      <c r="DC1343" s="45"/>
      <c r="DD1343" s="45"/>
      <c r="DE1343" s="45"/>
      <c r="DF1343" s="45"/>
      <c r="DG1343" s="45"/>
      <c r="DH1343" s="45"/>
      <c r="DI1343" s="45"/>
      <c r="DJ1343" s="45"/>
      <c r="DK1343" s="45"/>
      <c r="DL1343" s="45"/>
      <c r="DM1343" s="45"/>
      <c r="DN1343" s="45"/>
      <c r="DO1343" s="45"/>
      <c r="DP1343" s="45"/>
      <c r="DQ1343" s="45"/>
      <c r="DR1343" s="45"/>
      <c r="DS1343" s="45"/>
      <c r="DT1343" s="45"/>
      <c r="DU1343" s="45"/>
      <c r="DV1343" s="1123"/>
      <c r="DW1343" s="45"/>
      <c r="DX1343" s="45"/>
      <c r="DY1343" s="45"/>
      <c r="DZ1343" s="45"/>
      <c r="EA1343" s="45"/>
      <c r="EB1343" s="45"/>
      <c r="EC1343" s="45"/>
      <c r="ED1343" s="45"/>
      <c r="EE1343" s="45"/>
      <c r="EF1343" s="45"/>
      <c r="EG1343" s="45"/>
      <c r="EH1343" s="45"/>
      <c r="EI1343" s="45"/>
      <c r="EJ1343" s="45"/>
      <c r="EK1343" s="45"/>
      <c r="EL1343" s="45"/>
      <c r="EM1343" s="45"/>
      <c r="EN1343" s="45"/>
      <c r="EO1343" s="45"/>
      <c r="EP1343" s="45"/>
      <c r="EQ1343" s="1123"/>
      <c r="ER1343" s="557"/>
    </row>
    <row r="1344" spans="1:148" ht="15" customHeight="1" x14ac:dyDescent="0.25">
      <c r="A1344" s="625"/>
      <c r="B1344" s="1343" t="str">
        <f t="shared" si="78"/>
        <v>Desk 91</v>
      </c>
      <c r="C1344" s="1348" t="str">
        <f>IF(ISBLANK(TB!C277), "", TB!C277)</f>
        <v/>
      </c>
      <c r="D1344" s="1348" t="str">
        <f>IF(ISBLANK(TB!D277), "", TB!D277)</f>
        <v/>
      </c>
      <c r="E1344" s="1348" t="str">
        <f>IF(ISBLANK(TB!E277), "", TB!E277)</f>
        <v/>
      </c>
      <c r="F1344" s="1348" t="str">
        <f>IF(ISBLANK(TB!F277), "", TB!F277)</f>
        <v/>
      </c>
      <c r="G1344" s="45"/>
      <c r="H1344" s="45"/>
      <c r="I1344" s="45"/>
      <c r="J1344" s="45"/>
      <c r="K1344" s="45"/>
      <c r="L1344" s="45"/>
      <c r="M1344" s="45"/>
      <c r="N1344" s="45"/>
      <c r="O1344" s="45"/>
      <c r="P1344" s="45"/>
      <c r="Q1344" s="45"/>
      <c r="R1344" s="45"/>
      <c r="S1344" s="45"/>
      <c r="T1344" s="45"/>
      <c r="U1344" s="45"/>
      <c r="V1344" s="45"/>
      <c r="W1344" s="45"/>
      <c r="X1344" s="45"/>
      <c r="Y1344" s="45"/>
      <c r="Z1344" s="45"/>
      <c r="AA1344" s="45"/>
      <c r="AB1344" s="45"/>
      <c r="AC1344" s="45"/>
      <c r="AD1344" s="45"/>
      <c r="AE1344" s="45"/>
      <c r="AF1344" s="45"/>
      <c r="AG1344" s="45"/>
      <c r="AH1344" s="45"/>
      <c r="AI1344" s="45"/>
      <c r="AJ1344" s="45"/>
      <c r="AK1344" s="45"/>
      <c r="AL1344" s="45"/>
      <c r="AM1344" s="45"/>
      <c r="AN1344" s="45"/>
      <c r="AO1344" s="45"/>
      <c r="AP1344" s="45"/>
      <c r="AQ1344" s="45"/>
      <c r="AR1344" s="45"/>
      <c r="AS1344" s="45"/>
      <c r="AT1344" s="45"/>
      <c r="AU1344" s="45"/>
      <c r="AV1344" s="45"/>
      <c r="AW1344" s="45"/>
      <c r="AX1344" s="45"/>
      <c r="AY1344" s="45"/>
      <c r="AZ1344" s="45"/>
      <c r="BA1344" s="45"/>
      <c r="BB1344" s="45"/>
      <c r="BC1344" s="45"/>
      <c r="BD1344" s="45"/>
      <c r="BE1344" s="45"/>
      <c r="BF1344" s="45"/>
      <c r="BG1344" s="45"/>
      <c r="BH1344" s="45"/>
      <c r="BI1344" s="45"/>
      <c r="BJ1344" s="45"/>
      <c r="BK1344" s="45"/>
      <c r="BL1344" s="45"/>
      <c r="BM1344" s="45"/>
      <c r="BN1344" s="45"/>
      <c r="BO1344" s="45"/>
      <c r="BP1344" s="45"/>
      <c r="BQ1344" s="45"/>
      <c r="BR1344" s="45"/>
      <c r="BS1344" s="45"/>
      <c r="BT1344" s="45"/>
      <c r="BU1344" s="45"/>
      <c r="BV1344" s="45"/>
      <c r="BW1344" s="45"/>
      <c r="BX1344" s="45"/>
      <c r="BY1344" s="45"/>
      <c r="BZ1344" s="45"/>
      <c r="CA1344" s="45"/>
      <c r="CB1344" s="45"/>
      <c r="CC1344" s="45"/>
      <c r="CD1344" s="45"/>
      <c r="CE1344" s="45"/>
      <c r="CF1344" s="45"/>
      <c r="CG1344" s="45"/>
      <c r="CH1344" s="45"/>
      <c r="CI1344" s="45"/>
      <c r="CJ1344" s="45"/>
      <c r="CK1344" s="45"/>
      <c r="CL1344" s="45"/>
      <c r="CM1344" s="45"/>
      <c r="CN1344" s="45"/>
      <c r="CO1344" s="45"/>
      <c r="CP1344" s="45"/>
      <c r="CQ1344" s="45"/>
      <c r="CR1344" s="45"/>
      <c r="CS1344" s="45"/>
      <c r="CT1344" s="45"/>
      <c r="CU1344" s="45"/>
      <c r="CV1344" s="45"/>
      <c r="CW1344" s="45"/>
      <c r="CX1344" s="45"/>
      <c r="CY1344" s="45"/>
      <c r="CZ1344" s="45"/>
      <c r="DA1344" s="45"/>
      <c r="DB1344" s="45"/>
      <c r="DC1344" s="45"/>
      <c r="DD1344" s="45"/>
      <c r="DE1344" s="45"/>
      <c r="DF1344" s="45"/>
      <c r="DG1344" s="45"/>
      <c r="DH1344" s="45"/>
      <c r="DI1344" s="45"/>
      <c r="DJ1344" s="45"/>
      <c r="DK1344" s="45"/>
      <c r="DL1344" s="45"/>
      <c r="DM1344" s="45"/>
      <c r="DN1344" s="45"/>
      <c r="DO1344" s="45"/>
      <c r="DP1344" s="45"/>
      <c r="DQ1344" s="45"/>
      <c r="DR1344" s="45"/>
      <c r="DS1344" s="45"/>
      <c r="DT1344" s="45"/>
      <c r="DU1344" s="45"/>
      <c r="DV1344" s="1123"/>
      <c r="DW1344" s="45"/>
      <c r="DX1344" s="45"/>
      <c r="DY1344" s="45"/>
      <c r="DZ1344" s="45"/>
      <c r="EA1344" s="45"/>
      <c r="EB1344" s="45"/>
      <c r="EC1344" s="45"/>
      <c r="ED1344" s="45"/>
      <c r="EE1344" s="45"/>
      <c r="EF1344" s="45"/>
      <c r="EG1344" s="45"/>
      <c r="EH1344" s="45"/>
      <c r="EI1344" s="45"/>
      <c r="EJ1344" s="45"/>
      <c r="EK1344" s="45"/>
      <c r="EL1344" s="45"/>
      <c r="EM1344" s="45"/>
      <c r="EN1344" s="45"/>
      <c r="EO1344" s="45"/>
      <c r="EP1344" s="45"/>
      <c r="EQ1344" s="1123"/>
      <c r="ER1344" s="557"/>
    </row>
    <row r="1345" spans="1:148" ht="15" customHeight="1" x14ac:dyDescent="0.25">
      <c r="A1345" s="625"/>
      <c r="B1345" s="1343" t="str">
        <f t="shared" si="78"/>
        <v>Desk 92</v>
      </c>
      <c r="C1345" s="1348" t="str">
        <f>IF(ISBLANK(TB!C278), "", TB!C278)</f>
        <v/>
      </c>
      <c r="D1345" s="1348" t="str">
        <f>IF(ISBLANK(TB!D278), "", TB!D278)</f>
        <v/>
      </c>
      <c r="E1345" s="1348" t="str">
        <f>IF(ISBLANK(TB!E278), "", TB!E278)</f>
        <v/>
      </c>
      <c r="F1345" s="1348" t="str">
        <f>IF(ISBLANK(TB!F278), "", TB!F278)</f>
        <v/>
      </c>
      <c r="G1345" s="45"/>
      <c r="H1345" s="45"/>
      <c r="I1345" s="45"/>
      <c r="J1345" s="45"/>
      <c r="K1345" s="45"/>
      <c r="L1345" s="45"/>
      <c r="M1345" s="45"/>
      <c r="N1345" s="45"/>
      <c r="O1345" s="45"/>
      <c r="P1345" s="45"/>
      <c r="Q1345" s="45"/>
      <c r="R1345" s="45"/>
      <c r="S1345" s="45"/>
      <c r="T1345" s="45"/>
      <c r="U1345" s="45"/>
      <c r="V1345" s="45"/>
      <c r="W1345" s="45"/>
      <c r="X1345" s="45"/>
      <c r="Y1345" s="45"/>
      <c r="Z1345" s="45"/>
      <c r="AA1345" s="45"/>
      <c r="AB1345" s="45"/>
      <c r="AC1345" s="45"/>
      <c r="AD1345" s="45"/>
      <c r="AE1345" s="45"/>
      <c r="AF1345" s="45"/>
      <c r="AG1345" s="45"/>
      <c r="AH1345" s="45"/>
      <c r="AI1345" s="45"/>
      <c r="AJ1345" s="45"/>
      <c r="AK1345" s="45"/>
      <c r="AL1345" s="45"/>
      <c r="AM1345" s="45"/>
      <c r="AN1345" s="45"/>
      <c r="AO1345" s="45"/>
      <c r="AP1345" s="45"/>
      <c r="AQ1345" s="45"/>
      <c r="AR1345" s="45"/>
      <c r="AS1345" s="45"/>
      <c r="AT1345" s="45"/>
      <c r="AU1345" s="45"/>
      <c r="AV1345" s="45"/>
      <c r="AW1345" s="45"/>
      <c r="AX1345" s="45"/>
      <c r="AY1345" s="45"/>
      <c r="AZ1345" s="45"/>
      <c r="BA1345" s="45"/>
      <c r="BB1345" s="45"/>
      <c r="BC1345" s="45"/>
      <c r="BD1345" s="45"/>
      <c r="BE1345" s="45"/>
      <c r="BF1345" s="45"/>
      <c r="BG1345" s="45"/>
      <c r="BH1345" s="45"/>
      <c r="BI1345" s="45"/>
      <c r="BJ1345" s="45"/>
      <c r="BK1345" s="45"/>
      <c r="BL1345" s="45"/>
      <c r="BM1345" s="45"/>
      <c r="BN1345" s="45"/>
      <c r="BO1345" s="45"/>
      <c r="BP1345" s="45"/>
      <c r="BQ1345" s="45"/>
      <c r="BR1345" s="45"/>
      <c r="BS1345" s="45"/>
      <c r="BT1345" s="45"/>
      <c r="BU1345" s="45"/>
      <c r="BV1345" s="45"/>
      <c r="BW1345" s="45"/>
      <c r="BX1345" s="45"/>
      <c r="BY1345" s="45"/>
      <c r="BZ1345" s="45"/>
      <c r="CA1345" s="45"/>
      <c r="CB1345" s="45"/>
      <c r="CC1345" s="45"/>
      <c r="CD1345" s="45"/>
      <c r="CE1345" s="45"/>
      <c r="CF1345" s="45"/>
      <c r="CG1345" s="45"/>
      <c r="CH1345" s="45"/>
      <c r="CI1345" s="45"/>
      <c r="CJ1345" s="45"/>
      <c r="CK1345" s="45"/>
      <c r="CL1345" s="45"/>
      <c r="CM1345" s="45"/>
      <c r="CN1345" s="45"/>
      <c r="CO1345" s="45"/>
      <c r="CP1345" s="45"/>
      <c r="CQ1345" s="45"/>
      <c r="CR1345" s="45"/>
      <c r="CS1345" s="45"/>
      <c r="CT1345" s="45"/>
      <c r="CU1345" s="45"/>
      <c r="CV1345" s="45"/>
      <c r="CW1345" s="45"/>
      <c r="CX1345" s="45"/>
      <c r="CY1345" s="45"/>
      <c r="CZ1345" s="45"/>
      <c r="DA1345" s="45"/>
      <c r="DB1345" s="45"/>
      <c r="DC1345" s="45"/>
      <c r="DD1345" s="45"/>
      <c r="DE1345" s="45"/>
      <c r="DF1345" s="45"/>
      <c r="DG1345" s="45"/>
      <c r="DH1345" s="45"/>
      <c r="DI1345" s="45"/>
      <c r="DJ1345" s="45"/>
      <c r="DK1345" s="45"/>
      <c r="DL1345" s="45"/>
      <c r="DM1345" s="45"/>
      <c r="DN1345" s="45"/>
      <c r="DO1345" s="45"/>
      <c r="DP1345" s="45"/>
      <c r="DQ1345" s="45"/>
      <c r="DR1345" s="45"/>
      <c r="DS1345" s="45"/>
      <c r="DT1345" s="45"/>
      <c r="DU1345" s="45"/>
      <c r="DV1345" s="1123"/>
      <c r="DW1345" s="45"/>
      <c r="DX1345" s="45"/>
      <c r="DY1345" s="45"/>
      <c r="DZ1345" s="45"/>
      <c r="EA1345" s="45"/>
      <c r="EB1345" s="45"/>
      <c r="EC1345" s="45"/>
      <c r="ED1345" s="45"/>
      <c r="EE1345" s="45"/>
      <c r="EF1345" s="45"/>
      <c r="EG1345" s="45"/>
      <c r="EH1345" s="45"/>
      <c r="EI1345" s="45"/>
      <c r="EJ1345" s="45"/>
      <c r="EK1345" s="45"/>
      <c r="EL1345" s="45"/>
      <c r="EM1345" s="45"/>
      <c r="EN1345" s="45"/>
      <c r="EO1345" s="45"/>
      <c r="EP1345" s="45"/>
      <c r="EQ1345" s="1123"/>
      <c r="ER1345" s="557"/>
    </row>
    <row r="1346" spans="1:148" ht="15" customHeight="1" x14ac:dyDescent="0.25">
      <c r="A1346" s="625"/>
      <c r="B1346" s="1343" t="str">
        <f t="shared" si="78"/>
        <v>Desk 93</v>
      </c>
      <c r="C1346" s="1348" t="str">
        <f>IF(ISBLANK(TB!C279), "", TB!C279)</f>
        <v/>
      </c>
      <c r="D1346" s="1348" t="str">
        <f>IF(ISBLANK(TB!D279), "", TB!D279)</f>
        <v/>
      </c>
      <c r="E1346" s="1348" t="str">
        <f>IF(ISBLANK(TB!E279), "", TB!E279)</f>
        <v/>
      </c>
      <c r="F1346" s="1348" t="str">
        <f>IF(ISBLANK(TB!F279), "", TB!F279)</f>
        <v/>
      </c>
      <c r="G1346" s="45"/>
      <c r="H1346" s="45"/>
      <c r="I1346" s="45"/>
      <c r="J1346" s="45"/>
      <c r="K1346" s="45"/>
      <c r="L1346" s="45"/>
      <c r="M1346" s="45"/>
      <c r="N1346" s="45"/>
      <c r="O1346" s="45"/>
      <c r="P1346" s="45"/>
      <c r="Q1346" s="45"/>
      <c r="R1346" s="45"/>
      <c r="S1346" s="45"/>
      <c r="T1346" s="45"/>
      <c r="U1346" s="45"/>
      <c r="V1346" s="45"/>
      <c r="W1346" s="45"/>
      <c r="X1346" s="45"/>
      <c r="Y1346" s="45"/>
      <c r="Z1346" s="45"/>
      <c r="AA1346" s="45"/>
      <c r="AB1346" s="45"/>
      <c r="AC1346" s="45"/>
      <c r="AD1346" s="45"/>
      <c r="AE1346" s="45"/>
      <c r="AF1346" s="45"/>
      <c r="AG1346" s="45"/>
      <c r="AH1346" s="45"/>
      <c r="AI1346" s="45"/>
      <c r="AJ1346" s="45"/>
      <c r="AK1346" s="45"/>
      <c r="AL1346" s="45"/>
      <c r="AM1346" s="45"/>
      <c r="AN1346" s="45"/>
      <c r="AO1346" s="45"/>
      <c r="AP1346" s="45"/>
      <c r="AQ1346" s="45"/>
      <c r="AR1346" s="45"/>
      <c r="AS1346" s="45"/>
      <c r="AT1346" s="45"/>
      <c r="AU1346" s="45"/>
      <c r="AV1346" s="45"/>
      <c r="AW1346" s="45"/>
      <c r="AX1346" s="45"/>
      <c r="AY1346" s="45"/>
      <c r="AZ1346" s="45"/>
      <c r="BA1346" s="45"/>
      <c r="BB1346" s="45"/>
      <c r="BC1346" s="45"/>
      <c r="BD1346" s="45"/>
      <c r="BE1346" s="45"/>
      <c r="BF1346" s="45"/>
      <c r="BG1346" s="45"/>
      <c r="BH1346" s="45"/>
      <c r="BI1346" s="45"/>
      <c r="BJ1346" s="45"/>
      <c r="BK1346" s="45"/>
      <c r="BL1346" s="45"/>
      <c r="BM1346" s="45"/>
      <c r="BN1346" s="45"/>
      <c r="BO1346" s="45"/>
      <c r="BP1346" s="45"/>
      <c r="BQ1346" s="45"/>
      <c r="BR1346" s="45"/>
      <c r="BS1346" s="45"/>
      <c r="BT1346" s="45"/>
      <c r="BU1346" s="45"/>
      <c r="BV1346" s="45"/>
      <c r="BW1346" s="45"/>
      <c r="BX1346" s="45"/>
      <c r="BY1346" s="45"/>
      <c r="BZ1346" s="45"/>
      <c r="CA1346" s="45"/>
      <c r="CB1346" s="45"/>
      <c r="CC1346" s="45"/>
      <c r="CD1346" s="45"/>
      <c r="CE1346" s="45"/>
      <c r="CF1346" s="45"/>
      <c r="CG1346" s="45"/>
      <c r="CH1346" s="45"/>
      <c r="CI1346" s="45"/>
      <c r="CJ1346" s="45"/>
      <c r="CK1346" s="45"/>
      <c r="CL1346" s="45"/>
      <c r="CM1346" s="45"/>
      <c r="CN1346" s="45"/>
      <c r="CO1346" s="45"/>
      <c r="CP1346" s="45"/>
      <c r="CQ1346" s="45"/>
      <c r="CR1346" s="45"/>
      <c r="CS1346" s="45"/>
      <c r="CT1346" s="45"/>
      <c r="CU1346" s="45"/>
      <c r="CV1346" s="45"/>
      <c r="CW1346" s="45"/>
      <c r="CX1346" s="45"/>
      <c r="CY1346" s="45"/>
      <c r="CZ1346" s="45"/>
      <c r="DA1346" s="45"/>
      <c r="DB1346" s="45"/>
      <c r="DC1346" s="45"/>
      <c r="DD1346" s="45"/>
      <c r="DE1346" s="45"/>
      <c r="DF1346" s="45"/>
      <c r="DG1346" s="45"/>
      <c r="DH1346" s="45"/>
      <c r="DI1346" s="45"/>
      <c r="DJ1346" s="45"/>
      <c r="DK1346" s="45"/>
      <c r="DL1346" s="45"/>
      <c r="DM1346" s="45"/>
      <c r="DN1346" s="45"/>
      <c r="DO1346" s="45"/>
      <c r="DP1346" s="45"/>
      <c r="DQ1346" s="45"/>
      <c r="DR1346" s="45"/>
      <c r="DS1346" s="45"/>
      <c r="DT1346" s="45"/>
      <c r="DU1346" s="45"/>
      <c r="DV1346" s="1123"/>
      <c r="DW1346" s="45"/>
      <c r="DX1346" s="45"/>
      <c r="DY1346" s="45"/>
      <c r="DZ1346" s="45"/>
      <c r="EA1346" s="45"/>
      <c r="EB1346" s="45"/>
      <c r="EC1346" s="45"/>
      <c r="ED1346" s="45"/>
      <c r="EE1346" s="45"/>
      <c r="EF1346" s="45"/>
      <c r="EG1346" s="45"/>
      <c r="EH1346" s="45"/>
      <c r="EI1346" s="45"/>
      <c r="EJ1346" s="45"/>
      <c r="EK1346" s="45"/>
      <c r="EL1346" s="45"/>
      <c r="EM1346" s="45"/>
      <c r="EN1346" s="45"/>
      <c r="EO1346" s="45"/>
      <c r="EP1346" s="45"/>
      <c r="EQ1346" s="1123"/>
      <c r="ER1346" s="557"/>
    </row>
    <row r="1347" spans="1:148" ht="15" customHeight="1" x14ac:dyDescent="0.25">
      <c r="A1347" s="625"/>
      <c r="B1347" s="1343" t="str">
        <f t="shared" si="78"/>
        <v>Desk 94</v>
      </c>
      <c r="C1347" s="1348" t="str">
        <f>IF(ISBLANK(TB!C280), "", TB!C280)</f>
        <v/>
      </c>
      <c r="D1347" s="1348" t="str">
        <f>IF(ISBLANK(TB!D280), "", TB!D280)</f>
        <v/>
      </c>
      <c r="E1347" s="1348" t="str">
        <f>IF(ISBLANK(TB!E280), "", TB!E280)</f>
        <v/>
      </c>
      <c r="F1347" s="1348" t="str">
        <f>IF(ISBLANK(TB!F280), "", TB!F280)</f>
        <v/>
      </c>
      <c r="G1347" s="45"/>
      <c r="H1347" s="45"/>
      <c r="I1347" s="45"/>
      <c r="J1347" s="45"/>
      <c r="K1347" s="45"/>
      <c r="L1347" s="45"/>
      <c r="M1347" s="45"/>
      <c r="N1347" s="45"/>
      <c r="O1347" s="45"/>
      <c r="P1347" s="45"/>
      <c r="Q1347" s="45"/>
      <c r="R1347" s="45"/>
      <c r="S1347" s="45"/>
      <c r="T1347" s="45"/>
      <c r="U1347" s="45"/>
      <c r="V1347" s="45"/>
      <c r="W1347" s="45"/>
      <c r="X1347" s="45"/>
      <c r="Y1347" s="45"/>
      <c r="Z1347" s="45"/>
      <c r="AA1347" s="45"/>
      <c r="AB1347" s="45"/>
      <c r="AC1347" s="45"/>
      <c r="AD1347" s="45"/>
      <c r="AE1347" s="45"/>
      <c r="AF1347" s="45"/>
      <c r="AG1347" s="45"/>
      <c r="AH1347" s="45"/>
      <c r="AI1347" s="45"/>
      <c r="AJ1347" s="45"/>
      <c r="AK1347" s="45"/>
      <c r="AL1347" s="45"/>
      <c r="AM1347" s="45"/>
      <c r="AN1347" s="45"/>
      <c r="AO1347" s="45"/>
      <c r="AP1347" s="45"/>
      <c r="AQ1347" s="45"/>
      <c r="AR1347" s="45"/>
      <c r="AS1347" s="45"/>
      <c r="AT1347" s="45"/>
      <c r="AU1347" s="45"/>
      <c r="AV1347" s="45"/>
      <c r="AW1347" s="45"/>
      <c r="AX1347" s="45"/>
      <c r="AY1347" s="45"/>
      <c r="AZ1347" s="45"/>
      <c r="BA1347" s="45"/>
      <c r="BB1347" s="45"/>
      <c r="BC1347" s="45"/>
      <c r="BD1347" s="45"/>
      <c r="BE1347" s="45"/>
      <c r="BF1347" s="45"/>
      <c r="BG1347" s="45"/>
      <c r="BH1347" s="45"/>
      <c r="BI1347" s="45"/>
      <c r="BJ1347" s="45"/>
      <c r="BK1347" s="45"/>
      <c r="BL1347" s="45"/>
      <c r="BM1347" s="45"/>
      <c r="BN1347" s="45"/>
      <c r="BO1347" s="45"/>
      <c r="BP1347" s="45"/>
      <c r="BQ1347" s="45"/>
      <c r="BR1347" s="45"/>
      <c r="BS1347" s="45"/>
      <c r="BT1347" s="45"/>
      <c r="BU1347" s="45"/>
      <c r="BV1347" s="45"/>
      <c r="BW1347" s="45"/>
      <c r="BX1347" s="45"/>
      <c r="BY1347" s="45"/>
      <c r="BZ1347" s="45"/>
      <c r="CA1347" s="45"/>
      <c r="CB1347" s="45"/>
      <c r="CC1347" s="45"/>
      <c r="CD1347" s="45"/>
      <c r="CE1347" s="45"/>
      <c r="CF1347" s="45"/>
      <c r="CG1347" s="45"/>
      <c r="CH1347" s="45"/>
      <c r="CI1347" s="45"/>
      <c r="CJ1347" s="45"/>
      <c r="CK1347" s="45"/>
      <c r="CL1347" s="45"/>
      <c r="CM1347" s="45"/>
      <c r="CN1347" s="45"/>
      <c r="CO1347" s="45"/>
      <c r="CP1347" s="45"/>
      <c r="CQ1347" s="45"/>
      <c r="CR1347" s="45"/>
      <c r="CS1347" s="45"/>
      <c r="CT1347" s="45"/>
      <c r="CU1347" s="45"/>
      <c r="CV1347" s="45"/>
      <c r="CW1347" s="45"/>
      <c r="CX1347" s="45"/>
      <c r="CY1347" s="45"/>
      <c r="CZ1347" s="45"/>
      <c r="DA1347" s="45"/>
      <c r="DB1347" s="45"/>
      <c r="DC1347" s="45"/>
      <c r="DD1347" s="45"/>
      <c r="DE1347" s="45"/>
      <c r="DF1347" s="45"/>
      <c r="DG1347" s="45"/>
      <c r="DH1347" s="45"/>
      <c r="DI1347" s="45"/>
      <c r="DJ1347" s="45"/>
      <c r="DK1347" s="45"/>
      <c r="DL1347" s="45"/>
      <c r="DM1347" s="45"/>
      <c r="DN1347" s="45"/>
      <c r="DO1347" s="45"/>
      <c r="DP1347" s="45"/>
      <c r="DQ1347" s="45"/>
      <c r="DR1347" s="45"/>
      <c r="DS1347" s="45"/>
      <c r="DT1347" s="45"/>
      <c r="DU1347" s="45"/>
      <c r="DV1347" s="1123"/>
      <c r="DW1347" s="45"/>
      <c r="DX1347" s="45"/>
      <c r="DY1347" s="45"/>
      <c r="DZ1347" s="45"/>
      <c r="EA1347" s="45"/>
      <c r="EB1347" s="45"/>
      <c r="EC1347" s="45"/>
      <c r="ED1347" s="45"/>
      <c r="EE1347" s="45"/>
      <c r="EF1347" s="45"/>
      <c r="EG1347" s="45"/>
      <c r="EH1347" s="45"/>
      <c r="EI1347" s="45"/>
      <c r="EJ1347" s="45"/>
      <c r="EK1347" s="45"/>
      <c r="EL1347" s="45"/>
      <c r="EM1347" s="45"/>
      <c r="EN1347" s="45"/>
      <c r="EO1347" s="45"/>
      <c r="EP1347" s="45"/>
      <c r="EQ1347" s="1123"/>
      <c r="ER1347" s="557"/>
    </row>
    <row r="1348" spans="1:148" ht="15" customHeight="1" x14ac:dyDescent="0.25">
      <c r="A1348" s="625"/>
      <c r="B1348" s="1343" t="str">
        <f t="shared" si="78"/>
        <v>Desk 95</v>
      </c>
      <c r="C1348" s="1348" t="str">
        <f>IF(ISBLANK(TB!C281), "", TB!C281)</f>
        <v/>
      </c>
      <c r="D1348" s="1348" t="str">
        <f>IF(ISBLANK(TB!D281), "", TB!D281)</f>
        <v/>
      </c>
      <c r="E1348" s="1348" t="str">
        <f>IF(ISBLANK(TB!E281), "", TB!E281)</f>
        <v/>
      </c>
      <c r="F1348" s="1348" t="str">
        <f>IF(ISBLANK(TB!F281), "", TB!F281)</f>
        <v/>
      </c>
      <c r="G1348" s="45"/>
      <c r="H1348" s="45"/>
      <c r="I1348" s="45"/>
      <c r="J1348" s="45"/>
      <c r="K1348" s="45"/>
      <c r="L1348" s="45"/>
      <c r="M1348" s="45"/>
      <c r="N1348" s="45"/>
      <c r="O1348" s="45"/>
      <c r="P1348" s="45"/>
      <c r="Q1348" s="45"/>
      <c r="R1348" s="45"/>
      <c r="S1348" s="45"/>
      <c r="T1348" s="45"/>
      <c r="U1348" s="45"/>
      <c r="V1348" s="45"/>
      <c r="W1348" s="45"/>
      <c r="X1348" s="45"/>
      <c r="Y1348" s="45"/>
      <c r="Z1348" s="45"/>
      <c r="AA1348" s="45"/>
      <c r="AB1348" s="45"/>
      <c r="AC1348" s="45"/>
      <c r="AD1348" s="45"/>
      <c r="AE1348" s="45"/>
      <c r="AF1348" s="45"/>
      <c r="AG1348" s="45"/>
      <c r="AH1348" s="45"/>
      <c r="AI1348" s="45"/>
      <c r="AJ1348" s="45"/>
      <c r="AK1348" s="45"/>
      <c r="AL1348" s="45"/>
      <c r="AM1348" s="45"/>
      <c r="AN1348" s="45"/>
      <c r="AO1348" s="45"/>
      <c r="AP1348" s="45"/>
      <c r="AQ1348" s="45"/>
      <c r="AR1348" s="45"/>
      <c r="AS1348" s="45"/>
      <c r="AT1348" s="45"/>
      <c r="AU1348" s="45"/>
      <c r="AV1348" s="45"/>
      <c r="AW1348" s="45"/>
      <c r="AX1348" s="45"/>
      <c r="AY1348" s="45"/>
      <c r="AZ1348" s="45"/>
      <c r="BA1348" s="45"/>
      <c r="BB1348" s="45"/>
      <c r="BC1348" s="45"/>
      <c r="BD1348" s="45"/>
      <c r="BE1348" s="45"/>
      <c r="BF1348" s="45"/>
      <c r="BG1348" s="45"/>
      <c r="BH1348" s="45"/>
      <c r="BI1348" s="45"/>
      <c r="BJ1348" s="45"/>
      <c r="BK1348" s="45"/>
      <c r="BL1348" s="45"/>
      <c r="BM1348" s="45"/>
      <c r="BN1348" s="45"/>
      <c r="BO1348" s="45"/>
      <c r="BP1348" s="45"/>
      <c r="BQ1348" s="45"/>
      <c r="BR1348" s="45"/>
      <c r="BS1348" s="45"/>
      <c r="BT1348" s="45"/>
      <c r="BU1348" s="45"/>
      <c r="BV1348" s="45"/>
      <c r="BW1348" s="45"/>
      <c r="BX1348" s="45"/>
      <c r="BY1348" s="45"/>
      <c r="BZ1348" s="45"/>
      <c r="CA1348" s="45"/>
      <c r="CB1348" s="45"/>
      <c r="CC1348" s="45"/>
      <c r="CD1348" s="45"/>
      <c r="CE1348" s="45"/>
      <c r="CF1348" s="45"/>
      <c r="CG1348" s="45"/>
      <c r="CH1348" s="45"/>
      <c r="CI1348" s="45"/>
      <c r="CJ1348" s="45"/>
      <c r="CK1348" s="45"/>
      <c r="CL1348" s="45"/>
      <c r="CM1348" s="45"/>
      <c r="CN1348" s="45"/>
      <c r="CO1348" s="45"/>
      <c r="CP1348" s="45"/>
      <c r="CQ1348" s="45"/>
      <c r="CR1348" s="45"/>
      <c r="CS1348" s="45"/>
      <c r="CT1348" s="45"/>
      <c r="CU1348" s="45"/>
      <c r="CV1348" s="45"/>
      <c r="CW1348" s="45"/>
      <c r="CX1348" s="45"/>
      <c r="CY1348" s="45"/>
      <c r="CZ1348" s="45"/>
      <c r="DA1348" s="45"/>
      <c r="DB1348" s="45"/>
      <c r="DC1348" s="45"/>
      <c r="DD1348" s="45"/>
      <c r="DE1348" s="45"/>
      <c r="DF1348" s="45"/>
      <c r="DG1348" s="45"/>
      <c r="DH1348" s="45"/>
      <c r="DI1348" s="45"/>
      <c r="DJ1348" s="45"/>
      <c r="DK1348" s="45"/>
      <c r="DL1348" s="45"/>
      <c r="DM1348" s="45"/>
      <c r="DN1348" s="45"/>
      <c r="DO1348" s="45"/>
      <c r="DP1348" s="45"/>
      <c r="DQ1348" s="45"/>
      <c r="DR1348" s="45"/>
      <c r="DS1348" s="45"/>
      <c r="DT1348" s="45"/>
      <c r="DU1348" s="45"/>
      <c r="DV1348" s="1123"/>
      <c r="DW1348" s="45"/>
      <c r="DX1348" s="45"/>
      <c r="DY1348" s="45"/>
      <c r="DZ1348" s="45"/>
      <c r="EA1348" s="45"/>
      <c r="EB1348" s="45"/>
      <c r="EC1348" s="45"/>
      <c r="ED1348" s="45"/>
      <c r="EE1348" s="45"/>
      <c r="EF1348" s="45"/>
      <c r="EG1348" s="45"/>
      <c r="EH1348" s="45"/>
      <c r="EI1348" s="45"/>
      <c r="EJ1348" s="45"/>
      <c r="EK1348" s="45"/>
      <c r="EL1348" s="45"/>
      <c r="EM1348" s="45"/>
      <c r="EN1348" s="45"/>
      <c r="EO1348" s="45"/>
      <c r="EP1348" s="45"/>
      <c r="EQ1348" s="1123"/>
      <c r="ER1348" s="557"/>
    </row>
    <row r="1349" spans="1:148" ht="15" customHeight="1" x14ac:dyDescent="0.25">
      <c r="A1349" s="625"/>
      <c r="B1349" s="1343" t="str">
        <f t="shared" si="78"/>
        <v>Desk 96</v>
      </c>
      <c r="C1349" s="1348" t="str">
        <f>IF(ISBLANK(TB!C282), "", TB!C282)</f>
        <v/>
      </c>
      <c r="D1349" s="1348" t="str">
        <f>IF(ISBLANK(TB!D282), "", TB!D282)</f>
        <v/>
      </c>
      <c r="E1349" s="1348" t="str">
        <f>IF(ISBLANK(TB!E282), "", TB!E282)</f>
        <v/>
      </c>
      <c r="F1349" s="1348" t="str">
        <f>IF(ISBLANK(TB!F282), "", TB!F282)</f>
        <v/>
      </c>
      <c r="G1349" s="45"/>
      <c r="H1349" s="45"/>
      <c r="I1349" s="45"/>
      <c r="J1349" s="45"/>
      <c r="K1349" s="45"/>
      <c r="L1349" s="45"/>
      <c r="M1349" s="45"/>
      <c r="N1349" s="45"/>
      <c r="O1349" s="45"/>
      <c r="P1349" s="45"/>
      <c r="Q1349" s="45"/>
      <c r="R1349" s="45"/>
      <c r="S1349" s="45"/>
      <c r="T1349" s="45"/>
      <c r="U1349" s="45"/>
      <c r="V1349" s="45"/>
      <c r="W1349" s="45"/>
      <c r="X1349" s="45"/>
      <c r="Y1349" s="45"/>
      <c r="Z1349" s="45"/>
      <c r="AA1349" s="45"/>
      <c r="AB1349" s="45"/>
      <c r="AC1349" s="45"/>
      <c r="AD1349" s="45"/>
      <c r="AE1349" s="45"/>
      <c r="AF1349" s="45"/>
      <c r="AG1349" s="45"/>
      <c r="AH1349" s="45"/>
      <c r="AI1349" s="45"/>
      <c r="AJ1349" s="45"/>
      <c r="AK1349" s="45"/>
      <c r="AL1349" s="45"/>
      <c r="AM1349" s="45"/>
      <c r="AN1349" s="45"/>
      <c r="AO1349" s="45"/>
      <c r="AP1349" s="45"/>
      <c r="AQ1349" s="45"/>
      <c r="AR1349" s="45"/>
      <c r="AS1349" s="45"/>
      <c r="AT1349" s="45"/>
      <c r="AU1349" s="45"/>
      <c r="AV1349" s="45"/>
      <c r="AW1349" s="45"/>
      <c r="AX1349" s="45"/>
      <c r="AY1349" s="45"/>
      <c r="AZ1349" s="45"/>
      <c r="BA1349" s="45"/>
      <c r="BB1349" s="45"/>
      <c r="BC1349" s="45"/>
      <c r="BD1349" s="45"/>
      <c r="BE1349" s="45"/>
      <c r="BF1349" s="45"/>
      <c r="BG1349" s="45"/>
      <c r="BH1349" s="45"/>
      <c r="BI1349" s="45"/>
      <c r="BJ1349" s="45"/>
      <c r="BK1349" s="45"/>
      <c r="BL1349" s="45"/>
      <c r="BM1349" s="45"/>
      <c r="BN1349" s="45"/>
      <c r="BO1349" s="45"/>
      <c r="BP1349" s="45"/>
      <c r="BQ1349" s="45"/>
      <c r="BR1349" s="45"/>
      <c r="BS1349" s="45"/>
      <c r="BT1349" s="45"/>
      <c r="BU1349" s="45"/>
      <c r="BV1349" s="45"/>
      <c r="BW1349" s="45"/>
      <c r="BX1349" s="45"/>
      <c r="BY1349" s="45"/>
      <c r="BZ1349" s="45"/>
      <c r="CA1349" s="45"/>
      <c r="CB1349" s="45"/>
      <c r="CC1349" s="45"/>
      <c r="CD1349" s="45"/>
      <c r="CE1349" s="45"/>
      <c r="CF1349" s="45"/>
      <c r="CG1349" s="45"/>
      <c r="CH1349" s="45"/>
      <c r="CI1349" s="45"/>
      <c r="CJ1349" s="45"/>
      <c r="CK1349" s="45"/>
      <c r="CL1349" s="45"/>
      <c r="CM1349" s="45"/>
      <c r="CN1349" s="45"/>
      <c r="CO1349" s="45"/>
      <c r="CP1349" s="45"/>
      <c r="CQ1349" s="45"/>
      <c r="CR1349" s="45"/>
      <c r="CS1349" s="45"/>
      <c r="CT1349" s="45"/>
      <c r="CU1349" s="45"/>
      <c r="CV1349" s="45"/>
      <c r="CW1349" s="45"/>
      <c r="CX1349" s="45"/>
      <c r="CY1349" s="45"/>
      <c r="CZ1349" s="45"/>
      <c r="DA1349" s="45"/>
      <c r="DB1349" s="45"/>
      <c r="DC1349" s="45"/>
      <c r="DD1349" s="45"/>
      <c r="DE1349" s="45"/>
      <c r="DF1349" s="45"/>
      <c r="DG1349" s="45"/>
      <c r="DH1349" s="45"/>
      <c r="DI1349" s="45"/>
      <c r="DJ1349" s="45"/>
      <c r="DK1349" s="45"/>
      <c r="DL1349" s="45"/>
      <c r="DM1349" s="45"/>
      <c r="DN1349" s="45"/>
      <c r="DO1349" s="45"/>
      <c r="DP1349" s="45"/>
      <c r="DQ1349" s="45"/>
      <c r="DR1349" s="45"/>
      <c r="DS1349" s="45"/>
      <c r="DT1349" s="45"/>
      <c r="DU1349" s="45"/>
      <c r="DV1349" s="1123"/>
      <c r="DW1349" s="45"/>
      <c r="DX1349" s="45"/>
      <c r="DY1349" s="45"/>
      <c r="DZ1349" s="45"/>
      <c r="EA1349" s="45"/>
      <c r="EB1349" s="45"/>
      <c r="EC1349" s="45"/>
      <c r="ED1349" s="45"/>
      <c r="EE1349" s="45"/>
      <c r="EF1349" s="45"/>
      <c r="EG1349" s="45"/>
      <c r="EH1349" s="45"/>
      <c r="EI1349" s="45"/>
      <c r="EJ1349" s="45"/>
      <c r="EK1349" s="45"/>
      <c r="EL1349" s="45"/>
      <c r="EM1349" s="45"/>
      <c r="EN1349" s="45"/>
      <c r="EO1349" s="45"/>
      <c r="EP1349" s="45"/>
      <c r="EQ1349" s="1123"/>
      <c r="ER1349" s="557"/>
    </row>
    <row r="1350" spans="1:148" ht="15" customHeight="1" x14ac:dyDescent="0.25">
      <c r="A1350" s="625"/>
      <c r="B1350" s="1343" t="str">
        <f t="shared" ref="B1350:B1353" si="79">B108</f>
        <v>Desk 97</v>
      </c>
      <c r="C1350" s="1348" t="str">
        <f>IF(ISBLANK(TB!C283), "", TB!C283)</f>
        <v/>
      </c>
      <c r="D1350" s="1348" t="str">
        <f>IF(ISBLANK(TB!D283), "", TB!D283)</f>
        <v/>
      </c>
      <c r="E1350" s="1348" t="str">
        <f>IF(ISBLANK(TB!E283), "", TB!E283)</f>
        <v/>
      </c>
      <c r="F1350" s="1348" t="str">
        <f>IF(ISBLANK(TB!F283), "", TB!F283)</f>
        <v/>
      </c>
      <c r="G1350" s="45"/>
      <c r="H1350" s="45"/>
      <c r="I1350" s="45"/>
      <c r="J1350" s="45"/>
      <c r="K1350" s="45"/>
      <c r="L1350" s="45"/>
      <c r="M1350" s="45"/>
      <c r="N1350" s="45"/>
      <c r="O1350" s="45"/>
      <c r="P1350" s="45"/>
      <c r="Q1350" s="45"/>
      <c r="R1350" s="45"/>
      <c r="S1350" s="45"/>
      <c r="T1350" s="45"/>
      <c r="U1350" s="45"/>
      <c r="V1350" s="45"/>
      <c r="W1350" s="45"/>
      <c r="X1350" s="45"/>
      <c r="Y1350" s="45"/>
      <c r="Z1350" s="45"/>
      <c r="AA1350" s="45"/>
      <c r="AB1350" s="45"/>
      <c r="AC1350" s="45"/>
      <c r="AD1350" s="45"/>
      <c r="AE1350" s="45"/>
      <c r="AF1350" s="45"/>
      <c r="AG1350" s="45"/>
      <c r="AH1350" s="45"/>
      <c r="AI1350" s="45"/>
      <c r="AJ1350" s="45"/>
      <c r="AK1350" s="45"/>
      <c r="AL1350" s="45"/>
      <c r="AM1350" s="45"/>
      <c r="AN1350" s="45"/>
      <c r="AO1350" s="45"/>
      <c r="AP1350" s="45"/>
      <c r="AQ1350" s="45"/>
      <c r="AR1350" s="45"/>
      <c r="AS1350" s="45"/>
      <c r="AT1350" s="45"/>
      <c r="AU1350" s="45"/>
      <c r="AV1350" s="45"/>
      <c r="AW1350" s="45"/>
      <c r="AX1350" s="45"/>
      <c r="AY1350" s="45"/>
      <c r="AZ1350" s="45"/>
      <c r="BA1350" s="45"/>
      <c r="BB1350" s="45"/>
      <c r="BC1350" s="45"/>
      <c r="BD1350" s="45"/>
      <c r="BE1350" s="45"/>
      <c r="BF1350" s="45"/>
      <c r="BG1350" s="45"/>
      <c r="BH1350" s="45"/>
      <c r="BI1350" s="45"/>
      <c r="BJ1350" s="45"/>
      <c r="BK1350" s="45"/>
      <c r="BL1350" s="45"/>
      <c r="BM1350" s="45"/>
      <c r="BN1350" s="45"/>
      <c r="BO1350" s="45"/>
      <c r="BP1350" s="45"/>
      <c r="BQ1350" s="45"/>
      <c r="BR1350" s="45"/>
      <c r="BS1350" s="45"/>
      <c r="BT1350" s="45"/>
      <c r="BU1350" s="45"/>
      <c r="BV1350" s="45"/>
      <c r="BW1350" s="45"/>
      <c r="BX1350" s="45"/>
      <c r="BY1350" s="45"/>
      <c r="BZ1350" s="45"/>
      <c r="CA1350" s="45"/>
      <c r="CB1350" s="45"/>
      <c r="CC1350" s="45"/>
      <c r="CD1350" s="45"/>
      <c r="CE1350" s="45"/>
      <c r="CF1350" s="45"/>
      <c r="CG1350" s="45"/>
      <c r="CH1350" s="45"/>
      <c r="CI1350" s="45"/>
      <c r="CJ1350" s="45"/>
      <c r="CK1350" s="45"/>
      <c r="CL1350" s="45"/>
      <c r="CM1350" s="45"/>
      <c r="CN1350" s="45"/>
      <c r="CO1350" s="45"/>
      <c r="CP1350" s="45"/>
      <c r="CQ1350" s="45"/>
      <c r="CR1350" s="45"/>
      <c r="CS1350" s="45"/>
      <c r="CT1350" s="45"/>
      <c r="CU1350" s="45"/>
      <c r="CV1350" s="45"/>
      <c r="CW1350" s="45"/>
      <c r="CX1350" s="45"/>
      <c r="CY1350" s="45"/>
      <c r="CZ1350" s="45"/>
      <c r="DA1350" s="45"/>
      <c r="DB1350" s="45"/>
      <c r="DC1350" s="45"/>
      <c r="DD1350" s="45"/>
      <c r="DE1350" s="45"/>
      <c r="DF1350" s="45"/>
      <c r="DG1350" s="45"/>
      <c r="DH1350" s="45"/>
      <c r="DI1350" s="45"/>
      <c r="DJ1350" s="45"/>
      <c r="DK1350" s="45"/>
      <c r="DL1350" s="45"/>
      <c r="DM1350" s="45"/>
      <c r="DN1350" s="45"/>
      <c r="DO1350" s="45"/>
      <c r="DP1350" s="45"/>
      <c r="DQ1350" s="45"/>
      <c r="DR1350" s="45"/>
      <c r="DS1350" s="45"/>
      <c r="DT1350" s="45"/>
      <c r="DU1350" s="45"/>
      <c r="DV1350" s="1123"/>
      <c r="DW1350" s="45"/>
      <c r="DX1350" s="45"/>
      <c r="DY1350" s="45"/>
      <c r="DZ1350" s="45"/>
      <c r="EA1350" s="45"/>
      <c r="EB1350" s="45"/>
      <c r="EC1350" s="45"/>
      <c r="ED1350" s="45"/>
      <c r="EE1350" s="45"/>
      <c r="EF1350" s="45"/>
      <c r="EG1350" s="45"/>
      <c r="EH1350" s="45"/>
      <c r="EI1350" s="45"/>
      <c r="EJ1350" s="45"/>
      <c r="EK1350" s="45"/>
      <c r="EL1350" s="45"/>
      <c r="EM1350" s="45"/>
      <c r="EN1350" s="45"/>
      <c r="EO1350" s="45"/>
      <c r="EP1350" s="45"/>
      <c r="EQ1350" s="1123"/>
      <c r="ER1350" s="557"/>
    </row>
    <row r="1351" spans="1:148" ht="15" customHeight="1" x14ac:dyDescent="0.25">
      <c r="A1351" s="625"/>
      <c r="B1351" s="1343" t="str">
        <f t="shared" si="79"/>
        <v>Desk 98</v>
      </c>
      <c r="C1351" s="1348" t="str">
        <f>IF(ISBLANK(TB!C284), "", TB!C284)</f>
        <v/>
      </c>
      <c r="D1351" s="1348" t="str">
        <f>IF(ISBLANK(TB!D284), "", TB!D284)</f>
        <v/>
      </c>
      <c r="E1351" s="1348" t="str">
        <f>IF(ISBLANK(TB!E284), "", TB!E284)</f>
        <v/>
      </c>
      <c r="F1351" s="1348" t="str">
        <f>IF(ISBLANK(TB!F284), "", TB!F284)</f>
        <v/>
      </c>
      <c r="G1351" s="45"/>
      <c r="H1351" s="45"/>
      <c r="I1351" s="45"/>
      <c r="J1351" s="45"/>
      <c r="K1351" s="45"/>
      <c r="L1351" s="45"/>
      <c r="M1351" s="45"/>
      <c r="N1351" s="45"/>
      <c r="O1351" s="45"/>
      <c r="P1351" s="45"/>
      <c r="Q1351" s="45"/>
      <c r="R1351" s="45"/>
      <c r="S1351" s="45"/>
      <c r="T1351" s="45"/>
      <c r="U1351" s="45"/>
      <c r="V1351" s="45"/>
      <c r="W1351" s="45"/>
      <c r="X1351" s="45"/>
      <c r="Y1351" s="45"/>
      <c r="Z1351" s="45"/>
      <c r="AA1351" s="45"/>
      <c r="AB1351" s="45"/>
      <c r="AC1351" s="45"/>
      <c r="AD1351" s="45"/>
      <c r="AE1351" s="45"/>
      <c r="AF1351" s="45"/>
      <c r="AG1351" s="45"/>
      <c r="AH1351" s="45"/>
      <c r="AI1351" s="45"/>
      <c r="AJ1351" s="45"/>
      <c r="AK1351" s="45"/>
      <c r="AL1351" s="45"/>
      <c r="AM1351" s="45"/>
      <c r="AN1351" s="45"/>
      <c r="AO1351" s="45"/>
      <c r="AP1351" s="45"/>
      <c r="AQ1351" s="45"/>
      <c r="AR1351" s="45"/>
      <c r="AS1351" s="45"/>
      <c r="AT1351" s="45"/>
      <c r="AU1351" s="45"/>
      <c r="AV1351" s="45"/>
      <c r="AW1351" s="45"/>
      <c r="AX1351" s="45"/>
      <c r="AY1351" s="45"/>
      <c r="AZ1351" s="45"/>
      <c r="BA1351" s="45"/>
      <c r="BB1351" s="45"/>
      <c r="BC1351" s="45"/>
      <c r="BD1351" s="45"/>
      <c r="BE1351" s="45"/>
      <c r="BF1351" s="45"/>
      <c r="BG1351" s="45"/>
      <c r="BH1351" s="45"/>
      <c r="BI1351" s="45"/>
      <c r="BJ1351" s="45"/>
      <c r="BK1351" s="45"/>
      <c r="BL1351" s="45"/>
      <c r="BM1351" s="45"/>
      <c r="BN1351" s="45"/>
      <c r="BO1351" s="45"/>
      <c r="BP1351" s="45"/>
      <c r="BQ1351" s="45"/>
      <c r="BR1351" s="45"/>
      <c r="BS1351" s="45"/>
      <c r="BT1351" s="45"/>
      <c r="BU1351" s="45"/>
      <c r="BV1351" s="45"/>
      <c r="BW1351" s="45"/>
      <c r="BX1351" s="45"/>
      <c r="BY1351" s="45"/>
      <c r="BZ1351" s="45"/>
      <c r="CA1351" s="45"/>
      <c r="CB1351" s="45"/>
      <c r="CC1351" s="45"/>
      <c r="CD1351" s="45"/>
      <c r="CE1351" s="45"/>
      <c r="CF1351" s="45"/>
      <c r="CG1351" s="45"/>
      <c r="CH1351" s="45"/>
      <c r="CI1351" s="45"/>
      <c r="CJ1351" s="45"/>
      <c r="CK1351" s="45"/>
      <c r="CL1351" s="45"/>
      <c r="CM1351" s="45"/>
      <c r="CN1351" s="45"/>
      <c r="CO1351" s="45"/>
      <c r="CP1351" s="45"/>
      <c r="CQ1351" s="45"/>
      <c r="CR1351" s="45"/>
      <c r="CS1351" s="45"/>
      <c r="CT1351" s="45"/>
      <c r="CU1351" s="45"/>
      <c r="CV1351" s="45"/>
      <c r="CW1351" s="45"/>
      <c r="CX1351" s="45"/>
      <c r="CY1351" s="45"/>
      <c r="CZ1351" s="45"/>
      <c r="DA1351" s="45"/>
      <c r="DB1351" s="45"/>
      <c r="DC1351" s="45"/>
      <c r="DD1351" s="45"/>
      <c r="DE1351" s="45"/>
      <c r="DF1351" s="45"/>
      <c r="DG1351" s="45"/>
      <c r="DH1351" s="45"/>
      <c r="DI1351" s="45"/>
      <c r="DJ1351" s="45"/>
      <c r="DK1351" s="45"/>
      <c r="DL1351" s="45"/>
      <c r="DM1351" s="45"/>
      <c r="DN1351" s="45"/>
      <c r="DO1351" s="45"/>
      <c r="DP1351" s="45"/>
      <c r="DQ1351" s="45"/>
      <c r="DR1351" s="45"/>
      <c r="DS1351" s="45"/>
      <c r="DT1351" s="45"/>
      <c r="DU1351" s="45"/>
      <c r="DV1351" s="1123"/>
      <c r="DW1351" s="45"/>
      <c r="DX1351" s="45"/>
      <c r="DY1351" s="45"/>
      <c r="DZ1351" s="45"/>
      <c r="EA1351" s="45"/>
      <c r="EB1351" s="45"/>
      <c r="EC1351" s="45"/>
      <c r="ED1351" s="45"/>
      <c r="EE1351" s="45"/>
      <c r="EF1351" s="45"/>
      <c r="EG1351" s="45"/>
      <c r="EH1351" s="45"/>
      <c r="EI1351" s="45"/>
      <c r="EJ1351" s="45"/>
      <c r="EK1351" s="45"/>
      <c r="EL1351" s="45"/>
      <c r="EM1351" s="45"/>
      <c r="EN1351" s="45"/>
      <c r="EO1351" s="45"/>
      <c r="EP1351" s="45"/>
      <c r="EQ1351" s="1123"/>
      <c r="ER1351" s="557"/>
    </row>
    <row r="1352" spans="1:148" ht="15" customHeight="1" x14ac:dyDescent="0.25">
      <c r="A1352" s="625"/>
      <c r="B1352" s="1343" t="str">
        <f t="shared" si="79"/>
        <v>Desk 99</v>
      </c>
      <c r="C1352" s="1348" t="str">
        <f>IF(ISBLANK(TB!C285), "", TB!C285)</f>
        <v/>
      </c>
      <c r="D1352" s="1348" t="str">
        <f>IF(ISBLANK(TB!D285), "", TB!D285)</f>
        <v/>
      </c>
      <c r="E1352" s="1348" t="str">
        <f>IF(ISBLANK(TB!E285), "", TB!E285)</f>
        <v/>
      </c>
      <c r="F1352" s="1348" t="str">
        <f>IF(ISBLANK(TB!F285), "", TB!F285)</f>
        <v/>
      </c>
      <c r="G1352" s="45"/>
      <c r="H1352" s="45"/>
      <c r="I1352" s="45"/>
      <c r="J1352" s="45"/>
      <c r="K1352" s="45"/>
      <c r="L1352" s="45"/>
      <c r="M1352" s="45"/>
      <c r="N1352" s="45"/>
      <c r="O1352" s="45"/>
      <c r="P1352" s="45"/>
      <c r="Q1352" s="45"/>
      <c r="R1352" s="45"/>
      <c r="S1352" s="45"/>
      <c r="T1352" s="45"/>
      <c r="U1352" s="45"/>
      <c r="V1352" s="45"/>
      <c r="W1352" s="45"/>
      <c r="X1352" s="45"/>
      <c r="Y1352" s="45"/>
      <c r="Z1352" s="45"/>
      <c r="AA1352" s="45"/>
      <c r="AB1352" s="45"/>
      <c r="AC1352" s="45"/>
      <c r="AD1352" s="45"/>
      <c r="AE1352" s="45"/>
      <c r="AF1352" s="45"/>
      <c r="AG1352" s="45"/>
      <c r="AH1352" s="45"/>
      <c r="AI1352" s="45"/>
      <c r="AJ1352" s="45"/>
      <c r="AK1352" s="45"/>
      <c r="AL1352" s="45"/>
      <c r="AM1352" s="45"/>
      <c r="AN1352" s="45"/>
      <c r="AO1352" s="45"/>
      <c r="AP1352" s="45"/>
      <c r="AQ1352" s="45"/>
      <c r="AR1352" s="45"/>
      <c r="AS1352" s="45"/>
      <c r="AT1352" s="45"/>
      <c r="AU1352" s="45"/>
      <c r="AV1352" s="45"/>
      <c r="AW1352" s="45"/>
      <c r="AX1352" s="45"/>
      <c r="AY1352" s="45"/>
      <c r="AZ1352" s="45"/>
      <c r="BA1352" s="45"/>
      <c r="BB1352" s="45"/>
      <c r="BC1352" s="45"/>
      <c r="BD1352" s="45"/>
      <c r="BE1352" s="45"/>
      <c r="BF1352" s="45"/>
      <c r="BG1352" s="45"/>
      <c r="BH1352" s="45"/>
      <c r="BI1352" s="45"/>
      <c r="BJ1352" s="45"/>
      <c r="BK1352" s="45"/>
      <c r="BL1352" s="45"/>
      <c r="BM1352" s="45"/>
      <c r="BN1352" s="45"/>
      <c r="BO1352" s="45"/>
      <c r="BP1352" s="45"/>
      <c r="BQ1352" s="45"/>
      <c r="BR1352" s="45"/>
      <c r="BS1352" s="45"/>
      <c r="BT1352" s="45"/>
      <c r="BU1352" s="45"/>
      <c r="BV1352" s="45"/>
      <c r="BW1352" s="45"/>
      <c r="BX1352" s="45"/>
      <c r="BY1352" s="45"/>
      <c r="BZ1352" s="45"/>
      <c r="CA1352" s="45"/>
      <c r="CB1352" s="45"/>
      <c r="CC1352" s="45"/>
      <c r="CD1352" s="45"/>
      <c r="CE1352" s="45"/>
      <c r="CF1352" s="45"/>
      <c r="CG1352" s="45"/>
      <c r="CH1352" s="45"/>
      <c r="CI1352" s="45"/>
      <c r="CJ1352" s="45"/>
      <c r="CK1352" s="45"/>
      <c r="CL1352" s="45"/>
      <c r="CM1352" s="45"/>
      <c r="CN1352" s="45"/>
      <c r="CO1352" s="45"/>
      <c r="CP1352" s="45"/>
      <c r="CQ1352" s="45"/>
      <c r="CR1352" s="45"/>
      <c r="CS1352" s="45"/>
      <c r="CT1352" s="45"/>
      <c r="CU1352" s="45"/>
      <c r="CV1352" s="45"/>
      <c r="CW1352" s="45"/>
      <c r="CX1352" s="45"/>
      <c r="CY1352" s="45"/>
      <c r="CZ1352" s="45"/>
      <c r="DA1352" s="45"/>
      <c r="DB1352" s="45"/>
      <c r="DC1352" s="45"/>
      <c r="DD1352" s="45"/>
      <c r="DE1352" s="45"/>
      <c r="DF1352" s="45"/>
      <c r="DG1352" s="45"/>
      <c r="DH1352" s="45"/>
      <c r="DI1352" s="45"/>
      <c r="DJ1352" s="45"/>
      <c r="DK1352" s="45"/>
      <c r="DL1352" s="45"/>
      <c r="DM1352" s="45"/>
      <c r="DN1352" s="45"/>
      <c r="DO1352" s="45"/>
      <c r="DP1352" s="45"/>
      <c r="DQ1352" s="45"/>
      <c r="DR1352" s="45"/>
      <c r="DS1352" s="45"/>
      <c r="DT1352" s="45"/>
      <c r="DU1352" s="45"/>
      <c r="DV1352" s="1123"/>
      <c r="DW1352" s="45"/>
      <c r="DX1352" s="45"/>
      <c r="DY1352" s="45"/>
      <c r="DZ1352" s="45"/>
      <c r="EA1352" s="45"/>
      <c r="EB1352" s="45"/>
      <c r="EC1352" s="45"/>
      <c r="ED1352" s="45"/>
      <c r="EE1352" s="45"/>
      <c r="EF1352" s="45"/>
      <c r="EG1352" s="45"/>
      <c r="EH1352" s="45"/>
      <c r="EI1352" s="45"/>
      <c r="EJ1352" s="45"/>
      <c r="EK1352" s="45"/>
      <c r="EL1352" s="45"/>
      <c r="EM1352" s="45"/>
      <c r="EN1352" s="45"/>
      <c r="EO1352" s="45"/>
      <c r="EP1352" s="45"/>
      <c r="EQ1352" s="1123"/>
      <c r="ER1352" s="557"/>
    </row>
    <row r="1353" spans="1:148" ht="15" customHeight="1" x14ac:dyDescent="0.25">
      <c r="A1353" s="625"/>
      <c r="B1353" s="1350" t="str">
        <f t="shared" si="79"/>
        <v>Desk 100</v>
      </c>
      <c r="C1353" s="1351" t="str">
        <f>IF(ISBLANK(TB!C286), "", TB!C286)</f>
        <v/>
      </c>
      <c r="D1353" s="1351" t="str">
        <f>IF(ISBLANK(TB!D286), "", TB!D286)</f>
        <v/>
      </c>
      <c r="E1353" s="1351" t="str">
        <f>IF(ISBLANK(TB!E286), "", TB!E286)</f>
        <v/>
      </c>
      <c r="F1353" s="1351" t="str">
        <f>IF(ISBLANK(TB!F286), "", TB!F286)</f>
        <v/>
      </c>
      <c r="G1353" s="418"/>
      <c r="H1353" s="418"/>
      <c r="I1353" s="418"/>
      <c r="J1353" s="418"/>
      <c r="K1353" s="418"/>
      <c r="L1353" s="418"/>
      <c r="M1353" s="418"/>
      <c r="N1353" s="418"/>
      <c r="O1353" s="418"/>
      <c r="P1353" s="418"/>
      <c r="Q1353" s="418"/>
      <c r="R1353" s="418"/>
      <c r="S1353" s="418"/>
      <c r="T1353" s="418"/>
      <c r="U1353" s="418"/>
      <c r="V1353" s="418"/>
      <c r="W1353" s="418"/>
      <c r="X1353" s="418"/>
      <c r="Y1353" s="418"/>
      <c r="Z1353" s="418"/>
      <c r="AA1353" s="418"/>
      <c r="AB1353" s="418"/>
      <c r="AC1353" s="418"/>
      <c r="AD1353" s="418"/>
      <c r="AE1353" s="418"/>
      <c r="AF1353" s="418"/>
      <c r="AG1353" s="418"/>
      <c r="AH1353" s="418"/>
      <c r="AI1353" s="418"/>
      <c r="AJ1353" s="418"/>
      <c r="AK1353" s="418"/>
      <c r="AL1353" s="418"/>
      <c r="AM1353" s="418"/>
      <c r="AN1353" s="418"/>
      <c r="AO1353" s="418"/>
      <c r="AP1353" s="418"/>
      <c r="AQ1353" s="418"/>
      <c r="AR1353" s="418"/>
      <c r="AS1353" s="418"/>
      <c r="AT1353" s="418"/>
      <c r="AU1353" s="418"/>
      <c r="AV1353" s="418"/>
      <c r="AW1353" s="418"/>
      <c r="AX1353" s="418"/>
      <c r="AY1353" s="418"/>
      <c r="AZ1353" s="418"/>
      <c r="BA1353" s="418"/>
      <c r="BB1353" s="418"/>
      <c r="BC1353" s="418"/>
      <c r="BD1353" s="418"/>
      <c r="BE1353" s="418"/>
      <c r="BF1353" s="418"/>
      <c r="BG1353" s="418"/>
      <c r="BH1353" s="418"/>
      <c r="BI1353" s="418"/>
      <c r="BJ1353" s="418"/>
      <c r="BK1353" s="418"/>
      <c r="BL1353" s="418"/>
      <c r="BM1353" s="418"/>
      <c r="BN1353" s="418"/>
      <c r="BO1353" s="418"/>
      <c r="BP1353" s="418"/>
      <c r="BQ1353" s="418"/>
      <c r="BR1353" s="418"/>
      <c r="BS1353" s="418"/>
      <c r="BT1353" s="418"/>
      <c r="BU1353" s="418"/>
      <c r="BV1353" s="418"/>
      <c r="BW1353" s="418"/>
      <c r="BX1353" s="418"/>
      <c r="BY1353" s="418"/>
      <c r="BZ1353" s="418"/>
      <c r="CA1353" s="418"/>
      <c r="CB1353" s="418"/>
      <c r="CC1353" s="418"/>
      <c r="CD1353" s="418"/>
      <c r="CE1353" s="418"/>
      <c r="CF1353" s="418"/>
      <c r="CG1353" s="418"/>
      <c r="CH1353" s="418"/>
      <c r="CI1353" s="418"/>
      <c r="CJ1353" s="418"/>
      <c r="CK1353" s="418"/>
      <c r="CL1353" s="418"/>
      <c r="CM1353" s="418"/>
      <c r="CN1353" s="418"/>
      <c r="CO1353" s="418"/>
      <c r="CP1353" s="418"/>
      <c r="CQ1353" s="418"/>
      <c r="CR1353" s="418"/>
      <c r="CS1353" s="418"/>
      <c r="CT1353" s="418"/>
      <c r="CU1353" s="418"/>
      <c r="CV1353" s="418"/>
      <c r="CW1353" s="418"/>
      <c r="CX1353" s="418"/>
      <c r="CY1353" s="418"/>
      <c r="CZ1353" s="418"/>
      <c r="DA1353" s="418"/>
      <c r="DB1353" s="418"/>
      <c r="DC1353" s="418"/>
      <c r="DD1353" s="418"/>
      <c r="DE1353" s="418"/>
      <c r="DF1353" s="418"/>
      <c r="DG1353" s="418"/>
      <c r="DH1353" s="418"/>
      <c r="DI1353" s="418"/>
      <c r="DJ1353" s="418"/>
      <c r="DK1353" s="418"/>
      <c r="DL1353" s="418"/>
      <c r="DM1353" s="418"/>
      <c r="DN1353" s="418"/>
      <c r="DO1353" s="418"/>
      <c r="DP1353" s="418"/>
      <c r="DQ1353" s="418"/>
      <c r="DR1353" s="418"/>
      <c r="DS1353" s="418"/>
      <c r="DT1353" s="418"/>
      <c r="DU1353" s="418"/>
      <c r="DV1353" s="95"/>
      <c r="DW1353" s="418"/>
      <c r="DX1353" s="418"/>
      <c r="DY1353" s="418"/>
      <c r="DZ1353" s="418"/>
      <c r="EA1353" s="418"/>
      <c r="EB1353" s="418"/>
      <c r="EC1353" s="418"/>
      <c r="ED1353" s="418"/>
      <c r="EE1353" s="418"/>
      <c r="EF1353" s="418"/>
      <c r="EG1353" s="418"/>
      <c r="EH1353" s="418"/>
      <c r="EI1353" s="418"/>
      <c r="EJ1353" s="418"/>
      <c r="EK1353" s="418"/>
      <c r="EL1353" s="418"/>
      <c r="EM1353" s="418"/>
      <c r="EN1353" s="418"/>
      <c r="EO1353" s="418"/>
      <c r="EP1353" s="418"/>
      <c r="EQ1353" s="95"/>
      <c r="ER1353" s="557"/>
    </row>
    <row r="1354" spans="1:148" ht="15" customHeight="1" x14ac:dyDescent="0.25">
      <c r="A1354" s="625"/>
      <c r="B1354" s="1360" t="s">
        <v>1294</v>
      </c>
      <c r="C1354" s="1346"/>
      <c r="D1354" s="1346"/>
      <c r="E1354" s="1346"/>
      <c r="F1354" s="1346"/>
      <c r="G1354" s="75"/>
      <c r="H1354" s="75"/>
      <c r="I1354" s="75"/>
      <c r="J1354" s="75"/>
      <c r="K1354" s="75"/>
      <c r="L1354" s="75"/>
      <c r="M1354" s="75"/>
      <c r="N1354" s="75"/>
      <c r="O1354" s="75"/>
      <c r="P1354" s="75"/>
      <c r="Q1354" s="75"/>
      <c r="R1354" s="75"/>
      <c r="S1354" s="75"/>
      <c r="T1354" s="75"/>
      <c r="U1354" s="75"/>
      <c r="V1354" s="75"/>
      <c r="W1354" s="75"/>
      <c r="X1354" s="75"/>
      <c r="Y1354" s="75"/>
      <c r="Z1354" s="75"/>
      <c r="AA1354" s="75"/>
      <c r="AB1354" s="75"/>
      <c r="AC1354" s="75"/>
      <c r="AD1354" s="75"/>
      <c r="AE1354" s="75"/>
      <c r="AF1354" s="75"/>
      <c r="AG1354" s="75"/>
      <c r="AH1354" s="75"/>
      <c r="AI1354" s="75"/>
      <c r="AJ1354" s="75"/>
      <c r="AK1354" s="75"/>
      <c r="AL1354" s="75"/>
      <c r="AM1354" s="75"/>
      <c r="AN1354" s="75"/>
      <c r="AO1354" s="75"/>
      <c r="AP1354" s="75"/>
      <c r="AQ1354" s="75"/>
      <c r="AR1354" s="75"/>
      <c r="AS1354" s="75"/>
      <c r="AT1354" s="75"/>
      <c r="AU1354" s="75"/>
      <c r="AV1354" s="75"/>
      <c r="AW1354" s="75"/>
      <c r="AX1354" s="75"/>
      <c r="AY1354" s="75"/>
      <c r="AZ1354" s="75"/>
      <c r="BA1354" s="75"/>
      <c r="BB1354" s="75"/>
      <c r="BC1354" s="75"/>
      <c r="BD1354" s="75"/>
      <c r="BE1354" s="75"/>
      <c r="BF1354" s="75"/>
      <c r="BG1354" s="75"/>
      <c r="BH1354" s="75"/>
      <c r="BI1354" s="75"/>
      <c r="BJ1354" s="75"/>
      <c r="BK1354" s="75"/>
      <c r="BL1354" s="75"/>
      <c r="BM1354" s="75"/>
      <c r="BN1354" s="75"/>
      <c r="BO1354" s="75"/>
      <c r="BP1354" s="75"/>
      <c r="BQ1354" s="75"/>
      <c r="BR1354" s="75"/>
      <c r="BS1354" s="75"/>
      <c r="BT1354" s="75"/>
      <c r="BU1354" s="75"/>
      <c r="BV1354" s="75"/>
      <c r="BW1354" s="75"/>
      <c r="BX1354" s="75"/>
      <c r="BY1354" s="75"/>
      <c r="BZ1354" s="75"/>
      <c r="CA1354" s="75"/>
      <c r="CB1354" s="75"/>
      <c r="CC1354" s="75"/>
      <c r="CD1354" s="75"/>
      <c r="CE1354" s="75"/>
      <c r="CF1354" s="75"/>
      <c r="CG1354" s="75"/>
      <c r="CH1354" s="75"/>
      <c r="CI1354" s="75"/>
      <c r="CJ1354" s="75"/>
      <c r="CK1354" s="75"/>
      <c r="CL1354" s="75"/>
      <c r="CM1354" s="75"/>
      <c r="CN1354" s="75"/>
      <c r="CO1354" s="75"/>
      <c r="CP1354" s="75"/>
      <c r="CQ1354" s="75"/>
      <c r="CR1354" s="75"/>
      <c r="CS1354" s="75"/>
      <c r="CT1354" s="75"/>
      <c r="CU1354" s="75"/>
      <c r="CV1354" s="75"/>
      <c r="CW1354" s="75"/>
      <c r="CX1354" s="75"/>
      <c r="CY1354" s="75"/>
      <c r="CZ1354" s="75"/>
      <c r="DA1354" s="75"/>
      <c r="DB1354" s="75"/>
      <c r="DC1354" s="75"/>
      <c r="DD1354" s="75"/>
      <c r="DE1354" s="75"/>
      <c r="DF1354" s="75"/>
      <c r="DG1354" s="75"/>
      <c r="DH1354" s="75"/>
      <c r="DI1354" s="75"/>
      <c r="DJ1354" s="75"/>
      <c r="DK1354" s="75"/>
      <c r="DL1354" s="75"/>
      <c r="DM1354" s="75"/>
      <c r="DN1354" s="75"/>
      <c r="DO1354" s="75"/>
      <c r="DP1354" s="75"/>
      <c r="DQ1354" s="75"/>
      <c r="DR1354" s="75"/>
      <c r="DS1354" s="75"/>
      <c r="DT1354" s="75"/>
      <c r="DU1354" s="75"/>
      <c r="DV1354" s="1361"/>
      <c r="DW1354" s="75"/>
      <c r="DX1354" s="75"/>
      <c r="DY1354" s="75"/>
      <c r="DZ1354" s="75"/>
      <c r="EA1354" s="75"/>
      <c r="EB1354" s="75"/>
      <c r="EC1354" s="75"/>
      <c r="ED1354" s="75"/>
      <c r="EE1354" s="75"/>
      <c r="EF1354" s="75"/>
      <c r="EG1354" s="75"/>
      <c r="EH1354" s="75"/>
      <c r="EI1354" s="75"/>
      <c r="EJ1354" s="75"/>
      <c r="EK1354" s="75"/>
      <c r="EL1354" s="75"/>
      <c r="EM1354" s="75"/>
      <c r="EN1354" s="75"/>
      <c r="EO1354" s="75"/>
      <c r="EP1354" s="75"/>
      <c r="EQ1354" s="1361"/>
      <c r="ER1354" s="557"/>
    </row>
    <row r="1355" spans="1:148" s="1110" customFormat="1" ht="15" customHeight="1" x14ac:dyDescent="0.25">
      <c r="A1355" s="573"/>
      <c r="B1355" s="1273"/>
      <c r="C1355" s="1273"/>
      <c r="D1355" s="1341"/>
      <c r="E1355" s="1341"/>
      <c r="F1355" s="1341"/>
      <c r="G1355" s="1273"/>
      <c r="H1355" s="1273"/>
      <c r="I1355" s="1273"/>
      <c r="J1355" s="1273"/>
      <c r="K1355" s="1273"/>
      <c r="L1355" s="1273"/>
      <c r="M1355" s="1273"/>
      <c r="N1355" s="1273"/>
      <c r="O1355" s="1273"/>
      <c r="P1355" s="1273"/>
      <c r="Q1355" s="1273"/>
      <c r="R1355" s="1273"/>
      <c r="S1355" s="1273"/>
      <c r="T1355" s="1273"/>
      <c r="U1355" s="1273"/>
      <c r="V1355" s="1273"/>
      <c r="W1355" s="1273"/>
      <c r="X1355" s="1273"/>
      <c r="Y1355" s="1273"/>
      <c r="Z1355" s="1273"/>
      <c r="AA1355" s="1273"/>
      <c r="AB1355" s="1273"/>
      <c r="AC1355" s="1273"/>
      <c r="AD1355" s="1273"/>
      <c r="AE1355" s="1273"/>
      <c r="AF1355" s="1273"/>
      <c r="AG1355" s="1273"/>
      <c r="AH1355" s="1273"/>
      <c r="AI1355" s="1273"/>
      <c r="AJ1355" s="1273"/>
      <c r="AK1355" s="1273"/>
      <c r="AL1355" s="1273"/>
      <c r="AM1355" s="1273"/>
      <c r="AN1355" s="1273"/>
      <c r="AO1355" s="1273"/>
      <c r="AP1355" s="1273"/>
      <c r="AQ1355" s="1273"/>
      <c r="AR1355" s="1273"/>
      <c r="AS1355" s="1273"/>
      <c r="AT1355" s="1273"/>
      <c r="AU1355" s="1273"/>
      <c r="AV1355" s="1273"/>
      <c r="AW1355" s="1273"/>
      <c r="AX1355" s="1273"/>
      <c r="AY1355" s="1273"/>
      <c r="AZ1355" s="1273"/>
      <c r="BA1355" s="1273"/>
      <c r="BB1355" s="1273"/>
      <c r="BC1355" s="1273"/>
      <c r="BD1355" s="1273"/>
      <c r="BE1355" s="1273"/>
      <c r="BF1355" s="1273"/>
      <c r="BG1355" s="1273"/>
      <c r="BH1355" s="1273"/>
      <c r="BI1355" s="1273"/>
      <c r="BJ1355" s="1273"/>
      <c r="BK1355" s="1273"/>
      <c r="BL1355" s="1273"/>
      <c r="BM1355" s="1273"/>
      <c r="BN1355" s="1273"/>
      <c r="BO1355" s="1273"/>
      <c r="BP1355" s="1273"/>
      <c r="BQ1355" s="1273"/>
      <c r="BR1355" s="1273"/>
      <c r="BS1355" s="1273"/>
      <c r="BT1355" s="1273"/>
      <c r="BU1355" s="1273"/>
      <c r="BV1355" s="1273"/>
      <c r="BW1355" s="1273"/>
      <c r="BX1355" s="1273"/>
      <c r="BY1355" s="1273"/>
      <c r="BZ1355" s="1273"/>
      <c r="CA1355" s="1273"/>
      <c r="CB1355" s="1273"/>
      <c r="CC1355" s="1273"/>
      <c r="CD1355" s="1273"/>
      <c r="CE1355" s="1273"/>
      <c r="CF1355" s="1273"/>
      <c r="CG1355" s="1273"/>
      <c r="CH1355" s="1273"/>
      <c r="CI1355" s="1273"/>
      <c r="CJ1355" s="1273"/>
      <c r="CK1355" s="1273"/>
      <c r="CL1355" s="1273"/>
      <c r="CM1355" s="1273"/>
      <c r="CN1355" s="1273"/>
      <c r="CO1355" s="1273"/>
      <c r="CP1355" s="1273"/>
      <c r="CQ1355" s="1273"/>
      <c r="CR1355" s="1273"/>
      <c r="CS1355" s="1273"/>
      <c r="CT1355" s="1273"/>
      <c r="CU1355" s="1273"/>
      <c r="CV1355" s="1273"/>
      <c r="CW1355" s="1273"/>
      <c r="CX1355" s="1273"/>
      <c r="CY1355" s="1273"/>
      <c r="CZ1355" s="1273"/>
      <c r="DA1355" s="1273"/>
      <c r="DB1355" s="1273"/>
      <c r="DC1355" s="1273"/>
      <c r="DD1355" s="1273"/>
      <c r="DE1355" s="1273"/>
      <c r="DF1355" s="1273"/>
      <c r="DG1355" s="1273"/>
      <c r="DH1355" s="1273"/>
      <c r="DI1355" s="1273"/>
      <c r="DJ1355" s="1273"/>
      <c r="DK1355" s="1273"/>
      <c r="DL1355" s="1273"/>
      <c r="DM1355" s="1273"/>
      <c r="DN1355" s="1273"/>
      <c r="DO1355" s="1273"/>
      <c r="DP1355" s="1273"/>
      <c r="DQ1355" s="1273"/>
      <c r="DR1355" s="1273"/>
      <c r="DS1355" s="1273"/>
      <c r="DT1355" s="1273"/>
      <c r="DU1355" s="1273"/>
      <c r="DV1355" s="1273"/>
      <c r="DW1355" s="1273"/>
      <c r="DX1355" s="1273"/>
      <c r="DY1355" s="1273"/>
      <c r="DZ1355" s="1273"/>
      <c r="EA1355" s="1273"/>
      <c r="EB1355" s="1273"/>
      <c r="EC1355" s="1273"/>
      <c r="ED1355" s="1273"/>
      <c r="EE1355" s="1273"/>
      <c r="EF1355" s="1273"/>
      <c r="EG1355" s="1273"/>
      <c r="EH1355" s="1273"/>
      <c r="EI1355" s="1273"/>
      <c r="EJ1355" s="1273"/>
      <c r="EK1355" s="1273"/>
      <c r="EL1355" s="1273"/>
      <c r="EM1355" s="1273"/>
      <c r="EN1355" s="1273"/>
      <c r="EO1355" s="1273"/>
      <c r="EP1355" s="1273"/>
      <c r="EQ1355" s="1273"/>
      <c r="ER1355" s="1499"/>
    </row>
    <row r="1356" spans="1:148" s="564" customFormat="1" ht="45" customHeight="1" x14ac:dyDescent="0.25">
      <c r="A1356" s="1320" t="s">
        <v>1527</v>
      </c>
      <c r="B1356" s="1355"/>
      <c r="C1356" s="1355"/>
      <c r="D1356" s="1392"/>
      <c r="E1356" s="1392"/>
      <c r="F1356" s="1392"/>
      <c r="G1356" s="1356"/>
      <c r="H1356" s="1356"/>
      <c r="I1356" s="1356"/>
      <c r="J1356" s="1356"/>
      <c r="K1356" s="1356"/>
      <c r="L1356" s="1356"/>
      <c r="M1356" s="1356"/>
      <c r="N1356" s="1356"/>
      <c r="O1356" s="1356"/>
      <c r="P1356" s="1356"/>
      <c r="Q1356" s="1356"/>
      <c r="R1356" s="1356"/>
      <c r="S1356" s="1356"/>
      <c r="T1356" s="1356"/>
      <c r="U1356" s="1356"/>
      <c r="V1356" s="1356"/>
      <c r="W1356" s="1356"/>
      <c r="X1356" s="1356"/>
      <c r="Y1356" s="1356"/>
      <c r="Z1356" s="1356"/>
      <c r="AA1356" s="1356"/>
      <c r="AB1356" s="1356"/>
      <c r="AC1356" s="1356"/>
      <c r="AD1356" s="1356"/>
      <c r="AE1356" s="1356"/>
      <c r="AF1356" s="1356"/>
      <c r="AG1356" s="1356"/>
      <c r="AH1356" s="1356"/>
      <c r="AI1356" s="1356"/>
      <c r="AJ1356" s="1356"/>
      <c r="AK1356" s="1356"/>
      <c r="AL1356" s="1356"/>
      <c r="AM1356" s="1356"/>
      <c r="AN1356" s="1356"/>
      <c r="AO1356" s="1356"/>
      <c r="AP1356" s="1356"/>
      <c r="AQ1356" s="1356"/>
      <c r="AR1356" s="1356"/>
      <c r="AS1356" s="1356"/>
      <c r="AT1356" s="1356"/>
      <c r="AU1356" s="1356"/>
      <c r="AV1356" s="1356"/>
      <c r="AW1356" s="1356"/>
      <c r="AX1356" s="1356"/>
      <c r="AY1356" s="1356"/>
      <c r="AZ1356" s="1356"/>
      <c r="BA1356" s="1356"/>
      <c r="BB1356" s="1356"/>
      <c r="BC1356" s="1356"/>
      <c r="BD1356" s="1356"/>
      <c r="BE1356" s="1356"/>
      <c r="BF1356" s="1356"/>
      <c r="BG1356" s="1356"/>
      <c r="BH1356" s="1356"/>
      <c r="BI1356" s="1356"/>
      <c r="BJ1356" s="1356"/>
      <c r="BK1356" s="1356"/>
      <c r="BL1356" s="1356"/>
      <c r="BM1356" s="1356"/>
      <c r="BN1356" s="1356"/>
      <c r="BO1356" s="1356"/>
      <c r="BP1356" s="1356"/>
      <c r="BQ1356" s="1356"/>
      <c r="BR1356" s="1356"/>
      <c r="BS1356" s="1356"/>
      <c r="BT1356" s="1356"/>
      <c r="BU1356" s="1356"/>
      <c r="BV1356" s="1356"/>
      <c r="BW1356" s="1356"/>
      <c r="BX1356" s="1356"/>
      <c r="BY1356" s="1356"/>
      <c r="BZ1356" s="1356"/>
      <c r="CA1356" s="1356"/>
      <c r="CB1356" s="1356"/>
      <c r="CC1356" s="1356"/>
      <c r="CD1356" s="1356"/>
      <c r="CE1356" s="1356"/>
      <c r="CF1356" s="1356"/>
      <c r="CG1356" s="1356"/>
      <c r="CH1356" s="1356"/>
      <c r="CI1356" s="1356"/>
      <c r="CJ1356" s="1356"/>
      <c r="CK1356" s="1356"/>
      <c r="CL1356" s="1356"/>
      <c r="CM1356" s="1356"/>
      <c r="CN1356" s="1356"/>
      <c r="CO1356" s="1356"/>
      <c r="CP1356" s="1356"/>
      <c r="CQ1356" s="1356"/>
      <c r="CR1356" s="1356"/>
      <c r="CS1356" s="1356"/>
      <c r="CT1356" s="1356"/>
      <c r="CU1356" s="1356"/>
      <c r="CV1356" s="1356"/>
      <c r="CW1356" s="1356"/>
      <c r="CX1356" s="1356"/>
      <c r="CY1356" s="1356"/>
      <c r="CZ1356" s="1356"/>
      <c r="DA1356" s="1356"/>
      <c r="DB1356" s="1356"/>
      <c r="DC1356" s="1356"/>
      <c r="DD1356" s="1356"/>
      <c r="DE1356" s="1356"/>
      <c r="DF1356" s="1356"/>
      <c r="DG1356" s="1356"/>
      <c r="DH1356" s="1356"/>
      <c r="DI1356" s="1356"/>
      <c r="DJ1356" s="1356"/>
      <c r="DK1356" s="1356"/>
      <c r="DL1356" s="1356"/>
      <c r="DM1356" s="1356"/>
      <c r="DN1356" s="1356"/>
      <c r="DO1356" s="1356"/>
      <c r="DP1356" s="1356"/>
      <c r="DQ1356" s="1356"/>
      <c r="DR1356" s="1356"/>
      <c r="DS1356" s="1356"/>
      <c r="DT1356" s="1356"/>
      <c r="DU1356" s="1356"/>
      <c r="DV1356" s="1356"/>
      <c r="DW1356" s="1356"/>
      <c r="DX1356" s="1356"/>
      <c r="DY1356" s="1356"/>
      <c r="DZ1356" s="1356"/>
      <c r="EA1356" s="1356"/>
      <c r="EB1356" s="1356"/>
      <c r="EC1356" s="1356"/>
      <c r="ED1356" s="1356"/>
      <c r="EE1356" s="1356"/>
      <c r="EF1356" s="1356"/>
      <c r="EG1356" s="1356"/>
      <c r="EH1356" s="1356"/>
      <c r="EI1356" s="1356"/>
      <c r="EJ1356" s="1356"/>
      <c r="EK1356" s="1356"/>
      <c r="EL1356" s="1356"/>
      <c r="EM1356" s="1356"/>
      <c r="EN1356" s="1356"/>
      <c r="EO1356" s="1356"/>
      <c r="EP1356" s="1356"/>
      <c r="EQ1356" s="1356"/>
      <c r="ER1356" s="1281"/>
    </row>
    <row r="1357" spans="1:148" ht="15" customHeight="1" x14ac:dyDescent="0.25">
      <c r="A1357" s="625"/>
      <c r="B1357" s="2371" t="s">
        <v>1528</v>
      </c>
      <c r="C1357" s="2371"/>
      <c r="D1357" s="2371"/>
      <c r="E1357" s="2371"/>
      <c r="F1357" s="2372"/>
      <c r="G1357" s="1337" t="s">
        <v>1191</v>
      </c>
      <c r="H1357" s="1337" t="str">
        <f t="shared" ref="H1357:BS1357" si="80">"T+" &amp; (COLUMN(H1357)-COLUMN($G1357))</f>
        <v>T+1</v>
      </c>
      <c r="I1357" s="1337" t="str">
        <f t="shared" si="80"/>
        <v>T+2</v>
      </c>
      <c r="J1357" s="1337" t="str">
        <f t="shared" si="80"/>
        <v>T+3</v>
      </c>
      <c r="K1357" s="1337" t="str">
        <f t="shared" si="80"/>
        <v>T+4</v>
      </c>
      <c r="L1357" s="1337" t="str">
        <f t="shared" si="80"/>
        <v>T+5</v>
      </c>
      <c r="M1357" s="1337" t="str">
        <f t="shared" si="80"/>
        <v>T+6</v>
      </c>
      <c r="N1357" s="1337" t="str">
        <f t="shared" si="80"/>
        <v>T+7</v>
      </c>
      <c r="O1357" s="1337" t="str">
        <f t="shared" si="80"/>
        <v>T+8</v>
      </c>
      <c r="P1357" s="1337" t="str">
        <f t="shared" si="80"/>
        <v>T+9</v>
      </c>
      <c r="Q1357" s="1337" t="str">
        <f t="shared" si="80"/>
        <v>T+10</v>
      </c>
      <c r="R1357" s="1337" t="str">
        <f t="shared" si="80"/>
        <v>T+11</v>
      </c>
      <c r="S1357" s="1337" t="str">
        <f t="shared" si="80"/>
        <v>T+12</v>
      </c>
      <c r="T1357" s="1337" t="str">
        <f t="shared" si="80"/>
        <v>T+13</v>
      </c>
      <c r="U1357" s="1337" t="str">
        <f t="shared" si="80"/>
        <v>T+14</v>
      </c>
      <c r="V1357" s="1337" t="str">
        <f t="shared" si="80"/>
        <v>T+15</v>
      </c>
      <c r="W1357" s="1337" t="str">
        <f t="shared" si="80"/>
        <v>T+16</v>
      </c>
      <c r="X1357" s="1337" t="str">
        <f t="shared" si="80"/>
        <v>T+17</v>
      </c>
      <c r="Y1357" s="1337" t="str">
        <f t="shared" si="80"/>
        <v>T+18</v>
      </c>
      <c r="Z1357" s="1337" t="str">
        <f t="shared" si="80"/>
        <v>T+19</v>
      </c>
      <c r="AA1357" s="1337" t="str">
        <f t="shared" si="80"/>
        <v>T+20</v>
      </c>
      <c r="AB1357" s="1337" t="str">
        <f t="shared" si="80"/>
        <v>T+21</v>
      </c>
      <c r="AC1357" s="1337" t="str">
        <f t="shared" si="80"/>
        <v>T+22</v>
      </c>
      <c r="AD1357" s="1337" t="str">
        <f t="shared" si="80"/>
        <v>T+23</v>
      </c>
      <c r="AE1357" s="1337" t="str">
        <f t="shared" si="80"/>
        <v>T+24</v>
      </c>
      <c r="AF1357" s="1337" t="str">
        <f t="shared" si="80"/>
        <v>T+25</v>
      </c>
      <c r="AG1357" s="1337" t="str">
        <f t="shared" si="80"/>
        <v>T+26</v>
      </c>
      <c r="AH1357" s="1337" t="str">
        <f t="shared" si="80"/>
        <v>T+27</v>
      </c>
      <c r="AI1357" s="1337" t="str">
        <f t="shared" si="80"/>
        <v>T+28</v>
      </c>
      <c r="AJ1357" s="1337" t="str">
        <f t="shared" si="80"/>
        <v>T+29</v>
      </c>
      <c r="AK1357" s="1337" t="str">
        <f t="shared" si="80"/>
        <v>T+30</v>
      </c>
      <c r="AL1357" s="1337" t="str">
        <f t="shared" si="80"/>
        <v>T+31</v>
      </c>
      <c r="AM1357" s="1337" t="str">
        <f t="shared" si="80"/>
        <v>T+32</v>
      </c>
      <c r="AN1357" s="1337" t="str">
        <f t="shared" si="80"/>
        <v>T+33</v>
      </c>
      <c r="AO1357" s="1337" t="str">
        <f t="shared" si="80"/>
        <v>T+34</v>
      </c>
      <c r="AP1357" s="1337" t="str">
        <f t="shared" si="80"/>
        <v>T+35</v>
      </c>
      <c r="AQ1357" s="1337" t="str">
        <f t="shared" si="80"/>
        <v>T+36</v>
      </c>
      <c r="AR1357" s="1337" t="str">
        <f t="shared" si="80"/>
        <v>T+37</v>
      </c>
      <c r="AS1357" s="1337" t="str">
        <f t="shared" si="80"/>
        <v>T+38</v>
      </c>
      <c r="AT1357" s="1337" t="str">
        <f t="shared" si="80"/>
        <v>T+39</v>
      </c>
      <c r="AU1357" s="1337" t="str">
        <f t="shared" si="80"/>
        <v>T+40</v>
      </c>
      <c r="AV1357" s="1337" t="str">
        <f t="shared" si="80"/>
        <v>T+41</v>
      </c>
      <c r="AW1357" s="1337" t="str">
        <f t="shared" si="80"/>
        <v>T+42</v>
      </c>
      <c r="AX1357" s="1337" t="str">
        <f t="shared" si="80"/>
        <v>T+43</v>
      </c>
      <c r="AY1357" s="1337" t="str">
        <f t="shared" si="80"/>
        <v>T+44</v>
      </c>
      <c r="AZ1357" s="1337" t="str">
        <f t="shared" si="80"/>
        <v>T+45</v>
      </c>
      <c r="BA1357" s="1337" t="str">
        <f t="shared" si="80"/>
        <v>T+46</v>
      </c>
      <c r="BB1357" s="1337" t="str">
        <f t="shared" si="80"/>
        <v>T+47</v>
      </c>
      <c r="BC1357" s="1337" t="str">
        <f t="shared" si="80"/>
        <v>T+48</v>
      </c>
      <c r="BD1357" s="1337" t="str">
        <f t="shared" si="80"/>
        <v>T+49</v>
      </c>
      <c r="BE1357" s="1337" t="str">
        <f t="shared" si="80"/>
        <v>T+50</v>
      </c>
      <c r="BF1357" s="1337" t="str">
        <f t="shared" si="80"/>
        <v>T+51</v>
      </c>
      <c r="BG1357" s="1337" t="str">
        <f t="shared" si="80"/>
        <v>T+52</v>
      </c>
      <c r="BH1357" s="1337" t="str">
        <f t="shared" si="80"/>
        <v>T+53</v>
      </c>
      <c r="BI1357" s="1337" t="str">
        <f t="shared" si="80"/>
        <v>T+54</v>
      </c>
      <c r="BJ1357" s="1337" t="str">
        <f t="shared" si="80"/>
        <v>T+55</v>
      </c>
      <c r="BK1357" s="1337" t="str">
        <f t="shared" si="80"/>
        <v>T+56</v>
      </c>
      <c r="BL1357" s="1337" t="str">
        <f t="shared" si="80"/>
        <v>T+57</v>
      </c>
      <c r="BM1357" s="1337" t="str">
        <f t="shared" si="80"/>
        <v>T+58</v>
      </c>
      <c r="BN1357" s="1337" t="str">
        <f t="shared" si="80"/>
        <v>T+59</v>
      </c>
      <c r="BO1357" s="1337" t="str">
        <f t="shared" si="80"/>
        <v>T+60</v>
      </c>
      <c r="BP1357" s="1337" t="str">
        <f t="shared" si="80"/>
        <v>T+61</v>
      </c>
      <c r="BQ1357" s="1337" t="str">
        <f t="shared" si="80"/>
        <v>T+62</v>
      </c>
      <c r="BR1357" s="1337" t="str">
        <f t="shared" si="80"/>
        <v>T+63</v>
      </c>
      <c r="BS1357" s="1337" t="str">
        <f t="shared" si="80"/>
        <v>T+64</v>
      </c>
      <c r="BT1357" s="1337" t="str">
        <f t="shared" ref="BT1357:EE1357" si="81">"T+" &amp; (COLUMN(BT1357)-COLUMN($G1357))</f>
        <v>T+65</v>
      </c>
      <c r="BU1357" s="1337" t="str">
        <f t="shared" si="81"/>
        <v>T+66</v>
      </c>
      <c r="BV1357" s="1337" t="str">
        <f t="shared" si="81"/>
        <v>T+67</v>
      </c>
      <c r="BW1357" s="1337" t="str">
        <f t="shared" si="81"/>
        <v>T+68</v>
      </c>
      <c r="BX1357" s="1337" t="str">
        <f t="shared" si="81"/>
        <v>T+69</v>
      </c>
      <c r="BY1357" s="1337" t="str">
        <f t="shared" si="81"/>
        <v>T+70</v>
      </c>
      <c r="BZ1357" s="1337" t="str">
        <f t="shared" si="81"/>
        <v>T+71</v>
      </c>
      <c r="CA1357" s="1337" t="str">
        <f t="shared" si="81"/>
        <v>T+72</v>
      </c>
      <c r="CB1357" s="1337" t="str">
        <f t="shared" si="81"/>
        <v>T+73</v>
      </c>
      <c r="CC1357" s="1337" t="str">
        <f t="shared" si="81"/>
        <v>T+74</v>
      </c>
      <c r="CD1357" s="1337" t="str">
        <f t="shared" si="81"/>
        <v>T+75</v>
      </c>
      <c r="CE1357" s="1337" t="str">
        <f t="shared" si="81"/>
        <v>T+76</v>
      </c>
      <c r="CF1357" s="1337" t="str">
        <f t="shared" si="81"/>
        <v>T+77</v>
      </c>
      <c r="CG1357" s="1337" t="str">
        <f t="shared" si="81"/>
        <v>T+78</v>
      </c>
      <c r="CH1357" s="1337" t="str">
        <f t="shared" si="81"/>
        <v>T+79</v>
      </c>
      <c r="CI1357" s="1337" t="str">
        <f t="shared" si="81"/>
        <v>T+80</v>
      </c>
      <c r="CJ1357" s="1337" t="str">
        <f t="shared" si="81"/>
        <v>T+81</v>
      </c>
      <c r="CK1357" s="1337" t="str">
        <f t="shared" si="81"/>
        <v>T+82</v>
      </c>
      <c r="CL1357" s="1337" t="str">
        <f t="shared" si="81"/>
        <v>T+83</v>
      </c>
      <c r="CM1357" s="1337" t="str">
        <f t="shared" si="81"/>
        <v>T+84</v>
      </c>
      <c r="CN1357" s="1337" t="str">
        <f t="shared" si="81"/>
        <v>T+85</v>
      </c>
      <c r="CO1357" s="1337" t="str">
        <f t="shared" si="81"/>
        <v>T+86</v>
      </c>
      <c r="CP1357" s="1337" t="str">
        <f t="shared" si="81"/>
        <v>T+87</v>
      </c>
      <c r="CQ1357" s="1337" t="str">
        <f t="shared" si="81"/>
        <v>T+88</v>
      </c>
      <c r="CR1357" s="1337" t="str">
        <f t="shared" si="81"/>
        <v>T+89</v>
      </c>
      <c r="CS1357" s="1337" t="str">
        <f t="shared" si="81"/>
        <v>T+90</v>
      </c>
      <c r="CT1357" s="1337" t="str">
        <f t="shared" si="81"/>
        <v>T+91</v>
      </c>
      <c r="CU1357" s="1337" t="str">
        <f t="shared" si="81"/>
        <v>T+92</v>
      </c>
      <c r="CV1357" s="1337" t="str">
        <f t="shared" si="81"/>
        <v>T+93</v>
      </c>
      <c r="CW1357" s="1337" t="str">
        <f t="shared" si="81"/>
        <v>T+94</v>
      </c>
      <c r="CX1357" s="1337" t="str">
        <f t="shared" si="81"/>
        <v>T+95</v>
      </c>
      <c r="CY1357" s="1337" t="str">
        <f t="shared" si="81"/>
        <v>T+96</v>
      </c>
      <c r="CZ1357" s="1337" t="str">
        <f t="shared" si="81"/>
        <v>T+97</v>
      </c>
      <c r="DA1357" s="1337" t="str">
        <f t="shared" si="81"/>
        <v>T+98</v>
      </c>
      <c r="DB1357" s="1337" t="str">
        <f t="shared" si="81"/>
        <v>T+99</v>
      </c>
      <c r="DC1357" s="1337" t="str">
        <f t="shared" si="81"/>
        <v>T+100</v>
      </c>
      <c r="DD1357" s="1337" t="str">
        <f t="shared" si="81"/>
        <v>T+101</v>
      </c>
      <c r="DE1357" s="1337" t="str">
        <f t="shared" si="81"/>
        <v>T+102</v>
      </c>
      <c r="DF1357" s="1337" t="str">
        <f t="shared" si="81"/>
        <v>T+103</v>
      </c>
      <c r="DG1357" s="1337" t="str">
        <f t="shared" si="81"/>
        <v>T+104</v>
      </c>
      <c r="DH1357" s="1337" t="str">
        <f t="shared" si="81"/>
        <v>T+105</v>
      </c>
      <c r="DI1357" s="1337" t="str">
        <f t="shared" si="81"/>
        <v>T+106</v>
      </c>
      <c r="DJ1357" s="1337" t="str">
        <f t="shared" si="81"/>
        <v>T+107</v>
      </c>
      <c r="DK1357" s="1337" t="str">
        <f t="shared" si="81"/>
        <v>T+108</v>
      </c>
      <c r="DL1357" s="1337" t="str">
        <f t="shared" si="81"/>
        <v>T+109</v>
      </c>
      <c r="DM1357" s="1337" t="str">
        <f t="shared" si="81"/>
        <v>T+110</v>
      </c>
      <c r="DN1357" s="1337" t="str">
        <f t="shared" si="81"/>
        <v>T+111</v>
      </c>
      <c r="DO1357" s="1337" t="str">
        <f t="shared" si="81"/>
        <v>T+112</v>
      </c>
      <c r="DP1357" s="1337" t="str">
        <f t="shared" si="81"/>
        <v>T+113</v>
      </c>
      <c r="DQ1357" s="1337" t="str">
        <f t="shared" si="81"/>
        <v>T+114</v>
      </c>
      <c r="DR1357" s="1337" t="str">
        <f t="shared" si="81"/>
        <v>T+115</v>
      </c>
      <c r="DS1357" s="1337" t="str">
        <f t="shared" si="81"/>
        <v>T+116</v>
      </c>
      <c r="DT1357" s="1337" t="str">
        <f t="shared" si="81"/>
        <v>T+117</v>
      </c>
      <c r="DU1357" s="1337" t="str">
        <f t="shared" si="81"/>
        <v>T+118</v>
      </c>
      <c r="DV1357" s="1337" t="str">
        <f t="shared" si="81"/>
        <v>T+119</v>
      </c>
      <c r="DW1357" s="1337" t="str">
        <f t="shared" si="81"/>
        <v>T+120</v>
      </c>
      <c r="DX1357" s="1337" t="str">
        <f t="shared" si="81"/>
        <v>T+121</v>
      </c>
      <c r="DY1357" s="1337" t="str">
        <f t="shared" si="81"/>
        <v>T+122</v>
      </c>
      <c r="DZ1357" s="1337" t="str">
        <f t="shared" si="81"/>
        <v>T+123</v>
      </c>
      <c r="EA1357" s="1337" t="str">
        <f t="shared" si="81"/>
        <v>T+124</v>
      </c>
      <c r="EB1357" s="1337" t="str">
        <f t="shared" si="81"/>
        <v>T+125</v>
      </c>
      <c r="EC1357" s="1337" t="str">
        <f t="shared" si="81"/>
        <v>T+126</v>
      </c>
      <c r="ED1357" s="1337" t="str">
        <f t="shared" si="81"/>
        <v>T+127</v>
      </c>
      <c r="EE1357" s="1337" t="str">
        <f t="shared" si="81"/>
        <v>T+128</v>
      </c>
      <c r="EF1357" s="1337" t="str">
        <f t="shared" ref="EF1357:EQ1357" si="82">"T+" &amp; (COLUMN(EF1357)-COLUMN($G1357))</f>
        <v>T+129</v>
      </c>
      <c r="EG1357" s="1337" t="str">
        <f t="shared" si="82"/>
        <v>T+130</v>
      </c>
      <c r="EH1357" s="1337" t="str">
        <f t="shared" si="82"/>
        <v>T+131</v>
      </c>
      <c r="EI1357" s="1337" t="str">
        <f t="shared" si="82"/>
        <v>T+132</v>
      </c>
      <c r="EJ1357" s="1337" t="str">
        <f t="shared" si="82"/>
        <v>T+133</v>
      </c>
      <c r="EK1357" s="1337" t="str">
        <f t="shared" si="82"/>
        <v>T+134</v>
      </c>
      <c r="EL1357" s="1337" t="str">
        <f t="shared" si="82"/>
        <v>T+135</v>
      </c>
      <c r="EM1357" s="1337" t="str">
        <f t="shared" si="82"/>
        <v>T+136</v>
      </c>
      <c r="EN1357" s="1337" t="str">
        <f t="shared" si="82"/>
        <v>T+137</v>
      </c>
      <c r="EO1357" s="1337" t="str">
        <f t="shared" si="82"/>
        <v>T+138</v>
      </c>
      <c r="EP1357" s="1337" t="str">
        <f t="shared" si="82"/>
        <v>T+139</v>
      </c>
      <c r="EQ1357" s="1337" t="str">
        <f t="shared" si="82"/>
        <v>T+140</v>
      </c>
      <c r="ER1357" s="557"/>
    </row>
    <row r="1358" spans="1:148" x14ac:dyDescent="0.25">
      <c r="A1358" s="625"/>
      <c r="B1358" s="1500" t="s">
        <v>1531</v>
      </c>
      <c r="C1358" s="1501"/>
      <c r="D1358" s="1502"/>
      <c r="E1358" s="1502"/>
      <c r="F1358" s="406"/>
      <c r="G1358" s="49"/>
      <c r="H1358" s="49"/>
      <c r="I1358" s="49"/>
      <c r="J1358" s="49"/>
      <c r="K1358" s="49"/>
      <c r="L1358" s="49"/>
      <c r="M1358" s="49"/>
      <c r="N1358" s="49"/>
      <c r="O1358" s="49"/>
      <c r="P1358" s="49"/>
      <c r="Q1358" s="49"/>
      <c r="R1358" s="49"/>
      <c r="S1358" s="49"/>
      <c r="T1358" s="49"/>
      <c r="U1358" s="49"/>
      <c r="V1358" s="49"/>
      <c r="W1358" s="49"/>
      <c r="X1358" s="49"/>
      <c r="Y1358" s="49"/>
      <c r="Z1358" s="49"/>
      <c r="AA1358" s="49"/>
      <c r="AB1358" s="49"/>
      <c r="AC1358" s="49"/>
      <c r="AD1358" s="49"/>
      <c r="AE1358" s="49"/>
      <c r="AF1358" s="49"/>
      <c r="AG1358" s="49"/>
      <c r="AH1358" s="49"/>
      <c r="AI1358" s="49"/>
      <c r="AJ1358" s="49"/>
      <c r="AK1358" s="49"/>
      <c r="AL1358" s="49"/>
      <c r="AM1358" s="49"/>
      <c r="AN1358" s="49"/>
      <c r="AO1358" s="49"/>
      <c r="AP1358" s="49"/>
      <c r="AQ1358" s="49"/>
      <c r="AR1358" s="49"/>
      <c r="AS1358" s="49"/>
      <c r="AT1358" s="49"/>
      <c r="AU1358" s="49"/>
      <c r="AV1358" s="49"/>
      <c r="AW1358" s="49"/>
      <c r="AX1358" s="49"/>
      <c r="AY1358" s="49"/>
      <c r="AZ1358" s="49"/>
      <c r="BA1358" s="49"/>
      <c r="BB1358" s="49"/>
      <c r="BC1358" s="49"/>
      <c r="BD1358" s="49"/>
      <c r="BE1358" s="49"/>
      <c r="BF1358" s="49"/>
      <c r="BG1358" s="49"/>
      <c r="BH1358" s="49"/>
      <c r="BI1358" s="49"/>
      <c r="BJ1358" s="49"/>
      <c r="BK1358" s="49"/>
      <c r="BL1358" s="49"/>
      <c r="BM1358" s="49"/>
      <c r="BN1358" s="49"/>
      <c r="BO1358" s="49"/>
      <c r="BP1358" s="49"/>
      <c r="BQ1358" s="49"/>
      <c r="BR1358" s="49"/>
      <c r="BS1358" s="49"/>
      <c r="BT1358" s="49"/>
      <c r="BU1358" s="49"/>
      <c r="BV1358" s="49"/>
      <c r="BW1358" s="49"/>
      <c r="BX1358" s="49"/>
      <c r="BY1358" s="49"/>
      <c r="BZ1358" s="49"/>
      <c r="CA1358" s="49"/>
      <c r="CB1358" s="49"/>
      <c r="CC1358" s="49"/>
      <c r="CD1358" s="49"/>
      <c r="CE1358" s="49"/>
      <c r="CF1358" s="49"/>
      <c r="CG1358" s="49"/>
      <c r="CH1358" s="49"/>
      <c r="CI1358" s="49"/>
      <c r="CJ1358" s="49"/>
      <c r="CK1358" s="49"/>
      <c r="CL1358" s="49"/>
      <c r="CM1358" s="49"/>
      <c r="CN1358" s="49"/>
      <c r="CO1358" s="49"/>
      <c r="CP1358" s="49"/>
      <c r="CQ1358" s="49"/>
      <c r="CR1358" s="49"/>
      <c r="CS1358" s="49"/>
      <c r="CT1358" s="49"/>
      <c r="CU1358" s="49"/>
      <c r="CV1358" s="49"/>
      <c r="CW1358" s="49"/>
      <c r="CX1358" s="49"/>
      <c r="CY1358" s="49"/>
      <c r="CZ1358" s="49"/>
      <c r="DA1358" s="49"/>
      <c r="DB1358" s="49"/>
      <c r="DC1358" s="49"/>
      <c r="DD1358" s="49"/>
      <c r="DE1358" s="49"/>
      <c r="DF1358" s="49"/>
      <c r="DG1358" s="49"/>
      <c r="DH1358" s="49"/>
      <c r="DI1358" s="49"/>
      <c r="DJ1358" s="49"/>
      <c r="DK1358" s="49"/>
      <c r="DL1358" s="49"/>
      <c r="DM1358" s="49"/>
      <c r="DN1358" s="49"/>
      <c r="DO1358" s="49"/>
      <c r="DP1358" s="49"/>
      <c r="DQ1358" s="49"/>
      <c r="DR1358" s="49"/>
      <c r="DS1358" s="49"/>
      <c r="DT1358" s="49"/>
      <c r="DU1358" s="49"/>
      <c r="DV1358" s="435"/>
      <c r="DW1358" s="49"/>
      <c r="DX1358" s="49"/>
      <c r="DY1358" s="49"/>
      <c r="DZ1358" s="49"/>
      <c r="EA1358" s="49"/>
      <c r="EB1358" s="49"/>
      <c r="EC1358" s="49"/>
      <c r="ED1358" s="49"/>
      <c r="EE1358" s="49"/>
      <c r="EF1358" s="49"/>
      <c r="EG1358" s="49"/>
      <c r="EH1358" s="49"/>
      <c r="EI1358" s="49"/>
      <c r="EJ1358" s="49"/>
      <c r="EK1358" s="49"/>
      <c r="EL1358" s="49"/>
      <c r="EM1358" s="49"/>
      <c r="EN1358" s="49"/>
      <c r="EO1358" s="49"/>
      <c r="EP1358" s="49"/>
      <c r="EQ1358" s="435"/>
      <c r="ER1358" s="557"/>
    </row>
    <row r="1359" spans="1:148" x14ac:dyDescent="0.25">
      <c r="A1359" s="625"/>
      <c r="B1359" s="1390" t="s">
        <v>1529</v>
      </c>
      <c r="C1359" s="1503"/>
      <c r="D1359" s="1504"/>
      <c r="E1359" s="1504"/>
      <c r="F1359" s="409"/>
      <c r="G1359" s="45"/>
      <c r="H1359" s="45"/>
      <c r="I1359" s="45"/>
      <c r="J1359" s="45"/>
      <c r="K1359" s="45"/>
      <c r="L1359" s="45"/>
      <c r="M1359" s="45"/>
      <c r="N1359" s="45"/>
      <c r="O1359" s="45"/>
      <c r="P1359" s="45"/>
      <c r="Q1359" s="45"/>
      <c r="R1359" s="45"/>
      <c r="S1359" s="45"/>
      <c r="T1359" s="45"/>
      <c r="U1359" s="45"/>
      <c r="V1359" s="45"/>
      <c r="W1359" s="45"/>
      <c r="X1359" s="45"/>
      <c r="Y1359" s="45"/>
      <c r="Z1359" s="45"/>
      <c r="AA1359" s="45"/>
      <c r="AB1359" s="45"/>
      <c r="AC1359" s="45"/>
      <c r="AD1359" s="45"/>
      <c r="AE1359" s="45"/>
      <c r="AF1359" s="45"/>
      <c r="AG1359" s="45"/>
      <c r="AH1359" s="45"/>
      <c r="AI1359" s="45"/>
      <c r="AJ1359" s="45"/>
      <c r="AK1359" s="45"/>
      <c r="AL1359" s="45"/>
      <c r="AM1359" s="45"/>
      <c r="AN1359" s="45"/>
      <c r="AO1359" s="45"/>
      <c r="AP1359" s="45"/>
      <c r="AQ1359" s="45"/>
      <c r="AR1359" s="45"/>
      <c r="AS1359" s="45"/>
      <c r="AT1359" s="45"/>
      <c r="AU1359" s="45"/>
      <c r="AV1359" s="45"/>
      <c r="AW1359" s="45"/>
      <c r="AX1359" s="45"/>
      <c r="AY1359" s="45"/>
      <c r="AZ1359" s="45"/>
      <c r="BA1359" s="45"/>
      <c r="BB1359" s="45"/>
      <c r="BC1359" s="45"/>
      <c r="BD1359" s="45"/>
      <c r="BE1359" s="45"/>
      <c r="BF1359" s="45"/>
      <c r="BG1359" s="45"/>
      <c r="BH1359" s="45"/>
      <c r="BI1359" s="45"/>
      <c r="BJ1359" s="45"/>
      <c r="BK1359" s="45"/>
      <c r="BL1359" s="45"/>
      <c r="BM1359" s="45"/>
      <c r="BN1359" s="45"/>
      <c r="BO1359" s="45"/>
      <c r="BP1359" s="45"/>
      <c r="BQ1359" s="45"/>
      <c r="BR1359" s="45"/>
      <c r="BS1359" s="45"/>
      <c r="BT1359" s="45"/>
      <c r="BU1359" s="45"/>
      <c r="BV1359" s="45"/>
      <c r="BW1359" s="45"/>
      <c r="BX1359" s="45"/>
      <c r="BY1359" s="45"/>
      <c r="BZ1359" s="45"/>
      <c r="CA1359" s="45"/>
      <c r="CB1359" s="45"/>
      <c r="CC1359" s="45"/>
      <c r="CD1359" s="45"/>
      <c r="CE1359" s="45"/>
      <c r="CF1359" s="45"/>
      <c r="CG1359" s="45"/>
      <c r="CH1359" s="45"/>
      <c r="CI1359" s="45"/>
      <c r="CJ1359" s="45"/>
      <c r="CK1359" s="45"/>
      <c r="CL1359" s="45"/>
      <c r="CM1359" s="45"/>
      <c r="CN1359" s="45"/>
      <c r="CO1359" s="45"/>
      <c r="CP1359" s="45"/>
      <c r="CQ1359" s="45"/>
      <c r="CR1359" s="45"/>
      <c r="CS1359" s="45"/>
      <c r="CT1359" s="45"/>
      <c r="CU1359" s="45"/>
      <c r="CV1359" s="45"/>
      <c r="CW1359" s="45"/>
      <c r="CX1359" s="45"/>
      <c r="CY1359" s="45"/>
      <c r="CZ1359" s="45"/>
      <c r="DA1359" s="45"/>
      <c r="DB1359" s="45"/>
      <c r="DC1359" s="45"/>
      <c r="DD1359" s="45"/>
      <c r="DE1359" s="45"/>
      <c r="DF1359" s="45"/>
      <c r="DG1359" s="45"/>
      <c r="DH1359" s="45"/>
      <c r="DI1359" s="45"/>
      <c r="DJ1359" s="45"/>
      <c r="DK1359" s="45"/>
      <c r="DL1359" s="45"/>
      <c r="DM1359" s="45"/>
      <c r="DN1359" s="45"/>
      <c r="DO1359" s="45"/>
      <c r="DP1359" s="45"/>
      <c r="DQ1359" s="45"/>
      <c r="DR1359" s="45"/>
      <c r="DS1359" s="45"/>
      <c r="DT1359" s="45"/>
      <c r="DU1359" s="45"/>
      <c r="DV1359" s="1123"/>
      <c r="DW1359" s="45"/>
      <c r="DX1359" s="45"/>
      <c r="DY1359" s="45"/>
      <c r="DZ1359" s="45"/>
      <c r="EA1359" s="45"/>
      <c r="EB1359" s="45"/>
      <c r="EC1359" s="45"/>
      <c r="ED1359" s="45"/>
      <c r="EE1359" s="45"/>
      <c r="EF1359" s="45"/>
      <c r="EG1359" s="45"/>
      <c r="EH1359" s="45"/>
      <c r="EI1359" s="45"/>
      <c r="EJ1359" s="45"/>
      <c r="EK1359" s="45"/>
      <c r="EL1359" s="45"/>
      <c r="EM1359" s="45"/>
      <c r="EN1359" s="45"/>
      <c r="EO1359" s="45"/>
      <c r="EP1359" s="45"/>
      <c r="EQ1359" s="1123"/>
      <c r="ER1359" s="557"/>
    </row>
    <row r="1360" spans="1:148" x14ac:dyDescent="0.25">
      <c r="A1360" s="625"/>
      <c r="B1360" s="1389" t="s">
        <v>1526</v>
      </c>
      <c r="C1360" s="1503"/>
      <c r="D1360" s="1504"/>
      <c r="E1360" s="1504"/>
      <c r="F1360" s="409"/>
      <c r="G1360" s="45"/>
      <c r="H1360" s="45"/>
      <c r="I1360" s="45"/>
      <c r="J1360" s="45"/>
      <c r="K1360" s="45"/>
      <c r="L1360" s="45"/>
      <c r="M1360" s="45"/>
      <c r="N1360" s="45"/>
      <c r="O1360" s="45"/>
      <c r="P1360" s="45"/>
      <c r="Q1360" s="45"/>
      <c r="R1360" s="45"/>
      <c r="S1360" s="45"/>
      <c r="T1360" s="45"/>
      <c r="U1360" s="45"/>
      <c r="V1360" s="45"/>
      <c r="W1360" s="45"/>
      <c r="X1360" s="45"/>
      <c r="Y1360" s="45"/>
      <c r="Z1360" s="45"/>
      <c r="AA1360" s="45"/>
      <c r="AB1360" s="45"/>
      <c r="AC1360" s="45"/>
      <c r="AD1360" s="45"/>
      <c r="AE1360" s="45"/>
      <c r="AF1360" s="45"/>
      <c r="AG1360" s="45"/>
      <c r="AH1360" s="45"/>
      <c r="AI1360" s="45"/>
      <c r="AJ1360" s="45"/>
      <c r="AK1360" s="45"/>
      <c r="AL1360" s="45"/>
      <c r="AM1360" s="45"/>
      <c r="AN1360" s="45"/>
      <c r="AO1360" s="45"/>
      <c r="AP1360" s="45"/>
      <c r="AQ1360" s="45"/>
      <c r="AR1360" s="45"/>
      <c r="AS1360" s="45"/>
      <c r="AT1360" s="45"/>
      <c r="AU1360" s="45"/>
      <c r="AV1360" s="45"/>
      <c r="AW1360" s="45"/>
      <c r="AX1360" s="45"/>
      <c r="AY1360" s="45"/>
      <c r="AZ1360" s="45"/>
      <c r="BA1360" s="45"/>
      <c r="BB1360" s="45"/>
      <c r="BC1360" s="45"/>
      <c r="BD1360" s="45"/>
      <c r="BE1360" s="45"/>
      <c r="BF1360" s="45"/>
      <c r="BG1360" s="45"/>
      <c r="BH1360" s="45"/>
      <c r="BI1360" s="45"/>
      <c r="BJ1360" s="45"/>
      <c r="BK1360" s="45"/>
      <c r="BL1360" s="45"/>
      <c r="BM1360" s="45"/>
      <c r="BN1360" s="45"/>
      <c r="BO1360" s="45"/>
      <c r="BP1360" s="45"/>
      <c r="BQ1360" s="45"/>
      <c r="BR1360" s="45"/>
      <c r="BS1360" s="45"/>
      <c r="BT1360" s="45"/>
      <c r="BU1360" s="45"/>
      <c r="BV1360" s="45"/>
      <c r="BW1360" s="45"/>
      <c r="BX1360" s="45"/>
      <c r="BY1360" s="45"/>
      <c r="BZ1360" s="45"/>
      <c r="CA1360" s="45"/>
      <c r="CB1360" s="45"/>
      <c r="CC1360" s="45"/>
      <c r="CD1360" s="45"/>
      <c r="CE1360" s="45"/>
      <c r="CF1360" s="45"/>
      <c r="CG1360" s="45"/>
      <c r="CH1360" s="45"/>
      <c r="CI1360" s="45"/>
      <c r="CJ1360" s="45"/>
      <c r="CK1360" s="45"/>
      <c r="CL1360" s="45"/>
      <c r="CM1360" s="45"/>
      <c r="CN1360" s="45"/>
      <c r="CO1360" s="45"/>
      <c r="CP1360" s="45"/>
      <c r="CQ1360" s="45"/>
      <c r="CR1360" s="45"/>
      <c r="CS1360" s="45"/>
      <c r="CT1360" s="45"/>
      <c r="CU1360" s="45"/>
      <c r="CV1360" s="45"/>
      <c r="CW1360" s="45"/>
      <c r="CX1360" s="45"/>
      <c r="CY1360" s="45"/>
      <c r="CZ1360" s="45"/>
      <c r="DA1360" s="45"/>
      <c r="DB1360" s="45"/>
      <c r="DC1360" s="45"/>
      <c r="DD1360" s="45"/>
      <c r="DE1360" s="45"/>
      <c r="DF1360" s="45"/>
      <c r="DG1360" s="45"/>
      <c r="DH1360" s="45"/>
      <c r="DI1360" s="45"/>
      <c r="DJ1360" s="45"/>
      <c r="DK1360" s="45"/>
      <c r="DL1360" s="45"/>
      <c r="DM1360" s="45"/>
      <c r="DN1360" s="45"/>
      <c r="DO1360" s="45"/>
      <c r="DP1360" s="45"/>
      <c r="DQ1360" s="45"/>
      <c r="DR1360" s="45"/>
      <c r="DS1360" s="45"/>
      <c r="DT1360" s="45"/>
      <c r="DU1360" s="45"/>
      <c r="DV1360" s="1123"/>
      <c r="DW1360" s="45"/>
      <c r="DX1360" s="45"/>
      <c r="DY1360" s="45"/>
      <c r="DZ1360" s="45"/>
      <c r="EA1360" s="45"/>
      <c r="EB1360" s="45"/>
      <c r="EC1360" s="45"/>
      <c r="ED1360" s="45"/>
      <c r="EE1360" s="45"/>
      <c r="EF1360" s="45"/>
      <c r="EG1360" s="45"/>
      <c r="EH1360" s="45"/>
      <c r="EI1360" s="45"/>
      <c r="EJ1360" s="45"/>
      <c r="EK1360" s="45"/>
      <c r="EL1360" s="45"/>
      <c r="EM1360" s="45"/>
      <c r="EN1360" s="45"/>
      <c r="EO1360" s="45"/>
      <c r="EP1360" s="45"/>
      <c r="EQ1360" s="1123"/>
      <c r="ER1360" s="557"/>
    </row>
    <row r="1361" spans="1:155" x14ac:dyDescent="0.25">
      <c r="A1361" s="625"/>
      <c r="B1361" s="1389" t="s">
        <v>1431</v>
      </c>
      <c r="C1361" s="1503"/>
      <c r="D1361" s="1504"/>
      <c r="E1361" s="1504"/>
      <c r="F1361" s="409"/>
      <c r="G1361" s="45"/>
      <c r="H1361" s="45"/>
      <c r="I1361" s="45"/>
      <c r="J1361" s="45"/>
      <c r="K1361" s="45"/>
      <c r="L1361" s="45"/>
      <c r="M1361" s="45"/>
      <c r="N1361" s="45"/>
      <c r="O1361" s="45"/>
      <c r="P1361" s="45"/>
      <c r="Q1361" s="45"/>
      <c r="R1361" s="45"/>
      <c r="S1361" s="45"/>
      <c r="T1361" s="45"/>
      <c r="U1361" s="45"/>
      <c r="V1361" s="45"/>
      <c r="W1361" s="45"/>
      <c r="X1361" s="45"/>
      <c r="Y1361" s="45"/>
      <c r="Z1361" s="45"/>
      <c r="AA1361" s="45"/>
      <c r="AB1361" s="45"/>
      <c r="AC1361" s="45"/>
      <c r="AD1361" s="45"/>
      <c r="AE1361" s="45"/>
      <c r="AF1361" s="45"/>
      <c r="AG1361" s="45"/>
      <c r="AH1361" s="45"/>
      <c r="AI1361" s="45"/>
      <c r="AJ1361" s="45"/>
      <c r="AK1361" s="45"/>
      <c r="AL1361" s="45"/>
      <c r="AM1361" s="45"/>
      <c r="AN1361" s="45"/>
      <c r="AO1361" s="45"/>
      <c r="AP1361" s="45"/>
      <c r="AQ1361" s="45"/>
      <c r="AR1361" s="45"/>
      <c r="AS1361" s="45"/>
      <c r="AT1361" s="45"/>
      <c r="AU1361" s="45"/>
      <c r="AV1361" s="45"/>
      <c r="AW1361" s="45"/>
      <c r="AX1361" s="45"/>
      <c r="AY1361" s="45"/>
      <c r="AZ1361" s="45"/>
      <c r="BA1361" s="45"/>
      <c r="BB1361" s="45"/>
      <c r="BC1361" s="45"/>
      <c r="BD1361" s="45"/>
      <c r="BE1361" s="45"/>
      <c r="BF1361" s="45"/>
      <c r="BG1361" s="45"/>
      <c r="BH1361" s="45"/>
      <c r="BI1361" s="45"/>
      <c r="BJ1361" s="45"/>
      <c r="BK1361" s="45"/>
      <c r="BL1361" s="45"/>
      <c r="BM1361" s="45"/>
      <c r="BN1361" s="45"/>
      <c r="BO1361" s="45"/>
      <c r="BP1361" s="45"/>
      <c r="BQ1361" s="45"/>
      <c r="BR1361" s="45"/>
      <c r="BS1361" s="45"/>
      <c r="BT1361" s="45"/>
      <c r="BU1361" s="45"/>
      <c r="BV1361" s="45"/>
      <c r="BW1361" s="45"/>
      <c r="BX1361" s="45"/>
      <c r="BY1361" s="45"/>
      <c r="BZ1361" s="45"/>
      <c r="CA1361" s="45"/>
      <c r="CB1361" s="45"/>
      <c r="CC1361" s="45"/>
      <c r="CD1361" s="45"/>
      <c r="CE1361" s="45"/>
      <c r="CF1361" s="45"/>
      <c r="CG1361" s="45"/>
      <c r="CH1361" s="45"/>
      <c r="CI1361" s="45"/>
      <c r="CJ1361" s="45"/>
      <c r="CK1361" s="45"/>
      <c r="CL1361" s="45"/>
      <c r="CM1361" s="45"/>
      <c r="CN1361" s="45"/>
      <c r="CO1361" s="45"/>
      <c r="CP1361" s="45"/>
      <c r="CQ1361" s="45"/>
      <c r="CR1361" s="45"/>
      <c r="CS1361" s="45"/>
      <c r="CT1361" s="45"/>
      <c r="CU1361" s="45"/>
      <c r="CV1361" s="45"/>
      <c r="CW1361" s="45"/>
      <c r="CX1361" s="45"/>
      <c r="CY1361" s="45"/>
      <c r="CZ1361" s="45"/>
      <c r="DA1361" s="45"/>
      <c r="DB1361" s="45"/>
      <c r="DC1361" s="45"/>
      <c r="DD1361" s="45"/>
      <c r="DE1361" s="45"/>
      <c r="DF1361" s="45"/>
      <c r="DG1361" s="45"/>
      <c r="DH1361" s="45"/>
      <c r="DI1361" s="45"/>
      <c r="DJ1361" s="45"/>
      <c r="DK1361" s="45"/>
      <c r="DL1361" s="45"/>
      <c r="DM1361" s="45"/>
      <c r="DN1361" s="45"/>
      <c r="DO1361" s="45"/>
      <c r="DP1361" s="45"/>
      <c r="DQ1361" s="45"/>
      <c r="DR1361" s="45"/>
      <c r="DS1361" s="45"/>
      <c r="DT1361" s="45"/>
      <c r="DU1361" s="45"/>
      <c r="DV1361" s="1123"/>
      <c r="DW1361" s="45"/>
      <c r="DX1361" s="45"/>
      <c r="DY1361" s="45"/>
      <c r="DZ1361" s="45"/>
      <c r="EA1361" s="45"/>
      <c r="EB1361" s="45"/>
      <c r="EC1361" s="45"/>
      <c r="ED1361" s="45"/>
      <c r="EE1361" s="45"/>
      <c r="EF1361" s="45"/>
      <c r="EG1361" s="45"/>
      <c r="EH1361" s="45"/>
      <c r="EI1361" s="45"/>
      <c r="EJ1361" s="45"/>
      <c r="EK1361" s="45"/>
      <c r="EL1361" s="45"/>
      <c r="EM1361" s="45"/>
      <c r="EN1361" s="45"/>
      <c r="EO1361" s="45"/>
      <c r="EP1361" s="45"/>
      <c r="EQ1361" s="1123"/>
      <c r="ER1361" s="557"/>
    </row>
    <row r="1362" spans="1:155" x14ac:dyDescent="0.25">
      <c r="A1362" s="625"/>
      <c r="B1362" s="1389" t="s">
        <v>1436</v>
      </c>
      <c r="C1362" s="1503"/>
      <c r="D1362" s="1504"/>
      <c r="E1362" s="1504"/>
      <c r="F1362" s="409"/>
      <c r="G1362" s="45"/>
      <c r="H1362" s="45"/>
      <c r="I1362" s="45"/>
      <c r="J1362" s="45"/>
      <c r="K1362" s="45"/>
      <c r="L1362" s="45"/>
      <c r="M1362" s="45"/>
      <c r="N1362" s="45"/>
      <c r="O1362" s="45"/>
      <c r="P1362" s="45"/>
      <c r="Q1362" s="45"/>
      <c r="R1362" s="45"/>
      <c r="S1362" s="45"/>
      <c r="T1362" s="45"/>
      <c r="U1362" s="45"/>
      <c r="V1362" s="45"/>
      <c r="W1362" s="45"/>
      <c r="X1362" s="45"/>
      <c r="Y1362" s="45"/>
      <c r="Z1362" s="45"/>
      <c r="AA1362" s="45"/>
      <c r="AB1362" s="45"/>
      <c r="AC1362" s="45"/>
      <c r="AD1362" s="45"/>
      <c r="AE1362" s="45"/>
      <c r="AF1362" s="45"/>
      <c r="AG1362" s="45"/>
      <c r="AH1362" s="45"/>
      <c r="AI1362" s="45"/>
      <c r="AJ1362" s="45"/>
      <c r="AK1362" s="45"/>
      <c r="AL1362" s="45"/>
      <c r="AM1362" s="45"/>
      <c r="AN1362" s="45"/>
      <c r="AO1362" s="45"/>
      <c r="AP1362" s="45"/>
      <c r="AQ1362" s="45"/>
      <c r="AR1362" s="45"/>
      <c r="AS1362" s="45"/>
      <c r="AT1362" s="45"/>
      <c r="AU1362" s="45"/>
      <c r="AV1362" s="45"/>
      <c r="AW1362" s="45"/>
      <c r="AX1362" s="45"/>
      <c r="AY1362" s="45"/>
      <c r="AZ1362" s="45"/>
      <c r="BA1362" s="45"/>
      <c r="BB1362" s="45"/>
      <c r="BC1362" s="45"/>
      <c r="BD1362" s="45"/>
      <c r="BE1362" s="45"/>
      <c r="BF1362" s="45"/>
      <c r="BG1362" s="45"/>
      <c r="BH1362" s="45"/>
      <c r="BI1362" s="45"/>
      <c r="BJ1362" s="45"/>
      <c r="BK1362" s="45"/>
      <c r="BL1362" s="45"/>
      <c r="BM1362" s="45"/>
      <c r="BN1362" s="45"/>
      <c r="BO1362" s="45"/>
      <c r="BP1362" s="45"/>
      <c r="BQ1362" s="45"/>
      <c r="BR1362" s="45"/>
      <c r="BS1362" s="45"/>
      <c r="BT1362" s="45"/>
      <c r="BU1362" s="45"/>
      <c r="BV1362" s="45"/>
      <c r="BW1362" s="45"/>
      <c r="BX1362" s="45"/>
      <c r="BY1362" s="45"/>
      <c r="BZ1362" s="45"/>
      <c r="CA1362" s="45"/>
      <c r="CB1362" s="45"/>
      <c r="CC1362" s="45"/>
      <c r="CD1362" s="45"/>
      <c r="CE1362" s="45"/>
      <c r="CF1362" s="45"/>
      <c r="CG1362" s="45"/>
      <c r="CH1362" s="45"/>
      <c r="CI1362" s="45"/>
      <c r="CJ1362" s="45"/>
      <c r="CK1362" s="45"/>
      <c r="CL1362" s="45"/>
      <c r="CM1362" s="45"/>
      <c r="CN1362" s="45"/>
      <c r="CO1362" s="45"/>
      <c r="CP1362" s="45"/>
      <c r="CQ1362" s="45"/>
      <c r="CR1362" s="45"/>
      <c r="CS1362" s="45"/>
      <c r="CT1362" s="45"/>
      <c r="CU1362" s="45"/>
      <c r="CV1362" s="45"/>
      <c r="CW1362" s="45"/>
      <c r="CX1362" s="45"/>
      <c r="CY1362" s="45"/>
      <c r="CZ1362" s="45"/>
      <c r="DA1362" s="45"/>
      <c r="DB1362" s="45"/>
      <c r="DC1362" s="45"/>
      <c r="DD1362" s="45"/>
      <c r="DE1362" s="45"/>
      <c r="DF1362" s="45"/>
      <c r="DG1362" s="45"/>
      <c r="DH1362" s="45"/>
      <c r="DI1362" s="45"/>
      <c r="DJ1362" s="45"/>
      <c r="DK1362" s="45"/>
      <c r="DL1362" s="45"/>
      <c r="DM1362" s="45"/>
      <c r="DN1362" s="45"/>
      <c r="DO1362" s="45"/>
      <c r="DP1362" s="45"/>
      <c r="DQ1362" s="45"/>
      <c r="DR1362" s="45"/>
      <c r="DS1362" s="45"/>
      <c r="DT1362" s="45"/>
      <c r="DU1362" s="45"/>
      <c r="DV1362" s="1123"/>
      <c r="DW1362" s="45"/>
      <c r="DX1362" s="45"/>
      <c r="DY1362" s="45"/>
      <c r="DZ1362" s="45"/>
      <c r="EA1362" s="45"/>
      <c r="EB1362" s="45"/>
      <c r="EC1362" s="45"/>
      <c r="ED1362" s="45"/>
      <c r="EE1362" s="45"/>
      <c r="EF1362" s="45"/>
      <c r="EG1362" s="45"/>
      <c r="EH1362" s="45"/>
      <c r="EI1362" s="45"/>
      <c r="EJ1362" s="45"/>
      <c r="EK1362" s="45"/>
      <c r="EL1362" s="45"/>
      <c r="EM1362" s="45"/>
      <c r="EN1362" s="45"/>
      <c r="EO1362" s="45"/>
      <c r="EP1362" s="45"/>
      <c r="EQ1362" s="1123"/>
      <c r="ER1362" s="557"/>
    </row>
    <row r="1363" spans="1:155" x14ac:dyDescent="0.25">
      <c r="A1363" s="625"/>
      <c r="B1363" s="1389" t="s">
        <v>1434</v>
      </c>
      <c r="C1363" s="1503"/>
      <c r="D1363" s="1504"/>
      <c r="E1363" s="1504"/>
      <c r="F1363" s="409"/>
      <c r="G1363" s="45"/>
      <c r="H1363" s="45"/>
      <c r="I1363" s="45"/>
      <c r="J1363" s="45"/>
      <c r="K1363" s="45"/>
      <c r="L1363" s="45"/>
      <c r="M1363" s="45"/>
      <c r="N1363" s="45"/>
      <c r="O1363" s="45"/>
      <c r="P1363" s="45"/>
      <c r="Q1363" s="45"/>
      <c r="R1363" s="45"/>
      <c r="S1363" s="45"/>
      <c r="T1363" s="45"/>
      <c r="U1363" s="45"/>
      <c r="V1363" s="45"/>
      <c r="W1363" s="45"/>
      <c r="X1363" s="45"/>
      <c r="Y1363" s="45"/>
      <c r="Z1363" s="45"/>
      <c r="AA1363" s="45"/>
      <c r="AB1363" s="45"/>
      <c r="AC1363" s="45"/>
      <c r="AD1363" s="45"/>
      <c r="AE1363" s="45"/>
      <c r="AF1363" s="45"/>
      <c r="AG1363" s="45"/>
      <c r="AH1363" s="45"/>
      <c r="AI1363" s="45"/>
      <c r="AJ1363" s="45"/>
      <c r="AK1363" s="45"/>
      <c r="AL1363" s="45"/>
      <c r="AM1363" s="45"/>
      <c r="AN1363" s="45"/>
      <c r="AO1363" s="45"/>
      <c r="AP1363" s="45"/>
      <c r="AQ1363" s="45"/>
      <c r="AR1363" s="45"/>
      <c r="AS1363" s="45"/>
      <c r="AT1363" s="45"/>
      <c r="AU1363" s="45"/>
      <c r="AV1363" s="45"/>
      <c r="AW1363" s="45"/>
      <c r="AX1363" s="45"/>
      <c r="AY1363" s="45"/>
      <c r="AZ1363" s="45"/>
      <c r="BA1363" s="45"/>
      <c r="BB1363" s="45"/>
      <c r="BC1363" s="45"/>
      <c r="BD1363" s="45"/>
      <c r="BE1363" s="45"/>
      <c r="BF1363" s="45"/>
      <c r="BG1363" s="45"/>
      <c r="BH1363" s="45"/>
      <c r="BI1363" s="45"/>
      <c r="BJ1363" s="45"/>
      <c r="BK1363" s="45"/>
      <c r="BL1363" s="45"/>
      <c r="BM1363" s="45"/>
      <c r="BN1363" s="45"/>
      <c r="BO1363" s="45"/>
      <c r="BP1363" s="45"/>
      <c r="BQ1363" s="45"/>
      <c r="BR1363" s="45"/>
      <c r="BS1363" s="45"/>
      <c r="BT1363" s="45"/>
      <c r="BU1363" s="45"/>
      <c r="BV1363" s="45"/>
      <c r="BW1363" s="45"/>
      <c r="BX1363" s="45"/>
      <c r="BY1363" s="45"/>
      <c r="BZ1363" s="45"/>
      <c r="CA1363" s="45"/>
      <c r="CB1363" s="45"/>
      <c r="CC1363" s="45"/>
      <c r="CD1363" s="45"/>
      <c r="CE1363" s="45"/>
      <c r="CF1363" s="45"/>
      <c r="CG1363" s="45"/>
      <c r="CH1363" s="45"/>
      <c r="CI1363" s="45"/>
      <c r="CJ1363" s="45"/>
      <c r="CK1363" s="45"/>
      <c r="CL1363" s="45"/>
      <c r="CM1363" s="45"/>
      <c r="CN1363" s="45"/>
      <c r="CO1363" s="45"/>
      <c r="CP1363" s="45"/>
      <c r="CQ1363" s="45"/>
      <c r="CR1363" s="45"/>
      <c r="CS1363" s="45"/>
      <c r="CT1363" s="45"/>
      <c r="CU1363" s="45"/>
      <c r="CV1363" s="45"/>
      <c r="CW1363" s="45"/>
      <c r="CX1363" s="45"/>
      <c r="CY1363" s="45"/>
      <c r="CZ1363" s="45"/>
      <c r="DA1363" s="45"/>
      <c r="DB1363" s="45"/>
      <c r="DC1363" s="45"/>
      <c r="DD1363" s="45"/>
      <c r="DE1363" s="45"/>
      <c r="DF1363" s="45"/>
      <c r="DG1363" s="45"/>
      <c r="DH1363" s="45"/>
      <c r="DI1363" s="45"/>
      <c r="DJ1363" s="45"/>
      <c r="DK1363" s="45"/>
      <c r="DL1363" s="45"/>
      <c r="DM1363" s="45"/>
      <c r="DN1363" s="45"/>
      <c r="DO1363" s="45"/>
      <c r="DP1363" s="45"/>
      <c r="DQ1363" s="45"/>
      <c r="DR1363" s="45"/>
      <c r="DS1363" s="45"/>
      <c r="DT1363" s="45"/>
      <c r="DU1363" s="45"/>
      <c r="DV1363" s="1123"/>
      <c r="DW1363" s="45"/>
      <c r="DX1363" s="45"/>
      <c r="DY1363" s="45"/>
      <c r="DZ1363" s="45"/>
      <c r="EA1363" s="45"/>
      <c r="EB1363" s="45"/>
      <c r="EC1363" s="45"/>
      <c r="ED1363" s="45"/>
      <c r="EE1363" s="45"/>
      <c r="EF1363" s="45"/>
      <c r="EG1363" s="45"/>
      <c r="EH1363" s="45"/>
      <c r="EI1363" s="45"/>
      <c r="EJ1363" s="45"/>
      <c r="EK1363" s="45"/>
      <c r="EL1363" s="45"/>
      <c r="EM1363" s="45"/>
      <c r="EN1363" s="45"/>
      <c r="EO1363" s="45"/>
      <c r="EP1363" s="45"/>
      <c r="EQ1363" s="1123"/>
      <c r="ER1363" s="557"/>
    </row>
    <row r="1364" spans="1:155" x14ac:dyDescent="0.25">
      <c r="A1364" s="625"/>
      <c r="B1364" s="1505" t="s">
        <v>1530</v>
      </c>
      <c r="C1364" s="1503"/>
      <c r="D1364" s="1504"/>
      <c r="E1364" s="1504"/>
      <c r="F1364" s="409"/>
      <c r="G1364" s="49"/>
      <c r="H1364" s="49"/>
      <c r="I1364" s="49"/>
      <c r="J1364" s="49"/>
      <c r="K1364" s="49"/>
      <c r="L1364" s="49"/>
      <c r="M1364" s="49"/>
      <c r="N1364" s="49"/>
      <c r="O1364" s="49"/>
      <c r="P1364" s="49"/>
      <c r="Q1364" s="49"/>
      <c r="R1364" s="49"/>
      <c r="S1364" s="49"/>
      <c r="T1364" s="49"/>
      <c r="U1364" s="49"/>
      <c r="V1364" s="49"/>
      <c r="W1364" s="49"/>
      <c r="X1364" s="49"/>
      <c r="Y1364" s="49"/>
      <c r="Z1364" s="49"/>
      <c r="AA1364" s="49"/>
      <c r="AB1364" s="49"/>
      <c r="AC1364" s="49"/>
      <c r="AD1364" s="49"/>
      <c r="AE1364" s="49"/>
      <c r="AF1364" s="49"/>
      <c r="AG1364" s="49"/>
      <c r="AH1364" s="49"/>
      <c r="AI1364" s="49"/>
      <c r="AJ1364" s="49"/>
      <c r="AK1364" s="49"/>
      <c r="AL1364" s="49"/>
      <c r="AM1364" s="49"/>
      <c r="AN1364" s="49"/>
      <c r="AO1364" s="49"/>
      <c r="AP1364" s="49"/>
      <c r="AQ1364" s="49"/>
      <c r="AR1364" s="49"/>
      <c r="AS1364" s="49"/>
      <c r="AT1364" s="49"/>
      <c r="AU1364" s="49"/>
      <c r="AV1364" s="49"/>
      <c r="AW1364" s="49"/>
      <c r="AX1364" s="49"/>
      <c r="AY1364" s="49"/>
      <c r="AZ1364" s="49"/>
      <c r="BA1364" s="49"/>
      <c r="BB1364" s="49"/>
      <c r="BC1364" s="49"/>
      <c r="BD1364" s="49"/>
      <c r="BE1364" s="49"/>
      <c r="BF1364" s="49"/>
      <c r="BG1364" s="49"/>
      <c r="BH1364" s="49"/>
      <c r="BI1364" s="49"/>
      <c r="BJ1364" s="49"/>
      <c r="BK1364" s="49"/>
      <c r="BL1364" s="49"/>
      <c r="BM1364" s="49"/>
      <c r="BN1364" s="49"/>
      <c r="BO1364" s="49"/>
      <c r="BP1364" s="49"/>
      <c r="BQ1364" s="49"/>
      <c r="BR1364" s="49"/>
      <c r="BS1364" s="49"/>
      <c r="BT1364" s="49"/>
      <c r="BU1364" s="49"/>
      <c r="BV1364" s="49"/>
      <c r="BW1364" s="49"/>
      <c r="BX1364" s="49"/>
      <c r="BY1364" s="49"/>
      <c r="BZ1364" s="49"/>
      <c r="CA1364" s="49"/>
      <c r="CB1364" s="49"/>
      <c r="CC1364" s="49"/>
      <c r="CD1364" s="49"/>
      <c r="CE1364" s="49"/>
      <c r="CF1364" s="49"/>
      <c r="CG1364" s="49"/>
      <c r="CH1364" s="49"/>
      <c r="CI1364" s="49"/>
      <c r="CJ1364" s="49"/>
      <c r="CK1364" s="49"/>
      <c r="CL1364" s="49"/>
      <c r="CM1364" s="49"/>
      <c r="CN1364" s="49"/>
      <c r="CO1364" s="49"/>
      <c r="CP1364" s="49"/>
      <c r="CQ1364" s="49"/>
      <c r="CR1364" s="49"/>
      <c r="CS1364" s="49"/>
      <c r="CT1364" s="49"/>
      <c r="CU1364" s="49"/>
      <c r="CV1364" s="49"/>
      <c r="CW1364" s="49"/>
      <c r="CX1364" s="49"/>
      <c r="CY1364" s="49"/>
      <c r="CZ1364" s="49"/>
      <c r="DA1364" s="49"/>
      <c r="DB1364" s="49"/>
      <c r="DC1364" s="49"/>
      <c r="DD1364" s="49"/>
      <c r="DE1364" s="49"/>
      <c r="DF1364" s="49"/>
      <c r="DG1364" s="49"/>
      <c r="DH1364" s="49"/>
      <c r="DI1364" s="49"/>
      <c r="DJ1364" s="49"/>
      <c r="DK1364" s="49"/>
      <c r="DL1364" s="49"/>
      <c r="DM1364" s="49"/>
      <c r="DN1364" s="49"/>
      <c r="DO1364" s="49"/>
      <c r="DP1364" s="49"/>
      <c r="DQ1364" s="49"/>
      <c r="DR1364" s="49"/>
      <c r="DS1364" s="49"/>
      <c r="DT1364" s="49"/>
      <c r="DU1364" s="49"/>
      <c r="DV1364" s="435"/>
      <c r="DW1364" s="49"/>
      <c r="DX1364" s="49"/>
      <c r="DY1364" s="49"/>
      <c r="DZ1364" s="49"/>
      <c r="EA1364" s="49"/>
      <c r="EB1364" s="49"/>
      <c r="EC1364" s="49"/>
      <c r="ED1364" s="49"/>
      <c r="EE1364" s="49"/>
      <c r="EF1364" s="49"/>
      <c r="EG1364" s="49"/>
      <c r="EH1364" s="49"/>
      <c r="EI1364" s="49"/>
      <c r="EJ1364" s="49"/>
      <c r="EK1364" s="49"/>
      <c r="EL1364" s="49"/>
      <c r="EM1364" s="49"/>
      <c r="EN1364" s="49"/>
      <c r="EO1364" s="49"/>
      <c r="EP1364" s="49"/>
      <c r="EQ1364" s="435"/>
      <c r="ER1364" s="557"/>
    </row>
    <row r="1365" spans="1:155" s="565" customFormat="1" x14ac:dyDescent="0.25">
      <c r="A1365" s="625"/>
      <c r="B1365" s="1390" t="s">
        <v>1529</v>
      </c>
      <c r="C1365" s="1503"/>
      <c r="D1365" s="1504"/>
      <c r="E1365" s="1504"/>
      <c r="F1365" s="409"/>
      <c r="G1365" s="45"/>
      <c r="H1365" s="45"/>
      <c r="I1365" s="45"/>
      <c r="J1365" s="45"/>
      <c r="K1365" s="45"/>
      <c r="L1365" s="45"/>
      <c r="M1365" s="45"/>
      <c r="N1365" s="45"/>
      <c r="O1365" s="45"/>
      <c r="P1365" s="45"/>
      <c r="Q1365" s="45"/>
      <c r="R1365" s="45"/>
      <c r="S1365" s="45"/>
      <c r="T1365" s="45"/>
      <c r="U1365" s="45"/>
      <c r="V1365" s="45"/>
      <c r="W1365" s="45"/>
      <c r="X1365" s="45"/>
      <c r="Y1365" s="45"/>
      <c r="Z1365" s="45"/>
      <c r="AA1365" s="45"/>
      <c r="AB1365" s="45"/>
      <c r="AC1365" s="45"/>
      <c r="AD1365" s="45"/>
      <c r="AE1365" s="45"/>
      <c r="AF1365" s="45"/>
      <c r="AG1365" s="45"/>
      <c r="AH1365" s="45"/>
      <c r="AI1365" s="45"/>
      <c r="AJ1365" s="45"/>
      <c r="AK1365" s="45"/>
      <c r="AL1365" s="45"/>
      <c r="AM1365" s="45"/>
      <c r="AN1365" s="45"/>
      <c r="AO1365" s="45"/>
      <c r="AP1365" s="45"/>
      <c r="AQ1365" s="45"/>
      <c r="AR1365" s="45"/>
      <c r="AS1365" s="45"/>
      <c r="AT1365" s="45"/>
      <c r="AU1365" s="45"/>
      <c r="AV1365" s="45"/>
      <c r="AW1365" s="45"/>
      <c r="AX1365" s="45"/>
      <c r="AY1365" s="45"/>
      <c r="AZ1365" s="45"/>
      <c r="BA1365" s="45"/>
      <c r="BB1365" s="45"/>
      <c r="BC1365" s="45"/>
      <c r="BD1365" s="45"/>
      <c r="BE1365" s="45"/>
      <c r="BF1365" s="45"/>
      <c r="BG1365" s="45"/>
      <c r="BH1365" s="45"/>
      <c r="BI1365" s="45"/>
      <c r="BJ1365" s="45"/>
      <c r="BK1365" s="45"/>
      <c r="BL1365" s="45"/>
      <c r="BM1365" s="45"/>
      <c r="BN1365" s="45"/>
      <c r="BO1365" s="45"/>
      <c r="BP1365" s="45"/>
      <c r="BQ1365" s="45"/>
      <c r="BR1365" s="45"/>
      <c r="BS1365" s="45"/>
      <c r="BT1365" s="45"/>
      <c r="BU1365" s="45"/>
      <c r="BV1365" s="45"/>
      <c r="BW1365" s="45"/>
      <c r="BX1365" s="45"/>
      <c r="BY1365" s="45"/>
      <c r="BZ1365" s="45"/>
      <c r="CA1365" s="45"/>
      <c r="CB1365" s="45"/>
      <c r="CC1365" s="45"/>
      <c r="CD1365" s="45"/>
      <c r="CE1365" s="45"/>
      <c r="CF1365" s="45"/>
      <c r="CG1365" s="45"/>
      <c r="CH1365" s="45"/>
      <c r="CI1365" s="45"/>
      <c r="CJ1365" s="45"/>
      <c r="CK1365" s="45"/>
      <c r="CL1365" s="45"/>
      <c r="CM1365" s="45"/>
      <c r="CN1365" s="45"/>
      <c r="CO1365" s="45"/>
      <c r="CP1365" s="45"/>
      <c r="CQ1365" s="45"/>
      <c r="CR1365" s="45"/>
      <c r="CS1365" s="45"/>
      <c r="CT1365" s="45"/>
      <c r="CU1365" s="45"/>
      <c r="CV1365" s="45"/>
      <c r="CW1365" s="45"/>
      <c r="CX1365" s="45"/>
      <c r="CY1365" s="45"/>
      <c r="CZ1365" s="45"/>
      <c r="DA1365" s="45"/>
      <c r="DB1365" s="45"/>
      <c r="DC1365" s="45"/>
      <c r="DD1365" s="45"/>
      <c r="DE1365" s="45"/>
      <c r="DF1365" s="45"/>
      <c r="DG1365" s="45"/>
      <c r="DH1365" s="45"/>
      <c r="DI1365" s="45"/>
      <c r="DJ1365" s="45"/>
      <c r="DK1365" s="45"/>
      <c r="DL1365" s="45"/>
      <c r="DM1365" s="45"/>
      <c r="DN1365" s="45"/>
      <c r="DO1365" s="45"/>
      <c r="DP1365" s="45"/>
      <c r="DQ1365" s="45"/>
      <c r="DR1365" s="45"/>
      <c r="DS1365" s="45"/>
      <c r="DT1365" s="45"/>
      <c r="DU1365" s="45"/>
      <c r="DV1365" s="1123"/>
      <c r="DW1365" s="45"/>
      <c r="DX1365" s="45"/>
      <c r="DY1365" s="45"/>
      <c r="DZ1365" s="45"/>
      <c r="EA1365" s="45"/>
      <c r="EB1365" s="45"/>
      <c r="EC1365" s="45"/>
      <c r="ED1365" s="45"/>
      <c r="EE1365" s="45"/>
      <c r="EF1365" s="45"/>
      <c r="EG1365" s="45"/>
      <c r="EH1365" s="45"/>
      <c r="EI1365" s="45"/>
      <c r="EJ1365" s="45"/>
      <c r="EK1365" s="45"/>
      <c r="EL1365" s="45"/>
      <c r="EM1365" s="45"/>
      <c r="EN1365" s="45"/>
      <c r="EO1365" s="45"/>
      <c r="EP1365" s="45"/>
      <c r="EQ1365" s="1123"/>
      <c r="ER1365" s="557"/>
      <c r="ES1365" s="1107"/>
      <c r="ET1365" s="1107"/>
      <c r="EU1365" s="1107"/>
      <c r="EV1365" s="1107"/>
      <c r="EW1365" s="1107"/>
      <c r="EX1365" s="1107"/>
      <c r="EY1365" s="1107"/>
    </row>
    <row r="1366" spans="1:155" s="565" customFormat="1" x14ac:dyDescent="0.25">
      <c r="A1366" s="625"/>
      <c r="B1366" s="1389" t="s">
        <v>1526</v>
      </c>
      <c r="C1366" s="1503"/>
      <c r="D1366" s="1504"/>
      <c r="E1366" s="1504"/>
      <c r="F1366" s="409"/>
      <c r="G1366" s="45"/>
      <c r="H1366" s="45"/>
      <c r="I1366" s="45"/>
      <c r="J1366" s="45"/>
      <c r="K1366" s="45"/>
      <c r="L1366" s="45"/>
      <c r="M1366" s="45"/>
      <c r="N1366" s="45"/>
      <c r="O1366" s="45"/>
      <c r="P1366" s="45"/>
      <c r="Q1366" s="45"/>
      <c r="R1366" s="45"/>
      <c r="S1366" s="45"/>
      <c r="T1366" s="45"/>
      <c r="U1366" s="45"/>
      <c r="V1366" s="45"/>
      <c r="W1366" s="45"/>
      <c r="X1366" s="45"/>
      <c r="Y1366" s="45"/>
      <c r="Z1366" s="45"/>
      <c r="AA1366" s="45"/>
      <c r="AB1366" s="45"/>
      <c r="AC1366" s="45"/>
      <c r="AD1366" s="45"/>
      <c r="AE1366" s="45"/>
      <c r="AF1366" s="45"/>
      <c r="AG1366" s="45"/>
      <c r="AH1366" s="45"/>
      <c r="AI1366" s="45"/>
      <c r="AJ1366" s="45"/>
      <c r="AK1366" s="45"/>
      <c r="AL1366" s="45"/>
      <c r="AM1366" s="45"/>
      <c r="AN1366" s="45"/>
      <c r="AO1366" s="45"/>
      <c r="AP1366" s="45"/>
      <c r="AQ1366" s="45"/>
      <c r="AR1366" s="45"/>
      <c r="AS1366" s="45"/>
      <c r="AT1366" s="45"/>
      <c r="AU1366" s="45"/>
      <c r="AV1366" s="45"/>
      <c r="AW1366" s="45"/>
      <c r="AX1366" s="45"/>
      <c r="AY1366" s="45"/>
      <c r="AZ1366" s="45"/>
      <c r="BA1366" s="45"/>
      <c r="BB1366" s="45"/>
      <c r="BC1366" s="45"/>
      <c r="BD1366" s="45"/>
      <c r="BE1366" s="45"/>
      <c r="BF1366" s="45"/>
      <c r="BG1366" s="45"/>
      <c r="BH1366" s="45"/>
      <c r="BI1366" s="45"/>
      <c r="BJ1366" s="45"/>
      <c r="BK1366" s="45"/>
      <c r="BL1366" s="45"/>
      <c r="BM1366" s="45"/>
      <c r="BN1366" s="45"/>
      <c r="BO1366" s="45"/>
      <c r="BP1366" s="45"/>
      <c r="BQ1366" s="45"/>
      <c r="BR1366" s="45"/>
      <c r="BS1366" s="45"/>
      <c r="BT1366" s="45"/>
      <c r="BU1366" s="45"/>
      <c r="BV1366" s="45"/>
      <c r="BW1366" s="45"/>
      <c r="BX1366" s="45"/>
      <c r="BY1366" s="45"/>
      <c r="BZ1366" s="45"/>
      <c r="CA1366" s="45"/>
      <c r="CB1366" s="45"/>
      <c r="CC1366" s="45"/>
      <c r="CD1366" s="45"/>
      <c r="CE1366" s="45"/>
      <c r="CF1366" s="45"/>
      <c r="CG1366" s="45"/>
      <c r="CH1366" s="45"/>
      <c r="CI1366" s="45"/>
      <c r="CJ1366" s="45"/>
      <c r="CK1366" s="45"/>
      <c r="CL1366" s="45"/>
      <c r="CM1366" s="45"/>
      <c r="CN1366" s="45"/>
      <c r="CO1366" s="45"/>
      <c r="CP1366" s="45"/>
      <c r="CQ1366" s="45"/>
      <c r="CR1366" s="45"/>
      <c r="CS1366" s="45"/>
      <c r="CT1366" s="45"/>
      <c r="CU1366" s="45"/>
      <c r="CV1366" s="45"/>
      <c r="CW1366" s="45"/>
      <c r="CX1366" s="45"/>
      <c r="CY1366" s="45"/>
      <c r="CZ1366" s="45"/>
      <c r="DA1366" s="45"/>
      <c r="DB1366" s="45"/>
      <c r="DC1366" s="45"/>
      <c r="DD1366" s="45"/>
      <c r="DE1366" s="45"/>
      <c r="DF1366" s="45"/>
      <c r="DG1366" s="45"/>
      <c r="DH1366" s="45"/>
      <c r="DI1366" s="45"/>
      <c r="DJ1366" s="45"/>
      <c r="DK1366" s="45"/>
      <c r="DL1366" s="45"/>
      <c r="DM1366" s="45"/>
      <c r="DN1366" s="45"/>
      <c r="DO1366" s="45"/>
      <c r="DP1366" s="45"/>
      <c r="DQ1366" s="45"/>
      <c r="DR1366" s="45"/>
      <c r="DS1366" s="45"/>
      <c r="DT1366" s="45"/>
      <c r="DU1366" s="45"/>
      <c r="DV1366" s="1123"/>
      <c r="DW1366" s="45"/>
      <c r="DX1366" s="45"/>
      <c r="DY1366" s="45"/>
      <c r="DZ1366" s="45"/>
      <c r="EA1366" s="45"/>
      <c r="EB1366" s="45"/>
      <c r="EC1366" s="45"/>
      <c r="ED1366" s="45"/>
      <c r="EE1366" s="45"/>
      <c r="EF1366" s="45"/>
      <c r="EG1366" s="45"/>
      <c r="EH1366" s="45"/>
      <c r="EI1366" s="45"/>
      <c r="EJ1366" s="45"/>
      <c r="EK1366" s="45"/>
      <c r="EL1366" s="45"/>
      <c r="EM1366" s="45"/>
      <c r="EN1366" s="45"/>
      <c r="EO1366" s="45"/>
      <c r="EP1366" s="45"/>
      <c r="EQ1366" s="1123"/>
      <c r="ER1366" s="557"/>
      <c r="ES1366" s="1107"/>
      <c r="ET1366" s="1107"/>
      <c r="EU1366" s="1107"/>
      <c r="EV1366" s="1107"/>
      <c r="EW1366" s="1107"/>
      <c r="EX1366" s="1107"/>
      <c r="EY1366" s="1107"/>
    </row>
    <row r="1367" spans="1:155" s="565" customFormat="1" x14ac:dyDescent="0.25">
      <c r="A1367" s="625"/>
      <c r="B1367" s="1389" t="s">
        <v>1431</v>
      </c>
      <c r="C1367" s="1503"/>
      <c r="D1367" s="1504"/>
      <c r="E1367" s="1504"/>
      <c r="F1367" s="409"/>
      <c r="G1367" s="45"/>
      <c r="H1367" s="45"/>
      <c r="I1367" s="45"/>
      <c r="J1367" s="45"/>
      <c r="K1367" s="45"/>
      <c r="L1367" s="45"/>
      <c r="M1367" s="45"/>
      <c r="N1367" s="45"/>
      <c r="O1367" s="45"/>
      <c r="P1367" s="45"/>
      <c r="Q1367" s="45"/>
      <c r="R1367" s="45"/>
      <c r="S1367" s="45"/>
      <c r="T1367" s="45"/>
      <c r="U1367" s="45"/>
      <c r="V1367" s="45"/>
      <c r="W1367" s="45"/>
      <c r="X1367" s="45"/>
      <c r="Y1367" s="45"/>
      <c r="Z1367" s="45"/>
      <c r="AA1367" s="45"/>
      <c r="AB1367" s="45"/>
      <c r="AC1367" s="45"/>
      <c r="AD1367" s="45"/>
      <c r="AE1367" s="45"/>
      <c r="AF1367" s="45"/>
      <c r="AG1367" s="45"/>
      <c r="AH1367" s="45"/>
      <c r="AI1367" s="45"/>
      <c r="AJ1367" s="45"/>
      <c r="AK1367" s="45"/>
      <c r="AL1367" s="45"/>
      <c r="AM1367" s="45"/>
      <c r="AN1367" s="45"/>
      <c r="AO1367" s="45"/>
      <c r="AP1367" s="45"/>
      <c r="AQ1367" s="45"/>
      <c r="AR1367" s="45"/>
      <c r="AS1367" s="45"/>
      <c r="AT1367" s="45"/>
      <c r="AU1367" s="45"/>
      <c r="AV1367" s="45"/>
      <c r="AW1367" s="45"/>
      <c r="AX1367" s="45"/>
      <c r="AY1367" s="45"/>
      <c r="AZ1367" s="45"/>
      <c r="BA1367" s="45"/>
      <c r="BB1367" s="45"/>
      <c r="BC1367" s="45"/>
      <c r="BD1367" s="45"/>
      <c r="BE1367" s="45"/>
      <c r="BF1367" s="45"/>
      <c r="BG1367" s="45"/>
      <c r="BH1367" s="45"/>
      <c r="BI1367" s="45"/>
      <c r="BJ1367" s="45"/>
      <c r="BK1367" s="45"/>
      <c r="BL1367" s="45"/>
      <c r="BM1367" s="45"/>
      <c r="BN1367" s="45"/>
      <c r="BO1367" s="45"/>
      <c r="BP1367" s="45"/>
      <c r="BQ1367" s="45"/>
      <c r="BR1367" s="45"/>
      <c r="BS1367" s="45"/>
      <c r="BT1367" s="45"/>
      <c r="BU1367" s="45"/>
      <c r="BV1367" s="45"/>
      <c r="BW1367" s="45"/>
      <c r="BX1367" s="45"/>
      <c r="BY1367" s="45"/>
      <c r="BZ1367" s="45"/>
      <c r="CA1367" s="45"/>
      <c r="CB1367" s="45"/>
      <c r="CC1367" s="45"/>
      <c r="CD1367" s="45"/>
      <c r="CE1367" s="45"/>
      <c r="CF1367" s="45"/>
      <c r="CG1367" s="45"/>
      <c r="CH1367" s="45"/>
      <c r="CI1367" s="45"/>
      <c r="CJ1367" s="45"/>
      <c r="CK1367" s="45"/>
      <c r="CL1367" s="45"/>
      <c r="CM1367" s="45"/>
      <c r="CN1367" s="45"/>
      <c r="CO1367" s="45"/>
      <c r="CP1367" s="45"/>
      <c r="CQ1367" s="45"/>
      <c r="CR1367" s="45"/>
      <c r="CS1367" s="45"/>
      <c r="CT1367" s="45"/>
      <c r="CU1367" s="45"/>
      <c r="CV1367" s="45"/>
      <c r="CW1367" s="45"/>
      <c r="CX1367" s="45"/>
      <c r="CY1367" s="45"/>
      <c r="CZ1367" s="45"/>
      <c r="DA1367" s="45"/>
      <c r="DB1367" s="45"/>
      <c r="DC1367" s="45"/>
      <c r="DD1367" s="45"/>
      <c r="DE1367" s="45"/>
      <c r="DF1367" s="45"/>
      <c r="DG1367" s="45"/>
      <c r="DH1367" s="45"/>
      <c r="DI1367" s="45"/>
      <c r="DJ1367" s="45"/>
      <c r="DK1367" s="45"/>
      <c r="DL1367" s="45"/>
      <c r="DM1367" s="45"/>
      <c r="DN1367" s="45"/>
      <c r="DO1367" s="45"/>
      <c r="DP1367" s="45"/>
      <c r="DQ1367" s="45"/>
      <c r="DR1367" s="45"/>
      <c r="DS1367" s="45"/>
      <c r="DT1367" s="45"/>
      <c r="DU1367" s="45"/>
      <c r="DV1367" s="1123"/>
      <c r="DW1367" s="45"/>
      <c r="DX1367" s="45"/>
      <c r="DY1367" s="45"/>
      <c r="DZ1367" s="45"/>
      <c r="EA1367" s="45"/>
      <c r="EB1367" s="45"/>
      <c r="EC1367" s="45"/>
      <c r="ED1367" s="45"/>
      <c r="EE1367" s="45"/>
      <c r="EF1367" s="45"/>
      <c r="EG1367" s="45"/>
      <c r="EH1367" s="45"/>
      <c r="EI1367" s="45"/>
      <c r="EJ1367" s="45"/>
      <c r="EK1367" s="45"/>
      <c r="EL1367" s="45"/>
      <c r="EM1367" s="45"/>
      <c r="EN1367" s="45"/>
      <c r="EO1367" s="45"/>
      <c r="EP1367" s="45"/>
      <c r="EQ1367" s="1123"/>
      <c r="ER1367" s="557"/>
      <c r="ES1367" s="1107"/>
      <c r="ET1367" s="1107"/>
      <c r="EU1367" s="1107"/>
      <c r="EV1367" s="1107"/>
      <c r="EW1367" s="1107"/>
      <c r="EX1367" s="1107"/>
      <c r="EY1367" s="1107"/>
    </row>
    <row r="1368" spans="1:155" s="565" customFormat="1" x14ac:dyDescent="0.25">
      <c r="A1368" s="625"/>
      <c r="B1368" s="1389" t="s">
        <v>1436</v>
      </c>
      <c r="C1368" s="1503"/>
      <c r="D1368" s="1504"/>
      <c r="E1368" s="1504"/>
      <c r="F1368" s="409"/>
      <c r="G1368" s="45"/>
      <c r="H1368" s="45"/>
      <c r="I1368" s="45"/>
      <c r="J1368" s="45"/>
      <c r="K1368" s="45"/>
      <c r="L1368" s="45"/>
      <c r="M1368" s="45"/>
      <c r="N1368" s="45"/>
      <c r="O1368" s="45"/>
      <c r="P1368" s="45"/>
      <c r="Q1368" s="45"/>
      <c r="R1368" s="45"/>
      <c r="S1368" s="45"/>
      <c r="T1368" s="45"/>
      <c r="U1368" s="45"/>
      <c r="V1368" s="45"/>
      <c r="W1368" s="45"/>
      <c r="X1368" s="45"/>
      <c r="Y1368" s="45"/>
      <c r="Z1368" s="45"/>
      <c r="AA1368" s="45"/>
      <c r="AB1368" s="45"/>
      <c r="AC1368" s="45"/>
      <c r="AD1368" s="45"/>
      <c r="AE1368" s="45"/>
      <c r="AF1368" s="45"/>
      <c r="AG1368" s="45"/>
      <c r="AH1368" s="45"/>
      <c r="AI1368" s="45"/>
      <c r="AJ1368" s="45"/>
      <c r="AK1368" s="45"/>
      <c r="AL1368" s="45"/>
      <c r="AM1368" s="45"/>
      <c r="AN1368" s="45"/>
      <c r="AO1368" s="45"/>
      <c r="AP1368" s="45"/>
      <c r="AQ1368" s="45"/>
      <c r="AR1368" s="45"/>
      <c r="AS1368" s="45"/>
      <c r="AT1368" s="45"/>
      <c r="AU1368" s="45"/>
      <c r="AV1368" s="45"/>
      <c r="AW1368" s="45"/>
      <c r="AX1368" s="45"/>
      <c r="AY1368" s="45"/>
      <c r="AZ1368" s="45"/>
      <c r="BA1368" s="45"/>
      <c r="BB1368" s="45"/>
      <c r="BC1368" s="45"/>
      <c r="BD1368" s="45"/>
      <c r="BE1368" s="45"/>
      <c r="BF1368" s="45"/>
      <c r="BG1368" s="45"/>
      <c r="BH1368" s="45"/>
      <c r="BI1368" s="45"/>
      <c r="BJ1368" s="45"/>
      <c r="BK1368" s="45"/>
      <c r="BL1368" s="45"/>
      <c r="BM1368" s="45"/>
      <c r="BN1368" s="45"/>
      <c r="BO1368" s="45"/>
      <c r="BP1368" s="45"/>
      <c r="BQ1368" s="45"/>
      <c r="BR1368" s="45"/>
      <c r="BS1368" s="45"/>
      <c r="BT1368" s="45"/>
      <c r="BU1368" s="45"/>
      <c r="BV1368" s="45"/>
      <c r="BW1368" s="45"/>
      <c r="BX1368" s="45"/>
      <c r="BY1368" s="45"/>
      <c r="BZ1368" s="45"/>
      <c r="CA1368" s="45"/>
      <c r="CB1368" s="45"/>
      <c r="CC1368" s="45"/>
      <c r="CD1368" s="45"/>
      <c r="CE1368" s="45"/>
      <c r="CF1368" s="45"/>
      <c r="CG1368" s="45"/>
      <c r="CH1368" s="45"/>
      <c r="CI1368" s="45"/>
      <c r="CJ1368" s="45"/>
      <c r="CK1368" s="45"/>
      <c r="CL1368" s="45"/>
      <c r="CM1368" s="45"/>
      <c r="CN1368" s="45"/>
      <c r="CO1368" s="45"/>
      <c r="CP1368" s="45"/>
      <c r="CQ1368" s="45"/>
      <c r="CR1368" s="45"/>
      <c r="CS1368" s="45"/>
      <c r="CT1368" s="45"/>
      <c r="CU1368" s="45"/>
      <c r="CV1368" s="45"/>
      <c r="CW1368" s="45"/>
      <c r="CX1368" s="45"/>
      <c r="CY1368" s="45"/>
      <c r="CZ1368" s="45"/>
      <c r="DA1368" s="45"/>
      <c r="DB1368" s="45"/>
      <c r="DC1368" s="45"/>
      <c r="DD1368" s="45"/>
      <c r="DE1368" s="45"/>
      <c r="DF1368" s="45"/>
      <c r="DG1368" s="45"/>
      <c r="DH1368" s="45"/>
      <c r="DI1368" s="45"/>
      <c r="DJ1368" s="45"/>
      <c r="DK1368" s="45"/>
      <c r="DL1368" s="45"/>
      <c r="DM1368" s="45"/>
      <c r="DN1368" s="45"/>
      <c r="DO1368" s="45"/>
      <c r="DP1368" s="45"/>
      <c r="DQ1368" s="45"/>
      <c r="DR1368" s="45"/>
      <c r="DS1368" s="45"/>
      <c r="DT1368" s="45"/>
      <c r="DU1368" s="45"/>
      <c r="DV1368" s="1123"/>
      <c r="DW1368" s="45"/>
      <c r="DX1368" s="45"/>
      <c r="DY1368" s="45"/>
      <c r="DZ1368" s="45"/>
      <c r="EA1368" s="45"/>
      <c r="EB1368" s="45"/>
      <c r="EC1368" s="45"/>
      <c r="ED1368" s="45"/>
      <c r="EE1368" s="45"/>
      <c r="EF1368" s="45"/>
      <c r="EG1368" s="45"/>
      <c r="EH1368" s="45"/>
      <c r="EI1368" s="45"/>
      <c r="EJ1368" s="45"/>
      <c r="EK1368" s="45"/>
      <c r="EL1368" s="45"/>
      <c r="EM1368" s="45"/>
      <c r="EN1368" s="45"/>
      <c r="EO1368" s="45"/>
      <c r="EP1368" s="45"/>
      <c r="EQ1368" s="1123"/>
      <c r="ER1368" s="557"/>
      <c r="ES1368" s="1107"/>
      <c r="ET1368" s="1107"/>
      <c r="EU1368" s="1107"/>
      <c r="EV1368" s="1107"/>
      <c r="EW1368" s="1107"/>
      <c r="EX1368" s="1107"/>
      <c r="EY1368" s="1107"/>
    </row>
    <row r="1369" spans="1:155" s="565" customFormat="1" x14ac:dyDescent="0.25">
      <c r="A1369" s="625"/>
      <c r="B1369" s="645" t="s">
        <v>1434</v>
      </c>
      <c r="C1369" s="1506"/>
      <c r="D1369" s="1507"/>
      <c r="E1369" s="1507"/>
      <c r="F1369" s="58"/>
      <c r="G1369" s="59"/>
      <c r="H1369" s="59"/>
      <c r="I1369" s="59"/>
      <c r="J1369" s="59"/>
      <c r="K1369" s="59"/>
      <c r="L1369" s="59"/>
      <c r="M1369" s="59"/>
      <c r="N1369" s="59"/>
      <c r="O1369" s="59"/>
      <c r="P1369" s="59"/>
      <c r="Q1369" s="59"/>
      <c r="R1369" s="59"/>
      <c r="S1369" s="59"/>
      <c r="T1369" s="59"/>
      <c r="U1369" s="59"/>
      <c r="V1369" s="59"/>
      <c r="W1369" s="59"/>
      <c r="X1369" s="59"/>
      <c r="Y1369" s="59"/>
      <c r="Z1369" s="59"/>
      <c r="AA1369" s="59"/>
      <c r="AB1369" s="59"/>
      <c r="AC1369" s="59"/>
      <c r="AD1369" s="59"/>
      <c r="AE1369" s="59"/>
      <c r="AF1369" s="59"/>
      <c r="AG1369" s="59"/>
      <c r="AH1369" s="59"/>
      <c r="AI1369" s="59"/>
      <c r="AJ1369" s="59"/>
      <c r="AK1369" s="59"/>
      <c r="AL1369" s="59"/>
      <c r="AM1369" s="59"/>
      <c r="AN1369" s="59"/>
      <c r="AO1369" s="59"/>
      <c r="AP1369" s="59"/>
      <c r="AQ1369" s="59"/>
      <c r="AR1369" s="59"/>
      <c r="AS1369" s="59"/>
      <c r="AT1369" s="59"/>
      <c r="AU1369" s="59"/>
      <c r="AV1369" s="59"/>
      <c r="AW1369" s="59"/>
      <c r="AX1369" s="59"/>
      <c r="AY1369" s="59"/>
      <c r="AZ1369" s="59"/>
      <c r="BA1369" s="59"/>
      <c r="BB1369" s="59"/>
      <c r="BC1369" s="59"/>
      <c r="BD1369" s="59"/>
      <c r="BE1369" s="59"/>
      <c r="BF1369" s="59"/>
      <c r="BG1369" s="59"/>
      <c r="BH1369" s="59"/>
      <c r="BI1369" s="59"/>
      <c r="BJ1369" s="59"/>
      <c r="BK1369" s="59"/>
      <c r="BL1369" s="59"/>
      <c r="BM1369" s="59"/>
      <c r="BN1369" s="59"/>
      <c r="BO1369" s="59"/>
      <c r="BP1369" s="59"/>
      <c r="BQ1369" s="59"/>
      <c r="BR1369" s="59"/>
      <c r="BS1369" s="59"/>
      <c r="BT1369" s="59"/>
      <c r="BU1369" s="59"/>
      <c r="BV1369" s="59"/>
      <c r="BW1369" s="59"/>
      <c r="BX1369" s="59"/>
      <c r="BY1369" s="59"/>
      <c r="BZ1369" s="59"/>
      <c r="CA1369" s="59"/>
      <c r="CB1369" s="59"/>
      <c r="CC1369" s="59"/>
      <c r="CD1369" s="59"/>
      <c r="CE1369" s="59"/>
      <c r="CF1369" s="59"/>
      <c r="CG1369" s="59"/>
      <c r="CH1369" s="59"/>
      <c r="CI1369" s="59"/>
      <c r="CJ1369" s="59"/>
      <c r="CK1369" s="59"/>
      <c r="CL1369" s="59"/>
      <c r="CM1369" s="59"/>
      <c r="CN1369" s="59"/>
      <c r="CO1369" s="59"/>
      <c r="CP1369" s="59"/>
      <c r="CQ1369" s="59"/>
      <c r="CR1369" s="59"/>
      <c r="CS1369" s="59"/>
      <c r="CT1369" s="59"/>
      <c r="CU1369" s="59"/>
      <c r="CV1369" s="59"/>
      <c r="CW1369" s="59"/>
      <c r="CX1369" s="59"/>
      <c r="CY1369" s="59"/>
      <c r="CZ1369" s="59"/>
      <c r="DA1369" s="59"/>
      <c r="DB1369" s="59"/>
      <c r="DC1369" s="59"/>
      <c r="DD1369" s="59"/>
      <c r="DE1369" s="59"/>
      <c r="DF1369" s="59"/>
      <c r="DG1369" s="59"/>
      <c r="DH1369" s="59"/>
      <c r="DI1369" s="59"/>
      <c r="DJ1369" s="59"/>
      <c r="DK1369" s="59"/>
      <c r="DL1369" s="59"/>
      <c r="DM1369" s="59"/>
      <c r="DN1369" s="59"/>
      <c r="DO1369" s="59"/>
      <c r="DP1369" s="59"/>
      <c r="DQ1369" s="59"/>
      <c r="DR1369" s="59"/>
      <c r="DS1369" s="59"/>
      <c r="DT1369" s="59"/>
      <c r="DU1369" s="59"/>
      <c r="DV1369" s="1124"/>
      <c r="DW1369" s="59"/>
      <c r="DX1369" s="59"/>
      <c r="DY1369" s="59"/>
      <c r="DZ1369" s="59"/>
      <c r="EA1369" s="59"/>
      <c r="EB1369" s="59"/>
      <c r="EC1369" s="59"/>
      <c r="ED1369" s="59"/>
      <c r="EE1369" s="59"/>
      <c r="EF1369" s="59"/>
      <c r="EG1369" s="59"/>
      <c r="EH1369" s="59"/>
      <c r="EI1369" s="59"/>
      <c r="EJ1369" s="59"/>
      <c r="EK1369" s="59"/>
      <c r="EL1369" s="59"/>
      <c r="EM1369" s="59"/>
      <c r="EN1369" s="59"/>
      <c r="EO1369" s="59"/>
      <c r="EP1369" s="59"/>
      <c r="EQ1369" s="1124"/>
      <c r="ER1369" s="557"/>
      <c r="ES1369" s="1107"/>
      <c r="ET1369" s="1107"/>
      <c r="EU1369" s="1107"/>
      <c r="EV1369" s="1107"/>
      <c r="EW1369" s="1107"/>
      <c r="EX1369" s="1107"/>
      <c r="EY1369" s="1107"/>
    </row>
    <row r="1370" spans="1:155" s="565" customFormat="1" x14ac:dyDescent="0.25">
      <c r="A1370" s="573"/>
      <c r="B1370" s="1273"/>
      <c r="C1370" s="1273"/>
      <c r="D1370" s="1335"/>
      <c r="E1370" s="1335"/>
      <c r="F1370" s="1335"/>
      <c r="G1370" s="1307"/>
      <c r="H1370" s="1273"/>
      <c r="I1370" s="1273"/>
      <c r="J1370" s="1273"/>
      <c r="K1370" s="1273"/>
      <c r="L1370" s="1273"/>
      <c r="M1370" s="1273"/>
      <c r="N1370" s="1273"/>
      <c r="O1370" s="1273"/>
      <c r="P1370" s="1273"/>
      <c r="Q1370" s="1273"/>
      <c r="R1370" s="1273"/>
      <c r="S1370" s="1273"/>
      <c r="T1370" s="1273"/>
      <c r="U1370" s="1273"/>
      <c r="V1370" s="1273"/>
      <c r="W1370" s="1273"/>
      <c r="X1370" s="1273"/>
      <c r="Y1370" s="1273"/>
      <c r="Z1370" s="1273"/>
      <c r="AA1370" s="1273"/>
      <c r="AB1370" s="1273"/>
      <c r="AC1370" s="1273"/>
      <c r="AD1370" s="1273"/>
      <c r="AE1370" s="1273"/>
      <c r="AF1370" s="1273"/>
      <c r="AG1370" s="1273"/>
      <c r="AH1370" s="1273"/>
      <c r="AI1370" s="1273"/>
      <c r="AJ1370" s="1273"/>
      <c r="AK1370" s="1273"/>
      <c r="AL1370" s="1273"/>
      <c r="AM1370" s="1273"/>
      <c r="AN1370" s="1273"/>
      <c r="AO1370" s="1273"/>
      <c r="AP1370" s="1273"/>
      <c r="AQ1370" s="1273"/>
      <c r="AR1370" s="1273"/>
      <c r="AS1370" s="1273"/>
      <c r="AT1370" s="1273"/>
      <c r="AU1370" s="1273"/>
      <c r="AV1370" s="1273"/>
      <c r="AW1370" s="1273"/>
      <c r="AX1370" s="1273"/>
      <c r="AY1370" s="1273"/>
      <c r="AZ1370" s="1273"/>
      <c r="BA1370" s="1273"/>
      <c r="BB1370" s="1273"/>
      <c r="BC1370" s="1273"/>
      <c r="BD1370" s="1273"/>
      <c r="BE1370" s="1273"/>
      <c r="BF1370" s="1273"/>
      <c r="BG1370" s="1273"/>
      <c r="BH1370" s="1273"/>
      <c r="BI1370" s="1273"/>
      <c r="BJ1370" s="1273"/>
      <c r="BK1370" s="1273"/>
      <c r="BL1370" s="1273"/>
      <c r="BM1370" s="1273"/>
      <c r="BN1370" s="1273"/>
      <c r="BO1370" s="1273"/>
      <c r="BP1370" s="1273"/>
      <c r="BQ1370" s="1273"/>
      <c r="BR1370" s="1273"/>
      <c r="BS1370" s="1273"/>
      <c r="BT1370" s="1273"/>
      <c r="BU1370" s="1273"/>
      <c r="BV1370" s="1273"/>
      <c r="BW1370" s="1273"/>
      <c r="BX1370" s="1273"/>
      <c r="BY1370" s="1273"/>
      <c r="BZ1370" s="1273"/>
      <c r="CA1370" s="1273"/>
      <c r="CB1370" s="1273"/>
      <c r="CC1370" s="1273"/>
      <c r="CD1370" s="1273"/>
      <c r="CE1370" s="1273"/>
      <c r="CF1370" s="1273"/>
      <c r="CG1370" s="1273"/>
      <c r="CH1370" s="1273"/>
      <c r="CI1370" s="1273"/>
      <c r="CJ1370" s="1273"/>
      <c r="CK1370" s="1273"/>
      <c r="CL1370" s="1273"/>
      <c r="CM1370" s="1273"/>
      <c r="CN1370" s="1273"/>
      <c r="CO1370" s="1273"/>
      <c r="CP1370" s="1273"/>
      <c r="CQ1370" s="1273"/>
      <c r="CR1370" s="1273"/>
      <c r="CS1370" s="1273"/>
      <c r="CT1370" s="1273"/>
      <c r="CU1370" s="1273"/>
      <c r="CV1370" s="1273"/>
      <c r="CW1370" s="1273"/>
      <c r="CX1370" s="1273"/>
      <c r="CY1370" s="1273"/>
      <c r="CZ1370" s="1273"/>
      <c r="DA1370" s="1273"/>
      <c r="DB1370" s="1273"/>
      <c r="DC1370" s="1273"/>
      <c r="DD1370" s="1273"/>
      <c r="DE1370" s="1273"/>
      <c r="DF1370" s="1273"/>
      <c r="DG1370" s="1273"/>
      <c r="DH1370" s="1273"/>
      <c r="DI1370" s="1273"/>
      <c r="DJ1370" s="1273"/>
      <c r="DK1370" s="1273"/>
      <c r="DL1370" s="1273"/>
      <c r="DM1370" s="1273"/>
      <c r="DN1370" s="1273"/>
      <c r="DO1370" s="1273"/>
      <c r="DP1370" s="1273"/>
      <c r="DQ1370" s="1273"/>
      <c r="DR1370" s="1273"/>
      <c r="DS1370" s="1273"/>
      <c r="DT1370" s="1273"/>
      <c r="DU1370" s="1273"/>
      <c r="DV1370" s="1273"/>
      <c r="DW1370" s="1273"/>
      <c r="DX1370" s="1273"/>
      <c r="DY1370" s="1273"/>
      <c r="DZ1370" s="1273"/>
      <c r="EA1370" s="1273"/>
      <c r="EB1370" s="1273"/>
      <c r="EC1370" s="1273"/>
      <c r="ED1370" s="1273"/>
      <c r="EE1370" s="1273"/>
      <c r="EF1370" s="1273"/>
      <c r="EG1370" s="1273"/>
      <c r="EH1370" s="1273"/>
      <c r="EI1370" s="1273"/>
      <c r="EJ1370" s="1273"/>
      <c r="EK1370" s="1273"/>
      <c r="EL1370" s="1273"/>
      <c r="EM1370" s="1273"/>
      <c r="EN1370" s="1273"/>
      <c r="EO1370" s="1273"/>
      <c r="EP1370" s="1273"/>
      <c r="EQ1370" s="1273"/>
      <c r="ER1370" s="1499"/>
      <c r="ES1370" s="1107"/>
      <c r="ET1370" s="1107"/>
      <c r="EU1370" s="1107"/>
      <c r="EV1370" s="1107"/>
      <c r="EW1370" s="1107"/>
      <c r="EX1370" s="1107"/>
      <c r="EY1370" s="1107"/>
    </row>
    <row r="1371" spans="1:155" s="565" customFormat="1" hidden="1" x14ac:dyDescent="0.25">
      <c r="D1371" s="1327"/>
      <c r="E1371" s="1327"/>
      <c r="F1371" s="1327"/>
      <c r="G1371" s="1101"/>
      <c r="H1371" s="1107"/>
      <c r="I1371" s="1107"/>
      <c r="J1371" s="1107"/>
      <c r="K1371" s="1107"/>
      <c r="L1371" s="1107"/>
      <c r="M1371" s="1107"/>
      <c r="N1371" s="1107"/>
      <c r="O1371" s="1107"/>
      <c r="P1371" s="1107"/>
      <c r="Q1371" s="1107"/>
      <c r="R1371" s="1107"/>
      <c r="S1371" s="1107"/>
      <c r="T1371" s="1107"/>
      <c r="U1371" s="1107"/>
      <c r="V1371" s="1107"/>
      <c r="W1371" s="1107"/>
      <c r="X1371" s="1107"/>
      <c r="Y1371" s="1107"/>
      <c r="Z1371" s="1107"/>
      <c r="AA1371" s="1107"/>
      <c r="AB1371" s="1107"/>
      <c r="AC1371" s="1107"/>
      <c r="AD1371" s="1107"/>
      <c r="AE1371" s="1107"/>
      <c r="AF1371" s="1107"/>
      <c r="AG1371" s="1107"/>
      <c r="AH1371" s="1107"/>
      <c r="AI1371" s="1107"/>
      <c r="AJ1371" s="1107"/>
      <c r="AK1371" s="1107"/>
      <c r="AL1371" s="1107"/>
      <c r="AM1371" s="1107"/>
      <c r="AN1371" s="1107"/>
      <c r="AO1371" s="1107"/>
      <c r="AP1371" s="1107"/>
      <c r="AQ1371" s="1107"/>
      <c r="AR1371" s="1107"/>
      <c r="AS1371" s="1107"/>
      <c r="AT1371" s="1107"/>
      <c r="AU1371" s="1107"/>
      <c r="AV1371" s="1107"/>
      <c r="AW1371" s="1107"/>
      <c r="AX1371" s="1107"/>
      <c r="AY1371" s="1107"/>
      <c r="AZ1371" s="1107"/>
      <c r="BA1371" s="1107"/>
      <c r="BB1371" s="1107"/>
      <c r="BC1371" s="1107"/>
      <c r="BD1371" s="1107"/>
      <c r="BE1371" s="1107"/>
      <c r="BF1371" s="1107"/>
      <c r="BG1371" s="1107"/>
      <c r="BH1371" s="1107"/>
      <c r="BI1371" s="1107"/>
      <c r="BJ1371" s="1107"/>
      <c r="BK1371" s="1107"/>
      <c r="BL1371" s="1107"/>
      <c r="BM1371" s="1107"/>
      <c r="BN1371" s="1107"/>
      <c r="BO1371" s="1107"/>
      <c r="BP1371" s="1107"/>
      <c r="BQ1371" s="1107"/>
      <c r="BR1371" s="1107"/>
      <c r="BS1371" s="1107"/>
      <c r="BT1371" s="1107"/>
      <c r="BU1371" s="1107"/>
      <c r="BV1371" s="1107"/>
      <c r="BW1371" s="1107"/>
      <c r="BX1371" s="1107"/>
      <c r="BY1371" s="1107"/>
      <c r="BZ1371" s="1107"/>
      <c r="CA1371" s="1107"/>
      <c r="CB1371" s="1107"/>
      <c r="CC1371" s="1107"/>
      <c r="CD1371" s="1107"/>
      <c r="CE1371" s="1107"/>
      <c r="CF1371" s="1107"/>
      <c r="CG1371" s="1107"/>
      <c r="CH1371" s="1107"/>
      <c r="CI1371" s="1107"/>
      <c r="CJ1371" s="1107"/>
      <c r="CK1371" s="1107"/>
      <c r="CL1371" s="1107"/>
      <c r="CM1371" s="1107"/>
      <c r="CN1371" s="1107"/>
      <c r="CO1371" s="1107"/>
      <c r="CP1371" s="1107"/>
      <c r="CQ1371" s="1107"/>
      <c r="CR1371" s="1107"/>
      <c r="CS1371" s="1107"/>
      <c r="CT1371" s="1107"/>
      <c r="CU1371" s="1107"/>
      <c r="CV1371" s="1107"/>
      <c r="CW1371" s="1107"/>
      <c r="CX1371" s="1107"/>
      <c r="CY1371" s="1107"/>
      <c r="CZ1371" s="1107"/>
      <c r="DA1371" s="1107"/>
      <c r="DB1371" s="1107"/>
      <c r="DC1371" s="1107"/>
      <c r="DD1371" s="1107"/>
      <c r="DE1371" s="1107"/>
      <c r="DF1371" s="1107"/>
      <c r="DG1371" s="1107"/>
      <c r="DH1371" s="1107"/>
      <c r="DI1371" s="1107"/>
      <c r="DJ1371" s="1107"/>
      <c r="DK1371" s="1107"/>
      <c r="DL1371" s="1107"/>
      <c r="DM1371" s="1107"/>
      <c r="DN1371" s="1107"/>
      <c r="DO1371" s="1107"/>
      <c r="DP1371" s="1107"/>
      <c r="DQ1371" s="1107"/>
      <c r="DR1371" s="1107"/>
      <c r="DS1371" s="1107"/>
      <c r="DT1371" s="1107"/>
      <c r="DU1371" s="1107"/>
      <c r="DV1371" s="1107"/>
      <c r="DW1371" s="1107"/>
      <c r="DX1371" s="1107"/>
      <c r="DY1371" s="1107"/>
      <c r="DZ1371" s="1107"/>
      <c r="EA1371" s="1107"/>
      <c r="EB1371" s="1107"/>
      <c r="EC1371" s="1107"/>
      <c r="ED1371" s="1107"/>
      <c r="EE1371" s="1107"/>
      <c r="EF1371" s="1107"/>
      <c r="EG1371" s="1107"/>
      <c r="EH1371" s="1107"/>
      <c r="EI1371" s="1107"/>
      <c r="EJ1371" s="1107"/>
      <c r="EK1371" s="1107"/>
      <c r="EL1371" s="1107"/>
      <c r="EM1371" s="1107"/>
      <c r="EN1371" s="1107"/>
      <c r="EO1371" s="1107"/>
      <c r="EP1371" s="1107"/>
      <c r="EQ1371" s="1107"/>
      <c r="ER1371" s="1107"/>
      <c r="ES1371" s="1107"/>
      <c r="ET1371" s="1107"/>
      <c r="EU1371" s="1107"/>
      <c r="EV1371" s="1107"/>
      <c r="EW1371" s="1107"/>
      <c r="EX1371" s="1107"/>
      <c r="EY1371" s="1107"/>
    </row>
    <row r="1372" spans="1:155" s="565" customFormat="1" hidden="1" x14ac:dyDescent="0.25">
      <c r="D1372" s="1327"/>
      <c r="E1372" s="1327"/>
      <c r="F1372" s="1327"/>
      <c r="G1372" s="1101"/>
      <c r="H1372" s="1107"/>
      <c r="I1372" s="1107"/>
      <c r="J1372" s="1107"/>
      <c r="K1372" s="1107"/>
      <c r="L1372" s="1107"/>
      <c r="M1372" s="1107"/>
      <c r="N1372" s="1107"/>
      <c r="O1372" s="1107"/>
      <c r="P1372" s="1107"/>
      <c r="Q1372" s="1107"/>
      <c r="R1372" s="1107"/>
      <c r="S1372" s="1107"/>
      <c r="T1372" s="1107"/>
      <c r="U1372" s="1107"/>
      <c r="V1372" s="1107"/>
      <c r="W1372" s="1107"/>
      <c r="X1372" s="1107"/>
      <c r="Y1372" s="1107"/>
      <c r="Z1372" s="1107"/>
      <c r="AA1372" s="1107"/>
      <c r="AB1372" s="1107"/>
      <c r="AC1372" s="1107"/>
      <c r="AD1372" s="1107"/>
      <c r="AE1372" s="1107"/>
      <c r="AF1372" s="1107"/>
      <c r="AG1372" s="1107"/>
      <c r="AH1372" s="1107"/>
      <c r="AI1372" s="1107"/>
      <c r="AJ1372" s="1107"/>
      <c r="AK1372" s="1107"/>
      <c r="AL1372" s="1107"/>
      <c r="AM1372" s="1107"/>
      <c r="AN1372" s="1107"/>
      <c r="AO1372" s="1107"/>
      <c r="AP1372" s="1107"/>
      <c r="AQ1372" s="1107"/>
      <c r="AR1372" s="1107"/>
      <c r="AS1372" s="1107"/>
      <c r="AT1372" s="1107"/>
      <c r="AU1372" s="1107"/>
      <c r="AV1372" s="1107"/>
      <c r="AW1372" s="1107"/>
      <c r="AX1372" s="1107"/>
      <c r="AY1372" s="1107"/>
      <c r="AZ1372" s="1107"/>
      <c r="BA1372" s="1107"/>
      <c r="BB1372" s="1107"/>
      <c r="BC1372" s="1107"/>
      <c r="BD1372" s="1107"/>
      <c r="BE1372" s="1107"/>
      <c r="BF1372" s="1107"/>
      <c r="BG1372" s="1107"/>
      <c r="BH1372" s="1107"/>
      <c r="BI1372" s="1107"/>
      <c r="BJ1372" s="1107"/>
      <c r="BK1372" s="1107"/>
      <c r="BL1372" s="1107"/>
      <c r="BM1372" s="1107"/>
      <c r="BN1372" s="1107"/>
      <c r="BO1372" s="1107"/>
      <c r="BP1372" s="1107"/>
      <c r="BQ1372" s="1107"/>
      <c r="BR1372" s="1107"/>
      <c r="BS1372" s="1107"/>
      <c r="BT1372" s="1107"/>
      <c r="BU1372" s="1107"/>
      <c r="BV1372" s="1107"/>
      <c r="BW1372" s="1107"/>
      <c r="BX1372" s="1107"/>
      <c r="BY1372" s="1107"/>
      <c r="BZ1372" s="1107"/>
      <c r="CA1372" s="1107"/>
      <c r="CB1372" s="1107"/>
      <c r="CC1372" s="1107"/>
      <c r="CD1372" s="1107"/>
      <c r="CE1372" s="1107"/>
      <c r="CF1372" s="1107"/>
      <c r="CG1372" s="1107"/>
      <c r="CH1372" s="1107"/>
      <c r="CI1372" s="1107"/>
      <c r="CJ1372" s="1107"/>
      <c r="CK1372" s="1107"/>
      <c r="CL1372" s="1107"/>
      <c r="CM1372" s="1107"/>
      <c r="CN1372" s="1107"/>
      <c r="CO1372" s="1107"/>
      <c r="CP1372" s="1107"/>
      <c r="CQ1372" s="1107"/>
      <c r="CR1372" s="1107"/>
      <c r="CS1372" s="1107"/>
      <c r="CT1372" s="1107"/>
      <c r="CU1372" s="1107"/>
      <c r="CV1372" s="1107"/>
      <c r="CW1372" s="1107"/>
      <c r="CX1372" s="1107"/>
      <c r="CY1372" s="1107"/>
      <c r="CZ1372" s="1107"/>
      <c r="DA1372" s="1107"/>
      <c r="DB1372" s="1107"/>
      <c r="DC1372" s="1107"/>
      <c r="DD1372" s="1107"/>
      <c r="DE1372" s="1107"/>
      <c r="DF1372" s="1107"/>
      <c r="DG1372" s="1107"/>
      <c r="DH1372" s="1107"/>
      <c r="DI1372" s="1107"/>
      <c r="DJ1372" s="1107"/>
      <c r="DK1372" s="1107"/>
      <c r="DL1372" s="1107"/>
      <c r="DM1372" s="1107"/>
      <c r="DN1372" s="1107"/>
      <c r="DO1372" s="1107"/>
      <c r="DP1372" s="1107"/>
      <c r="DQ1372" s="1107"/>
      <c r="DR1372" s="1107"/>
      <c r="DS1372" s="1107"/>
      <c r="DT1372" s="1107"/>
      <c r="DU1372" s="1107"/>
      <c r="DV1372" s="1107"/>
      <c r="DW1372" s="1107"/>
      <c r="DX1372" s="1107"/>
      <c r="DY1372" s="1107"/>
      <c r="DZ1372" s="1107"/>
      <c r="EA1372" s="1107"/>
      <c r="EB1372" s="1107"/>
      <c r="EC1372" s="1107"/>
      <c r="ED1372" s="1107"/>
      <c r="EE1372" s="1107"/>
      <c r="EF1372" s="1107"/>
      <c r="EG1372" s="1107"/>
      <c r="EH1372" s="1107"/>
      <c r="EI1372" s="1107"/>
      <c r="EJ1372" s="1107"/>
      <c r="EK1372" s="1107"/>
      <c r="EL1372" s="1107"/>
      <c r="EM1372" s="1107"/>
      <c r="EN1372" s="1107"/>
      <c r="EO1372" s="1107"/>
      <c r="EP1372" s="1107"/>
      <c r="EQ1372" s="1107"/>
      <c r="ER1372" s="1107"/>
      <c r="ES1372" s="1107"/>
      <c r="ET1372" s="1107"/>
      <c r="EU1372" s="1107"/>
      <c r="EV1372" s="1107"/>
      <c r="EW1372" s="1107"/>
      <c r="EX1372" s="1107"/>
      <c r="EY1372" s="1107"/>
    </row>
    <row r="1373" spans="1:155" s="565" customFormat="1" hidden="1" x14ac:dyDescent="0.25">
      <c r="D1373" s="1327"/>
      <c r="E1373" s="1327"/>
      <c r="F1373" s="1327"/>
      <c r="G1373" s="1101"/>
      <c r="H1373" s="1107"/>
      <c r="I1373" s="1107"/>
      <c r="J1373" s="1107"/>
      <c r="K1373" s="1107"/>
      <c r="L1373" s="1107"/>
      <c r="M1373" s="1107"/>
      <c r="N1373" s="1107"/>
      <c r="O1373" s="1107"/>
      <c r="P1373" s="1107"/>
      <c r="Q1373" s="1107"/>
      <c r="R1373" s="1107"/>
      <c r="S1373" s="1107"/>
      <c r="T1373" s="1107"/>
      <c r="U1373" s="1107"/>
      <c r="V1373" s="1107"/>
      <c r="W1373" s="1107"/>
      <c r="X1373" s="1107"/>
      <c r="Y1373" s="1107"/>
      <c r="Z1373" s="1107"/>
      <c r="AA1373" s="1107"/>
      <c r="AB1373" s="1107"/>
      <c r="AC1373" s="1107"/>
      <c r="AD1373" s="1107"/>
      <c r="AE1373" s="1107"/>
      <c r="AF1373" s="1107"/>
      <c r="AG1373" s="1107"/>
      <c r="AH1373" s="1107"/>
      <c r="AI1373" s="1107"/>
      <c r="AJ1373" s="1107"/>
      <c r="AK1373" s="1107"/>
      <c r="AL1373" s="1107"/>
      <c r="AM1373" s="1107"/>
      <c r="AN1373" s="1107"/>
      <c r="AO1373" s="1107"/>
      <c r="AP1373" s="1107"/>
      <c r="AQ1373" s="1107"/>
      <c r="AR1373" s="1107"/>
      <c r="AS1373" s="1107"/>
      <c r="AT1373" s="1107"/>
      <c r="AU1373" s="1107"/>
      <c r="AV1373" s="1107"/>
      <c r="AW1373" s="1107"/>
      <c r="AX1373" s="1107"/>
      <c r="AY1373" s="1107"/>
      <c r="AZ1373" s="1107"/>
      <c r="BA1373" s="1107"/>
      <c r="BB1373" s="1107"/>
      <c r="BC1373" s="1107"/>
      <c r="BD1373" s="1107"/>
      <c r="BE1373" s="1107"/>
      <c r="BF1373" s="1107"/>
      <c r="BG1373" s="1107"/>
      <c r="BH1373" s="1107"/>
      <c r="BI1373" s="1107"/>
      <c r="BJ1373" s="1107"/>
      <c r="BK1373" s="1107"/>
      <c r="BL1373" s="1107"/>
      <c r="BM1373" s="1107"/>
      <c r="BN1373" s="1107"/>
      <c r="BO1373" s="1107"/>
      <c r="BP1373" s="1107"/>
      <c r="BQ1373" s="1107"/>
      <c r="BR1373" s="1107"/>
      <c r="BS1373" s="1107"/>
      <c r="BT1373" s="1107"/>
      <c r="BU1373" s="1107"/>
      <c r="BV1373" s="1107"/>
      <c r="BW1373" s="1107"/>
      <c r="BX1373" s="1107"/>
      <c r="BY1373" s="1107"/>
      <c r="BZ1373" s="1107"/>
      <c r="CA1373" s="1107"/>
      <c r="CB1373" s="1107"/>
      <c r="CC1373" s="1107"/>
      <c r="CD1373" s="1107"/>
      <c r="CE1373" s="1107"/>
      <c r="CF1373" s="1107"/>
      <c r="CG1373" s="1107"/>
      <c r="CH1373" s="1107"/>
      <c r="CI1373" s="1107"/>
      <c r="CJ1373" s="1107"/>
      <c r="CK1373" s="1107"/>
      <c r="CL1373" s="1107"/>
      <c r="CM1373" s="1107"/>
      <c r="CN1373" s="1107"/>
      <c r="CO1373" s="1107"/>
      <c r="CP1373" s="1107"/>
      <c r="CQ1373" s="1107"/>
      <c r="CR1373" s="1107"/>
      <c r="CS1373" s="1107"/>
      <c r="CT1373" s="1107"/>
      <c r="CU1373" s="1107"/>
      <c r="CV1373" s="1107"/>
      <c r="CW1373" s="1107"/>
      <c r="CX1373" s="1107"/>
      <c r="CY1373" s="1107"/>
      <c r="CZ1373" s="1107"/>
      <c r="DA1373" s="1107"/>
      <c r="DB1373" s="1107"/>
      <c r="DC1373" s="1107"/>
      <c r="DD1373" s="1107"/>
      <c r="DE1373" s="1107"/>
      <c r="DF1373" s="1107"/>
      <c r="DG1373" s="1107"/>
      <c r="DH1373" s="1107"/>
      <c r="DI1373" s="1107"/>
      <c r="DJ1373" s="1107"/>
      <c r="DK1373" s="1107"/>
      <c r="DL1373" s="1107"/>
      <c r="DM1373" s="1107"/>
      <c r="DN1373" s="1107"/>
      <c r="DO1373" s="1107"/>
      <c r="DP1373" s="1107"/>
      <c r="DQ1373" s="1107"/>
      <c r="DR1373" s="1107"/>
      <c r="DS1373" s="1107"/>
      <c r="DT1373" s="1107"/>
      <c r="DU1373" s="1107"/>
      <c r="DV1373" s="1107"/>
      <c r="DW1373" s="1107"/>
      <c r="DX1373" s="1107"/>
      <c r="DY1373" s="1107"/>
      <c r="DZ1373" s="1107"/>
      <c r="EA1373" s="1107"/>
      <c r="EB1373" s="1107"/>
      <c r="EC1373" s="1107"/>
      <c r="ED1373" s="1107"/>
      <c r="EE1373" s="1107"/>
      <c r="EF1373" s="1107"/>
      <c r="EG1373" s="1107"/>
      <c r="EH1373" s="1107"/>
      <c r="EI1373" s="1107"/>
      <c r="EJ1373" s="1107"/>
      <c r="EK1373" s="1107"/>
      <c r="EL1373" s="1107"/>
      <c r="EM1373" s="1107"/>
      <c r="EN1373" s="1107"/>
      <c r="EO1373" s="1107"/>
      <c r="EP1373" s="1107"/>
      <c r="EQ1373" s="1107"/>
      <c r="ER1373" s="1107"/>
      <c r="ES1373" s="1107"/>
      <c r="ET1373" s="1107"/>
      <c r="EU1373" s="1107"/>
      <c r="EV1373" s="1107"/>
      <c r="EW1373" s="1107"/>
      <c r="EX1373" s="1107"/>
      <c r="EY1373" s="1107"/>
    </row>
    <row r="1374" spans="1:155" s="565" customFormat="1" hidden="1" x14ac:dyDescent="0.25">
      <c r="D1374" s="1327"/>
      <c r="E1374" s="1327"/>
      <c r="F1374" s="1327"/>
      <c r="G1374" s="1101"/>
      <c r="H1374" s="1107"/>
      <c r="I1374" s="1107"/>
      <c r="J1374" s="1107"/>
      <c r="K1374" s="1107"/>
      <c r="L1374" s="1107"/>
      <c r="M1374" s="1107"/>
      <c r="N1374" s="1107"/>
      <c r="O1374" s="1107"/>
      <c r="P1374" s="1107"/>
      <c r="Q1374" s="1107"/>
      <c r="R1374" s="1107"/>
      <c r="S1374" s="1107"/>
      <c r="T1374" s="1107"/>
      <c r="U1374" s="1107"/>
      <c r="V1374" s="1107"/>
      <c r="W1374" s="1107"/>
      <c r="X1374" s="1107"/>
      <c r="Y1374" s="1107"/>
      <c r="Z1374" s="1107"/>
      <c r="AA1374" s="1107"/>
      <c r="AB1374" s="1107"/>
      <c r="AC1374" s="1107"/>
      <c r="AD1374" s="1107"/>
      <c r="AE1374" s="1107"/>
      <c r="AF1374" s="1107"/>
      <c r="AG1374" s="1107"/>
      <c r="AH1374" s="1107"/>
      <c r="AI1374" s="1107"/>
      <c r="AJ1374" s="1107"/>
      <c r="AK1374" s="1107"/>
      <c r="AL1374" s="1107"/>
      <c r="AM1374" s="1107"/>
      <c r="AN1374" s="1107"/>
      <c r="AO1374" s="1107"/>
      <c r="AP1374" s="1107"/>
      <c r="AQ1374" s="1107"/>
      <c r="AR1374" s="1107"/>
      <c r="AS1374" s="1107"/>
      <c r="AT1374" s="1107"/>
      <c r="AU1374" s="1107"/>
      <c r="AV1374" s="1107"/>
      <c r="AW1374" s="1107"/>
      <c r="AX1374" s="1107"/>
      <c r="AY1374" s="1107"/>
      <c r="AZ1374" s="1107"/>
      <c r="BA1374" s="1107"/>
      <c r="BB1374" s="1107"/>
      <c r="BC1374" s="1107"/>
      <c r="BD1374" s="1107"/>
      <c r="BE1374" s="1107"/>
      <c r="BF1374" s="1107"/>
      <c r="BG1374" s="1107"/>
      <c r="BH1374" s="1107"/>
      <c r="BI1374" s="1107"/>
      <c r="BJ1374" s="1107"/>
      <c r="BK1374" s="1107"/>
      <c r="BL1374" s="1107"/>
      <c r="BM1374" s="1107"/>
      <c r="BN1374" s="1107"/>
      <c r="BO1374" s="1107"/>
      <c r="BP1374" s="1107"/>
      <c r="BQ1374" s="1107"/>
      <c r="BR1374" s="1107"/>
      <c r="BS1374" s="1107"/>
      <c r="BT1374" s="1107"/>
      <c r="BU1374" s="1107"/>
      <c r="BV1374" s="1107"/>
      <c r="BW1374" s="1107"/>
      <c r="BX1374" s="1107"/>
      <c r="BY1374" s="1107"/>
      <c r="BZ1374" s="1107"/>
      <c r="CA1374" s="1107"/>
      <c r="CB1374" s="1107"/>
      <c r="CC1374" s="1107"/>
      <c r="CD1374" s="1107"/>
      <c r="CE1374" s="1107"/>
      <c r="CF1374" s="1107"/>
      <c r="CG1374" s="1107"/>
      <c r="CH1374" s="1107"/>
      <c r="CI1374" s="1107"/>
      <c r="CJ1374" s="1107"/>
      <c r="CK1374" s="1107"/>
      <c r="CL1374" s="1107"/>
      <c r="CM1374" s="1107"/>
      <c r="CN1374" s="1107"/>
      <c r="CO1374" s="1107"/>
      <c r="CP1374" s="1107"/>
      <c r="CQ1374" s="1107"/>
      <c r="CR1374" s="1107"/>
      <c r="CS1374" s="1107"/>
      <c r="CT1374" s="1107"/>
      <c r="CU1374" s="1107"/>
      <c r="CV1374" s="1107"/>
      <c r="CW1374" s="1107"/>
      <c r="CX1374" s="1107"/>
      <c r="CY1374" s="1107"/>
      <c r="CZ1374" s="1107"/>
      <c r="DA1374" s="1107"/>
      <c r="DB1374" s="1107"/>
      <c r="DC1374" s="1107"/>
      <c r="DD1374" s="1107"/>
      <c r="DE1374" s="1107"/>
      <c r="DF1374" s="1107"/>
      <c r="DG1374" s="1107"/>
      <c r="DH1374" s="1107"/>
      <c r="DI1374" s="1107"/>
      <c r="DJ1374" s="1107"/>
      <c r="DK1374" s="1107"/>
      <c r="DL1374" s="1107"/>
      <c r="DM1374" s="1107"/>
      <c r="DN1374" s="1107"/>
      <c r="DO1374" s="1107"/>
      <c r="DP1374" s="1107"/>
      <c r="DQ1374" s="1107"/>
      <c r="DR1374" s="1107"/>
      <c r="DS1374" s="1107"/>
      <c r="DT1374" s="1107"/>
      <c r="DU1374" s="1107"/>
      <c r="DV1374" s="1107"/>
      <c r="DW1374" s="1107"/>
      <c r="DX1374" s="1107"/>
      <c r="DY1374" s="1107"/>
      <c r="DZ1374" s="1107"/>
      <c r="EA1374" s="1107"/>
      <c r="EB1374" s="1107"/>
      <c r="EC1374" s="1107"/>
      <c r="ED1374" s="1107"/>
      <c r="EE1374" s="1107"/>
      <c r="EF1374" s="1107"/>
      <c r="EG1374" s="1107"/>
      <c r="EH1374" s="1107"/>
      <c r="EI1374" s="1107"/>
      <c r="EJ1374" s="1107"/>
      <c r="EK1374" s="1107"/>
      <c r="EL1374" s="1107"/>
      <c r="EM1374" s="1107"/>
      <c r="EN1374" s="1107"/>
      <c r="EO1374" s="1107"/>
      <c r="EP1374" s="1107"/>
      <c r="EQ1374" s="1107"/>
      <c r="ER1374" s="1107"/>
      <c r="ES1374" s="1107"/>
      <c r="ET1374" s="1107"/>
      <c r="EU1374" s="1107"/>
      <c r="EV1374" s="1107"/>
      <c r="EW1374" s="1107"/>
      <c r="EX1374" s="1107"/>
      <c r="EY1374" s="1107"/>
    </row>
    <row r="1375" spans="1:155" s="565" customFormat="1" hidden="1" x14ac:dyDescent="0.25">
      <c r="D1375" s="1327"/>
      <c r="E1375" s="1327"/>
      <c r="F1375" s="1327"/>
      <c r="G1375" s="1101"/>
      <c r="H1375" s="1107"/>
      <c r="I1375" s="1107"/>
      <c r="J1375" s="1107"/>
      <c r="K1375" s="1107"/>
      <c r="L1375" s="1107"/>
      <c r="M1375" s="1107"/>
      <c r="N1375" s="1107"/>
      <c r="O1375" s="1107"/>
      <c r="P1375" s="1107"/>
      <c r="Q1375" s="1107"/>
      <c r="R1375" s="1107"/>
      <c r="S1375" s="1107"/>
      <c r="T1375" s="1107"/>
      <c r="U1375" s="1107"/>
      <c r="V1375" s="1107"/>
      <c r="W1375" s="1107"/>
      <c r="X1375" s="1107"/>
      <c r="Y1375" s="1107"/>
      <c r="Z1375" s="1107"/>
      <c r="AA1375" s="1107"/>
      <c r="AB1375" s="1107"/>
      <c r="AC1375" s="1107"/>
      <c r="AD1375" s="1107"/>
      <c r="AE1375" s="1107"/>
      <c r="AF1375" s="1107"/>
      <c r="AG1375" s="1107"/>
      <c r="AH1375" s="1107"/>
      <c r="AI1375" s="1107"/>
      <c r="AJ1375" s="1107"/>
      <c r="AK1375" s="1107"/>
      <c r="AL1375" s="1107"/>
      <c r="AM1375" s="1107"/>
      <c r="AN1375" s="1107"/>
      <c r="AO1375" s="1107"/>
      <c r="AP1375" s="1107"/>
      <c r="AQ1375" s="1107"/>
      <c r="AR1375" s="1107"/>
      <c r="AS1375" s="1107"/>
      <c r="AT1375" s="1107"/>
      <c r="AU1375" s="1107"/>
      <c r="AV1375" s="1107"/>
      <c r="AW1375" s="1107"/>
      <c r="AX1375" s="1107"/>
      <c r="AY1375" s="1107"/>
      <c r="AZ1375" s="1107"/>
      <c r="BA1375" s="1107"/>
      <c r="BB1375" s="1107"/>
      <c r="BC1375" s="1107"/>
      <c r="BD1375" s="1107"/>
      <c r="BE1375" s="1107"/>
      <c r="BF1375" s="1107"/>
      <c r="BG1375" s="1107"/>
      <c r="BH1375" s="1107"/>
      <c r="BI1375" s="1107"/>
      <c r="BJ1375" s="1107"/>
      <c r="BK1375" s="1107"/>
      <c r="BL1375" s="1107"/>
      <c r="BM1375" s="1107"/>
      <c r="BN1375" s="1107"/>
      <c r="BO1375" s="1107"/>
      <c r="BP1375" s="1107"/>
      <c r="BQ1375" s="1107"/>
      <c r="BR1375" s="1107"/>
      <c r="BS1375" s="1107"/>
      <c r="BT1375" s="1107"/>
      <c r="BU1375" s="1107"/>
      <c r="BV1375" s="1107"/>
      <c r="BW1375" s="1107"/>
      <c r="BX1375" s="1107"/>
      <c r="BY1375" s="1107"/>
      <c r="BZ1375" s="1107"/>
      <c r="CA1375" s="1107"/>
      <c r="CB1375" s="1107"/>
      <c r="CC1375" s="1107"/>
      <c r="CD1375" s="1107"/>
      <c r="CE1375" s="1107"/>
      <c r="CF1375" s="1107"/>
      <c r="CG1375" s="1107"/>
      <c r="CH1375" s="1107"/>
      <c r="CI1375" s="1107"/>
      <c r="CJ1375" s="1107"/>
      <c r="CK1375" s="1107"/>
      <c r="CL1375" s="1107"/>
      <c r="CM1375" s="1107"/>
      <c r="CN1375" s="1107"/>
      <c r="CO1375" s="1107"/>
      <c r="CP1375" s="1107"/>
      <c r="CQ1375" s="1107"/>
      <c r="CR1375" s="1107"/>
      <c r="CS1375" s="1107"/>
      <c r="CT1375" s="1107"/>
      <c r="CU1375" s="1107"/>
      <c r="CV1375" s="1107"/>
      <c r="CW1375" s="1107"/>
      <c r="CX1375" s="1107"/>
      <c r="CY1375" s="1107"/>
      <c r="CZ1375" s="1107"/>
      <c r="DA1375" s="1107"/>
      <c r="DB1375" s="1107"/>
      <c r="DC1375" s="1107"/>
      <c r="DD1375" s="1107"/>
      <c r="DE1375" s="1107"/>
      <c r="DF1375" s="1107"/>
      <c r="DG1375" s="1107"/>
      <c r="DH1375" s="1107"/>
      <c r="DI1375" s="1107"/>
      <c r="DJ1375" s="1107"/>
      <c r="DK1375" s="1107"/>
      <c r="DL1375" s="1107"/>
      <c r="DM1375" s="1107"/>
      <c r="DN1375" s="1107"/>
      <c r="DO1375" s="1107"/>
      <c r="DP1375" s="1107"/>
      <c r="DQ1375" s="1107"/>
      <c r="DR1375" s="1107"/>
      <c r="DS1375" s="1107"/>
      <c r="DT1375" s="1107"/>
      <c r="DU1375" s="1107"/>
      <c r="DV1375" s="1107"/>
      <c r="DW1375" s="1107"/>
      <c r="DX1375" s="1107"/>
      <c r="DY1375" s="1107"/>
      <c r="DZ1375" s="1107"/>
      <c r="EA1375" s="1107"/>
      <c r="EB1375" s="1107"/>
      <c r="EC1375" s="1107"/>
      <c r="ED1375" s="1107"/>
      <c r="EE1375" s="1107"/>
      <c r="EF1375" s="1107"/>
      <c r="EG1375" s="1107"/>
      <c r="EH1375" s="1107"/>
      <c r="EI1375" s="1107"/>
      <c r="EJ1375" s="1107"/>
      <c r="EK1375" s="1107"/>
      <c r="EL1375" s="1107"/>
      <c r="EM1375" s="1107"/>
      <c r="EN1375" s="1107"/>
      <c r="EO1375" s="1107"/>
      <c r="EP1375" s="1107"/>
      <c r="EQ1375" s="1107"/>
      <c r="ER1375" s="1107"/>
      <c r="ES1375" s="1107"/>
      <c r="ET1375" s="1107"/>
      <c r="EU1375" s="1107"/>
      <c r="EV1375" s="1107"/>
      <c r="EW1375" s="1107"/>
      <c r="EX1375" s="1107"/>
      <c r="EY1375" s="1107"/>
    </row>
    <row r="1376" spans="1:155" s="565" customFormat="1" hidden="1" x14ac:dyDescent="0.25">
      <c r="D1376" s="1327"/>
      <c r="E1376" s="1327"/>
      <c r="F1376" s="1327"/>
      <c r="G1376" s="1101"/>
      <c r="H1376" s="1107"/>
      <c r="I1376" s="1107"/>
      <c r="J1376" s="1107"/>
      <c r="K1376" s="1107"/>
      <c r="L1376" s="1107"/>
      <c r="M1376" s="1107"/>
      <c r="N1376" s="1107"/>
      <c r="O1376" s="1107"/>
      <c r="P1376" s="1107"/>
      <c r="Q1376" s="1107"/>
      <c r="R1376" s="1107"/>
      <c r="S1376" s="1107"/>
      <c r="T1376" s="1107"/>
      <c r="U1376" s="1107"/>
      <c r="V1376" s="1107"/>
      <c r="W1376" s="1107"/>
      <c r="X1376" s="1107"/>
      <c r="Y1376" s="1107"/>
      <c r="Z1376" s="1107"/>
      <c r="AA1376" s="1107"/>
      <c r="AB1376" s="1107"/>
      <c r="AC1376" s="1107"/>
      <c r="AD1376" s="1107"/>
      <c r="AE1376" s="1107"/>
      <c r="AF1376" s="1107"/>
      <c r="AG1376" s="1107"/>
      <c r="AH1376" s="1107"/>
      <c r="AI1376" s="1107"/>
      <c r="AJ1376" s="1107"/>
      <c r="AK1376" s="1107"/>
      <c r="AL1376" s="1107"/>
      <c r="AM1376" s="1107"/>
      <c r="AN1376" s="1107"/>
      <c r="AO1376" s="1107"/>
      <c r="AP1376" s="1107"/>
      <c r="AQ1376" s="1107"/>
      <c r="AR1376" s="1107"/>
      <c r="AS1376" s="1107"/>
      <c r="AT1376" s="1107"/>
      <c r="AU1376" s="1107"/>
      <c r="AV1376" s="1107"/>
      <c r="AW1376" s="1107"/>
      <c r="AX1376" s="1107"/>
      <c r="AY1376" s="1107"/>
      <c r="AZ1376" s="1107"/>
      <c r="BA1376" s="1107"/>
      <c r="BB1376" s="1107"/>
      <c r="BC1376" s="1107"/>
      <c r="BD1376" s="1107"/>
      <c r="BE1376" s="1107"/>
      <c r="BF1376" s="1107"/>
      <c r="BG1376" s="1107"/>
      <c r="BH1376" s="1107"/>
      <c r="BI1376" s="1107"/>
      <c r="BJ1376" s="1107"/>
      <c r="BK1376" s="1107"/>
      <c r="BL1376" s="1107"/>
      <c r="BM1376" s="1107"/>
      <c r="BN1376" s="1107"/>
      <c r="BO1376" s="1107"/>
      <c r="BP1376" s="1107"/>
      <c r="BQ1376" s="1107"/>
      <c r="BR1376" s="1107"/>
      <c r="BS1376" s="1107"/>
      <c r="BT1376" s="1107"/>
      <c r="BU1376" s="1107"/>
      <c r="BV1376" s="1107"/>
      <c r="BW1376" s="1107"/>
      <c r="BX1376" s="1107"/>
      <c r="BY1376" s="1107"/>
      <c r="BZ1376" s="1107"/>
      <c r="CA1376" s="1107"/>
      <c r="CB1376" s="1107"/>
      <c r="CC1376" s="1107"/>
      <c r="CD1376" s="1107"/>
      <c r="CE1376" s="1107"/>
      <c r="CF1376" s="1107"/>
      <c r="CG1376" s="1107"/>
      <c r="CH1376" s="1107"/>
      <c r="CI1376" s="1107"/>
      <c r="CJ1376" s="1107"/>
      <c r="CK1376" s="1107"/>
      <c r="CL1376" s="1107"/>
      <c r="CM1376" s="1107"/>
      <c r="CN1376" s="1107"/>
      <c r="CO1376" s="1107"/>
      <c r="CP1376" s="1107"/>
      <c r="CQ1376" s="1107"/>
      <c r="CR1376" s="1107"/>
      <c r="CS1376" s="1107"/>
      <c r="CT1376" s="1107"/>
      <c r="CU1376" s="1107"/>
      <c r="CV1376" s="1107"/>
      <c r="CW1376" s="1107"/>
      <c r="CX1376" s="1107"/>
      <c r="CY1376" s="1107"/>
      <c r="CZ1376" s="1107"/>
      <c r="DA1376" s="1107"/>
      <c r="DB1376" s="1107"/>
      <c r="DC1376" s="1107"/>
      <c r="DD1376" s="1107"/>
      <c r="DE1376" s="1107"/>
      <c r="DF1376" s="1107"/>
      <c r="DG1376" s="1107"/>
      <c r="DH1376" s="1107"/>
      <c r="DI1376" s="1107"/>
      <c r="DJ1376" s="1107"/>
      <c r="DK1376" s="1107"/>
      <c r="DL1376" s="1107"/>
      <c r="DM1376" s="1107"/>
      <c r="DN1376" s="1107"/>
      <c r="DO1376" s="1107"/>
      <c r="DP1376" s="1107"/>
      <c r="DQ1376" s="1107"/>
      <c r="DR1376" s="1107"/>
      <c r="DS1376" s="1107"/>
      <c r="DT1376" s="1107"/>
      <c r="DU1376" s="1107"/>
      <c r="DV1376" s="1107"/>
      <c r="DW1376" s="1107"/>
      <c r="DX1376" s="1107"/>
      <c r="DY1376" s="1107"/>
      <c r="DZ1376" s="1107"/>
      <c r="EA1376" s="1107"/>
      <c r="EB1376" s="1107"/>
      <c r="EC1376" s="1107"/>
      <c r="ED1376" s="1107"/>
      <c r="EE1376" s="1107"/>
      <c r="EF1376" s="1107"/>
      <c r="EG1376" s="1107"/>
      <c r="EH1376" s="1107"/>
      <c r="EI1376" s="1107"/>
      <c r="EJ1376" s="1107"/>
      <c r="EK1376" s="1107"/>
      <c r="EL1376" s="1107"/>
      <c r="EM1376" s="1107"/>
      <c r="EN1376" s="1107"/>
      <c r="EO1376" s="1107"/>
      <c r="EP1376" s="1107"/>
      <c r="EQ1376" s="1107"/>
      <c r="ER1376" s="1107"/>
      <c r="ES1376" s="1107"/>
      <c r="ET1376" s="1107"/>
      <c r="EU1376" s="1107"/>
      <c r="EV1376" s="1107"/>
      <c r="EW1376" s="1107"/>
      <c r="EX1376" s="1107"/>
      <c r="EY1376" s="1107"/>
    </row>
    <row r="1377" spans="4:155" s="565" customFormat="1" hidden="1" x14ac:dyDescent="0.25">
      <c r="D1377" s="1327"/>
      <c r="E1377" s="1327"/>
      <c r="F1377" s="1327"/>
      <c r="G1377" s="1101"/>
      <c r="H1377" s="1107"/>
      <c r="I1377" s="1107"/>
      <c r="J1377" s="1107"/>
      <c r="K1377" s="1107"/>
      <c r="L1377" s="1107"/>
      <c r="M1377" s="1107"/>
      <c r="N1377" s="1107"/>
      <c r="O1377" s="1107"/>
      <c r="P1377" s="1107"/>
      <c r="Q1377" s="1107"/>
      <c r="R1377" s="1107"/>
      <c r="S1377" s="1107"/>
      <c r="T1377" s="1107"/>
      <c r="U1377" s="1107"/>
      <c r="V1377" s="1107"/>
      <c r="W1377" s="1107"/>
      <c r="X1377" s="1107"/>
      <c r="Y1377" s="1107"/>
      <c r="Z1377" s="1107"/>
      <c r="AA1377" s="1107"/>
      <c r="AB1377" s="1107"/>
      <c r="AC1377" s="1107"/>
      <c r="AD1377" s="1107"/>
      <c r="AE1377" s="1107"/>
      <c r="AF1377" s="1107"/>
      <c r="AG1377" s="1107"/>
      <c r="AH1377" s="1107"/>
      <c r="AI1377" s="1107"/>
      <c r="AJ1377" s="1107"/>
      <c r="AK1377" s="1107"/>
      <c r="AL1377" s="1107"/>
      <c r="AM1377" s="1107"/>
      <c r="AN1377" s="1107"/>
      <c r="AO1377" s="1107"/>
      <c r="AP1377" s="1107"/>
      <c r="AQ1377" s="1107"/>
      <c r="AR1377" s="1107"/>
      <c r="AS1377" s="1107"/>
      <c r="AT1377" s="1107"/>
      <c r="AU1377" s="1107"/>
      <c r="AV1377" s="1107"/>
      <c r="AW1377" s="1107"/>
      <c r="AX1377" s="1107"/>
      <c r="AY1377" s="1107"/>
      <c r="AZ1377" s="1107"/>
      <c r="BA1377" s="1107"/>
      <c r="BB1377" s="1107"/>
      <c r="BC1377" s="1107"/>
      <c r="BD1377" s="1107"/>
      <c r="BE1377" s="1107"/>
      <c r="BF1377" s="1107"/>
      <c r="BG1377" s="1107"/>
      <c r="BH1377" s="1107"/>
      <c r="BI1377" s="1107"/>
      <c r="BJ1377" s="1107"/>
      <c r="BK1377" s="1107"/>
      <c r="BL1377" s="1107"/>
      <c r="BM1377" s="1107"/>
      <c r="BN1377" s="1107"/>
      <c r="BO1377" s="1107"/>
      <c r="BP1377" s="1107"/>
      <c r="BQ1377" s="1107"/>
      <c r="BR1377" s="1107"/>
      <c r="BS1377" s="1107"/>
      <c r="BT1377" s="1107"/>
      <c r="BU1377" s="1107"/>
      <c r="BV1377" s="1107"/>
      <c r="BW1377" s="1107"/>
      <c r="BX1377" s="1107"/>
      <c r="BY1377" s="1107"/>
      <c r="BZ1377" s="1107"/>
      <c r="CA1377" s="1107"/>
      <c r="CB1377" s="1107"/>
      <c r="CC1377" s="1107"/>
      <c r="CD1377" s="1107"/>
      <c r="CE1377" s="1107"/>
      <c r="CF1377" s="1107"/>
      <c r="CG1377" s="1107"/>
      <c r="CH1377" s="1107"/>
      <c r="CI1377" s="1107"/>
      <c r="CJ1377" s="1107"/>
      <c r="CK1377" s="1107"/>
      <c r="CL1377" s="1107"/>
      <c r="CM1377" s="1107"/>
      <c r="CN1377" s="1107"/>
      <c r="CO1377" s="1107"/>
      <c r="CP1377" s="1107"/>
      <c r="CQ1377" s="1107"/>
      <c r="CR1377" s="1107"/>
      <c r="CS1377" s="1107"/>
      <c r="CT1377" s="1107"/>
      <c r="CU1377" s="1107"/>
      <c r="CV1377" s="1107"/>
      <c r="CW1377" s="1107"/>
      <c r="CX1377" s="1107"/>
      <c r="CY1377" s="1107"/>
      <c r="CZ1377" s="1107"/>
      <c r="DA1377" s="1107"/>
      <c r="DB1377" s="1107"/>
      <c r="DC1377" s="1107"/>
      <c r="DD1377" s="1107"/>
      <c r="DE1377" s="1107"/>
      <c r="DF1377" s="1107"/>
      <c r="DG1377" s="1107"/>
      <c r="DH1377" s="1107"/>
      <c r="DI1377" s="1107"/>
      <c r="DJ1377" s="1107"/>
      <c r="DK1377" s="1107"/>
      <c r="DL1377" s="1107"/>
      <c r="DM1377" s="1107"/>
      <c r="DN1377" s="1107"/>
      <c r="DO1377" s="1107"/>
      <c r="DP1377" s="1107"/>
      <c r="DQ1377" s="1107"/>
      <c r="DR1377" s="1107"/>
      <c r="DS1377" s="1107"/>
      <c r="DT1377" s="1107"/>
      <c r="DU1377" s="1107"/>
      <c r="DV1377" s="1107"/>
      <c r="DW1377" s="1107"/>
      <c r="DX1377" s="1107"/>
      <c r="DY1377" s="1107"/>
      <c r="DZ1377" s="1107"/>
      <c r="EA1377" s="1107"/>
      <c r="EB1377" s="1107"/>
      <c r="EC1377" s="1107"/>
      <c r="ED1377" s="1107"/>
      <c r="EE1377" s="1107"/>
      <c r="EF1377" s="1107"/>
      <c r="EG1377" s="1107"/>
      <c r="EH1377" s="1107"/>
      <c r="EI1377" s="1107"/>
      <c r="EJ1377" s="1107"/>
      <c r="EK1377" s="1107"/>
      <c r="EL1377" s="1107"/>
      <c r="EM1377" s="1107"/>
      <c r="EN1377" s="1107"/>
      <c r="EO1377" s="1107"/>
      <c r="EP1377" s="1107"/>
      <c r="EQ1377" s="1107"/>
      <c r="ER1377" s="1107"/>
      <c r="ES1377" s="1107"/>
      <c r="ET1377" s="1107"/>
      <c r="EU1377" s="1107"/>
      <c r="EV1377" s="1107"/>
      <c r="EW1377" s="1107"/>
      <c r="EX1377" s="1107"/>
      <c r="EY1377" s="1107"/>
    </row>
    <row r="1378" spans="4:155" s="565" customFormat="1" hidden="1" x14ac:dyDescent="0.25">
      <c r="D1378" s="1327"/>
      <c r="E1378" s="1327"/>
      <c r="F1378" s="1327"/>
      <c r="G1378" s="1101"/>
      <c r="H1378" s="1107"/>
      <c r="I1378" s="1107"/>
      <c r="J1378" s="1107"/>
      <c r="K1378" s="1107"/>
      <c r="L1378" s="1107"/>
      <c r="M1378" s="1107"/>
      <c r="N1378" s="1107"/>
      <c r="O1378" s="1107"/>
      <c r="P1378" s="1107"/>
      <c r="Q1378" s="1107"/>
      <c r="R1378" s="1107"/>
      <c r="S1378" s="1107"/>
      <c r="T1378" s="1107"/>
      <c r="U1378" s="1107"/>
      <c r="V1378" s="1107"/>
      <c r="W1378" s="1107"/>
      <c r="X1378" s="1107"/>
      <c r="Y1378" s="1107"/>
      <c r="Z1378" s="1107"/>
      <c r="AA1378" s="1107"/>
      <c r="AB1378" s="1107"/>
      <c r="AC1378" s="1107"/>
      <c r="AD1378" s="1107"/>
      <c r="AE1378" s="1107"/>
      <c r="AF1378" s="1107"/>
      <c r="AG1378" s="1107"/>
      <c r="AH1378" s="1107"/>
      <c r="AI1378" s="1107"/>
      <c r="AJ1378" s="1107"/>
      <c r="AK1378" s="1107"/>
      <c r="AL1378" s="1107"/>
      <c r="AM1378" s="1107"/>
      <c r="AN1378" s="1107"/>
      <c r="AO1378" s="1107"/>
      <c r="AP1378" s="1107"/>
      <c r="AQ1378" s="1107"/>
      <c r="AR1378" s="1107"/>
      <c r="AS1378" s="1107"/>
      <c r="AT1378" s="1107"/>
      <c r="AU1378" s="1107"/>
      <c r="AV1378" s="1107"/>
      <c r="AW1378" s="1107"/>
      <c r="AX1378" s="1107"/>
      <c r="AY1378" s="1107"/>
      <c r="AZ1378" s="1107"/>
      <c r="BA1378" s="1107"/>
      <c r="BB1378" s="1107"/>
      <c r="BC1378" s="1107"/>
      <c r="BD1378" s="1107"/>
      <c r="BE1378" s="1107"/>
      <c r="BF1378" s="1107"/>
      <c r="BG1378" s="1107"/>
      <c r="BH1378" s="1107"/>
      <c r="BI1378" s="1107"/>
      <c r="BJ1378" s="1107"/>
      <c r="BK1378" s="1107"/>
      <c r="BL1378" s="1107"/>
      <c r="BM1378" s="1107"/>
      <c r="BN1378" s="1107"/>
      <c r="BO1378" s="1107"/>
      <c r="BP1378" s="1107"/>
      <c r="BQ1378" s="1107"/>
      <c r="BR1378" s="1107"/>
      <c r="BS1378" s="1107"/>
      <c r="BT1378" s="1107"/>
      <c r="BU1378" s="1107"/>
      <c r="BV1378" s="1107"/>
      <c r="BW1378" s="1107"/>
      <c r="BX1378" s="1107"/>
      <c r="BY1378" s="1107"/>
      <c r="BZ1378" s="1107"/>
      <c r="CA1378" s="1107"/>
      <c r="CB1378" s="1107"/>
      <c r="CC1378" s="1107"/>
      <c r="CD1378" s="1107"/>
      <c r="CE1378" s="1107"/>
      <c r="CF1378" s="1107"/>
      <c r="CG1378" s="1107"/>
      <c r="CH1378" s="1107"/>
      <c r="CI1378" s="1107"/>
      <c r="CJ1378" s="1107"/>
      <c r="CK1378" s="1107"/>
      <c r="CL1378" s="1107"/>
      <c r="CM1378" s="1107"/>
      <c r="CN1378" s="1107"/>
      <c r="CO1378" s="1107"/>
      <c r="CP1378" s="1107"/>
      <c r="CQ1378" s="1107"/>
      <c r="CR1378" s="1107"/>
      <c r="CS1378" s="1107"/>
      <c r="CT1378" s="1107"/>
      <c r="CU1378" s="1107"/>
      <c r="CV1378" s="1107"/>
      <c r="CW1378" s="1107"/>
      <c r="CX1378" s="1107"/>
      <c r="CY1378" s="1107"/>
      <c r="CZ1378" s="1107"/>
      <c r="DA1378" s="1107"/>
      <c r="DB1378" s="1107"/>
      <c r="DC1378" s="1107"/>
      <c r="DD1378" s="1107"/>
      <c r="DE1378" s="1107"/>
      <c r="DF1378" s="1107"/>
      <c r="DG1378" s="1107"/>
      <c r="DH1378" s="1107"/>
      <c r="DI1378" s="1107"/>
      <c r="DJ1378" s="1107"/>
      <c r="DK1378" s="1107"/>
      <c r="DL1378" s="1107"/>
      <c r="DM1378" s="1107"/>
      <c r="DN1378" s="1107"/>
      <c r="DO1378" s="1107"/>
      <c r="DP1378" s="1107"/>
      <c r="DQ1378" s="1107"/>
      <c r="DR1378" s="1107"/>
      <c r="DS1378" s="1107"/>
      <c r="DT1378" s="1107"/>
      <c r="DU1378" s="1107"/>
      <c r="DV1378" s="1107"/>
      <c r="DW1378" s="1107"/>
      <c r="DX1378" s="1107"/>
      <c r="DY1378" s="1107"/>
      <c r="DZ1378" s="1107"/>
      <c r="EA1378" s="1107"/>
      <c r="EB1378" s="1107"/>
      <c r="EC1378" s="1107"/>
      <c r="ED1378" s="1107"/>
      <c r="EE1378" s="1107"/>
      <c r="EF1378" s="1107"/>
      <c r="EG1378" s="1107"/>
      <c r="EH1378" s="1107"/>
      <c r="EI1378" s="1107"/>
      <c r="EJ1378" s="1107"/>
      <c r="EK1378" s="1107"/>
      <c r="EL1378" s="1107"/>
      <c r="EM1378" s="1107"/>
      <c r="EN1378" s="1107"/>
      <c r="EO1378" s="1107"/>
      <c r="EP1378" s="1107"/>
      <c r="EQ1378" s="1107"/>
      <c r="ER1378" s="1107"/>
      <c r="ES1378" s="1107"/>
      <c r="ET1378" s="1107"/>
      <c r="EU1378" s="1107"/>
      <c r="EV1378" s="1107"/>
      <c r="EW1378" s="1107"/>
      <c r="EX1378" s="1107"/>
      <c r="EY1378" s="1107"/>
    </row>
    <row r="1379" spans="4:155" s="565" customFormat="1" hidden="1" x14ac:dyDescent="0.25">
      <c r="D1379" s="1327"/>
      <c r="E1379" s="1327"/>
      <c r="F1379" s="1327"/>
      <c r="G1379" s="1101"/>
      <c r="H1379" s="1107"/>
      <c r="I1379" s="1107"/>
      <c r="J1379" s="1107"/>
      <c r="K1379" s="1107"/>
      <c r="L1379" s="1107"/>
      <c r="M1379" s="1107"/>
      <c r="N1379" s="1107"/>
      <c r="O1379" s="1107"/>
      <c r="P1379" s="1107"/>
      <c r="Q1379" s="1107"/>
      <c r="R1379" s="1107"/>
      <c r="S1379" s="1107"/>
      <c r="T1379" s="1107"/>
      <c r="U1379" s="1107"/>
      <c r="V1379" s="1107"/>
      <c r="W1379" s="1107"/>
      <c r="X1379" s="1107"/>
      <c r="Y1379" s="1107"/>
      <c r="Z1379" s="1107"/>
      <c r="AA1379" s="1107"/>
      <c r="AB1379" s="1107"/>
      <c r="AC1379" s="1107"/>
      <c r="AD1379" s="1107"/>
      <c r="AE1379" s="1107"/>
      <c r="AF1379" s="1107"/>
      <c r="AG1379" s="1107"/>
      <c r="AH1379" s="1107"/>
      <c r="AI1379" s="1107"/>
      <c r="AJ1379" s="1107"/>
      <c r="AK1379" s="1107"/>
      <c r="AL1379" s="1107"/>
      <c r="AM1379" s="1107"/>
      <c r="AN1379" s="1107"/>
      <c r="AO1379" s="1107"/>
      <c r="AP1379" s="1107"/>
      <c r="AQ1379" s="1107"/>
      <c r="AR1379" s="1107"/>
      <c r="AS1379" s="1107"/>
      <c r="AT1379" s="1107"/>
      <c r="AU1379" s="1107"/>
      <c r="AV1379" s="1107"/>
      <c r="AW1379" s="1107"/>
      <c r="AX1379" s="1107"/>
      <c r="AY1379" s="1107"/>
      <c r="AZ1379" s="1107"/>
      <c r="BA1379" s="1107"/>
      <c r="BB1379" s="1107"/>
      <c r="BC1379" s="1107"/>
      <c r="BD1379" s="1107"/>
      <c r="BE1379" s="1107"/>
      <c r="BF1379" s="1107"/>
      <c r="BG1379" s="1107"/>
      <c r="BH1379" s="1107"/>
      <c r="BI1379" s="1107"/>
      <c r="BJ1379" s="1107"/>
      <c r="BK1379" s="1107"/>
      <c r="BL1379" s="1107"/>
      <c r="BM1379" s="1107"/>
      <c r="BN1379" s="1107"/>
      <c r="BO1379" s="1107"/>
      <c r="BP1379" s="1107"/>
      <c r="BQ1379" s="1107"/>
      <c r="BR1379" s="1107"/>
      <c r="BS1379" s="1107"/>
      <c r="BT1379" s="1107"/>
      <c r="BU1379" s="1107"/>
      <c r="BV1379" s="1107"/>
      <c r="BW1379" s="1107"/>
      <c r="BX1379" s="1107"/>
      <c r="BY1379" s="1107"/>
      <c r="BZ1379" s="1107"/>
      <c r="CA1379" s="1107"/>
      <c r="CB1379" s="1107"/>
      <c r="CC1379" s="1107"/>
      <c r="CD1379" s="1107"/>
      <c r="CE1379" s="1107"/>
      <c r="CF1379" s="1107"/>
      <c r="CG1379" s="1107"/>
      <c r="CH1379" s="1107"/>
      <c r="CI1379" s="1107"/>
      <c r="CJ1379" s="1107"/>
      <c r="CK1379" s="1107"/>
      <c r="CL1379" s="1107"/>
      <c r="CM1379" s="1107"/>
      <c r="CN1379" s="1107"/>
      <c r="CO1379" s="1107"/>
      <c r="CP1379" s="1107"/>
      <c r="CQ1379" s="1107"/>
      <c r="CR1379" s="1107"/>
      <c r="CS1379" s="1107"/>
      <c r="CT1379" s="1107"/>
      <c r="CU1379" s="1107"/>
      <c r="CV1379" s="1107"/>
      <c r="CW1379" s="1107"/>
      <c r="CX1379" s="1107"/>
      <c r="CY1379" s="1107"/>
      <c r="CZ1379" s="1107"/>
      <c r="DA1379" s="1107"/>
      <c r="DB1379" s="1107"/>
      <c r="DC1379" s="1107"/>
      <c r="DD1379" s="1107"/>
      <c r="DE1379" s="1107"/>
      <c r="DF1379" s="1107"/>
      <c r="DG1379" s="1107"/>
      <c r="DH1379" s="1107"/>
      <c r="DI1379" s="1107"/>
      <c r="DJ1379" s="1107"/>
      <c r="DK1379" s="1107"/>
      <c r="DL1379" s="1107"/>
      <c r="DM1379" s="1107"/>
      <c r="DN1379" s="1107"/>
      <c r="DO1379" s="1107"/>
      <c r="DP1379" s="1107"/>
      <c r="DQ1379" s="1107"/>
      <c r="DR1379" s="1107"/>
      <c r="DS1379" s="1107"/>
      <c r="DT1379" s="1107"/>
      <c r="DU1379" s="1107"/>
      <c r="DV1379" s="1107"/>
      <c r="DW1379" s="1107"/>
      <c r="DX1379" s="1107"/>
      <c r="DY1379" s="1107"/>
      <c r="DZ1379" s="1107"/>
      <c r="EA1379" s="1107"/>
      <c r="EB1379" s="1107"/>
      <c r="EC1379" s="1107"/>
      <c r="ED1379" s="1107"/>
      <c r="EE1379" s="1107"/>
      <c r="EF1379" s="1107"/>
      <c r="EG1379" s="1107"/>
      <c r="EH1379" s="1107"/>
      <c r="EI1379" s="1107"/>
      <c r="EJ1379" s="1107"/>
      <c r="EK1379" s="1107"/>
      <c r="EL1379" s="1107"/>
      <c r="EM1379" s="1107"/>
      <c r="EN1379" s="1107"/>
      <c r="EO1379" s="1107"/>
      <c r="EP1379" s="1107"/>
      <c r="EQ1379" s="1107"/>
      <c r="ER1379" s="1107"/>
      <c r="ES1379" s="1107"/>
      <c r="ET1379" s="1107"/>
      <c r="EU1379" s="1107"/>
      <c r="EV1379" s="1107"/>
      <c r="EW1379" s="1107"/>
      <c r="EX1379" s="1107"/>
      <c r="EY1379" s="1107"/>
    </row>
    <row r="1380" spans="4:155" s="565" customFormat="1" hidden="1" x14ac:dyDescent="0.25">
      <c r="D1380" s="1327"/>
      <c r="E1380" s="1327"/>
      <c r="F1380" s="1327"/>
      <c r="G1380" s="1101"/>
      <c r="H1380" s="1107"/>
      <c r="I1380" s="1107"/>
      <c r="J1380" s="1107"/>
      <c r="K1380" s="1107"/>
      <c r="L1380" s="1107"/>
      <c r="M1380" s="1107"/>
      <c r="N1380" s="1107"/>
      <c r="O1380" s="1107"/>
      <c r="P1380" s="1107"/>
      <c r="Q1380" s="1107"/>
      <c r="R1380" s="1107"/>
      <c r="S1380" s="1107"/>
      <c r="T1380" s="1107"/>
      <c r="U1380" s="1107"/>
      <c r="V1380" s="1107"/>
      <c r="W1380" s="1107"/>
      <c r="X1380" s="1107"/>
      <c r="Y1380" s="1107"/>
      <c r="Z1380" s="1107"/>
      <c r="AA1380" s="1107"/>
      <c r="AB1380" s="1107"/>
      <c r="AC1380" s="1107"/>
      <c r="AD1380" s="1107"/>
      <c r="AE1380" s="1107"/>
      <c r="AF1380" s="1107"/>
      <c r="AG1380" s="1107"/>
      <c r="AH1380" s="1107"/>
      <c r="AI1380" s="1107"/>
      <c r="AJ1380" s="1107"/>
      <c r="AK1380" s="1107"/>
      <c r="AL1380" s="1107"/>
      <c r="AM1380" s="1107"/>
      <c r="AN1380" s="1107"/>
      <c r="AO1380" s="1107"/>
      <c r="AP1380" s="1107"/>
      <c r="AQ1380" s="1107"/>
      <c r="AR1380" s="1107"/>
      <c r="AS1380" s="1107"/>
      <c r="AT1380" s="1107"/>
      <c r="AU1380" s="1107"/>
      <c r="AV1380" s="1107"/>
      <c r="AW1380" s="1107"/>
      <c r="AX1380" s="1107"/>
      <c r="AY1380" s="1107"/>
      <c r="AZ1380" s="1107"/>
      <c r="BA1380" s="1107"/>
      <c r="BB1380" s="1107"/>
      <c r="BC1380" s="1107"/>
      <c r="BD1380" s="1107"/>
      <c r="BE1380" s="1107"/>
      <c r="BF1380" s="1107"/>
      <c r="BG1380" s="1107"/>
      <c r="BH1380" s="1107"/>
      <c r="BI1380" s="1107"/>
      <c r="BJ1380" s="1107"/>
      <c r="BK1380" s="1107"/>
      <c r="BL1380" s="1107"/>
      <c r="BM1380" s="1107"/>
      <c r="BN1380" s="1107"/>
      <c r="BO1380" s="1107"/>
      <c r="BP1380" s="1107"/>
      <c r="BQ1380" s="1107"/>
      <c r="BR1380" s="1107"/>
      <c r="BS1380" s="1107"/>
      <c r="BT1380" s="1107"/>
      <c r="BU1380" s="1107"/>
      <c r="BV1380" s="1107"/>
      <c r="BW1380" s="1107"/>
      <c r="BX1380" s="1107"/>
      <c r="BY1380" s="1107"/>
      <c r="BZ1380" s="1107"/>
      <c r="CA1380" s="1107"/>
      <c r="CB1380" s="1107"/>
      <c r="CC1380" s="1107"/>
      <c r="CD1380" s="1107"/>
      <c r="CE1380" s="1107"/>
      <c r="CF1380" s="1107"/>
      <c r="CG1380" s="1107"/>
      <c r="CH1380" s="1107"/>
      <c r="CI1380" s="1107"/>
      <c r="CJ1380" s="1107"/>
      <c r="CK1380" s="1107"/>
      <c r="CL1380" s="1107"/>
      <c r="CM1380" s="1107"/>
      <c r="CN1380" s="1107"/>
      <c r="CO1380" s="1107"/>
      <c r="CP1380" s="1107"/>
      <c r="CQ1380" s="1107"/>
      <c r="CR1380" s="1107"/>
      <c r="CS1380" s="1107"/>
      <c r="CT1380" s="1107"/>
      <c r="CU1380" s="1107"/>
      <c r="CV1380" s="1107"/>
      <c r="CW1380" s="1107"/>
      <c r="CX1380" s="1107"/>
      <c r="CY1380" s="1107"/>
      <c r="CZ1380" s="1107"/>
      <c r="DA1380" s="1107"/>
      <c r="DB1380" s="1107"/>
      <c r="DC1380" s="1107"/>
      <c r="DD1380" s="1107"/>
      <c r="DE1380" s="1107"/>
      <c r="DF1380" s="1107"/>
      <c r="DG1380" s="1107"/>
      <c r="DH1380" s="1107"/>
      <c r="DI1380" s="1107"/>
      <c r="DJ1380" s="1107"/>
      <c r="DK1380" s="1107"/>
      <c r="DL1380" s="1107"/>
      <c r="DM1380" s="1107"/>
      <c r="DN1380" s="1107"/>
      <c r="DO1380" s="1107"/>
      <c r="DP1380" s="1107"/>
      <c r="DQ1380" s="1107"/>
      <c r="DR1380" s="1107"/>
      <c r="DS1380" s="1107"/>
      <c r="DT1380" s="1107"/>
      <c r="DU1380" s="1107"/>
      <c r="DV1380" s="1107"/>
      <c r="DW1380" s="1107"/>
      <c r="DX1380" s="1107"/>
      <c r="DY1380" s="1107"/>
      <c r="DZ1380" s="1107"/>
      <c r="EA1380" s="1107"/>
      <c r="EB1380" s="1107"/>
      <c r="EC1380" s="1107"/>
      <c r="ED1380" s="1107"/>
      <c r="EE1380" s="1107"/>
      <c r="EF1380" s="1107"/>
      <c r="EG1380" s="1107"/>
      <c r="EH1380" s="1107"/>
      <c r="EI1380" s="1107"/>
      <c r="EJ1380" s="1107"/>
      <c r="EK1380" s="1107"/>
      <c r="EL1380" s="1107"/>
      <c r="EM1380" s="1107"/>
      <c r="EN1380" s="1107"/>
      <c r="EO1380" s="1107"/>
      <c r="EP1380" s="1107"/>
      <c r="EQ1380" s="1107"/>
      <c r="ER1380" s="1107"/>
      <c r="ES1380" s="1107"/>
      <c r="ET1380" s="1107"/>
      <c r="EU1380" s="1107"/>
      <c r="EV1380" s="1107"/>
      <c r="EW1380" s="1107"/>
      <c r="EX1380" s="1107"/>
      <c r="EY1380" s="1107"/>
    </row>
    <row r="1381" spans="4:155" s="565" customFormat="1" hidden="1" x14ac:dyDescent="0.25">
      <c r="D1381" s="1327"/>
      <c r="E1381" s="1327"/>
      <c r="F1381" s="1327"/>
      <c r="G1381" s="1101"/>
      <c r="H1381" s="1107"/>
      <c r="I1381" s="1107"/>
      <c r="J1381" s="1107"/>
      <c r="K1381" s="1107"/>
      <c r="L1381" s="1107"/>
      <c r="M1381" s="1107"/>
      <c r="N1381" s="1107"/>
      <c r="O1381" s="1107"/>
      <c r="P1381" s="1107"/>
      <c r="Q1381" s="1107"/>
      <c r="R1381" s="1107"/>
      <c r="S1381" s="1107"/>
      <c r="T1381" s="1107"/>
      <c r="U1381" s="1107"/>
      <c r="V1381" s="1107"/>
      <c r="W1381" s="1107"/>
      <c r="X1381" s="1107"/>
      <c r="Y1381" s="1107"/>
      <c r="Z1381" s="1107"/>
      <c r="AA1381" s="1107"/>
      <c r="AB1381" s="1107"/>
      <c r="AC1381" s="1107"/>
      <c r="AD1381" s="1107"/>
      <c r="AE1381" s="1107"/>
      <c r="AF1381" s="1107"/>
      <c r="AG1381" s="1107"/>
      <c r="AH1381" s="1107"/>
      <c r="AI1381" s="1107"/>
      <c r="AJ1381" s="1107"/>
      <c r="AK1381" s="1107"/>
      <c r="AL1381" s="1107"/>
      <c r="AM1381" s="1107"/>
      <c r="AN1381" s="1107"/>
      <c r="AO1381" s="1107"/>
      <c r="AP1381" s="1107"/>
      <c r="AQ1381" s="1107"/>
      <c r="AR1381" s="1107"/>
      <c r="AS1381" s="1107"/>
      <c r="AT1381" s="1107"/>
      <c r="AU1381" s="1107"/>
      <c r="AV1381" s="1107"/>
      <c r="AW1381" s="1107"/>
      <c r="AX1381" s="1107"/>
      <c r="AY1381" s="1107"/>
      <c r="AZ1381" s="1107"/>
      <c r="BA1381" s="1107"/>
      <c r="BB1381" s="1107"/>
      <c r="BC1381" s="1107"/>
      <c r="BD1381" s="1107"/>
      <c r="BE1381" s="1107"/>
      <c r="BF1381" s="1107"/>
      <c r="BG1381" s="1107"/>
      <c r="BH1381" s="1107"/>
      <c r="BI1381" s="1107"/>
      <c r="BJ1381" s="1107"/>
      <c r="BK1381" s="1107"/>
      <c r="BL1381" s="1107"/>
      <c r="BM1381" s="1107"/>
      <c r="BN1381" s="1107"/>
      <c r="BO1381" s="1107"/>
      <c r="BP1381" s="1107"/>
      <c r="BQ1381" s="1107"/>
      <c r="BR1381" s="1107"/>
      <c r="BS1381" s="1107"/>
      <c r="BT1381" s="1107"/>
      <c r="BU1381" s="1107"/>
      <c r="BV1381" s="1107"/>
      <c r="BW1381" s="1107"/>
      <c r="BX1381" s="1107"/>
      <c r="BY1381" s="1107"/>
      <c r="BZ1381" s="1107"/>
      <c r="CA1381" s="1107"/>
      <c r="CB1381" s="1107"/>
      <c r="CC1381" s="1107"/>
      <c r="CD1381" s="1107"/>
      <c r="CE1381" s="1107"/>
      <c r="CF1381" s="1107"/>
      <c r="CG1381" s="1107"/>
      <c r="CH1381" s="1107"/>
      <c r="CI1381" s="1107"/>
      <c r="CJ1381" s="1107"/>
      <c r="CK1381" s="1107"/>
      <c r="CL1381" s="1107"/>
      <c r="CM1381" s="1107"/>
      <c r="CN1381" s="1107"/>
      <c r="CO1381" s="1107"/>
      <c r="CP1381" s="1107"/>
      <c r="CQ1381" s="1107"/>
      <c r="CR1381" s="1107"/>
      <c r="CS1381" s="1107"/>
      <c r="CT1381" s="1107"/>
      <c r="CU1381" s="1107"/>
      <c r="CV1381" s="1107"/>
      <c r="CW1381" s="1107"/>
      <c r="CX1381" s="1107"/>
      <c r="CY1381" s="1107"/>
      <c r="CZ1381" s="1107"/>
      <c r="DA1381" s="1107"/>
      <c r="DB1381" s="1107"/>
      <c r="DC1381" s="1107"/>
      <c r="DD1381" s="1107"/>
      <c r="DE1381" s="1107"/>
      <c r="DF1381" s="1107"/>
      <c r="DG1381" s="1107"/>
      <c r="DH1381" s="1107"/>
      <c r="DI1381" s="1107"/>
      <c r="DJ1381" s="1107"/>
      <c r="DK1381" s="1107"/>
      <c r="DL1381" s="1107"/>
      <c r="DM1381" s="1107"/>
      <c r="DN1381" s="1107"/>
      <c r="DO1381" s="1107"/>
      <c r="DP1381" s="1107"/>
      <c r="DQ1381" s="1107"/>
      <c r="DR1381" s="1107"/>
      <c r="DS1381" s="1107"/>
      <c r="DT1381" s="1107"/>
      <c r="DU1381" s="1107"/>
      <c r="DV1381" s="1107"/>
      <c r="DW1381" s="1107"/>
      <c r="DX1381" s="1107"/>
      <c r="DY1381" s="1107"/>
      <c r="DZ1381" s="1107"/>
      <c r="EA1381" s="1107"/>
      <c r="EB1381" s="1107"/>
      <c r="EC1381" s="1107"/>
      <c r="ED1381" s="1107"/>
      <c r="EE1381" s="1107"/>
      <c r="EF1381" s="1107"/>
      <c r="EG1381" s="1107"/>
      <c r="EH1381" s="1107"/>
      <c r="EI1381" s="1107"/>
      <c r="EJ1381" s="1107"/>
      <c r="EK1381" s="1107"/>
      <c r="EL1381" s="1107"/>
      <c r="EM1381" s="1107"/>
      <c r="EN1381" s="1107"/>
      <c r="EO1381" s="1107"/>
      <c r="EP1381" s="1107"/>
      <c r="EQ1381" s="1107"/>
      <c r="ER1381" s="1107"/>
      <c r="ES1381" s="1107"/>
      <c r="ET1381" s="1107"/>
      <c r="EU1381" s="1107"/>
      <c r="EV1381" s="1107"/>
      <c r="EW1381" s="1107"/>
      <c r="EX1381" s="1107"/>
      <c r="EY1381" s="1107"/>
    </row>
    <row r="1382" spans="4:155" s="565" customFormat="1" hidden="1" x14ac:dyDescent="0.25">
      <c r="D1382" s="1327"/>
      <c r="E1382" s="1327"/>
      <c r="F1382" s="1327"/>
      <c r="G1382" s="1101"/>
      <c r="H1382" s="1107"/>
      <c r="I1382" s="1107"/>
      <c r="J1382" s="1107"/>
      <c r="K1382" s="1107"/>
      <c r="L1382" s="1107"/>
      <c r="M1382" s="1107"/>
      <c r="N1382" s="1107"/>
      <c r="O1382" s="1107"/>
      <c r="P1382" s="1107"/>
      <c r="Q1382" s="1107"/>
      <c r="R1382" s="1107"/>
      <c r="S1382" s="1107"/>
      <c r="T1382" s="1107"/>
      <c r="U1382" s="1107"/>
      <c r="V1382" s="1107"/>
      <c r="W1382" s="1107"/>
      <c r="X1382" s="1107"/>
      <c r="Y1382" s="1107"/>
      <c r="Z1382" s="1107"/>
      <c r="AA1382" s="1107"/>
      <c r="AB1382" s="1107"/>
      <c r="AC1382" s="1107"/>
      <c r="AD1382" s="1107"/>
      <c r="AE1382" s="1107"/>
      <c r="AF1382" s="1107"/>
      <c r="AG1382" s="1107"/>
      <c r="AH1382" s="1107"/>
      <c r="AI1382" s="1107"/>
      <c r="AJ1382" s="1107"/>
      <c r="AK1382" s="1107"/>
      <c r="AL1382" s="1107"/>
      <c r="AM1382" s="1107"/>
      <c r="AN1382" s="1107"/>
      <c r="AO1382" s="1107"/>
      <c r="AP1382" s="1107"/>
      <c r="AQ1382" s="1107"/>
      <c r="AR1382" s="1107"/>
      <c r="AS1382" s="1107"/>
      <c r="AT1382" s="1107"/>
      <c r="AU1382" s="1107"/>
      <c r="AV1382" s="1107"/>
      <c r="AW1382" s="1107"/>
      <c r="AX1382" s="1107"/>
      <c r="AY1382" s="1107"/>
      <c r="AZ1382" s="1107"/>
      <c r="BA1382" s="1107"/>
      <c r="BB1382" s="1107"/>
      <c r="BC1382" s="1107"/>
      <c r="BD1382" s="1107"/>
      <c r="BE1382" s="1107"/>
      <c r="BF1382" s="1107"/>
      <c r="BG1382" s="1107"/>
      <c r="BH1382" s="1107"/>
      <c r="BI1382" s="1107"/>
      <c r="BJ1382" s="1107"/>
      <c r="BK1382" s="1107"/>
      <c r="BL1382" s="1107"/>
      <c r="BM1382" s="1107"/>
      <c r="BN1382" s="1107"/>
      <c r="BO1382" s="1107"/>
      <c r="BP1382" s="1107"/>
      <c r="BQ1382" s="1107"/>
      <c r="BR1382" s="1107"/>
      <c r="BS1382" s="1107"/>
      <c r="BT1382" s="1107"/>
      <c r="BU1382" s="1107"/>
      <c r="BV1382" s="1107"/>
      <c r="BW1382" s="1107"/>
      <c r="BX1382" s="1107"/>
      <c r="BY1382" s="1107"/>
      <c r="BZ1382" s="1107"/>
      <c r="CA1382" s="1107"/>
      <c r="CB1382" s="1107"/>
      <c r="CC1382" s="1107"/>
      <c r="CD1382" s="1107"/>
      <c r="CE1382" s="1107"/>
      <c r="CF1382" s="1107"/>
      <c r="CG1382" s="1107"/>
      <c r="CH1382" s="1107"/>
      <c r="CI1382" s="1107"/>
      <c r="CJ1382" s="1107"/>
      <c r="CK1382" s="1107"/>
      <c r="CL1382" s="1107"/>
      <c r="CM1382" s="1107"/>
      <c r="CN1382" s="1107"/>
      <c r="CO1382" s="1107"/>
      <c r="CP1382" s="1107"/>
      <c r="CQ1382" s="1107"/>
      <c r="CR1382" s="1107"/>
      <c r="CS1382" s="1107"/>
      <c r="CT1382" s="1107"/>
      <c r="CU1382" s="1107"/>
      <c r="CV1382" s="1107"/>
      <c r="CW1382" s="1107"/>
      <c r="CX1382" s="1107"/>
      <c r="CY1382" s="1107"/>
      <c r="CZ1382" s="1107"/>
      <c r="DA1382" s="1107"/>
      <c r="DB1382" s="1107"/>
      <c r="DC1382" s="1107"/>
      <c r="DD1382" s="1107"/>
      <c r="DE1382" s="1107"/>
      <c r="DF1382" s="1107"/>
      <c r="DG1382" s="1107"/>
      <c r="DH1382" s="1107"/>
      <c r="DI1382" s="1107"/>
      <c r="DJ1382" s="1107"/>
      <c r="DK1382" s="1107"/>
      <c r="DL1382" s="1107"/>
      <c r="DM1382" s="1107"/>
      <c r="DN1382" s="1107"/>
      <c r="DO1382" s="1107"/>
      <c r="DP1382" s="1107"/>
      <c r="DQ1382" s="1107"/>
      <c r="DR1382" s="1107"/>
      <c r="DS1382" s="1107"/>
      <c r="DT1382" s="1107"/>
      <c r="DU1382" s="1107"/>
      <c r="DV1382" s="1107"/>
      <c r="DW1382" s="1107"/>
      <c r="DX1382" s="1107"/>
      <c r="DY1382" s="1107"/>
      <c r="DZ1382" s="1107"/>
      <c r="EA1382" s="1107"/>
      <c r="EB1382" s="1107"/>
      <c r="EC1382" s="1107"/>
      <c r="ED1382" s="1107"/>
      <c r="EE1382" s="1107"/>
      <c r="EF1382" s="1107"/>
      <c r="EG1382" s="1107"/>
      <c r="EH1382" s="1107"/>
      <c r="EI1382" s="1107"/>
      <c r="EJ1382" s="1107"/>
      <c r="EK1382" s="1107"/>
      <c r="EL1382" s="1107"/>
      <c r="EM1382" s="1107"/>
      <c r="EN1382" s="1107"/>
      <c r="EO1382" s="1107"/>
      <c r="EP1382" s="1107"/>
      <c r="EQ1382" s="1107"/>
      <c r="ER1382" s="1107"/>
      <c r="ES1382" s="1107"/>
      <c r="ET1382" s="1107"/>
      <c r="EU1382" s="1107"/>
      <c r="EV1382" s="1107"/>
      <c r="EW1382" s="1107"/>
      <c r="EX1382" s="1107"/>
      <c r="EY1382" s="1107"/>
    </row>
    <row r="1383" spans="4:155" s="565" customFormat="1" hidden="1" x14ac:dyDescent="0.25">
      <c r="D1383" s="1327"/>
      <c r="E1383" s="1327"/>
      <c r="F1383" s="1327"/>
      <c r="G1383" s="1101"/>
      <c r="H1383" s="1107"/>
      <c r="I1383" s="1107"/>
      <c r="J1383" s="1107"/>
      <c r="K1383" s="1107"/>
      <c r="L1383" s="1107"/>
      <c r="M1383" s="1107"/>
      <c r="N1383" s="1107"/>
      <c r="O1383" s="1107"/>
      <c r="P1383" s="1107"/>
      <c r="Q1383" s="1107"/>
      <c r="R1383" s="1107"/>
      <c r="S1383" s="1107"/>
      <c r="T1383" s="1107"/>
      <c r="U1383" s="1107"/>
      <c r="V1383" s="1107"/>
      <c r="W1383" s="1107"/>
      <c r="X1383" s="1107"/>
      <c r="Y1383" s="1107"/>
      <c r="Z1383" s="1107"/>
      <c r="AA1383" s="1107"/>
      <c r="AB1383" s="1107"/>
      <c r="AC1383" s="1107"/>
      <c r="AD1383" s="1107"/>
      <c r="AE1383" s="1107"/>
      <c r="AF1383" s="1107"/>
      <c r="AG1383" s="1107"/>
      <c r="AH1383" s="1107"/>
      <c r="AI1383" s="1107"/>
      <c r="AJ1383" s="1107"/>
      <c r="AK1383" s="1107"/>
      <c r="AL1383" s="1107"/>
      <c r="AM1383" s="1107"/>
      <c r="AN1383" s="1107"/>
      <c r="AO1383" s="1107"/>
      <c r="AP1383" s="1107"/>
      <c r="AQ1383" s="1107"/>
      <c r="AR1383" s="1107"/>
      <c r="AS1383" s="1107"/>
      <c r="AT1383" s="1107"/>
      <c r="AU1383" s="1107"/>
      <c r="AV1383" s="1107"/>
      <c r="AW1383" s="1107"/>
      <c r="AX1383" s="1107"/>
      <c r="AY1383" s="1107"/>
      <c r="AZ1383" s="1107"/>
      <c r="BA1383" s="1107"/>
      <c r="BB1383" s="1107"/>
      <c r="BC1383" s="1107"/>
      <c r="BD1383" s="1107"/>
      <c r="BE1383" s="1107"/>
      <c r="BF1383" s="1107"/>
      <c r="BG1383" s="1107"/>
      <c r="BH1383" s="1107"/>
      <c r="BI1383" s="1107"/>
      <c r="BJ1383" s="1107"/>
      <c r="BK1383" s="1107"/>
      <c r="BL1383" s="1107"/>
      <c r="BM1383" s="1107"/>
      <c r="BN1383" s="1107"/>
      <c r="BO1383" s="1107"/>
      <c r="BP1383" s="1107"/>
      <c r="BQ1383" s="1107"/>
      <c r="BR1383" s="1107"/>
      <c r="BS1383" s="1107"/>
      <c r="BT1383" s="1107"/>
      <c r="BU1383" s="1107"/>
      <c r="BV1383" s="1107"/>
      <c r="BW1383" s="1107"/>
      <c r="BX1383" s="1107"/>
      <c r="BY1383" s="1107"/>
      <c r="BZ1383" s="1107"/>
      <c r="CA1383" s="1107"/>
      <c r="CB1383" s="1107"/>
      <c r="CC1383" s="1107"/>
      <c r="CD1383" s="1107"/>
      <c r="CE1383" s="1107"/>
      <c r="CF1383" s="1107"/>
      <c r="CG1383" s="1107"/>
      <c r="CH1383" s="1107"/>
      <c r="CI1383" s="1107"/>
      <c r="CJ1383" s="1107"/>
      <c r="CK1383" s="1107"/>
      <c r="CL1383" s="1107"/>
      <c r="CM1383" s="1107"/>
      <c r="CN1383" s="1107"/>
      <c r="CO1383" s="1107"/>
      <c r="CP1383" s="1107"/>
      <c r="CQ1383" s="1107"/>
      <c r="CR1383" s="1107"/>
      <c r="CS1383" s="1107"/>
      <c r="CT1383" s="1107"/>
      <c r="CU1383" s="1107"/>
      <c r="CV1383" s="1107"/>
      <c r="CW1383" s="1107"/>
      <c r="CX1383" s="1107"/>
      <c r="CY1383" s="1107"/>
      <c r="CZ1383" s="1107"/>
      <c r="DA1383" s="1107"/>
      <c r="DB1383" s="1107"/>
      <c r="DC1383" s="1107"/>
      <c r="DD1383" s="1107"/>
      <c r="DE1383" s="1107"/>
      <c r="DF1383" s="1107"/>
      <c r="DG1383" s="1107"/>
      <c r="DH1383" s="1107"/>
      <c r="DI1383" s="1107"/>
      <c r="DJ1383" s="1107"/>
      <c r="DK1383" s="1107"/>
      <c r="DL1383" s="1107"/>
      <c r="DM1383" s="1107"/>
      <c r="DN1383" s="1107"/>
      <c r="DO1383" s="1107"/>
      <c r="DP1383" s="1107"/>
      <c r="DQ1383" s="1107"/>
      <c r="DR1383" s="1107"/>
      <c r="DS1383" s="1107"/>
      <c r="DT1383" s="1107"/>
      <c r="DU1383" s="1107"/>
      <c r="DV1383" s="1107"/>
      <c r="DW1383" s="1107"/>
      <c r="DX1383" s="1107"/>
      <c r="DY1383" s="1107"/>
      <c r="DZ1383" s="1107"/>
      <c r="EA1383" s="1107"/>
      <c r="EB1383" s="1107"/>
      <c r="EC1383" s="1107"/>
      <c r="ED1383" s="1107"/>
      <c r="EE1383" s="1107"/>
      <c r="EF1383" s="1107"/>
      <c r="EG1383" s="1107"/>
      <c r="EH1383" s="1107"/>
      <c r="EI1383" s="1107"/>
      <c r="EJ1383" s="1107"/>
      <c r="EK1383" s="1107"/>
      <c r="EL1383" s="1107"/>
      <c r="EM1383" s="1107"/>
      <c r="EN1383" s="1107"/>
      <c r="EO1383" s="1107"/>
      <c r="EP1383" s="1107"/>
      <c r="EQ1383" s="1107"/>
      <c r="ER1383" s="1107"/>
      <c r="ES1383" s="1107"/>
      <c r="ET1383" s="1107"/>
      <c r="EU1383" s="1107"/>
      <c r="EV1383" s="1107"/>
      <c r="EW1383" s="1107"/>
      <c r="EX1383" s="1107"/>
      <c r="EY1383" s="1107"/>
    </row>
    <row r="1384" spans="4:155" s="565" customFormat="1" hidden="1" x14ac:dyDescent="0.25">
      <c r="D1384" s="1327"/>
      <c r="E1384" s="1327"/>
      <c r="F1384" s="1327"/>
      <c r="G1384" s="1101"/>
      <c r="H1384" s="1107"/>
      <c r="I1384" s="1107"/>
      <c r="J1384" s="1107"/>
      <c r="K1384" s="1107"/>
      <c r="L1384" s="1107"/>
      <c r="M1384" s="1107"/>
      <c r="N1384" s="1107"/>
      <c r="O1384" s="1107"/>
      <c r="P1384" s="1107"/>
      <c r="Q1384" s="1107"/>
      <c r="R1384" s="1107"/>
      <c r="S1384" s="1107"/>
      <c r="T1384" s="1107"/>
      <c r="U1384" s="1107"/>
      <c r="V1384" s="1107"/>
      <c r="W1384" s="1107"/>
      <c r="X1384" s="1107"/>
      <c r="Y1384" s="1107"/>
      <c r="Z1384" s="1107"/>
      <c r="AA1384" s="1107"/>
      <c r="AB1384" s="1107"/>
      <c r="AC1384" s="1107"/>
      <c r="AD1384" s="1107"/>
      <c r="AE1384" s="1107"/>
      <c r="AF1384" s="1107"/>
      <c r="AG1384" s="1107"/>
      <c r="AH1384" s="1107"/>
      <c r="AI1384" s="1107"/>
      <c r="AJ1384" s="1107"/>
      <c r="AK1384" s="1107"/>
      <c r="AL1384" s="1107"/>
      <c r="AM1384" s="1107"/>
      <c r="AN1384" s="1107"/>
      <c r="AO1384" s="1107"/>
      <c r="AP1384" s="1107"/>
      <c r="AQ1384" s="1107"/>
      <c r="AR1384" s="1107"/>
      <c r="AS1384" s="1107"/>
      <c r="AT1384" s="1107"/>
      <c r="AU1384" s="1107"/>
      <c r="AV1384" s="1107"/>
      <c r="AW1384" s="1107"/>
      <c r="AX1384" s="1107"/>
      <c r="AY1384" s="1107"/>
      <c r="AZ1384" s="1107"/>
      <c r="BA1384" s="1107"/>
      <c r="BB1384" s="1107"/>
      <c r="BC1384" s="1107"/>
      <c r="BD1384" s="1107"/>
      <c r="BE1384" s="1107"/>
      <c r="BF1384" s="1107"/>
      <c r="BG1384" s="1107"/>
      <c r="BH1384" s="1107"/>
      <c r="BI1384" s="1107"/>
      <c r="BJ1384" s="1107"/>
      <c r="BK1384" s="1107"/>
      <c r="BL1384" s="1107"/>
      <c r="BM1384" s="1107"/>
      <c r="BN1384" s="1107"/>
      <c r="BO1384" s="1107"/>
      <c r="BP1384" s="1107"/>
      <c r="BQ1384" s="1107"/>
      <c r="BR1384" s="1107"/>
      <c r="BS1384" s="1107"/>
      <c r="BT1384" s="1107"/>
      <c r="BU1384" s="1107"/>
      <c r="BV1384" s="1107"/>
      <c r="BW1384" s="1107"/>
      <c r="BX1384" s="1107"/>
      <c r="BY1384" s="1107"/>
      <c r="BZ1384" s="1107"/>
      <c r="CA1384" s="1107"/>
      <c r="CB1384" s="1107"/>
      <c r="CC1384" s="1107"/>
      <c r="CD1384" s="1107"/>
      <c r="CE1384" s="1107"/>
      <c r="CF1384" s="1107"/>
      <c r="CG1384" s="1107"/>
      <c r="CH1384" s="1107"/>
      <c r="CI1384" s="1107"/>
      <c r="CJ1384" s="1107"/>
      <c r="CK1384" s="1107"/>
      <c r="CL1384" s="1107"/>
      <c r="CM1384" s="1107"/>
      <c r="CN1384" s="1107"/>
      <c r="CO1384" s="1107"/>
      <c r="CP1384" s="1107"/>
      <c r="CQ1384" s="1107"/>
      <c r="CR1384" s="1107"/>
      <c r="CS1384" s="1107"/>
      <c r="CT1384" s="1107"/>
      <c r="CU1384" s="1107"/>
      <c r="CV1384" s="1107"/>
      <c r="CW1384" s="1107"/>
      <c r="CX1384" s="1107"/>
      <c r="CY1384" s="1107"/>
      <c r="CZ1384" s="1107"/>
      <c r="DA1384" s="1107"/>
      <c r="DB1384" s="1107"/>
      <c r="DC1384" s="1107"/>
      <c r="DD1384" s="1107"/>
      <c r="DE1384" s="1107"/>
      <c r="DF1384" s="1107"/>
      <c r="DG1384" s="1107"/>
      <c r="DH1384" s="1107"/>
      <c r="DI1384" s="1107"/>
      <c r="DJ1384" s="1107"/>
      <c r="DK1384" s="1107"/>
      <c r="DL1384" s="1107"/>
      <c r="DM1384" s="1107"/>
      <c r="DN1384" s="1107"/>
      <c r="DO1384" s="1107"/>
      <c r="DP1384" s="1107"/>
      <c r="DQ1384" s="1107"/>
      <c r="DR1384" s="1107"/>
      <c r="DS1384" s="1107"/>
      <c r="DT1384" s="1107"/>
      <c r="DU1384" s="1107"/>
      <c r="DV1384" s="1107"/>
      <c r="DW1384" s="1107"/>
      <c r="DX1384" s="1107"/>
      <c r="DY1384" s="1107"/>
      <c r="DZ1384" s="1107"/>
      <c r="EA1384" s="1107"/>
      <c r="EB1384" s="1107"/>
      <c r="EC1384" s="1107"/>
      <c r="ED1384" s="1107"/>
      <c r="EE1384" s="1107"/>
      <c r="EF1384" s="1107"/>
      <c r="EG1384" s="1107"/>
      <c r="EH1384" s="1107"/>
      <c r="EI1384" s="1107"/>
      <c r="EJ1384" s="1107"/>
      <c r="EK1384" s="1107"/>
      <c r="EL1384" s="1107"/>
      <c r="EM1384" s="1107"/>
      <c r="EN1384" s="1107"/>
      <c r="EO1384" s="1107"/>
      <c r="EP1384" s="1107"/>
      <c r="EQ1384" s="1107"/>
      <c r="ER1384" s="1107"/>
      <c r="ES1384" s="1107"/>
      <c r="ET1384" s="1107"/>
      <c r="EU1384" s="1107"/>
      <c r="EV1384" s="1107"/>
      <c r="EW1384" s="1107"/>
      <c r="EX1384" s="1107"/>
      <c r="EY1384" s="1107"/>
    </row>
    <row r="1385" spans="4:155" s="565" customFormat="1" hidden="1" x14ac:dyDescent="0.25">
      <c r="D1385" s="1327"/>
      <c r="E1385" s="1327"/>
      <c r="F1385" s="1327"/>
      <c r="G1385" s="1101"/>
      <c r="H1385" s="1107"/>
      <c r="I1385" s="1107"/>
      <c r="J1385" s="1107"/>
      <c r="K1385" s="1107"/>
      <c r="L1385" s="1107"/>
      <c r="M1385" s="1107"/>
      <c r="N1385" s="1107"/>
      <c r="O1385" s="1107"/>
      <c r="P1385" s="1107"/>
      <c r="Q1385" s="1107"/>
      <c r="R1385" s="1107"/>
      <c r="S1385" s="1107"/>
      <c r="T1385" s="1107"/>
      <c r="U1385" s="1107"/>
      <c r="V1385" s="1107"/>
      <c r="W1385" s="1107"/>
      <c r="X1385" s="1107"/>
      <c r="Y1385" s="1107"/>
      <c r="Z1385" s="1107"/>
      <c r="AA1385" s="1107"/>
      <c r="AB1385" s="1107"/>
      <c r="AC1385" s="1107"/>
      <c r="AD1385" s="1107"/>
      <c r="AE1385" s="1107"/>
      <c r="AF1385" s="1107"/>
      <c r="AG1385" s="1107"/>
      <c r="AH1385" s="1107"/>
      <c r="AI1385" s="1107"/>
      <c r="AJ1385" s="1107"/>
      <c r="AK1385" s="1107"/>
      <c r="AL1385" s="1107"/>
      <c r="AM1385" s="1107"/>
      <c r="AN1385" s="1107"/>
      <c r="AO1385" s="1107"/>
      <c r="AP1385" s="1107"/>
      <c r="AQ1385" s="1107"/>
      <c r="AR1385" s="1107"/>
      <c r="AS1385" s="1107"/>
      <c r="AT1385" s="1107"/>
      <c r="AU1385" s="1107"/>
      <c r="AV1385" s="1107"/>
      <c r="AW1385" s="1107"/>
      <c r="AX1385" s="1107"/>
      <c r="AY1385" s="1107"/>
      <c r="AZ1385" s="1107"/>
      <c r="BA1385" s="1107"/>
      <c r="BB1385" s="1107"/>
      <c r="BC1385" s="1107"/>
      <c r="BD1385" s="1107"/>
      <c r="BE1385" s="1107"/>
      <c r="BF1385" s="1107"/>
      <c r="BG1385" s="1107"/>
      <c r="BH1385" s="1107"/>
      <c r="BI1385" s="1107"/>
      <c r="BJ1385" s="1107"/>
      <c r="BK1385" s="1107"/>
      <c r="BL1385" s="1107"/>
      <c r="BM1385" s="1107"/>
      <c r="BN1385" s="1107"/>
      <c r="BO1385" s="1107"/>
      <c r="BP1385" s="1107"/>
      <c r="BQ1385" s="1107"/>
      <c r="BR1385" s="1107"/>
      <c r="BS1385" s="1107"/>
      <c r="BT1385" s="1107"/>
      <c r="BU1385" s="1107"/>
      <c r="BV1385" s="1107"/>
      <c r="BW1385" s="1107"/>
      <c r="BX1385" s="1107"/>
      <c r="BY1385" s="1107"/>
      <c r="BZ1385" s="1107"/>
      <c r="CA1385" s="1107"/>
      <c r="CB1385" s="1107"/>
      <c r="CC1385" s="1107"/>
      <c r="CD1385" s="1107"/>
      <c r="CE1385" s="1107"/>
      <c r="CF1385" s="1107"/>
      <c r="CG1385" s="1107"/>
      <c r="CH1385" s="1107"/>
      <c r="CI1385" s="1107"/>
      <c r="CJ1385" s="1107"/>
      <c r="CK1385" s="1107"/>
      <c r="CL1385" s="1107"/>
      <c r="CM1385" s="1107"/>
      <c r="CN1385" s="1107"/>
      <c r="CO1385" s="1107"/>
      <c r="CP1385" s="1107"/>
      <c r="CQ1385" s="1107"/>
      <c r="CR1385" s="1107"/>
      <c r="CS1385" s="1107"/>
      <c r="CT1385" s="1107"/>
      <c r="CU1385" s="1107"/>
      <c r="CV1385" s="1107"/>
      <c r="CW1385" s="1107"/>
      <c r="CX1385" s="1107"/>
      <c r="CY1385" s="1107"/>
      <c r="CZ1385" s="1107"/>
      <c r="DA1385" s="1107"/>
      <c r="DB1385" s="1107"/>
      <c r="DC1385" s="1107"/>
      <c r="DD1385" s="1107"/>
      <c r="DE1385" s="1107"/>
      <c r="DF1385" s="1107"/>
      <c r="DG1385" s="1107"/>
      <c r="DH1385" s="1107"/>
      <c r="DI1385" s="1107"/>
      <c r="DJ1385" s="1107"/>
      <c r="DK1385" s="1107"/>
      <c r="DL1385" s="1107"/>
      <c r="DM1385" s="1107"/>
      <c r="DN1385" s="1107"/>
      <c r="DO1385" s="1107"/>
      <c r="DP1385" s="1107"/>
      <c r="DQ1385" s="1107"/>
      <c r="DR1385" s="1107"/>
      <c r="DS1385" s="1107"/>
      <c r="DT1385" s="1107"/>
      <c r="DU1385" s="1107"/>
      <c r="DV1385" s="1107"/>
      <c r="DW1385" s="1107"/>
      <c r="DX1385" s="1107"/>
      <c r="DY1385" s="1107"/>
      <c r="DZ1385" s="1107"/>
      <c r="EA1385" s="1107"/>
      <c r="EB1385" s="1107"/>
      <c r="EC1385" s="1107"/>
      <c r="ED1385" s="1107"/>
      <c r="EE1385" s="1107"/>
      <c r="EF1385" s="1107"/>
      <c r="EG1385" s="1107"/>
      <c r="EH1385" s="1107"/>
      <c r="EI1385" s="1107"/>
      <c r="EJ1385" s="1107"/>
      <c r="EK1385" s="1107"/>
      <c r="EL1385" s="1107"/>
      <c r="EM1385" s="1107"/>
      <c r="EN1385" s="1107"/>
      <c r="EO1385" s="1107"/>
      <c r="EP1385" s="1107"/>
      <c r="EQ1385" s="1107"/>
      <c r="ER1385" s="1107"/>
      <c r="ES1385" s="1107"/>
      <c r="ET1385" s="1107"/>
      <c r="EU1385" s="1107"/>
      <c r="EV1385" s="1107"/>
      <c r="EW1385" s="1107"/>
      <c r="EX1385" s="1107"/>
      <c r="EY1385" s="1107"/>
    </row>
    <row r="1386" spans="4:155" s="565" customFormat="1" hidden="1" x14ac:dyDescent="0.25">
      <c r="D1386" s="1327"/>
      <c r="E1386" s="1327"/>
      <c r="F1386" s="1327"/>
      <c r="G1386" s="1101"/>
      <c r="H1386" s="1107"/>
      <c r="I1386" s="1107"/>
      <c r="J1386" s="1107"/>
      <c r="K1386" s="1107"/>
      <c r="L1386" s="1107"/>
      <c r="M1386" s="1107"/>
      <c r="N1386" s="1107"/>
      <c r="O1386" s="1107"/>
      <c r="P1386" s="1107"/>
      <c r="Q1386" s="1107"/>
      <c r="R1386" s="1107"/>
      <c r="S1386" s="1107"/>
      <c r="T1386" s="1107"/>
      <c r="U1386" s="1107"/>
      <c r="V1386" s="1107"/>
      <c r="W1386" s="1107"/>
      <c r="X1386" s="1107"/>
      <c r="Y1386" s="1107"/>
      <c r="Z1386" s="1107"/>
      <c r="AA1386" s="1107"/>
      <c r="AB1386" s="1107"/>
      <c r="AC1386" s="1107"/>
      <c r="AD1386" s="1107"/>
      <c r="AE1386" s="1107"/>
      <c r="AF1386" s="1107"/>
      <c r="AG1386" s="1107"/>
      <c r="AH1386" s="1107"/>
      <c r="AI1386" s="1107"/>
      <c r="AJ1386" s="1107"/>
      <c r="AK1386" s="1107"/>
      <c r="AL1386" s="1107"/>
      <c r="AM1386" s="1107"/>
      <c r="AN1386" s="1107"/>
      <c r="AO1386" s="1107"/>
      <c r="AP1386" s="1107"/>
      <c r="AQ1386" s="1107"/>
      <c r="AR1386" s="1107"/>
      <c r="AS1386" s="1107"/>
      <c r="AT1386" s="1107"/>
      <c r="AU1386" s="1107"/>
      <c r="AV1386" s="1107"/>
      <c r="AW1386" s="1107"/>
      <c r="AX1386" s="1107"/>
      <c r="AY1386" s="1107"/>
      <c r="AZ1386" s="1107"/>
      <c r="BA1386" s="1107"/>
      <c r="BB1386" s="1107"/>
      <c r="BC1386" s="1107"/>
      <c r="BD1386" s="1107"/>
      <c r="BE1386" s="1107"/>
      <c r="BF1386" s="1107"/>
      <c r="BG1386" s="1107"/>
      <c r="BH1386" s="1107"/>
      <c r="BI1386" s="1107"/>
      <c r="BJ1386" s="1107"/>
      <c r="BK1386" s="1107"/>
      <c r="BL1386" s="1107"/>
      <c r="BM1386" s="1107"/>
      <c r="BN1386" s="1107"/>
      <c r="BO1386" s="1107"/>
      <c r="BP1386" s="1107"/>
      <c r="BQ1386" s="1107"/>
      <c r="BR1386" s="1107"/>
      <c r="BS1386" s="1107"/>
      <c r="BT1386" s="1107"/>
      <c r="BU1386" s="1107"/>
      <c r="BV1386" s="1107"/>
      <c r="BW1386" s="1107"/>
      <c r="BX1386" s="1107"/>
      <c r="BY1386" s="1107"/>
      <c r="BZ1386" s="1107"/>
      <c r="CA1386" s="1107"/>
      <c r="CB1386" s="1107"/>
      <c r="CC1386" s="1107"/>
      <c r="CD1386" s="1107"/>
      <c r="CE1386" s="1107"/>
      <c r="CF1386" s="1107"/>
      <c r="CG1386" s="1107"/>
      <c r="CH1386" s="1107"/>
      <c r="CI1386" s="1107"/>
      <c r="CJ1386" s="1107"/>
      <c r="CK1386" s="1107"/>
      <c r="CL1386" s="1107"/>
      <c r="CM1386" s="1107"/>
      <c r="CN1386" s="1107"/>
      <c r="CO1386" s="1107"/>
      <c r="CP1386" s="1107"/>
      <c r="CQ1386" s="1107"/>
      <c r="CR1386" s="1107"/>
      <c r="CS1386" s="1107"/>
      <c r="CT1386" s="1107"/>
      <c r="CU1386" s="1107"/>
      <c r="CV1386" s="1107"/>
      <c r="CW1386" s="1107"/>
      <c r="CX1386" s="1107"/>
      <c r="CY1386" s="1107"/>
      <c r="CZ1386" s="1107"/>
      <c r="DA1386" s="1107"/>
      <c r="DB1386" s="1107"/>
      <c r="DC1386" s="1107"/>
      <c r="DD1386" s="1107"/>
      <c r="DE1386" s="1107"/>
      <c r="DF1386" s="1107"/>
      <c r="DG1386" s="1107"/>
      <c r="DH1386" s="1107"/>
      <c r="DI1386" s="1107"/>
      <c r="DJ1386" s="1107"/>
      <c r="DK1386" s="1107"/>
      <c r="DL1386" s="1107"/>
      <c r="DM1386" s="1107"/>
      <c r="DN1386" s="1107"/>
      <c r="DO1386" s="1107"/>
      <c r="DP1386" s="1107"/>
      <c r="DQ1386" s="1107"/>
      <c r="DR1386" s="1107"/>
      <c r="DS1386" s="1107"/>
      <c r="DT1386" s="1107"/>
      <c r="DU1386" s="1107"/>
      <c r="DV1386" s="1107"/>
      <c r="DW1386" s="1107"/>
      <c r="DX1386" s="1107"/>
      <c r="DY1386" s="1107"/>
      <c r="DZ1386" s="1107"/>
      <c r="EA1386" s="1107"/>
      <c r="EB1386" s="1107"/>
      <c r="EC1386" s="1107"/>
      <c r="ED1386" s="1107"/>
      <c r="EE1386" s="1107"/>
      <c r="EF1386" s="1107"/>
      <c r="EG1386" s="1107"/>
      <c r="EH1386" s="1107"/>
      <c r="EI1386" s="1107"/>
      <c r="EJ1386" s="1107"/>
      <c r="EK1386" s="1107"/>
      <c r="EL1386" s="1107"/>
      <c r="EM1386" s="1107"/>
      <c r="EN1386" s="1107"/>
      <c r="EO1386" s="1107"/>
      <c r="EP1386" s="1107"/>
      <c r="EQ1386" s="1107"/>
      <c r="ER1386" s="1107"/>
      <c r="ES1386" s="1107"/>
      <c r="ET1386" s="1107"/>
      <c r="EU1386" s="1107"/>
      <c r="EV1386" s="1107"/>
      <c r="EW1386" s="1107"/>
      <c r="EX1386" s="1107"/>
      <c r="EY1386" s="1107"/>
    </row>
    <row r="1387" spans="4:155" s="565" customFormat="1" hidden="1" x14ac:dyDescent="0.25">
      <c r="D1387" s="1327"/>
      <c r="E1387" s="1327"/>
      <c r="F1387" s="1327"/>
      <c r="G1387" s="1101"/>
      <c r="H1387" s="1107"/>
      <c r="I1387" s="1107"/>
      <c r="J1387" s="1107"/>
      <c r="K1387" s="1107"/>
      <c r="L1387" s="1107"/>
      <c r="M1387" s="1107"/>
      <c r="N1387" s="1107"/>
      <c r="O1387" s="1107"/>
      <c r="P1387" s="1107"/>
      <c r="Q1387" s="1107"/>
      <c r="R1387" s="1107"/>
      <c r="S1387" s="1107"/>
      <c r="T1387" s="1107"/>
      <c r="U1387" s="1107"/>
      <c r="V1387" s="1107"/>
      <c r="W1387" s="1107"/>
      <c r="X1387" s="1107"/>
      <c r="Y1387" s="1107"/>
      <c r="Z1387" s="1107"/>
      <c r="AA1387" s="1107"/>
      <c r="AB1387" s="1107"/>
      <c r="AC1387" s="1107"/>
      <c r="AD1387" s="1107"/>
      <c r="AE1387" s="1107"/>
      <c r="AF1387" s="1107"/>
      <c r="AG1387" s="1107"/>
      <c r="AH1387" s="1107"/>
      <c r="AI1387" s="1107"/>
      <c r="AJ1387" s="1107"/>
      <c r="AK1387" s="1107"/>
      <c r="AL1387" s="1107"/>
      <c r="AM1387" s="1107"/>
      <c r="AN1387" s="1107"/>
      <c r="AO1387" s="1107"/>
      <c r="AP1387" s="1107"/>
      <c r="AQ1387" s="1107"/>
      <c r="AR1387" s="1107"/>
      <c r="AS1387" s="1107"/>
      <c r="AT1387" s="1107"/>
      <c r="AU1387" s="1107"/>
      <c r="AV1387" s="1107"/>
      <c r="AW1387" s="1107"/>
      <c r="AX1387" s="1107"/>
      <c r="AY1387" s="1107"/>
      <c r="AZ1387" s="1107"/>
      <c r="BA1387" s="1107"/>
      <c r="BB1387" s="1107"/>
      <c r="BC1387" s="1107"/>
      <c r="BD1387" s="1107"/>
      <c r="BE1387" s="1107"/>
      <c r="BF1387" s="1107"/>
      <c r="BG1387" s="1107"/>
      <c r="BH1387" s="1107"/>
      <c r="BI1387" s="1107"/>
      <c r="BJ1387" s="1107"/>
      <c r="BK1387" s="1107"/>
      <c r="BL1387" s="1107"/>
      <c r="BM1387" s="1107"/>
      <c r="BN1387" s="1107"/>
      <c r="BO1387" s="1107"/>
      <c r="BP1387" s="1107"/>
      <c r="BQ1387" s="1107"/>
      <c r="BR1387" s="1107"/>
      <c r="BS1387" s="1107"/>
      <c r="BT1387" s="1107"/>
      <c r="BU1387" s="1107"/>
      <c r="BV1387" s="1107"/>
      <c r="BW1387" s="1107"/>
      <c r="BX1387" s="1107"/>
      <c r="BY1387" s="1107"/>
      <c r="BZ1387" s="1107"/>
      <c r="CA1387" s="1107"/>
      <c r="CB1387" s="1107"/>
      <c r="CC1387" s="1107"/>
      <c r="CD1387" s="1107"/>
      <c r="CE1387" s="1107"/>
      <c r="CF1387" s="1107"/>
      <c r="CG1387" s="1107"/>
      <c r="CH1387" s="1107"/>
      <c r="CI1387" s="1107"/>
      <c r="CJ1387" s="1107"/>
      <c r="CK1387" s="1107"/>
      <c r="CL1387" s="1107"/>
      <c r="CM1387" s="1107"/>
      <c r="CN1387" s="1107"/>
      <c r="CO1387" s="1107"/>
      <c r="CP1387" s="1107"/>
      <c r="CQ1387" s="1107"/>
      <c r="CR1387" s="1107"/>
      <c r="CS1387" s="1107"/>
      <c r="CT1387" s="1107"/>
      <c r="CU1387" s="1107"/>
      <c r="CV1387" s="1107"/>
      <c r="CW1387" s="1107"/>
      <c r="CX1387" s="1107"/>
      <c r="CY1387" s="1107"/>
      <c r="CZ1387" s="1107"/>
      <c r="DA1387" s="1107"/>
      <c r="DB1387" s="1107"/>
      <c r="DC1387" s="1107"/>
      <c r="DD1387" s="1107"/>
      <c r="DE1387" s="1107"/>
      <c r="DF1387" s="1107"/>
      <c r="DG1387" s="1107"/>
      <c r="DH1387" s="1107"/>
      <c r="DI1387" s="1107"/>
      <c r="DJ1387" s="1107"/>
      <c r="DK1387" s="1107"/>
      <c r="DL1387" s="1107"/>
      <c r="DM1387" s="1107"/>
      <c r="DN1387" s="1107"/>
      <c r="DO1387" s="1107"/>
      <c r="DP1387" s="1107"/>
      <c r="DQ1387" s="1107"/>
      <c r="DR1387" s="1107"/>
      <c r="DS1387" s="1107"/>
      <c r="DT1387" s="1107"/>
      <c r="DU1387" s="1107"/>
      <c r="DV1387" s="1107"/>
      <c r="DW1387" s="1107"/>
      <c r="DX1387" s="1107"/>
      <c r="DY1387" s="1107"/>
      <c r="DZ1387" s="1107"/>
      <c r="EA1387" s="1107"/>
      <c r="EB1387" s="1107"/>
      <c r="EC1387" s="1107"/>
      <c r="ED1387" s="1107"/>
      <c r="EE1387" s="1107"/>
      <c r="EF1387" s="1107"/>
      <c r="EG1387" s="1107"/>
      <c r="EH1387" s="1107"/>
      <c r="EI1387" s="1107"/>
      <c r="EJ1387" s="1107"/>
      <c r="EK1387" s="1107"/>
      <c r="EL1387" s="1107"/>
      <c r="EM1387" s="1107"/>
      <c r="EN1387" s="1107"/>
      <c r="EO1387" s="1107"/>
      <c r="EP1387" s="1107"/>
      <c r="EQ1387" s="1107"/>
      <c r="ER1387" s="1107"/>
      <c r="ES1387" s="1107"/>
      <c r="ET1387" s="1107"/>
      <c r="EU1387" s="1107"/>
      <c r="EV1387" s="1107"/>
      <c r="EW1387" s="1107"/>
      <c r="EX1387" s="1107"/>
      <c r="EY1387" s="1107"/>
    </row>
    <row r="1388" spans="4:155" s="565" customFormat="1" hidden="1" x14ac:dyDescent="0.25">
      <c r="D1388" s="1327"/>
      <c r="E1388" s="1327"/>
      <c r="F1388" s="1327"/>
      <c r="G1388" s="1101"/>
      <c r="H1388" s="1107"/>
      <c r="I1388" s="1107"/>
      <c r="J1388" s="1107"/>
      <c r="K1388" s="1107"/>
      <c r="L1388" s="1107"/>
      <c r="M1388" s="1107"/>
      <c r="N1388" s="1107"/>
      <c r="O1388" s="1107"/>
      <c r="P1388" s="1107"/>
      <c r="Q1388" s="1107"/>
      <c r="R1388" s="1107"/>
      <c r="S1388" s="1107"/>
      <c r="T1388" s="1107"/>
      <c r="U1388" s="1107"/>
      <c r="V1388" s="1107"/>
      <c r="W1388" s="1107"/>
      <c r="X1388" s="1107"/>
      <c r="Y1388" s="1107"/>
      <c r="Z1388" s="1107"/>
      <c r="AA1388" s="1107"/>
      <c r="AB1388" s="1107"/>
      <c r="AC1388" s="1107"/>
      <c r="AD1388" s="1107"/>
      <c r="AE1388" s="1107"/>
      <c r="AF1388" s="1107"/>
      <c r="AG1388" s="1107"/>
      <c r="AH1388" s="1107"/>
      <c r="AI1388" s="1107"/>
      <c r="AJ1388" s="1107"/>
      <c r="AK1388" s="1107"/>
      <c r="AL1388" s="1107"/>
      <c r="AM1388" s="1107"/>
      <c r="AN1388" s="1107"/>
      <c r="AO1388" s="1107"/>
      <c r="AP1388" s="1107"/>
      <c r="AQ1388" s="1107"/>
      <c r="AR1388" s="1107"/>
      <c r="AS1388" s="1107"/>
      <c r="AT1388" s="1107"/>
      <c r="AU1388" s="1107"/>
      <c r="AV1388" s="1107"/>
      <c r="AW1388" s="1107"/>
      <c r="AX1388" s="1107"/>
      <c r="AY1388" s="1107"/>
      <c r="AZ1388" s="1107"/>
      <c r="BA1388" s="1107"/>
      <c r="BB1388" s="1107"/>
      <c r="BC1388" s="1107"/>
      <c r="BD1388" s="1107"/>
      <c r="BE1388" s="1107"/>
      <c r="BF1388" s="1107"/>
      <c r="BG1388" s="1107"/>
      <c r="BH1388" s="1107"/>
      <c r="BI1388" s="1107"/>
      <c r="BJ1388" s="1107"/>
      <c r="BK1388" s="1107"/>
      <c r="BL1388" s="1107"/>
      <c r="BM1388" s="1107"/>
      <c r="BN1388" s="1107"/>
      <c r="BO1388" s="1107"/>
      <c r="BP1388" s="1107"/>
      <c r="BQ1388" s="1107"/>
      <c r="BR1388" s="1107"/>
      <c r="BS1388" s="1107"/>
      <c r="BT1388" s="1107"/>
      <c r="BU1388" s="1107"/>
      <c r="BV1388" s="1107"/>
      <c r="BW1388" s="1107"/>
      <c r="BX1388" s="1107"/>
      <c r="BY1388" s="1107"/>
      <c r="BZ1388" s="1107"/>
      <c r="CA1388" s="1107"/>
      <c r="CB1388" s="1107"/>
      <c r="CC1388" s="1107"/>
      <c r="CD1388" s="1107"/>
      <c r="CE1388" s="1107"/>
      <c r="CF1388" s="1107"/>
      <c r="CG1388" s="1107"/>
      <c r="CH1388" s="1107"/>
      <c r="CI1388" s="1107"/>
      <c r="CJ1388" s="1107"/>
      <c r="CK1388" s="1107"/>
      <c r="CL1388" s="1107"/>
      <c r="CM1388" s="1107"/>
      <c r="CN1388" s="1107"/>
      <c r="CO1388" s="1107"/>
      <c r="CP1388" s="1107"/>
      <c r="CQ1388" s="1107"/>
      <c r="CR1388" s="1107"/>
      <c r="CS1388" s="1107"/>
      <c r="CT1388" s="1107"/>
      <c r="CU1388" s="1107"/>
      <c r="CV1388" s="1107"/>
      <c r="CW1388" s="1107"/>
      <c r="CX1388" s="1107"/>
      <c r="CY1388" s="1107"/>
      <c r="CZ1388" s="1107"/>
      <c r="DA1388" s="1107"/>
      <c r="DB1388" s="1107"/>
      <c r="DC1388" s="1107"/>
      <c r="DD1388" s="1107"/>
      <c r="DE1388" s="1107"/>
      <c r="DF1388" s="1107"/>
      <c r="DG1388" s="1107"/>
      <c r="DH1388" s="1107"/>
      <c r="DI1388" s="1107"/>
      <c r="DJ1388" s="1107"/>
      <c r="DK1388" s="1107"/>
      <c r="DL1388" s="1107"/>
      <c r="DM1388" s="1107"/>
      <c r="DN1388" s="1107"/>
      <c r="DO1388" s="1107"/>
      <c r="DP1388" s="1107"/>
      <c r="DQ1388" s="1107"/>
      <c r="DR1388" s="1107"/>
      <c r="DS1388" s="1107"/>
      <c r="DT1388" s="1107"/>
      <c r="DU1388" s="1107"/>
      <c r="DV1388" s="1107"/>
      <c r="DW1388" s="1107"/>
      <c r="DX1388" s="1107"/>
      <c r="DY1388" s="1107"/>
      <c r="DZ1388" s="1107"/>
      <c r="EA1388" s="1107"/>
      <c r="EB1388" s="1107"/>
      <c r="EC1388" s="1107"/>
      <c r="ED1388" s="1107"/>
      <c r="EE1388" s="1107"/>
      <c r="EF1388" s="1107"/>
      <c r="EG1388" s="1107"/>
      <c r="EH1388" s="1107"/>
      <c r="EI1388" s="1107"/>
      <c r="EJ1388" s="1107"/>
      <c r="EK1388" s="1107"/>
      <c r="EL1388" s="1107"/>
      <c r="EM1388" s="1107"/>
      <c r="EN1388" s="1107"/>
      <c r="EO1388" s="1107"/>
      <c r="EP1388" s="1107"/>
      <c r="EQ1388" s="1107"/>
      <c r="ER1388" s="1107"/>
      <c r="ES1388" s="1107"/>
      <c r="ET1388" s="1107"/>
      <c r="EU1388" s="1107"/>
      <c r="EV1388" s="1107"/>
      <c r="EW1388" s="1107"/>
      <c r="EX1388" s="1107"/>
      <c r="EY1388" s="1107"/>
    </row>
    <row r="1389" spans="4:155" s="565" customFormat="1" hidden="1" x14ac:dyDescent="0.25">
      <c r="D1389" s="1327"/>
      <c r="E1389" s="1327"/>
      <c r="F1389" s="1327"/>
      <c r="G1389" s="1101"/>
      <c r="H1389" s="1107"/>
      <c r="I1389" s="1107"/>
      <c r="J1389" s="1107"/>
      <c r="K1389" s="1107"/>
      <c r="L1389" s="1107"/>
      <c r="M1389" s="1107"/>
      <c r="N1389" s="1107"/>
      <c r="O1389" s="1107"/>
      <c r="P1389" s="1107"/>
      <c r="Q1389" s="1107"/>
      <c r="R1389" s="1107"/>
      <c r="S1389" s="1107"/>
      <c r="T1389" s="1107"/>
      <c r="U1389" s="1107"/>
      <c r="V1389" s="1107"/>
      <c r="W1389" s="1107"/>
      <c r="X1389" s="1107"/>
      <c r="Y1389" s="1107"/>
      <c r="Z1389" s="1107"/>
      <c r="AA1389" s="1107"/>
      <c r="AB1389" s="1107"/>
      <c r="AC1389" s="1107"/>
      <c r="AD1389" s="1107"/>
      <c r="AE1389" s="1107"/>
      <c r="AF1389" s="1107"/>
      <c r="AG1389" s="1107"/>
      <c r="AH1389" s="1107"/>
      <c r="AI1389" s="1107"/>
      <c r="AJ1389" s="1107"/>
      <c r="AK1389" s="1107"/>
      <c r="AL1389" s="1107"/>
      <c r="AM1389" s="1107"/>
      <c r="AN1389" s="1107"/>
      <c r="AO1389" s="1107"/>
      <c r="AP1389" s="1107"/>
      <c r="AQ1389" s="1107"/>
      <c r="AR1389" s="1107"/>
      <c r="AS1389" s="1107"/>
      <c r="AT1389" s="1107"/>
      <c r="AU1389" s="1107"/>
      <c r="AV1389" s="1107"/>
      <c r="AW1389" s="1107"/>
      <c r="AX1389" s="1107"/>
      <c r="AY1389" s="1107"/>
      <c r="AZ1389" s="1107"/>
      <c r="BA1389" s="1107"/>
      <c r="BB1389" s="1107"/>
      <c r="BC1389" s="1107"/>
      <c r="BD1389" s="1107"/>
      <c r="BE1389" s="1107"/>
      <c r="BF1389" s="1107"/>
      <c r="BG1389" s="1107"/>
      <c r="BH1389" s="1107"/>
      <c r="BI1389" s="1107"/>
      <c r="BJ1389" s="1107"/>
      <c r="BK1389" s="1107"/>
      <c r="BL1389" s="1107"/>
      <c r="BM1389" s="1107"/>
      <c r="BN1389" s="1107"/>
      <c r="BO1389" s="1107"/>
      <c r="BP1389" s="1107"/>
      <c r="BQ1389" s="1107"/>
      <c r="BR1389" s="1107"/>
      <c r="BS1389" s="1107"/>
      <c r="BT1389" s="1107"/>
      <c r="BU1389" s="1107"/>
      <c r="BV1389" s="1107"/>
      <c r="BW1389" s="1107"/>
      <c r="BX1389" s="1107"/>
      <c r="BY1389" s="1107"/>
      <c r="BZ1389" s="1107"/>
      <c r="CA1389" s="1107"/>
      <c r="CB1389" s="1107"/>
      <c r="CC1389" s="1107"/>
      <c r="CD1389" s="1107"/>
      <c r="CE1389" s="1107"/>
      <c r="CF1389" s="1107"/>
      <c r="CG1389" s="1107"/>
      <c r="CH1389" s="1107"/>
      <c r="CI1389" s="1107"/>
      <c r="CJ1389" s="1107"/>
      <c r="CK1389" s="1107"/>
      <c r="CL1389" s="1107"/>
      <c r="CM1389" s="1107"/>
      <c r="CN1389" s="1107"/>
      <c r="CO1389" s="1107"/>
      <c r="CP1389" s="1107"/>
      <c r="CQ1389" s="1107"/>
      <c r="CR1389" s="1107"/>
      <c r="CS1389" s="1107"/>
      <c r="CT1389" s="1107"/>
      <c r="CU1389" s="1107"/>
      <c r="CV1389" s="1107"/>
      <c r="CW1389" s="1107"/>
      <c r="CX1389" s="1107"/>
      <c r="CY1389" s="1107"/>
      <c r="CZ1389" s="1107"/>
      <c r="DA1389" s="1107"/>
      <c r="DB1389" s="1107"/>
      <c r="DC1389" s="1107"/>
      <c r="DD1389" s="1107"/>
      <c r="DE1389" s="1107"/>
      <c r="DF1389" s="1107"/>
      <c r="DG1389" s="1107"/>
      <c r="DH1389" s="1107"/>
      <c r="DI1389" s="1107"/>
      <c r="DJ1389" s="1107"/>
      <c r="DK1389" s="1107"/>
      <c r="DL1389" s="1107"/>
      <c r="DM1389" s="1107"/>
      <c r="DN1389" s="1107"/>
      <c r="DO1389" s="1107"/>
      <c r="DP1389" s="1107"/>
      <c r="DQ1389" s="1107"/>
      <c r="DR1389" s="1107"/>
      <c r="DS1389" s="1107"/>
      <c r="DT1389" s="1107"/>
      <c r="DU1389" s="1107"/>
      <c r="DV1389" s="1107"/>
      <c r="DW1389" s="1107"/>
      <c r="DX1389" s="1107"/>
      <c r="DY1389" s="1107"/>
      <c r="DZ1389" s="1107"/>
      <c r="EA1389" s="1107"/>
      <c r="EB1389" s="1107"/>
      <c r="EC1389" s="1107"/>
      <c r="ED1389" s="1107"/>
      <c r="EE1389" s="1107"/>
      <c r="EF1389" s="1107"/>
      <c r="EG1389" s="1107"/>
      <c r="EH1389" s="1107"/>
      <c r="EI1389" s="1107"/>
      <c r="EJ1389" s="1107"/>
      <c r="EK1389" s="1107"/>
      <c r="EL1389" s="1107"/>
      <c r="EM1389" s="1107"/>
      <c r="EN1389" s="1107"/>
      <c r="EO1389" s="1107"/>
      <c r="EP1389" s="1107"/>
      <c r="EQ1389" s="1107"/>
      <c r="ER1389" s="1107"/>
      <c r="ES1389" s="1107"/>
      <c r="ET1389" s="1107"/>
      <c r="EU1389" s="1107"/>
      <c r="EV1389" s="1107"/>
      <c r="EW1389" s="1107"/>
      <c r="EX1389" s="1107"/>
      <c r="EY1389" s="1107"/>
    </row>
    <row r="1390" spans="4:155" s="565" customFormat="1" hidden="1" x14ac:dyDescent="0.25">
      <c r="D1390" s="1327"/>
      <c r="E1390" s="1327"/>
      <c r="F1390" s="1327"/>
      <c r="G1390" s="1101"/>
      <c r="H1390" s="1107"/>
      <c r="I1390" s="1107"/>
      <c r="J1390" s="1107"/>
      <c r="K1390" s="1107"/>
      <c r="L1390" s="1107"/>
      <c r="M1390" s="1107"/>
      <c r="N1390" s="1107"/>
      <c r="O1390" s="1107"/>
      <c r="P1390" s="1107"/>
      <c r="Q1390" s="1107"/>
      <c r="R1390" s="1107"/>
      <c r="S1390" s="1107"/>
      <c r="T1390" s="1107"/>
      <c r="U1390" s="1107"/>
      <c r="V1390" s="1107"/>
      <c r="W1390" s="1107"/>
      <c r="X1390" s="1107"/>
      <c r="Y1390" s="1107"/>
      <c r="Z1390" s="1107"/>
      <c r="AA1390" s="1107"/>
      <c r="AB1390" s="1107"/>
      <c r="AC1390" s="1107"/>
      <c r="AD1390" s="1107"/>
      <c r="AE1390" s="1107"/>
      <c r="AF1390" s="1107"/>
      <c r="AG1390" s="1107"/>
      <c r="AH1390" s="1107"/>
      <c r="AI1390" s="1107"/>
      <c r="AJ1390" s="1107"/>
      <c r="AK1390" s="1107"/>
      <c r="AL1390" s="1107"/>
      <c r="AM1390" s="1107"/>
      <c r="AN1390" s="1107"/>
      <c r="AO1390" s="1107"/>
      <c r="AP1390" s="1107"/>
      <c r="AQ1390" s="1107"/>
      <c r="AR1390" s="1107"/>
      <c r="AS1390" s="1107"/>
      <c r="AT1390" s="1107"/>
      <c r="AU1390" s="1107"/>
      <c r="AV1390" s="1107"/>
      <c r="AW1390" s="1107"/>
      <c r="AX1390" s="1107"/>
      <c r="AY1390" s="1107"/>
      <c r="AZ1390" s="1107"/>
      <c r="BA1390" s="1107"/>
      <c r="BB1390" s="1107"/>
      <c r="BC1390" s="1107"/>
      <c r="BD1390" s="1107"/>
      <c r="BE1390" s="1107"/>
      <c r="BF1390" s="1107"/>
      <c r="BG1390" s="1107"/>
      <c r="BH1390" s="1107"/>
      <c r="BI1390" s="1107"/>
      <c r="BJ1390" s="1107"/>
      <c r="BK1390" s="1107"/>
      <c r="BL1390" s="1107"/>
      <c r="BM1390" s="1107"/>
      <c r="BN1390" s="1107"/>
      <c r="BO1390" s="1107"/>
      <c r="BP1390" s="1107"/>
      <c r="BQ1390" s="1107"/>
      <c r="BR1390" s="1107"/>
      <c r="BS1390" s="1107"/>
      <c r="BT1390" s="1107"/>
      <c r="BU1390" s="1107"/>
      <c r="BV1390" s="1107"/>
      <c r="BW1390" s="1107"/>
      <c r="BX1390" s="1107"/>
      <c r="BY1390" s="1107"/>
      <c r="BZ1390" s="1107"/>
      <c r="CA1390" s="1107"/>
      <c r="CB1390" s="1107"/>
      <c r="CC1390" s="1107"/>
      <c r="CD1390" s="1107"/>
      <c r="CE1390" s="1107"/>
      <c r="CF1390" s="1107"/>
      <c r="CG1390" s="1107"/>
      <c r="CH1390" s="1107"/>
      <c r="CI1390" s="1107"/>
      <c r="CJ1390" s="1107"/>
      <c r="CK1390" s="1107"/>
      <c r="CL1390" s="1107"/>
      <c r="CM1390" s="1107"/>
      <c r="CN1390" s="1107"/>
      <c r="CO1390" s="1107"/>
      <c r="CP1390" s="1107"/>
      <c r="CQ1390" s="1107"/>
      <c r="CR1390" s="1107"/>
      <c r="CS1390" s="1107"/>
      <c r="CT1390" s="1107"/>
      <c r="CU1390" s="1107"/>
      <c r="CV1390" s="1107"/>
      <c r="CW1390" s="1107"/>
      <c r="CX1390" s="1107"/>
      <c r="CY1390" s="1107"/>
      <c r="CZ1390" s="1107"/>
      <c r="DA1390" s="1107"/>
      <c r="DB1390" s="1107"/>
      <c r="DC1390" s="1107"/>
      <c r="DD1390" s="1107"/>
      <c r="DE1390" s="1107"/>
      <c r="DF1390" s="1107"/>
      <c r="DG1390" s="1107"/>
      <c r="DH1390" s="1107"/>
      <c r="DI1390" s="1107"/>
      <c r="DJ1390" s="1107"/>
      <c r="DK1390" s="1107"/>
      <c r="DL1390" s="1107"/>
      <c r="DM1390" s="1107"/>
      <c r="DN1390" s="1107"/>
      <c r="DO1390" s="1107"/>
      <c r="DP1390" s="1107"/>
      <c r="DQ1390" s="1107"/>
      <c r="DR1390" s="1107"/>
      <c r="DS1390" s="1107"/>
      <c r="DT1390" s="1107"/>
      <c r="DU1390" s="1107"/>
      <c r="DV1390" s="1107"/>
      <c r="DW1390" s="1107"/>
      <c r="DX1390" s="1107"/>
      <c r="DY1390" s="1107"/>
      <c r="DZ1390" s="1107"/>
      <c r="EA1390" s="1107"/>
      <c r="EB1390" s="1107"/>
      <c r="EC1390" s="1107"/>
      <c r="ED1390" s="1107"/>
      <c r="EE1390" s="1107"/>
      <c r="EF1390" s="1107"/>
      <c r="EG1390" s="1107"/>
      <c r="EH1390" s="1107"/>
      <c r="EI1390" s="1107"/>
      <c r="EJ1390" s="1107"/>
      <c r="EK1390" s="1107"/>
      <c r="EL1390" s="1107"/>
      <c r="EM1390" s="1107"/>
      <c r="EN1390" s="1107"/>
      <c r="EO1390" s="1107"/>
      <c r="EP1390" s="1107"/>
      <c r="EQ1390" s="1107"/>
      <c r="ER1390" s="1107"/>
      <c r="ES1390" s="1107"/>
      <c r="ET1390" s="1107"/>
      <c r="EU1390" s="1107"/>
      <c r="EV1390" s="1107"/>
      <c r="EW1390" s="1107"/>
      <c r="EX1390" s="1107"/>
      <c r="EY1390" s="1107"/>
    </row>
    <row r="1391" spans="4:155" s="565" customFormat="1" hidden="1" x14ac:dyDescent="0.25">
      <c r="D1391" s="1327"/>
      <c r="E1391" s="1327"/>
      <c r="F1391" s="1327"/>
      <c r="G1391" s="1101"/>
      <c r="H1391" s="1107"/>
      <c r="I1391" s="1107"/>
      <c r="J1391" s="1107"/>
      <c r="K1391" s="1107"/>
      <c r="L1391" s="1107"/>
      <c r="M1391" s="1107"/>
      <c r="N1391" s="1107"/>
      <c r="O1391" s="1107"/>
      <c r="P1391" s="1107"/>
      <c r="Q1391" s="1107"/>
      <c r="R1391" s="1107"/>
      <c r="S1391" s="1107"/>
      <c r="T1391" s="1107"/>
      <c r="U1391" s="1107"/>
      <c r="V1391" s="1107"/>
      <c r="W1391" s="1107"/>
      <c r="X1391" s="1107"/>
      <c r="Y1391" s="1107"/>
      <c r="Z1391" s="1107"/>
      <c r="AA1391" s="1107"/>
      <c r="AB1391" s="1107"/>
      <c r="AC1391" s="1107"/>
      <c r="AD1391" s="1107"/>
      <c r="AE1391" s="1107"/>
      <c r="AF1391" s="1107"/>
      <c r="AG1391" s="1107"/>
      <c r="AH1391" s="1107"/>
      <c r="AI1391" s="1107"/>
      <c r="AJ1391" s="1107"/>
      <c r="AK1391" s="1107"/>
      <c r="AL1391" s="1107"/>
      <c r="AM1391" s="1107"/>
      <c r="AN1391" s="1107"/>
      <c r="AO1391" s="1107"/>
      <c r="AP1391" s="1107"/>
      <c r="AQ1391" s="1107"/>
      <c r="AR1391" s="1107"/>
      <c r="AS1391" s="1107"/>
      <c r="AT1391" s="1107"/>
      <c r="AU1391" s="1107"/>
      <c r="AV1391" s="1107"/>
      <c r="AW1391" s="1107"/>
      <c r="AX1391" s="1107"/>
      <c r="AY1391" s="1107"/>
      <c r="AZ1391" s="1107"/>
      <c r="BA1391" s="1107"/>
      <c r="BB1391" s="1107"/>
      <c r="BC1391" s="1107"/>
      <c r="BD1391" s="1107"/>
      <c r="BE1391" s="1107"/>
      <c r="BF1391" s="1107"/>
      <c r="BG1391" s="1107"/>
      <c r="BH1391" s="1107"/>
      <c r="BI1391" s="1107"/>
      <c r="BJ1391" s="1107"/>
      <c r="BK1391" s="1107"/>
      <c r="BL1391" s="1107"/>
      <c r="BM1391" s="1107"/>
      <c r="BN1391" s="1107"/>
      <c r="BO1391" s="1107"/>
      <c r="BP1391" s="1107"/>
      <c r="BQ1391" s="1107"/>
      <c r="BR1391" s="1107"/>
      <c r="BS1391" s="1107"/>
      <c r="BT1391" s="1107"/>
      <c r="BU1391" s="1107"/>
      <c r="BV1391" s="1107"/>
      <c r="BW1391" s="1107"/>
      <c r="BX1391" s="1107"/>
      <c r="BY1391" s="1107"/>
      <c r="BZ1391" s="1107"/>
      <c r="CA1391" s="1107"/>
      <c r="CB1391" s="1107"/>
      <c r="CC1391" s="1107"/>
      <c r="CD1391" s="1107"/>
      <c r="CE1391" s="1107"/>
      <c r="CF1391" s="1107"/>
      <c r="CG1391" s="1107"/>
      <c r="CH1391" s="1107"/>
      <c r="CI1391" s="1107"/>
      <c r="CJ1391" s="1107"/>
      <c r="CK1391" s="1107"/>
      <c r="CL1391" s="1107"/>
      <c r="CM1391" s="1107"/>
      <c r="CN1391" s="1107"/>
      <c r="CO1391" s="1107"/>
      <c r="CP1391" s="1107"/>
      <c r="CQ1391" s="1107"/>
      <c r="CR1391" s="1107"/>
      <c r="CS1391" s="1107"/>
      <c r="CT1391" s="1107"/>
      <c r="CU1391" s="1107"/>
      <c r="CV1391" s="1107"/>
      <c r="CW1391" s="1107"/>
      <c r="CX1391" s="1107"/>
      <c r="CY1391" s="1107"/>
      <c r="CZ1391" s="1107"/>
      <c r="DA1391" s="1107"/>
      <c r="DB1391" s="1107"/>
      <c r="DC1391" s="1107"/>
      <c r="DD1391" s="1107"/>
      <c r="DE1391" s="1107"/>
      <c r="DF1391" s="1107"/>
      <c r="DG1391" s="1107"/>
      <c r="DH1391" s="1107"/>
      <c r="DI1391" s="1107"/>
      <c r="DJ1391" s="1107"/>
      <c r="DK1391" s="1107"/>
      <c r="DL1391" s="1107"/>
      <c r="DM1391" s="1107"/>
      <c r="DN1391" s="1107"/>
      <c r="DO1391" s="1107"/>
      <c r="DP1391" s="1107"/>
      <c r="DQ1391" s="1107"/>
      <c r="DR1391" s="1107"/>
      <c r="DS1391" s="1107"/>
      <c r="DT1391" s="1107"/>
      <c r="DU1391" s="1107"/>
      <c r="DV1391" s="1107"/>
      <c r="DW1391" s="1107"/>
      <c r="DX1391" s="1107"/>
      <c r="DY1391" s="1107"/>
      <c r="DZ1391" s="1107"/>
      <c r="EA1391" s="1107"/>
      <c r="EB1391" s="1107"/>
      <c r="EC1391" s="1107"/>
      <c r="ED1391" s="1107"/>
      <c r="EE1391" s="1107"/>
      <c r="EF1391" s="1107"/>
      <c r="EG1391" s="1107"/>
      <c r="EH1391" s="1107"/>
      <c r="EI1391" s="1107"/>
      <c r="EJ1391" s="1107"/>
      <c r="EK1391" s="1107"/>
      <c r="EL1391" s="1107"/>
      <c r="EM1391" s="1107"/>
      <c r="EN1391" s="1107"/>
      <c r="EO1391" s="1107"/>
      <c r="EP1391" s="1107"/>
      <c r="EQ1391" s="1107"/>
      <c r="ER1391" s="1107"/>
      <c r="ES1391" s="1107"/>
      <c r="ET1391" s="1107"/>
      <c r="EU1391" s="1107"/>
      <c r="EV1391" s="1107"/>
      <c r="EW1391" s="1107"/>
      <c r="EX1391" s="1107"/>
      <c r="EY1391" s="1107"/>
    </row>
    <row r="1392" spans="4:155" s="565" customFormat="1" hidden="1" x14ac:dyDescent="0.25">
      <c r="D1392" s="1327"/>
      <c r="E1392" s="1327"/>
      <c r="F1392" s="1327"/>
      <c r="G1392" s="1101"/>
      <c r="H1392" s="1107"/>
      <c r="I1392" s="1107"/>
      <c r="J1392" s="1107"/>
      <c r="K1392" s="1107"/>
      <c r="L1392" s="1107"/>
      <c r="M1392" s="1107"/>
      <c r="N1392" s="1107"/>
      <c r="O1392" s="1107"/>
      <c r="P1392" s="1107"/>
      <c r="Q1392" s="1107"/>
      <c r="R1392" s="1107"/>
      <c r="S1392" s="1107"/>
      <c r="T1392" s="1107"/>
      <c r="U1392" s="1107"/>
      <c r="V1392" s="1107"/>
      <c r="W1392" s="1107"/>
      <c r="X1392" s="1107"/>
      <c r="Y1392" s="1107"/>
      <c r="Z1392" s="1107"/>
      <c r="AA1392" s="1107"/>
      <c r="AB1392" s="1107"/>
      <c r="AC1392" s="1107"/>
      <c r="AD1392" s="1107"/>
      <c r="AE1392" s="1107"/>
      <c r="AF1392" s="1107"/>
      <c r="AG1392" s="1107"/>
      <c r="AH1392" s="1107"/>
      <c r="AI1392" s="1107"/>
      <c r="AJ1392" s="1107"/>
      <c r="AK1392" s="1107"/>
      <c r="AL1392" s="1107"/>
      <c r="AM1392" s="1107"/>
      <c r="AN1392" s="1107"/>
      <c r="AO1392" s="1107"/>
      <c r="AP1392" s="1107"/>
      <c r="AQ1392" s="1107"/>
      <c r="AR1392" s="1107"/>
      <c r="AS1392" s="1107"/>
      <c r="AT1392" s="1107"/>
      <c r="AU1392" s="1107"/>
      <c r="AV1392" s="1107"/>
      <c r="AW1392" s="1107"/>
      <c r="AX1392" s="1107"/>
      <c r="AY1392" s="1107"/>
      <c r="AZ1392" s="1107"/>
      <c r="BA1392" s="1107"/>
      <c r="BB1392" s="1107"/>
      <c r="BC1392" s="1107"/>
      <c r="BD1392" s="1107"/>
      <c r="BE1392" s="1107"/>
      <c r="BF1392" s="1107"/>
      <c r="BG1392" s="1107"/>
      <c r="BH1392" s="1107"/>
      <c r="BI1392" s="1107"/>
      <c r="BJ1392" s="1107"/>
      <c r="BK1392" s="1107"/>
      <c r="BL1392" s="1107"/>
      <c r="BM1392" s="1107"/>
      <c r="BN1392" s="1107"/>
      <c r="BO1392" s="1107"/>
      <c r="BP1392" s="1107"/>
      <c r="BQ1392" s="1107"/>
      <c r="BR1392" s="1107"/>
      <c r="BS1392" s="1107"/>
      <c r="BT1392" s="1107"/>
      <c r="BU1392" s="1107"/>
      <c r="BV1392" s="1107"/>
      <c r="BW1392" s="1107"/>
      <c r="BX1392" s="1107"/>
      <c r="BY1392" s="1107"/>
      <c r="BZ1392" s="1107"/>
      <c r="CA1392" s="1107"/>
      <c r="CB1392" s="1107"/>
      <c r="CC1392" s="1107"/>
      <c r="CD1392" s="1107"/>
      <c r="CE1392" s="1107"/>
      <c r="CF1392" s="1107"/>
      <c r="CG1392" s="1107"/>
      <c r="CH1392" s="1107"/>
      <c r="CI1392" s="1107"/>
      <c r="CJ1392" s="1107"/>
      <c r="CK1392" s="1107"/>
      <c r="CL1392" s="1107"/>
      <c r="CM1392" s="1107"/>
      <c r="CN1392" s="1107"/>
      <c r="CO1392" s="1107"/>
      <c r="CP1392" s="1107"/>
      <c r="CQ1392" s="1107"/>
      <c r="CR1392" s="1107"/>
      <c r="CS1392" s="1107"/>
      <c r="CT1392" s="1107"/>
      <c r="CU1392" s="1107"/>
      <c r="CV1392" s="1107"/>
      <c r="CW1392" s="1107"/>
      <c r="CX1392" s="1107"/>
      <c r="CY1392" s="1107"/>
      <c r="CZ1392" s="1107"/>
      <c r="DA1392" s="1107"/>
      <c r="DB1392" s="1107"/>
      <c r="DC1392" s="1107"/>
      <c r="DD1392" s="1107"/>
      <c r="DE1392" s="1107"/>
      <c r="DF1392" s="1107"/>
      <c r="DG1392" s="1107"/>
      <c r="DH1392" s="1107"/>
      <c r="DI1392" s="1107"/>
      <c r="DJ1392" s="1107"/>
      <c r="DK1392" s="1107"/>
      <c r="DL1392" s="1107"/>
      <c r="DM1392" s="1107"/>
      <c r="DN1392" s="1107"/>
      <c r="DO1392" s="1107"/>
      <c r="DP1392" s="1107"/>
      <c r="DQ1392" s="1107"/>
      <c r="DR1392" s="1107"/>
      <c r="DS1392" s="1107"/>
      <c r="DT1392" s="1107"/>
      <c r="DU1392" s="1107"/>
      <c r="DV1392" s="1107"/>
      <c r="DW1392" s="1107"/>
      <c r="DX1392" s="1107"/>
      <c r="DY1392" s="1107"/>
      <c r="DZ1392" s="1107"/>
      <c r="EA1392" s="1107"/>
      <c r="EB1392" s="1107"/>
      <c r="EC1392" s="1107"/>
      <c r="ED1392" s="1107"/>
      <c r="EE1392" s="1107"/>
      <c r="EF1392" s="1107"/>
      <c r="EG1392" s="1107"/>
      <c r="EH1392" s="1107"/>
      <c r="EI1392" s="1107"/>
      <c r="EJ1392" s="1107"/>
      <c r="EK1392" s="1107"/>
      <c r="EL1392" s="1107"/>
      <c r="EM1392" s="1107"/>
      <c r="EN1392" s="1107"/>
      <c r="EO1392" s="1107"/>
      <c r="EP1392" s="1107"/>
      <c r="EQ1392" s="1107"/>
      <c r="ER1392" s="1107"/>
      <c r="ES1392" s="1107"/>
      <c r="ET1392" s="1107"/>
      <c r="EU1392" s="1107"/>
      <c r="EV1392" s="1107"/>
      <c r="EW1392" s="1107"/>
      <c r="EX1392" s="1107"/>
      <c r="EY1392" s="1107"/>
    </row>
    <row r="1393" spans="4:155" s="565" customFormat="1" hidden="1" x14ac:dyDescent="0.25">
      <c r="D1393" s="1327"/>
      <c r="E1393" s="1327"/>
      <c r="F1393" s="1327"/>
      <c r="G1393" s="1101"/>
      <c r="H1393" s="1107"/>
      <c r="I1393" s="1107"/>
      <c r="J1393" s="1107"/>
      <c r="K1393" s="1107"/>
      <c r="L1393" s="1107"/>
      <c r="M1393" s="1107"/>
      <c r="N1393" s="1107"/>
      <c r="O1393" s="1107"/>
      <c r="P1393" s="1107"/>
      <c r="Q1393" s="1107"/>
      <c r="R1393" s="1107"/>
      <c r="S1393" s="1107"/>
      <c r="T1393" s="1107"/>
      <c r="U1393" s="1107"/>
      <c r="V1393" s="1107"/>
      <c r="W1393" s="1107"/>
      <c r="X1393" s="1107"/>
      <c r="Y1393" s="1107"/>
      <c r="Z1393" s="1107"/>
      <c r="AA1393" s="1107"/>
      <c r="AB1393" s="1107"/>
      <c r="AC1393" s="1107"/>
      <c r="AD1393" s="1107"/>
      <c r="AE1393" s="1107"/>
      <c r="AF1393" s="1107"/>
      <c r="AG1393" s="1107"/>
      <c r="AH1393" s="1107"/>
      <c r="AI1393" s="1107"/>
      <c r="AJ1393" s="1107"/>
      <c r="AK1393" s="1107"/>
      <c r="AL1393" s="1107"/>
      <c r="AM1393" s="1107"/>
      <c r="AN1393" s="1107"/>
      <c r="AO1393" s="1107"/>
      <c r="AP1393" s="1107"/>
      <c r="AQ1393" s="1107"/>
      <c r="AR1393" s="1107"/>
      <c r="AS1393" s="1107"/>
      <c r="AT1393" s="1107"/>
      <c r="AU1393" s="1107"/>
      <c r="AV1393" s="1107"/>
      <c r="AW1393" s="1107"/>
      <c r="AX1393" s="1107"/>
      <c r="AY1393" s="1107"/>
      <c r="AZ1393" s="1107"/>
      <c r="BA1393" s="1107"/>
      <c r="BB1393" s="1107"/>
      <c r="BC1393" s="1107"/>
      <c r="BD1393" s="1107"/>
      <c r="BE1393" s="1107"/>
      <c r="BF1393" s="1107"/>
      <c r="BG1393" s="1107"/>
      <c r="BH1393" s="1107"/>
      <c r="BI1393" s="1107"/>
      <c r="BJ1393" s="1107"/>
      <c r="BK1393" s="1107"/>
      <c r="BL1393" s="1107"/>
      <c r="BM1393" s="1107"/>
      <c r="BN1393" s="1107"/>
      <c r="BO1393" s="1107"/>
      <c r="BP1393" s="1107"/>
      <c r="BQ1393" s="1107"/>
      <c r="BR1393" s="1107"/>
      <c r="BS1393" s="1107"/>
      <c r="BT1393" s="1107"/>
      <c r="BU1393" s="1107"/>
      <c r="BV1393" s="1107"/>
      <c r="BW1393" s="1107"/>
      <c r="BX1393" s="1107"/>
      <c r="BY1393" s="1107"/>
      <c r="BZ1393" s="1107"/>
      <c r="CA1393" s="1107"/>
      <c r="CB1393" s="1107"/>
      <c r="CC1393" s="1107"/>
      <c r="CD1393" s="1107"/>
      <c r="CE1393" s="1107"/>
      <c r="CF1393" s="1107"/>
      <c r="CG1393" s="1107"/>
      <c r="CH1393" s="1107"/>
      <c r="CI1393" s="1107"/>
      <c r="CJ1393" s="1107"/>
      <c r="CK1393" s="1107"/>
      <c r="CL1393" s="1107"/>
      <c r="CM1393" s="1107"/>
      <c r="CN1393" s="1107"/>
      <c r="CO1393" s="1107"/>
      <c r="CP1393" s="1107"/>
      <c r="CQ1393" s="1107"/>
      <c r="CR1393" s="1107"/>
      <c r="CS1393" s="1107"/>
      <c r="CT1393" s="1107"/>
      <c r="CU1393" s="1107"/>
      <c r="CV1393" s="1107"/>
      <c r="CW1393" s="1107"/>
      <c r="CX1393" s="1107"/>
      <c r="CY1393" s="1107"/>
      <c r="CZ1393" s="1107"/>
      <c r="DA1393" s="1107"/>
      <c r="DB1393" s="1107"/>
      <c r="DC1393" s="1107"/>
      <c r="DD1393" s="1107"/>
      <c r="DE1393" s="1107"/>
      <c r="DF1393" s="1107"/>
      <c r="DG1393" s="1107"/>
      <c r="DH1393" s="1107"/>
      <c r="DI1393" s="1107"/>
      <c r="DJ1393" s="1107"/>
      <c r="DK1393" s="1107"/>
      <c r="DL1393" s="1107"/>
      <c r="DM1393" s="1107"/>
      <c r="DN1393" s="1107"/>
      <c r="DO1393" s="1107"/>
      <c r="DP1393" s="1107"/>
      <c r="DQ1393" s="1107"/>
      <c r="DR1393" s="1107"/>
      <c r="DS1393" s="1107"/>
      <c r="DT1393" s="1107"/>
      <c r="DU1393" s="1107"/>
      <c r="DV1393" s="1107"/>
      <c r="DW1393" s="1107"/>
      <c r="DX1393" s="1107"/>
      <c r="DY1393" s="1107"/>
      <c r="DZ1393" s="1107"/>
      <c r="EA1393" s="1107"/>
      <c r="EB1393" s="1107"/>
      <c r="EC1393" s="1107"/>
      <c r="ED1393" s="1107"/>
      <c r="EE1393" s="1107"/>
      <c r="EF1393" s="1107"/>
      <c r="EG1393" s="1107"/>
      <c r="EH1393" s="1107"/>
      <c r="EI1393" s="1107"/>
      <c r="EJ1393" s="1107"/>
      <c r="EK1393" s="1107"/>
      <c r="EL1393" s="1107"/>
      <c r="EM1393" s="1107"/>
      <c r="EN1393" s="1107"/>
      <c r="EO1393" s="1107"/>
      <c r="EP1393" s="1107"/>
      <c r="EQ1393" s="1107"/>
      <c r="ER1393" s="1107"/>
      <c r="ES1393" s="1107"/>
      <c r="ET1393" s="1107"/>
      <c r="EU1393" s="1107"/>
      <c r="EV1393" s="1107"/>
      <c r="EW1393" s="1107"/>
      <c r="EX1393" s="1107"/>
      <c r="EY1393" s="1107"/>
    </row>
    <row r="1394" spans="4:155" s="565" customFormat="1" hidden="1" x14ac:dyDescent="0.25">
      <c r="D1394" s="1327"/>
      <c r="E1394" s="1327"/>
      <c r="F1394" s="1327"/>
      <c r="G1394" s="1101"/>
      <c r="H1394" s="1107"/>
      <c r="I1394" s="1107"/>
      <c r="J1394" s="1107"/>
      <c r="K1394" s="1107"/>
      <c r="L1394" s="1107"/>
      <c r="M1394" s="1107"/>
      <c r="N1394" s="1107"/>
      <c r="O1394" s="1107"/>
      <c r="P1394" s="1107"/>
      <c r="Q1394" s="1107"/>
      <c r="R1394" s="1107"/>
      <c r="S1394" s="1107"/>
      <c r="T1394" s="1107"/>
      <c r="U1394" s="1107"/>
      <c r="V1394" s="1107"/>
      <c r="W1394" s="1107"/>
      <c r="X1394" s="1107"/>
      <c r="Y1394" s="1107"/>
      <c r="Z1394" s="1107"/>
      <c r="AA1394" s="1107"/>
      <c r="AB1394" s="1107"/>
      <c r="AC1394" s="1107"/>
      <c r="AD1394" s="1107"/>
      <c r="AE1394" s="1107"/>
      <c r="AF1394" s="1107"/>
      <c r="AG1394" s="1107"/>
      <c r="AH1394" s="1107"/>
      <c r="AI1394" s="1107"/>
      <c r="AJ1394" s="1107"/>
      <c r="AK1394" s="1107"/>
      <c r="AL1394" s="1107"/>
      <c r="AM1394" s="1107"/>
      <c r="AN1394" s="1107"/>
      <c r="AO1394" s="1107"/>
      <c r="AP1394" s="1107"/>
      <c r="AQ1394" s="1107"/>
      <c r="AR1394" s="1107"/>
      <c r="AS1394" s="1107"/>
      <c r="AT1394" s="1107"/>
      <c r="AU1394" s="1107"/>
      <c r="AV1394" s="1107"/>
      <c r="AW1394" s="1107"/>
      <c r="AX1394" s="1107"/>
      <c r="AY1394" s="1107"/>
      <c r="AZ1394" s="1107"/>
      <c r="BA1394" s="1107"/>
      <c r="BB1394" s="1107"/>
      <c r="BC1394" s="1107"/>
      <c r="BD1394" s="1107"/>
      <c r="BE1394" s="1107"/>
      <c r="BF1394" s="1107"/>
      <c r="BG1394" s="1107"/>
      <c r="BH1394" s="1107"/>
      <c r="BI1394" s="1107"/>
      <c r="BJ1394" s="1107"/>
      <c r="BK1394" s="1107"/>
      <c r="BL1394" s="1107"/>
      <c r="BM1394" s="1107"/>
      <c r="BN1394" s="1107"/>
      <c r="BO1394" s="1107"/>
      <c r="BP1394" s="1107"/>
      <c r="BQ1394" s="1107"/>
      <c r="BR1394" s="1107"/>
      <c r="BS1394" s="1107"/>
      <c r="BT1394" s="1107"/>
      <c r="BU1394" s="1107"/>
      <c r="BV1394" s="1107"/>
      <c r="BW1394" s="1107"/>
      <c r="BX1394" s="1107"/>
      <c r="BY1394" s="1107"/>
      <c r="BZ1394" s="1107"/>
      <c r="CA1394" s="1107"/>
      <c r="CB1394" s="1107"/>
      <c r="CC1394" s="1107"/>
      <c r="CD1394" s="1107"/>
      <c r="CE1394" s="1107"/>
      <c r="CF1394" s="1107"/>
      <c r="CG1394" s="1107"/>
      <c r="CH1394" s="1107"/>
      <c r="CI1394" s="1107"/>
      <c r="CJ1394" s="1107"/>
      <c r="CK1394" s="1107"/>
      <c r="CL1394" s="1107"/>
      <c r="CM1394" s="1107"/>
      <c r="CN1394" s="1107"/>
      <c r="CO1394" s="1107"/>
      <c r="CP1394" s="1107"/>
      <c r="CQ1394" s="1107"/>
      <c r="CR1394" s="1107"/>
      <c r="CS1394" s="1107"/>
      <c r="CT1394" s="1107"/>
      <c r="CU1394" s="1107"/>
      <c r="CV1394" s="1107"/>
      <c r="CW1394" s="1107"/>
      <c r="CX1394" s="1107"/>
      <c r="CY1394" s="1107"/>
      <c r="CZ1394" s="1107"/>
      <c r="DA1394" s="1107"/>
      <c r="DB1394" s="1107"/>
      <c r="DC1394" s="1107"/>
      <c r="DD1394" s="1107"/>
      <c r="DE1394" s="1107"/>
      <c r="DF1394" s="1107"/>
      <c r="DG1394" s="1107"/>
      <c r="DH1394" s="1107"/>
      <c r="DI1394" s="1107"/>
      <c r="DJ1394" s="1107"/>
      <c r="DK1394" s="1107"/>
      <c r="DL1394" s="1107"/>
      <c r="DM1394" s="1107"/>
      <c r="DN1394" s="1107"/>
      <c r="DO1394" s="1107"/>
      <c r="DP1394" s="1107"/>
      <c r="DQ1394" s="1107"/>
      <c r="DR1394" s="1107"/>
      <c r="DS1394" s="1107"/>
      <c r="DT1394" s="1107"/>
      <c r="DU1394" s="1107"/>
      <c r="DV1394" s="1107"/>
      <c r="DW1394" s="1107"/>
      <c r="DX1394" s="1107"/>
      <c r="DY1394" s="1107"/>
      <c r="DZ1394" s="1107"/>
      <c r="EA1394" s="1107"/>
      <c r="EB1394" s="1107"/>
      <c r="EC1394" s="1107"/>
      <c r="ED1394" s="1107"/>
      <c r="EE1394" s="1107"/>
      <c r="EF1394" s="1107"/>
      <c r="EG1394" s="1107"/>
      <c r="EH1394" s="1107"/>
      <c r="EI1394" s="1107"/>
      <c r="EJ1394" s="1107"/>
      <c r="EK1394" s="1107"/>
      <c r="EL1394" s="1107"/>
      <c r="EM1394" s="1107"/>
      <c r="EN1394" s="1107"/>
      <c r="EO1394" s="1107"/>
      <c r="EP1394" s="1107"/>
      <c r="EQ1394" s="1107"/>
      <c r="ER1394" s="1107"/>
      <c r="ES1394" s="1107"/>
      <c r="ET1394" s="1107"/>
      <c r="EU1394" s="1107"/>
      <c r="EV1394" s="1107"/>
      <c r="EW1394" s="1107"/>
      <c r="EX1394" s="1107"/>
      <c r="EY1394" s="1107"/>
    </row>
    <row r="1395" spans="4:155" s="565" customFormat="1" hidden="1" x14ac:dyDescent="0.25">
      <c r="D1395" s="1327"/>
      <c r="E1395" s="1327"/>
      <c r="F1395" s="1327"/>
      <c r="G1395" s="1101"/>
      <c r="H1395" s="1107"/>
      <c r="I1395" s="1107"/>
      <c r="J1395" s="1107"/>
      <c r="K1395" s="1107"/>
      <c r="L1395" s="1107"/>
      <c r="M1395" s="1107"/>
      <c r="N1395" s="1107"/>
      <c r="O1395" s="1107"/>
      <c r="P1395" s="1107"/>
      <c r="Q1395" s="1107"/>
      <c r="R1395" s="1107"/>
      <c r="S1395" s="1107"/>
      <c r="T1395" s="1107"/>
      <c r="U1395" s="1107"/>
      <c r="V1395" s="1107"/>
      <c r="W1395" s="1107"/>
      <c r="X1395" s="1107"/>
      <c r="Y1395" s="1107"/>
      <c r="Z1395" s="1107"/>
      <c r="AA1395" s="1107"/>
      <c r="AB1395" s="1107"/>
      <c r="AC1395" s="1107"/>
      <c r="AD1395" s="1107"/>
      <c r="AE1395" s="1107"/>
      <c r="AF1395" s="1107"/>
      <c r="AG1395" s="1107"/>
      <c r="AH1395" s="1107"/>
      <c r="AI1395" s="1107"/>
      <c r="AJ1395" s="1107"/>
      <c r="AK1395" s="1107"/>
      <c r="AL1395" s="1107"/>
      <c r="AM1395" s="1107"/>
      <c r="AN1395" s="1107"/>
      <c r="AO1395" s="1107"/>
      <c r="AP1395" s="1107"/>
      <c r="AQ1395" s="1107"/>
      <c r="AR1395" s="1107"/>
      <c r="AS1395" s="1107"/>
      <c r="AT1395" s="1107"/>
      <c r="AU1395" s="1107"/>
      <c r="AV1395" s="1107"/>
      <c r="AW1395" s="1107"/>
      <c r="AX1395" s="1107"/>
      <c r="AY1395" s="1107"/>
      <c r="AZ1395" s="1107"/>
      <c r="BA1395" s="1107"/>
      <c r="BB1395" s="1107"/>
      <c r="BC1395" s="1107"/>
      <c r="BD1395" s="1107"/>
      <c r="BE1395" s="1107"/>
      <c r="BF1395" s="1107"/>
      <c r="BG1395" s="1107"/>
      <c r="BH1395" s="1107"/>
      <c r="BI1395" s="1107"/>
      <c r="BJ1395" s="1107"/>
      <c r="BK1395" s="1107"/>
      <c r="BL1395" s="1107"/>
      <c r="BM1395" s="1107"/>
      <c r="BN1395" s="1107"/>
      <c r="BO1395" s="1107"/>
      <c r="BP1395" s="1107"/>
      <c r="BQ1395" s="1107"/>
      <c r="BR1395" s="1107"/>
      <c r="BS1395" s="1107"/>
      <c r="BT1395" s="1107"/>
      <c r="BU1395" s="1107"/>
      <c r="BV1395" s="1107"/>
      <c r="BW1395" s="1107"/>
      <c r="BX1395" s="1107"/>
      <c r="BY1395" s="1107"/>
      <c r="BZ1395" s="1107"/>
      <c r="CA1395" s="1107"/>
      <c r="CB1395" s="1107"/>
      <c r="CC1395" s="1107"/>
      <c r="CD1395" s="1107"/>
      <c r="CE1395" s="1107"/>
      <c r="CF1395" s="1107"/>
      <c r="CG1395" s="1107"/>
      <c r="CH1395" s="1107"/>
      <c r="CI1395" s="1107"/>
      <c r="CJ1395" s="1107"/>
      <c r="CK1395" s="1107"/>
      <c r="CL1395" s="1107"/>
      <c r="CM1395" s="1107"/>
      <c r="CN1395" s="1107"/>
      <c r="CO1395" s="1107"/>
      <c r="CP1395" s="1107"/>
      <c r="CQ1395" s="1107"/>
      <c r="CR1395" s="1107"/>
      <c r="CS1395" s="1107"/>
      <c r="CT1395" s="1107"/>
      <c r="CU1395" s="1107"/>
      <c r="CV1395" s="1107"/>
      <c r="CW1395" s="1107"/>
      <c r="CX1395" s="1107"/>
      <c r="CY1395" s="1107"/>
      <c r="CZ1395" s="1107"/>
      <c r="DA1395" s="1107"/>
      <c r="DB1395" s="1107"/>
      <c r="DC1395" s="1107"/>
      <c r="DD1395" s="1107"/>
      <c r="DE1395" s="1107"/>
      <c r="DF1395" s="1107"/>
      <c r="DG1395" s="1107"/>
      <c r="DH1395" s="1107"/>
      <c r="DI1395" s="1107"/>
      <c r="DJ1395" s="1107"/>
      <c r="DK1395" s="1107"/>
      <c r="DL1395" s="1107"/>
      <c r="DM1395" s="1107"/>
      <c r="DN1395" s="1107"/>
      <c r="DO1395" s="1107"/>
      <c r="DP1395" s="1107"/>
      <c r="DQ1395" s="1107"/>
      <c r="DR1395" s="1107"/>
      <c r="DS1395" s="1107"/>
      <c r="DT1395" s="1107"/>
      <c r="DU1395" s="1107"/>
      <c r="DV1395" s="1107"/>
      <c r="DW1395" s="1107"/>
      <c r="DX1395" s="1107"/>
      <c r="DY1395" s="1107"/>
      <c r="DZ1395" s="1107"/>
      <c r="EA1395" s="1107"/>
      <c r="EB1395" s="1107"/>
      <c r="EC1395" s="1107"/>
      <c r="ED1395" s="1107"/>
      <c r="EE1395" s="1107"/>
      <c r="EF1395" s="1107"/>
      <c r="EG1395" s="1107"/>
      <c r="EH1395" s="1107"/>
      <c r="EI1395" s="1107"/>
      <c r="EJ1395" s="1107"/>
      <c r="EK1395" s="1107"/>
      <c r="EL1395" s="1107"/>
      <c r="EM1395" s="1107"/>
      <c r="EN1395" s="1107"/>
      <c r="EO1395" s="1107"/>
      <c r="EP1395" s="1107"/>
      <c r="EQ1395" s="1107"/>
      <c r="ER1395" s="1107"/>
      <c r="ES1395" s="1107"/>
      <c r="ET1395" s="1107"/>
      <c r="EU1395" s="1107"/>
      <c r="EV1395" s="1107"/>
      <c r="EW1395" s="1107"/>
      <c r="EX1395" s="1107"/>
      <c r="EY1395" s="1107"/>
    </row>
    <row r="1396" spans="4:155" s="565" customFormat="1" hidden="1" x14ac:dyDescent="0.25">
      <c r="D1396" s="1327"/>
      <c r="E1396" s="1327"/>
      <c r="F1396" s="1327"/>
      <c r="G1396" s="1101"/>
      <c r="H1396" s="1107"/>
      <c r="I1396" s="1107"/>
      <c r="J1396" s="1107"/>
      <c r="K1396" s="1107"/>
      <c r="L1396" s="1107"/>
      <c r="M1396" s="1107"/>
      <c r="N1396" s="1107"/>
      <c r="O1396" s="1107"/>
      <c r="P1396" s="1107"/>
      <c r="Q1396" s="1107"/>
      <c r="R1396" s="1107"/>
      <c r="S1396" s="1107"/>
      <c r="T1396" s="1107"/>
      <c r="U1396" s="1107"/>
      <c r="V1396" s="1107"/>
      <c r="W1396" s="1107"/>
      <c r="X1396" s="1107"/>
      <c r="Y1396" s="1107"/>
      <c r="Z1396" s="1107"/>
      <c r="AA1396" s="1107"/>
      <c r="AB1396" s="1107"/>
      <c r="AC1396" s="1107"/>
      <c r="AD1396" s="1107"/>
      <c r="AE1396" s="1107"/>
      <c r="AF1396" s="1107"/>
      <c r="AG1396" s="1107"/>
      <c r="AH1396" s="1107"/>
      <c r="AI1396" s="1107"/>
      <c r="AJ1396" s="1107"/>
      <c r="AK1396" s="1107"/>
      <c r="AL1396" s="1107"/>
      <c r="AM1396" s="1107"/>
      <c r="AN1396" s="1107"/>
      <c r="AO1396" s="1107"/>
      <c r="AP1396" s="1107"/>
      <c r="AQ1396" s="1107"/>
      <c r="AR1396" s="1107"/>
      <c r="AS1396" s="1107"/>
      <c r="AT1396" s="1107"/>
      <c r="AU1396" s="1107"/>
      <c r="AV1396" s="1107"/>
      <c r="AW1396" s="1107"/>
      <c r="AX1396" s="1107"/>
      <c r="AY1396" s="1107"/>
      <c r="AZ1396" s="1107"/>
      <c r="BA1396" s="1107"/>
      <c r="BB1396" s="1107"/>
      <c r="BC1396" s="1107"/>
      <c r="BD1396" s="1107"/>
      <c r="BE1396" s="1107"/>
      <c r="BF1396" s="1107"/>
      <c r="BG1396" s="1107"/>
      <c r="BH1396" s="1107"/>
      <c r="BI1396" s="1107"/>
      <c r="BJ1396" s="1107"/>
      <c r="BK1396" s="1107"/>
      <c r="BL1396" s="1107"/>
      <c r="BM1396" s="1107"/>
      <c r="BN1396" s="1107"/>
      <c r="BO1396" s="1107"/>
      <c r="BP1396" s="1107"/>
      <c r="BQ1396" s="1107"/>
      <c r="BR1396" s="1107"/>
      <c r="BS1396" s="1107"/>
      <c r="BT1396" s="1107"/>
      <c r="BU1396" s="1107"/>
      <c r="BV1396" s="1107"/>
      <c r="BW1396" s="1107"/>
      <c r="BX1396" s="1107"/>
      <c r="BY1396" s="1107"/>
      <c r="BZ1396" s="1107"/>
      <c r="CA1396" s="1107"/>
      <c r="CB1396" s="1107"/>
      <c r="CC1396" s="1107"/>
      <c r="CD1396" s="1107"/>
      <c r="CE1396" s="1107"/>
      <c r="CF1396" s="1107"/>
      <c r="CG1396" s="1107"/>
      <c r="CH1396" s="1107"/>
      <c r="CI1396" s="1107"/>
      <c r="CJ1396" s="1107"/>
      <c r="CK1396" s="1107"/>
      <c r="CL1396" s="1107"/>
      <c r="CM1396" s="1107"/>
      <c r="CN1396" s="1107"/>
      <c r="CO1396" s="1107"/>
      <c r="CP1396" s="1107"/>
      <c r="CQ1396" s="1107"/>
      <c r="CR1396" s="1107"/>
      <c r="CS1396" s="1107"/>
      <c r="CT1396" s="1107"/>
      <c r="CU1396" s="1107"/>
      <c r="CV1396" s="1107"/>
      <c r="CW1396" s="1107"/>
      <c r="CX1396" s="1107"/>
      <c r="CY1396" s="1107"/>
      <c r="CZ1396" s="1107"/>
      <c r="DA1396" s="1107"/>
      <c r="DB1396" s="1107"/>
      <c r="DC1396" s="1107"/>
      <c r="DD1396" s="1107"/>
      <c r="DE1396" s="1107"/>
      <c r="DF1396" s="1107"/>
      <c r="DG1396" s="1107"/>
      <c r="DH1396" s="1107"/>
      <c r="DI1396" s="1107"/>
      <c r="DJ1396" s="1107"/>
      <c r="DK1396" s="1107"/>
      <c r="DL1396" s="1107"/>
      <c r="DM1396" s="1107"/>
      <c r="DN1396" s="1107"/>
      <c r="DO1396" s="1107"/>
      <c r="DP1396" s="1107"/>
      <c r="DQ1396" s="1107"/>
      <c r="DR1396" s="1107"/>
      <c r="DS1396" s="1107"/>
      <c r="DT1396" s="1107"/>
      <c r="DU1396" s="1107"/>
      <c r="DV1396" s="1107"/>
      <c r="DW1396" s="1107"/>
      <c r="DX1396" s="1107"/>
      <c r="DY1396" s="1107"/>
      <c r="DZ1396" s="1107"/>
      <c r="EA1396" s="1107"/>
      <c r="EB1396" s="1107"/>
      <c r="EC1396" s="1107"/>
      <c r="ED1396" s="1107"/>
      <c r="EE1396" s="1107"/>
      <c r="EF1396" s="1107"/>
      <c r="EG1396" s="1107"/>
      <c r="EH1396" s="1107"/>
      <c r="EI1396" s="1107"/>
      <c r="EJ1396" s="1107"/>
      <c r="EK1396" s="1107"/>
      <c r="EL1396" s="1107"/>
      <c r="EM1396" s="1107"/>
      <c r="EN1396" s="1107"/>
      <c r="EO1396" s="1107"/>
      <c r="EP1396" s="1107"/>
      <c r="EQ1396" s="1107"/>
      <c r="ER1396" s="1107"/>
      <c r="ES1396" s="1107"/>
      <c r="ET1396" s="1107"/>
      <c r="EU1396" s="1107"/>
      <c r="EV1396" s="1107"/>
      <c r="EW1396" s="1107"/>
      <c r="EX1396" s="1107"/>
      <c r="EY1396" s="1107"/>
    </row>
    <row r="1397" spans="4:155" s="565" customFormat="1" hidden="1" x14ac:dyDescent="0.25">
      <c r="D1397" s="1327"/>
      <c r="E1397" s="1327"/>
      <c r="F1397" s="1327"/>
      <c r="G1397" s="1101"/>
      <c r="H1397" s="1107"/>
      <c r="I1397" s="1107"/>
      <c r="J1397" s="1107"/>
      <c r="K1397" s="1107"/>
      <c r="L1397" s="1107"/>
      <c r="M1397" s="1107"/>
      <c r="N1397" s="1107"/>
      <c r="O1397" s="1107"/>
      <c r="P1397" s="1107"/>
      <c r="Q1397" s="1107"/>
      <c r="R1397" s="1107"/>
      <c r="S1397" s="1107"/>
      <c r="T1397" s="1107"/>
      <c r="U1397" s="1107"/>
      <c r="V1397" s="1107"/>
      <c r="W1397" s="1107"/>
      <c r="X1397" s="1107"/>
      <c r="Y1397" s="1107"/>
      <c r="Z1397" s="1107"/>
      <c r="AA1397" s="1107"/>
      <c r="AB1397" s="1107"/>
      <c r="AC1397" s="1107"/>
      <c r="AD1397" s="1107"/>
      <c r="AE1397" s="1107"/>
      <c r="AF1397" s="1107"/>
      <c r="AG1397" s="1107"/>
      <c r="AH1397" s="1107"/>
      <c r="AI1397" s="1107"/>
      <c r="AJ1397" s="1107"/>
      <c r="AK1397" s="1107"/>
      <c r="AL1397" s="1107"/>
      <c r="AM1397" s="1107"/>
      <c r="AN1397" s="1107"/>
      <c r="AO1397" s="1107"/>
      <c r="AP1397" s="1107"/>
      <c r="AQ1397" s="1107"/>
      <c r="AR1397" s="1107"/>
      <c r="AS1397" s="1107"/>
      <c r="AT1397" s="1107"/>
      <c r="AU1397" s="1107"/>
      <c r="AV1397" s="1107"/>
      <c r="AW1397" s="1107"/>
      <c r="AX1397" s="1107"/>
      <c r="AY1397" s="1107"/>
      <c r="AZ1397" s="1107"/>
      <c r="BA1397" s="1107"/>
      <c r="BB1397" s="1107"/>
      <c r="BC1397" s="1107"/>
      <c r="BD1397" s="1107"/>
      <c r="BE1397" s="1107"/>
      <c r="BF1397" s="1107"/>
      <c r="BG1397" s="1107"/>
      <c r="BH1397" s="1107"/>
      <c r="BI1397" s="1107"/>
      <c r="BJ1397" s="1107"/>
      <c r="BK1397" s="1107"/>
      <c r="BL1397" s="1107"/>
      <c r="BM1397" s="1107"/>
      <c r="BN1397" s="1107"/>
      <c r="BO1397" s="1107"/>
      <c r="BP1397" s="1107"/>
      <c r="BQ1397" s="1107"/>
      <c r="BR1397" s="1107"/>
      <c r="BS1397" s="1107"/>
      <c r="BT1397" s="1107"/>
      <c r="BU1397" s="1107"/>
      <c r="BV1397" s="1107"/>
      <c r="BW1397" s="1107"/>
      <c r="BX1397" s="1107"/>
      <c r="BY1397" s="1107"/>
      <c r="BZ1397" s="1107"/>
      <c r="CA1397" s="1107"/>
      <c r="CB1397" s="1107"/>
      <c r="CC1397" s="1107"/>
      <c r="CD1397" s="1107"/>
      <c r="CE1397" s="1107"/>
      <c r="CF1397" s="1107"/>
      <c r="CG1397" s="1107"/>
      <c r="CH1397" s="1107"/>
      <c r="CI1397" s="1107"/>
      <c r="CJ1397" s="1107"/>
      <c r="CK1397" s="1107"/>
      <c r="CL1397" s="1107"/>
      <c r="CM1397" s="1107"/>
      <c r="CN1397" s="1107"/>
      <c r="CO1397" s="1107"/>
      <c r="CP1397" s="1107"/>
      <c r="CQ1397" s="1107"/>
      <c r="CR1397" s="1107"/>
      <c r="CS1397" s="1107"/>
      <c r="CT1397" s="1107"/>
      <c r="CU1397" s="1107"/>
      <c r="CV1397" s="1107"/>
      <c r="CW1397" s="1107"/>
      <c r="CX1397" s="1107"/>
      <c r="CY1397" s="1107"/>
      <c r="CZ1397" s="1107"/>
      <c r="DA1397" s="1107"/>
      <c r="DB1397" s="1107"/>
      <c r="DC1397" s="1107"/>
      <c r="DD1397" s="1107"/>
      <c r="DE1397" s="1107"/>
      <c r="DF1397" s="1107"/>
      <c r="DG1397" s="1107"/>
      <c r="DH1397" s="1107"/>
      <c r="DI1397" s="1107"/>
      <c r="DJ1397" s="1107"/>
      <c r="DK1397" s="1107"/>
      <c r="DL1397" s="1107"/>
      <c r="DM1397" s="1107"/>
      <c r="DN1397" s="1107"/>
      <c r="DO1397" s="1107"/>
      <c r="DP1397" s="1107"/>
      <c r="DQ1397" s="1107"/>
      <c r="DR1397" s="1107"/>
      <c r="DS1397" s="1107"/>
      <c r="DT1397" s="1107"/>
      <c r="DU1397" s="1107"/>
      <c r="DV1397" s="1107"/>
      <c r="DW1397" s="1107"/>
      <c r="DX1397" s="1107"/>
      <c r="DY1397" s="1107"/>
      <c r="DZ1397" s="1107"/>
      <c r="EA1397" s="1107"/>
      <c r="EB1397" s="1107"/>
      <c r="EC1397" s="1107"/>
      <c r="ED1397" s="1107"/>
      <c r="EE1397" s="1107"/>
      <c r="EF1397" s="1107"/>
      <c r="EG1397" s="1107"/>
      <c r="EH1397" s="1107"/>
      <c r="EI1397" s="1107"/>
      <c r="EJ1397" s="1107"/>
      <c r="EK1397" s="1107"/>
      <c r="EL1397" s="1107"/>
      <c r="EM1397" s="1107"/>
      <c r="EN1397" s="1107"/>
      <c r="EO1397" s="1107"/>
      <c r="EP1397" s="1107"/>
      <c r="EQ1397" s="1107"/>
      <c r="ER1397" s="1107"/>
      <c r="ES1397" s="1107"/>
      <c r="ET1397" s="1107"/>
      <c r="EU1397" s="1107"/>
      <c r="EV1397" s="1107"/>
      <c r="EW1397" s="1107"/>
      <c r="EX1397" s="1107"/>
      <c r="EY1397" s="1107"/>
    </row>
    <row r="1398" spans="4:155" s="565" customFormat="1" hidden="1" x14ac:dyDescent="0.25">
      <c r="D1398" s="1327"/>
      <c r="E1398" s="1327"/>
      <c r="F1398" s="1327"/>
      <c r="G1398" s="1101"/>
      <c r="H1398" s="1107"/>
      <c r="I1398" s="1107"/>
      <c r="J1398" s="1107"/>
      <c r="K1398" s="1107"/>
      <c r="L1398" s="1107"/>
      <c r="M1398" s="1107"/>
      <c r="N1398" s="1107"/>
      <c r="O1398" s="1107"/>
      <c r="P1398" s="1107"/>
      <c r="Q1398" s="1107"/>
      <c r="R1398" s="1107"/>
      <c r="S1398" s="1107"/>
      <c r="T1398" s="1107"/>
      <c r="U1398" s="1107"/>
      <c r="V1398" s="1107"/>
      <c r="W1398" s="1107"/>
      <c r="X1398" s="1107"/>
      <c r="Y1398" s="1107"/>
      <c r="Z1398" s="1107"/>
      <c r="AA1398" s="1107"/>
      <c r="AB1398" s="1107"/>
      <c r="AC1398" s="1107"/>
      <c r="AD1398" s="1107"/>
      <c r="AE1398" s="1107"/>
      <c r="AF1398" s="1107"/>
      <c r="AG1398" s="1107"/>
      <c r="AH1398" s="1107"/>
      <c r="AI1398" s="1107"/>
      <c r="AJ1398" s="1107"/>
      <c r="AK1398" s="1107"/>
      <c r="AL1398" s="1107"/>
      <c r="AM1398" s="1107"/>
      <c r="AN1398" s="1107"/>
      <c r="AO1398" s="1107"/>
      <c r="AP1398" s="1107"/>
      <c r="AQ1398" s="1107"/>
      <c r="AR1398" s="1107"/>
      <c r="AS1398" s="1107"/>
      <c r="AT1398" s="1107"/>
      <c r="AU1398" s="1107"/>
      <c r="AV1398" s="1107"/>
      <c r="AW1398" s="1107"/>
      <c r="AX1398" s="1107"/>
      <c r="AY1398" s="1107"/>
      <c r="AZ1398" s="1107"/>
      <c r="BA1398" s="1107"/>
      <c r="BB1398" s="1107"/>
      <c r="BC1398" s="1107"/>
      <c r="BD1398" s="1107"/>
      <c r="BE1398" s="1107"/>
      <c r="BF1398" s="1107"/>
      <c r="BG1398" s="1107"/>
      <c r="BH1398" s="1107"/>
      <c r="BI1398" s="1107"/>
      <c r="BJ1398" s="1107"/>
      <c r="BK1398" s="1107"/>
      <c r="BL1398" s="1107"/>
      <c r="BM1398" s="1107"/>
      <c r="BN1398" s="1107"/>
      <c r="BO1398" s="1107"/>
      <c r="BP1398" s="1107"/>
      <c r="BQ1398" s="1107"/>
      <c r="BR1398" s="1107"/>
      <c r="BS1398" s="1107"/>
      <c r="BT1398" s="1107"/>
      <c r="BU1398" s="1107"/>
      <c r="BV1398" s="1107"/>
      <c r="BW1398" s="1107"/>
      <c r="BX1398" s="1107"/>
      <c r="BY1398" s="1107"/>
      <c r="BZ1398" s="1107"/>
      <c r="CA1398" s="1107"/>
      <c r="CB1398" s="1107"/>
      <c r="CC1398" s="1107"/>
      <c r="CD1398" s="1107"/>
      <c r="CE1398" s="1107"/>
      <c r="CF1398" s="1107"/>
      <c r="CG1398" s="1107"/>
      <c r="CH1398" s="1107"/>
      <c r="CI1398" s="1107"/>
      <c r="CJ1398" s="1107"/>
      <c r="CK1398" s="1107"/>
      <c r="CL1398" s="1107"/>
      <c r="CM1398" s="1107"/>
      <c r="CN1398" s="1107"/>
      <c r="CO1398" s="1107"/>
      <c r="CP1398" s="1107"/>
      <c r="CQ1398" s="1107"/>
      <c r="CR1398" s="1107"/>
      <c r="CS1398" s="1107"/>
      <c r="CT1398" s="1107"/>
      <c r="CU1398" s="1107"/>
      <c r="CV1398" s="1107"/>
      <c r="CW1398" s="1107"/>
      <c r="CX1398" s="1107"/>
      <c r="CY1398" s="1107"/>
      <c r="CZ1398" s="1107"/>
      <c r="DA1398" s="1107"/>
      <c r="DB1398" s="1107"/>
      <c r="DC1398" s="1107"/>
      <c r="DD1398" s="1107"/>
      <c r="DE1398" s="1107"/>
      <c r="DF1398" s="1107"/>
      <c r="DG1398" s="1107"/>
      <c r="DH1398" s="1107"/>
      <c r="DI1398" s="1107"/>
      <c r="DJ1398" s="1107"/>
      <c r="DK1398" s="1107"/>
      <c r="DL1398" s="1107"/>
      <c r="DM1398" s="1107"/>
      <c r="DN1398" s="1107"/>
      <c r="DO1398" s="1107"/>
      <c r="DP1398" s="1107"/>
      <c r="DQ1398" s="1107"/>
      <c r="DR1398" s="1107"/>
      <c r="DS1398" s="1107"/>
      <c r="DT1398" s="1107"/>
      <c r="DU1398" s="1107"/>
      <c r="DV1398" s="1107"/>
      <c r="DW1398" s="1107"/>
      <c r="DX1398" s="1107"/>
      <c r="DY1398" s="1107"/>
      <c r="DZ1398" s="1107"/>
      <c r="EA1398" s="1107"/>
      <c r="EB1398" s="1107"/>
      <c r="EC1398" s="1107"/>
      <c r="ED1398" s="1107"/>
      <c r="EE1398" s="1107"/>
      <c r="EF1398" s="1107"/>
      <c r="EG1398" s="1107"/>
      <c r="EH1398" s="1107"/>
      <c r="EI1398" s="1107"/>
      <c r="EJ1398" s="1107"/>
      <c r="EK1398" s="1107"/>
      <c r="EL1398" s="1107"/>
      <c r="EM1398" s="1107"/>
      <c r="EN1398" s="1107"/>
      <c r="EO1398" s="1107"/>
      <c r="EP1398" s="1107"/>
      <c r="EQ1398" s="1107"/>
      <c r="ER1398" s="1107"/>
      <c r="ES1398" s="1107"/>
      <c r="ET1398" s="1107"/>
      <c r="EU1398" s="1107"/>
      <c r="EV1398" s="1107"/>
      <c r="EW1398" s="1107"/>
      <c r="EX1398" s="1107"/>
      <c r="EY1398" s="1107"/>
    </row>
    <row r="1399" spans="4:155" s="565" customFormat="1" hidden="1" x14ac:dyDescent="0.25">
      <c r="D1399" s="1327"/>
      <c r="E1399" s="1327"/>
      <c r="F1399" s="1327"/>
      <c r="G1399" s="1101"/>
      <c r="H1399" s="1107"/>
      <c r="I1399" s="1107"/>
      <c r="J1399" s="1107"/>
      <c r="K1399" s="1107"/>
      <c r="L1399" s="1107"/>
      <c r="M1399" s="1107"/>
      <c r="N1399" s="1107"/>
      <c r="O1399" s="1107"/>
      <c r="P1399" s="1107"/>
      <c r="Q1399" s="1107"/>
      <c r="R1399" s="1107"/>
      <c r="S1399" s="1107"/>
      <c r="T1399" s="1107"/>
      <c r="U1399" s="1107"/>
      <c r="V1399" s="1107"/>
      <c r="W1399" s="1107"/>
      <c r="X1399" s="1107"/>
      <c r="Y1399" s="1107"/>
      <c r="Z1399" s="1107"/>
      <c r="AA1399" s="1107"/>
      <c r="AB1399" s="1107"/>
      <c r="AC1399" s="1107"/>
      <c r="AD1399" s="1107"/>
      <c r="AE1399" s="1107"/>
      <c r="AF1399" s="1107"/>
      <c r="AG1399" s="1107"/>
      <c r="AH1399" s="1107"/>
      <c r="AI1399" s="1107"/>
      <c r="AJ1399" s="1107"/>
      <c r="AK1399" s="1107"/>
      <c r="AL1399" s="1107"/>
      <c r="AM1399" s="1107"/>
      <c r="AN1399" s="1107"/>
      <c r="AO1399" s="1107"/>
      <c r="AP1399" s="1107"/>
      <c r="AQ1399" s="1107"/>
      <c r="AR1399" s="1107"/>
      <c r="AS1399" s="1107"/>
      <c r="AT1399" s="1107"/>
      <c r="AU1399" s="1107"/>
      <c r="AV1399" s="1107"/>
      <c r="AW1399" s="1107"/>
      <c r="AX1399" s="1107"/>
      <c r="AY1399" s="1107"/>
      <c r="AZ1399" s="1107"/>
      <c r="BA1399" s="1107"/>
      <c r="BB1399" s="1107"/>
      <c r="BC1399" s="1107"/>
      <c r="BD1399" s="1107"/>
      <c r="BE1399" s="1107"/>
      <c r="BF1399" s="1107"/>
      <c r="BG1399" s="1107"/>
      <c r="BH1399" s="1107"/>
      <c r="BI1399" s="1107"/>
      <c r="BJ1399" s="1107"/>
      <c r="BK1399" s="1107"/>
      <c r="BL1399" s="1107"/>
      <c r="BM1399" s="1107"/>
      <c r="BN1399" s="1107"/>
      <c r="BO1399" s="1107"/>
      <c r="BP1399" s="1107"/>
      <c r="BQ1399" s="1107"/>
      <c r="BR1399" s="1107"/>
      <c r="BS1399" s="1107"/>
      <c r="BT1399" s="1107"/>
      <c r="BU1399" s="1107"/>
      <c r="BV1399" s="1107"/>
      <c r="BW1399" s="1107"/>
      <c r="BX1399" s="1107"/>
      <c r="BY1399" s="1107"/>
      <c r="BZ1399" s="1107"/>
      <c r="CA1399" s="1107"/>
      <c r="CB1399" s="1107"/>
      <c r="CC1399" s="1107"/>
      <c r="CD1399" s="1107"/>
      <c r="CE1399" s="1107"/>
      <c r="CF1399" s="1107"/>
      <c r="CG1399" s="1107"/>
      <c r="CH1399" s="1107"/>
      <c r="CI1399" s="1107"/>
      <c r="CJ1399" s="1107"/>
      <c r="CK1399" s="1107"/>
      <c r="CL1399" s="1107"/>
      <c r="CM1399" s="1107"/>
      <c r="CN1399" s="1107"/>
      <c r="CO1399" s="1107"/>
      <c r="CP1399" s="1107"/>
      <c r="CQ1399" s="1107"/>
      <c r="CR1399" s="1107"/>
      <c r="CS1399" s="1107"/>
      <c r="CT1399" s="1107"/>
      <c r="CU1399" s="1107"/>
      <c r="CV1399" s="1107"/>
      <c r="CW1399" s="1107"/>
      <c r="CX1399" s="1107"/>
      <c r="CY1399" s="1107"/>
      <c r="CZ1399" s="1107"/>
      <c r="DA1399" s="1107"/>
      <c r="DB1399" s="1107"/>
      <c r="DC1399" s="1107"/>
      <c r="DD1399" s="1107"/>
      <c r="DE1399" s="1107"/>
      <c r="DF1399" s="1107"/>
      <c r="DG1399" s="1107"/>
      <c r="DH1399" s="1107"/>
      <c r="DI1399" s="1107"/>
      <c r="DJ1399" s="1107"/>
      <c r="DK1399" s="1107"/>
      <c r="DL1399" s="1107"/>
      <c r="DM1399" s="1107"/>
      <c r="DN1399" s="1107"/>
      <c r="DO1399" s="1107"/>
      <c r="DP1399" s="1107"/>
      <c r="DQ1399" s="1107"/>
      <c r="DR1399" s="1107"/>
      <c r="DS1399" s="1107"/>
      <c r="DT1399" s="1107"/>
      <c r="DU1399" s="1107"/>
      <c r="DV1399" s="1107"/>
      <c r="DW1399" s="1107"/>
      <c r="DX1399" s="1107"/>
      <c r="DY1399" s="1107"/>
      <c r="DZ1399" s="1107"/>
      <c r="EA1399" s="1107"/>
      <c r="EB1399" s="1107"/>
      <c r="EC1399" s="1107"/>
      <c r="ED1399" s="1107"/>
      <c r="EE1399" s="1107"/>
      <c r="EF1399" s="1107"/>
      <c r="EG1399" s="1107"/>
      <c r="EH1399" s="1107"/>
      <c r="EI1399" s="1107"/>
      <c r="EJ1399" s="1107"/>
      <c r="EK1399" s="1107"/>
      <c r="EL1399" s="1107"/>
      <c r="EM1399" s="1107"/>
      <c r="EN1399" s="1107"/>
      <c r="EO1399" s="1107"/>
      <c r="EP1399" s="1107"/>
      <c r="EQ1399" s="1107"/>
      <c r="ER1399" s="1107"/>
      <c r="ES1399" s="1107"/>
      <c r="ET1399" s="1107"/>
      <c r="EU1399" s="1107"/>
      <c r="EV1399" s="1107"/>
      <c r="EW1399" s="1107"/>
      <c r="EX1399" s="1107"/>
      <c r="EY1399" s="1107"/>
    </row>
    <row r="1400" spans="4:155" s="565" customFormat="1" hidden="1" x14ac:dyDescent="0.25">
      <c r="D1400" s="1327"/>
      <c r="E1400" s="1327"/>
      <c r="F1400" s="1327"/>
      <c r="G1400" s="1101"/>
      <c r="H1400" s="1107"/>
      <c r="I1400" s="1107"/>
      <c r="J1400" s="1107"/>
      <c r="K1400" s="1107"/>
      <c r="L1400" s="1107"/>
      <c r="M1400" s="1107"/>
      <c r="N1400" s="1107"/>
      <c r="O1400" s="1107"/>
      <c r="P1400" s="1107"/>
      <c r="Q1400" s="1107"/>
      <c r="R1400" s="1107"/>
      <c r="S1400" s="1107"/>
      <c r="T1400" s="1107"/>
      <c r="U1400" s="1107"/>
      <c r="V1400" s="1107"/>
      <c r="W1400" s="1107"/>
      <c r="X1400" s="1107"/>
      <c r="Y1400" s="1107"/>
      <c r="Z1400" s="1107"/>
      <c r="AA1400" s="1107"/>
      <c r="AB1400" s="1107"/>
      <c r="AC1400" s="1107"/>
      <c r="AD1400" s="1107"/>
      <c r="AE1400" s="1107"/>
      <c r="AF1400" s="1107"/>
      <c r="AG1400" s="1107"/>
      <c r="AH1400" s="1107"/>
      <c r="AI1400" s="1107"/>
      <c r="AJ1400" s="1107"/>
      <c r="AK1400" s="1107"/>
      <c r="AL1400" s="1107"/>
      <c r="AM1400" s="1107"/>
      <c r="AN1400" s="1107"/>
      <c r="AO1400" s="1107"/>
      <c r="AP1400" s="1107"/>
      <c r="AQ1400" s="1107"/>
      <c r="AR1400" s="1107"/>
      <c r="AS1400" s="1107"/>
      <c r="AT1400" s="1107"/>
      <c r="AU1400" s="1107"/>
      <c r="AV1400" s="1107"/>
      <c r="AW1400" s="1107"/>
      <c r="AX1400" s="1107"/>
      <c r="AY1400" s="1107"/>
      <c r="AZ1400" s="1107"/>
      <c r="BA1400" s="1107"/>
      <c r="BB1400" s="1107"/>
      <c r="BC1400" s="1107"/>
      <c r="BD1400" s="1107"/>
      <c r="BE1400" s="1107"/>
      <c r="BF1400" s="1107"/>
      <c r="BG1400" s="1107"/>
      <c r="BH1400" s="1107"/>
      <c r="BI1400" s="1107"/>
      <c r="BJ1400" s="1107"/>
      <c r="BK1400" s="1107"/>
      <c r="BL1400" s="1107"/>
      <c r="BM1400" s="1107"/>
      <c r="BN1400" s="1107"/>
      <c r="BO1400" s="1107"/>
      <c r="BP1400" s="1107"/>
      <c r="BQ1400" s="1107"/>
      <c r="BR1400" s="1107"/>
      <c r="BS1400" s="1107"/>
      <c r="BT1400" s="1107"/>
      <c r="BU1400" s="1107"/>
      <c r="BV1400" s="1107"/>
      <c r="BW1400" s="1107"/>
      <c r="BX1400" s="1107"/>
      <c r="BY1400" s="1107"/>
      <c r="BZ1400" s="1107"/>
      <c r="CA1400" s="1107"/>
      <c r="CB1400" s="1107"/>
      <c r="CC1400" s="1107"/>
      <c r="CD1400" s="1107"/>
      <c r="CE1400" s="1107"/>
      <c r="CF1400" s="1107"/>
      <c r="CG1400" s="1107"/>
      <c r="CH1400" s="1107"/>
      <c r="CI1400" s="1107"/>
      <c r="CJ1400" s="1107"/>
      <c r="CK1400" s="1107"/>
      <c r="CL1400" s="1107"/>
      <c r="CM1400" s="1107"/>
      <c r="CN1400" s="1107"/>
      <c r="CO1400" s="1107"/>
      <c r="CP1400" s="1107"/>
      <c r="CQ1400" s="1107"/>
      <c r="CR1400" s="1107"/>
      <c r="CS1400" s="1107"/>
      <c r="CT1400" s="1107"/>
      <c r="CU1400" s="1107"/>
      <c r="CV1400" s="1107"/>
      <c r="CW1400" s="1107"/>
      <c r="CX1400" s="1107"/>
      <c r="CY1400" s="1107"/>
      <c r="CZ1400" s="1107"/>
      <c r="DA1400" s="1107"/>
      <c r="DB1400" s="1107"/>
      <c r="DC1400" s="1107"/>
      <c r="DD1400" s="1107"/>
      <c r="DE1400" s="1107"/>
      <c r="DF1400" s="1107"/>
      <c r="DG1400" s="1107"/>
      <c r="DH1400" s="1107"/>
      <c r="DI1400" s="1107"/>
      <c r="DJ1400" s="1107"/>
      <c r="DK1400" s="1107"/>
      <c r="DL1400" s="1107"/>
      <c r="DM1400" s="1107"/>
      <c r="DN1400" s="1107"/>
      <c r="DO1400" s="1107"/>
      <c r="DP1400" s="1107"/>
      <c r="DQ1400" s="1107"/>
      <c r="DR1400" s="1107"/>
      <c r="DS1400" s="1107"/>
      <c r="DT1400" s="1107"/>
      <c r="DU1400" s="1107"/>
      <c r="DV1400" s="1107"/>
      <c r="DW1400" s="1107"/>
      <c r="DX1400" s="1107"/>
      <c r="DY1400" s="1107"/>
      <c r="DZ1400" s="1107"/>
      <c r="EA1400" s="1107"/>
      <c r="EB1400" s="1107"/>
      <c r="EC1400" s="1107"/>
      <c r="ED1400" s="1107"/>
      <c r="EE1400" s="1107"/>
      <c r="EF1400" s="1107"/>
      <c r="EG1400" s="1107"/>
      <c r="EH1400" s="1107"/>
      <c r="EI1400" s="1107"/>
      <c r="EJ1400" s="1107"/>
      <c r="EK1400" s="1107"/>
      <c r="EL1400" s="1107"/>
      <c r="EM1400" s="1107"/>
      <c r="EN1400" s="1107"/>
      <c r="EO1400" s="1107"/>
      <c r="EP1400" s="1107"/>
      <c r="EQ1400" s="1107"/>
      <c r="ER1400" s="1107"/>
      <c r="ES1400" s="1107"/>
      <c r="ET1400" s="1107"/>
      <c r="EU1400" s="1107"/>
      <c r="EV1400" s="1107"/>
      <c r="EW1400" s="1107"/>
      <c r="EX1400" s="1107"/>
      <c r="EY1400" s="1107"/>
    </row>
    <row r="1401" spans="4:155" s="565" customFormat="1" hidden="1" x14ac:dyDescent="0.25">
      <c r="D1401" s="1327"/>
      <c r="E1401" s="1327"/>
      <c r="F1401" s="1327"/>
      <c r="G1401" s="1101"/>
      <c r="H1401" s="1107"/>
      <c r="I1401" s="1107"/>
      <c r="J1401" s="1107"/>
      <c r="K1401" s="1107"/>
      <c r="L1401" s="1107"/>
      <c r="M1401" s="1107"/>
      <c r="N1401" s="1107"/>
      <c r="O1401" s="1107"/>
      <c r="P1401" s="1107"/>
      <c r="Q1401" s="1107"/>
      <c r="R1401" s="1107"/>
      <c r="S1401" s="1107"/>
      <c r="T1401" s="1107"/>
      <c r="U1401" s="1107"/>
      <c r="V1401" s="1107"/>
      <c r="W1401" s="1107"/>
      <c r="X1401" s="1107"/>
      <c r="Y1401" s="1107"/>
      <c r="Z1401" s="1107"/>
      <c r="AA1401" s="1107"/>
      <c r="AB1401" s="1107"/>
      <c r="AC1401" s="1107"/>
      <c r="AD1401" s="1107"/>
      <c r="AE1401" s="1107"/>
      <c r="AF1401" s="1107"/>
      <c r="AG1401" s="1107"/>
      <c r="AH1401" s="1107"/>
      <c r="AI1401" s="1107"/>
      <c r="AJ1401" s="1107"/>
      <c r="AK1401" s="1107"/>
      <c r="AL1401" s="1107"/>
      <c r="AM1401" s="1107"/>
      <c r="AN1401" s="1107"/>
      <c r="AO1401" s="1107"/>
      <c r="AP1401" s="1107"/>
      <c r="AQ1401" s="1107"/>
      <c r="AR1401" s="1107"/>
      <c r="AS1401" s="1107"/>
      <c r="AT1401" s="1107"/>
      <c r="AU1401" s="1107"/>
      <c r="AV1401" s="1107"/>
      <c r="AW1401" s="1107"/>
      <c r="AX1401" s="1107"/>
      <c r="AY1401" s="1107"/>
      <c r="AZ1401" s="1107"/>
      <c r="BA1401" s="1107"/>
      <c r="BB1401" s="1107"/>
      <c r="BC1401" s="1107"/>
      <c r="BD1401" s="1107"/>
      <c r="BE1401" s="1107"/>
      <c r="BF1401" s="1107"/>
      <c r="BG1401" s="1107"/>
      <c r="BH1401" s="1107"/>
      <c r="BI1401" s="1107"/>
      <c r="BJ1401" s="1107"/>
      <c r="BK1401" s="1107"/>
      <c r="BL1401" s="1107"/>
      <c r="BM1401" s="1107"/>
      <c r="BN1401" s="1107"/>
      <c r="BO1401" s="1107"/>
      <c r="BP1401" s="1107"/>
      <c r="BQ1401" s="1107"/>
      <c r="BR1401" s="1107"/>
      <c r="BS1401" s="1107"/>
      <c r="BT1401" s="1107"/>
      <c r="BU1401" s="1107"/>
      <c r="BV1401" s="1107"/>
      <c r="BW1401" s="1107"/>
      <c r="BX1401" s="1107"/>
      <c r="BY1401" s="1107"/>
      <c r="BZ1401" s="1107"/>
      <c r="CA1401" s="1107"/>
      <c r="CB1401" s="1107"/>
      <c r="CC1401" s="1107"/>
      <c r="CD1401" s="1107"/>
      <c r="CE1401" s="1107"/>
      <c r="CF1401" s="1107"/>
      <c r="CG1401" s="1107"/>
      <c r="CH1401" s="1107"/>
      <c r="CI1401" s="1107"/>
      <c r="CJ1401" s="1107"/>
      <c r="CK1401" s="1107"/>
      <c r="CL1401" s="1107"/>
      <c r="CM1401" s="1107"/>
      <c r="CN1401" s="1107"/>
      <c r="CO1401" s="1107"/>
      <c r="CP1401" s="1107"/>
      <c r="CQ1401" s="1107"/>
      <c r="CR1401" s="1107"/>
      <c r="CS1401" s="1107"/>
      <c r="CT1401" s="1107"/>
      <c r="CU1401" s="1107"/>
      <c r="CV1401" s="1107"/>
      <c r="CW1401" s="1107"/>
      <c r="CX1401" s="1107"/>
      <c r="CY1401" s="1107"/>
      <c r="CZ1401" s="1107"/>
      <c r="DA1401" s="1107"/>
      <c r="DB1401" s="1107"/>
      <c r="DC1401" s="1107"/>
      <c r="DD1401" s="1107"/>
      <c r="DE1401" s="1107"/>
      <c r="DF1401" s="1107"/>
      <c r="DG1401" s="1107"/>
      <c r="DH1401" s="1107"/>
      <c r="DI1401" s="1107"/>
      <c r="DJ1401" s="1107"/>
      <c r="DK1401" s="1107"/>
      <c r="DL1401" s="1107"/>
      <c r="DM1401" s="1107"/>
      <c r="DN1401" s="1107"/>
      <c r="DO1401" s="1107"/>
      <c r="DP1401" s="1107"/>
      <c r="DQ1401" s="1107"/>
      <c r="DR1401" s="1107"/>
      <c r="DS1401" s="1107"/>
      <c r="DT1401" s="1107"/>
      <c r="DU1401" s="1107"/>
      <c r="DV1401" s="1107"/>
      <c r="DW1401" s="1107"/>
      <c r="DX1401" s="1107"/>
      <c r="DY1401" s="1107"/>
      <c r="DZ1401" s="1107"/>
      <c r="EA1401" s="1107"/>
      <c r="EB1401" s="1107"/>
      <c r="EC1401" s="1107"/>
      <c r="ED1401" s="1107"/>
      <c r="EE1401" s="1107"/>
      <c r="EF1401" s="1107"/>
      <c r="EG1401" s="1107"/>
      <c r="EH1401" s="1107"/>
      <c r="EI1401" s="1107"/>
      <c r="EJ1401" s="1107"/>
      <c r="EK1401" s="1107"/>
      <c r="EL1401" s="1107"/>
      <c r="EM1401" s="1107"/>
      <c r="EN1401" s="1107"/>
      <c r="EO1401" s="1107"/>
      <c r="EP1401" s="1107"/>
      <c r="EQ1401" s="1107"/>
      <c r="ER1401" s="1107"/>
      <c r="ES1401" s="1107"/>
      <c r="ET1401" s="1107"/>
      <c r="EU1401" s="1107"/>
      <c r="EV1401" s="1107"/>
      <c r="EW1401" s="1107"/>
      <c r="EX1401" s="1107"/>
      <c r="EY1401" s="1107"/>
    </row>
    <row r="1402" spans="4:155" s="565" customFormat="1" hidden="1" x14ac:dyDescent="0.25">
      <c r="D1402" s="1327"/>
      <c r="E1402" s="1327"/>
      <c r="F1402" s="1327"/>
      <c r="G1402" s="1101"/>
      <c r="H1402" s="1107"/>
      <c r="I1402" s="1107"/>
      <c r="J1402" s="1107"/>
      <c r="K1402" s="1107"/>
      <c r="L1402" s="1107"/>
      <c r="M1402" s="1107"/>
      <c r="N1402" s="1107"/>
      <c r="O1402" s="1107"/>
      <c r="P1402" s="1107"/>
      <c r="Q1402" s="1107"/>
      <c r="R1402" s="1107"/>
      <c r="S1402" s="1107"/>
      <c r="T1402" s="1107"/>
      <c r="U1402" s="1107"/>
      <c r="V1402" s="1107"/>
      <c r="W1402" s="1107"/>
      <c r="X1402" s="1107"/>
      <c r="Y1402" s="1107"/>
      <c r="Z1402" s="1107"/>
      <c r="AA1402" s="1107"/>
      <c r="AB1402" s="1107"/>
      <c r="AC1402" s="1107"/>
      <c r="AD1402" s="1107"/>
      <c r="AE1402" s="1107"/>
      <c r="AF1402" s="1107"/>
      <c r="AG1402" s="1107"/>
      <c r="AH1402" s="1107"/>
      <c r="AI1402" s="1107"/>
      <c r="AJ1402" s="1107"/>
      <c r="AK1402" s="1107"/>
      <c r="AL1402" s="1107"/>
      <c r="AM1402" s="1107"/>
      <c r="AN1402" s="1107"/>
      <c r="AO1402" s="1107"/>
      <c r="AP1402" s="1107"/>
      <c r="AQ1402" s="1107"/>
      <c r="AR1402" s="1107"/>
      <c r="AS1402" s="1107"/>
      <c r="AT1402" s="1107"/>
      <c r="AU1402" s="1107"/>
      <c r="AV1402" s="1107"/>
      <c r="AW1402" s="1107"/>
      <c r="AX1402" s="1107"/>
      <c r="AY1402" s="1107"/>
      <c r="AZ1402" s="1107"/>
      <c r="BA1402" s="1107"/>
      <c r="BB1402" s="1107"/>
      <c r="BC1402" s="1107"/>
      <c r="BD1402" s="1107"/>
      <c r="BE1402" s="1107"/>
      <c r="BF1402" s="1107"/>
      <c r="BG1402" s="1107"/>
      <c r="BH1402" s="1107"/>
      <c r="BI1402" s="1107"/>
      <c r="BJ1402" s="1107"/>
      <c r="BK1402" s="1107"/>
      <c r="BL1402" s="1107"/>
      <c r="BM1402" s="1107"/>
      <c r="BN1402" s="1107"/>
      <c r="BO1402" s="1107"/>
      <c r="BP1402" s="1107"/>
      <c r="BQ1402" s="1107"/>
      <c r="BR1402" s="1107"/>
      <c r="BS1402" s="1107"/>
      <c r="BT1402" s="1107"/>
      <c r="BU1402" s="1107"/>
      <c r="BV1402" s="1107"/>
      <c r="BW1402" s="1107"/>
      <c r="BX1402" s="1107"/>
      <c r="BY1402" s="1107"/>
      <c r="BZ1402" s="1107"/>
      <c r="CA1402" s="1107"/>
      <c r="CB1402" s="1107"/>
      <c r="CC1402" s="1107"/>
      <c r="CD1402" s="1107"/>
      <c r="CE1402" s="1107"/>
      <c r="CF1402" s="1107"/>
      <c r="CG1402" s="1107"/>
      <c r="CH1402" s="1107"/>
      <c r="CI1402" s="1107"/>
      <c r="CJ1402" s="1107"/>
      <c r="CK1402" s="1107"/>
      <c r="CL1402" s="1107"/>
      <c r="CM1402" s="1107"/>
      <c r="CN1402" s="1107"/>
      <c r="CO1402" s="1107"/>
      <c r="CP1402" s="1107"/>
      <c r="CQ1402" s="1107"/>
      <c r="CR1402" s="1107"/>
      <c r="CS1402" s="1107"/>
      <c r="CT1402" s="1107"/>
      <c r="CU1402" s="1107"/>
      <c r="CV1402" s="1107"/>
      <c r="CW1402" s="1107"/>
      <c r="CX1402" s="1107"/>
      <c r="CY1402" s="1107"/>
      <c r="CZ1402" s="1107"/>
      <c r="DA1402" s="1107"/>
      <c r="DB1402" s="1107"/>
      <c r="DC1402" s="1107"/>
      <c r="DD1402" s="1107"/>
      <c r="DE1402" s="1107"/>
      <c r="DF1402" s="1107"/>
      <c r="DG1402" s="1107"/>
      <c r="DH1402" s="1107"/>
      <c r="DI1402" s="1107"/>
      <c r="DJ1402" s="1107"/>
      <c r="DK1402" s="1107"/>
      <c r="DL1402" s="1107"/>
      <c r="DM1402" s="1107"/>
      <c r="DN1402" s="1107"/>
      <c r="DO1402" s="1107"/>
      <c r="DP1402" s="1107"/>
      <c r="DQ1402" s="1107"/>
      <c r="DR1402" s="1107"/>
      <c r="DS1402" s="1107"/>
      <c r="DT1402" s="1107"/>
      <c r="DU1402" s="1107"/>
      <c r="DV1402" s="1107"/>
      <c r="DW1402" s="1107"/>
      <c r="DX1402" s="1107"/>
      <c r="DY1402" s="1107"/>
      <c r="DZ1402" s="1107"/>
      <c r="EA1402" s="1107"/>
      <c r="EB1402" s="1107"/>
      <c r="EC1402" s="1107"/>
      <c r="ED1402" s="1107"/>
      <c r="EE1402" s="1107"/>
      <c r="EF1402" s="1107"/>
      <c r="EG1402" s="1107"/>
      <c r="EH1402" s="1107"/>
      <c r="EI1402" s="1107"/>
      <c r="EJ1402" s="1107"/>
      <c r="EK1402" s="1107"/>
      <c r="EL1402" s="1107"/>
      <c r="EM1402" s="1107"/>
      <c r="EN1402" s="1107"/>
      <c r="EO1402" s="1107"/>
      <c r="EP1402" s="1107"/>
      <c r="EQ1402" s="1107"/>
      <c r="ER1402" s="1107"/>
      <c r="ES1402" s="1107"/>
      <c r="ET1402" s="1107"/>
      <c r="EU1402" s="1107"/>
      <c r="EV1402" s="1107"/>
      <c r="EW1402" s="1107"/>
      <c r="EX1402" s="1107"/>
      <c r="EY1402" s="1107"/>
    </row>
    <row r="1403" spans="4:155" s="565" customFormat="1" hidden="1" x14ac:dyDescent="0.25">
      <c r="D1403" s="1327"/>
      <c r="E1403" s="1327"/>
      <c r="F1403" s="1327"/>
      <c r="G1403" s="1101"/>
      <c r="H1403" s="1107"/>
      <c r="I1403" s="1107"/>
      <c r="J1403" s="1107"/>
      <c r="K1403" s="1107"/>
      <c r="L1403" s="1107"/>
      <c r="M1403" s="1107"/>
      <c r="N1403" s="1107"/>
      <c r="O1403" s="1107"/>
      <c r="P1403" s="1107"/>
      <c r="Q1403" s="1107"/>
      <c r="R1403" s="1107"/>
      <c r="S1403" s="1107"/>
      <c r="T1403" s="1107"/>
      <c r="U1403" s="1107"/>
      <c r="V1403" s="1107"/>
      <c r="W1403" s="1107"/>
      <c r="X1403" s="1107"/>
      <c r="Y1403" s="1107"/>
      <c r="Z1403" s="1107"/>
      <c r="AA1403" s="1107"/>
      <c r="AB1403" s="1107"/>
      <c r="AC1403" s="1107"/>
      <c r="AD1403" s="1107"/>
      <c r="AE1403" s="1107"/>
      <c r="AF1403" s="1107"/>
      <c r="AG1403" s="1107"/>
      <c r="AH1403" s="1107"/>
      <c r="AI1403" s="1107"/>
      <c r="AJ1403" s="1107"/>
      <c r="AK1403" s="1107"/>
      <c r="AL1403" s="1107"/>
      <c r="AM1403" s="1107"/>
      <c r="AN1403" s="1107"/>
      <c r="AO1403" s="1107"/>
      <c r="AP1403" s="1107"/>
      <c r="AQ1403" s="1107"/>
      <c r="AR1403" s="1107"/>
      <c r="AS1403" s="1107"/>
      <c r="AT1403" s="1107"/>
      <c r="AU1403" s="1107"/>
      <c r="AV1403" s="1107"/>
      <c r="AW1403" s="1107"/>
      <c r="AX1403" s="1107"/>
      <c r="AY1403" s="1107"/>
      <c r="AZ1403" s="1107"/>
      <c r="BA1403" s="1107"/>
      <c r="BB1403" s="1107"/>
      <c r="BC1403" s="1107"/>
      <c r="BD1403" s="1107"/>
      <c r="BE1403" s="1107"/>
      <c r="BF1403" s="1107"/>
      <c r="BG1403" s="1107"/>
      <c r="BH1403" s="1107"/>
      <c r="BI1403" s="1107"/>
      <c r="BJ1403" s="1107"/>
      <c r="BK1403" s="1107"/>
      <c r="BL1403" s="1107"/>
      <c r="BM1403" s="1107"/>
      <c r="BN1403" s="1107"/>
      <c r="BO1403" s="1107"/>
      <c r="BP1403" s="1107"/>
      <c r="BQ1403" s="1107"/>
      <c r="BR1403" s="1107"/>
      <c r="BS1403" s="1107"/>
      <c r="BT1403" s="1107"/>
      <c r="BU1403" s="1107"/>
      <c r="BV1403" s="1107"/>
      <c r="BW1403" s="1107"/>
      <c r="BX1403" s="1107"/>
      <c r="BY1403" s="1107"/>
      <c r="BZ1403" s="1107"/>
      <c r="CA1403" s="1107"/>
      <c r="CB1403" s="1107"/>
      <c r="CC1403" s="1107"/>
      <c r="CD1403" s="1107"/>
      <c r="CE1403" s="1107"/>
      <c r="CF1403" s="1107"/>
      <c r="CG1403" s="1107"/>
      <c r="CH1403" s="1107"/>
      <c r="CI1403" s="1107"/>
      <c r="CJ1403" s="1107"/>
      <c r="CK1403" s="1107"/>
      <c r="CL1403" s="1107"/>
      <c r="CM1403" s="1107"/>
      <c r="CN1403" s="1107"/>
      <c r="CO1403" s="1107"/>
      <c r="CP1403" s="1107"/>
      <c r="CQ1403" s="1107"/>
      <c r="CR1403" s="1107"/>
      <c r="CS1403" s="1107"/>
      <c r="CT1403" s="1107"/>
      <c r="CU1403" s="1107"/>
      <c r="CV1403" s="1107"/>
      <c r="CW1403" s="1107"/>
      <c r="CX1403" s="1107"/>
      <c r="CY1403" s="1107"/>
      <c r="CZ1403" s="1107"/>
      <c r="DA1403" s="1107"/>
      <c r="DB1403" s="1107"/>
      <c r="DC1403" s="1107"/>
      <c r="DD1403" s="1107"/>
      <c r="DE1403" s="1107"/>
      <c r="DF1403" s="1107"/>
      <c r="DG1403" s="1107"/>
      <c r="DH1403" s="1107"/>
      <c r="DI1403" s="1107"/>
      <c r="DJ1403" s="1107"/>
      <c r="DK1403" s="1107"/>
      <c r="DL1403" s="1107"/>
      <c r="DM1403" s="1107"/>
      <c r="DN1403" s="1107"/>
      <c r="DO1403" s="1107"/>
      <c r="DP1403" s="1107"/>
      <c r="DQ1403" s="1107"/>
      <c r="DR1403" s="1107"/>
      <c r="DS1403" s="1107"/>
      <c r="DT1403" s="1107"/>
      <c r="DU1403" s="1107"/>
      <c r="DV1403" s="1107"/>
      <c r="DW1403" s="1107"/>
      <c r="DX1403" s="1107"/>
      <c r="DY1403" s="1107"/>
      <c r="DZ1403" s="1107"/>
      <c r="EA1403" s="1107"/>
      <c r="EB1403" s="1107"/>
      <c r="EC1403" s="1107"/>
      <c r="ED1403" s="1107"/>
      <c r="EE1403" s="1107"/>
      <c r="EF1403" s="1107"/>
      <c r="EG1403" s="1107"/>
      <c r="EH1403" s="1107"/>
      <c r="EI1403" s="1107"/>
      <c r="EJ1403" s="1107"/>
      <c r="EK1403" s="1107"/>
      <c r="EL1403" s="1107"/>
      <c r="EM1403" s="1107"/>
      <c r="EN1403" s="1107"/>
      <c r="EO1403" s="1107"/>
      <c r="EP1403" s="1107"/>
      <c r="EQ1403" s="1107"/>
      <c r="ER1403" s="1107"/>
      <c r="ES1403" s="1107"/>
      <c r="ET1403" s="1107"/>
      <c r="EU1403" s="1107"/>
      <c r="EV1403" s="1107"/>
      <c r="EW1403" s="1107"/>
      <c r="EX1403" s="1107"/>
      <c r="EY1403" s="1107"/>
    </row>
    <row r="1404" spans="4:155" s="565" customFormat="1" hidden="1" x14ac:dyDescent="0.25">
      <c r="D1404" s="1327"/>
      <c r="E1404" s="1327"/>
      <c r="F1404" s="1327"/>
      <c r="G1404" s="1101"/>
      <c r="H1404" s="1107"/>
      <c r="I1404" s="1107"/>
      <c r="J1404" s="1107"/>
      <c r="K1404" s="1107"/>
      <c r="L1404" s="1107"/>
      <c r="M1404" s="1107"/>
      <c r="N1404" s="1107"/>
      <c r="O1404" s="1107"/>
      <c r="P1404" s="1107"/>
      <c r="Q1404" s="1107"/>
      <c r="R1404" s="1107"/>
      <c r="S1404" s="1107"/>
      <c r="T1404" s="1107"/>
      <c r="U1404" s="1107"/>
      <c r="V1404" s="1107"/>
      <c r="W1404" s="1107"/>
      <c r="X1404" s="1107"/>
      <c r="Y1404" s="1107"/>
      <c r="Z1404" s="1107"/>
      <c r="AA1404" s="1107"/>
      <c r="AB1404" s="1107"/>
      <c r="AC1404" s="1107"/>
      <c r="AD1404" s="1107"/>
      <c r="AE1404" s="1107"/>
      <c r="AF1404" s="1107"/>
      <c r="AG1404" s="1107"/>
      <c r="AH1404" s="1107"/>
      <c r="AI1404" s="1107"/>
      <c r="AJ1404" s="1107"/>
      <c r="AK1404" s="1107"/>
      <c r="AL1404" s="1107"/>
      <c r="AM1404" s="1107"/>
      <c r="AN1404" s="1107"/>
      <c r="AO1404" s="1107"/>
      <c r="AP1404" s="1107"/>
      <c r="AQ1404" s="1107"/>
      <c r="AR1404" s="1107"/>
      <c r="AS1404" s="1107"/>
      <c r="AT1404" s="1107"/>
      <c r="AU1404" s="1107"/>
      <c r="AV1404" s="1107"/>
      <c r="AW1404" s="1107"/>
      <c r="AX1404" s="1107"/>
      <c r="AY1404" s="1107"/>
      <c r="AZ1404" s="1107"/>
      <c r="BA1404" s="1107"/>
      <c r="BB1404" s="1107"/>
      <c r="BC1404" s="1107"/>
      <c r="BD1404" s="1107"/>
      <c r="BE1404" s="1107"/>
      <c r="BF1404" s="1107"/>
      <c r="BG1404" s="1107"/>
      <c r="BH1404" s="1107"/>
      <c r="BI1404" s="1107"/>
      <c r="BJ1404" s="1107"/>
      <c r="BK1404" s="1107"/>
      <c r="BL1404" s="1107"/>
      <c r="BM1404" s="1107"/>
      <c r="BN1404" s="1107"/>
      <c r="BO1404" s="1107"/>
      <c r="BP1404" s="1107"/>
      <c r="BQ1404" s="1107"/>
      <c r="BR1404" s="1107"/>
      <c r="BS1404" s="1107"/>
      <c r="BT1404" s="1107"/>
      <c r="BU1404" s="1107"/>
      <c r="BV1404" s="1107"/>
      <c r="BW1404" s="1107"/>
      <c r="BX1404" s="1107"/>
      <c r="BY1404" s="1107"/>
      <c r="BZ1404" s="1107"/>
      <c r="CA1404" s="1107"/>
      <c r="CB1404" s="1107"/>
      <c r="CC1404" s="1107"/>
      <c r="CD1404" s="1107"/>
      <c r="CE1404" s="1107"/>
      <c r="CF1404" s="1107"/>
      <c r="CG1404" s="1107"/>
      <c r="CH1404" s="1107"/>
      <c r="CI1404" s="1107"/>
      <c r="CJ1404" s="1107"/>
      <c r="CK1404" s="1107"/>
      <c r="CL1404" s="1107"/>
      <c r="CM1404" s="1107"/>
      <c r="CN1404" s="1107"/>
      <c r="CO1404" s="1107"/>
      <c r="CP1404" s="1107"/>
      <c r="CQ1404" s="1107"/>
      <c r="CR1404" s="1107"/>
      <c r="CS1404" s="1107"/>
      <c r="CT1404" s="1107"/>
      <c r="CU1404" s="1107"/>
      <c r="CV1404" s="1107"/>
      <c r="CW1404" s="1107"/>
      <c r="CX1404" s="1107"/>
      <c r="CY1404" s="1107"/>
      <c r="CZ1404" s="1107"/>
      <c r="DA1404" s="1107"/>
      <c r="DB1404" s="1107"/>
      <c r="DC1404" s="1107"/>
      <c r="DD1404" s="1107"/>
      <c r="DE1404" s="1107"/>
      <c r="DF1404" s="1107"/>
      <c r="DG1404" s="1107"/>
      <c r="DH1404" s="1107"/>
      <c r="DI1404" s="1107"/>
      <c r="DJ1404" s="1107"/>
      <c r="DK1404" s="1107"/>
      <c r="DL1404" s="1107"/>
      <c r="DM1404" s="1107"/>
      <c r="DN1404" s="1107"/>
      <c r="DO1404" s="1107"/>
      <c r="DP1404" s="1107"/>
      <c r="DQ1404" s="1107"/>
      <c r="DR1404" s="1107"/>
      <c r="DS1404" s="1107"/>
      <c r="DT1404" s="1107"/>
      <c r="DU1404" s="1107"/>
      <c r="DV1404" s="1107"/>
      <c r="DW1404" s="1107"/>
      <c r="DX1404" s="1107"/>
      <c r="DY1404" s="1107"/>
      <c r="DZ1404" s="1107"/>
      <c r="EA1404" s="1107"/>
      <c r="EB1404" s="1107"/>
      <c r="EC1404" s="1107"/>
      <c r="ED1404" s="1107"/>
      <c r="EE1404" s="1107"/>
      <c r="EF1404" s="1107"/>
      <c r="EG1404" s="1107"/>
      <c r="EH1404" s="1107"/>
      <c r="EI1404" s="1107"/>
      <c r="EJ1404" s="1107"/>
      <c r="EK1404" s="1107"/>
      <c r="EL1404" s="1107"/>
      <c r="EM1404" s="1107"/>
      <c r="EN1404" s="1107"/>
      <c r="EO1404" s="1107"/>
      <c r="EP1404" s="1107"/>
      <c r="EQ1404" s="1107"/>
      <c r="ER1404" s="1107"/>
      <c r="ES1404" s="1107"/>
      <c r="ET1404" s="1107"/>
      <c r="EU1404" s="1107"/>
      <c r="EV1404" s="1107"/>
      <c r="EW1404" s="1107"/>
      <c r="EX1404" s="1107"/>
      <c r="EY1404" s="1107"/>
    </row>
    <row r="1405" spans="4:155" s="565" customFormat="1" hidden="1" x14ac:dyDescent="0.25">
      <c r="D1405" s="1327"/>
      <c r="E1405" s="1327"/>
      <c r="F1405" s="1327"/>
      <c r="G1405" s="1101"/>
      <c r="H1405" s="1107"/>
      <c r="I1405" s="1107"/>
      <c r="J1405" s="1107"/>
      <c r="K1405" s="1107"/>
      <c r="L1405" s="1107"/>
      <c r="M1405" s="1107"/>
      <c r="N1405" s="1107"/>
      <c r="O1405" s="1107"/>
      <c r="P1405" s="1107"/>
      <c r="Q1405" s="1107"/>
      <c r="R1405" s="1107"/>
      <c r="S1405" s="1107"/>
      <c r="T1405" s="1107"/>
      <c r="U1405" s="1107"/>
      <c r="V1405" s="1107"/>
      <c r="W1405" s="1107"/>
      <c r="X1405" s="1107"/>
      <c r="Y1405" s="1107"/>
      <c r="Z1405" s="1107"/>
      <c r="AA1405" s="1107"/>
      <c r="AB1405" s="1107"/>
      <c r="AC1405" s="1107"/>
      <c r="AD1405" s="1107"/>
      <c r="AE1405" s="1107"/>
      <c r="AF1405" s="1107"/>
      <c r="AG1405" s="1107"/>
      <c r="AH1405" s="1107"/>
      <c r="AI1405" s="1107"/>
      <c r="AJ1405" s="1107"/>
      <c r="AK1405" s="1107"/>
      <c r="AL1405" s="1107"/>
      <c r="AM1405" s="1107"/>
      <c r="AN1405" s="1107"/>
      <c r="AO1405" s="1107"/>
      <c r="AP1405" s="1107"/>
      <c r="AQ1405" s="1107"/>
      <c r="AR1405" s="1107"/>
      <c r="AS1405" s="1107"/>
      <c r="AT1405" s="1107"/>
      <c r="AU1405" s="1107"/>
      <c r="AV1405" s="1107"/>
      <c r="AW1405" s="1107"/>
      <c r="AX1405" s="1107"/>
      <c r="AY1405" s="1107"/>
      <c r="AZ1405" s="1107"/>
      <c r="BA1405" s="1107"/>
      <c r="BB1405" s="1107"/>
      <c r="BC1405" s="1107"/>
      <c r="BD1405" s="1107"/>
      <c r="BE1405" s="1107"/>
      <c r="BF1405" s="1107"/>
      <c r="BG1405" s="1107"/>
      <c r="BH1405" s="1107"/>
      <c r="BI1405" s="1107"/>
      <c r="BJ1405" s="1107"/>
      <c r="BK1405" s="1107"/>
      <c r="BL1405" s="1107"/>
      <c r="BM1405" s="1107"/>
      <c r="BN1405" s="1107"/>
      <c r="BO1405" s="1107"/>
      <c r="BP1405" s="1107"/>
      <c r="BQ1405" s="1107"/>
      <c r="BR1405" s="1107"/>
      <c r="BS1405" s="1107"/>
      <c r="BT1405" s="1107"/>
      <c r="BU1405" s="1107"/>
      <c r="BV1405" s="1107"/>
      <c r="BW1405" s="1107"/>
      <c r="BX1405" s="1107"/>
      <c r="BY1405" s="1107"/>
      <c r="BZ1405" s="1107"/>
      <c r="CA1405" s="1107"/>
      <c r="CB1405" s="1107"/>
      <c r="CC1405" s="1107"/>
      <c r="CD1405" s="1107"/>
      <c r="CE1405" s="1107"/>
      <c r="CF1405" s="1107"/>
      <c r="CG1405" s="1107"/>
      <c r="CH1405" s="1107"/>
      <c r="CI1405" s="1107"/>
      <c r="CJ1405" s="1107"/>
      <c r="CK1405" s="1107"/>
      <c r="CL1405" s="1107"/>
      <c r="CM1405" s="1107"/>
      <c r="CN1405" s="1107"/>
      <c r="CO1405" s="1107"/>
      <c r="CP1405" s="1107"/>
      <c r="CQ1405" s="1107"/>
      <c r="CR1405" s="1107"/>
      <c r="CS1405" s="1107"/>
      <c r="CT1405" s="1107"/>
      <c r="CU1405" s="1107"/>
      <c r="CV1405" s="1107"/>
      <c r="CW1405" s="1107"/>
      <c r="CX1405" s="1107"/>
      <c r="CY1405" s="1107"/>
      <c r="CZ1405" s="1107"/>
      <c r="DA1405" s="1107"/>
      <c r="DB1405" s="1107"/>
      <c r="DC1405" s="1107"/>
      <c r="DD1405" s="1107"/>
      <c r="DE1405" s="1107"/>
      <c r="DF1405" s="1107"/>
      <c r="DG1405" s="1107"/>
      <c r="DH1405" s="1107"/>
      <c r="DI1405" s="1107"/>
      <c r="DJ1405" s="1107"/>
      <c r="DK1405" s="1107"/>
      <c r="DL1405" s="1107"/>
      <c r="DM1405" s="1107"/>
      <c r="DN1405" s="1107"/>
      <c r="DO1405" s="1107"/>
      <c r="DP1405" s="1107"/>
      <c r="DQ1405" s="1107"/>
      <c r="DR1405" s="1107"/>
      <c r="DS1405" s="1107"/>
      <c r="DT1405" s="1107"/>
      <c r="DU1405" s="1107"/>
      <c r="DV1405" s="1107"/>
      <c r="DW1405" s="1107"/>
      <c r="DX1405" s="1107"/>
      <c r="DY1405" s="1107"/>
      <c r="DZ1405" s="1107"/>
      <c r="EA1405" s="1107"/>
      <c r="EB1405" s="1107"/>
      <c r="EC1405" s="1107"/>
      <c r="ED1405" s="1107"/>
      <c r="EE1405" s="1107"/>
      <c r="EF1405" s="1107"/>
      <c r="EG1405" s="1107"/>
      <c r="EH1405" s="1107"/>
      <c r="EI1405" s="1107"/>
      <c r="EJ1405" s="1107"/>
      <c r="EK1405" s="1107"/>
      <c r="EL1405" s="1107"/>
      <c r="EM1405" s="1107"/>
      <c r="EN1405" s="1107"/>
      <c r="EO1405" s="1107"/>
      <c r="EP1405" s="1107"/>
      <c r="EQ1405" s="1107"/>
      <c r="ER1405" s="1107"/>
      <c r="ES1405" s="1107"/>
      <c r="ET1405" s="1107"/>
      <c r="EU1405" s="1107"/>
      <c r="EV1405" s="1107"/>
      <c r="EW1405" s="1107"/>
      <c r="EX1405" s="1107"/>
      <c r="EY1405" s="1107"/>
    </row>
    <row r="1406" spans="4:155" s="565" customFormat="1" hidden="1" x14ac:dyDescent="0.25">
      <c r="D1406" s="1327"/>
      <c r="E1406" s="1327"/>
      <c r="F1406" s="1327"/>
      <c r="G1406" s="1101"/>
      <c r="H1406" s="1107"/>
      <c r="I1406" s="1107"/>
      <c r="J1406" s="1107"/>
      <c r="K1406" s="1107"/>
      <c r="L1406" s="1107"/>
      <c r="M1406" s="1107"/>
      <c r="N1406" s="1107"/>
      <c r="O1406" s="1107"/>
      <c r="P1406" s="1107"/>
      <c r="Q1406" s="1107"/>
      <c r="R1406" s="1107"/>
      <c r="S1406" s="1107"/>
      <c r="T1406" s="1107"/>
      <c r="U1406" s="1107"/>
      <c r="V1406" s="1107"/>
      <c r="W1406" s="1107"/>
      <c r="X1406" s="1107"/>
      <c r="Y1406" s="1107"/>
      <c r="Z1406" s="1107"/>
      <c r="AA1406" s="1107"/>
      <c r="AB1406" s="1107"/>
      <c r="AC1406" s="1107"/>
      <c r="AD1406" s="1107"/>
      <c r="AE1406" s="1107"/>
      <c r="AF1406" s="1107"/>
      <c r="AG1406" s="1107"/>
      <c r="AH1406" s="1107"/>
      <c r="AI1406" s="1107"/>
      <c r="AJ1406" s="1107"/>
      <c r="AK1406" s="1107"/>
      <c r="AL1406" s="1107"/>
      <c r="AM1406" s="1107"/>
      <c r="AN1406" s="1107"/>
      <c r="AO1406" s="1107"/>
      <c r="AP1406" s="1107"/>
      <c r="AQ1406" s="1107"/>
      <c r="AR1406" s="1107"/>
      <c r="AS1406" s="1107"/>
      <c r="AT1406" s="1107"/>
      <c r="AU1406" s="1107"/>
      <c r="AV1406" s="1107"/>
      <c r="AW1406" s="1107"/>
      <c r="AX1406" s="1107"/>
      <c r="AY1406" s="1107"/>
      <c r="AZ1406" s="1107"/>
      <c r="BA1406" s="1107"/>
      <c r="BB1406" s="1107"/>
      <c r="BC1406" s="1107"/>
      <c r="BD1406" s="1107"/>
      <c r="BE1406" s="1107"/>
      <c r="BF1406" s="1107"/>
      <c r="BG1406" s="1107"/>
      <c r="BH1406" s="1107"/>
      <c r="BI1406" s="1107"/>
      <c r="BJ1406" s="1107"/>
      <c r="BK1406" s="1107"/>
      <c r="BL1406" s="1107"/>
      <c r="BM1406" s="1107"/>
      <c r="BN1406" s="1107"/>
      <c r="BO1406" s="1107"/>
      <c r="BP1406" s="1107"/>
      <c r="BQ1406" s="1107"/>
      <c r="BR1406" s="1107"/>
      <c r="BS1406" s="1107"/>
      <c r="BT1406" s="1107"/>
      <c r="BU1406" s="1107"/>
      <c r="BV1406" s="1107"/>
      <c r="BW1406" s="1107"/>
      <c r="BX1406" s="1107"/>
      <c r="BY1406" s="1107"/>
      <c r="BZ1406" s="1107"/>
      <c r="CA1406" s="1107"/>
      <c r="CB1406" s="1107"/>
      <c r="CC1406" s="1107"/>
      <c r="CD1406" s="1107"/>
      <c r="CE1406" s="1107"/>
      <c r="CF1406" s="1107"/>
      <c r="CG1406" s="1107"/>
      <c r="CH1406" s="1107"/>
      <c r="CI1406" s="1107"/>
      <c r="CJ1406" s="1107"/>
      <c r="CK1406" s="1107"/>
      <c r="CL1406" s="1107"/>
      <c r="CM1406" s="1107"/>
      <c r="CN1406" s="1107"/>
      <c r="CO1406" s="1107"/>
      <c r="CP1406" s="1107"/>
      <c r="CQ1406" s="1107"/>
      <c r="CR1406" s="1107"/>
      <c r="CS1406" s="1107"/>
      <c r="CT1406" s="1107"/>
      <c r="CU1406" s="1107"/>
      <c r="CV1406" s="1107"/>
      <c r="CW1406" s="1107"/>
      <c r="CX1406" s="1107"/>
      <c r="CY1406" s="1107"/>
      <c r="CZ1406" s="1107"/>
      <c r="DA1406" s="1107"/>
      <c r="DB1406" s="1107"/>
      <c r="DC1406" s="1107"/>
      <c r="DD1406" s="1107"/>
      <c r="DE1406" s="1107"/>
      <c r="DF1406" s="1107"/>
      <c r="DG1406" s="1107"/>
      <c r="DH1406" s="1107"/>
      <c r="DI1406" s="1107"/>
      <c r="DJ1406" s="1107"/>
      <c r="DK1406" s="1107"/>
      <c r="DL1406" s="1107"/>
      <c r="DM1406" s="1107"/>
      <c r="DN1406" s="1107"/>
      <c r="DO1406" s="1107"/>
      <c r="DP1406" s="1107"/>
      <c r="DQ1406" s="1107"/>
      <c r="DR1406" s="1107"/>
      <c r="DS1406" s="1107"/>
      <c r="DT1406" s="1107"/>
      <c r="DU1406" s="1107"/>
      <c r="DV1406" s="1107"/>
      <c r="DW1406" s="1107"/>
      <c r="DX1406" s="1107"/>
      <c r="DY1406" s="1107"/>
      <c r="DZ1406" s="1107"/>
      <c r="EA1406" s="1107"/>
      <c r="EB1406" s="1107"/>
      <c r="EC1406" s="1107"/>
      <c r="ED1406" s="1107"/>
      <c r="EE1406" s="1107"/>
      <c r="EF1406" s="1107"/>
      <c r="EG1406" s="1107"/>
      <c r="EH1406" s="1107"/>
      <c r="EI1406" s="1107"/>
      <c r="EJ1406" s="1107"/>
      <c r="EK1406" s="1107"/>
      <c r="EL1406" s="1107"/>
      <c r="EM1406" s="1107"/>
      <c r="EN1406" s="1107"/>
      <c r="EO1406" s="1107"/>
      <c r="EP1406" s="1107"/>
      <c r="EQ1406" s="1107"/>
      <c r="ER1406" s="1107"/>
      <c r="ES1406" s="1107"/>
      <c r="ET1406" s="1107"/>
      <c r="EU1406" s="1107"/>
      <c r="EV1406" s="1107"/>
      <c r="EW1406" s="1107"/>
      <c r="EX1406" s="1107"/>
      <c r="EY1406" s="1107"/>
    </row>
    <row r="1407" spans="4:155" s="565" customFormat="1" hidden="1" x14ac:dyDescent="0.25">
      <c r="D1407" s="1327"/>
      <c r="E1407" s="1327"/>
      <c r="F1407" s="1327"/>
      <c r="G1407" s="1101"/>
      <c r="H1407" s="1107"/>
      <c r="I1407" s="1107"/>
      <c r="J1407" s="1107"/>
      <c r="K1407" s="1107"/>
      <c r="L1407" s="1107"/>
      <c r="M1407" s="1107"/>
      <c r="N1407" s="1107"/>
      <c r="O1407" s="1107"/>
      <c r="P1407" s="1107"/>
      <c r="Q1407" s="1107"/>
      <c r="R1407" s="1107"/>
      <c r="S1407" s="1107"/>
      <c r="T1407" s="1107"/>
      <c r="U1407" s="1107"/>
      <c r="V1407" s="1107"/>
      <c r="W1407" s="1107"/>
      <c r="X1407" s="1107"/>
      <c r="Y1407" s="1107"/>
      <c r="Z1407" s="1107"/>
      <c r="AA1407" s="1107"/>
      <c r="AB1407" s="1107"/>
      <c r="AC1407" s="1107"/>
      <c r="AD1407" s="1107"/>
      <c r="AE1407" s="1107"/>
      <c r="AF1407" s="1107"/>
      <c r="AG1407" s="1107"/>
      <c r="AH1407" s="1107"/>
      <c r="AI1407" s="1107"/>
      <c r="AJ1407" s="1107"/>
      <c r="AK1407" s="1107"/>
      <c r="AL1407" s="1107"/>
      <c r="AM1407" s="1107"/>
      <c r="AN1407" s="1107"/>
      <c r="AO1407" s="1107"/>
      <c r="AP1407" s="1107"/>
      <c r="AQ1407" s="1107"/>
      <c r="AR1407" s="1107"/>
      <c r="AS1407" s="1107"/>
      <c r="AT1407" s="1107"/>
      <c r="AU1407" s="1107"/>
      <c r="AV1407" s="1107"/>
      <c r="AW1407" s="1107"/>
      <c r="AX1407" s="1107"/>
      <c r="AY1407" s="1107"/>
      <c r="AZ1407" s="1107"/>
      <c r="BA1407" s="1107"/>
      <c r="BB1407" s="1107"/>
      <c r="BC1407" s="1107"/>
      <c r="BD1407" s="1107"/>
      <c r="BE1407" s="1107"/>
      <c r="BF1407" s="1107"/>
      <c r="BG1407" s="1107"/>
      <c r="BH1407" s="1107"/>
      <c r="BI1407" s="1107"/>
      <c r="BJ1407" s="1107"/>
      <c r="BK1407" s="1107"/>
      <c r="BL1407" s="1107"/>
      <c r="BM1407" s="1107"/>
      <c r="BN1407" s="1107"/>
      <c r="BO1407" s="1107"/>
      <c r="BP1407" s="1107"/>
      <c r="BQ1407" s="1107"/>
      <c r="BR1407" s="1107"/>
      <c r="BS1407" s="1107"/>
      <c r="BT1407" s="1107"/>
      <c r="BU1407" s="1107"/>
      <c r="BV1407" s="1107"/>
      <c r="BW1407" s="1107"/>
      <c r="BX1407" s="1107"/>
      <c r="BY1407" s="1107"/>
      <c r="BZ1407" s="1107"/>
      <c r="CA1407" s="1107"/>
      <c r="CB1407" s="1107"/>
      <c r="CC1407" s="1107"/>
      <c r="CD1407" s="1107"/>
      <c r="CE1407" s="1107"/>
      <c r="CF1407" s="1107"/>
      <c r="CG1407" s="1107"/>
      <c r="CH1407" s="1107"/>
      <c r="CI1407" s="1107"/>
      <c r="CJ1407" s="1107"/>
      <c r="CK1407" s="1107"/>
      <c r="CL1407" s="1107"/>
      <c r="CM1407" s="1107"/>
      <c r="CN1407" s="1107"/>
      <c r="CO1407" s="1107"/>
      <c r="CP1407" s="1107"/>
      <c r="CQ1407" s="1107"/>
      <c r="CR1407" s="1107"/>
      <c r="CS1407" s="1107"/>
      <c r="CT1407" s="1107"/>
      <c r="CU1407" s="1107"/>
      <c r="CV1407" s="1107"/>
      <c r="CW1407" s="1107"/>
      <c r="CX1407" s="1107"/>
      <c r="CY1407" s="1107"/>
      <c r="CZ1407" s="1107"/>
      <c r="DA1407" s="1107"/>
      <c r="DB1407" s="1107"/>
      <c r="DC1407" s="1107"/>
      <c r="DD1407" s="1107"/>
      <c r="DE1407" s="1107"/>
      <c r="DF1407" s="1107"/>
      <c r="DG1407" s="1107"/>
      <c r="DH1407" s="1107"/>
      <c r="DI1407" s="1107"/>
      <c r="DJ1407" s="1107"/>
      <c r="DK1407" s="1107"/>
      <c r="DL1407" s="1107"/>
      <c r="DM1407" s="1107"/>
      <c r="DN1407" s="1107"/>
      <c r="DO1407" s="1107"/>
      <c r="DP1407" s="1107"/>
      <c r="DQ1407" s="1107"/>
      <c r="DR1407" s="1107"/>
      <c r="DS1407" s="1107"/>
      <c r="DT1407" s="1107"/>
      <c r="DU1407" s="1107"/>
      <c r="DV1407" s="1107"/>
      <c r="DW1407" s="1107"/>
      <c r="DX1407" s="1107"/>
      <c r="DY1407" s="1107"/>
      <c r="DZ1407" s="1107"/>
      <c r="EA1407" s="1107"/>
      <c r="EB1407" s="1107"/>
      <c r="EC1407" s="1107"/>
      <c r="ED1407" s="1107"/>
      <c r="EE1407" s="1107"/>
      <c r="EF1407" s="1107"/>
      <c r="EG1407" s="1107"/>
      <c r="EH1407" s="1107"/>
      <c r="EI1407" s="1107"/>
      <c r="EJ1407" s="1107"/>
      <c r="EK1407" s="1107"/>
      <c r="EL1407" s="1107"/>
      <c r="EM1407" s="1107"/>
      <c r="EN1407" s="1107"/>
      <c r="EO1407" s="1107"/>
      <c r="EP1407" s="1107"/>
      <c r="EQ1407" s="1107"/>
      <c r="ER1407" s="1107"/>
      <c r="ES1407" s="1107"/>
      <c r="ET1407" s="1107"/>
      <c r="EU1407" s="1107"/>
      <c r="EV1407" s="1107"/>
      <c r="EW1407" s="1107"/>
      <c r="EX1407" s="1107"/>
      <c r="EY1407" s="1107"/>
    </row>
    <row r="1408" spans="4:155" s="565" customFormat="1" hidden="1" x14ac:dyDescent="0.25">
      <c r="D1408" s="1327"/>
      <c r="E1408" s="1327"/>
      <c r="F1408" s="1327"/>
      <c r="G1408" s="1101"/>
      <c r="H1408" s="1107"/>
      <c r="I1408" s="1107"/>
      <c r="J1408" s="1107"/>
      <c r="K1408" s="1107"/>
      <c r="L1408" s="1107"/>
      <c r="M1408" s="1107"/>
      <c r="N1408" s="1107"/>
      <c r="O1408" s="1107"/>
      <c r="P1408" s="1107"/>
      <c r="Q1408" s="1107"/>
      <c r="R1408" s="1107"/>
      <c r="S1408" s="1107"/>
      <c r="T1408" s="1107"/>
      <c r="U1408" s="1107"/>
      <c r="V1408" s="1107"/>
      <c r="W1408" s="1107"/>
      <c r="X1408" s="1107"/>
      <c r="Y1408" s="1107"/>
      <c r="Z1408" s="1107"/>
      <c r="AA1408" s="1107"/>
      <c r="AB1408" s="1107"/>
      <c r="AC1408" s="1107"/>
      <c r="AD1408" s="1107"/>
      <c r="AE1408" s="1107"/>
      <c r="AF1408" s="1107"/>
      <c r="AG1408" s="1107"/>
      <c r="AH1408" s="1107"/>
      <c r="AI1408" s="1107"/>
      <c r="AJ1408" s="1107"/>
      <c r="AK1408" s="1107"/>
      <c r="AL1408" s="1107"/>
      <c r="AM1408" s="1107"/>
      <c r="AN1408" s="1107"/>
      <c r="AO1408" s="1107"/>
      <c r="AP1408" s="1107"/>
      <c r="AQ1408" s="1107"/>
      <c r="AR1408" s="1107"/>
      <c r="AS1408" s="1107"/>
      <c r="AT1408" s="1107"/>
      <c r="AU1408" s="1107"/>
      <c r="AV1408" s="1107"/>
      <c r="AW1408" s="1107"/>
      <c r="AX1408" s="1107"/>
      <c r="AY1408" s="1107"/>
      <c r="AZ1408" s="1107"/>
      <c r="BA1408" s="1107"/>
      <c r="BB1408" s="1107"/>
      <c r="BC1408" s="1107"/>
      <c r="BD1408" s="1107"/>
      <c r="BE1408" s="1107"/>
      <c r="BF1408" s="1107"/>
      <c r="BG1408" s="1107"/>
      <c r="BH1408" s="1107"/>
      <c r="BI1408" s="1107"/>
      <c r="BJ1408" s="1107"/>
      <c r="BK1408" s="1107"/>
      <c r="BL1408" s="1107"/>
      <c r="BM1408" s="1107"/>
      <c r="BN1408" s="1107"/>
      <c r="BO1408" s="1107"/>
      <c r="BP1408" s="1107"/>
      <c r="BQ1408" s="1107"/>
      <c r="BR1408" s="1107"/>
      <c r="BS1408" s="1107"/>
      <c r="BT1408" s="1107"/>
      <c r="BU1408" s="1107"/>
      <c r="BV1408" s="1107"/>
      <c r="BW1408" s="1107"/>
      <c r="BX1408" s="1107"/>
      <c r="BY1408" s="1107"/>
      <c r="BZ1408" s="1107"/>
      <c r="CA1408" s="1107"/>
      <c r="CB1408" s="1107"/>
      <c r="CC1408" s="1107"/>
      <c r="CD1408" s="1107"/>
      <c r="CE1408" s="1107"/>
      <c r="CF1408" s="1107"/>
      <c r="CG1408" s="1107"/>
      <c r="CH1408" s="1107"/>
      <c r="CI1408" s="1107"/>
      <c r="CJ1408" s="1107"/>
      <c r="CK1408" s="1107"/>
      <c r="CL1408" s="1107"/>
      <c r="CM1408" s="1107"/>
      <c r="CN1408" s="1107"/>
      <c r="CO1408" s="1107"/>
      <c r="CP1408" s="1107"/>
      <c r="CQ1408" s="1107"/>
      <c r="CR1408" s="1107"/>
      <c r="CS1408" s="1107"/>
      <c r="CT1408" s="1107"/>
      <c r="CU1408" s="1107"/>
      <c r="CV1408" s="1107"/>
      <c r="CW1408" s="1107"/>
      <c r="CX1408" s="1107"/>
      <c r="CY1408" s="1107"/>
      <c r="CZ1408" s="1107"/>
      <c r="DA1408" s="1107"/>
      <c r="DB1408" s="1107"/>
      <c r="DC1408" s="1107"/>
      <c r="DD1408" s="1107"/>
      <c r="DE1408" s="1107"/>
      <c r="DF1408" s="1107"/>
      <c r="DG1408" s="1107"/>
      <c r="DH1408" s="1107"/>
      <c r="DI1408" s="1107"/>
      <c r="DJ1408" s="1107"/>
      <c r="DK1408" s="1107"/>
      <c r="DL1408" s="1107"/>
      <c r="DM1408" s="1107"/>
      <c r="DN1408" s="1107"/>
      <c r="DO1408" s="1107"/>
      <c r="DP1408" s="1107"/>
      <c r="DQ1408" s="1107"/>
      <c r="DR1408" s="1107"/>
      <c r="DS1408" s="1107"/>
      <c r="DT1408" s="1107"/>
      <c r="DU1408" s="1107"/>
      <c r="DV1408" s="1107"/>
      <c r="DW1408" s="1107"/>
      <c r="DX1408" s="1107"/>
      <c r="DY1408" s="1107"/>
      <c r="DZ1408" s="1107"/>
      <c r="EA1408" s="1107"/>
      <c r="EB1408" s="1107"/>
      <c r="EC1408" s="1107"/>
      <c r="ED1408" s="1107"/>
      <c r="EE1408" s="1107"/>
      <c r="EF1408" s="1107"/>
      <c r="EG1408" s="1107"/>
      <c r="EH1408" s="1107"/>
      <c r="EI1408" s="1107"/>
      <c r="EJ1408" s="1107"/>
      <c r="EK1408" s="1107"/>
      <c r="EL1408" s="1107"/>
      <c r="EM1408" s="1107"/>
      <c r="EN1408" s="1107"/>
      <c r="EO1408" s="1107"/>
      <c r="EP1408" s="1107"/>
      <c r="EQ1408" s="1107"/>
      <c r="ER1408" s="1107"/>
      <c r="ES1408" s="1107"/>
      <c r="ET1408" s="1107"/>
      <c r="EU1408" s="1107"/>
      <c r="EV1408" s="1107"/>
      <c r="EW1408" s="1107"/>
      <c r="EX1408" s="1107"/>
      <c r="EY1408" s="1107"/>
    </row>
    <row r="1409" spans="4:155" s="565" customFormat="1" hidden="1" x14ac:dyDescent="0.25">
      <c r="D1409" s="1327"/>
      <c r="E1409" s="1327"/>
      <c r="F1409" s="1327"/>
      <c r="G1409" s="1101"/>
      <c r="H1409" s="1107"/>
      <c r="I1409" s="1107"/>
      <c r="J1409" s="1107"/>
      <c r="K1409" s="1107"/>
      <c r="L1409" s="1107"/>
      <c r="M1409" s="1107"/>
      <c r="N1409" s="1107"/>
      <c r="O1409" s="1107"/>
      <c r="P1409" s="1107"/>
      <c r="Q1409" s="1107"/>
      <c r="R1409" s="1107"/>
      <c r="S1409" s="1107"/>
      <c r="T1409" s="1107"/>
      <c r="U1409" s="1107"/>
      <c r="V1409" s="1107"/>
      <c r="W1409" s="1107"/>
      <c r="X1409" s="1107"/>
      <c r="Y1409" s="1107"/>
      <c r="Z1409" s="1107"/>
      <c r="AA1409" s="1107"/>
      <c r="AB1409" s="1107"/>
      <c r="AC1409" s="1107"/>
      <c r="AD1409" s="1107"/>
      <c r="AE1409" s="1107"/>
      <c r="AF1409" s="1107"/>
      <c r="AG1409" s="1107"/>
      <c r="AH1409" s="1107"/>
      <c r="AI1409" s="1107"/>
      <c r="AJ1409" s="1107"/>
      <c r="AK1409" s="1107"/>
      <c r="AL1409" s="1107"/>
      <c r="AM1409" s="1107"/>
      <c r="AN1409" s="1107"/>
      <c r="AO1409" s="1107"/>
      <c r="AP1409" s="1107"/>
      <c r="AQ1409" s="1107"/>
      <c r="AR1409" s="1107"/>
      <c r="AS1409" s="1107"/>
      <c r="AT1409" s="1107"/>
      <c r="AU1409" s="1107"/>
      <c r="AV1409" s="1107"/>
      <c r="AW1409" s="1107"/>
      <c r="AX1409" s="1107"/>
      <c r="AY1409" s="1107"/>
      <c r="AZ1409" s="1107"/>
      <c r="BA1409" s="1107"/>
      <c r="BB1409" s="1107"/>
      <c r="BC1409" s="1107"/>
      <c r="BD1409" s="1107"/>
      <c r="BE1409" s="1107"/>
      <c r="BF1409" s="1107"/>
      <c r="BG1409" s="1107"/>
      <c r="BH1409" s="1107"/>
      <c r="BI1409" s="1107"/>
      <c r="BJ1409" s="1107"/>
      <c r="BK1409" s="1107"/>
      <c r="BL1409" s="1107"/>
      <c r="BM1409" s="1107"/>
      <c r="BN1409" s="1107"/>
      <c r="BO1409" s="1107"/>
      <c r="BP1409" s="1107"/>
      <c r="BQ1409" s="1107"/>
      <c r="BR1409" s="1107"/>
      <c r="BS1409" s="1107"/>
      <c r="BT1409" s="1107"/>
      <c r="BU1409" s="1107"/>
      <c r="BV1409" s="1107"/>
      <c r="BW1409" s="1107"/>
      <c r="BX1409" s="1107"/>
      <c r="BY1409" s="1107"/>
      <c r="BZ1409" s="1107"/>
      <c r="CA1409" s="1107"/>
      <c r="CB1409" s="1107"/>
      <c r="CC1409" s="1107"/>
      <c r="CD1409" s="1107"/>
      <c r="CE1409" s="1107"/>
      <c r="CF1409" s="1107"/>
      <c r="CG1409" s="1107"/>
      <c r="CH1409" s="1107"/>
      <c r="CI1409" s="1107"/>
      <c r="CJ1409" s="1107"/>
      <c r="CK1409" s="1107"/>
      <c r="CL1409" s="1107"/>
      <c r="CM1409" s="1107"/>
      <c r="CN1409" s="1107"/>
      <c r="CO1409" s="1107"/>
      <c r="CP1409" s="1107"/>
      <c r="CQ1409" s="1107"/>
      <c r="CR1409" s="1107"/>
      <c r="CS1409" s="1107"/>
      <c r="CT1409" s="1107"/>
      <c r="CU1409" s="1107"/>
      <c r="CV1409" s="1107"/>
      <c r="CW1409" s="1107"/>
      <c r="CX1409" s="1107"/>
      <c r="CY1409" s="1107"/>
      <c r="CZ1409" s="1107"/>
      <c r="DA1409" s="1107"/>
      <c r="DB1409" s="1107"/>
      <c r="DC1409" s="1107"/>
      <c r="DD1409" s="1107"/>
      <c r="DE1409" s="1107"/>
      <c r="DF1409" s="1107"/>
      <c r="DG1409" s="1107"/>
      <c r="DH1409" s="1107"/>
      <c r="DI1409" s="1107"/>
      <c r="DJ1409" s="1107"/>
      <c r="DK1409" s="1107"/>
      <c r="DL1409" s="1107"/>
      <c r="DM1409" s="1107"/>
      <c r="DN1409" s="1107"/>
      <c r="DO1409" s="1107"/>
      <c r="DP1409" s="1107"/>
      <c r="DQ1409" s="1107"/>
      <c r="DR1409" s="1107"/>
      <c r="DS1409" s="1107"/>
      <c r="DT1409" s="1107"/>
      <c r="DU1409" s="1107"/>
      <c r="DV1409" s="1107"/>
      <c r="DW1409" s="1107"/>
      <c r="DX1409" s="1107"/>
      <c r="DY1409" s="1107"/>
      <c r="DZ1409" s="1107"/>
      <c r="EA1409" s="1107"/>
      <c r="EB1409" s="1107"/>
      <c r="EC1409" s="1107"/>
      <c r="ED1409" s="1107"/>
      <c r="EE1409" s="1107"/>
      <c r="EF1409" s="1107"/>
      <c r="EG1409" s="1107"/>
      <c r="EH1409" s="1107"/>
      <c r="EI1409" s="1107"/>
      <c r="EJ1409" s="1107"/>
      <c r="EK1409" s="1107"/>
      <c r="EL1409" s="1107"/>
      <c r="EM1409" s="1107"/>
      <c r="EN1409" s="1107"/>
      <c r="EO1409" s="1107"/>
      <c r="EP1409" s="1107"/>
      <c r="EQ1409" s="1107"/>
      <c r="ER1409" s="1107"/>
      <c r="ES1409" s="1107"/>
      <c r="ET1409" s="1107"/>
      <c r="EU1409" s="1107"/>
      <c r="EV1409" s="1107"/>
      <c r="EW1409" s="1107"/>
      <c r="EX1409" s="1107"/>
      <c r="EY1409" s="1107"/>
    </row>
    <row r="1410" spans="4:155" s="565" customFormat="1" hidden="1" x14ac:dyDescent="0.25">
      <c r="D1410" s="1327"/>
      <c r="E1410" s="1327"/>
      <c r="F1410" s="1327"/>
      <c r="G1410" s="1101"/>
      <c r="H1410" s="1107"/>
      <c r="I1410" s="1107"/>
      <c r="J1410" s="1107"/>
      <c r="K1410" s="1107"/>
      <c r="L1410" s="1107"/>
      <c r="M1410" s="1107"/>
      <c r="N1410" s="1107"/>
      <c r="O1410" s="1107"/>
      <c r="P1410" s="1107"/>
      <c r="Q1410" s="1107"/>
      <c r="R1410" s="1107"/>
      <c r="S1410" s="1107"/>
      <c r="T1410" s="1107"/>
      <c r="U1410" s="1107"/>
      <c r="V1410" s="1107"/>
      <c r="W1410" s="1107"/>
      <c r="X1410" s="1107"/>
      <c r="Y1410" s="1107"/>
      <c r="Z1410" s="1107"/>
      <c r="AA1410" s="1107"/>
      <c r="AB1410" s="1107"/>
      <c r="AC1410" s="1107"/>
      <c r="AD1410" s="1107"/>
      <c r="AE1410" s="1107"/>
      <c r="AF1410" s="1107"/>
      <c r="AG1410" s="1107"/>
      <c r="AH1410" s="1107"/>
      <c r="AI1410" s="1107"/>
      <c r="AJ1410" s="1107"/>
      <c r="AK1410" s="1107"/>
      <c r="AL1410" s="1107"/>
      <c r="AM1410" s="1107"/>
      <c r="AN1410" s="1107"/>
      <c r="AO1410" s="1107"/>
      <c r="AP1410" s="1107"/>
      <c r="AQ1410" s="1107"/>
      <c r="AR1410" s="1107"/>
      <c r="AS1410" s="1107"/>
      <c r="AT1410" s="1107"/>
      <c r="AU1410" s="1107"/>
      <c r="AV1410" s="1107"/>
      <c r="AW1410" s="1107"/>
      <c r="AX1410" s="1107"/>
      <c r="AY1410" s="1107"/>
      <c r="AZ1410" s="1107"/>
      <c r="BA1410" s="1107"/>
      <c r="BB1410" s="1107"/>
      <c r="BC1410" s="1107"/>
      <c r="BD1410" s="1107"/>
      <c r="BE1410" s="1107"/>
      <c r="BF1410" s="1107"/>
      <c r="BG1410" s="1107"/>
      <c r="BH1410" s="1107"/>
      <c r="BI1410" s="1107"/>
      <c r="BJ1410" s="1107"/>
      <c r="BK1410" s="1107"/>
      <c r="BL1410" s="1107"/>
      <c r="BM1410" s="1107"/>
      <c r="BN1410" s="1107"/>
      <c r="BO1410" s="1107"/>
      <c r="BP1410" s="1107"/>
      <c r="BQ1410" s="1107"/>
      <c r="BR1410" s="1107"/>
      <c r="BS1410" s="1107"/>
      <c r="BT1410" s="1107"/>
      <c r="BU1410" s="1107"/>
      <c r="BV1410" s="1107"/>
      <c r="BW1410" s="1107"/>
      <c r="BX1410" s="1107"/>
      <c r="BY1410" s="1107"/>
      <c r="BZ1410" s="1107"/>
      <c r="CA1410" s="1107"/>
      <c r="CB1410" s="1107"/>
      <c r="CC1410" s="1107"/>
      <c r="CD1410" s="1107"/>
      <c r="CE1410" s="1107"/>
      <c r="CF1410" s="1107"/>
      <c r="CG1410" s="1107"/>
      <c r="CH1410" s="1107"/>
      <c r="CI1410" s="1107"/>
      <c r="CJ1410" s="1107"/>
      <c r="CK1410" s="1107"/>
      <c r="CL1410" s="1107"/>
      <c r="CM1410" s="1107"/>
      <c r="CN1410" s="1107"/>
      <c r="CO1410" s="1107"/>
      <c r="CP1410" s="1107"/>
      <c r="CQ1410" s="1107"/>
      <c r="CR1410" s="1107"/>
      <c r="CS1410" s="1107"/>
      <c r="CT1410" s="1107"/>
      <c r="CU1410" s="1107"/>
      <c r="CV1410" s="1107"/>
      <c r="CW1410" s="1107"/>
      <c r="CX1410" s="1107"/>
      <c r="CY1410" s="1107"/>
      <c r="CZ1410" s="1107"/>
      <c r="DA1410" s="1107"/>
      <c r="DB1410" s="1107"/>
      <c r="DC1410" s="1107"/>
      <c r="DD1410" s="1107"/>
      <c r="DE1410" s="1107"/>
      <c r="DF1410" s="1107"/>
      <c r="DG1410" s="1107"/>
      <c r="DH1410" s="1107"/>
      <c r="DI1410" s="1107"/>
      <c r="DJ1410" s="1107"/>
      <c r="DK1410" s="1107"/>
      <c r="DL1410" s="1107"/>
      <c r="DM1410" s="1107"/>
      <c r="DN1410" s="1107"/>
      <c r="DO1410" s="1107"/>
      <c r="DP1410" s="1107"/>
      <c r="DQ1410" s="1107"/>
      <c r="DR1410" s="1107"/>
      <c r="DS1410" s="1107"/>
      <c r="DT1410" s="1107"/>
      <c r="DU1410" s="1107"/>
      <c r="DV1410" s="1107"/>
      <c r="DW1410" s="1107"/>
      <c r="DX1410" s="1107"/>
      <c r="DY1410" s="1107"/>
      <c r="DZ1410" s="1107"/>
      <c r="EA1410" s="1107"/>
      <c r="EB1410" s="1107"/>
      <c r="EC1410" s="1107"/>
      <c r="ED1410" s="1107"/>
      <c r="EE1410" s="1107"/>
      <c r="EF1410" s="1107"/>
      <c r="EG1410" s="1107"/>
      <c r="EH1410" s="1107"/>
      <c r="EI1410" s="1107"/>
      <c r="EJ1410" s="1107"/>
      <c r="EK1410" s="1107"/>
      <c r="EL1410" s="1107"/>
      <c r="EM1410" s="1107"/>
      <c r="EN1410" s="1107"/>
      <c r="EO1410" s="1107"/>
      <c r="EP1410" s="1107"/>
      <c r="EQ1410" s="1107"/>
      <c r="ER1410" s="1107"/>
      <c r="ES1410" s="1107"/>
      <c r="ET1410" s="1107"/>
      <c r="EU1410" s="1107"/>
      <c r="EV1410" s="1107"/>
      <c r="EW1410" s="1107"/>
      <c r="EX1410" s="1107"/>
      <c r="EY1410" s="1107"/>
    </row>
    <row r="1411" spans="4:155" s="565" customFormat="1" hidden="1" x14ac:dyDescent="0.25">
      <c r="D1411" s="1327"/>
      <c r="E1411" s="1327"/>
      <c r="F1411" s="1327"/>
      <c r="G1411" s="1101"/>
      <c r="H1411" s="1107"/>
      <c r="I1411" s="1107"/>
      <c r="J1411" s="1107"/>
      <c r="K1411" s="1107"/>
      <c r="L1411" s="1107"/>
      <c r="M1411" s="1107"/>
      <c r="N1411" s="1107"/>
      <c r="O1411" s="1107"/>
      <c r="P1411" s="1107"/>
      <c r="Q1411" s="1107"/>
      <c r="R1411" s="1107"/>
      <c r="S1411" s="1107"/>
      <c r="T1411" s="1107"/>
      <c r="U1411" s="1107"/>
      <c r="V1411" s="1107"/>
      <c r="W1411" s="1107"/>
      <c r="X1411" s="1107"/>
      <c r="Y1411" s="1107"/>
      <c r="Z1411" s="1107"/>
      <c r="AA1411" s="1107"/>
      <c r="AB1411" s="1107"/>
      <c r="AC1411" s="1107"/>
      <c r="AD1411" s="1107"/>
      <c r="AE1411" s="1107"/>
      <c r="AF1411" s="1107"/>
      <c r="AG1411" s="1107"/>
      <c r="AH1411" s="1107"/>
      <c r="AI1411" s="1107"/>
      <c r="AJ1411" s="1107"/>
      <c r="AK1411" s="1107"/>
      <c r="AL1411" s="1107"/>
      <c r="AM1411" s="1107"/>
      <c r="AN1411" s="1107"/>
      <c r="AO1411" s="1107"/>
      <c r="AP1411" s="1107"/>
      <c r="AQ1411" s="1107"/>
      <c r="AR1411" s="1107"/>
      <c r="AS1411" s="1107"/>
      <c r="AT1411" s="1107"/>
      <c r="AU1411" s="1107"/>
      <c r="AV1411" s="1107"/>
      <c r="AW1411" s="1107"/>
      <c r="AX1411" s="1107"/>
      <c r="AY1411" s="1107"/>
      <c r="AZ1411" s="1107"/>
      <c r="BA1411" s="1107"/>
      <c r="BB1411" s="1107"/>
      <c r="BC1411" s="1107"/>
      <c r="BD1411" s="1107"/>
      <c r="BE1411" s="1107"/>
      <c r="BF1411" s="1107"/>
      <c r="BG1411" s="1107"/>
      <c r="BH1411" s="1107"/>
      <c r="BI1411" s="1107"/>
      <c r="BJ1411" s="1107"/>
      <c r="BK1411" s="1107"/>
      <c r="BL1411" s="1107"/>
      <c r="BM1411" s="1107"/>
      <c r="BN1411" s="1107"/>
      <c r="BO1411" s="1107"/>
      <c r="BP1411" s="1107"/>
      <c r="BQ1411" s="1107"/>
      <c r="BR1411" s="1107"/>
      <c r="BS1411" s="1107"/>
      <c r="BT1411" s="1107"/>
      <c r="BU1411" s="1107"/>
      <c r="BV1411" s="1107"/>
      <c r="BW1411" s="1107"/>
      <c r="BX1411" s="1107"/>
      <c r="BY1411" s="1107"/>
      <c r="BZ1411" s="1107"/>
      <c r="CA1411" s="1107"/>
      <c r="CB1411" s="1107"/>
      <c r="CC1411" s="1107"/>
      <c r="CD1411" s="1107"/>
      <c r="CE1411" s="1107"/>
      <c r="CF1411" s="1107"/>
      <c r="CG1411" s="1107"/>
      <c r="CH1411" s="1107"/>
      <c r="CI1411" s="1107"/>
      <c r="CJ1411" s="1107"/>
      <c r="CK1411" s="1107"/>
      <c r="CL1411" s="1107"/>
      <c r="CM1411" s="1107"/>
      <c r="CN1411" s="1107"/>
      <c r="CO1411" s="1107"/>
      <c r="CP1411" s="1107"/>
      <c r="CQ1411" s="1107"/>
      <c r="CR1411" s="1107"/>
      <c r="CS1411" s="1107"/>
      <c r="CT1411" s="1107"/>
      <c r="CU1411" s="1107"/>
      <c r="CV1411" s="1107"/>
      <c r="CW1411" s="1107"/>
      <c r="CX1411" s="1107"/>
      <c r="CY1411" s="1107"/>
      <c r="CZ1411" s="1107"/>
      <c r="DA1411" s="1107"/>
      <c r="DB1411" s="1107"/>
      <c r="DC1411" s="1107"/>
      <c r="DD1411" s="1107"/>
      <c r="DE1411" s="1107"/>
      <c r="DF1411" s="1107"/>
      <c r="DG1411" s="1107"/>
      <c r="DH1411" s="1107"/>
      <c r="DI1411" s="1107"/>
      <c r="DJ1411" s="1107"/>
      <c r="DK1411" s="1107"/>
      <c r="DL1411" s="1107"/>
      <c r="DM1411" s="1107"/>
      <c r="DN1411" s="1107"/>
      <c r="DO1411" s="1107"/>
      <c r="DP1411" s="1107"/>
      <c r="DQ1411" s="1107"/>
      <c r="DR1411" s="1107"/>
      <c r="DS1411" s="1107"/>
      <c r="DT1411" s="1107"/>
      <c r="DU1411" s="1107"/>
      <c r="DV1411" s="1107"/>
      <c r="DW1411" s="1107"/>
      <c r="DX1411" s="1107"/>
      <c r="DY1411" s="1107"/>
      <c r="DZ1411" s="1107"/>
      <c r="EA1411" s="1107"/>
      <c r="EB1411" s="1107"/>
      <c r="EC1411" s="1107"/>
      <c r="ED1411" s="1107"/>
      <c r="EE1411" s="1107"/>
      <c r="EF1411" s="1107"/>
      <c r="EG1411" s="1107"/>
      <c r="EH1411" s="1107"/>
      <c r="EI1411" s="1107"/>
      <c r="EJ1411" s="1107"/>
      <c r="EK1411" s="1107"/>
      <c r="EL1411" s="1107"/>
      <c r="EM1411" s="1107"/>
      <c r="EN1411" s="1107"/>
      <c r="EO1411" s="1107"/>
      <c r="EP1411" s="1107"/>
      <c r="EQ1411" s="1107"/>
      <c r="ER1411" s="1107"/>
      <c r="ES1411" s="1107"/>
      <c r="ET1411" s="1107"/>
      <c r="EU1411" s="1107"/>
      <c r="EV1411" s="1107"/>
      <c r="EW1411" s="1107"/>
      <c r="EX1411" s="1107"/>
      <c r="EY1411" s="1107"/>
    </row>
    <row r="1412" spans="4:155" s="565" customFormat="1" hidden="1" x14ac:dyDescent="0.25">
      <c r="D1412" s="1327"/>
      <c r="E1412" s="1327"/>
      <c r="F1412" s="1327"/>
      <c r="G1412" s="1101"/>
      <c r="H1412" s="1107"/>
      <c r="I1412" s="1107"/>
      <c r="J1412" s="1107"/>
      <c r="K1412" s="1107"/>
      <c r="L1412" s="1107"/>
      <c r="M1412" s="1107"/>
      <c r="N1412" s="1107"/>
      <c r="O1412" s="1107"/>
      <c r="P1412" s="1107"/>
      <c r="Q1412" s="1107"/>
      <c r="R1412" s="1107"/>
      <c r="S1412" s="1107"/>
      <c r="T1412" s="1107"/>
      <c r="U1412" s="1107"/>
      <c r="V1412" s="1107"/>
      <c r="W1412" s="1107"/>
      <c r="X1412" s="1107"/>
      <c r="Y1412" s="1107"/>
      <c r="Z1412" s="1107"/>
      <c r="AA1412" s="1107"/>
      <c r="AB1412" s="1107"/>
      <c r="AC1412" s="1107"/>
      <c r="AD1412" s="1107"/>
      <c r="AE1412" s="1107"/>
      <c r="AF1412" s="1107"/>
      <c r="AG1412" s="1107"/>
      <c r="AH1412" s="1107"/>
      <c r="AI1412" s="1107"/>
      <c r="AJ1412" s="1107"/>
      <c r="AK1412" s="1107"/>
      <c r="AL1412" s="1107"/>
      <c r="AM1412" s="1107"/>
      <c r="AN1412" s="1107"/>
      <c r="AO1412" s="1107"/>
      <c r="AP1412" s="1107"/>
      <c r="AQ1412" s="1107"/>
      <c r="AR1412" s="1107"/>
      <c r="AS1412" s="1107"/>
      <c r="AT1412" s="1107"/>
      <c r="AU1412" s="1107"/>
      <c r="AV1412" s="1107"/>
      <c r="AW1412" s="1107"/>
      <c r="AX1412" s="1107"/>
      <c r="AY1412" s="1107"/>
      <c r="AZ1412" s="1107"/>
      <c r="BA1412" s="1107"/>
      <c r="BB1412" s="1107"/>
      <c r="BC1412" s="1107"/>
      <c r="BD1412" s="1107"/>
      <c r="BE1412" s="1107"/>
      <c r="BF1412" s="1107"/>
      <c r="BG1412" s="1107"/>
      <c r="BH1412" s="1107"/>
      <c r="BI1412" s="1107"/>
      <c r="BJ1412" s="1107"/>
      <c r="BK1412" s="1107"/>
      <c r="BL1412" s="1107"/>
      <c r="BM1412" s="1107"/>
      <c r="BN1412" s="1107"/>
      <c r="BO1412" s="1107"/>
      <c r="BP1412" s="1107"/>
      <c r="BQ1412" s="1107"/>
      <c r="BR1412" s="1107"/>
      <c r="BS1412" s="1107"/>
      <c r="BT1412" s="1107"/>
      <c r="BU1412" s="1107"/>
      <c r="BV1412" s="1107"/>
      <c r="BW1412" s="1107"/>
      <c r="BX1412" s="1107"/>
      <c r="BY1412" s="1107"/>
      <c r="BZ1412" s="1107"/>
      <c r="CA1412" s="1107"/>
      <c r="CB1412" s="1107"/>
      <c r="CC1412" s="1107"/>
      <c r="CD1412" s="1107"/>
      <c r="CE1412" s="1107"/>
      <c r="CF1412" s="1107"/>
      <c r="CG1412" s="1107"/>
      <c r="CH1412" s="1107"/>
      <c r="CI1412" s="1107"/>
      <c r="CJ1412" s="1107"/>
      <c r="CK1412" s="1107"/>
      <c r="CL1412" s="1107"/>
      <c r="CM1412" s="1107"/>
      <c r="CN1412" s="1107"/>
      <c r="CO1412" s="1107"/>
      <c r="CP1412" s="1107"/>
      <c r="CQ1412" s="1107"/>
      <c r="CR1412" s="1107"/>
      <c r="CS1412" s="1107"/>
      <c r="CT1412" s="1107"/>
      <c r="CU1412" s="1107"/>
      <c r="CV1412" s="1107"/>
      <c r="CW1412" s="1107"/>
      <c r="CX1412" s="1107"/>
      <c r="CY1412" s="1107"/>
      <c r="CZ1412" s="1107"/>
      <c r="DA1412" s="1107"/>
      <c r="DB1412" s="1107"/>
      <c r="DC1412" s="1107"/>
      <c r="DD1412" s="1107"/>
      <c r="DE1412" s="1107"/>
      <c r="DF1412" s="1107"/>
      <c r="DG1412" s="1107"/>
      <c r="DH1412" s="1107"/>
      <c r="DI1412" s="1107"/>
      <c r="DJ1412" s="1107"/>
      <c r="DK1412" s="1107"/>
      <c r="DL1412" s="1107"/>
      <c r="DM1412" s="1107"/>
      <c r="DN1412" s="1107"/>
      <c r="DO1412" s="1107"/>
      <c r="DP1412" s="1107"/>
      <c r="DQ1412" s="1107"/>
      <c r="DR1412" s="1107"/>
      <c r="DS1412" s="1107"/>
      <c r="DT1412" s="1107"/>
      <c r="DU1412" s="1107"/>
      <c r="DV1412" s="1107"/>
      <c r="DW1412" s="1107"/>
      <c r="DX1412" s="1107"/>
      <c r="DY1412" s="1107"/>
      <c r="DZ1412" s="1107"/>
      <c r="EA1412" s="1107"/>
      <c r="EB1412" s="1107"/>
      <c r="EC1412" s="1107"/>
      <c r="ED1412" s="1107"/>
      <c r="EE1412" s="1107"/>
      <c r="EF1412" s="1107"/>
      <c r="EG1412" s="1107"/>
      <c r="EH1412" s="1107"/>
      <c r="EI1412" s="1107"/>
      <c r="EJ1412" s="1107"/>
      <c r="EK1412" s="1107"/>
      <c r="EL1412" s="1107"/>
      <c r="EM1412" s="1107"/>
      <c r="EN1412" s="1107"/>
      <c r="EO1412" s="1107"/>
      <c r="EP1412" s="1107"/>
      <c r="EQ1412" s="1107"/>
      <c r="ER1412" s="1107"/>
      <c r="ES1412" s="1107"/>
      <c r="ET1412" s="1107"/>
      <c r="EU1412" s="1107"/>
      <c r="EV1412" s="1107"/>
      <c r="EW1412" s="1107"/>
      <c r="EX1412" s="1107"/>
      <c r="EY1412" s="1107"/>
    </row>
    <row r="1413" spans="4:155" s="565" customFormat="1" hidden="1" x14ac:dyDescent="0.25">
      <c r="D1413" s="1327"/>
      <c r="E1413" s="1327"/>
      <c r="F1413" s="1327"/>
      <c r="G1413" s="1101"/>
      <c r="H1413" s="1107"/>
      <c r="I1413" s="1107"/>
      <c r="J1413" s="1107"/>
      <c r="K1413" s="1107"/>
      <c r="L1413" s="1107"/>
      <c r="M1413" s="1107"/>
      <c r="N1413" s="1107"/>
      <c r="O1413" s="1107"/>
      <c r="P1413" s="1107"/>
      <c r="Q1413" s="1107"/>
      <c r="R1413" s="1107"/>
      <c r="S1413" s="1107"/>
      <c r="T1413" s="1107"/>
      <c r="U1413" s="1107"/>
      <c r="V1413" s="1107"/>
      <c r="W1413" s="1107"/>
      <c r="X1413" s="1107"/>
      <c r="Y1413" s="1107"/>
      <c r="Z1413" s="1107"/>
      <c r="AA1413" s="1107"/>
      <c r="AB1413" s="1107"/>
      <c r="AC1413" s="1107"/>
      <c r="AD1413" s="1107"/>
      <c r="AE1413" s="1107"/>
      <c r="AF1413" s="1107"/>
      <c r="AG1413" s="1107"/>
      <c r="AH1413" s="1107"/>
      <c r="AI1413" s="1107"/>
      <c r="AJ1413" s="1107"/>
      <c r="AK1413" s="1107"/>
      <c r="AL1413" s="1107"/>
      <c r="AM1413" s="1107"/>
      <c r="AN1413" s="1107"/>
      <c r="AO1413" s="1107"/>
      <c r="AP1413" s="1107"/>
      <c r="AQ1413" s="1107"/>
      <c r="AR1413" s="1107"/>
      <c r="AS1413" s="1107"/>
      <c r="AT1413" s="1107"/>
      <c r="AU1413" s="1107"/>
      <c r="AV1413" s="1107"/>
      <c r="AW1413" s="1107"/>
      <c r="AX1413" s="1107"/>
      <c r="AY1413" s="1107"/>
      <c r="AZ1413" s="1107"/>
      <c r="BA1413" s="1107"/>
      <c r="BB1413" s="1107"/>
      <c r="BC1413" s="1107"/>
      <c r="BD1413" s="1107"/>
      <c r="BE1413" s="1107"/>
      <c r="BF1413" s="1107"/>
      <c r="BG1413" s="1107"/>
      <c r="BH1413" s="1107"/>
      <c r="BI1413" s="1107"/>
      <c r="BJ1413" s="1107"/>
      <c r="BK1413" s="1107"/>
      <c r="BL1413" s="1107"/>
      <c r="BM1413" s="1107"/>
      <c r="BN1413" s="1107"/>
      <c r="BO1413" s="1107"/>
      <c r="BP1413" s="1107"/>
      <c r="BQ1413" s="1107"/>
      <c r="BR1413" s="1107"/>
      <c r="BS1413" s="1107"/>
      <c r="BT1413" s="1107"/>
      <c r="BU1413" s="1107"/>
      <c r="BV1413" s="1107"/>
      <c r="BW1413" s="1107"/>
      <c r="BX1413" s="1107"/>
      <c r="BY1413" s="1107"/>
      <c r="BZ1413" s="1107"/>
      <c r="CA1413" s="1107"/>
      <c r="CB1413" s="1107"/>
      <c r="CC1413" s="1107"/>
      <c r="CD1413" s="1107"/>
      <c r="CE1413" s="1107"/>
      <c r="CF1413" s="1107"/>
      <c r="CG1413" s="1107"/>
      <c r="CH1413" s="1107"/>
      <c r="CI1413" s="1107"/>
      <c r="CJ1413" s="1107"/>
      <c r="CK1413" s="1107"/>
      <c r="CL1413" s="1107"/>
      <c r="CM1413" s="1107"/>
      <c r="CN1413" s="1107"/>
      <c r="CO1413" s="1107"/>
      <c r="CP1413" s="1107"/>
      <c r="CQ1413" s="1107"/>
      <c r="CR1413" s="1107"/>
      <c r="CS1413" s="1107"/>
      <c r="CT1413" s="1107"/>
      <c r="CU1413" s="1107"/>
      <c r="CV1413" s="1107"/>
      <c r="CW1413" s="1107"/>
      <c r="CX1413" s="1107"/>
      <c r="CY1413" s="1107"/>
      <c r="CZ1413" s="1107"/>
      <c r="DA1413" s="1107"/>
      <c r="DB1413" s="1107"/>
      <c r="DC1413" s="1107"/>
      <c r="DD1413" s="1107"/>
      <c r="DE1413" s="1107"/>
      <c r="DF1413" s="1107"/>
      <c r="DG1413" s="1107"/>
      <c r="DH1413" s="1107"/>
      <c r="DI1413" s="1107"/>
      <c r="DJ1413" s="1107"/>
      <c r="DK1413" s="1107"/>
      <c r="DL1413" s="1107"/>
      <c r="DM1413" s="1107"/>
      <c r="DN1413" s="1107"/>
      <c r="DO1413" s="1107"/>
      <c r="DP1413" s="1107"/>
      <c r="DQ1413" s="1107"/>
      <c r="DR1413" s="1107"/>
      <c r="DS1413" s="1107"/>
      <c r="DT1413" s="1107"/>
      <c r="DU1413" s="1107"/>
      <c r="DV1413" s="1107"/>
      <c r="DW1413" s="1107"/>
      <c r="DX1413" s="1107"/>
      <c r="DY1413" s="1107"/>
      <c r="DZ1413" s="1107"/>
      <c r="EA1413" s="1107"/>
      <c r="EB1413" s="1107"/>
      <c r="EC1413" s="1107"/>
      <c r="ED1413" s="1107"/>
      <c r="EE1413" s="1107"/>
      <c r="EF1413" s="1107"/>
      <c r="EG1413" s="1107"/>
      <c r="EH1413" s="1107"/>
      <c r="EI1413" s="1107"/>
      <c r="EJ1413" s="1107"/>
      <c r="EK1413" s="1107"/>
      <c r="EL1413" s="1107"/>
      <c r="EM1413" s="1107"/>
      <c r="EN1413" s="1107"/>
      <c r="EO1413" s="1107"/>
      <c r="EP1413" s="1107"/>
      <c r="EQ1413" s="1107"/>
      <c r="ER1413" s="1107"/>
      <c r="ES1413" s="1107"/>
      <c r="ET1413" s="1107"/>
      <c r="EU1413" s="1107"/>
      <c r="EV1413" s="1107"/>
      <c r="EW1413" s="1107"/>
      <c r="EX1413" s="1107"/>
      <c r="EY1413" s="1107"/>
    </row>
    <row r="1414" spans="4:155" s="565" customFormat="1" hidden="1" x14ac:dyDescent="0.25">
      <c r="D1414" s="1327"/>
      <c r="E1414" s="1327"/>
      <c r="F1414" s="1327"/>
      <c r="G1414" s="1101"/>
      <c r="H1414" s="1107"/>
      <c r="I1414" s="1107"/>
      <c r="J1414" s="1107"/>
      <c r="K1414" s="1107"/>
      <c r="L1414" s="1107"/>
      <c r="M1414" s="1107"/>
      <c r="N1414" s="1107"/>
      <c r="O1414" s="1107"/>
      <c r="P1414" s="1107"/>
      <c r="Q1414" s="1107"/>
      <c r="R1414" s="1107"/>
      <c r="S1414" s="1107"/>
      <c r="T1414" s="1107"/>
      <c r="U1414" s="1107"/>
      <c r="V1414" s="1107"/>
      <c r="W1414" s="1107"/>
      <c r="X1414" s="1107"/>
      <c r="Y1414" s="1107"/>
      <c r="Z1414" s="1107"/>
      <c r="AA1414" s="1107"/>
      <c r="AB1414" s="1107"/>
      <c r="AC1414" s="1107"/>
      <c r="AD1414" s="1107"/>
      <c r="AE1414" s="1107"/>
      <c r="AF1414" s="1107"/>
      <c r="AG1414" s="1107"/>
      <c r="AH1414" s="1107"/>
      <c r="AI1414" s="1107"/>
      <c r="AJ1414" s="1107"/>
      <c r="AK1414" s="1107"/>
      <c r="AL1414" s="1107"/>
      <c r="AM1414" s="1107"/>
      <c r="AN1414" s="1107"/>
      <c r="AO1414" s="1107"/>
      <c r="AP1414" s="1107"/>
      <c r="AQ1414" s="1107"/>
      <c r="AR1414" s="1107"/>
      <c r="AS1414" s="1107"/>
      <c r="AT1414" s="1107"/>
      <c r="AU1414" s="1107"/>
      <c r="AV1414" s="1107"/>
      <c r="AW1414" s="1107"/>
      <c r="AX1414" s="1107"/>
      <c r="AY1414" s="1107"/>
      <c r="AZ1414" s="1107"/>
      <c r="BA1414" s="1107"/>
      <c r="BB1414" s="1107"/>
      <c r="BC1414" s="1107"/>
      <c r="BD1414" s="1107"/>
      <c r="BE1414" s="1107"/>
      <c r="BF1414" s="1107"/>
      <c r="BG1414" s="1107"/>
      <c r="BH1414" s="1107"/>
      <c r="BI1414" s="1107"/>
      <c r="BJ1414" s="1107"/>
      <c r="BK1414" s="1107"/>
      <c r="BL1414" s="1107"/>
      <c r="BM1414" s="1107"/>
      <c r="BN1414" s="1107"/>
      <c r="BO1414" s="1107"/>
      <c r="BP1414" s="1107"/>
      <c r="BQ1414" s="1107"/>
      <c r="BR1414" s="1107"/>
      <c r="BS1414" s="1107"/>
      <c r="BT1414" s="1107"/>
      <c r="BU1414" s="1107"/>
      <c r="BV1414" s="1107"/>
      <c r="BW1414" s="1107"/>
      <c r="BX1414" s="1107"/>
      <c r="BY1414" s="1107"/>
      <c r="BZ1414" s="1107"/>
      <c r="CA1414" s="1107"/>
      <c r="CB1414" s="1107"/>
      <c r="CC1414" s="1107"/>
      <c r="CD1414" s="1107"/>
      <c r="CE1414" s="1107"/>
      <c r="CF1414" s="1107"/>
      <c r="CG1414" s="1107"/>
      <c r="CH1414" s="1107"/>
      <c r="CI1414" s="1107"/>
      <c r="CJ1414" s="1107"/>
      <c r="CK1414" s="1107"/>
      <c r="CL1414" s="1107"/>
      <c r="CM1414" s="1107"/>
      <c r="CN1414" s="1107"/>
      <c r="CO1414" s="1107"/>
      <c r="CP1414" s="1107"/>
      <c r="CQ1414" s="1107"/>
      <c r="CR1414" s="1107"/>
      <c r="CS1414" s="1107"/>
      <c r="CT1414" s="1107"/>
      <c r="CU1414" s="1107"/>
      <c r="CV1414" s="1107"/>
      <c r="CW1414" s="1107"/>
      <c r="CX1414" s="1107"/>
      <c r="CY1414" s="1107"/>
      <c r="CZ1414" s="1107"/>
      <c r="DA1414" s="1107"/>
      <c r="DB1414" s="1107"/>
      <c r="DC1414" s="1107"/>
      <c r="DD1414" s="1107"/>
      <c r="DE1414" s="1107"/>
      <c r="DF1414" s="1107"/>
      <c r="DG1414" s="1107"/>
      <c r="DH1414" s="1107"/>
      <c r="DI1414" s="1107"/>
      <c r="DJ1414" s="1107"/>
      <c r="DK1414" s="1107"/>
      <c r="DL1414" s="1107"/>
      <c r="DM1414" s="1107"/>
      <c r="DN1414" s="1107"/>
      <c r="DO1414" s="1107"/>
      <c r="DP1414" s="1107"/>
      <c r="DQ1414" s="1107"/>
      <c r="DR1414" s="1107"/>
      <c r="DS1414" s="1107"/>
      <c r="DT1414" s="1107"/>
      <c r="DU1414" s="1107"/>
      <c r="DV1414" s="1107"/>
      <c r="DW1414" s="1107"/>
      <c r="DX1414" s="1107"/>
      <c r="DY1414" s="1107"/>
      <c r="DZ1414" s="1107"/>
      <c r="EA1414" s="1107"/>
      <c r="EB1414" s="1107"/>
      <c r="EC1414" s="1107"/>
      <c r="ED1414" s="1107"/>
      <c r="EE1414" s="1107"/>
      <c r="EF1414" s="1107"/>
      <c r="EG1414" s="1107"/>
      <c r="EH1414" s="1107"/>
      <c r="EI1414" s="1107"/>
      <c r="EJ1414" s="1107"/>
      <c r="EK1414" s="1107"/>
      <c r="EL1414" s="1107"/>
      <c r="EM1414" s="1107"/>
      <c r="EN1414" s="1107"/>
      <c r="EO1414" s="1107"/>
      <c r="EP1414" s="1107"/>
      <c r="EQ1414" s="1107"/>
      <c r="ER1414" s="1107"/>
      <c r="ES1414" s="1107"/>
      <c r="ET1414" s="1107"/>
      <c r="EU1414" s="1107"/>
      <c r="EV1414" s="1107"/>
      <c r="EW1414" s="1107"/>
      <c r="EX1414" s="1107"/>
      <c r="EY1414" s="1107"/>
    </row>
    <row r="1415" spans="4:155" s="565" customFormat="1" hidden="1" x14ac:dyDescent="0.25">
      <c r="D1415" s="1327"/>
      <c r="E1415" s="1327"/>
      <c r="F1415" s="1327"/>
      <c r="G1415" s="1101"/>
      <c r="H1415" s="1107"/>
      <c r="I1415" s="1107"/>
      <c r="J1415" s="1107"/>
      <c r="K1415" s="1107"/>
      <c r="L1415" s="1107"/>
      <c r="M1415" s="1107"/>
      <c r="N1415" s="1107"/>
      <c r="O1415" s="1107"/>
      <c r="P1415" s="1107"/>
      <c r="Q1415" s="1107"/>
      <c r="R1415" s="1107"/>
      <c r="S1415" s="1107"/>
      <c r="T1415" s="1107"/>
      <c r="U1415" s="1107"/>
      <c r="V1415" s="1107"/>
      <c r="W1415" s="1107"/>
      <c r="X1415" s="1107"/>
      <c r="Y1415" s="1107"/>
      <c r="Z1415" s="1107"/>
      <c r="AA1415" s="1107"/>
      <c r="AB1415" s="1107"/>
      <c r="AC1415" s="1107"/>
      <c r="AD1415" s="1107"/>
      <c r="AE1415" s="1107"/>
      <c r="AF1415" s="1107"/>
      <c r="AG1415" s="1107"/>
      <c r="AH1415" s="1107"/>
      <c r="AI1415" s="1107"/>
      <c r="AJ1415" s="1107"/>
      <c r="AK1415" s="1107"/>
      <c r="AL1415" s="1107"/>
      <c r="AM1415" s="1107"/>
      <c r="AN1415" s="1107"/>
      <c r="AO1415" s="1107"/>
      <c r="AP1415" s="1107"/>
      <c r="AQ1415" s="1107"/>
      <c r="AR1415" s="1107"/>
      <c r="AS1415" s="1107"/>
      <c r="AT1415" s="1107"/>
      <c r="AU1415" s="1107"/>
      <c r="AV1415" s="1107"/>
      <c r="AW1415" s="1107"/>
      <c r="AX1415" s="1107"/>
      <c r="AY1415" s="1107"/>
      <c r="AZ1415" s="1107"/>
      <c r="BA1415" s="1107"/>
      <c r="BB1415" s="1107"/>
      <c r="BC1415" s="1107"/>
      <c r="BD1415" s="1107"/>
      <c r="BE1415" s="1107"/>
      <c r="BF1415" s="1107"/>
      <c r="BG1415" s="1107"/>
      <c r="BH1415" s="1107"/>
      <c r="BI1415" s="1107"/>
      <c r="BJ1415" s="1107"/>
      <c r="BK1415" s="1107"/>
      <c r="BL1415" s="1107"/>
      <c r="BM1415" s="1107"/>
      <c r="BN1415" s="1107"/>
      <c r="BO1415" s="1107"/>
      <c r="BP1415" s="1107"/>
      <c r="BQ1415" s="1107"/>
      <c r="BR1415" s="1107"/>
      <c r="BS1415" s="1107"/>
      <c r="BT1415" s="1107"/>
      <c r="BU1415" s="1107"/>
      <c r="BV1415" s="1107"/>
      <c r="BW1415" s="1107"/>
      <c r="BX1415" s="1107"/>
      <c r="BY1415" s="1107"/>
      <c r="BZ1415" s="1107"/>
      <c r="CA1415" s="1107"/>
      <c r="CB1415" s="1107"/>
      <c r="CC1415" s="1107"/>
      <c r="CD1415" s="1107"/>
      <c r="CE1415" s="1107"/>
      <c r="CF1415" s="1107"/>
      <c r="CG1415" s="1107"/>
      <c r="CH1415" s="1107"/>
      <c r="CI1415" s="1107"/>
      <c r="CJ1415" s="1107"/>
      <c r="CK1415" s="1107"/>
      <c r="CL1415" s="1107"/>
      <c r="CM1415" s="1107"/>
      <c r="CN1415" s="1107"/>
      <c r="CO1415" s="1107"/>
      <c r="CP1415" s="1107"/>
      <c r="CQ1415" s="1107"/>
      <c r="CR1415" s="1107"/>
      <c r="CS1415" s="1107"/>
      <c r="CT1415" s="1107"/>
      <c r="CU1415" s="1107"/>
      <c r="CV1415" s="1107"/>
      <c r="CW1415" s="1107"/>
      <c r="CX1415" s="1107"/>
      <c r="CY1415" s="1107"/>
      <c r="CZ1415" s="1107"/>
      <c r="DA1415" s="1107"/>
      <c r="DB1415" s="1107"/>
      <c r="DC1415" s="1107"/>
      <c r="DD1415" s="1107"/>
      <c r="DE1415" s="1107"/>
      <c r="DF1415" s="1107"/>
      <c r="DG1415" s="1107"/>
      <c r="DH1415" s="1107"/>
      <c r="DI1415" s="1107"/>
      <c r="DJ1415" s="1107"/>
      <c r="DK1415" s="1107"/>
      <c r="DL1415" s="1107"/>
      <c r="DM1415" s="1107"/>
      <c r="DN1415" s="1107"/>
      <c r="DO1415" s="1107"/>
      <c r="DP1415" s="1107"/>
      <c r="DQ1415" s="1107"/>
      <c r="DR1415" s="1107"/>
      <c r="DS1415" s="1107"/>
      <c r="DT1415" s="1107"/>
      <c r="DU1415" s="1107"/>
      <c r="DV1415" s="1107"/>
      <c r="DW1415" s="1107"/>
      <c r="DX1415" s="1107"/>
      <c r="DY1415" s="1107"/>
      <c r="DZ1415" s="1107"/>
      <c r="EA1415" s="1107"/>
      <c r="EB1415" s="1107"/>
      <c r="EC1415" s="1107"/>
      <c r="ED1415" s="1107"/>
      <c r="EE1415" s="1107"/>
      <c r="EF1415" s="1107"/>
      <c r="EG1415" s="1107"/>
      <c r="EH1415" s="1107"/>
      <c r="EI1415" s="1107"/>
      <c r="EJ1415" s="1107"/>
      <c r="EK1415" s="1107"/>
      <c r="EL1415" s="1107"/>
      <c r="EM1415" s="1107"/>
      <c r="EN1415" s="1107"/>
      <c r="EO1415" s="1107"/>
      <c r="EP1415" s="1107"/>
      <c r="EQ1415" s="1107"/>
      <c r="ER1415" s="1107"/>
      <c r="ES1415" s="1107"/>
      <c r="ET1415" s="1107"/>
      <c r="EU1415" s="1107"/>
      <c r="EV1415" s="1107"/>
      <c r="EW1415" s="1107"/>
      <c r="EX1415" s="1107"/>
      <c r="EY1415" s="1107"/>
    </row>
    <row r="1416" spans="4:155" s="565" customFormat="1" hidden="1" x14ac:dyDescent="0.25">
      <c r="D1416" s="1327"/>
      <c r="E1416" s="1327"/>
      <c r="F1416" s="1327"/>
      <c r="G1416" s="1101"/>
      <c r="H1416" s="1107"/>
      <c r="I1416" s="1107"/>
      <c r="J1416" s="1107"/>
      <c r="K1416" s="1107"/>
      <c r="L1416" s="1107"/>
      <c r="M1416" s="1107"/>
      <c r="N1416" s="1107"/>
      <c r="O1416" s="1107"/>
      <c r="P1416" s="1107"/>
      <c r="Q1416" s="1107"/>
      <c r="R1416" s="1107"/>
      <c r="S1416" s="1107"/>
      <c r="T1416" s="1107"/>
      <c r="U1416" s="1107"/>
      <c r="V1416" s="1107"/>
      <c r="W1416" s="1107"/>
      <c r="X1416" s="1107"/>
      <c r="Y1416" s="1107"/>
      <c r="Z1416" s="1107"/>
      <c r="AA1416" s="1107"/>
      <c r="AB1416" s="1107"/>
      <c r="AC1416" s="1107"/>
      <c r="AD1416" s="1107"/>
      <c r="AE1416" s="1107"/>
      <c r="AF1416" s="1107"/>
      <c r="AG1416" s="1107"/>
      <c r="AH1416" s="1107"/>
      <c r="AI1416" s="1107"/>
      <c r="AJ1416" s="1107"/>
      <c r="AK1416" s="1107"/>
      <c r="AL1416" s="1107"/>
      <c r="AM1416" s="1107"/>
      <c r="AN1416" s="1107"/>
      <c r="AO1416" s="1107"/>
      <c r="AP1416" s="1107"/>
      <c r="AQ1416" s="1107"/>
      <c r="AR1416" s="1107"/>
      <c r="AS1416" s="1107"/>
      <c r="AT1416" s="1107"/>
      <c r="AU1416" s="1107"/>
      <c r="AV1416" s="1107"/>
      <c r="AW1416" s="1107"/>
      <c r="AX1416" s="1107"/>
      <c r="AY1416" s="1107"/>
      <c r="AZ1416" s="1107"/>
      <c r="BA1416" s="1107"/>
      <c r="BB1416" s="1107"/>
      <c r="BC1416" s="1107"/>
      <c r="BD1416" s="1107"/>
      <c r="BE1416" s="1107"/>
      <c r="BF1416" s="1107"/>
      <c r="BG1416" s="1107"/>
      <c r="BH1416" s="1107"/>
      <c r="BI1416" s="1107"/>
      <c r="BJ1416" s="1107"/>
      <c r="BK1416" s="1107"/>
      <c r="BL1416" s="1107"/>
      <c r="BM1416" s="1107"/>
      <c r="BN1416" s="1107"/>
      <c r="BO1416" s="1107"/>
      <c r="BP1416" s="1107"/>
      <c r="BQ1416" s="1107"/>
      <c r="BR1416" s="1107"/>
      <c r="BS1416" s="1107"/>
      <c r="BT1416" s="1107"/>
      <c r="BU1416" s="1107"/>
      <c r="BV1416" s="1107"/>
      <c r="BW1416" s="1107"/>
      <c r="BX1416" s="1107"/>
      <c r="BY1416" s="1107"/>
      <c r="BZ1416" s="1107"/>
      <c r="CA1416" s="1107"/>
      <c r="CB1416" s="1107"/>
      <c r="CC1416" s="1107"/>
      <c r="CD1416" s="1107"/>
      <c r="CE1416" s="1107"/>
      <c r="CF1416" s="1107"/>
      <c r="CG1416" s="1107"/>
      <c r="CH1416" s="1107"/>
      <c r="CI1416" s="1107"/>
      <c r="CJ1416" s="1107"/>
      <c r="CK1416" s="1107"/>
      <c r="CL1416" s="1107"/>
      <c r="CM1416" s="1107"/>
      <c r="CN1416" s="1107"/>
      <c r="CO1416" s="1107"/>
      <c r="CP1416" s="1107"/>
      <c r="CQ1416" s="1107"/>
      <c r="CR1416" s="1107"/>
      <c r="CS1416" s="1107"/>
      <c r="CT1416" s="1107"/>
      <c r="CU1416" s="1107"/>
      <c r="CV1416" s="1107"/>
      <c r="CW1416" s="1107"/>
      <c r="CX1416" s="1107"/>
      <c r="CY1416" s="1107"/>
      <c r="CZ1416" s="1107"/>
      <c r="DA1416" s="1107"/>
      <c r="DB1416" s="1107"/>
      <c r="DC1416" s="1107"/>
      <c r="DD1416" s="1107"/>
      <c r="DE1416" s="1107"/>
      <c r="DF1416" s="1107"/>
      <c r="DG1416" s="1107"/>
      <c r="DH1416" s="1107"/>
      <c r="DI1416" s="1107"/>
      <c r="DJ1416" s="1107"/>
      <c r="DK1416" s="1107"/>
      <c r="DL1416" s="1107"/>
      <c r="DM1416" s="1107"/>
      <c r="DN1416" s="1107"/>
      <c r="DO1416" s="1107"/>
      <c r="DP1416" s="1107"/>
      <c r="DQ1416" s="1107"/>
      <c r="DR1416" s="1107"/>
      <c r="DS1416" s="1107"/>
      <c r="DT1416" s="1107"/>
      <c r="DU1416" s="1107"/>
      <c r="DV1416" s="1107"/>
      <c r="DW1416" s="1107"/>
      <c r="DX1416" s="1107"/>
      <c r="DY1416" s="1107"/>
      <c r="DZ1416" s="1107"/>
      <c r="EA1416" s="1107"/>
      <c r="EB1416" s="1107"/>
      <c r="EC1416" s="1107"/>
      <c r="ED1416" s="1107"/>
      <c r="EE1416" s="1107"/>
      <c r="EF1416" s="1107"/>
      <c r="EG1416" s="1107"/>
      <c r="EH1416" s="1107"/>
      <c r="EI1416" s="1107"/>
      <c r="EJ1416" s="1107"/>
      <c r="EK1416" s="1107"/>
      <c r="EL1416" s="1107"/>
      <c r="EM1416" s="1107"/>
      <c r="EN1416" s="1107"/>
      <c r="EO1416" s="1107"/>
      <c r="EP1416" s="1107"/>
      <c r="EQ1416" s="1107"/>
      <c r="ER1416" s="1107"/>
      <c r="ES1416" s="1107"/>
      <c r="ET1416" s="1107"/>
      <c r="EU1416" s="1107"/>
      <c r="EV1416" s="1107"/>
      <c r="EW1416" s="1107"/>
      <c r="EX1416" s="1107"/>
      <c r="EY1416" s="1107"/>
    </row>
    <row r="1417" spans="4:155" s="565" customFormat="1" hidden="1" x14ac:dyDescent="0.25">
      <c r="D1417" s="1327"/>
      <c r="E1417" s="1327"/>
      <c r="F1417" s="1327"/>
      <c r="G1417" s="1101"/>
      <c r="H1417" s="1107"/>
      <c r="I1417" s="1107"/>
      <c r="J1417" s="1107"/>
      <c r="K1417" s="1107"/>
      <c r="L1417" s="1107"/>
      <c r="M1417" s="1107"/>
      <c r="N1417" s="1107"/>
      <c r="O1417" s="1107"/>
      <c r="P1417" s="1107"/>
      <c r="Q1417" s="1107"/>
      <c r="R1417" s="1107"/>
      <c r="S1417" s="1107"/>
      <c r="T1417" s="1107"/>
      <c r="U1417" s="1107"/>
      <c r="V1417" s="1107"/>
      <c r="W1417" s="1107"/>
      <c r="X1417" s="1107"/>
      <c r="Y1417" s="1107"/>
      <c r="Z1417" s="1107"/>
      <c r="AA1417" s="1107"/>
      <c r="AB1417" s="1107"/>
      <c r="AC1417" s="1107"/>
      <c r="AD1417" s="1107"/>
      <c r="AE1417" s="1107"/>
      <c r="AF1417" s="1107"/>
      <c r="AG1417" s="1107"/>
      <c r="AH1417" s="1107"/>
      <c r="AI1417" s="1107"/>
      <c r="AJ1417" s="1107"/>
      <c r="AK1417" s="1107"/>
      <c r="AL1417" s="1107"/>
      <c r="AM1417" s="1107"/>
      <c r="AN1417" s="1107"/>
      <c r="AO1417" s="1107"/>
      <c r="AP1417" s="1107"/>
      <c r="AQ1417" s="1107"/>
      <c r="AR1417" s="1107"/>
      <c r="AS1417" s="1107"/>
      <c r="AT1417" s="1107"/>
      <c r="AU1417" s="1107"/>
      <c r="AV1417" s="1107"/>
      <c r="AW1417" s="1107"/>
      <c r="AX1417" s="1107"/>
      <c r="AY1417" s="1107"/>
      <c r="AZ1417" s="1107"/>
      <c r="BA1417" s="1107"/>
      <c r="BB1417" s="1107"/>
      <c r="BC1417" s="1107"/>
      <c r="BD1417" s="1107"/>
      <c r="BE1417" s="1107"/>
      <c r="BF1417" s="1107"/>
      <c r="BG1417" s="1107"/>
      <c r="BH1417" s="1107"/>
      <c r="BI1417" s="1107"/>
      <c r="BJ1417" s="1107"/>
      <c r="BK1417" s="1107"/>
      <c r="BL1417" s="1107"/>
      <c r="BM1417" s="1107"/>
      <c r="BN1417" s="1107"/>
      <c r="BO1417" s="1107"/>
      <c r="BP1417" s="1107"/>
      <c r="BQ1417" s="1107"/>
      <c r="BR1417" s="1107"/>
      <c r="BS1417" s="1107"/>
      <c r="BT1417" s="1107"/>
      <c r="BU1417" s="1107"/>
      <c r="BV1417" s="1107"/>
      <c r="BW1417" s="1107"/>
      <c r="BX1417" s="1107"/>
      <c r="BY1417" s="1107"/>
      <c r="BZ1417" s="1107"/>
      <c r="CA1417" s="1107"/>
      <c r="CB1417" s="1107"/>
      <c r="CC1417" s="1107"/>
      <c r="CD1417" s="1107"/>
      <c r="CE1417" s="1107"/>
      <c r="CF1417" s="1107"/>
      <c r="CG1417" s="1107"/>
      <c r="CH1417" s="1107"/>
      <c r="CI1417" s="1107"/>
      <c r="CJ1417" s="1107"/>
      <c r="CK1417" s="1107"/>
      <c r="CL1417" s="1107"/>
      <c r="CM1417" s="1107"/>
      <c r="CN1417" s="1107"/>
      <c r="CO1417" s="1107"/>
      <c r="CP1417" s="1107"/>
      <c r="CQ1417" s="1107"/>
      <c r="CR1417" s="1107"/>
      <c r="CS1417" s="1107"/>
      <c r="CT1417" s="1107"/>
      <c r="CU1417" s="1107"/>
      <c r="CV1417" s="1107"/>
      <c r="CW1417" s="1107"/>
      <c r="CX1417" s="1107"/>
      <c r="CY1417" s="1107"/>
      <c r="CZ1417" s="1107"/>
      <c r="DA1417" s="1107"/>
      <c r="DB1417" s="1107"/>
      <c r="DC1417" s="1107"/>
      <c r="DD1417" s="1107"/>
      <c r="DE1417" s="1107"/>
      <c r="DF1417" s="1107"/>
      <c r="DG1417" s="1107"/>
      <c r="DH1417" s="1107"/>
      <c r="DI1417" s="1107"/>
      <c r="DJ1417" s="1107"/>
      <c r="DK1417" s="1107"/>
      <c r="DL1417" s="1107"/>
      <c r="DM1417" s="1107"/>
      <c r="DN1417" s="1107"/>
      <c r="DO1417" s="1107"/>
      <c r="DP1417" s="1107"/>
      <c r="DQ1417" s="1107"/>
      <c r="DR1417" s="1107"/>
      <c r="DS1417" s="1107"/>
      <c r="DT1417" s="1107"/>
      <c r="DU1417" s="1107"/>
      <c r="DV1417" s="1107"/>
      <c r="DW1417" s="1107"/>
      <c r="DX1417" s="1107"/>
      <c r="DY1417" s="1107"/>
      <c r="DZ1417" s="1107"/>
      <c r="EA1417" s="1107"/>
      <c r="EB1417" s="1107"/>
      <c r="EC1417" s="1107"/>
      <c r="ED1417" s="1107"/>
      <c r="EE1417" s="1107"/>
      <c r="EF1417" s="1107"/>
      <c r="EG1417" s="1107"/>
      <c r="EH1417" s="1107"/>
      <c r="EI1417" s="1107"/>
      <c r="EJ1417" s="1107"/>
      <c r="EK1417" s="1107"/>
      <c r="EL1417" s="1107"/>
      <c r="EM1417" s="1107"/>
      <c r="EN1417" s="1107"/>
      <c r="EO1417" s="1107"/>
      <c r="EP1417" s="1107"/>
      <c r="EQ1417" s="1107"/>
      <c r="ER1417" s="1107"/>
      <c r="ES1417" s="1107"/>
      <c r="ET1417" s="1107"/>
      <c r="EU1417" s="1107"/>
      <c r="EV1417" s="1107"/>
      <c r="EW1417" s="1107"/>
      <c r="EX1417" s="1107"/>
      <c r="EY1417" s="1107"/>
    </row>
    <row r="1418" spans="4:155" s="565" customFormat="1" hidden="1" x14ac:dyDescent="0.25">
      <c r="D1418" s="1327"/>
      <c r="E1418" s="1327"/>
      <c r="F1418" s="1327"/>
      <c r="G1418" s="1101"/>
      <c r="H1418" s="1107"/>
      <c r="I1418" s="1107"/>
      <c r="J1418" s="1107"/>
      <c r="K1418" s="1107"/>
      <c r="L1418" s="1107"/>
      <c r="M1418" s="1107"/>
      <c r="N1418" s="1107"/>
      <c r="O1418" s="1107"/>
      <c r="P1418" s="1107"/>
      <c r="Q1418" s="1107"/>
      <c r="R1418" s="1107"/>
      <c r="S1418" s="1107"/>
      <c r="T1418" s="1107"/>
      <c r="U1418" s="1107"/>
      <c r="V1418" s="1107"/>
      <c r="W1418" s="1107"/>
      <c r="X1418" s="1107"/>
      <c r="Y1418" s="1107"/>
      <c r="Z1418" s="1107"/>
      <c r="AA1418" s="1107"/>
      <c r="AB1418" s="1107"/>
      <c r="AC1418" s="1107"/>
      <c r="AD1418" s="1107"/>
      <c r="AE1418" s="1107"/>
      <c r="AF1418" s="1107"/>
      <c r="AG1418" s="1107"/>
      <c r="AH1418" s="1107"/>
      <c r="AI1418" s="1107"/>
      <c r="AJ1418" s="1107"/>
      <c r="AK1418" s="1107"/>
      <c r="AL1418" s="1107"/>
      <c r="AM1418" s="1107"/>
      <c r="AN1418" s="1107"/>
      <c r="AO1418" s="1107"/>
      <c r="AP1418" s="1107"/>
      <c r="AQ1418" s="1107"/>
      <c r="AR1418" s="1107"/>
      <c r="AS1418" s="1107"/>
      <c r="AT1418" s="1107"/>
      <c r="AU1418" s="1107"/>
      <c r="AV1418" s="1107"/>
      <c r="AW1418" s="1107"/>
      <c r="AX1418" s="1107"/>
      <c r="AY1418" s="1107"/>
      <c r="AZ1418" s="1107"/>
      <c r="BA1418" s="1107"/>
      <c r="BB1418" s="1107"/>
      <c r="BC1418" s="1107"/>
      <c r="BD1418" s="1107"/>
      <c r="BE1418" s="1107"/>
      <c r="BF1418" s="1107"/>
      <c r="BG1418" s="1107"/>
      <c r="BH1418" s="1107"/>
      <c r="BI1418" s="1107"/>
      <c r="BJ1418" s="1107"/>
      <c r="BK1418" s="1107"/>
      <c r="BL1418" s="1107"/>
      <c r="BM1418" s="1107"/>
      <c r="BN1418" s="1107"/>
      <c r="BO1418" s="1107"/>
      <c r="BP1418" s="1107"/>
      <c r="BQ1418" s="1107"/>
      <c r="BR1418" s="1107"/>
      <c r="BS1418" s="1107"/>
      <c r="BT1418" s="1107"/>
      <c r="BU1418" s="1107"/>
      <c r="BV1418" s="1107"/>
      <c r="BW1418" s="1107"/>
      <c r="BX1418" s="1107"/>
      <c r="BY1418" s="1107"/>
      <c r="BZ1418" s="1107"/>
      <c r="CA1418" s="1107"/>
      <c r="CB1418" s="1107"/>
      <c r="CC1418" s="1107"/>
      <c r="CD1418" s="1107"/>
      <c r="CE1418" s="1107"/>
      <c r="CF1418" s="1107"/>
      <c r="CG1418" s="1107"/>
      <c r="CH1418" s="1107"/>
      <c r="CI1418" s="1107"/>
      <c r="CJ1418" s="1107"/>
      <c r="CK1418" s="1107"/>
      <c r="CL1418" s="1107"/>
      <c r="CM1418" s="1107"/>
      <c r="CN1418" s="1107"/>
      <c r="CO1418" s="1107"/>
      <c r="CP1418" s="1107"/>
      <c r="CQ1418" s="1107"/>
      <c r="CR1418" s="1107"/>
      <c r="CS1418" s="1107"/>
      <c r="CT1418" s="1107"/>
      <c r="CU1418" s="1107"/>
      <c r="CV1418" s="1107"/>
      <c r="CW1418" s="1107"/>
      <c r="CX1418" s="1107"/>
      <c r="CY1418" s="1107"/>
      <c r="CZ1418" s="1107"/>
      <c r="DA1418" s="1107"/>
      <c r="DB1418" s="1107"/>
      <c r="DC1418" s="1107"/>
      <c r="DD1418" s="1107"/>
      <c r="DE1418" s="1107"/>
      <c r="DF1418" s="1107"/>
      <c r="DG1418" s="1107"/>
      <c r="DH1418" s="1107"/>
      <c r="DI1418" s="1107"/>
      <c r="DJ1418" s="1107"/>
      <c r="DK1418" s="1107"/>
      <c r="DL1418" s="1107"/>
      <c r="DM1418" s="1107"/>
      <c r="DN1418" s="1107"/>
      <c r="DO1418" s="1107"/>
      <c r="DP1418" s="1107"/>
      <c r="DQ1418" s="1107"/>
      <c r="DR1418" s="1107"/>
      <c r="DS1418" s="1107"/>
      <c r="DT1418" s="1107"/>
      <c r="DU1418" s="1107"/>
      <c r="DV1418" s="1107"/>
      <c r="DW1418" s="1107"/>
      <c r="DX1418" s="1107"/>
      <c r="DY1418" s="1107"/>
      <c r="DZ1418" s="1107"/>
      <c r="EA1418" s="1107"/>
      <c r="EB1418" s="1107"/>
      <c r="EC1418" s="1107"/>
      <c r="ED1418" s="1107"/>
      <c r="EE1418" s="1107"/>
      <c r="EF1418" s="1107"/>
      <c r="EG1418" s="1107"/>
      <c r="EH1418" s="1107"/>
      <c r="EI1418" s="1107"/>
      <c r="EJ1418" s="1107"/>
      <c r="EK1418" s="1107"/>
      <c r="EL1418" s="1107"/>
      <c r="EM1418" s="1107"/>
      <c r="EN1418" s="1107"/>
      <c r="EO1418" s="1107"/>
      <c r="EP1418" s="1107"/>
      <c r="EQ1418" s="1107"/>
      <c r="ER1418" s="1107"/>
      <c r="ES1418" s="1107"/>
      <c r="ET1418" s="1107"/>
      <c r="EU1418" s="1107"/>
      <c r="EV1418" s="1107"/>
      <c r="EW1418" s="1107"/>
      <c r="EX1418" s="1107"/>
      <c r="EY1418" s="1107"/>
    </row>
    <row r="1419" spans="4:155" s="565" customFormat="1" hidden="1" x14ac:dyDescent="0.25">
      <c r="D1419" s="1327"/>
      <c r="E1419" s="1327"/>
      <c r="F1419" s="1327"/>
      <c r="G1419" s="1101"/>
      <c r="H1419" s="1107"/>
      <c r="I1419" s="1107"/>
      <c r="J1419" s="1107"/>
      <c r="K1419" s="1107"/>
      <c r="L1419" s="1107"/>
      <c r="M1419" s="1107"/>
      <c r="N1419" s="1107"/>
      <c r="O1419" s="1107"/>
      <c r="P1419" s="1107"/>
      <c r="Q1419" s="1107"/>
      <c r="R1419" s="1107"/>
      <c r="S1419" s="1107"/>
      <c r="T1419" s="1107"/>
      <c r="U1419" s="1107"/>
      <c r="V1419" s="1107"/>
      <c r="W1419" s="1107"/>
      <c r="X1419" s="1107"/>
      <c r="Y1419" s="1107"/>
      <c r="Z1419" s="1107"/>
      <c r="AA1419" s="1107"/>
      <c r="AB1419" s="1107"/>
      <c r="AC1419" s="1107"/>
      <c r="AD1419" s="1107"/>
      <c r="AE1419" s="1107"/>
      <c r="AF1419" s="1107"/>
      <c r="AG1419" s="1107"/>
      <c r="AH1419" s="1107"/>
      <c r="AI1419" s="1107"/>
      <c r="AJ1419" s="1107"/>
      <c r="AK1419" s="1107"/>
      <c r="AL1419" s="1107"/>
      <c r="AM1419" s="1107"/>
      <c r="AN1419" s="1107"/>
      <c r="AO1419" s="1107"/>
      <c r="AP1419" s="1107"/>
      <c r="AQ1419" s="1107"/>
      <c r="AR1419" s="1107"/>
      <c r="AS1419" s="1107"/>
      <c r="AT1419" s="1107"/>
      <c r="AU1419" s="1107"/>
      <c r="AV1419" s="1107"/>
      <c r="AW1419" s="1107"/>
      <c r="AX1419" s="1107"/>
      <c r="AY1419" s="1107"/>
      <c r="AZ1419" s="1107"/>
      <c r="BA1419" s="1107"/>
      <c r="BB1419" s="1107"/>
      <c r="BC1419" s="1107"/>
      <c r="BD1419" s="1107"/>
      <c r="BE1419" s="1107"/>
      <c r="BF1419" s="1107"/>
      <c r="BG1419" s="1107"/>
      <c r="BH1419" s="1107"/>
      <c r="BI1419" s="1107"/>
      <c r="BJ1419" s="1107"/>
      <c r="BK1419" s="1107"/>
      <c r="BL1419" s="1107"/>
      <c r="BM1419" s="1107"/>
      <c r="BN1419" s="1107"/>
      <c r="BO1419" s="1107"/>
      <c r="BP1419" s="1107"/>
      <c r="BQ1419" s="1107"/>
      <c r="BR1419" s="1107"/>
      <c r="BS1419" s="1107"/>
      <c r="BT1419" s="1107"/>
      <c r="BU1419" s="1107"/>
      <c r="BV1419" s="1107"/>
      <c r="BW1419" s="1107"/>
      <c r="BX1419" s="1107"/>
      <c r="BY1419" s="1107"/>
      <c r="BZ1419" s="1107"/>
      <c r="CA1419" s="1107"/>
      <c r="CB1419" s="1107"/>
      <c r="CC1419" s="1107"/>
      <c r="CD1419" s="1107"/>
      <c r="CE1419" s="1107"/>
      <c r="CF1419" s="1107"/>
      <c r="CG1419" s="1107"/>
      <c r="CH1419" s="1107"/>
      <c r="CI1419" s="1107"/>
      <c r="CJ1419" s="1107"/>
      <c r="CK1419" s="1107"/>
      <c r="CL1419" s="1107"/>
      <c r="CM1419" s="1107"/>
      <c r="CN1419" s="1107"/>
      <c r="CO1419" s="1107"/>
      <c r="CP1419" s="1107"/>
      <c r="CQ1419" s="1107"/>
      <c r="CR1419" s="1107"/>
      <c r="CS1419" s="1107"/>
      <c r="CT1419" s="1107"/>
      <c r="CU1419" s="1107"/>
      <c r="CV1419" s="1107"/>
      <c r="CW1419" s="1107"/>
      <c r="CX1419" s="1107"/>
      <c r="CY1419" s="1107"/>
      <c r="CZ1419" s="1107"/>
      <c r="DA1419" s="1107"/>
      <c r="DB1419" s="1107"/>
      <c r="DC1419" s="1107"/>
      <c r="DD1419" s="1107"/>
      <c r="DE1419" s="1107"/>
      <c r="DF1419" s="1107"/>
      <c r="DG1419" s="1107"/>
      <c r="DH1419" s="1107"/>
      <c r="DI1419" s="1107"/>
      <c r="DJ1419" s="1107"/>
      <c r="DK1419" s="1107"/>
      <c r="DL1419" s="1107"/>
      <c r="DM1419" s="1107"/>
      <c r="DN1419" s="1107"/>
      <c r="DO1419" s="1107"/>
      <c r="DP1419" s="1107"/>
      <c r="DQ1419" s="1107"/>
      <c r="DR1419" s="1107"/>
      <c r="DS1419" s="1107"/>
      <c r="DT1419" s="1107"/>
      <c r="DU1419" s="1107"/>
      <c r="DV1419" s="1107"/>
      <c r="DW1419" s="1107"/>
      <c r="DX1419" s="1107"/>
      <c r="DY1419" s="1107"/>
      <c r="DZ1419" s="1107"/>
      <c r="EA1419" s="1107"/>
      <c r="EB1419" s="1107"/>
      <c r="EC1419" s="1107"/>
      <c r="ED1419" s="1107"/>
      <c r="EE1419" s="1107"/>
      <c r="EF1419" s="1107"/>
      <c r="EG1419" s="1107"/>
      <c r="EH1419" s="1107"/>
      <c r="EI1419" s="1107"/>
      <c r="EJ1419" s="1107"/>
      <c r="EK1419" s="1107"/>
      <c r="EL1419" s="1107"/>
      <c r="EM1419" s="1107"/>
      <c r="EN1419" s="1107"/>
      <c r="EO1419" s="1107"/>
      <c r="EP1419" s="1107"/>
      <c r="EQ1419" s="1107"/>
      <c r="ER1419" s="1107"/>
      <c r="ES1419" s="1107"/>
      <c r="ET1419" s="1107"/>
      <c r="EU1419" s="1107"/>
      <c r="EV1419" s="1107"/>
      <c r="EW1419" s="1107"/>
      <c r="EX1419" s="1107"/>
      <c r="EY1419" s="1107"/>
    </row>
    <row r="1420" spans="4:155" s="565" customFormat="1" hidden="1" x14ac:dyDescent="0.25">
      <c r="D1420" s="1327"/>
      <c r="E1420" s="1327"/>
      <c r="F1420" s="1327"/>
      <c r="G1420" s="1101"/>
      <c r="H1420" s="1107"/>
      <c r="I1420" s="1107"/>
      <c r="J1420" s="1107"/>
      <c r="K1420" s="1107"/>
      <c r="L1420" s="1107"/>
      <c r="M1420" s="1107"/>
      <c r="N1420" s="1107"/>
      <c r="O1420" s="1107"/>
      <c r="P1420" s="1107"/>
      <c r="Q1420" s="1107"/>
      <c r="R1420" s="1107"/>
      <c r="S1420" s="1107"/>
      <c r="T1420" s="1107"/>
      <c r="U1420" s="1107"/>
      <c r="V1420" s="1107"/>
      <c r="W1420" s="1107"/>
      <c r="X1420" s="1107"/>
      <c r="Y1420" s="1107"/>
      <c r="Z1420" s="1107"/>
      <c r="AA1420" s="1107"/>
      <c r="AB1420" s="1107"/>
      <c r="AC1420" s="1107"/>
      <c r="AD1420" s="1107"/>
      <c r="AE1420" s="1107"/>
      <c r="AF1420" s="1107"/>
      <c r="AG1420" s="1107"/>
      <c r="AH1420" s="1107"/>
      <c r="AI1420" s="1107"/>
      <c r="AJ1420" s="1107"/>
      <c r="AK1420" s="1107"/>
      <c r="AL1420" s="1107"/>
      <c r="AM1420" s="1107"/>
      <c r="AN1420" s="1107"/>
      <c r="AO1420" s="1107"/>
      <c r="AP1420" s="1107"/>
      <c r="AQ1420" s="1107"/>
      <c r="AR1420" s="1107"/>
      <c r="AS1420" s="1107"/>
      <c r="AT1420" s="1107"/>
      <c r="AU1420" s="1107"/>
      <c r="AV1420" s="1107"/>
      <c r="AW1420" s="1107"/>
      <c r="AX1420" s="1107"/>
      <c r="AY1420" s="1107"/>
      <c r="AZ1420" s="1107"/>
      <c r="BA1420" s="1107"/>
      <c r="BB1420" s="1107"/>
      <c r="BC1420" s="1107"/>
      <c r="BD1420" s="1107"/>
      <c r="BE1420" s="1107"/>
      <c r="BF1420" s="1107"/>
      <c r="BG1420" s="1107"/>
      <c r="BH1420" s="1107"/>
      <c r="BI1420" s="1107"/>
      <c r="BJ1420" s="1107"/>
      <c r="BK1420" s="1107"/>
      <c r="BL1420" s="1107"/>
      <c r="BM1420" s="1107"/>
      <c r="BN1420" s="1107"/>
      <c r="BO1420" s="1107"/>
      <c r="BP1420" s="1107"/>
      <c r="BQ1420" s="1107"/>
      <c r="BR1420" s="1107"/>
      <c r="BS1420" s="1107"/>
      <c r="BT1420" s="1107"/>
      <c r="BU1420" s="1107"/>
      <c r="BV1420" s="1107"/>
      <c r="BW1420" s="1107"/>
      <c r="BX1420" s="1107"/>
      <c r="BY1420" s="1107"/>
      <c r="BZ1420" s="1107"/>
      <c r="CA1420" s="1107"/>
      <c r="CB1420" s="1107"/>
      <c r="CC1420" s="1107"/>
      <c r="CD1420" s="1107"/>
      <c r="CE1420" s="1107"/>
      <c r="CF1420" s="1107"/>
      <c r="CG1420" s="1107"/>
      <c r="CH1420" s="1107"/>
      <c r="CI1420" s="1107"/>
      <c r="CJ1420" s="1107"/>
      <c r="CK1420" s="1107"/>
      <c r="CL1420" s="1107"/>
      <c r="CM1420" s="1107"/>
      <c r="CN1420" s="1107"/>
      <c r="CO1420" s="1107"/>
      <c r="CP1420" s="1107"/>
      <c r="CQ1420" s="1107"/>
      <c r="CR1420" s="1107"/>
      <c r="CS1420" s="1107"/>
      <c r="CT1420" s="1107"/>
      <c r="CU1420" s="1107"/>
      <c r="CV1420" s="1107"/>
      <c r="CW1420" s="1107"/>
      <c r="CX1420" s="1107"/>
      <c r="CY1420" s="1107"/>
      <c r="CZ1420" s="1107"/>
      <c r="DA1420" s="1107"/>
      <c r="DB1420" s="1107"/>
      <c r="DC1420" s="1107"/>
      <c r="DD1420" s="1107"/>
      <c r="DE1420" s="1107"/>
      <c r="DF1420" s="1107"/>
      <c r="DG1420" s="1107"/>
      <c r="DH1420" s="1107"/>
      <c r="DI1420" s="1107"/>
      <c r="DJ1420" s="1107"/>
      <c r="DK1420" s="1107"/>
      <c r="DL1420" s="1107"/>
      <c r="DM1420" s="1107"/>
      <c r="DN1420" s="1107"/>
      <c r="DO1420" s="1107"/>
      <c r="DP1420" s="1107"/>
      <c r="DQ1420" s="1107"/>
      <c r="DR1420" s="1107"/>
      <c r="DS1420" s="1107"/>
      <c r="DT1420" s="1107"/>
      <c r="DU1420" s="1107"/>
      <c r="DV1420" s="1107"/>
      <c r="DW1420" s="1107"/>
      <c r="DX1420" s="1107"/>
      <c r="DY1420" s="1107"/>
      <c r="DZ1420" s="1107"/>
      <c r="EA1420" s="1107"/>
      <c r="EB1420" s="1107"/>
      <c r="EC1420" s="1107"/>
      <c r="ED1420" s="1107"/>
      <c r="EE1420" s="1107"/>
      <c r="EF1420" s="1107"/>
      <c r="EG1420" s="1107"/>
      <c r="EH1420" s="1107"/>
      <c r="EI1420" s="1107"/>
      <c r="EJ1420" s="1107"/>
      <c r="EK1420" s="1107"/>
      <c r="EL1420" s="1107"/>
      <c r="EM1420" s="1107"/>
      <c r="EN1420" s="1107"/>
      <c r="EO1420" s="1107"/>
      <c r="EP1420" s="1107"/>
      <c r="EQ1420" s="1107"/>
      <c r="ER1420" s="1107"/>
      <c r="ES1420" s="1107"/>
      <c r="ET1420" s="1107"/>
      <c r="EU1420" s="1107"/>
      <c r="EV1420" s="1107"/>
      <c r="EW1420" s="1107"/>
      <c r="EX1420" s="1107"/>
      <c r="EY1420" s="1107"/>
    </row>
    <row r="1421" spans="4:155" s="565" customFormat="1" hidden="1" x14ac:dyDescent="0.25">
      <c r="D1421" s="1327"/>
      <c r="E1421" s="1327"/>
      <c r="F1421" s="1327"/>
      <c r="G1421" s="1101"/>
      <c r="H1421" s="1107"/>
      <c r="I1421" s="1107"/>
      <c r="J1421" s="1107"/>
      <c r="K1421" s="1107"/>
      <c r="L1421" s="1107"/>
      <c r="M1421" s="1107"/>
      <c r="N1421" s="1107"/>
      <c r="O1421" s="1107"/>
      <c r="P1421" s="1107"/>
      <c r="Q1421" s="1107"/>
      <c r="R1421" s="1107"/>
      <c r="S1421" s="1107"/>
      <c r="T1421" s="1107"/>
      <c r="U1421" s="1107"/>
      <c r="V1421" s="1107"/>
      <c r="W1421" s="1107"/>
      <c r="X1421" s="1107"/>
      <c r="Y1421" s="1107"/>
      <c r="Z1421" s="1107"/>
      <c r="AA1421" s="1107"/>
      <c r="AB1421" s="1107"/>
      <c r="AC1421" s="1107"/>
      <c r="AD1421" s="1107"/>
      <c r="AE1421" s="1107"/>
      <c r="AF1421" s="1107"/>
      <c r="AG1421" s="1107"/>
      <c r="AH1421" s="1107"/>
      <c r="AI1421" s="1107"/>
      <c r="AJ1421" s="1107"/>
      <c r="AK1421" s="1107"/>
      <c r="AL1421" s="1107"/>
      <c r="AM1421" s="1107"/>
      <c r="AN1421" s="1107"/>
      <c r="AO1421" s="1107"/>
      <c r="AP1421" s="1107"/>
      <c r="AQ1421" s="1107"/>
      <c r="AR1421" s="1107"/>
      <c r="AS1421" s="1107"/>
      <c r="AT1421" s="1107"/>
      <c r="AU1421" s="1107"/>
      <c r="AV1421" s="1107"/>
      <c r="AW1421" s="1107"/>
      <c r="AX1421" s="1107"/>
      <c r="AY1421" s="1107"/>
      <c r="AZ1421" s="1107"/>
      <c r="BA1421" s="1107"/>
      <c r="BB1421" s="1107"/>
      <c r="BC1421" s="1107"/>
      <c r="BD1421" s="1107"/>
      <c r="BE1421" s="1107"/>
      <c r="BF1421" s="1107"/>
      <c r="BG1421" s="1107"/>
      <c r="BH1421" s="1107"/>
      <c r="BI1421" s="1107"/>
      <c r="BJ1421" s="1107"/>
      <c r="BK1421" s="1107"/>
      <c r="BL1421" s="1107"/>
      <c r="BM1421" s="1107"/>
      <c r="BN1421" s="1107"/>
      <c r="BO1421" s="1107"/>
      <c r="BP1421" s="1107"/>
      <c r="BQ1421" s="1107"/>
      <c r="BR1421" s="1107"/>
      <c r="BS1421" s="1107"/>
      <c r="BT1421" s="1107"/>
      <c r="BU1421" s="1107"/>
      <c r="BV1421" s="1107"/>
      <c r="BW1421" s="1107"/>
      <c r="BX1421" s="1107"/>
      <c r="BY1421" s="1107"/>
      <c r="BZ1421" s="1107"/>
      <c r="CA1421" s="1107"/>
      <c r="CB1421" s="1107"/>
      <c r="CC1421" s="1107"/>
      <c r="CD1421" s="1107"/>
      <c r="CE1421" s="1107"/>
      <c r="CF1421" s="1107"/>
      <c r="CG1421" s="1107"/>
      <c r="CH1421" s="1107"/>
      <c r="CI1421" s="1107"/>
      <c r="CJ1421" s="1107"/>
      <c r="CK1421" s="1107"/>
      <c r="CL1421" s="1107"/>
      <c r="CM1421" s="1107"/>
      <c r="CN1421" s="1107"/>
      <c r="CO1421" s="1107"/>
      <c r="CP1421" s="1107"/>
      <c r="CQ1421" s="1107"/>
      <c r="CR1421" s="1107"/>
      <c r="CS1421" s="1107"/>
      <c r="CT1421" s="1107"/>
      <c r="CU1421" s="1107"/>
      <c r="CV1421" s="1107"/>
      <c r="CW1421" s="1107"/>
      <c r="CX1421" s="1107"/>
      <c r="CY1421" s="1107"/>
      <c r="CZ1421" s="1107"/>
      <c r="DA1421" s="1107"/>
      <c r="DB1421" s="1107"/>
      <c r="DC1421" s="1107"/>
      <c r="DD1421" s="1107"/>
      <c r="DE1421" s="1107"/>
      <c r="DF1421" s="1107"/>
      <c r="DG1421" s="1107"/>
      <c r="DH1421" s="1107"/>
      <c r="DI1421" s="1107"/>
      <c r="DJ1421" s="1107"/>
      <c r="DK1421" s="1107"/>
      <c r="DL1421" s="1107"/>
      <c r="DM1421" s="1107"/>
      <c r="DN1421" s="1107"/>
      <c r="DO1421" s="1107"/>
      <c r="DP1421" s="1107"/>
      <c r="DQ1421" s="1107"/>
      <c r="DR1421" s="1107"/>
      <c r="DS1421" s="1107"/>
      <c r="DT1421" s="1107"/>
      <c r="DU1421" s="1107"/>
      <c r="DV1421" s="1107"/>
      <c r="DW1421" s="1107"/>
      <c r="DX1421" s="1107"/>
      <c r="DY1421" s="1107"/>
      <c r="DZ1421" s="1107"/>
      <c r="EA1421" s="1107"/>
      <c r="EB1421" s="1107"/>
      <c r="EC1421" s="1107"/>
      <c r="ED1421" s="1107"/>
      <c r="EE1421" s="1107"/>
      <c r="EF1421" s="1107"/>
      <c r="EG1421" s="1107"/>
      <c r="EH1421" s="1107"/>
      <c r="EI1421" s="1107"/>
      <c r="EJ1421" s="1107"/>
      <c r="EK1421" s="1107"/>
      <c r="EL1421" s="1107"/>
      <c r="EM1421" s="1107"/>
      <c r="EN1421" s="1107"/>
      <c r="EO1421" s="1107"/>
      <c r="EP1421" s="1107"/>
      <c r="EQ1421" s="1107"/>
      <c r="ER1421" s="1107"/>
      <c r="ES1421" s="1107"/>
      <c r="ET1421" s="1107"/>
      <c r="EU1421" s="1107"/>
      <c r="EV1421" s="1107"/>
      <c r="EW1421" s="1107"/>
      <c r="EX1421" s="1107"/>
      <c r="EY1421" s="1107"/>
    </row>
    <row r="1422" spans="4:155" s="565" customFormat="1" hidden="1" x14ac:dyDescent="0.25">
      <c r="D1422" s="1327"/>
      <c r="E1422" s="1327"/>
      <c r="F1422" s="1327"/>
      <c r="G1422" s="1101"/>
      <c r="H1422" s="1107"/>
      <c r="I1422" s="1107"/>
      <c r="J1422" s="1107"/>
      <c r="K1422" s="1107"/>
      <c r="L1422" s="1107"/>
      <c r="M1422" s="1107"/>
      <c r="N1422" s="1107"/>
      <c r="O1422" s="1107"/>
      <c r="P1422" s="1107"/>
      <c r="Q1422" s="1107"/>
      <c r="R1422" s="1107"/>
      <c r="S1422" s="1107"/>
      <c r="T1422" s="1107"/>
      <c r="U1422" s="1107"/>
      <c r="V1422" s="1107"/>
      <c r="W1422" s="1107"/>
      <c r="X1422" s="1107"/>
      <c r="Y1422" s="1107"/>
      <c r="Z1422" s="1107"/>
      <c r="AA1422" s="1107"/>
      <c r="AB1422" s="1107"/>
      <c r="AC1422" s="1107"/>
      <c r="AD1422" s="1107"/>
      <c r="AE1422" s="1107"/>
      <c r="AF1422" s="1107"/>
      <c r="AG1422" s="1107"/>
      <c r="AH1422" s="1107"/>
      <c r="AI1422" s="1107"/>
      <c r="AJ1422" s="1107"/>
      <c r="AK1422" s="1107"/>
      <c r="AL1422" s="1107"/>
      <c r="AM1422" s="1107"/>
      <c r="AN1422" s="1107"/>
      <c r="AO1422" s="1107"/>
      <c r="AP1422" s="1107"/>
      <c r="AQ1422" s="1107"/>
      <c r="AR1422" s="1107"/>
      <c r="AS1422" s="1107"/>
      <c r="AT1422" s="1107"/>
      <c r="AU1422" s="1107"/>
      <c r="AV1422" s="1107"/>
      <c r="AW1422" s="1107"/>
      <c r="AX1422" s="1107"/>
      <c r="AY1422" s="1107"/>
      <c r="AZ1422" s="1107"/>
      <c r="BA1422" s="1107"/>
      <c r="BB1422" s="1107"/>
      <c r="BC1422" s="1107"/>
      <c r="BD1422" s="1107"/>
      <c r="BE1422" s="1107"/>
      <c r="BF1422" s="1107"/>
      <c r="BG1422" s="1107"/>
      <c r="BH1422" s="1107"/>
      <c r="BI1422" s="1107"/>
      <c r="BJ1422" s="1107"/>
      <c r="BK1422" s="1107"/>
      <c r="BL1422" s="1107"/>
      <c r="BM1422" s="1107"/>
      <c r="BN1422" s="1107"/>
      <c r="BO1422" s="1107"/>
      <c r="BP1422" s="1107"/>
      <c r="BQ1422" s="1107"/>
      <c r="BR1422" s="1107"/>
      <c r="BS1422" s="1107"/>
      <c r="BT1422" s="1107"/>
      <c r="BU1422" s="1107"/>
      <c r="BV1422" s="1107"/>
      <c r="BW1422" s="1107"/>
      <c r="BX1422" s="1107"/>
      <c r="BY1422" s="1107"/>
      <c r="BZ1422" s="1107"/>
      <c r="CA1422" s="1107"/>
      <c r="CB1422" s="1107"/>
      <c r="CC1422" s="1107"/>
      <c r="CD1422" s="1107"/>
      <c r="CE1422" s="1107"/>
      <c r="CF1422" s="1107"/>
      <c r="CG1422" s="1107"/>
      <c r="CH1422" s="1107"/>
      <c r="CI1422" s="1107"/>
      <c r="CJ1422" s="1107"/>
      <c r="CK1422" s="1107"/>
      <c r="CL1422" s="1107"/>
      <c r="CM1422" s="1107"/>
      <c r="CN1422" s="1107"/>
      <c r="CO1422" s="1107"/>
      <c r="CP1422" s="1107"/>
      <c r="CQ1422" s="1107"/>
      <c r="CR1422" s="1107"/>
      <c r="CS1422" s="1107"/>
      <c r="CT1422" s="1107"/>
      <c r="CU1422" s="1107"/>
      <c r="CV1422" s="1107"/>
      <c r="CW1422" s="1107"/>
      <c r="CX1422" s="1107"/>
      <c r="CY1422" s="1107"/>
      <c r="CZ1422" s="1107"/>
      <c r="DA1422" s="1107"/>
      <c r="DB1422" s="1107"/>
      <c r="DC1422" s="1107"/>
      <c r="DD1422" s="1107"/>
      <c r="DE1422" s="1107"/>
      <c r="DF1422" s="1107"/>
      <c r="DG1422" s="1107"/>
      <c r="DH1422" s="1107"/>
      <c r="DI1422" s="1107"/>
      <c r="DJ1422" s="1107"/>
      <c r="DK1422" s="1107"/>
      <c r="DL1422" s="1107"/>
      <c r="DM1422" s="1107"/>
      <c r="DN1422" s="1107"/>
      <c r="DO1422" s="1107"/>
      <c r="DP1422" s="1107"/>
      <c r="DQ1422" s="1107"/>
      <c r="DR1422" s="1107"/>
      <c r="DS1422" s="1107"/>
      <c r="DT1422" s="1107"/>
      <c r="DU1422" s="1107"/>
      <c r="DV1422" s="1107"/>
      <c r="DW1422" s="1107"/>
      <c r="DX1422" s="1107"/>
      <c r="DY1422" s="1107"/>
      <c r="DZ1422" s="1107"/>
      <c r="EA1422" s="1107"/>
      <c r="EB1422" s="1107"/>
      <c r="EC1422" s="1107"/>
      <c r="ED1422" s="1107"/>
      <c r="EE1422" s="1107"/>
      <c r="EF1422" s="1107"/>
      <c r="EG1422" s="1107"/>
      <c r="EH1422" s="1107"/>
      <c r="EI1422" s="1107"/>
      <c r="EJ1422" s="1107"/>
      <c r="EK1422" s="1107"/>
      <c r="EL1422" s="1107"/>
      <c r="EM1422" s="1107"/>
      <c r="EN1422" s="1107"/>
      <c r="EO1422" s="1107"/>
      <c r="EP1422" s="1107"/>
      <c r="EQ1422" s="1107"/>
      <c r="ER1422" s="1107"/>
      <c r="ES1422" s="1107"/>
      <c r="ET1422" s="1107"/>
      <c r="EU1422" s="1107"/>
      <c r="EV1422" s="1107"/>
      <c r="EW1422" s="1107"/>
      <c r="EX1422" s="1107"/>
      <c r="EY1422" s="1107"/>
    </row>
    <row r="1423" spans="4:155" s="565" customFormat="1" hidden="1" x14ac:dyDescent="0.25">
      <c r="D1423" s="1327"/>
      <c r="E1423" s="1327"/>
      <c r="F1423" s="1327"/>
      <c r="G1423" s="1101"/>
      <c r="H1423" s="1107"/>
      <c r="I1423" s="1107"/>
      <c r="J1423" s="1107"/>
      <c r="K1423" s="1107"/>
      <c r="L1423" s="1107"/>
      <c r="M1423" s="1107"/>
      <c r="N1423" s="1107"/>
      <c r="O1423" s="1107"/>
      <c r="P1423" s="1107"/>
      <c r="Q1423" s="1107"/>
      <c r="R1423" s="1107"/>
      <c r="S1423" s="1107"/>
      <c r="T1423" s="1107"/>
      <c r="U1423" s="1107"/>
      <c r="V1423" s="1107"/>
      <c r="W1423" s="1107"/>
      <c r="X1423" s="1107"/>
      <c r="Y1423" s="1107"/>
      <c r="Z1423" s="1107"/>
      <c r="AA1423" s="1107"/>
      <c r="AB1423" s="1107"/>
      <c r="AC1423" s="1107"/>
      <c r="AD1423" s="1107"/>
      <c r="AE1423" s="1107"/>
      <c r="AF1423" s="1107"/>
      <c r="AG1423" s="1107"/>
      <c r="AH1423" s="1107"/>
      <c r="AI1423" s="1107"/>
      <c r="AJ1423" s="1107"/>
      <c r="AK1423" s="1107"/>
      <c r="AL1423" s="1107"/>
      <c r="AM1423" s="1107"/>
      <c r="AN1423" s="1107"/>
      <c r="AO1423" s="1107"/>
      <c r="AP1423" s="1107"/>
      <c r="AQ1423" s="1107"/>
      <c r="AR1423" s="1107"/>
      <c r="AS1423" s="1107"/>
      <c r="AT1423" s="1107"/>
      <c r="AU1423" s="1107"/>
      <c r="AV1423" s="1107"/>
      <c r="AW1423" s="1107"/>
      <c r="AX1423" s="1107"/>
      <c r="AY1423" s="1107"/>
      <c r="AZ1423" s="1107"/>
      <c r="BA1423" s="1107"/>
      <c r="BB1423" s="1107"/>
      <c r="BC1423" s="1107"/>
      <c r="BD1423" s="1107"/>
      <c r="BE1423" s="1107"/>
      <c r="BF1423" s="1107"/>
      <c r="BG1423" s="1107"/>
      <c r="BH1423" s="1107"/>
      <c r="BI1423" s="1107"/>
      <c r="BJ1423" s="1107"/>
      <c r="BK1423" s="1107"/>
      <c r="BL1423" s="1107"/>
      <c r="BM1423" s="1107"/>
      <c r="BN1423" s="1107"/>
      <c r="BO1423" s="1107"/>
      <c r="BP1423" s="1107"/>
      <c r="BQ1423" s="1107"/>
      <c r="BR1423" s="1107"/>
      <c r="BS1423" s="1107"/>
      <c r="BT1423" s="1107"/>
      <c r="BU1423" s="1107"/>
      <c r="BV1423" s="1107"/>
      <c r="BW1423" s="1107"/>
      <c r="BX1423" s="1107"/>
      <c r="BY1423" s="1107"/>
      <c r="BZ1423" s="1107"/>
      <c r="CA1423" s="1107"/>
      <c r="CB1423" s="1107"/>
      <c r="CC1423" s="1107"/>
      <c r="CD1423" s="1107"/>
      <c r="CE1423" s="1107"/>
      <c r="CF1423" s="1107"/>
      <c r="CG1423" s="1107"/>
      <c r="CH1423" s="1107"/>
      <c r="CI1423" s="1107"/>
      <c r="CJ1423" s="1107"/>
      <c r="CK1423" s="1107"/>
      <c r="CL1423" s="1107"/>
      <c r="CM1423" s="1107"/>
      <c r="CN1423" s="1107"/>
      <c r="CO1423" s="1107"/>
      <c r="CP1423" s="1107"/>
      <c r="CQ1423" s="1107"/>
      <c r="CR1423" s="1107"/>
      <c r="CS1423" s="1107"/>
      <c r="CT1423" s="1107"/>
      <c r="CU1423" s="1107"/>
      <c r="CV1423" s="1107"/>
      <c r="CW1423" s="1107"/>
      <c r="CX1423" s="1107"/>
      <c r="CY1423" s="1107"/>
      <c r="CZ1423" s="1107"/>
      <c r="DA1423" s="1107"/>
      <c r="DB1423" s="1107"/>
      <c r="DC1423" s="1107"/>
      <c r="DD1423" s="1107"/>
      <c r="DE1423" s="1107"/>
      <c r="DF1423" s="1107"/>
      <c r="DG1423" s="1107"/>
      <c r="DH1423" s="1107"/>
      <c r="DI1423" s="1107"/>
      <c r="DJ1423" s="1107"/>
      <c r="DK1423" s="1107"/>
      <c r="DL1423" s="1107"/>
      <c r="DM1423" s="1107"/>
      <c r="DN1423" s="1107"/>
      <c r="DO1423" s="1107"/>
      <c r="DP1423" s="1107"/>
      <c r="DQ1423" s="1107"/>
      <c r="DR1423" s="1107"/>
      <c r="DS1423" s="1107"/>
      <c r="DT1423" s="1107"/>
      <c r="DU1423" s="1107"/>
      <c r="DV1423" s="1107"/>
      <c r="DW1423" s="1107"/>
      <c r="DX1423" s="1107"/>
      <c r="DY1423" s="1107"/>
      <c r="DZ1423" s="1107"/>
      <c r="EA1423" s="1107"/>
      <c r="EB1423" s="1107"/>
      <c r="EC1423" s="1107"/>
      <c r="ED1423" s="1107"/>
      <c r="EE1423" s="1107"/>
      <c r="EF1423" s="1107"/>
      <c r="EG1423" s="1107"/>
      <c r="EH1423" s="1107"/>
      <c r="EI1423" s="1107"/>
      <c r="EJ1423" s="1107"/>
      <c r="EK1423" s="1107"/>
      <c r="EL1423" s="1107"/>
      <c r="EM1423" s="1107"/>
      <c r="EN1423" s="1107"/>
      <c r="EO1423" s="1107"/>
      <c r="EP1423" s="1107"/>
      <c r="EQ1423" s="1107"/>
      <c r="ER1423" s="1107"/>
      <c r="ES1423" s="1107"/>
      <c r="ET1423" s="1107"/>
      <c r="EU1423" s="1107"/>
      <c r="EV1423" s="1107"/>
      <c r="EW1423" s="1107"/>
      <c r="EX1423" s="1107"/>
      <c r="EY1423" s="1107"/>
    </row>
    <row r="1424" spans="4:155" s="565" customFormat="1" hidden="1" x14ac:dyDescent="0.25">
      <c r="D1424" s="1327"/>
      <c r="E1424" s="1327"/>
      <c r="F1424" s="1327"/>
      <c r="G1424" s="1101"/>
      <c r="H1424" s="1107"/>
      <c r="I1424" s="1107"/>
      <c r="J1424" s="1107"/>
      <c r="K1424" s="1107"/>
      <c r="L1424" s="1107"/>
      <c r="M1424" s="1107"/>
      <c r="N1424" s="1107"/>
      <c r="O1424" s="1107"/>
      <c r="P1424" s="1107"/>
      <c r="Q1424" s="1107"/>
      <c r="R1424" s="1107"/>
      <c r="S1424" s="1107"/>
      <c r="T1424" s="1107"/>
      <c r="U1424" s="1107"/>
      <c r="V1424" s="1107"/>
      <c r="W1424" s="1107"/>
      <c r="X1424" s="1107"/>
      <c r="Y1424" s="1107"/>
      <c r="Z1424" s="1107"/>
      <c r="AA1424" s="1107"/>
      <c r="AB1424" s="1107"/>
      <c r="AC1424" s="1107"/>
      <c r="AD1424" s="1107"/>
      <c r="AE1424" s="1107"/>
      <c r="AF1424" s="1107"/>
      <c r="AG1424" s="1107"/>
      <c r="AH1424" s="1107"/>
      <c r="AI1424" s="1107"/>
      <c r="AJ1424" s="1107"/>
      <c r="AK1424" s="1107"/>
      <c r="AL1424" s="1107"/>
      <c r="AM1424" s="1107"/>
      <c r="AN1424" s="1107"/>
      <c r="AO1424" s="1107"/>
      <c r="AP1424" s="1107"/>
      <c r="AQ1424" s="1107"/>
      <c r="AR1424" s="1107"/>
      <c r="AS1424" s="1107"/>
      <c r="AT1424" s="1107"/>
      <c r="AU1424" s="1107"/>
      <c r="AV1424" s="1107"/>
      <c r="AW1424" s="1107"/>
      <c r="AX1424" s="1107"/>
      <c r="AY1424" s="1107"/>
      <c r="AZ1424" s="1107"/>
      <c r="BA1424" s="1107"/>
      <c r="BB1424" s="1107"/>
      <c r="BC1424" s="1107"/>
      <c r="BD1424" s="1107"/>
      <c r="BE1424" s="1107"/>
      <c r="BF1424" s="1107"/>
      <c r="BG1424" s="1107"/>
      <c r="BH1424" s="1107"/>
      <c r="BI1424" s="1107"/>
      <c r="BJ1424" s="1107"/>
      <c r="BK1424" s="1107"/>
      <c r="BL1424" s="1107"/>
      <c r="BM1424" s="1107"/>
      <c r="BN1424" s="1107"/>
      <c r="BO1424" s="1107"/>
      <c r="BP1424" s="1107"/>
      <c r="BQ1424" s="1107"/>
      <c r="BR1424" s="1107"/>
      <c r="BS1424" s="1107"/>
      <c r="BT1424" s="1107"/>
      <c r="BU1424" s="1107"/>
      <c r="BV1424" s="1107"/>
      <c r="BW1424" s="1107"/>
      <c r="BX1424" s="1107"/>
      <c r="BY1424" s="1107"/>
      <c r="BZ1424" s="1107"/>
      <c r="CA1424" s="1107"/>
      <c r="CB1424" s="1107"/>
      <c r="CC1424" s="1107"/>
      <c r="CD1424" s="1107"/>
      <c r="CE1424" s="1107"/>
      <c r="CF1424" s="1107"/>
      <c r="CG1424" s="1107"/>
      <c r="CH1424" s="1107"/>
      <c r="CI1424" s="1107"/>
      <c r="CJ1424" s="1107"/>
      <c r="CK1424" s="1107"/>
      <c r="CL1424" s="1107"/>
      <c r="CM1424" s="1107"/>
      <c r="CN1424" s="1107"/>
      <c r="CO1424" s="1107"/>
      <c r="CP1424" s="1107"/>
      <c r="CQ1424" s="1107"/>
      <c r="CR1424" s="1107"/>
      <c r="CS1424" s="1107"/>
      <c r="CT1424" s="1107"/>
      <c r="CU1424" s="1107"/>
      <c r="CV1424" s="1107"/>
      <c r="CW1424" s="1107"/>
      <c r="CX1424" s="1107"/>
      <c r="CY1424" s="1107"/>
      <c r="CZ1424" s="1107"/>
      <c r="DA1424" s="1107"/>
      <c r="DB1424" s="1107"/>
      <c r="DC1424" s="1107"/>
      <c r="DD1424" s="1107"/>
      <c r="DE1424" s="1107"/>
      <c r="DF1424" s="1107"/>
      <c r="DG1424" s="1107"/>
      <c r="DH1424" s="1107"/>
      <c r="DI1424" s="1107"/>
      <c r="DJ1424" s="1107"/>
      <c r="DK1424" s="1107"/>
      <c r="DL1424" s="1107"/>
      <c r="DM1424" s="1107"/>
      <c r="DN1424" s="1107"/>
      <c r="DO1424" s="1107"/>
      <c r="DP1424" s="1107"/>
      <c r="DQ1424" s="1107"/>
      <c r="DR1424" s="1107"/>
      <c r="DS1424" s="1107"/>
      <c r="DT1424" s="1107"/>
      <c r="DU1424" s="1107"/>
      <c r="DV1424" s="1107"/>
      <c r="DW1424" s="1107"/>
      <c r="DX1424" s="1107"/>
      <c r="DY1424" s="1107"/>
      <c r="DZ1424" s="1107"/>
      <c r="EA1424" s="1107"/>
      <c r="EB1424" s="1107"/>
      <c r="EC1424" s="1107"/>
      <c r="ED1424" s="1107"/>
      <c r="EE1424" s="1107"/>
      <c r="EF1424" s="1107"/>
      <c r="EG1424" s="1107"/>
      <c r="EH1424" s="1107"/>
      <c r="EI1424" s="1107"/>
      <c r="EJ1424" s="1107"/>
      <c r="EK1424" s="1107"/>
      <c r="EL1424" s="1107"/>
      <c r="EM1424" s="1107"/>
      <c r="EN1424" s="1107"/>
      <c r="EO1424" s="1107"/>
      <c r="EP1424" s="1107"/>
      <c r="EQ1424" s="1107"/>
      <c r="ER1424" s="1107"/>
      <c r="ES1424" s="1107"/>
      <c r="ET1424" s="1107"/>
      <c r="EU1424" s="1107"/>
      <c r="EV1424" s="1107"/>
      <c r="EW1424" s="1107"/>
      <c r="EX1424" s="1107"/>
      <c r="EY1424" s="1107"/>
    </row>
    <row r="1425" spans="4:155" s="565" customFormat="1" hidden="1" x14ac:dyDescent="0.25">
      <c r="D1425" s="1327"/>
      <c r="E1425" s="1327"/>
      <c r="F1425" s="1327"/>
      <c r="G1425" s="1101"/>
      <c r="H1425" s="1107"/>
      <c r="I1425" s="1107"/>
      <c r="J1425" s="1107"/>
      <c r="K1425" s="1107"/>
      <c r="L1425" s="1107"/>
      <c r="M1425" s="1107"/>
      <c r="N1425" s="1107"/>
      <c r="O1425" s="1107"/>
      <c r="P1425" s="1107"/>
      <c r="Q1425" s="1107"/>
      <c r="R1425" s="1107"/>
      <c r="S1425" s="1107"/>
      <c r="T1425" s="1107"/>
      <c r="U1425" s="1107"/>
      <c r="V1425" s="1107"/>
      <c r="W1425" s="1107"/>
      <c r="X1425" s="1107"/>
      <c r="Y1425" s="1107"/>
      <c r="Z1425" s="1107"/>
      <c r="AA1425" s="1107"/>
      <c r="AB1425" s="1107"/>
      <c r="AC1425" s="1107"/>
      <c r="AD1425" s="1107"/>
      <c r="AE1425" s="1107"/>
      <c r="AF1425" s="1107"/>
      <c r="AG1425" s="1107"/>
      <c r="AH1425" s="1107"/>
      <c r="AI1425" s="1107"/>
      <c r="AJ1425" s="1107"/>
      <c r="AK1425" s="1107"/>
      <c r="AL1425" s="1107"/>
      <c r="AM1425" s="1107"/>
      <c r="AN1425" s="1107"/>
      <c r="AO1425" s="1107"/>
      <c r="AP1425" s="1107"/>
      <c r="AQ1425" s="1107"/>
      <c r="AR1425" s="1107"/>
      <c r="AS1425" s="1107"/>
      <c r="AT1425" s="1107"/>
      <c r="AU1425" s="1107"/>
      <c r="AV1425" s="1107"/>
      <c r="AW1425" s="1107"/>
      <c r="AX1425" s="1107"/>
      <c r="AY1425" s="1107"/>
      <c r="AZ1425" s="1107"/>
      <c r="BA1425" s="1107"/>
      <c r="BB1425" s="1107"/>
      <c r="BC1425" s="1107"/>
      <c r="BD1425" s="1107"/>
      <c r="BE1425" s="1107"/>
      <c r="BF1425" s="1107"/>
      <c r="BG1425" s="1107"/>
      <c r="BH1425" s="1107"/>
      <c r="BI1425" s="1107"/>
      <c r="BJ1425" s="1107"/>
      <c r="BK1425" s="1107"/>
      <c r="BL1425" s="1107"/>
      <c r="BM1425" s="1107"/>
      <c r="BN1425" s="1107"/>
      <c r="BO1425" s="1107"/>
      <c r="BP1425" s="1107"/>
      <c r="BQ1425" s="1107"/>
      <c r="BR1425" s="1107"/>
      <c r="BS1425" s="1107"/>
      <c r="BT1425" s="1107"/>
      <c r="BU1425" s="1107"/>
      <c r="BV1425" s="1107"/>
      <c r="BW1425" s="1107"/>
      <c r="BX1425" s="1107"/>
      <c r="BY1425" s="1107"/>
      <c r="BZ1425" s="1107"/>
      <c r="CA1425" s="1107"/>
      <c r="CB1425" s="1107"/>
      <c r="CC1425" s="1107"/>
      <c r="CD1425" s="1107"/>
      <c r="CE1425" s="1107"/>
      <c r="CF1425" s="1107"/>
      <c r="CG1425" s="1107"/>
      <c r="CH1425" s="1107"/>
      <c r="CI1425" s="1107"/>
      <c r="CJ1425" s="1107"/>
      <c r="CK1425" s="1107"/>
      <c r="CL1425" s="1107"/>
      <c r="CM1425" s="1107"/>
      <c r="CN1425" s="1107"/>
      <c r="CO1425" s="1107"/>
      <c r="CP1425" s="1107"/>
      <c r="CQ1425" s="1107"/>
      <c r="CR1425" s="1107"/>
      <c r="CS1425" s="1107"/>
      <c r="CT1425" s="1107"/>
      <c r="CU1425" s="1107"/>
      <c r="CV1425" s="1107"/>
      <c r="CW1425" s="1107"/>
      <c r="CX1425" s="1107"/>
      <c r="CY1425" s="1107"/>
      <c r="CZ1425" s="1107"/>
      <c r="DA1425" s="1107"/>
      <c r="DB1425" s="1107"/>
      <c r="DC1425" s="1107"/>
      <c r="DD1425" s="1107"/>
      <c r="DE1425" s="1107"/>
      <c r="DF1425" s="1107"/>
      <c r="DG1425" s="1107"/>
      <c r="DH1425" s="1107"/>
      <c r="DI1425" s="1107"/>
      <c r="DJ1425" s="1107"/>
      <c r="DK1425" s="1107"/>
      <c r="DL1425" s="1107"/>
      <c r="DM1425" s="1107"/>
      <c r="DN1425" s="1107"/>
      <c r="DO1425" s="1107"/>
      <c r="DP1425" s="1107"/>
      <c r="DQ1425" s="1107"/>
      <c r="DR1425" s="1107"/>
      <c r="DS1425" s="1107"/>
      <c r="DT1425" s="1107"/>
      <c r="DU1425" s="1107"/>
      <c r="DV1425" s="1107"/>
      <c r="DW1425" s="1107"/>
      <c r="DX1425" s="1107"/>
      <c r="DY1425" s="1107"/>
      <c r="DZ1425" s="1107"/>
      <c r="EA1425" s="1107"/>
      <c r="EB1425" s="1107"/>
      <c r="EC1425" s="1107"/>
      <c r="ED1425" s="1107"/>
      <c r="EE1425" s="1107"/>
      <c r="EF1425" s="1107"/>
      <c r="EG1425" s="1107"/>
      <c r="EH1425" s="1107"/>
      <c r="EI1425" s="1107"/>
      <c r="EJ1425" s="1107"/>
      <c r="EK1425" s="1107"/>
      <c r="EL1425" s="1107"/>
      <c r="EM1425" s="1107"/>
      <c r="EN1425" s="1107"/>
      <c r="EO1425" s="1107"/>
      <c r="EP1425" s="1107"/>
      <c r="EQ1425" s="1107"/>
      <c r="ER1425" s="1107"/>
      <c r="ES1425" s="1107"/>
      <c r="ET1425" s="1107"/>
      <c r="EU1425" s="1107"/>
      <c r="EV1425" s="1107"/>
      <c r="EW1425" s="1107"/>
      <c r="EX1425" s="1107"/>
      <c r="EY1425" s="1107"/>
    </row>
    <row r="1426" spans="4:155" s="565" customFormat="1" hidden="1" x14ac:dyDescent="0.25">
      <c r="D1426" s="1327"/>
      <c r="E1426" s="1327"/>
      <c r="F1426" s="1327"/>
      <c r="G1426" s="1101"/>
      <c r="H1426" s="1107"/>
      <c r="I1426" s="1107"/>
      <c r="J1426" s="1107"/>
      <c r="K1426" s="1107"/>
      <c r="L1426" s="1107"/>
      <c r="M1426" s="1107"/>
      <c r="N1426" s="1107"/>
      <c r="O1426" s="1107"/>
      <c r="P1426" s="1107"/>
      <c r="Q1426" s="1107"/>
      <c r="R1426" s="1107"/>
      <c r="S1426" s="1107"/>
      <c r="T1426" s="1107"/>
      <c r="U1426" s="1107"/>
      <c r="V1426" s="1107"/>
      <c r="W1426" s="1107"/>
      <c r="X1426" s="1107"/>
      <c r="Y1426" s="1107"/>
      <c r="Z1426" s="1107"/>
      <c r="AA1426" s="1107"/>
      <c r="AB1426" s="1107"/>
      <c r="AC1426" s="1107"/>
      <c r="AD1426" s="1107"/>
      <c r="AE1426" s="1107"/>
      <c r="AF1426" s="1107"/>
      <c r="AG1426" s="1107"/>
      <c r="AH1426" s="1107"/>
      <c r="AI1426" s="1107"/>
      <c r="AJ1426" s="1107"/>
      <c r="AK1426" s="1107"/>
      <c r="AL1426" s="1107"/>
      <c r="AM1426" s="1107"/>
      <c r="AN1426" s="1107"/>
      <c r="AO1426" s="1107"/>
      <c r="AP1426" s="1107"/>
      <c r="AQ1426" s="1107"/>
      <c r="AR1426" s="1107"/>
      <c r="AS1426" s="1107"/>
      <c r="AT1426" s="1107"/>
      <c r="AU1426" s="1107"/>
      <c r="AV1426" s="1107"/>
      <c r="AW1426" s="1107"/>
      <c r="AX1426" s="1107"/>
      <c r="AY1426" s="1107"/>
      <c r="AZ1426" s="1107"/>
      <c r="BA1426" s="1107"/>
      <c r="BB1426" s="1107"/>
      <c r="BC1426" s="1107"/>
      <c r="BD1426" s="1107"/>
      <c r="BE1426" s="1107"/>
      <c r="BF1426" s="1107"/>
      <c r="BG1426" s="1107"/>
      <c r="BH1426" s="1107"/>
      <c r="BI1426" s="1107"/>
      <c r="BJ1426" s="1107"/>
      <c r="BK1426" s="1107"/>
      <c r="BL1426" s="1107"/>
      <c r="BM1426" s="1107"/>
      <c r="BN1426" s="1107"/>
      <c r="BO1426" s="1107"/>
      <c r="BP1426" s="1107"/>
      <c r="BQ1426" s="1107"/>
      <c r="BR1426" s="1107"/>
      <c r="BS1426" s="1107"/>
      <c r="BT1426" s="1107"/>
      <c r="BU1426" s="1107"/>
      <c r="BV1426" s="1107"/>
      <c r="BW1426" s="1107"/>
      <c r="BX1426" s="1107"/>
      <c r="BY1426" s="1107"/>
      <c r="BZ1426" s="1107"/>
      <c r="CA1426" s="1107"/>
      <c r="CB1426" s="1107"/>
      <c r="CC1426" s="1107"/>
      <c r="CD1426" s="1107"/>
      <c r="CE1426" s="1107"/>
      <c r="CF1426" s="1107"/>
      <c r="CG1426" s="1107"/>
      <c r="CH1426" s="1107"/>
      <c r="CI1426" s="1107"/>
      <c r="CJ1426" s="1107"/>
      <c r="CK1426" s="1107"/>
      <c r="CL1426" s="1107"/>
      <c r="CM1426" s="1107"/>
      <c r="CN1426" s="1107"/>
      <c r="CO1426" s="1107"/>
      <c r="CP1426" s="1107"/>
      <c r="CQ1426" s="1107"/>
      <c r="CR1426" s="1107"/>
      <c r="CS1426" s="1107"/>
      <c r="CT1426" s="1107"/>
      <c r="CU1426" s="1107"/>
      <c r="CV1426" s="1107"/>
      <c r="CW1426" s="1107"/>
      <c r="CX1426" s="1107"/>
      <c r="CY1426" s="1107"/>
      <c r="CZ1426" s="1107"/>
      <c r="DA1426" s="1107"/>
      <c r="DB1426" s="1107"/>
      <c r="DC1426" s="1107"/>
      <c r="DD1426" s="1107"/>
      <c r="DE1426" s="1107"/>
      <c r="DF1426" s="1107"/>
      <c r="DG1426" s="1107"/>
      <c r="DH1426" s="1107"/>
      <c r="DI1426" s="1107"/>
      <c r="DJ1426" s="1107"/>
      <c r="DK1426" s="1107"/>
      <c r="DL1426" s="1107"/>
      <c r="DM1426" s="1107"/>
      <c r="DN1426" s="1107"/>
      <c r="DO1426" s="1107"/>
      <c r="DP1426" s="1107"/>
      <c r="DQ1426" s="1107"/>
      <c r="DR1426" s="1107"/>
      <c r="DS1426" s="1107"/>
      <c r="DT1426" s="1107"/>
      <c r="DU1426" s="1107"/>
      <c r="DV1426" s="1107"/>
      <c r="DW1426" s="1107"/>
      <c r="DX1426" s="1107"/>
      <c r="DY1426" s="1107"/>
      <c r="DZ1426" s="1107"/>
      <c r="EA1426" s="1107"/>
      <c r="EB1426" s="1107"/>
      <c r="EC1426" s="1107"/>
      <c r="ED1426" s="1107"/>
      <c r="EE1426" s="1107"/>
      <c r="EF1426" s="1107"/>
      <c r="EG1426" s="1107"/>
      <c r="EH1426" s="1107"/>
      <c r="EI1426" s="1107"/>
      <c r="EJ1426" s="1107"/>
      <c r="EK1426" s="1107"/>
      <c r="EL1426" s="1107"/>
      <c r="EM1426" s="1107"/>
      <c r="EN1426" s="1107"/>
      <c r="EO1426" s="1107"/>
      <c r="EP1426" s="1107"/>
      <c r="EQ1426" s="1107"/>
      <c r="ER1426" s="1107"/>
      <c r="ES1426" s="1107"/>
      <c r="ET1426" s="1107"/>
      <c r="EU1426" s="1107"/>
      <c r="EV1426" s="1107"/>
      <c r="EW1426" s="1107"/>
      <c r="EX1426" s="1107"/>
      <c r="EY1426" s="1107"/>
    </row>
    <row r="1427" spans="4:155" s="565" customFormat="1" hidden="1" x14ac:dyDescent="0.25">
      <c r="D1427" s="1327"/>
      <c r="E1427" s="1327"/>
      <c r="F1427" s="1327"/>
      <c r="G1427" s="1101"/>
      <c r="H1427" s="1107"/>
      <c r="I1427" s="1107"/>
      <c r="J1427" s="1107"/>
      <c r="K1427" s="1107"/>
      <c r="L1427" s="1107"/>
      <c r="M1427" s="1107"/>
      <c r="N1427" s="1107"/>
      <c r="O1427" s="1107"/>
      <c r="P1427" s="1107"/>
      <c r="Q1427" s="1107"/>
      <c r="R1427" s="1107"/>
      <c r="S1427" s="1107"/>
      <c r="T1427" s="1107"/>
      <c r="U1427" s="1107"/>
      <c r="V1427" s="1107"/>
      <c r="W1427" s="1107"/>
      <c r="X1427" s="1107"/>
      <c r="Y1427" s="1107"/>
      <c r="Z1427" s="1107"/>
      <c r="AA1427" s="1107"/>
      <c r="AB1427" s="1107"/>
      <c r="AC1427" s="1107"/>
      <c r="AD1427" s="1107"/>
      <c r="AE1427" s="1107"/>
      <c r="AF1427" s="1107"/>
      <c r="AG1427" s="1107"/>
      <c r="AH1427" s="1107"/>
      <c r="AI1427" s="1107"/>
      <c r="AJ1427" s="1107"/>
      <c r="AK1427" s="1107"/>
      <c r="AL1427" s="1107"/>
      <c r="AM1427" s="1107"/>
      <c r="AN1427" s="1107"/>
      <c r="AO1427" s="1107"/>
      <c r="AP1427" s="1107"/>
      <c r="AQ1427" s="1107"/>
      <c r="AR1427" s="1107"/>
      <c r="AS1427" s="1107"/>
      <c r="AT1427" s="1107"/>
      <c r="AU1427" s="1107"/>
      <c r="AV1427" s="1107"/>
      <c r="AW1427" s="1107"/>
      <c r="AX1427" s="1107"/>
      <c r="AY1427" s="1107"/>
      <c r="AZ1427" s="1107"/>
      <c r="BA1427" s="1107"/>
      <c r="BB1427" s="1107"/>
      <c r="BC1427" s="1107"/>
      <c r="BD1427" s="1107"/>
      <c r="BE1427" s="1107"/>
      <c r="BF1427" s="1107"/>
      <c r="BG1427" s="1107"/>
      <c r="BH1427" s="1107"/>
      <c r="BI1427" s="1107"/>
      <c r="BJ1427" s="1107"/>
      <c r="BK1427" s="1107"/>
      <c r="BL1427" s="1107"/>
      <c r="BM1427" s="1107"/>
      <c r="BN1427" s="1107"/>
      <c r="BO1427" s="1107"/>
      <c r="BP1427" s="1107"/>
      <c r="BQ1427" s="1107"/>
      <c r="BR1427" s="1107"/>
      <c r="BS1427" s="1107"/>
      <c r="BT1427" s="1107"/>
      <c r="BU1427" s="1107"/>
      <c r="BV1427" s="1107"/>
      <c r="BW1427" s="1107"/>
      <c r="BX1427" s="1107"/>
      <c r="BY1427" s="1107"/>
      <c r="BZ1427" s="1107"/>
      <c r="CA1427" s="1107"/>
      <c r="CB1427" s="1107"/>
      <c r="CC1427" s="1107"/>
      <c r="CD1427" s="1107"/>
      <c r="CE1427" s="1107"/>
      <c r="CF1427" s="1107"/>
      <c r="CG1427" s="1107"/>
      <c r="CH1427" s="1107"/>
      <c r="CI1427" s="1107"/>
      <c r="CJ1427" s="1107"/>
      <c r="CK1427" s="1107"/>
      <c r="CL1427" s="1107"/>
      <c r="CM1427" s="1107"/>
      <c r="CN1427" s="1107"/>
      <c r="CO1427" s="1107"/>
      <c r="CP1427" s="1107"/>
      <c r="CQ1427" s="1107"/>
      <c r="CR1427" s="1107"/>
      <c r="CS1427" s="1107"/>
      <c r="CT1427" s="1107"/>
      <c r="CU1427" s="1107"/>
      <c r="CV1427" s="1107"/>
      <c r="CW1427" s="1107"/>
      <c r="CX1427" s="1107"/>
      <c r="CY1427" s="1107"/>
      <c r="CZ1427" s="1107"/>
      <c r="DA1427" s="1107"/>
      <c r="DB1427" s="1107"/>
      <c r="DC1427" s="1107"/>
      <c r="DD1427" s="1107"/>
      <c r="DE1427" s="1107"/>
      <c r="DF1427" s="1107"/>
      <c r="DG1427" s="1107"/>
      <c r="DH1427" s="1107"/>
      <c r="DI1427" s="1107"/>
      <c r="DJ1427" s="1107"/>
      <c r="DK1427" s="1107"/>
      <c r="DL1427" s="1107"/>
      <c r="DM1427" s="1107"/>
      <c r="DN1427" s="1107"/>
      <c r="DO1427" s="1107"/>
      <c r="DP1427" s="1107"/>
      <c r="DQ1427" s="1107"/>
      <c r="DR1427" s="1107"/>
      <c r="DS1427" s="1107"/>
      <c r="DT1427" s="1107"/>
      <c r="DU1427" s="1107"/>
      <c r="DV1427" s="1107"/>
      <c r="DW1427" s="1107"/>
      <c r="DX1427" s="1107"/>
      <c r="DY1427" s="1107"/>
      <c r="DZ1427" s="1107"/>
      <c r="EA1427" s="1107"/>
      <c r="EB1427" s="1107"/>
      <c r="EC1427" s="1107"/>
      <c r="ED1427" s="1107"/>
      <c r="EE1427" s="1107"/>
      <c r="EF1427" s="1107"/>
      <c r="EG1427" s="1107"/>
      <c r="EH1427" s="1107"/>
      <c r="EI1427" s="1107"/>
      <c r="EJ1427" s="1107"/>
      <c r="EK1427" s="1107"/>
      <c r="EL1427" s="1107"/>
      <c r="EM1427" s="1107"/>
      <c r="EN1427" s="1107"/>
      <c r="EO1427" s="1107"/>
      <c r="EP1427" s="1107"/>
      <c r="EQ1427" s="1107"/>
      <c r="ER1427" s="1107"/>
      <c r="ES1427" s="1107"/>
      <c r="ET1427" s="1107"/>
      <c r="EU1427" s="1107"/>
      <c r="EV1427" s="1107"/>
      <c r="EW1427" s="1107"/>
      <c r="EX1427" s="1107"/>
      <c r="EY1427" s="1107"/>
    </row>
    <row r="1428" spans="4:155" s="565" customFormat="1" hidden="1" x14ac:dyDescent="0.25">
      <c r="D1428" s="1327"/>
      <c r="E1428" s="1327"/>
      <c r="F1428" s="1327"/>
      <c r="G1428" s="1101"/>
      <c r="H1428" s="1107"/>
      <c r="I1428" s="1107"/>
      <c r="J1428" s="1107"/>
      <c r="K1428" s="1107"/>
      <c r="L1428" s="1107"/>
      <c r="M1428" s="1107"/>
      <c r="N1428" s="1107"/>
      <c r="O1428" s="1107"/>
      <c r="P1428" s="1107"/>
      <c r="Q1428" s="1107"/>
      <c r="R1428" s="1107"/>
      <c r="S1428" s="1107"/>
      <c r="T1428" s="1107"/>
      <c r="U1428" s="1107"/>
      <c r="V1428" s="1107"/>
      <c r="W1428" s="1107"/>
      <c r="X1428" s="1107"/>
      <c r="Y1428" s="1107"/>
      <c r="Z1428" s="1107"/>
      <c r="AA1428" s="1107"/>
      <c r="AB1428" s="1107"/>
      <c r="AC1428" s="1107"/>
      <c r="AD1428" s="1107"/>
      <c r="AE1428" s="1107"/>
      <c r="AF1428" s="1107"/>
      <c r="AG1428" s="1107"/>
      <c r="AH1428" s="1107"/>
      <c r="AI1428" s="1107"/>
      <c r="AJ1428" s="1107"/>
      <c r="AK1428" s="1107"/>
      <c r="AL1428" s="1107"/>
      <c r="AM1428" s="1107"/>
      <c r="AN1428" s="1107"/>
      <c r="AO1428" s="1107"/>
      <c r="AP1428" s="1107"/>
      <c r="AQ1428" s="1107"/>
      <c r="AR1428" s="1107"/>
      <c r="AS1428" s="1107"/>
      <c r="AT1428" s="1107"/>
      <c r="AU1428" s="1107"/>
      <c r="AV1428" s="1107"/>
      <c r="AW1428" s="1107"/>
      <c r="AX1428" s="1107"/>
      <c r="AY1428" s="1107"/>
      <c r="AZ1428" s="1107"/>
      <c r="BA1428" s="1107"/>
      <c r="BB1428" s="1107"/>
      <c r="BC1428" s="1107"/>
      <c r="BD1428" s="1107"/>
      <c r="BE1428" s="1107"/>
      <c r="BF1428" s="1107"/>
      <c r="BG1428" s="1107"/>
      <c r="BH1428" s="1107"/>
      <c r="BI1428" s="1107"/>
      <c r="BJ1428" s="1107"/>
      <c r="BK1428" s="1107"/>
      <c r="BL1428" s="1107"/>
      <c r="BM1428" s="1107"/>
      <c r="BN1428" s="1107"/>
      <c r="BO1428" s="1107"/>
      <c r="BP1428" s="1107"/>
      <c r="BQ1428" s="1107"/>
      <c r="BR1428" s="1107"/>
      <c r="BS1428" s="1107"/>
      <c r="BT1428" s="1107"/>
      <c r="BU1428" s="1107"/>
      <c r="BV1428" s="1107"/>
      <c r="BW1428" s="1107"/>
      <c r="BX1428" s="1107"/>
      <c r="BY1428" s="1107"/>
      <c r="BZ1428" s="1107"/>
      <c r="CA1428" s="1107"/>
      <c r="CB1428" s="1107"/>
      <c r="CC1428" s="1107"/>
      <c r="CD1428" s="1107"/>
      <c r="CE1428" s="1107"/>
      <c r="CF1428" s="1107"/>
      <c r="CG1428" s="1107"/>
      <c r="CH1428" s="1107"/>
      <c r="CI1428" s="1107"/>
      <c r="CJ1428" s="1107"/>
      <c r="CK1428" s="1107"/>
      <c r="CL1428" s="1107"/>
      <c r="CM1428" s="1107"/>
      <c r="CN1428" s="1107"/>
      <c r="CO1428" s="1107"/>
      <c r="CP1428" s="1107"/>
      <c r="CQ1428" s="1107"/>
      <c r="CR1428" s="1107"/>
      <c r="CS1428" s="1107"/>
      <c r="CT1428" s="1107"/>
      <c r="CU1428" s="1107"/>
      <c r="CV1428" s="1107"/>
      <c r="CW1428" s="1107"/>
      <c r="CX1428" s="1107"/>
      <c r="CY1428" s="1107"/>
      <c r="CZ1428" s="1107"/>
      <c r="DA1428" s="1107"/>
      <c r="DB1428" s="1107"/>
      <c r="DC1428" s="1107"/>
      <c r="DD1428" s="1107"/>
      <c r="DE1428" s="1107"/>
      <c r="DF1428" s="1107"/>
      <c r="DG1428" s="1107"/>
      <c r="DH1428" s="1107"/>
      <c r="DI1428" s="1107"/>
      <c r="DJ1428" s="1107"/>
      <c r="DK1428" s="1107"/>
      <c r="DL1428" s="1107"/>
      <c r="DM1428" s="1107"/>
      <c r="DN1428" s="1107"/>
      <c r="DO1428" s="1107"/>
      <c r="DP1428" s="1107"/>
      <c r="DQ1428" s="1107"/>
      <c r="DR1428" s="1107"/>
      <c r="DS1428" s="1107"/>
      <c r="DT1428" s="1107"/>
      <c r="DU1428" s="1107"/>
      <c r="DV1428" s="1107"/>
      <c r="DW1428" s="1107"/>
      <c r="DX1428" s="1107"/>
      <c r="DY1428" s="1107"/>
      <c r="DZ1428" s="1107"/>
      <c r="EA1428" s="1107"/>
      <c r="EB1428" s="1107"/>
      <c r="EC1428" s="1107"/>
      <c r="ED1428" s="1107"/>
      <c r="EE1428" s="1107"/>
      <c r="EF1428" s="1107"/>
      <c r="EG1428" s="1107"/>
      <c r="EH1428" s="1107"/>
      <c r="EI1428" s="1107"/>
      <c r="EJ1428" s="1107"/>
      <c r="EK1428" s="1107"/>
      <c r="EL1428" s="1107"/>
      <c r="EM1428" s="1107"/>
      <c r="EN1428" s="1107"/>
      <c r="EO1428" s="1107"/>
      <c r="EP1428" s="1107"/>
      <c r="EQ1428" s="1107"/>
      <c r="ER1428" s="1107"/>
      <c r="ES1428" s="1107"/>
      <c r="ET1428" s="1107"/>
      <c r="EU1428" s="1107"/>
      <c r="EV1428" s="1107"/>
      <c r="EW1428" s="1107"/>
      <c r="EX1428" s="1107"/>
      <c r="EY1428" s="1107"/>
    </row>
    <row r="1429" spans="4:155" s="565" customFormat="1" hidden="1" x14ac:dyDescent="0.25">
      <c r="D1429" s="1327"/>
      <c r="E1429" s="1327"/>
      <c r="F1429" s="1327"/>
      <c r="G1429" s="1101"/>
      <c r="H1429" s="1107"/>
      <c r="I1429" s="1107"/>
      <c r="J1429" s="1107"/>
      <c r="K1429" s="1107"/>
      <c r="L1429" s="1107"/>
      <c r="M1429" s="1107"/>
      <c r="N1429" s="1107"/>
      <c r="O1429" s="1107"/>
      <c r="P1429" s="1107"/>
      <c r="Q1429" s="1107"/>
      <c r="R1429" s="1107"/>
      <c r="S1429" s="1107"/>
      <c r="T1429" s="1107"/>
      <c r="U1429" s="1107"/>
      <c r="V1429" s="1107"/>
      <c r="W1429" s="1107"/>
      <c r="X1429" s="1107"/>
      <c r="Y1429" s="1107"/>
      <c r="Z1429" s="1107"/>
      <c r="AA1429" s="1107"/>
      <c r="AB1429" s="1107"/>
      <c r="AC1429" s="1107"/>
      <c r="AD1429" s="1107"/>
      <c r="AE1429" s="1107"/>
      <c r="AF1429" s="1107"/>
      <c r="AG1429" s="1107"/>
      <c r="AH1429" s="1107"/>
      <c r="AI1429" s="1107"/>
      <c r="AJ1429" s="1107"/>
      <c r="AK1429" s="1107"/>
      <c r="AL1429" s="1107"/>
      <c r="AM1429" s="1107"/>
      <c r="AN1429" s="1107"/>
      <c r="AO1429" s="1107"/>
      <c r="AP1429" s="1107"/>
      <c r="AQ1429" s="1107"/>
      <c r="AR1429" s="1107"/>
      <c r="AS1429" s="1107"/>
      <c r="AT1429" s="1107"/>
      <c r="AU1429" s="1107"/>
      <c r="AV1429" s="1107"/>
      <c r="AW1429" s="1107"/>
      <c r="AX1429" s="1107"/>
      <c r="AY1429" s="1107"/>
      <c r="AZ1429" s="1107"/>
      <c r="BA1429" s="1107"/>
      <c r="BB1429" s="1107"/>
      <c r="BC1429" s="1107"/>
      <c r="BD1429" s="1107"/>
      <c r="BE1429" s="1107"/>
      <c r="BF1429" s="1107"/>
      <c r="BG1429" s="1107"/>
      <c r="BH1429" s="1107"/>
      <c r="BI1429" s="1107"/>
      <c r="BJ1429" s="1107"/>
      <c r="BK1429" s="1107"/>
      <c r="BL1429" s="1107"/>
      <c r="BM1429" s="1107"/>
      <c r="BN1429" s="1107"/>
      <c r="BO1429" s="1107"/>
      <c r="BP1429" s="1107"/>
      <c r="BQ1429" s="1107"/>
      <c r="BR1429" s="1107"/>
      <c r="BS1429" s="1107"/>
      <c r="BT1429" s="1107"/>
      <c r="BU1429" s="1107"/>
      <c r="BV1429" s="1107"/>
      <c r="BW1429" s="1107"/>
      <c r="BX1429" s="1107"/>
      <c r="BY1429" s="1107"/>
      <c r="BZ1429" s="1107"/>
      <c r="CA1429" s="1107"/>
      <c r="CB1429" s="1107"/>
      <c r="CC1429" s="1107"/>
      <c r="CD1429" s="1107"/>
      <c r="CE1429" s="1107"/>
      <c r="CF1429" s="1107"/>
      <c r="CG1429" s="1107"/>
      <c r="CH1429" s="1107"/>
      <c r="CI1429" s="1107"/>
      <c r="CJ1429" s="1107"/>
      <c r="CK1429" s="1107"/>
      <c r="CL1429" s="1107"/>
      <c r="CM1429" s="1107"/>
      <c r="CN1429" s="1107"/>
      <c r="CO1429" s="1107"/>
      <c r="CP1429" s="1107"/>
      <c r="CQ1429" s="1107"/>
      <c r="CR1429" s="1107"/>
      <c r="CS1429" s="1107"/>
      <c r="CT1429" s="1107"/>
      <c r="CU1429" s="1107"/>
      <c r="CV1429" s="1107"/>
      <c r="CW1429" s="1107"/>
      <c r="CX1429" s="1107"/>
      <c r="CY1429" s="1107"/>
      <c r="CZ1429" s="1107"/>
      <c r="DA1429" s="1107"/>
      <c r="DB1429" s="1107"/>
      <c r="DC1429" s="1107"/>
      <c r="DD1429" s="1107"/>
      <c r="DE1429" s="1107"/>
      <c r="DF1429" s="1107"/>
      <c r="DG1429" s="1107"/>
      <c r="DH1429" s="1107"/>
      <c r="DI1429" s="1107"/>
      <c r="DJ1429" s="1107"/>
      <c r="DK1429" s="1107"/>
      <c r="DL1429" s="1107"/>
      <c r="DM1429" s="1107"/>
      <c r="DN1429" s="1107"/>
      <c r="DO1429" s="1107"/>
      <c r="DP1429" s="1107"/>
      <c r="DQ1429" s="1107"/>
      <c r="DR1429" s="1107"/>
      <c r="DS1429" s="1107"/>
      <c r="DT1429" s="1107"/>
      <c r="DU1429" s="1107"/>
      <c r="DV1429" s="1107"/>
      <c r="DW1429" s="1107"/>
      <c r="DX1429" s="1107"/>
      <c r="DY1429" s="1107"/>
      <c r="DZ1429" s="1107"/>
      <c r="EA1429" s="1107"/>
      <c r="EB1429" s="1107"/>
      <c r="EC1429" s="1107"/>
      <c r="ED1429" s="1107"/>
      <c r="EE1429" s="1107"/>
      <c r="EF1429" s="1107"/>
      <c r="EG1429" s="1107"/>
      <c r="EH1429" s="1107"/>
      <c r="EI1429" s="1107"/>
      <c r="EJ1429" s="1107"/>
      <c r="EK1429" s="1107"/>
      <c r="EL1429" s="1107"/>
      <c r="EM1429" s="1107"/>
      <c r="EN1429" s="1107"/>
      <c r="EO1429" s="1107"/>
      <c r="EP1429" s="1107"/>
      <c r="EQ1429" s="1107"/>
      <c r="ER1429" s="1107"/>
      <c r="ES1429" s="1107"/>
      <c r="ET1429" s="1107"/>
      <c r="EU1429" s="1107"/>
      <c r="EV1429" s="1107"/>
      <c r="EW1429" s="1107"/>
      <c r="EX1429" s="1107"/>
      <c r="EY1429" s="1107"/>
    </row>
    <row r="1430" spans="4:155" s="565" customFormat="1" hidden="1" x14ac:dyDescent="0.25">
      <c r="D1430" s="1327"/>
      <c r="E1430" s="1327"/>
      <c r="F1430" s="1327"/>
      <c r="G1430" s="1101"/>
      <c r="H1430" s="1107"/>
      <c r="I1430" s="1107"/>
      <c r="J1430" s="1107"/>
      <c r="K1430" s="1107"/>
      <c r="L1430" s="1107"/>
      <c r="M1430" s="1107"/>
      <c r="N1430" s="1107"/>
      <c r="O1430" s="1107"/>
      <c r="P1430" s="1107"/>
      <c r="Q1430" s="1107"/>
      <c r="R1430" s="1107"/>
      <c r="S1430" s="1107"/>
      <c r="T1430" s="1107"/>
      <c r="U1430" s="1107"/>
      <c r="V1430" s="1107"/>
      <c r="W1430" s="1107"/>
      <c r="X1430" s="1107"/>
      <c r="Y1430" s="1107"/>
      <c r="Z1430" s="1107"/>
      <c r="AA1430" s="1107"/>
      <c r="AB1430" s="1107"/>
      <c r="AC1430" s="1107"/>
      <c r="AD1430" s="1107"/>
      <c r="AE1430" s="1107"/>
      <c r="AF1430" s="1107"/>
      <c r="AG1430" s="1107"/>
      <c r="AH1430" s="1107"/>
      <c r="AI1430" s="1107"/>
      <c r="AJ1430" s="1107"/>
      <c r="AK1430" s="1107"/>
      <c r="AL1430" s="1107"/>
      <c r="AM1430" s="1107"/>
      <c r="AN1430" s="1107"/>
      <c r="AO1430" s="1107"/>
      <c r="AP1430" s="1107"/>
      <c r="AQ1430" s="1107"/>
      <c r="AR1430" s="1107"/>
      <c r="AS1430" s="1107"/>
      <c r="AT1430" s="1107"/>
      <c r="AU1430" s="1107"/>
      <c r="AV1430" s="1107"/>
      <c r="AW1430" s="1107"/>
      <c r="AX1430" s="1107"/>
      <c r="AY1430" s="1107"/>
      <c r="AZ1430" s="1107"/>
      <c r="BA1430" s="1107"/>
      <c r="BB1430" s="1107"/>
      <c r="BC1430" s="1107"/>
      <c r="BD1430" s="1107"/>
      <c r="BE1430" s="1107"/>
      <c r="BF1430" s="1107"/>
      <c r="BG1430" s="1107"/>
      <c r="BH1430" s="1107"/>
      <c r="BI1430" s="1107"/>
      <c r="BJ1430" s="1107"/>
      <c r="BK1430" s="1107"/>
      <c r="BL1430" s="1107"/>
      <c r="BM1430" s="1107"/>
      <c r="BN1430" s="1107"/>
      <c r="BO1430" s="1107"/>
      <c r="BP1430" s="1107"/>
      <c r="BQ1430" s="1107"/>
      <c r="BR1430" s="1107"/>
      <c r="BS1430" s="1107"/>
      <c r="BT1430" s="1107"/>
      <c r="BU1430" s="1107"/>
      <c r="BV1430" s="1107"/>
      <c r="BW1430" s="1107"/>
      <c r="BX1430" s="1107"/>
      <c r="BY1430" s="1107"/>
      <c r="BZ1430" s="1107"/>
      <c r="CA1430" s="1107"/>
      <c r="CB1430" s="1107"/>
      <c r="CC1430" s="1107"/>
      <c r="CD1430" s="1107"/>
      <c r="CE1430" s="1107"/>
      <c r="CF1430" s="1107"/>
      <c r="CG1430" s="1107"/>
      <c r="CH1430" s="1107"/>
      <c r="CI1430" s="1107"/>
      <c r="CJ1430" s="1107"/>
      <c r="CK1430" s="1107"/>
      <c r="CL1430" s="1107"/>
      <c r="CM1430" s="1107"/>
      <c r="CN1430" s="1107"/>
      <c r="CO1430" s="1107"/>
      <c r="CP1430" s="1107"/>
      <c r="CQ1430" s="1107"/>
      <c r="CR1430" s="1107"/>
      <c r="CS1430" s="1107"/>
      <c r="CT1430" s="1107"/>
      <c r="CU1430" s="1107"/>
      <c r="CV1430" s="1107"/>
      <c r="CW1430" s="1107"/>
      <c r="CX1430" s="1107"/>
      <c r="CY1430" s="1107"/>
      <c r="CZ1430" s="1107"/>
      <c r="DA1430" s="1107"/>
      <c r="DB1430" s="1107"/>
      <c r="DC1430" s="1107"/>
      <c r="DD1430" s="1107"/>
      <c r="DE1430" s="1107"/>
      <c r="DF1430" s="1107"/>
      <c r="DG1430" s="1107"/>
      <c r="DH1430" s="1107"/>
      <c r="DI1430" s="1107"/>
      <c r="DJ1430" s="1107"/>
      <c r="DK1430" s="1107"/>
      <c r="DL1430" s="1107"/>
      <c r="DM1430" s="1107"/>
      <c r="DN1430" s="1107"/>
      <c r="DO1430" s="1107"/>
      <c r="DP1430" s="1107"/>
      <c r="DQ1430" s="1107"/>
      <c r="DR1430" s="1107"/>
      <c r="DS1430" s="1107"/>
      <c r="DT1430" s="1107"/>
      <c r="DU1430" s="1107"/>
      <c r="DV1430" s="1107"/>
      <c r="DW1430" s="1107"/>
      <c r="DX1430" s="1107"/>
      <c r="DY1430" s="1107"/>
      <c r="DZ1430" s="1107"/>
      <c r="EA1430" s="1107"/>
      <c r="EB1430" s="1107"/>
      <c r="EC1430" s="1107"/>
      <c r="ED1430" s="1107"/>
      <c r="EE1430" s="1107"/>
      <c r="EF1430" s="1107"/>
      <c r="EG1430" s="1107"/>
      <c r="EH1430" s="1107"/>
      <c r="EI1430" s="1107"/>
      <c r="EJ1430" s="1107"/>
      <c r="EK1430" s="1107"/>
      <c r="EL1430" s="1107"/>
      <c r="EM1430" s="1107"/>
      <c r="EN1430" s="1107"/>
      <c r="EO1430" s="1107"/>
      <c r="EP1430" s="1107"/>
      <c r="EQ1430" s="1107"/>
      <c r="ER1430" s="1107"/>
      <c r="ES1430" s="1107"/>
      <c r="ET1430" s="1107"/>
      <c r="EU1430" s="1107"/>
      <c r="EV1430" s="1107"/>
      <c r="EW1430" s="1107"/>
      <c r="EX1430" s="1107"/>
      <c r="EY1430" s="1107"/>
    </row>
    <row r="1431" spans="4:155" s="565" customFormat="1" hidden="1" x14ac:dyDescent="0.25">
      <c r="D1431" s="1327"/>
      <c r="E1431" s="1327"/>
      <c r="F1431" s="1327"/>
      <c r="G1431" s="1101"/>
      <c r="H1431" s="1107"/>
      <c r="I1431" s="1107"/>
      <c r="J1431" s="1107"/>
      <c r="K1431" s="1107"/>
      <c r="L1431" s="1107"/>
      <c r="M1431" s="1107"/>
      <c r="N1431" s="1107"/>
      <c r="O1431" s="1107"/>
      <c r="P1431" s="1107"/>
      <c r="Q1431" s="1107"/>
      <c r="R1431" s="1107"/>
      <c r="S1431" s="1107"/>
      <c r="T1431" s="1107"/>
      <c r="U1431" s="1107"/>
      <c r="V1431" s="1107"/>
      <c r="W1431" s="1107"/>
      <c r="X1431" s="1107"/>
      <c r="Y1431" s="1107"/>
      <c r="Z1431" s="1107"/>
      <c r="AA1431" s="1107"/>
      <c r="AB1431" s="1107"/>
      <c r="AC1431" s="1107"/>
      <c r="AD1431" s="1107"/>
      <c r="AE1431" s="1107"/>
      <c r="AF1431" s="1107"/>
      <c r="AG1431" s="1107"/>
      <c r="AH1431" s="1107"/>
      <c r="AI1431" s="1107"/>
      <c r="AJ1431" s="1107"/>
      <c r="AK1431" s="1107"/>
      <c r="AL1431" s="1107"/>
      <c r="AM1431" s="1107"/>
      <c r="AN1431" s="1107"/>
      <c r="AO1431" s="1107"/>
      <c r="AP1431" s="1107"/>
      <c r="AQ1431" s="1107"/>
      <c r="AR1431" s="1107"/>
      <c r="AS1431" s="1107"/>
      <c r="AT1431" s="1107"/>
      <c r="AU1431" s="1107"/>
      <c r="AV1431" s="1107"/>
      <c r="AW1431" s="1107"/>
      <c r="AX1431" s="1107"/>
      <c r="AY1431" s="1107"/>
      <c r="AZ1431" s="1107"/>
      <c r="BA1431" s="1107"/>
      <c r="BB1431" s="1107"/>
      <c r="BC1431" s="1107"/>
      <c r="BD1431" s="1107"/>
      <c r="BE1431" s="1107"/>
      <c r="BF1431" s="1107"/>
      <c r="BG1431" s="1107"/>
      <c r="BH1431" s="1107"/>
      <c r="BI1431" s="1107"/>
      <c r="BJ1431" s="1107"/>
      <c r="BK1431" s="1107"/>
      <c r="BL1431" s="1107"/>
      <c r="BM1431" s="1107"/>
      <c r="BN1431" s="1107"/>
      <c r="BO1431" s="1107"/>
      <c r="BP1431" s="1107"/>
      <c r="BQ1431" s="1107"/>
      <c r="BR1431" s="1107"/>
      <c r="BS1431" s="1107"/>
      <c r="BT1431" s="1107"/>
      <c r="BU1431" s="1107"/>
      <c r="BV1431" s="1107"/>
      <c r="BW1431" s="1107"/>
      <c r="BX1431" s="1107"/>
      <c r="BY1431" s="1107"/>
      <c r="BZ1431" s="1107"/>
      <c r="CA1431" s="1107"/>
      <c r="CB1431" s="1107"/>
      <c r="CC1431" s="1107"/>
      <c r="CD1431" s="1107"/>
      <c r="CE1431" s="1107"/>
      <c r="CF1431" s="1107"/>
      <c r="CG1431" s="1107"/>
      <c r="CH1431" s="1107"/>
      <c r="CI1431" s="1107"/>
      <c r="CJ1431" s="1107"/>
      <c r="CK1431" s="1107"/>
      <c r="CL1431" s="1107"/>
      <c r="CM1431" s="1107"/>
      <c r="CN1431" s="1107"/>
      <c r="CO1431" s="1107"/>
      <c r="CP1431" s="1107"/>
      <c r="CQ1431" s="1107"/>
      <c r="CR1431" s="1107"/>
      <c r="CS1431" s="1107"/>
      <c r="CT1431" s="1107"/>
      <c r="CU1431" s="1107"/>
      <c r="CV1431" s="1107"/>
      <c r="CW1431" s="1107"/>
      <c r="CX1431" s="1107"/>
      <c r="CY1431" s="1107"/>
      <c r="CZ1431" s="1107"/>
      <c r="DA1431" s="1107"/>
      <c r="DB1431" s="1107"/>
      <c r="DC1431" s="1107"/>
      <c r="DD1431" s="1107"/>
      <c r="DE1431" s="1107"/>
      <c r="DF1431" s="1107"/>
      <c r="DG1431" s="1107"/>
      <c r="DH1431" s="1107"/>
      <c r="DI1431" s="1107"/>
      <c r="DJ1431" s="1107"/>
      <c r="DK1431" s="1107"/>
      <c r="DL1431" s="1107"/>
      <c r="DM1431" s="1107"/>
      <c r="DN1431" s="1107"/>
      <c r="DO1431" s="1107"/>
      <c r="DP1431" s="1107"/>
      <c r="DQ1431" s="1107"/>
      <c r="DR1431" s="1107"/>
      <c r="DS1431" s="1107"/>
      <c r="DT1431" s="1107"/>
      <c r="DU1431" s="1107"/>
      <c r="DV1431" s="1107"/>
      <c r="DW1431" s="1107"/>
      <c r="DX1431" s="1107"/>
      <c r="DY1431" s="1107"/>
      <c r="DZ1431" s="1107"/>
      <c r="EA1431" s="1107"/>
      <c r="EB1431" s="1107"/>
      <c r="EC1431" s="1107"/>
      <c r="ED1431" s="1107"/>
      <c r="EE1431" s="1107"/>
      <c r="EF1431" s="1107"/>
      <c r="EG1431" s="1107"/>
      <c r="EH1431" s="1107"/>
      <c r="EI1431" s="1107"/>
      <c r="EJ1431" s="1107"/>
      <c r="EK1431" s="1107"/>
      <c r="EL1431" s="1107"/>
      <c r="EM1431" s="1107"/>
      <c r="EN1431" s="1107"/>
      <c r="EO1431" s="1107"/>
      <c r="EP1431" s="1107"/>
      <c r="EQ1431" s="1107"/>
      <c r="ER1431" s="1107"/>
      <c r="ES1431" s="1107"/>
      <c r="ET1431" s="1107"/>
      <c r="EU1431" s="1107"/>
      <c r="EV1431" s="1107"/>
      <c r="EW1431" s="1107"/>
      <c r="EX1431" s="1107"/>
      <c r="EY1431" s="1107"/>
    </row>
    <row r="1432" spans="4:155" s="565" customFormat="1" hidden="1" x14ac:dyDescent="0.25">
      <c r="D1432" s="1327"/>
      <c r="E1432" s="1327"/>
      <c r="F1432" s="1327"/>
      <c r="G1432" s="1101"/>
      <c r="H1432" s="1107"/>
      <c r="I1432" s="1107"/>
      <c r="J1432" s="1107"/>
      <c r="K1432" s="1107"/>
      <c r="L1432" s="1107"/>
      <c r="M1432" s="1107"/>
      <c r="N1432" s="1107"/>
      <c r="O1432" s="1107"/>
      <c r="P1432" s="1107"/>
      <c r="Q1432" s="1107"/>
      <c r="R1432" s="1107"/>
      <c r="S1432" s="1107"/>
      <c r="T1432" s="1107"/>
      <c r="U1432" s="1107"/>
      <c r="V1432" s="1107"/>
      <c r="W1432" s="1107"/>
      <c r="X1432" s="1107"/>
      <c r="Y1432" s="1107"/>
      <c r="Z1432" s="1107"/>
      <c r="AA1432" s="1107"/>
      <c r="AB1432" s="1107"/>
      <c r="AC1432" s="1107"/>
      <c r="AD1432" s="1107"/>
      <c r="AE1432" s="1107"/>
      <c r="AF1432" s="1107"/>
      <c r="AG1432" s="1107"/>
      <c r="AH1432" s="1107"/>
      <c r="AI1432" s="1107"/>
      <c r="AJ1432" s="1107"/>
      <c r="AK1432" s="1107"/>
      <c r="AL1432" s="1107"/>
      <c r="AM1432" s="1107"/>
      <c r="AN1432" s="1107"/>
      <c r="AO1432" s="1107"/>
      <c r="AP1432" s="1107"/>
      <c r="AQ1432" s="1107"/>
      <c r="AR1432" s="1107"/>
      <c r="AS1432" s="1107"/>
      <c r="AT1432" s="1107"/>
      <c r="AU1432" s="1107"/>
      <c r="AV1432" s="1107"/>
      <c r="AW1432" s="1107"/>
      <c r="AX1432" s="1107"/>
      <c r="AY1432" s="1107"/>
      <c r="AZ1432" s="1107"/>
      <c r="BA1432" s="1107"/>
      <c r="BB1432" s="1107"/>
      <c r="BC1432" s="1107"/>
      <c r="BD1432" s="1107"/>
      <c r="BE1432" s="1107"/>
      <c r="BF1432" s="1107"/>
      <c r="BG1432" s="1107"/>
      <c r="BH1432" s="1107"/>
      <c r="BI1432" s="1107"/>
      <c r="BJ1432" s="1107"/>
      <c r="BK1432" s="1107"/>
      <c r="BL1432" s="1107"/>
      <c r="BM1432" s="1107"/>
      <c r="BN1432" s="1107"/>
      <c r="BO1432" s="1107"/>
      <c r="BP1432" s="1107"/>
      <c r="BQ1432" s="1107"/>
      <c r="BR1432" s="1107"/>
      <c r="BS1432" s="1107"/>
      <c r="BT1432" s="1107"/>
      <c r="BU1432" s="1107"/>
      <c r="BV1432" s="1107"/>
      <c r="BW1432" s="1107"/>
      <c r="BX1432" s="1107"/>
      <c r="BY1432" s="1107"/>
      <c r="BZ1432" s="1107"/>
      <c r="CA1432" s="1107"/>
      <c r="CB1432" s="1107"/>
      <c r="CC1432" s="1107"/>
      <c r="CD1432" s="1107"/>
      <c r="CE1432" s="1107"/>
      <c r="CF1432" s="1107"/>
      <c r="CG1432" s="1107"/>
      <c r="CH1432" s="1107"/>
      <c r="CI1432" s="1107"/>
      <c r="CJ1432" s="1107"/>
      <c r="CK1432" s="1107"/>
      <c r="CL1432" s="1107"/>
      <c r="CM1432" s="1107"/>
      <c r="CN1432" s="1107"/>
      <c r="CO1432" s="1107"/>
      <c r="CP1432" s="1107"/>
      <c r="CQ1432" s="1107"/>
      <c r="CR1432" s="1107"/>
      <c r="CS1432" s="1107"/>
      <c r="CT1432" s="1107"/>
      <c r="CU1432" s="1107"/>
      <c r="CV1432" s="1107"/>
      <c r="CW1432" s="1107"/>
      <c r="CX1432" s="1107"/>
      <c r="CY1432" s="1107"/>
      <c r="CZ1432" s="1107"/>
      <c r="DA1432" s="1107"/>
      <c r="DB1432" s="1107"/>
      <c r="DC1432" s="1107"/>
      <c r="DD1432" s="1107"/>
      <c r="DE1432" s="1107"/>
      <c r="DF1432" s="1107"/>
      <c r="DG1432" s="1107"/>
      <c r="DH1432" s="1107"/>
      <c r="DI1432" s="1107"/>
      <c r="DJ1432" s="1107"/>
      <c r="DK1432" s="1107"/>
      <c r="DL1432" s="1107"/>
      <c r="DM1432" s="1107"/>
      <c r="DN1432" s="1107"/>
      <c r="DO1432" s="1107"/>
      <c r="DP1432" s="1107"/>
      <c r="DQ1432" s="1107"/>
      <c r="DR1432" s="1107"/>
      <c r="DS1432" s="1107"/>
      <c r="DT1432" s="1107"/>
      <c r="DU1432" s="1107"/>
      <c r="DV1432" s="1107"/>
      <c r="DW1432" s="1107"/>
      <c r="DX1432" s="1107"/>
      <c r="DY1432" s="1107"/>
      <c r="DZ1432" s="1107"/>
      <c r="EA1432" s="1107"/>
      <c r="EB1432" s="1107"/>
      <c r="EC1432" s="1107"/>
      <c r="ED1432" s="1107"/>
      <c r="EE1432" s="1107"/>
      <c r="EF1432" s="1107"/>
      <c r="EG1432" s="1107"/>
      <c r="EH1432" s="1107"/>
      <c r="EI1432" s="1107"/>
      <c r="EJ1432" s="1107"/>
      <c r="EK1432" s="1107"/>
      <c r="EL1432" s="1107"/>
      <c r="EM1432" s="1107"/>
      <c r="EN1432" s="1107"/>
      <c r="EO1432" s="1107"/>
      <c r="EP1432" s="1107"/>
      <c r="EQ1432" s="1107"/>
      <c r="ER1432" s="1107"/>
      <c r="ES1432" s="1107"/>
      <c r="ET1432" s="1107"/>
      <c r="EU1432" s="1107"/>
      <c r="EV1432" s="1107"/>
      <c r="EW1432" s="1107"/>
      <c r="EX1432" s="1107"/>
      <c r="EY1432" s="1107"/>
    </row>
    <row r="1433" spans="4:155" s="565" customFormat="1" hidden="1" x14ac:dyDescent="0.25">
      <c r="D1433" s="1327"/>
      <c r="E1433" s="1327"/>
      <c r="F1433" s="1327"/>
      <c r="G1433" s="1101"/>
      <c r="H1433" s="1107"/>
      <c r="I1433" s="1107"/>
      <c r="J1433" s="1107"/>
      <c r="K1433" s="1107"/>
      <c r="L1433" s="1107"/>
      <c r="M1433" s="1107"/>
      <c r="N1433" s="1107"/>
      <c r="O1433" s="1107"/>
      <c r="P1433" s="1107"/>
      <c r="Q1433" s="1107"/>
      <c r="R1433" s="1107"/>
      <c r="S1433" s="1107"/>
      <c r="T1433" s="1107"/>
      <c r="U1433" s="1107"/>
      <c r="V1433" s="1107"/>
      <c r="W1433" s="1107"/>
      <c r="X1433" s="1107"/>
      <c r="Y1433" s="1107"/>
      <c r="Z1433" s="1107"/>
      <c r="AA1433" s="1107"/>
      <c r="AB1433" s="1107"/>
      <c r="AC1433" s="1107"/>
      <c r="AD1433" s="1107"/>
      <c r="AE1433" s="1107"/>
      <c r="AF1433" s="1107"/>
      <c r="AG1433" s="1107"/>
      <c r="AH1433" s="1107"/>
      <c r="AI1433" s="1107"/>
      <c r="AJ1433" s="1107"/>
      <c r="AK1433" s="1107"/>
      <c r="AL1433" s="1107"/>
      <c r="AM1433" s="1107"/>
      <c r="AN1433" s="1107"/>
      <c r="AO1433" s="1107"/>
      <c r="AP1433" s="1107"/>
      <c r="AQ1433" s="1107"/>
      <c r="AR1433" s="1107"/>
      <c r="AS1433" s="1107"/>
      <c r="AT1433" s="1107"/>
      <c r="AU1433" s="1107"/>
      <c r="AV1433" s="1107"/>
      <c r="AW1433" s="1107"/>
      <c r="AX1433" s="1107"/>
      <c r="AY1433" s="1107"/>
      <c r="AZ1433" s="1107"/>
      <c r="BA1433" s="1107"/>
      <c r="BB1433" s="1107"/>
      <c r="BC1433" s="1107"/>
      <c r="BD1433" s="1107"/>
      <c r="BE1433" s="1107"/>
      <c r="BF1433" s="1107"/>
      <c r="BG1433" s="1107"/>
      <c r="BH1433" s="1107"/>
      <c r="BI1433" s="1107"/>
      <c r="BJ1433" s="1107"/>
      <c r="BK1433" s="1107"/>
      <c r="BL1433" s="1107"/>
      <c r="BM1433" s="1107"/>
      <c r="BN1433" s="1107"/>
      <c r="BO1433" s="1107"/>
      <c r="BP1433" s="1107"/>
      <c r="BQ1433" s="1107"/>
      <c r="BR1433" s="1107"/>
      <c r="BS1433" s="1107"/>
      <c r="BT1433" s="1107"/>
      <c r="BU1433" s="1107"/>
      <c r="BV1433" s="1107"/>
      <c r="BW1433" s="1107"/>
      <c r="BX1433" s="1107"/>
      <c r="BY1433" s="1107"/>
      <c r="BZ1433" s="1107"/>
      <c r="CA1433" s="1107"/>
      <c r="CB1433" s="1107"/>
      <c r="CC1433" s="1107"/>
      <c r="CD1433" s="1107"/>
      <c r="CE1433" s="1107"/>
      <c r="CF1433" s="1107"/>
      <c r="CG1433" s="1107"/>
      <c r="CH1433" s="1107"/>
      <c r="CI1433" s="1107"/>
      <c r="CJ1433" s="1107"/>
      <c r="CK1433" s="1107"/>
      <c r="CL1433" s="1107"/>
      <c r="CM1433" s="1107"/>
      <c r="CN1433" s="1107"/>
      <c r="CO1433" s="1107"/>
      <c r="CP1433" s="1107"/>
      <c r="CQ1433" s="1107"/>
      <c r="CR1433" s="1107"/>
      <c r="CS1433" s="1107"/>
      <c r="CT1433" s="1107"/>
      <c r="CU1433" s="1107"/>
      <c r="CV1433" s="1107"/>
      <c r="CW1433" s="1107"/>
      <c r="CX1433" s="1107"/>
      <c r="CY1433" s="1107"/>
      <c r="CZ1433" s="1107"/>
      <c r="DA1433" s="1107"/>
      <c r="DB1433" s="1107"/>
      <c r="DC1433" s="1107"/>
      <c r="DD1433" s="1107"/>
      <c r="DE1433" s="1107"/>
      <c r="DF1433" s="1107"/>
      <c r="DG1433" s="1107"/>
      <c r="DH1433" s="1107"/>
      <c r="DI1433" s="1107"/>
      <c r="DJ1433" s="1107"/>
      <c r="DK1433" s="1107"/>
      <c r="DL1433" s="1107"/>
      <c r="DM1433" s="1107"/>
      <c r="DN1433" s="1107"/>
      <c r="DO1433" s="1107"/>
      <c r="DP1433" s="1107"/>
      <c r="DQ1433" s="1107"/>
      <c r="DR1433" s="1107"/>
      <c r="DS1433" s="1107"/>
      <c r="DT1433" s="1107"/>
      <c r="DU1433" s="1107"/>
      <c r="DV1433" s="1107"/>
      <c r="DW1433" s="1107"/>
      <c r="DX1433" s="1107"/>
      <c r="DY1433" s="1107"/>
      <c r="DZ1433" s="1107"/>
      <c r="EA1433" s="1107"/>
      <c r="EB1433" s="1107"/>
      <c r="EC1433" s="1107"/>
      <c r="ED1433" s="1107"/>
      <c r="EE1433" s="1107"/>
      <c r="EF1433" s="1107"/>
      <c r="EG1433" s="1107"/>
      <c r="EH1433" s="1107"/>
      <c r="EI1433" s="1107"/>
      <c r="EJ1433" s="1107"/>
      <c r="EK1433" s="1107"/>
      <c r="EL1433" s="1107"/>
      <c r="EM1433" s="1107"/>
      <c r="EN1433" s="1107"/>
      <c r="EO1433" s="1107"/>
      <c r="EP1433" s="1107"/>
      <c r="EQ1433" s="1107"/>
      <c r="ER1433" s="1107"/>
      <c r="ES1433" s="1107"/>
      <c r="ET1433" s="1107"/>
      <c r="EU1433" s="1107"/>
      <c r="EV1433" s="1107"/>
      <c r="EW1433" s="1107"/>
      <c r="EX1433" s="1107"/>
      <c r="EY1433" s="1107"/>
    </row>
    <row r="1434" spans="4:155" s="565" customFormat="1" hidden="1" x14ac:dyDescent="0.25">
      <c r="D1434" s="1327"/>
      <c r="E1434" s="1327"/>
      <c r="F1434" s="1327"/>
      <c r="G1434" s="1101"/>
      <c r="H1434" s="1107"/>
      <c r="I1434" s="1107"/>
      <c r="J1434" s="1107"/>
      <c r="K1434" s="1107"/>
      <c r="L1434" s="1107"/>
      <c r="M1434" s="1107"/>
      <c r="N1434" s="1107"/>
      <c r="O1434" s="1107"/>
      <c r="P1434" s="1107"/>
      <c r="Q1434" s="1107"/>
      <c r="R1434" s="1107"/>
      <c r="S1434" s="1107"/>
      <c r="T1434" s="1107"/>
      <c r="U1434" s="1107"/>
      <c r="V1434" s="1107"/>
      <c r="W1434" s="1107"/>
      <c r="X1434" s="1107"/>
      <c r="Y1434" s="1107"/>
      <c r="Z1434" s="1107"/>
      <c r="AA1434" s="1107"/>
      <c r="AB1434" s="1107"/>
      <c r="AC1434" s="1107"/>
      <c r="AD1434" s="1107"/>
      <c r="AE1434" s="1107"/>
      <c r="AF1434" s="1107"/>
      <c r="AG1434" s="1107"/>
      <c r="AH1434" s="1107"/>
      <c r="AI1434" s="1107"/>
      <c r="AJ1434" s="1107"/>
      <c r="AK1434" s="1107"/>
      <c r="AL1434" s="1107"/>
      <c r="AM1434" s="1107"/>
      <c r="AN1434" s="1107"/>
      <c r="AO1434" s="1107"/>
      <c r="AP1434" s="1107"/>
      <c r="AQ1434" s="1107"/>
      <c r="AR1434" s="1107"/>
      <c r="AS1434" s="1107"/>
      <c r="AT1434" s="1107"/>
      <c r="AU1434" s="1107"/>
      <c r="AV1434" s="1107"/>
      <c r="AW1434" s="1107"/>
      <c r="AX1434" s="1107"/>
      <c r="AY1434" s="1107"/>
      <c r="AZ1434" s="1107"/>
      <c r="BA1434" s="1107"/>
      <c r="BB1434" s="1107"/>
      <c r="BC1434" s="1107"/>
      <c r="BD1434" s="1107"/>
      <c r="BE1434" s="1107"/>
      <c r="BF1434" s="1107"/>
      <c r="BG1434" s="1107"/>
      <c r="BH1434" s="1107"/>
      <c r="BI1434" s="1107"/>
      <c r="BJ1434" s="1107"/>
      <c r="BK1434" s="1107"/>
      <c r="BL1434" s="1107"/>
      <c r="BM1434" s="1107"/>
      <c r="BN1434" s="1107"/>
      <c r="BO1434" s="1107"/>
      <c r="BP1434" s="1107"/>
      <c r="BQ1434" s="1107"/>
      <c r="BR1434" s="1107"/>
      <c r="BS1434" s="1107"/>
      <c r="BT1434" s="1107"/>
      <c r="BU1434" s="1107"/>
      <c r="BV1434" s="1107"/>
      <c r="BW1434" s="1107"/>
      <c r="BX1434" s="1107"/>
      <c r="BY1434" s="1107"/>
      <c r="BZ1434" s="1107"/>
      <c r="CA1434" s="1107"/>
      <c r="CB1434" s="1107"/>
      <c r="CC1434" s="1107"/>
      <c r="CD1434" s="1107"/>
      <c r="CE1434" s="1107"/>
      <c r="CF1434" s="1107"/>
      <c r="CG1434" s="1107"/>
      <c r="CH1434" s="1107"/>
      <c r="CI1434" s="1107"/>
      <c r="CJ1434" s="1107"/>
      <c r="CK1434" s="1107"/>
      <c r="CL1434" s="1107"/>
      <c r="CM1434" s="1107"/>
      <c r="CN1434" s="1107"/>
      <c r="CO1434" s="1107"/>
      <c r="CP1434" s="1107"/>
      <c r="CQ1434" s="1107"/>
      <c r="CR1434" s="1107"/>
      <c r="CS1434" s="1107"/>
      <c r="CT1434" s="1107"/>
      <c r="CU1434" s="1107"/>
      <c r="CV1434" s="1107"/>
      <c r="CW1434" s="1107"/>
      <c r="CX1434" s="1107"/>
      <c r="CY1434" s="1107"/>
      <c r="CZ1434" s="1107"/>
      <c r="DA1434" s="1107"/>
      <c r="DB1434" s="1107"/>
      <c r="DC1434" s="1107"/>
      <c r="DD1434" s="1107"/>
      <c r="DE1434" s="1107"/>
      <c r="DF1434" s="1107"/>
      <c r="DG1434" s="1107"/>
      <c r="DH1434" s="1107"/>
      <c r="DI1434" s="1107"/>
      <c r="DJ1434" s="1107"/>
      <c r="DK1434" s="1107"/>
      <c r="DL1434" s="1107"/>
      <c r="DM1434" s="1107"/>
      <c r="DN1434" s="1107"/>
      <c r="DO1434" s="1107"/>
      <c r="DP1434" s="1107"/>
      <c r="DQ1434" s="1107"/>
      <c r="DR1434" s="1107"/>
      <c r="DS1434" s="1107"/>
      <c r="DT1434" s="1107"/>
      <c r="DU1434" s="1107"/>
      <c r="DV1434" s="1107"/>
      <c r="DW1434" s="1107"/>
      <c r="DX1434" s="1107"/>
      <c r="DY1434" s="1107"/>
      <c r="DZ1434" s="1107"/>
      <c r="EA1434" s="1107"/>
      <c r="EB1434" s="1107"/>
      <c r="EC1434" s="1107"/>
      <c r="ED1434" s="1107"/>
      <c r="EE1434" s="1107"/>
      <c r="EF1434" s="1107"/>
      <c r="EG1434" s="1107"/>
      <c r="EH1434" s="1107"/>
      <c r="EI1434" s="1107"/>
      <c r="EJ1434" s="1107"/>
      <c r="EK1434" s="1107"/>
      <c r="EL1434" s="1107"/>
      <c r="EM1434" s="1107"/>
      <c r="EN1434" s="1107"/>
      <c r="EO1434" s="1107"/>
      <c r="EP1434" s="1107"/>
      <c r="EQ1434" s="1107"/>
      <c r="ER1434" s="1107"/>
      <c r="ES1434" s="1107"/>
      <c r="ET1434" s="1107"/>
      <c r="EU1434" s="1107"/>
      <c r="EV1434" s="1107"/>
      <c r="EW1434" s="1107"/>
      <c r="EX1434" s="1107"/>
      <c r="EY1434" s="1107"/>
    </row>
    <row r="1435" spans="4:155" s="565" customFormat="1" hidden="1" x14ac:dyDescent="0.25">
      <c r="D1435" s="1327"/>
      <c r="E1435" s="1327"/>
      <c r="F1435" s="1327"/>
      <c r="G1435" s="1101"/>
      <c r="H1435" s="1107"/>
      <c r="I1435" s="1107"/>
      <c r="J1435" s="1107"/>
      <c r="K1435" s="1107"/>
      <c r="L1435" s="1107"/>
      <c r="M1435" s="1107"/>
      <c r="N1435" s="1107"/>
      <c r="O1435" s="1107"/>
      <c r="P1435" s="1107"/>
      <c r="Q1435" s="1107"/>
      <c r="R1435" s="1107"/>
      <c r="S1435" s="1107"/>
      <c r="T1435" s="1107"/>
      <c r="U1435" s="1107"/>
      <c r="V1435" s="1107"/>
      <c r="W1435" s="1107"/>
      <c r="X1435" s="1107"/>
      <c r="Y1435" s="1107"/>
      <c r="Z1435" s="1107"/>
      <c r="AA1435" s="1107"/>
      <c r="AB1435" s="1107"/>
      <c r="AC1435" s="1107"/>
      <c r="AD1435" s="1107"/>
      <c r="AE1435" s="1107"/>
      <c r="AF1435" s="1107"/>
      <c r="AG1435" s="1107"/>
      <c r="AH1435" s="1107"/>
      <c r="AI1435" s="1107"/>
      <c r="AJ1435" s="1107"/>
      <c r="AK1435" s="1107"/>
      <c r="AL1435" s="1107"/>
      <c r="AM1435" s="1107"/>
      <c r="AN1435" s="1107"/>
      <c r="AO1435" s="1107"/>
      <c r="AP1435" s="1107"/>
      <c r="AQ1435" s="1107"/>
      <c r="AR1435" s="1107"/>
      <c r="AS1435" s="1107"/>
      <c r="AT1435" s="1107"/>
      <c r="AU1435" s="1107"/>
      <c r="AV1435" s="1107"/>
      <c r="AW1435" s="1107"/>
      <c r="AX1435" s="1107"/>
      <c r="AY1435" s="1107"/>
      <c r="AZ1435" s="1107"/>
      <c r="BA1435" s="1107"/>
      <c r="BB1435" s="1107"/>
      <c r="BC1435" s="1107"/>
      <c r="BD1435" s="1107"/>
      <c r="BE1435" s="1107"/>
      <c r="BF1435" s="1107"/>
      <c r="BG1435" s="1107"/>
      <c r="BH1435" s="1107"/>
      <c r="BI1435" s="1107"/>
      <c r="BJ1435" s="1107"/>
      <c r="BK1435" s="1107"/>
      <c r="BL1435" s="1107"/>
      <c r="BM1435" s="1107"/>
      <c r="BN1435" s="1107"/>
      <c r="BO1435" s="1107"/>
      <c r="BP1435" s="1107"/>
      <c r="BQ1435" s="1107"/>
      <c r="BR1435" s="1107"/>
      <c r="BS1435" s="1107"/>
      <c r="BT1435" s="1107"/>
      <c r="BU1435" s="1107"/>
      <c r="BV1435" s="1107"/>
      <c r="BW1435" s="1107"/>
      <c r="BX1435" s="1107"/>
      <c r="BY1435" s="1107"/>
      <c r="BZ1435" s="1107"/>
      <c r="CA1435" s="1107"/>
      <c r="CB1435" s="1107"/>
      <c r="CC1435" s="1107"/>
      <c r="CD1435" s="1107"/>
      <c r="CE1435" s="1107"/>
      <c r="CF1435" s="1107"/>
      <c r="CG1435" s="1107"/>
      <c r="CH1435" s="1107"/>
      <c r="CI1435" s="1107"/>
      <c r="CJ1435" s="1107"/>
      <c r="CK1435" s="1107"/>
      <c r="CL1435" s="1107"/>
      <c r="CM1435" s="1107"/>
      <c r="CN1435" s="1107"/>
      <c r="CO1435" s="1107"/>
      <c r="CP1435" s="1107"/>
      <c r="CQ1435" s="1107"/>
      <c r="CR1435" s="1107"/>
      <c r="CS1435" s="1107"/>
      <c r="CT1435" s="1107"/>
      <c r="CU1435" s="1107"/>
      <c r="CV1435" s="1107"/>
      <c r="CW1435" s="1107"/>
      <c r="CX1435" s="1107"/>
      <c r="CY1435" s="1107"/>
      <c r="CZ1435" s="1107"/>
      <c r="DA1435" s="1107"/>
      <c r="DB1435" s="1107"/>
      <c r="DC1435" s="1107"/>
      <c r="DD1435" s="1107"/>
      <c r="DE1435" s="1107"/>
      <c r="DF1435" s="1107"/>
      <c r="DG1435" s="1107"/>
      <c r="DH1435" s="1107"/>
      <c r="DI1435" s="1107"/>
      <c r="DJ1435" s="1107"/>
      <c r="DK1435" s="1107"/>
      <c r="DL1435" s="1107"/>
      <c r="DM1435" s="1107"/>
      <c r="DN1435" s="1107"/>
      <c r="DO1435" s="1107"/>
      <c r="DP1435" s="1107"/>
      <c r="DQ1435" s="1107"/>
      <c r="DR1435" s="1107"/>
      <c r="DS1435" s="1107"/>
      <c r="DT1435" s="1107"/>
      <c r="DU1435" s="1107"/>
      <c r="DV1435" s="1107"/>
      <c r="DW1435" s="1107"/>
      <c r="DX1435" s="1107"/>
      <c r="DY1435" s="1107"/>
      <c r="DZ1435" s="1107"/>
      <c r="EA1435" s="1107"/>
      <c r="EB1435" s="1107"/>
      <c r="EC1435" s="1107"/>
      <c r="ED1435" s="1107"/>
      <c r="EE1435" s="1107"/>
      <c r="EF1435" s="1107"/>
      <c r="EG1435" s="1107"/>
      <c r="EH1435" s="1107"/>
      <c r="EI1435" s="1107"/>
      <c r="EJ1435" s="1107"/>
      <c r="EK1435" s="1107"/>
      <c r="EL1435" s="1107"/>
      <c r="EM1435" s="1107"/>
      <c r="EN1435" s="1107"/>
      <c r="EO1435" s="1107"/>
      <c r="EP1435" s="1107"/>
      <c r="EQ1435" s="1107"/>
      <c r="ER1435" s="1107"/>
      <c r="ES1435" s="1107"/>
      <c r="ET1435" s="1107"/>
      <c r="EU1435" s="1107"/>
      <c r="EV1435" s="1107"/>
      <c r="EW1435" s="1107"/>
      <c r="EX1435" s="1107"/>
      <c r="EY1435" s="1107"/>
    </row>
    <row r="1436" spans="4:155" s="565" customFormat="1" hidden="1" x14ac:dyDescent="0.25">
      <c r="D1436" s="1327"/>
      <c r="E1436" s="1327"/>
      <c r="F1436" s="1327"/>
      <c r="G1436" s="1101"/>
      <c r="H1436" s="1107"/>
      <c r="I1436" s="1107"/>
      <c r="J1436" s="1107"/>
      <c r="K1436" s="1107"/>
      <c r="L1436" s="1107"/>
      <c r="M1436" s="1107"/>
      <c r="N1436" s="1107"/>
      <c r="O1436" s="1107"/>
      <c r="P1436" s="1107"/>
      <c r="Q1436" s="1107"/>
      <c r="R1436" s="1107"/>
      <c r="S1436" s="1107"/>
      <c r="T1436" s="1107"/>
      <c r="U1436" s="1107"/>
      <c r="V1436" s="1107"/>
      <c r="W1436" s="1107"/>
      <c r="X1436" s="1107"/>
      <c r="Y1436" s="1107"/>
      <c r="Z1436" s="1107"/>
      <c r="AA1436" s="1107"/>
      <c r="AB1436" s="1107"/>
      <c r="AC1436" s="1107"/>
      <c r="AD1436" s="1107"/>
      <c r="AE1436" s="1107"/>
      <c r="AF1436" s="1107"/>
      <c r="AG1436" s="1107"/>
      <c r="AH1436" s="1107"/>
      <c r="AI1436" s="1107"/>
      <c r="AJ1436" s="1107"/>
      <c r="AK1436" s="1107"/>
      <c r="AL1436" s="1107"/>
      <c r="AM1436" s="1107"/>
      <c r="AN1436" s="1107"/>
      <c r="AO1436" s="1107"/>
      <c r="AP1436" s="1107"/>
      <c r="AQ1436" s="1107"/>
      <c r="AR1436" s="1107"/>
      <c r="AS1436" s="1107"/>
      <c r="AT1436" s="1107"/>
      <c r="AU1436" s="1107"/>
      <c r="AV1436" s="1107"/>
      <c r="AW1436" s="1107"/>
      <c r="AX1436" s="1107"/>
      <c r="AY1436" s="1107"/>
      <c r="AZ1436" s="1107"/>
      <c r="BA1436" s="1107"/>
      <c r="BB1436" s="1107"/>
      <c r="BC1436" s="1107"/>
      <c r="BD1436" s="1107"/>
      <c r="BE1436" s="1107"/>
      <c r="BF1436" s="1107"/>
      <c r="BG1436" s="1107"/>
      <c r="BH1436" s="1107"/>
      <c r="BI1436" s="1107"/>
      <c r="BJ1436" s="1107"/>
      <c r="BK1436" s="1107"/>
      <c r="BL1436" s="1107"/>
      <c r="BM1436" s="1107"/>
      <c r="BN1436" s="1107"/>
      <c r="BO1436" s="1107"/>
      <c r="BP1436" s="1107"/>
      <c r="BQ1436" s="1107"/>
      <c r="BR1436" s="1107"/>
      <c r="BS1436" s="1107"/>
      <c r="BT1436" s="1107"/>
      <c r="BU1436" s="1107"/>
      <c r="BV1436" s="1107"/>
      <c r="BW1436" s="1107"/>
      <c r="BX1436" s="1107"/>
      <c r="BY1436" s="1107"/>
      <c r="BZ1436" s="1107"/>
      <c r="CA1436" s="1107"/>
      <c r="CB1436" s="1107"/>
      <c r="CC1436" s="1107"/>
      <c r="CD1436" s="1107"/>
      <c r="CE1436" s="1107"/>
      <c r="CF1436" s="1107"/>
      <c r="CG1436" s="1107"/>
      <c r="CH1436" s="1107"/>
      <c r="CI1436" s="1107"/>
      <c r="CJ1436" s="1107"/>
      <c r="CK1436" s="1107"/>
      <c r="CL1436" s="1107"/>
      <c r="CM1436" s="1107"/>
      <c r="CN1436" s="1107"/>
      <c r="CO1436" s="1107"/>
      <c r="CP1436" s="1107"/>
      <c r="CQ1436" s="1107"/>
      <c r="CR1436" s="1107"/>
      <c r="CS1436" s="1107"/>
      <c r="CT1436" s="1107"/>
      <c r="CU1436" s="1107"/>
      <c r="CV1436" s="1107"/>
      <c r="CW1436" s="1107"/>
      <c r="CX1436" s="1107"/>
      <c r="CY1436" s="1107"/>
      <c r="CZ1436" s="1107"/>
      <c r="DA1436" s="1107"/>
      <c r="DB1436" s="1107"/>
      <c r="DC1436" s="1107"/>
      <c r="DD1436" s="1107"/>
      <c r="DE1436" s="1107"/>
      <c r="DF1436" s="1107"/>
      <c r="DG1436" s="1107"/>
      <c r="DH1436" s="1107"/>
      <c r="DI1436" s="1107"/>
      <c r="DJ1436" s="1107"/>
      <c r="DK1436" s="1107"/>
      <c r="DL1436" s="1107"/>
      <c r="DM1436" s="1107"/>
      <c r="DN1436" s="1107"/>
      <c r="DO1436" s="1107"/>
      <c r="DP1436" s="1107"/>
      <c r="DQ1436" s="1107"/>
      <c r="DR1436" s="1107"/>
      <c r="DS1436" s="1107"/>
      <c r="DT1436" s="1107"/>
      <c r="DU1436" s="1107"/>
      <c r="DV1436" s="1107"/>
      <c r="DW1436" s="1107"/>
      <c r="DX1436" s="1107"/>
      <c r="DY1436" s="1107"/>
      <c r="DZ1436" s="1107"/>
      <c r="EA1436" s="1107"/>
      <c r="EB1436" s="1107"/>
      <c r="EC1436" s="1107"/>
      <c r="ED1436" s="1107"/>
      <c r="EE1436" s="1107"/>
      <c r="EF1436" s="1107"/>
      <c r="EG1436" s="1107"/>
      <c r="EH1436" s="1107"/>
      <c r="EI1436" s="1107"/>
      <c r="EJ1436" s="1107"/>
      <c r="EK1436" s="1107"/>
      <c r="EL1436" s="1107"/>
      <c r="EM1436" s="1107"/>
      <c r="EN1436" s="1107"/>
      <c r="EO1436" s="1107"/>
      <c r="EP1436" s="1107"/>
      <c r="EQ1436" s="1107"/>
      <c r="ER1436" s="1107"/>
      <c r="ES1436" s="1107"/>
      <c r="ET1436" s="1107"/>
      <c r="EU1436" s="1107"/>
      <c r="EV1436" s="1107"/>
      <c r="EW1436" s="1107"/>
      <c r="EX1436" s="1107"/>
      <c r="EY1436" s="1107"/>
    </row>
    <row r="1437" spans="4:155" s="565" customFormat="1" hidden="1" x14ac:dyDescent="0.25">
      <c r="D1437" s="1327"/>
      <c r="E1437" s="1327"/>
      <c r="F1437" s="1327"/>
      <c r="G1437" s="1101"/>
      <c r="H1437" s="1107"/>
      <c r="I1437" s="1107"/>
      <c r="J1437" s="1107"/>
      <c r="K1437" s="1107"/>
      <c r="L1437" s="1107"/>
      <c r="M1437" s="1107"/>
      <c r="N1437" s="1107"/>
      <c r="O1437" s="1107"/>
      <c r="P1437" s="1107"/>
      <c r="Q1437" s="1107"/>
      <c r="R1437" s="1107"/>
      <c r="S1437" s="1107"/>
      <c r="T1437" s="1107"/>
      <c r="U1437" s="1107"/>
      <c r="V1437" s="1107"/>
      <c r="W1437" s="1107"/>
      <c r="X1437" s="1107"/>
      <c r="Y1437" s="1107"/>
      <c r="Z1437" s="1107"/>
      <c r="AA1437" s="1107"/>
      <c r="AB1437" s="1107"/>
      <c r="AC1437" s="1107"/>
      <c r="AD1437" s="1107"/>
      <c r="AE1437" s="1107"/>
      <c r="AF1437" s="1107"/>
      <c r="AG1437" s="1107"/>
      <c r="AH1437" s="1107"/>
      <c r="AI1437" s="1107"/>
      <c r="AJ1437" s="1107"/>
      <c r="AK1437" s="1107"/>
      <c r="AL1437" s="1107"/>
      <c r="AM1437" s="1107"/>
      <c r="AN1437" s="1107"/>
      <c r="AO1437" s="1107"/>
      <c r="AP1437" s="1107"/>
      <c r="AQ1437" s="1107"/>
      <c r="AR1437" s="1107"/>
      <c r="AS1437" s="1107"/>
      <c r="AT1437" s="1107"/>
      <c r="AU1437" s="1107"/>
      <c r="AV1437" s="1107"/>
      <c r="AW1437" s="1107"/>
      <c r="AX1437" s="1107"/>
      <c r="AY1437" s="1107"/>
      <c r="AZ1437" s="1107"/>
      <c r="BA1437" s="1107"/>
      <c r="BB1437" s="1107"/>
      <c r="BC1437" s="1107"/>
      <c r="BD1437" s="1107"/>
      <c r="BE1437" s="1107"/>
      <c r="BF1437" s="1107"/>
      <c r="BG1437" s="1107"/>
      <c r="BH1437" s="1107"/>
      <c r="BI1437" s="1107"/>
      <c r="BJ1437" s="1107"/>
      <c r="BK1437" s="1107"/>
      <c r="BL1437" s="1107"/>
      <c r="BM1437" s="1107"/>
      <c r="BN1437" s="1107"/>
      <c r="BO1437" s="1107"/>
      <c r="BP1437" s="1107"/>
      <c r="BQ1437" s="1107"/>
      <c r="BR1437" s="1107"/>
      <c r="BS1437" s="1107"/>
      <c r="BT1437" s="1107"/>
      <c r="BU1437" s="1107"/>
      <c r="BV1437" s="1107"/>
      <c r="BW1437" s="1107"/>
      <c r="BX1437" s="1107"/>
      <c r="BY1437" s="1107"/>
      <c r="BZ1437" s="1107"/>
      <c r="CA1437" s="1107"/>
      <c r="CB1437" s="1107"/>
      <c r="CC1437" s="1107"/>
      <c r="CD1437" s="1107"/>
      <c r="CE1437" s="1107"/>
      <c r="CF1437" s="1107"/>
      <c r="CG1437" s="1107"/>
      <c r="CH1437" s="1107"/>
      <c r="CI1437" s="1107"/>
      <c r="CJ1437" s="1107"/>
      <c r="CK1437" s="1107"/>
      <c r="CL1437" s="1107"/>
      <c r="CM1437" s="1107"/>
      <c r="CN1437" s="1107"/>
      <c r="CO1437" s="1107"/>
      <c r="CP1437" s="1107"/>
      <c r="CQ1437" s="1107"/>
      <c r="CR1437" s="1107"/>
      <c r="CS1437" s="1107"/>
      <c r="CT1437" s="1107"/>
      <c r="CU1437" s="1107"/>
      <c r="CV1437" s="1107"/>
      <c r="CW1437" s="1107"/>
      <c r="CX1437" s="1107"/>
      <c r="CY1437" s="1107"/>
      <c r="CZ1437" s="1107"/>
      <c r="DA1437" s="1107"/>
      <c r="DB1437" s="1107"/>
      <c r="DC1437" s="1107"/>
      <c r="DD1437" s="1107"/>
      <c r="DE1437" s="1107"/>
      <c r="DF1437" s="1107"/>
      <c r="DG1437" s="1107"/>
      <c r="DH1437" s="1107"/>
      <c r="DI1437" s="1107"/>
      <c r="DJ1437" s="1107"/>
      <c r="DK1437" s="1107"/>
      <c r="DL1437" s="1107"/>
      <c r="DM1437" s="1107"/>
      <c r="DN1437" s="1107"/>
      <c r="DO1437" s="1107"/>
      <c r="DP1437" s="1107"/>
      <c r="DQ1437" s="1107"/>
      <c r="DR1437" s="1107"/>
      <c r="DS1437" s="1107"/>
      <c r="DT1437" s="1107"/>
      <c r="DU1437" s="1107"/>
      <c r="DV1437" s="1107"/>
      <c r="DW1437" s="1107"/>
      <c r="DX1437" s="1107"/>
      <c r="DY1437" s="1107"/>
      <c r="DZ1437" s="1107"/>
      <c r="EA1437" s="1107"/>
      <c r="EB1437" s="1107"/>
      <c r="EC1437" s="1107"/>
      <c r="ED1437" s="1107"/>
      <c r="EE1437" s="1107"/>
      <c r="EF1437" s="1107"/>
      <c r="EG1437" s="1107"/>
      <c r="EH1437" s="1107"/>
      <c r="EI1437" s="1107"/>
      <c r="EJ1437" s="1107"/>
      <c r="EK1437" s="1107"/>
      <c r="EL1437" s="1107"/>
      <c r="EM1437" s="1107"/>
      <c r="EN1437" s="1107"/>
      <c r="EO1437" s="1107"/>
      <c r="EP1437" s="1107"/>
      <c r="EQ1437" s="1107"/>
      <c r="ER1437" s="1107"/>
      <c r="ES1437" s="1107"/>
      <c r="ET1437" s="1107"/>
      <c r="EU1437" s="1107"/>
      <c r="EV1437" s="1107"/>
      <c r="EW1437" s="1107"/>
      <c r="EX1437" s="1107"/>
      <c r="EY1437" s="1107"/>
    </row>
    <row r="1438" spans="4:155" hidden="1" x14ac:dyDescent="0.25"/>
    <row r="1439" spans="4:155" hidden="1" x14ac:dyDescent="0.25"/>
    <row r="1440" spans="4:155" hidden="1" x14ac:dyDescent="0.25"/>
    <row r="1441" hidden="1" x14ac:dyDescent="0.25"/>
    <row r="1442" hidden="1" x14ac:dyDescent="0.25"/>
    <row r="1443" hidden="1" x14ac:dyDescent="0.25"/>
    <row r="1444" hidden="1" x14ac:dyDescent="0.25"/>
    <row r="1445" hidden="1" x14ac:dyDescent="0.25"/>
    <row r="1446" hidden="1" x14ac:dyDescent="0.25"/>
    <row r="1447" hidden="1" x14ac:dyDescent="0.25"/>
    <row r="1448" hidden="1" x14ac:dyDescent="0.25"/>
    <row r="1449" hidden="1" x14ac:dyDescent="0.25"/>
    <row r="1450" hidden="1" x14ac:dyDescent="0.25"/>
    <row r="1451" hidden="1" x14ac:dyDescent="0.25"/>
    <row r="1452" hidden="1" x14ac:dyDescent="0.25"/>
    <row r="1453" hidden="1" x14ac:dyDescent="0.25"/>
    <row r="1454" hidden="1" x14ac:dyDescent="0.25"/>
    <row r="1455" hidden="1" x14ac:dyDescent="0.25"/>
    <row r="1456" hidden="1" x14ac:dyDescent="0.25"/>
    <row r="1457" hidden="1" x14ac:dyDescent="0.25"/>
    <row r="1458" hidden="1" x14ac:dyDescent="0.25"/>
    <row r="1459" hidden="1" x14ac:dyDescent="0.25"/>
    <row r="1460" hidden="1" x14ac:dyDescent="0.25"/>
    <row r="1461" hidden="1" x14ac:dyDescent="0.25"/>
    <row r="1462" hidden="1" x14ac:dyDescent="0.25"/>
    <row r="1463" hidden="1" x14ac:dyDescent="0.25"/>
    <row r="1464" hidden="1" x14ac:dyDescent="0.25"/>
    <row r="1465" hidden="1" x14ac:dyDescent="0.25"/>
    <row r="1466" hidden="1" x14ac:dyDescent="0.25"/>
    <row r="1467" hidden="1" x14ac:dyDescent="0.25"/>
    <row r="1468" hidden="1" x14ac:dyDescent="0.25"/>
    <row r="1469" hidden="1" x14ac:dyDescent="0.25"/>
    <row r="1470" hidden="1" x14ac:dyDescent="0.25"/>
    <row r="1471" hidden="1" x14ac:dyDescent="0.25"/>
    <row r="1472" hidden="1" x14ac:dyDescent="0.25"/>
    <row r="1473" hidden="1" x14ac:dyDescent="0.25"/>
    <row r="1474" hidden="1" x14ac:dyDescent="0.25"/>
    <row r="1475" hidden="1" x14ac:dyDescent="0.25"/>
    <row r="1476" x14ac:dyDescent="0.25"/>
    <row r="1477" x14ac:dyDescent="0.25"/>
    <row r="1478" x14ac:dyDescent="0.25"/>
    <row r="1479" x14ac:dyDescent="0.25"/>
    <row r="1480" x14ac:dyDescent="0.25"/>
    <row r="1481" x14ac:dyDescent="0.25"/>
    <row r="1482" x14ac:dyDescent="0.25"/>
    <row r="1483" x14ac:dyDescent="0.25"/>
    <row r="1484" x14ac:dyDescent="0.25"/>
    <row r="1485" x14ac:dyDescent="0.25"/>
    <row r="1486" x14ac:dyDescent="0.25"/>
    <row r="1487" x14ac:dyDescent="0.25"/>
    <row r="1488" x14ac:dyDescent="0.25"/>
    <row r="1489" x14ac:dyDescent="0.25"/>
    <row r="1490" x14ac:dyDescent="0.25"/>
    <row r="1491" x14ac:dyDescent="0.25"/>
    <row r="1492" x14ac:dyDescent="0.25"/>
    <row r="1493" x14ac:dyDescent="0.25"/>
    <row r="1494" x14ac:dyDescent="0.25"/>
    <row r="1495" x14ac:dyDescent="0.25"/>
    <row r="1496" x14ac:dyDescent="0.25"/>
    <row r="1497" x14ac:dyDescent="0.25"/>
    <row r="1498" x14ac:dyDescent="0.25"/>
    <row r="1499" x14ac:dyDescent="0.25"/>
    <row r="1500" x14ac:dyDescent="0.25"/>
    <row r="1501" x14ac:dyDescent="0.25"/>
    <row r="1502" x14ac:dyDescent="0.25"/>
    <row r="1503" x14ac:dyDescent="0.25"/>
    <row r="1504" x14ac:dyDescent="0.25"/>
    <row r="1505" x14ac:dyDescent="0.25"/>
    <row r="1506" x14ac:dyDescent="0.25"/>
    <row r="1507" x14ac:dyDescent="0.25"/>
    <row r="1508" x14ac:dyDescent="0.25"/>
    <row r="1509" x14ac:dyDescent="0.25"/>
    <row r="1510" x14ac:dyDescent="0.25"/>
    <row r="1511" x14ac:dyDescent="0.25"/>
    <row r="1512" x14ac:dyDescent="0.25"/>
    <row r="1513" x14ac:dyDescent="0.25"/>
    <row r="1514" x14ac:dyDescent="0.25"/>
    <row r="1515" x14ac:dyDescent="0.25"/>
    <row r="1516" x14ac:dyDescent="0.25"/>
    <row r="1517" x14ac:dyDescent="0.25"/>
    <row r="1518" x14ac:dyDescent="0.25"/>
    <row r="1519" x14ac:dyDescent="0.25"/>
    <row r="1520" x14ac:dyDescent="0.25"/>
    <row r="1521" x14ac:dyDescent="0.25"/>
    <row r="1522" x14ac:dyDescent="0.25"/>
    <row r="1523" x14ac:dyDescent="0.25"/>
    <row r="1524" x14ac:dyDescent="0.25"/>
    <row r="1525" x14ac:dyDescent="0.25"/>
    <row r="1526" x14ac:dyDescent="0.25"/>
    <row r="1527" x14ac:dyDescent="0.25"/>
    <row r="1528" x14ac:dyDescent="0.25"/>
    <row r="1529" x14ac:dyDescent="0.25"/>
    <row r="1530" x14ac:dyDescent="0.25"/>
    <row r="1531" x14ac:dyDescent="0.25"/>
    <row r="1532" x14ac:dyDescent="0.25"/>
    <row r="1533" x14ac:dyDescent="0.25"/>
    <row r="1534" x14ac:dyDescent="0.25"/>
    <row r="1535" x14ac:dyDescent="0.25"/>
    <row r="1536" x14ac:dyDescent="0.25"/>
    <row r="1537" x14ac:dyDescent="0.25"/>
    <row r="1538" x14ac:dyDescent="0.25"/>
    <row r="1539" x14ac:dyDescent="0.25"/>
    <row r="1540" x14ac:dyDescent="0.25"/>
    <row r="1541" x14ac:dyDescent="0.25"/>
    <row r="1542" x14ac:dyDescent="0.25"/>
    <row r="1543" x14ac:dyDescent="0.25"/>
    <row r="1544" x14ac:dyDescent="0.25"/>
    <row r="1545" x14ac:dyDescent="0.25"/>
    <row r="1546" x14ac:dyDescent="0.25"/>
    <row r="1547" x14ac:dyDescent="0.25"/>
    <row r="1548" x14ac:dyDescent="0.25"/>
    <row r="1549" x14ac:dyDescent="0.25"/>
    <row r="1550" x14ac:dyDescent="0.25"/>
    <row r="1551" x14ac:dyDescent="0.25"/>
    <row r="1552" x14ac:dyDescent="0.25"/>
    <row r="1553" x14ac:dyDescent="0.25"/>
    <row r="1554" x14ac:dyDescent="0.25"/>
    <row r="1555" x14ac:dyDescent="0.25"/>
    <row r="1556" x14ac:dyDescent="0.25"/>
    <row r="1557" x14ac:dyDescent="0.25"/>
    <row r="1558" x14ac:dyDescent="0.25"/>
    <row r="1559" x14ac:dyDescent="0.25"/>
    <row r="1560" x14ac:dyDescent="0.25"/>
    <row r="1561" x14ac:dyDescent="0.25"/>
    <row r="1562" x14ac:dyDescent="0.25"/>
    <row r="1563" x14ac:dyDescent="0.25"/>
    <row r="1564" x14ac:dyDescent="0.25"/>
    <row r="1565" x14ac:dyDescent="0.25"/>
    <row r="1566" x14ac:dyDescent="0.25"/>
    <row r="1567" x14ac:dyDescent="0.25"/>
    <row r="1568" x14ac:dyDescent="0.25"/>
    <row r="1569" x14ac:dyDescent="0.25"/>
    <row r="1570" x14ac:dyDescent="0.25"/>
    <row r="1571" x14ac:dyDescent="0.25"/>
    <row r="1572" x14ac:dyDescent="0.25"/>
    <row r="1573" x14ac:dyDescent="0.25"/>
    <row r="1574" x14ac:dyDescent="0.25"/>
    <row r="1575" x14ac:dyDescent="0.25"/>
    <row r="1576" x14ac:dyDescent="0.25"/>
    <row r="1577" x14ac:dyDescent="0.25"/>
    <row r="1578" x14ac:dyDescent="0.25"/>
    <row r="1579" x14ac:dyDescent="0.25"/>
    <row r="1580" x14ac:dyDescent="0.25"/>
    <row r="1581" x14ac:dyDescent="0.25"/>
    <row r="1582" x14ac:dyDescent="0.25"/>
    <row r="1583" x14ac:dyDescent="0.25"/>
    <row r="1584" x14ac:dyDescent="0.25"/>
    <row r="1585" x14ac:dyDescent="0.25"/>
    <row r="1586" x14ac:dyDescent="0.25"/>
    <row r="1587" x14ac:dyDescent="0.25"/>
    <row r="1588" x14ac:dyDescent="0.25"/>
    <row r="1589" x14ac:dyDescent="0.25"/>
    <row r="1590" x14ac:dyDescent="0.25"/>
    <row r="1591" x14ac:dyDescent="0.25"/>
    <row r="1592" x14ac:dyDescent="0.25"/>
    <row r="1593" x14ac:dyDescent="0.25"/>
    <row r="1594" x14ac:dyDescent="0.25"/>
    <row r="1595" x14ac:dyDescent="0.25"/>
    <row r="1596" x14ac:dyDescent="0.25"/>
    <row r="1597" x14ac:dyDescent="0.25"/>
    <row r="1598" x14ac:dyDescent="0.25"/>
    <row r="1599" x14ac:dyDescent="0.25"/>
    <row r="1600" x14ac:dyDescent="0.25"/>
    <row r="1601" x14ac:dyDescent="0.25"/>
    <row r="1602" x14ac:dyDescent="0.25"/>
    <row r="1603" x14ac:dyDescent="0.25"/>
    <row r="1604" x14ac:dyDescent="0.25"/>
    <row r="1605" x14ac:dyDescent="0.25"/>
    <row r="1606" x14ac:dyDescent="0.25"/>
    <row r="1607" x14ac:dyDescent="0.25"/>
    <row r="1608" x14ac:dyDescent="0.25"/>
    <row r="1609" x14ac:dyDescent="0.25"/>
    <row r="1610" x14ac:dyDescent="0.25"/>
    <row r="1611" x14ac:dyDescent="0.25"/>
    <row r="1612" x14ac:dyDescent="0.25"/>
    <row r="1613" x14ac:dyDescent="0.25"/>
    <row r="1614" x14ac:dyDescent="0.25"/>
    <row r="1615" x14ac:dyDescent="0.25"/>
    <row r="1616" x14ac:dyDescent="0.25"/>
    <row r="1617" x14ac:dyDescent="0.25"/>
    <row r="1618" x14ac:dyDescent="0.25"/>
    <row r="1619" x14ac:dyDescent="0.25"/>
    <row r="1620" x14ac:dyDescent="0.25"/>
    <row r="1621" x14ac:dyDescent="0.25"/>
    <row r="1622" x14ac:dyDescent="0.25"/>
    <row r="1623" x14ac:dyDescent="0.25"/>
    <row r="1624" x14ac:dyDescent="0.25"/>
    <row r="1625" x14ac:dyDescent="0.25"/>
    <row r="1626" x14ac:dyDescent="0.25"/>
    <row r="1627" x14ac:dyDescent="0.25"/>
    <row r="1628" x14ac:dyDescent="0.25"/>
    <row r="1629" x14ac:dyDescent="0.25"/>
    <row r="1630" x14ac:dyDescent="0.25"/>
    <row r="1631" x14ac:dyDescent="0.25"/>
    <row r="1632" x14ac:dyDescent="0.25"/>
    <row r="1633" x14ac:dyDescent="0.25"/>
    <row r="1634" x14ac:dyDescent="0.25"/>
    <row r="1635" x14ac:dyDescent="0.25"/>
    <row r="1636" x14ac:dyDescent="0.25"/>
    <row r="1637" x14ac:dyDescent="0.25"/>
    <row r="1638" x14ac:dyDescent="0.25"/>
    <row r="1639" x14ac:dyDescent="0.25"/>
    <row r="1640" x14ac:dyDescent="0.25"/>
    <row r="1641" x14ac:dyDescent="0.25"/>
    <row r="1642" x14ac:dyDescent="0.25"/>
    <row r="1643" x14ac:dyDescent="0.25"/>
    <row r="1644" x14ac:dyDescent="0.25"/>
    <row r="1645" x14ac:dyDescent="0.25"/>
    <row r="1646" x14ac:dyDescent="0.25"/>
    <row r="1647" x14ac:dyDescent="0.25"/>
    <row r="1648" x14ac:dyDescent="0.25"/>
    <row r="1649" x14ac:dyDescent="0.25"/>
    <row r="1650" x14ac:dyDescent="0.25"/>
    <row r="1651" x14ac:dyDescent="0.25"/>
    <row r="1652" x14ac:dyDescent="0.25"/>
    <row r="1653" x14ac:dyDescent="0.25"/>
    <row r="1654" x14ac:dyDescent="0.25"/>
    <row r="1655" x14ac:dyDescent="0.25"/>
    <row r="1656" x14ac:dyDescent="0.25"/>
    <row r="1657" x14ac:dyDescent="0.25"/>
    <row r="1658" x14ac:dyDescent="0.25"/>
    <row r="1659" x14ac:dyDescent="0.25"/>
    <row r="1660" x14ac:dyDescent="0.25"/>
    <row r="1661" x14ac:dyDescent="0.25"/>
    <row r="1662" x14ac:dyDescent="0.25"/>
    <row r="1663" x14ac:dyDescent="0.25"/>
    <row r="1664" x14ac:dyDescent="0.25"/>
    <row r="1665" x14ac:dyDescent="0.25"/>
    <row r="1666" x14ac:dyDescent="0.25"/>
    <row r="1667" x14ac:dyDescent="0.25"/>
    <row r="1668" x14ac:dyDescent="0.25"/>
    <row r="1669" x14ac:dyDescent="0.25"/>
    <row r="1670" x14ac:dyDescent="0.25"/>
    <row r="1671" x14ac:dyDescent="0.25"/>
    <row r="1672" x14ac:dyDescent="0.25"/>
    <row r="1673" x14ac:dyDescent="0.25"/>
    <row r="1674" x14ac:dyDescent="0.25"/>
    <row r="1675" x14ac:dyDescent="0.25"/>
    <row r="1676" x14ac:dyDescent="0.25"/>
    <row r="1677" x14ac:dyDescent="0.25"/>
    <row r="1678" x14ac:dyDescent="0.25"/>
    <row r="1679" x14ac:dyDescent="0.25"/>
    <row r="1680" x14ac:dyDescent="0.25"/>
    <row r="1681" x14ac:dyDescent="0.25"/>
  </sheetData>
  <customSheetViews>
    <customSheetView guid="{3D2E4C4C-55B0-42AD-9B20-28C028F4BEE7}" scale="75" showGridLines="0" hiddenRows="1" hiddenColumns="1">
      <pane ySplit="8" topLeftCell="A624" activePane="bottomLeft" state="frozen"/>
      <selection pane="bottomLeft" activeCell="A630" sqref="A630"/>
      <pageMargins left="0.70866141732283472" right="0.70866141732283472" top="0.74803149606299213" bottom="0.74803149606299213" header="0.31496062992125984" footer="0.31496062992125984"/>
      <pageSetup paperSize="9" scale="50" orientation="landscape" r:id="rId1"/>
      <headerFooter>
        <oddHeader>&amp;L&amp;"Segoe UI,Bold"&amp;14Basel Committee on Banking Supervision&amp;C&amp;14&amp;F
&amp;A&amp;R&amp;"Segoe UI,Bold"&amp;14Confidential when completed</oddHeader>
        <oddFooter>&amp;L&amp;14&amp;D  &amp;T&amp;R&amp;14Page &amp;P of &amp;N</oddFooter>
      </headerFooter>
    </customSheetView>
  </customSheetViews>
  <mergeCells count="2">
    <mergeCell ref="B3:L3"/>
    <mergeCell ref="B1357:F1357"/>
  </mergeCells>
  <conditionalFormatting sqref="G1254:EQ1354">
    <cfRule type="cellIs" dxfId="87" priority="23" stopIfTrue="1" operator="lessThan">
      <formula>0</formula>
    </cfRule>
  </conditionalFormatting>
  <conditionalFormatting sqref="G1151:EQ1251">
    <cfRule type="cellIs" dxfId="86" priority="22" stopIfTrue="1" operator="lessThan">
      <formula>0</formula>
    </cfRule>
  </conditionalFormatting>
  <conditionalFormatting sqref="G1048:EQ1148">
    <cfRule type="cellIs" dxfId="85" priority="21" stopIfTrue="1" operator="lessThan">
      <formula>0</formula>
    </cfRule>
  </conditionalFormatting>
  <conditionalFormatting sqref="G944:EQ1044">
    <cfRule type="cellIs" dxfId="84" priority="20" stopIfTrue="1" operator="lessThan">
      <formula>0</formula>
    </cfRule>
  </conditionalFormatting>
  <conditionalFormatting sqref="G841:EQ941">
    <cfRule type="cellIs" dxfId="83" priority="19" stopIfTrue="1" operator="lessThan">
      <formula>0</formula>
    </cfRule>
  </conditionalFormatting>
  <conditionalFormatting sqref="G738:EQ838">
    <cfRule type="cellIs" dxfId="82" priority="18" stopIfTrue="1" operator="lessThan">
      <formula>0</formula>
    </cfRule>
  </conditionalFormatting>
  <conditionalFormatting sqref="G215:EQ218">
    <cfRule type="cellIs" dxfId="81" priority="17" stopIfTrue="1" operator="lessThan">
      <formula>0</formula>
    </cfRule>
  </conditionalFormatting>
  <conditionalFormatting sqref="G115:EQ215">
    <cfRule type="cellIs" dxfId="80" priority="16" stopIfTrue="1" operator="lessThan">
      <formula>0</formula>
    </cfRule>
  </conditionalFormatting>
  <conditionalFormatting sqref="G12:EQ112">
    <cfRule type="cellIs" dxfId="79" priority="15" stopIfTrue="1" operator="lessThan">
      <formula>0</formula>
    </cfRule>
  </conditionalFormatting>
  <conditionalFormatting sqref="G1358:EQ1358">
    <cfRule type="cellIs" dxfId="78" priority="13" stopIfTrue="1" operator="lessThan">
      <formula>0</formula>
    </cfRule>
  </conditionalFormatting>
  <conditionalFormatting sqref="G1359:EQ1359">
    <cfRule type="cellIs" dxfId="77" priority="12" stopIfTrue="1" operator="lessThan">
      <formula>0</formula>
    </cfRule>
  </conditionalFormatting>
  <conditionalFormatting sqref="G1360:EQ1360">
    <cfRule type="cellIs" dxfId="76" priority="11" stopIfTrue="1" operator="lessThan">
      <formula>0</formula>
    </cfRule>
  </conditionalFormatting>
  <conditionalFormatting sqref="G1361:EQ1361">
    <cfRule type="cellIs" dxfId="75" priority="10" stopIfTrue="1" operator="lessThan">
      <formula>0</formula>
    </cfRule>
  </conditionalFormatting>
  <conditionalFormatting sqref="G1362:EQ1362">
    <cfRule type="cellIs" dxfId="74" priority="9" stopIfTrue="1" operator="lessThan">
      <formula>0</formula>
    </cfRule>
  </conditionalFormatting>
  <conditionalFormatting sqref="G1363:EQ1363">
    <cfRule type="cellIs" dxfId="73" priority="8" stopIfTrue="1" operator="lessThan">
      <formula>0</formula>
    </cfRule>
  </conditionalFormatting>
  <conditionalFormatting sqref="G1365:EQ1365">
    <cfRule type="cellIs" dxfId="72" priority="6" stopIfTrue="1" operator="lessThan">
      <formula>0</formula>
    </cfRule>
  </conditionalFormatting>
  <conditionalFormatting sqref="G1366:EQ1366">
    <cfRule type="cellIs" dxfId="71" priority="5" stopIfTrue="1" operator="lessThan">
      <formula>0</formula>
    </cfRule>
  </conditionalFormatting>
  <conditionalFormatting sqref="G1367:EQ1367">
    <cfRule type="cellIs" dxfId="70" priority="4" stopIfTrue="1" operator="lessThan">
      <formula>0</formula>
    </cfRule>
  </conditionalFormatting>
  <conditionalFormatting sqref="G1368:EQ1368">
    <cfRule type="cellIs" dxfId="69" priority="3" stopIfTrue="1" operator="lessThan">
      <formula>0</formula>
    </cfRule>
  </conditionalFormatting>
  <conditionalFormatting sqref="G1369:EQ1369">
    <cfRule type="cellIs" dxfId="68" priority="2" stopIfTrue="1" operator="lessThan">
      <formula>0</formula>
    </cfRule>
  </conditionalFormatting>
  <conditionalFormatting sqref="G1364:EQ1364">
    <cfRule type="cellIs" dxfId="67" priority="1" stopIfTrue="1" operator="lessThan">
      <formula>0</formula>
    </cfRule>
  </conditionalFormatting>
  <pageMargins left="0.70866141732283472" right="0.70866141732283472" top="0.74803149606299213" bottom="0.74803149606299213" header="0.31496062992125984" footer="0.31496062992125984"/>
  <pageSetup paperSize="9" scale="50" orientation="landscape" r:id="rId2"/>
  <headerFooter>
    <oddHeader>&amp;L&amp;"Segoe UI,Bold"&amp;14Basel Committee on Banking Supervision&amp;C&amp;14&amp;F
&amp;A&amp;R&amp;"Segoe UI,Bold"&amp;14Confidential when completed</oddHeader>
    <oddFooter>&amp;L&amp;14&amp;D  &amp;T&amp;R&amp;14Page &amp;P of &amp;N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BB19A"/>
  </sheetPr>
  <dimension ref="A1:N151"/>
  <sheetViews>
    <sheetView zoomScale="75" zoomScaleNormal="75" zoomScaleSheetLayoutView="85" workbookViewId="0">
      <pane ySplit="1" topLeftCell="A2" activePane="bottomLeft" state="frozen"/>
      <selection pane="bottomLeft"/>
    </sheetView>
  </sheetViews>
  <sheetFormatPr defaultColWidth="0" defaultRowHeight="0" customHeight="1" zeroHeight="1" x14ac:dyDescent="0.25"/>
  <cols>
    <col min="1" max="1" width="1.7109375" customWidth="1"/>
    <col min="2" max="2" width="120.7109375" customWidth="1"/>
    <col min="3" max="3" width="16.7109375" customWidth="1"/>
    <col min="4" max="4" width="8.7109375" customWidth="1"/>
    <col min="5" max="6" width="24.7109375" style="1440" customWidth="1"/>
    <col min="7" max="7" width="1.7109375" customWidth="1"/>
    <col min="8" max="16384" width="16.7109375" hidden="1"/>
  </cols>
  <sheetData>
    <row r="1" spans="1:14" s="1381" customFormat="1" ht="30" customHeight="1" x14ac:dyDescent="0.55000000000000004">
      <c r="A1" s="1421" t="s">
        <v>1424</v>
      </c>
      <c r="B1" s="1422"/>
      <c r="C1" s="1423"/>
      <c r="D1" s="1424"/>
      <c r="E1" s="1425"/>
      <c r="F1" s="1686" t="str">
        <f>CONCATENATE("Reporting unit: ", 'General Info'!$C$46, " ", 'General Info'!$C$45)</f>
        <v xml:space="preserve">Reporting unit: 1 </v>
      </c>
      <c r="G1" s="1426"/>
      <c r="H1" s="1234"/>
      <c r="I1" s="1234"/>
      <c r="J1" s="1234"/>
      <c r="K1" s="1234"/>
      <c r="L1" s="1061"/>
      <c r="M1" s="1061"/>
      <c r="N1" s="1061"/>
    </row>
    <row r="2" spans="1:14" s="1311" customFormat="1" ht="60" customHeight="1" x14ac:dyDescent="0.55000000000000004">
      <c r="A2" s="1414"/>
      <c r="B2" s="2373" t="s">
        <v>1425</v>
      </c>
      <c r="C2" s="2373"/>
      <c r="D2" s="2373"/>
      <c r="E2" s="2373"/>
      <c r="F2" s="2373"/>
      <c r="G2" s="1415"/>
      <c r="H2" s="1093"/>
      <c r="I2" s="1093"/>
      <c r="J2" s="1093"/>
      <c r="K2" s="1093"/>
    </row>
    <row r="3" spans="1:14" s="1313" customFormat="1" ht="45" customHeight="1" x14ac:dyDescent="0.35">
      <c r="A3" s="1269" t="s">
        <v>1426</v>
      </c>
      <c r="B3" s="1394"/>
      <c r="C3" s="1395"/>
      <c r="E3" s="1427"/>
      <c r="F3" s="1427"/>
      <c r="G3" s="1416"/>
    </row>
    <row r="4" spans="1:14" s="1314" customFormat="1" ht="15" customHeight="1" x14ac:dyDescent="0.25">
      <c r="A4" s="953"/>
      <c r="B4" s="1397"/>
      <c r="C4" s="1398" t="s">
        <v>1418</v>
      </c>
      <c r="D4" s="1313"/>
      <c r="E4" s="1427"/>
      <c r="F4" s="1427"/>
      <c r="G4" s="1416"/>
      <c r="H4" s="1311"/>
      <c r="I4" s="1311"/>
    </row>
    <row r="5" spans="1:14" ht="15" customHeight="1" x14ac:dyDescent="0.25">
      <c r="A5" s="1063"/>
      <c r="B5" s="1073" t="s">
        <v>1427</v>
      </c>
      <c r="C5" s="1428" t="str">
        <f>IF(ISNUMBER(C21), C21, "")</f>
        <v/>
      </c>
      <c r="D5" s="1060"/>
      <c r="E5" s="1120"/>
      <c r="F5" s="1120"/>
      <c r="G5" s="1064"/>
    </row>
    <row r="6" spans="1:14" ht="15" customHeight="1" x14ac:dyDescent="0.25">
      <c r="A6" s="1063"/>
      <c r="B6" s="1074" t="s">
        <v>1428</v>
      </c>
      <c r="C6" s="1316" t="str">
        <f>IF(ISNUMBER(C24), C24, "")</f>
        <v/>
      </c>
      <c r="D6" s="1060"/>
      <c r="E6" s="1120"/>
      <c r="F6" s="1120"/>
      <c r="G6" s="1064"/>
    </row>
    <row r="7" spans="1:14" ht="15" customHeight="1" x14ac:dyDescent="0.25">
      <c r="A7" s="1063"/>
      <c r="B7" s="1074" t="s">
        <v>1429</v>
      </c>
      <c r="C7" s="1316" t="str">
        <f>IF(ISNUMBER(C28), C28, "")</f>
        <v/>
      </c>
      <c r="D7" s="1060"/>
      <c r="E7" s="1120"/>
      <c r="F7" s="1120"/>
      <c r="G7" s="1064"/>
    </row>
    <row r="8" spans="1:14" ht="15" customHeight="1" x14ac:dyDescent="0.25">
      <c r="A8" s="1063"/>
      <c r="B8" s="1074" t="s">
        <v>1430</v>
      </c>
      <c r="C8" s="1316" t="str">
        <f>IF(ISNUMBER(C29), C29, "")</f>
        <v/>
      </c>
      <c r="D8" s="1060"/>
      <c r="E8" s="1120"/>
      <c r="F8" s="1120"/>
      <c r="G8" s="1064"/>
    </row>
    <row r="9" spans="1:14" ht="15" customHeight="1" x14ac:dyDescent="0.25">
      <c r="A9" s="1063"/>
      <c r="B9" s="1074" t="s">
        <v>1431</v>
      </c>
      <c r="C9" s="1316" t="str">
        <f>IF(ISNUMBER(C36), C36, "")</f>
        <v/>
      </c>
      <c r="D9" s="1060"/>
      <c r="E9" s="1120"/>
      <c r="F9" s="1120"/>
      <c r="G9" s="1064"/>
    </row>
    <row r="10" spans="1:14" ht="15" customHeight="1" x14ac:dyDescent="0.25">
      <c r="A10" s="1063"/>
      <c r="B10" s="1074" t="s">
        <v>1432</v>
      </c>
      <c r="C10" s="1316" t="str">
        <f>IF(ISNUMBER(C39), C39, "")</f>
        <v/>
      </c>
      <c r="D10" s="1060"/>
      <c r="E10" s="1120"/>
      <c r="F10" s="1120"/>
      <c r="G10" s="1064"/>
    </row>
    <row r="11" spans="1:14" ht="15" customHeight="1" x14ac:dyDescent="0.25">
      <c r="A11" s="1063"/>
      <c r="B11" s="1074" t="s">
        <v>1433</v>
      </c>
      <c r="C11" s="1316" t="str">
        <f>IF(ISNUMBER(C40), C40, "")</f>
        <v/>
      </c>
      <c r="D11" s="1060"/>
      <c r="E11" s="1120"/>
      <c r="F11" s="1120"/>
      <c r="G11" s="1064"/>
    </row>
    <row r="12" spans="1:14" ht="15" customHeight="1" x14ac:dyDescent="0.25">
      <c r="A12" s="1063"/>
      <c r="B12" s="1074" t="s">
        <v>1434</v>
      </c>
      <c r="C12" s="1316" t="str">
        <f>IF(ISNUMBER(C47), C47, "")</f>
        <v/>
      </c>
      <c r="D12" s="1060"/>
      <c r="E12" s="1120"/>
      <c r="F12" s="1120"/>
      <c r="G12" s="1064"/>
    </row>
    <row r="13" spans="1:14" ht="15" customHeight="1" x14ac:dyDescent="0.25">
      <c r="A13" s="1063"/>
      <c r="B13" s="1074" t="s">
        <v>1435</v>
      </c>
      <c r="C13" s="1316" t="str">
        <f>IF(ISNUMBER(C51), C51, "")</f>
        <v/>
      </c>
      <c r="D13" s="1060"/>
      <c r="E13" s="1120"/>
      <c r="F13" s="1120"/>
      <c r="G13" s="1064"/>
    </row>
    <row r="14" spans="1:14" ht="15" customHeight="1" x14ac:dyDescent="0.25">
      <c r="A14" s="1063"/>
      <c r="B14" s="1074" t="s">
        <v>1436</v>
      </c>
      <c r="C14" s="1316" t="str">
        <f>IF(ISNUMBER(C58), C58, "")</f>
        <v/>
      </c>
      <c r="D14" s="1060"/>
      <c r="E14" s="1120"/>
      <c r="F14" s="1120"/>
      <c r="G14" s="1064"/>
    </row>
    <row r="15" spans="1:14" ht="15" customHeight="1" x14ac:dyDescent="0.25">
      <c r="A15" s="1063"/>
      <c r="B15" s="1429" t="s">
        <v>1437</v>
      </c>
      <c r="C15" s="1316" t="str">
        <f>IF(ISNUMBER(C59), C59, "")</f>
        <v/>
      </c>
      <c r="D15" s="1060"/>
      <c r="E15" s="1120"/>
      <c r="F15" s="1120"/>
      <c r="G15" s="1064"/>
    </row>
    <row r="16" spans="1:14" s="1314" customFormat="1" ht="15" customHeight="1" x14ac:dyDescent="0.25">
      <c r="A16" s="953"/>
      <c r="B16" s="1418" t="s">
        <v>1438</v>
      </c>
      <c r="C16" s="1413" t="str">
        <f>IF(AND(ISNUMBER(C5), ISNUMBER(C6), ISNUMBER(C7), ISNUMBER(C8), ISNUMBER(C9), ISNUMBER(C10), ISNUMBER(C11), ISNUMBER(C12), ISNUMBER(C13), ISNUMBER(C14), ISNUMBER(C15)), SUM(C5:C15), "")</f>
        <v/>
      </c>
      <c r="D16" s="1313"/>
      <c r="E16" s="1427"/>
      <c r="F16" s="1427"/>
      <c r="G16" s="1416"/>
      <c r="H16" s="1311"/>
      <c r="I16" s="1311"/>
    </row>
    <row r="17" spans="1:9" ht="15" customHeight="1" x14ac:dyDescent="0.25">
      <c r="A17" s="1065"/>
      <c r="B17" s="1263"/>
      <c r="C17" s="1263"/>
      <c r="D17" s="1263"/>
      <c r="E17" s="1362"/>
      <c r="F17" s="1362"/>
      <c r="G17" s="1430"/>
    </row>
    <row r="18" spans="1:9" s="1313" customFormat="1" ht="45" customHeight="1" x14ac:dyDescent="0.35">
      <c r="A18" s="1269" t="s">
        <v>1439</v>
      </c>
      <c r="B18" s="1394"/>
      <c r="C18" s="1395"/>
      <c r="E18" s="1427"/>
      <c r="F18" s="1427"/>
      <c r="G18" s="1416"/>
    </row>
    <row r="19" spans="1:9" s="1313" customFormat="1" ht="45" customHeight="1" x14ac:dyDescent="0.35">
      <c r="A19" s="1269" t="s">
        <v>1440</v>
      </c>
      <c r="B19" s="1394"/>
      <c r="C19" s="1395"/>
      <c r="E19" s="1431" t="s">
        <v>1441</v>
      </c>
      <c r="F19" s="1431"/>
      <c r="G19" s="1416"/>
    </row>
    <row r="20" spans="1:9" s="1314" customFormat="1" ht="30" customHeight="1" x14ac:dyDescent="0.25">
      <c r="A20" s="953"/>
      <c r="B20" s="1397"/>
      <c r="C20" s="1398" t="s">
        <v>1418</v>
      </c>
      <c r="D20" s="1313"/>
      <c r="E20" s="1417" t="s">
        <v>1442</v>
      </c>
      <c r="F20" s="1417" t="s">
        <v>1443</v>
      </c>
      <c r="G20" s="1416"/>
      <c r="H20" s="1311"/>
      <c r="I20" s="1311"/>
    </row>
    <row r="21" spans="1:9" ht="15" customHeight="1" x14ac:dyDescent="0.25">
      <c r="A21" s="1063"/>
      <c r="B21" s="1073" t="s">
        <v>1427</v>
      </c>
      <c r="C21" s="1284" t="str">
        <f>IF(AND(ISNUMBER(C22), ISNUMBER(C23)), SUM(C22:C23), "")</f>
        <v/>
      </c>
      <c r="D21" s="1060"/>
      <c r="E21" s="1432">
        <v>59269</v>
      </c>
      <c r="F21" s="1432" t="s">
        <v>1444</v>
      </c>
      <c r="G21" s="1064"/>
    </row>
    <row r="22" spans="1:9" ht="15" customHeight="1" x14ac:dyDescent="0.25">
      <c r="A22" s="1063"/>
      <c r="B22" s="1433" t="s">
        <v>1445</v>
      </c>
      <c r="C22" s="1270"/>
      <c r="D22" s="1060"/>
      <c r="E22" s="1434">
        <v>59981</v>
      </c>
      <c r="F22" s="1435" t="s">
        <v>1446</v>
      </c>
      <c r="G22" s="1064"/>
    </row>
    <row r="23" spans="1:9" ht="15" customHeight="1" x14ac:dyDescent="0.25">
      <c r="A23" s="1063"/>
      <c r="B23" s="1433" t="s">
        <v>1447</v>
      </c>
      <c r="C23" s="1270"/>
      <c r="D23" s="1060"/>
      <c r="E23" s="1434">
        <v>59424</v>
      </c>
      <c r="F23" s="1435" t="s">
        <v>1446</v>
      </c>
      <c r="G23" s="1064"/>
    </row>
    <row r="24" spans="1:9" ht="15" customHeight="1" x14ac:dyDescent="0.25">
      <c r="A24" s="1063"/>
      <c r="B24" s="1074" t="s">
        <v>1428</v>
      </c>
      <c r="C24" s="1272" t="str">
        <f>IF(AND(ISNUMBER(C25), ISNUMBER(C26), ISNUMBER(C27)), SUM(C25:C27), "")</f>
        <v/>
      </c>
      <c r="D24" s="1060"/>
      <c r="E24" s="1434">
        <v>62697</v>
      </c>
      <c r="F24" s="1435" t="s">
        <v>1446</v>
      </c>
      <c r="G24" s="1064"/>
    </row>
    <row r="25" spans="1:9" ht="15" customHeight="1" x14ac:dyDescent="0.25">
      <c r="A25" s="1063"/>
      <c r="B25" s="1433" t="s">
        <v>1448</v>
      </c>
      <c r="C25" s="1270"/>
      <c r="D25" s="1060"/>
      <c r="E25" s="1434">
        <v>58261</v>
      </c>
      <c r="F25" s="1435" t="s">
        <v>1449</v>
      </c>
      <c r="G25" s="1064"/>
    </row>
    <row r="26" spans="1:9" ht="15" customHeight="1" x14ac:dyDescent="0.25">
      <c r="A26" s="1063"/>
      <c r="B26" s="1433" t="s">
        <v>1450</v>
      </c>
      <c r="C26" s="1270"/>
      <c r="D26" s="1060"/>
      <c r="E26" s="1434">
        <v>14507</v>
      </c>
      <c r="F26" s="1435" t="s">
        <v>1451</v>
      </c>
      <c r="G26" s="1064"/>
    </row>
    <row r="27" spans="1:9" ht="15" customHeight="1" x14ac:dyDescent="0.25">
      <c r="A27" s="1063"/>
      <c r="B27" s="1433" t="s">
        <v>1452</v>
      </c>
      <c r="C27" s="1270"/>
      <c r="D27" s="1060"/>
      <c r="E27" s="1434">
        <v>12655</v>
      </c>
      <c r="F27" s="1435" t="s">
        <v>1453</v>
      </c>
      <c r="G27" s="1064"/>
    </row>
    <row r="28" spans="1:9" ht="15" customHeight="1" x14ac:dyDescent="0.25">
      <c r="A28" s="1063"/>
      <c r="B28" s="1074" t="s">
        <v>1454</v>
      </c>
      <c r="C28" s="1270"/>
      <c r="D28" s="1060"/>
      <c r="E28" s="1434">
        <v>61133</v>
      </c>
      <c r="F28" s="1435" t="s">
        <v>1455</v>
      </c>
      <c r="G28" s="1064"/>
    </row>
    <row r="29" spans="1:9" ht="15" customHeight="1" x14ac:dyDescent="0.25">
      <c r="A29" s="1063"/>
      <c r="B29" s="1074" t="s">
        <v>1456</v>
      </c>
      <c r="C29" s="1272" t="str">
        <f>IF(AND(ISNUMBER(C30), ISNUMBER(C31), ISNUMBER(C32), ISNUMBER(C33)), SUM(C30:C33), "")</f>
        <v/>
      </c>
      <c r="D29" s="1060"/>
      <c r="E29" s="1434">
        <v>59389</v>
      </c>
      <c r="F29" s="1434" t="s">
        <v>1457</v>
      </c>
      <c r="G29" s="1064"/>
    </row>
    <row r="30" spans="1:9" ht="15" customHeight="1" x14ac:dyDescent="0.25">
      <c r="A30" s="1063"/>
      <c r="B30" s="1433" t="s">
        <v>1458</v>
      </c>
      <c r="C30" s="1270"/>
      <c r="D30" s="1060"/>
      <c r="E30" s="1434">
        <v>62601</v>
      </c>
      <c r="F30" s="1435" t="s">
        <v>1446</v>
      </c>
      <c r="G30" s="1064"/>
    </row>
    <row r="31" spans="1:9" ht="15" customHeight="1" x14ac:dyDescent="0.25">
      <c r="A31" s="1063"/>
      <c r="B31" s="1433" t="s">
        <v>1459</v>
      </c>
      <c r="C31" s="1270"/>
      <c r="D31" s="1060"/>
      <c r="E31" s="1434">
        <v>62625</v>
      </c>
      <c r="F31" s="1435" t="s">
        <v>1446</v>
      </c>
      <c r="G31" s="1064"/>
    </row>
    <row r="32" spans="1:9" ht="15" customHeight="1" x14ac:dyDescent="0.25">
      <c r="A32" s="1063"/>
      <c r="B32" s="1433" t="s">
        <v>1460</v>
      </c>
      <c r="C32" s="1270"/>
      <c r="D32" s="1060"/>
      <c r="E32" s="1434">
        <v>62649</v>
      </c>
      <c r="F32" s="1435" t="s">
        <v>1446</v>
      </c>
      <c r="G32" s="1064"/>
    </row>
    <row r="33" spans="1:9" ht="15" customHeight="1" x14ac:dyDescent="0.25">
      <c r="A33" s="1063"/>
      <c r="B33" s="1436" t="s">
        <v>1461</v>
      </c>
      <c r="C33" s="1271"/>
      <c r="D33" s="1060"/>
      <c r="E33" s="1437">
        <v>62673</v>
      </c>
      <c r="F33" s="1438" t="s">
        <v>1446</v>
      </c>
      <c r="G33" s="1064"/>
    </row>
    <row r="34" spans="1:9" s="1313" customFormat="1" ht="75" customHeight="1" x14ac:dyDescent="0.35">
      <c r="A34" s="1269" t="s">
        <v>1462</v>
      </c>
      <c r="B34" s="1394"/>
      <c r="C34" s="1395"/>
      <c r="E34" s="1439" t="s">
        <v>1463</v>
      </c>
      <c r="F34" s="1439"/>
      <c r="G34" s="1416"/>
    </row>
    <row r="35" spans="1:9" s="1314" customFormat="1" ht="30" customHeight="1" x14ac:dyDescent="0.25">
      <c r="A35" s="953"/>
      <c r="B35" s="1397"/>
      <c r="C35" s="1398" t="s">
        <v>1418</v>
      </c>
      <c r="D35" s="1313"/>
      <c r="E35" s="1417" t="s">
        <v>1442</v>
      </c>
      <c r="F35" s="1417" t="s">
        <v>1443</v>
      </c>
      <c r="G35" s="1416"/>
      <c r="H35" s="1311"/>
      <c r="I35" s="1311"/>
    </row>
    <row r="36" spans="1:9" ht="15" customHeight="1" x14ac:dyDescent="0.25">
      <c r="A36" s="1063"/>
      <c r="B36" s="1073" t="s">
        <v>1431</v>
      </c>
      <c r="C36" s="1284" t="str">
        <f>IF(AND(ISNUMBER(C37), ISNUMBER(C38)), SUM(C37:C38), "")</f>
        <v/>
      </c>
      <c r="D36" s="1060"/>
      <c r="E36" s="1432">
        <v>78922</v>
      </c>
      <c r="F36" s="1435" t="s">
        <v>1446</v>
      </c>
      <c r="G36" s="1064"/>
    </row>
    <row r="37" spans="1:9" ht="15" customHeight="1" x14ac:dyDescent="0.25">
      <c r="A37" s="1063"/>
      <c r="B37" s="1433" t="s">
        <v>1464</v>
      </c>
      <c r="C37" s="1270"/>
      <c r="D37" s="1060"/>
      <c r="E37" s="1434">
        <v>67920</v>
      </c>
      <c r="F37" s="1434" t="s">
        <v>1465</v>
      </c>
      <c r="G37" s="1064"/>
    </row>
    <row r="38" spans="1:9" ht="15" customHeight="1" x14ac:dyDescent="0.25">
      <c r="A38" s="1063"/>
      <c r="B38" s="1433" t="s">
        <v>1466</v>
      </c>
      <c r="C38" s="1270"/>
      <c r="D38" s="1060"/>
      <c r="E38" s="1434">
        <v>67961</v>
      </c>
      <c r="F38" s="1434" t="s">
        <v>1467</v>
      </c>
      <c r="G38" s="1064"/>
    </row>
    <row r="39" spans="1:9" ht="15" customHeight="1" x14ac:dyDescent="0.25">
      <c r="A39" s="1063"/>
      <c r="B39" s="1074" t="s">
        <v>1468</v>
      </c>
      <c r="C39" s="1270"/>
      <c r="D39" s="1060"/>
      <c r="E39" s="1434">
        <v>70152</v>
      </c>
      <c r="F39" s="1434" t="s">
        <v>1469</v>
      </c>
      <c r="G39" s="1064"/>
    </row>
    <row r="40" spans="1:9" ht="15" customHeight="1" x14ac:dyDescent="0.25">
      <c r="A40" s="1063"/>
      <c r="B40" s="1074" t="s">
        <v>1456</v>
      </c>
      <c r="C40" s="1272" t="str">
        <f>IF(AND(ISNUMBER(C41), ISNUMBER(C42), ISNUMBER(C43), ISNUMBER(C44)), SUM(C41:C44), "")</f>
        <v/>
      </c>
      <c r="D40" s="1060"/>
      <c r="E40" s="1434">
        <v>68183</v>
      </c>
      <c r="F40" s="1434" t="s">
        <v>1470</v>
      </c>
      <c r="G40" s="1064"/>
    </row>
    <row r="41" spans="1:9" ht="15" customHeight="1" x14ac:dyDescent="0.25">
      <c r="A41" s="1063"/>
      <c r="B41" s="1433" t="s">
        <v>1458</v>
      </c>
      <c r="C41" s="1270"/>
      <c r="D41" s="1060"/>
      <c r="E41" s="1434">
        <v>78938</v>
      </c>
      <c r="F41" s="1435" t="s">
        <v>1446</v>
      </c>
      <c r="G41" s="1064"/>
    </row>
    <row r="42" spans="1:9" ht="15" customHeight="1" x14ac:dyDescent="0.25">
      <c r="A42" s="1063"/>
      <c r="B42" s="1433" t="s">
        <v>1459</v>
      </c>
      <c r="C42" s="1270"/>
      <c r="D42" s="1060"/>
      <c r="E42" s="1434">
        <v>78939</v>
      </c>
      <c r="F42" s="1435" t="s">
        <v>1446</v>
      </c>
      <c r="G42" s="1064"/>
    </row>
    <row r="43" spans="1:9" ht="15" customHeight="1" x14ac:dyDescent="0.25">
      <c r="A43" s="1063"/>
      <c r="B43" s="1433" t="s">
        <v>1460</v>
      </c>
      <c r="C43" s="1270"/>
      <c r="D43" s="1060"/>
      <c r="E43" s="1434">
        <v>78940</v>
      </c>
      <c r="F43" s="1435" t="s">
        <v>1446</v>
      </c>
      <c r="G43" s="1064"/>
    </row>
    <row r="44" spans="1:9" ht="15" customHeight="1" x14ac:dyDescent="0.25">
      <c r="A44" s="1063"/>
      <c r="B44" s="1436" t="s">
        <v>1461</v>
      </c>
      <c r="C44" s="1271"/>
      <c r="D44" s="1060"/>
      <c r="E44" s="1437">
        <v>78941</v>
      </c>
      <c r="F44" s="1438" t="s">
        <v>1446</v>
      </c>
      <c r="G44" s="1064"/>
    </row>
    <row r="45" spans="1:9" s="1313" customFormat="1" ht="75" customHeight="1" x14ac:dyDescent="0.35">
      <c r="A45" s="1269" t="s">
        <v>1471</v>
      </c>
      <c r="B45" s="1394"/>
      <c r="C45" s="1395"/>
      <c r="E45" s="1439" t="s">
        <v>1472</v>
      </c>
      <c r="F45" s="1439"/>
      <c r="G45" s="1416"/>
    </row>
    <row r="46" spans="1:9" s="1314" customFormat="1" ht="30" customHeight="1" x14ac:dyDescent="0.25">
      <c r="A46" s="953"/>
      <c r="B46" s="1397"/>
      <c r="C46" s="1398" t="s">
        <v>1418</v>
      </c>
      <c r="D46" s="1313"/>
      <c r="E46" s="1417" t="s">
        <v>1442</v>
      </c>
      <c r="F46" s="1417" t="s">
        <v>1443</v>
      </c>
      <c r="G46" s="1416"/>
      <c r="H46" s="1311"/>
      <c r="I46" s="1311"/>
    </row>
    <row r="47" spans="1:9" ht="15" customHeight="1" x14ac:dyDescent="0.25">
      <c r="A47" s="1063"/>
      <c r="B47" s="1073" t="s">
        <v>1473</v>
      </c>
      <c r="C47" s="1284" t="str">
        <f>IF(AND(ISNUMBER(C48), ISNUMBER(C49), ISNUMBER(C50)), SUM(C48:C50), "")</f>
        <v/>
      </c>
      <c r="D47" s="1060"/>
      <c r="E47" s="1432">
        <v>78924</v>
      </c>
      <c r="F47" s="1435" t="s">
        <v>1474</v>
      </c>
      <c r="G47" s="1064"/>
    </row>
    <row r="48" spans="1:9" ht="15" customHeight="1" x14ac:dyDescent="0.25">
      <c r="A48" s="1063"/>
      <c r="B48" s="1433" t="s">
        <v>1475</v>
      </c>
      <c r="C48" s="1270"/>
      <c r="D48" s="1060"/>
      <c r="E48" s="1434">
        <v>24537</v>
      </c>
      <c r="F48" s="1435" t="s">
        <v>1446</v>
      </c>
      <c r="G48" s="1064"/>
    </row>
    <row r="49" spans="1:9" ht="15" customHeight="1" x14ac:dyDescent="0.25">
      <c r="A49" s="1063"/>
      <c r="B49" s="1433" t="s">
        <v>1476</v>
      </c>
      <c r="C49" s="1270"/>
      <c r="D49" s="1060"/>
      <c r="E49" s="1434">
        <v>24538</v>
      </c>
      <c r="F49" s="1435" t="s">
        <v>1446</v>
      </c>
      <c r="G49" s="1064"/>
    </row>
    <row r="50" spans="1:9" ht="15" customHeight="1" x14ac:dyDescent="0.25">
      <c r="A50" s="1063"/>
      <c r="B50" s="1433" t="s">
        <v>1477</v>
      </c>
      <c r="C50" s="1270"/>
      <c r="D50" s="1060"/>
      <c r="E50" s="1434">
        <v>24539</v>
      </c>
      <c r="F50" s="1435" t="s">
        <v>1446</v>
      </c>
      <c r="G50" s="1064"/>
    </row>
    <row r="51" spans="1:9" ht="15" customHeight="1" x14ac:dyDescent="0.25">
      <c r="A51" s="1063"/>
      <c r="B51" s="1074" t="s">
        <v>1456</v>
      </c>
      <c r="C51" s="1272" t="str">
        <f>IF(AND(ISNUMBER(C52), ISNUMBER(C53), ISNUMBER(C54), ISNUMBER(C55)), SUM(C52:C55), "")</f>
        <v/>
      </c>
      <c r="D51" s="1060"/>
      <c r="E51" s="1434">
        <v>15207</v>
      </c>
      <c r="F51" s="1434" t="s">
        <v>1478</v>
      </c>
      <c r="G51" s="1064"/>
    </row>
    <row r="52" spans="1:9" ht="15" customHeight="1" x14ac:dyDescent="0.25">
      <c r="A52" s="1063"/>
      <c r="B52" s="1433" t="s">
        <v>1458</v>
      </c>
      <c r="C52" s="1270"/>
      <c r="D52" s="1060"/>
      <c r="E52" s="1434">
        <v>43187</v>
      </c>
      <c r="F52" s="1435" t="s">
        <v>1446</v>
      </c>
      <c r="G52" s="1064"/>
    </row>
    <row r="53" spans="1:9" ht="15" customHeight="1" x14ac:dyDescent="0.25">
      <c r="A53" s="1063"/>
      <c r="B53" s="1433" t="s">
        <v>1459</v>
      </c>
      <c r="C53" s="1270"/>
      <c r="D53" s="1060"/>
      <c r="E53" s="1434">
        <v>43188</v>
      </c>
      <c r="F53" s="1435" t="s">
        <v>1446</v>
      </c>
      <c r="G53" s="1064"/>
    </row>
    <row r="54" spans="1:9" ht="15" customHeight="1" x14ac:dyDescent="0.25">
      <c r="A54" s="1063"/>
      <c r="B54" s="1433" t="s">
        <v>1460</v>
      </c>
      <c r="C54" s="1270"/>
      <c r="D54" s="1060"/>
      <c r="E54" s="1434">
        <v>43189</v>
      </c>
      <c r="F54" s="1435" t="s">
        <v>1446</v>
      </c>
      <c r="G54" s="1064"/>
    </row>
    <row r="55" spans="1:9" ht="15" customHeight="1" x14ac:dyDescent="0.25">
      <c r="A55" s="1063"/>
      <c r="B55" s="1436" t="s">
        <v>1461</v>
      </c>
      <c r="C55" s="1271"/>
      <c r="D55" s="1060"/>
      <c r="E55" s="1437">
        <v>43190</v>
      </c>
      <c r="F55" s="1438" t="s">
        <v>1446</v>
      </c>
      <c r="G55" s="1064"/>
    </row>
    <row r="56" spans="1:9" s="1313" customFormat="1" ht="75" customHeight="1" x14ac:dyDescent="0.35">
      <c r="A56" s="1269" t="s">
        <v>1479</v>
      </c>
      <c r="B56" s="1394"/>
      <c r="C56" s="1395"/>
      <c r="E56" s="1439" t="s">
        <v>1480</v>
      </c>
      <c r="F56" s="1439"/>
      <c r="G56" s="1416"/>
    </row>
    <row r="57" spans="1:9" s="1314" customFormat="1" ht="30" customHeight="1" x14ac:dyDescent="0.25">
      <c r="A57" s="953"/>
      <c r="B57" s="1397"/>
      <c r="C57" s="1398" t="s">
        <v>1418</v>
      </c>
      <c r="D57" s="1313"/>
      <c r="E57" s="1417" t="s">
        <v>1442</v>
      </c>
      <c r="F57" s="1417" t="s">
        <v>1443</v>
      </c>
      <c r="G57" s="1416"/>
      <c r="H57" s="1311"/>
      <c r="I57" s="1311"/>
    </row>
    <row r="58" spans="1:9" ht="15" customHeight="1" x14ac:dyDescent="0.25">
      <c r="A58" s="1063"/>
      <c r="B58" s="1073" t="s">
        <v>1436</v>
      </c>
      <c r="C58" s="1270"/>
      <c r="D58" s="1060"/>
      <c r="E58" s="1432">
        <v>24585</v>
      </c>
      <c r="F58" s="1435" t="s">
        <v>1481</v>
      </c>
      <c r="G58" s="1064"/>
    </row>
    <row r="59" spans="1:9" ht="15" customHeight="1" x14ac:dyDescent="0.25">
      <c r="A59" s="1063"/>
      <c r="B59" s="1074" t="s">
        <v>1456</v>
      </c>
      <c r="C59" s="1272" t="str">
        <f>IF(AND(ISNUMBER(C60), ISNUMBER(C61), ISNUMBER(C62), ISNUMBER(C63)), SUM(C60:C63), "")</f>
        <v/>
      </c>
      <c r="D59" s="1060"/>
      <c r="E59" s="1434">
        <v>15206</v>
      </c>
      <c r="F59" s="1434" t="s">
        <v>1482</v>
      </c>
      <c r="G59" s="1064"/>
    </row>
    <row r="60" spans="1:9" ht="15" customHeight="1" x14ac:dyDescent="0.25">
      <c r="A60" s="1063"/>
      <c r="B60" s="1433" t="s">
        <v>1458</v>
      </c>
      <c r="C60" s="1270"/>
      <c r="D60" s="1060"/>
      <c r="E60" s="1434">
        <v>24735</v>
      </c>
      <c r="F60" s="1435" t="s">
        <v>1446</v>
      </c>
      <c r="G60" s="1064"/>
    </row>
    <row r="61" spans="1:9" ht="15" customHeight="1" x14ac:dyDescent="0.25">
      <c r="A61" s="1063"/>
      <c r="B61" s="1433" t="s">
        <v>1459</v>
      </c>
      <c r="C61" s="1270"/>
      <c r="D61" s="1060"/>
      <c r="E61" s="1434">
        <v>25164</v>
      </c>
      <c r="F61" s="1435" t="s">
        <v>1446</v>
      </c>
      <c r="G61" s="1064"/>
    </row>
    <row r="62" spans="1:9" ht="15" customHeight="1" x14ac:dyDescent="0.25">
      <c r="A62" s="1063"/>
      <c r="B62" s="1433" t="s">
        <v>1460</v>
      </c>
      <c r="C62" s="1270"/>
      <c r="D62" s="1060"/>
      <c r="E62" s="1434">
        <v>25593</v>
      </c>
      <c r="F62" s="1435" t="s">
        <v>1446</v>
      </c>
      <c r="G62" s="1064"/>
    </row>
    <row r="63" spans="1:9" ht="15" customHeight="1" x14ac:dyDescent="0.25">
      <c r="A63" s="1063"/>
      <c r="B63" s="1436" t="s">
        <v>1461</v>
      </c>
      <c r="C63" s="1271"/>
      <c r="D63" s="1060"/>
      <c r="E63" s="1437">
        <v>26022</v>
      </c>
      <c r="F63" s="1438" t="s">
        <v>1446</v>
      </c>
      <c r="G63" s="1064"/>
    </row>
    <row r="64" spans="1:9" ht="15" customHeight="1" x14ac:dyDescent="0.25">
      <c r="A64" s="1065"/>
      <c r="B64" s="1263"/>
      <c r="C64" s="1263"/>
      <c r="D64" s="1263"/>
      <c r="E64" s="1362"/>
      <c r="F64" s="1362"/>
      <c r="G64" s="1430"/>
    </row>
    <row r="65" ht="15" hidden="1" customHeight="1" x14ac:dyDescent="0.25"/>
    <row r="66" ht="15" hidden="1" customHeight="1" x14ac:dyDescent="0.25"/>
    <row r="67" ht="15" hidden="1" customHeight="1" x14ac:dyDescent="0.25"/>
    <row r="68" ht="15" hidden="1" customHeight="1" x14ac:dyDescent="0.25"/>
    <row r="69" ht="15" hidden="1" customHeight="1" x14ac:dyDescent="0.25"/>
    <row r="70" ht="15" hidden="1" customHeight="1" x14ac:dyDescent="0.25"/>
    <row r="71" ht="15" hidden="1" customHeight="1" x14ac:dyDescent="0.25"/>
    <row r="72" ht="15" hidden="1" customHeight="1" x14ac:dyDescent="0.25"/>
    <row r="73" ht="15" hidden="1" customHeight="1" x14ac:dyDescent="0.25"/>
    <row r="74" ht="15" hidden="1" customHeight="1" x14ac:dyDescent="0.25"/>
    <row r="75" ht="15" hidden="1" customHeight="1" x14ac:dyDescent="0.25"/>
    <row r="76" ht="15" hidden="1" customHeight="1" x14ac:dyDescent="0.25"/>
    <row r="77" ht="15" hidden="1" customHeight="1" x14ac:dyDescent="0.25"/>
    <row r="78" ht="15" hidden="1" customHeight="1" x14ac:dyDescent="0.25"/>
    <row r="79" ht="15" hidden="1" customHeight="1" x14ac:dyDescent="0.25"/>
    <row r="80" ht="15" hidden="1" customHeight="1" x14ac:dyDescent="0.25"/>
    <row r="81" ht="15" hidden="1" customHeight="1" x14ac:dyDescent="0.25"/>
    <row r="82" ht="15" hidden="1" customHeight="1" x14ac:dyDescent="0.25"/>
    <row r="83" ht="15" hidden="1" customHeight="1" x14ac:dyDescent="0.25"/>
    <row r="84" ht="15" hidden="1" customHeight="1" x14ac:dyDescent="0.25"/>
    <row r="85" ht="15" hidden="1" customHeight="1" x14ac:dyDescent="0.25"/>
    <row r="86" ht="15" hidden="1" customHeight="1" x14ac:dyDescent="0.25"/>
    <row r="87" ht="15" hidden="1" customHeight="1" x14ac:dyDescent="0.25"/>
    <row r="88" ht="15" hidden="1" customHeight="1" x14ac:dyDescent="0.25"/>
    <row r="89" ht="15" hidden="1" customHeight="1" x14ac:dyDescent="0.25"/>
    <row r="90" ht="15" hidden="1" customHeight="1" x14ac:dyDescent="0.25"/>
    <row r="91" ht="15" hidden="1" customHeight="1" x14ac:dyDescent="0.25"/>
    <row r="92" ht="15" hidden="1" customHeight="1" x14ac:dyDescent="0.25"/>
    <row r="93" ht="15" hidden="1" customHeight="1" x14ac:dyDescent="0.25"/>
    <row r="94" ht="15" hidden="1" customHeight="1" x14ac:dyDescent="0.25"/>
    <row r="95" ht="15" hidden="1" customHeight="1" x14ac:dyDescent="0.25"/>
    <row r="96" ht="15" hidden="1" customHeight="1" x14ac:dyDescent="0.25"/>
    <row r="97" ht="15" hidden="1" customHeight="1" x14ac:dyDescent="0.25"/>
    <row r="98" ht="15" hidden="1" customHeight="1" x14ac:dyDescent="0.25"/>
    <row r="99" ht="15" hidden="1" customHeight="1" x14ac:dyDescent="0.25"/>
    <row r="100" ht="15" hidden="1" customHeight="1" x14ac:dyDescent="0.25"/>
    <row r="101" ht="15" hidden="1" customHeight="1" x14ac:dyDescent="0.25"/>
    <row r="102" ht="15" hidden="1" customHeight="1" x14ac:dyDescent="0.25"/>
    <row r="103" ht="15" hidden="1" customHeight="1" x14ac:dyDescent="0.25"/>
    <row r="104" ht="15" hidden="1" customHeight="1" x14ac:dyDescent="0.25"/>
    <row r="105" ht="15" hidden="1" customHeight="1" x14ac:dyDescent="0.25"/>
    <row r="106" ht="15" hidden="1" customHeight="1" x14ac:dyDescent="0.25"/>
    <row r="107" ht="15" hidden="1" customHeight="1" x14ac:dyDescent="0.25"/>
    <row r="108" ht="15" hidden="1" customHeight="1" x14ac:dyDescent="0.25"/>
    <row r="109" ht="15" hidden="1" customHeight="1" x14ac:dyDescent="0.25"/>
    <row r="110" ht="15" hidden="1" customHeight="1" x14ac:dyDescent="0.25"/>
    <row r="111" ht="15" hidden="1" customHeight="1" x14ac:dyDescent="0.25"/>
    <row r="112" ht="15" hidden="1" customHeight="1" x14ac:dyDescent="0.25"/>
    <row r="113" ht="15" hidden="1" customHeight="1" x14ac:dyDescent="0.25"/>
    <row r="114" ht="15" hidden="1" customHeight="1" x14ac:dyDescent="0.25"/>
    <row r="115" ht="15" hidden="1" customHeight="1" x14ac:dyDescent="0.25"/>
    <row r="116" ht="15" hidden="1" customHeight="1" x14ac:dyDescent="0.25"/>
    <row r="117" ht="15" hidden="1" customHeight="1" x14ac:dyDescent="0.25"/>
    <row r="118" ht="15" hidden="1" customHeight="1" x14ac:dyDescent="0.25"/>
    <row r="119" ht="15" hidden="1" customHeight="1" x14ac:dyDescent="0.25"/>
    <row r="120" ht="15" hidden="1" customHeight="1" x14ac:dyDescent="0.25"/>
    <row r="121" ht="15" hidden="1" customHeight="1" x14ac:dyDescent="0.25"/>
    <row r="122" ht="15" hidden="1" customHeight="1" x14ac:dyDescent="0.25"/>
    <row r="123" ht="15" hidden="1" customHeight="1" x14ac:dyDescent="0.25"/>
    <row r="124" ht="15" hidden="1" customHeight="1" x14ac:dyDescent="0.25"/>
    <row r="125" ht="15" hidden="1" customHeight="1" x14ac:dyDescent="0.25"/>
    <row r="126" ht="15" hidden="1" customHeight="1" x14ac:dyDescent="0.25"/>
    <row r="127" ht="15" hidden="1" customHeight="1" x14ac:dyDescent="0.25"/>
    <row r="128" ht="15" hidden="1" customHeight="1" x14ac:dyDescent="0.25"/>
    <row r="129" ht="15" hidden="1" customHeight="1" x14ac:dyDescent="0.25"/>
    <row r="130" ht="15" hidden="1" customHeight="1" x14ac:dyDescent="0.25"/>
    <row r="131" ht="15" hidden="1" customHeight="1" x14ac:dyDescent="0.25"/>
    <row r="132" ht="15" hidden="1" customHeight="1" x14ac:dyDescent="0.25"/>
    <row r="133" ht="15" hidden="1" customHeight="1" x14ac:dyDescent="0.25"/>
    <row r="134" ht="15" hidden="1" customHeight="1" x14ac:dyDescent="0.25"/>
    <row r="135" ht="15" hidden="1" customHeight="1" x14ac:dyDescent="0.25"/>
    <row r="136" ht="15" hidden="1" customHeight="1" x14ac:dyDescent="0.25"/>
    <row r="137" ht="15" hidden="1" customHeight="1" x14ac:dyDescent="0.25"/>
    <row r="138" ht="15" hidden="1" customHeight="1" x14ac:dyDescent="0.25"/>
    <row r="139" ht="15" hidden="1" customHeight="1" x14ac:dyDescent="0.25"/>
    <row r="140" ht="15" hidden="1" customHeight="1" x14ac:dyDescent="0.25"/>
    <row r="141" ht="15" hidden="1" customHeight="1" x14ac:dyDescent="0.25"/>
    <row r="142" ht="15" hidden="1" customHeight="1" x14ac:dyDescent="0.25"/>
    <row r="143" ht="15" hidden="1" customHeight="1" x14ac:dyDescent="0.25"/>
    <row r="144" ht="15" hidden="1" customHeight="1" x14ac:dyDescent="0.25"/>
    <row r="145" ht="15" hidden="1" customHeight="1" x14ac:dyDescent="0.25"/>
    <row r="146" ht="14.25" hidden="1" x14ac:dyDescent="0.25"/>
    <row r="147" ht="14.25" hidden="1" x14ac:dyDescent="0.25"/>
    <row r="148" ht="14.25" hidden="1" x14ac:dyDescent="0.25"/>
    <row r="149" ht="14.25" hidden="1" x14ac:dyDescent="0.25"/>
    <row r="150" ht="14.25" hidden="1" x14ac:dyDescent="0.25"/>
    <row r="151" ht="14.25" hidden="1" x14ac:dyDescent="0.25"/>
  </sheetData>
  <customSheetViews>
    <customSheetView guid="{3D2E4C4C-55B0-42AD-9B20-28C028F4BEE7}" scale="75" hiddenRows="1" hiddenColumns="1">
      <pane ySplit="1" topLeftCell="A2" activePane="bottomLeft" state="frozen"/>
      <selection pane="bottomLeft" activeCell="C5" sqref="C5"/>
      <rowBreaks count="1" manualBreakCount="1">
        <brk id="33" max="6" man="1"/>
      </rowBreaks>
      <pageMargins left="0.59055118110236227" right="0.59055118110236227" top="0.98425196850393704" bottom="0.98425196850393704" header="0.51181102362204722" footer="0.51181102362204722"/>
      <printOptions headings="1"/>
      <pageSetup paperSize="9" scale="50" pageOrder="overThenDown" orientation="landscape" r:id="rId1"/>
      <headerFooter alignWithMargins="0">
        <oddHeader>&amp;L&amp;"Segoe UI,Bold"&amp;14Basel Committee on Banking Supervision
Basel III monitoring template&amp;C&amp;14&amp;F
&amp;A&amp;R&amp;"Segoe UI,Bold"&amp;14Confidential when completed</oddHeader>
        <oddFooter>&amp;L&amp;"Segoe UI,Regular"&amp;14&amp;D  &amp;T&amp;R&amp;"Segoe UI,Regular"&amp;14Page &amp;P of &amp;N</oddFooter>
      </headerFooter>
    </customSheetView>
  </customSheetViews>
  <mergeCells count="1">
    <mergeCell ref="B2:F2"/>
  </mergeCells>
  <conditionalFormatting sqref="D4:G4 D16:G16 B3:N3 G20 B18:N19">
    <cfRule type="cellIs" dxfId="66" priority="35" stopIfTrue="1" operator="lessThan">
      <formula>0</formula>
    </cfRule>
  </conditionalFormatting>
  <conditionalFormatting sqref="C16">
    <cfRule type="cellIs" dxfId="65" priority="34" stopIfTrue="1" operator="lessThan">
      <formula>0</formula>
    </cfRule>
  </conditionalFormatting>
  <conditionalFormatting sqref="C5:C15">
    <cfRule type="cellIs" dxfId="64" priority="33" stopIfTrue="1" operator="lessThan">
      <formula>0</formula>
    </cfRule>
  </conditionalFormatting>
  <conditionalFormatting sqref="D20">
    <cfRule type="cellIs" dxfId="63" priority="32" stopIfTrue="1" operator="lessThan">
      <formula>0</formula>
    </cfRule>
  </conditionalFormatting>
  <conditionalFormatting sqref="B34:N34">
    <cfRule type="cellIs" dxfId="62" priority="31" stopIfTrue="1" operator="lessThan">
      <formula>0</formula>
    </cfRule>
  </conditionalFormatting>
  <conditionalFormatting sqref="G35">
    <cfRule type="cellIs" dxfId="61" priority="30" stopIfTrue="1" operator="lessThan">
      <formula>0</formula>
    </cfRule>
  </conditionalFormatting>
  <conditionalFormatting sqref="D35">
    <cfRule type="cellIs" dxfId="60" priority="29" stopIfTrue="1" operator="lessThan">
      <formula>0</formula>
    </cfRule>
  </conditionalFormatting>
  <conditionalFormatting sqref="B45:N45">
    <cfRule type="cellIs" dxfId="59" priority="28" stopIfTrue="1" operator="lessThan">
      <formula>0</formula>
    </cfRule>
  </conditionalFormatting>
  <conditionalFormatting sqref="G46">
    <cfRule type="cellIs" dxfId="58" priority="27" stopIfTrue="1" operator="lessThan">
      <formula>0</formula>
    </cfRule>
  </conditionalFormatting>
  <conditionalFormatting sqref="D46">
    <cfRule type="cellIs" dxfId="57" priority="26" stopIfTrue="1" operator="lessThan">
      <formula>0</formula>
    </cfRule>
  </conditionalFormatting>
  <conditionalFormatting sqref="B56:N56">
    <cfRule type="cellIs" dxfId="56" priority="25" stopIfTrue="1" operator="lessThan">
      <formula>0</formula>
    </cfRule>
  </conditionalFormatting>
  <conditionalFormatting sqref="G57">
    <cfRule type="cellIs" dxfId="55" priority="24" stopIfTrue="1" operator="lessThan">
      <formula>0</formula>
    </cfRule>
  </conditionalFormatting>
  <conditionalFormatting sqref="D57">
    <cfRule type="cellIs" dxfId="54" priority="23" stopIfTrue="1" operator="lessThan">
      <formula>0</formula>
    </cfRule>
  </conditionalFormatting>
  <conditionalFormatting sqref="C21">
    <cfRule type="cellIs" dxfId="53" priority="22" operator="lessThan">
      <formula>0</formula>
    </cfRule>
  </conditionalFormatting>
  <conditionalFormatting sqref="C24">
    <cfRule type="cellIs" dxfId="52" priority="21" operator="lessThan">
      <formula>0</formula>
    </cfRule>
  </conditionalFormatting>
  <conditionalFormatting sqref="C29">
    <cfRule type="cellIs" dxfId="51" priority="20" operator="lessThan">
      <formula>0</formula>
    </cfRule>
  </conditionalFormatting>
  <conditionalFormatting sqref="C36">
    <cfRule type="cellIs" dxfId="50" priority="19" operator="lessThan">
      <formula>0</formula>
    </cfRule>
  </conditionalFormatting>
  <conditionalFormatting sqref="C40">
    <cfRule type="cellIs" dxfId="49" priority="18" operator="lessThan">
      <formula>0</formula>
    </cfRule>
  </conditionalFormatting>
  <conditionalFormatting sqref="C47">
    <cfRule type="cellIs" dxfId="48" priority="17" operator="lessThan">
      <formula>0</formula>
    </cfRule>
  </conditionalFormatting>
  <conditionalFormatting sqref="C51">
    <cfRule type="cellIs" dxfId="47" priority="16" operator="lessThan">
      <formula>0</formula>
    </cfRule>
  </conditionalFormatting>
  <conditionalFormatting sqref="C59">
    <cfRule type="cellIs" dxfId="46" priority="15" operator="lessThan">
      <formula>0</formula>
    </cfRule>
  </conditionalFormatting>
  <conditionalFormatting sqref="C22">
    <cfRule type="cellIs" dxfId="45" priority="14" operator="lessThan">
      <formula>0</formula>
    </cfRule>
  </conditionalFormatting>
  <conditionalFormatting sqref="C23">
    <cfRule type="cellIs" dxfId="44" priority="13" operator="lessThan">
      <formula>0</formula>
    </cfRule>
  </conditionalFormatting>
  <conditionalFormatting sqref="C25:C28">
    <cfRule type="cellIs" dxfId="43" priority="12" operator="lessThan">
      <formula>0</formula>
    </cfRule>
  </conditionalFormatting>
  <conditionalFormatting sqref="C30:C32">
    <cfRule type="cellIs" dxfId="42" priority="11" operator="lessThan">
      <formula>0</formula>
    </cfRule>
  </conditionalFormatting>
  <conditionalFormatting sqref="C33">
    <cfRule type="cellIs" dxfId="41" priority="10" operator="lessThan">
      <formula>0</formula>
    </cfRule>
  </conditionalFormatting>
  <conditionalFormatting sqref="C37:C39">
    <cfRule type="cellIs" dxfId="40" priority="9" operator="lessThan">
      <formula>0</formula>
    </cfRule>
  </conditionalFormatting>
  <conditionalFormatting sqref="C41:C43">
    <cfRule type="cellIs" dxfId="39" priority="8" operator="lessThan">
      <formula>0</formula>
    </cfRule>
  </conditionalFormatting>
  <conditionalFormatting sqref="C44">
    <cfRule type="cellIs" dxfId="38" priority="7" operator="lessThan">
      <formula>0</formula>
    </cfRule>
  </conditionalFormatting>
  <conditionalFormatting sqref="C48:C50">
    <cfRule type="cellIs" dxfId="37" priority="6" operator="lessThan">
      <formula>0</formula>
    </cfRule>
  </conditionalFormatting>
  <conditionalFormatting sqref="C52:C54">
    <cfRule type="cellIs" dxfId="36" priority="5" operator="lessThan">
      <formula>0</formula>
    </cfRule>
  </conditionalFormatting>
  <conditionalFormatting sqref="C55">
    <cfRule type="cellIs" dxfId="35" priority="4" operator="lessThan">
      <formula>0</formula>
    </cfRule>
  </conditionalFormatting>
  <conditionalFormatting sqref="C60:C62">
    <cfRule type="cellIs" dxfId="34" priority="3" operator="lessThan">
      <formula>0</formula>
    </cfRule>
  </conditionalFormatting>
  <conditionalFormatting sqref="C63">
    <cfRule type="cellIs" dxfId="33" priority="2" operator="lessThan">
      <formula>0</formula>
    </cfRule>
  </conditionalFormatting>
  <conditionalFormatting sqref="C58">
    <cfRule type="cellIs" dxfId="32" priority="1" operator="lessThan">
      <formula>0</formula>
    </cfRule>
  </conditionalFormatting>
  <printOptions headings="1"/>
  <pageMargins left="0.59055118110236227" right="0.59055118110236227" top="0.98425196850393704" bottom="0.98425196850393704" header="0.51181102362204722" footer="0.51181102362204722"/>
  <pageSetup paperSize="9" scale="50" pageOrder="overThenDown" orientation="landscape" r:id="rId2"/>
  <headerFooter alignWithMargins="0">
    <oddHeader>&amp;L&amp;"Segoe UI,Bold"&amp;14Basel Committee on Banking Supervision
Basel III monitoring template&amp;C&amp;14&amp;F
&amp;A&amp;R&amp;"Segoe UI,Bold"&amp;14Confidential when completed</oddHeader>
    <oddFooter>&amp;L&amp;"Segoe UI,Regular"&amp;14&amp;D  &amp;T&amp;R&amp;"Segoe UI,Regular"&amp;14Page &amp;P of &amp;N</oddFooter>
  </headerFooter>
  <rowBreaks count="1" manualBreakCount="1">
    <brk id="33" max="6"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BB19A"/>
  </sheetPr>
  <dimension ref="A1:JP596"/>
  <sheetViews>
    <sheetView zoomScale="75" zoomScaleNormal="75" workbookViewId="0">
      <pane ySplit="1" topLeftCell="A2" activePane="bottomLeft" state="frozen"/>
      <selection activeCell="F16" sqref="F16"/>
      <selection pane="bottomLeft"/>
    </sheetView>
  </sheetViews>
  <sheetFormatPr defaultColWidth="0" defaultRowHeight="14.25" zeroHeight="1" x14ac:dyDescent="0.25"/>
  <cols>
    <col min="1" max="1" width="1.7109375" style="1469" customWidth="1"/>
    <col min="2" max="2" width="24.7109375" style="1469" customWidth="1"/>
    <col min="3" max="5" width="12.7109375" style="1469" customWidth="1"/>
    <col min="6" max="12" width="16.7109375" style="1469" customWidth="1"/>
    <col min="13" max="13" width="16.7109375" style="1473" customWidth="1"/>
    <col min="14" max="14" width="1.7109375" style="1473" customWidth="1"/>
    <col min="15" max="88" width="16.7109375" style="1469" hidden="1" customWidth="1"/>
    <col min="89" max="142" width="16.7109375" style="1468" hidden="1" customWidth="1"/>
    <col min="143" max="276" width="0" style="1468" hidden="1" customWidth="1"/>
    <col min="277" max="16384" width="16.7109375" style="1468" hidden="1"/>
  </cols>
  <sheetData>
    <row r="1" spans="1:142" s="1381" customFormat="1" ht="30" customHeight="1" x14ac:dyDescent="0.55000000000000004">
      <c r="A1" s="2110" t="s">
        <v>1483</v>
      </c>
      <c r="B1" s="2111"/>
      <c r="C1" s="2109"/>
      <c r="D1" s="2109"/>
      <c r="E1" s="2112"/>
      <c r="F1" s="2112"/>
      <c r="G1" s="2113"/>
      <c r="H1" s="2109"/>
      <c r="I1" s="2109"/>
      <c r="J1" s="2109"/>
      <c r="K1" s="2109"/>
      <c r="L1" s="2114" t="str">
        <f>CONCATENATE("Reporting unit: ", 'General Info'!$C$46, " ", 'General Info'!$C$45)</f>
        <v xml:space="preserve">Reporting unit: 1 </v>
      </c>
      <c r="M1" s="2109"/>
      <c r="N1" s="2113"/>
    </row>
    <row r="2" spans="1:142" s="1721" customFormat="1" ht="60" customHeight="1" x14ac:dyDescent="0.55000000000000004">
      <c r="A2" s="2115"/>
      <c r="B2" s="2373" t="s">
        <v>1484</v>
      </c>
      <c r="C2" s="2373"/>
      <c r="D2" s="2373"/>
      <c r="E2" s="2373"/>
      <c r="F2" s="2373"/>
      <c r="G2" s="2373"/>
      <c r="H2" s="2373"/>
      <c r="I2" s="2373"/>
      <c r="J2" s="2373"/>
      <c r="K2" s="2373"/>
      <c r="N2" s="1415"/>
    </row>
    <row r="3" spans="1:142" s="619" customFormat="1" ht="45" customHeight="1" x14ac:dyDescent="0.35">
      <c r="A3" s="2116" t="s">
        <v>1485</v>
      </c>
      <c r="B3" s="1441"/>
      <c r="C3" s="642"/>
      <c r="D3" s="642"/>
      <c r="E3" s="642"/>
      <c r="F3" s="642"/>
      <c r="G3" s="642"/>
      <c r="H3" s="642"/>
      <c r="N3" s="636"/>
      <c r="BW3" s="1442"/>
      <c r="BX3" s="1442"/>
      <c r="BY3" s="1442"/>
      <c r="BZ3" s="1442"/>
      <c r="CL3" s="1442"/>
      <c r="CM3" s="1442"/>
      <c r="CX3" s="1442"/>
      <c r="CY3" s="1442"/>
      <c r="DH3" s="1442"/>
      <c r="DI3" s="1442"/>
      <c r="DP3" s="1442"/>
      <c r="DQ3" s="1442"/>
      <c r="DV3" s="1442"/>
      <c r="DW3" s="1442"/>
      <c r="DY3" s="1442"/>
      <c r="DZ3" s="1442"/>
      <c r="EA3" s="1442"/>
      <c r="EB3" s="1442"/>
      <c r="EL3" s="636"/>
    </row>
    <row r="4" spans="1:142" s="1444" customFormat="1" ht="15" customHeight="1" x14ac:dyDescent="0.25">
      <c r="A4" s="2117"/>
      <c r="B4" s="2118" t="s">
        <v>1486</v>
      </c>
      <c r="C4" s="2119"/>
      <c r="D4" s="2119"/>
      <c r="E4" s="2119"/>
      <c r="F4" s="2120" t="s">
        <v>1418</v>
      </c>
      <c r="G4" s="1167"/>
      <c r="H4" s="1167"/>
      <c r="I4" s="1167"/>
      <c r="J4" s="1167"/>
      <c r="K4" s="1167"/>
      <c r="L4" s="1167"/>
      <c r="M4" s="1167"/>
      <c r="N4" s="1443"/>
      <c r="O4" s="1167"/>
      <c r="P4" s="1167"/>
      <c r="Q4" s="1167"/>
      <c r="R4" s="1167"/>
      <c r="S4" s="1167"/>
      <c r="T4" s="1167"/>
      <c r="U4" s="1167"/>
      <c r="V4" s="1167"/>
      <c r="W4" s="1167"/>
      <c r="X4" s="1167"/>
      <c r="Y4" s="1167"/>
      <c r="Z4" s="1167"/>
      <c r="AA4" s="1167"/>
      <c r="AB4" s="1167"/>
      <c r="AC4" s="1167"/>
      <c r="AD4" s="1167"/>
      <c r="AE4" s="1167"/>
      <c r="AF4" s="1167"/>
      <c r="AG4" s="1167"/>
      <c r="AH4" s="1167"/>
      <c r="AI4" s="1167"/>
      <c r="AJ4" s="1167"/>
      <c r="AK4" s="1167"/>
      <c r="AL4" s="1167"/>
      <c r="AM4" s="1167"/>
      <c r="AN4" s="1167"/>
      <c r="AO4" s="1167"/>
      <c r="AP4" s="1167"/>
      <c r="AQ4" s="1167"/>
      <c r="AR4" s="1167"/>
      <c r="AS4" s="1167"/>
      <c r="AT4" s="1167"/>
      <c r="AU4" s="1167"/>
      <c r="AV4" s="1167"/>
      <c r="AW4" s="1167"/>
      <c r="AX4" s="1167"/>
      <c r="AY4" s="1167"/>
      <c r="AZ4" s="1167"/>
      <c r="BA4" s="1167"/>
      <c r="BB4" s="1167"/>
      <c r="BC4" s="1167"/>
      <c r="BD4" s="1167"/>
      <c r="BE4" s="1167"/>
      <c r="BF4" s="1167"/>
      <c r="BG4" s="1167"/>
    </row>
    <row r="5" spans="1:142" s="1444" customFormat="1" ht="15" customHeight="1" x14ac:dyDescent="0.25">
      <c r="A5" s="2117"/>
      <c r="B5" s="1445" t="str">
        <f>A18</f>
        <v>A) General interest rate risk (GIRR)</v>
      </c>
      <c r="C5" s="1264"/>
      <c r="D5" s="1264"/>
      <c r="E5" s="1264"/>
      <c r="F5" s="2121">
        <f>F20</f>
        <v>0</v>
      </c>
      <c r="G5" s="1167"/>
      <c r="H5" s="1167"/>
      <c r="I5" s="1167"/>
      <c r="J5" s="1167"/>
      <c r="K5" s="1167"/>
      <c r="L5" s="1167"/>
      <c r="M5" s="1167"/>
      <c r="N5" s="1443"/>
      <c r="O5" s="1167"/>
      <c r="P5" s="1167"/>
      <c r="Q5" s="1167"/>
      <c r="R5" s="1167"/>
      <c r="S5" s="1167"/>
      <c r="T5" s="1167"/>
      <c r="U5" s="1167"/>
      <c r="V5" s="1167"/>
      <c r="W5" s="1167"/>
      <c r="X5" s="1167"/>
      <c r="Y5" s="1167"/>
      <c r="Z5" s="1167"/>
      <c r="AA5" s="1167"/>
      <c r="AB5" s="1167"/>
      <c r="AC5" s="1167"/>
      <c r="AD5" s="1167"/>
      <c r="AE5" s="1167"/>
      <c r="AF5" s="1167"/>
      <c r="AG5" s="1167"/>
      <c r="AH5" s="1167"/>
      <c r="AI5" s="1167"/>
      <c r="AJ5" s="1167"/>
      <c r="AK5" s="1167"/>
      <c r="AL5" s="1167"/>
      <c r="AM5" s="1167"/>
      <c r="AN5" s="1167"/>
      <c r="AO5" s="1167"/>
      <c r="AP5" s="1167"/>
      <c r="AQ5" s="1167"/>
      <c r="AR5" s="1167"/>
      <c r="AS5" s="1167"/>
      <c r="AT5" s="1167"/>
      <c r="AU5" s="1167"/>
      <c r="AV5" s="1167"/>
      <c r="AW5" s="1167"/>
      <c r="AX5" s="1167"/>
      <c r="AY5" s="1167"/>
      <c r="AZ5" s="1167"/>
      <c r="BA5" s="1167"/>
      <c r="BB5" s="1167"/>
      <c r="BC5" s="1167"/>
      <c r="BD5" s="1167"/>
      <c r="BE5" s="1167"/>
      <c r="BF5" s="1167"/>
      <c r="BG5" s="1167"/>
    </row>
    <row r="6" spans="1:142" s="1444" customFormat="1" ht="15" customHeight="1" x14ac:dyDescent="0.25">
      <c r="A6" s="2117"/>
      <c r="B6" s="1446" t="str">
        <f>A34</f>
        <v>B) Credit spread risk (CSR): non-securitisations</v>
      </c>
      <c r="C6" s="1391"/>
      <c r="D6" s="1391"/>
      <c r="E6" s="1391"/>
      <c r="F6" s="1316">
        <f>F36</f>
        <v>0</v>
      </c>
      <c r="G6" s="1167"/>
      <c r="H6" s="1167"/>
      <c r="I6" s="1167"/>
      <c r="J6" s="1167"/>
      <c r="K6" s="1167"/>
      <c r="L6" s="1167"/>
      <c r="M6" s="1167"/>
      <c r="N6" s="1443"/>
      <c r="O6" s="1167"/>
      <c r="P6" s="1167"/>
      <c r="Q6" s="1167"/>
      <c r="R6" s="1167"/>
      <c r="S6" s="1167"/>
      <c r="T6" s="1167"/>
      <c r="U6" s="1167"/>
      <c r="V6" s="1167"/>
      <c r="W6" s="1167"/>
      <c r="X6" s="1167"/>
      <c r="Y6" s="1167"/>
      <c r="Z6" s="1167"/>
      <c r="AA6" s="1167"/>
      <c r="AB6" s="1167"/>
      <c r="AC6" s="1167"/>
      <c r="AD6" s="1167"/>
      <c r="AE6" s="1167"/>
      <c r="AF6" s="1167"/>
      <c r="AG6" s="1167"/>
      <c r="AH6" s="1167"/>
      <c r="AI6" s="1167"/>
      <c r="AJ6" s="1167"/>
      <c r="AK6" s="1167"/>
      <c r="AL6" s="1167"/>
      <c r="AM6" s="1167"/>
      <c r="AN6" s="1167"/>
      <c r="AO6" s="1167"/>
      <c r="AP6" s="1167"/>
      <c r="AQ6" s="1167"/>
      <c r="AR6" s="1167"/>
      <c r="AS6" s="1167"/>
      <c r="AT6" s="1167"/>
      <c r="AU6" s="1167"/>
      <c r="AV6" s="1167"/>
      <c r="AW6" s="1167"/>
      <c r="AX6" s="1167"/>
      <c r="AY6" s="1167"/>
      <c r="AZ6" s="1167"/>
      <c r="BA6" s="1167"/>
      <c r="BB6" s="1167"/>
      <c r="BC6" s="1167"/>
      <c r="BD6" s="1167"/>
      <c r="BE6" s="1167"/>
      <c r="BF6" s="1167"/>
      <c r="BG6" s="1167"/>
    </row>
    <row r="7" spans="1:142" s="1444" customFormat="1" ht="15" customHeight="1" x14ac:dyDescent="0.25">
      <c r="A7" s="2117"/>
      <c r="B7" s="1446" t="str">
        <f>A50</f>
        <v>C) Credit spread risk (CSR): Correlation trading portfolio</v>
      </c>
      <c r="C7" s="1391"/>
      <c r="D7" s="1391"/>
      <c r="E7" s="1391"/>
      <c r="F7" s="1316">
        <f>F52</f>
        <v>0</v>
      </c>
      <c r="G7" s="1167"/>
      <c r="H7" s="1167"/>
      <c r="I7" s="1167"/>
      <c r="J7" s="1167"/>
      <c r="K7" s="1167"/>
      <c r="L7" s="1167"/>
      <c r="M7" s="1167"/>
      <c r="N7" s="1443"/>
      <c r="O7" s="1167"/>
      <c r="P7" s="1167"/>
      <c r="Q7" s="1167"/>
      <c r="R7" s="1167"/>
      <c r="S7" s="1167"/>
      <c r="T7" s="1167"/>
      <c r="U7" s="1167"/>
      <c r="V7" s="1167"/>
      <c r="W7" s="1167"/>
      <c r="X7" s="1167"/>
      <c r="Y7" s="1167"/>
      <c r="Z7" s="1167"/>
      <c r="AA7" s="1167"/>
      <c r="AB7" s="1167"/>
      <c r="AC7" s="1167"/>
      <c r="AD7" s="1167"/>
      <c r="AE7" s="1167"/>
      <c r="AF7" s="1167"/>
      <c r="AG7" s="1167"/>
      <c r="AH7" s="1167"/>
      <c r="AI7" s="1167"/>
      <c r="AJ7" s="1167"/>
      <c r="AK7" s="1167"/>
      <c r="AL7" s="1167"/>
      <c r="AM7" s="1167"/>
      <c r="AN7" s="1167"/>
      <c r="AO7" s="1167"/>
      <c r="AP7" s="1167"/>
      <c r="AQ7" s="1167"/>
      <c r="AR7" s="1167"/>
      <c r="AS7" s="1167"/>
      <c r="AT7" s="1167"/>
      <c r="AU7" s="1167"/>
      <c r="AV7" s="1167"/>
      <c r="AW7" s="1167"/>
      <c r="AX7" s="1167"/>
      <c r="AY7" s="1167"/>
      <c r="AZ7" s="1167"/>
      <c r="BA7" s="1167"/>
      <c r="BB7" s="1167"/>
      <c r="BC7" s="1167"/>
      <c r="BD7" s="1167"/>
      <c r="BE7" s="1167"/>
      <c r="BF7" s="1167"/>
      <c r="BG7" s="1167"/>
    </row>
    <row r="8" spans="1:142" s="1444" customFormat="1" ht="15" customHeight="1" x14ac:dyDescent="0.25">
      <c r="A8" s="2117"/>
      <c r="B8" s="1446" t="str">
        <f>A66</f>
        <v>D) Credit spread risk (CSR): Securitisations (non CTP)</v>
      </c>
      <c r="C8" s="1391"/>
      <c r="D8" s="1391"/>
      <c r="E8" s="1391"/>
      <c r="F8" s="1316">
        <f>F68</f>
        <v>0</v>
      </c>
      <c r="G8" s="1167"/>
      <c r="H8" s="1167"/>
      <c r="I8" s="1167"/>
      <c r="J8" s="1167"/>
      <c r="K8" s="1167"/>
      <c r="L8" s="1167"/>
      <c r="M8" s="1167"/>
      <c r="N8" s="1443"/>
      <c r="O8" s="1167"/>
      <c r="P8" s="1167"/>
      <c r="Q8" s="1167"/>
      <c r="R8" s="1167"/>
      <c r="S8" s="1167"/>
      <c r="T8" s="1167"/>
      <c r="U8" s="1167"/>
      <c r="V8" s="1167"/>
      <c r="W8" s="1167"/>
      <c r="X8" s="1167"/>
      <c r="Y8" s="1167"/>
      <c r="Z8" s="1167"/>
      <c r="AA8" s="1167"/>
      <c r="AB8" s="1167"/>
      <c r="AC8" s="1167"/>
      <c r="AD8" s="1167"/>
      <c r="AE8" s="1167"/>
      <c r="AF8" s="1167"/>
      <c r="AG8" s="1167"/>
      <c r="AH8" s="1167"/>
      <c r="AI8" s="1167"/>
      <c r="AJ8" s="1167"/>
      <c r="AK8" s="1167"/>
      <c r="AL8" s="1167"/>
      <c r="AM8" s="1167"/>
      <c r="AN8" s="1167"/>
      <c r="AO8" s="1167"/>
      <c r="AP8" s="1167"/>
      <c r="AQ8" s="1167"/>
      <c r="AR8" s="1167"/>
      <c r="AS8" s="1167"/>
      <c r="AT8" s="1167"/>
      <c r="AU8" s="1167"/>
      <c r="AV8" s="1167"/>
      <c r="AW8" s="1167"/>
      <c r="AX8" s="1167"/>
      <c r="AY8" s="1167"/>
      <c r="AZ8" s="1167"/>
      <c r="BA8" s="1167"/>
      <c r="BB8" s="1167"/>
      <c r="BC8" s="1167"/>
      <c r="BD8" s="1167"/>
      <c r="BE8" s="1167"/>
      <c r="BF8" s="1167"/>
      <c r="BG8" s="1167"/>
    </row>
    <row r="9" spans="1:142" s="1444" customFormat="1" ht="15" customHeight="1" x14ac:dyDescent="0.25">
      <c r="A9" s="2117"/>
      <c r="B9" s="1446" t="str">
        <f>A82</f>
        <v>E) Equity risk</v>
      </c>
      <c r="C9" s="1391"/>
      <c r="D9" s="1391"/>
      <c r="E9" s="1391"/>
      <c r="F9" s="1316">
        <f>F84</f>
        <v>0</v>
      </c>
      <c r="G9" s="1167"/>
      <c r="H9" s="1167"/>
      <c r="I9" s="1167"/>
      <c r="J9" s="1167"/>
      <c r="K9" s="1167"/>
      <c r="L9" s="1167"/>
      <c r="M9" s="1167"/>
      <c r="N9" s="1443"/>
      <c r="O9" s="1167"/>
      <c r="P9" s="1167"/>
      <c r="Q9" s="1167"/>
      <c r="R9" s="1167"/>
      <c r="S9" s="1167"/>
      <c r="T9" s="1167"/>
      <c r="U9" s="1167"/>
      <c r="V9" s="1167"/>
      <c r="W9" s="1167"/>
      <c r="X9" s="1167"/>
      <c r="Y9" s="1167"/>
      <c r="Z9" s="1167"/>
      <c r="AA9" s="1167"/>
      <c r="AB9" s="1167"/>
      <c r="AC9" s="1167"/>
      <c r="AD9" s="1167"/>
      <c r="AE9" s="1167"/>
      <c r="AF9" s="1167"/>
      <c r="AG9" s="1167"/>
      <c r="AH9" s="1167"/>
      <c r="AI9" s="1167"/>
      <c r="AJ9" s="1167"/>
      <c r="AK9" s="1167"/>
      <c r="AL9" s="1167"/>
      <c r="AM9" s="1167"/>
      <c r="AN9" s="1167"/>
      <c r="AO9" s="1167"/>
      <c r="AP9" s="1167"/>
      <c r="AQ9" s="1167"/>
      <c r="AR9" s="1167"/>
      <c r="AS9" s="1167"/>
      <c r="AT9" s="1167"/>
      <c r="AU9" s="1167"/>
      <c r="AV9" s="1167"/>
      <c r="AW9" s="1167"/>
      <c r="AX9" s="1167"/>
      <c r="AY9" s="1167"/>
      <c r="AZ9" s="1167"/>
      <c r="BA9" s="1167"/>
      <c r="BB9" s="1167"/>
      <c r="BC9" s="1167"/>
      <c r="BD9" s="1167"/>
      <c r="BE9" s="1167"/>
      <c r="BF9" s="1167"/>
      <c r="BG9" s="1167"/>
    </row>
    <row r="10" spans="1:142" s="1444" customFormat="1" ht="15" customHeight="1" x14ac:dyDescent="0.25">
      <c r="A10" s="2117"/>
      <c r="B10" s="1446" t="str">
        <f>A98</f>
        <v>F) Commodity risk</v>
      </c>
      <c r="C10" s="1391"/>
      <c r="D10" s="1391"/>
      <c r="E10" s="1391"/>
      <c r="F10" s="1316">
        <f>F100</f>
        <v>0</v>
      </c>
      <c r="G10" s="1167"/>
      <c r="H10" s="1167"/>
      <c r="I10" s="1167"/>
      <c r="J10" s="1167"/>
      <c r="K10" s="1167"/>
      <c r="L10" s="1167"/>
      <c r="M10" s="1167"/>
      <c r="N10" s="1443"/>
      <c r="O10" s="1167"/>
      <c r="P10" s="1167"/>
      <c r="Q10" s="1167"/>
      <c r="R10" s="1167"/>
      <c r="S10" s="1167"/>
      <c r="T10" s="1167"/>
      <c r="U10" s="1167"/>
      <c r="V10" s="1167"/>
      <c r="W10" s="1167"/>
      <c r="X10" s="1167"/>
      <c r="Y10" s="1167"/>
      <c r="Z10" s="1167"/>
      <c r="AA10" s="1167"/>
      <c r="AB10" s="1167"/>
      <c r="AC10" s="1167"/>
      <c r="AD10" s="1167"/>
      <c r="AE10" s="1167"/>
      <c r="AF10" s="1167"/>
      <c r="AG10" s="1167"/>
      <c r="AH10" s="1167"/>
      <c r="AI10" s="1167"/>
      <c r="AJ10" s="1167"/>
      <c r="AK10" s="1167"/>
      <c r="AL10" s="1167"/>
      <c r="AM10" s="1167"/>
      <c r="AN10" s="1167"/>
      <c r="AO10" s="1167"/>
      <c r="AP10" s="1167"/>
      <c r="AQ10" s="1167"/>
      <c r="AR10" s="1167"/>
      <c r="AS10" s="1167"/>
      <c r="AT10" s="1167"/>
      <c r="AU10" s="1167"/>
      <c r="AV10" s="1167"/>
      <c r="AW10" s="1167"/>
      <c r="AX10" s="1167"/>
      <c r="AY10" s="1167"/>
      <c r="AZ10" s="1167"/>
      <c r="BA10" s="1167"/>
      <c r="BB10" s="1167"/>
      <c r="BC10" s="1167"/>
      <c r="BD10" s="1167"/>
      <c r="BE10" s="1167"/>
      <c r="BF10" s="1167"/>
      <c r="BG10" s="1167"/>
    </row>
    <row r="11" spans="1:142" s="1444" customFormat="1" ht="15" customHeight="1" x14ac:dyDescent="0.25">
      <c r="A11" s="2117"/>
      <c r="B11" s="1446" t="str">
        <f>A114</f>
        <v>G) Foreign exchange risk</v>
      </c>
      <c r="C11" s="1391"/>
      <c r="D11" s="1391"/>
      <c r="E11" s="1391"/>
      <c r="F11" s="1316">
        <f>F116</f>
        <v>0</v>
      </c>
      <c r="G11" s="1167"/>
      <c r="H11" s="1167"/>
      <c r="I11" s="1167"/>
      <c r="J11" s="1167"/>
      <c r="K11" s="1167"/>
      <c r="L11" s="1167"/>
      <c r="M11" s="1167"/>
      <c r="N11" s="1443"/>
      <c r="O11" s="1167"/>
      <c r="P11" s="1167"/>
      <c r="Q11" s="1167"/>
      <c r="R11" s="1167"/>
      <c r="S11" s="1167"/>
      <c r="T11" s="1167"/>
      <c r="U11" s="1167"/>
      <c r="V11" s="1167"/>
      <c r="W11" s="1167"/>
      <c r="X11" s="1167"/>
      <c r="Y11" s="1167"/>
      <c r="Z11" s="1167"/>
      <c r="AA11" s="1167"/>
      <c r="AB11" s="1167"/>
      <c r="AC11" s="1167"/>
      <c r="AD11" s="1167"/>
      <c r="AE11" s="1167"/>
      <c r="AF11" s="1167"/>
      <c r="AG11" s="1167"/>
      <c r="AH11" s="1167"/>
      <c r="AI11" s="1167"/>
      <c r="AJ11" s="1167"/>
      <c r="AK11" s="1167"/>
      <c r="AL11" s="1167"/>
      <c r="AM11" s="1167"/>
      <c r="AN11" s="1167"/>
      <c r="AO11" s="1167"/>
      <c r="AP11" s="1167"/>
      <c r="AQ11" s="1167"/>
      <c r="AR11" s="1167"/>
      <c r="AS11" s="1167"/>
      <c r="AT11" s="1167"/>
      <c r="AU11" s="1167"/>
      <c r="AV11" s="1167"/>
      <c r="AW11" s="1167"/>
      <c r="AX11" s="1167"/>
      <c r="AY11" s="1167"/>
      <c r="AZ11" s="1167"/>
      <c r="BA11" s="1167"/>
      <c r="BB11" s="1167"/>
      <c r="BC11" s="1167"/>
      <c r="BD11" s="1167"/>
      <c r="BE11" s="1167"/>
      <c r="BF11" s="1167"/>
      <c r="BG11" s="1167"/>
    </row>
    <row r="12" spans="1:142" s="1444" customFormat="1" ht="15" customHeight="1" x14ac:dyDescent="0.25">
      <c r="A12" s="2117"/>
      <c r="B12" s="1446" t="str">
        <f>A130</f>
        <v>H) Default risk non-securitisations</v>
      </c>
      <c r="C12" s="1391"/>
      <c r="D12" s="1391"/>
      <c r="E12" s="1391"/>
      <c r="F12" s="1316">
        <f>F133</f>
        <v>0</v>
      </c>
      <c r="G12" s="1167"/>
      <c r="H12" s="1167"/>
      <c r="I12" s="1167"/>
      <c r="J12" s="1167"/>
      <c r="K12" s="1167"/>
      <c r="L12" s="1167"/>
      <c r="M12" s="1167"/>
      <c r="N12" s="1443"/>
      <c r="O12" s="1167"/>
      <c r="P12" s="1167"/>
      <c r="Q12" s="1167"/>
      <c r="R12" s="1167"/>
      <c r="S12" s="1167"/>
      <c r="T12" s="1167"/>
      <c r="U12" s="1167"/>
      <c r="V12" s="1167"/>
      <c r="W12" s="1167"/>
      <c r="X12" s="1167"/>
      <c r="Y12" s="1167"/>
      <c r="Z12" s="1167"/>
      <c r="AA12" s="1167"/>
      <c r="AB12" s="1167"/>
      <c r="AC12" s="1167"/>
      <c r="AD12" s="1167"/>
      <c r="AE12" s="1167"/>
      <c r="AF12" s="1167"/>
      <c r="AG12" s="1167"/>
      <c r="AH12" s="1167"/>
      <c r="AI12" s="1167"/>
      <c r="AJ12" s="1167"/>
      <c r="AK12" s="1167"/>
      <c r="AL12" s="1167"/>
      <c r="AM12" s="1167"/>
      <c r="AN12" s="1167"/>
      <c r="AO12" s="1167"/>
      <c r="AP12" s="1167"/>
      <c r="AQ12" s="1167"/>
      <c r="AR12" s="1167"/>
      <c r="AS12" s="1167"/>
      <c r="AT12" s="1167"/>
      <c r="AU12" s="1167"/>
      <c r="AV12" s="1167"/>
      <c r="AW12" s="1167"/>
      <c r="AX12" s="1167"/>
      <c r="AY12" s="1167"/>
      <c r="AZ12" s="1167"/>
      <c r="BA12" s="1167"/>
      <c r="BB12" s="1167"/>
      <c r="BC12" s="1167"/>
      <c r="BD12" s="1167"/>
      <c r="BE12" s="1167"/>
      <c r="BF12" s="1167"/>
      <c r="BG12" s="1167"/>
    </row>
    <row r="13" spans="1:142" s="1444" customFormat="1" ht="15" customHeight="1" x14ac:dyDescent="0.25">
      <c r="A13" s="2117"/>
      <c r="B13" s="1446" t="str">
        <f>A135</f>
        <v>I) Non-correlation trading portfolio</v>
      </c>
      <c r="C13" s="1391"/>
      <c r="D13" s="1391"/>
      <c r="E13" s="1391"/>
      <c r="F13" s="1316">
        <f>F138</f>
        <v>0</v>
      </c>
      <c r="G13" s="1167"/>
      <c r="H13" s="1167"/>
      <c r="I13" s="1167"/>
      <c r="J13" s="1167"/>
      <c r="K13" s="1167"/>
      <c r="L13" s="1167"/>
      <c r="M13" s="1167"/>
      <c r="N13" s="1443"/>
      <c r="O13" s="1167"/>
      <c r="P13" s="1167"/>
      <c r="Q13" s="1167"/>
      <c r="R13" s="1167"/>
      <c r="S13" s="1167"/>
      <c r="T13" s="1167"/>
      <c r="U13" s="1167"/>
      <c r="V13" s="1167"/>
      <c r="W13" s="1167"/>
      <c r="X13" s="1167"/>
      <c r="Y13" s="1167"/>
      <c r="Z13" s="1167"/>
      <c r="AA13" s="1167"/>
      <c r="AB13" s="1167"/>
      <c r="AC13" s="1167"/>
      <c r="AD13" s="1167"/>
      <c r="AE13" s="1167"/>
      <c r="AF13" s="1167"/>
      <c r="AG13" s="1167"/>
      <c r="AH13" s="1167"/>
      <c r="AI13" s="1167"/>
      <c r="AJ13" s="1167"/>
      <c r="AK13" s="1167"/>
      <c r="AL13" s="1167"/>
      <c r="AM13" s="1167"/>
      <c r="AN13" s="1167"/>
      <c r="AO13" s="1167"/>
      <c r="AP13" s="1167"/>
      <c r="AQ13" s="1167"/>
      <c r="AR13" s="1167"/>
      <c r="AS13" s="1167"/>
      <c r="AT13" s="1167"/>
      <c r="AU13" s="1167"/>
      <c r="AV13" s="1167"/>
      <c r="AW13" s="1167"/>
      <c r="AX13" s="1167"/>
      <c r="AY13" s="1167"/>
      <c r="AZ13" s="1167"/>
      <c r="BA13" s="1167"/>
      <c r="BB13" s="1167"/>
      <c r="BC13" s="1167"/>
      <c r="BD13" s="1167"/>
      <c r="BE13" s="1167"/>
      <c r="BF13" s="1167"/>
      <c r="BG13" s="1167"/>
    </row>
    <row r="14" spans="1:142" s="1444" customFormat="1" ht="15" customHeight="1" x14ac:dyDescent="0.25">
      <c r="A14" s="2117"/>
      <c r="B14" s="1391" t="str">
        <f>A140</f>
        <v>J) Correlation trading portfolio</v>
      </c>
      <c r="C14" s="1391"/>
      <c r="D14" s="1391"/>
      <c r="E14" s="1391"/>
      <c r="F14" s="1316">
        <f>F143</f>
        <v>0</v>
      </c>
      <c r="G14" s="1167"/>
      <c r="H14" s="1167"/>
      <c r="I14" s="1167"/>
      <c r="J14" s="1167"/>
      <c r="K14" s="1167"/>
      <c r="L14" s="1167"/>
      <c r="M14" s="1167"/>
      <c r="N14" s="1443"/>
      <c r="O14" s="1167"/>
      <c r="P14" s="1167"/>
      <c r="Q14" s="1167"/>
      <c r="R14" s="1167"/>
      <c r="S14" s="1167"/>
      <c r="T14" s="1167"/>
      <c r="U14" s="1167"/>
      <c r="V14" s="1167"/>
      <c r="W14" s="1167"/>
      <c r="X14" s="1167"/>
      <c r="Y14" s="1167"/>
      <c r="Z14" s="1167"/>
      <c r="AA14" s="1167"/>
      <c r="AB14" s="1167"/>
      <c r="AC14" s="1167"/>
      <c r="AD14" s="1167"/>
      <c r="AE14" s="1167"/>
      <c r="AF14" s="1167"/>
      <c r="AG14" s="1167"/>
      <c r="AH14" s="1167"/>
      <c r="AI14" s="1167"/>
      <c r="AJ14" s="1167"/>
      <c r="AK14" s="1167"/>
      <c r="AL14" s="1167"/>
      <c r="AM14" s="1167"/>
      <c r="AN14" s="1167"/>
      <c r="AO14" s="1167"/>
      <c r="AP14" s="1167"/>
      <c r="AQ14" s="1167"/>
      <c r="AR14" s="1167"/>
      <c r="AS14" s="1167"/>
      <c r="AT14" s="1167"/>
      <c r="AU14" s="1167"/>
      <c r="AV14" s="1167"/>
      <c r="AW14" s="1167"/>
      <c r="AX14" s="1167"/>
      <c r="AY14" s="1167"/>
      <c r="AZ14" s="1167"/>
      <c r="BA14" s="1167"/>
      <c r="BB14" s="1167"/>
      <c r="BC14" s="1167"/>
      <c r="BD14" s="1167"/>
      <c r="BE14" s="1167"/>
      <c r="BF14" s="1167"/>
      <c r="BG14" s="1167"/>
    </row>
    <row r="15" spans="1:142" s="1444" customFormat="1" ht="15" customHeight="1" x14ac:dyDescent="0.25">
      <c r="A15" s="2117"/>
      <c r="B15" s="1265" t="str">
        <f>A145</f>
        <v>K) Residual risks add-on</v>
      </c>
      <c r="C15" s="1265"/>
      <c r="D15" s="1265"/>
      <c r="E15" s="1265"/>
      <c r="F15" s="1316">
        <f>F154</f>
        <v>0</v>
      </c>
      <c r="G15" s="1167"/>
      <c r="H15" s="1167"/>
      <c r="I15" s="1167"/>
      <c r="J15" s="1167"/>
      <c r="K15" s="1167"/>
      <c r="L15" s="1167"/>
      <c r="M15" s="1167"/>
      <c r="N15" s="1443"/>
      <c r="O15" s="1167"/>
      <c r="P15" s="1167"/>
      <c r="Q15" s="1167"/>
      <c r="R15" s="1167"/>
      <c r="S15" s="1167"/>
      <c r="T15" s="1167"/>
      <c r="U15" s="1167"/>
      <c r="V15" s="1167"/>
      <c r="W15" s="1167"/>
      <c r="X15" s="1167"/>
      <c r="Y15" s="1167"/>
      <c r="Z15" s="1167"/>
      <c r="AA15" s="1167"/>
      <c r="AB15" s="1167"/>
      <c r="AC15" s="1167"/>
      <c r="AD15" s="1167"/>
      <c r="AE15" s="1167"/>
      <c r="AF15" s="1167"/>
      <c r="AG15" s="1167"/>
      <c r="AH15" s="1167"/>
      <c r="AI15" s="1167"/>
      <c r="AJ15" s="1167"/>
      <c r="AK15" s="1167"/>
      <c r="AL15" s="1167"/>
      <c r="AM15" s="1167"/>
      <c r="AN15" s="1167"/>
      <c r="AO15" s="1167"/>
      <c r="AP15" s="1167"/>
      <c r="AQ15" s="1167"/>
      <c r="AR15" s="1167"/>
      <c r="AS15" s="1167"/>
      <c r="AT15" s="1167"/>
      <c r="AU15" s="1167"/>
      <c r="AV15" s="1167"/>
      <c r="AW15" s="1167"/>
      <c r="AX15" s="1167"/>
      <c r="AY15" s="1167"/>
      <c r="AZ15" s="1167"/>
      <c r="BA15" s="1167"/>
      <c r="BB15" s="1167"/>
      <c r="BC15" s="1167"/>
      <c r="BD15" s="1167"/>
      <c r="BE15" s="1167"/>
      <c r="BF15" s="1167"/>
      <c r="BG15" s="1167"/>
    </row>
    <row r="16" spans="1:142" s="1444" customFormat="1" ht="15" customHeight="1" x14ac:dyDescent="0.25">
      <c r="A16" s="2117"/>
      <c r="B16" s="2118" t="s">
        <v>1423</v>
      </c>
      <c r="C16" s="2118"/>
      <c r="D16" s="2118"/>
      <c r="E16" s="2118"/>
      <c r="F16" s="2122">
        <f>+SUM(MAX(F22+F26+F30+F38+F42+F46+F54+F58+F62+F70+F74+F78+F86+F90+F94+F102+F106+F110+F118+F122+F126,F23+F27+F31+F39+F43+F47+F55+F59+F63+F71+F75+F79+F87+F91+F95+F103+F107+F111+F119+F123+F127,F24+F28+F32+F40+F44+F48+F56+F60+F64+F72+F76+F80+F88+F92+F96+F104+F108+F112+F120+F124+F128),F12:F15)</f>
        <v>0</v>
      </c>
      <c r="G16" s="1167"/>
      <c r="H16" s="1167"/>
      <c r="I16" s="1167"/>
      <c r="J16" s="1167"/>
      <c r="K16" s="1167"/>
      <c r="L16" s="1167"/>
      <c r="M16" s="1167"/>
      <c r="N16" s="1443"/>
      <c r="O16" s="1167"/>
      <c r="P16" s="1167"/>
      <c r="Q16" s="1167"/>
      <c r="R16" s="1167"/>
      <c r="S16" s="1167"/>
      <c r="T16" s="1167"/>
      <c r="U16" s="1167"/>
      <c r="V16" s="1167"/>
      <c r="W16" s="1167"/>
      <c r="X16" s="1167"/>
      <c r="Y16" s="1167"/>
      <c r="Z16" s="1167"/>
      <c r="AA16" s="1167"/>
      <c r="AB16" s="1167"/>
      <c r="AC16" s="1167"/>
      <c r="AD16" s="1167"/>
      <c r="AE16" s="1167"/>
      <c r="AF16" s="1167"/>
      <c r="AG16" s="1167"/>
      <c r="AH16" s="1167"/>
      <c r="AI16" s="1167"/>
      <c r="AJ16" s="1167"/>
      <c r="AK16" s="1167"/>
      <c r="AL16" s="1167"/>
      <c r="AM16" s="1167"/>
      <c r="AN16" s="1167"/>
      <c r="AO16" s="1167"/>
      <c r="AP16" s="1167"/>
      <c r="AQ16" s="1167"/>
      <c r="AR16" s="1167"/>
      <c r="AS16" s="1167"/>
      <c r="AT16" s="1167"/>
      <c r="AU16" s="1167"/>
      <c r="AV16" s="1167"/>
      <c r="AW16" s="1167"/>
      <c r="AX16" s="1167"/>
      <c r="AY16" s="1167"/>
      <c r="AZ16" s="1167"/>
      <c r="BA16" s="1167"/>
      <c r="BB16" s="1167"/>
      <c r="BC16" s="1167"/>
      <c r="BD16" s="1167"/>
      <c r="BE16" s="1167"/>
      <c r="BF16" s="1167"/>
      <c r="BG16" s="1167"/>
    </row>
    <row r="17" spans="1:142" s="1167" customFormat="1" ht="15" customHeight="1" x14ac:dyDescent="0.25">
      <c r="A17" s="2117"/>
      <c r="N17" s="1443"/>
    </row>
    <row r="18" spans="1:142" s="1449" customFormat="1" ht="45" customHeight="1" x14ac:dyDescent="0.35">
      <c r="A18" s="2123" t="s">
        <v>1487</v>
      </c>
      <c r="B18" s="1447"/>
      <c r="C18" s="1448"/>
      <c r="D18" s="1448"/>
      <c r="E18" s="1448"/>
      <c r="F18" s="1448"/>
      <c r="G18" s="1448"/>
      <c r="H18" s="1448"/>
      <c r="N18" s="2124"/>
      <c r="BW18" s="1450"/>
      <c r="BX18" s="1450"/>
      <c r="BY18" s="1450"/>
      <c r="BZ18" s="1450"/>
      <c r="CL18" s="1450"/>
      <c r="CM18" s="1450"/>
      <c r="CX18" s="1450"/>
      <c r="CY18" s="1450"/>
      <c r="DH18" s="1450"/>
      <c r="DI18" s="1450"/>
      <c r="DP18" s="1450"/>
      <c r="DQ18" s="1450"/>
      <c r="DV18" s="1450"/>
      <c r="DW18" s="1450"/>
      <c r="DY18" s="1450"/>
      <c r="DZ18" s="1450"/>
      <c r="EA18" s="1450"/>
      <c r="EB18" s="1450"/>
      <c r="EL18" s="1917"/>
    </row>
    <row r="19" spans="1:142" s="1451" customFormat="1" ht="15" customHeight="1" x14ac:dyDescent="0.25">
      <c r="A19" s="2125"/>
      <c r="B19" s="2094"/>
      <c r="C19" s="2094"/>
      <c r="D19" s="2094"/>
      <c r="E19" s="2056"/>
      <c r="F19" s="2126" t="s">
        <v>1418</v>
      </c>
      <c r="G19" s="1167"/>
      <c r="H19" s="1167"/>
      <c r="I19" s="1167"/>
      <c r="J19" s="1167"/>
      <c r="K19" s="1167"/>
      <c r="L19" s="1167"/>
      <c r="M19" s="1167"/>
      <c r="N19" s="1443"/>
      <c r="O19" s="1167"/>
      <c r="P19" s="1167"/>
      <c r="Q19" s="1167"/>
      <c r="R19" s="1167"/>
      <c r="S19" s="1167"/>
      <c r="T19" s="1167"/>
      <c r="U19" s="1167"/>
      <c r="V19" s="1167"/>
      <c r="W19" s="1167"/>
      <c r="X19" s="1167"/>
      <c r="Y19" s="1167"/>
      <c r="Z19" s="1167"/>
      <c r="AA19" s="1167"/>
      <c r="AB19" s="1167"/>
      <c r="AC19" s="1167"/>
      <c r="AD19" s="1167"/>
      <c r="AE19" s="1167"/>
      <c r="AF19" s="1167"/>
      <c r="AG19" s="1167"/>
      <c r="AH19" s="1167"/>
      <c r="AI19" s="1167"/>
      <c r="AJ19" s="1167"/>
      <c r="AK19" s="1167"/>
      <c r="AL19" s="1167"/>
      <c r="AM19" s="1167"/>
      <c r="AN19" s="1167"/>
      <c r="AO19" s="1167"/>
      <c r="AP19" s="1167"/>
      <c r="AQ19" s="1167"/>
      <c r="AR19" s="1167"/>
      <c r="AS19" s="1167"/>
      <c r="AT19" s="1167"/>
      <c r="AU19" s="1167"/>
      <c r="AV19" s="1167"/>
      <c r="AW19" s="1167"/>
      <c r="AX19" s="1167"/>
      <c r="AY19" s="1167"/>
      <c r="AZ19" s="1167"/>
      <c r="BA19" s="1167"/>
      <c r="BB19" s="1167"/>
      <c r="BC19" s="1167"/>
      <c r="BD19" s="1167"/>
      <c r="BE19" s="1167"/>
      <c r="BF19" s="1167"/>
      <c r="BG19" s="1167"/>
      <c r="BH19" s="1167"/>
      <c r="BI19" s="1167"/>
      <c r="BJ19" s="1167"/>
      <c r="BK19" s="1167"/>
      <c r="BL19" s="1167"/>
      <c r="BM19" s="1167"/>
      <c r="BN19" s="1167"/>
      <c r="BO19" s="1167"/>
      <c r="BP19" s="1167"/>
      <c r="BQ19" s="1167"/>
      <c r="BR19" s="1167"/>
      <c r="BS19" s="1167"/>
      <c r="BT19" s="1167"/>
      <c r="BU19" s="1167"/>
      <c r="BV19" s="1167"/>
      <c r="BW19" s="1167"/>
      <c r="BX19" s="1167"/>
      <c r="BY19" s="1167"/>
      <c r="BZ19" s="1167"/>
      <c r="CA19" s="1167"/>
      <c r="CB19" s="1167"/>
      <c r="CC19" s="1167"/>
      <c r="CD19" s="1167"/>
      <c r="CE19" s="1167"/>
      <c r="CF19" s="1167"/>
      <c r="CG19" s="1167"/>
      <c r="CH19" s="1167"/>
      <c r="CI19" s="1167"/>
      <c r="CJ19" s="1167"/>
      <c r="CK19" s="1167"/>
      <c r="CL19" s="1167"/>
      <c r="CM19" s="1167"/>
      <c r="CN19" s="1167"/>
      <c r="CO19" s="1167"/>
      <c r="CX19" s="1167"/>
      <c r="CY19" s="1167"/>
      <c r="DH19" s="1167"/>
      <c r="DI19" s="1167"/>
      <c r="DP19" s="1167"/>
      <c r="DQ19" s="1167"/>
      <c r="DV19" s="1167"/>
      <c r="DW19" s="1167"/>
      <c r="DY19" s="1167"/>
      <c r="DZ19" s="1167"/>
      <c r="EA19" s="1167"/>
      <c r="EB19" s="1167"/>
    </row>
    <row r="20" spans="1:142" s="1451" customFormat="1" ht="15" customHeight="1" x14ac:dyDescent="0.25">
      <c r="A20" s="2125"/>
      <c r="B20" s="2127" t="s">
        <v>1488</v>
      </c>
      <c r="C20" s="2127"/>
      <c r="D20" s="2127"/>
      <c r="E20" s="2127"/>
      <c r="F20" s="2128">
        <f>IF($F$16=($F$22+$F$26+$F$30+$F$38+$F$42+$F$46+$F$54+$F$58+$F$62+$F$70+$F$74+$F$78+$F$86+$F$90+$F$94+$F$102+$F$106+$F$110+$F$118+$F$122+$F$126+$F$12+$F$13+$F$14+$F$15),F22+F26+F30,IF($F$16=($F$119+$F$123+$F$127+$F$103+$F$107+$F$111+$F$87+$F$91+$F$95+$F$71+$F$75+$F$79+$F$55+$F$59+$F$63+$F$39+$F$43+$F$47+$F$23+$F$27+$F$31+$F$12+$F$13+$F$14+$F$15),F23+F27+F31,F24+F28+F32))</f>
        <v>0</v>
      </c>
      <c r="G20" s="1167"/>
      <c r="H20" s="1167"/>
      <c r="I20" s="1167"/>
      <c r="J20" s="1167"/>
      <c r="K20" s="1167"/>
      <c r="L20" s="1167"/>
      <c r="M20" s="1167"/>
      <c r="N20" s="1443"/>
      <c r="O20" s="1167"/>
      <c r="P20" s="1167"/>
      <c r="Q20" s="1167"/>
      <c r="R20" s="1167"/>
      <c r="S20" s="1167"/>
      <c r="T20" s="1167"/>
      <c r="U20" s="1167"/>
      <c r="V20" s="1167"/>
      <c r="W20" s="1167"/>
      <c r="X20" s="1167"/>
      <c r="Y20" s="1167"/>
      <c r="Z20" s="1167"/>
      <c r="AA20" s="1167"/>
      <c r="AB20" s="1167"/>
      <c r="AC20" s="1167"/>
      <c r="AD20" s="1167"/>
      <c r="AE20" s="1167"/>
      <c r="AF20" s="1167"/>
      <c r="AG20" s="1167"/>
      <c r="AH20" s="1167"/>
      <c r="AI20" s="1167"/>
      <c r="AJ20" s="1167"/>
      <c r="AK20" s="1167"/>
      <c r="AL20" s="1167"/>
      <c r="AM20" s="1167"/>
      <c r="AN20" s="1167"/>
      <c r="AO20" s="1167"/>
      <c r="AP20" s="1167"/>
      <c r="AQ20" s="1167"/>
      <c r="AR20" s="1167"/>
      <c r="AS20" s="1167"/>
      <c r="AT20" s="1167"/>
      <c r="AU20" s="1167"/>
      <c r="AV20" s="1167"/>
      <c r="AW20" s="1167"/>
      <c r="AX20" s="1167"/>
      <c r="AY20" s="1167"/>
      <c r="AZ20" s="1167"/>
      <c r="BA20" s="1167"/>
      <c r="BB20" s="1167"/>
      <c r="BC20" s="1167"/>
      <c r="BD20" s="1167"/>
      <c r="BE20" s="1167"/>
      <c r="BF20" s="1167"/>
      <c r="BG20" s="1167"/>
      <c r="BH20" s="1167"/>
      <c r="BI20" s="1167"/>
      <c r="BJ20" s="1167"/>
      <c r="BK20" s="1167"/>
      <c r="BL20" s="1167"/>
      <c r="BM20" s="1167"/>
      <c r="BN20" s="1167"/>
      <c r="BO20" s="1167"/>
      <c r="BP20" s="1167"/>
      <c r="BQ20" s="1167"/>
      <c r="BR20" s="1167"/>
      <c r="BS20" s="1167"/>
      <c r="BT20" s="1167"/>
      <c r="BU20" s="1167"/>
      <c r="BV20" s="1167"/>
      <c r="BW20" s="1167"/>
      <c r="BX20" s="1167"/>
      <c r="BY20" s="1167"/>
      <c r="BZ20" s="1167"/>
      <c r="CA20" s="1167"/>
      <c r="CB20" s="1167"/>
      <c r="CC20" s="1167"/>
      <c r="CD20" s="1167"/>
      <c r="CE20" s="1167"/>
      <c r="CF20" s="1167"/>
      <c r="CG20" s="1167"/>
      <c r="CH20" s="1167"/>
      <c r="CI20" s="1167"/>
      <c r="CJ20" s="1167"/>
      <c r="CK20" s="1167"/>
      <c r="CL20" s="1167"/>
      <c r="CM20" s="1167"/>
      <c r="CN20" s="1167"/>
      <c r="CO20" s="1167"/>
      <c r="CX20" s="1167"/>
      <c r="CY20" s="1167"/>
      <c r="DH20" s="1167"/>
      <c r="DI20" s="1167"/>
      <c r="DP20" s="1167"/>
      <c r="DQ20" s="1167"/>
      <c r="DV20" s="1167"/>
      <c r="DW20" s="1167"/>
      <c r="DY20" s="1167"/>
      <c r="DZ20" s="1167"/>
      <c r="EA20" s="1167"/>
      <c r="EB20" s="1167"/>
    </row>
    <row r="21" spans="1:142" s="1451" customFormat="1" ht="15" customHeight="1" x14ac:dyDescent="0.25">
      <c r="A21" s="2125"/>
      <c r="B21" s="1452" t="s">
        <v>1489</v>
      </c>
      <c r="C21" s="1453"/>
      <c r="D21" s="1453"/>
      <c r="E21" s="1454"/>
      <c r="F21" s="1312"/>
      <c r="G21" s="1167"/>
      <c r="H21" s="1167"/>
      <c r="I21" s="1167"/>
      <c r="J21" s="1167"/>
      <c r="K21" s="1167"/>
      <c r="L21" s="1167"/>
      <c r="M21" s="1167"/>
      <c r="N21" s="1443"/>
      <c r="O21" s="1167"/>
      <c r="P21" s="1167"/>
      <c r="Q21" s="1167"/>
      <c r="R21" s="1167"/>
      <c r="S21" s="1167"/>
      <c r="T21" s="1167"/>
      <c r="U21" s="1167"/>
      <c r="V21" s="1167"/>
      <c r="W21" s="1167"/>
      <c r="X21" s="1167"/>
      <c r="Y21" s="1167"/>
      <c r="Z21" s="1167"/>
      <c r="AA21" s="1167"/>
      <c r="AB21" s="1167"/>
      <c r="AC21" s="1167"/>
      <c r="AD21" s="1167"/>
      <c r="AE21" s="1167"/>
      <c r="AF21" s="1167"/>
      <c r="AG21" s="1167"/>
      <c r="AH21" s="1167"/>
      <c r="AI21" s="1167"/>
      <c r="AJ21" s="1167"/>
      <c r="AK21" s="1167"/>
      <c r="AL21" s="1167"/>
      <c r="AM21" s="1167"/>
      <c r="AN21" s="1167"/>
      <c r="AO21" s="1167"/>
      <c r="AP21" s="1167"/>
      <c r="AQ21" s="1167"/>
      <c r="AR21" s="1167"/>
      <c r="AS21" s="1167"/>
      <c r="AT21" s="1167"/>
      <c r="AU21" s="1167"/>
      <c r="AV21" s="1167"/>
      <c r="AW21" s="1167"/>
      <c r="AX21" s="1167"/>
      <c r="AY21" s="1167"/>
      <c r="AZ21" s="1167"/>
      <c r="BA21" s="1167"/>
      <c r="BB21" s="1167"/>
      <c r="BC21" s="1167"/>
      <c r="BD21" s="1167"/>
      <c r="BE21" s="1167"/>
      <c r="BF21" s="1167"/>
      <c r="BG21" s="1167"/>
      <c r="BH21" s="1167"/>
      <c r="BI21" s="1167"/>
      <c r="BJ21" s="1167"/>
      <c r="BK21" s="1167"/>
      <c r="BL21" s="1167"/>
      <c r="BM21" s="1167"/>
      <c r="BN21" s="1167"/>
      <c r="BO21" s="1167"/>
      <c r="BP21" s="1167"/>
      <c r="BQ21" s="1167"/>
      <c r="BR21" s="1167"/>
      <c r="BS21" s="1167"/>
      <c r="BT21" s="1167"/>
      <c r="BU21" s="1167"/>
      <c r="BV21" s="1167"/>
      <c r="BW21" s="1167"/>
      <c r="BX21" s="1167"/>
      <c r="BY21" s="1167"/>
      <c r="BZ21" s="1167"/>
      <c r="CA21" s="1167"/>
      <c r="CB21" s="1167"/>
      <c r="CC21" s="1167"/>
      <c r="CD21" s="1167"/>
      <c r="CE21" s="1167"/>
      <c r="CF21" s="1167"/>
      <c r="CG21" s="1167"/>
      <c r="CH21" s="1167"/>
      <c r="CI21" s="1167"/>
      <c r="CJ21" s="1167"/>
      <c r="CK21" s="1167"/>
      <c r="CL21" s="1167"/>
      <c r="CM21" s="1167"/>
      <c r="CN21" s="1167"/>
      <c r="CO21" s="1167"/>
      <c r="CX21" s="1167"/>
      <c r="CY21" s="1167"/>
      <c r="DH21" s="1167"/>
      <c r="DI21" s="1167"/>
      <c r="DP21" s="1167"/>
      <c r="DQ21" s="1167"/>
      <c r="DV21" s="1167"/>
      <c r="DW21" s="1167"/>
      <c r="DY21" s="1167"/>
      <c r="DZ21" s="1167"/>
      <c r="EA21" s="1167"/>
      <c r="EB21" s="1167"/>
    </row>
    <row r="22" spans="1:142" s="1451" customFormat="1" ht="15" customHeight="1" x14ac:dyDescent="0.25">
      <c r="A22" s="2125"/>
      <c r="B22" s="1455" t="s">
        <v>1490</v>
      </c>
      <c r="C22" s="1456"/>
      <c r="D22" s="1456"/>
      <c r="E22" s="1457"/>
      <c r="F22" s="1458"/>
      <c r="G22" s="1167"/>
      <c r="H22" s="1167"/>
      <c r="I22" s="1167"/>
      <c r="J22" s="1167"/>
      <c r="K22" s="1167"/>
      <c r="L22" s="1167"/>
      <c r="M22" s="1167"/>
      <c r="N22" s="1443"/>
      <c r="O22" s="1167"/>
      <c r="P22" s="1167"/>
      <c r="Q22" s="1167"/>
      <c r="R22" s="1167"/>
      <c r="S22" s="1167"/>
      <c r="T22" s="1167"/>
      <c r="U22" s="1167"/>
      <c r="V22" s="1167"/>
      <c r="W22" s="1167"/>
      <c r="X22" s="1167"/>
      <c r="Y22" s="1167"/>
      <c r="Z22" s="1167"/>
      <c r="AA22" s="1167"/>
      <c r="AB22" s="1167"/>
      <c r="AC22" s="1167"/>
      <c r="AD22" s="1167"/>
      <c r="AE22" s="1167"/>
      <c r="AF22" s="1167"/>
      <c r="AG22" s="1167"/>
      <c r="AH22" s="1167"/>
      <c r="AI22" s="1167"/>
      <c r="AJ22" s="1167"/>
      <c r="AK22" s="1167"/>
      <c r="AL22" s="1167"/>
      <c r="AM22" s="1167"/>
      <c r="AN22" s="1167"/>
      <c r="AO22" s="1167"/>
      <c r="AP22" s="1167"/>
      <c r="AQ22" s="1167"/>
      <c r="AR22" s="1167"/>
      <c r="AS22" s="1167"/>
      <c r="AT22" s="1167"/>
      <c r="AU22" s="1167"/>
      <c r="AV22" s="1167"/>
      <c r="AW22" s="1167"/>
      <c r="AX22" s="1167"/>
      <c r="AY22" s="1167"/>
      <c r="AZ22" s="1167"/>
      <c r="BA22" s="1167"/>
      <c r="BB22" s="1167"/>
      <c r="BC22" s="1167"/>
      <c r="BD22" s="1167"/>
      <c r="BE22" s="1167"/>
      <c r="BF22" s="1167"/>
      <c r="BG22" s="1167"/>
      <c r="BH22" s="1167"/>
      <c r="BI22" s="1167"/>
      <c r="BJ22" s="1167"/>
      <c r="BK22" s="1167"/>
      <c r="BL22" s="1167"/>
      <c r="BM22" s="1167"/>
      <c r="BN22" s="1167"/>
      <c r="BO22" s="1167"/>
      <c r="BP22" s="1167"/>
      <c r="BQ22" s="1167"/>
      <c r="BR22" s="1167"/>
      <c r="BS22" s="1167"/>
      <c r="BT22" s="1167"/>
      <c r="BU22" s="1167"/>
      <c r="BV22" s="1167"/>
      <c r="BW22" s="1167"/>
      <c r="BX22" s="1167"/>
      <c r="BY22" s="1167"/>
      <c r="BZ22" s="1167"/>
      <c r="CA22" s="1167"/>
      <c r="CB22" s="1167"/>
      <c r="CC22" s="1167"/>
      <c r="CD22" s="1167"/>
      <c r="CE22" s="1167"/>
      <c r="CF22" s="1167"/>
      <c r="CG22" s="1167"/>
      <c r="CH22" s="1167"/>
      <c r="CI22" s="1167"/>
      <c r="CJ22" s="1167"/>
      <c r="CK22" s="1167"/>
      <c r="CL22" s="1167"/>
      <c r="CM22" s="1167"/>
      <c r="CN22" s="1167"/>
      <c r="CO22" s="1167"/>
      <c r="CX22" s="1167"/>
      <c r="CY22" s="1167"/>
      <c r="DH22" s="1167"/>
      <c r="DI22" s="1167"/>
      <c r="DP22" s="1167"/>
      <c r="DQ22" s="1167"/>
      <c r="DV22" s="1167"/>
      <c r="DW22" s="1167"/>
      <c r="DY22" s="1167"/>
      <c r="DZ22" s="1167"/>
      <c r="EA22" s="1167"/>
      <c r="EB22" s="1167"/>
    </row>
    <row r="23" spans="1:142" s="1451" customFormat="1" ht="15" customHeight="1" x14ac:dyDescent="0.25">
      <c r="A23" s="2125"/>
      <c r="B23" s="1455" t="s">
        <v>1491</v>
      </c>
      <c r="C23" s="1456"/>
      <c r="D23" s="1456"/>
      <c r="E23" s="1457"/>
      <c r="F23" s="1458"/>
      <c r="G23" s="1167"/>
      <c r="H23" s="1167"/>
      <c r="I23" s="1167"/>
      <c r="J23" s="1167"/>
      <c r="K23" s="1167"/>
      <c r="L23" s="1167"/>
      <c r="M23" s="1167"/>
      <c r="N23" s="1443"/>
      <c r="O23" s="1167"/>
      <c r="P23" s="1167"/>
      <c r="Q23" s="1167"/>
      <c r="R23" s="1167"/>
      <c r="S23" s="1167"/>
      <c r="T23" s="1167"/>
      <c r="U23" s="1167"/>
      <c r="V23" s="1167"/>
      <c r="W23" s="1167"/>
      <c r="X23" s="1167"/>
      <c r="Y23" s="1167"/>
      <c r="Z23" s="1167"/>
      <c r="AA23" s="1167"/>
      <c r="AB23" s="1167"/>
      <c r="AC23" s="1167"/>
      <c r="AD23" s="1167"/>
      <c r="AE23" s="1167"/>
      <c r="AF23" s="1167"/>
      <c r="AG23" s="1167"/>
      <c r="AH23" s="1167"/>
      <c r="AI23" s="1167"/>
      <c r="AJ23" s="1167"/>
      <c r="AK23" s="1167"/>
      <c r="AL23" s="1167"/>
      <c r="AM23" s="1167"/>
      <c r="AN23" s="1167"/>
      <c r="AO23" s="1167"/>
      <c r="AP23" s="1167"/>
      <c r="AQ23" s="1167"/>
      <c r="AR23" s="1167"/>
      <c r="AS23" s="1167"/>
      <c r="AT23" s="1167"/>
      <c r="AU23" s="1167"/>
      <c r="AV23" s="1167"/>
      <c r="AW23" s="1167"/>
      <c r="AX23" s="1167"/>
      <c r="AY23" s="1167"/>
      <c r="AZ23" s="1167"/>
      <c r="BA23" s="1167"/>
      <c r="BB23" s="1167"/>
      <c r="BC23" s="1167"/>
      <c r="BD23" s="1167"/>
      <c r="BE23" s="1167"/>
      <c r="BF23" s="1167"/>
      <c r="BG23" s="1167"/>
      <c r="BH23" s="1167"/>
      <c r="BI23" s="1167"/>
      <c r="BJ23" s="1167"/>
      <c r="BK23" s="1167"/>
      <c r="BL23" s="1167"/>
      <c r="BM23" s="1167"/>
      <c r="BN23" s="1167"/>
      <c r="BO23" s="1167"/>
      <c r="BP23" s="1167"/>
      <c r="BQ23" s="1167"/>
      <c r="BR23" s="1167"/>
      <c r="BS23" s="1167"/>
      <c r="BT23" s="1167"/>
      <c r="BU23" s="1167"/>
      <c r="BV23" s="1167"/>
      <c r="BW23" s="1167"/>
      <c r="BX23" s="1167"/>
      <c r="BY23" s="1167"/>
      <c r="BZ23" s="1167"/>
      <c r="CA23" s="1167"/>
      <c r="CB23" s="1167"/>
      <c r="CC23" s="1167"/>
      <c r="CD23" s="1167"/>
      <c r="CE23" s="1167"/>
      <c r="CF23" s="1167"/>
      <c r="CG23" s="1167"/>
      <c r="CH23" s="1167"/>
      <c r="CI23" s="1167"/>
      <c r="CJ23" s="1167"/>
      <c r="CK23" s="1167"/>
      <c r="CL23" s="1167"/>
      <c r="CM23" s="1167"/>
      <c r="CN23" s="1167"/>
      <c r="CO23" s="1167"/>
      <c r="CX23" s="1167"/>
      <c r="CY23" s="1167"/>
      <c r="DH23" s="1167"/>
      <c r="DI23" s="1167"/>
      <c r="DP23" s="1167"/>
      <c r="DQ23" s="1167"/>
      <c r="DV23" s="1167"/>
      <c r="DW23" s="1167"/>
      <c r="DY23" s="1167"/>
      <c r="DZ23" s="1167"/>
      <c r="EA23" s="1167"/>
      <c r="EB23" s="1167"/>
    </row>
    <row r="24" spans="1:142" s="1451" customFormat="1" ht="15" customHeight="1" x14ac:dyDescent="0.25">
      <c r="A24" s="2125"/>
      <c r="B24" s="1455" t="s">
        <v>1492</v>
      </c>
      <c r="C24" s="1456"/>
      <c r="D24" s="1456"/>
      <c r="E24" s="1457"/>
      <c r="F24" s="1458"/>
      <c r="G24" s="1167"/>
      <c r="H24" s="1167"/>
      <c r="I24" s="1167"/>
      <c r="J24" s="1167"/>
      <c r="K24" s="1167"/>
      <c r="L24" s="1167"/>
      <c r="M24" s="1167"/>
      <c r="N24" s="1443"/>
      <c r="O24" s="1167"/>
      <c r="P24" s="1167"/>
      <c r="Q24" s="1167"/>
      <c r="R24" s="1167"/>
      <c r="S24" s="1167"/>
      <c r="T24" s="1167"/>
      <c r="U24" s="1167"/>
      <c r="V24" s="1167"/>
      <c r="W24" s="1167"/>
      <c r="X24" s="1167"/>
      <c r="Y24" s="1167"/>
      <c r="Z24" s="1167"/>
      <c r="AA24" s="1167"/>
      <c r="AB24" s="1167"/>
      <c r="AC24" s="1167"/>
      <c r="AD24" s="1167"/>
      <c r="AE24" s="1167"/>
      <c r="AF24" s="1167"/>
      <c r="AG24" s="1167"/>
      <c r="AH24" s="1167"/>
      <c r="AI24" s="1167"/>
      <c r="AJ24" s="1167"/>
      <c r="AK24" s="1167"/>
      <c r="AL24" s="1167"/>
      <c r="AM24" s="1167"/>
      <c r="AN24" s="1167"/>
      <c r="AO24" s="1167"/>
      <c r="AP24" s="1167"/>
      <c r="AQ24" s="1167"/>
      <c r="AR24" s="1167"/>
      <c r="AS24" s="1167"/>
      <c r="AT24" s="1167"/>
      <c r="AU24" s="1167"/>
      <c r="AV24" s="1167"/>
      <c r="AW24" s="1167"/>
      <c r="AX24" s="1167"/>
      <c r="AY24" s="1167"/>
      <c r="AZ24" s="1167"/>
      <c r="BA24" s="1167"/>
      <c r="BB24" s="1167"/>
      <c r="BC24" s="1167"/>
      <c r="BD24" s="1167"/>
      <c r="BE24" s="1167"/>
      <c r="BF24" s="1167"/>
      <c r="BG24" s="1167"/>
      <c r="BH24" s="1167"/>
      <c r="BI24" s="1167"/>
      <c r="BJ24" s="1167"/>
      <c r="BK24" s="1167"/>
      <c r="BL24" s="1167"/>
      <c r="BM24" s="1167"/>
      <c r="BN24" s="1167"/>
      <c r="BO24" s="1167"/>
      <c r="BP24" s="1167"/>
      <c r="BQ24" s="1167"/>
      <c r="BR24" s="1167"/>
      <c r="BS24" s="1167"/>
      <c r="BT24" s="1167"/>
      <c r="BU24" s="1167"/>
      <c r="BV24" s="1167"/>
      <c r="BW24" s="1167"/>
      <c r="BX24" s="1167"/>
      <c r="BY24" s="1167"/>
      <c r="BZ24" s="1167"/>
      <c r="CA24" s="1167"/>
      <c r="CB24" s="1167"/>
      <c r="CC24" s="1167"/>
      <c r="CD24" s="1167"/>
      <c r="CE24" s="1167"/>
      <c r="CF24" s="1167"/>
      <c r="CG24" s="1167"/>
      <c r="CH24" s="1167"/>
      <c r="CI24" s="1167"/>
      <c r="CJ24" s="1167"/>
      <c r="CK24" s="1167"/>
      <c r="CL24" s="1167"/>
      <c r="CM24" s="1167"/>
      <c r="CN24" s="1167"/>
      <c r="CO24" s="1167"/>
      <c r="CX24" s="1167"/>
      <c r="CY24" s="1167"/>
      <c r="DH24" s="1167"/>
      <c r="DI24" s="1167"/>
      <c r="DP24" s="1167"/>
      <c r="DQ24" s="1167"/>
      <c r="DV24" s="1167"/>
      <c r="DW24" s="1167"/>
      <c r="DY24" s="1167"/>
      <c r="DZ24" s="1167"/>
      <c r="EA24" s="1167"/>
      <c r="EB24" s="1167"/>
    </row>
    <row r="25" spans="1:142" s="1451" customFormat="1" ht="15" customHeight="1" x14ac:dyDescent="0.25">
      <c r="A25" s="2125"/>
      <c r="B25" s="1452" t="s">
        <v>1493</v>
      </c>
      <c r="C25" s="1453"/>
      <c r="D25" s="1453"/>
      <c r="E25" s="1454"/>
      <c r="F25" s="1312"/>
      <c r="G25" s="1167"/>
      <c r="H25" s="1167"/>
      <c r="I25" s="1167"/>
      <c r="J25" s="1167"/>
      <c r="K25" s="1167"/>
      <c r="L25" s="1167"/>
      <c r="M25" s="1167"/>
      <c r="N25" s="1443"/>
      <c r="O25" s="1167"/>
      <c r="P25" s="1167"/>
      <c r="Q25" s="1167"/>
      <c r="R25" s="1167"/>
      <c r="S25" s="1167"/>
      <c r="T25" s="1167"/>
      <c r="U25" s="1167"/>
      <c r="V25" s="1167"/>
      <c r="W25" s="1167"/>
      <c r="X25" s="1167"/>
      <c r="Y25" s="1167"/>
      <c r="Z25" s="1167"/>
      <c r="AA25" s="1167"/>
      <c r="AB25" s="1167"/>
      <c r="AC25" s="1167"/>
      <c r="AD25" s="1167"/>
      <c r="AE25" s="1167"/>
      <c r="AF25" s="1167"/>
      <c r="AG25" s="1167"/>
      <c r="AH25" s="1167"/>
      <c r="AI25" s="1167"/>
      <c r="AJ25" s="1167"/>
      <c r="AK25" s="1167"/>
      <c r="AL25" s="1167"/>
      <c r="AM25" s="1167"/>
      <c r="AN25" s="1167"/>
      <c r="AO25" s="1167"/>
      <c r="AP25" s="1167"/>
      <c r="AQ25" s="1167"/>
      <c r="AR25" s="1167"/>
      <c r="AS25" s="1167"/>
      <c r="AT25" s="1167"/>
      <c r="AU25" s="1167"/>
      <c r="AV25" s="1167"/>
      <c r="AW25" s="1167"/>
      <c r="AX25" s="1167"/>
      <c r="AY25" s="1167"/>
      <c r="AZ25" s="1167"/>
      <c r="BA25" s="1167"/>
      <c r="BB25" s="1167"/>
      <c r="BC25" s="1167"/>
      <c r="BD25" s="1167"/>
      <c r="BE25" s="1167"/>
      <c r="BF25" s="1167"/>
      <c r="BG25" s="1167"/>
      <c r="BH25" s="1167"/>
      <c r="BI25" s="1167"/>
      <c r="BJ25" s="1167"/>
      <c r="BK25" s="1167"/>
      <c r="BL25" s="1167"/>
      <c r="BM25" s="1167"/>
      <c r="BN25" s="1167"/>
      <c r="BO25" s="1167"/>
      <c r="BP25" s="1167"/>
      <c r="BQ25" s="1167"/>
      <c r="BR25" s="1167"/>
      <c r="BS25" s="1167"/>
      <c r="BT25" s="1167"/>
      <c r="BU25" s="1167"/>
      <c r="BV25" s="1167"/>
      <c r="BW25" s="1167"/>
      <c r="BX25" s="1167"/>
      <c r="BY25" s="1167"/>
      <c r="BZ25" s="1167"/>
      <c r="CA25" s="1167"/>
      <c r="CB25" s="1167"/>
      <c r="CC25" s="1167"/>
      <c r="CD25" s="1167"/>
      <c r="CE25" s="1167"/>
      <c r="CF25" s="1167"/>
      <c r="CG25" s="1167"/>
      <c r="CH25" s="1167"/>
      <c r="CI25" s="1167"/>
      <c r="CJ25" s="1167"/>
      <c r="CK25" s="1167"/>
      <c r="CL25" s="1167"/>
      <c r="CM25" s="1167"/>
      <c r="CN25" s="1167"/>
      <c r="CO25" s="1167"/>
      <c r="CX25" s="1167"/>
      <c r="CY25" s="1167"/>
      <c r="DH25" s="1167"/>
      <c r="DI25" s="1167"/>
      <c r="DP25" s="1167"/>
      <c r="DQ25" s="1167"/>
      <c r="DV25" s="1167"/>
      <c r="DW25" s="1167"/>
      <c r="DY25" s="1167"/>
      <c r="DZ25" s="1167"/>
      <c r="EA25" s="1167"/>
      <c r="EB25" s="1167"/>
    </row>
    <row r="26" spans="1:142" s="1451" customFormat="1" ht="15" customHeight="1" x14ac:dyDescent="0.25">
      <c r="A26" s="2125"/>
      <c r="B26" s="1455" t="s">
        <v>1490</v>
      </c>
      <c r="C26" s="1456"/>
      <c r="D26" s="1456"/>
      <c r="E26" s="1457"/>
      <c r="F26" s="1458"/>
      <c r="G26" s="1167"/>
      <c r="H26" s="1167"/>
      <c r="I26" s="1167"/>
      <c r="J26" s="1167"/>
      <c r="K26" s="1167"/>
      <c r="L26" s="1167"/>
      <c r="M26" s="1167"/>
      <c r="N26" s="1443"/>
      <c r="O26" s="1167"/>
      <c r="P26" s="1167"/>
      <c r="Q26" s="1167"/>
      <c r="R26" s="1167"/>
      <c r="S26" s="1167"/>
      <c r="T26" s="1167"/>
      <c r="U26" s="1167"/>
      <c r="V26" s="1167"/>
      <c r="W26" s="1167"/>
      <c r="X26" s="1167"/>
      <c r="Y26" s="1167"/>
      <c r="Z26" s="1167"/>
      <c r="AA26" s="1167"/>
      <c r="AB26" s="1167"/>
      <c r="AC26" s="1167"/>
      <c r="AD26" s="1167"/>
      <c r="AE26" s="1167"/>
      <c r="AF26" s="1167"/>
      <c r="AG26" s="1167"/>
      <c r="AH26" s="1167"/>
      <c r="AI26" s="1167"/>
      <c r="AJ26" s="1167"/>
      <c r="AK26" s="1167"/>
      <c r="AL26" s="1167"/>
      <c r="AM26" s="1167"/>
      <c r="AN26" s="1167"/>
      <c r="AO26" s="1167"/>
      <c r="AP26" s="1167"/>
      <c r="AQ26" s="1167"/>
      <c r="AR26" s="1167"/>
      <c r="AS26" s="1167"/>
      <c r="AT26" s="1167"/>
      <c r="AU26" s="1167"/>
      <c r="AV26" s="1167"/>
      <c r="AW26" s="1167"/>
      <c r="AX26" s="1167"/>
      <c r="AY26" s="1167"/>
      <c r="AZ26" s="1167"/>
      <c r="BA26" s="1167"/>
      <c r="BB26" s="1167"/>
      <c r="BC26" s="1167"/>
      <c r="BD26" s="1167"/>
      <c r="BE26" s="1167"/>
      <c r="BF26" s="1167"/>
      <c r="BG26" s="1167"/>
      <c r="BH26" s="1167"/>
      <c r="BI26" s="1167"/>
      <c r="BJ26" s="1167"/>
      <c r="BK26" s="1167"/>
      <c r="BL26" s="1167"/>
      <c r="BM26" s="1167"/>
      <c r="BN26" s="1167"/>
      <c r="BO26" s="1167"/>
      <c r="BP26" s="1167"/>
      <c r="BQ26" s="1167"/>
      <c r="BR26" s="1167"/>
      <c r="BS26" s="1167"/>
      <c r="BT26" s="1167"/>
      <c r="BU26" s="1167"/>
      <c r="BV26" s="1167"/>
      <c r="BW26" s="1167"/>
      <c r="BX26" s="1167"/>
      <c r="BY26" s="1167"/>
      <c r="BZ26" s="1167"/>
      <c r="CA26" s="1167"/>
      <c r="CB26" s="1167"/>
      <c r="CC26" s="1167"/>
      <c r="CD26" s="1167"/>
      <c r="CE26" s="1167"/>
      <c r="CF26" s="1167"/>
      <c r="CG26" s="1167"/>
      <c r="CH26" s="1167"/>
      <c r="CI26" s="1167"/>
      <c r="CJ26" s="1167"/>
      <c r="CK26" s="1167"/>
      <c r="CL26" s="1167"/>
      <c r="CM26" s="1167"/>
      <c r="CN26" s="1167"/>
      <c r="CO26" s="1167"/>
      <c r="CX26" s="1167"/>
      <c r="CY26" s="1167"/>
      <c r="DH26" s="1167"/>
      <c r="DI26" s="1167"/>
      <c r="DP26" s="1167"/>
      <c r="DQ26" s="1167"/>
      <c r="DV26" s="1167"/>
      <c r="DW26" s="1167"/>
      <c r="DY26" s="1167"/>
      <c r="DZ26" s="1167"/>
      <c r="EA26" s="1167"/>
      <c r="EB26" s="1167"/>
    </row>
    <row r="27" spans="1:142" s="1451" customFormat="1" ht="15" customHeight="1" x14ac:dyDescent="0.25">
      <c r="A27" s="2125"/>
      <c r="B27" s="1455" t="s">
        <v>1491</v>
      </c>
      <c r="C27" s="1456"/>
      <c r="D27" s="1456"/>
      <c r="E27" s="1457"/>
      <c r="F27" s="1458"/>
      <c r="G27" s="1167"/>
      <c r="H27" s="1167"/>
      <c r="I27" s="1167"/>
      <c r="J27" s="1167"/>
      <c r="K27" s="1167"/>
      <c r="L27" s="1167"/>
      <c r="M27" s="1167"/>
      <c r="N27" s="1443"/>
      <c r="O27" s="1167"/>
      <c r="P27" s="1167"/>
      <c r="Q27" s="1167"/>
      <c r="R27" s="1167"/>
      <c r="S27" s="1167"/>
      <c r="T27" s="1167"/>
      <c r="U27" s="1167"/>
      <c r="V27" s="1167"/>
      <c r="W27" s="1167"/>
      <c r="X27" s="1167"/>
      <c r="Y27" s="1167"/>
      <c r="Z27" s="1167"/>
      <c r="AA27" s="1167"/>
      <c r="AB27" s="1167"/>
      <c r="AC27" s="1167"/>
      <c r="AD27" s="1167"/>
      <c r="AE27" s="1167"/>
      <c r="AF27" s="1167"/>
      <c r="AG27" s="1167"/>
      <c r="AH27" s="1167"/>
      <c r="AI27" s="1167"/>
      <c r="AJ27" s="1167"/>
      <c r="AK27" s="1167"/>
      <c r="AL27" s="1167"/>
      <c r="AM27" s="1167"/>
      <c r="AN27" s="1167"/>
      <c r="AO27" s="1167"/>
      <c r="AP27" s="1167"/>
      <c r="AQ27" s="1167"/>
      <c r="AR27" s="1167"/>
      <c r="AS27" s="1167"/>
      <c r="AT27" s="1167"/>
      <c r="AU27" s="1167"/>
      <c r="AV27" s="1167"/>
      <c r="AW27" s="1167"/>
      <c r="AX27" s="1167"/>
      <c r="AY27" s="1167"/>
      <c r="AZ27" s="1167"/>
      <c r="BA27" s="1167"/>
      <c r="BB27" s="1167"/>
      <c r="BC27" s="1167"/>
      <c r="BD27" s="1167"/>
      <c r="BE27" s="1167"/>
      <c r="BF27" s="1167"/>
      <c r="BG27" s="1167"/>
      <c r="BH27" s="1167"/>
      <c r="BI27" s="1167"/>
      <c r="BJ27" s="1167"/>
      <c r="BK27" s="1167"/>
      <c r="BL27" s="1167"/>
      <c r="BM27" s="1167"/>
      <c r="BN27" s="1167"/>
      <c r="BO27" s="1167"/>
      <c r="BP27" s="1167"/>
      <c r="BQ27" s="1167"/>
      <c r="BR27" s="1167"/>
      <c r="BS27" s="1167"/>
      <c r="BT27" s="1167"/>
      <c r="BU27" s="1167"/>
      <c r="BV27" s="1167"/>
      <c r="BW27" s="1167"/>
      <c r="BX27" s="1167"/>
      <c r="BY27" s="1167"/>
      <c r="BZ27" s="1167"/>
      <c r="CA27" s="1167"/>
      <c r="CB27" s="1167"/>
      <c r="CC27" s="1167"/>
      <c r="CD27" s="1167"/>
      <c r="CE27" s="1167"/>
      <c r="CF27" s="1167"/>
      <c r="CG27" s="1167"/>
      <c r="CH27" s="1167"/>
      <c r="CI27" s="1167"/>
      <c r="CJ27" s="1167"/>
      <c r="CK27" s="1167"/>
      <c r="CL27" s="1167"/>
      <c r="CM27" s="1167"/>
      <c r="CN27" s="1167"/>
      <c r="CO27" s="1167"/>
      <c r="CX27" s="1167"/>
      <c r="CY27" s="1167"/>
      <c r="DH27" s="1167"/>
      <c r="DI27" s="1167"/>
      <c r="DP27" s="1167"/>
      <c r="DQ27" s="1167"/>
      <c r="DV27" s="1167"/>
      <c r="DW27" s="1167"/>
      <c r="DY27" s="1167"/>
      <c r="DZ27" s="1167"/>
      <c r="EA27" s="1167"/>
      <c r="EB27" s="1167"/>
    </row>
    <row r="28" spans="1:142" s="1451" customFormat="1" ht="15" customHeight="1" x14ac:dyDescent="0.25">
      <c r="A28" s="2125"/>
      <c r="B28" s="1455" t="s">
        <v>1492</v>
      </c>
      <c r="C28" s="1456"/>
      <c r="D28" s="1456"/>
      <c r="E28" s="1457"/>
      <c r="F28" s="1458"/>
      <c r="G28" s="1167"/>
      <c r="H28" s="1167"/>
      <c r="I28" s="1167"/>
      <c r="J28" s="1167"/>
      <c r="K28" s="1167"/>
      <c r="L28" s="1167"/>
      <c r="M28" s="1167"/>
      <c r="N28" s="1443"/>
      <c r="O28" s="1167"/>
      <c r="P28" s="1167"/>
      <c r="Q28" s="1167"/>
      <c r="R28" s="1167"/>
      <c r="S28" s="1167"/>
      <c r="T28" s="1167"/>
      <c r="U28" s="1167"/>
      <c r="V28" s="1167"/>
      <c r="W28" s="1167"/>
      <c r="X28" s="1167"/>
      <c r="Y28" s="1167"/>
      <c r="Z28" s="1167"/>
      <c r="AA28" s="1167"/>
      <c r="AB28" s="1167"/>
      <c r="AC28" s="1167"/>
      <c r="AD28" s="1167"/>
      <c r="AE28" s="1167"/>
      <c r="AF28" s="1167"/>
      <c r="AG28" s="1167"/>
      <c r="AH28" s="1167"/>
      <c r="AI28" s="1167"/>
      <c r="AJ28" s="1167"/>
      <c r="AK28" s="1167"/>
      <c r="AL28" s="1167"/>
      <c r="AM28" s="1167"/>
      <c r="AN28" s="1167"/>
      <c r="AO28" s="1167"/>
      <c r="AP28" s="1167"/>
      <c r="AQ28" s="1167"/>
      <c r="AR28" s="1167"/>
      <c r="AS28" s="1167"/>
      <c r="AT28" s="1167"/>
      <c r="AU28" s="1167"/>
      <c r="AV28" s="1167"/>
      <c r="AW28" s="1167"/>
      <c r="AX28" s="1167"/>
      <c r="AY28" s="1167"/>
      <c r="AZ28" s="1167"/>
      <c r="BA28" s="1167"/>
      <c r="BB28" s="1167"/>
      <c r="BC28" s="1167"/>
      <c r="BD28" s="1167"/>
      <c r="BE28" s="1167"/>
      <c r="BF28" s="1167"/>
      <c r="BG28" s="1167"/>
      <c r="BH28" s="1167"/>
      <c r="BI28" s="1167"/>
      <c r="BJ28" s="1167"/>
      <c r="BK28" s="1167"/>
      <c r="BL28" s="1167"/>
      <c r="BM28" s="1167"/>
      <c r="BN28" s="1167"/>
      <c r="BO28" s="1167"/>
      <c r="BP28" s="1167"/>
      <c r="BQ28" s="1167"/>
      <c r="BR28" s="1167"/>
      <c r="BS28" s="1167"/>
      <c r="BT28" s="1167"/>
      <c r="BU28" s="1167"/>
      <c r="BV28" s="1167"/>
      <c r="BW28" s="1167"/>
      <c r="BX28" s="1167"/>
      <c r="BY28" s="1167"/>
      <c r="BZ28" s="1167"/>
      <c r="CA28" s="1167"/>
      <c r="CB28" s="1167"/>
      <c r="CC28" s="1167"/>
      <c r="CD28" s="1167"/>
      <c r="CE28" s="1167"/>
      <c r="CF28" s="1167"/>
      <c r="CG28" s="1167"/>
      <c r="CH28" s="1167"/>
      <c r="CI28" s="1167"/>
      <c r="CJ28" s="1167"/>
      <c r="CK28" s="1167"/>
      <c r="CL28" s="1167"/>
      <c r="CM28" s="1167"/>
      <c r="CN28" s="1167"/>
      <c r="CO28" s="1167"/>
      <c r="CX28" s="1167"/>
      <c r="CY28" s="1167"/>
      <c r="DH28" s="1167"/>
      <c r="DI28" s="1167"/>
      <c r="DP28" s="1167"/>
      <c r="DQ28" s="1167"/>
      <c r="DV28" s="1167"/>
      <c r="DW28" s="1167"/>
      <c r="DY28" s="1167"/>
      <c r="DZ28" s="1167"/>
      <c r="EA28" s="1167"/>
      <c r="EB28" s="1167"/>
    </row>
    <row r="29" spans="1:142" s="1451" customFormat="1" ht="15" customHeight="1" x14ac:dyDescent="0.25">
      <c r="A29" s="2125"/>
      <c r="B29" s="1452" t="s">
        <v>1494</v>
      </c>
      <c r="C29" s="1453"/>
      <c r="D29" s="1453"/>
      <c r="E29" s="1454"/>
      <c r="F29" s="1312"/>
      <c r="G29" s="1167"/>
      <c r="H29" s="1167"/>
      <c r="I29" s="1167"/>
      <c r="J29" s="1167"/>
      <c r="K29" s="1167"/>
      <c r="L29" s="1167"/>
      <c r="M29" s="1167"/>
      <c r="N29" s="1443"/>
      <c r="O29" s="1167"/>
      <c r="P29" s="1167"/>
      <c r="Q29" s="1167"/>
      <c r="R29" s="1167"/>
      <c r="S29" s="1167"/>
      <c r="T29" s="1167"/>
      <c r="U29" s="1167"/>
      <c r="V29" s="1167"/>
      <c r="W29" s="1167"/>
      <c r="X29" s="1167"/>
      <c r="Y29" s="1167"/>
      <c r="Z29" s="1167"/>
      <c r="AA29" s="1167"/>
      <c r="AB29" s="1167"/>
      <c r="AC29" s="1167"/>
      <c r="AD29" s="1167"/>
      <c r="AE29" s="1167"/>
      <c r="AF29" s="1167"/>
      <c r="AG29" s="1167"/>
      <c r="AH29" s="1167"/>
      <c r="AI29" s="1167"/>
      <c r="AJ29" s="1167"/>
      <c r="AK29" s="1167"/>
      <c r="AL29" s="1167"/>
      <c r="AM29" s="1167"/>
      <c r="AN29" s="1167"/>
      <c r="AO29" s="1167"/>
      <c r="AP29" s="1167"/>
      <c r="AQ29" s="1167"/>
      <c r="AR29" s="1167"/>
      <c r="AS29" s="1167"/>
      <c r="AT29" s="1167"/>
      <c r="AU29" s="1167"/>
      <c r="AV29" s="1167"/>
      <c r="AW29" s="1167"/>
      <c r="AX29" s="1167"/>
      <c r="AY29" s="1167"/>
      <c r="AZ29" s="1167"/>
      <c r="BA29" s="1167"/>
      <c r="BB29" s="1167"/>
      <c r="BC29" s="1167"/>
      <c r="BD29" s="1167"/>
      <c r="BE29" s="1167"/>
      <c r="BF29" s="1167"/>
      <c r="BG29" s="1167"/>
      <c r="BH29" s="1167"/>
      <c r="BI29" s="1167"/>
      <c r="BJ29" s="1167"/>
      <c r="BK29" s="1167"/>
      <c r="BL29" s="1167"/>
      <c r="BM29" s="1167"/>
      <c r="BN29" s="1167"/>
      <c r="BO29" s="1167"/>
      <c r="BP29" s="1167"/>
      <c r="BQ29" s="1167"/>
      <c r="BR29" s="1167"/>
      <c r="BS29" s="1167"/>
      <c r="BT29" s="1167"/>
      <c r="BU29" s="1167"/>
      <c r="BV29" s="1167"/>
      <c r="BW29" s="1167"/>
      <c r="BX29" s="1167"/>
      <c r="BY29" s="1167"/>
      <c r="BZ29" s="1167"/>
      <c r="CA29" s="1167"/>
      <c r="CB29" s="1167"/>
      <c r="CC29" s="1167"/>
      <c r="CD29" s="1167"/>
      <c r="CE29" s="1167"/>
      <c r="CF29" s="1167"/>
      <c r="CG29" s="1167"/>
      <c r="CH29" s="1167"/>
      <c r="CI29" s="1167"/>
      <c r="CJ29" s="1167"/>
      <c r="CK29" s="1167"/>
      <c r="CL29" s="1167"/>
      <c r="CM29" s="1167"/>
      <c r="CN29" s="1167"/>
      <c r="CO29" s="1167"/>
      <c r="CX29" s="1167"/>
      <c r="CY29" s="1167"/>
      <c r="DH29" s="1167"/>
      <c r="DI29" s="1167"/>
      <c r="DP29" s="1167"/>
      <c r="DQ29" s="1167"/>
      <c r="DV29" s="1167"/>
      <c r="DW29" s="1167"/>
      <c r="DY29" s="1167"/>
      <c r="DZ29" s="1167"/>
      <c r="EA29" s="1167"/>
      <c r="EB29" s="1167"/>
    </row>
    <row r="30" spans="1:142" s="1451" customFormat="1" ht="15" customHeight="1" x14ac:dyDescent="0.25">
      <c r="A30" s="2125"/>
      <c r="B30" s="1455" t="s">
        <v>1490</v>
      </c>
      <c r="C30" s="1456"/>
      <c r="D30" s="1456"/>
      <c r="E30" s="1457"/>
      <c r="F30" s="1458"/>
      <c r="G30" s="1167"/>
      <c r="H30" s="1167"/>
      <c r="I30" s="1167"/>
      <c r="J30" s="1167"/>
      <c r="K30" s="1167"/>
      <c r="L30" s="1167"/>
      <c r="M30" s="1167"/>
      <c r="N30" s="1443"/>
      <c r="O30" s="1167"/>
      <c r="P30" s="1167"/>
      <c r="Q30" s="1167"/>
      <c r="R30" s="1167"/>
      <c r="S30" s="1167"/>
      <c r="T30" s="1167"/>
      <c r="U30" s="1167"/>
      <c r="V30" s="1167"/>
      <c r="W30" s="1167"/>
      <c r="X30" s="1167"/>
      <c r="Y30" s="1167"/>
      <c r="Z30" s="1167"/>
      <c r="AA30" s="1167"/>
      <c r="AB30" s="1167"/>
      <c r="AC30" s="1167"/>
      <c r="AD30" s="1167"/>
      <c r="AE30" s="1167"/>
      <c r="AF30" s="1167"/>
      <c r="AG30" s="1167"/>
      <c r="AH30" s="1167"/>
      <c r="AI30" s="1167"/>
      <c r="AJ30" s="1167"/>
      <c r="AK30" s="1167"/>
      <c r="AL30" s="1167"/>
      <c r="AM30" s="1167"/>
      <c r="AN30" s="1167"/>
      <c r="AO30" s="1167"/>
      <c r="AP30" s="1167"/>
      <c r="AQ30" s="1167"/>
      <c r="AR30" s="1167"/>
      <c r="AS30" s="1167"/>
      <c r="AT30" s="1167"/>
      <c r="AU30" s="1167"/>
      <c r="AV30" s="1167"/>
      <c r="AW30" s="1167"/>
      <c r="AX30" s="1167"/>
      <c r="AY30" s="1167"/>
      <c r="AZ30" s="1167"/>
      <c r="BA30" s="1167"/>
      <c r="BB30" s="1167"/>
      <c r="BC30" s="1167"/>
      <c r="BD30" s="1167"/>
      <c r="BE30" s="1167"/>
      <c r="BF30" s="1167"/>
      <c r="BG30" s="1167"/>
      <c r="BH30" s="1167"/>
      <c r="BI30" s="1167"/>
      <c r="BJ30" s="1167"/>
      <c r="BK30" s="1167"/>
      <c r="BL30" s="1167"/>
      <c r="BM30" s="1167"/>
      <c r="BN30" s="1167"/>
      <c r="BO30" s="1167"/>
      <c r="BP30" s="1167"/>
      <c r="BQ30" s="1167"/>
      <c r="BR30" s="1167"/>
      <c r="BS30" s="1167"/>
      <c r="BT30" s="1167"/>
      <c r="BU30" s="1167"/>
      <c r="BV30" s="1167"/>
      <c r="BW30" s="1167"/>
      <c r="BX30" s="1167"/>
      <c r="BY30" s="1167"/>
      <c r="BZ30" s="1167"/>
      <c r="CA30" s="1167"/>
      <c r="CB30" s="1167"/>
      <c r="CC30" s="1167"/>
      <c r="CD30" s="1167"/>
      <c r="CE30" s="1167"/>
      <c r="CF30" s="1167"/>
      <c r="CG30" s="1167"/>
      <c r="CH30" s="1167"/>
      <c r="CI30" s="1167"/>
      <c r="CJ30" s="1167"/>
      <c r="CK30" s="1167"/>
      <c r="CL30" s="1167"/>
      <c r="CM30" s="1167"/>
      <c r="CN30" s="1167"/>
      <c r="CO30" s="1167"/>
      <c r="CX30" s="1167"/>
      <c r="CY30" s="1167"/>
      <c r="DH30" s="1167"/>
      <c r="DI30" s="1167"/>
      <c r="DP30" s="1167"/>
      <c r="DQ30" s="1167"/>
      <c r="DV30" s="1167"/>
      <c r="DW30" s="1167"/>
      <c r="DY30" s="1167"/>
      <c r="DZ30" s="1167"/>
      <c r="EA30" s="1167"/>
      <c r="EB30" s="1167"/>
    </row>
    <row r="31" spans="1:142" s="1451" customFormat="1" ht="15" customHeight="1" x14ac:dyDescent="0.25">
      <c r="A31" s="2125"/>
      <c r="B31" s="1455" t="s">
        <v>1491</v>
      </c>
      <c r="C31" s="1456"/>
      <c r="D31" s="1456"/>
      <c r="E31" s="1457"/>
      <c r="F31" s="1458"/>
      <c r="G31" s="1167"/>
      <c r="H31" s="1167"/>
      <c r="I31" s="1167"/>
      <c r="J31" s="1167"/>
      <c r="K31" s="1167"/>
      <c r="L31" s="1167"/>
      <c r="M31" s="1167"/>
      <c r="N31" s="1443"/>
      <c r="O31" s="1167"/>
      <c r="P31" s="1167"/>
      <c r="Q31" s="1167"/>
      <c r="R31" s="1167"/>
      <c r="S31" s="1167"/>
      <c r="T31" s="1167"/>
      <c r="U31" s="1167"/>
      <c r="V31" s="1167"/>
      <c r="W31" s="1167"/>
      <c r="X31" s="1167"/>
      <c r="Y31" s="1167"/>
      <c r="Z31" s="1167"/>
      <c r="AA31" s="1167"/>
      <c r="AB31" s="1167"/>
      <c r="AC31" s="1167"/>
      <c r="AD31" s="1167"/>
      <c r="AE31" s="1167"/>
      <c r="AF31" s="1167"/>
      <c r="AG31" s="1167"/>
      <c r="AH31" s="1167"/>
      <c r="AI31" s="1167"/>
      <c r="AJ31" s="1167"/>
      <c r="AK31" s="1167"/>
      <c r="AL31" s="1167"/>
      <c r="AM31" s="1167"/>
      <c r="AN31" s="1167"/>
      <c r="AO31" s="1167"/>
      <c r="AP31" s="1167"/>
      <c r="AQ31" s="1167"/>
      <c r="AR31" s="1167"/>
      <c r="AS31" s="1167"/>
      <c r="AT31" s="1167"/>
      <c r="AU31" s="1167"/>
      <c r="AV31" s="1167"/>
      <c r="AW31" s="1167"/>
      <c r="AX31" s="1167"/>
      <c r="AY31" s="1167"/>
      <c r="AZ31" s="1167"/>
      <c r="BA31" s="1167"/>
      <c r="BB31" s="1167"/>
      <c r="BC31" s="1167"/>
      <c r="BD31" s="1167"/>
      <c r="BE31" s="1167"/>
      <c r="BF31" s="1167"/>
      <c r="BG31" s="1167"/>
      <c r="BH31" s="1167"/>
      <c r="BI31" s="1167"/>
      <c r="BJ31" s="1167"/>
      <c r="BK31" s="1167"/>
      <c r="BL31" s="1167"/>
      <c r="BM31" s="1167"/>
      <c r="BN31" s="1167"/>
      <c r="BO31" s="1167"/>
      <c r="BP31" s="1167"/>
      <c r="BQ31" s="1167"/>
      <c r="BR31" s="1167"/>
      <c r="BS31" s="1167"/>
      <c r="BT31" s="1167"/>
      <c r="BU31" s="1167"/>
      <c r="BV31" s="1167"/>
      <c r="BW31" s="1167"/>
      <c r="BX31" s="1167"/>
      <c r="BY31" s="1167"/>
      <c r="BZ31" s="1167"/>
      <c r="CA31" s="1167"/>
      <c r="CB31" s="1167"/>
      <c r="CC31" s="1167"/>
      <c r="CD31" s="1167"/>
      <c r="CE31" s="1167"/>
      <c r="CF31" s="1167"/>
      <c r="CG31" s="1167"/>
      <c r="CH31" s="1167"/>
      <c r="CI31" s="1167"/>
      <c r="CJ31" s="1167"/>
      <c r="CK31" s="1167"/>
      <c r="CL31" s="1167"/>
      <c r="CM31" s="1167"/>
      <c r="CN31" s="1167"/>
      <c r="CO31" s="1167"/>
      <c r="CX31" s="1167"/>
      <c r="CY31" s="1167"/>
      <c r="DH31" s="1167"/>
      <c r="DI31" s="1167"/>
      <c r="DP31" s="1167"/>
      <c r="DQ31" s="1167"/>
      <c r="DV31" s="1167"/>
      <c r="DW31" s="1167"/>
      <c r="DY31" s="1167"/>
      <c r="DZ31" s="1167"/>
      <c r="EA31" s="1167"/>
      <c r="EB31" s="1167"/>
    </row>
    <row r="32" spans="1:142" s="1451" customFormat="1" ht="15" customHeight="1" x14ac:dyDescent="0.25">
      <c r="A32" s="2125"/>
      <c r="B32" s="1459" t="s">
        <v>1492</v>
      </c>
      <c r="C32" s="1460"/>
      <c r="D32" s="1460"/>
      <c r="E32" s="1461"/>
      <c r="F32" s="1462"/>
      <c r="G32" s="1167"/>
      <c r="H32" s="1167"/>
      <c r="I32" s="1167"/>
      <c r="J32" s="1167"/>
      <c r="K32" s="1167"/>
      <c r="L32" s="1167"/>
      <c r="M32" s="1167"/>
      <c r="N32" s="1443"/>
      <c r="O32" s="1167"/>
      <c r="P32" s="1167"/>
      <c r="Q32" s="1167"/>
      <c r="R32" s="1167"/>
      <c r="S32" s="1167"/>
      <c r="T32" s="1167"/>
      <c r="U32" s="1167"/>
      <c r="V32" s="1167"/>
      <c r="W32" s="1167"/>
      <c r="X32" s="1167"/>
      <c r="Y32" s="1167"/>
      <c r="Z32" s="1167"/>
      <c r="AA32" s="1167"/>
      <c r="AB32" s="1167"/>
      <c r="AC32" s="1167"/>
      <c r="AD32" s="1167"/>
      <c r="AE32" s="1167"/>
      <c r="AF32" s="1167"/>
      <c r="AG32" s="1167"/>
      <c r="AH32" s="1167"/>
      <c r="AI32" s="1167"/>
      <c r="AJ32" s="1167"/>
      <c r="AK32" s="1167"/>
      <c r="AL32" s="1167"/>
      <c r="AM32" s="1167"/>
      <c r="AN32" s="1167"/>
      <c r="AO32" s="1167"/>
      <c r="AP32" s="1167"/>
      <c r="AQ32" s="1167"/>
      <c r="AR32" s="1167"/>
      <c r="AS32" s="1167"/>
      <c r="AT32" s="1167"/>
      <c r="AU32" s="1167"/>
      <c r="AV32" s="1167"/>
      <c r="AW32" s="1167"/>
      <c r="AX32" s="1167"/>
      <c r="AY32" s="1167"/>
      <c r="AZ32" s="1167"/>
      <c r="BA32" s="1167"/>
      <c r="BB32" s="1167"/>
      <c r="BC32" s="1167"/>
      <c r="BD32" s="1167"/>
      <c r="BE32" s="1167"/>
      <c r="BF32" s="1167"/>
      <c r="BG32" s="1167"/>
      <c r="BH32" s="1167"/>
      <c r="BI32" s="1167"/>
      <c r="BJ32" s="1167"/>
      <c r="BK32" s="1167"/>
      <c r="BL32" s="1167"/>
      <c r="BM32" s="1167"/>
      <c r="BN32" s="1167"/>
      <c r="BO32" s="1167"/>
      <c r="BP32" s="1167"/>
      <c r="BQ32" s="1167"/>
      <c r="BR32" s="1167"/>
      <c r="BS32" s="1167"/>
      <c r="BT32" s="1167"/>
      <c r="BU32" s="1167"/>
      <c r="BV32" s="1167"/>
      <c r="BW32" s="1167"/>
      <c r="BX32" s="1167"/>
      <c r="BY32" s="1167"/>
      <c r="BZ32" s="1167"/>
      <c r="CA32" s="1167"/>
      <c r="CB32" s="1167"/>
      <c r="CC32" s="1167"/>
      <c r="CD32" s="1167"/>
      <c r="CE32" s="1167"/>
      <c r="CF32" s="1167"/>
      <c r="CG32" s="1167"/>
      <c r="CH32" s="1167"/>
      <c r="CI32" s="1167"/>
      <c r="CJ32" s="1167"/>
      <c r="CK32" s="1167"/>
      <c r="CL32" s="1167"/>
      <c r="CM32" s="1167"/>
      <c r="CN32" s="1167"/>
      <c r="CO32" s="1167"/>
      <c r="CX32" s="1167"/>
      <c r="CY32" s="1167"/>
      <c r="DH32" s="1167"/>
      <c r="DI32" s="1167"/>
      <c r="DP32" s="1167"/>
      <c r="DQ32" s="1167"/>
      <c r="DV32" s="1167"/>
      <c r="DW32" s="1167"/>
      <c r="DY32" s="1167"/>
      <c r="DZ32" s="1167"/>
      <c r="EA32" s="1167"/>
      <c r="EB32" s="1167"/>
    </row>
    <row r="33" spans="1:142" s="1167" customFormat="1" ht="15" customHeight="1" x14ac:dyDescent="0.25">
      <c r="A33" s="2117"/>
      <c r="N33" s="1443"/>
      <c r="EL33" s="1443"/>
    </row>
    <row r="34" spans="1:142" s="1167" customFormat="1" ht="45" customHeight="1" x14ac:dyDescent="0.25">
      <c r="A34" s="2062" t="s">
        <v>1495</v>
      </c>
      <c r="B34" s="1463"/>
      <c r="C34" s="1464"/>
      <c r="D34" s="1464"/>
      <c r="E34" s="1464"/>
      <c r="F34" s="1464"/>
      <c r="G34" s="1464"/>
      <c r="H34" s="1464"/>
      <c r="I34" s="1465"/>
      <c r="J34" s="1465"/>
      <c r="K34" s="1465"/>
      <c r="L34" s="1465"/>
      <c r="M34" s="1465"/>
      <c r="N34" s="2129"/>
      <c r="O34" s="1465"/>
      <c r="P34" s="1465"/>
      <c r="Q34" s="1465"/>
      <c r="R34" s="1465"/>
      <c r="S34" s="1465"/>
      <c r="T34" s="1465"/>
      <c r="U34" s="1465"/>
      <c r="V34" s="1465"/>
      <c r="W34" s="1465"/>
      <c r="X34" s="1465"/>
      <c r="Y34" s="1465"/>
      <c r="Z34" s="1465"/>
      <c r="AA34" s="1465"/>
      <c r="AB34" s="1465"/>
      <c r="AC34" s="1465"/>
      <c r="AD34" s="1465"/>
      <c r="AE34" s="1465"/>
      <c r="AF34" s="1465"/>
      <c r="AG34" s="1465"/>
      <c r="AH34" s="1465"/>
      <c r="AI34" s="1465"/>
      <c r="AJ34" s="1465"/>
      <c r="AK34" s="1465"/>
      <c r="AL34" s="1465"/>
      <c r="AM34" s="1465"/>
      <c r="AN34" s="1465"/>
      <c r="AO34" s="1465"/>
      <c r="AP34" s="1465"/>
      <c r="AQ34" s="1465"/>
      <c r="AR34" s="1465"/>
      <c r="AS34" s="1465"/>
      <c r="AT34" s="1465"/>
      <c r="AU34" s="1465"/>
      <c r="AV34" s="1465"/>
      <c r="AW34" s="1465"/>
      <c r="AX34" s="1465"/>
      <c r="AY34" s="1465"/>
      <c r="AZ34" s="1465"/>
      <c r="BA34" s="1465"/>
      <c r="BB34" s="1465"/>
      <c r="BC34" s="1465"/>
      <c r="BD34" s="1465"/>
      <c r="BE34" s="1465"/>
      <c r="BF34" s="1465"/>
      <c r="BG34" s="1465"/>
      <c r="BH34" s="1465"/>
      <c r="BI34" s="1465"/>
      <c r="BJ34" s="1465"/>
      <c r="BK34" s="1465"/>
      <c r="BL34" s="1465"/>
      <c r="BM34" s="1465"/>
      <c r="BN34" s="1465"/>
      <c r="BO34" s="1465"/>
      <c r="BP34" s="1465"/>
      <c r="BQ34" s="1465"/>
      <c r="BR34" s="1465"/>
      <c r="BS34" s="1465"/>
      <c r="BT34" s="1465"/>
      <c r="BU34" s="1465"/>
      <c r="BV34" s="1465"/>
      <c r="BW34" s="1465"/>
      <c r="BX34" s="1465"/>
      <c r="BY34" s="1465"/>
      <c r="BZ34" s="1465"/>
      <c r="CA34" s="1465"/>
      <c r="CB34" s="1465"/>
      <c r="CC34" s="1465"/>
      <c r="CD34" s="1465"/>
      <c r="CE34" s="1465"/>
      <c r="CF34" s="1465"/>
      <c r="CG34" s="1465"/>
      <c r="CH34" s="1465"/>
      <c r="CI34" s="1465"/>
      <c r="CJ34" s="1465"/>
      <c r="CK34" s="1465"/>
      <c r="CL34" s="1465"/>
      <c r="CM34" s="1465"/>
      <c r="CN34" s="1465"/>
      <c r="CO34" s="1465"/>
      <c r="CP34" s="1465"/>
      <c r="CQ34" s="1465"/>
      <c r="CR34" s="1465"/>
      <c r="CS34" s="1465"/>
      <c r="CT34" s="1465"/>
      <c r="CU34" s="1465"/>
      <c r="CV34" s="1465"/>
      <c r="CW34" s="1465"/>
      <c r="CX34" s="1465"/>
      <c r="CY34" s="1465"/>
      <c r="CZ34" s="1465"/>
      <c r="DA34" s="1465"/>
      <c r="DB34" s="1465"/>
      <c r="DC34" s="1465"/>
      <c r="DD34" s="1465"/>
      <c r="DE34" s="1465"/>
      <c r="DF34" s="1465"/>
      <c r="DG34" s="1465"/>
      <c r="DH34" s="1465"/>
      <c r="DI34" s="1465"/>
      <c r="DJ34" s="1465"/>
      <c r="DK34" s="1465"/>
      <c r="DL34" s="1465"/>
      <c r="DM34" s="1465"/>
      <c r="DN34" s="1465"/>
      <c r="DO34" s="1465"/>
      <c r="DP34" s="1465"/>
      <c r="DQ34" s="1465"/>
      <c r="DR34" s="1465"/>
      <c r="DS34" s="1465"/>
      <c r="DT34" s="1465"/>
      <c r="DU34" s="1465"/>
      <c r="DV34" s="1465"/>
      <c r="DW34" s="1465"/>
      <c r="DX34" s="1465"/>
      <c r="DY34" s="1465"/>
      <c r="DZ34" s="1465"/>
      <c r="EA34" s="1465"/>
      <c r="EB34" s="1465"/>
      <c r="EC34" s="1465"/>
      <c r="ED34" s="1465"/>
      <c r="EE34" s="1465"/>
      <c r="EF34" s="1465"/>
      <c r="EG34" s="1465"/>
      <c r="EH34" s="1465"/>
      <c r="EI34" s="1465"/>
      <c r="EJ34" s="1465"/>
      <c r="EK34" s="1465"/>
      <c r="EL34" s="1911"/>
    </row>
    <row r="35" spans="1:142" s="1451" customFormat="1" ht="15" customHeight="1" x14ac:dyDescent="0.25">
      <c r="A35" s="2125"/>
      <c r="B35" s="2094"/>
      <c r="C35" s="2094"/>
      <c r="D35" s="2094"/>
      <c r="E35" s="2056"/>
      <c r="F35" s="2126" t="s">
        <v>1418</v>
      </c>
      <c r="G35" s="1167"/>
      <c r="H35" s="1167"/>
      <c r="I35" s="1167"/>
      <c r="J35" s="1167"/>
      <c r="K35" s="1167"/>
      <c r="L35" s="1167"/>
      <c r="M35" s="1167"/>
      <c r="N35" s="1443"/>
      <c r="O35" s="1167"/>
      <c r="P35" s="1167"/>
      <c r="Q35" s="1167"/>
      <c r="R35" s="1167"/>
      <c r="S35" s="1167"/>
      <c r="T35" s="1167"/>
      <c r="U35" s="1167"/>
      <c r="V35" s="1167"/>
      <c r="W35" s="1167"/>
      <c r="X35" s="1167"/>
      <c r="Y35" s="1167"/>
      <c r="Z35" s="1167"/>
      <c r="AA35" s="1167"/>
      <c r="AB35" s="1167"/>
      <c r="AC35" s="1167"/>
      <c r="AD35" s="1167"/>
      <c r="AE35" s="1167"/>
      <c r="AF35" s="1167"/>
      <c r="AG35" s="1167"/>
      <c r="AH35" s="1167"/>
      <c r="AI35" s="1167"/>
      <c r="AJ35" s="1167"/>
      <c r="AK35" s="1167"/>
      <c r="AL35" s="1167"/>
      <c r="AM35" s="1167"/>
      <c r="AN35" s="1167"/>
      <c r="AO35" s="1167"/>
      <c r="AP35" s="1167"/>
      <c r="AQ35" s="1167"/>
      <c r="AR35" s="1167"/>
      <c r="AS35" s="1167"/>
      <c r="AT35" s="1167"/>
      <c r="AU35" s="1167"/>
      <c r="AV35" s="1167"/>
      <c r="AW35" s="1167"/>
      <c r="AX35" s="1167"/>
      <c r="AY35" s="1167"/>
      <c r="AZ35" s="1167"/>
      <c r="BA35" s="1167"/>
      <c r="BB35" s="1167"/>
      <c r="BC35" s="1167"/>
      <c r="BD35" s="1167"/>
      <c r="BE35" s="1167"/>
      <c r="BF35" s="1167"/>
      <c r="BG35" s="1167"/>
      <c r="BH35" s="1167"/>
      <c r="BI35" s="1167"/>
      <c r="BJ35" s="1167"/>
      <c r="BK35" s="1167"/>
      <c r="BL35" s="1167"/>
      <c r="BM35" s="1167"/>
      <c r="BN35" s="1167"/>
      <c r="BO35" s="1167"/>
      <c r="BP35" s="1167"/>
      <c r="BQ35" s="1167"/>
      <c r="BR35" s="1167"/>
      <c r="BS35" s="1167"/>
      <c r="BT35" s="1167"/>
      <c r="BU35" s="1167"/>
      <c r="BV35" s="1167"/>
      <c r="BW35" s="1167"/>
      <c r="BX35" s="1167"/>
      <c r="BY35" s="1167"/>
      <c r="BZ35" s="1167"/>
      <c r="CA35" s="1167"/>
      <c r="CB35" s="1167"/>
      <c r="CC35" s="1167"/>
      <c r="CD35" s="1167"/>
      <c r="CE35" s="1167"/>
      <c r="CF35" s="1167"/>
      <c r="CG35" s="1167"/>
      <c r="CH35" s="1167"/>
      <c r="CI35" s="1167"/>
      <c r="CJ35" s="1167"/>
      <c r="CK35" s="1167"/>
      <c r="CL35" s="1167"/>
      <c r="CM35" s="1167"/>
      <c r="CN35" s="1167"/>
      <c r="CO35" s="1167"/>
      <c r="CX35" s="1167"/>
      <c r="CY35" s="1167"/>
      <c r="DH35" s="1167"/>
      <c r="DI35" s="1167"/>
      <c r="DP35" s="1167"/>
      <c r="DQ35" s="1167"/>
      <c r="DV35" s="1167"/>
      <c r="DW35" s="1167"/>
      <c r="DY35" s="1167"/>
      <c r="DZ35" s="1167"/>
      <c r="EA35" s="1167"/>
      <c r="EB35" s="1167"/>
    </row>
    <row r="36" spans="1:142" s="1451" customFormat="1" ht="15" customHeight="1" x14ac:dyDescent="0.25">
      <c r="A36" s="2125"/>
      <c r="B36" s="2127" t="s">
        <v>1496</v>
      </c>
      <c r="C36" s="2127"/>
      <c r="D36" s="2127"/>
      <c r="E36" s="2127"/>
      <c r="F36" s="2128">
        <f>IF($F$16=($F$22+$F$26+$F$30+$F$38+$F$42+$F$46+$F$54+$F$58+$F$62+$F$70+$F$74+$F$78+$F$86+$F$90+$F$94+$F$102+$F$106+$F$110+$F$118+$F$122+$F$126+$F$12+$F$13+$F$14+$F$15),F38+F42+F46,IF($F$16=($F$119+$F$123+$F$127+$F$103+$F$107+$F$111+$F$87+$F$91+$F$95+$F$71+$F$75+$F$79+$F$55+$F$59+$F$63+$F$39+$F$43+$F$47+$F$23+$F$27+$F$31+$F$12+$F$13+$F$14+$F$15),F39+F43+F47,F40+F44+F48))</f>
        <v>0</v>
      </c>
      <c r="G36" s="1167"/>
      <c r="H36" s="1167"/>
      <c r="I36" s="1167"/>
      <c r="J36" s="1167"/>
      <c r="K36" s="1167"/>
      <c r="L36" s="1167"/>
      <c r="M36" s="1167"/>
      <c r="N36" s="1443"/>
      <c r="O36" s="1167"/>
      <c r="P36" s="1167"/>
      <c r="Q36" s="1167"/>
      <c r="R36" s="1167"/>
      <c r="S36" s="1167"/>
      <c r="T36" s="1167"/>
      <c r="U36" s="1167"/>
      <c r="V36" s="1167"/>
      <c r="W36" s="1167"/>
      <c r="X36" s="1167"/>
      <c r="Y36" s="1167"/>
      <c r="Z36" s="1167"/>
      <c r="AA36" s="1167"/>
      <c r="AB36" s="1167"/>
      <c r="AC36" s="1167"/>
      <c r="AD36" s="1167"/>
      <c r="AE36" s="1167"/>
      <c r="AF36" s="1167"/>
      <c r="AG36" s="1167"/>
      <c r="AH36" s="1167"/>
      <c r="AI36" s="1167"/>
      <c r="AJ36" s="1167"/>
      <c r="AK36" s="1167"/>
      <c r="AL36" s="1167"/>
      <c r="AM36" s="1167"/>
      <c r="AN36" s="1167"/>
      <c r="AO36" s="1167"/>
      <c r="AP36" s="1167"/>
      <c r="AQ36" s="1167"/>
      <c r="AR36" s="1167"/>
      <c r="AS36" s="1167"/>
      <c r="AT36" s="1167"/>
      <c r="AU36" s="1167"/>
      <c r="AV36" s="1167"/>
      <c r="AW36" s="1167"/>
      <c r="AX36" s="1167"/>
      <c r="AY36" s="1167"/>
      <c r="AZ36" s="1167"/>
      <c r="BA36" s="1167"/>
      <c r="BB36" s="1167"/>
      <c r="BC36" s="1167"/>
      <c r="BD36" s="1167"/>
      <c r="BE36" s="1167"/>
      <c r="BF36" s="1167"/>
      <c r="BG36" s="1167"/>
      <c r="BH36" s="1167"/>
      <c r="BI36" s="1167"/>
      <c r="BJ36" s="1167"/>
      <c r="BK36" s="1167"/>
      <c r="BL36" s="1167"/>
      <c r="BM36" s="1167"/>
      <c r="BN36" s="1167"/>
      <c r="BO36" s="1167"/>
      <c r="BP36" s="1167"/>
      <c r="BQ36" s="1167"/>
      <c r="BR36" s="1167"/>
      <c r="BS36" s="1167"/>
      <c r="BT36" s="1167"/>
      <c r="BU36" s="1167"/>
      <c r="BV36" s="1167"/>
      <c r="BW36" s="1167"/>
      <c r="BX36" s="1167"/>
      <c r="BY36" s="1167"/>
      <c r="BZ36" s="1167"/>
      <c r="CA36" s="1167"/>
      <c r="CB36" s="1167"/>
      <c r="CC36" s="1167"/>
      <c r="CD36" s="1167"/>
      <c r="CE36" s="1167"/>
      <c r="CF36" s="1167"/>
      <c r="CG36" s="1167"/>
      <c r="CH36" s="1167"/>
      <c r="CI36" s="1167"/>
      <c r="CJ36" s="1167"/>
      <c r="CK36" s="1167"/>
      <c r="CL36" s="1167"/>
      <c r="CM36" s="1167"/>
      <c r="CN36" s="1167"/>
      <c r="CO36" s="1167"/>
      <c r="CP36" s="1167"/>
      <c r="CQ36" s="1167"/>
      <c r="CX36" s="1167"/>
      <c r="CY36" s="1167"/>
      <c r="DH36" s="1167"/>
      <c r="DI36" s="1167"/>
      <c r="DP36" s="1167"/>
      <c r="DQ36" s="1167"/>
      <c r="DV36" s="1167"/>
      <c r="DW36" s="1167"/>
      <c r="DY36" s="1167"/>
      <c r="DZ36" s="1167"/>
      <c r="EA36" s="1167"/>
      <c r="EB36" s="1167"/>
      <c r="EL36" s="1466"/>
    </row>
    <row r="37" spans="1:142" s="1451" customFormat="1" ht="15" customHeight="1" x14ac:dyDescent="0.25">
      <c r="A37" s="2125"/>
      <c r="B37" s="1452" t="s">
        <v>1489</v>
      </c>
      <c r="C37" s="1453"/>
      <c r="D37" s="1453"/>
      <c r="E37" s="1454"/>
      <c r="F37" s="1312"/>
      <c r="G37" s="1167"/>
      <c r="H37" s="1167"/>
      <c r="I37" s="1167"/>
      <c r="J37" s="1167"/>
      <c r="K37" s="1167"/>
      <c r="L37" s="1167"/>
      <c r="M37" s="1167"/>
      <c r="N37" s="1443"/>
      <c r="O37" s="1167"/>
      <c r="P37" s="1167"/>
      <c r="Q37" s="1167"/>
      <c r="R37" s="1167"/>
      <c r="S37" s="1167"/>
      <c r="T37" s="1167"/>
      <c r="U37" s="1167"/>
      <c r="V37" s="1167"/>
      <c r="W37" s="1167"/>
      <c r="X37" s="1167"/>
      <c r="Y37" s="1167"/>
      <c r="Z37" s="1167"/>
      <c r="AA37" s="1167"/>
      <c r="AB37" s="1167"/>
      <c r="AC37" s="1167"/>
      <c r="AD37" s="1167"/>
      <c r="AE37" s="1167"/>
      <c r="AF37" s="1167"/>
      <c r="AG37" s="1167"/>
      <c r="AH37" s="1167"/>
      <c r="AI37" s="1167"/>
      <c r="AJ37" s="1167"/>
      <c r="AK37" s="1167"/>
      <c r="AL37" s="1167"/>
      <c r="AM37" s="1167"/>
      <c r="AN37" s="1167"/>
      <c r="AO37" s="1167"/>
      <c r="AP37" s="1167"/>
      <c r="AQ37" s="1167"/>
      <c r="AR37" s="1167"/>
      <c r="AS37" s="1167"/>
      <c r="AT37" s="1167"/>
      <c r="AU37" s="1167"/>
      <c r="AV37" s="1167"/>
      <c r="AW37" s="1167"/>
      <c r="AX37" s="1167"/>
      <c r="AY37" s="1167"/>
      <c r="AZ37" s="1167"/>
      <c r="BA37" s="1167"/>
      <c r="BB37" s="1167"/>
      <c r="BC37" s="1167"/>
      <c r="BD37" s="1167"/>
      <c r="BE37" s="1167"/>
      <c r="BF37" s="1167"/>
      <c r="BG37" s="1167"/>
      <c r="BH37" s="1167"/>
      <c r="BI37" s="1167"/>
      <c r="BJ37" s="1167"/>
      <c r="BK37" s="1167"/>
      <c r="BL37" s="1167"/>
      <c r="BM37" s="1167"/>
      <c r="BN37" s="1167"/>
      <c r="BO37" s="1167"/>
      <c r="BP37" s="1167"/>
      <c r="BQ37" s="1167"/>
      <c r="BR37" s="1167"/>
      <c r="BS37" s="1167"/>
      <c r="BT37" s="1167"/>
      <c r="BU37" s="1167"/>
      <c r="BV37" s="1167"/>
      <c r="BW37" s="1167"/>
      <c r="BX37" s="1167"/>
      <c r="BY37" s="1167"/>
      <c r="BZ37" s="1167"/>
      <c r="CA37" s="1167"/>
      <c r="CB37" s="1167"/>
      <c r="CC37" s="1167"/>
      <c r="CD37" s="1167"/>
      <c r="CE37" s="1167"/>
      <c r="CF37" s="1167"/>
      <c r="CG37" s="1167"/>
      <c r="CH37" s="1167"/>
      <c r="CI37" s="1167"/>
      <c r="CJ37" s="1167"/>
      <c r="CK37" s="1167"/>
      <c r="CL37" s="1167"/>
      <c r="CM37" s="1167"/>
      <c r="CN37" s="1167"/>
      <c r="CO37" s="1167"/>
      <c r="CP37" s="1167"/>
      <c r="CQ37" s="1167"/>
      <c r="CX37" s="1167"/>
      <c r="CY37" s="1167"/>
      <c r="DH37" s="1167"/>
      <c r="DI37" s="1167"/>
      <c r="DP37" s="1167"/>
      <c r="DQ37" s="1167"/>
      <c r="DV37" s="1167"/>
      <c r="DW37" s="1167"/>
      <c r="DY37" s="1167"/>
      <c r="DZ37" s="1167"/>
      <c r="EA37" s="1167"/>
      <c r="EB37" s="1167"/>
      <c r="EL37" s="1466"/>
    </row>
    <row r="38" spans="1:142" s="1451" customFormat="1" ht="15" customHeight="1" x14ac:dyDescent="0.25">
      <c r="A38" s="2125"/>
      <c r="B38" s="1455" t="s">
        <v>1490</v>
      </c>
      <c r="C38" s="1456"/>
      <c r="D38" s="1456"/>
      <c r="E38" s="1457"/>
      <c r="F38" s="1458"/>
      <c r="G38" s="1167"/>
      <c r="H38" s="1167"/>
      <c r="I38" s="1167"/>
      <c r="J38" s="1167"/>
      <c r="K38" s="1167"/>
      <c r="L38" s="1167"/>
      <c r="M38" s="1167"/>
      <c r="N38" s="1443"/>
      <c r="O38" s="1167"/>
      <c r="P38" s="1167"/>
      <c r="Q38" s="1167"/>
      <c r="R38" s="1167"/>
      <c r="S38" s="1167"/>
      <c r="T38" s="1167"/>
      <c r="U38" s="1167"/>
      <c r="V38" s="1167"/>
      <c r="W38" s="1167"/>
      <c r="X38" s="1167"/>
      <c r="Y38" s="1167"/>
      <c r="Z38" s="1167"/>
      <c r="AA38" s="1167"/>
      <c r="AB38" s="1167"/>
      <c r="AC38" s="1167"/>
      <c r="AD38" s="1167"/>
      <c r="AE38" s="1167"/>
      <c r="AF38" s="1167"/>
      <c r="AG38" s="1167"/>
      <c r="AH38" s="1167"/>
      <c r="AI38" s="1167"/>
      <c r="AJ38" s="1167"/>
      <c r="AK38" s="1167"/>
      <c r="AL38" s="1167"/>
      <c r="AM38" s="1167"/>
      <c r="AN38" s="1167"/>
      <c r="AO38" s="1167"/>
      <c r="AP38" s="1167"/>
      <c r="AQ38" s="1167"/>
      <c r="AR38" s="1167"/>
      <c r="AS38" s="1167"/>
      <c r="AT38" s="1167"/>
      <c r="AU38" s="1167"/>
      <c r="AV38" s="1167"/>
      <c r="AW38" s="1167"/>
      <c r="AX38" s="1167"/>
      <c r="AY38" s="1167"/>
      <c r="AZ38" s="1167"/>
      <c r="BA38" s="1167"/>
      <c r="BB38" s="1167"/>
      <c r="BC38" s="1167"/>
      <c r="BD38" s="1167"/>
      <c r="BE38" s="1167"/>
      <c r="BF38" s="1167"/>
      <c r="BG38" s="1167"/>
      <c r="BH38" s="1167"/>
      <c r="BI38" s="1167"/>
      <c r="BJ38" s="1167"/>
      <c r="BK38" s="1167"/>
      <c r="BL38" s="1167"/>
      <c r="BM38" s="1167"/>
      <c r="BN38" s="1167"/>
      <c r="BO38" s="1167"/>
      <c r="BP38" s="1167"/>
      <c r="BQ38" s="1167"/>
      <c r="BR38" s="1167"/>
      <c r="BS38" s="1167"/>
      <c r="BT38" s="1167"/>
      <c r="BU38" s="1167"/>
      <c r="BV38" s="1167"/>
      <c r="BW38" s="1167"/>
      <c r="BX38" s="1167"/>
      <c r="BY38" s="1167"/>
      <c r="BZ38" s="1167"/>
      <c r="CA38" s="1167"/>
      <c r="CB38" s="1167"/>
      <c r="CC38" s="1167"/>
      <c r="CD38" s="1167"/>
      <c r="CE38" s="1167"/>
      <c r="CF38" s="1167"/>
      <c r="CG38" s="1167"/>
      <c r="CH38" s="1167"/>
      <c r="CI38" s="1167"/>
      <c r="CJ38" s="1167"/>
      <c r="CK38" s="1167"/>
      <c r="CL38" s="1167"/>
      <c r="CM38" s="1167"/>
      <c r="CN38" s="1167"/>
      <c r="CO38" s="1167"/>
      <c r="CP38" s="1167"/>
      <c r="CQ38" s="1167"/>
      <c r="CX38" s="1167"/>
      <c r="CY38" s="1167"/>
      <c r="DH38" s="1167"/>
      <c r="DI38" s="1167"/>
      <c r="DP38" s="1167"/>
      <c r="DQ38" s="1167"/>
      <c r="DV38" s="1167"/>
      <c r="DW38" s="1167"/>
      <c r="DY38" s="1167"/>
      <c r="DZ38" s="1167"/>
      <c r="EA38" s="1167"/>
      <c r="EB38" s="1167"/>
      <c r="EL38" s="1466"/>
    </row>
    <row r="39" spans="1:142" s="1451" customFormat="1" ht="15" customHeight="1" x14ac:dyDescent="0.25">
      <c r="A39" s="2125"/>
      <c r="B39" s="1455" t="s">
        <v>1491</v>
      </c>
      <c r="C39" s="1456"/>
      <c r="D39" s="1456"/>
      <c r="E39" s="1457"/>
      <c r="F39" s="1458"/>
      <c r="G39" s="1167"/>
      <c r="H39" s="1167"/>
      <c r="I39" s="1167"/>
      <c r="J39" s="1167"/>
      <c r="K39" s="1167"/>
      <c r="L39" s="1167"/>
      <c r="M39" s="1167"/>
      <c r="N39" s="1443"/>
      <c r="O39" s="1167"/>
      <c r="P39" s="1167"/>
      <c r="Q39" s="1167"/>
      <c r="R39" s="1167"/>
      <c r="S39" s="1167"/>
      <c r="T39" s="1167"/>
      <c r="U39" s="1167"/>
      <c r="V39" s="1167"/>
      <c r="W39" s="1167"/>
      <c r="X39" s="1167"/>
      <c r="Y39" s="1167"/>
      <c r="Z39" s="1167"/>
      <c r="AA39" s="1167"/>
      <c r="AB39" s="1167"/>
      <c r="AC39" s="1167"/>
      <c r="AD39" s="1167"/>
      <c r="AE39" s="1167"/>
      <c r="AF39" s="1167"/>
      <c r="AG39" s="1167"/>
      <c r="AH39" s="1167"/>
      <c r="AI39" s="1167"/>
      <c r="AJ39" s="1167"/>
      <c r="AK39" s="1167"/>
      <c r="AL39" s="1167"/>
      <c r="AM39" s="1167"/>
      <c r="AN39" s="1167"/>
      <c r="AO39" s="1167"/>
      <c r="AP39" s="1167"/>
      <c r="AQ39" s="1167"/>
      <c r="AR39" s="1167"/>
      <c r="AS39" s="1167"/>
      <c r="AT39" s="1167"/>
      <c r="AU39" s="1167"/>
      <c r="AV39" s="1167"/>
      <c r="AW39" s="1167"/>
      <c r="AX39" s="1167"/>
      <c r="AY39" s="1167"/>
      <c r="AZ39" s="1167"/>
      <c r="BA39" s="1167"/>
      <c r="BB39" s="1167"/>
      <c r="BC39" s="1167"/>
      <c r="BD39" s="1167"/>
      <c r="BE39" s="1167"/>
      <c r="BF39" s="1167"/>
      <c r="BG39" s="1167"/>
      <c r="BH39" s="1167"/>
      <c r="BI39" s="1167"/>
      <c r="BJ39" s="1167"/>
      <c r="BK39" s="1167"/>
      <c r="BL39" s="1167"/>
      <c r="BM39" s="1167"/>
      <c r="BN39" s="1167"/>
      <c r="BO39" s="1167"/>
      <c r="BP39" s="1167"/>
      <c r="BQ39" s="1167"/>
      <c r="BR39" s="1167"/>
      <c r="BS39" s="1167"/>
      <c r="BT39" s="1167"/>
      <c r="BU39" s="1167"/>
      <c r="BV39" s="1167"/>
      <c r="BW39" s="1167"/>
      <c r="BX39" s="1167"/>
      <c r="BY39" s="1167"/>
      <c r="BZ39" s="1167"/>
      <c r="CA39" s="1167"/>
      <c r="CB39" s="1167"/>
      <c r="CC39" s="1167"/>
      <c r="CD39" s="1167"/>
      <c r="CE39" s="1167"/>
      <c r="CF39" s="1167"/>
      <c r="CG39" s="1167"/>
      <c r="CH39" s="1167"/>
      <c r="CI39" s="1167"/>
      <c r="CJ39" s="1167"/>
      <c r="CK39" s="1167"/>
      <c r="CL39" s="1167"/>
      <c r="CM39" s="1167"/>
      <c r="CN39" s="1167"/>
      <c r="CO39" s="1167"/>
      <c r="CP39" s="1167"/>
      <c r="CQ39" s="1167"/>
      <c r="CX39" s="1167"/>
      <c r="CY39" s="1167"/>
      <c r="DH39" s="1167"/>
      <c r="DI39" s="1167"/>
      <c r="DP39" s="1167"/>
      <c r="DQ39" s="1167"/>
      <c r="DV39" s="1167"/>
      <c r="DW39" s="1167"/>
      <c r="DY39" s="1167"/>
      <c r="DZ39" s="1167"/>
      <c r="EA39" s="1167"/>
      <c r="EB39" s="1167"/>
      <c r="EL39" s="1466"/>
    </row>
    <row r="40" spans="1:142" s="1451" customFormat="1" ht="15" customHeight="1" x14ac:dyDescent="0.25">
      <c r="A40" s="2125"/>
      <c r="B40" s="1455" t="s">
        <v>1492</v>
      </c>
      <c r="C40" s="1456"/>
      <c r="D40" s="1456"/>
      <c r="E40" s="1457"/>
      <c r="F40" s="1458"/>
      <c r="G40" s="1167"/>
      <c r="H40" s="1167"/>
      <c r="I40" s="1167"/>
      <c r="J40" s="1167"/>
      <c r="K40" s="1167"/>
      <c r="L40" s="1167"/>
      <c r="M40" s="1167"/>
      <c r="N40" s="1443"/>
      <c r="O40" s="1167"/>
      <c r="P40" s="1167"/>
      <c r="Q40" s="1167"/>
      <c r="R40" s="1167"/>
      <c r="S40" s="1167"/>
      <c r="T40" s="1167"/>
      <c r="U40" s="1167"/>
      <c r="V40" s="1167"/>
      <c r="W40" s="1167"/>
      <c r="X40" s="1167"/>
      <c r="Y40" s="1167"/>
      <c r="Z40" s="1167"/>
      <c r="AA40" s="1167"/>
      <c r="AB40" s="1167"/>
      <c r="AC40" s="1167"/>
      <c r="AD40" s="1167"/>
      <c r="AE40" s="1167"/>
      <c r="AF40" s="1167"/>
      <c r="AG40" s="1167"/>
      <c r="AH40" s="1167"/>
      <c r="AI40" s="1167"/>
      <c r="AJ40" s="1167"/>
      <c r="AK40" s="1167"/>
      <c r="AL40" s="1167"/>
      <c r="AM40" s="1167"/>
      <c r="AN40" s="1167"/>
      <c r="AO40" s="1167"/>
      <c r="AP40" s="1167"/>
      <c r="AQ40" s="1167"/>
      <c r="AR40" s="1167"/>
      <c r="AS40" s="1167"/>
      <c r="AT40" s="1167"/>
      <c r="AU40" s="1167"/>
      <c r="AV40" s="1167"/>
      <c r="AW40" s="1167"/>
      <c r="AX40" s="1167"/>
      <c r="AY40" s="1167"/>
      <c r="AZ40" s="1167"/>
      <c r="BA40" s="1167"/>
      <c r="BB40" s="1167"/>
      <c r="BC40" s="1167"/>
      <c r="BD40" s="1167"/>
      <c r="BE40" s="1167"/>
      <c r="BF40" s="1167"/>
      <c r="BG40" s="1167"/>
      <c r="BH40" s="1167"/>
      <c r="BI40" s="1167"/>
      <c r="BJ40" s="1167"/>
      <c r="BK40" s="1167"/>
      <c r="BL40" s="1167"/>
      <c r="BM40" s="1167"/>
      <c r="BN40" s="1167"/>
      <c r="BO40" s="1167"/>
      <c r="BP40" s="1167"/>
      <c r="BQ40" s="1167"/>
      <c r="BR40" s="1167"/>
      <c r="BS40" s="1167"/>
      <c r="BT40" s="1167"/>
      <c r="BU40" s="1167"/>
      <c r="BV40" s="1167"/>
      <c r="BW40" s="1167"/>
      <c r="BX40" s="1167"/>
      <c r="BY40" s="1167"/>
      <c r="BZ40" s="1167"/>
      <c r="CA40" s="1167"/>
      <c r="CB40" s="1167"/>
      <c r="CC40" s="1167"/>
      <c r="CD40" s="1167"/>
      <c r="CE40" s="1167"/>
      <c r="CF40" s="1167"/>
      <c r="CG40" s="1167"/>
      <c r="CH40" s="1167"/>
      <c r="CI40" s="1167"/>
      <c r="CJ40" s="1167"/>
      <c r="CK40" s="1167"/>
      <c r="CL40" s="1167"/>
      <c r="CM40" s="1167"/>
      <c r="CN40" s="1167"/>
      <c r="CO40" s="1167"/>
      <c r="CP40" s="1167"/>
      <c r="CQ40" s="1167"/>
      <c r="CX40" s="1167"/>
      <c r="CY40" s="1167"/>
      <c r="DH40" s="1167"/>
      <c r="DI40" s="1167"/>
      <c r="DP40" s="1167"/>
      <c r="DQ40" s="1167"/>
      <c r="DV40" s="1167"/>
      <c r="DW40" s="1167"/>
      <c r="DY40" s="1167"/>
      <c r="DZ40" s="1167"/>
      <c r="EA40" s="1167"/>
      <c r="EB40" s="1167"/>
      <c r="EL40" s="1466"/>
    </row>
    <row r="41" spans="1:142" s="1451" customFormat="1" ht="15" customHeight="1" x14ac:dyDescent="0.25">
      <c r="A41" s="2125"/>
      <c r="B41" s="1452" t="s">
        <v>1493</v>
      </c>
      <c r="C41" s="1453"/>
      <c r="D41" s="1453"/>
      <c r="E41" s="1454"/>
      <c r="F41" s="1312"/>
      <c r="G41" s="1167"/>
      <c r="H41" s="1167"/>
      <c r="I41" s="1167"/>
      <c r="J41" s="1167"/>
      <c r="K41" s="1167"/>
      <c r="L41" s="1167"/>
      <c r="M41" s="1167"/>
      <c r="N41" s="1443"/>
      <c r="O41" s="1167"/>
      <c r="P41" s="1167"/>
      <c r="Q41" s="1167"/>
      <c r="R41" s="1167"/>
      <c r="S41" s="1167"/>
      <c r="T41" s="1167"/>
      <c r="U41" s="1167"/>
      <c r="V41" s="1167"/>
      <c r="W41" s="1167"/>
      <c r="X41" s="1167"/>
      <c r="Y41" s="1167"/>
      <c r="Z41" s="1167"/>
      <c r="AA41" s="1167"/>
      <c r="AB41" s="1167"/>
      <c r="AC41" s="1167"/>
      <c r="AD41" s="1167"/>
      <c r="AE41" s="1167"/>
      <c r="AF41" s="1167"/>
      <c r="AG41" s="1167"/>
      <c r="AH41" s="1167"/>
      <c r="AI41" s="1167"/>
      <c r="AJ41" s="1167"/>
      <c r="AK41" s="1167"/>
      <c r="AL41" s="1167"/>
      <c r="AM41" s="1167"/>
      <c r="AN41" s="1167"/>
      <c r="AO41" s="1167"/>
      <c r="AP41" s="1167"/>
      <c r="AQ41" s="1167"/>
      <c r="AR41" s="1167"/>
      <c r="AS41" s="1167"/>
      <c r="AT41" s="1167"/>
      <c r="AU41" s="1167"/>
      <c r="AV41" s="1167"/>
      <c r="AW41" s="1167"/>
      <c r="AX41" s="1167"/>
      <c r="AY41" s="1167"/>
      <c r="AZ41" s="1167"/>
      <c r="BA41" s="1167"/>
      <c r="BB41" s="1167"/>
      <c r="BC41" s="1167"/>
      <c r="BD41" s="1167"/>
      <c r="BE41" s="1167"/>
      <c r="BF41" s="1167"/>
      <c r="BG41" s="1167"/>
      <c r="BH41" s="1167"/>
      <c r="BI41" s="1167"/>
      <c r="BJ41" s="1167"/>
      <c r="BK41" s="1167"/>
      <c r="BL41" s="1167"/>
      <c r="BM41" s="1167"/>
      <c r="BN41" s="1167"/>
      <c r="BO41" s="1167"/>
      <c r="BP41" s="1167"/>
      <c r="BQ41" s="1167"/>
      <c r="BR41" s="1167"/>
      <c r="BS41" s="1167"/>
      <c r="BT41" s="1167"/>
      <c r="BU41" s="1167"/>
      <c r="BV41" s="1167"/>
      <c r="BW41" s="1167"/>
      <c r="BX41" s="1167"/>
      <c r="BY41" s="1167"/>
      <c r="BZ41" s="1167"/>
      <c r="CA41" s="1167"/>
      <c r="CB41" s="1167"/>
      <c r="CC41" s="1167"/>
      <c r="CD41" s="1167"/>
      <c r="CE41" s="1167"/>
      <c r="CF41" s="1167"/>
      <c r="CG41" s="1167"/>
      <c r="CH41" s="1167"/>
      <c r="CI41" s="1167"/>
      <c r="CJ41" s="1167"/>
      <c r="CK41" s="1167"/>
      <c r="CL41" s="1167"/>
      <c r="CM41" s="1167"/>
      <c r="CN41" s="1167"/>
      <c r="CO41" s="1167"/>
      <c r="CP41" s="1167"/>
      <c r="CQ41" s="1167"/>
      <c r="CX41" s="1167"/>
      <c r="CY41" s="1167"/>
      <c r="DH41" s="1167"/>
      <c r="DI41" s="1167"/>
      <c r="DP41" s="1167"/>
      <c r="DQ41" s="1167"/>
      <c r="DV41" s="1167"/>
      <c r="DW41" s="1167"/>
      <c r="DY41" s="1167"/>
      <c r="DZ41" s="1167"/>
      <c r="EA41" s="1167"/>
      <c r="EB41" s="1167"/>
      <c r="EL41" s="1466"/>
    </row>
    <row r="42" spans="1:142" s="1451" customFormat="1" ht="15" customHeight="1" x14ac:dyDescent="0.25">
      <c r="A42" s="2125"/>
      <c r="B42" s="1455" t="s">
        <v>1490</v>
      </c>
      <c r="C42" s="1456"/>
      <c r="D42" s="1456"/>
      <c r="E42" s="1457"/>
      <c r="F42" s="1458"/>
      <c r="G42" s="1167"/>
      <c r="H42" s="1167"/>
      <c r="I42" s="1167"/>
      <c r="J42" s="1167"/>
      <c r="K42" s="1167"/>
      <c r="L42" s="1167"/>
      <c r="M42" s="1167"/>
      <c r="N42" s="1443"/>
      <c r="O42" s="1167"/>
      <c r="P42" s="1167"/>
      <c r="Q42" s="1167"/>
      <c r="R42" s="1167"/>
      <c r="S42" s="1167"/>
      <c r="T42" s="1167"/>
      <c r="U42" s="1167"/>
      <c r="V42" s="1167"/>
      <c r="W42" s="1167"/>
      <c r="X42" s="1167"/>
      <c r="Y42" s="1167"/>
      <c r="Z42" s="1167"/>
      <c r="AA42" s="1167"/>
      <c r="AB42" s="1167"/>
      <c r="AC42" s="1167"/>
      <c r="AD42" s="1167"/>
      <c r="AE42" s="1167"/>
      <c r="AF42" s="1167"/>
      <c r="AG42" s="1167"/>
      <c r="AH42" s="1167"/>
      <c r="AI42" s="1167"/>
      <c r="AJ42" s="1167"/>
      <c r="AK42" s="1167"/>
      <c r="AL42" s="1167"/>
      <c r="AM42" s="1167"/>
      <c r="AN42" s="1167"/>
      <c r="AO42" s="1167"/>
      <c r="AP42" s="1167"/>
      <c r="AQ42" s="1167"/>
      <c r="AR42" s="1167"/>
      <c r="AS42" s="1167"/>
      <c r="AT42" s="1167"/>
      <c r="AU42" s="1167"/>
      <c r="AV42" s="1167"/>
      <c r="AW42" s="1167"/>
      <c r="AX42" s="1167"/>
      <c r="AY42" s="1167"/>
      <c r="AZ42" s="1167"/>
      <c r="BA42" s="1167"/>
      <c r="BB42" s="1167"/>
      <c r="BC42" s="1167"/>
      <c r="BD42" s="1167"/>
      <c r="BE42" s="1167"/>
      <c r="BF42" s="1167"/>
      <c r="BG42" s="1167"/>
      <c r="BH42" s="1167"/>
      <c r="BI42" s="1167"/>
      <c r="BJ42" s="1167"/>
      <c r="BK42" s="1167"/>
      <c r="BL42" s="1167"/>
      <c r="BM42" s="1167"/>
      <c r="BN42" s="1167"/>
      <c r="BO42" s="1167"/>
      <c r="BP42" s="1167"/>
      <c r="BQ42" s="1167"/>
      <c r="BR42" s="1167"/>
      <c r="BS42" s="1167"/>
      <c r="BT42" s="1167"/>
      <c r="BU42" s="1167"/>
      <c r="BV42" s="1167"/>
      <c r="BW42" s="1167"/>
      <c r="BX42" s="1167"/>
      <c r="BY42" s="1167"/>
      <c r="BZ42" s="1167"/>
      <c r="CA42" s="1167"/>
      <c r="CB42" s="1167"/>
      <c r="CC42" s="1167"/>
      <c r="CD42" s="1167"/>
      <c r="CE42" s="1167"/>
      <c r="CF42" s="1167"/>
      <c r="CG42" s="1167"/>
      <c r="CH42" s="1167"/>
      <c r="CI42" s="1167"/>
      <c r="CJ42" s="1167"/>
      <c r="CK42" s="1167"/>
      <c r="CL42" s="1167"/>
      <c r="CM42" s="1167"/>
      <c r="CN42" s="1167"/>
      <c r="CO42" s="1167"/>
      <c r="CP42" s="1167"/>
      <c r="CQ42" s="1167"/>
      <c r="CX42" s="1167"/>
      <c r="CY42" s="1167"/>
      <c r="DH42" s="1167"/>
      <c r="DI42" s="1167"/>
      <c r="DP42" s="1167"/>
      <c r="DQ42" s="1167"/>
      <c r="DV42" s="1167"/>
      <c r="DW42" s="1167"/>
      <c r="DY42" s="1167"/>
      <c r="DZ42" s="1167"/>
      <c r="EA42" s="1167"/>
      <c r="EB42" s="1167"/>
      <c r="EL42" s="1466"/>
    </row>
    <row r="43" spans="1:142" s="1451" customFormat="1" ht="15" customHeight="1" x14ac:dyDescent="0.25">
      <c r="A43" s="2125"/>
      <c r="B43" s="1455" t="s">
        <v>1491</v>
      </c>
      <c r="C43" s="1456"/>
      <c r="D43" s="1456"/>
      <c r="E43" s="1457"/>
      <c r="F43" s="1458"/>
      <c r="G43" s="1167"/>
      <c r="H43" s="1167"/>
      <c r="I43" s="1167"/>
      <c r="J43" s="1167"/>
      <c r="K43" s="1167"/>
      <c r="L43" s="1167"/>
      <c r="M43" s="1167"/>
      <c r="N43" s="1443"/>
      <c r="O43" s="1167"/>
      <c r="P43" s="1167"/>
      <c r="Q43" s="1167"/>
      <c r="R43" s="1167"/>
      <c r="S43" s="1167"/>
      <c r="T43" s="1167"/>
      <c r="U43" s="1167"/>
      <c r="V43" s="1167"/>
      <c r="W43" s="1167"/>
      <c r="X43" s="1167"/>
      <c r="Y43" s="1167"/>
      <c r="Z43" s="1167"/>
      <c r="AA43" s="1167"/>
      <c r="AB43" s="1167"/>
      <c r="AC43" s="1167"/>
      <c r="AD43" s="1167"/>
      <c r="AE43" s="1167"/>
      <c r="AF43" s="1167"/>
      <c r="AG43" s="1167"/>
      <c r="AH43" s="1167"/>
      <c r="AI43" s="1167"/>
      <c r="AJ43" s="1167"/>
      <c r="AK43" s="1167"/>
      <c r="AL43" s="1167"/>
      <c r="AM43" s="1167"/>
      <c r="AN43" s="1167"/>
      <c r="AO43" s="1167"/>
      <c r="AP43" s="1167"/>
      <c r="AQ43" s="1167"/>
      <c r="AR43" s="1167"/>
      <c r="AS43" s="1167"/>
      <c r="AT43" s="1167"/>
      <c r="AU43" s="1167"/>
      <c r="AV43" s="1167"/>
      <c r="AW43" s="1167"/>
      <c r="AX43" s="1167"/>
      <c r="AY43" s="1167"/>
      <c r="AZ43" s="1167"/>
      <c r="BA43" s="1167"/>
      <c r="BB43" s="1167"/>
      <c r="BC43" s="1167"/>
      <c r="BD43" s="1167"/>
      <c r="BE43" s="1167"/>
      <c r="BF43" s="1167"/>
      <c r="BG43" s="1167"/>
      <c r="BH43" s="1167"/>
      <c r="BI43" s="1167"/>
      <c r="BJ43" s="1167"/>
      <c r="BK43" s="1167"/>
      <c r="BL43" s="1167"/>
      <c r="BM43" s="1167"/>
      <c r="BN43" s="1167"/>
      <c r="BO43" s="1167"/>
      <c r="BP43" s="1167"/>
      <c r="BQ43" s="1167"/>
      <c r="BR43" s="1167"/>
      <c r="BS43" s="1167"/>
      <c r="BT43" s="1167"/>
      <c r="BU43" s="1167"/>
      <c r="BV43" s="1167"/>
      <c r="BW43" s="1167"/>
      <c r="BX43" s="1167"/>
      <c r="BY43" s="1167"/>
      <c r="BZ43" s="1167"/>
      <c r="CA43" s="1167"/>
      <c r="CB43" s="1167"/>
      <c r="CC43" s="1167"/>
      <c r="CD43" s="1167"/>
      <c r="CE43" s="1167"/>
      <c r="CF43" s="1167"/>
      <c r="CG43" s="1167"/>
      <c r="CH43" s="1167"/>
      <c r="CI43" s="1167"/>
      <c r="CJ43" s="1167"/>
      <c r="CK43" s="1167"/>
      <c r="CL43" s="1167"/>
      <c r="CM43" s="1167"/>
      <c r="CN43" s="1167"/>
      <c r="CO43" s="1167"/>
      <c r="CP43" s="1167"/>
      <c r="CQ43" s="1167"/>
      <c r="CX43" s="1167"/>
      <c r="CY43" s="1167"/>
      <c r="DH43" s="1167"/>
      <c r="DI43" s="1167"/>
      <c r="DP43" s="1167"/>
      <c r="DQ43" s="1167"/>
      <c r="DV43" s="1167"/>
      <c r="DW43" s="1167"/>
      <c r="DY43" s="1167"/>
      <c r="DZ43" s="1167"/>
      <c r="EA43" s="1167"/>
      <c r="EB43" s="1167"/>
      <c r="EL43" s="1466"/>
    </row>
    <row r="44" spans="1:142" s="1451" customFormat="1" ht="15" customHeight="1" x14ac:dyDescent="0.25">
      <c r="A44" s="2125"/>
      <c r="B44" s="1455" t="s">
        <v>1492</v>
      </c>
      <c r="C44" s="1456"/>
      <c r="D44" s="1456"/>
      <c r="E44" s="1457"/>
      <c r="F44" s="1458"/>
      <c r="G44" s="1167"/>
      <c r="H44" s="1167"/>
      <c r="I44" s="1167"/>
      <c r="J44" s="1167"/>
      <c r="K44" s="1167"/>
      <c r="L44" s="1167"/>
      <c r="M44" s="1167"/>
      <c r="N44" s="1443"/>
      <c r="O44" s="1167"/>
      <c r="P44" s="1167"/>
      <c r="Q44" s="1167"/>
      <c r="R44" s="1167"/>
      <c r="S44" s="1167"/>
      <c r="T44" s="1167"/>
      <c r="U44" s="1167"/>
      <c r="V44" s="1167"/>
      <c r="W44" s="1167"/>
      <c r="X44" s="1167"/>
      <c r="Y44" s="1167"/>
      <c r="Z44" s="1167"/>
      <c r="AA44" s="1167"/>
      <c r="AB44" s="1167"/>
      <c r="AC44" s="1167"/>
      <c r="AD44" s="1167"/>
      <c r="AE44" s="1167"/>
      <c r="AF44" s="1167"/>
      <c r="AG44" s="1167"/>
      <c r="AH44" s="1167"/>
      <c r="AI44" s="1167"/>
      <c r="AJ44" s="1167"/>
      <c r="AK44" s="1167"/>
      <c r="AL44" s="1167"/>
      <c r="AM44" s="1167"/>
      <c r="AN44" s="1167"/>
      <c r="AO44" s="1167"/>
      <c r="AP44" s="1167"/>
      <c r="AQ44" s="1167"/>
      <c r="AR44" s="1167"/>
      <c r="AS44" s="1167"/>
      <c r="AT44" s="1167"/>
      <c r="AU44" s="1167"/>
      <c r="AV44" s="1167"/>
      <c r="AW44" s="1167"/>
      <c r="AX44" s="1167"/>
      <c r="AY44" s="1167"/>
      <c r="AZ44" s="1167"/>
      <c r="BA44" s="1167"/>
      <c r="BB44" s="1167"/>
      <c r="BC44" s="1167"/>
      <c r="BD44" s="1167"/>
      <c r="BE44" s="1167"/>
      <c r="BF44" s="1167"/>
      <c r="BG44" s="1167"/>
      <c r="BH44" s="1167"/>
      <c r="BI44" s="1167"/>
      <c r="BJ44" s="1167"/>
      <c r="BK44" s="1167"/>
      <c r="BL44" s="1167"/>
      <c r="BM44" s="1167"/>
      <c r="BN44" s="1167"/>
      <c r="BO44" s="1167"/>
      <c r="BP44" s="1167"/>
      <c r="BQ44" s="1167"/>
      <c r="BR44" s="1167"/>
      <c r="BS44" s="1167"/>
      <c r="BT44" s="1167"/>
      <c r="BU44" s="1167"/>
      <c r="BV44" s="1167"/>
      <c r="BW44" s="1167"/>
      <c r="BX44" s="1167"/>
      <c r="BY44" s="1167"/>
      <c r="BZ44" s="1167"/>
      <c r="CA44" s="1167"/>
      <c r="CB44" s="1167"/>
      <c r="CC44" s="1167"/>
      <c r="CD44" s="1167"/>
      <c r="CE44" s="1167"/>
      <c r="CF44" s="1167"/>
      <c r="CG44" s="1167"/>
      <c r="CH44" s="1167"/>
      <c r="CI44" s="1167"/>
      <c r="CJ44" s="1167"/>
      <c r="CK44" s="1167"/>
      <c r="CL44" s="1167"/>
      <c r="CM44" s="1167"/>
      <c r="CN44" s="1167"/>
      <c r="CO44" s="1167"/>
      <c r="CP44" s="1167"/>
      <c r="CQ44" s="1167"/>
      <c r="CX44" s="1167"/>
      <c r="CY44" s="1167"/>
      <c r="DH44" s="1167"/>
      <c r="DI44" s="1167"/>
      <c r="DP44" s="1167"/>
      <c r="DQ44" s="1167"/>
      <c r="DV44" s="1167"/>
      <c r="DW44" s="1167"/>
      <c r="DY44" s="1167"/>
      <c r="DZ44" s="1167"/>
      <c r="EA44" s="1167"/>
      <c r="EB44" s="1167"/>
      <c r="EL44" s="1466"/>
    </row>
    <row r="45" spans="1:142" s="1451" customFormat="1" ht="15" customHeight="1" x14ac:dyDescent="0.25">
      <c r="A45" s="2125"/>
      <c r="B45" s="1452" t="s">
        <v>1494</v>
      </c>
      <c r="C45" s="1453"/>
      <c r="D45" s="1453"/>
      <c r="E45" s="1454"/>
      <c r="F45" s="1312"/>
      <c r="G45" s="1167"/>
      <c r="H45" s="1167"/>
      <c r="I45" s="1167"/>
      <c r="J45" s="1167"/>
      <c r="K45" s="1167"/>
      <c r="L45" s="1167"/>
      <c r="M45" s="1167"/>
      <c r="N45" s="1443"/>
      <c r="O45" s="1167"/>
      <c r="P45" s="1167"/>
      <c r="Q45" s="1167"/>
      <c r="R45" s="1167"/>
      <c r="S45" s="1167"/>
      <c r="T45" s="1167"/>
      <c r="U45" s="1167"/>
      <c r="V45" s="1167"/>
      <c r="W45" s="1167"/>
      <c r="X45" s="1167"/>
      <c r="Y45" s="1167"/>
      <c r="Z45" s="1167"/>
      <c r="AA45" s="1167"/>
      <c r="AB45" s="1167"/>
      <c r="AC45" s="1167"/>
      <c r="AD45" s="1167"/>
      <c r="AE45" s="1167"/>
      <c r="AF45" s="1167"/>
      <c r="AG45" s="1167"/>
      <c r="AH45" s="1167"/>
      <c r="AI45" s="1167"/>
      <c r="AJ45" s="1167"/>
      <c r="AK45" s="1167"/>
      <c r="AL45" s="1167"/>
      <c r="AM45" s="1167"/>
      <c r="AN45" s="1167"/>
      <c r="AO45" s="1167"/>
      <c r="AP45" s="1167"/>
      <c r="AQ45" s="1167"/>
      <c r="AR45" s="1167"/>
      <c r="AS45" s="1167"/>
      <c r="AT45" s="1167"/>
      <c r="AU45" s="1167"/>
      <c r="AV45" s="1167"/>
      <c r="AW45" s="1167"/>
      <c r="AX45" s="1167"/>
      <c r="AY45" s="1167"/>
      <c r="AZ45" s="1167"/>
      <c r="BA45" s="1167"/>
      <c r="BB45" s="1167"/>
      <c r="BC45" s="1167"/>
      <c r="BD45" s="1167"/>
      <c r="BE45" s="1167"/>
      <c r="BF45" s="1167"/>
      <c r="BG45" s="1167"/>
      <c r="BH45" s="1167"/>
      <c r="BI45" s="1167"/>
      <c r="BJ45" s="1167"/>
      <c r="BK45" s="1167"/>
      <c r="BL45" s="1167"/>
      <c r="BM45" s="1167"/>
      <c r="BN45" s="1167"/>
      <c r="BO45" s="1167"/>
      <c r="BP45" s="1167"/>
      <c r="BQ45" s="1167"/>
      <c r="BR45" s="1167"/>
      <c r="BS45" s="1167"/>
      <c r="BT45" s="1167"/>
      <c r="BU45" s="1167"/>
      <c r="BV45" s="1167"/>
      <c r="BW45" s="1167"/>
      <c r="BX45" s="1167"/>
      <c r="BY45" s="1167"/>
      <c r="BZ45" s="1167"/>
      <c r="CA45" s="1167"/>
      <c r="CB45" s="1167"/>
      <c r="CC45" s="1167"/>
      <c r="CD45" s="1167"/>
      <c r="CE45" s="1167"/>
      <c r="CF45" s="1167"/>
      <c r="CG45" s="1167"/>
      <c r="CH45" s="1167"/>
      <c r="CI45" s="1167"/>
      <c r="CJ45" s="1167"/>
      <c r="CK45" s="1167"/>
      <c r="CL45" s="1167"/>
      <c r="CM45" s="1167"/>
      <c r="CN45" s="1167"/>
      <c r="CO45" s="1167"/>
      <c r="CP45" s="1167"/>
      <c r="CQ45" s="1167"/>
      <c r="CX45" s="1167"/>
      <c r="CY45" s="1167"/>
      <c r="DH45" s="1167"/>
      <c r="DI45" s="1167"/>
      <c r="DP45" s="1167"/>
      <c r="DQ45" s="1167"/>
      <c r="DV45" s="1167"/>
      <c r="DW45" s="1167"/>
      <c r="DY45" s="1167"/>
      <c r="DZ45" s="1167"/>
      <c r="EA45" s="1167"/>
      <c r="EB45" s="1167"/>
      <c r="EL45" s="1466"/>
    </row>
    <row r="46" spans="1:142" s="1451" customFormat="1" ht="15" customHeight="1" x14ac:dyDescent="0.25">
      <c r="A46" s="2125"/>
      <c r="B46" s="1455" t="s">
        <v>1490</v>
      </c>
      <c r="C46" s="1456"/>
      <c r="D46" s="1456"/>
      <c r="E46" s="1457"/>
      <c r="F46" s="1458"/>
      <c r="G46" s="1167"/>
      <c r="H46" s="1167"/>
      <c r="I46" s="1167"/>
      <c r="J46" s="1167"/>
      <c r="K46" s="1167"/>
      <c r="L46" s="1167"/>
      <c r="M46" s="1167"/>
      <c r="N46" s="1443"/>
      <c r="O46" s="1167"/>
      <c r="P46" s="1167"/>
      <c r="Q46" s="1167"/>
      <c r="R46" s="1167"/>
      <c r="S46" s="1167"/>
      <c r="T46" s="1167"/>
      <c r="U46" s="1167"/>
      <c r="V46" s="1167"/>
      <c r="W46" s="1167"/>
      <c r="X46" s="1167"/>
      <c r="Y46" s="1167"/>
      <c r="Z46" s="1167"/>
      <c r="AA46" s="1167"/>
      <c r="AB46" s="1167"/>
      <c r="AC46" s="1167"/>
      <c r="AD46" s="1167"/>
      <c r="AE46" s="1167"/>
      <c r="AF46" s="1167"/>
      <c r="AG46" s="1167"/>
      <c r="AH46" s="1167"/>
      <c r="AI46" s="1167"/>
      <c r="AJ46" s="1167"/>
      <c r="AK46" s="1167"/>
      <c r="AL46" s="1167"/>
      <c r="AM46" s="1167"/>
      <c r="AN46" s="1167"/>
      <c r="AO46" s="1167"/>
      <c r="AP46" s="1167"/>
      <c r="AQ46" s="1167"/>
      <c r="AR46" s="1167"/>
      <c r="AS46" s="1167"/>
      <c r="AT46" s="1167"/>
      <c r="AU46" s="1167"/>
      <c r="AV46" s="1167"/>
      <c r="AW46" s="1167"/>
      <c r="AX46" s="1167"/>
      <c r="AY46" s="1167"/>
      <c r="AZ46" s="1167"/>
      <c r="BA46" s="1167"/>
      <c r="BB46" s="1167"/>
      <c r="BC46" s="1167"/>
      <c r="BD46" s="1167"/>
      <c r="BE46" s="1167"/>
      <c r="BF46" s="1167"/>
      <c r="BG46" s="1167"/>
      <c r="BH46" s="1167"/>
      <c r="BI46" s="1167"/>
      <c r="BJ46" s="1167"/>
      <c r="BK46" s="1167"/>
      <c r="BL46" s="1167"/>
      <c r="BM46" s="1167"/>
      <c r="BN46" s="1167"/>
      <c r="BO46" s="1167"/>
      <c r="BP46" s="1167"/>
      <c r="BQ46" s="1167"/>
      <c r="BR46" s="1167"/>
      <c r="BS46" s="1167"/>
      <c r="BT46" s="1167"/>
      <c r="BU46" s="1167"/>
      <c r="BV46" s="1167"/>
      <c r="BW46" s="1167"/>
      <c r="BX46" s="1167"/>
      <c r="BY46" s="1167"/>
      <c r="BZ46" s="1167"/>
      <c r="CA46" s="1167"/>
      <c r="CB46" s="1167"/>
      <c r="CC46" s="1167"/>
      <c r="CD46" s="1167"/>
      <c r="CE46" s="1167"/>
      <c r="CF46" s="1167"/>
      <c r="CG46" s="1167"/>
      <c r="CH46" s="1167"/>
      <c r="CI46" s="1167"/>
      <c r="CJ46" s="1167"/>
      <c r="CK46" s="1167"/>
      <c r="CL46" s="1167"/>
      <c r="CM46" s="1167"/>
      <c r="CN46" s="1167"/>
      <c r="CO46" s="1167"/>
      <c r="CP46" s="1167"/>
      <c r="CQ46" s="1167"/>
      <c r="CX46" s="1167"/>
      <c r="CY46" s="1167"/>
      <c r="DH46" s="1167"/>
      <c r="DI46" s="1167"/>
      <c r="DP46" s="1167"/>
      <c r="DQ46" s="1167"/>
      <c r="DV46" s="1167"/>
      <c r="DW46" s="1167"/>
      <c r="DY46" s="1167"/>
      <c r="DZ46" s="1167"/>
      <c r="EA46" s="1167"/>
      <c r="EB46" s="1167"/>
      <c r="EL46" s="1466"/>
    </row>
    <row r="47" spans="1:142" s="1451" customFormat="1" ht="15" customHeight="1" x14ac:dyDescent="0.25">
      <c r="A47" s="2125"/>
      <c r="B47" s="1455" t="s">
        <v>1491</v>
      </c>
      <c r="C47" s="1456"/>
      <c r="D47" s="1456"/>
      <c r="E47" s="1457"/>
      <c r="F47" s="1458"/>
      <c r="G47" s="1167"/>
      <c r="H47" s="1167"/>
      <c r="I47" s="1167"/>
      <c r="J47" s="1167"/>
      <c r="K47" s="1167"/>
      <c r="L47" s="1167"/>
      <c r="M47" s="1167"/>
      <c r="N47" s="1443"/>
      <c r="O47" s="1167"/>
      <c r="P47" s="1167"/>
      <c r="Q47" s="1167"/>
      <c r="R47" s="1167"/>
      <c r="S47" s="1167"/>
      <c r="T47" s="1167"/>
      <c r="U47" s="1167"/>
      <c r="V47" s="1167"/>
      <c r="W47" s="1167"/>
      <c r="X47" s="1167"/>
      <c r="Y47" s="1167"/>
      <c r="Z47" s="1167"/>
      <c r="AA47" s="1167"/>
      <c r="AB47" s="1167"/>
      <c r="AC47" s="1167"/>
      <c r="AD47" s="1167"/>
      <c r="AE47" s="1167"/>
      <c r="AF47" s="1167"/>
      <c r="AG47" s="1167"/>
      <c r="AH47" s="1167"/>
      <c r="AI47" s="1167"/>
      <c r="AJ47" s="1167"/>
      <c r="AK47" s="1167"/>
      <c r="AL47" s="1167"/>
      <c r="AM47" s="1167"/>
      <c r="AN47" s="1167"/>
      <c r="AO47" s="1167"/>
      <c r="AP47" s="1167"/>
      <c r="AQ47" s="1167"/>
      <c r="AR47" s="1167"/>
      <c r="AS47" s="1167"/>
      <c r="AT47" s="1167"/>
      <c r="AU47" s="1167"/>
      <c r="AV47" s="1167"/>
      <c r="AW47" s="1167"/>
      <c r="AX47" s="1167"/>
      <c r="AY47" s="1167"/>
      <c r="AZ47" s="1167"/>
      <c r="BA47" s="1167"/>
      <c r="BB47" s="1167"/>
      <c r="BC47" s="1167"/>
      <c r="BD47" s="1167"/>
      <c r="BE47" s="1167"/>
      <c r="BF47" s="1167"/>
      <c r="BG47" s="1167"/>
      <c r="BH47" s="1167"/>
      <c r="BI47" s="1167"/>
      <c r="BJ47" s="1167"/>
      <c r="BK47" s="1167"/>
      <c r="BL47" s="1167"/>
      <c r="BM47" s="1167"/>
      <c r="BN47" s="1167"/>
      <c r="BO47" s="1167"/>
      <c r="BP47" s="1167"/>
      <c r="BQ47" s="1167"/>
      <c r="BR47" s="1167"/>
      <c r="BS47" s="1167"/>
      <c r="BT47" s="1167"/>
      <c r="BU47" s="1167"/>
      <c r="BV47" s="1167"/>
      <c r="BW47" s="1167"/>
      <c r="BX47" s="1167"/>
      <c r="BY47" s="1167"/>
      <c r="BZ47" s="1167"/>
      <c r="CA47" s="1167"/>
      <c r="CB47" s="1167"/>
      <c r="CC47" s="1167"/>
      <c r="CD47" s="1167"/>
      <c r="CE47" s="1167"/>
      <c r="CF47" s="1167"/>
      <c r="CG47" s="1167"/>
      <c r="CH47" s="1167"/>
      <c r="CI47" s="1167"/>
      <c r="CJ47" s="1167"/>
      <c r="CK47" s="1167"/>
      <c r="CL47" s="1167"/>
      <c r="CM47" s="1167"/>
      <c r="CN47" s="1167"/>
      <c r="CO47" s="1167"/>
      <c r="CP47" s="1167"/>
      <c r="CQ47" s="1167"/>
      <c r="CX47" s="1167"/>
      <c r="CY47" s="1167"/>
      <c r="DH47" s="1167"/>
      <c r="DI47" s="1167"/>
      <c r="DP47" s="1167"/>
      <c r="DQ47" s="1167"/>
      <c r="DV47" s="1167"/>
      <c r="DW47" s="1167"/>
      <c r="DY47" s="1167"/>
      <c r="DZ47" s="1167"/>
      <c r="EA47" s="1167"/>
      <c r="EB47" s="1167"/>
      <c r="EL47" s="1466"/>
    </row>
    <row r="48" spans="1:142" s="1451" customFormat="1" ht="15" customHeight="1" x14ac:dyDescent="0.25">
      <c r="A48" s="2125"/>
      <c r="B48" s="1459" t="s">
        <v>1492</v>
      </c>
      <c r="C48" s="1460"/>
      <c r="D48" s="1460"/>
      <c r="E48" s="1461"/>
      <c r="F48" s="1462"/>
      <c r="G48" s="1167"/>
      <c r="H48" s="1167"/>
      <c r="I48" s="1167"/>
      <c r="J48" s="1167"/>
      <c r="K48" s="1167"/>
      <c r="L48" s="1167"/>
      <c r="M48" s="1167"/>
      <c r="N48" s="1443"/>
      <c r="O48" s="1167"/>
      <c r="P48" s="1167"/>
      <c r="Q48" s="1167"/>
      <c r="R48" s="1167"/>
      <c r="S48" s="1167"/>
      <c r="T48" s="1167"/>
      <c r="U48" s="1167"/>
      <c r="V48" s="1167"/>
      <c r="W48" s="1167"/>
      <c r="X48" s="1167"/>
      <c r="Y48" s="1167"/>
      <c r="Z48" s="1167"/>
      <c r="AA48" s="1167"/>
      <c r="AB48" s="1167"/>
      <c r="AC48" s="1167"/>
      <c r="AD48" s="1167"/>
      <c r="AE48" s="1167"/>
      <c r="AF48" s="1167"/>
      <c r="AG48" s="1167"/>
      <c r="AH48" s="1167"/>
      <c r="AI48" s="1167"/>
      <c r="AJ48" s="1167"/>
      <c r="AK48" s="1167"/>
      <c r="AL48" s="1167"/>
      <c r="AM48" s="1167"/>
      <c r="AN48" s="1167"/>
      <c r="AO48" s="1167"/>
      <c r="AP48" s="1167"/>
      <c r="AQ48" s="1167"/>
      <c r="AR48" s="1167"/>
      <c r="AS48" s="1167"/>
      <c r="AT48" s="1167"/>
      <c r="AU48" s="1167"/>
      <c r="AV48" s="1167"/>
      <c r="AW48" s="1167"/>
      <c r="AX48" s="1167"/>
      <c r="AY48" s="1167"/>
      <c r="AZ48" s="1167"/>
      <c r="BA48" s="1167"/>
      <c r="BB48" s="1167"/>
      <c r="BC48" s="1167"/>
      <c r="BD48" s="1167"/>
      <c r="BE48" s="1167"/>
      <c r="BF48" s="1167"/>
      <c r="BG48" s="1167"/>
      <c r="BH48" s="1167"/>
      <c r="BI48" s="1167"/>
      <c r="BJ48" s="1167"/>
      <c r="BK48" s="1167"/>
      <c r="BL48" s="1167"/>
      <c r="BM48" s="1167"/>
      <c r="BN48" s="1167"/>
      <c r="BO48" s="1167"/>
      <c r="BP48" s="1167"/>
      <c r="BQ48" s="1167"/>
      <c r="BR48" s="1167"/>
      <c r="BS48" s="1167"/>
      <c r="BT48" s="1167"/>
      <c r="BU48" s="1167"/>
      <c r="BV48" s="1167"/>
      <c r="BW48" s="1167"/>
      <c r="BX48" s="1167"/>
      <c r="BY48" s="1167"/>
      <c r="BZ48" s="1167"/>
      <c r="CA48" s="1167"/>
      <c r="CB48" s="1167"/>
      <c r="CC48" s="1167"/>
      <c r="CD48" s="1167"/>
      <c r="CE48" s="1167"/>
      <c r="CF48" s="1167"/>
      <c r="CG48" s="1167"/>
      <c r="CH48" s="1167"/>
      <c r="CI48" s="1167"/>
      <c r="CJ48" s="1167"/>
      <c r="CK48" s="1167"/>
      <c r="CL48" s="1167"/>
      <c r="CM48" s="1167"/>
      <c r="CN48" s="1167"/>
      <c r="CO48" s="1167"/>
      <c r="CP48" s="1167"/>
      <c r="CQ48" s="1167"/>
      <c r="CX48" s="1167"/>
      <c r="CY48" s="1167"/>
      <c r="DH48" s="1167"/>
      <c r="DI48" s="1167"/>
      <c r="DP48" s="1167"/>
      <c r="DQ48" s="1167"/>
      <c r="DV48" s="1167"/>
      <c r="DW48" s="1167"/>
      <c r="DY48" s="1167"/>
      <c r="DZ48" s="1167"/>
      <c r="EA48" s="1167"/>
      <c r="EB48" s="1167"/>
      <c r="EL48" s="1466"/>
    </row>
    <row r="49" spans="1:258" s="1167" customFormat="1" ht="15" customHeight="1" x14ac:dyDescent="0.25">
      <c r="A49" s="2117"/>
      <c r="N49" s="1443"/>
      <c r="AB49" s="1914"/>
      <c r="AC49" s="1914"/>
      <c r="AD49" s="1914"/>
      <c r="AE49" s="1914"/>
      <c r="AF49" s="1914"/>
      <c r="AG49" s="1914"/>
      <c r="AH49" s="1914"/>
      <c r="AI49" s="1914"/>
      <c r="AJ49" s="1914"/>
      <c r="AK49" s="1914"/>
      <c r="AL49" s="1914"/>
      <c r="AM49" s="1914"/>
      <c r="AN49" s="1914"/>
      <c r="AO49" s="1914"/>
      <c r="AP49" s="1914"/>
      <c r="AQ49" s="1914"/>
      <c r="AR49" s="1914"/>
      <c r="AS49" s="1914"/>
      <c r="AT49" s="1914"/>
      <c r="AU49" s="1914"/>
      <c r="AV49" s="1914"/>
      <c r="AW49" s="1914"/>
      <c r="AX49" s="1914"/>
      <c r="AY49" s="1914"/>
      <c r="AZ49" s="1914"/>
      <c r="BA49" s="1914"/>
      <c r="BB49" s="1914"/>
      <c r="BC49" s="1914"/>
      <c r="BD49" s="1914"/>
      <c r="BE49" s="1914"/>
      <c r="BF49" s="1914"/>
      <c r="BG49" s="1914"/>
      <c r="BH49" s="1914"/>
      <c r="BI49" s="1914"/>
      <c r="BJ49" s="1914"/>
      <c r="BK49" s="1914"/>
      <c r="BL49" s="1914"/>
      <c r="BM49" s="1914"/>
      <c r="BN49" s="1914"/>
      <c r="BO49" s="1914"/>
      <c r="BP49" s="1914"/>
      <c r="BQ49" s="1914"/>
      <c r="BR49" s="1914"/>
      <c r="BS49" s="1914"/>
      <c r="BT49" s="1914"/>
      <c r="BU49" s="1914"/>
      <c r="BV49" s="1914"/>
      <c r="BW49" s="1914"/>
      <c r="BX49" s="1914"/>
      <c r="BY49" s="1914"/>
      <c r="BZ49" s="1914"/>
      <c r="CA49" s="1914"/>
      <c r="CB49" s="1914"/>
      <c r="CC49" s="1914"/>
      <c r="CD49" s="1914"/>
      <c r="CE49" s="1914"/>
      <c r="CF49" s="1914"/>
      <c r="CG49" s="1914"/>
      <c r="CH49" s="1914"/>
      <c r="CI49" s="1914"/>
      <c r="CJ49" s="1914"/>
      <c r="CK49" s="1914"/>
      <c r="CL49" s="1914"/>
      <c r="CM49" s="1914"/>
      <c r="CN49" s="1914"/>
      <c r="CO49" s="1914"/>
      <c r="CP49" s="1914"/>
      <c r="CQ49" s="1914"/>
      <c r="CR49" s="1914"/>
      <c r="CS49" s="1914"/>
      <c r="CT49" s="1914"/>
      <c r="CU49" s="1914"/>
      <c r="CV49" s="1914"/>
      <c r="CW49" s="1914"/>
      <c r="CX49" s="1914"/>
      <c r="CY49" s="1914"/>
      <c r="CZ49" s="1914"/>
      <c r="DA49" s="1914"/>
      <c r="DB49" s="1914"/>
      <c r="DC49" s="1914"/>
      <c r="DD49" s="1914"/>
      <c r="DE49" s="1914"/>
      <c r="DF49" s="1914"/>
      <c r="DG49" s="1914"/>
      <c r="DH49" s="1914"/>
      <c r="DI49" s="1914"/>
      <c r="DJ49" s="1914"/>
      <c r="DK49" s="1914"/>
      <c r="DL49" s="1914"/>
      <c r="DM49" s="1914"/>
      <c r="DN49" s="1914"/>
      <c r="DO49" s="1914"/>
      <c r="DP49" s="1914"/>
      <c r="DQ49" s="1914"/>
      <c r="DR49" s="1914"/>
      <c r="DS49" s="1914"/>
      <c r="DT49" s="1914"/>
      <c r="DU49" s="1914"/>
      <c r="DV49" s="1914"/>
      <c r="DW49" s="1914"/>
      <c r="DX49" s="1914"/>
      <c r="DY49" s="1914"/>
      <c r="DZ49" s="1914"/>
      <c r="EA49" s="1914"/>
      <c r="EB49" s="1914"/>
      <c r="EC49" s="1914"/>
      <c r="ED49" s="1914"/>
      <c r="EE49" s="1914"/>
      <c r="EF49" s="1914"/>
      <c r="EG49" s="1914"/>
      <c r="EH49" s="1914"/>
      <c r="EI49" s="1914"/>
      <c r="EJ49" s="1914"/>
      <c r="EK49" s="1914"/>
      <c r="EL49" s="1915"/>
    </row>
    <row r="50" spans="1:258" s="1167" customFormat="1" ht="45" customHeight="1" x14ac:dyDescent="0.25">
      <c r="A50" s="2062" t="s">
        <v>1497</v>
      </c>
      <c r="B50" s="1463"/>
      <c r="C50" s="1464"/>
      <c r="D50" s="1464"/>
      <c r="E50" s="1464"/>
      <c r="F50" s="1464"/>
      <c r="G50" s="1464"/>
      <c r="H50" s="1464"/>
      <c r="I50" s="1465"/>
      <c r="J50" s="1465"/>
      <c r="K50" s="1465"/>
      <c r="L50" s="1465"/>
      <c r="M50" s="1465"/>
      <c r="N50" s="2129"/>
      <c r="O50" s="1465"/>
      <c r="P50" s="1465"/>
      <c r="Q50" s="1465"/>
      <c r="R50" s="1465"/>
      <c r="S50" s="1465"/>
      <c r="T50" s="1465"/>
      <c r="U50" s="1465"/>
      <c r="V50" s="1465"/>
      <c r="W50" s="1465"/>
      <c r="X50" s="1465"/>
      <c r="Y50" s="1465"/>
      <c r="Z50" s="1465"/>
      <c r="AA50" s="1465"/>
      <c r="AB50" s="1465"/>
      <c r="AC50" s="1465"/>
      <c r="AD50" s="1465"/>
      <c r="AE50" s="1465"/>
      <c r="AF50" s="1465"/>
      <c r="AG50" s="1465"/>
      <c r="AH50" s="1465"/>
      <c r="AI50" s="1465"/>
      <c r="AJ50" s="1465"/>
      <c r="AK50" s="1465"/>
      <c r="AL50" s="1465"/>
      <c r="AM50" s="1465"/>
      <c r="AN50" s="1465"/>
      <c r="AO50" s="1465"/>
      <c r="AP50" s="1465"/>
      <c r="AQ50" s="1465"/>
      <c r="AR50" s="1465"/>
      <c r="AS50" s="1465"/>
      <c r="AT50" s="1465"/>
      <c r="AU50" s="1465"/>
      <c r="AV50" s="1465"/>
      <c r="AW50" s="1465"/>
      <c r="AX50" s="1465"/>
      <c r="AY50" s="1465"/>
      <c r="AZ50" s="1465"/>
      <c r="BA50" s="1465"/>
      <c r="BB50" s="1465"/>
      <c r="BC50" s="1465"/>
      <c r="BD50" s="1465"/>
      <c r="BE50" s="1465"/>
      <c r="BF50" s="1465"/>
      <c r="BG50" s="1465"/>
      <c r="BH50" s="1465"/>
      <c r="BI50" s="1465"/>
      <c r="BJ50" s="1465"/>
      <c r="BK50" s="1465"/>
      <c r="BL50" s="1465"/>
      <c r="BM50" s="1465"/>
      <c r="BN50" s="1465"/>
      <c r="BO50" s="1465"/>
      <c r="BP50" s="1465"/>
      <c r="BQ50" s="1465"/>
      <c r="BR50" s="1465"/>
      <c r="BS50" s="1465"/>
      <c r="BT50" s="1465"/>
      <c r="BU50" s="1465"/>
      <c r="BV50" s="1465"/>
      <c r="BW50" s="1465"/>
      <c r="BX50" s="1465"/>
      <c r="BY50" s="1465"/>
      <c r="BZ50" s="1465"/>
      <c r="CA50" s="1465"/>
      <c r="CB50" s="1465"/>
      <c r="CC50" s="1465"/>
      <c r="CD50" s="1465"/>
      <c r="CE50" s="1465"/>
      <c r="CF50" s="1465"/>
      <c r="CG50" s="1465"/>
      <c r="CH50" s="1465"/>
      <c r="CI50" s="1465"/>
      <c r="CJ50" s="1465"/>
      <c r="CK50" s="1465"/>
      <c r="CL50" s="1465"/>
      <c r="CM50" s="1465"/>
      <c r="CN50" s="1465"/>
      <c r="CO50" s="1465"/>
      <c r="CP50" s="1465"/>
      <c r="CQ50" s="1465"/>
      <c r="CR50" s="1465"/>
      <c r="CS50" s="1465"/>
      <c r="CT50" s="1465"/>
      <c r="CU50" s="1465"/>
      <c r="CV50" s="1465"/>
      <c r="CW50" s="1465"/>
      <c r="CX50" s="1465"/>
      <c r="CY50" s="1465"/>
      <c r="CZ50" s="1465"/>
      <c r="DA50" s="1465"/>
      <c r="DB50" s="1465"/>
      <c r="DC50" s="1465"/>
      <c r="DD50" s="1465"/>
      <c r="DE50" s="1465"/>
      <c r="DF50" s="1465"/>
      <c r="DG50" s="1465"/>
      <c r="DH50" s="1465"/>
      <c r="DI50" s="1465"/>
      <c r="DJ50" s="1465"/>
      <c r="DK50" s="1465"/>
      <c r="DL50" s="1465"/>
      <c r="DM50" s="1465"/>
      <c r="DN50" s="1465"/>
      <c r="DO50" s="1465"/>
      <c r="DP50" s="1465"/>
      <c r="DQ50" s="1465"/>
      <c r="DR50" s="1465"/>
      <c r="DS50" s="1465"/>
      <c r="DT50" s="1465"/>
      <c r="DU50" s="1465"/>
      <c r="DV50" s="1465"/>
      <c r="DW50" s="1465"/>
      <c r="DX50" s="1465"/>
      <c r="DY50" s="1465"/>
      <c r="DZ50" s="1465"/>
      <c r="EA50" s="1465"/>
      <c r="EB50" s="1465"/>
      <c r="EC50" s="1465"/>
      <c r="ED50" s="1465"/>
      <c r="EE50" s="1465"/>
      <c r="EF50" s="1465"/>
      <c r="EG50" s="1465"/>
      <c r="EH50" s="1465"/>
      <c r="EI50" s="1465"/>
      <c r="EJ50" s="1465"/>
      <c r="EK50" s="1465"/>
      <c r="EL50" s="1911"/>
    </row>
    <row r="51" spans="1:258" s="1444" customFormat="1" ht="15" customHeight="1" x14ac:dyDescent="0.25">
      <c r="A51" s="2117"/>
      <c r="B51" s="2374"/>
      <c r="C51" s="2375"/>
      <c r="D51" s="2375"/>
      <c r="E51" s="2375"/>
      <c r="F51" s="2126" t="s">
        <v>1418</v>
      </c>
      <c r="G51" s="1167"/>
      <c r="H51" s="1167"/>
      <c r="I51" s="1167"/>
      <c r="J51" s="1167"/>
      <c r="K51" s="1167"/>
      <c r="L51" s="1167"/>
      <c r="M51" s="1167"/>
      <c r="N51" s="1443"/>
      <c r="O51" s="1167"/>
      <c r="P51" s="1167"/>
      <c r="Q51" s="1167"/>
      <c r="R51" s="1167"/>
      <c r="S51" s="1167"/>
      <c r="T51" s="1167"/>
      <c r="U51" s="1167"/>
      <c r="V51" s="1167"/>
      <c r="W51" s="1167"/>
      <c r="X51" s="1167"/>
      <c r="Y51" s="1167"/>
      <c r="Z51" s="1167"/>
      <c r="AA51" s="1167"/>
      <c r="AB51" s="1167"/>
      <c r="AC51" s="1167"/>
      <c r="AD51" s="1167"/>
      <c r="AE51" s="1167"/>
      <c r="AF51" s="1167"/>
      <c r="AG51" s="1167"/>
      <c r="AH51" s="1167"/>
      <c r="AI51" s="1167"/>
      <c r="AJ51" s="1167"/>
      <c r="AK51" s="1167"/>
      <c r="AL51" s="1167"/>
      <c r="AM51" s="1167"/>
      <c r="AN51" s="1167"/>
      <c r="AO51" s="1167"/>
      <c r="AP51" s="1167"/>
      <c r="AQ51" s="1167"/>
      <c r="AR51" s="1167"/>
      <c r="AS51" s="1167"/>
      <c r="AT51" s="1167"/>
      <c r="AU51" s="1167"/>
      <c r="AV51" s="1167"/>
      <c r="AW51" s="1167"/>
      <c r="AX51" s="1167"/>
      <c r="AY51" s="1167"/>
      <c r="AZ51" s="1167"/>
      <c r="BA51" s="1167"/>
      <c r="BB51" s="1167"/>
      <c r="BC51" s="1167"/>
      <c r="BD51" s="1167"/>
      <c r="BE51" s="1167"/>
      <c r="BF51" s="1167"/>
      <c r="BG51" s="1167"/>
      <c r="BH51" s="1167"/>
      <c r="BI51" s="1167"/>
      <c r="BJ51" s="1167"/>
      <c r="BK51" s="1167"/>
      <c r="BL51" s="1167"/>
      <c r="BM51" s="1167"/>
      <c r="BN51" s="1167"/>
      <c r="BO51" s="1167"/>
      <c r="BP51" s="1167"/>
      <c r="BQ51" s="1167"/>
      <c r="BR51" s="1167"/>
      <c r="BS51" s="1167"/>
      <c r="BT51" s="1167"/>
      <c r="BU51" s="1167"/>
      <c r="BV51" s="1167"/>
      <c r="BW51" s="1167"/>
      <c r="BX51" s="1167"/>
      <c r="BY51" s="1167"/>
      <c r="BZ51" s="1167"/>
      <c r="CA51" s="1167"/>
      <c r="CB51" s="1167"/>
      <c r="CC51" s="1167"/>
      <c r="CD51" s="1167"/>
      <c r="CE51" s="1167"/>
      <c r="CF51" s="1167"/>
      <c r="CG51" s="1167"/>
      <c r="CH51" s="1167"/>
      <c r="CI51" s="1167"/>
      <c r="CJ51" s="1167"/>
      <c r="CK51" s="1167"/>
      <c r="CL51" s="1167"/>
      <c r="CM51" s="1167"/>
      <c r="CN51" s="1167"/>
      <c r="CO51" s="1167"/>
      <c r="CP51" s="1167"/>
      <c r="CQ51" s="1167"/>
      <c r="CR51" s="1167"/>
      <c r="CS51" s="1167"/>
      <c r="CT51" s="1167"/>
      <c r="CU51" s="1167"/>
      <c r="CV51" s="1167"/>
      <c r="CW51" s="1167"/>
      <c r="CX51" s="1167"/>
      <c r="CY51" s="1167"/>
      <c r="CZ51" s="1167"/>
      <c r="DA51" s="1167"/>
      <c r="DB51" s="1167"/>
      <c r="DC51" s="1167"/>
      <c r="DD51" s="1167"/>
      <c r="DE51" s="1167"/>
      <c r="DF51" s="1167"/>
      <c r="DG51" s="1167"/>
      <c r="DH51" s="1167"/>
      <c r="DI51" s="1167"/>
      <c r="DJ51" s="1167"/>
      <c r="DK51" s="1167"/>
      <c r="DL51" s="1167"/>
      <c r="DM51" s="1167"/>
      <c r="DN51" s="1167"/>
      <c r="DO51" s="1167"/>
      <c r="DP51" s="1167"/>
      <c r="DQ51" s="1167"/>
      <c r="DR51" s="1167"/>
      <c r="DS51" s="1167"/>
      <c r="DT51" s="1167"/>
      <c r="DU51" s="1167"/>
      <c r="DV51" s="1167"/>
      <c r="DW51" s="1167"/>
      <c r="DX51" s="1167"/>
      <c r="DY51" s="1167"/>
      <c r="DZ51" s="1167"/>
      <c r="EA51" s="1167"/>
      <c r="EB51" s="1167"/>
      <c r="EC51" s="1167"/>
      <c r="ED51" s="1167"/>
      <c r="EE51" s="1167"/>
      <c r="EF51" s="1167"/>
      <c r="EG51" s="1167"/>
      <c r="EH51" s="1167"/>
      <c r="EI51" s="1167"/>
      <c r="EJ51" s="1167"/>
      <c r="EK51" s="1167"/>
      <c r="EL51" s="1167"/>
      <c r="EM51" s="1167"/>
      <c r="EN51" s="1167"/>
      <c r="EO51" s="1167"/>
      <c r="EP51" s="1167"/>
      <c r="EQ51" s="1167"/>
      <c r="ER51" s="1167"/>
      <c r="ES51" s="1167"/>
      <c r="ET51" s="1167"/>
      <c r="EU51" s="1167"/>
      <c r="EV51" s="1167"/>
      <c r="EW51" s="1167"/>
      <c r="EX51" s="1167"/>
      <c r="EY51" s="1167"/>
      <c r="EZ51" s="1167"/>
      <c r="FA51" s="1167"/>
      <c r="FB51" s="1167"/>
      <c r="FC51" s="1167"/>
      <c r="FD51" s="1167"/>
      <c r="FE51" s="1167"/>
      <c r="FF51" s="1167"/>
      <c r="FG51" s="1167"/>
      <c r="FH51" s="1167"/>
      <c r="FI51" s="1167"/>
      <c r="FJ51" s="1167"/>
      <c r="FK51" s="1167"/>
      <c r="FL51" s="1167"/>
      <c r="FM51" s="1167"/>
      <c r="FN51" s="1167"/>
      <c r="FO51" s="1167"/>
      <c r="FP51" s="1167"/>
      <c r="FQ51" s="1167"/>
      <c r="FR51" s="1167"/>
      <c r="FS51" s="1167"/>
      <c r="FT51" s="1167"/>
      <c r="FU51" s="1167"/>
      <c r="FV51" s="1167"/>
      <c r="FW51" s="1167"/>
      <c r="FX51" s="1167"/>
      <c r="FY51" s="1167"/>
      <c r="FZ51" s="1167"/>
      <c r="GA51" s="1167"/>
      <c r="GB51" s="1167"/>
      <c r="GC51" s="1167"/>
      <c r="GD51" s="1167"/>
      <c r="GE51" s="1167"/>
      <c r="GF51" s="1167"/>
      <c r="GG51" s="1167"/>
      <c r="GH51" s="1167"/>
      <c r="GI51" s="1167"/>
      <c r="GJ51" s="1167"/>
      <c r="GK51" s="1167"/>
      <c r="GL51" s="1167"/>
      <c r="GM51" s="1167"/>
      <c r="GN51" s="1167"/>
      <c r="GO51" s="1167"/>
      <c r="GP51" s="1167"/>
      <c r="GQ51" s="1167"/>
      <c r="GR51" s="1167"/>
      <c r="GS51" s="1167"/>
      <c r="GT51" s="1167"/>
      <c r="GU51" s="1167"/>
      <c r="GV51" s="1167"/>
      <c r="GW51" s="1167"/>
      <c r="GX51" s="1167"/>
      <c r="GY51" s="1167"/>
      <c r="GZ51" s="1167"/>
      <c r="HA51" s="1167"/>
      <c r="HB51" s="1167"/>
      <c r="HC51" s="1167"/>
      <c r="HD51" s="1167"/>
      <c r="HE51" s="1167"/>
      <c r="HF51" s="1167"/>
      <c r="HG51" s="1167"/>
      <c r="HH51" s="1167"/>
      <c r="HI51" s="1167"/>
      <c r="HJ51" s="1167"/>
      <c r="HK51" s="1167"/>
      <c r="HL51" s="1167"/>
      <c r="HM51" s="1167"/>
      <c r="HN51" s="1167"/>
      <c r="HO51" s="1167"/>
      <c r="HP51" s="1167"/>
      <c r="HQ51" s="1167"/>
      <c r="HR51" s="1167"/>
      <c r="HS51" s="1167"/>
      <c r="HT51" s="1167"/>
      <c r="HU51" s="1167"/>
      <c r="HV51" s="1167"/>
      <c r="HW51" s="1167"/>
      <c r="HX51" s="1167"/>
      <c r="HY51" s="1167"/>
      <c r="HZ51" s="1167"/>
      <c r="IA51" s="1167"/>
      <c r="IB51" s="1167"/>
      <c r="IC51" s="1167"/>
      <c r="ID51" s="1167"/>
      <c r="IE51" s="1167"/>
      <c r="IF51" s="1167"/>
      <c r="IG51" s="1167"/>
      <c r="IH51" s="1167"/>
      <c r="II51" s="1167"/>
      <c r="IJ51" s="1167"/>
      <c r="IK51" s="1167"/>
      <c r="IL51" s="1167"/>
      <c r="IM51" s="1167"/>
      <c r="IN51" s="1167"/>
      <c r="IO51" s="1167"/>
      <c r="IP51" s="1167"/>
      <c r="IQ51" s="1167"/>
      <c r="IR51" s="1167"/>
      <c r="IS51" s="1167"/>
      <c r="IT51" s="1167"/>
      <c r="IU51" s="1167"/>
      <c r="IV51" s="1167"/>
      <c r="IW51" s="1167"/>
      <c r="IX51" s="1443"/>
    </row>
    <row r="52" spans="1:258" s="1444" customFormat="1" ht="15" customHeight="1" x14ac:dyDescent="0.25">
      <c r="A52" s="2117"/>
      <c r="B52" s="2127" t="s">
        <v>1498</v>
      </c>
      <c r="C52" s="2127"/>
      <c r="D52" s="2127"/>
      <c r="E52" s="2127"/>
      <c r="F52" s="2128">
        <f>IF($F$16=($F$22+$F$26+$F$30+$F$38+$F$42+$F$46+$F$54+$F$58+$F$62+$F$70+$F$74+$F$78+$F$86+$F$90+$F$94+$F$102+$F$106+$F$110+$F$118+$F$122+$F$126+$F$12+$F$13+$F$14+$F$15),F54+F58+F62,IF($F$16=($F$119+$F$123+$F$127+$F$103+$F$107+$F$111+$F$87+$F$91+$F$95+$F$71+$F$75+$F$79+$F$55+$F$59+$F$63+$F$39+$F$43+$F$47+$F$23+$F$27+$F$31+$F$12+$F$13+$F$14+$F$15),F55+F59+F63,F56+F60+F64))</f>
        <v>0</v>
      </c>
      <c r="G52" s="1167"/>
      <c r="H52" s="1167"/>
      <c r="I52" s="1167"/>
      <c r="J52" s="1167"/>
      <c r="K52" s="1167"/>
      <c r="L52" s="1167"/>
      <c r="M52" s="1167"/>
      <c r="N52" s="1443"/>
      <c r="O52" s="1167"/>
      <c r="P52" s="1167"/>
      <c r="Q52" s="1167"/>
      <c r="R52" s="1167"/>
      <c r="S52" s="1167"/>
      <c r="T52" s="1167"/>
      <c r="U52" s="1167"/>
      <c r="V52" s="1167"/>
      <c r="W52" s="1167"/>
      <c r="X52" s="1167"/>
      <c r="Y52" s="1167"/>
      <c r="Z52" s="1167"/>
      <c r="AA52" s="1167"/>
      <c r="AB52" s="1167"/>
      <c r="AC52" s="1167"/>
      <c r="AD52" s="1167"/>
      <c r="AE52" s="1167"/>
      <c r="AF52" s="1167"/>
      <c r="AG52" s="1167"/>
      <c r="AH52" s="1167"/>
      <c r="AI52" s="1167"/>
      <c r="AJ52" s="1167"/>
      <c r="AK52" s="1167"/>
      <c r="AL52" s="1167"/>
      <c r="AM52" s="1167"/>
      <c r="AN52" s="1167"/>
      <c r="AO52" s="1167"/>
      <c r="AP52" s="1167"/>
      <c r="AQ52" s="1167"/>
      <c r="AR52" s="1167"/>
      <c r="AS52" s="1167"/>
      <c r="AT52" s="1167"/>
      <c r="AU52" s="1167"/>
      <c r="AV52" s="1167"/>
      <c r="AW52" s="1167"/>
      <c r="AX52" s="1167"/>
      <c r="AY52" s="1167"/>
      <c r="AZ52" s="1167"/>
      <c r="BA52" s="1167"/>
      <c r="BB52" s="1167"/>
      <c r="BC52" s="1167"/>
      <c r="BD52" s="1167"/>
      <c r="BE52" s="1167"/>
      <c r="BF52" s="1167"/>
      <c r="BG52" s="1167"/>
      <c r="BH52" s="1167"/>
      <c r="BI52" s="1167"/>
      <c r="BJ52" s="1167"/>
      <c r="BK52" s="1167"/>
      <c r="BL52" s="1167"/>
      <c r="BM52" s="1167"/>
      <c r="BN52" s="1167"/>
      <c r="BO52" s="1167"/>
      <c r="BP52" s="1167"/>
      <c r="BQ52" s="1167"/>
      <c r="BR52" s="1167"/>
      <c r="BS52" s="1167"/>
      <c r="BT52" s="1167"/>
      <c r="BU52" s="1167"/>
      <c r="BV52" s="1167"/>
      <c r="BW52" s="1167"/>
      <c r="BX52" s="1167"/>
      <c r="BY52" s="1167"/>
      <c r="BZ52" s="1167"/>
      <c r="CA52" s="1167"/>
      <c r="CB52" s="1167"/>
      <c r="CC52" s="1167"/>
      <c r="CD52" s="1167"/>
      <c r="CE52" s="1167"/>
      <c r="CF52" s="1167"/>
      <c r="CG52" s="1167"/>
      <c r="CH52" s="1167"/>
      <c r="CI52" s="1167"/>
      <c r="CJ52" s="1167"/>
      <c r="CK52" s="1167"/>
      <c r="CL52" s="1167"/>
      <c r="CM52" s="1167"/>
      <c r="CN52" s="1167"/>
      <c r="CO52" s="1167"/>
      <c r="CP52" s="1167"/>
      <c r="CQ52" s="1167"/>
      <c r="CR52" s="1167"/>
      <c r="CS52" s="1167"/>
      <c r="CT52" s="1167"/>
      <c r="CU52" s="1167"/>
      <c r="CV52" s="1167"/>
      <c r="CW52" s="1167"/>
      <c r="CX52" s="1167"/>
      <c r="CY52" s="1167"/>
      <c r="CZ52" s="1167"/>
      <c r="DA52" s="1167"/>
      <c r="DB52" s="1167"/>
      <c r="DC52" s="1167"/>
      <c r="DD52" s="1167"/>
      <c r="DE52" s="1167"/>
      <c r="DF52" s="1167"/>
      <c r="DG52" s="1167"/>
      <c r="DH52" s="1167"/>
      <c r="DI52" s="1167"/>
      <c r="DJ52" s="1167"/>
      <c r="DK52" s="1167"/>
      <c r="DL52" s="1167"/>
      <c r="DM52" s="1167"/>
      <c r="DN52" s="1167"/>
      <c r="DO52" s="1167"/>
      <c r="DP52" s="1167"/>
      <c r="DQ52" s="1167"/>
      <c r="DR52" s="1167"/>
      <c r="DS52" s="1167"/>
      <c r="DT52" s="1167"/>
      <c r="DU52" s="1167"/>
      <c r="DV52" s="1167"/>
      <c r="DW52" s="1167"/>
      <c r="DX52" s="1167"/>
      <c r="DY52" s="1167"/>
      <c r="DZ52" s="1167"/>
      <c r="EA52" s="1167"/>
      <c r="EB52" s="1167"/>
      <c r="EC52" s="1167"/>
      <c r="ED52" s="1167"/>
      <c r="EE52" s="1167"/>
      <c r="EF52" s="1167"/>
      <c r="EG52" s="1167"/>
      <c r="EH52" s="1167"/>
      <c r="EI52" s="1167"/>
      <c r="EJ52" s="1167"/>
      <c r="EK52" s="1167"/>
      <c r="EL52" s="1167"/>
      <c r="EM52" s="1167"/>
      <c r="EN52" s="1167"/>
      <c r="EO52" s="1167"/>
      <c r="EP52" s="1167"/>
      <c r="EQ52" s="1167"/>
      <c r="ER52" s="1167"/>
      <c r="ES52" s="1167"/>
      <c r="ET52" s="1167"/>
      <c r="EU52" s="1167"/>
      <c r="EV52" s="1167"/>
      <c r="EW52" s="1167"/>
      <c r="EX52" s="1167"/>
      <c r="EY52" s="1167"/>
      <c r="EZ52" s="1167"/>
      <c r="FA52" s="1167"/>
      <c r="FB52" s="1167"/>
      <c r="FC52" s="1167"/>
      <c r="FD52" s="1167"/>
      <c r="FE52" s="1167"/>
      <c r="FF52" s="1167"/>
      <c r="FG52" s="1167"/>
      <c r="FH52" s="1167"/>
      <c r="FI52" s="1167"/>
      <c r="FJ52" s="1167"/>
      <c r="FK52" s="1167"/>
      <c r="FL52" s="1167"/>
      <c r="FM52" s="1167"/>
      <c r="FN52" s="1167"/>
      <c r="FO52" s="1167"/>
      <c r="FP52" s="1167"/>
      <c r="FQ52" s="1167"/>
      <c r="FR52" s="1167"/>
      <c r="FS52" s="1167"/>
      <c r="FT52" s="1167"/>
      <c r="FU52" s="1167"/>
      <c r="FV52" s="1167"/>
      <c r="FW52" s="1167"/>
      <c r="FX52" s="1167"/>
      <c r="FY52" s="1167"/>
      <c r="FZ52" s="1167"/>
      <c r="GA52" s="1167"/>
      <c r="GB52" s="1167"/>
      <c r="GC52" s="1167"/>
      <c r="GD52" s="1167"/>
      <c r="GE52" s="1167"/>
      <c r="GF52" s="1167"/>
      <c r="GG52" s="1167"/>
      <c r="GH52" s="1167"/>
      <c r="GI52" s="1167"/>
      <c r="GJ52" s="1167"/>
      <c r="GK52" s="1167"/>
      <c r="GL52" s="1167"/>
      <c r="GM52" s="1167"/>
      <c r="GN52" s="1167"/>
      <c r="GO52" s="1167"/>
      <c r="GP52" s="1167"/>
      <c r="GQ52" s="1167"/>
      <c r="GR52" s="1167"/>
      <c r="GS52" s="1167"/>
      <c r="GT52" s="1167"/>
      <c r="GU52" s="1167"/>
      <c r="GV52" s="1167"/>
      <c r="GW52" s="1167"/>
      <c r="GX52" s="1167"/>
      <c r="GY52" s="1167"/>
      <c r="GZ52" s="1167"/>
      <c r="HA52" s="1167"/>
      <c r="HB52" s="1167"/>
      <c r="HC52" s="1167"/>
      <c r="HD52" s="1167"/>
      <c r="HE52" s="1167"/>
      <c r="HF52" s="1167"/>
      <c r="HG52" s="1167"/>
      <c r="HH52" s="1167"/>
      <c r="HI52" s="1167"/>
      <c r="HJ52" s="1167"/>
      <c r="HK52" s="1167"/>
      <c r="HL52" s="1167"/>
      <c r="HM52" s="1167"/>
      <c r="HN52" s="1167"/>
      <c r="HO52" s="1167"/>
      <c r="HP52" s="1167"/>
      <c r="HQ52" s="1167"/>
      <c r="HR52" s="1167"/>
      <c r="HS52" s="1167"/>
      <c r="HT52" s="1167"/>
      <c r="HU52" s="1167"/>
      <c r="HV52" s="1167"/>
      <c r="HW52" s="1167"/>
      <c r="HX52" s="1167"/>
      <c r="HY52" s="1167"/>
      <c r="HZ52" s="1167"/>
      <c r="IA52" s="1167"/>
      <c r="IB52" s="1167"/>
      <c r="IC52" s="1167"/>
      <c r="ID52" s="1167"/>
      <c r="IE52" s="1167"/>
      <c r="IF52" s="1167"/>
      <c r="IG52" s="1167"/>
      <c r="IH52" s="1167"/>
      <c r="II52" s="1167"/>
      <c r="IJ52" s="1167"/>
      <c r="IK52" s="1167"/>
      <c r="IL52" s="1167"/>
      <c r="IM52" s="1167"/>
      <c r="IN52" s="1167"/>
      <c r="IO52" s="1167"/>
      <c r="IP52" s="1167"/>
      <c r="IQ52" s="1167"/>
      <c r="IR52" s="1167"/>
      <c r="IS52" s="1167"/>
      <c r="IT52" s="1167"/>
      <c r="IU52" s="1167"/>
      <c r="IV52" s="1167"/>
      <c r="IW52" s="1167"/>
      <c r="IX52" s="1443"/>
    </row>
    <row r="53" spans="1:258" s="1444" customFormat="1" ht="15" customHeight="1" x14ac:dyDescent="0.25">
      <c r="A53" s="2117"/>
      <c r="B53" s="1452" t="s">
        <v>1489</v>
      </c>
      <c r="C53" s="1453"/>
      <c r="D53" s="1453"/>
      <c r="E53" s="1454"/>
      <c r="F53" s="1312"/>
      <c r="G53" s="1167"/>
      <c r="H53" s="1167"/>
      <c r="I53" s="1167"/>
      <c r="J53" s="1167"/>
      <c r="K53" s="1167"/>
      <c r="L53" s="1167"/>
      <c r="M53" s="1167"/>
      <c r="N53" s="1443"/>
      <c r="O53" s="1167"/>
      <c r="P53" s="1167"/>
      <c r="Q53" s="1167"/>
      <c r="R53" s="1167"/>
      <c r="S53" s="1167"/>
      <c r="T53" s="1167"/>
      <c r="U53" s="1167"/>
      <c r="V53" s="1167"/>
      <c r="W53" s="1167"/>
      <c r="X53" s="1167"/>
      <c r="Y53" s="1167"/>
      <c r="Z53" s="1167"/>
      <c r="AA53" s="1167"/>
      <c r="AB53" s="1167"/>
      <c r="AC53" s="1167"/>
      <c r="AD53" s="1167"/>
      <c r="AE53" s="1167"/>
      <c r="AF53" s="1167"/>
      <c r="AG53" s="1167"/>
      <c r="AH53" s="1167"/>
      <c r="AI53" s="1167"/>
      <c r="AJ53" s="1167"/>
      <c r="AK53" s="1167"/>
      <c r="AL53" s="1167"/>
      <c r="AM53" s="1167"/>
      <c r="AN53" s="1167"/>
      <c r="AO53" s="1167"/>
      <c r="AP53" s="1167"/>
      <c r="AQ53" s="1167"/>
      <c r="AR53" s="1167"/>
      <c r="AS53" s="1167"/>
      <c r="AT53" s="1167"/>
      <c r="AU53" s="1167"/>
      <c r="AV53" s="1167"/>
      <c r="AW53" s="1167"/>
      <c r="AX53" s="1167"/>
      <c r="AY53" s="1167"/>
      <c r="AZ53" s="1167"/>
      <c r="BA53" s="1167"/>
      <c r="BB53" s="1167"/>
      <c r="BC53" s="1167"/>
      <c r="BD53" s="1167"/>
      <c r="BE53" s="1167"/>
      <c r="BF53" s="1167"/>
      <c r="BG53" s="1167"/>
      <c r="BH53" s="1167"/>
      <c r="BI53" s="1167"/>
      <c r="BJ53" s="1167"/>
      <c r="BK53" s="1167"/>
      <c r="BL53" s="1167"/>
      <c r="BM53" s="1167"/>
      <c r="BN53" s="1167"/>
      <c r="BO53" s="1167"/>
      <c r="BP53" s="1167"/>
      <c r="BQ53" s="1167"/>
      <c r="BR53" s="1167"/>
      <c r="BS53" s="1167"/>
      <c r="BT53" s="1167"/>
      <c r="BU53" s="1167"/>
      <c r="BV53" s="1167"/>
      <c r="BW53" s="1167"/>
      <c r="BX53" s="1167"/>
      <c r="BY53" s="1167"/>
      <c r="BZ53" s="1167"/>
      <c r="CA53" s="1167"/>
      <c r="CB53" s="1167"/>
      <c r="CC53" s="1167"/>
      <c r="CD53" s="1167"/>
      <c r="CE53" s="1167"/>
      <c r="CF53" s="1167"/>
      <c r="CG53" s="1167"/>
      <c r="CH53" s="1167"/>
      <c r="CI53" s="1167"/>
      <c r="CJ53" s="1167"/>
      <c r="CK53" s="1167"/>
      <c r="CL53" s="1167"/>
      <c r="CM53" s="1167"/>
      <c r="CN53" s="1167"/>
      <c r="CO53" s="1167"/>
      <c r="CP53" s="1167"/>
      <c r="CQ53" s="1167"/>
      <c r="CR53" s="1167"/>
      <c r="CS53" s="1167"/>
      <c r="CT53" s="1167"/>
      <c r="CU53" s="1167"/>
      <c r="CV53" s="1167"/>
      <c r="CW53" s="1167"/>
      <c r="CX53" s="1167"/>
      <c r="CY53" s="1167"/>
      <c r="CZ53" s="1167"/>
      <c r="DA53" s="1167"/>
      <c r="DB53" s="1167"/>
      <c r="DC53" s="1167"/>
      <c r="DD53" s="1167"/>
      <c r="DE53" s="1167"/>
      <c r="DF53" s="1167"/>
      <c r="DG53" s="1167"/>
      <c r="DH53" s="1167"/>
      <c r="DI53" s="1167"/>
      <c r="DJ53" s="1167"/>
      <c r="DK53" s="1167"/>
      <c r="DL53" s="1167"/>
      <c r="DM53" s="1167"/>
      <c r="DN53" s="1167"/>
      <c r="DO53" s="1167"/>
      <c r="DP53" s="1167"/>
      <c r="DQ53" s="1167"/>
      <c r="DR53" s="1167"/>
      <c r="DS53" s="1167"/>
      <c r="DT53" s="1167"/>
      <c r="DU53" s="1167"/>
      <c r="DV53" s="1167"/>
      <c r="DW53" s="1167"/>
      <c r="DX53" s="1167"/>
      <c r="DY53" s="1167"/>
      <c r="DZ53" s="1167"/>
      <c r="EA53" s="1167"/>
      <c r="EB53" s="1167"/>
      <c r="EC53" s="1167"/>
      <c r="ED53" s="1167"/>
      <c r="EE53" s="1167"/>
      <c r="EF53" s="1167"/>
      <c r="EG53" s="1167"/>
      <c r="EH53" s="1167"/>
      <c r="EI53" s="1167"/>
      <c r="EJ53" s="1167"/>
      <c r="EK53" s="1167"/>
      <c r="EL53" s="1167"/>
      <c r="EM53" s="1167"/>
      <c r="EN53" s="1167"/>
      <c r="EO53" s="1167"/>
      <c r="EP53" s="1167"/>
      <c r="EQ53" s="1167"/>
      <c r="ER53" s="1167"/>
      <c r="ES53" s="1167"/>
      <c r="ET53" s="1167"/>
      <c r="EU53" s="1167"/>
      <c r="EV53" s="1167"/>
      <c r="EW53" s="1167"/>
      <c r="EX53" s="1167"/>
      <c r="EY53" s="1167"/>
      <c r="EZ53" s="1167"/>
      <c r="FA53" s="1167"/>
      <c r="FB53" s="1167"/>
      <c r="FC53" s="1167"/>
      <c r="FD53" s="1167"/>
      <c r="FE53" s="1167"/>
      <c r="FF53" s="1167"/>
      <c r="FG53" s="1167"/>
      <c r="FH53" s="1167"/>
      <c r="FI53" s="1167"/>
      <c r="FJ53" s="1167"/>
      <c r="FK53" s="1167"/>
      <c r="FL53" s="1167"/>
      <c r="FM53" s="1167"/>
      <c r="FN53" s="1167"/>
      <c r="FO53" s="1167"/>
      <c r="FP53" s="1167"/>
      <c r="FQ53" s="1167"/>
      <c r="FR53" s="1167"/>
      <c r="FS53" s="1167"/>
      <c r="FT53" s="1167"/>
      <c r="FU53" s="1167"/>
      <c r="FV53" s="1167"/>
      <c r="FW53" s="1167"/>
      <c r="FX53" s="1167"/>
      <c r="FY53" s="1167"/>
      <c r="FZ53" s="1167"/>
      <c r="GA53" s="1167"/>
      <c r="GB53" s="1167"/>
      <c r="GC53" s="1167"/>
      <c r="GD53" s="1167"/>
      <c r="GE53" s="1167"/>
      <c r="GF53" s="1167"/>
      <c r="GG53" s="1167"/>
      <c r="GH53" s="1167"/>
      <c r="GI53" s="1167"/>
      <c r="GJ53" s="1167"/>
      <c r="GK53" s="1167"/>
      <c r="GL53" s="1167"/>
      <c r="GM53" s="1167"/>
      <c r="GN53" s="1167"/>
      <c r="GO53" s="1167"/>
      <c r="GP53" s="1167"/>
      <c r="GQ53" s="1167"/>
      <c r="GR53" s="1167"/>
      <c r="GS53" s="1167"/>
      <c r="GT53" s="1167"/>
      <c r="GU53" s="1167"/>
      <c r="GV53" s="1167"/>
      <c r="GW53" s="1167"/>
      <c r="GX53" s="1167"/>
      <c r="GY53" s="1167"/>
      <c r="GZ53" s="1167"/>
      <c r="HA53" s="1167"/>
      <c r="HB53" s="1167"/>
      <c r="HC53" s="1167"/>
      <c r="HD53" s="1167"/>
      <c r="HE53" s="1167"/>
      <c r="HF53" s="1167"/>
      <c r="HG53" s="1167"/>
      <c r="HH53" s="1167"/>
      <c r="HI53" s="1167"/>
      <c r="HJ53" s="1167"/>
      <c r="HK53" s="1167"/>
      <c r="HL53" s="1167"/>
      <c r="HM53" s="1167"/>
      <c r="HN53" s="1167"/>
      <c r="HO53" s="1167"/>
      <c r="HP53" s="1167"/>
      <c r="HQ53" s="1167"/>
      <c r="HR53" s="1167"/>
      <c r="HS53" s="1167"/>
      <c r="HT53" s="1167"/>
      <c r="HU53" s="1167"/>
      <c r="HV53" s="1167"/>
      <c r="HW53" s="1167"/>
      <c r="HX53" s="1167"/>
      <c r="HY53" s="1167"/>
      <c r="HZ53" s="1167"/>
      <c r="IA53" s="1167"/>
      <c r="IB53" s="1167"/>
      <c r="IC53" s="1167"/>
      <c r="ID53" s="1167"/>
      <c r="IE53" s="1167"/>
      <c r="IF53" s="1167"/>
      <c r="IG53" s="1167"/>
      <c r="IH53" s="1167"/>
      <c r="II53" s="1167"/>
      <c r="IJ53" s="1167"/>
      <c r="IK53" s="1167"/>
      <c r="IL53" s="1167"/>
      <c r="IM53" s="1167"/>
      <c r="IN53" s="1167"/>
      <c r="IO53" s="1167"/>
      <c r="IP53" s="1167"/>
      <c r="IQ53" s="1167"/>
      <c r="IR53" s="1167"/>
      <c r="IS53" s="1167"/>
      <c r="IT53" s="1167"/>
      <c r="IU53" s="1167"/>
      <c r="IV53" s="1167"/>
      <c r="IW53" s="1167"/>
      <c r="IX53" s="1443"/>
    </row>
    <row r="54" spans="1:258" s="1444" customFormat="1" ht="15" customHeight="1" x14ac:dyDescent="0.25">
      <c r="A54" s="2117"/>
      <c r="B54" s="1455" t="s">
        <v>1490</v>
      </c>
      <c r="C54" s="1456"/>
      <c r="D54" s="1456"/>
      <c r="E54" s="1457"/>
      <c r="F54" s="1458"/>
      <c r="G54" s="1167"/>
      <c r="H54" s="1167"/>
      <c r="I54" s="1167"/>
      <c r="J54" s="1167"/>
      <c r="K54" s="1167"/>
      <c r="L54" s="1167"/>
      <c r="M54" s="1167"/>
      <c r="N54" s="1443"/>
      <c r="O54" s="1167"/>
      <c r="P54" s="1167"/>
      <c r="Q54" s="1167"/>
      <c r="R54" s="1167"/>
      <c r="S54" s="1167"/>
      <c r="T54" s="1167"/>
      <c r="U54" s="1167"/>
      <c r="V54" s="1167"/>
      <c r="W54" s="1167"/>
      <c r="X54" s="1167"/>
      <c r="Y54" s="1167"/>
      <c r="Z54" s="1167"/>
      <c r="AA54" s="1167"/>
      <c r="AB54" s="1167"/>
      <c r="AC54" s="1167"/>
      <c r="AD54" s="1167"/>
      <c r="AE54" s="1167"/>
      <c r="AF54" s="1167"/>
      <c r="AG54" s="1167"/>
      <c r="AH54" s="1167"/>
      <c r="AI54" s="1167"/>
      <c r="AJ54" s="1167"/>
      <c r="AK54" s="1167"/>
      <c r="AL54" s="1167"/>
      <c r="AM54" s="1167"/>
      <c r="AN54" s="1167"/>
      <c r="AO54" s="1167"/>
      <c r="AP54" s="1167"/>
      <c r="AQ54" s="1167"/>
      <c r="AR54" s="1167"/>
      <c r="AS54" s="1167"/>
      <c r="AT54" s="1167"/>
      <c r="AU54" s="1167"/>
      <c r="AV54" s="1167"/>
      <c r="AW54" s="1167"/>
      <c r="AX54" s="1167"/>
      <c r="AY54" s="1167"/>
      <c r="AZ54" s="1167"/>
      <c r="BA54" s="1167"/>
      <c r="BB54" s="1167"/>
      <c r="BC54" s="1167"/>
      <c r="BD54" s="1167"/>
      <c r="BE54" s="1167"/>
      <c r="BF54" s="1167"/>
      <c r="BG54" s="1167"/>
      <c r="BH54" s="1167"/>
      <c r="BI54" s="1167"/>
      <c r="BJ54" s="1167"/>
      <c r="BK54" s="1167"/>
      <c r="BL54" s="1167"/>
      <c r="BM54" s="1167"/>
      <c r="BN54" s="1167"/>
      <c r="BO54" s="1167"/>
      <c r="BP54" s="1167"/>
      <c r="BQ54" s="1167"/>
      <c r="BR54" s="1167"/>
      <c r="BS54" s="1167"/>
      <c r="BT54" s="1167"/>
      <c r="BU54" s="1167"/>
      <c r="BV54" s="1167"/>
      <c r="BW54" s="1167"/>
      <c r="BX54" s="1167"/>
      <c r="BY54" s="1167"/>
      <c r="BZ54" s="1167"/>
      <c r="CA54" s="1167"/>
      <c r="CB54" s="1167"/>
      <c r="CC54" s="1167"/>
      <c r="CD54" s="1167"/>
      <c r="CE54" s="1167"/>
      <c r="CF54" s="1167"/>
      <c r="CG54" s="1167"/>
      <c r="CH54" s="1167"/>
      <c r="CI54" s="1167"/>
      <c r="CJ54" s="1167"/>
      <c r="CK54" s="1167"/>
      <c r="CL54" s="1167"/>
      <c r="CM54" s="1167"/>
      <c r="CN54" s="1167"/>
      <c r="CO54" s="1167"/>
      <c r="CP54" s="1167"/>
      <c r="CQ54" s="1167"/>
      <c r="CR54" s="1167"/>
      <c r="CS54" s="1167"/>
      <c r="CT54" s="1167"/>
      <c r="CU54" s="1167"/>
      <c r="CV54" s="1167"/>
      <c r="CW54" s="1167"/>
      <c r="CX54" s="1167"/>
      <c r="CY54" s="1167"/>
      <c r="CZ54" s="1167"/>
      <c r="DA54" s="1167"/>
      <c r="DB54" s="1167"/>
      <c r="DC54" s="1167"/>
      <c r="DD54" s="1167"/>
      <c r="DE54" s="1167"/>
      <c r="DF54" s="1167"/>
      <c r="DG54" s="1167"/>
      <c r="DH54" s="1167"/>
      <c r="DI54" s="1167"/>
      <c r="DJ54" s="1167"/>
      <c r="DK54" s="1167"/>
      <c r="DL54" s="1167"/>
      <c r="DM54" s="1167"/>
      <c r="DN54" s="1167"/>
      <c r="DO54" s="1167"/>
      <c r="DP54" s="1167"/>
      <c r="DQ54" s="1167"/>
      <c r="DR54" s="1167"/>
      <c r="DS54" s="1167"/>
      <c r="DT54" s="1167"/>
      <c r="DU54" s="1167"/>
      <c r="DV54" s="1167"/>
      <c r="DW54" s="1167"/>
      <c r="DX54" s="1167"/>
      <c r="DY54" s="1167"/>
      <c r="DZ54" s="1167"/>
      <c r="EA54" s="1167"/>
      <c r="EB54" s="1167"/>
      <c r="EC54" s="1167"/>
      <c r="ED54" s="1167"/>
      <c r="EE54" s="1167"/>
      <c r="EF54" s="1167"/>
      <c r="EG54" s="1167"/>
      <c r="EH54" s="1167"/>
      <c r="EI54" s="1167"/>
      <c r="EJ54" s="1167"/>
      <c r="EK54" s="1167"/>
      <c r="EL54" s="1167"/>
      <c r="EM54" s="1167"/>
      <c r="EN54" s="1167"/>
      <c r="EO54" s="1167"/>
      <c r="EP54" s="1167"/>
      <c r="EQ54" s="1167"/>
      <c r="ER54" s="1167"/>
      <c r="ES54" s="1167"/>
      <c r="ET54" s="1167"/>
      <c r="EU54" s="1167"/>
      <c r="EV54" s="1167"/>
      <c r="EW54" s="1167"/>
      <c r="EX54" s="1167"/>
      <c r="EY54" s="1167"/>
      <c r="EZ54" s="1167"/>
      <c r="FA54" s="1167"/>
      <c r="FB54" s="1167"/>
      <c r="FC54" s="1167"/>
      <c r="FD54" s="1167"/>
      <c r="FE54" s="1167"/>
      <c r="FF54" s="1167"/>
      <c r="FG54" s="1167"/>
      <c r="FH54" s="1167"/>
      <c r="FI54" s="1167"/>
      <c r="FJ54" s="1167"/>
      <c r="FK54" s="1167"/>
      <c r="FL54" s="1167"/>
      <c r="FM54" s="1167"/>
      <c r="FN54" s="1167"/>
      <c r="FO54" s="1167"/>
      <c r="FP54" s="1167"/>
      <c r="FQ54" s="1167"/>
      <c r="FR54" s="1167"/>
      <c r="FS54" s="1167"/>
      <c r="FT54" s="1167"/>
      <c r="FU54" s="1167"/>
      <c r="FV54" s="1167"/>
      <c r="FW54" s="1167"/>
      <c r="FX54" s="1167"/>
      <c r="FY54" s="1167"/>
      <c r="FZ54" s="1167"/>
      <c r="GA54" s="1167"/>
      <c r="GB54" s="1167"/>
      <c r="GC54" s="1167"/>
      <c r="GD54" s="1167"/>
      <c r="GE54" s="1167"/>
      <c r="GF54" s="1167"/>
      <c r="GG54" s="1167"/>
      <c r="GH54" s="1167"/>
      <c r="GI54" s="1167"/>
      <c r="GJ54" s="1167"/>
      <c r="GK54" s="1167"/>
      <c r="GL54" s="1167"/>
      <c r="GM54" s="1167"/>
      <c r="GN54" s="1167"/>
      <c r="GO54" s="1167"/>
      <c r="GP54" s="1167"/>
      <c r="GQ54" s="1167"/>
      <c r="GR54" s="1167"/>
      <c r="GS54" s="1167"/>
      <c r="GT54" s="1167"/>
      <c r="GU54" s="1167"/>
      <c r="GV54" s="1167"/>
      <c r="GW54" s="1167"/>
      <c r="GX54" s="1167"/>
      <c r="GY54" s="1167"/>
      <c r="GZ54" s="1167"/>
      <c r="HA54" s="1167"/>
      <c r="HB54" s="1167"/>
      <c r="HC54" s="1167"/>
      <c r="HD54" s="1167"/>
      <c r="HE54" s="1167"/>
      <c r="HF54" s="1167"/>
      <c r="HG54" s="1167"/>
      <c r="HH54" s="1167"/>
      <c r="HI54" s="1167"/>
      <c r="HJ54" s="1167"/>
      <c r="HK54" s="1167"/>
      <c r="HL54" s="1167"/>
      <c r="HM54" s="1167"/>
      <c r="HN54" s="1167"/>
      <c r="HO54" s="1167"/>
      <c r="HP54" s="1167"/>
      <c r="HQ54" s="1167"/>
      <c r="HR54" s="1167"/>
      <c r="HS54" s="1167"/>
      <c r="HT54" s="1167"/>
      <c r="HU54" s="1167"/>
      <c r="HV54" s="1167"/>
      <c r="HW54" s="1167"/>
      <c r="HX54" s="1167"/>
      <c r="HY54" s="1167"/>
      <c r="HZ54" s="1167"/>
      <c r="IA54" s="1167"/>
      <c r="IB54" s="1167"/>
      <c r="IC54" s="1167"/>
      <c r="ID54" s="1167"/>
      <c r="IE54" s="1167"/>
      <c r="IF54" s="1167"/>
      <c r="IG54" s="1167"/>
      <c r="IH54" s="1167"/>
      <c r="II54" s="1167"/>
      <c r="IJ54" s="1167"/>
      <c r="IK54" s="1167"/>
      <c r="IL54" s="1167"/>
      <c r="IM54" s="1167"/>
      <c r="IN54" s="1167"/>
      <c r="IO54" s="1167"/>
      <c r="IP54" s="1167"/>
      <c r="IQ54" s="1167"/>
      <c r="IR54" s="1167"/>
      <c r="IS54" s="1167"/>
      <c r="IT54" s="1167"/>
      <c r="IU54" s="1167"/>
      <c r="IV54" s="1167"/>
      <c r="IW54" s="1167"/>
      <c r="IX54" s="1443"/>
    </row>
    <row r="55" spans="1:258" s="1444" customFormat="1" ht="15" customHeight="1" x14ac:dyDescent="0.25">
      <c r="A55" s="2117"/>
      <c r="B55" s="1455" t="s">
        <v>1491</v>
      </c>
      <c r="C55" s="1456"/>
      <c r="D55" s="1456"/>
      <c r="E55" s="1457"/>
      <c r="F55" s="1458"/>
      <c r="G55" s="1167"/>
      <c r="H55" s="1167"/>
      <c r="I55" s="1167"/>
      <c r="J55" s="1167"/>
      <c r="K55" s="1167"/>
      <c r="L55" s="1167"/>
      <c r="M55" s="1167"/>
      <c r="N55" s="1443"/>
      <c r="O55" s="1167"/>
      <c r="P55" s="1167"/>
      <c r="Q55" s="1167"/>
      <c r="R55" s="1167"/>
      <c r="S55" s="1167"/>
      <c r="T55" s="1167"/>
      <c r="U55" s="1167"/>
      <c r="V55" s="1167"/>
      <c r="W55" s="1167"/>
      <c r="X55" s="1167"/>
      <c r="Y55" s="1167"/>
      <c r="Z55" s="1167"/>
      <c r="AA55" s="1167"/>
      <c r="AB55" s="1167"/>
      <c r="AC55" s="1167"/>
      <c r="AD55" s="1167"/>
      <c r="AE55" s="1167"/>
      <c r="AF55" s="1167"/>
      <c r="AG55" s="1167"/>
      <c r="AH55" s="1167"/>
      <c r="AI55" s="1167"/>
      <c r="AJ55" s="1167"/>
      <c r="AK55" s="1167"/>
      <c r="AL55" s="1167"/>
      <c r="AM55" s="1167"/>
      <c r="AN55" s="1167"/>
      <c r="AO55" s="1167"/>
      <c r="AP55" s="1167"/>
      <c r="AQ55" s="1167"/>
      <c r="AR55" s="1167"/>
      <c r="AS55" s="1167"/>
      <c r="AT55" s="1167"/>
      <c r="AU55" s="1167"/>
      <c r="AV55" s="1167"/>
      <c r="AW55" s="1167"/>
      <c r="AX55" s="1167"/>
      <c r="AY55" s="1167"/>
      <c r="AZ55" s="1167"/>
      <c r="BA55" s="1167"/>
      <c r="BB55" s="1167"/>
      <c r="BC55" s="1167"/>
      <c r="BD55" s="1167"/>
      <c r="BE55" s="1167"/>
      <c r="BF55" s="1167"/>
      <c r="BG55" s="1167"/>
      <c r="BH55" s="1167"/>
      <c r="BI55" s="1167"/>
      <c r="BJ55" s="1167"/>
      <c r="BK55" s="1167"/>
      <c r="BL55" s="1167"/>
      <c r="BM55" s="1167"/>
      <c r="BN55" s="1167"/>
      <c r="BO55" s="1167"/>
      <c r="BP55" s="1167"/>
      <c r="BQ55" s="1167"/>
      <c r="BR55" s="1167"/>
      <c r="BS55" s="1167"/>
      <c r="BT55" s="1167"/>
      <c r="BU55" s="1167"/>
      <c r="BV55" s="1167"/>
      <c r="BW55" s="1167"/>
      <c r="BX55" s="1167"/>
      <c r="BY55" s="1167"/>
      <c r="BZ55" s="1167"/>
      <c r="CA55" s="1167"/>
      <c r="CB55" s="1167"/>
      <c r="CC55" s="1167"/>
      <c r="CD55" s="1167"/>
      <c r="CE55" s="1167"/>
      <c r="CF55" s="1167"/>
      <c r="CG55" s="1167"/>
      <c r="CH55" s="1167"/>
      <c r="CI55" s="1167"/>
      <c r="CJ55" s="1167"/>
      <c r="CK55" s="1167"/>
      <c r="CL55" s="1167"/>
      <c r="CM55" s="1167"/>
      <c r="CN55" s="1167"/>
      <c r="CO55" s="1167"/>
      <c r="CP55" s="1167"/>
      <c r="CQ55" s="1167"/>
      <c r="CR55" s="1167"/>
      <c r="CS55" s="1167"/>
      <c r="CT55" s="1167"/>
      <c r="CU55" s="1167"/>
      <c r="CV55" s="1167"/>
      <c r="CW55" s="1167"/>
      <c r="CX55" s="1167"/>
      <c r="CY55" s="1167"/>
      <c r="CZ55" s="1167"/>
      <c r="DA55" s="1167"/>
      <c r="DB55" s="1167"/>
      <c r="DC55" s="1167"/>
      <c r="DD55" s="1167"/>
      <c r="DE55" s="1167"/>
      <c r="DF55" s="1167"/>
      <c r="DG55" s="1167"/>
      <c r="DH55" s="1167"/>
      <c r="DI55" s="1167"/>
      <c r="DJ55" s="1167"/>
      <c r="DK55" s="1167"/>
      <c r="DL55" s="1167"/>
      <c r="DM55" s="1167"/>
      <c r="DN55" s="1167"/>
      <c r="DO55" s="1167"/>
      <c r="DP55" s="1167"/>
      <c r="DQ55" s="1167"/>
      <c r="DR55" s="1167"/>
      <c r="DS55" s="1167"/>
      <c r="DT55" s="1167"/>
      <c r="DU55" s="1167"/>
      <c r="DV55" s="1167"/>
      <c r="DW55" s="1167"/>
      <c r="DX55" s="1167"/>
      <c r="DY55" s="1167"/>
      <c r="DZ55" s="1167"/>
      <c r="EA55" s="1167"/>
      <c r="EB55" s="1167"/>
      <c r="EC55" s="1167"/>
      <c r="ED55" s="1167"/>
      <c r="EE55" s="1167"/>
      <c r="EF55" s="1167"/>
      <c r="EG55" s="1167"/>
      <c r="EH55" s="1167"/>
      <c r="EI55" s="1167"/>
      <c r="EJ55" s="1167"/>
      <c r="EK55" s="1167"/>
      <c r="EL55" s="1167"/>
      <c r="EM55" s="1167"/>
      <c r="EN55" s="1167"/>
      <c r="EO55" s="1167"/>
      <c r="EP55" s="1167"/>
      <c r="EQ55" s="1167"/>
      <c r="ER55" s="1167"/>
      <c r="ES55" s="1167"/>
      <c r="ET55" s="1167"/>
      <c r="EU55" s="1167"/>
      <c r="EV55" s="1167"/>
      <c r="EW55" s="1167"/>
      <c r="EX55" s="1167"/>
      <c r="EY55" s="1167"/>
      <c r="EZ55" s="1167"/>
      <c r="FA55" s="1167"/>
      <c r="FB55" s="1167"/>
      <c r="FC55" s="1167"/>
      <c r="FD55" s="1167"/>
      <c r="FE55" s="1167"/>
      <c r="FF55" s="1167"/>
      <c r="FG55" s="1167"/>
      <c r="FH55" s="1167"/>
      <c r="FI55" s="1167"/>
      <c r="FJ55" s="1167"/>
      <c r="FK55" s="1167"/>
      <c r="FL55" s="1167"/>
      <c r="FM55" s="1167"/>
      <c r="FN55" s="1167"/>
      <c r="FO55" s="1167"/>
      <c r="FP55" s="1167"/>
      <c r="FQ55" s="1167"/>
      <c r="FR55" s="1167"/>
      <c r="FS55" s="1167"/>
      <c r="FT55" s="1167"/>
      <c r="FU55" s="1167"/>
      <c r="FV55" s="1167"/>
      <c r="FW55" s="1167"/>
      <c r="FX55" s="1167"/>
      <c r="FY55" s="1167"/>
      <c r="FZ55" s="1167"/>
      <c r="GA55" s="1167"/>
      <c r="GB55" s="1167"/>
      <c r="GC55" s="1167"/>
      <c r="GD55" s="1167"/>
      <c r="GE55" s="1167"/>
      <c r="GF55" s="1167"/>
      <c r="GG55" s="1167"/>
      <c r="GH55" s="1167"/>
      <c r="GI55" s="1167"/>
      <c r="GJ55" s="1167"/>
      <c r="GK55" s="1167"/>
      <c r="GL55" s="1167"/>
      <c r="GM55" s="1167"/>
      <c r="GN55" s="1167"/>
      <c r="GO55" s="1167"/>
      <c r="GP55" s="1167"/>
      <c r="GQ55" s="1167"/>
      <c r="GR55" s="1167"/>
      <c r="GS55" s="1167"/>
      <c r="GT55" s="1167"/>
      <c r="GU55" s="1167"/>
      <c r="GV55" s="1167"/>
      <c r="GW55" s="1167"/>
      <c r="GX55" s="1167"/>
      <c r="GY55" s="1167"/>
      <c r="GZ55" s="1167"/>
      <c r="HA55" s="1167"/>
      <c r="HB55" s="1167"/>
      <c r="HC55" s="1167"/>
      <c r="HD55" s="1167"/>
      <c r="HE55" s="1167"/>
      <c r="HF55" s="1167"/>
      <c r="HG55" s="1167"/>
      <c r="HH55" s="1167"/>
      <c r="HI55" s="1167"/>
      <c r="HJ55" s="1167"/>
      <c r="HK55" s="1167"/>
      <c r="HL55" s="1167"/>
      <c r="HM55" s="1167"/>
      <c r="HN55" s="1167"/>
      <c r="HO55" s="1167"/>
      <c r="HP55" s="1167"/>
      <c r="HQ55" s="1167"/>
      <c r="HR55" s="1167"/>
      <c r="HS55" s="1167"/>
      <c r="HT55" s="1167"/>
      <c r="HU55" s="1167"/>
      <c r="HV55" s="1167"/>
      <c r="HW55" s="1167"/>
      <c r="HX55" s="1167"/>
      <c r="HY55" s="1167"/>
      <c r="HZ55" s="1167"/>
      <c r="IA55" s="1167"/>
      <c r="IB55" s="1167"/>
      <c r="IC55" s="1167"/>
      <c r="ID55" s="1167"/>
      <c r="IE55" s="1167"/>
      <c r="IF55" s="1167"/>
      <c r="IG55" s="1167"/>
      <c r="IH55" s="1167"/>
      <c r="II55" s="1167"/>
      <c r="IJ55" s="1167"/>
      <c r="IK55" s="1167"/>
      <c r="IL55" s="1167"/>
      <c r="IM55" s="1167"/>
      <c r="IN55" s="1167"/>
      <c r="IO55" s="1167"/>
      <c r="IP55" s="1167"/>
      <c r="IQ55" s="1167"/>
      <c r="IR55" s="1167"/>
      <c r="IS55" s="1167"/>
      <c r="IT55" s="1167"/>
      <c r="IU55" s="1167"/>
      <c r="IV55" s="1167"/>
      <c r="IW55" s="1167"/>
      <c r="IX55" s="1443"/>
    </row>
    <row r="56" spans="1:258" s="1444" customFormat="1" ht="15" customHeight="1" x14ac:dyDescent="0.25">
      <c r="A56" s="2117"/>
      <c r="B56" s="1455" t="s">
        <v>1492</v>
      </c>
      <c r="C56" s="1456"/>
      <c r="D56" s="1456"/>
      <c r="E56" s="1457"/>
      <c r="F56" s="1458"/>
      <c r="G56" s="1167"/>
      <c r="H56" s="1167"/>
      <c r="I56" s="1167"/>
      <c r="J56" s="1167"/>
      <c r="K56" s="1167"/>
      <c r="L56" s="1167"/>
      <c r="M56" s="1167"/>
      <c r="N56" s="1443"/>
      <c r="O56" s="1167"/>
      <c r="P56" s="1167"/>
      <c r="Q56" s="1167"/>
      <c r="R56" s="1167"/>
      <c r="S56" s="1167"/>
      <c r="T56" s="1167"/>
      <c r="U56" s="1167"/>
      <c r="V56" s="1167"/>
      <c r="W56" s="1167"/>
      <c r="X56" s="1167"/>
      <c r="Y56" s="1167"/>
      <c r="Z56" s="1167"/>
      <c r="AA56" s="1167"/>
      <c r="AB56" s="1167"/>
      <c r="AC56" s="1167"/>
      <c r="AD56" s="1167"/>
      <c r="AE56" s="1167"/>
      <c r="AF56" s="1167"/>
      <c r="AG56" s="1167"/>
      <c r="AH56" s="1167"/>
      <c r="AI56" s="1167"/>
      <c r="AJ56" s="1167"/>
      <c r="AK56" s="1167"/>
      <c r="AL56" s="1167"/>
      <c r="AM56" s="1167"/>
      <c r="AN56" s="1167"/>
      <c r="AO56" s="1167"/>
      <c r="AP56" s="1167"/>
      <c r="AQ56" s="1167"/>
      <c r="AR56" s="1167"/>
      <c r="AS56" s="1167"/>
      <c r="AT56" s="1167"/>
      <c r="AU56" s="1167"/>
      <c r="AV56" s="1167"/>
      <c r="AW56" s="1167"/>
      <c r="AX56" s="1167"/>
      <c r="AY56" s="1167"/>
      <c r="AZ56" s="1167"/>
      <c r="BA56" s="1167"/>
      <c r="BB56" s="1167"/>
      <c r="BC56" s="1167"/>
      <c r="BD56" s="1167"/>
      <c r="BE56" s="1167"/>
      <c r="BF56" s="1167"/>
      <c r="BG56" s="1167"/>
      <c r="BH56" s="1167"/>
      <c r="BI56" s="1167"/>
      <c r="BJ56" s="1167"/>
      <c r="BK56" s="1167"/>
      <c r="BL56" s="1167"/>
      <c r="BM56" s="1167"/>
      <c r="BN56" s="1167"/>
      <c r="BO56" s="1167"/>
      <c r="BP56" s="1167"/>
      <c r="BQ56" s="1167"/>
      <c r="BR56" s="1167"/>
      <c r="BS56" s="1167"/>
      <c r="BT56" s="1167"/>
      <c r="BU56" s="1167"/>
      <c r="BV56" s="1167"/>
      <c r="BW56" s="1167"/>
      <c r="BX56" s="1167"/>
      <c r="BY56" s="1167"/>
      <c r="BZ56" s="1167"/>
      <c r="CA56" s="1167"/>
      <c r="CB56" s="1167"/>
      <c r="CC56" s="1167"/>
      <c r="CD56" s="1167"/>
      <c r="CE56" s="1167"/>
      <c r="CF56" s="1167"/>
      <c r="CG56" s="1167"/>
      <c r="CH56" s="1167"/>
      <c r="CI56" s="1167"/>
      <c r="CJ56" s="1167"/>
      <c r="CK56" s="1167"/>
      <c r="CL56" s="1167"/>
      <c r="CM56" s="1167"/>
      <c r="CN56" s="1167"/>
      <c r="CO56" s="1167"/>
      <c r="CP56" s="1167"/>
      <c r="CQ56" s="1167"/>
      <c r="CR56" s="1167"/>
      <c r="CS56" s="1167"/>
      <c r="CT56" s="1167"/>
      <c r="CU56" s="1167"/>
      <c r="CV56" s="1167"/>
      <c r="CW56" s="1167"/>
      <c r="CX56" s="1167"/>
      <c r="CY56" s="1167"/>
      <c r="CZ56" s="1167"/>
      <c r="DA56" s="1167"/>
      <c r="DB56" s="1167"/>
      <c r="DC56" s="1167"/>
      <c r="DD56" s="1167"/>
      <c r="DE56" s="1167"/>
      <c r="DF56" s="1167"/>
      <c r="DG56" s="1167"/>
      <c r="DH56" s="1167"/>
      <c r="DI56" s="1167"/>
      <c r="DJ56" s="1167"/>
      <c r="DK56" s="1167"/>
      <c r="DL56" s="1167"/>
      <c r="DM56" s="1167"/>
      <c r="DN56" s="1167"/>
      <c r="DO56" s="1167"/>
      <c r="DP56" s="1167"/>
      <c r="DQ56" s="1167"/>
      <c r="DR56" s="1167"/>
      <c r="DS56" s="1167"/>
      <c r="DT56" s="1167"/>
      <c r="DU56" s="1167"/>
      <c r="DV56" s="1167"/>
      <c r="DW56" s="1167"/>
      <c r="DX56" s="1167"/>
      <c r="DY56" s="1167"/>
      <c r="DZ56" s="1167"/>
      <c r="EA56" s="1167"/>
      <c r="EB56" s="1167"/>
      <c r="EC56" s="1167"/>
      <c r="ED56" s="1167"/>
      <c r="EE56" s="1167"/>
      <c r="EF56" s="1167"/>
      <c r="EG56" s="1167"/>
      <c r="EH56" s="1167"/>
      <c r="EI56" s="1167"/>
      <c r="EJ56" s="1167"/>
      <c r="EK56" s="1167"/>
      <c r="EL56" s="1167"/>
      <c r="EM56" s="1167"/>
      <c r="EN56" s="1167"/>
      <c r="EO56" s="1167"/>
      <c r="EP56" s="1167"/>
      <c r="EQ56" s="1167"/>
      <c r="ER56" s="1167"/>
      <c r="ES56" s="1167"/>
      <c r="ET56" s="1167"/>
      <c r="EU56" s="1167"/>
      <c r="EV56" s="1167"/>
      <c r="EW56" s="1167"/>
      <c r="EX56" s="1167"/>
      <c r="EY56" s="1167"/>
      <c r="EZ56" s="1167"/>
      <c r="FA56" s="1167"/>
      <c r="FB56" s="1167"/>
      <c r="FC56" s="1167"/>
      <c r="FD56" s="1167"/>
      <c r="FE56" s="1167"/>
      <c r="FF56" s="1167"/>
      <c r="FG56" s="1167"/>
      <c r="FH56" s="1167"/>
      <c r="FI56" s="1167"/>
      <c r="FJ56" s="1167"/>
      <c r="FK56" s="1167"/>
      <c r="FL56" s="1167"/>
      <c r="FM56" s="1167"/>
      <c r="FN56" s="1167"/>
      <c r="FO56" s="1167"/>
      <c r="FP56" s="1167"/>
      <c r="FQ56" s="1167"/>
      <c r="FR56" s="1167"/>
      <c r="FS56" s="1167"/>
      <c r="FT56" s="1167"/>
      <c r="FU56" s="1167"/>
      <c r="FV56" s="1167"/>
      <c r="FW56" s="1167"/>
      <c r="FX56" s="1167"/>
      <c r="FY56" s="1167"/>
      <c r="FZ56" s="1167"/>
      <c r="GA56" s="1167"/>
      <c r="GB56" s="1167"/>
      <c r="GC56" s="1167"/>
      <c r="GD56" s="1167"/>
      <c r="GE56" s="1167"/>
      <c r="GF56" s="1167"/>
      <c r="GG56" s="1167"/>
      <c r="GH56" s="1167"/>
      <c r="GI56" s="1167"/>
      <c r="GJ56" s="1167"/>
      <c r="GK56" s="1167"/>
      <c r="GL56" s="1167"/>
      <c r="GM56" s="1167"/>
      <c r="GN56" s="1167"/>
      <c r="GO56" s="1167"/>
      <c r="GP56" s="1167"/>
      <c r="GQ56" s="1167"/>
      <c r="GR56" s="1167"/>
      <c r="GS56" s="1167"/>
      <c r="GT56" s="1167"/>
      <c r="GU56" s="1167"/>
      <c r="GV56" s="1167"/>
      <c r="GW56" s="1167"/>
      <c r="GX56" s="1167"/>
      <c r="GY56" s="1167"/>
      <c r="GZ56" s="1167"/>
      <c r="HA56" s="1167"/>
      <c r="HB56" s="1167"/>
      <c r="HC56" s="1167"/>
      <c r="HD56" s="1167"/>
      <c r="HE56" s="1167"/>
      <c r="HF56" s="1167"/>
      <c r="HG56" s="1167"/>
      <c r="HH56" s="1167"/>
      <c r="HI56" s="1167"/>
      <c r="HJ56" s="1167"/>
      <c r="HK56" s="1167"/>
      <c r="HL56" s="1167"/>
      <c r="HM56" s="1167"/>
      <c r="HN56" s="1167"/>
      <c r="HO56" s="1167"/>
      <c r="HP56" s="1167"/>
      <c r="HQ56" s="1167"/>
      <c r="HR56" s="1167"/>
      <c r="HS56" s="1167"/>
      <c r="HT56" s="1167"/>
      <c r="HU56" s="1167"/>
      <c r="HV56" s="1167"/>
      <c r="HW56" s="1167"/>
      <c r="HX56" s="1167"/>
      <c r="HY56" s="1167"/>
      <c r="HZ56" s="1167"/>
      <c r="IA56" s="1167"/>
      <c r="IB56" s="1167"/>
      <c r="IC56" s="1167"/>
      <c r="ID56" s="1167"/>
      <c r="IE56" s="1167"/>
      <c r="IF56" s="1167"/>
      <c r="IG56" s="1167"/>
      <c r="IH56" s="1167"/>
      <c r="II56" s="1167"/>
      <c r="IJ56" s="1167"/>
      <c r="IK56" s="1167"/>
      <c r="IL56" s="1167"/>
      <c r="IM56" s="1167"/>
      <c r="IN56" s="1167"/>
      <c r="IO56" s="1167"/>
      <c r="IP56" s="1167"/>
      <c r="IQ56" s="1167"/>
      <c r="IR56" s="1167"/>
      <c r="IS56" s="1167"/>
      <c r="IT56" s="1167"/>
      <c r="IU56" s="1167"/>
      <c r="IV56" s="1167"/>
      <c r="IW56" s="1167"/>
      <c r="IX56" s="1443"/>
    </row>
    <row r="57" spans="1:258" s="1444" customFormat="1" ht="15" customHeight="1" x14ac:dyDescent="0.25">
      <c r="A57" s="2117"/>
      <c r="B57" s="1452" t="s">
        <v>1493</v>
      </c>
      <c r="C57" s="1453"/>
      <c r="D57" s="1453"/>
      <c r="E57" s="1454"/>
      <c r="F57" s="1312"/>
      <c r="G57" s="1167"/>
      <c r="H57" s="1167"/>
      <c r="I57" s="1167"/>
      <c r="J57" s="1167"/>
      <c r="K57" s="1167"/>
      <c r="L57" s="1167"/>
      <c r="M57" s="1167"/>
      <c r="N57" s="1443"/>
      <c r="O57" s="1167"/>
      <c r="P57" s="1167"/>
      <c r="Q57" s="1167"/>
      <c r="R57" s="1167"/>
      <c r="S57" s="1167"/>
      <c r="T57" s="1167"/>
      <c r="U57" s="1167"/>
      <c r="V57" s="1167"/>
      <c r="W57" s="1167"/>
      <c r="X57" s="1167"/>
      <c r="Y57" s="1167"/>
      <c r="Z57" s="1167"/>
      <c r="AA57" s="1167"/>
      <c r="AB57" s="1167"/>
      <c r="AC57" s="1167"/>
      <c r="AD57" s="1167"/>
      <c r="AE57" s="1167"/>
      <c r="AF57" s="1167"/>
      <c r="AG57" s="1167"/>
      <c r="AH57" s="1167"/>
      <c r="AI57" s="1167"/>
      <c r="AJ57" s="1167"/>
      <c r="AK57" s="1167"/>
      <c r="AL57" s="1167"/>
      <c r="AM57" s="1167"/>
      <c r="AN57" s="1167"/>
      <c r="AO57" s="1167"/>
      <c r="AP57" s="1167"/>
      <c r="AQ57" s="1167"/>
      <c r="AR57" s="1167"/>
      <c r="AS57" s="1167"/>
      <c r="AT57" s="1167"/>
      <c r="AU57" s="1167"/>
      <c r="AV57" s="1167"/>
      <c r="AW57" s="1167"/>
      <c r="AX57" s="1167"/>
      <c r="AY57" s="1167"/>
      <c r="AZ57" s="1167"/>
      <c r="BA57" s="1167"/>
      <c r="BB57" s="1167"/>
      <c r="BC57" s="1167"/>
      <c r="BD57" s="1167"/>
      <c r="BE57" s="1167"/>
      <c r="BF57" s="1167"/>
      <c r="BG57" s="1167"/>
      <c r="BH57" s="1167"/>
      <c r="BI57" s="1167"/>
      <c r="BJ57" s="1167"/>
      <c r="BK57" s="1167"/>
      <c r="BL57" s="1167"/>
      <c r="BM57" s="1167"/>
      <c r="BN57" s="1167"/>
      <c r="BO57" s="1167"/>
      <c r="BP57" s="1167"/>
      <c r="BQ57" s="1167"/>
      <c r="BR57" s="1167"/>
      <c r="BS57" s="1167"/>
      <c r="BT57" s="1167"/>
      <c r="BU57" s="1167"/>
      <c r="BV57" s="1167"/>
      <c r="BW57" s="1167"/>
      <c r="BX57" s="1167"/>
      <c r="BY57" s="1167"/>
      <c r="BZ57" s="1167"/>
      <c r="CA57" s="1167"/>
      <c r="CB57" s="1167"/>
      <c r="CC57" s="1167"/>
      <c r="CD57" s="1167"/>
      <c r="CE57" s="1167"/>
      <c r="CF57" s="1167"/>
      <c r="CG57" s="1167"/>
      <c r="CH57" s="1167"/>
      <c r="CI57" s="1167"/>
      <c r="CJ57" s="1167"/>
      <c r="CK57" s="1167"/>
      <c r="CL57" s="1167"/>
      <c r="CM57" s="1167"/>
      <c r="CN57" s="1167"/>
      <c r="CO57" s="1167"/>
      <c r="CP57" s="1167"/>
      <c r="CQ57" s="1167"/>
      <c r="CR57" s="1167"/>
      <c r="CS57" s="1167"/>
      <c r="CT57" s="1167"/>
      <c r="CU57" s="1167"/>
      <c r="CV57" s="1167"/>
      <c r="CW57" s="1167"/>
      <c r="CX57" s="1167"/>
      <c r="CY57" s="1167"/>
      <c r="CZ57" s="1167"/>
      <c r="DA57" s="1167"/>
      <c r="DB57" s="1167"/>
      <c r="DC57" s="1167"/>
      <c r="DD57" s="1167"/>
      <c r="DE57" s="1167"/>
      <c r="DF57" s="1167"/>
      <c r="DG57" s="1167"/>
      <c r="DH57" s="1167"/>
      <c r="DI57" s="1167"/>
      <c r="DJ57" s="1167"/>
      <c r="DK57" s="1167"/>
      <c r="DL57" s="1167"/>
      <c r="DM57" s="1167"/>
      <c r="DN57" s="1167"/>
      <c r="DO57" s="1167"/>
      <c r="DP57" s="1167"/>
      <c r="DQ57" s="1167"/>
      <c r="DR57" s="1167"/>
      <c r="DS57" s="1167"/>
      <c r="DT57" s="1167"/>
      <c r="DU57" s="1167"/>
      <c r="DV57" s="1167"/>
      <c r="DW57" s="1167"/>
      <c r="DX57" s="1167"/>
      <c r="DY57" s="1167"/>
      <c r="DZ57" s="1167"/>
      <c r="EA57" s="1167"/>
      <c r="EB57" s="1167"/>
      <c r="EC57" s="1167"/>
      <c r="ED57" s="1167"/>
      <c r="EE57" s="1167"/>
      <c r="EF57" s="1167"/>
      <c r="EG57" s="1167"/>
      <c r="EH57" s="1167"/>
      <c r="EI57" s="1167"/>
      <c r="EJ57" s="1167"/>
      <c r="EK57" s="1167"/>
      <c r="EL57" s="1167"/>
      <c r="EM57" s="1167"/>
      <c r="EN57" s="1167"/>
      <c r="EO57" s="1167"/>
      <c r="EP57" s="1167"/>
      <c r="EQ57" s="1167"/>
      <c r="ER57" s="1167"/>
      <c r="ES57" s="1167"/>
      <c r="ET57" s="1167"/>
      <c r="EU57" s="1167"/>
      <c r="EV57" s="1167"/>
      <c r="EW57" s="1167"/>
      <c r="EX57" s="1167"/>
      <c r="EY57" s="1167"/>
      <c r="EZ57" s="1167"/>
      <c r="FA57" s="1167"/>
      <c r="FB57" s="1167"/>
      <c r="FC57" s="1167"/>
      <c r="FD57" s="1167"/>
      <c r="FE57" s="1167"/>
      <c r="FF57" s="1167"/>
      <c r="FG57" s="1167"/>
      <c r="FH57" s="1167"/>
      <c r="FI57" s="1167"/>
      <c r="FJ57" s="1167"/>
      <c r="FK57" s="1167"/>
      <c r="FL57" s="1167"/>
      <c r="FM57" s="1167"/>
      <c r="FN57" s="1167"/>
      <c r="FO57" s="1167"/>
      <c r="FP57" s="1167"/>
      <c r="FQ57" s="1167"/>
      <c r="FR57" s="1167"/>
      <c r="FS57" s="1167"/>
      <c r="FT57" s="1167"/>
      <c r="FU57" s="1167"/>
      <c r="FV57" s="1167"/>
      <c r="FW57" s="1167"/>
      <c r="FX57" s="1167"/>
      <c r="FY57" s="1167"/>
      <c r="FZ57" s="1167"/>
      <c r="GA57" s="1167"/>
      <c r="GB57" s="1167"/>
      <c r="GC57" s="1167"/>
      <c r="GD57" s="1167"/>
      <c r="GE57" s="1167"/>
      <c r="GF57" s="1167"/>
      <c r="GG57" s="1167"/>
      <c r="GH57" s="1167"/>
      <c r="GI57" s="1167"/>
      <c r="GJ57" s="1167"/>
      <c r="GK57" s="1167"/>
      <c r="GL57" s="1167"/>
      <c r="GM57" s="1167"/>
      <c r="GN57" s="1167"/>
      <c r="GO57" s="1167"/>
      <c r="GP57" s="1167"/>
      <c r="GQ57" s="1167"/>
      <c r="GR57" s="1167"/>
      <c r="GS57" s="1167"/>
      <c r="GT57" s="1167"/>
      <c r="GU57" s="1167"/>
      <c r="GV57" s="1167"/>
      <c r="GW57" s="1167"/>
      <c r="GX57" s="1167"/>
      <c r="GY57" s="1167"/>
      <c r="GZ57" s="1167"/>
      <c r="HA57" s="1167"/>
      <c r="HB57" s="1167"/>
      <c r="HC57" s="1167"/>
      <c r="HD57" s="1167"/>
      <c r="HE57" s="1167"/>
      <c r="HF57" s="1167"/>
      <c r="HG57" s="1167"/>
      <c r="HH57" s="1167"/>
      <c r="HI57" s="1167"/>
      <c r="HJ57" s="1167"/>
      <c r="HK57" s="1167"/>
      <c r="HL57" s="1167"/>
      <c r="HM57" s="1167"/>
      <c r="HN57" s="1167"/>
      <c r="HO57" s="1167"/>
      <c r="HP57" s="1167"/>
      <c r="HQ57" s="1167"/>
      <c r="HR57" s="1167"/>
      <c r="HS57" s="1167"/>
      <c r="HT57" s="1167"/>
      <c r="HU57" s="1167"/>
      <c r="HV57" s="1167"/>
      <c r="HW57" s="1167"/>
      <c r="HX57" s="1167"/>
      <c r="HY57" s="1167"/>
      <c r="HZ57" s="1167"/>
      <c r="IA57" s="1167"/>
      <c r="IB57" s="1167"/>
      <c r="IC57" s="1167"/>
      <c r="ID57" s="1167"/>
      <c r="IE57" s="1167"/>
      <c r="IF57" s="1167"/>
      <c r="IG57" s="1167"/>
      <c r="IH57" s="1167"/>
      <c r="II57" s="1167"/>
      <c r="IJ57" s="1167"/>
      <c r="IK57" s="1167"/>
      <c r="IL57" s="1167"/>
      <c r="IM57" s="1167"/>
      <c r="IN57" s="1167"/>
      <c r="IO57" s="1167"/>
      <c r="IP57" s="1167"/>
      <c r="IQ57" s="1167"/>
      <c r="IR57" s="1167"/>
      <c r="IS57" s="1167"/>
      <c r="IT57" s="1167"/>
      <c r="IU57" s="1167"/>
      <c r="IV57" s="1167"/>
      <c r="IW57" s="1167"/>
      <c r="IX57" s="1443"/>
    </row>
    <row r="58" spans="1:258" s="1444" customFormat="1" ht="15" customHeight="1" x14ac:dyDescent="0.25">
      <c r="A58" s="2117"/>
      <c r="B58" s="1455" t="s">
        <v>1490</v>
      </c>
      <c r="C58" s="1456"/>
      <c r="D58" s="1456"/>
      <c r="E58" s="1457"/>
      <c r="F58" s="1458"/>
      <c r="G58" s="1167"/>
      <c r="H58" s="1167"/>
      <c r="I58" s="1167"/>
      <c r="J58" s="1167"/>
      <c r="K58" s="1167"/>
      <c r="L58" s="1167"/>
      <c r="M58" s="1167"/>
      <c r="N58" s="1443"/>
      <c r="O58" s="1167"/>
      <c r="P58" s="1167"/>
      <c r="Q58" s="1167"/>
      <c r="R58" s="1167"/>
      <c r="S58" s="1167"/>
      <c r="T58" s="1167"/>
      <c r="U58" s="1167"/>
      <c r="V58" s="1167"/>
      <c r="W58" s="1167"/>
      <c r="X58" s="1167"/>
      <c r="Y58" s="1167"/>
      <c r="Z58" s="1167"/>
      <c r="AA58" s="1167"/>
      <c r="AB58" s="1167"/>
      <c r="AC58" s="1167"/>
      <c r="AD58" s="1167"/>
      <c r="AE58" s="1167"/>
      <c r="AF58" s="1167"/>
      <c r="AG58" s="1167"/>
      <c r="AH58" s="1167"/>
      <c r="AI58" s="1167"/>
      <c r="AJ58" s="1167"/>
      <c r="AK58" s="1167"/>
      <c r="AL58" s="1167"/>
      <c r="AM58" s="1167"/>
      <c r="AN58" s="1167"/>
      <c r="AO58" s="1167"/>
      <c r="AP58" s="1167"/>
      <c r="AQ58" s="1167"/>
      <c r="AR58" s="1167"/>
      <c r="AS58" s="1167"/>
      <c r="AT58" s="1167"/>
      <c r="AU58" s="1167"/>
      <c r="AV58" s="1167"/>
      <c r="AW58" s="1167"/>
      <c r="AX58" s="1167"/>
      <c r="AY58" s="1167"/>
      <c r="AZ58" s="1167"/>
      <c r="BA58" s="1167"/>
      <c r="BB58" s="1167"/>
      <c r="BC58" s="1167"/>
      <c r="BD58" s="1167"/>
      <c r="BE58" s="1167"/>
      <c r="BF58" s="1167"/>
      <c r="BG58" s="1167"/>
      <c r="BH58" s="1167"/>
      <c r="BI58" s="1167"/>
      <c r="BJ58" s="1167"/>
      <c r="BK58" s="1167"/>
      <c r="BL58" s="1167"/>
      <c r="BM58" s="1167"/>
      <c r="BN58" s="1167"/>
      <c r="BO58" s="1167"/>
      <c r="BP58" s="1167"/>
      <c r="BQ58" s="1167"/>
      <c r="BR58" s="1167"/>
      <c r="BS58" s="1167"/>
      <c r="BT58" s="1167"/>
      <c r="BU58" s="1167"/>
      <c r="BV58" s="1167"/>
      <c r="BW58" s="1167"/>
      <c r="BX58" s="1167"/>
      <c r="BY58" s="1167"/>
      <c r="BZ58" s="1167"/>
      <c r="CA58" s="1167"/>
      <c r="CB58" s="1167"/>
      <c r="CC58" s="1167"/>
      <c r="CD58" s="1167"/>
      <c r="CE58" s="1167"/>
      <c r="CF58" s="1167"/>
      <c r="CG58" s="1167"/>
      <c r="CH58" s="1167"/>
      <c r="CI58" s="1167"/>
      <c r="CJ58" s="1167"/>
      <c r="CK58" s="1167"/>
      <c r="CL58" s="1167"/>
      <c r="CM58" s="1167"/>
      <c r="CN58" s="1167"/>
      <c r="CO58" s="1167"/>
      <c r="CP58" s="1167"/>
      <c r="CQ58" s="1167"/>
      <c r="CR58" s="1167"/>
      <c r="CS58" s="1167"/>
      <c r="CT58" s="1167"/>
      <c r="CU58" s="1167"/>
      <c r="CV58" s="1167"/>
      <c r="CW58" s="1167"/>
      <c r="CX58" s="1167"/>
      <c r="CY58" s="1167"/>
      <c r="CZ58" s="1167"/>
      <c r="DA58" s="1167"/>
      <c r="DB58" s="1167"/>
      <c r="DC58" s="1167"/>
      <c r="DD58" s="1167"/>
      <c r="DE58" s="1167"/>
      <c r="DF58" s="1167"/>
      <c r="DG58" s="1167"/>
      <c r="DH58" s="1167"/>
      <c r="DI58" s="1167"/>
      <c r="DJ58" s="1167"/>
      <c r="DK58" s="1167"/>
      <c r="DL58" s="1167"/>
      <c r="DM58" s="1167"/>
      <c r="DN58" s="1167"/>
      <c r="DO58" s="1167"/>
      <c r="DP58" s="1167"/>
      <c r="DQ58" s="1167"/>
      <c r="DR58" s="1167"/>
      <c r="DS58" s="1167"/>
      <c r="DT58" s="1167"/>
      <c r="DU58" s="1167"/>
      <c r="DV58" s="1167"/>
      <c r="DW58" s="1167"/>
      <c r="DX58" s="1167"/>
      <c r="DY58" s="1167"/>
      <c r="DZ58" s="1167"/>
      <c r="EA58" s="1167"/>
      <c r="EB58" s="1167"/>
      <c r="EC58" s="1167"/>
      <c r="ED58" s="1167"/>
      <c r="EE58" s="1167"/>
      <c r="EF58" s="1167"/>
      <c r="EG58" s="1167"/>
      <c r="EH58" s="1167"/>
      <c r="EI58" s="1167"/>
      <c r="EJ58" s="1167"/>
      <c r="EK58" s="1167"/>
      <c r="EL58" s="1167"/>
      <c r="EM58" s="1167"/>
      <c r="EN58" s="1167"/>
      <c r="EO58" s="1167"/>
      <c r="EP58" s="1167"/>
      <c r="EQ58" s="1167"/>
      <c r="ER58" s="1167"/>
      <c r="ES58" s="1167"/>
      <c r="ET58" s="1167"/>
      <c r="EU58" s="1167"/>
      <c r="EV58" s="1167"/>
      <c r="EW58" s="1167"/>
      <c r="EX58" s="1167"/>
      <c r="EY58" s="1167"/>
      <c r="EZ58" s="1167"/>
      <c r="FA58" s="1167"/>
      <c r="FB58" s="1167"/>
      <c r="FC58" s="1167"/>
      <c r="FD58" s="1167"/>
      <c r="FE58" s="1167"/>
      <c r="FF58" s="1167"/>
      <c r="FG58" s="1167"/>
      <c r="FH58" s="1167"/>
      <c r="FI58" s="1167"/>
      <c r="FJ58" s="1167"/>
      <c r="FK58" s="1167"/>
      <c r="FL58" s="1167"/>
      <c r="FM58" s="1167"/>
      <c r="FN58" s="1167"/>
      <c r="FO58" s="1167"/>
      <c r="FP58" s="1167"/>
      <c r="FQ58" s="1167"/>
      <c r="FR58" s="1167"/>
      <c r="FS58" s="1167"/>
      <c r="FT58" s="1167"/>
      <c r="FU58" s="1167"/>
      <c r="FV58" s="1167"/>
      <c r="FW58" s="1167"/>
      <c r="FX58" s="1167"/>
      <c r="FY58" s="1167"/>
      <c r="FZ58" s="1167"/>
      <c r="GA58" s="1167"/>
      <c r="GB58" s="1167"/>
      <c r="GC58" s="1167"/>
      <c r="GD58" s="1167"/>
      <c r="GE58" s="1167"/>
      <c r="GF58" s="1167"/>
      <c r="GG58" s="1167"/>
      <c r="GH58" s="1167"/>
      <c r="GI58" s="1167"/>
      <c r="GJ58" s="1167"/>
      <c r="GK58" s="1167"/>
      <c r="GL58" s="1167"/>
      <c r="GM58" s="1167"/>
      <c r="GN58" s="1167"/>
      <c r="GO58" s="1167"/>
      <c r="GP58" s="1167"/>
      <c r="GQ58" s="1167"/>
      <c r="GR58" s="1167"/>
      <c r="GS58" s="1167"/>
      <c r="GT58" s="1167"/>
      <c r="GU58" s="1167"/>
      <c r="GV58" s="1167"/>
      <c r="GW58" s="1167"/>
      <c r="GX58" s="1167"/>
      <c r="GY58" s="1167"/>
      <c r="GZ58" s="1167"/>
      <c r="HA58" s="1167"/>
      <c r="HB58" s="1167"/>
      <c r="HC58" s="1167"/>
      <c r="HD58" s="1167"/>
      <c r="HE58" s="1167"/>
      <c r="HF58" s="1167"/>
      <c r="HG58" s="1167"/>
      <c r="HH58" s="1167"/>
      <c r="HI58" s="1167"/>
      <c r="HJ58" s="1167"/>
      <c r="HK58" s="1167"/>
      <c r="HL58" s="1167"/>
      <c r="HM58" s="1167"/>
      <c r="HN58" s="1167"/>
      <c r="HO58" s="1167"/>
      <c r="HP58" s="1167"/>
      <c r="HQ58" s="1167"/>
      <c r="HR58" s="1167"/>
      <c r="HS58" s="1167"/>
      <c r="HT58" s="1167"/>
      <c r="HU58" s="1167"/>
      <c r="HV58" s="1167"/>
      <c r="HW58" s="1167"/>
      <c r="HX58" s="1167"/>
      <c r="HY58" s="1167"/>
      <c r="HZ58" s="1167"/>
      <c r="IA58" s="1167"/>
      <c r="IB58" s="1167"/>
      <c r="IC58" s="1167"/>
      <c r="ID58" s="1167"/>
      <c r="IE58" s="1167"/>
      <c r="IF58" s="1167"/>
      <c r="IG58" s="1167"/>
      <c r="IH58" s="1167"/>
      <c r="II58" s="1167"/>
      <c r="IJ58" s="1167"/>
      <c r="IK58" s="1167"/>
      <c r="IL58" s="1167"/>
      <c r="IM58" s="1167"/>
      <c r="IN58" s="1167"/>
      <c r="IO58" s="1167"/>
      <c r="IP58" s="1167"/>
      <c r="IQ58" s="1167"/>
      <c r="IR58" s="1167"/>
      <c r="IS58" s="1167"/>
      <c r="IT58" s="1167"/>
      <c r="IU58" s="1167"/>
      <c r="IV58" s="1167"/>
      <c r="IW58" s="1167"/>
      <c r="IX58" s="1443"/>
    </row>
    <row r="59" spans="1:258" s="1444" customFormat="1" ht="15" customHeight="1" x14ac:dyDescent="0.25">
      <c r="A59" s="2117"/>
      <c r="B59" s="1455" t="s">
        <v>1491</v>
      </c>
      <c r="C59" s="1456"/>
      <c r="D59" s="1456"/>
      <c r="E59" s="1457"/>
      <c r="F59" s="1458"/>
      <c r="G59" s="1167"/>
      <c r="H59" s="1167"/>
      <c r="I59" s="1167"/>
      <c r="J59" s="1167"/>
      <c r="K59" s="1167"/>
      <c r="L59" s="1167"/>
      <c r="M59" s="1167"/>
      <c r="N59" s="1443"/>
      <c r="O59" s="1167"/>
      <c r="P59" s="1167"/>
      <c r="Q59" s="1167"/>
      <c r="R59" s="1167"/>
      <c r="S59" s="1167"/>
      <c r="T59" s="1167"/>
      <c r="U59" s="1167"/>
      <c r="V59" s="1167"/>
      <c r="W59" s="1167"/>
      <c r="X59" s="1167"/>
      <c r="Y59" s="1167"/>
      <c r="Z59" s="1167"/>
      <c r="AA59" s="1167"/>
      <c r="AB59" s="1167"/>
      <c r="AC59" s="1167"/>
      <c r="AD59" s="1167"/>
      <c r="AE59" s="1167"/>
      <c r="AF59" s="1167"/>
      <c r="AG59" s="1167"/>
      <c r="AH59" s="1167"/>
      <c r="AI59" s="1167"/>
      <c r="AJ59" s="1167"/>
      <c r="AK59" s="1167"/>
      <c r="AL59" s="1167"/>
      <c r="AM59" s="1167"/>
      <c r="AN59" s="1167"/>
      <c r="AO59" s="1167"/>
      <c r="AP59" s="1167"/>
      <c r="AQ59" s="1167"/>
      <c r="AR59" s="1167"/>
      <c r="AS59" s="1167"/>
      <c r="AT59" s="1167"/>
      <c r="AU59" s="1167"/>
      <c r="AV59" s="1167"/>
      <c r="AW59" s="1167"/>
      <c r="AX59" s="1167"/>
      <c r="AY59" s="1167"/>
      <c r="AZ59" s="1167"/>
      <c r="BA59" s="1167"/>
      <c r="BB59" s="1167"/>
      <c r="BC59" s="1167"/>
      <c r="BD59" s="1167"/>
      <c r="BE59" s="1167"/>
      <c r="BF59" s="1167"/>
      <c r="BG59" s="1167"/>
      <c r="BH59" s="1167"/>
      <c r="BI59" s="1167"/>
      <c r="BJ59" s="1167"/>
      <c r="BK59" s="1167"/>
      <c r="BL59" s="1167"/>
      <c r="BM59" s="1167"/>
      <c r="BN59" s="1167"/>
      <c r="BO59" s="1167"/>
      <c r="BP59" s="1167"/>
      <c r="BQ59" s="1167"/>
      <c r="BR59" s="1167"/>
      <c r="BS59" s="1167"/>
      <c r="BT59" s="1167"/>
      <c r="BU59" s="1167"/>
      <c r="BV59" s="1167"/>
      <c r="BW59" s="1167"/>
      <c r="BX59" s="1167"/>
      <c r="BY59" s="1167"/>
      <c r="BZ59" s="1167"/>
      <c r="CA59" s="1167"/>
      <c r="CB59" s="1167"/>
      <c r="CC59" s="1167"/>
      <c r="CD59" s="1167"/>
      <c r="CE59" s="1167"/>
      <c r="CF59" s="1167"/>
      <c r="CG59" s="1167"/>
      <c r="CH59" s="1167"/>
      <c r="CI59" s="1167"/>
      <c r="CJ59" s="1167"/>
      <c r="CK59" s="1167"/>
      <c r="CL59" s="1167"/>
      <c r="CM59" s="1167"/>
      <c r="CN59" s="1167"/>
      <c r="CO59" s="1167"/>
      <c r="CP59" s="1167"/>
      <c r="CQ59" s="1167"/>
      <c r="CR59" s="1167"/>
      <c r="CS59" s="1167"/>
      <c r="CT59" s="1167"/>
      <c r="CU59" s="1167"/>
      <c r="CV59" s="1167"/>
      <c r="CW59" s="1167"/>
      <c r="CX59" s="1167"/>
      <c r="CY59" s="1167"/>
      <c r="CZ59" s="1167"/>
      <c r="DA59" s="1167"/>
      <c r="DB59" s="1167"/>
      <c r="DC59" s="1167"/>
      <c r="DD59" s="1167"/>
      <c r="DE59" s="1167"/>
      <c r="DF59" s="1167"/>
      <c r="DG59" s="1167"/>
      <c r="DH59" s="1167"/>
      <c r="DI59" s="1167"/>
      <c r="DJ59" s="1167"/>
      <c r="DK59" s="1167"/>
      <c r="DL59" s="1167"/>
      <c r="DM59" s="1167"/>
      <c r="DN59" s="1167"/>
      <c r="DO59" s="1167"/>
      <c r="DP59" s="1167"/>
      <c r="DQ59" s="1167"/>
      <c r="DR59" s="1167"/>
      <c r="DS59" s="1167"/>
      <c r="DT59" s="1167"/>
      <c r="DU59" s="1167"/>
      <c r="DV59" s="1167"/>
      <c r="DW59" s="1167"/>
      <c r="DX59" s="1167"/>
      <c r="DY59" s="1167"/>
      <c r="DZ59" s="1167"/>
      <c r="EA59" s="1167"/>
      <c r="EB59" s="1167"/>
      <c r="EC59" s="1167"/>
      <c r="ED59" s="1167"/>
      <c r="EE59" s="1167"/>
      <c r="EF59" s="1167"/>
      <c r="EG59" s="1167"/>
      <c r="EH59" s="1167"/>
      <c r="EI59" s="1167"/>
      <c r="EJ59" s="1167"/>
      <c r="EK59" s="1167"/>
      <c r="EL59" s="1167"/>
      <c r="EM59" s="1167"/>
      <c r="EN59" s="1167"/>
      <c r="EO59" s="1167"/>
      <c r="EP59" s="1167"/>
      <c r="EQ59" s="1167"/>
      <c r="ER59" s="1167"/>
      <c r="ES59" s="1167"/>
      <c r="ET59" s="1167"/>
      <c r="EU59" s="1167"/>
      <c r="EV59" s="1167"/>
      <c r="EW59" s="1167"/>
      <c r="EX59" s="1167"/>
      <c r="EY59" s="1167"/>
      <c r="EZ59" s="1167"/>
      <c r="FA59" s="1167"/>
      <c r="FB59" s="1167"/>
      <c r="FC59" s="1167"/>
      <c r="FD59" s="1167"/>
      <c r="FE59" s="1167"/>
      <c r="FF59" s="1167"/>
      <c r="FG59" s="1167"/>
      <c r="FH59" s="1167"/>
      <c r="FI59" s="1167"/>
      <c r="FJ59" s="1167"/>
      <c r="FK59" s="1167"/>
      <c r="FL59" s="1167"/>
      <c r="FM59" s="1167"/>
      <c r="FN59" s="1167"/>
      <c r="FO59" s="1167"/>
      <c r="FP59" s="1167"/>
      <c r="FQ59" s="1167"/>
      <c r="FR59" s="1167"/>
      <c r="FS59" s="1167"/>
      <c r="FT59" s="1167"/>
      <c r="FU59" s="1167"/>
      <c r="FV59" s="1167"/>
      <c r="FW59" s="1167"/>
      <c r="FX59" s="1167"/>
      <c r="FY59" s="1167"/>
      <c r="FZ59" s="1167"/>
      <c r="GA59" s="1167"/>
      <c r="GB59" s="1167"/>
      <c r="GC59" s="1167"/>
      <c r="GD59" s="1167"/>
      <c r="GE59" s="1167"/>
      <c r="GF59" s="1167"/>
      <c r="GG59" s="1167"/>
      <c r="GH59" s="1167"/>
      <c r="GI59" s="1167"/>
      <c r="GJ59" s="1167"/>
      <c r="GK59" s="1167"/>
      <c r="GL59" s="1167"/>
      <c r="GM59" s="1167"/>
      <c r="GN59" s="1167"/>
      <c r="GO59" s="1167"/>
      <c r="GP59" s="1167"/>
      <c r="GQ59" s="1167"/>
      <c r="GR59" s="1167"/>
      <c r="GS59" s="1167"/>
      <c r="GT59" s="1167"/>
      <c r="GU59" s="1167"/>
      <c r="GV59" s="1167"/>
      <c r="GW59" s="1167"/>
      <c r="GX59" s="1167"/>
      <c r="GY59" s="1167"/>
      <c r="GZ59" s="1167"/>
      <c r="HA59" s="1167"/>
      <c r="HB59" s="1167"/>
      <c r="HC59" s="1167"/>
      <c r="HD59" s="1167"/>
      <c r="HE59" s="1167"/>
      <c r="HF59" s="1167"/>
      <c r="HG59" s="1167"/>
      <c r="HH59" s="1167"/>
      <c r="HI59" s="1167"/>
      <c r="HJ59" s="1167"/>
      <c r="HK59" s="1167"/>
      <c r="HL59" s="1167"/>
      <c r="HM59" s="1167"/>
      <c r="HN59" s="1167"/>
      <c r="HO59" s="1167"/>
      <c r="HP59" s="1167"/>
      <c r="HQ59" s="1167"/>
      <c r="HR59" s="1167"/>
      <c r="HS59" s="1167"/>
      <c r="HT59" s="1167"/>
      <c r="HU59" s="1167"/>
      <c r="HV59" s="1167"/>
      <c r="HW59" s="1167"/>
      <c r="HX59" s="1167"/>
      <c r="HY59" s="1167"/>
      <c r="HZ59" s="1167"/>
      <c r="IA59" s="1167"/>
      <c r="IB59" s="1167"/>
      <c r="IC59" s="1167"/>
      <c r="ID59" s="1167"/>
      <c r="IE59" s="1167"/>
      <c r="IF59" s="1167"/>
      <c r="IG59" s="1167"/>
      <c r="IH59" s="1167"/>
      <c r="II59" s="1167"/>
      <c r="IJ59" s="1167"/>
      <c r="IK59" s="1167"/>
      <c r="IL59" s="1167"/>
      <c r="IM59" s="1167"/>
      <c r="IN59" s="1167"/>
      <c r="IO59" s="1167"/>
      <c r="IP59" s="1167"/>
      <c r="IQ59" s="1167"/>
      <c r="IR59" s="1167"/>
      <c r="IS59" s="1167"/>
      <c r="IT59" s="1167"/>
      <c r="IU59" s="1167"/>
      <c r="IV59" s="1167"/>
      <c r="IW59" s="1167"/>
      <c r="IX59" s="1443"/>
    </row>
    <row r="60" spans="1:258" s="1444" customFormat="1" ht="15" customHeight="1" x14ac:dyDescent="0.25">
      <c r="A60" s="2117"/>
      <c r="B60" s="1455" t="s">
        <v>1492</v>
      </c>
      <c r="C60" s="1456"/>
      <c r="D60" s="1456"/>
      <c r="E60" s="1457"/>
      <c r="F60" s="1458"/>
      <c r="G60" s="1167"/>
      <c r="H60" s="1167"/>
      <c r="I60" s="1167"/>
      <c r="J60" s="1167"/>
      <c r="K60" s="1167"/>
      <c r="L60" s="1167"/>
      <c r="M60" s="1167"/>
      <c r="N60" s="1443"/>
      <c r="O60" s="1167"/>
      <c r="P60" s="1167"/>
      <c r="Q60" s="1167"/>
      <c r="R60" s="1167"/>
      <c r="S60" s="1167"/>
      <c r="T60" s="1167"/>
      <c r="U60" s="1167"/>
      <c r="V60" s="1167"/>
      <c r="W60" s="1167"/>
      <c r="X60" s="1167"/>
      <c r="Y60" s="1167"/>
      <c r="Z60" s="1167"/>
      <c r="AA60" s="1167"/>
      <c r="AB60" s="1167"/>
      <c r="AC60" s="1167"/>
      <c r="AD60" s="1167"/>
      <c r="AE60" s="1167"/>
      <c r="AF60" s="1167"/>
      <c r="AG60" s="1167"/>
      <c r="AH60" s="1167"/>
      <c r="AI60" s="1167"/>
      <c r="AJ60" s="1167"/>
      <c r="AK60" s="1167"/>
      <c r="AL60" s="1167"/>
      <c r="AM60" s="1167"/>
      <c r="AN60" s="1167"/>
      <c r="AO60" s="1167"/>
      <c r="AP60" s="1167"/>
      <c r="AQ60" s="1167"/>
      <c r="AR60" s="1167"/>
      <c r="AS60" s="1167"/>
      <c r="AT60" s="1167"/>
      <c r="AU60" s="1167"/>
      <c r="AV60" s="1167"/>
      <c r="AW60" s="1167"/>
      <c r="AX60" s="1167"/>
      <c r="AY60" s="1167"/>
      <c r="AZ60" s="1167"/>
      <c r="BA60" s="1167"/>
      <c r="BB60" s="1167"/>
      <c r="BC60" s="1167"/>
      <c r="BD60" s="1167"/>
      <c r="BE60" s="1167"/>
      <c r="BF60" s="1167"/>
      <c r="BG60" s="1167"/>
      <c r="BH60" s="1167"/>
      <c r="BI60" s="1167"/>
      <c r="BJ60" s="1167"/>
      <c r="BK60" s="1167"/>
      <c r="BL60" s="1167"/>
      <c r="BM60" s="1167"/>
      <c r="BN60" s="1167"/>
      <c r="BO60" s="1167"/>
      <c r="BP60" s="1167"/>
      <c r="BQ60" s="1167"/>
      <c r="BR60" s="1167"/>
      <c r="BS60" s="1167"/>
      <c r="BT60" s="1167"/>
      <c r="BU60" s="1167"/>
      <c r="BV60" s="1167"/>
      <c r="BW60" s="1167"/>
      <c r="BX60" s="1167"/>
      <c r="BY60" s="1167"/>
      <c r="BZ60" s="1167"/>
      <c r="CA60" s="1167"/>
      <c r="CB60" s="1167"/>
      <c r="CC60" s="1167"/>
      <c r="CD60" s="1167"/>
      <c r="CE60" s="1167"/>
      <c r="CF60" s="1167"/>
      <c r="CG60" s="1167"/>
      <c r="CH60" s="1167"/>
      <c r="CI60" s="1167"/>
      <c r="CJ60" s="1167"/>
      <c r="CK60" s="1167"/>
      <c r="CL60" s="1167"/>
      <c r="CM60" s="1167"/>
      <c r="CN60" s="1167"/>
      <c r="CO60" s="1167"/>
      <c r="CP60" s="1167"/>
      <c r="CQ60" s="1167"/>
      <c r="CR60" s="1167"/>
      <c r="CS60" s="1167"/>
      <c r="CT60" s="1167"/>
      <c r="CU60" s="1167"/>
      <c r="CV60" s="1167"/>
      <c r="CW60" s="1167"/>
      <c r="CX60" s="1167"/>
      <c r="CY60" s="1167"/>
      <c r="CZ60" s="1167"/>
      <c r="DA60" s="1167"/>
      <c r="DB60" s="1167"/>
      <c r="DC60" s="1167"/>
      <c r="DD60" s="1167"/>
      <c r="DE60" s="1167"/>
      <c r="DF60" s="1167"/>
      <c r="DG60" s="1167"/>
      <c r="DH60" s="1167"/>
      <c r="DI60" s="1167"/>
      <c r="DJ60" s="1167"/>
      <c r="DK60" s="1167"/>
      <c r="DL60" s="1167"/>
      <c r="DM60" s="1167"/>
      <c r="DN60" s="1167"/>
      <c r="DO60" s="1167"/>
      <c r="DP60" s="1167"/>
      <c r="DQ60" s="1167"/>
      <c r="DR60" s="1167"/>
      <c r="DS60" s="1167"/>
      <c r="DT60" s="1167"/>
      <c r="DU60" s="1167"/>
      <c r="DV60" s="1167"/>
      <c r="DW60" s="1167"/>
      <c r="DX60" s="1167"/>
      <c r="DY60" s="1167"/>
      <c r="DZ60" s="1167"/>
      <c r="EA60" s="1167"/>
      <c r="EB60" s="1167"/>
      <c r="EC60" s="1167"/>
      <c r="ED60" s="1167"/>
      <c r="EE60" s="1167"/>
      <c r="EF60" s="1167"/>
      <c r="EG60" s="1167"/>
      <c r="EH60" s="1167"/>
      <c r="EI60" s="1167"/>
      <c r="EJ60" s="1167"/>
      <c r="EK60" s="1167"/>
      <c r="EL60" s="1167"/>
      <c r="EM60" s="1167"/>
      <c r="EN60" s="1167"/>
      <c r="EO60" s="1167"/>
      <c r="EP60" s="1167"/>
      <c r="EQ60" s="1167"/>
      <c r="ER60" s="1167"/>
      <c r="ES60" s="1167"/>
      <c r="ET60" s="1167"/>
      <c r="EU60" s="1167"/>
      <c r="EV60" s="1167"/>
      <c r="EW60" s="1167"/>
      <c r="EX60" s="1167"/>
      <c r="EY60" s="1167"/>
      <c r="EZ60" s="1167"/>
      <c r="FA60" s="1167"/>
      <c r="FB60" s="1167"/>
      <c r="FC60" s="1167"/>
      <c r="FD60" s="1167"/>
      <c r="FE60" s="1167"/>
      <c r="FF60" s="1167"/>
      <c r="FG60" s="1167"/>
      <c r="FH60" s="1167"/>
      <c r="FI60" s="1167"/>
      <c r="FJ60" s="1167"/>
      <c r="FK60" s="1167"/>
      <c r="FL60" s="1167"/>
      <c r="FM60" s="1167"/>
      <c r="FN60" s="1167"/>
      <c r="FO60" s="1167"/>
      <c r="FP60" s="1167"/>
      <c r="FQ60" s="1167"/>
      <c r="FR60" s="1167"/>
      <c r="FS60" s="1167"/>
      <c r="FT60" s="1167"/>
      <c r="FU60" s="1167"/>
      <c r="FV60" s="1167"/>
      <c r="FW60" s="1167"/>
      <c r="FX60" s="1167"/>
      <c r="FY60" s="1167"/>
      <c r="FZ60" s="1167"/>
      <c r="GA60" s="1167"/>
      <c r="GB60" s="1167"/>
      <c r="GC60" s="1167"/>
      <c r="GD60" s="1167"/>
      <c r="GE60" s="1167"/>
      <c r="GF60" s="1167"/>
      <c r="GG60" s="1167"/>
      <c r="GH60" s="1167"/>
      <c r="GI60" s="1167"/>
      <c r="GJ60" s="1167"/>
      <c r="GK60" s="1167"/>
      <c r="GL60" s="1167"/>
      <c r="GM60" s="1167"/>
      <c r="GN60" s="1167"/>
      <c r="GO60" s="1167"/>
      <c r="GP60" s="1167"/>
      <c r="GQ60" s="1167"/>
      <c r="GR60" s="1167"/>
      <c r="GS60" s="1167"/>
      <c r="GT60" s="1167"/>
      <c r="GU60" s="1167"/>
      <c r="GV60" s="1167"/>
      <c r="GW60" s="1167"/>
      <c r="GX60" s="1167"/>
      <c r="GY60" s="1167"/>
      <c r="GZ60" s="1167"/>
      <c r="HA60" s="1167"/>
      <c r="HB60" s="1167"/>
      <c r="HC60" s="1167"/>
      <c r="HD60" s="1167"/>
      <c r="HE60" s="1167"/>
      <c r="HF60" s="1167"/>
      <c r="HG60" s="1167"/>
      <c r="HH60" s="1167"/>
      <c r="HI60" s="1167"/>
      <c r="HJ60" s="1167"/>
      <c r="HK60" s="1167"/>
      <c r="HL60" s="1167"/>
      <c r="HM60" s="1167"/>
      <c r="HN60" s="1167"/>
      <c r="HO60" s="1167"/>
      <c r="HP60" s="1167"/>
      <c r="HQ60" s="1167"/>
      <c r="HR60" s="1167"/>
      <c r="HS60" s="1167"/>
      <c r="HT60" s="1167"/>
      <c r="HU60" s="1167"/>
      <c r="HV60" s="1167"/>
      <c r="HW60" s="1167"/>
      <c r="HX60" s="1167"/>
      <c r="HY60" s="1167"/>
      <c r="HZ60" s="1167"/>
      <c r="IA60" s="1167"/>
      <c r="IB60" s="1167"/>
      <c r="IC60" s="1167"/>
      <c r="ID60" s="1167"/>
      <c r="IE60" s="1167"/>
      <c r="IF60" s="1167"/>
      <c r="IG60" s="1167"/>
      <c r="IH60" s="1167"/>
      <c r="II60" s="1167"/>
      <c r="IJ60" s="1167"/>
      <c r="IK60" s="1167"/>
      <c r="IL60" s="1167"/>
      <c r="IM60" s="1167"/>
      <c r="IN60" s="1167"/>
      <c r="IO60" s="1167"/>
      <c r="IP60" s="1167"/>
      <c r="IQ60" s="1167"/>
      <c r="IR60" s="1167"/>
      <c r="IS60" s="1167"/>
      <c r="IT60" s="1167"/>
      <c r="IU60" s="1167"/>
      <c r="IV60" s="1167"/>
      <c r="IW60" s="1167"/>
      <c r="IX60" s="1443"/>
    </row>
    <row r="61" spans="1:258" s="1444" customFormat="1" ht="15" customHeight="1" x14ac:dyDescent="0.25">
      <c r="A61" s="2117"/>
      <c r="B61" s="1452" t="s">
        <v>1494</v>
      </c>
      <c r="C61" s="1453"/>
      <c r="D61" s="1453"/>
      <c r="E61" s="1454"/>
      <c r="F61" s="1312"/>
      <c r="G61" s="1167"/>
      <c r="H61" s="1167"/>
      <c r="I61" s="1167"/>
      <c r="J61" s="1167"/>
      <c r="K61" s="1167"/>
      <c r="L61" s="1167"/>
      <c r="M61" s="1167"/>
      <c r="N61" s="1443"/>
      <c r="O61" s="1167"/>
      <c r="P61" s="1167"/>
      <c r="Q61" s="1167"/>
      <c r="R61" s="1167"/>
      <c r="S61" s="1167"/>
      <c r="T61" s="1167"/>
      <c r="U61" s="1167"/>
      <c r="V61" s="1167"/>
      <c r="W61" s="1167"/>
      <c r="X61" s="1167"/>
      <c r="Y61" s="1167"/>
      <c r="Z61" s="1167"/>
      <c r="AA61" s="1167"/>
      <c r="AB61" s="1167"/>
      <c r="AC61" s="1167"/>
      <c r="AD61" s="1167"/>
      <c r="AE61" s="1167"/>
      <c r="AF61" s="1167"/>
      <c r="AG61" s="1167"/>
      <c r="AH61" s="1167"/>
      <c r="AI61" s="1167"/>
      <c r="AJ61" s="1167"/>
      <c r="AK61" s="1167"/>
      <c r="AL61" s="1167"/>
      <c r="AM61" s="1167"/>
      <c r="AN61" s="1167"/>
      <c r="AO61" s="1167"/>
      <c r="AP61" s="1167"/>
      <c r="AQ61" s="1167"/>
      <c r="AR61" s="1167"/>
      <c r="AS61" s="1167"/>
      <c r="AT61" s="1167"/>
      <c r="AU61" s="1167"/>
      <c r="AV61" s="1167"/>
      <c r="AW61" s="1167"/>
      <c r="AX61" s="1167"/>
      <c r="AY61" s="1167"/>
      <c r="AZ61" s="1167"/>
      <c r="BA61" s="1167"/>
      <c r="BB61" s="1167"/>
      <c r="BC61" s="1167"/>
      <c r="BD61" s="1167"/>
      <c r="BE61" s="1167"/>
      <c r="BF61" s="1167"/>
      <c r="BG61" s="1167"/>
      <c r="BH61" s="1167"/>
      <c r="BI61" s="1167"/>
      <c r="BJ61" s="1167"/>
      <c r="BK61" s="1167"/>
      <c r="BL61" s="1167"/>
      <c r="BM61" s="1167"/>
      <c r="BN61" s="1167"/>
      <c r="BO61" s="1167"/>
      <c r="BP61" s="1167"/>
      <c r="BQ61" s="1167"/>
      <c r="BR61" s="1167"/>
      <c r="BS61" s="1167"/>
      <c r="BT61" s="1167"/>
      <c r="BU61" s="1167"/>
      <c r="BV61" s="1167"/>
      <c r="BW61" s="1167"/>
      <c r="BX61" s="1167"/>
      <c r="BY61" s="1167"/>
      <c r="BZ61" s="1167"/>
      <c r="CA61" s="1167"/>
      <c r="CB61" s="1167"/>
      <c r="CC61" s="1167"/>
      <c r="CD61" s="1167"/>
      <c r="CE61" s="1167"/>
      <c r="CF61" s="1167"/>
      <c r="CG61" s="1167"/>
      <c r="CH61" s="1167"/>
      <c r="CI61" s="1167"/>
      <c r="CJ61" s="1167"/>
      <c r="CK61" s="1167"/>
      <c r="CL61" s="1167"/>
      <c r="CM61" s="1167"/>
      <c r="CN61" s="1167"/>
      <c r="CO61" s="1167"/>
      <c r="CP61" s="1167"/>
      <c r="CQ61" s="1167"/>
      <c r="CR61" s="1167"/>
      <c r="CS61" s="1167"/>
      <c r="CT61" s="1167"/>
      <c r="CU61" s="1167"/>
      <c r="CV61" s="1167"/>
      <c r="CW61" s="1167"/>
      <c r="CX61" s="1167"/>
      <c r="CY61" s="1167"/>
      <c r="CZ61" s="1167"/>
      <c r="DA61" s="1167"/>
      <c r="DB61" s="1167"/>
      <c r="DC61" s="1167"/>
      <c r="DD61" s="1167"/>
      <c r="DE61" s="1167"/>
      <c r="DF61" s="1167"/>
      <c r="DG61" s="1167"/>
      <c r="DH61" s="1167"/>
      <c r="DI61" s="1167"/>
      <c r="DJ61" s="1167"/>
      <c r="DK61" s="1167"/>
      <c r="DL61" s="1167"/>
      <c r="DM61" s="1167"/>
      <c r="DN61" s="1167"/>
      <c r="DO61" s="1167"/>
      <c r="DP61" s="1167"/>
      <c r="DQ61" s="1167"/>
      <c r="DR61" s="1167"/>
      <c r="DS61" s="1167"/>
      <c r="DT61" s="1167"/>
      <c r="DU61" s="1167"/>
      <c r="DV61" s="1167"/>
      <c r="DW61" s="1167"/>
      <c r="DX61" s="1167"/>
      <c r="DY61" s="1167"/>
      <c r="DZ61" s="1167"/>
      <c r="EA61" s="1167"/>
      <c r="EB61" s="1167"/>
      <c r="EC61" s="1167"/>
      <c r="ED61" s="1167"/>
      <c r="EE61" s="1167"/>
      <c r="EF61" s="1167"/>
      <c r="EG61" s="1167"/>
      <c r="EH61" s="1167"/>
      <c r="EI61" s="1167"/>
      <c r="EJ61" s="1167"/>
      <c r="EK61" s="1167"/>
      <c r="EL61" s="1167"/>
      <c r="EM61" s="1167"/>
      <c r="EN61" s="1167"/>
      <c r="EO61" s="1167"/>
      <c r="EP61" s="1167"/>
      <c r="EQ61" s="1167"/>
      <c r="ER61" s="1167"/>
      <c r="ES61" s="1167"/>
      <c r="ET61" s="1167"/>
      <c r="EU61" s="1167"/>
      <c r="EV61" s="1167"/>
      <c r="EW61" s="1167"/>
      <c r="EX61" s="1167"/>
      <c r="EY61" s="1167"/>
      <c r="EZ61" s="1167"/>
      <c r="FA61" s="1167"/>
      <c r="FB61" s="1167"/>
      <c r="FC61" s="1167"/>
      <c r="FD61" s="1167"/>
      <c r="FE61" s="1167"/>
      <c r="FF61" s="1167"/>
      <c r="FG61" s="1167"/>
      <c r="FH61" s="1167"/>
      <c r="FI61" s="1167"/>
      <c r="FJ61" s="1167"/>
      <c r="FK61" s="1167"/>
      <c r="FL61" s="1167"/>
      <c r="FM61" s="1167"/>
      <c r="FN61" s="1167"/>
      <c r="FO61" s="1167"/>
      <c r="FP61" s="1167"/>
      <c r="FQ61" s="1167"/>
      <c r="FR61" s="1167"/>
      <c r="FS61" s="1167"/>
      <c r="FT61" s="1167"/>
      <c r="FU61" s="1167"/>
      <c r="FV61" s="1167"/>
      <c r="FW61" s="1167"/>
      <c r="FX61" s="1167"/>
      <c r="FY61" s="1167"/>
      <c r="FZ61" s="1167"/>
      <c r="GA61" s="1167"/>
      <c r="GB61" s="1167"/>
      <c r="GC61" s="1167"/>
      <c r="GD61" s="1167"/>
      <c r="GE61" s="1167"/>
      <c r="GF61" s="1167"/>
      <c r="GG61" s="1167"/>
      <c r="GH61" s="1167"/>
      <c r="GI61" s="1167"/>
      <c r="GJ61" s="1167"/>
      <c r="GK61" s="1167"/>
      <c r="GL61" s="1167"/>
      <c r="GM61" s="1167"/>
      <c r="GN61" s="1167"/>
      <c r="GO61" s="1167"/>
      <c r="GP61" s="1167"/>
      <c r="GQ61" s="1167"/>
      <c r="GR61" s="1167"/>
      <c r="GS61" s="1167"/>
      <c r="GT61" s="1167"/>
      <c r="GU61" s="1167"/>
      <c r="GV61" s="1167"/>
      <c r="GW61" s="1167"/>
      <c r="GX61" s="1167"/>
      <c r="GY61" s="1167"/>
      <c r="GZ61" s="1167"/>
      <c r="HA61" s="1167"/>
      <c r="HB61" s="1167"/>
      <c r="HC61" s="1167"/>
      <c r="HD61" s="1167"/>
      <c r="HE61" s="1167"/>
      <c r="HF61" s="1167"/>
      <c r="HG61" s="1167"/>
      <c r="HH61" s="1167"/>
      <c r="HI61" s="1167"/>
      <c r="HJ61" s="1167"/>
      <c r="HK61" s="1167"/>
      <c r="HL61" s="1167"/>
      <c r="HM61" s="1167"/>
      <c r="HN61" s="1167"/>
      <c r="HO61" s="1167"/>
      <c r="HP61" s="1167"/>
      <c r="HQ61" s="1167"/>
      <c r="HR61" s="1167"/>
      <c r="HS61" s="1167"/>
      <c r="HT61" s="1167"/>
      <c r="HU61" s="1167"/>
      <c r="HV61" s="1167"/>
      <c r="HW61" s="1167"/>
      <c r="HX61" s="1167"/>
      <c r="HY61" s="1167"/>
      <c r="HZ61" s="1167"/>
      <c r="IA61" s="1167"/>
      <c r="IB61" s="1167"/>
      <c r="IC61" s="1167"/>
      <c r="ID61" s="1167"/>
      <c r="IE61" s="1167"/>
      <c r="IF61" s="1167"/>
      <c r="IG61" s="1167"/>
      <c r="IH61" s="1167"/>
      <c r="II61" s="1167"/>
      <c r="IJ61" s="1167"/>
      <c r="IK61" s="1167"/>
      <c r="IL61" s="1167"/>
      <c r="IM61" s="1167"/>
      <c r="IN61" s="1167"/>
      <c r="IO61" s="1167"/>
      <c r="IP61" s="1167"/>
      <c r="IQ61" s="1167"/>
      <c r="IR61" s="1167"/>
      <c r="IS61" s="1167"/>
      <c r="IT61" s="1167"/>
      <c r="IU61" s="1167"/>
      <c r="IV61" s="1167"/>
      <c r="IW61" s="1167"/>
      <c r="IX61" s="1443"/>
    </row>
    <row r="62" spans="1:258" s="1444" customFormat="1" ht="15" customHeight="1" x14ac:dyDescent="0.25">
      <c r="A62" s="2117"/>
      <c r="B62" s="1455" t="s">
        <v>1490</v>
      </c>
      <c r="C62" s="1456"/>
      <c r="D62" s="1456"/>
      <c r="E62" s="1457"/>
      <c r="F62" s="1458"/>
      <c r="G62" s="1167"/>
      <c r="H62" s="1167"/>
      <c r="I62" s="1167"/>
      <c r="J62" s="1167"/>
      <c r="K62" s="1167"/>
      <c r="L62" s="1167"/>
      <c r="M62" s="1167"/>
      <c r="N62" s="1443"/>
      <c r="O62" s="1167"/>
      <c r="P62" s="1167"/>
      <c r="Q62" s="1167"/>
      <c r="R62" s="1167"/>
      <c r="S62" s="1167"/>
      <c r="T62" s="1167"/>
      <c r="U62" s="1167"/>
      <c r="V62" s="1167"/>
      <c r="W62" s="1167"/>
      <c r="X62" s="1167"/>
      <c r="Y62" s="1167"/>
      <c r="Z62" s="1167"/>
      <c r="AA62" s="1167"/>
      <c r="AB62" s="1167"/>
      <c r="AC62" s="1167"/>
      <c r="AD62" s="1167"/>
      <c r="AE62" s="1167"/>
      <c r="AF62" s="1167"/>
      <c r="AG62" s="1167"/>
      <c r="AH62" s="1167"/>
      <c r="AI62" s="1167"/>
      <c r="AJ62" s="1167"/>
      <c r="AK62" s="1167"/>
      <c r="AL62" s="1167"/>
      <c r="AM62" s="1167"/>
      <c r="AN62" s="1167"/>
      <c r="AO62" s="1167"/>
      <c r="AP62" s="1167"/>
      <c r="AQ62" s="1167"/>
      <c r="AR62" s="1167"/>
      <c r="AS62" s="1167"/>
      <c r="AT62" s="1167"/>
      <c r="AU62" s="1167"/>
      <c r="AV62" s="1167"/>
      <c r="AW62" s="1167"/>
      <c r="AX62" s="1167"/>
      <c r="AY62" s="1167"/>
      <c r="AZ62" s="1167"/>
      <c r="BA62" s="1167"/>
      <c r="BB62" s="1167"/>
      <c r="BC62" s="1167"/>
      <c r="BD62" s="1167"/>
      <c r="BE62" s="1167"/>
      <c r="BF62" s="1167"/>
      <c r="BG62" s="1167"/>
      <c r="BH62" s="1167"/>
      <c r="BI62" s="1167"/>
      <c r="BJ62" s="1167"/>
      <c r="BK62" s="1167"/>
      <c r="BL62" s="1167"/>
      <c r="BM62" s="1167"/>
      <c r="BN62" s="1167"/>
      <c r="BO62" s="1167"/>
      <c r="BP62" s="1167"/>
      <c r="BQ62" s="1167"/>
      <c r="BR62" s="1167"/>
      <c r="BS62" s="1167"/>
      <c r="BT62" s="1167"/>
      <c r="BU62" s="1167"/>
      <c r="BV62" s="1167"/>
      <c r="BW62" s="1167"/>
      <c r="BX62" s="1167"/>
      <c r="BY62" s="1167"/>
      <c r="BZ62" s="1167"/>
      <c r="CA62" s="1167"/>
      <c r="CB62" s="1167"/>
      <c r="CC62" s="1167"/>
      <c r="CD62" s="1167"/>
      <c r="CE62" s="1167"/>
      <c r="CF62" s="1167"/>
      <c r="CG62" s="1167"/>
      <c r="CH62" s="1167"/>
      <c r="CI62" s="1167"/>
      <c r="CJ62" s="1167"/>
      <c r="CK62" s="1167"/>
      <c r="CL62" s="1167"/>
      <c r="CM62" s="1167"/>
      <c r="CN62" s="1167"/>
      <c r="CO62" s="1167"/>
      <c r="CP62" s="1167"/>
      <c r="CQ62" s="1167"/>
      <c r="CR62" s="1167"/>
      <c r="CS62" s="1167"/>
      <c r="CT62" s="1167"/>
      <c r="CU62" s="1167"/>
      <c r="CV62" s="1167"/>
      <c r="CW62" s="1167"/>
      <c r="CX62" s="1167"/>
      <c r="CY62" s="1167"/>
      <c r="CZ62" s="1167"/>
      <c r="DA62" s="1167"/>
      <c r="DB62" s="1167"/>
      <c r="DC62" s="1167"/>
      <c r="DD62" s="1167"/>
      <c r="DE62" s="1167"/>
      <c r="DF62" s="1167"/>
      <c r="DG62" s="1167"/>
      <c r="DH62" s="1167"/>
      <c r="DI62" s="1167"/>
      <c r="DJ62" s="1167"/>
      <c r="DK62" s="1167"/>
      <c r="DL62" s="1167"/>
      <c r="DM62" s="1167"/>
      <c r="DN62" s="1167"/>
      <c r="DO62" s="1167"/>
      <c r="DP62" s="1167"/>
      <c r="DQ62" s="1167"/>
      <c r="DR62" s="1167"/>
      <c r="DS62" s="1167"/>
      <c r="DT62" s="1167"/>
      <c r="DU62" s="1167"/>
      <c r="DV62" s="1167"/>
      <c r="DW62" s="1167"/>
      <c r="DX62" s="1167"/>
      <c r="DY62" s="1167"/>
      <c r="DZ62" s="1167"/>
      <c r="EA62" s="1167"/>
      <c r="EB62" s="1167"/>
      <c r="EC62" s="1167"/>
      <c r="ED62" s="1167"/>
      <c r="EE62" s="1167"/>
      <c r="EF62" s="1167"/>
      <c r="EG62" s="1167"/>
      <c r="EH62" s="1167"/>
      <c r="EI62" s="1167"/>
      <c r="EJ62" s="1167"/>
      <c r="EK62" s="1167"/>
      <c r="EL62" s="1167"/>
      <c r="EM62" s="1167"/>
      <c r="EN62" s="1167"/>
      <c r="EO62" s="1167"/>
      <c r="EP62" s="1167"/>
      <c r="EQ62" s="1167"/>
      <c r="ER62" s="1167"/>
      <c r="ES62" s="1167"/>
      <c r="ET62" s="1167"/>
      <c r="EU62" s="1167"/>
      <c r="EV62" s="1167"/>
      <c r="EW62" s="1167"/>
      <c r="EX62" s="1167"/>
      <c r="EY62" s="1167"/>
      <c r="EZ62" s="1167"/>
      <c r="FA62" s="1167"/>
      <c r="FB62" s="1167"/>
      <c r="FC62" s="1167"/>
      <c r="FD62" s="1167"/>
      <c r="FE62" s="1167"/>
      <c r="FF62" s="1167"/>
      <c r="FG62" s="1167"/>
      <c r="FH62" s="1167"/>
      <c r="FI62" s="1167"/>
      <c r="FJ62" s="1167"/>
      <c r="FK62" s="1167"/>
      <c r="FL62" s="1167"/>
      <c r="FM62" s="1167"/>
      <c r="FN62" s="1167"/>
      <c r="FO62" s="1167"/>
      <c r="FP62" s="1167"/>
      <c r="FQ62" s="1167"/>
      <c r="FR62" s="1167"/>
      <c r="FS62" s="1167"/>
      <c r="FT62" s="1167"/>
      <c r="FU62" s="1167"/>
      <c r="FV62" s="1167"/>
      <c r="FW62" s="1167"/>
      <c r="FX62" s="1167"/>
      <c r="FY62" s="1167"/>
      <c r="FZ62" s="1167"/>
      <c r="GA62" s="1167"/>
      <c r="GB62" s="1167"/>
      <c r="GC62" s="1167"/>
      <c r="GD62" s="1167"/>
      <c r="GE62" s="1167"/>
      <c r="GF62" s="1167"/>
      <c r="GG62" s="1167"/>
      <c r="GH62" s="1167"/>
      <c r="GI62" s="1167"/>
      <c r="GJ62" s="1167"/>
      <c r="GK62" s="1167"/>
      <c r="GL62" s="1167"/>
      <c r="GM62" s="1167"/>
      <c r="GN62" s="1167"/>
      <c r="GO62" s="1167"/>
      <c r="GP62" s="1167"/>
      <c r="GQ62" s="1167"/>
      <c r="GR62" s="1167"/>
      <c r="GS62" s="1167"/>
      <c r="GT62" s="1167"/>
      <c r="GU62" s="1167"/>
      <c r="GV62" s="1167"/>
      <c r="GW62" s="1167"/>
      <c r="GX62" s="1167"/>
      <c r="GY62" s="1167"/>
      <c r="GZ62" s="1167"/>
      <c r="HA62" s="1167"/>
      <c r="HB62" s="1167"/>
      <c r="HC62" s="1167"/>
      <c r="HD62" s="1167"/>
      <c r="HE62" s="1167"/>
      <c r="HF62" s="1167"/>
      <c r="HG62" s="1167"/>
      <c r="HH62" s="1167"/>
      <c r="HI62" s="1167"/>
      <c r="HJ62" s="1167"/>
      <c r="HK62" s="1167"/>
      <c r="HL62" s="1167"/>
      <c r="HM62" s="1167"/>
      <c r="HN62" s="1167"/>
      <c r="HO62" s="1167"/>
      <c r="HP62" s="1167"/>
      <c r="HQ62" s="1167"/>
      <c r="HR62" s="1167"/>
      <c r="HS62" s="1167"/>
      <c r="HT62" s="1167"/>
      <c r="HU62" s="1167"/>
      <c r="HV62" s="1167"/>
      <c r="HW62" s="1167"/>
      <c r="HX62" s="1167"/>
      <c r="HY62" s="1167"/>
      <c r="HZ62" s="1167"/>
      <c r="IA62" s="1167"/>
      <c r="IB62" s="1167"/>
      <c r="IC62" s="1167"/>
      <c r="ID62" s="1167"/>
      <c r="IE62" s="1167"/>
      <c r="IF62" s="1167"/>
      <c r="IG62" s="1167"/>
      <c r="IH62" s="1167"/>
      <c r="II62" s="1167"/>
      <c r="IJ62" s="1167"/>
      <c r="IK62" s="1167"/>
      <c r="IL62" s="1167"/>
      <c r="IM62" s="1167"/>
      <c r="IN62" s="1167"/>
      <c r="IO62" s="1167"/>
      <c r="IP62" s="1167"/>
      <c r="IQ62" s="1167"/>
      <c r="IR62" s="1167"/>
      <c r="IS62" s="1167"/>
      <c r="IT62" s="1167"/>
      <c r="IU62" s="1167"/>
      <c r="IV62" s="1167"/>
      <c r="IW62" s="1167"/>
      <c r="IX62" s="1443"/>
    </row>
    <row r="63" spans="1:258" ht="15" customHeight="1" x14ac:dyDescent="0.25">
      <c r="A63" s="2125"/>
      <c r="B63" s="1455" t="s">
        <v>1491</v>
      </c>
      <c r="C63" s="1456"/>
      <c r="D63" s="1456"/>
      <c r="E63" s="1457"/>
      <c r="F63" s="1458"/>
      <c r="G63" s="1167"/>
      <c r="H63" s="1167"/>
      <c r="I63" s="1167"/>
      <c r="J63" s="1167"/>
      <c r="K63" s="1167"/>
      <c r="L63" s="1167"/>
      <c r="M63" s="1167"/>
      <c r="N63" s="1443"/>
      <c r="O63" s="1167"/>
      <c r="P63" s="1167"/>
      <c r="Q63" s="1167"/>
      <c r="R63" s="1167"/>
      <c r="S63" s="1167"/>
      <c r="T63" s="1167"/>
      <c r="U63" s="1167"/>
      <c r="V63" s="1167"/>
      <c r="W63" s="1167"/>
      <c r="X63" s="1167"/>
      <c r="Y63" s="1167"/>
      <c r="Z63" s="1167"/>
      <c r="AA63" s="1167"/>
      <c r="AB63" s="1167"/>
      <c r="AC63" s="1167"/>
      <c r="AD63" s="1167"/>
      <c r="AE63" s="1167"/>
      <c r="AF63" s="1167"/>
      <c r="AG63" s="1167"/>
      <c r="AH63" s="1167"/>
      <c r="AI63" s="1167"/>
      <c r="AJ63" s="1167"/>
      <c r="AK63" s="1167"/>
      <c r="AL63" s="1167"/>
      <c r="AM63" s="1167"/>
      <c r="AN63" s="1167"/>
      <c r="AO63" s="1167"/>
      <c r="AP63" s="1167"/>
      <c r="AQ63" s="1167"/>
      <c r="AR63" s="1167"/>
      <c r="AS63" s="1167"/>
      <c r="AT63" s="1167"/>
      <c r="AU63" s="1167"/>
      <c r="AV63" s="1167"/>
      <c r="AW63" s="1167"/>
      <c r="AX63" s="1167"/>
      <c r="AY63" s="1167"/>
      <c r="AZ63" s="1167"/>
      <c r="BA63" s="1167"/>
      <c r="BB63" s="1167"/>
      <c r="BC63" s="1167"/>
      <c r="BD63" s="1167"/>
      <c r="BE63" s="1167"/>
      <c r="BF63" s="1167"/>
      <c r="BG63" s="1167"/>
      <c r="BH63" s="1167"/>
      <c r="BI63" s="1167"/>
      <c r="BJ63" s="1167"/>
      <c r="BK63" s="1167"/>
      <c r="BL63" s="1167"/>
      <c r="BM63" s="1167"/>
      <c r="BN63" s="1167"/>
      <c r="BO63" s="1167"/>
      <c r="BP63" s="1167"/>
      <c r="BQ63" s="1167"/>
      <c r="BR63" s="1167"/>
      <c r="BS63" s="1167"/>
      <c r="BT63" s="1167"/>
      <c r="BU63" s="1167"/>
      <c r="BV63" s="1167"/>
      <c r="BW63" s="1167"/>
      <c r="BX63" s="1167"/>
      <c r="BY63" s="1167"/>
      <c r="BZ63" s="1167"/>
      <c r="CA63" s="1167"/>
      <c r="CB63" s="1167"/>
      <c r="CC63" s="1167"/>
      <c r="CD63" s="1167"/>
      <c r="CE63" s="1167"/>
      <c r="CF63" s="1167"/>
      <c r="CG63" s="1167"/>
      <c r="CH63" s="1167"/>
      <c r="CI63" s="1167"/>
      <c r="CJ63" s="1167"/>
      <c r="CK63" s="1167"/>
      <c r="CL63" s="1167"/>
      <c r="CM63" s="1167"/>
      <c r="CN63" s="1167"/>
      <c r="CO63" s="1167"/>
      <c r="CP63" s="1167"/>
      <c r="CQ63" s="1167"/>
      <c r="CR63" s="1451"/>
      <c r="CS63" s="1451"/>
      <c r="CT63" s="1451"/>
      <c r="CU63" s="1451"/>
      <c r="CV63" s="1451"/>
      <c r="CW63" s="1451"/>
      <c r="CX63" s="1167"/>
      <c r="CY63" s="1167"/>
      <c r="CZ63" s="1451"/>
      <c r="DA63" s="1451"/>
      <c r="DB63" s="1451"/>
      <c r="DC63" s="1451"/>
      <c r="DD63" s="1451"/>
      <c r="DE63" s="1451"/>
      <c r="DF63" s="1451"/>
      <c r="DG63" s="1451"/>
      <c r="DH63" s="1167"/>
      <c r="DI63" s="1167"/>
      <c r="DJ63" s="1451"/>
      <c r="DK63" s="1451"/>
      <c r="DL63" s="1451"/>
      <c r="DM63" s="1451"/>
      <c r="DN63" s="1451"/>
      <c r="DO63" s="1451"/>
      <c r="DP63" s="1167"/>
      <c r="DQ63" s="1167"/>
      <c r="DR63" s="1451"/>
      <c r="DS63" s="1451"/>
      <c r="DT63" s="1451"/>
      <c r="DU63" s="1451"/>
      <c r="DV63" s="1167"/>
      <c r="DW63" s="1167"/>
      <c r="DX63" s="1451"/>
      <c r="DY63" s="1167"/>
      <c r="DZ63" s="1167"/>
      <c r="EA63" s="1167"/>
      <c r="EB63" s="1167"/>
      <c r="EC63" s="1451"/>
      <c r="ED63" s="1451"/>
      <c r="EE63" s="1451"/>
      <c r="EF63" s="1451"/>
      <c r="EG63" s="1451"/>
      <c r="EH63" s="1451"/>
      <c r="EI63" s="1451"/>
      <c r="EJ63" s="1451"/>
      <c r="EK63" s="1451"/>
      <c r="EL63" s="1451"/>
      <c r="EM63" s="1451"/>
      <c r="EN63" s="1451"/>
      <c r="EO63" s="1451"/>
      <c r="EP63" s="1451"/>
      <c r="EQ63" s="1451"/>
      <c r="ER63" s="1451"/>
      <c r="ES63" s="1451"/>
      <c r="ET63" s="1451"/>
      <c r="EU63" s="1451"/>
      <c r="EV63" s="1451"/>
      <c r="EW63" s="1451"/>
      <c r="EX63" s="1451"/>
      <c r="EY63" s="1451"/>
      <c r="EZ63" s="1451"/>
      <c r="FA63" s="1451"/>
      <c r="FB63" s="1451"/>
      <c r="FC63" s="1451"/>
      <c r="FD63" s="1451"/>
      <c r="FE63" s="1451"/>
      <c r="FF63" s="1451"/>
      <c r="FG63" s="1451"/>
      <c r="FH63" s="1451"/>
      <c r="FI63" s="1451"/>
      <c r="FJ63" s="1451"/>
      <c r="FK63" s="1451"/>
      <c r="FL63" s="1451"/>
      <c r="FM63" s="1451"/>
      <c r="FN63" s="1451"/>
      <c r="FO63" s="1451"/>
      <c r="FP63" s="1451"/>
      <c r="FQ63" s="1451"/>
      <c r="FR63" s="1451"/>
      <c r="FS63" s="1451"/>
      <c r="FT63" s="1451"/>
      <c r="FU63" s="1451"/>
      <c r="FV63" s="1451"/>
      <c r="FW63" s="1451"/>
      <c r="FX63" s="1451"/>
      <c r="FY63" s="1451"/>
      <c r="FZ63" s="1451"/>
      <c r="GA63" s="1451"/>
      <c r="GB63" s="1451"/>
      <c r="GC63" s="1451"/>
      <c r="GD63" s="1451"/>
      <c r="GE63" s="1451"/>
      <c r="GF63" s="1451"/>
      <c r="GG63" s="1451"/>
      <c r="GH63" s="1451"/>
      <c r="GI63" s="1451"/>
      <c r="GJ63" s="1451"/>
      <c r="GK63" s="1451"/>
      <c r="GL63" s="1451"/>
      <c r="GM63" s="1451"/>
      <c r="GN63" s="1451"/>
      <c r="GO63" s="1451"/>
      <c r="GP63" s="1451"/>
      <c r="GQ63" s="1451"/>
      <c r="GR63" s="1451"/>
      <c r="GS63" s="1451"/>
      <c r="GT63" s="1451"/>
      <c r="GU63" s="1451"/>
      <c r="GV63" s="1451"/>
      <c r="GW63" s="1451"/>
      <c r="GX63" s="1451"/>
      <c r="GY63" s="1451"/>
      <c r="GZ63" s="1451"/>
      <c r="HA63" s="1451"/>
      <c r="HB63" s="1451"/>
      <c r="HC63" s="1451"/>
      <c r="HD63" s="1451"/>
      <c r="HE63" s="1451"/>
      <c r="HF63" s="1451"/>
      <c r="HG63" s="1451"/>
      <c r="HH63" s="1451"/>
      <c r="HI63" s="1451"/>
      <c r="HJ63" s="1451"/>
      <c r="HK63" s="1451"/>
      <c r="HL63" s="1451"/>
      <c r="HM63" s="1451"/>
      <c r="HN63" s="1451"/>
      <c r="HO63" s="1451"/>
      <c r="HP63" s="1451"/>
      <c r="HQ63" s="1451"/>
      <c r="HR63" s="1451"/>
      <c r="HS63" s="1451"/>
      <c r="HT63" s="1451"/>
      <c r="HU63" s="1451"/>
      <c r="HV63" s="1451"/>
      <c r="HW63" s="1451"/>
      <c r="HX63" s="1451"/>
      <c r="HY63" s="1451"/>
      <c r="HZ63" s="1451"/>
      <c r="IA63" s="1451"/>
      <c r="IB63" s="1451"/>
      <c r="IC63" s="1451"/>
      <c r="ID63" s="1451"/>
      <c r="IE63" s="1451"/>
      <c r="IF63" s="1451"/>
      <c r="IG63" s="1451"/>
      <c r="IH63" s="1451"/>
      <c r="II63" s="1451"/>
      <c r="IJ63" s="1451"/>
      <c r="IK63" s="1451"/>
      <c r="IL63" s="1451"/>
      <c r="IM63" s="1451"/>
      <c r="IN63" s="1451"/>
      <c r="IO63" s="1451"/>
      <c r="IP63" s="1451"/>
      <c r="IQ63" s="1451"/>
      <c r="IR63" s="1451"/>
      <c r="IS63" s="1451"/>
      <c r="IT63" s="1451"/>
      <c r="IU63" s="1451"/>
      <c r="IV63" s="1451"/>
      <c r="IW63" s="1451"/>
      <c r="IX63" s="1466"/>
    </row>
    <row r="64" spans="1:258" ht="15" customHeight="1" x14ac:dyDescent="0.25">
      <c r="A64" s="2125"/>
      <c r="B64" s="1459" t="s">
        <v>1492</v>
      </c>
      <c r="C64" s="1460"/>
      <c r="D64" s="1460"/>
      <c r="E64" s="1461"/>
      <c r="F64" s="1462"/>
      <c r="G64" s="1451"/>
      <c r="H64" s="1167"/>
      <c r="I64" s="1167"/>
      <c r="J64" s="1451"/>
      <c r="K64" s="1167"/>
      <c r="L64" s="1451"/>
      <c r="M64" s="1451"/>
      <c r="N64" s="1443"/>
      <c r="O64" s="1167"/>
      <c r="P64" s="1167"/>
      <c r="Q64" s="1167"/>
      <c r="R64" s="1167"/>
      <c r="S64" s="1167"/>
      <c r="T64" s="1167"/>
      <c r="U64" s="1167"/>
      <c r="V64" s="1167"/>
      <c r="W64" s="1167"/>
      <c r="X64" s="1167"/>
      <c r="Y64" s="1167"/>
      <c r="Z64" s="1167"/>
      <c r="AA64" s="1167"/>
      <c r="AB64" s="1167"/>
      <c r="AC64" s="1167"/>
      <c r="AD64" s="1167"/>
      <c r="AE64" s="1167"/>
      <c r="AF64" s="1167"/>
      <c r="AG64" s="1167"/>
      <c r="AH64" s="1167"/>
      <c r="AI64" s="1167"/>
      <c r="AJ64" s="1167"/>
      <c r="AK64" s="1167"/>
      <c r="AL64" s="1167"/>
      <c r="AM64" s="1167"/>
      <c r="AN64" s="1167"/>
      <c r="AO64" s="1167"/>
      <c r="AP64" s="1167"/>
      <c r="AQ64" s="1167"/>
      <c r="AR64" s="1167"/>
      <c r="AS64" s="1167"/>
      <c r="AT64" s="1167"/>
      <c r="AU64" s="1167"/>
      <c r="AV64" s="1167"/>
      <c r="AW64" s="1167"/>
      <c r="AX64" s="1167"/>
      <c r="AY64" s="1167"/>
      <c r="AZ64" s="1167"/>
      <c r="BA64" s="1167"/>
      <c r="BB64" s="1167"/>
      <c r="BC64" s="1167"/>
      <c r="BD64" s="1167"/>
      <c r="BE64" s="1167"/>
      <c r="BF64" s="1167"/>
      <c r="BG64" s="1167"/>
      <c r="BH64" s="1167"/>
      <c r="BI64" s="1167"/>
      <c r="BJ64" s="1167"/>
      <c r="BK64" s="1167"/>
      <c r="BL64" s="1167"/>
      <c r="BM64" s="1167"/>
      <c r="BN64" s="1167"/>
      <c r="BO64" s="1167"/>
      <c r="BP64" s="1167"/>
      <c r="BQ64" s="1167"/>
      <c r="BR64" s="1167"/>
      <c r="BS64" s="1167"/>
      <c r="BT64" s="1167"/>
      <c r="BU64" s="1167"/>
      <c r="BV64" s="1167"/>
      <c r="BW64" s="1167"/>
      <c r="BX64" s="1167"/>
      <c r="BY64" s="1167"/>
      <c r="BZ64" s="1167"/>
      <c r="CA64" s="1167"/>
      <c r="CB64" s="1167"/>
      <c r="CC64" s="1167"/>
      <c r="CD64" s="1167"/>
      <c r="CE64" s="1167"/>
      <c r="CF64" s="1167"/>
      <c r="CG64" s="1167"/>
      <c r="CH64" s="1167"/>
      <c r="CI64" s="1167"/>
      <c r="CJ64" s="1167"/>
      <c r="CK64" s="1167"/>
      <c r="CL64" s="1167"/>
      <c r="CM64" s="1167"/>
      <c r="CN64" s="1167"/>
      <c r="CO64" s="1167"/>
      <c r="CP64" s="1167"/>
      <c r="CQ64" s="1167"/>
      <c r="CR64" s="1451"/>
      <c r="CS64" s="1451"/>
      <c r="CT64" s="1451"/>
      <c r="CU64" s="1451"/>
      <c r="CV64" s="1451"/>
      <c r="CW64" s="1451"/>
      <c r="CX64" s="1167"/>
      <c r="CY64" s="1167"/>
      <c r="CZ64" s="1451"/>
      <c r="DA64" s="1451"/>
      <c r="DB64" s="1451"/>
      <c r="DC64" s="1451"/>
      <c r="DD64" s="1451"/>
      <c r="DE64" s="1451"/>
      <c r="DF64" s="1451"/>
      <c r="DG64" s="1451"/>
      <c r="DH64" s="1167"/>
      <c r="DI64" s="1167"/>
      <c r="DJ64" s="1451"/>
      <c r="DK64" s="1451"/>
      <c r="DL64" s="1451"/>
      <c r="DM64" s="1451"/>
      <c r="DN64" s="1451"/>
      <c r="DO64" s="1451"/>
      <c r="DP64" s="1167"/>
      <c r="DQ64" s="1167"/>
      <c r="DR64" s="1451"/>
      <c r="DS64" s="1451"/>
      <c r="DT64" s="1451"/>
      <c r="DU64" s="1451"/>
      <c r="DV64" s="1167"/>
      <c r="DW64" s="1167"/>
      <c r="DX64" s="1451"/>
      <c r="DY64" s="1167"/>
      <c r="DZ64" s="1167"/>
      <c r="EA64" s="1167"/>
      <c r="EB64" s="1167"/>
      <c r="EC64" s="1451"/>
      <c r="ED64" s="1451"/>
      <c r="EE64" s="1451"/>
      <c r="EF64" s="1451"/>
      <c r="EG64" s="1451"/>
      <c r="EH64" s="1451"/>
      <c r="EI64" s="1451"/>
      <c r="EJ64" s="1451"/>
      <c r="EK64" s="1451"/>
      <c r="EL64" s="1451"/>
      <c r="EM64" s="1451"/>
      <c r="EN64" s="1451"/>
      <c r="EO64" s="1451"/>
      <c r="EP64" s="1451"/>
      <c r="EQ64" s="1451"/>
      <c r="ER64" s="1451"/>
      <c r="ES64" s="1451"/>
      <c r="ET64" s="1451"/>
      <c r="EU64" s="1451"/>
      <c r="EV64" s="1451"/>
      <c r="EW64" s="1451"/>
      <c r="EX64" s="1451"/>
      <c r="EY64" s="1451"/>
      <c r="EZ64" s="1451"/>
      <c r="FA64" s="1451"/>
      <c r="FB64" s="1451"/>
      <c r="FC64" s="1451"/>
      <c r="FD64" s="1451"/>
      <c r="FE64" s="1451"/>
      <c r="FF64" s="1451"/>
      <c r="FG64" s="1451"/>
      <c r="FH64" s="1451"/>
      <c r="FI64" s="1451"/>
      <c r="FJ64" s="1451"/>
      <c r="FK64" s="1451"/>
      <c r="FL64" s="1451"/>
      <c r="FM64" s="1451"/>
      <c r="FN64" s="1451"/>
      <c r="FO64" s="1451"/>
      <c r="FP64" s="1451"/>
      <c r="FQ64" s="1451"/>
      <c r="FR64" s="1451"/>
      <c r="FS64" s="1451"/>
      <c r="FT64" s="1451"/>
      <c r="FU64" s="1451"/>
      <c r="FV64" s="1451"/>
      <c r="FW64" s="1451"/>
      <c r="FX64" s="1451"/>
      <c r="FY64" s="1451"/>
      <c r="FZ64" s="1451"/>
      <c r="GA64" s="1451"/>
      <c r="GB64" s="1451"/>
      <c r="GC64" s="1451"/>
      <c r="GD64" s="1451"/>
      <c r="GE64" s="1451"/>
      <c r="GF64" s="1451"/>
      <c r="GG64" s="1451"/>
      <c r="GH64" s="1451"/>
      <c r="GI64" s="1451"/>
      <c r="GJ64" s="1451"/>
      <c r="GK64" s="1451"/>
      <c r="GL64" s="1451"/>
      <c r="GM64" s="1451"/>
      <c r="GN64" s="1451"/>
      <c r="GO64" s="1451"/>
      <c r="GP64" s="1451"/>
      <c r="GQ64" s="1451"/>
      <c r="GR64" s="1451"/>
      <c r="GS64" s="1451"/>
      <c r="GT64" s="1451"/>
      <c r="GU64" s="1451"/>
      <c r="GV64" s="1451"/>
      <c r="GW64" s="1451"/>
      <c r="GX64" s="1451"/>
      <c r="GY64" s="1451"/>
      <c r="GZ64" s="1451"/>
      <c r="HA64" s="1451"/>
      <c r="HB64" s="1451"/>
      <c r="HC64" s="1451"/>
      <c r="HD64" s="1451"/>
      <c r="HE64" s="1451"/>
      <c r="HF64" s="1451"/>
      <c r="HG64" s="1451"/>
      <c r="HH64" s="1451"/>
      <c r="HI64" s="1451"/>
      <c r="HJ64" s="1451"/>
      <c r="HK64" s="1451"/>
      <c r="HL64" s="1451"/>
      <c r="HM64" s="1451"/>
      <c r="HN64" s="1451"/>
      <c r="HO64" s="1451"/>
      <c r="HP64" s="1451"/>
      <c r="HQ64" s="1451"/>
      <c r="HR64" s="1451"/>
      <c r="HS64" s="1451"/>
      <c r="HT64" s="1451"/>
      <c r="HU64" s="1451"/>
      <c r="HV64" s="1451"/>
      <c r="HW64" s="1451"/>
      <c r="HX64" s="1451"/>
      <c r="HY64" s="1451"/>
      <c r="HZ64" s="1451"/>
      <c r="IA64" s="1451"/>
      <c r="IB64" s="1451"/>
      <c r="IC64" s="1451"/>
      <c r="ID64" s="1451"/>
      <c r="IE64" s="1451"/>
      <c r="IF64" s="1451"/>
      <c r="IG64" s="1451"/>
      <c r="IH64" s="1451"/>
      <c r="II64" s="1451"/>
      <c r="IJ64" s="1451"/>
      <c r="IK64" s="1451"/>
      <c r="IL64" s="1451"/>
      <c r="IM64" s="1451"/>
      <c r="IN64" s="1451"/>
      <c r="IO64" s="1451"/>
      <c r="IP64" s="1451"/>
      <c r="IQ64" s="1451"/>
      <c r="IR64" s="1451"/>
      <c r="IS64" s="1451"/>
      <c r="IT64" s="1451"/>
      <c r="IU64" s="1451"/>
      <c r="IV64" s="1451"/>
      <c r="IW64" s="1451"/>
      <c r="IX64" s="1466"/>
    </row>
    <row r="65" spans="1:258" s="1444" customFormat="1" ht="15" customHeight="1" x14ac:dyDescent="0.25">
      <c r="A65" s="2117"/>
      <c r="B65" s="1167"/>
      <c r="C65" s="1167"/>
      <c r="D65" s="1167"/>
      <c r="E65" s="1167"/>
      <c r="F65" s="1167"/>
      <c r="G65" s="1167"/>
      <c r="H65" s="1167"/>
      <c r="I65" s="1167"/>
      <c r="J65" s="1167"/>
      <c r="K65" s="1167"/>
      <c r="L65" s="1167"/>
      <c r="M65" s="1167"/>
      <c r="N65" s="1443"/>
      <c r="O65" s="1167"/>
      <c r="P65" s="1167"/>
      <c r="Q65" s="1167"/>
      <c r="R65" s="1167"/>
      <c r="S65" s="1167"/>
      <c r="T65" s="1167"/>
      <c r="U65" s="1167"/>
      <c r="V65" s="1167"/>
      <c r="W65" s="1167"/>
      <c r="X65" s="1167"/>
      <c r="Y65" s="1167"/>
      <c r="Z65" s="1167"/>
      <c r="AA65" s="1167"/>
      <c r="AB65" s="1167"/>
      <c r="AC65" s="1167"/>
      <c r="AD65" s="1167"/>
      <c r="AE65" s="1167"/>
      <c r="AF65" s="1167"/>
      <c r="AG65" s="1167"/>
      <c r="AH65" s="1167"/>
      <c r="AI65" s="1167"/>
      <c r="AJ65" s="1167"/>
      <c r="AK65" s="1167"/>
      <c r="AL65" s="1167"/>
      <c r="AM65" s="1167"/>
      <c r="AN65" s="1167"/>
      <c r="AO65" s="1167"/>
      <c r="AP65" s="1167"/>
      <c r="AQ65" s="1167"/>
      <c r="AR65" s="1167"/>
      <c r="AS65" s="1167"/>
      <c r="AT65" s="1167"/>
      <c r="AU65" s="1167"/>
      <c r="AV65" s="1167"/>
      <c r="AW65" s="1167"/>
      <c r="AX65" s="1167"/>
      <c r="AY65" s="1167"/>
      <c r="AZ65" s="1167"/>
      <c r="BA65" s="1167"/>
      <c r="BB65" s="1167"/>
      <c r="BC65" s="1167"/>
      <c r="BD65" s="1167"/>
      <c r="BE65" s="1167"/>
      <c r="BF65" s="1167"/>
      <c r="BG65" s="1167"/>
      <c r="BH65" s="1167"/>
      <c r="BI65" s="1167"/>
      <c r="BJ65" s="1167"/>
      <c r="BK65" s="1167"/>
      <c r="BL65" s="1167"/>
      <c r="BM65" s="1167"/>
      <c r="BN65" s="1167"/>
      <c r="BO65" s="1167"/>
      <c r="BP65" s="1167"/>
      <c r="BQ65" s="1167"/>
      <c r="BR65" s="1167"/>
      <c r="BS65" s="1167"/>
      <c r="BT65" s="1167"/>
      <c r="BU65" s="1167"/>
      <c r="BV65" s="1167"/>
      <c r="BW65" s="1167"/>
      <c r="BX65" s="1167"/>
      <c r="BY65" s="1167"/>
      <c r="BZ65" s="1167"/>
      <c r="CA65" s="1167"/>
      <c r="CB65" s="1167"/>
      <c r="CC65" s="1167"/>
      <c r="CD65" s="1167"/>
      <c r="CE65" s="1167"/>
      <c r="CF65" s="1167"/>
      <c r="CG65" s="1167"/>
      <c r="CH65" s="1167"/>
      <c r="CI65" s="1167"/>
      <c r="CJ65" s="1167"/>
      <c r="CK65" s="1167"/>
      <c r="CL65" s="1167"/>
      <c r="CM65" s="1167"/>
      <c r="CN65" s="1167"/>
      <c r="CO65" s="1167"/>
      <c r="CP65" s="1167"/>
      <c r="CQ65" s="1167"/>
      <c r="CR65" s="1167"/>
      <c r="CS65" s="1167"/>
      <c r="CT65" s="1167"/>
      <c r="CU65" s="1167"/>
      <c r="CV65" s="1167"/>
      <c r="CW65" s="1167"/>
      <c r="CX65" s="1167"/>
      <c r="CY65" s="1167"/>
      <c r="CZ65" s="1167"/>
      <c r="DA65" s="1167"/>
      <c r="DB65" s="1167"/>
      <c r="DC65" s="1167"/>
      <c r="DD65" s="1167"/>
      <c r="DE65" s="1167"/>
      <c r="DF65" s="1167"/>
      <c r="DG65" s="1167"/>
      <c r="DH65" s="1167"/>
      <c r="DI65" s="1167"/>
      <c r="DJ65" s="1167"/>
      <c r="DK65" s="1167"/>
      <c r="DL65" s="1167"/>
      <c r="DM65" s="1167"/>
      <c r="DN65" s="1167"/>
      <c r="DO65" s="1167"/>
      <c r="DP65" s="1167"/>
      <c r="DQ65" s="1167"/>
      <c r="DR65" s="1167"/>
      <c r="DS65" s="1167"/>
      <c r="DT65" s="1167"/>
      <c r="DU65" s="1167"/>
      <c r="DV65" s="1167"/>
      <c r="DW65" s="1167"/>
      <c r="DX65" s="1167"/>
      <c r="DY65" s="1167"/>
      <c r="DZ65" s="1167"/>
      <c r="EA65" s="1167"/>
      <c r="EB65" s="1167"/>
      <c r="EC65" s="1167"/>
      <c r="ED65" s="1167"/>
      <c r="EE65" s="1167"/>
      <c r="EF65" s="1167"/>
      <c r="EG65" s="1167"/>
      <c r="EH65" s="1167"/>
      <c r="EI65" s="1167"/>
      <c r="EJ65" s="1167"/>
      <c r="EK65" s="1167"/>
      <c r="EL65" s="1167"/>
      <c r="EM65" s="1167"/>
      <c r="EN65" s="1167"/>
      <c r="EO65" s="1167"/>
      <c r="EP65" s="1167"/>
      <c r="EQ65" s="1167"/>
      <c r="ER65" s="1167"/>
      <c r="ES65" s="1167"/>
      <c r="ET65" s="1167"/>
      <c r="EU65" s="1167"/>
      <c r="EV65" s="1167"/>
      <c r="EW65" s="1167"/>
      <c r="EX65" s="1167"/>
      <c r="EY65" s="1167"/>
      <c r="EZ65" s="1167"/>
      <c r="FA65" s="1167"/>
      <c r="FB65" s="1167"/>
      <c r="FC65" s="1167"/>
      <c r="FD65" s="1167"/>
      <c r="FE65" s="1167"/>
      <c r="FF65" s="1167"/>
      <c r="FG65" s="1167"/>
      <c r="FH65" s="1167"/>
      <c r="FI65" s="1167"/>
      <c r="FJ65" s="1167"/>
      <c r="FK65" s="1167"/>
      <c r="FL65" s="1167"/>
      <c r="FM65" s="1167"/>
      <c r="FN65" s="1167"/>
      <c r="FO65" s="1167"/>
      <c r="FP65" s="1167"/>
      <c r="FQ65" s="1167"/>
      <c r="FR65" s="1167"/>
      <c r="FS65" s="1167"/>
      <c r="FT65" s="1167"/>
      <c r="FU65" s="1167"/>
      <c r="FV65" s="1167"/>
      <c r="FW65" s="1167"/>
      <c r="FX65" s="1167"/>
      <c r="FY65" s="1167"/>
      <c r="FZ65" s="1167"/>
      <c r="GA65" s="1167"/>
      <c r="GB65" s="1167"/>
      <c r="GC65" s="1167"/>
      <c r="GD65" s="1167"/>
      <c r="GE65" s="1167"/>
      <c r="GF65" s="1167"/>
      <c r="GG65" s="1167"/>
      <c r="GH65" s="1167"/>
      <c r="GI65" s="1167"/>
      <c r="GJ65" s="1167"/>
      <c r="GK65" s="1167"/>
      <c r="GL65" s="1167"/>
      <c r="GM65" s="1167"/>
      <c r="GN65" s="1167"/>
      <c r="GO65" s="1167"/>
      <c r="GP65" s="1167"/>
      <c r="GQ65" s="1167"/>
      <c r="GR65" s="1167"/>
      <c r="GS65" s="1167"/>
      <c r="GT65" s="1167"/>
      <c r="GU65" s="1167"/>
      <c r="GV65" s="1167"/>
      <c r="GW65" s="1167"/>
      <c r="GX65" s="1167"/>
      <c r="GY65" s="1167"/>
      <c r="GZ65" s="1167"/>
      <c r="HA65" s="1167"/>
      <c r="HB65" s="1167"/>
      <c r="HC65" s="1167"/>
      <c r="HD65" s="1167"/>
      <c r="HE65" s="1167"/>
      <c r="HF65" s="1167"/>
      <c r="HG65" s="1167"/>
      <c r="HH65" s="1167"/>
      <c r="HI65" s="1167"/>
      <c r="HJ65" s="1167"/>
      <c r="HK65" s="1167"/>
      <c r="HL65" s="1167"/>
      <c r="HM65" s="1167"/>
      <c r="HN65" s="1167"/>
      <c r="HO65" s="1167"/>
      <c r="HP65" s="1167"/>
      <c r="HQ65" s="1167"/>
      <c r="HR65" s="1167"/>
      <c r="HS65" s="1167"/>
      <c r="HT65" s="1167"/>
      <c r="HU65" s="1167"/>
      <c r="HV65" s="1167"/>
      <c r="HW65" s="1167"/>
      <c r="HX65" s="1167"/>
      <c r="HY65" s="1167"/>
      <c r="HZ65" s="1167"/>
      <c r="IA65" s="1167"/>
      <c r="IB65" s="1167"/>
      <c r="IC65" s="1167"/>
      <c r="ID65" s="1167"/>
      <c r="IE65" s="1167"/>
      <c r="IF65" s="1167"/>
      <c r="IG65" s="1167"/>
      <c r="IH65" s="1167"/>
      <c r="II65" s="1167"/>
      <c r="IJ65" s="1167"/>
      <c r="IK65" s="1167"/>
      <c r="IL65" s="1167"/>
      <c r="IM65" s="1167"/>
      <c r="IN65" s="1167"/>
      <c r="IO65" s="1167"/>
      <c r="IP65" s="1167"/>
      <c r="IQ65" s="1167"/>
      <c r="IR65" s="1167"/>
      <c r="IS65" s="1167"/>
      <c r="IT65" s="1167"/>
      <c r="IU65" s="1167"/>
      <c r="IV65" s="1167"/>
      <c r="IW65" s="1167"/>
      <c r="IX65" s="1443"/>
    </row>
    <row r="66" spans="1:258" s="1167" customFormat="1" ht="45" customHeight="1" x14ac:dyDescent="0.25">
      <c r="A66" s="2062" t="s">
        <v>1499</v>
      </c>
      <c r="B66" s="1463"/>
      <c r="C66" s="1464"/>
      <c r="D66" s="1464"/>
      <c r="E66" s="1464"/>
      <c r="F66" s="1464"/>
      <c r="G66" s="1464"/>
      <c r="H66" s="1464"/>
      <c r="I66" s="1465"/>
      <c r="J66" s="1465"/>
      <c r="K66" s="1465"/>
      <c r="L66" s="1465"/>
      <c r="M66" s="1465"/>
      <c r="N66" s="2129"/>
      <c r="O66" s="1465"/>
      <c r="P66" s="1465"/>
      <c r="Q66" s="1465"/>
      <c r="R66" s="1465"/>
      <c r="S66" s="1465"/>
      <c r="T66" s="1465"/>
      <c r="U66" s="1465"/>
      <c r="V66" s="1465"/>
      <c r="W66" s="1465"/>
      <c r="X66" s="1465"/>
      <c r="Y66" s="1465"/>
      <c r="Z66" s="1465"/>
      <c r="AA66" s="1465"/>
      <c r="AB66" s="1465"/>
      <c r="AC66" s="1465"/>
      <c r="AD66" s="1465"/>
      <c r="AE66" s="1465"/>
      <c r="AF66" s="1465"/>
      <c r="AG66" s="1465"/>
      <c r="AH66" s="1465"/>
      <c r="AI66" s="1465"/>
      <c r="AJ66" s="1465"/>
      <c r="AK66" s="1465"/>
      <c r="AL66" s="1465"/>
      <c r="AM66" s="1465"/>
      <c r="AN66" s="1465"/>
      <c r="AO66" s="1465"/>
      <c r="AP66" s="1465"/>
      <c r="AQ66" s="1465"/>
      <c r="AR66" s="1465"/>
      <c r="AS66" s="1465"/>
      <c r="AT66" s="1465"/>
      <c r="AU66" s="1465"/>
      <c r="AV66" s="1465"/>
      <c r="AW66" s="1465"/>
      <c r="AX66" s="1465"/>
      <c r="AY66" s="1465"/>
      <c r="AZ66" s="1465"/>
      <c r="BA66" s="1465"/>
      <c r="BB66" s="1465"/>
      <c r="BC66" s="1465"/>
      <c r="BD66" s="1465"/>
      <c r="BE66" s="1465"/>
      <c r="BF66" s="1465"/>
      <c r="BG66" s="1465"/>
      <c r="BH66" s="1465"/>
      <c r="BI66" s="1465"/>
      <c r="BJ66" s="1465"/>
      <c r="BK66" s="1465"/>
      <c r="BL66" s="1465"/>
      <c r="BM66" s="1465"/>
      <c r="BN66" s="1465"/>
      <c r="BO66" s="1465"/>
      <c r="BP66" s="1465"/>
      <c r="BQ66" s="1465"/>
      <c r="BR66" s="1465"/>
      <c r="BS66" s="1465"/>
      <c r="BT66" s="1465"/>
      <c r="BU66" s="1465"/>
      <c r="BV66" s="1465"/>
      <c r="BW66" s="1465"/>
      <c r="BX66" s="1465"/>
      <c r="BY66" s="1465"/>
      <c r="BZ66" s="1465"/>
      <c r="CA66" s="1465"/>
      <c r="CB66" s="1465"/>
      <c r="CC66" s="1465"/>
      <c r="CD66" s="1465"/>
      <c r="CE66" s="1465"/>
      <c r="CF66" s="1465"/>
      <c r="CG66" s="1465"/>
      <c r="CH66" s="1465"/>
      <c r="CI66" s="1465"/>
      <c r="CJ66" s="1465"/>
      <c r="CK66" s="1465"/>
      <c r="CL66" s="1465"/>
      <c r="CM66" s="1465"/>
      <c r="CN66" s="1465"/>
      <c r="CO66" s="1465"/>
      <c r="CP66" s="1465"/>
      <c r="CQ66" s="1465"/>
      <c r="CR66" s="1465"/>
      <c r="CS66" s="1465"/>
      <c r="CT66" s="1465"/>
      <c r="CU66" s="1465"/>
      <c r="CV66" s="1465"/>
      <c r="CW66" s="1465"/>
      <c r="CX66" s="1465"/>
      <c r="CY66" s="1465"/>
      <c r="CZ66" s="1465"/>
      <c r="DA66" s="1465"/>
      <c r="DB66" s="1465"/>
      <c r="DC66" s="1465"/>
      <c r="DD66" s="1465"/>
      <c r="DE66" s="1465"/>
      <c r="DF66" s="1465"/>
      <c r="DG66" s="1465"/>
      <c r="DH66" s="1465"/>
      <c r="DI66" s="1465"/>
      <c r="DJ66" s="1465"/>
      <c r="DK66" s="1465"/>
      <c r="DL66" s="1465"/>
      <c r="DM66" s="1465"/>
      <c r="DN66" s="1465"/>
      <c r="DO66" s="1465"/>
      <c r="DP66" s="1465"/>
      <c r="DQ66" s="1465"/>
      <c r="DR66" s="1465"/>
      <c r="DS66" s="1465"/>
      <c r="DT66" s="1465"/>
      <c r="DU66" s="1465"/>
      <c r="DV66" s="1465"/>
      <c r="DW66" s="1465"/>
      <c r="DX66" s="1465"/>
      <c r="DY66" s="1465"/>
      <c r="DZ66" s="1465"/>
      <c r="EA66" s="1465"/>
      <c r="EB66" s="1465"/>
      <c r="EC66" s="1465"/>
      <c r="ED66" s="1465"/>
      <c r="EE66" s="1465"/>
      <c r="EF66" s="1465"/>
      <c r="EG66" s="1465"/>
      <c r="EH66" s="1465"/>
      <c r="EI66" s="1465"/>
      <c r="EJ66" s="1465"/>
      <c r="EK66" s="1465"/>
      <c r="EL66" s="1911"/>
    </row>
    <row r="67" spans="1:258" s="1444" customFormat="1" ht="15" customHeight="1" x14ac:dyDescent="0.25">
      <c r="A67" s="2117"/>
      <c r="B67" s="2374"/>
      <c r="C67" s="2375"/>
      <c r="D67" s="2375"/>
      <c r="E67" s="2375"/>
      <c r="F67" s="2126" t="s">
        <v>1418</v>
      </c>
      <c r="G67" s="1167"/>
      <c r="H67" s="1167"/>
      <c r="I67" s="1167"/>
      <c r="J67" s="1167"/>
      <c r="K67" s="1167"/>
      <c r="L67" s="1167"/>
      <c r="M67" s="1167"/>
      <c r="N67" s="1443"/>
      <c r="O67" s="1167"/>
      <c r="P67" s="1167"/>
      <c r="Q67" s="1167"/>
      <c r="R67" s="1167"/>
      <c r="S67" s="1167"/>
      <c r="T67" s="1167"/>
      <c r="U67" s="1167"/>
      <c r="V67" s="1167"/>
      <c r="W67" s="1167"/>
      <c r="X67" s="1167"/>
      <c r="Y67" s="1167"/>
      <c r="Z67" s="1167"/>
      <c r="AA67" s="1167"/>
      <c r="AB67" s="1167"/>
      <c r="AC67" s="1167"/>
      <c r="AD67" s="1167"/>
      <c r="AE67" s="1167"/>
      <c r="AF67" s="1167"/>
      <c r="AG67" s="1167"/>
      <c r="AH67" s="1167"/>
      <c r="AI67" s="1167"/>
      <c r="AJ67" s="1167"/>
      <c r="AK67" s="1167"/>
      <c r="AL67" s="1167"/>
      <c r="AM67" s="1167"/>
      <c r="AN67" s="1167"/>
      <c r="AO67" s="1167"/>
      <c r="AP67" s="1167"/>
      <c r="AQ67" s="1167"/>
      <c r="AR67" s="1167"/>
      <c r="AS67" s="1167"/>
      <c r="AT67" s="1167"/>
      <c r="AU67" s="1167"/>
      <c r="AV67" s="1167"/>
      <c r="AW67" s="1167"/>
      <c r="AX67" s="1167"/>
      <c r="AY67" s="1167"/>
      <c r="AZ67" s="1167"/>
      <c r="BA67" s="1167"/>
      <c r="BB67" s="1167"/>
      <c r="BC67" s="1167"/>
      <c r="BD67" s="1167"/>
      <c r="BE67" s="1167"/>
      <c r="BF67" s="1167"/>
      <c r="BG67" s="1167"/>
      <c r="BH67" s="1167"/>
      <c r="BI67" s="1167"/>
      <c r="BJ67" s="1167"/>
      <c r="BK67" s="1167"/>
      <c r="BL67" s="1167"/>
      <c r="BM67" s="1167"/>
      <c r="BN67" s="1167"/>
      <c r="BO67" s="1167"/>
      <c r="BP67" s="1167"/>
      <c r="BQ67" s="1167"/>
      <c r="BR67" s="1167"/>
      <c r="BS67" s="1167"/>
      <c r="BT67" s="1167"/>
      <c r="BU67" s="1167"/>
      <c r="BV67" s="1167"/>
      <c r="BW67" s="1167"/>
      <c r="BX67" s="1167"/>
      <c r="BY67" s="1167"/>
      <c r="BZ67" s="1167"/>
      <c r="CA67" s="1167"/>
      <c r="CB67" s="1167"/>
      <c r="CC67" s="1167"/>
      <c r="CD67" s="1167"/>
      <c r="CE67" s="1167"/>
      <c r="CF67" s="1167"/>
      <c r="CG67" s="1167"/>
      <c r="CH67" s="1167"/>
      <c r="CI67" s="1167"/>
      <c r="CJ67" s="1167"/>
      <c r="CK67" s="1167"/>
      <c r="CL67" s="1167"/>
      <c r="CM67" s="1167"/>
      <c r="CN67" s="1167"/>
      <c r="CO67" s="1167"/>
      <c r="CP67" s="1167"/>
      <c r="CQ67" s="1167"/>
      <c r="CR67" s="1167"/>
      <c r="CS67" s="1167"/>
      <c r="CT67" s="1167"/>
      <c r="CU67" s="1167"/>
      <c r="CV67" s="1167"/>
      <c r="CW67" s="1167"/>
      <c r="CX67" s="1167"/>
      <c r="CY67" s="1167"/>
      <c r="CZ67" s="1167"/>
      <c r="DA67" s="1167"/>
      <c r="DB67" s="1167"/>
      <c r="DC67" s="1167"/>
      <c r="DD67" s="1167"/>
      <c r="DE67" s="1167"/>
      <c r="DF67" s="1167"/>
      <c r="DG67" s="1167"/>
      <c r="DH67" s="1167"/>
      <c r="DI67" s="1167"/>
      <c r="DJ67" s="1167"/>
      <c r="DK67" s="1167"/>
      <c r="DL67" s="1167"/>
      <c r="DM67" s="1167"/>
      <c r="DN67" s="1167"/>
      <c r="DO67" s="1167"/>
      <c r="DP67" s="1167"/>
      <c r="DQ67" s="1167"/>
      <c r="DR67" s="1167"/>
      <c r="DS67" s="1167"/>
      <c r="DT67" s="1167"/>
      <c r="DU67" s="1167"/>
      <c r="DV67" s="1167"/>
      <c r="DW67" s="1167"/>
      <c r="DX67" s="1167"/>
      <c r="DY67" s="1167"/>
      <c r="DZ67" s="1167"/>
      <c r="EA67" s="1167"/>
      <c r="EB67" s="1167"/>
      <c r="EC67" s="1167"/>
      <c r="ED67" s="1167"/>
      <c r="EE67" s="1167"/>
      <c r="EF67" s="1167"/>
      <c r="EG67" s="1167"/>
      <c r="EH67" s="1167"/>
      <c r="EI67" s="1167"/>
      <c r="EJ67" s="1167"/>
      <c r="EK67" s="1167"/>
      <c r="EL67" s="1167"/>
      <c r="EM67" s="1167"/>
      <c r="EN67" s="1167"/>
      <c r="EO67" s="1167"/>
      <c r="EP67" s="1167"/>
      <c r="EQ67" s="1167"/>
      <c r="ER67" s="1167"/>
      <c r="ES67" s="1167"/>
      <c r="ET67" s="1167"/>
      <c r="EU67" s="1167"/>
      <c r="EV67" s="1167"/>
      <c r="EW67" s="1167"/>
      <c r="EX67" s="1167"/>
      <c r="EY67" s="1167"/>
      <c r="EZ67" s="1167"/>
      <c r="FA67" s="1167"/>
      <c r="FB67" s="1167"/>
      <c r="FC67" s="1167"/>
      <c r="FD67" s="1167"/>
      <c r="FE67" s="1167"/>
      <c r="FF67" s="1167"/>
      <c r="FG67" s="1167"/>
      <c r="FH67" s="1167"/>
      <c r="FI67" s="1167"/>
      <c r="FJ67" s="1167"/>
      <c r="FK67" s="1167"/>
      <c r="FL67" s="1167"/>
      <c r="FM67" s="1167"/>
      <c r="FN67" s="1167"/>
      <c r="FO67" s="1167"/>
      <c r="FP67" s="1167"/>
      <c r="FQ67" s="1167"/>
      <c r="FR67" s="1167"/>
      <c r="FS67" s="1167"/>
      <c r="FT67" s="1167"/>
      <c r="FU67" s="1167"/>
      <c r="FV67" s="1167"/>
      <c r="FW67" s="1167"/>
      <c r="FX67" s="1167"/>
      <c r="FY67" s="1167"/>
      <c r="FZ67" s="1167"/>
      <c r="GA67" s="1167"/>
      <c r="GB67" s="1167"/>
      <c r="GC67" s="1167"/>
      <c r="GD67" s="1167"/>
      <c r="GE67" s="1167"/>
      <c r="GF67" s="1167"/>
      <c r="GG67" s="1167"/>
      <c r="GH67" s="1167"/>
      <c r="GI67" s="1167"/>
      <c r="GJ67" s="1167"/>
      <c r="GK67" s="1167"/>
      <c r="GL67" s="1167"/>
      <c r="GM67" s="1167"/>
      <c r="GN67" s="1167"/>
      <c r="GO67" s="1167"/>
      <c r="GP67" s="1167"/>
      <c r="GQ67" s="1167"/>
      <c r="GR67" s="1167"/>
      <c r="GS67" s="1167"/>
      <c r="GT67" s="1167"/>
      <c r="GU67" s="1167"/>
      <c r="GV67" s="1167"/>
      <c r="GW67" s="1167"/>
      <c r="GX67" s="1167"/>
      <c r="GY67" s="1167"/>
      <c r="GZ67" s="1167"/>
      <c r="HA67" s="1167"/>
      <c r="HB67" s="1167"/>
      <c r="HC67" s="1167"/>
      <c r="HD67" s="1167"/>
      <c r="HE67" s="1167"/>
      <c r="HF67" s="1167"/>
      <c r="HG67" s="1167"/>
      <c r="HH67" s="1167"/>
      <c r="HI67" s="1167"/>
      <c r="HJ67" s="1167"/>
      <c r="HK67" s="1167"/>
      <c r="HL67" s="1167"/>
      <c r="HM67" s="1167"/>
      <c r="HN67" s="1167"/>
      <c r="HO67" s="1167"/>
      <c r="HP67" s="1167"/>
      <c r="HQ67" s="1167"/>
      <c r="HR67" s="1167"/>
      <c r="HS67" s="1167"/>
      <c r="HT67" s="1167"/>
      <c r="HU67" s="1167"/>
      <c r="HV67" s="1167"/>
      <c r="HW67" s="1167"/>
      <c r="HX67" s="1167"/>
      <c r="HY67" s="1167"/>
      <c r="HZ67" s="1167"/>
      <c r="IA67" s="1167"/>
      <c r="IB67" s="1167"/>
      <c r="IC67" s="1167"/>
      <c r="ID67" s="1167"/>
      <c r="IE67" s="1167"/>
      <c r="IF67" s="1167"/>
      <c r="IG67" s="1167"/>
      <c r="IH67" s="1167"/>
      <c r="II67" s="1167"/>
      <c r="IJ67" s="1167"/>
      <c r="IK67" s="1167"/>
      <c r="IL67" s="1167"/>
      <c r="IM67" s="1167"/>
      <c r="IN67" s="1167"/>
      <c r="IO67" s="1167"/>
      <c r="IP67" s="1167"/>
      <c r="IQ67" s="1167"/>
      <c r="IR67" s="1167"/>
      <c r="IS67" s="1167"/>
      <c r="IT67" s="1167"/>
      <c r="IU67" s="1167"/>
      <c r="IV67" s="1167"/>
      <c r="IW67" s="1167"/>
      <c r="IX67" s="1443"/>
    </row>
    <row r="68" spans="1:258" s="1444" customFormat="1" ht="15" customHeight="1" x14ac:dyDescent="0.25">
      <c r="A68" s="2117"/>
      <c r="B68" s="2127" t="s">
        <v>1500</v>
      </c>
      <c r="C68" s="2127"/>
      <c r="D68" s="2127"/>
      <c r="E68" s="2127"/>
      <c r="F68" s="2128">
        <f>IF($F$16=($F$22+$F$26+$F$30+$F$38+$F$42+$F$46+$F$54+$F$58+$F$62+$F$70+$F$74+$F$78+$F$86+$F$90+$F$94+$F$102+$F$106+$F$110+$F$118+$F$122+$F$126+$F$12+$F$13+$F$14+$F$15),F70+F74+F78,IF($F$16=($F$119+$F$123+$F$127+$F$103+$F$107+$F$111+$F$87+$F$91+$F$95+$F$71+$F$75+$F$79+$F$55+$F$59+$F$63+$F$39+$F$43+$F$47+$F$23+$F$27+$F$31+$F$12+$F$13+$F$14+$F$15),F71+F75+F79,F72+F76+F80))</f>
        <v>0</v>
      </c>
      <c r="G68" s="1167"/>
      <c r="H68" s="1167"/>
      <c r="I68" s="1167"/>
      <c r="J68" s="1167"/>
      <c r="K68" s="1167"/>
      <c r="L68" s="1167"/>
      <c r="M68" s="1167"/>
      <c r="N68" s="1443"/>
      <c r="O68" s="1167"/>
      <c r="P68" s="1167"/>
      <c r="Q68" s="1167"/>
      <c r="R68" s="1167"/>
      <c r="S68" s="1167"/>
      <c r="T68" s="1167"/>
      <c r="U68" s="1167"/>
      <c r="V68" s="1167"/>
      <c r="W68" s="1167"/>
      <c r="X68" s="1167"/>
      <c r="Y68" s="1167"/>
      <c r="Z68" s="1167"/>
      <c r="AA68" s="1167"/>
      <c r="AB68" s="1167"/>
      <c r="AC68" s="1167"/>
      <c r="AD68" s="1167"/>
      <c r="AE68" s="1167"/>
      <c r="AF68" s="1167"/>
      <c r="AG68" s="1167"/>
      <c r="AH68" s="1167"/>
      <c r="AI68" s="1167"/>
      <c r="AJ68" s="1167"/>
      <c r="AK68" s="1167"/>
      <c r="AL68" s="1167"/>
      <c r="AM68" s="1167"/>
      <c r="AN68" s="1167"/>
      <c r="AO68" s="1167"/>
      <c r="AP68" s="1167"/>
      <c r="AQ68" s="1167"/>
      <c r="AR68" s="1167"/>
      <c r="AS68" s="1167"/>
      <c r="AT68" s="1167"/>
      <c r="AU68" s="1167"/>
      <c r="AV68" s="1167"/>
      <c r="AW68" s="1167"/>
      <c r="AX68" s="1167"/>
      <c r="AY68" s="1167"/>
      <c r="AZ68" s="1167"/>
      <c r="BA68" s="1167"/>
      <c r="BB68" s="1167"/>
      <c r="BC68" s="1167"/>
      <c r="BD68" s="1167"/>
      <c r="BE68" s="1167"/>
      <c r="BF68" s="1167"/>
      <c r="BG68" s="1167"/>
      <c r="BH68" s="1167"/>
      <c r="BI68" s="1167"/>
      <c r="BJ68" s="1167"/>
      <c r="BK68" s="1167"/>
      <c r="BL68" s="1167"/>
      <c r="BM68" s="1167"/>
      <c r="BN68" s="1167"/>
      <c r="BO68" s="1167"/>
      <c r="BP68" s="1167"/>
      <c r="BQ68" s="1167"/>
      <c r="BR68" s="1167"/>
      <c r="BS68" s="1167"/>
      <c r="BT68" s="1167"/>
      <c r="BU68" s="1167"/>
      <c r="BV68" s="1167"/>
      <c r="BW68" s="1167"/>
      <c r="BX68" s="1167"/>
      <c r="BY68" s="1167"/>
      <c r="BZ68" s="1167"/>
      <c r="CA68" s="1167"/>
      <c r="CB68" s="1167"/>
      <c r="CC68" s="1167"/>
      <c r="CD68" s="1167"/>
      <c r="CE68" s="1167"/>
      <c r="CF68" s="1167"/>
      <c r="CG68" s="1167"/>
      <c r="CH68" s="1167"/>
      <c r="CI68" s="1167"/>
      <c r="CJ68" s="1167"/>
      <c r="CK68" s="1167"/>
      <c r="CL68" s="1167"/>
      <c r="CM68" s="1167"/>
      <c r="CN68" s="1167"/>
      <c r="CO68" s="1167"/>
      <c r="CP68" s="1167"/>
      <c r="CQ68" s="1167"/>
      <c r="CR68" s="1167"/>
      <c r="CS68" s="1167"/>
      <c r="CT68" s="1167"/>
      <c r="CU68" s="1167"/>
      <c r="CV68" s="1167"/>
      <c r="CW68" s="1167"/>
      <c r="CX68" s="1167"/>
      <c r="CY68" s="1167"/>
      <c r="CZ68" s="1167"/>
      <c r="DA68" s="1167"/>
      <c r="DB68" s="1167"/>
      <c r="DC68" s="1167"/>
      <c r="DD68" s="1167"/>
      <c r="DE68" s="1167"/>
      <c r="DF68" s="1167"/>
      <c r="DG68" s="1167"/>
      <c r="DH68" s="1167"/>
      <c r="DI68" s="1167"/>
      <c r="DJ68" s="1167"/>
      <c r="DK68" s="1167"/>
      <c r="DL68" s="1167"/>
      <c r="DM68" s="1167"/>
      <c r="DN68" s="1167"/>
      <c r="DO68" s="1167"/>
      <c r="DP68" s="1167"/>
      <c r="DQ68" s="1167"/>
      <c r="DR68" s="1167"/>
      <c r="DS68" s="1167"/>
      <c r="DT68" s="1167"/>
      <c r="DU68" s="1167"/>
      <c r="DV68" s="1167"/>
      <c r="DW68" s="1167"/>
      <c r="DX68" s="1167"/>
      <c r="DY68" s="1167"/>
      <c r="DZ68" s="1167"/>
      <c r="EA68" s="1167"/>
      <c r="EB68" s="1167"/>
      <c r="EC68" s="1167"/>
      <c r="ED68" s="1167"/>
      <c r="EE68" s="1167"/>
      <c r="EF68" s="1167"/>
      <c r="EG68" s="1167"/>
      <c r="EH68" s="1167"/>
      <c r="EI68" s="1167"/>
      <c r="EJ68" s="1167"/>
      <c r="EK68" s="1167"/>
      <c r="EL68" s="1167"/>
      <c r="EM68" s="1167"/>
      <c r="EN68" s="1167"/>
      <c r="EO68" s="1167"/>
      <c r="EP68" s="1167"/>
      <c r="EQ68" s="1167"/>
      <c r="ER68" s="1167"/>
      <c r="ES68" s="1167"/>
      <c r="ET68" s="1167"/>
      <c r="EU68" s="1167"/>
      <c r="EV68" s="1167"/>
      <c r="EW68" s="1167"/>
      <c r="EX68" s="1167"/>
      <c r="EY68" s="1167"/>
      <c r="EZ68" s="1167"/>
      <c r="FA68" s="1167"/>
      <c r="FB68" s="1167"/>
      <c r="FC68" s="1167"/>
      <c r="FD68" s="1167"/>
      <c r="FE68" s="1167"/>
      <c r="FF68" s="1167"/>
      <c r="FG68" s="1167"/>
      <c r="FH68" s="1167"/>
      <c r="FI68" s="1167"/>
      <c r="FJ68" s="1167"/>
      <c r="FK68" s="1167"/>
      <c r="FL68" s="1167"/>
      <c r="FM68" s="1167"/>
      <c r="FN68" s="1167"/>
      <c r="FO68" s="1167"/>
      <c r="FP68" s="1167"/>
      <c r="FQ68" s="1167"/>
      <c r="FR68" s="1167"/>
      <c r="FS68" s="1167"/>
      <c r="FT68" s="1167"/>
      <c r="FU68" s="1167"/>
      <c r="FV68" s="1167"/>
      <c r="FW68" s="1167"/>
      <c r="FX68" s="1167"/>
      <c r="FY68" s="1167"/>
      <c r="FZ68" s="1167"/>
      <c r="GA68" s="1167"/>
      <c r="GB68" s="1167"/>
      <c r="GC68" s="1167"/>
      <c r="GD68" s="1167"/>
      <c r="GE68" s="1167"/>
      <c r="GF68" s="1167"/>
      <c r="GG68" s="1167"/>
      <c r="GH68" s="1167"/>
      <c r="GI68" s="1167"/>
      <c r="GJ68" s="1167"/>
      <c r="GK68" s="1167"/>
      <c r="GL68" s="1167"/>
      <c r="GM68" s="1167"/>
      <c r="GN68" s="1167"/>
      <c r="GO68" s="1167"/>
      <c r="GP68" s="1167"/>
      <c r="GQ68" s="1167"/>
      <c r="GR68" s="1167"/>
      <c r="GS68" s="1167"/>
      <c r="GT68" s="1167"/>
      <c r="GU68" s="1167"/>
      <c r="GV68" s="1167"/>
      <c r="GW68" s="1167"/>
      <c r="GX68" s="1167"/>
      <c r="GY68" s="1167"/>
      <c r="GZ68" s="1167"/>
      <c r="HA68" s="1167"/>
      <c r="HB68" s="1167"/>
      <c r="HC68" s="1167"/>
      <c r="HD68" s="1167"/>
      <c r="HE68" s="1167"/>
      <c r="HF68" s="1167"/>
      <c r="HG68" s="1167"/>
      <c r="HH68" s="1167"/>
      <c r="HI68" s="1167"/>
      <c r="HJ68" s="1167"/>
      <c r="HK68" s="1167"/>
      <c r="HL68" s="1167"/>
      <c r="HM68" s="1167"/>
      <c r="HN68" s="1167"/>
      <c r="HO68" s="1167"/>
      <c r="HP68" s="1167"/>
      <c r="HQ68" s="1167"/>
      <c r="HR68" s="1167"/>
      <c r="HS68" s="1167"/>
      <c r="HT68" s="1167"/>
      <c r="HU68" s="1167"/>
      <c r="HV68" s="1167"/>
      <c r="HW68" s="1167"/>
      <c r="HX68" s="1167"/>
      <c r="HY68" s="1167"/>
      <c r="HZ68" s="1167"/>
      <c r="IA68" s="1167"/>
      <c r="IB68" s="1167"/>
      <c r="IC68" s="1167"/>
      <c r="ID68" s="1167"/>
      <c r="IE68" s="1167"/>
      <c r="IF68" s="1167"/>
      <c r="IG68" s="1167"/>
      <c r="IH68" s="1167"/>
      <c r="II68" s="1167"/>
      <c r="IJ68" s="1167"/>
      <c r="IK68" s="1167"/>
      <c r="IL68" s="1167"/>
      <c r="IM68" s="1167"/>
      <c r="IN68" s="1167"/>
      <c r="IO68" s="1167"/>
      <c r="IP68" s="1167"/>
      <c r="IQ68" s="1167"/>
      <c r="IR68" s="1167"/>
      <c r="IS68" s="1167"/>
      <c r="IT68" s="1167"/>
      <c r="IU68" s="1167"/>
      <c r="IV68" s="1167"/>
      <c r="IW68" s="1167"/>
      <c r="IX68" s="1443"/>
    </row>
    <row r="69" spans="1:258" s="1444" customFormat="1" ht="15" customHeight="1" x14ac:dyDescent="0.25">
      <c r="A69" s="2117"/>
      <c r="B69" s="1452" t="s">
        <v>1489</v>
      </c>
      <c r="C69" s="1453"/>
      <c r="D69" s="1453"/>
      <c r="E69" s="1454"/>
      <c r="F69" s="1312"/>
      <c r="G69" s="1167"/>
      <c r="H69" s="1167"/>
      <c r="I69" s="1167"/>
      <c r="J69" s="1167"/>
      <c r="K69" s="1167"/>
      <c r="L69" s="1167"/>
      <c r="M69" s="1167"/>
      <c r="N69" s="1443"/>
      <c r="O69" s="1167"/>
      <c r="P69" s="1167"/>
      <c r="Q69" s="1167"/>
      <c r="R69" s="1167"/>
      <c r="S69" s="1167"/>
      <c r="T69" s="1167"/>
      <c r="U69" s="1167"/>
      <c r="V69" s="1167"/>
      <c r="W69" s="1167"/>
      <c r="X69" s="1167"/>
      <c r="Y69" s="1167"/>
      <c r="Z69" s="1167"/>
      <c r="AA69" s="1167"/>
      <c r="AB69" s="1167"/>
      <c r="AC69" s="1167"/>
      <c r="AD69" s="1167"/>
      <c r="AE69" s="1167"/>
      <c r="AF69" s="1167"/>
      <c r="AG69" s="1167"/>
      <c r="AH69" s="1167"/>
      <c r="AI69" s="1167"/>
      <c r="AJ69" s="1167"/>
      <c r="AK69" s="1167"/>
      <c r="AL69" s="1167"/>
      <c r="AM69" s="1167"/>
      <c r="AN69" s="1167"/>
      <c r="AO69" s="1167"/>
      <c r="AP69" s="1167"/>
      <c r="AQ69" s="1167"/>
      <c r="AR69" s="1167"/>
      <c r="AS69" s="1167"/>
      <c r="AT69" s="1167"/>
      <c r="AU69" s="1167"/>
      <c r="AV69" s="1167"/>
      <c r="AW69" s="1167"/>
      <c r="AX69" s="1167"/>
      <c r="AY69" s="1167"/>
      <c r="AZ69" s="1167"/>
      <c r="BA69" s="1167"/>
      <c r="BB69" s="1167"/>
      <c r="BC69" s="1167"/>
      <c r="BD69" s="1167"/>
      <c r="BE69" s="1167"/>
      <c r="BF69" s="1167"/>
      <c r="BG69" s="1167"/>
      <c r="BH69" s="1167"/>
      <c r="BI69" s="1167"/>
      <c r="BJ69" s="1167"/>
      <c r="BK69" s="1167"/>
      <c r="BL69" s="1167"/>
      <c r="BM69" s="1167"/>
      <c r="BN69" s="1167"/>
      <c r="BO69" s="1167"/>
      <c r="BP69" s="1167"/>
      <c r="BQ69" s="1167"/>
      <c r="BR69" s="1167"/>
      <c r="BS69" s="1167"/>
      <c r="BT69" s="1167"/>
      <c r="BU69" s="1167"/>
      <c r="BV69" s="1167"/>
      <c r="BW69" s="1167"/>
      <c r="BX69" s="1167"/>
      <c r="BY69" s="1167"/>
      <c r="BZ69" s="1167"/>
      <c r="CA69" s="1167"/>
      <c r="CB69" s="1167"/>
      <c r="CC69" s="1167"/>
      <c r="CD69" s="1167"/>
      <c r="CE69" s="1167"/>
      <c r="CF69" s="1167"/>
      <c r="CG69" s="1167"/>
      <c r="CH69" s="1167"/>
      <c r="CI69" s="1167"/>
      <c r="CJ69" s="1167"/>
      <c r="CK69" s="1167"/>
      <c r="CL69" s="1167"/>
      <c r="CM69" s="1167"/>
      <c r="CN69" s="1167"/>
      <c r="CO69" s="1167"/>
      <c r="CP69" s="1167"/>
      <c r="CQ69" s="1167"/>
      <c r="CR69" s="1167"/>
      <c r="CS69" s="1167"/>
      <c r="CT69" s="1167"/>
      <c r="CU69" s="1167"/>
      <c r="CV69" s="1167"/>
      <c r="CW69" s="1167"/>
      <c r="CX69" s="1167"/>
      <c r="CY69" s="1167"/>
      <c r="CZ69" s="1167"/>
      <c r="DA69" s="1167"/>
      <c r="DB69" s="1167"/>
      <c r="DC69" s="1167"/>
      <c r="DD69" s="1167"/>
      <c r="DE69" s="1167"/>
      <c r="DF69" s="1167"/>
      <c r="DG69" s="1167"/>
      <c r="DH69" s="1167"/>
      <c r="DI69" s="1167"/>
      <c r="DJ69" s="1167"/>
      <c r="DK69" s="1167"/>
      <c r="DL69" s="1167"/>
      <c r="DM69" s="1167"/>
      <c r="DN69" s="1167"/>
      <c r="DO69" s="1167"/>
      <c r="DP69" s="1167"/>
      <c r="DQ69" s="1167"/>
      <c r="DR69" s="1167"/>
      <c r="DS69" s="1167"/>
      <c r="DT69" s="1167"/>
      <c r="DU69" s="1167"/>
      <c r="DV69" s="1167"/>
      <c r="DW69" s="1167"/>
      <c r="DX69" s="1167"/>
      <c r="DY69" s="1167"/>
      <c r="DZ69" s="1167"/>
      <c r="EA69" s="1167"/>
      <c r="EB69" s="1167"/>
      <c r="EC69" s="1167"/>
      <c r="ED69" s="1167"/>
      <c r="EE69" s="1167"/>
      <c r="EF69" s="1167"/>
      <c r="EG69" s="1167"/>
      <c r="EH69" s="1167"/>
      <c r="EI69" s="1167"/>
      <c r="EJ69" s="1167"/>
      <c r="EK69" s="1167"/>
      <c r="EL69" s="1167"/>
      <c r="EM69" s="1167"/>
      <c r="EN69" s="1167"/>
      <c r="EO69" s="1167"/>
      <c r="EP69" s="1167"/>
      <c r="EQ69" s="1167"/>
      <c r="ER69" s="1167"/>
      <c r="ES69" s="1167"/>
      <c r="ET69" s="1167"/>
      <c r="EU69" s="1167"/>
      <c r="EV69" s="1167"/>
      <c r="EW69" s="1167"/>
      <c r="EX69" s="1167"/>
      <c r="EY69" s="1167"/>
      <c r="EZ69" s="1167"/>
      <c r="FA69" s="1167"/>
      <c r="FB69" s="1167"/>
      <c r="FC69" s="1167"/>
      <c r="FD69" s="1167"/>
      <c r="FE69" s="1167"/>
      <c r="FF69" s="1167"/>
      <c r="FG69" s="1167"/>
      <c r="FH69" s="1167"/>
      <c r="FI69" s="1167"/>
      <c r="FJ69" s="1167"/>
      <c r="FK69" s="1167"/>
      <c r="FL69" s="1167"/>
      <c r="FM69" s="1167"/>
      <c r="FN69" s="1167"/>
      <c r="FO69" s="1167"/>
      <c r="FP69" s="1167"/>
      <c r="FQ69" s="1167"/>
      <c r="FR69" s="1167"/>
      <c r="FS69" s="1167"/>
      <c r="FT69" s="1167"/>
      <c r="FU69" s="1167"/>
      <c r="FV69" s="1167"/>
      <c r="FW69" s="1167"/>
      <c r="FX69" s="1167"/>
      <c r="FY69" s="1167"/>
      <c r="FZ69" s="1167"/>
      <c r="GA69" s="1167"/>
      <c r="GB69" s="1167"/>
      <c r="GC69" s="1167"/>
      <c r="GD69" s="1167"/>
      <c r="GE69" s="1167"/>
      <c r="GF69" s="1167"/>
      <c r="GG69" s="1167"/>
      <c r="GH69" s="1167"/>
      <c r="GI69" s="1167"/>
      <c r="GJ69" s="1167"/>
      <c r="GK69" s="1167"/>
      <c r="GL69" s="1167"/>
      <c r="GM69" s="1167"/>
      <c r="GN69" s="1167"/>
      <c r="GO69" s="1167"/>
      <c r="GP69" s="1167"/>
      <c r="GQ69" s="1167"/>
      <c r="GR69" s="1167"/>
      <c r="GS69" s="1167"/>
      <c r="GT69" s="1167"/>
      <c r="GU69" s="1167"/>
      <c r="GV69" s="1167"/>
      <c r="GW69" s="1167"/>
      <c r="GX69" s="1167"/>
      <c r="GY69" s="1167"/>
      <c r="GZ69" s="1167"/>
      <c r="HA69" s="1167"/>
      <c r="HB69" s="1167"/>
      <c r="HC69" s="1167"/>
      <c r="HD69" s="1167"/>
      <c r="HE69" s="1167"/>
      <c r="HF69" s="1167"/>
      <c r="HG69" s="1167"/>
      <c r="HH69" s="1167"/>
      <c r="HI69" s="1167"/>
      <c r="HJ69" s="1167"/>
      <c r="HK69" s="1167"/>
      <c r="HL69" s="1167"/>
      <c r="HM69" s="1167"/>
      <c r="HN69" s="1167"/>
      <c r="HO69" s="1167"/>
      <c r="HP69" s="1167"/>
      <c r="HQ69" s="1167"/>
      <c r="HR69" s="1167"/>
      <c r="HS69" s="1167"/>
      <c r="HT69" s="1167"/>
      <c r="HU69" s="1167"/>
      <c r="HV69" s="1167"/>
      <c r="HW69" s="1167"/>
      <c r="HX69" s="1167"/>
      <c r="HY69" s="1167"/>
      <c r="HZ69" s="1167"/>
      <c r="IA69" s="1167"/>
      <c r="IB69" s="1167"/>
      <c r="IC69" s="1167"/>
      <c r="ID69" s="1167"/>
      <c r="IE69" s="1167"/>
      <c r="IF69" s="1167"/>
      <c r="IG69" s="1167"/>
      <c r="IH69" s="1167"/>
      <c r="II69" s="1167"/>
      <c r="IJ69" s="1167"/>
      <c r="IK69" s="1167"/>
      <c r="IL69" s="1167"/>
      <c r="IM69" s="1167"/>
      <c r="IN69" s="1167"/>
      <c r="IO69" s="1167"/>
      <c r="IP69" s="1167"/>
      <c r="IQ69" s="1167"/>
      <c r="IR69" s="1167"/>
      <c r="IS69" s="1167"/>
      <c r="IT69" s="1167"/>
      <c r="IU69" s="1167"/>
      <c r="IV69" s="1167"/>
      <c r="IW69" s="1167"/>
      <c r="IX69" s="1443"/>
    </row>
    <row r="70" spans="1:258" s="1444" customFormat="1" ht="15" customHeight="1" x14ac:dyDescent="0.25">
      <c r="A70" s="2117"/>
      <c r="B70" s="1455" t="s">
        <v>1490</v>
      </c>
      <c r="C70" s="1456"/>
      <c r="D70" s="1456"/>
      <c r="E70" s="1457"/>
      <c r="F70" s="1458"/>
      <c r="G70" s="1167"/>
      <c r="H70" s="1167"/>
      <c r="I70" s="1167"/>
      <c r="J70" s="1167"/>
      <c r="K70" s="1167"/>
      <c r="L70" s="1167"/>
      <c r="M70" s="1167"/>
      <c r="N70" s="1443"/>
      <c r="O70" s="1167"/>
      <c r="P70" s="1167"/>
      <c r="Q70" s="1167"/>
      <c r="R70" s="1167"/>
      <c r="S70" s="1167"/>
      <c r="T70" s="1167"/>
      <c r="U70" s="1167"/>
      <c r="V70" s="1167"/>
      <c r="W70" s="1167"/>
      <c r="X70" s="1167"/>
      <c r="Y70" s="1167"/>
      <c r="Z70" s="1167"/>
      <c r="AA70" s="1167"/>
      <c r="AB70" s="1167"/>
      <c r="AC70" s="1167"/>
      <c r="AD70" s="1167"/>
      <c r="AE70" s="1167"/>
      <c r="AF70" s="1167"/>
      <c r="AG70" s="1167"/>
      <c r="AH70" s="1167"/>
      <c r="AI70" s="1167"/>
      <c r="AJ70" s="1167"/>
      <c r="AK70" s="1167"/>
      <c r="AL70" s="1167"/>
      <c r="AM70" s="1167"/>
      <c r="AN70" s="1167"/>
      <c r="AO70" s="1167"/>
      <c r="AP70" s="1167"/>
      <c r="AQ70" s="1167"/>
      <c r="AR70" s="1167"/>
      <c r="AS70" s="1167"/>
      <c r="AT70" s="1167"/>
      <c r="AU70" s="1167"/>
      <c r="AV70" s="1167"/>
      <c r="AW70" s="1167"/>
      <c r="AX70" s="1167"/>
      <c r="AY70" s="1167"/>
      <c r="AZ70" s="1167"/>
      <c r="BA70" s="1167"/>
      <c r="BB70" s="1167"/>
      <c r="BC70" s="1167"/>
      <c r="BD70" s="1167"/>
      <c r="BE70" s="1167"/>
      <c r="BF70" s="1167"/>
      <c r="BG70" s="1167"/>
      <c r="BH70" s="1167"/>
      <c r="BI70" s="1167"/>
      <c r="BJ70" s="1167"/>
      <c r="BK70" s="1167"/>
      <c r="BL70" s="1167"/>
      <c r="BM70" s="1167"/>
      <c r="BN70" s="1167"/>
      <c r="BO70" s="1167"/>
      <c r="BP70" s="1167"/>
      <c r="BQ70" s="1167"/>
      <c r="BR70" s="1167"/>
      <c r="BS70" s="1167"/>
      <c r="BT70" s="1167"/>
      <c r="BU70" s="1167"/>
      <c r="BV70" s="1167"/>
      <c r="BW70" s="1167"/>
      <c r="BX70" s="1167"/>
      <c r="BY70" s="1167"/>
      <c r="BZ70" s="1167"/>
      <c r="CA70" s="1167"/>
      <c r="CB70" s="1167"/>
      <c r="CC70" s="1167"/>
      <c r="CD70" s="1167"/>
      <c r="CE70" s="1167"/>
      <c r="CF70" s="1167"/>
      <c r="CG70" s="1167"/>
      <c r="CH70" s="1167"/>
      <c r="CI70" s="1167"/>
      <c r="CJ70" s="1167"/>
      <c r="CK70" s="1167"/>
      <c r="CL70" s="1167"/>
      <c r="CM70" s="1167"/>
      <c r="CN70" s="1167"/>
      <c r="CO70" s="1167"/>
      <c r="CP70" s="1167"/>
      <c r="CQ70" s="1167"/>
      <c r="CR70" s="1167"/>
      <c r="CS70" s="1167"/>
      <c r="CT70" s="1167"/>
      <c r="CU70" s="1167"/>
      <c r="CV70" s="1167"/>
      <c r="CW70" s="1167"/>
      <c r="CX70" s="1167"/>
      <c r="CY70" s="1167"/>
      <c r="CZ70" s="1167"/>
      <c r="DA70" s="1167"/>
      <c r="DB70" s="1167"/>
      <c r="DC70" s="1167"/>
      <c r="DD70" s="1167"/>
      <c r="DE70" s="1167"/>
      <c r="DF70" s="1167"/>
      <c r="DG70" s="1167"/>
      <c r="DH70" s="1167"/>
      <c r="DI70" s="1167"/>
      <c r="DJ70" s="1167"/>
      <c r="DK70" s="1167"/>
      <c r="DL70" s="1167"/>
      <c r="DM70" s="1167"/>
      <c r="DN70" s="1167"/>
      <c r="DO70" s="1167"/>
      <c r="DP70" s="1167"/>
      <c r="DQ70" s="1167"/>
      <c r="DR70" s="1167"/>
      <c r="DS70" s="1167"/>
      <c r="DT70" s="1167"/>
      <c r="DU70" s="1167"/>
      <c r="DV70" s="1167"/>
      <c r="DW70" s="1167"/>
      <c r="DX70" s="1167"/>
      <c r="DY70" s="1167"/>
      <c r="DZ70" s="1167"/>
      <c r="EA70" s="1167"/>
      <c r="EB70" s="1167"/>
      <c r="EC70" s="1167"/>
      <c r="ED70" s="1167"/>
      <c r="EE70" s="1167"/>
      <c r="EF70" s="1167"/>
      <c r="EG70" s="1167"/>
      <c r="EH70" s="1167"/>
      <c r="EI70" s="1167"/>
      <c r="EJ70" s="1167"/>
      <c r="EK70" s="1167"/>
      <c r="EL70" s="1167"/>
      <c r="EM70" s="1167"/>
      <c r="EN70" s="1167"/>
      <c r="EO70" s="1167"/>
      <c r="EP70" s="1167"/>
      <c r="EQ70" s="1167"/>
      <c r="ER70" s="1167"/>
      <c r="ES70" s="1167"/>
      <c r="ET70" s="1167"/>
      <c r="EU70" s="1167"/>
      <c r="EV70" s="1167"/>
      <c r="EW70" s="1167"/>
      <c r="EX70" s="1167"/>
      <c r="EY70" s="1167"/>
      <c r="EZ70" s="1167"/>
      <c r="FA70" s="1167"/>
      <c r="FB70" s="1167"/>
      <c r="FC70" s="1167"/>
      <c r="FD70" s="1167"/>
      <c r="FE70" s="1167"/>
      <c r="FF70" s="1167"/>
      <c r="FG70" s="1167"/>
      <c r="FH70" s="1167"/>
      <c r="FI70" s="1167"/>
      <c r="FJ70" s="1167"/>
      <c r="FK70" s="1167"/>
      <c r="FL70" s="1167"/>
      <c r="FM70" s="1167"/>
      <c r="FN70" s="1167"/>
      <c r="FO70" s="1167"/>
      <c r="FP70" s="1167"/>
      <c r="FQ70" s="1167"/>
      <c r="FR70" s="1167"/>
      <c r="FS70" s="1167"/>
      <c r="FT70" s="1167"/>
      <c r="FU70" s="1167"/>
      <c r="FV70" s="1167"/>
      <c r="FW70" s="1167"/>
      <c r="FX70" s="1167"/>
      <c r="FY70" s="1167"/>
      <c r="FZ70" s="1167"/>
      <c r="GA70" s="1167"/>
      <c r="GB70" s="1167"/>
      <c r="GC70" s="1167"/>
      <c r="GD70" s="1167"/>
      <c r="GE70" s="1167"/>
      <c r="GF70" s="1167"/>
      <c r="GG70" s="1167"/>
      <c r="GH70" s="1167"/>
      <c r="GI70" s="1167"/>
      <c r="GJ70" s="1167"/>
      <c r="GK70" s="1167"/>
      <c r="GL70" s="1167"/>
      <c r="GM70" s="1167"/>
      <c r="GN70" s="1167"/>
      <c r="GO70" s="1167"/>
      <c r="GP70" s="1167"/>
      <c r="GQ70" s="1167"/>
      <c r="GR70" s="1167"/>
      <c r="GS70" s="1167"/>
      <c r="GT70" s="1167"/>
      <c r="GU70" s="1167"/>
      <c r="GV70" s="1167"/>
      <c r="GW70" s="1167"/>
      <c r="GX70" s="1167"/>
      <c r="GY70" s="1167"/>
      <c r="GZ70" s="1167"/>
      <c r="HA70" s="1167"/>
      <c r="HB70" s="1167"/>
      <c r="HC70" s="1167"/>
      <c r="HD70" s="1167"/>
      <c r="HE70" s="1167"/>
      <c r="HF70" s="1167"/>
      <c r="HG70" s="1167"/>
      <c r="HH70" s="1167"/>
      <c r="HI70" s="1167"/>
      <c r="HJ70" s="1167"/>
      <c r="HK70" s="1167"/>
      <c r="HL70" s="1167"/>
      <c r="HM70" s="1167"/>
      <c r="HN70" s="1167"/>
      <c r="HO70" s="1167"/>
      <c r="HP70" s="1167"/>
      <c r="HQ70" s="1167"/>
      <c r="HR70" s="1167"/>
      <c r="HS70" s="1167"/>
      <c r="HT70" s="1167"/>
      <c r="HU70" s="1167"/>
      <c r="HV70" s="1167"/>
      <c r="HW70" s="1167"/>
      <c r="HX70" s="1167"/>
      <c r="HY70" s="1167"/>
      <c r="HZ70" s="1167"/>
      <c r="IA70" s="1167"/>
      <c r="IB70" s="1167"/>
      <c r="IC70" s="1167"/>
      <c r="ID70" s="1167"/>
      <c r="IE70" s="1167"/>
      <c r="IF70" s="1167"/>
      <c r="IG70" s="1167"/>
      <c r="IH70" s="1167"/>
      <c r="II70" s="1167"/>
      <c r="IJ70" s="1167"/>
      <c r="IK70" s="1167"/>
      <c r="IL70" s="1167"/>
      <c r="IM70" s="1167"/>
      <c r="IN70" s="1167"/>
      <c r="IO70" s="1167"/>
      <c r="IP70" s="1167"/>
      <c r="IQ70" s="1167"/>
      <c r="IR70" s="1167"/>
      <c r="IS70" s="1167"/>
      <c r="IT70" s="1167"/>
      <c r="IU70" s="1167"/>
      <c r="IV70" s="1167"/>
      <c r="IW70" s="1167"/>
      <c r="IX70" s="1443"/>
    </row>
    <row r="71" spans="1:258" s="1444" customFormat="1" ht="15" customHeight="1" x14ac:dyDescent="0.25">
      <c r="A71" s="2117"/>
      <c r="B71" s="1455" t="s">
        <v>1491</v>
      </c>
      <c r="C71" s="1456"/>
      <c r="D71" s="1456"/>
      <c r="E71" s="1457"/>
      <c r="F71" s="1458"/>
      <c r="G71" s="1167"/>
      <c r="H71" s="1167"/>
      <c r="I71" s="1167"/>
      <c r="J71" s="1167"/>
      <c r="K71" s="1167"/>
      <c r="L71" s="1167"/>
      <c r="M71" s="1167"/>
      <c r="N71" s="1443"/>
      <c r="O71" s="1167"/>
      <c r="P71" s="1167"/>
      <c r="Q71" s="1167"/>
      <c r="R71" s="1167"/>
      <c r="S71" s="1167"/>
      <c r="T71" s="1167"/>
      <c r="U71" s="1167"/>
      <c r="V71" s="1167"/>
      <c r="W71" s="1167"/>
      <c r="X71" s="1167"/>
      <c r="Y71" s="1167"/>
      <c r="Z71" s="1167"/>
      <c r="AA71" s="1167"/>
      <c r="AB71" s="1167"/>
      <c r="AC71" s="1167"/>
      <c r="AD71" s="1167"/>
      <c r="AE71" s="1167"/>
      <c r="AF71" s="1167"/>
      <c r="AG71" s="1167"/>
      <c r="AH71" s="1167"/>
      <c r="AI71" s="1167"/>
      <c r="AJ71" s="1167"/>
      <c r="AK71" s="1167"/>
      <c r="AL71" s="1167"/>
      <c r="AM71" s="1167"/>
      <c r="AN71" s="1167"/>
      <c r="AO71" s="1167"/>
      <c r="AP71" s="1167"/>
      <c r="AQ71" s="1167"/>
      <c r="AR71" s="1167"/>
      <c r="AS71" s="1167"/>
      <c r="AT71" s="1167"/>
      <c r="AU71" s="1167"/>
      <c r="AV71" s="1167"/>
      <c r="AW71" s="1167"/>
      <c r="AX71" s="1167"/>
      <c r="AY71" s="1167"/>
      <c r="AZ71" s="1167"/>
      <c r="BA71" s="1167"/>
      <c r="BB71" s="1167"/>
      <c r="BC71" s="1167"/>
      <c r="BD71" s="1167"/>
      <c r="BE71" s="1167"/>
      <c r="BF71" s="1167"/>
      <c r="BG71" s="1167"/>
      <c r="BH71" s="1167"/>
      <c r="BI71" s="1167"/>
      <c r="BJ71" s="1167"/>
      <c r="BK71" s="1167"/>
      <c r="BL71" s="1167"/>
      <c r="BM71" s="1167"/>
      <c r="BN71" s="1167"/>
      <c r="BO71" s="1167"/>
      <c r="BP71" s="1167"/>
      <c r="BQ71" s="1167"/>
      <c r="BR71" s="1167"/>
      <c r="BS71" s="1167"/>
      <c r="BT71" s="1167"/>
      <c r="BU71" s="1167"/>
      <c r="BV71" s="1167"/>
      <c r="BW71" s="1167"/>
      <c r="BX71" s="1167"/>
      <c r="BY71" s="1167"/>
      <c r="BZ71" s="1167"/>
      <c r="CA71" s="1167"/>
      <c r="CB71" s="1167"/>
      <c r="CC71" s="1167"/>
      <c r="CD71" s="1167"/>
      <c r="CE71" s="1167"/>
      <c r="CF71" s="1167"/>
      <c r="CG71" s="1167"/>
      <c r="CH71" s="1167"/>
      <c r="CI71" s="1167"/>
      <c r="CJ71" s="1167"/>
      <c r="CK71" s="1167"/>
      <c r="CL71" s="1167"/>
      <c r="CM71" s="1167"/>
      <c r="CN71" s="1167"/>
      <c r="CO71" s="1167"/>
      <c r="CP71" s="1167"/>
      <c r="CQ71" s="1167"/>
      <c r="CR71" s="1167"/>
      <c r="CS71" s="1167"/>
      <c r="CT71" s="1167"/>
      <c r="CU71" s="1167"/>
      <c r="CV71" s="1167"/>
      <c r="CW71" s="1167"/>
      <c r="CX71" s="1167"/>
      <c r="CY71" s="1167"/>
      <c r="CZ71" s="1167"/>
      <c r="DA71" s="1167"/>
      <c r="DB71" s="1167"/>
      <c r="DC71" s="1167"/>
      <c r="DD71" s="1167"/>
      <c r="DE71" s="1167"/>
      <c r="DF71" s="1167"/>
      <c r="DG71" s="1167"/>
      <c r="DH71" s="1167"/>
      <c r="DI71" s="1167"/>
      <c r="DJ71" s="1167"/>
      <c r="DK71" s="1167"/>
      <c r="DL71" s="1167"/>
      <c r="DM71" s="1167"/>
      <c r="DN71" s="1167"/>
      <c r="DO71" s="1167"/>
      <c r="DP71" s="1167"/>
      <c r="DQ71" s="1167"/>
      <c r="DR71" s="1167"/>
      <c r="DS71" s="1167"/>
      <c r="DT71" s="1167"/>
      <c r="DU71" s="1167"/>
      <c r="DV71" s="1167"/>
      <c r="DW71" s="1167"/>
      <c r="DX71" s="1167"/>
      <c r="DY71" s="1167"/>
      <c r="DZ71" s="1167"/>
      <c r="EA71" s="1167"/>
      <c r="EB71" s="1167"/>
      <c r="EC71" s="1167"/>
      <c r="ED71" s="1167"/>
      <c r="EE71" s="1167"/>
      <c r="EF71" s="1167"/>
      <c r="EG71" s="1167"/>
      <c r="EH71" s="1167"/>
      <c r="EI71" s="1167"/>
      <c r="EJ71" s="1167"/>
      <c r="EK71" s="1167"/>
      <c r="EL71" s="1167"/>
      <c r="EM71" s="1167"/>
      <c r="EN71" s="1167"/>
      <c r="EO71" s="1167"/>
      <c r="EP71" s="1167"/>
      <c r="EQ71" s="1167"/>
      <c r="ER71" s="1167"/>
      <c r="ES71" s="1167"/>
      <c r="ET71" s="1167"/>
      <c r="EU71" s="1167"/>
      <c r="EV71" s="1167"/>
      <c r="EW71" s="1167"/>
      <c r="EX71" s="1167"/>
      <c r="EY71" s="1167"/>
      <c r="EZ71" s="1167"/>
      <c r="FA71" s="1167"/>
      <c r="FB71" s="1167"/>
      <c r="FC71" s="1167"/>
      <c r="FD71" s="1167"/>
      <c r="FE71" s="1167"/>
      <c r="FF71" s="1167"/>
      <c r="FG71" s="1167"/>
      <c r="FH71" s="1167"/>
      <c r="FI71" s="1167"/>
      <c r="FJ71" s="1167"/>
      <c r="FK71" s="1167"/>
      <c r="FL71" s="1167"/>
      <c r="FM71" s="1167"/>
      <c r="FN71" s="1167"/>
      <c r="FO71" s="1167"/>
      <c r="FP71" s="1167"/>
      <c r="FQ71" s="1167"/>
      <c r="FR71" s="1167"/>
      <c r="FS71" s="1167"/>
      <c r="FT71" s="1167"/>
      <c r="FU71" s="1167"/>
      <c r="FV71" s="1167"/>
      <c r="FW71" s="1167"/>
      <c r="FX71" s="1167"/>
      <c r="FY71" s="1167"/>
      <c r="FZ71" s="1167"/>
      <c r="GA71" s="1167"/>
      <c r="GB71" s="1167"/>
      <c r="GC71" s="1167"/>
      <c r="GD71" s="1167"/>
      <c r="GE71" s="1167"/>
      <c r="GF71" s="1167"/>
      <c r="GG71" s="1167"/>
      <c r="GH71" s="1167"/>
      <c r="GI71" s="1167"/>
      <c r="GJ71" s="1167"/>
      <c r="GK71" s="1167"/>
      <c r="GL71" s="1167"/>
      <c r="GM71" s="1167"/>
      <c r="GN71" s="1167"/>
      <c r="GO71" s="1167"/>
      <c r="GP71" s="1167"/>
      <c r="GQ71" s="1167"/>
      <c r="GR71" s="1167"/>
      <c r="GS71" s="1167"/>
      <c r="GT71" s="1167"/>
      <c r="GU71" s="1167"/>
      <c r="GV71" s="1167"/>
      <c r="GW71" s="1167"/>
      <c r="GX71" s="1167"/>
      <c r="GY71" s="1167"/>
      <c r="GZ71" s="1167"/>
      <c r="HA71" s="1167"/>
      <c r="HB71" s="1167"/>
      <c r="HC71" s="1167"/>
      <c r="HD71" s="1167"/>
      <c r="HE71" s="1167"/>
      <c r="HF71" s="1167"/>
      <c r="HG71" s="1167"/>
      <c r="HH71" s="1167"/>
      <c r="HI71" s="1167"/>
      <c r="HJ71" s="1167"/>
      <c r="HK71" s="1167"/>
      <c r="HL71" s="1167"/>
      <c r="HM71" s="1167"/>
      <c r="HN71" s="1167"/>
      <c r="HO71" s="1167"/>
      <c r="HP71" s="1167"/>
      <c r="HQ71" s="1167"/>
      <c r="HR71" s="1167"/>
      <c r="HS71" s="1167"/>
      <c r="HT71" s="1167"/>
      <c r="HU71" s="1167"/>
      <c r="HV71" s="1167"/>
      <c r="HW71" s="1167"/>
      <c r="HX71" s="1167"/>
      <c r="HY71" s="1167"/>
      <c r="HZ71" s="1167"/>
      <c r="IA71" s="1167"/>
      <c r="IB71" s="1167"/>
      <c r="IC71" s="1167"/>
      <c r="ID71" s="1167"/>
      <c r="IE71" s="1167"/>
      <c r="IF71" s="1167"/>
      <c r="IG71" s="1167"/>
      <c r="IH71" s="1167"/>
      <c r="II71" s="1167"/>
      <c r="IJ71" s="1167"/>
      <c r="IK71" s="1167"/>
      <c r="IL71" s="1167"/>
      <c r="IM71" s="1167"/>
      <c r="IN71" s="1167"/>
      <c r="IO71" s="1167"/>
      <c r="IP71" s="1167"/>
      <c r="IQ71" s="1167"/>
      <c r="IR71" s="1167"/>
      <c r="IS71" s="1167"/>
      <c r="IT71" s="1167"/>
      <c r="IU71" s="1167"/>
      <c r="IV71" s="1167"/>
      <c r="IW71" s="1167"/>
      <c r="IX71" s="1443"/>
    </row>
    <row r="72" spans="1:258" s="1444" customFormat="1" ht="15" customHeight="1" x14ac:dyDescent="0.25">
      <c r="A72" s="2117"/>
      <c r="B72" s="1455" t="s">
        <v>1492</v>
      </c>
      <c r="C72" s="1456"/>
      <c r="D72" s="1456"/>
      <c r="E72" s="1457"/>
      <c r="F72" s="1458"/>
      <c r="G72" s="1167"/>
      <c r="H72" s="1167"/>
      <c r="I72" s="1167"/>
      <c r="J72" s="1167"/>
      <c r="K72" s="1167"/>
      <c r="L72" s="1167"/>
      <c r="M72" s="1167"/>
      <c r="N72" s="1443"/>
      <c r="O72" s="1167"/>
      <c r="P72" s="1167"/>
      <c r="Q72" s="1167"/>
      <c r="R72" s="1167"/>
      <c r="S72" s="1167"/>
      <c r="T72" s="1167"/>
      <c r="U72" s="1167"/>
      <c r="V72" s="1167"/>
      <c r="W72" s="1167"/>
      <c r="X72" s="1167"/>
      <c r="Y72" s="1167"/>
      <c r="Z72" s="1167"/>
      <c r="AA72" s="1167"/>
      <c r="AB72" s="1167"/>
      <c r="AC72" s="1167"/>
      <c r="AD72" s="1167"/>
      <c r="AE72" s="1167"/>
      <c r="AF72" s="1167"/>
      <c r="AG72" s="1167"/>
      <c r="AH72" s="1167"/>
      <c r="AI72" s="1167"/>
      <c r="AJ72" s="1167"/>
      <c r="AK72" s="1167"/>
      <c r="AL72" s="1167"/>
      <c r="AM72" s="1167"/>
      <c r="AN72" s="1167"/>
      <c r="AO72" s="1167"/>
      <c r="AP72" s="1167"/>
      <c r="AQ72" s="1167"/>
      <c r="AR72" s="1167"/>
      <c r="AS72" s="1167"/>
      <c r="AT72" s="1167"/>
      <c r="AU72" s="1167"/>
      <c r="AV72" s="1167"/>
      <c r="AW72" s="1167"/>
      <c r="AX72" s="1167"/>
      <c r="AY72" s="1167"/>
      <c r="AZ72" s="1167"/>
      <c r="BA72" s="1167"/>
      <c r="BB72" s="1167"/>
      <c r="BC72" s="1167"/>
      <c r="BD72" s="1167"/>
      <c r="BE72" s="1167"/>
      <c r="BF72" s="1167"/>
      <c r="BG72" s="1167"/>
      <c r="BH72" s="1167"/>
      <c r="BI72" s="1167"/>
      <c r="BJ72" s="1167"/>
      <c r="BK72" s="1167"/>
      <c r="BL72" s="1167"/>
      <c r="BM72" s="1167"/>
      <c r="BN72" s="1167"/>
      <c r="BO72" s="1167"/>
      <c r="BP72" s="1167"/>
      <c r="BQ72" s="1167"/>
      <c r="BR72" s="1167"/>
      <c r="BS72" s="1167"/>
      <c r="BT72" s="1167"/>
      <c r="BU72" s="1167"/>
      <c r="BV72" s="1167"/>
      <c r="BW72" s="1167"/>
      <c r="BX72" s="1167"/>
      <c r="BY72" s="1167"/>
      <c r="BZ72" s="1167"/>
      <c r="CA72" s="1167"/>
      <c r="CB72" s="1167"/>
      <c r="CC72" s="1167"/>
      <c r="CD72" s="1167"/>
      <c r="CE72" s="1167"/>
      <c r="CF72" s="1167"/>
      <c r="CG72" s="1167"/>
      <c r="CH72" s="1167"/>
      <c r="CI72" s="1167"/>
      <c r="CJ72" s="1167"/>
      <c r="CK72" s="1167"/>
      <c r="CL72" s="1167"/>
      <c r="CM72" s="1167"/>
      <c r="CN72" s="1167"/>
      <c r="CO72" s="1167"/>
      <c r="CP72" s="1167"/>
      <c r="CQ72" s="1167"/>
      <c r="CR72" s="1167"/>
      <c r="CS72" s="1167"/>
      <c r="CT72" s="1167"/>
      <c r="CU72" s="1167"/>
      <c r="CV72" s="1167"/>
      <c r="CW72" s="1167"/>
      <c r="CX72" s="1167"/>
      <c r="CY72" s="1167"/>
      <c r="CZ72" s="1167"/>
      <c r="DA72" s="1167"/>
      <c r="DB72" s="1167"/>
      <c r="DC72" s="1167"/>
      <c r="DD72" s="1167"/>
      <c r="DE72" s="1167"/>
      <c r="DF72" s="1167"/>
      <c r="DG72" s="1167"/>
      <c r="DH72" s="1167"/>
      <c r="DI72" s="1167"/>
      <c r="DJ72" s="1167"/>
      <c r="DK72" s="1167"/>
      <c r="DL72" s="1167"/>
      <c r="DM72" s="1167"/>
      <c r="DN72" s="1167"/>
      <c r="DO72" s="1167"/>
      <c r="DP72" s="1167"/>
      <c r="DQ72" s="1167"/>
      <c r="DR72" s="1167"/>
      <c r="DS72" s="1167"/>
      <c r="DT72" s="1167"/>
      <c r="DU72" s="1167"/>
      <c r="DV72" s="1167"/>
      <c r="DW72" s="1167"/>
      <c r="DX72" s="1167"/>
      <c r="DY72" s="1167"/>
      <c r="DZ72" s="1167"/>
      <c r="EA72" s="1167"/>
      <c r="EB72" s="1167"/>
      <c r="EC72" s="1167"/>
      <c r="ED72" s="1167"/>
      <c r="EE72" s="1167"/>
      <c r="EF72" s="1167"/>
      <c r="EG72" s="1167"/>
      <c r="EH72" s="1167"/>
      <c r="EI72" s="1167"/>
      <c r="EJ72" s="1167"/>
      <c r="EK72" s="1167"/>
      <c r="EL72" s="1167"/>
      <c r="EM72" s="1167"/>
      <c r="EN72" s="1167"/>
      <c r="EO72" s="1167"/>
      <c r="EP72" s="1167"/>
      <c r="EQ72" s="1167"/>
      <c r="ER72" s="1167"/>
      <c r="ES72" s="1167"/>
      <c r="ET72" s="1167"/>
      <c r="EU72" s="1167"/>
      <c r="EV72" s="1167"/>
      <c r="EW72" s="1167"/>
      <c r="EX72" s="1167"/>
      <c r="EY72" s="1167"/>
      <c r="EZ72" s="1167"/>
      <c r="FA72" s="1167"/>
      <c r="FB72" s="1167"/>
      <c r="FC72" s="1167"/>
      <c r="FD72" s="1167"/>
      <c r="FE72" s="1167"/>
      <c r="FF72" s="1167"/>
      <c r="FG72" s="1167"/>
      <c r="FH72" s="1167"/>
      <c r="FI72" s="1167"/>
      <c r="FJ72" s="1167"/>
      <c r="FK72" s="1167"/>
      <c r="FL72" s="1167"/>
      <c r="FM72" s="1167"/>
      <c r="FN72" s="1167"/>
      <c r="FO72" s="1167"/>
      <c r="FP72" s="1167"/>
      <c r="FQ72" s="1167"/>
      <c r="FR72" s="1167"/>
      <c r="FS72" s="1167"/>
      <c r="FT72" s="1167"/>
      <c r="FU72" s="1167"/>
      <c r="FV72" s="1167"/>
      <c r="FW72" s="1167"/>
      <c r="FX72" s="1167"/>
      <c r="FY72" s="1167"/>
      <c r="FZ72" s="1167"/>
      <c r="GA72" s="1167"/>
      <c r="GB72" s="1167"/>
      <c r="GC72" s="1167"/>
      <c r="GD72" s="1167"/>
      <c r="GE72" s="1167"/>
      <c r="GF72" s="1167"/>
      <c r="GG72" s="1167"/>
      <c r="GH72" s="1167"/>
      <c r="GI72" s="1167"/>
      <c r="GJ72" s="1167"/>
      <c r="GK72" s="1167"/>
      <c r="GL72" s="1167"/>
      <c r="GM72" s="1167"/>
      <c r="GN72" s="1167"/>
      <c r="GO72" s="1167"/>
      <c r="GP72" s="1167"/>
      <c r="GQ72" s="1167"/>
      <c r="GR72" s="1167"/>
      <c r="GS72" s="1167"/>
      <c r="GT72" s="1167"/>
      <c r="GU72" s="1167"/>
      <c r="GV72" s="1167"/>
      <c r="GW72" s="1167"/>
      <c r="GX72" s="1167"/>
      <c r="GY72" s="1167"/>
      <c r="GZ72" s="1167"/>
      <c r="HA72" s="1167"/>
      <c r="HB72" s="1167"/>
      <c r="HC72" s="1167"/>
      <c r="HD72" s="1167"/>
      <c r="HE72" s="1167"/>
      <c r="HF72" s="1167"/>
      <c r="HG72" s="1167"/>
      <c r="HH72" s="1167"/>
      <c r="HI72" s="1167"/>
      <c r="HJ72" s="1167"/>
      <c r="HK72" s="1167"/>
      <c r="HL72" s="1167"/>
      <c r="HM72" s="1167"/>
      <c r="HN72" s="1167"/>
      <c r="HO72" s="1167"/>
      <c r="HP72" s="1167"/>
      <c r="HQ72" s="1167"/>
      <c r="HR72" s="1167"/>
      <c r="HS72" s="1167"/>
      <c r="HT72" s="1167"/>
      <c r="HU72" s="1167"/>
      <c r="HV72" s="1167"/>
      <c r="HW72" s="1167"/>
      <c r="HX72" s="1167"/>
      <c r="HY72" s="1167"/>
      <c r="HZ72" s="1167"/>
      <c r="IA72" s="1167"/>
      <c r="IB72" s="1167"/>
      <c r="IC72" s="1167"/>
      <c r="ID72" s="1167"/>
      <c r="IE72" s="1167"/>
      <c r="IF72" s="1167"/>
      <c r="IG72" s="1167"/>
      <c r="IH72" s="1167"/>
      <c r="II72" s="1167"/>
      <c r="IJ72" s="1167"/>
      <c r="IK72" s="1167"/>
      <c r="IL72" s="1167"/>
      <c r="IM72" s="1167"/>
      <c r="IN72" s="1167"/>
      <c r="IO72" s="1167"/>
      <c r="IP72" s="1167"/>
      <c r="IQ72" s="1167"/>
      <c r="IR72" s="1167"/>
      <c r="IS72" s="1167"/>
      <c r="IT72" s="1167"/>
      <c r="IU72" s="1167"/>
      <c r="IV72" s="1167"/>
      <c r="IW72" s="1167"/>
      <c r="IX72" s="1443"/>
    </row>
    <row r="73" spans="1:258" s="1444" customFormat="1" ht="15" customHeight="1" x14ac:dyDescent="0.25">
      <c r="A73" s="2117"/>
      <c r="B73" s="1452" t="s">
        <v>1493</v>
      </c>
      <c r="C73" s="1453"/>
      <c r="D73" s="1453"/>
      <c r="E73" s="1454"/>
      <c r="F73" s="1312"/>
      <c r="G73" s="1167"/>
      <c r="H73" s="1167"/>
      <c r="I73" s="1167"/>
      <c r="J73" s="1167"/>
      <c r="K73" s="1167"/>
      <c r="L73" s="1167"/>
      <c r="M73" s="1167"/>
      <c r="N73" s="1443"/>
      <c r="O73" s="1167"/>
      <c r="P73" s="1167"/>
      <c r="Q73" s="1167"/>
      <c r="R73" s="1167"/>
      <c r="S73" s="1167"/>
      <c r="T73" s="1167"/>
      <c r="U73" s="1167"/>
      <c r="V73" s="1167"/>
      <c r="W73" s="1167"/>
      <c r="X73" s="1167"/>
      <c r="Y73" s="1167"/>
      <c r="Z73" s="1167"/>
      <c r="AA73" s="1167"/>
      <c r="AB73" s="1167"/>
      <c r="AC73" s="1167"/>
      <c r="AD73" s="1167"/>
      <c r="AE73" s="1167"/>
      <c r="AF73" s="1167"/>
      <c r="AG73" s="1167"/>
      <c r="AH73" s="1167"/>
      <c r="AI73" s="1167"/>
      <c r="AJ73" s="1167"/>
      <c r="AK73" s="1167"/>
      <c r="AL73" s="1167"/>
      <c r="AM73" s="1167"/>
      <c r="AN73" s="1167"/>
      <c r="AO73" s="1167"/>
      <c r="AP73" s="1167"/>
      <c r="AQ73" s="1167"/>
      <c r="AR73" s="1167"/>
      <c r="AS73" s="1167"/>
      <c r="AT73" s="1167"/>
      <c r="AU73" s="1167"/>
      <c r="AV73" s="1167"/>
      <c r="AW73" s="1167"/>
      <c r="AX73" s="1167"/>
      <c r="AY73" s="1167"/>
      <c r="AZ73" s="1167"/>
      <c r="BA73" s="1167"/>
      <c r="BB73" s="1167"/>
      <c r="BC73" s="1167"/>
      <c r="BD73" s="1167"/>
      <c r="BE73" s="1167"/>
      <c r="BF73" s="1167"/>
      <c r="BG73" s="1167"/>
      <c r="BH73" s="1167"/>
      <c r="BI73" s="1167"/>
      <c r="BJ73" s="1167"/>
      <c r="BK73" s="1167"/>
      <c r="BL73" s="1167"/>
      <c r="BM73" s="1167"/>
      <c r="BN73" s="1167"/>
      <c r="BO73" s="1167"/>
      <c r="BP73" s="1167"/>
      <c r="BQ73" s="1167"/>
      <c r="BR73" s="1167"/>
      <c r="BS73" s="1167"/>
      <c r="BT73" s="1167"/>
      <c r="BU73" s="1167"/>
      <c r="BV73" s="1167"/>
      <c r="BW73" s="1167"/>
      <c r="BX73" s="1167"/>
      <c r="BY73" s="1167"/>
      <c r="BZ73" s="1167"/>
      <c r="CA73" s="1167"/>
      <c r="CB73" s="1167"/>
      <c r="CC73" s="1167"/>
      <c r="CD73" s="1167"/>
      <c r="CE73" s="1167"/>
      <c r="CF73" s="1167"/>
      <c r="CG73" s="1167"/>
      <c r="CH73" s="1167"/>
      <c r="CI73" s="1167"/>
      <c r="CJ73" s="1167"/>
      <c r="CK73" s="1167"/>
      <c r="CL73" s="1167"/>
      <c r="CM73" s="1167"/>
      <c r="CN73" s="1167"/>
      <c r="CO73" s="1167"/>
      <c r="CP73" s="1167"/>
      <c r="CQ73" s="1167"/>
      <c r="CR73" s="1167"/>
      <c r="CS73" s="1167"/>
      <c r="CT73" s="1167"/>
      <c r="CU73" s="1167"/>
      <c r="CV73" s="1167"/>
      <c r="CW73" s="1167"/>
      <c r="CX73" s="1167"/>
      <c r="CY73" s="1167"/>
      <c r="CZ73" s="1167"/>
      <c r="DA73" s="1167"/>
      <c r="DB73" s="1167"/>
      <c r="DC73" s="1167"/>
      <c r="DD73" s="1167"/>
      <c r="DE73" s="1167"/>
      <c r="DF73" s="1167"/>
      <c r="DG73" s="1167"/>
      <c r="DH73" s="1167"/>
      <c r="DI73" s="1167"/>
      <c r="DJ73" s="1167"/>
      <c r="DK73" s="1167"/>
      <c r="DL73" s="1167"/>
      <c r="DM73" s="1167"/>
      <c r="DN73" s="1167"/>
      <c r="DO73" s="1167"/>
      <c r="DP73" s="1167"/>
      <c r="DQ73" s="1167"/>
      <c r="DR73" s="1167"/>
      <c r="DS73" s="1167"/>
      <c r="DT73" s="1167"/>
      <c r="DU73" s="1167"/>
      <c r="DV73" s="1167"/>
      <c r="DW73" s="1167"/>
      <c r="DX73" s="1167"/>
      <c r="DY73" s="1167"/>
      <c r="DZ73" s="1167"/>
      <c r="EA73" s="1167"/>
      <c r="EB73" s="1167"/>
      <c r="EC73" s="1167"/>
      <c r="ED73" s="1167"/>
      <c r="EE73" s="1167"/>
      <c r="EF73" s="1167"/>
      <c r="EG73" s="1167"/>
      <c r="EH73" s="1167"/>
      <c r="EI73" s="1167"/>
      <c r="EJ73" s="1167"/>
      <c r="EK73" s="1167"/>
      <c r="EL73" s="1167"/>
      <c r="EM73" s="1167"/>
      <c r="EN73" s="1167"/>
      <c r="EO73" s="1167"/>
      <c r="EP73" s="1167"/>
      <c r="EQ73" s="1167"/>
      <c r="ER73" s="1167"/>
      <c r="ES73" s="1167"/>
      <c r="ET73" s="1167"/>
      <c r="EU73" s="1167"/>
      <c r="EV73" s="1167"/>
      <c r="EW73" s="1167"/>
      <c r="EX73" s="1167"/>
      <c r="EY73" s="1167"/>
      <c r="EZ73" s="1167"/>
      <c r="FA73" s="1167"/>
      <c r="FB73" s="1167"/>
      <c r="FC73" s="1167"/>
      <c r="FD73" s="1167"/>
      <c r="FE73" s="1167"/>
      <c r="FF73" s="1167"/>
      <c r="FG73" s="1167"/>
      <c r="FH73" s="1167"/>
      <c r="FI73" s="1167"/>
      <c r="FJ73" s="1167"/>
      <c r="FK73" s="1167"/>
      <c r="FL73" s="1167"/>
      <c r="FM73" s="1167"/>
      <c r="FN73" s="1167"/>
      <c r="FO73" s="1167"/>
      <c r="FP73" s="1167"/>
      <c r="FQ73" s="1167"/>
      <c r="FR73" s="1167"/>
      <c r="FS73" s="1167"/>
      <c r="FT73" s="1167"/>
      <c r="FU73" s="1167"/>
      <c r="FV73" s="1167"/>
      <c r="FW73" s="1167"/>
      <c r="FX73" s="1167"/>
      <c r="FY73" s="1167"/>
      <c r="FZ73" s="1167"/>
      <c r="GA73" s="1167"/>
      <c r="GB73" s="1167"/>
      <c r="GC73" s="1167"/>
      <c r="GD73" s="1167"/>
      <c r="GE73" s="1167"/>
      <c r="GF73" s="1167"/>
      <c r="GG73" s="1167"/>
      <c r="GH73" s="1167"/>
      <c r="GI73" s="1167"/>
      <c r="GJ73" s="1167"/>
      <c r="GK73" s="1167"/>
      <c r="GL73" s="1167"/>
      <c r="GM73" s="1167"/>
      <c r="GN73" s="1167"/>
      <c r="GO73" s="1167"/>
      <c r="GP73" s="1167"/>
      <c r="GQ73" s="1167"/>
      <c r="GR73" s="1167"/>
      <c r="GS73" s="1167"/>
      <c r="GT73" s="1167"/>
      <c r="GU73" s="1167"/>
      <c r="GV73" s="1167"/>
      <c r="GW73" s="1167"/>
      <c r="GX73" s="1167"/>
      <c r="GY73" s="1167"/>
      <c r="GZ73" s="1167"/>
      <c r="HA73" s="1167"/>
      <c r="HB73" s="1167"/>
      <c r="HC73" s="1167"/>
      <c r="HD73" s="1167"/>
      <c r="HE73" s="1167"/>
      <c r="HF73" s="1167"/>
      <c r="HG73" s="1167"/>
      <c r="HH73" s="1167"/>
      <c r="HI73" s="1167"/>
      <c r="HJ73" s="1167"/>
      <c r="HK73" s="1167"/>
      <c r="HL73" s="1167"/>
      <c r="HM73" s="1167"/>
      <c r="HN73" s="1167"/>
      <c r="HO73" s="1167"/>
      <c r="HP73" s="1167"/>
      <c r="HQ73" s="1167"/>
      <c r="HR73" s="1167"/>
      <c r="HS73" s="1167"/>
      <c r="HT73" s="1167"/>
      <c r="HU73" s="1167"/>
      <c r="HV73" s="1167"/>
      <c r="HW73" s="1167"/>
      <c r="HX73" s="1167"/>
      <c r="HY73" s="1167"/>
      <c r="HZ73" s="1167"/>
      <c r="IA73" s="1167"/>
      <c r="IB73" s="1167"/>
      <c r="IC73" s="1167"/>
      <c r="ID73" s="1167"/>
      <c r="IE73" s="1167"/>
      <c r="IF73" s="1167"/>
      <c r="IG73" s="1167"/>
      <c r="IH73" s="1167"/>
      <c r="II73" s="1167"/>
      <c r="IJ73" s="1167"/>
      <c r="IK73" s="1167"/>
      <c r="IL73" s="1167"/>
      <c r="IM73" s="1167"/>
      <c r="IN73" s="1167"/>
      <c r="IO73" s="1167"/>
      <c r="IP73" s="1167"/>
      <c r="IQ73" s="1167"/>
      <c r="IR73" s="1167"/>
      <c r="IS73" s="1167"/>
      <c r="IT73" s="1167"/>
      <c r="IU73" s="1167"/>
      <c r="IV73" s="1167"/>
      <c r="IW73" s="1167"/>
      <c r="IX73" s="1443"/>
    </row>
    <row r="74" spans="1:258" s="1444" customFormat="1" ht="15" customHeight="1" x14ac:dyDescent="0.25">
      <c r="A74" s="2117"/>
      <c r="B74" s="1455" t="s">
        <v>1490</v>
      </c>
      <c r="C74" s="1456"/>
      <c r="D74" s="1456"/>
      <c r="E74" s="1457"/>
      <c r="F74" s="1458"/>
      <c r="G74" s="1167"/>
      <c r="H74" s="1167"/>
      <c r="I74" s="1167"/>
      <c r="J74" s="1167"/>
      <c r="K74" s="1167"/>
      <c r="L74" s="1167"/>
      <c r="M74" s="1167"/>
      <c r="N74" s="1443"/>
      <c r="O74" s="1167"/>
      <c r="P74" s="1167"/>
      <c r="Q74" s="1167"/>
      <c r="R74" s="1167"/>
      <c r="S74" s="1167"/>
      <c r="T74" s="1167"/>
      <c r="U74" s="1167"/>
      <c r="V74" s="1167"/>
      <c r="W74" s="1167"/>
      <c r="X74" s="1167"/>
      <c r="Y74" s="1167"/>
      <c r="Z74" s="1167"/>
      <c r="AA74" s="1167"/>
      <c r="AB74" s="1167"/>
      <c r="AC74" s="1167"/>
      <c r="AD74" s="1167"/>
      <c r="AE74" s="1167"/>
      <c r="AF74" s="1167"/>
      <c r="AG74" s="1167"/>
      <c r="AH74" s="1167"/>
      <c r="AI74" s="1167"/>
      <c r="AJ74" s="1167"/>
      <c r="AK74" s="1167"/>
      <c r="AL74" s="1167"/>
      <c r="AM74" s="1167"/>
      <c r="AN74" s="1167"/>
      <c r="AO74" s="1167"/>
      <c r="AP74" s="1167"/>
      <c r="AQ74" s="1167"/>
      <c r="AR74" s="1167"/>
      <c r="AS74" s="1167"/>
      <c r="AT74" s="1167"/>
      <c r="AU74" s="1167"/>
      <c r="AV74" s="1167"/>
      <c r="AW74" s="1167"/>
      <c r="AX74" s="1167"/>
      <c r="AY74" s="1167"/>
      <c r="AZ74" s="1167"/>
      <c r="BA74" s="1167"/>
      <c r="BB74" s="1167"/>
      <c r="BC74" s="1167"/>
      <c r="BD74" s="1167"/>
      <c r="BE74" s="1167"/>
      <c r="BF74" s="1167"/>
      <c r="BG74" s="1167"/>
      <c r="BH74" s="1167"/>
      <c r="BI74" s="1167"/>
      <c r="BJ74" s="1167"/>
      <c r="BK74" s="1167"/>
      <c r="BL74" s="1167"/>
      <c r="BM74" s="1167"/>
      <c r="BN74" s="1167"/>
      <c r="BO74" s="1167"/>
      <c r="BP74" s="1167"/>
      <c r="BQ74" s="1167"/>
      <c r="BR74" s="1167"/>
      <c r="BS74" s="1167"/>
      <c r="BT74" s="1167"/>
      <c r="BU74" s="1167"/>
      <c r="BV74" s="1167"/>
      <c r="BW74" s="1167"/>
      <c r="BX74" s="1167"/>
      <c r="BY74" s="1167"/>
      <c r="BZ74" s="1167"/>
      <c r="CA74" s="1167"/>
      <c r="CB74" s="1167"/>
      <c r="CC74" s="1167"/>
      <c r="CD74" s="1167"/>
      <c r="CE74" s="1167"/>
      <c r="CF74" s="1167"/>
      <c r="CG74" s="1167"/>
      <c r="CH74" s="1167"/>
      <c r="CI74" s="1167"/>
      <c r="CJ74" s="1167"/>
      <c r="CK74" s="1167"/>
      <c r="CL74" s="1167"/>
      <c r="CM74" s="1167"/>
      <c r="CN74" s="1167"/>
      <c r="CO74" s="1167"/>
      <c r="CP74" s="1167"/>
      <c r="CQ74" s="1167"/>
      <c r="CR74" s="1167"/>
      <c r="CS74" s="1167"/>
      <c r="CT74" s="1167"/>
      <c r="CU74" s="1167"/>
      <c r="CV74" s="1167"/>
      <c r="CW74" s="1167"/>
      <c r="CX74" s="1167"/>
      <c r="CY74" s="1167"/>
      <c r="CZ74" s="1167"/>
      <c r="DA74" s="1167"/>
      <c r="DB74" s="1167"/>
      <c r="DC74" s="1167"/>
      <c r="DD74" s="1167"/>
      <c r="DE74" s="1167"/>
      <c r="DF74" s="1167"/>
      <c r="DG74" s="1167"/>
      <c r="DH74" s="1167"/>
      <c r="DI74" s="1167"/>
      <c r="DJ74" s="1167"/>
      <c r="DK74" s="1167"/>
      <c r="DL74" s="1167"/>
      <c r="DM74" s="1167"/>
      <c r="DN74" s="1167"/>
      <c r="DO74" s="1167"/>
      <c r="DP74" s="1167"/>
      <c r="DQ74" s="1167"/>
      <c r="DR74" s="1167"/>
      <c r="DS74" s="1167"/>
      <c r="DT74" s="1167"/>
      <c r="DU74" s="1167"/>
      <c r="DV74" s="1167"/>
      <c r="DW74" s="1167"/>
      <c r="DX74" s="1167"/>
      <c r="DY74" s="1167"/>
      <c r="DZ74" s="1167"/>
      <c r="EA74" s="1167"/>
      <c r="EB74" s="1167"/>
      <c r="EC74" s="1167"/>
      <c r="ED74" s="1167"/>
      <c r="EE74" s="1167"/>
      <c r="EF74" s="1167"/>
      <c r="EG74" s="1167"/>
      <c r="EH74" s="1167"/>
      <c r="EI74" s="1167"/>
      <c r="EJ74" s="1167"/>
      <c r="EK74" s="1167"/>
      <c r="EL74" s="1167"/>
      <c r="EM74" s="1167"/>
      <c r="EN74" s="1167"/>
      <c r="EO74" s="1167"/>
      <c r="EP74" s="1167"/>
      <c r="EQ74" s="1167"/>
      <c r="ER74" s="1167"/>
      <c r="ES74" s="1167"/>
      <c r="ET74" s="1167"/>
      <c r="EU74" s="1167"/>
      <c r="EV74" s="1167"/>
      <c r="EW74" s="1167"/>
      <c r="EX74" s="1167"/>
      <c r="EY74" s="1167"/>
      <c r="EZ74" s="1167"/>
      <c r="FA74" s="1167"/>
      <c r="FB74" s="1167"/>
      <c r="FC74" s="1167"/>
      <c r="FD74" s="1167"/>
      <c r="FE74" s="1167"/>
      <c r="FF74" s="1167"/>
      <c r="FG74" s="1167"/>
      <c r="FH74" s="1167"/>
      <c r="FI74" s="1167"/>
      <c r="FJ74" s="1167"/>
      <c r="FK74" s="1167"/>
      <c r="FL74" s="1167"/>
      <c r="FM74" s="1167"/>
      <c r="FN74" s="1167"/>
      <c r="FO74" s="1167"/>
      <c r="FP74" s="1167"/>
      <c r="FQ74" s="1167"/>
      <c r="FR74" s="1167"/>
      <c r="FS74" s="1167"/>
      <c r="FT74" s="1167"/>
      <c r="FU74" s="1167"/>
      <c r="FV74" s="1167"/>
      <c r="FW74" s="1167"/>
      <c r="FX74" s="1167"/>
      <c r="FY74" s="1167"/>
      <c r="FZ74" s="1167"/>
      <c r="GA74" s="1167"/>
      <c r="GB74" s="1167"/>
      <c r="GC74" s="1167"/>
      <c r="GD74" s="1167"/>
      <c r="GE74" s="1167"/>
      <c r="GF74" s="1167"/>
      <c r="GG74" s="1167"/>
      <c r="GH74" s="1167"/>
      <c r="GI74" s="1167"/>
      <c r="GJ74" s="1167"/>
      <c r="GK74" s="1167"/>
      <c r="GL74" s="1167"/>
      <c r="GM74" s="1167"/>
      <c r="GN74" s="1167"/>
      <c r="GO74" s="1167"/>
      <c r="GP74" s="1167"/>
      <c r="GQ74" s="1167"/>
      <c r="GR74" s="1167"/>
      <c r="GS74" s="1167"/>
      <c r="GT74" s="1167"/>
      <c r="GU74" s="1167"/>
      <c r="GV74" s="1167"/>
      <c r="GW74" s="1167"/>
      <c r="GX74" s="1167"/>
      <c r="GY74" s="1167"/>
      <c r="GZ74" s="1167"/>
      <c r="HA74" s="1167"/>
      <c r="HB74" s="1167"/>
      <c r="HC74" s="1167"/>
      <c r="HD74" s="1167"/>
      <c r="HE74" s="1167"/>
      <c r="HF74" s="1167"/>
      <c r="HG74" s="1167"/>
      <c r="HH74" s="1167"/>
      <c r="HI74" s="1167"/>
      <c r="HJ74" s="1167"/>
      <c r="HK74" s="1167"/>
      <c r="HL74" s="1167"/>
      <c r="HM74" s="1167"/>
      <c r="HN74" s="1167"/>
      <c r="HO74" s="1167"/>
      <c r="HP74" s="1167"/>
      <c r="HQ74" s="1167"/>
      <c r="HR74" s="1167"/>
      <c r="HS74" s="1167"/>
      <c r="HT74" s="1167"/>
      <c r="HU74" s="1167"/>
      <c r="HV74" s="1167"/>
      <c r="HW74" s="1167"/>
      <c r="HX74" s="1167"/>
      <c r="HY74" s="1167"/>
      <c r="HZ74" s="1167"/>
      <c r="IA74" s="1167"/>
      <c r="IB74" s="1167"/>
      <c r="IC74" s="1167"/>
      <c r="ID74" s="1167"/>
      <c r="IE74" s="1167"/>
      <c r="IF74" s="1167"/>
      <c r="IG74" s="1167"/>
      <c r="IH74" s="1167"/>
      <c r="II74" s="1167"/>
      <c r="IJ74" s="1167"/>
      <c r="IK74" s="1167"/>
      <c r="IL74" s="1167"/>
      <c r="IM74" s="1167"/>
      <c r="IN74" s="1167"/>
      <c r="IO74" s="1167"/>
      <c r="IP74" s="1167"/>
      <c r="IQ74" s="1167"/>
      <c r="IR74" s="1167"/>
      <c r="IS74" s="1167"/>
      <c r="IT74" s="1167"/>
      <c r="IU74" s="1167"/>
      <c r="IV74" s="1167"/>
      <c r="IW74" s="1167"/>
      <c r="IX74" s="1443"/>
    </row>
    <row r="75" spans="1:258" s="1444" customFormat="1" ht="15" customHeight="1" x14ac:dyDescent="0.25">
      <c r="A75" s="2117"/>
      <c r="B75" s="1455" t="s">
        <v>1491</v>
      </c>
      <c r="C75" s="1456"/>
      <c r="D75" s="1456"/>
      <c r="E75" s="1457"/>
      <c r="F75" s="1458"/>
      <c r="G75" s="1167"/>
      <c r="H75" s="1167"/>
      <c r="I75" s="1167"/>
      <c r="J75" s="1167"/>
      <c r="K75" s="1167"/>
      <c r="L75" s="1167"/>
      <c r="M75" s="1167"/>
      <c r="N75" s="1443"/>
      <c r="O75" s="1167"/>
      <c r="P75" s="1167"/>
      <c r="Q75" s="1167"/>
      <c r="R75" s="1167"/>
      <c r="S75" s="1167"/>
      <c r="T75" s="1167"/>
      <c r="U75" s="1167"/>
      <c r="V75" s="1167"/>
      <c r="W75" s="1167"/>
      <c r="X75" s="1167"/>
      <c r="Y75" s="1167"/>
      <c r="Z75" s="1167"/>
      <c r="AA75" s="1167"/>
      <c r="AB75" s="1167"/>
      <c r="AC75" s="1167"/>
      <c r="AD75" s="1167"/>
      <c r="AE75" s="1167"/>
      <c r="AF75" s="1167"/>
      <c r="AG75" s="1167"/>
      <c r="AH75" s="1167"/>
      <c r="AI75" s="1167"/>
      <c r="AJ75" s="1167"/>
      <c r="AK75" s="1167"/>
      <c r="AL75" s="1167"/>
      <c r="AM75" s="1167"/>
      <c r="AN75" s="1167"/>
      <c r="AO75" s="1167"/>
      <c r="AP75" s="1167"/>
      <c r="AQ75" s="1167"/>
      <c r="AR75" s="1167"/>
      <c r="AS75" s="1167"/>
      <c r="AT75" s="1167"/>
      <c r="AU75" s="1167"/>
      <c r="AV75" s="1167"/>
      <c r="AW75" s="1167"/>
      <c r="AX75" s="1167"/>
      <c r="AY75" s="1167"/>
      <c r="AZ75" s="1167"/>
      <c r="BA75" s="1167"/>
      <c r="BB75" s="1167"/>
      <c r="BC75" s="1167"/>
      <c r="BD75" s="1167"/>
      <c r="BE75" s="1167"/>
      <c r="BF75" s="1167"/>
      <c r="BG75" s="1167"/>
      <c r="BH75" s="1167"/>
      <c r="BI75" s="1167"/>
      <c r="BJ75" s="1167"/>
      <c r="BK75" s="1167"/>
      <c r="BL75" s="1167"/>
      <c r="BM75" s="1167"/>
      <c r="BN75" s="1167"/>
      <c r="BO75" s="1167"/>
      <c r="BP75" s="1167"/>
      <c r="BQ75" s="1167"/>
      <c r="BR75" s="1167"/>
      <c r="BS75" s="1167"/>
      <c r="BT75" s="1167"/>
      <c r="BU75" s="1167"/>
      <c r="BV75" s="1167"/>
      <c r="BW75" s="1167"/>
      <c r="BX75" s="1167"/>
      <c r="BY75" s="1167"/>
      <c r="BZ75" s="1167"/>
      <c r="CA75" s="1167"/>
      <c r="CB75" s="1167"/>
      <c r="CC75" s="1167"/>
      <c r="CD75" s="1167"/>
      <c r="CE75" s="1167"/>
      <c r="CF75" s="1167"/>
      <c r="CG75" s="1167"/>
      <c r="CH75" s="1167"/>
      <c r="CI75" s="1167"/>
      <c r="CJ75" s="1167"/>
      <c r="CK75" s="1167"/>
      <c r="CL75" s="1167"/>
      <c r="CM75" s="1167"/>
      <c r="CN75" s="1167"/>
      <c r="CO75" s="1167"/>
      <c r="CP75" s="1167"/>
      <c r="CQ75" s="1167"/>
      <c r="CR75" s="1167"/>
      <c r="CS75" s="1167"/>
      <c r="CT75" s="1167"/>
      <c r="CU75" s="1167"/>
      <c r="CV75" s="1167"/>
      <c r="CW75" s="1167"/>
      <c r="CX75" s="1167"/>
      <c r="CY75" s="1167"/>
      <c r="CZ75" s="1167"/>
      <c r="DA75" s="1167"/>
      <c r="DB75" s="1167"/>
      <c r="DC75" s="1167"/>
      <c r="DD75" s="1167"/>
      <c r="DE75" s="1167"/>
      <c r="DF75" s="1167"/>
      <c r="DG75" s="1167"/>
      <c r="DH75" s="1167"/>
      <c r="DI75" s="1167"/>
      <c r="DJ75" s="1167"/>
      <c r="DK75" s="1167"/>
      <c r="DL75" s="1167"/>
      <c r="DM75" s="1167"/>
      <c r="DN75" s="1167"/>
      <c r="DO75" s="1167"/>
      <c r="DP75" s="1167"/>
      <c r="DQ75" s="1167"/>
      <c r="DR75" s="1167"/>
      <c r="DS75" s="1167"/>
      <c r="DT75" s="1167"/>
      <c r="DU75" s="1167"/>
      <c r="DV75" s="1167"/>
      <c r="DW75" s="1167"/>
      <c r="DX75" s="1167"/>
      <c r="DY75" s="1167"/>
      <c r="DZ75" s="1167"/>
      <c r="EA75" s="1167"/>
      <c r="EB75" s="1167"/>
      <c r="EC75" s="1167"/>
      <c r="ED75" s="1167"/>
      <c r="EE75" s="1167"/>
      <c r="EF75" s="1167"/>
      <c r="EG75" s="1167"/>
      <c r="EH75" s="1167"/>
      <c r="EI75" s="1167"/>
      <c r="EJ75" s="1167"/>
      <c r="EK75" s="1167"/>
      <c r="EL75" s="1167"/>
      <c r="EM75" s="1167"/>
      <c r="EN75" s="1167"/>
      <c r="EO75" s="1167"/>
      <c r="EP75" s="1167"/>
      <c r="EQ75" s="1167"/>
      <c r="ER75" s="1167"/>
      <c r="ES75" s="1167"/>
      <c r="ET75" s="1167"/>
      <c r="EU75" s="1167"/>
      <c r="EV75" s="1167"/>
      <c r="EW75" s="1167"/>
      <c r="EX75" s="1167"/>
      <c r="EY75" s="1167"/>
      <c r="EZ75" s="1167"/>
      <c r="FA75" s="1167"/>
      <c r="FB75" s="1167"/>
      <c r="FC75" s="1167"/>
      <c r="FD75" s="1167"/>
      <c r="FE75" s="1167"/>
      <c r="FF75" s="1167"/>
      <c r="FG75" s="1167"/>
      <c r="FH75" s="1167"/>
      <c r="FI75" s="1167"/>
      <c r="FJ75" s="1167"/>
      <c r="FK75" s="1167"/>
      <c r="FL75" s="1167"/>
      <c r="FM75" s="1167"/>
      <c r="FN75" s="1167"/>
      <c r="FO75" s="1167"/>
      <c r="FP75" s="1167"/>
      <c r="FQ75" s="1167"/>
      <c r="FR75" s="1167"/>
      <c r="FS75" s="1167"/>
      <c r="FT75" s="1167"/>
      <c r="FU75" s="1167"/>
      <c r="FV75" s="1167"/>
      <c r="FW75" s="1167"/>
      <c r="FX75" s="1167"/>
      <c r="FY75" s="1167"/>
      <c r="FZ75" s="1167"/>
      <c r="GA75" s="1167"/>
      <c r="GB75" s="1167"/>
      <c r="GC75" s="1167"/>
      <c r="GD75" s="1167"/>
      <c r="GE75" s="1167"/>
      <c r="GF75" s="1167"/>
      <c r="GG75" s="1167"/>
      <c r="GH75" s="1167"/>
      <c r="GI75" s="1167"/>
      <c r="GJ75" s="1167"/>
      <c r="GK75" s="1167"/>
      <c r="GL75" s="1167"/>
      <c r="GM75" s="1167"/>
      <c r="GN75" s="1167"/>
      <c r="GO75" s="1167"/>
      <c r="GP75" s="1167"/>
      <c r="GQ75" s="1167"/>
      <c r="GR75" s="1167"/>
      <c r="GS75" s="1167"/>
      <c r="GT75" s="1167"/>
      <c r="GU75" s="1167"/>
      <c r="GV75" s="1167"/>
      <c r="GW75" s="1167"/>
      <c r="GX75" s="1167"/>
      <c r="GY75" s="1167"/>
      <c r="GZ75" s="1167"/>
      <c r="HA75" s="1167"/>
      <c r="HB75" s="1167"/>
      <c r="HC75" s="1167"/>
      <c r="HD75" s="1167"/>
      <c r="HE75" s="1167"/>
      <c r="HF75" s="1167"/>
      <c r="HG75" s="1167"/>
      <c r="HH75" s="1167"/>
      <c r="HI75" s="1167"/>
      <c r="HJ75" s="1167"/>
      <c r="HK75" s="1167"/>
      <c r="HL75" s="1167"/>
      <c r="HM75" s="1167"/>
      <c r="HN75" s="1167"/>
      <c r="HO75" s="1167"/>
      <c r="HP75" s="1167"/>
      <c r="HQ75" s="1167"/>
      <c r="HR75" s="1167"/>
      <c r="HS75" s="1167"/>
      <c r="HT75" s="1167"/>
      <c r="HU75" s="1167"/>
      <c r="HV75" s="1167"/>
      <c r="HW75" s="1167"/>
      <c r="HX75" s="1167"/>
      <c r="HY75" s="1167"/>
      <c r="HZ75" s="1167"/>
      <c r="IA75" s="1167"/>
      <c r="IB75" s="1167"/>
      <c r="IC75" s="1167"/>
      <c r="ID75" s="1167"/>
      <c r="IE75" s="1167"/>
      <c r="IF75" s="1167"/>
      <c r="IG75" s="1167"/>
      <c r="IH75" s="1167"/>
      <c r="II75" s="1167"/>
      <c r="IJ75" s="1167"/>
      <c r="IK75" s="1167"/>
      <c r="IL75" s="1167"/>
      <c r="IM75" s="1167"/>
      <c r="IN75" s="1167"/>
      <c r="IO75" s="1167"/>
      <c r="IP75" s="1167"/>
      <c r="IQ75" s="1167"/>
      <c r="IR75" s="1167"/>
      <c r="IS75" s="1167"/>
      <c r="IT75" s="1167"/>
      <c r="IU75" s="1167"/>
      <c r="IV75" s="1167"/>
      <c r="IW75" s="1167"/>
      <c r="IX75" s="1443"/>
    </row>
    <row r="76" spans="1:258" s="1444" customFormat="1" ht="15" customHeight="1" x14ac:dyDescent="0.25">
      <c r="A76" s="2117"/>
      <c r="B76" s="1455" t="s">
        <v>1492</v>
      </c>
      <c r="C76" s="1456"/>
      <c r="D76" s="1456"/>
      <c r="E76" s="1457"/>
      <c r="F76" s="1458"/>
      <c r="G76" s="1167"/>
      <c r="H76" s="1167"/>
      <c r="I76" s="1167"/>
      <c r="J76" s="1167"/>
      <c r="K76" s="1167"/>
      <c r="L76" s="1167"/>
      <c r="M76" s="1167"/>
      <c r="N76" s="1443"/>
      <c r="O76" s="1167"/>
      <c r="P76" s="1167"/>
      <c r="Q76" s="1167"/>
      <c r="R76" s="1167"/>
      <c r="S76" s="1167"/>
      <c r="T76" s="1167"/>
      <c r="U76" s="1167"/>
      <c r="V76" s="1167"/>
      <c r="W76" s="1167"/>
      <c r="X76" s="1167"/>
      <c r="Y76" s="1167"/>
      <c r="Z76" s="1167"/>
      <c r="AA76" s="1167"/>
      <c r="AB76" s="1167"/>
      <c r="AC76" s="1167"/>
      <c r="AD76" s="1167"/>
      <c r="AE76" s="1167"/>
      <c r="AF76" s="1167"/>
      <c r="AG76" s="1167"/>
      <c r="AH76" s="1167"/>
      <c r="AI76" s="1167"/>
      <c r="AJ76" s="1167"/>
      <c r="AK76" s="1167"/>
      <c r="AL76" s="1167"/>
      <c r="AM76" s="1167"/>
      <c r="AN76" s="1167"/>
      <c r="AO76" s="1167"/>
      <c r="AP76" s="1167"/>
      <c r="AQ76" s="1167"/>
      <c r="AR76" s="1167"/>
      <c r="AS76" s="1167"/>
      <c r="AT76" s="1167"/>
      <c r="AU76" s="1167"/>
      <c r="AV76" s="1167"/>
      <c r="AW76" s="1167"/>
      <c r="AX76" s="1167"/>
      <c r="AY76" s="1167"/>
      <c r="AZ76" s="1167"/>
      <c r="BA76" s="1167"/>
      <c r="BB76" s="1167"/>
      <c r="BC76" s="1167"/>
      <c r="BD76" s="1167"/>
      <c r="BE76" s="1167"/>
      <c r="BF76" s="1167"/>
      <c r="BG76" s="1167"/>
      <c r="BH76" s="1167"/>
      <c r="BI76" s="1167"/>
      <c r="BJ76" s="1167"/>
      <c r="BK76" s="1167"/>
      <c r="BL76" s="1167"/>
      <c r="BM76" s="1167"/>
      <c r="BN76" s="1167"/>
      <c r="BO76" s="1167"/>
      <c r="BP76" s="1167"/>
      <c r="BQ76" s="1167"/>
      <c r="BR76" s="1167"/>
      <c r="BS76" s="1167"/>
      <c r="BT76" s="1167"/>
      <c r="BU76" s="1167"/>
      <c r="BV76" s="1167"/>
      <c r="BW76" s="1167"/>
      <c r="BX76" s="1167"/>
      <c r="BY76" s="1167"/>
      <c r="BZ76" s="1167"/>
      <c r="CA76" s="1167"/>
      <c r="CB76" s="1167"/>
      <c r="CC76" s="1167"/>
      <c r="CD76" s="1167"/>
      <c r="CE76" s="1167"/>
      <c r="CF76" s="1167"/>
      <c r="CG76" s="1167"/>
      <c r="CH76" s="1167"/>
      <c r="CI76" s="1167"/>
      <c r="CJ76" s="1167"/>
      <c r="CK76" s="1167"/>
      <c r="CL76" s="1167"/>
      <c r="CM76" s="1167"/>
      <c r="CN76" s="1167"/>
      <c r="CO76" s="1167"/>
      <c r="CP76" s="1167"/>
      <c r="CQ76" s="1167"/>
      <c r="CR76" s="1167"/>
      <c r="CS76" s="1167"/>
      <c r="CT76" s="1167"/>
      <c r="CU76" s="1167"/>
      <c r="CV76" s="1167"/>
      <c r="CW76" s="1167"/>
      <c r="CX76" s="1167"/>
      <c r="CY76" s="1167"/>
      <c r="CZ76" s="1167"/>
      <c r="DA76" s="1167"/>
      <c r="DB76" s="1167"/>
      <c r="DC76" s="1167"/>
      <c r="DD76" s="1167"/>
      <c r="DE76" s="1167"/>
      <c r="DF76" s="1167"/>
      <c r="DG76" s="1167"/>
      <c r="DH76" s="1167"/>
      <c r="DI76" s="1167"/>
      <c r="DJ76" s="1167"/>
      <c r="DK76" s="1167"/>
      <c r="DL76" s="1167"/>
      <c r="DM76" s="1167"/>
      <c r="DN76" s="1167"/>
      <c r="DO76" s="1167"/>
      <c r="DP76" s="1167"/>
      <c r="DQ76" s="1167"/>
      <c r="DR76" s="1167"/>
      <c r="DS76" s="1167"/>
      <c r="DT76" s="1167"/>
      <c r="DU76" s="1167"/>
      <c r="DV76" s="1167"/>
      <c r="DW76" s="1167"/>
      <c r="DX76" s="1167"/>
      <c r="DY76" s="1167"/>
      <c r="DZ76" s="1167"/>
      <c r="EA76" s="1167"/>
      <c r="EB76" s="1167"/>
      <c r="EC76" s="1167"/>
      <c r="ED76" s="1167"/>
      <c r="EE76" s="1167"/>
      <c r="EF76" s="1167"/>
      <c r="EG76" s="1167"/>
      <c r="EH76" s="1167"/>
      <c r="EI76" s="1167"/>
      <c r="EJ76" s="1167"/>
      <c r="EK76" s="1167"/>
      <c r="EL76" s="1167"/>
      <c r="EM76" s="1167"/>
      <c r="EN76" s="1167"/>
      <c r="EO76" s="1167"/>
      <c r="EP76" s="1167"/>
      <c r="EQ76" s="1167"/>
      <c r="ER76" s="1167"/>
      <c r="ES76" s="1167"/>
      <c r="ET76" s="1167"/>
      <c r="EU76" s="1167"/>
      <c r="EV76" s="1167"/>
      <c r="EW76" s="1167"/>
      <c r="EX76" s="1167"/>
      <c r="EY76" s="1167"/>
      <c r="EZ76" s="1167"/>
      <c r="FA76" s="1167"/>
      <c r="FB76" s="1167"/>
      <c r="FC76" s="1167"/>
      <c r="FD76" s="1167"/>
      <c r="FE76" s="1167"/>
      <c r="FF76" s="1167"/>
      <c r="FG76" s="1167"/>
      <c r="FH76" s="1167"/>
      <c r="FI76" s="1167"/>
      <c r="FJ76" s="1167"/>
      <c r="FK76" s="1167"/>
      <c r="FL76" s="1167"/>
      <c r="FM76" s="1167"/>
      <c r="FN76" s="1167"/>
      <c r="FO76" s="1167"/>
      <c r="FP76" s="1167"/>
      <c r="FQ76" s="1167"/>
      <c r="FR76" s="1167"/>
      <c r="FS76" s="1167"/>
      <c r="FT76" s="1167"/>
      <c r="FU76" s="1167"/>
      <c r="FV76" s="1167"/>
      <c r="FW76" s="1167"/>
      <c r="FX76" s="1167"/>
      <c r="FY76" s="1167"/>
      <c r="FZ76" s="1167"/>
      <c r="GA76" s="1167"/>
      <c r="GB76" s="1167"/>
      <c r="GC76" s="1167"/>
      <c r="GD76" s="1167"/>
      <c r="GE76" s="1167"/>
      <c r="GF76" s="1167"/>
      <c r="GG76" s="1167"/>
      <c r="GH76" s="1167"/>
      <c r="GI76" s="1167"/>
      <c r="GJ76" s="1167"/>
      <c r="GK76" s="1167"/>
      <c r="GL76" s="1167"/>
      <c r="GM76" s="1167"/>
      <c r="GN76" s="1167"/>
      <c r="GO76" s="1167"/>
      <c r="GP76" s="1167"/>
      <c r="GQ76" s="1167"/>
      <c r="GR76" s="1167"/>
      <c r="GS76" s="1167"/>
      <c r="GT76" s="1167"/>
      <c r="GU76" s="1167"/>
      <c r="GV76" s="1167"/>
      <c r="GW76" s="1167"/>
      <c r="GX76" s="1167"/>
      <c r="GY76" s="1167"/>
      <c r="GZ76" s="1167"/>
      <c r="HA76" s="1167"/>
      <c r="HB76" s="1167"/>
      <c r="HC76" s="1167"/>
      <c r="HD76" s="1167"/>
      <c r="HE76" s="1167"/>
      <c r="HF76" s="1167"/>
      <c r="HG76" s="1167"/>
      <c r="HH76" s="1167"/>
      <c r="HI76" s="1167"/>
      <c r="HJ76" s="1167"/>
      <c r="HK76" s="1167"/>
      <c r="HL76" s="1167"/>
      <c r="HM76" s="1167"/>
      <c r="HN76" s="1167"/>
      <c r="HO76" s="1167"/>
      <c r="HP76" s="1167"/>
      <c r="HQ76" s="1167"/>
      <c r="HR76" s="1167"/>
      <c r="HS76" s="1167"/>
      <c r="HT76" s="1167"/>
      <c r="HU76" s="1167"/>
      <c r="HV76" s="1167"/>
      <c r="HW76" s="1167"/>
      <c r="HX76" s="1167"/>
      <c r="HY76" s="1167"/>
      <c r="HZ76" s="1167"/>
      <c r="IA76" s="1167"/>
      <c r="IB76" s="1167"/>
      <c r="IC76" s="1167"/>
      <c r="ID76" s="1167"/>
      <c r="IE76" s="1167"/>
      <c r="IF76" s="1167"/>
      <c r="IG76" s="1167"/>
      <c r="IH76" s="1167"/>
      <c r="II76" s="1167"/>
      <c r="IJ76" s="1167"/>
      <c r="IK76" s="1167"/>
      <c r="IL76" s="1167"/>
      <c r="IM76" s="1167"/>
      <c r="IN76" s="1167"/>
      <c r="IO76" s="1167"/>
      <c r="IP76" s="1167"/>
      <c r="IQ76" s="1167"/>
      <c r="IR76" s="1167"/>
      <c r="IS76" s="1167"/>
      <c r="IT76" s="1167"/>
      <c r="IU76" s="1167"/>
      <c r="IV76" s="1167"/>
      <c r="IW76" s="1167"/>
      <c r="IX76" s="1443"/>
    </row>
    <row r="77" spans="1:258" s="1444" customFormat="1" ht="15" customHeight="1" x14ac:dyDescent="0.25">
      <c r="A77" s="2117"/>
      <c r="B77" s="1452" t="s">
        <v>1494</v>
      </c>
      <c r="C77" s="1453"/>
      <c r="D77" s="1453"/>
      <c r="E77" s="1454"/>
      <c r="F77" s="1312"/>
      <c r="G77" s="1167"/>
      <c r="H77" s="1167"/>
      <c r="I77" s="1167"/>
      <c r="J77" s="1167"/>
      <c r="K77" s="1167"/>
      <c r="L77" s="1167"/>
      <c r="M77" s="1167"/>
      <c r="N77" s="1443"/>
      <c r="O77" s="1167"/>
      <c r="P77" s="1167"/>
      <c r="Q77" s="1167"/>
      <c r="R77" s="1167"/>
      <c r="S77" s="1167"/>
      <c r="T77" s="1167"/>
      <c r="U77" s="1167"/>
      <c r="V77" s="1167"/>
      <c r="W77" s="1167"/>
      <c r="X77" s="1167"/>
      <c r="Y77" s="1167"/>
      <c r="Z77" s="1167"/>
      <c r="AA77" s="1167"/>
      <c r="AB77" s="1167"/>
      <c r="AC77" s="1167"/>
      <c r="AD77" s="1167"/>
      <c r="AE77" s="1167"/>
      <c r="AF77" s="1167"/>
      <c r="AG77" s="1167"/>
      <c r="AH77" s="1167"/>
      <c r="AI77" s="1167"/>
      <c r="AJ77" s="1167"/>
      <c r="AK77" s="1167"/>
      <c r="AL77" s="1167"/>
      <c r="AM77" s="1167"/>
      <c r="AN77" s="1167"/>
      <c r="AO77" s="1167"/>
      <c r="AP77" s="1167"/>
      <c r="AQ77" s="1167"/>
      <c r="AR77" s="1167"/>
      <c r="AS77" s="1167"/>
      <c r="AT77" s="1167"/>
      <c r="AU77" s="1167"/>
      <c r="AV77" s="1167"/>
      <c r="AW77" s="1167"/>
      <c r="AX77" s="1167"/>
      <c r="AY77" s="1167"/>
      <c r="AZ77" s="1167"/>
      <c r="BA77" s="1167"/>
      <c r="BB77" s="1167"/>
      <c r="BC77" s="1167"/>
      <c r="BD77" s="1167"/>
      <c r="BE77" s="1167"/>
      <c r="BF77" s="1167"/>
      <c r="BG77" s="1167"/>
      <c r="BH77" s="1167"/>
      <c r="BI77" s="1167"/>
      <c r="BJ77" s="1167"/>
      <c r="BK77" s="1167"/>
      <c r="BL77" s="1167"/>
      <c r="BM77" s="1167"/>
      <c r="BN77" s="1167"/>
      <c r="BO77" s="1167"/>
      <c r="BP77" s="1167"/>
      <c r="BQ77" s="1167"/>
      <c r="BR77" s="1167"/>
      <c r="BS77" s="1167"/>
      <c r="BT77" s="1167"/>
      <c r="BU77" s="1167"/>
      <c r="BV77" s="1167"/>
      <c r="BW77" s="1167"/>
      <c r="BX77" s="1167"/>
      <c r="BY77" s="1167"/>
      <c r="BZ77" s="1167"/>
      <c r="CA77" s="1167"/>
      <c r="CB77" s="1167"/>
      <c r="CC77" s="1167"/>
      <c r="CD77" s="1167"/>
      <c r="CE77" s="1167"/>
      <c r="CF77" s="1167"/>
      <c r="CG77" s="1167"/>
      <c r="CH77" s="1167"/>
      <c r="CI77" s="1167"/>
      <c r="CJ77" s="1167"/>
      <c r="CK77" s="1167"/>
      <c r="CL77" s="1167"/>
      <c r="CM77" s="1167"/>
      <c r="CN77" s="1167"/>
      <c r="CO77" s="1167"/>
      <c r="CP77" s="1167"/>
      <c r="CQ77" s="1167"/>
      <c r="CR77" s="1167"/>
      <c r="CS77" s="1167"/>
      <c r="CT77" s="1167"/>
      <c r="CU77" s="1167"/>
      <c r="CV77" s="1167"/>
      <c r="CW77" s="1167"/>
      <c r="CX77" s="1167"/>
      <c r="CY77" s="1167"/>
      <c r="CZ77" s="1167"/>
      <c r="DA77" s="1167"/>
      <c r="DB77" s="1167"/>
      <c r="DC77" s="1167"/>
      <c r="DD77" s="1167"/>
      <c r="DE77" s="1167"/>
      <c r="DF77" s="1167"/>
      <c r="DG77" s="1167"/>
      <c r="DH77" s="1167"/>
      <c r="DI77" s="1167"/>
      <c r="DJ77" s="1167"/>
      <c r="DK77" s="1167"/>
      <c r="DL77" s="1167"/>
      <c r="DM77" s="1167"/>
      <c r="DN77" s="1167"/>
      <c r="DO77" s="1167"/>
      <c r="DP77" s="1167"/>
      <c r="DQ77" s="1167"/>
      <c r="DR77" s="1167"/>
      <c r="DS77" s="1167"/>
      <c r="DT77" s="1167"/>
      <c r="DU77" s="1167"/>
      <c r="DV77" s="1167"/>
      <c r="DW77" s="1167"/>
      <c r="DX77" s="1167"/>
      <c r="DY77" s="1167"/>
      <c r="DZ77" s="1167"/>
      <c r="EA77" s="1167"/>
      <c r="EB77" s="1167"/>
      <c r="EC77" s="1167"/>
      <c r="ED77" s="1167"/>
      <c r="EE77" s="1167"/>
      <c r="EF77" s="1167"/>
      <c r="EG77" s="1167"/>
      <c r="EH77" s="1167"/>
      <c r="EI77" s="1167"/>
      <c r="EJ77" s="1167"/>
      <c r="EK77" s="1167"/>
      <c r="EL77" s="1167"/>
      <c r="EM77" s="1167"/>
      <c r="EN77" s="1167"/>
      <c r="EO77" s="1167"/>
      <c r="EP77" s="1167"/>
      <c r="EQ77" s="1167"/>
      <c r="ER77" s="1167"/>
      <c r="ES77" s="1167"/>
      <c r="ET77" s="1167"/>
      <c r="EU77" s="1167"/>
      <c r="EV77" s="1167"/>
      <c r="EW77" s="1167"/>
      <c r="EX77" s="1167"/>
      <c r="EY77" s="1167"/>
      <c r="EZ77" s="1167"/>
      <c r="FA77" s="1167"/>
      <c r="FB77" s="1167"/>
      <c r="FC77" s="1167"/>
      <c r="FD77" s="1167"/>
      <c r="FE77" s="1167"/>
      <c r="FF77" s="1167"/>
      <c r="FG77" s="1167"/>
      <c r="FH77" s="1167"/>
      <c r="FI77" s="1167"/>
      <c r="FJ77" s="1167"/>
      <c r="FK77" s="1167"/>
      <c r="FL77" s="1167"/>
      <c r="FM77" s="1167"/>
      <c r="FN77" s="1167"/>
      <c r="FO77" s="1167"/>
      <c r="FP77" s="1167"/>
      <c r="FQ77" s="1167"/>
      <c r="FR77" s="1167"/>
      <c r="FS77" s="1167"/>
      <c r="FT77" s="1167"/>
      <c r="FU77" s="1167"/>
      <c r="FV77" s="1167"/>
      <c r="FW77" s="1167"/>
      <c r="FX77" s="1167"/>
      <c r="FY77" s="1167"/>
      <c r="FZ77" s="1167"/>
      <c r="GA77" s="1167"/>
      <c r="GB77" s="1167"/>
      <c r="GC77" s="1167"/>
      <c r="GD77" s="1167"/>
      <c r="GE77" s="1167"/>
      <c r="GF77" s="1167"/>
      <c r="GG77" s="1167"/>
      <c r="GH77" s="1167"/>
      <c r="GI77" s="1167"/>
      <c r="GJ77" s="1167"/>
      <c r="GK77" s="1167"/>
      <c r="GL77" s="1167"/>
      <c r="GM77" s="1167"/>
      <c r="GN77" s="1167"/>
      <c r="GO77" s="1167"/>
      <c r="GP77" s="1167"/>
      <c r="GQ77" s="1167"/>
      <c r="GR77" s="1167"/>
      <c r="GS77" s="1167"/>
      <c r="GT77" s="1167"/>
      <c r="GU77" s="1167"/>
      <c r="GV77" s="1167"/>
      <c r="GW77" s="1167"/>
      <c r="GX77" s="1167"/>
      <c r="GY77" s="1167"/>
      <c r="GZ77" s="1167"/>
      <c r="HA77" s="1167"/>
      <c r="HB77" s="1167"/>
      <c r="HC77" s="1167"/>
      <c r="HD77" s="1167"/>
      <c r="HE77" s="1167"/>
      <c r="HF77" s="1167"/>
      <c r="HG77" s="1167"/>
      <c r="HH77" s="1167"/>
      <c r="HI77" s="1167"/>
      <c r="HJ77" s="1167"/>
      <c r="HK77" s="1167"/>
      <c r="HL77" s="1167"/>
      <c r="HM77" s="1167"/>
      <c r="HN77" s="1167"/>
      <c r="HO77" s="1167"/>
      <c r="HP77" s="1167"/>
      <c r="HQ77" s="1167"/>
      <c r="HR77" s="1167"/>
      <c r="HS77" s="1167"/>
      <c r="HT77" s="1167"/>
      <c r="HU77" s="1167"/>
      <c r="HV77" s="1167"/>
      <c r="HW77" s="1167"/>
      <c r="HX77" s="1167"/>
      <c r="HY77" s="1167"/>
      <c r="HZ77" s="1167"/>
      <c r="IA77" s="1167"/>
      <c r="IB77" s="1167"/>
      <c r="IC77" s="1167"/>
      <c r="ID77" s="1167"/>
      <c r="IE77" s="1167"/>
      <c r="IF77" s="1167"/>
      <c r="IG77" s="1167"/>
      <c r="IH77" s="1167"/>
      <c r="II77" s="1167"/>
      <c r="IJ77" s="1167"/>
      <c r="IK77" s="1167"/>
      <c r="IL77" s="1167"/>
      <c r="IM77" s="1167"/>
      <c r="IN77" s="1167"/>
      <c r="IO77" s="1167"/>
      <c r="IP77" s="1167"/>
      <c r="IQ77" s="1167"/>
      <c r="IR77" s="1167"/>
      <c r="IS77" s="1167"/>
      <c r="IT77" s="1167"/>
      <c r="IU77" s="1167"/>
      <c r="IV77" s="1167"/>
      <c r="IW77" s="1167"/>
      <c r="IX77" s="1443"/>
    </row>
    <row r="78" spans="1:258" s="1444" customFormat="1" ht="15" customHeight="1" x14ac:dyDescent="0.25">
      <c r="A78" s="2117"/>
      <c r="B78" s="1455" t="s">
        <v>1490</v>
      </c>
      <c r="C78" s="1456"/>
      <c r="D78" s="1456"/>
      <c r="E78" s="1457"/>
      <c r="F78" s="1458"/>
      <c r="G78" s="1167"/>
      <c r="H78" s="1167"/>
      <c r="I78" s="1167"/>
      <c r="J78" s="1167"/>
      <c r="K78" s="1167"/>
      <c r="L78" s="1167"/>
      <c r="M78" s="1167"/>
      <c r="N78" s="1443"/>
      <c r="O78" s="1167"/>
      <c r="P78" s="1167"/>
      <c r="Q78" s="1167"/>
      <c r="R78" s="1167"/>
      <c r="S78" s="1167"/>
      <c r="T78" s="1167"/>
      <c r="U78" s="1167"/>
      <c r="V78" s="1167"/>
      <c r="W78" s="1167"/>
      <c r="X78" s="1167"/>
      <c r="Y78" s="1167"/>
      <c r="Z78" s="1167"/>
      <c r="AA78" s="1167"/>
      <c r="AB78" s="1167"/>
      <c r="AC78" s="1167"/>
      <c r="AD78" s="1167"/>
      <c r="AE78" s="1167"/>
      <c r="AF78" s="1167"/>
      <c r="AG78" s="1167"/>
      <c r="AH78" s="1167"/>
      <c r="AI78" s="1167"/>
      <c r="AJ78" s="1167"/>
      <c r="AK78" s="1167"/>
      <c r="AL78" s="1167"/>
      <c r="AM78" s="1167"/>
      <c r="AN78" s="1167"/>
      <c r="AO78" s="1167"/>
      <c r="AP78" s="1167"/>
      <c r="AQ78" s="1167"/>
      <c r="AR78" s="1167"/>
      <c r="AS78" s="1167"/>
      <c r="AT78" s="1167"/>
      <c r="AU78" s="1167"/>
      <c r="AV78" s="1167"/>
      <c r="AW78" s="1167"/>
      <c r="AX78" s="1167"/>
      <c r="AY78" s="1167"/>
      <c r="AZ78" s="1167"/>
      <c r="BA78" s="1167"/>
      <c r="BB78" s="1167"/>
      <c r="BC78" s="1167"/>
      <c r="BD78" s="1167"/>
      <c r="BE78" s="1167"/>
      <c r="BF78" s="1167"/>
      <c r="BG78" s="1167"/>
      <c r="BH78" s="1167"/>
      <c r="BI78" s="1167"/>
      <c r="BJ78" s="1167"/>
      <c r="BK78" s="1167"/>
      <c r="BL78" s="1167"/>
      <c r="BM78" s="1167"/>
      <c r="BN78" s="1167"/>
      <c r="BO78" s="1167"/>
      <c r="BP78" s="1167"/>
      <c r="BQ78" s="1167"/>
      <c r="BR78" s="1167"/>
      <c r="BS78" s="1167"/>
      <c r="BT78" s="1167"/>
      <c r="BU78" s="1167"/>
      <c r="BV78" s="1167"/>
      <c r="BW78" s="1167"/>
      <c r="BX78" s="1167"/>
      <c r="BY78" s="1167"/>
      <c r="BZ78" s="1167"/>
      <c r="CA78" s="1167"/>
      <c r="CB78" s="1167"/>
      <c r="CC78" s="1167"/>
      <c r="CD78" s="1167"/>
      <c r="CE78" s="1167"/>
      <c r="CF78" s="1167"/>
      <c r="CG78" s="1167"/>
      <c r="CH78" s="1167"/>
      <c r="CI78" s="1167"/>
      <c r="CJ78" s="1167"/>
      <c r="CK78" s="1167"/>
      <c r="CL78" s="1167"/>
      <c r="CM78" s="1167"/>
      <c r="CN78" s="1167"/>
      <c r="CO78" s="1167"/>
      <c r="CP78" s="1167"/>
      <c r="CQ78" s="1167"/>
      <c r="CR78" s="1167"/>
      <c r="CS78" s="1167"/>
      <c r="CT78" s="1167"/>
      <c r="CU78" s="1167"/>
      <c r="CV78" s="1167"/>
      <c r="CW78" s="1167"/>
      <c r="CX78" s="1167"/>
      <c r="CY78" s="1167"/>
      <c r="CZ78" s="1167"/>
      <c r="DA78" s="1167"/>
      <c r="DB78" s="1167"/>
      <c r="DC78" s="1167"/>
      <c r="DD78" s="1167"/>
      <c r="DE78" s="1167"/>
      <c r="DF78" s="1167"/>
      <c r="DG78" s="1167"/>
      <c r="DH78" s="1167"/>
      <c r="DI78" s="1167"/>
      <c r="DJ78" s="1167"/>
      <c r="DK78" s="1167"/>
      <c r="DL78" s="1167"/>
      <c r="DM78" s="1167"/>
      <c r="DN78" s="1167"/>
      <c r="DO78" s="1167"/>
      <c r="DP78" s="1167"/>
      <c r="DQ78" s="1167"/>
      <c r="DR78" s="1167"/>
      <c r="DS78" s="1167"/>
      <c r="DT78" s="1167"/>
      <c r="DU78" s="1167"/>
      <c r="DV78" s="1167"/>
      <c r="DW78" s="1167"/>
      <c r="DX78" s="1167"/>
      <c r="DY78" s="1167"/>
      <c r="DZ78" s="1167"/>
      <c r="EA78" s="1167"/>
      <c r="EB78" s="1167"/>
      <c r="EC78" s="1167"/>
      <c r="ED78" s="1167"/>
      <c r="EE78" s="1167"/>
      <c r="EF78" s="1167"/>
      <c r="EG78" s="1167"/>
      <c r="EH78" s="1167"/>
      <c r="EI78" s="1167"/>
      <c r="EJ78" s="1167"/>
      <c r="EK78" s="1167"/>
      <c r="EL78" s="1167"/>
      <c r="EM78" s="1167"/>
      <c r="EN78" s="1167"/>
      <c r="EO78" s="1167"/>
      <c r="EP78" s="1167"/>
      <c r="EQ78" s="1167"/>
      <c r="ER78" s="1167"/>
      <c r="ES78" s="1167"/>
      <c r="ET78" s="1167"/>
      <c r="EU78" s="1167"/>
      <c r="EV78" s="1167"/>
      <c r="EW78" s="1167"/>
      <c r="EX78" s="1167"/>
      <c r="EY78" s="1167"/>
      <c r="EZ78" s="1167"/>
      <c r="FA78" s="1167"/>
      <c r="FB78" s="1167"/>
      <c r="FC78" s="1167"/>
      <c r="FD78" s="1167"/>
      <c r="FE78" s="1167"/>
      <c r="FF78" s="1167"/>
      <c r="FG78" s="1167"/>
      <c r="FH78" s="1167"/>
      <c r="FI78" s="1167"/>
      <c r="FJ78" s="1167"/>
      <c r="FK78" s="1167"/>
      <c r="FL78" s="1167"/>
      <c r="FM78" s="1167"/>
      <c r="FN78" s="1167"/>
      <c r="FO78" s="1167"/>
      <c r="FP78" s="1167"/>
      <c r="FQ78" s="1167"/>
      <c r="FR78" s="1167"/>
      <c r="FS78" s="1167"/>
      <c r="FT78" s="1167"/>
      <c r="FU78" s="1167"/>
      <c r="FV78" s="1167"/>
      <c r="FW78" s="1167"/>
      <c r="FX78" s="1167"/>
      <c r="FY78" s="1167"/>
      <c r="FZ78" s="1167"/>
      <c r="GA78" s="1167"/>
      <c r="GB78" s="1167"/>
      <c r="GC78" s="1167"/>
      <c r="GD78" s="1167"/>
      <c r="GE78" s="1167"/>
      <c r="GF78" s="1167"/>
      <c r="GG78" s="1167"/>
      <c r="GH78" s="1167"/>
      <c r="GI78" s="1167"/>
      <c r="GJ78" s="1167"/>
      <c r="GK78" s="1167"/>
      <c r="GL78" s="1167"/>
      <c r="GM78" s="1167"/>
      <c r="GN78" s="1167"/>
      <c r="GO78" s="1167"/>
      <c r="GP78" s="1167"/>
      <c r="GQ78" s="1167"/>
      <c r="GR78" s="1167"/>
      <c r="GS78" s="1167"/>
      <c r="GT78" s="1167"/>
      <c r="GU78" s="1167"/>
      <c r="GV78" s="1167"/>
      <c r="GW78" s="1167"/>
      <c r="GX78" s="1167"/>
      <c r="GY78" s="1167"/>
      <c r="GZ78" s="1167"/>
      <c r="HA78" s="1167"/>
      <c r="HB78" s="1167"/>
      <c r="HC78" s="1167"/>
      <c r="HD78" s="1167"/>
      <c r="HE78" s="1167"/>
      <c r="HF78" s="1167"/>
      <c r="HG78" s="1167"/>
      <c r="HH78" s="1167"/>
      <c r="HI78" s="1167"/>
      <c r="HJ78" s="1167"/>
      <c r="HK78" s="1167"/>
      <c r="HL78" s="1167"/>
      <c r="HM78" s="1167"/>
      <c r="HN78" s="1167"/>
      <c r="HO78" s="1167"/>
      <c r="HP78" s="1167"/>
      <c r="HQ78" s="1167"/>
      <c r="HR78" s="1167"/>
      <c r="HS78" s="1167"/>
      <c r="HT78" s="1167"/>
      <c r="HU78" s="1167"/>
      <c r="HV78" s="1167"/>
      <c r="HW78" s="1167"/>
      <c r="HX78" s="1167"/>
      <c r="HY78" s="1167"/>
      <c r="HZ78" s="1167"/>
      <c r="IA78" s="1167"/>
      <c r="IB78" s="1167"/>
      <c r="IC78" s="1167"/>
      <c r="ID78" s="1167"/>
      <c r="IE78" s="1167"/>
      <c r="IF78" s="1167"/>
      <c r="IG78" s="1167"/>
      <c r="IH78" s="1167"/>
      <c r="II78" s="1167"/>
      <c r="IJ78" s="1167"/>
      <c r="IK78" s="1167"/>
      <c r="IL78" s="1167"/>
      <c r="IM78" s="1167"/>
      <c r="IN78" s="1167"/>
      <c r="IO78" s="1167"/>
      <c r="IP78" s="1167"/>
      <c r="IQ78" s="1167"/>
      <c r="IR78" s="1167"/>
      <c r="IS78" s="1167"/>
      <c r="IT78" s="1167"/>
      <c r="IU78" s="1167"/>
      <c r="IV78" s="1167"/>
      <c r="IW78" s="1167"/>
      <c r="IX78" s="1443"/>
    </row>
    <row r="79" spans="1:258" s="1444" customFormat="1" ht="15" customHeight="1" x14ac:dyDescent="0.25">
      <c r="A79" s="2117"/>
      <c r="B79" s="1455" t="s">
        <v>1491</v>
      </c>
      <c r="C79" s="1456"/>
      <c r="D79" s="1456"/>
      <c r="E79" s="1457"/>
      <c r="F79" s="1458"/>
      <c r="G79" s="1167"/>
      <c r="H79" s="1167"/>
      <c r="I79" s="1167"/>
      <c r="J79" s="1167"/>
      <c r="K79" s="1167"/>
      <c r="L79" s="1167"/>
      <c r="M79" s="1167"/>
      <c r="N79" s="1443"/>
      <c r="O79" s="1167"/>
      <c r="P79" s="1167"/>
      <c r="Q79" s="1167"/>
      <c r="R79" s="1167"/>
      <c r="S79" s="1167"/>
      <c r="T79" s="1167"/>
      <c r="U79" s="1167"/>
      <c r="V79" s="1167"/>
      <c r="W79" s="1167"/>
      <c r="X79" s="1167"/>
      <c r="Y79" s="1167"/>
      <c r="Z79" s="1167"/>
      <c r="AA79" s="1167"/>
      <c r="AB79" s="1167"/>
      <c r="AC79" s="1167"/>
      <c r="AD79" s="1167"/>
      <c r="AE79" s="1167"/>
      <c r="AF79" s="1167"/>
      <c r="AG79" s="1167"/>
      <c r="AH79" s="1167"/>
      <c r="AI79" s="1167"/>
      <c r="AJ79" s="1167"/>
      <c r="AK79" s="1167"/>
      <c r="AL79" s="1167"/>
      <c r="AM79" s="1167"/>
      <c r="AN79" s="1167"/>
      <c r="AO79" s="1167"/>
      <c r="AP79" s="1167"/>
      <c r="AQ79" s="1167"/>
      <c r="AR79" s="1167"/>
      <c r="AS79" s="1167"/>
      <c r="AT79" s="1167"/>
      <c r="AU79" s="1167"/>
      <c r="AV79" s="1167"/>
      <c r="AW79" s="1167"/>
      <c r="AX79" s="1167"/>
      <c r="AY79" s="1167"/>
      <c r="AZ79" s="1167"/>
      <c r="BA79" s="1167"/>
      <c r="BB79" s="1167"/>
      <c r="BC79" s="1167"/>
      <c r="BD79" s="1167"/>
      <c r="BE79" s="1167"/>
      <c r="BF79" s="1167"/>
      <c r="BG79" s="1167"/>
      <c r="BH79" s="1167"/>
      <c r="BI79" s="1167"/>
      <c r="BJ79" s="1167"/>
      <c r="BK79" s="1167"/>
      <c r="BL79" s="1167"/>
      <c r="BM79" s="1167"/>
      <c r="BN79" s="1167"/>
      <c r="BO79" s="1167"/>
      <c r="BP79" s="1167"/>
      <c r="BQ79" s="1167"/>
      <c r="BR79" s="1167"/>
      <c r="BS79" s="1167"/>
      <c r="BT79" s="1167"/>
      <c r="BU79" s="1167"/>
      <c r="BV79" s="1167"/>
      <c r="BW79" s="1167"/>
      <c r="BX79" s="1167"/>
      <c r="BY79" s="1167"/>
      <c r="BZ79" s="1167"/>
      <c r="CA79" s="1167"/>
      <c r="CB79" s="1167"/>
      <c r="CC79" s="1167"/>
      <c r="CD79" s="1167"/>
      <c r="CE79" s="1167"/>
      <c r="CF79" s="1167"/>
      <c r="CG79" s="1167"/>
      <c r="CH79" s="1167"/>
      <c r="CI79" s="1167"/>
      <c r="CJ79" s="1167"/>
      <c r="CK79" s="1167"/>
      <c r="CL79" s="1167"/>
      <c r="CM79" s="1167"/>
      <c r="CN79" s="1167"/>
      <c r="CO79" s="1167"/>
      <c r="CP79" s="1167"/>
      <c r="CQ79" s="1167"/>
      <c r="CR79" s="1167"/>
      <c r="CS79" s="1167"/>
      <c r="CT79" s="1167"/>
      <c r="CU79" s="1167"/>
      <c r="CV79" s="1167"/>
      <c r="CW79" s="1167"/>
      <c r="CX79" s="1167"/>
      <c r="CY79" s="1167"/>
      <c r="CZ79" s="1167"/>
      <c r="DA79" s="1167"/>
      <c r="DB79" s="1167"/>
      <c r="DC79" s="1167"/>
      <c r="DD79" s="1167"/>
      <c r="DE79" s="1167"/>
      <c r="DF79" s="1167"/>
      <c r="DG79" s="1167"/>
      <c r="DH79" s="1167"/>
      <c r="DI79" s="1167"/>
      <c r="DJ79" s="1167"/>
      <c r="DK79" s="1167"/>
      <c r="DL79" s="1167"/>
      <c r="DM79" s="1167"/>
      <c r="DN79" s="1167"/>
      <c r="DO79" s="1167"/>
      <c r="DP79" s="1167"/>
      <c r="DQ79" s="1167"/>
      <c r="DR79" s="1167"/>
      <c r="DS79" s="1167"/>
      <c r="DT79" s="1167"/>
      <c r="DU79" s="1167"/>
      <c r="DV79" s="1167"/>
      <c r="DW79" s="1167"/>
      <c r="DX79" s="1167"/>
      <c r="DY79" s="1167"/>
      <c r="DZ79" s="1167"/>
      <c r="EA79" s="1167"/>
      <c r="EB79" s="1167"/>
      <c r="EC79" s="1167"/>
      <c r="ED79" s="1167"/>
      <c r="EE79" s="1167"/>
      <c r="EF79" s="1167"/>
      <c r="EG79" s="1167"/>
      <c r="EH79" s="1167"/>
      <c r="EI79" s="1167"/>
      <c r="EJ79" s="1167"/>
      <c r="EK79" s="1167"/>
      <c r="EL79" s="1167"/>
      <c r="EM79" s="1167"/>
      <c r="EN79" s="1167"/>
      <c r="EO79" s="1167"/>
      <c r="EP79" s="1167"/>
      <c r="EQ79" s="1167"/>
      <c r="ER79" s="1167"/>
      <c r="ES79" s="1167"/>
      <c r="ET79" s="1167"/>
      <c r="EU79" s="1167"/>
      <c r="EV79" s="1167"/>
      <c r="EW79" s="1167"/>
      <c r="EX79" s="1167"/>
      <c r="EY79" s="1167"/>
      <c r="EZ79" s="1167"/>
      <c r="FA79" s="1167"/>
      <c r="FB79" s="1167"/>
      <c r="FC79" s="1167"/>
      <c r="FD79" s="1167"/>
      <c r="FE79" s="1167"/>
      <c r="FF79" s="1167"/>
      <c r="FG79" s="1167"/>
      <c r="FH79" s="1167"/>
      <c r="FI79" s="1167"/>
      <c r="FJ79" s="1167"/>
      <c r="FK79" s="1167"/>
      <c r="FL79" s="1167"/>
      <c r="FM79" s="1167"/>
      <c r="FN79" s="1167"/>
      <c r="FO79" s="1167"/>
      <c r="FP79" s="1167"/>
      <c r="FQ79" s="1167"/>
      <c r="FR79" s="1167"/>
      <c r="FS79" s="1167"/>
      <c r="FT79" s="1167"/>
      <c r="FU79" s="1167"/>
      <c r="FV79" s="1167"/>
      <c r="FW79" s="1167"/>
      <c r="FX79" s="1167"/>
      <c r="FY79" s="1167"/>
      <c r="FZ79" s="1167"/>
      <c r="GA79" s="1167"/>
      <c r="GB79" s="1167"/>
      <c r="GC79" s="1167"/>
      <c r="GD79" s="1167"/>
      <c r="GE79" s="1167"/>
      <c r="GF79" s="1167"/>
      <c r="GG79" s="1167"/>
      <c r="GH79" s="1167"/>
      <c r="GI79" s="1167"/>
      <c r="GJ79" s="1167"/>
      <c r="GK79" s="1167"/>
      <c r="GL79" s="1167"/>
      <c r="GM79" s="1167"/>
      <c r="GN79" s="1167"/>
      <c r="GO79" s="1167"/>
      <c r="GP79" s="1167"/>
      <c r="GQ79" s="1167"/>
      <c r="GR79" s="1167"/>
      <c r="GS79" s="1167"/>
      <c r="GT79" s="1167"/>
      <c r="GU79" s="1167"/>
      <c r="GV79" s="1167"/>
      <c r="GW79" s="1167"/>
      <c r="GX79" s="1167"/>
      <c r="GY79" s="1167"/>
      <c r="GZ79" s="1167"/>
      <c r="HA79" s="1167"/>
      <c r="HB79" s="1167"/>
      <c r="HC79" s="1167"/>
      <c r="HD79" s="1167"/>
      <c r="HE79" s="1167"/>
      <c r="HF79" s="1167"/>
      <c r="HG79" s="1167"/>
      <c r="HH79" s="1167"/>
      <c r="HI79" s="1167"/>
      <c r="HJ79" s="1167"/>
      <c r="HK79" s="1167"/>
      <c r="HL79" s="1167"/>
      <c r="HM79" s="1167"/>
      <c r="HN79" s="1167"/>
      <c r="HO79" s="1167"/>
      <c r="HP79" s="1167"/>
      <c r="HQ79" s="1167"/>
      <c r="HR79" s="1167"/>
      <c r="HS79" s="1167"/>
      <c r="HT79" s="1167"/>
      <c r="HU79" s="1167"/>
      <c r="HV79" s="1167"/>
      <c r="HW79" s="1167"/>
      <c r="HX79" s="1167"/>
      <c r="HY79" s="1167"/>
      <c r="HZ79" s="1167"/>
      <c r="IA79" s="1167"/>
      <c r="IB79" s="1167"/>
      <c r="IC79" s="1167"/>
      <c r="ID79" s="1167"/>
      <c r="IE79" s="1167"/>
      <c r="IF79" s="1167"/>
      <c r="IG79" s="1167"/>
      <c r="IH79" s="1167"/>
      <c r="II79" s="1167"/>
      <c r="IJ79" s="1167"/>
      <c r="IK79" s="1167"/>
      <c r="IL79" s="1167"/>
      <c r="IM79" s="1167"/>
      <c r="IN79" s="1167"/>
      <c r="IO79" s="1167"/>
      <c r="IP79" s="1167"/>
      <c r="IQ79" s="1167"/>
      <c r="IR79" s="1167"/>
      <c r="IS79" s="1167"/>
      <c r="IT79" s="1167"/>
      <c r="IU79" s="1167"/>
      <c r="IV79" s="1167"/>
      <c r="IW79" s="1167"/>
      <c r="IX79" s="1443"/>
    </row>
    <row r="80" spans="1:258" ht="15" customHeight="1" x14ac:dyDescent="0.25">
      <c r="A80" s="2125"/>
      <c r="B80" s="1459" t="s">
        <v>1492</v>
      </c>
      <c r="C80" s="1460"/>
      <c r="D80" s="1460"/>
      <c r="E80" s="1461"/>
      <c r="F80" s="1462"/>
      <c r="G80" s="1167"/>
      <c r="H80" s="1167"/>
      <c r="I80" s="1167"/>
      <c r="J80" s="1167"/>
      <c r="K80" s="1167"/>
      <c r="L80" s="1167"/>
      <c r="M80" s="1167"/>
      <c r="N80" s="1443"/>
      <c r="O80" s="1167"/>
      <c r="P80" s="1167"/>
      <c r="Q80" s="1167"/>
      <c r="R80" s="1167"/>
      <c r="S80" s="1167"/>
      <c r="T80" s="1167"/>
      <c r="U80" s="1167"/>
      <c r="V80" s="1167"/>
      <c r="W80" s="1167"/>
      <c r="X80" s="1167"/>
      <c r="Y80" s="1167"/>
      <c r="Z80" s="1167"/>
      <c r="AA80" s="1167"/>
      <c r="AB80" s="1167"/>
      <c r="AC80" s="1167"/>
      <c r="AD80" s="1167"/>
      <c r="AE80" s="1167"/>
      <c r="AF80" s="1167"/>
      <c r="AG80" s="1167"/>
      <c r="AH80" s="1167"/>
      <c r="AI80" s="1167"/>
      <c r="AJ80" s="1167"/>
      <c r="AK80" s="1167"/>
      <c r="AL80" s="1167"/>
      <c r="AM80" s="1167"/>
      <c r="AN80" s="1167"/>
      <c r="AO80" s="1167"/>
      <c r="AP80" s="1167"/>
      <c r="AQ80" s="1167"/>
      <c r="AR80" s="1167"/>
      <c r="AS80" s="1167"/>
      <c r="AT80" s="1167"/>
      <c r="AU80" s="1167"/>
      <c r="AV80" s="1167"/>
      <c r="AW80" s="1167"/>
      <c r="AX80" s="1167"/>
      <c r="AY80" s="1167"/>
      <c r="AZ80" s="1167"/>
      <c r="BA80" s="1167"/>
      <c r="BB80" s="1167"/>
      <c r="BC80" s="1167"/>
      <c r="BD80" s="1167"/>
      <c r="BE80" s="1167"/>
      <c r="BF80" s="1167"/>
      <c r="BG80" s="1167"/>
      <c r="BH80" s="1167"/>
      <c r="BI80" s="1167"/>
      <c r="BJ80" s="1167"/>
      <c r="BK80" s="1167"/>
      <c r="BL80" s="1167"/>
      <c r="BM80" s="1167"/>
      <c r="BN80" s="1167"/>
      <c r="BO80" s="1167"/>
      <c r="BP80" s="1167"/>
      <c r="BQ80" s="1167"/>
      <c r="BR80" s="1167"/>
      <c r="BS80" s="1167"/>
      <c r="BT80" s="1167"/>
      <c r="BU80" s="1167"/>
      <c r="BV80" s="1167"/>
      <c r="BW80" s="1167"/>
      <c r="BX80" s="1167"/>
      <c r="BY80" s="1167"/>
      <c r="BZ80" s="1167"/>
      <c r="CA80" s="1167"/>
      <c r="CB80" s="1167"/>
      <c r="CC80" s="1167"/>
      <c r="CD80" s="1167"/>
      <c r="CE80" s="1167"/>
      <c r="CF80" s="1167"/>
      <c r="CG80" s="1167"/>
      <c r="CH80" s="1167"/>
      <c r="CI80" s="1167"/>
      <c r="CJ80" s="1167"/>
      <c r="CK80" s="1167"/>
      <c r="CL80" s="1167"/>
      <c r="CM80" s="1167"/>
      <c r="CN80" s="1167"/>
      <c r="CO80" s="1167"/>
      <c r="CP80" s="1167"/>
      <c r="CQ80" s="1167"/>
      <c r="CR80" s="1451"/>
      <c r="CS80" s="1451"/>
      <c r="CT80" s="1451"/>
      <c r="CU80" s="1451"/>
      <c r="CV80" s="1451"/>
      <c r="CW80" s="1451"/>
      <c r="CX80" s="1167"/>
      <c r="CY80" s="1167"/>
      <c r="CZ80" s="1451"/>
      <c r="DA80" s="1451"/>
      <c r="DB80" s="1451"/>
      <c r="DC80" s="1451"/>
      <c r="DD80" s="1451"/>
      <c r="DE80" s="1451"/>
      <c r="DF80" s="1451"/>
      <c r="DG80" s="1451"/>
      <c r="DH80" s="1167"/>
      <c r="DI80" s="1167"/>
      <c r="DJ80" s="1451"/>
      <c r="DK80" s="1451"/>
      <c r="DL80" s="1451"/>
      <c r="DM80" s="1451"/>
      <c r="DN80" s="1451"/>
      <c r="DO80" s="1451"/>
      <c r="DP80" s="1167"/>
      <c r="DQ80" s="1167"/>
      <c r="DR80" s="1451"/>
      <c r="DS80" s="1451"/>
      <c r="DT80" s="1451"/>
      <c r="DU80" s="1451"/>
      <c r="DV80" s="1167"/>
      <c r="DW80" s="1167"/>
      <c r="DX80" s="1451"/>
      <c r="DY80" s="1167"/>
      <c r="DZ80" s="1167"/>
      <c r="EA80" s="1167"/>
      <c r="EB80" s="1167"/>
      <c r="EC80" s="1451"/>
      <c r="ED80" s="1451"/>
      <c r="EE80" s="1451"/>
      <c r="EF80" s="1451"/>
      <c r="EG80" s="1451"/>
      <c r="EH80" s="1451"/>
      <c r="EI80" s="1451"/>
      <c r="EJ80" s="1451"/>
      <c r="EK80" s="1451"/>
      <c r="EL80" s="1451"/>
      <c r="EM80" s="1451"/>
      <c r="EN80" s="1451"/>
      <c r="EO80" s="1451"/>
      <c r="EP80" s="1451"/>
      <c r="EQ80" s="1451"/>
      <c r="ER80" s="1451"/>
      <c r="ES80" s="1451"/>
      <c r="ET80" s="1451"/>
      <c r="EU80" s="1451"/>
      <c r="EV80" s="1451"/>
      <c r="EW80" s="1451"/>
      <c r="EX80" s="1451"/>
      <c r="EY80" s="1451"/>
      <c r="EZ80" s="1451"/>
      <c r="FA80" s="1451"/>
      <c r="FB80" s="1451"/>
      <c r="FC80" s="1451"/>
      <c r="FD80" s="1451"/>
      <c r="FE80" s="1451"/>
      <c r="FF80" s="1451"/>
      <c r="FG80" s="1451"/>
      <c r="FH80" s="1451"/>
      <c r="FI80" s="1451"/>
      <c r="FJ80" s="1451"/>
      <c r="FK80" s="1451"/>
      <c r="FL80" s="1451"/>
      <c r="FM80" s="1451"/>
      <c r="FN80" s="1451"/>
      <c r="FO80" s="1451"/>
      <c r="FP80" s="1451"/>
      <c r="FQ80" s="1451"/>
      <c r="FR80" s="1451"/>
      <c r="FS80" s="1451"/>
      <c r="FT80" s="1451"/>
      <c r="FU80" s="1451"/>
      <c r="FV80" s="1451"/>
      <c r="FW80" s="1451"/>
      <c r="FX80" s="1451"/>
      <c r="FY80" s="1451"/>
      <c r="FZ80" s="1451"/>
      <c r="GA80" s="1451"/>
      <c r="GB80" s="1451"/>
      <c r="GC80" s="1451"/>
      <c r="GD80" s="1451"/>
      <c r="GE80" s="1451"/>
      <c r="GF80" s="1451"/>
      <c r="GG80" s="1451"/>
      <c r="GH80" s="1451"/>
      <c r="GI80" s="1451"/>
      <c r="GJ80" s="1451"/>
      <c r="GK80" s="1451"/>
      <c r="GL80" s="1451"/>
      <c r="GM80" s="1451"/>
      <c r="GN80" s="1451"/>
      <c r="GO80" s="1451"/>
      <c r="GP80" s="1451"/>
      <c r="GQ80" s="1451"/>
      <c r="GR80" s="1451"/>
      <c r="GS80" s="1451"/>
      <c r="GT80" s="1451"/>
      <c r="GU80" s="1451"/>
      <c r="GV80" s="1451"/>
      <c r="GW80" s="1451"/>
      <c r="GX80" s="1451"/>
      <c r="GY80" s="1451"/>
      <c r="GZ80" s="1451"/>
      <c r="HA80" s="1451"/>
      <c r="HB80" s="1451"/>
      <c r="HC80" s="1451"/>
      <c r="HD80" s="1451"/>
      <c r="HE80" s="1451"/>
      <c r="HF80" s="1451"/>
      <c r="HG80" s="1451"/>
      <c r="HH80" s="1451"/>
      <c r="HI80" s="1451"/>
      <c r="HJ80" s="1451"/>
      <c r="HK80" s="1451"/>
      <c r="HL80" s="1451"/>
      <c r="HM80" s="1451"/>
      <c r="HN80" s="1451"/>
      <c r="HO80" s="1451"/>
      <c r="HP80" s="1451"/>
      <c r="HQ80" s="1451"/>
      <c r="HR80" s="1451"/>
      <c r="HS80" s="1451"/>
      <c r="HT80" s="1451"/>
      <c r="HU80" s="1451"/>
      <c r="HV80" s="1451"/>
      <c r="HW80" s="1451"/>
      <c r="HX80" s="1451"/>
      <c r="HY80" s="1451"/>
      <c r="HZ80" s="1451"/>
      <c r="IA80" s="1451"/>
      <c r="IB80" s="1451"/>
      <c r="IC80" s="1451"/>
      <c r="ID80" s="1451"/>
      <c r="IE80" s="1451"/>
      <c r="IF80" s="1451"/>
      <c r="IG80" s="1451"/>
      <c r="IH80" s="1451"/>
      <c r="II80" s="1451"/>
      <c r="IJ80" s="1451"/>
      <c r="IK80" s="1451"/>
      <c r="IL80" s="1451"/>
      <c r="IM80" s="1451"/>
      <c r="IN80" s="1451"/>
      <c r="IO80" s="1451"/>
      <c r="IP80" s="1451"/>
      <c r="IQ80" s="1451"/>
      <c r="IR80" s="1451"/>
      <c r="IS80" s="1451"/>
      <c r="IT80" s="1451"/>
      <c r="IU80" s="1451"/>
      <c r="IV80" s="1451"/>
      <c r="IW80" s="1451"/>
      <c r="IX80" s="1466"/>
    </row>
    <row r="81" spans="1:258" s="1444" customFormat="1" ht="15" customHeight="1" x14ac:dyDescent="0.25">
      <c r="A81" s="2117"/>
      <c r="B81" s="1167"/>
      <c r="C81" s="1167"/>
      <c r="D81" s="1167"/>
      <c r="E81" s="1167"/>
      <c r="F81" s="1167"/>
      <c r="G81" s="1167"/>
      <c r="H81" s="1167"/>
      <c r="I81" s="1167"/>
      <c r="J81" s="1167"/>
      <c r="K81" s="1167"/>
      <c r="L81" s="1167"/>
      <c r="M81" s="1167"/>
      <c r="N81" s="1443"/>
      <c r="O81" s="1167"/>
      <c r="P81" s="1167"/>
      <c r="Q81" s="1167"/>
      <c r="R81" s="1167"/>
      <c r="S81" s="1167"/>
      <c r="T81" s="1167"/>
      <c r="U81" s="1167"/>
      <c r="V81" s="1167"/>
      <c r="W81" s="1167"/>
      <c r="X81" s="1167"/>
      <c r="Y81" s="1167"/>
      <c r="Z81" s="1167"/>
      <c r="AA81" s="1167"/>
      <c r="AB81" s="1167"/>
      <c r="AC81" s="1167"/>
      <c r="AD81" s="1167"/>
      <c r="AE81" s="1167"/>
      <c r="AF81" s="1167"/>
      <c r="AG81" s="1167"/>
      <c r="AH81" s="1167"/>
      <c r="AI81" s="1167"/>
      <c r="AJ81" s="1167"/>
      <c r="AK81" s="1167"/>
      <c r="AL81" s="1167"/>
      <c r="AM81" s="1167"/>
      <c r="AN81" s="1167"/>
      <c r="AO81" s="1167"/>
      <c r="AP81" s="1167"/>
      <c r="AQ81" s="1167"/>
      <c r="AR81" s="1167"/>
      <c r="AS81" s="1167"/>
      <c r="AT81" s="1167"/>
      <c r="AU81" s="1167"/>
      <c r="AV81" s="1167"/>
      <c r="AW81" s="1167"/>
      <c r="AX81" s="1167"/>
      <c r="AY81" s="1167"/>
      <c r="AZ81" s="1167"/>
      <c r="BA81" s="1167"/>
      <c r="BB81" s="1167"/>
      <c r="BC81" s="1167"/>
      <c r="BD81" s="1167"/>
      <c r="BE81" s="1167"/>
      <c r="BF81" s="1167"/>
      <c r="BG81" s="1167"/>
      <c r="BH81" s="1167"/>
      <c r="BI81" s="1167"/>
      <c r="BJ81" s="1167"/>
      <c r="BK81" s="1167"/>
      <c r="BL81" s="1167"/>
      <c r="BM81" s="1167"/>
      <c r="BN81" s="1167"/>
      <c r="BO81" s="1167"/>
      <c r="BP81" s="1167"/>
      <c r="BQ81" s="1167"/>
      <c r="BR81" s="1167"/>
      <c r="BS81" s="1167"/>
      <c r="BT81" s="1167"/>
      <c r="BU81" s="1167"/>
      <c r="BV81" s="1167"/>
      <c r="BW81" s="1167"/>
      <c r="BX81" s="1167"/>
      <c r="BY81" s="1167"/>
      <c r="BZ81" s="1167"/>
      <c r="CA81" s="1167"/>
      <c r="CB81" s="1167"/>
      <c r="CC81" s="1167"/>
      <c r="CD81" s="1167"/>
      <c r="CE81" s="1167"/>
      <c r="CF81" s="1167"/>
      <c r="CG81" s="1167"/>
      <c r="CH81" s="1167"/>
      <c r="CI81" s="1167"/>
      <c r="CJ81" s="1167"/>
      <c r="CK81" s="1167"/>
      <c r="CL81" s="1167"/>
      <c r="CM81" s="1167"/>
      <c r="CN81" s="1167"/>
      <c r="CO81" s="1167"/>
      <c r="CP81" s="1167"/>
      <c r="CQ81" s="1167"/>
      <c r="CR81" s="1167"/>
      <c r="CS81" s="1167"/>
      <c r="CT81" s="1167"/>
      <c r="CU81" s="1167"/>
      <c r="CV81" s="1167"/>
      <c r="CW81" s="1167"/>
      <c r="CX81" s="1167"/>
      <c r="CY81" s="1167"/>
      <c r="CZ81" s="1167"/>
      <c r="DA81" s="1167"/>
      <c r="DB81" s="1167"/>
      <c r="DC81" s="1167"/>
      <c r="DD81" s="1167"/>
      <c r="DE81" s="1167"/>
      <c r="DF81" s="1167"/>
      <c r="DG81" s="1167"/>
      <c r="DH81" s="1167"/>
      <c r="DI81" s="1167"/>
      <c r="DJ81" s="1167"/>
      <c r="DK81" s="1167"/>
      <c r="DL81" s="1167"/>
      <c r="DM81" s="1167"/>
      <c r="DN81" s="1167"/>
      <c r="DO81" s="1167"/>
      <c r="DP81" s="1167"/>
      <c r="DQ81" s="1167"/>
      <c r="DR81" s="1167"/>
      <c r="DS81" s="1167"/>
      <c r="DT81" s="1167"/>
      <c r="DU81" s="1167"/>
      <c r="DV81" s="1167"/>
      <c r="DW81" s="1167"/>
      <c r="DX81" s="1167"/>
      <c r="DY81" s="1167"/>
      <c r="DZ81" s="1167"/>
      <c r="EA81" s="1167"/>
      <c r="EB81" s="1167"/>
      <c r="EC81" s="1167"/>
      <c r="ED81" s="1167"/>
      <c r="EE81" s="1167"/>
      <c r="EF81" s="1167"/>
      <c r="EG81" s="1167"/>
      <c r="EH81" s="1167"/>
      <c r="EI81" s="1167"/>
      <c r="EJ81" s="1167"/>
      <c r="EK81" s="1167"/>
      <c r="EL81" s="1167"/>
      <c r="EM81" s="1167"/>
      <c r="EN81" s="1167"/>
      <c r="EO81" s="1167"/>
      <c r="EP81" s="1167"/>
      <c r="EQ81" s="1167"/>
      <c r="ER81" s="1167"/>
      <c r="ES81" s="1167"/>
      <c r="ET81" s="1167"/>
      <c r="EU81" s="1167"/>
      <c r="EV81" s="1167"/>
      <c r="EW81" s="1167"/>
      <c r="EX81" s="1167"/>
      <c r="EY81" s="1167"/>
      <c r="EZ81" s="1167"/>
      <c r="FA81" s="1167"/>
      <c r="FB81" s="1167"/>
      <c r="FC81" s="1167"/>
      <c r="FD81" s="1167"/>
      <c r="FE81" s="1167"/>
      <c r="FF81" s="1167"/>
      <c r="FG81" s="1167"/>
      <c r="FH81" s="1167"/>
      <c r="FI81" s="1167"/>
      <c r="FJ81" s="1167"/>
      <c r="FK81" s="1167"/>
      <c r="FL81" s="1167"/>
      <c r="FM81" s="1167"/>
      <c r="FN81" s="1167"/>
      <c r="FO81" s="1167"/>
      <c r="FP81" s="1167"/>
      <c r="FQ81" s="1167"/>
      <c r="FR81" s="1167"/>
      <c r="FS81" s="1167"/>
      <c r="FT81" s="1167"/>
      <c r="FU81" s="1167"/>
      <c r="FV81" s="1167"/>
      <c r="FW81" s="1167"/>
      <c r="FX81" s="1167"/>
      <c r="FY81" s="1167"/>
      <c r="FZ81" s="1167"/>
      <c r="GA81" s="1167"/>
      <c r="GB81" s="1167"/>
      <c r="GC81" s="1167"/>
      <c r="GD81" s="1167"/>
      <c r="GE81" s="1167"/>
      <c r="GF81" s="1167"/>
      <c r="GG81" s="1167"/>
      <c r="GH81" s="1167"/>
      <c r="GI81" s="1167"/>
      <c r="GJ81" s="1167"/>
      <c r="GK81" s="1167"/>
      <c r="GL81" s="1167"/>
      <c r="GM81" s="1167"/>
      <c r="GN81" s="1167"/>
      <c r="GO81" s="1167"/>
      <c r="GP81" s="1167"/>
      <c r="GQ81" s="1167"/>
      <c r="GR81" s="1167"/>
      <c r="GS81" s="1167"/>
      <c r="GT81" s="1167"/>
      <c r="GU81" s="1167"/>
      <c r="GV81" s="1167"/>
      <c r="GW81" s="1167"/>
      <c r="GX81" s="1167"/>
      <c r="GY81" s="1167"/>
      <c r="GZ81" s="1167"/>
      <c r="HA81" s="1167"/>
      <c r="HB81" s="1167"/>
      <c r="HC81" s="1167"/>
      <c r="HD81" s="1167"/>
      <c r="HE81" s="1167"/>
      <c r="HF81" s="1167"/>
      <c r="HG81" s="1167"/>
      <c r="HH81" s="1167"/>
      <c r="HI81" s="1167"/>
      <c r="HJ81" s="1167"/>
      <c r="HK81" s="1167"/>
      <c r="HL81" s="1167"/>
      <c r="HM81" s="1167"/>
      <c r="HN81" s="1167"/>
      <c r="HO81" s="1167"/>
      <c r="HP81" s="1167"/>
      <c r="HQ81" s="1167"/>
      <c r="HR81" s="1167"/>
      <c r="HS81" s="1167"/>
      <c r="HT81" s="1167"/>
      <c r="HU81" s="1167"/>
      <c r="HV81" s="1167"/>
      <c r="HW81" s="1167"/>
      <c r="HX81" s="1167"/>
      <c r="HY81" s="1167"/>
      <c r="HZ81" s="1167"/>
      <c r="IA81" s="1167"/>
      <c r="IB81" s="1167"/>
      <c r="IC81" s="1167"/>
      <c r="ID81" s="1167"/>
      <c r="IE81" s="1167"/>
      <c r="IF81" s="1167"/>
      <c r="IG81" s="1167"/>
      <c r="IH81" s="1167"/>
      <c r="II81" s="1167"/>
      <c r="IJ81" s="1167"/>
      <c r="IK81" s="1167"/>
      <c r="IL81" s="1167"/>
      <c r="IM81" s="1167"/>
      <c r="IN81" s="1167"/>
      <c r="IO81" s="1167"/>
      <c r="IP81" s="1167"/>
      <c r="IQ81" s="1167"/>
      <c r="IR81" s="1167"/>
      <c r="IS81" s="1167"/>
      <c r="IT81" s="1167"/>
      <c r="IU81" s="1167"/>
      <c r="IV81" s="1167"/>
      <c r="IW81" s="1167"/>
      <c r="IX81" s="1443"/>
    </row>
    <row r="82" spans="1:258" s="1167" customFormat="1" ht="45" customHeight="1" x14ac:dyDescent="0.25">
      <c r="A82" s="2062" t="s">
        <v>1501</v>
      </c>
      <c r="B82" s="1463"/>
      <c r="C82" s="1464"/>
      <c r="D82" s="1464"/>
      <c r="E82" s="1464"/>
      <c r="F82" s="1464"/>
      <c r="G82" s="1464"/>
      <c r="H82" s="1464"/>
      <c r="I82" s="1465"/>
      <c r="J82" s="1465"/>
      <c r="K82" s="1465"/>
      <c r="L82" s="1465"/>
      <c r="M82" s="1465"/>
      <c r="N82" s="2129"/>
      <c r="O82" s="1465"/>
      <c r="P82" s="1465"/>
      <c r="Q82" s="1465"/>
      <c r="R82" s="1465"/>
      <c r="S82" s="1465"/>
      <c r="T82" s="1465"/>
      <c r="U82" s="1465"/>
      <c r="V82" s="1465"/>
      <c r="W82" s="1465"/>
      <c r="X82" s="1465"/>
      <c r="Y82" s="1465"/>
      <c r="Z82" s="1465"/>
      <c r="AA82" s="1465"/>
      <c r="AB82" s="1465"/>
      <c r="AC82" s="1465"/>
      <c r="AD82" s="1465"/>
      <c r="AE82" s="1465"/>
      <c r="AF82" s="1465"/>
      <c r="AG82" s="1465"/>
      <c r="AH82" s="1465"/>
      <c r="AI82" s="1465"/>
      <c r="AJ82" s="1465"/>
      <c r="AK82" s="1465"/>
      <c r="AL82" s="1465"/>
      <c r="AM82" s="1465"/>
      <c r="AN82" s="1465"/>
      <c r="AO82" s="1465"/>
      <c r="AP82" s="1465"/>
      <c r="AQ82" s="1465"/>
      <c r="AR82" s="1465"/>
      <c r="AS82" s="1465"/>
      <c r="AT82" s="1465"/>
      <c r="AU82" s="1465"/>
      <c r="AV82" s="1465"/>
      <c r="AW82" s="1465"/>
      <c r="AX82" s="1465"/>
      <c r="AY82" s="1465"/>
      <c r="AZ82" s="1465"/>
      <c r="BA82" s="1465"/>
      <c r="BB82" s="1465"/>
      <c r="BC82" s="1465"/>
      <c r="BD82" s="1465"/>
      <c r="BE82" s="1465"/>
      <c r="BF82" s="1465"/>
      <c r="BG82" s="1465"/>
      <c r="BH82" s="1465"/>
      <c r="BI82" s="1465"/>
      <c r="BJ82" s="1465"/>
      <c r="BK82" s="1465"/>
      <c r="BL82" s="1465"/>
      <c r="BM82" s="1465"/>
      <c r="BN82" s="1465"/>
      <c r="BO82" s="1465"/>
      <c r="BP82" s="1465"/>
      <c r="BQ82" s="1465"/>
      <c r="BR82" s="1465"/>
      <c r="BS82" s="1465"/>
      <c r="BT82" s="1465"/>
      <c r="BU82" s="1465"/>
      <c r="BV82" s="1465"/>
      <c r="BW82" s="1465"/>
      <c r="BX82" s="1465"/>
      <c r="BY82" s="1465"/>
      <c r="BZ82" s="1465"/>
      <c r="CA82" s="1465"/>
      <c r="CB82" s="1465"/>
      <c r="CC82" s="1465"/>
      <c r="CD82" s="1465"/>
      <c r="CE82" s="1465"/>
      <c r="CF82" s="1465"/>
      <c r="CG82" s="1465"/>
      <c r="CH82" s="1465"/>
      <c r="CI82" s="1465"/>
      <c r="CJ82" s="1465"/>
      <c r="CK82" s="1465"/>
      <c r="CL82" s="1465"/>
      <c r="CM82" s="1465"/>
      <c r="CN82" s="1465"/>
      <c r="CO82" s="1465"/>
      <c r="CP82" s="1465"/>
      <c r="CQ82" s="1465"/>
      <c r="CR82" s="1465"/>
      <c r="CS82" s="1465"/>
      <c r="CT82" s="1465"/>
      <c r="CU82" s="1465"/>
      <c r="CV82" s="1465"/>
      <c r="CW82" s="1465"/>
      <c r="CX82" s="1465"/>
      <c r="CY82" s="1465"/>
      <c r="CZ82" s="1465"/>
      <c r="DA82" s="1465"/>
      <c r="DB82" s="1465"/>
      <c r="DC82" s="1465"/>
      <c r="DD82" s="1465"/>
      <c r="DE82" s="1465"/>
      <c r="DF82" s="1465"/>
      <c r="DG82" s="1465"/>
      <c r="DH82" s="1465"/>
      <c r="DI82" s="1465"/>
      <c r="DJ82" s="1465"/>
      <c r="DK82" s="1465"/>
      <c r="DL82" s="1465"/>
      <c r="DM82" s="1465"/>
      <c r="DN82" s="1465"/>
      <c r="DO82" s="1465"/>
      <c r="DP82" s="1465"/>
      <c r="DQ82" s="1465"/>
      <c r="DR82" s="1465"/>
      <c r="DS82" s="1465"/>
      <c r="DT82" s="1465"/>
      <c r="DU82" s="1465"/>
      <c r="DV82" s="1465"/>
      <c r="DW82" s="1465"/>
      <c r="DX82" s="1465"/>
      <c r="DY82" s="1465"/>
      <c r="DZ82" s="1465"/>
      <c r="EA82" s="1465"/>
      <c r="EB82" s="1465"/>
      <c r="EC82" s="1465"/>
      <c r="ED82" s="1465"/>
      <c r="EE82" s="1465"/>
      <c r="EF82" s="1465"/>
      <c r="EG82" s="1465"/>
      <c r="EH82" s="1465"/>
      <c r="EI82" s="1465"/>
      <c r="EJ82" s="1465"/>
      <c r="EK82" s="1465"/>
      <c r="EL82" s="1911"/>
    </row>
    <row r="83" spans="1:258" s="1444" customFormat="1" ht="15" customHeight="1" x14ac:dyDescent="0.25">
      <c r="A83" s="2117"/>
      <c r="B83" s="2374"/>
      <c r="C83" s="2375"/>
      <c r="D83" s="2375"/>
      <c r="E83" s="2375"/>
      <c r="F83" s="2126" t="s">
        <v>1418</v>
      </c>
      <c r="G83" s="1167"/>
      <c r="H83" s="1167"/>
      <c r="I83" s="1167"/>
      <c r="J83" s="1167"/>
      <c r="K83" s="1167"/>
      <c r="L83" s="1167"/>
      <c r="M83" s="1167"/>
      <c r="N83" s="1443"/>
      <c r="O83" s="1167"/>
      <c r="P83" s="1167"/>
      <c r="Q83" s="1167"/>
      <c r="R83" s="1167"/>
      <c r="S83" s="1167"/>
      <c r="T83" s="1167"/>
      <c r="U83" s="1167"/>
      <c r="V83" s="1167"/>
      <c r="W83" s="1167"/>
      <c r="X83" s="1167"/>
      <c r="Y83" s="1167"/>
      <c r="Z83" s="1167"/>
      <c r="AA83" s="1167"/>
      <c r="AB83" s="1167"/>
      <c r="AC83" s="1167"/>
      <c r="AD83" s="1167"/>
      <c r="AE83" s="1167"/>
      <c r="AF83" s="1167"/>
      <c r="AG83" s="1167"/>
      <c r="AH83" s="1167"/>
      <c r="AI83" s="1167"/>
      <c r="AJ83" s="1167"/>
      <c r="AK83" s="1167"/>
      <c r="AL83" s="1167"/>
      <c r="AM83" s="1167"/>
      <c r="AN83" s="1167"/>
      <c r="AO83" s="1167"/>
      <c r="AP83" s="1167"/>
      <c r="AQ83" s="1167"/>
      <c r="AR83" s="1167"/>
      <c r="AS83" s="1167"/>
      <c r="AT83" s="1167"/>
      <c r="AU83" s="1167"/>
      <c r="AV83" s="1167"/>
      <c r="AW83" s="1167"/>
      <c r="AX83" s="1167"/>
      <c r="AY83" s="1167"/>
      <c r="AZ83" s="1167"/>
      <c r="BA83" s="1167"/>
      <c r="BB83" s="1167"/>
      <c r="BC83" s="1167"/>
      <c r="BD83" s="1167"/>
      <c r="BE83" s="1167"/>
      <c r="BF83" s="1167"/>
      <c r="BG83" s="1167"/>
      <c r="BH83" s="1167"/>
      <c r="BI83" s="1167"/>
      <c r="BJ83" s="1167"/>
      <c r="BK83" s="1167"/>
      <c r="BL83" s="1167"/>
      <c r="BM83" s="1167"/>
      <c r="BN83" s="1167"/>
      <c r="BO83" s="1167"/>
      <c r="BP83" s="1167"/>
      <c r="BQ83" s="1167"/>
      <c r="BR83" s="1167"/>
      <c r="BS83" s="1167"/>
      <c r="BT83" s="1167"/>
      <c r="BU83" s="1167"/>
      <c r="BV83" s="1167"/>
      <c r="BW83" s="1167"/>
      <c r="BX83" s="1167"/>
      <c r="BY83" s="1167"/>
      <c r="BZ83" s="1167"/>
      <c r="CA83" s="1167"/>
      <c r="CB83" s="1167"/>
      <c r="CC83" s="1167"/>
      <c r="CD83" s="1167"/>
      <c r="CE83" s="1167"/>
      <c r="CF83" s="1167"/>
      <c r="CG83" s="1167"/>
      <c r="CH83" s="1167"/>
      <c r="CI83" s="1167"/>
      <c r="CJ83" s="1167"/>
      <c r="CK83" s="1167"/>
      <c r="CL83" s="1167"/>
      <c r="CM83" s="1167"/>
      <c r="CN83" s="1167"/>
      <c r="CO83" s="1167"/>
      <c r="CP83" s="1167"/>
      <c r="CQ83" s="1167"/>
      <c r="CR83" s="1167"/>
      <c r="CS83" s="1167"/>
      <c r="CT83" s="1167"/>
      <c r="CU83" s="1167"/>
      <c r="CV83" s="1167"/>
      <c r="CW83" s="1167"/>
      <c r="CX83" s="1167"/>
      <c r="CY83" s="1167"/>
      <c r="CZ83" s="1167"/>
      <c r="DA83" s="1167"/>
      <c r="DB83" s="1167"/>
      <c r="DC83" s="1167"/>
      <c r="DD83" s="1167"/>
      <c r="DE83" s="1167"/>
      <c r="DF83" s="1167"/>
      <c r="DG83" s="1167"/>
      <c r="DH83" s="1167"/>
      <c r="DI83" s="1167"/>
      <c r="DJ83" s="1167"/>
      <c r="DK83" s="1167"/>
      <c r="DL83" s="1167"/>
      <c r="DM83" s="1167"/>
      <c r="DN83" s="1167"/>
      <c r="DO83" s="1167"/>
      <c r="DP83" s="1167"/>
      <c r="DQ83" s="1167"/>
      <c r="DR83" s="1167"/>
      <c r="DS83" s="1167"/>
      <c r="DT83" s="1167"/>
      <c r="DU83" s="1167"/>
      <c r="DV83" s="1167"/>
      <c r="DW83" s="1167"/>
      <c r="DX83" s="1167"/>
      <c r="DY83" s="1167"/>
      <c r="DZ83" s="1167"/>
      <c r="EA83" s="1167"/>
      <c r="EB83" s="1167"/>
      <c r="EC83" s="1167"/>
      <c r="ED83" s="1167"/>
      <c r="EE83" s="1167"/>
      <c r="EF83" s="1167"/>
      <c r="EG83" s="1167"/>
      <c r="EH83" s="1167"/>
      <c r="EI83" s="1167"/>
      <c r="EJ83" s="1167"/>
      <c r="EK83" s="1167"/>
      <c r="EL83" s="1167"/>
      <c r="EM83" s="1167"/>
      <c r="EN83" s="1167"/>
      <c r="EO83" s="1167"/>
      <c r="EP83" s="1167"/>
      <c r="EQ83" s="1167"/>
      <c r="ER83" s="1167"/>
      <c r="ES83" s="1167"/>
      <c r="ET83" s="1167"/>
      <c r="EU83" s="1167"/>
      <c r="EV83" s="1167"/>
      <c r="EW83" s="1167"/>
      <c r="EX83" s="1167"/>
      <c r="EY83" s="1167"/>
      <c r="EZ83" s="1167"/>
      <c r="FA83" s="1167"/>
      <c r="FB83" s="1167"/>
      <c r="FC83" s="1167"/>
      <c r="FD83" s="1167"/>
      <c r="FE83" s="1167"/>
      <c r="FF83" s="1167"/>
      <c r="FG83" s="1167"/>
      <c r="FH83" s="1167"/>
      <c r="FI83" s="1167"/>
      <c r="FJ83" s="1167"/>
      <c r="FK83" s="1167"/>
      <c r="FL83" s="1167"/>
      <c r="FM83" s="1167"/>
      <c r="FN83" s="1167"/>
      <c r="FO83" s="1167"/>
      <c r="FP83" s="1167"/>
      <c r="FQ83" s="1167"/>
      <c r="FR83" s="1167"/>
      <c r="FS83" s="1167"/>
      <c r="FT83" s="1167"/>
      <c r="FU83" s="1167"/>
      <c r="FV83" s="1167"/>
      <c r="FW83" s="1167"/>
      <c r="FX83" s="1167"/>
      <c r="FY83" s="1167"/>
      <c r="FZ83" s="1167"/>
      <c r="GA83" s="1167"/>
      <c r="GB83" s="1167"/>
      <c r="GC83" s="1167"/>
      <c r="GD83" s="1167"/>
      <c r="GE83" s="1167"/>
      <c r="GF83" s="1167"/>
      <c r="GG83" s="1167"/>
      <c r="GH83" s="1167"/>
      <c r="GI83" s="1167"/>
      <c r="GJ83" s="1167"/>
      <c r="GK83" s="1167"/>
      <c r="GL83" s="1167"/>
      <c r="GM83" s="1167"/>
      <c r="GN83" s="1167"/>
      <c r="GO83" s="1167"/>
      <c r="GP83" s="1167"/>
      <c r="GQ83" s="1167"/>
      <c r="GR83" s="1167"/>
      <c r="GS83" s="1167"/>
      <c r="GT83" s="1167"/>
      <c r="GU83" s="1167"/>
      <c r="GV83" s="1167"/>
      <c r="GW83" s="1167"/>
      <c r="GX83" s="1167"/>
      <c r="GY83" s="1167"/>
      <c r="GZ83" s="1167"/>
      <c r="HA83" s="1167"/>
      <c r="HB83" s="1167"/>
      <c r="HC83" s="1167"/>
      <c r="HD83" s="1167"/>
      <c r="HE83" s="1167"/>
      <c r="HF83" s="1167"/>
      <c r="HG83" s="1167"/>
      <c r="HH83" s="1167"/>
      <c r="HI83" s="1167"/>
      <c r="HJ83" s="1167"/>
      <c r="HK83" s="1167"/>
      <c r="HL83" s="1167"/>
      <c r="HM83" s="1167"/>
      <c r="HN83" s="1167"/>
      <c r="HO83" s="1167"/>
      <c r="HP83" s="1167"/>
      <c r="HQ83" s="1167"/>
      <c r="HR83" s="1167"/>
      <c r="HS83" s="1167"/>
      <c r="HT83" s="1167"/>
      <c r="HU83" s="1167"/>
      <c r="HV83" s="1167"/>
      <c r="HW83" s="1167"/>
      <c r="HX83" s="1167"/>
      <c r="HY83" s="1167"/>
      <c r="HZ83" s="1167"/>
      <c r="IA83" s="1167"/>
      <c r="IB83" s="1167"/>
      <c r="IC83" s="1167"/>
      <c r="ID83" s="1167"/>
      <c r="IE83" s="1167"/>
      <c r="IF83" s="1167"/>
      <c r="IG83" s="1167"/>
      <c r="IH83" s="1167"/>
      <c r="II83" s="1167"/>
      <c r="IJ83" s="1167"/>
      <c r="IK83" s="1167"/>
      <c r="IL83" s="1167"/>
      <c r="IM83" s="1167"/>
      <c r="IN83" s="1167"/>
      <c r="IO83" s="1167"/>
      <c r="IP83" s="1167"/>
      <c r="IQ83" s="1167"/>
      <c r="IR83" s="1167"/>
      <c r="IS83" s="1167"/>
      <c r="IT83" s="1167"/>
      <c r="IU83" s="1167"/>
      <c r="IV83" s="1167"/>
      <c r="IW83" s="1167"/>
      <c r="IX83" s="1443"/>
    </row>
    <row r="84" spans="1:258" s="1444" customFormat="1" ht="15" customHeight="1" x14ac:dyDescent="0.25">
      <c r="A84" s="2117"/>
      <c r="B84" s="2127" t="s">
        <v>1502</v>
      </c>
      <c r="C84" s="2127"/>
      <c r="D84" s="2127"/>
      <c r="E84" s="2127"/>
      <c r="F84" s="2128">
        <f>IF($F$16=($F$22+$F$26+$F$30+$F$38+$F$42+$F$46+$F$54+$F$58+$F$62+$F$70+$F$74+$F$78+$F$86+$F$90+$F$94+$F$102+$F$106+$F$110+$F$118+$F$122+$F$126+$F$12+$F$13+$F$14+$F$15),F86+F90+F94,IF($F$16=($F$119+$F$123+$F$127+$F$103+$F$107+$F$111+$F$87+$F$91+$F$95+$F$71+$F$75+$F$79+$F$55+$F$59+$F$63+$F$39+$F$43+$F$47+$F$23+$F$27+$F$31+$F$12+$F$13+$F$14+$F$15),F87+F91+F95,F88+F92+F96))</f>
        <v>0</v>
      </c>
      <c r="G84" s="1167"/>
      <c r="H84" s="1167"/>
      <c r="I84" s="1167"/>
      <c r="J84" s="1167"/>
      <c r="K84" s="1167"/>
      <c r="L84" s="1167"/>
      <c r="M84" s="1167"/>
      <c r="N84" s="1443"/>
      <c r="O84" s="1167"/>
      <c r="P84" s="1167"/>
      <c r="Q84" s="1167"/>
      <c r="R84" s="1167"/>
      <c r="S84" s="1167"/>
      <c r="T84" s="1167"/>
      <c r="U84" s="1167"/>
      <c r="V84" s="1167"/>
      <c r="W84" s="1167"/>
      <c r="X84" s="1167"/>
      <c r="Y84" s="1167"/>
      <c r="Z84" s="1167"/>
      <c r="AA84" s="1167"/>
      <c r="AB84" s="1167"/>
      <c r="AC84" s="1167"/>
      <c r="AD84" s="1167"/>
      <c r="AE84" s="1167"/>
      <c r="AF84" s="1167"/>
      <c r="AG84" s="1167"/>
      <c r="AH84" s="1167"/>
      <c r="AI84" s="1167"/>
      <c r="AJ84" s="1167"/>
      <c r="AK84" s="1167"/>
      <c r="AL84" s="1167"/>
      <c r="AM84" s="1167"/>
      <c r="AN84" s="1167"/>
      <c r="AO84" s="1167"/>
      <c r="AP84" s="1167"/>
      <c r="AQ84" s="1167"/>
      <c r="AR84" s="1167"/>
      <c r="AS84" s="1167"/>
      <c r="AT84" s="1167"/>
      <c r="AU84" s="1167"/>
      <c r="AV84" s="1167"/>
      <c r="AW84" s="1167"/>
      <c r="AX84" s="1167"/>
      <c r="AY84" s="1167"/>
      <c r="AZ84" s="1167"/>
      <c r="BA84" s="1167"/>
      <c r="BB84" s="1167"/>
      <c r="BC84" s="1167"/>
      <c r="BD84" s="1167"/>
      <c r="BE84" s="1167"/>
      <c r="BF84" s="1167"/>
      <c r="BG84" s="1167"/>
      <c r="BH84" s="1167"/>
      <c r="BI84" s="1167"/>
      <c r="BJ84" s="1167"/>
      <c r="BK84" s="1167"/>
      <c r="BL84" s="1167"/>
      <c r="BM84" s="1167"/>
      <c r="BN84" s="1167"/>
      <c r="BO84" s="1167"/>
      <c r="BP84" s="1167"/>
      <c r="BQ84" s="1167"/>
      <c r="BR84" s="1167"/>
      <c r="BS84" s="1167"/>
      <c r="BT84" s="1167"/>
      <c r="BU84" s="1167"/>
      <c r="BV84" s="1167"/>
      <c r="BW84" s="1167"/>
      <c r="BX84" s="1167"/>
      <c r="BY84" s="1167"/>
      <c r="BZ84" s="1167"/>
      <c r="CA84" s="1167"/>
      <c r="CB84" s="1167"/>
      <c r="CC84" s="1167"/>
      <c r="CD84" s="1167"/>
      <c r="CE84" s="1167"/>
      <c r="CF84" s="1167"/>
      <c r="CG84" s="1167"/>
      <c r="CH84" s="1167"/>
      <c r="CI84" s="1167"/>
      <c r="CJ84" s="1167"/>
      <c r="CK84" s="1167"/>
      <c r="CL84" s="1167"/>
      <c r="CM84" s="1167"/>
      <c r="CN84" s="1167"/>
      <c r="CO84" s="1167"/>
      <c r="CP84" s="1167"/>
      <c r="CQ84" s="1167"/>
      <c r="CR84" s="1167"/>
      <c r="CS84" s="1167"/>
      <c r="CT84" s="1167"/>
      <c r="CU84" s="1167"/>
      <c r="CV84" s="1167"/>
      <c r="CW84" s="1167"/>
      <c r="CX84" s="1167"/>
      <c r="CY84" s="1167"/>
      <c r="CZ84" s="1167"/>
      <c r="DA84" s="1167"/>
      <c r="DB84" s="1167"/>
      <c r="DC84" s="1167"/>
      <c r="DD84" s="1167"/>
      <c r="DE84" s="1167"/>
      <c r="DF84" s="1167"/>
      <c r="DG84" s="1167"/>
      <c r="DH84" s="1167"/>
      <c r="DI84" s="1167"/>
      <c r="DJ84" s="1167"/>
      <c r="DK84" s="1167"/>
      <c r="DL84" s="1167"/>
      <c r="DM84" s="1167"/>
      <c r="DN84" s="1167"/>
      <c r="DO84" s="1167"/>
      <c r="DP84" s="1167"/>
      <c r="DQ84" s="1167"/>
      <c r="DR84" s="1167"/>
      <c r="DS84" s="1167"/>
      <c r="DT84" s="1167"/>
      <c r="DU84" s="1167"/>
      <c r="DV84" s="1167"/>
      <c r="DW84" s="1167"/>
      <c r="DX84" s="1167"/>
      <c r="DY84" s="1167"/>
      <c r="DZ84" s="1167"/>
      <c r="EA84" s="1167"/>
      <c r="EB84" s="1167"/>
      <c r="EC84" s="1167"/>
      <c r="ED84" s="1167"/>
      <c r="EE84" s="1167"/>
      <c r="EF84" s="1167"/>
      <c r="EG84" s="1167"/>
      <c r="EH84" s="1167"/>
      <c r="EI84" s="1167"/>
      <c r="EJ84" s="1167"/>
      <c r="EK84" s="1167"/>
      <c r="EL84" s="1167"/>
      <c r="EM84" s="1167"/>
      <c r="EN84" s="1167"/>
      <c r="EO84" s="1167"/>
      <c r="EP84" s="1167"/>
      <c r="EQ84" s="1167"/>
      <c r="ER84" s="1167"/>
      <c r="ES84" s="1167"/>
      <c r="ET84" s="1167"/>
      <c r="EU84" s="1167"/>
      <c r="EV84" s="1167"/>
      <c r="EW84" s="1167"/>
      <c r="EX84" s="1167"/>
      <c r="EY84" s="1167"/>
      <c r="EZ84" s="1167"/>
      <c r="FA84" s="1167"/>
      <c r="FB84" s="1167"/>
      <c r="FC84" s="1167"/>
      <c r="FD84" s="1167"/>
      <c r="FE84" s="1167"/>
      <c r="FF84" s="1167"/>
      <c r="FG84" s="1167"/>
      <c r="FH84" s="1167"/>
      <c r="FI84" s="1167"/>
      <c r="FJ84" s="1167"/>
      <c r="FK84" s="1167"/>
      <c r="FL84" s="1167"/>
      <c r="FM84" s="1167"/>
      <c r="FN84" s="1167"/>
      <c r="FO84" s="1167"/>
      <c r="FP84" s="1167"/>
      <c r="FQ84" s="1167"/>
      <c r="FR84" s="1167"/>
      <c r="FS84" s="1167"/>
      <c r="FT84" s="1167"/>
      <c r="FU84" s="1167"/>
      <c r="FV84" s="1167"/>
      <c r="FW84" s="1167"/>
      <c r="FX84" s="1167"/>
      <c r="FY84" s="1167"/>
      <c r="FZ84" s="1167"/>
      <c r="GA84" s="1167"/>
      <c r="GB84" s="1167"/>
      <c r="GC84" s="1167"/>
      <c r="GD84" s="1167"/>
      <c r="GE84" s="1167"/>
      <c r="GF84" s="1167"/>
      <c r="GG84" s="1167"/>
      <c r="GH84" s="1167"/>
      <c r="GI84" s="1167"/>
      <c r="GJ84" s="1167"/>
      <c r="GK84" s="1167"/>
      <c r="GL84" s="1167"/>
      <c r="GM84" s="1167"/>
      <c r="GN84" s="1167"/>
      <c r="GO84" s="1167"/>
      <c r="GP84" s="1167"/>
      <c r="GQ84" s="1167"/>
      <c r="GR84" s="1167"/>
      <c r="GS84" s="1167"/>
      <c r="GT84" s="1167"/>
      <c r="GU84" s="1167"/>
      <c r="GV84" s="1167"/>
      <c r="GW84" s="1167"/>
      <c r="GX84" s="1167"/>
      <c r="GY84" s="1167"/>
      <c r="GZ84" s="1167"/>
      <c r="HA84" s="1167"/>
      <c r="HB84" s="1167"/>
      <c r="HC84" s="1167"/>
      <c r="HD84" s="1167"/>
      <c r="HE84" s="1167"/>
      <c r="HF84" s="1167"/>
      <c r="HG84" s="1167"/>
      <c r="HH84" s="1167"/>
      <c r="HI84" s="1167"/>
      <c r="HJ84" s="1167"/>
      <c r="HK84" s="1167"/>
      <c r="HL84" s="1167"/>
      <c r="HM84" s="1167"/>
      <c r="HN84" s="1167"/>
      <c r="HO84" s="1167"/>
      <c r="HP84" s="1167"/>
      <c r="HQ84" s="1167"/>
      <c r="HR84" s="1167"/>
      <c r="HS84" s="1167"/>
      <c r="HT84" s="1167"/>
      <c r="HU84" s="1167"/>
      <c r="HV84" s="1167"/>
      <c r="HW84" s="1167"/>
      <c r="HX84" s="1167"/>
      <c r="HY84" s="1167"/>
      <c r="HZ84" s="1167"/>
      <c r="IA84" s="1167"/>
      <c r="IB84" s="1167"/>
      <c r="IC84" s="1167"/>
      <c r="ID84" s="1167"/>
      <c r="IE84" s="1167"/>
      <c r="IF84" s="1167"/>
      <c r="IG84" s="1167"/>
      <c r="IH84" s="1167"/>
      <c r="II84" s="1167"/>
      <c r="IJ84" s="1167"/>
      <c r="IK84" s="1167"/>
      <c r="IL84" s="1167"/>
      <c r="IM84" s="1167"/>
      <c r="IN84" s="1167"/>
      <c r="IO84" s="1167"/>
      <c r="IP84" s="1167"/>
      <c r="IQ84" s="1167"/>
      <c r="IR84" s="1167"/>
      <c r="IS84" s="1167"/>
      <c r="IT84" s="1167"/>
      <c r="IU84" s="1167"/>
      <c r="IV84" s="1167"/>
      <c r="IW84" s="1167"/>
      <c r="IX84" s="1443"/>
    </row>
    <row r="85" spans="1:258" s="1444" customFormat="1" ht="15" customHeight="1" x14ac:dyDescent="0.25">
      <c r="A85" s="2117"/>
      <c r="B85" s="1452" t="s">
        <v>1489</v>
      </c>
      <c r="C85" s="1453"/>
      <c r="D85" s="1453"/>
      <c r="E85" s="1454"/>
      <c r="F85" s="1312"/>
      <c r="G85" s="1167"/>
      <c r="H85" s="1167"/>
      <c r="I85" s="1167"/>
      <c r="J85" s="1167"/>
      <c r="K85" s="1167"/>
      <c r="L85" s="1167"/>
      <c r="M85" s="1167"/>
      <c r="N85" s="1443"/>
      <c r="O85" s="1167"/>
      <c r="P85" s="1167"/>
      <c r="Q85" s="1167"/>
      <c r="R85" s="1167"/>
      <c r="S85" s="1167"/>
      <c r="T85" s="1167"/>
      <c r="U85" s="1167"/>
      <c r="V85" s="1167"/>
      <c r="W85" s="1167"/>
      <c r="X85" s="1167"/>
      <c r="Y85" s="1167"/>
      <c r="Z85" s="1167"/>
      <c r="AA85" s="1167"/>
      <c r="AB85" s="1167"/>
      <c r="AC85" s="1167"/>
      <c r="AD85" s="1167"/>
      <c r="AE85" s="1167"/>
      <c r="AF85" s="1167"/>
      <c r="AG85" s="1167"/>
      <c r="AH85" s="1167"/>
      <c r="AI85" s="1167"/>
      <c r="AJ85" s="1167"/>
      <c r="AK85" s="1167"/>
      <c r="AL85" s="1167"/>
      <c r="AM85" s="1167"/>
      <c r="AN85" s="1167"/>
      <c r="AO85" s="1167"/>
      <c r="AP85" s="1167"/>
      <c r="AQ85" s="1167"/>
      <c r="AR85" s="1167"/>
      <c r="AS85" s="1167"/>
      <c r="AT85" s="1167"/>
      <c r="AU85" s="1167"/>
      <c r="AV85" s="1167"/>
      <c r="AW85" s="1167"/>
      <c r="AX85" s="1167"/>
      <c r="AY85" s="1167"/>
      <c r="AZ85" s="1167"/>
      <c r="BA85" s="1167"/>
      <c r="BB85" s="1167"/>
      <c r="BC85" s="1167"/>
      <c r="BD85" s="1167"/>
      <c r="BE85" s="1167"/>
      <c r="BF85" s="1167"/>
      <c r="BG85" s="1167"/>
      <c r="BH85" s="1167"/>
      <c r="BI85" s="1167"/>
      <c r="BJ85" s="1167"/>
      <c r="BK85" s="1167"/>
      <c r="BL85" s="1167"/>
      <c r="BM85" s="1167"/>
      <c r="BN85" s="1167"/>
      <c r="BO85" s="1167"/>
      <c r="BP85" s="1167"/>
      <c r="BQ85" s="1167"/>
      <c r="BR85" s="1167"/>
      <c r="BS85" s="1167"/>
      <c r="BT85" s="1167"/>
      <c r="BU85" s="1167"/>
      <c r="BV85" s="1167"/>
      <c r="BW85" s="1167"/>
      <c r="BX85" s="1167"/>
      <c r="BY85" s="1167"/>
      <c r="BZ85" s="1167"/>
      <c r="CA85" s="1167"/>
      <c r="CB85" s="1167"/>
      <c r="CC85" s="1167"/>
      <c r="CD85" s="1167"/>
      <c r="CE85" s="1167"/>
      <c r="CF85" s="1167"/>
      <c r="CG85" s="1167"/>
      <c r="CH85" s="1167"/>
      <c r="CI85" s="1167"/>
      <c r="CJ85" s="1167"/>
      <c r="CK85" s="1167"/>
      <c r="CL85" s="1167"/>
      <c r="CM85" s="1167"/>
      <c r="CN85" s="1167"/>
      <c r="CO85" s="1167"/>
      <c r="CP85" s="1167"/>
      <c r="CQ85" s="1167"/>
      <c r="CR85" s="1167"/>
      <c r="CS85" s="1167"/>
      <c r="CT85" s="1167"/>
      <c r="CU85" s="1167"/>
      <c r="CV85" s="1167"/>
      <c r="CW85" s="1167"/>
      <c r="CX85" s="1167"/>
      <c r="CY85" s="1167"/>
      <c r="CZ85" s="1167"/>
      <c r="DA85" s="1167"/>
      <c r="DB85" s="1167"/>
      <c r="DC85" s="1167"/>
      <c r="DD85" s="1167"/>
      <c r="DE85" s="1167"/>
      <c r="DF85" s="1167"/>
      <c r="DG85" s="1167"/>
      <c r="DH85" s="1167"/>
      <c r="DI85" s="1167"/>
      <c r="DJ85" s="1167"/>
      <c r="DK85" s="1167"/>
      <c r="DL85" s="1167"/>
      <c r="DM85" s="1167"/>
      <c r="DN85" s="1167"/>
      <c r="DO85" s="1167"/>
      <c r="DP85" s="1167"/>
      <c r="DQ85" s="1167"/>
      <c r="DR85" s="1167"/>
      <c r="DS85" s="1167"/>
      <c r="DT85" s="1167"/>
      <c r="DU85" s="1167"/>
      <c r="DV85" s="1167"/>
      <c r="DW85" s="1167"/>
      <c r="DX85" s="1167"/>
      <c r="DY85" s="1167"/>
      <c r="DZ85" s="1167"/>
      <c r="EA85" s="1167"/>
      <c r="EB85" s="1167"/>
      <c r="EC85" s="1167"/>
      <c r="ED85" s="1167"/>
      <c r="EE85" s="1167"/>
      <c r="EF85" s="1167"/>
      <c r="EG85" s="1167"/>
      <c r="EH85" s="1167"/>
      <c r="EI85" s="1167"/>
      <c r="EJ85" s="1167"/>
      <c r="EK85" s="1167"/>
      <c r="EL85" s="1167"/>
      <c r="EM85" s="1167"/>
      <c r="EN85" s="1167"/>
      <c r="EO85" s="1167"/>
      <c r="EP85" s="1167"/>
      <c r="EQ85" s="1167"/>
      <c r="ER85" s="1167"/>
      <c r="ES85" s="1167"/>
      <c r="ET85" s="1167"/>
      <c r="EU85" s="1167"/>
      <c r="EV85" s="1167"/>
      <c r="EW85" s="1167"/>
      <c r="EX85" s="1167"/>
      <c r="EY85" s="1167"/>
      <c r="EZ85" s="1167"/>
      <c r="FA85" s="1167"/>
      <c r="FB85" s="1167"/>
      <c r="FC85" s="1167"/>
      <c r="FD85" s="1167"/>
      <c r="FE85" s="1167"/>
      <c r="FF85" s="1167"/>
      <c r="FG85" s="1167"/>
      <c r="FH85" s="1167"/>
      <c r="FI85" s="1167"/>
      <c r="FJ85" s="1167"/>
      <c r="FK85" s="1167"/>
      <c r="FL85" s="1167"/>
      <c r="FM85" s="1167"/>
      <c r="FN85" s="1167"/>
      <c r="FO85" s="1167"/>
      <c r="FP85" s="1167"/>
      <c r="FQ85" s="1167"/>
      <c r="FR85" s="1167"/>
      <c r="FS85" s="1167"/>
      <c r="FT85" s="1167"/>
      <c r="FU85" s="1167"/>
      <c r="FV85" s="1167"/>
      <c r="FW85" s="1167"/>
      <c r="FX85" s="1167"/>
      <c r="FY85" s="1167"/>
      <c r="FZ85" s="1167"/>
      <c r="GA85" s="1167"/>
      <c r="GB85" s="1167"/>
      <c r="GC85" s="1167"/>
      <c r="GD85" s="1167"/>
      <c r="GE85" s="1167"/>
      <c r="GF85" s="1167"/>
      <c r="GG85" s="1167"/>
      <c r="GH85" s="1167"/>
      <c r="GI85" s="1167"/>
      <c r="GJ85" s="1167"/>
      <c r="GK85" s="1167"/>
      <c r="GL85" s="1167"/>
      <c r="GM85" s="1167"/>
      <c r="GN85" s="1167"/>
      <c r="GO85" s="1167"/>
      <c r="GP85" s="1167"/>
      <c r="GQ85" s="1167"/>
      <c r="GR85" s="1167"/>
      <c r="GS85" s="1167"/>
      <c r="GT85" s="1167"/>
      <c r="GU85" s="1167"/>
      <c r="GV85" s="1167"/>
      <c r="GW85" s="1167"/>
      <c r="GX85" s="1167"/>
      <c r="GY85" s="1167"/>
      <c r="GZ85" s="1167"/>
      <c r="HA85" s="1167"/>
      <c r="HB85" s="1167"/>
      <c r="HC85" s="1167"/>
      <c r="HD85" s="1167"/>
      <c r="HE85" s="1167"/>
      <c r="HF85" s="1167"/>
      <c r="HG85" s="1167"/>
      <c r="HH85" s="1167"/>
      <c r="HI85" s="1167"/>
      <c r="HJ85" s="1167"/>
      <c r="HK85" s="1167"/>
      <c r="HL85" s="1167"/>
      <c r="HM85" s="1167"/>
      <c r="HN85" s="1167"/>
      <c r="HO85" s="1167"/>
      <c r="HP85" s="1167"/>
      <c r="HQ85" s="1167"/>
      <c r="HR85" s="1167"/>
      <c r="HS85" s="1167"/>
      <c r="HT85" s="1167"/>
      <c r="HU85" s="1167"/>
      <c r="HV85" s="1167"/>
      <c r="HW85" s="1167"/>
      <c r="HX85" s="1167"/>
      <c r="HY85" s="1167"/>
      <c r="HZ85" s="1167"/>
      <c r="IA85" s="1167"/>
      <c r="IB85" s="1167"/>
      <c r="IC85" s="1167"/>
      <c r="ID85" s="1167"/>
      <c r="IE85" s="1167"/>
      <c r="IF85" s="1167"/>
      <c r="IG85" s="1167"/>
      <c r="IH85" s="1167"/>
      <c r="II85" s="1167"/>
      <c r="IJ85" s="1167"/>
      <c r="IK85" s="1167"/>
      <c r="IL85" s="1167"/>
      <c r="IM85" s="1167"/>
      <c r="IN85" s="1167"/>
      <c r="IO85" s="1167"/>
      <c r="IP85" s="1167"/>
      <c r="IQ85" s="1167"/>
      <c r="IR85" s="1167"/>
      <c r="IS85" s="1167"/>
      <c r="IT85" s="1167"/>
      <c r="IU85" s="1167"/>
      <c r="IV85" s="1167"/>
      <c r="IW85" s="1167"/>
      <c r="IX85" s="1443"/>
    </row>
    <row r="86" spans="1:258" s="1444" customFormat="1" ht="15" customHeight="1" x14ac:dyDescent="0.25">
      <c r="A86" s="2117"/>
      <c r="B86" s="1455" t="s">
        <v>1490</v>
      </c>
      <c r="C86" s="1456"/>
      <c r="D86" s="1456"/>
      <c r="E86" s="1457"/>
      <c r="F86" s="1458"/>
      <c r="G86" s="1167"/>
      <c r="H86" s="1167"/>
      <c r="I86" s="1167"/>
      <c r="J86" s="1167"/>
      <c r="K86" s="1167"/>
      <c r="L86" s="1167"/>
      <c r="M86" s="1167"/>
      <c r="N86" s="1443"/>
      <c r="O86" s="1167"/>
      <c r="P86" s="1167"/>
      <c r="Q86" s="1167"/>
      <c r="R86" s="1167"/>
      <c r="S86" s="1167"/>
      <c r="T86" s="1167"/>
      <c r="U86" s="1167"/>
      <c r="V86" s="1167"/>
      <c r="W86" s="1167"/>
      <c r="X86" s="1167"/>
      <c r="Y86" s="1167"/>
      <c r="Z86" s="1167"/>
      <c r="AA86" s="1167"/>
      <c r="AB86" s="1167"/>
      <c r="AC86" s="1167"/>
      <c r="AD86" s="1167"/>
      <c r="AE86" s="1167"/>
      <c r="AF86" s="1167"/>
      <c r="AG86" s="1167"/>
      <c r="AH86" s="1167"/>
      <c r="AI86" s="1167"/>
      <c r="AJ86" s="1167"/>
      <c r="AK86" s="1167"/>
      <c r="AL86" s="1167"/>
      <c r="AM86" s="1167"/>
      <c r="AN86" s="1167"/>
      <c r="AO86" s="1167"/>
      <c r="AP86" s="1167"/>
      <c r="AQ86" s="1167"/>
      <c r="AR86" s="1167"/>
      <c r="AS86" s="1167"/>
      <c r="AT86" s="1167"/>
      <c r="AU86" s="1167"/>
      <c r="AV86" s="1167"/>
      <c r="AW86" s="1167"/>
      <c r="AX86" s="1167"/>
      <c r="AY86" s="1167"/>
      <c r="AZ86" s="1167"/>
      <c r="BA86" s="1167"/>
      <c r="BB86" s="1167"/>
      <c r="BC86" s="1167"/>
      <c r="BD86" s="1167"/>
      <c r="BE86" s="1167"/>
      <c r="BF86" s="1167"/>
      <c r="BG86" s="1167"/>
      <c r="BH86" s="1167"/>
      <c r="BI86" s="1167"/>
      <c r="BJ86" s="1167"/>
      <c r="BK86" s="1167"/>
      <c r="BL86" s="1167"/>
      <c r="BM86" s="1167"/>
      <c r="BN86" s="1167"/>
      <c r="BO86" s="1167"/>
      <c r="BP86" s="1167"/>
      <c r="BQ86" s="1167"/>
      <c r="BR86" s="1167"/>
      <c r="BS86" s="1167"/>
      <c r="BT86" s="1167"/>
      <c r="BU86" s="1167"/>
      <c r="BV86" s="1167"/>
      <c r="BW86" s="1167"/>
      <c r="BX86" s="1167"/>
      <c r="BY86" s="1167"/>
      <c r="BZ86" s="1167"/>
      <c r="CA86" s="1167"/>
      <c r="CB86" s="1167"/>
      <c r="CC86" s="1167"/>
      <c r="CD86" s="1167"/>
      <c r="CE86" s="1167"/>
      <c r="CF86" s="1167"/>
      <c r="CG86" s="1167"/>
      <c r="CH86" s="1167"/>
      <c r="CI86" s="1167"/>
      <c r="CJ86" s="1167"/>
      <c r="CK86" s="1167"/>
      <c r="CL86" s="1167"/>
      <c r="CM86" s="1167"/>
      <c r="CN86" s="1167"/>
      <c r="CO86" s="1167"/>
      <c r="CP86" s="1167"/>
      <c r="CQ86" s="1167"/>
      <c r="CR86" s="1167"/>
      <c r="CS86" s="1167"/>
      <c r="CT86" s="1167"/>
      <c r="CU86" s="1167"/>
      <c r="CV86" s="1167"/>
      <c r="CW86" s="1167"/>
      <c r="CX86" s="1167"/>
      <c r="CY86" s="1167"/>
      <c r="CZ86" s="1167"/>
      <c r="DA86" s="1167"/>
      <c r="DB86" s="1167"/>
      <c r="DC86" s="1167"/>
      <c r="DD86" s="1167"/>
      <c r="DE86" s="1167"/>
      <c r="DF86" s="1167"/>
      <c r="DG86" s="1167"/>
      <c r="DH86" s="1167"/>
      <c r="DI86" s="1167"/>
      <c r="DJ86" s="1167"/>
      <c r="DK86" s="1167"/>
      <c r="DL86" s="1167"/>
      <c r="DM86" s="1167"/>
      <c r="DN86" s="1167"/>
      <c r="DO86" s="1167"/>
      <c r="DP86" s="1167"/>
      <c r="DQ86" s="1167"/>
      <c r="DR86" s="1167"/>
      <c r="DS86" s="1167"/>
      <c r="DT86" s="1167"/>
      <c r="DU86" s="1167"/>
      <c r="DV86" s="1167"/>
      <c r="DW86" s="1167"/>
      <c r="DX86" s="1167"/>
      <c r="DY86" s="1167"/>
      <c r="DZ86" s="1167"/>
      <c r="EA86" s="1167"/>
      <c r="EB86" s="1167"/>
      <c r="EC86" s="1167"/>
      <c r="ED86" s="1167"/>
      <c r="EE86" s="1167"/>
      <c r="EF86" s="1167"/>
      <c r="EG86" s="1167"/>
      <c r="EH86" s="1167"/>
      <c r="EI86" s="1167"/>
      <c r="EJ86" s="1167"/>
      <c r="EK86" s="1167"/>
      <c r="EL86" s="1167"/>
      <c r="EM86" s="1167"/>
      <c r="EN86" s="1167"/>
      <c r="EO86" s="1167"/>
      <c r="EP86" s="1167"/>
      <c r="EQ86" s="1167"/>
      <c r="ER86" s="1167"/>
      <c r="ES86" s="1167"/>
      <c r="ET86" s="1167"/>
      <c r="EU86" s="1167"/>
      <c r="EV86" s="1167"/>
      <c r="EW86" s="1167"/>
      <c r="EX86" s="1167"/>
      <c r="EY86" s="1167"/>
      <c r="EZ86" s="1167"/>
      <c r="FA86" s="1167"/>
      <c r="FB86" s="1167"/>
      <c r="FC86" s="1167"/>
      <c r="FD86" s="1167"/>
      <c r="FE86" s="1167"/>
      <c r="FF86" s="1167"/>
      <c r="FG86" s="1167"/>
      <c r="FH86" s="1167"/>
      <c r="FI86" s="1167"/>
      <c r="FJ86" s="1167"/>
      <c r="FK86" s="1167"/>
      <c r="FL86" s="1167"/>
      <c r="FM86" s="1167"/>
      <c r="FN86" s="1167"/>
      <c r="FO86" s="1167"/>
      <c r="FP86" s="1167"/>
      <c r="FQ86" s="1167"/>
      <c r="FR86" s="1167"/>
      <c r="FS86" s="1167"/>
      <c r="FT86" s="1167"/>
      <c r="FU86" s="1167"/>
      <c r="FV86" s="1167"/>
      <c r="FW86" s="1167"/>
      <c r="FX86" s="1167"/>
      <c r="FY86" s="1167"/>
      <c r="FZ86" s="1167"/>
      <c r="GA86" s="1167"/>
      <c r="GB86" s="1167"/>
      <c r="GC86" s="1167"/>
      <c r="GD86" s="1167"/>
      <c r="GE86" s="1167"/>
      <c r="GF86" s="1167"/>
      <c r="GG86" s="1167"/>
      <c r="GH86" s="1167"/>
      <c r="GI86" s="1167"/>
      <c r="GJ86" s="1167"/>
      <c r="GK86" s="1167"/>
      <c r="GL86" s="1167"/>
      <c r="GM86" s="1167"/>
      <c r="GN86" s="1167"/>
      <c r="GO86" s="1167"/>
      <c r="GP86" s="1167"/>
      <c r="GQ86" s="1167"/>
      <c r="GR86" s="1167"/>
      <c r="GS86" s="1167"/>
      <c r="GT86" s="1167"/>
      <c r="GU86" s="1167"/>
      <c r="GV86" s="1167"/>
      <c r="GW86" s="1167"/>
      <c r="GX86" s="1167"/>
      <c r="GY86" s="1167"/>
      <c r="GZ86" s="1167"/>
      <c r="HA86" s="1167"/>
      <c r="HB86" s="1167"/>
      <c r="HC86" s="1167"/>
      <c r="HD86" s="1167"/>
      <c r="HE86" s="1167"/>
      <c r="HF86" s="1167"/>
      <c r="HG86" s="1167"/>
      <c r="HH86" s="1167"/>
      <c r="HI86" s="1167"/>
      <c r="HJ86" s="1167"/>
      <c r="HK86" s="1167"/>
      <c r="HL86" s="1167"/>
      <c r="HM86" s="1167"/>
      <c r="HN86" s="1167"/>
      <c r="HO86" s="1167"/>
      <c r="HP86" s="1167"/>
      <c r="HQ86" s="1167"/>
      <c r="HR86" s="1167"/>
      <c r="HS86" s="1167"/>
      <c r="HT86" s="1167"/>
      <c r="HU86" s="1167"/>
      <c r="HV86" s="1167"/>
      <c r="HW86" s="1167"/>
      <c r="HX86" s="1167"/>
      <c r="HY86" s="1167"/>
      <c r="HZ86" s="1167"/>
      <c r="IA86" s="1167"/>
      <c r="IB86" s="1167"/>
      <c r="IC86" s="1167"/>
      <c r="ID86" s="1167"/>
      <c r="IE86" s="1167"/>
      <c r="IF86" s="1167"/>
      <c r="IG86" s="1167"/>
      <c r="IH86" s="1167"/>
      <c r="II86" s="1167"/>
      <c r="IJ86" s="1167"/>
      <c r="IK86" s="1167"/>
      <c r="IL86" s="1167"/>
      <c r="IM86" s="1167"/>
      <c r="IN86" s="1167"/>
      <c r="IO86" s="1167"/>
      <c r="IP86" s="1167"/>
      <c r="IQ86" s="1167"/>
      <c r="IR86" s="1167"/>
      <c r="IS86" s="1167"/>
      <c r="IT86" s="1167"/>
      <c r="IU86" s="1167"/>
      <c r="IV86" s="1167"/>
      <c r="IW86" s="1167"/>
      <c r="IX86" s="1443"/>
    </row>
    <row r="87" spans="1:258" s="1444" customFormat="1" ht="15" customHeight="1" x14ac:dyDescent="0.25">
      <c r="A87" s="2117"/>
      <c r="B87" s="1455" t="s">
        <v>1491</v>
      </c>
      <c r="C87" s="1456"/>
      <c r="D87" s="1456"/>
      <c r="E87" s="1457"/>
      <c r="F87" s="1458"/>
      <c r="G87" s="1167"/>
      <c r="H87" s="1167"/>
      <c r="I87" s="1167"/>
      <c r="J87" s="1167"/>
      <c r="K87" s="1167"/>
      <c r="L87" s="1167"/>
      <c r="M87" s="1167"/>
      <c r="N87" s="1443"/>
      <c r="O87" s="1167"/>
      <c r="P87" s="1167"/>
      <c r="Q87" s="1167"/>
      <c r="R87" s="1167"/>
      <c r="S87" s="1167"/>
      <c r="T87" s="1167"/>
      <c r="U87" s="1167"/>
      <c r="V87" s="1167"/>
      <c r="W87" s="1167"/>
      <c r="X87" s="1167"/>
      <c r="Y87" s="1167"/>
      <c r="Z87" s="1167"/>
      <c r="AA87" s="1167"/>
      <c r="AB87" s="1167"/>
      <c r="AC87" s="1167"/>
      <c r="AD87" s="1167"/>
      <c r="AE87" s="1167"/>
      <c r="AF87" s="1167"/>
      <c r="AG87" s="1167"/>
      <c r="AH87" s="1167"/>
      <c r="AI87" s="1167"/>
      <c r="AJ87" s="1167"/>
      <c r="AK87" s="1167"/>
      <c r="AL87" s="1167"/>
      <c r="AM87" s="1167"/>
      <c r="AN87" s="1167"/>
      <c r="AO87" s="1167"/>
      <c r="AP87" s="1167"/>
      <c r="AQ87" s="1167"/>
      <c r="AR87" s="1167"/>
      <c r="AS87" s="1167"/>
      <c r="AT87" s="1167"/>
      <c r="AU87" s="1167"/>
      <c r="AV87" s="1167"/>
      <c r="AW87" s="1167"/>
      <c r="AX87" s="1167"/>
      <c r="AY87" s="1167"/>
      <c r="AZ87" s="1167"/>
      <c r="BA87" s="1167"/>
      <c r="BB87" s="1167"/>
      <c r="BC87" s="1167"/>
      <c r="BD87" s="1167"/>
      <c r="BE87" s="1167"/>
      <c r="BF87" s="1167"/>
      <c r="BG87" s="1167"/>
      <c r="BH87" s="1167"/>
      <c r="BI87" s="1167"/>
      <c r="BJ87" s="1167"/>
      <c r="BK87" s="1167"/>
      <c r="BL87" s="1167"/>
      <c r="BM87" s="1167"/>
      <c r="BN87" s="1167"/>
      <c r="BO87" s="1167"/>
      <c r="BP87" s="1167"/>
      <c r="BQ87" s="1167"/>
      <c r="BR87" s="1167"/>
      <c r="BS87" s="1167"/>
      <c r="BT87" s="1167"/>
      <c r="BU87" s="1167"/>
      <c r="BV87" s="1167"/>
      <c r="BW87" s="1167"/>
      <c r="BX87" s="1167"/>
      <c r="BY87" s="1167"/>
      <c r="BZ87" s="1167"/>
      <c r="CA87" s="1167"/>
      <c r="CB87" s="1167"/>
      <c r="CC87" s="1167"/>
      <c r="CD87" s="1167"/>
      <c r="CE87" s="1167"/>
      <c r="CF87" s="1167"/>
      <c r="CG87" s="1167"/>
      <c r="CH87" s="1167"/>
      <c r="CI87" s="1167"/>
      <c r="CJ87" s="1167"/>
      <c r="CK87" s="1167"/>
      <c r="CL87" s="1167"/>
      <c r="CM87" s="1167"/>
      <c r="CN87" s="1167"/>
      <c r="CO87" s="1167"/>
      <c r="CP87" s="1167"/>
      <c r="CQ87" s="1167"/>
      <c r="CR87" s="1167"/>
      <c r="CS87" s="1167"/>
      <c r="CT87" s="1167"/>
      <c r="CU87" s="1167"/>
      <c r="CV87" s="1167"/>
      <c r="CW87" s="1167"/>
      <c r="CX87" s="1167"/>
      <c r="CY87" s="1167"/>
      <c r="CZ87" s="1167"/>
      <c r="DA87" s="1167"/>
      <c r="DB87" s="1167"/>
      <c r="DC87" s="1167"/>
      <c r="DD87" s="1167"/>
      <c r="DE87" s="1167"/>
      <c r="DF87" s="1167"/>
      <c r="DG87" s="1167"/>
      <c r="DH87" s="1167"/>
      <c r="DI87" s="1167"/>
      <c r="DJ87" s="1167"/>
      <c r="DK87" s="1167"/>
      <c r="DL87" s="1167"/>
      <c r="DM87" s="1167"/>
      <c r="DN87" s="1167"/>
      <c r="DO87" s="1167"/>
      <c r="DP87" s="1167"/>
      <c r="DQ87" s="1167"/>
      <c r="DR87" s="1167"/>
      <c r="DS87" s="1167"/>
      <c r="DT87" s="1167"/>
      <c r="DU87" s="1167"/>
      <c r="DV87" s="1167"/>
      <c r="DW87" s="1167"/>
      <c r="DX87" s="1167"/>
      <c r="DY87" s="1167"/>
      <c r="DZ87" s="1167"/>
      <c r="EA87" s="1167"/>
      <c r="EB87" s="1167"/>
      <c r="EC87" s="1167"/>
      <c r="ED87" s="1167"/>
      <c r="EE87" s="1167"/>
      <c r="EF87" s="1167"/>
      <c r="EG87" s="1167"/>
      <c r="EH87" s="1167"/>
      <c r="EI87" s="1167"/>
      <c r="EJ87" s="1167"/>
      <c r="EK87" s="1167"/>
      <c r="EL87" s="1167"/>
      <c r="EM87" s="1167"/>
      <c r="EN87" s="1167"/>
      <c r="EO87" s="1167"/>
      <c r="EP87" s="1167"/>
      <c r="EQ87" s="1167"/>
      <c r="ER87" s="1167"/>
      <c r="ES87" s="1167"/>
      <c r="ET87" s="1167"/>
      <c r="EU87" s="1167"/>
      <c r="EV87" s="1167"/>
      <c r="EW87" s="1167"/>
      <c r="EX87" s="1167"/>
      <c r="EY87" s="1167"/>
      <c r="EZ87" s="1167"/>
      <c r="FA87" s="1167"/>
      <c r="FB87" s="1167"/>
      <c r="FC87" s="1167"/>
      <c r="FD87" s="1167"/>
      <c r="FE87" s="1167"/>
      <c r="FF87" s="1167"/>
      <c r="FG87" s="1167"/>
      <c r="FH87" s="1167"/>
      <c r="FI87" s="1167"/>
      <c r="FJ87" s="1167"/>
      <c r="FK87" s="1167"/>
      <c r="FL87" s="1167"/>
      <c r="FM87" s="1167"/>
      <c r="FN87" s="1167"/>
      <c r="FO87" s="1167"/>
      <c r="FP87" s="1167"/>
      <c r="FQ87" s="1167"/>
      <c r="FR87" s="1167"/>
      <c r="FS87" s="1167"/>
      <c r="FT87" s="1167"/>
      <c r="FU87" s="1167"/>
      <c r="FV87" s="1167"/>
      <c r="FW87" s="1167"/>
      <c r="FX87" s="1167"/>
      <c r="FY87" s="1167"/>
      <c r="FZ87" s="1167"/>
      <c r="GA87" s="1167"/>
      <c r="GB87" s="1167"/>
      <c r="GC87" s="1167"/>
      <c r="GD87" s="1167"/>
      <c r="GE87" s="1167"/>
      <c r="GF87" s="1167"/>
      <c r="GG87" s="1167"/>
      <c r="GH87" s="1167"/>
      <c r="GI87" s="1167"/>
      <c r="GJ87" s="1167"/>
      <c r="GK87" s="1167"/>
      <c r="GL87" s="1167"/>
      <c r="GM87" s="1167"/>
      <c r="GN87" s="1167"/>
      <c r="GO87" s="1167"/>
      <c r="GP87" s="1167"/>
      <c r="GQ87" s="1167"/>
      <c r="GR87" s="1167"/>
      <c r="GS87" s="1167"/>
      <c r="GT87" s="1167"/>
      <c r="GU87" s="1167"/>
      <c r="GV87" s="1167"/>
      <c r="GW87" s="1167"/>
      <c r="GX87" s="1167"/>
      <c r="GY87" s="1167"/>
      <c r="GZ87" s="1167"/>
      <c r="HA87" s="1167"/>
      <c r="HB87" s="1167"/>
      <c r="HC87" s="1167"/>
      <c r="HD87" s="1167"/>
      <c r="HE87" s="1167"/>
      <c r="HF87" s="1167"/>
      <c r="HG87" s="1167"/>
      <c r="HH87" s="1167"/>
      <c r="HI87" s="1167"/>
      <c r="HJ87" s="1167"/>
      <c r="HK87" s="1167"/>
      <c r="HL87" s="1167"/>
      <c r="HM87" s="1167"/>
      <c r="HN87" s="1167"/>
      <c r="HO87" s="1167"/>
      <c r="HP87" s="1167"/>
      <c r="HQ87" s="1167"/>
      <c r="HR87" s="1167"/>
      <c r="HS87" s="1167"/>
      <c r="HT87" s="1167"/>
      <c r="HU87" s="1167"/>
      <c r="HV87" s="1167"/>
      <c r="HW87" s="1167"/>
      <c r="HX87" s="1167"/>
      <c r="HY87" s="1167"/>
      <c r="HZ87" s="1167"/>
      <c r="IA87" s="1167"/>
      <c r="IB87" s="1167"/>
      <c r="IC87" s="1167"/>
      <c r="ID87" s="1167"/>
      <c r="IE87" s="1167"/>
      <c r="IF87" s="1167"/>
      <c r="IG87" s="1167"/>
      <c r="IH87" s="1167"/>
      <c r="II87" s="1167"/>
      <c r="IJ87" s="1167"/>
      <c r="IK87" s="1167"/>
      <c r="IL87" s="1167"/>
      <c r="IM87" s="1167"/>
      <c r="IN87" s="1167"/>
      <c r="IO87" s="1167"/>
      <c r="IP87" s="1167"/>
      <c r="IQ87" s="1167"/>
      <c r="IR87" s="1167"/>
      <c r="IS87" s="1167"/>
      <c r="IT87" s="1167"/>
      <c r="IU87" s="1167"/>
      <c r="IV87" s="1167"/>
      <c r="IW87" s="1167"/>
      <c r="IX87" s="1443"/>
    </row>
    <row r="88" spans="1:258" s="1444" customFormat="1" ht="15" customHeight="1" x14ac:dyDescent="0.25">
      <c r="A88" s="2117"/>
      <c r="B88" s="1455" t="s">
        <v>1492</v>
      </c>
      <c r="C88" s="1456"/>
      <c r="D88" s="1456"/>
      <c r="E88" s="1457"/>
      <c r="F88" s="1458"/>
      <c r="G88" s="1167"/>
      <c r="H88" s="1167"/>
      <c r="I88" s="1167"/>
      <c r="J88" s="1167"/>
      <c r="K88" s="1167"/>
      <c r="L88" s="1167"/>
      <c r="M88" s="1167"/>
      <c r="N88" s="1443"/>
      <c r="O88" s="1167"/>
      <c r="P88" s="1167"/>
      <c r="Q88" s="1167"/>
      <c r="R88" s="1167"/>
      <c r="S88" s="1167"/>
      <c r="T88" s="1167"/>
      <c r="U88" s="1167"/>
      <c r="V88" s="1167"/>
      <c r="W88" s="1167"/>
      <c r="X88" s="1167"/>
      <c r="Y88" s="1167"/>
      <c r="Z88" s="1167"/>
      <c r="AA88" s="1167"/>
      <c r="AB88" s="1167"/>
      <c r="AC88" s="1167"/>
      <c r="AD88" s="1167"/>
      <c r="AE88" s="1167"/>
      <c r="AF88" s="1167"/>
      <c r="AG88" s="1167"/>
      <c r="AH88" s="1167"/>
      <c r="AI88" s="1167"/>
      <c r="AJ88" s="1167"/>
      <c r="AK88" s="1167"/>
      <c r="AL88" s="1167"/>
      <c r="AM88" s="1167"/>
      <c r="AN88" s="1167"/>
      <c r="AO88" s="1167"/>
      <c r="AP88" s="1167"/>
      <c r="AQ88" s="1167"/>
      <c r="AR88" s="1167"/>
      <c r="AS88" s="1167"/>
      <c r="AT88" s="1167"/>
      <c r="AU88" s="1167"/>
      <c r="AV88" s="1167"/>
      <c r="AW88" s="1167"/>
      <c r="AX88" s="1167"/>
      <c r="AY88" s="1167"/>
      <c r="AZ88" s="1167"/>
      <c r="BA88" s="1167"/>
      <c r="BB88" s="1167"/>
      <c r="BC88" s="1167"/>
      <c r="BD88" s="1167"/>
      <c r="BE88" s="1167"/>
      <c r="BF88" s="1167"/>
      <c r="BG88" s="1167"/>
      <c r="BH88" s="1167"/>
      <c r="BI88" s="1167"/>
      <c r="BJ88" s="1167"/>
      <c r="BK88" s="1167"/>
      <c r="BL88" s="1167"/>
      <c r="BM88" s="1167"/>
      <c r="BN88" s="1167"/>
      <c r="BO88" s="1167"/>
      <c r="BP88" s="1167"/>
      <c r="BQ88" s="1167"/>
      <c r="BR88" s="1167"/>
      <c r="BS88" s="1167"/>
      <c r="BT88" s="1167"/>
      <c r="BU88" s="1167"/>
      <c r="BV88" s="1167"/>
      <c r="BW88" s="1167"/>
      <c r="BX88" s="1167"/>
      <c r="BY88" s="1167"/>
      <c r="BZ88" s="1167"/>
      <c r="CA88" s="1167"/>
      <c r="CB88" s="1167"/>
      <c r="CC88" s="1167"/>
      <c r="CD88" s="1167"/>
      <c r="CE88" s="1167"/>
      <c r="CF88" s="1167"/>
      <c r="CG88" s="1167"/>
      <c r="CH88" s="1167"/>
      <c r="CI88" s="1167"/>
      <c r="CJ88" s="1167"/>
      <c r="CK88" s="1167"/>
      <c r="CL88" s="1167"/>
      <c r="CM88" s="1167"/>
      <c r="CN88" s="1167"/>
      <c r="CO88" s="1167"/>
      <c r="CP88" s="1167"/>
      <c r="CQ88" s="1167"/>
      <c r="CR88" s="1167"/>
      <c r="CS88" s="1167"/>
      <c r="CT88" s="1167"/>
      <c r="CU88" s="1167"/>
      <c r="CV88" s="1167"/>
      <c r="CW88" s="1167"/>
      <c r="CX88" s="1167"/>
      <c r="CY88" s="1167"/>
      <c r="CZ88" s="1167"/>
      <c r="DA88" s="1167"/>
      <c r="DB88" s="1167"/>
      <c r="DC88" s="1167"/>
      <c r="DD88" s="1167"/>
      <c r="DE88" s="1167"/>
      <c r="DF88" s="1167"/>
      <c r="DG88" s="1167"/>
      <c r="DH88" s="1167"/>
      <c r="DI88" s="1167"/>
      <c r="DJ88" s="1167"/>
      <c r="DK88" s="1167"/>
      <c r="DL88" s="1167"/>
      <c r="DM88" s="1167"/>
      <c r="DN88" s="1167"/>
      <c r="DO88" s="1167"/>
      <c r="DP88" s="1167"/>
      <c r="DQ88" s="1167"/>
      <c r="DR88" s="1167"/>
      <c r="DS88" s="1167"/>
      <c r="DT88" s="1167"/>
      <c r="DU88" s="1167"/>
      <c r="DV88" s="1167"/>
      <c r="DW88" s="1167"/>
      <c r="DX88" s="1167"/>
      <c r="DY88" s="1167"/>
      <c r="DZ88" s="1167"/>
      <c r="EA88" s="1167"/>
      <c r="EB88" s="1167"/>
      <c r="EC88" s="1167"/>
      <c r="ED88" s="1167"/>
      <c r="EE88" s="1167"/>
      <c r="EF88" s="1167"/>
      <c r="EG88" s="1167"/>
      <c r="EH88" s="1167"/>
      <c r="EI88" s="1167"/>
      <c r="EJ88" s="1167"/>
      <c r="EK88" s="1167"/>
      <c r="EL88" s="1167"/>
      <c r="EM88" s="1167"/>
      <c r="EN88" s="1167"/>
      <c r="EO88" s="1167"/>
      <c r="EP88" s="1167"/>
      <c r="EQ88" s="1167"/>
      <c r="ER88" s="1167"/>
      <c r="ES88" s="1167"/>
      <c r="ET88" s="1167"/>
      <c r="EU88" s="1167"/>
      <c r="EV88" s="1167"/>
      <c r="EW88" s="1167"/>
      <c r="EX88" s="1167"/>
      <c r="EY88" s="1167"/>
      <c r="EZ88" s="1167"/>
      <c r="FA88" s="1167"/>
      <c r="FB88" s="1167"/>
      <c r="FC88" s="1167"/>
      <c r="FD88" s="1167"/>
      <c r="FE88" s="1167"/>
      <c r="FF88" s="1167"/>
      <c r="FG88" s="1167"/>
      <c r="FH88" s="1167"/>
      <c r="FI88" s="1167"/>
      <c r="FJ88" s="1167"/>
      <c r="FK88" s="1167"/>
      <c r="FL88" s="1167"/>
      <c r="FM88" s="1167"/>
      <c r="FN88" s="1167"/>
      <c r="FO88" s="1167"/>
      <c r="FP88" s="1167"/>
      <c r="FQ88" s="1167"/>
      <c r="FR88" s="1167"/>
      <c r="FS88" s="1167"/>
      <c r="FT88" s="1167"/>
      <c r="FU88" s="1167"/>
      <c r="FV88" s="1167"/>
      <c r="FW88" s="1167"/>
      <c r="FX88" s="1167"/>
      <c r="FY88" s="1167"/>
      <c r="FZ88" s="1167"/>
      <c r="GA88" s="1167"/>
      <c r="GB88" s="1167"/>
      <c r="GC88" s="1167"/>
      <c r="GD88" s="1167"/>
      <c r="GE88" s="1167"/>
      <c r="GF88" s="1167"/>
      <c r="GG88" s="1167"/>
      <c r="GH88" s="1167"/>
      <c r="GI88" s="1167"/>
      <c r="GJ88" s="1167"/>
      <c r="GK88" s="1167"/>
      <c r="GL88" s="1167"/>
      <c r="GM88" s="1167"/>
      <c r="GN88" s="1167"/>
      <c r="GO88" s="1167"/>
      <c r="GP88" s="1167"/>
      <c r="GQ88" s="1167"/>
      <c r="GR88" s="1167"/>
      <c r="GS88" s="1167"/>
      <c r="GT88" s="1167"/>
      <c r="GU88" s="1167"/>
      <c r="GV88" s="1167"/>
      <c r="GW88" s="1167"/>
      <c r="GX88" s="1167"/>
      <c r="GY88" s="1167"/>
      <c r="GZ88" s="1167"/>
      <c r="HA88" s="1167"/>
      <c r="HB88" s="1167"/>
      <c r="HC88" s="1167"/>
      <c r="HD88" s="1167"/>
      <c r="HE88" s="1167"/>
      <c r="HF88" s="1167"/>
      <c r="HG88" s="1167"/>
      <c r="HH88" s="1167"/>
      <c r="HI88" s="1167"/>
      <c r="HJ88" s="1167"/>
      <c r="HK88" s="1167"/>
      <c r="HL88" s="1167"/>
      <c r="HM88" s="1167"/>
      <c r="HN88" s="1167"/>
      <c r="HO88" s="1167"/>
      <c r="HP88" s="1167"/>
      <c r="HQ88" s="1167"/>
      <c r="HR88" s="1167"/>
      <c r="HS88" s="1167"/>
      <c r="HT88" s="1167"/>
      <c r="HU88" s="1167"/>
      <c r="HV88" s="1167"/>
      <c r="HW88" s="1167"/>
      <c r="HX88" s="1167"/>
      <c r="HY88" s="1167"/>
      <c r="HZ88" s="1167"/>
      <c r="IA88" s="1167"/>
      <c r="IB88" s="1167"/>
      <c r="IC88" s="1167"/>
      <c r="ID88" s="1167"/>
      <c r="IE88" s="1167"/>
      <c r="IF88" s="1167"/>
      <c r="IG88" s="1167"/>
      <c r="IH88" s="1167"/>
      <c r="II88" s="1167"/>
      <c r="IJ88" s="1167"/>
      <c r="IK88" s="1167"/>
      <c r="IL88" s="1167"/>
      <c r="IM88" s="1167"/>
      <c r="IN88" s="1167"/>
      <c r="IO88" s="1167"/>
      <c r="IP88" s="1167"/>
      <c r="IQ88" s="1167"/>
      <c r="IR88" s="1167"/>
      <c r="IS88" s="1167"/>
      <c r="IT88" s="1167"/>
      <c r="IU88" s="1167"/>
      <c r="IV88" s="1167"/>
      <c r="IW88" s="1167"/>
      <c r="IX88" s="1443"/>
    </row>
    <row r="89" spans="1:258" s="1444" customFormat="1" ht="15" customHeight="1" x14ac:dyDescent="0.25">
      <c r="A89" s="2117"/>
      <c r="B89" s="1452" t="s">
        <v>1493</v>
      </c>
      <c r="C89" s="1453"/>
      <c r="D89" s="1453"/>
      <c r="E89" s="1454"/>
      <c r="F89" s="1312"/>
      <c r="G89" s="1167"/>
      <c r="H89" s="1167"/>
      <c r="I89" s="1167"/>
      <c r="J89" s="1167"/>
      <c r="K89" s="1167"/>
      <c r="L89" s="1167"/>
      <c r="M89" s="1167"/>
      <c r="N89" s="1443"/>
      <c r="O89" s="1167"/>
      <c r="P89" s="1167"/>
      <c r="Q89" s="1167"/>
      <c r="R89" s="1167"/>
      <c r="S89" s="1167"/>
      <c r="T89" s="1167"/>
      <c r="U89" s="1167"/>
      <c r="V89" s="1167"/>
      <c r="W89" s="1167"/>
      <c r="X89" s="1167"/>
      <c r="Y89" s="1167"/>
      <c r="Z89" s="1167"/>
      <c r="AA89" s="1167"/>
      <c r="AB89" s="1167"/>
      <c r="AC89" s="1167"/>
      <c r="AD89" s="1167"/>
      <c r="AE89" s="1167"/>
      <c r="AF89" s="1167"/>
      <c r="AG89" s="1167"/>
      <c r="AH89" s="1167"/>
      <c r="AI89" s="1167"/>
      <c r="AJ89" s="1167"/>
      <c r="AK89" s="1167"/>
      <c r="AL89" s="1167"/>
      <c r="AM89" s="1167"/>
      <c r="AN89" s="1167"/>
      <c r="AO89" s="1167"/>
      <c r="AP89" s="1167"/>
      <c r="AQ89" s="1167"/>
      <c r="AR89" s="1167"/>
      <c r="AS89" s="1167"/>
      <c r="AT89" s="1167"/>
      <c r="AU89" s="1167"/>
      <c r="AV89" s="1167"/>
      <c r="AW89" s="1167"/>
      <c r="AX89" s="1167"/>
      <c r="AY89" s="1167"/>
      <c r="AZ89" s="1167"/>
      <c r="BA89" s="1167"/>
      <c r="BB89" s="1167"/>
      <c r="BC89" s="1167"/>
      <c r="BD89" s="1167"/>
      <c r="BE89" s="1167"/>
      <c r="BF89" s="1167"/>
      <c r="BG89" s="1167"/>
      <c r="BH89" s="1167"/>
      <c r="BI89" s="1167"/>
      <c r="BJ89" s="1167"/>
      <c r="BK89" s="1167"/>
      <c r="BL89" s="1167"/>
      <c r="BM89" s="1167"/>
      <c r="BN89" s="1167"/>
      <c r="BO89" s="1167"/>
      <c r="BP89" s="1167"/>
      <c r="BQ89" s="1167"/>
      <c r="BR89" s="1167"/>
      <c r="BS89" s="1167"/>
      <c r="BT89" s="1167"/>
      <c r="BU89" s="1167"/>
      <c r="BV89" s="1167"/>
      <c r="BW89" s="1167"/>
      <c r="BX89" s="1167"/>
      <c r="BY89" s="1167"/>
      <c r="BZ89" s="1167"/>
      <c r="CA89" s="1167"/>
      <c r="CB89" s="1167"/>
      <c r="CC89" s="1167"/>
      <c r="CD89" s="1167"/>
      <c r="CE89" s="1167"/>
      <c r="CF89" s="1167"/>
      <c r="CG89" s="1167"/>
      <c r="CH89" s="1167"/>
      <c r="CI89" s="1167"/>
      <c r="CJ89" s="1167"/>
      <c r="CK89" s="1167"/>
      <c r="CL89" s="1167"/>
      <c r="CM89" s="1167"/>
      <c r="CN89" s="1167"/>
      <c r="CO89" s="1167"/>
      <c r="CP89" s="1167"/>
      <c r="CQ89" s="1167"/>
      <c r="CR89" s="1167"/>
      <c r="CS89" s="1167"/>
      <c r="CT89" s="1167"/>
      <c r="CU89" s="1167"/>
      <c r="CV89" s="1167"/>
      <c r="CW89" s="1167"/>
      <c r="CX89" s="1167"/>
      <c r="CY89" s="1167"/>
      <c r="CZ89" s="1167"/>
      <c r="DA89" s="1167"/>
      <c r="DB89" s="1167"/>
      <c r="DC89" s="1167"/>
      <c r="DD89" s="1167"/>
      <c r="DE89" s="1167"/>
      <c r="DF89" s="1167"/>
      <c r="DG89" s="1167"/>
      <c r="DH89" s="1167"/>
      <c r="DI89" s="1167"/>
      <c r="DJ89" s="1167"/>
      <c r="DK89" s="1167"/>
      <c r="DL89" s="1167"/>
      <c r="DM89" s="1167"/>
      <c r="DN89" s="1167"/>
      <c r="DO89" s="1167"/>
      <c r="DP89" s="1167"/>
      <c r="DQ89" s="1167"/>
      <c r="DR89" s="1167"/>
      <c r="DS89" s="1167"/>
      <c r="DT89" s="1167"/>
      <c r="DU89" s="1167"/>
      <c r="DV89" s="1167"/>
      <c r="DW89" s="1167"/>
      <c r="DX89" s="1167"/>
      <c r="DY89" s="1167"/>
      <c r="DZ89" s="1167"/>
      <c r="EA89" s="1167"/>
      <c r="EB89" s="1167"/>
      <c r="EC89" s="1167"/>
      <c r="ED89" s="1167"/>
      <c r="EE89" s="1167"/>
      <c r="EF89" s="1167"/>
      <c r="EG89" s="1167"/>
      <c r="EH89" s="1167"/>
      <c r="EI89" s="1167"/>
      <c r="EJ89" s="1167"/>
      <c r="EK89" s="1167"/>
      <c r="EL89" s="1167"/>
      <c r="EM89" s="1167"/>
      <c r="EN89" s="1167"/>
      <c r="EO89" s="1167"/>
      <c r="EP89" s="1167"/>
      <c r="EQ89" s="1167"/>
      <c r="ER89" s="1167"/>
      <c r="ES89" s="1167"/>
      <c r="ET89" s="1167"/>
      <c r="EU89" s="1167"/>
      <c r="EV89" s="1167"/>
      <c r="EW89" s="1167"/>
      <c r="EX89" s="1167"/>
      <c r="EY89" s="1167"/>
      <c r="EZ89" s="1167"/>
      <c r="FA89" s="1167"/>
      <c r="FB89" s="1167"/>
      <c r="FC89" s="1167"/>
      <c r="FD89" s="1167"/>
      <c r="FE89" s="1167"/>
      <c r="FF89" s="1167"/>
      <c r="FG89" s="1167"/>
      <c r="FH89" s="1167"/>
      <c r="FI89" s="1167"/>
      <c r="FJ89" s="1167"/>
      <c r="FK89" s="1167"/>
      <c r="FL89" s="1167"/>
      <c r="FM89" s="1167"/>
      <c r="FN89" s="1167"/>
      <c r="FO89" s="1167"/>
      <c r="FP89" s="1167"/>
      <c r="FQ89" s="1167"/>
      <c r="FR89" s="1167"/>
      <c r="FS89" s="1167"/>
      <c r="FT89" s="1167"/>
      <c r="FU89" s="1167"/>
      <c r="FV89" s="1167"/>
      <c r="FW89" s="1167"/>
      <c r="FX89" s="1167"/>
      <c r="FY89" s="1167"/>
      <c r="FZ89" s="1167"/>
      <c r="GA89" s="1167"/>
      <c r="GB89" s="1167"/>
      <c r="GC89" s="1167"/>
      <c r="GD89" s="1167"/>
      <c r="GE89" s="1167"/>
      <c r="GF89" s="1167"/>
      <c r="GG89" s="1167"/>
      <c r="GH89" s="1167"/>
      <c r="GI89" s="1167"/>
      <c r="GJ89" s="1167"/>
      <c r="GK89" s="1167"/>
      <c r="GL89" s="1167"/>
      <c r="GM89" s="1167"/>
      <c r="GN89" s="1167"/>
      <c r="GO89" s="1167"/>
      <c r="GP89" s="1167"/>
      <c r="GQ89" s="1167"/>
      <c r="GR89" s="1167"/>
      <c r="GS89" s="1167"/>
      <c r="GT89" s="1167"/>
      <c r="GU89" s="1167"/>
      <c r="GV89" s="1167"/>
      <c r="GW89" s="1167"/>
      <c r="GX89" s="1167"/>
      <c r="GY89" s="1167"/>
      <c r="GZ89" s="1167"/>
      <c r="HA89" s="1167"/>
      <c r="HB89" s="1167"/>
      <c r="HC89" s="1167"/>
      <c r="HD89" s="1167"/>
      <c r="HE89" s="1167"/>
      <c r="HF89" s="1167"/>
      <c r="HG89" s="1167"/>
      <c r="HH89" s="1167"/>
      <c r="HI89" s="1167"/>
      <c r="HJ89" s="1167"/>
      <c r="HK89" s="1167"/>
      <c r="HL89" s="1167"/>
      <c r="HM89" s="1167"/>
      <c r="HN89" s="1167"/>
      <c r="HO89" s="1167"/>
      <c r="HP89" s="1167"/>
      <c r="HQ89" s="1167"/>
      <c r="HR89" s="1167"/>
      <c r="HS89" s="1167"/>
      <c r="HT89" s="1167"/>
      <c r="HU89" s="1167"/>
      <c r="HV89" s="1167"/>
      <c r="HW89" s="1167"/>
      <c r="HX89" s="1167"/>
      <c r="HY89" s="1167"/>
      <c r="HZ89" s="1167"/>
      <c r="IA89" s="1167"/>
      <c r="IB89" s="1167"/>
      <c r="IC89" s="1167"/>
      <c r="ID89" s="1167"/>
      <c r="IE89" s="1167"/>
      <c r="IF89" s="1167"/>
      <c r="IG89" s="1167"/>
      <c r="IH89" s="1167"/>
      <c r="II89" s="1167"/>
      <c r="IJ89" s="1167"/>
      <c r="IK89" s="1167"/>
      <c r="IL89" s="1167"/>
      <c r="IM89" s="1167"/>
      <c r="IN89" s="1167"/>
      <c r="IO89" s="1167"/>
      <c r="IP89" s="1167"/>
      <c r="IQ89" s="1167"/>
      <c r="IR89" s="1167"/>
      <c r="IS89" s="1167"/>
      <c r="IT89" s="1167"/>
      <c r="IU89" s="1167"/>
      <c r="IV89" s="1167"/>
      <c r="IW89" s="1167"/>
      <c r="IX89" s="1443"/>
    </row>
    <row r="90" spans="1:258" s="1444" customFormat="1" ht="15" customHeight="1" x14ac:dyDescent="0.25">
      <c r="A90" s="2117"/>
      <c r="B90" s="1455" t="s">
        <v>1490</v>
      </c>
      <c r="C90" s="1456"/>
      <c r="D90" s="1456"/>
      <c r="E90" s="1457"/>
      <c r="F90" s="1458"/>
      <c r="G90" s="1167"/>
      <c r="H90" s="1167"/>
      <c r="I90" s="1167"/>
      <c r="J90" s="1167"/>
      <c r="K90" s="1167"/>
      <c r="L90" s="1167"/>
      <c r="M90" s="1167"/>
      <c r="N90" s="1443"/>
      <c r="O90" s="1167"/>
      <c r="P90" s="1167"/>
      <c r="Q90" s="1167"/>
      <c r="R90" s="1167"/>
      <c r="S90" s="1167"/>
      <c r="T90" s="1167"/>
      <c r="U90" s="1167"/>
      <c r="V90" s="1167"/>
      <c r="W90" s="1167"/>
      <c r="X90" s="1167"/>
      <c r="Y90" s="1167"/>
      <c r="Z90" s="1167"/>
      <c r="AA90" s="1167"/>
      <c r="AB90" s="1167"/>
      <c r="AC90" s="1167"/>
      <c r="AD90" s="1167"/>
      <c r="AE90" s="1167"/>
      <c r="AF90" s="1167"/>
      <c r="AG90" s="1167"/>
      <c r="AH90" s="1167"/>
      <c r="AI90" s="1167"/>
      <c r="AJ90" s="1167"/>
      <c r="AK90" s="1167"/>
      <c r="AL90" s="1167"/>
      <c r="AM90" s="1167"/>
      <c r="AN90" s="1167"/>
      <c r="AO90" s="1167"/>
      <c r="AP90" s="1167"/>
      <c r="AQ90" s="1167"/>
      <c r="AR90" s="1167"/>
      <c r="AS90" s="1167"/>
      <c r="AT90" s="1167"/>
      <c r="AU90" s="1167"/>
      <c r="AV90" s="1167"/>
      <c r="AW90" s="1167"/>
      <c r="AX90" s="1167"/>
      <c r="AY90" s="1167"/>
      <c r="AZ90" s="1167"/>
      <c r="BA90" s="1167"/>
      <c r="BB90" s="1167"/>
      <c r="BC90" s="1167"/>
      <c r="BD90" s="1167"/>
      <c r="BE90" s="1167"/>
      <c r="BF90" s="1167"/>
      <c r="BG90" s="1167"/>
      <c r="BH90" s="1167"/>
      <c r="BI90" s="1167"/>
      <c r="BJ90" s="1167"/>
      <c r="BK90" s="1167"/>
      <c r="BL90" s="1167"/>
      <c r="BM90" s="1167"/>
      <c r="BN90" s="1167"/>
      <c r="BO90" s="1167"/>
      <c r="BP90" s="1167"/>
      <c r="BQ90" s="1167"/>
      <c r="BR90" s="1167"/>
      <c r="BS90" s="1167"/>
      <c r="BT90" s="1167"/>
      <c r="BU90" s="1167"/>
      <c r="BV90" s="1167"/>
      <c r="BW90" s="1167"/>
      <c r="BX90" s="1167"/>
      <c r="BY90" s="1167"/>
      <c r="BZ90" s="1167"/>
      <c r="CA90" s="1167"/>
      <c r="CB90" s="1167"/>
      <c r="CC90" s="1167"/>
      <c r="CD90" s="1167"/>
      <c r="CE90" s="1167"/>
      <c r="CF90" s="1167"/>
      <c r="CG90" s="1167"/>
      <c r="CH90" s="1167"/>
      <c r="CI90" s="1167"/>
      <c r="CJ90" s="1167"/>
      <c r="CK90" s="1167"/>
      <c r="CL90" s="1167"/>
      <c r="CM90" s="1167"/>
      <c r="CN90" s="1167"/>
      <c r="CO90" s="1167"/>
      <c r="CP90" s="1167"/>
      <c r="CQ90" s="1167"/>
      <c r="CR90" s="1167"/>
      <c r="CS90" s="1167"/>
      <c r="CT90" s="1167"/>
      <c r="CU90" s="1167"/>
      <c r="CV90" s="1167"/>
      <c r="CW90" s="1167"/>
      <c r="CX90" s="1167"/>
      <c r="CY90" s="1167"/>
      <c r="CZ90" s="1167"/>
      <c r="DA90" s="1167"/>
      <c r="DB90" s="1167"/>
      <c r="DC90" s="1167"/>
      <c r="DD90" s="1167"/>
      <c r="DE90" s="1167"/>
      <c r="DF90" s="1167"/>
      <c r="DG90" s="1167"/>
      <c r="DH90" s="1167"/>
      <c r="DI90" s="1167"/>
      <c r="DJ90" s="1167"/>
      <c r="DK90" s="1167"/>
      <c r="DL90" s="1167"/>
      <c r="DM90" s="1167"/>
      <c r="DN90" s="1167"/>
      <c r="DO90" s="1167"/>
      <c r="DP90" s="1167"/>
      <c r="DQ90" s="1167"/>
      <c r="DR90" s="1167"/>
      <c r="DS90" s="1167"/>
      <c r="DT90" s="1167"/>
      <c r="DU90" s="1167"/>
      <c r="DV90" s="1167"/>
      <c r="DW90" s="1167"/>
      <c r="DX90" s="1167"/>
      <c r="DY90" s="1167"/>
      <c r="DZ90" s="1167"/>
      <c r="EA90" s="1167"/>
      <c r="EB90" s="1167"/>
      <c r="EC90" s="1167"/>
      <c r="ED90" s="1167"/>
      <c r="EE90" s="1167"/>
      <c r="EF90" s="1167"/>
      <c r="EG90" s="1167"/>
      <c r="EH90" s="1167"/>
      <c r="EI90" s="1167"/>
      <c r="EJ90" s="1167"/>
      <c r="EK90" s="1167"/>
      <c r="EL90" s="1167"/>
      <c r="EM90" s="1167"/>
      <c r="EN90" s="1167"/>
      <c r="EO90" s="1167"/>
      <c r="EP90" s="1167"/>
      <c r="EQ90" s="1167"/>
      <c r="ER90" s="1167"/>
      <c r="ES90" s="1167"/>
      <c r="ET90" s="1167"/>
      <c r="EU90" s="1167"/>
      <c r="EV90" s="1167"/>
      <c r="EW90" s="1167"/>
      <c r="EX90" s="1167"/>
      <c r="EY90" s="1167"/>
      <c r="EZ90" s="1167"/>
      <c r="FA90" s="1167"/>
      <c r="FB90" s="1167"/>
      <c r="FC90" s="1167"/>
      <c r="FD90" s="1167"/>
      <c r="FE90" s="1167"/>
      <c r="FF90" s="1167"/>
      <c r="FG90" s="1167"/>
      <c r="FH90" s="1167"/>
      <c r="FI90" s="1167"/>
      <c r="FJ90" s="1167"/>
      <c r="FK90" s="1167"/>
      <c r="FL90" s="1167"/>
      <c r="FM90" s="1167"/>
      <c r="FN90" s="1167"/>
      <c r="FO90" s="1167"/>
      <c r="FP90" s="1167"/>
      <c r="FQ90" s="1167"/>
      <c r="FR90" s="1167"/>
      <c r="FS90" s="1167"/>
      <c r="FT90" s="1167"/>
      <c r="FU90" s="1167"/>
      <c r="FV90" s="1167"/>
      <c r="FW90" s="1167"/>
      <c r="FX90" s="1167"/>
      <c r="FY90" s="1167"/>
      <c r="FZ90" s="1167"/>
      <c r="GA90" s="1167"/>
      <c r="GB90" s="1167"/>
      <c r="GC90" s="1167"/>
      <c r="GD90" s="1167"/>
      <c r="GE90" s="1167"/>
      <c r="GF90" s="1167"/>
      <c r="GG90" s="1167"/>
      <c r="GH90" s="1167"/>
      <c r="GI90" s="1167"/>
      <c r="GJ90" s="1167"/>
      <c r="GK90" s="1167"/>
      <c r="GL90" s="1167"/>
      <c r="GM90" s="1167"/>
      <c r="GN90" s="1167"/>
      <c r="GO90" s="1167"/>
      <c r="GP90" s="1167"/>
      <c r="GQ90" s="1167"/>
      <c r="GR90" s="1167"/>
      <c r="GS90" s="1167"/>
      <c r="GT90" s="1167"/>
      <c r="GU90" s="1167"/>
      <c r="GV90" s="1167"/>
      <c r="GW90" s="1167"/>
      <c r="GX90" s="1167"/>
      <c r="GY90" s="1167"/>
      <c r="GZ90" s="1167"/>
      <c r="HA90" s="1167"/>
      <c r="HB90" s="1167"/>
      <c r="HC90" s="1167"/>
      <c r="HD90" s="1167"/>
      <c r="HE90" s="1167"/>
      <c r="HF90" s="1167"/>
      <c r="HG90" s="1167"/>
      <c r="HH90" s="1167"/>
      <c r="HI90" s="1167"/>
      <c r="HJ90" s="1167"/>
      <c r="HK90" s="1167"/>
      <c r="HL90" s="1167"/>
      <c r="HM90" s="1167"/>
      <c r="HN90" s="1167"/>
      <c r="HO90" s="1167"/>
      <c r="HP90" s="1167"/>
      <c r="HQ90" s="1167"/>
      <c r="HR90" s="1167"/>
      <c r="HS90" s="1167"/>
      <c r="HT90" s="1167"/>
      <c r="HU90" s="1167"/>
      <c r="HV90" s="1167"/>
      <c r="HW90" s="1167"/>
      <c r="HX90" s="1167"/>
      <c r="HY90" s="1167"/>
      <c r="HZ90" s="1167"/>
      <c r="IA90" s="1167"/>
      <c r="IB90" s="1167"/>
      <c r="IC90" s="1167"/>
      <c r="ID90" s="1167"/>
      <c r="IE90" s="1167"/>
      <c r="IF90" s="1167"/>
      <c r="IG90" s="1167"/>
      <c r="IH90" s="1167"/>
      <c r="II90" s="1167"/>
      <c r="IJ90" s="1167"/>
      <c r="IK90" s="1167"/>
      <c r="IL90" s="1167"/>
      <c r="IM90" s="1167"/>
      <c r="IN90" s="1167"/>
      <c r="IO90" s="1167"/>
      <c r="IP90" s="1167"/>
      <c r="IQ90" s="1167"/>
      <c r="IR90" s="1167"/>
      <c r="IS90" s="1167"/>
      <c r="IT90" s="1167"/>
      <c r="IU90" s="1167"/>
      <c r="IV90" s="1167"/>
      <c r="IW90" s="1167"/>
      <c r="IX90" s="1443"/>
    </row>
    <row r="91" spans="1:258" s="1444" customFormat="1" ht="15" customHeight="1" x14ac:dyDescent="0.25">
      <c r="A91" s="2117"/>
      <c r="B91" s="1455" t="s">
        <v>1491</v>
      </c>
      <c r="C91" s="1456"/>
      <c r="D91" s="1456"/>
      <c r="E91" s="1457"/>
      <c r="F91" s="1458"/>
      <c r="G91" s="1167"/>
      <c r="H91" s="1167"/>
      <c r="I91" s="1167"/>
      <c r="J91" s="1167"/>
      <c r="K91" s="1167"/>
      <c r="L91" s="1167"/>
      <c r="M91" s="1167"/>
      <c r="N91" s="1443"/>
      <c r="O91" s="1167"/>
      <c r="P91" s="1167"/>
      <c r="Q91" s="1167"/>
      <c r="R91" s="1167"/>
      <c r="S91" s="1167"/>
      <c r="T91" s="1167"/>
      <c r="U91" s="1167"/>
      <c r="V91" s="1167"/>
      <c r="W91" s="1167"/>
      <c r="X91" s="1167"/>
      <c r="Y91" s="1167"/>
      <c r="Z91" s="1167"/>
      <c r="AA91" s="1167"/>
      <c r="AB91" s="1167"/>
      <c r="AC91" s="1167"/>
      <c r="AD91" s="1167"/>
      <c r="AE91" s="1167"/>
      <c r="AF91" s="1167"/>
      <c r="AG91" s="1167"/>
      <c r="AH91" s="1167"/>
      <c r="AI91" s="1167"/>
      <c r="AJ91" s="1167"/>
      <c r="AK91" s="1167"/>
      <c r="AL91" s="1167"/>
      <c r="AM91" s="1167"/>
      <c r="AN91" s="1167"/>
      <c r="AO91" s="1167"/>
      <c r="AP91" s="1167"/>
      <c r="AQ91" s="1167"/>
      <c r="AR91" s="1167"/>
      <c r="AS91" s="1167"/>
      <c r="AT91" s="1167"/>
      <c r="AU91" s="1167"/>
      <c r="AV91" s="1167"/>
      <c r="AW91" s="1167"/>
      <c r="AX91" s="1167"/>
      <c r="AY91" s="1167"/>
      <c r="AZ91" s="1167"/>
      <c r="BA91" s="1167"/>
      <c r="BB91" s="1167"/>
      <c r="BC91" s="1167"/>
      <c r="BD91" s="1167"/>
      <c r="BE91" s="1167"/>
      <c r="BF91" s="1167"/>
      <c r="BG91" s="1167"/>
      <c r="BH91" s="1167"/>
      <c r="BI91" s="1167"/>
      <c r="BJ91" s="1167"/>
      <c r="BK91" s="1167"/>
      <c r="BL91" s="1167"/>
      <c r="BM91" s="1167"/>
      <c r="BN91" s="1167"/>
      <c r="BO91" s="1167"/>
      <c r="BP91" s="1167"/>
      <c r="BQ91" s="1167"/>
      <c r="BR91" s="1167"/>
      <c r="BS91" s="1167"/>
      <c r="BT91" s="1167"/>
      <c r="BU91" s="1167"/>
      <c r="BV91" s="1167"/>
      <c r="BW91" s="1167"/>
      <c r="BX91" s="1167"/>
      <c r="BY91" s="1167"/>
      <c r="BZ91" s="1167"/>
      <c r="CA91" s="1167"/>
      <c r="CB91" s="1167"/>
      <c r="CC91" s="1167"/>
      <c r="CD91" s="1167"/>
      <c r="CE91" s="1167"/>
      <c r="CF91" s="1167"/>
      <c r="CG91" s="1167"/>
      <c r="CH91" s="1167"/>
      <c r="CI91" s="1167"/>
      <c r="CJ91" s="1167"/>
      <c r="CK91" s="1167"/>
      <c r="CL91" s="1167"/>
      <c r="CM91" s="1167"/>
      <c r="CN91" s="1167"/>
      <c r="CO91" s="1167"/>
      <c r="CP91" s="1167"/>
      <c r="CQ91" s="1167"/>
      <c r="CR91" s="1167"/>
      <c r="CS91" s="1167"/>
      <c r="CT91" s="1167"/>
      <c r="CU91" s="1167"/>
      <c r="CV91" s="1167"/>
      <c r="CW91" s="1167"/>
      <c r="CX91" s="1167"/>
      <c r="CY91" s="1167"/>
      <c r="CZ91" s="1167"/>
      <c r="DA91" s="1167"/>
      <c r="DB91" s="1167"/>
      <c r="DC91" s="1167"/>
      <c r="DD91" s="1167"/>
      <c r="DE91" s="1167"/>
      <c r="DF91" s="1167"/>
      <c r="DG91" s="1167"/>
      <c r="DH91" s="1167"/>
      <c r="DI91" s="1167"/>
      <c r="DJ91" s="1167"/>
      <c r="DK91" s="1167"/>
      <c r="DL91" s="1167"/>
      <c r="DM91" s="1167"/>
      <c r="DN91" s="1167"/>
      <c r="DO91" s="1167"/>
      <c r="DP91" s="1167"/>
      <c r="DQ91" s="1167"/>
      <c r="DR91" s="1167"/>
      <c r="DS91" s="1167"/>
      <c r="DT91" s="1167"/>
      <c r="DU91" s="1167"/>
      <c r="DV91" s="1167"/>
      <c r="DW91" s="1167"/>
      <c r="DX91" s="1167"/>
      <c r="DY91" s="1167"/>
      <c r="DZ91" s="1167"/>
      <c r="EA91" s="1167"/>
      <c r="EB91" s="1167"/>
      <c r="EC91" s="1167"/>
      <c r="ED91" s="1167"/>
      <c r="EE91" s="1167"/>
      <c r="EF91" s="1167"/>
      <c r="EG91" s="1167"/>
      <c r="EH91" s="1167"/>
      <c r="EI91" s="1167"/>
      <c r="EJ91" s="1167"/>
      <c r="EK91" s="1167"/>
      <c r="EL91" s="1167"/>
      <c r="EM91" s="1167"/>
      <c r="EN91" s="1167"/>
      <c r="EO91" s="1167"/>
      <c r="EP91" s="1167"/>
      <c r="EQ91" s="1167"/>
      <c r="ER91" s="1167"/>
      <c r="ES91" s="1167"/>
      <c r="ET91" s="1167"/>
      <c r="EU91" s="1167"/>
      <c r="EV91" s="1167"/>
      <c r="EW91" s="1167"/>
      <c r="EX91" s="1167"/>
      <c r="EY91" s="1167"/>
      <c r="EZ91" s="1167"/>
      <c r="FA91" s="1167"/>
      <c r="FB91" s="1167"/>
      <c r="FC91" s="1167"/>
      <c r="FD91" s="1167"/>
      <c r="FE91" s="1167"/>
      <c r="FF91" s="1167"/>
      <c r="FG91" s="1167"/>
      <c r="FH91" s="1167"/>
      <c r="FI91" s="1167"/>
      <c r="FJ91" s="1167"/>
      <c r="FK91" s="1167"/>
      <c r="FL91" s="1167"/>
      <c r="FM91" s="1167"/>
      <c r="FN91" s="1167"/>
      <c r="FO91" s="1167"/>
      <c r="FP91" s="1167"/>
      <c r="FQ91" s="1167"/>
      <c r="FR91" s="1167"/>
      <c r="FS91" s="1167"/>
      <c r="FT91" s="1167"/>
      <c r="FU91" s="1167"/>
      <c r="FV91" s="1167"/>
      <c r="FW91" s="1167"/>
      <c r="FX91" s="1167"/>
      <c r="FY91" s="1167"/>
      <c r="FZ91" s="1167"/>
      <c r="GA91" s="1167"/>
      <c r="GB91" s="1167"/>
      <c r="GC91" s="1167"/>
      <c r="GD91" s="1167"/>
      <c r="GE91" s="1167"/>
      <c r="GF91" s="1167"/>
      <c r="GG91" s="1167"/>
      <c r="GH91" s="1167"/>
      <c r="GI91" s="1167"/>
      <c r="GJ91" s="1167"/>
      <c r="GK91" s="1167"/>
      <c r="GL91" s="1167"/>
      <c r="GM91" s="1167"/>
      <c r="GN91" s="1167"/>
      <c r="GO91" s="1167"/>
      <c r="GP91" s="1167"/>
      <c r="GQ91" s="1167"/>
      <c r="GR91" s="1167"/>
      <c r="GS91" s="1167"/>
      <c r="GT91" s="1167"/>
      <c r="GU91" s="1167"/>
      <c r="GV91" s="1167"/>
      <c r="GW91" s="1167"/>
      <c r="GX91" s="1167"/>
      <c r="GY91" s="1167"/>
      <c r="GZ91" s="1167"/>
      <c r="HA91" s="1167"/>
      <c r="HB91" s="1167"/>
      <c r="HC91" s="1167"/>
      <c r="HD91" s="1167"/>
      <c r="HE91" s="1167"/>
      <c r="HF91" s="1167"/>
      <c r="HG91" s="1167"/>
      <c r="HH91" s="1167"/>
      <c r="HI91" s="1167"/>
      <c r="HJ91" s="1167"/>
      <c r="HK91" s="1167"/>
      <c r="HL91" s="1167"/>
      <c r="HM91" s="1167"/>
      <c r="HN91" s="1167"/>
      <c r="HO91" s="1167"/>
      <c r="HP91" s="1167"/>
      <c r="HQ91" s="1167"/>
      <c r="HR91" s="1167"/>
      <c r="HS91" s="1167"/>
      <c r="HT91" s="1167"/>
      <c r="HU91" s="1167"/>
      <c r="HV91" s="1167"/>
      <c r="HW91" s="1167"/>
      <c r="HX91" s="1167"/>
      <c r="HY91" s="1167"/>
      <c r="HZ91" s="1167"/>
      <c r="IA91" s="1167"/>
      <c r="IB91" s="1167"/>
      <c r="IC91" s="1167"/>
      <c r="ID91" s="1167"/>
      <c r="IE91" s="1167"/>
      <c r="IF91" s="1167"/>
      <c r="IG91" s="1167"/>
      <c r="IH91" s="1167"/>
      <c r="II91" s="1167"/>
      <c r="IJ91" s="1167"/>
      <c r="IK91" s="1167"/>
      <c r="IL91" s="1167"/>
      <c r="IM91" s="1167"/>
      <c r="IN91" s="1167"/>
      <c r="IO91" s="1167"/>
      <c r="IP91" s="1167"/>
      <c r="IQ91" s="1167"/>
      <c r="IR91" s="1167"/>
      <c r="IS91" s="1167"/>
      <c r="IT91" s="1167"/>
      <c r="IU91" s="1167"/>
      <c r="IV91" s="1167"/>
      <c r="IW91" s="1167"/>
      <c r="IX91" s="1443"/>
    </row>
    <row r="92" spans="1:258" s="1444" customFormat="1" ht="15" customHeight="1" x14ac:dyDescent="0.25">
      <c r="A92" s="2117"/>
      <c r="B92" s="1455" t="s">
        <v>1492</v>
      </c>
      <c r="C92" s="1456"/>
      <c r="D92" s="1456"/>
      <c r="E92" s="1457"/>
      <c r="F92" s="1458"/>
      <c r="G92" s="1167"/>
      <c r="H92" s="1167"/>
      <c r="I92" s="1167"/>
      <c r="J92" s="1167"/>
      <c r="K92" s="1167"/>
      <c r="L92" s="1167"/>
      <c r="M92" s="1167"/>
      <c r="N92" s="1443"/>
      <c r="O92" s="1167"/>
      <c r="P92" s="1167"/>
      <c r="Q92" s="1167"/>
      <c r="R92" s="1167"/>
      <c r="S92" s="1167"/>
      <c r="T92" s="1167"/>
      <c r="U92" s="1167"/>
      <c r="V92" s="1167"/>
      <c r="W92" s="1167"/>
      <c r="X92" s="1167"/>
      <c r="Y92" s="1167"/>
      <c r="Z92" s="1167"/>
      <c r="AA92" s="1167"/>
      <c r="AB92" s="1167"/>
      <c r="AC92" s="1167"/>
      <c r="AD92" s="1167"/>
      <c r="AE92" s="1167"/>
      <c r="AF92" s="1167"/>
      <c r="AG92" s="1167"/>
      <c r="AH92" s="1167"/>
      <c r="AI92" s="1167"/>
      <c r="AJ92" s="1167"/>
      <c r="AK92" s="1167"/>
      <c r="AL92" s="1167"/>
      <c r="AM92" s="1167"/>
      <c r="AN92" s="1167"/>
      <c r="AO92" s="1167"/>
      <c r="AP92" s="1167"/>
      <c r="AQ92" s="1167"/>
      <c r="AR92" s="1167"/>
      <c r="AS92" s="1167"/>
      <c r="AT92" s="1167"/>
      <c r="AU92" s="1167"/>
      <c r="AV92" s="1167"/>
      <c r="AW92" s="1167"/>
      <c r="AX92" s="1167"/>
      <c r="AY92" s="1167"/>
      <c r="AZ92" s="1167"/>
      <c r="BA92" s="1167"/>
      <c r="BB92" s="1167"/>
      <c r="BC92" s="1167"/>
      <c r="BD92" s="1167"/>
      <c r="BE92" s="1167"/>
      <c r="BF92" s="1167"/>
      <c r="BG92" s="1167"/>
      <c r="BH92" s="1167"/>
      <c r="BI92" s="1167"/>
      <c r="BJ92" s="1167"/>
      <c r="BK92" s="1167"/>
      <c r="BL92" s="1167"/>
      <c r="BM92" s="1167"/>
      <c r="BN92" s="1167"/>
      <c r="BO92" s="1167"/>
      <c r="BP92" s="1167"/>
      <c r="BQ92" s="1167"/>
      <c r="BR92" s="1167"/>
      <c r="BS92" s="1167"/>
      <c r="BT92" s="1167"/>
      <c r="BU92" s="1167"/>
      <c r="BV92" s="1167"/>
      <c r="BW92" s="1167"/>
      <c r="BX92" s="1167"/>
      <c r="BY92" s="1167"/>
      <c r="BZ92" s="1167"/>
      <c r="CA92" s="1167"/>
      <c r="CB92" s="1167"/>
      <c r="CC92" s="1167"/>
      <c r="CD92" s="1167"/>
      <c r="CE92" s="1167"/>
      <c r="CF92" s="1167"/>
      <c r="CG92" s="1167"/>
      <c r="CH92" s="1167"/>
      <c r="CI92" s="1167"/>
      <c r="CJ92" s="1167"/>
      <c r="CK92" s="1167"/>
      <c r="CL92" s="1167"/>
      <c r="CM92" s="1167"/>
      <c r="CN92" s="1167"/>
      <c r="CO92" s="1167"/>
      <c r="CP92" s="1167"/>
      <c r="CQ92" s="1167"/>
      <c r="CR92" s="1167"/>
      <c r="CS92" s="1167"/>
      <c r="CT92" s="1167"/>
      <c r="CU92" s="1167"/>
      <c r="CV92" s="1167"/>
      <c r="CW92" s="1167"/>
      <c r="CX92" s="1167"/>
      <c r="CY92" s="1167"/>
      <c r="CZ92" s="1167"/>
      <c r="DA92" s="1167"/>
      <c r="DB92" s="1167"/>
      <c r="DC92" s="1167"/>
      <c r="DD92" s="1167"/>
      <c r="DE92" s="1167"/>
      <c r="DF92" s="1167"/>
      <c r="DG92" s="1167"/>
      <c r="DH92" s="1167"/>
      <c r="DI92" s="1167"/>
      <c r="DJ92" s="1167"/>
      <c r="DK92" s="1167"/>
      <c r="DL92" s="1167"/>
      <c r="DM92" s="1167"/>
      <c r="DN92" s="1167"/>
      <c r="DO92" s="1167"/>
      <c r="DP92" s="1167"/>
      <c r="DQ92" s="1167"/>
      <c r="DR92" s="1167"/>
      <c r="DS92" s="1167"/>
      <c r="DT92" s="1167"/>
      <c r="DU92" s="1167"/>
      <c r="DV92" s="1167"/>
      <c r="DW92" s="1167"/>
      <c r="DX92" s="1167"/>
      <c r="DY92" s="1167"/>
      <c r="DZ92" s="1167"/>
      <c r="EA92" s="1167"/>
      <c r="EB92" s="1167"/>
      <c r="EC92" s="1167"/>
      <c r="ED92" s="1167"/>
      <c r="EE92" s="1167"/>
      <c r="EF92" s="1167"/>
      <c r="EG92" s="1167"/>
      <c r="EH92" s="1167"/>
      <c r="EI92" s="1167"/>
      <c r="EJ92" s="1167"/>
      <c r="EK92" s="1167"/>
      <c r="EL92" s="1167"/>
      <c r="EM92" s="1167"/>
      <c r="EN92" s="1167"/>
      <c r="EO92" s="1167"/>
      <c r="EP92" s="1167"/>
      <c r="EQ92" s="1167"/>
      <c r="ER92" s="1167"/>
      <c r="ES92" s="1167"/>
      <c r="ET92" s="1167"/>
      <c r="EU92" s="1167"/>
      <c r="EV92" s="1167"/>
      <c r="EW92" s="1167"/>
      <c r="EX92" s="1167"/>
      <c r="EY92" s="1167"/>
      <c r="EZ92" s="1167"/>
      <c r="FA92" s="1167"/>
      <c r="FB92" s="1167"/>
      <c r="FC92" s="1167"/>
      <c r="FD92" s="1167"/>
      <c r="FE92" s="1167"/>
      <c r="FF92" s="1167"/>
      <c r="FG92" s="1167"/>
      <c r="FH92" s="1167"/>
      <c r="FI92" s="1167"/>
      <c r="FJ92" s="1167"/>
      <c r="FK92" s="1167"/>
      <c r="FL92" s="1167"/>
      <c r="FM92" s="1167"/>
      <c r="FN92" s="1167"/>
      <c r="FO92" s="1167"/>
      <c r="FP92" s="1167"/>
      <c r="FQ92" s="1167"/>
      <c r="FR92" s="1167"/>
      <c r="FS92" s="1167"/>
      <c r="FT92" s="1167"/>
      <c r="FU92" s="1167"/>
      <c r="FV92" s="1167"/>
      <c r="FW92" s="1167"/>
      <c r="FX92" s="1167"/>
      <c r="FY92" s="1167"/>
      <c r="FZ92" s="1167"/>
      <c r="GA92" s="1167"/>
      <c r="GB92" s="1167"/>
      <c r="GC92" s="1167"/>
      <c r="GD92" s="1167"/>
      <c r="GE92" s="1167"/>
      <c r="GF92" s="1167"/>
      <c r="GG92" s="1167"/>
      <c r="GH92" s="1167"/>
      <c r="GI92" s="1167"/>
      <c r="GJ92" s="1167"/>
      <c r="GK92" s="1167"/>
      <c r="GL92" s="1167"/>
      <c r="GM92" s="1167"/>
      <c r="GN92" s="1167"/>
      <c r="GO92" s="1167"/>
      <c r="GP92" s="1167"/>
      <c r="GQ92" s="1167"/>
      <c r="GR92" s="1167"/>
      <c r="GS92" s="1167"/>
      <c r="GT92" s="1167"/>
      <c r="GU92" s="1167"/>
      <c r="GV92" s="1167"/>
      <c r="GW92" s="1167"/>
      <c r="GX92" s="1167"/>
      <c r="GY92" s="1167"/>
      <c r="GZ92" s="1167"/>
      <c r="HA92" s="1167"/>
      <c r="HB92" s="1167"/>
      <c r="HC92" s="1167"/>
      <c r="HD92" s="1167"/>
      <c r="HE92" s="1167"/>
      <c r="HF92" s="1167"/>
      <c r="HG92" s="1167"/>
      <c r="HH92" s="1167"/>
      <c r="HI92" s="1167"/>
      <c r="HJ92" s="1167"/>
      <c r="HK92" s="1167"/>
      <c r="HL92" s="1167"/>
      <c r="HM92" s="1167"/>
      <c r="HN92" s="1167"/>
      <c r="HO92" s="1167"/>
      <c r="HP92" s="1167"/>
      <c r="HQ92" s="1167"/>
      <c r="HR92" s="1167"/>
      <c r="HS92" s="1167"/>
      <c r="HT92" s="1167"/>
      <c r="HU92" s="1167"/>
      <c r="HV92" s="1167"/>
      <c r="HW92" s="1167"/>
      <c r="HX92" s="1167"/>
      <c r="HY92" s="1167"/>
      <c r="HZ92" s="1167"/>
      <c r="IA92" s="1167"/>
      <c r="IB92" s="1167"/>
      <c r="IC92" s="1167"/>
      <c r="ID92" s="1167"/>
      <c r="IE92" s="1167"/>
      <c r="IF92" s="1167"/>
      <c r="IG92" s="1167"/>
      <c r="IH92" s="1167"/>
      <c r="II92" s="1167"/>
      <c r="IJ92" s="1167"/>
      <c r="IK92" s="1167"/>
      <c r="IL92" s="1167"/>
      <c r="IM92" s="1167"/>
      <c r="IN92" s="1167"/>
      <c r="IO92" s="1167"/>
      <c r="IP92" s="1167"/>
      <c r="IQ92" s="1167"/>
      <c r="IR92" s="1167"/>
      <c r="IS92" s="1167"/>
      <c r="IT92" s="1167"/>
      <c r="IU92" s="1167"/>
      <c r="IV92" s="1167"/>
      <c r="IW92" s="1167"/>
      <c r="IX92" s="1443"/>
    </row>
    <row r="93" spans="1:258" s="1444" customFormat="1" ht="15" customHeight="1" x14ac:dyDescent="0.25">
      <c r="A93" s="2117"/>
      <c r="B93" s="1452" t="s">
        <v>1494</v>
      </c>
      <c r="C93" s="1453"/>
      <c r="D93" s="1453"/>
      <c r="E93" s="1454"/>
      <c r="F93" s="1312"/>
      <c r="G93" s="1167"/>
      <c r="H93" s="1167"/>
      <c r="I93" s="1167"/>
      <c r="J93" s="1167"/>
      <c r="K93" s="1167"/>
      <c r="L93" s="1167"/>
      <c r="M93" s="1167"/>
      <c r="N93" s="1443"/>
      <c r="O93" s="1167"/>
      <c r="P93" s="1167"/>
      <c r="Q93" s="1167"/>
      <c r="R93" s="1167"/>
      <c r="S93" s="1167"/>
      <c r="T93" s="1167"/>
      <c r="U93" s="1167"/>
      <c r="V93" s="1167"/>
      <c r="W93" s="1167"/>
      <c r="X93" s="1167"/>
      <c r="Y93" s="1167"/>
      <c r="Z93" s="1167"/>
      <c r="AA93" s="1167"/>
      <c r="AB93" s="1167"/>
      <c r="AC93" s="1167"/>
      <c r="AD93" s="1167"/>
      <c r="AE93" s="1167"/>
      <c r="AF93" s="1167"/>
      <c r="AG93" s="1167"/>
      <c r="AH93" s="1167"/>
      <c r="AI93" s="1167"/>
      <c r="AJ93" s="1167"/>
      <c r="AK93" s="1167"/>
      <c r="AL93" s="1167"/>
      <c r="AM93" s="1167"/>
      <c r="AN93" s="1167"/>
      <c r="AO93" s="1167"/>
      <c r="AP93" s="1167"/>
      <c r="AQ93" s="1167"/>
      <c r="AR93" s="1167"/>
      <c r="AS93" s="1167"/>
      <c r="AT93" s="1167"/>
      <c r="AU93" s="1167"/>
      <c r="AV93" s="1167"/>
      <c r="AW93" s="1167"/>
      <c r="AX93" s="1167"/>
      <c r="AY93" s="1167"/>
      <c r="AZ93" s="1167"/>
      <c r="BA93" s="1167"/>
      <c r="BB93" s="1167"/>
      <c r="BC93" s="1167"/>
      <c r="BD93" s="1167"/>
      <c r="BE93" s="1167"/>
      <c r="BF93" s="1167"/>
      <c r="BG93" s="1167"/>
      <c r="BH93" s="1167"/>
      <c r="BI93" s="1167"/>
      <c r="BJ93" s="1167"/>
      <c r="BK93" s="1167"/>
      <c r="BL93" s="1167"/>
      <c r="BM93" s="1167"/>
      <c r="BN93" s="1167"/>
      <c r="BO93" s="1167"/>
      <c r="BP93" s="1167"/>
      <c r="BQ93" s="1167"/>
      <c r="BR93" s="1167"/>
      <c r="BS93" s="1167"/>
      <c r="BT93" s="1167"/>
      <c r="BU93" s="1167"/>
      <c r="BV93" s="1167"/>
      <c r="BW93" s="1167"/>
      <c r="BX93" s="1167"/>
      <c r="BY93" s="1167"/>
      <c r="BZ93" s="1167"/>
      <c r="CA93" s="1167"/>
      <c r="CB93" s="1167"/>
      <c r="CC93" s="1167"/>
      <c r="CD93" s="1167"/>
      <c r="CE93" s="1167"/>
      <c r="CF93" s="1167"/>
      <c r="CG93" s="1167"/>
      <c r="CH93" s="1167"/>
      <c r="CI93" s="1167"/>
      <c r="CJ93" s="1167"/>
      <c r="CK93" s="1167"/>
      <c r="CL93" s="1167"/>
      <c r="CM93" s="1167"/>
      <c r="CN93" s="1167"/>
      <c r="CO93" s="1167"/>
      <c r="CP93" s="1167"/>
      <c r="CQ93" s="1167"/>
      <c r="CR93" s="1167"/>
      <c r="CS93" s="1167"/>
      <c r="CT93" s="1167"/>
      <c r="CU93" s="1167"/>
      <c r="CV93" s="1167"/>
      <c r="CW93" s="1167"/>
      <c r="CX93" s="1167"/>
      <c r="CY93" s="1167"/>
      <c r="CZ93" s="1167"/>
      <c r="DA93" s="1167"/>
      <c r="DB93" s="1167"/>
      <c r="DC93" s="1167"/>
      <c r="DD93" s="1167"/>
      <c r="DE93" s="1167"/>
      <c r="DF93" s="1167"/>
      <c r="DG93" s="1167"/>
      <c r="DH93" s="1167"/>
      <c r="DI93" s="1167"/>
      <c r="DJ93" s="1167"/>
      <c r="DK93" s="1167"/>
      <c r="DL93" s="1167"/>
      <c r="DM93" s="1167"/>
      <c r="DN93" s="1167"/>
      <c r="DO93" s="1167"/>
      <c r="DP93" s="1167"/>
      <c r="DQ93" s="1167"/>
      <c r="DR93" s="1167"/>
      <c r="DS93" s="1167"/>
      <c r="DT93" s="1167"/>
      <c r="DU93" s="1167"/>
      <c r="DV93" s="1167"/>
      <c r="DW93" s="1167"/>
      <c r="DX93" s="1167"/>
      <c r="DY93" s="1167"/>
      <c r="DZ93" s="1167"/>
      <c r="EA93" s="1167"/>
      <c r="EB93" s="1167"/>
      <c r="EC93" s="1167"/>
      <c r="ED93" s="1167"/>
      <c r="EE93" s="1167"/>
      <c r="EF93" s="1167"/>
      <c r="EG93" s="1167"/>
      <c r="EH93" s="1167"/>
      <c r="EI93" s="1167"/>
      <c r="EJ93" s="1167"/>
      <c r="EK93" s="1167"/>
      <c r="EL93" s="1167"/>
      <c r="EM93" s="1167"/>
      <c r="EN93" s="1167"/>
      <c r="EO93" s="1167"/>
      <c r="EP93" s="1167"/>
      <c r="EQ93" s="1167"/>
      <c r="ER93" s="1167"/>
      <c r="ES93" s="1167"/>
      <c r="ET93" s="1167"/>
      <c r="EU93" s="1167"/>
      <c r="EV93" s="1167"/>
      <c r="EW93" s="1167"/>
      <c r="EX93" s="1167"/>
      <c r="EY93" s="1167"/>
      <c r="EZ93" s="1167"/>
      <c r="FA93" s="1167"/>
      <c r="FB93" s="1167"/>
      <c r="FC93" s="1167"/>
      <c r="FD93" s="1167"/>
      <c r="FE93" s="1167"/>
      <c r="FF93" s="1167"/>
      <c r="FG93" s="1167"/>
      <c r="FH93" s="1167"/>
      <c r="FI93" s="1167"/>
      <c r="FJ93" s="1167"/>
      <c r="FK93" s="1167"/>
      <c r="FL93" s="1167"/>
      <c r="FM93" s="1167"/>
      <c r="FN93" s="1167"/>
      <c r="FO93" s="1167"/>
      <c r="FP93" s="1167"/>
      <c r="FQ93" s="1167"/>
      <c r="FR93" s="1167"/>
      <c r="FS93" s="1167"/>
      <c r="FT93" s="1167"/>
      <c r="FU93" s="1167"/>
      <c r="FV93" s="1167"/>
      <c r="FW93" s="1167"/>
      <c r="FX93" s="1167"/>
      <c r="FY93" s="1167"/>
      <c r="FZ93" s="1167"/>
      <c r="GA93" s="1167"/>
      <c r="GB93" s="1167"/>
      <c r="GC93" s="1167"/>
      <c r="GD93" s="1167"/>
      <c r="GE93" s="1167"/>
      <c r="GF93" s="1167"/>
      <c r="GG93" s="1167"/>
      <c r="GH93" s="1167"/>
      <c r="GI93" s="1167"/>
      <c r="GJ93" s="1167"/>
      <c r="GK93" s="1167"/>
      <c r="GL93" s="1167"/>
      <c r="GM93" s="1167"/>
      <c r="GN93" s="1167"/>
      <c r="GO93" s="1167"/>
      <c r="GP93" s="1167"/>
      <c r="GQ93" s="1167"/>
      <c r="GR93" s="1167"/>
      <c r="GS93" s="1167"/>
      <c r="GT93" s="1167"/>
      <c r="GU93" s="1167"/>
      <c r="GV93" s="1167"/>
      <c r="GW93" s="1167"/>
      <c r="GX93" s="1167"/>
      <c r="GY93" s="1167"/>
      <c r="GZ93" s="1167"/>
      <c r="HA93" s="1167"/>
      <c r="HB93" s="1167"/>
      <c r="HC93" s="1167"/>
      <c r="HD93" s="1167"/>
      <c r="HE93" s="1167"/>
      <c r="HF93" s="1167"/>
      <c r="HG93" s="1167"/>
      <c r="HH93" s="1167"/>
      <c r="HI93" s="1167"/>
      <c r="HJ93" s="1167"/>
      <c r="HK93" s="1167"/>
      <c r="HL93" s="1167"/>
      <c r="HM93" s="1167"/>
      <c r="HN93" s="1167"/>
      <c r="HO93" s="1167"/>
      <c r="HP93" s="1167"/>
      <c r="HQ93" s="1167"/>
      <c r="HR93" s="1167"/>
      <c r="HS93" s="1167"/>
      <c r="HT93" s="1167"/>
      <c r="HU93" s="1167"/>
      <c r="HV93" s="1167"/>
      <c r="HW93" s="1167"/>
      <c r="HX93" s="1167"/>
      <c r="HY93" s="1167"/>
      <c r="HZ93" s="1167"/>
      <c r="IA93" s="1167"/>
      <c r="IB93" s="1167"/>
      <c r="IC93" s="1167"/>
      <c r="ID93" s="1167"/>
      <c r="IE93" s="1167"/>
      <c r="IF93" s="1167"/>
      <c r="IG93" s="1167"/>
      <c r="IH93" s="1167"/>
      <c r="II93" s="1167"/>
      <c r="IJ93" s="1167"/>
      <c r="IK93" s="1167"/>
      <c r="IL93" s="1167"/>
      <c r="IM93" s="1167"/>
      <c r="IN93" s="1167"/>
      <c r="IO93" s="1167"/>
      <c r="IP93" s="1167"/>
      <c r="IQ93" s="1167"/>
      <c r="IR93" s="1167"/>
      <c r="IS93" s="1167"/>
      <c r="IT93" s="1167"/>
      <c r="IU93" s="1167"/>
      <c r="IV93" s="1167"/>
      <c r="IW93" s="1167"/>
      <c r="IX93" s="1443"/>
    </row>
    <row r="94" spans="1:258" s="1444" customFormat="1" ht="15" customHeight="1" x14ac:dyDescent="0.25">
      <c r="A94" s="2117"/>
      <c r="B94" s="1455" t="s">
        <v>1490</v>
      </c>
      <c r="C94" s="1456"/>
      <c r="D94" s="1456"/>
      <c r="E94" s="1457"/>
      <c r="F94" s="1458"/>
      <c r="G94" s="1167"/>
      <c r="H94" s="1167"/>
      <c r="I94" s="1167"/>
      <c r="J94" s="1167"/>
      <c r="K94" s="1167"/>
      <c r="L94" s="1167"/>
      <c r="M94" s="1167"/>
      <c r="N94" s="1443"/>
      <c r="O94" s="1167"/>
      <c r="P94" s="1167"/>
      <c r="Q94" s="1167"/>
      <c r="R94" s="1167"/>
      <c r="S94" s="1167"/>
      <c r="T94" s="1167"/>
      <c r="U94" s="1167"/>
      <c r="V94" s="1167"/>
      <c r="W94" s="1167"/>
      <c r="X94" s="1167"/>
      <c r="Y94" s="1167"/>
      <c r="Z94" s="1167"/>
      <c r="AA94" s="1167"/>
      <c r="AB94" s="1167"/>
      <c r="AC94" s="1167"/>
      <c r="AD94" s="1167"/>
      <c r="AE94" s="1167"/>
      <c r="AF94" s="1167"/>
      <c r="AG94" s="1167"/>
      <c r="AH94" s="1167"/>
      <c r="AI94" s="1167"/>
      <c r="AJ94" s="1167"/>
      <c r="AK94" s="1167"/>
      <c r="AL94" s="1167"/>
      <c r="AM94" s="1167"/>
      <c r="AN94" s="1167"/>
      <c r="AO94" s="1167"/>
      <c r="AP94" s="1167"/>
      <c r="AQ94" s="1167"/>
      <c r="AR94" s="1167"/>
      <c r="AS94" s="1167"/>
      <c r="AT94" s="1167"/>
      <c r="AU94" s="1167"/>
      <c r="AV94" s="1167"/>
      <c r="AW94" s="1167"/>
      <c r="AX94" s="1167"/>
      <c r="AY94" s="1167"/>
      <c r="AZ94" s="1167"/>
      <c r="BA94" s="1167"/>
      <c r="BB94" s="1167"/>
      <c r="BC94" s="1167"/>
      <c r="BD94" s="1167"/>
      <c r="BE94" s="1167"/>
      <c r="BF94" s="1167"/>
      <c r="BG94" s="1167"/>
      <c r="BH94" s="1167"/>
      <c r="BI94" s="1167"/>
      <c r="BJ94" s="1167"/>
      <c r="BK94" s="1167"/>
      <c r="BL94" s="1167"/>
      <c r="BM94" s="1167"/>
      <c r="BN94" s="1167"/>
      <c r="BO94" s="1167"/>
      <c r="BP94" s="1167"/>
      <c r="BQ94" s="1167"/>
      <c r="BR94" s="1167"/>
      <c r="BS94" s="1167"/>
      <c r="BT94" s="1167"/>
      <c r="BU94" s="1167"/>
      <c r="BV94" s="1167"/>
      <c r="BW94" s="1167"/>
      <c r="BX94" s="1167"/>
      <c r="BY94" s="1167"/>
      <c r="BZ94" s="1167"/>
      <c r="CA94" s="1167"/>
      <c r="CB94" s="1167"/>
      <c r="CC94" s="1167"/>
      <c r="CD94" s="1167"/>
      <c r="CE94" s="1167"/>
      <c r="CF94" s="1167"/>
      <c r="CG94" s="1167"/>
      <c r="CH94" s="1167"/>
      <c r="CI94" s="1167"/>
      <c r="CJ94" s="1167"/>
      <c r="CK94" s="1167"/>
      <c r="CL94" s="1167"/>
      <c r="CM94" s="1167"/>
      <c r="CN94" s="1167"/>
      <c r="CO94" s="1167"/>
      <c r="CP94" s="1167"/>
      <c r="CQ94" s="1167"/>
      <c r="CR94" s="1167"/>
      <c r="CS94" s="1167"/>
      <c r="CT94" s="1167"/>
      <c r="CU94" s="1167"/>
      <c r="CV94" s="1167"/>
      <c r="CW94" s="1167"/>
      <c r="CX94" s="1167"/>
      <c r="CY94" s="1167"/>
      <c r="CZ94" s="1167"/>
      <c r="DA94" s="1167"/>
      <c r="DB94" s="1167"/>
      <c r="DC94" s="1167"/>
      <c r="DD94" s="1167"/>
      <c r="DE94" s="1167"/>
      <c r="DF94" s="1167"/>
      <c r="DG94" s="1167"/>
      <c r="DH94" s="1167"/>
      <c r="DI94" s="1167"/>
      <c r="DJ94" s="1167"/>
      <c r="DK94" s="1167"/>
      <c r="DL94" s="1167"/>
      <c r="DM94" s="1167"/>
      <c r="DN94" s="1167"/>
      <c r="DO94" s="1167"/>
      <c r="DP94" s="1167"/>
      <c r="DQ94" s="1167"/>
      <c r="DR94" s="1167"/>
      <c r="DS94" s="1167"/>
      <c r="DT94" s="1167"/>
      <c r="DU94" s="1167"/>
      <c r="DV94" s="1167"/>
      <c r="DW94" s="1167"/>
      <c r="DX94" s="1167"/>
      <c r="DY94" s="1167"/>
      <c r="DZ94" s="1167"/>
      <c r="EA94" s="1167"/>
      <c r="EB94" s="1167"/>
      <c r="EC94" s="1167"/>
      <c r="ED94" s="1167"/>
      <c r="EE94" s="1167"/>
      <c r="EF94" s="1167"/>
      <c r="EG94" s="1167"/>
      <c r="EH94" s="1167"/>
      <c r="EI94" s="1167"/>
      <c r="EJ94" s="1167"/>
      <c r="EK94" s="1167"/>
      <c r="EL94" s="1167"/>
      <c r="EM94" s="1167"/>
      <c r="EN94" s="1167"/>
      <c r="EO94" s="1167"/>
      <c r="EP94" s="1167"/>
      <c r="EQ94" s="1167"/>
      <c r="ER94" s="1167"/>
      <c r="ES94" s="1167"/>
      <c r="ET94" s="1167"/>
      <c r="EU94" s="1167"/>
      <c r="EV94" s="1167"/>
      <c r="EW94" s="1167"/>
      <c r="EX94" s="1167"/>
      <c r="EY94" s="1167"/>
      <c r="EZ94" s="1167"/>
      <c r="FA94" s="1167"/>
      <c r="FB94" s="1167"/>
      <c r="FC94" s="1167"/>
      <c r="FD94" s="1167"/>
      <c r="FE94" s="1167"/>
      <c r="FF94" s="1167"/>
      <c r="FG94" s="1167"/>
      <c r="FH94" s="1167"/>
      <c r="FI94" s="1167"/>
      <c r="FJ94" s="1167"/>
      <c r="FK94" s="1167"/>
      <c r="FL94" s="1167"/>
      <c r="FM94" s="1167"/>
      <c r="FN94" s="1167"/>
      <c r="FO94" s="1167"/>
      <c r="FP94" s="1167"/>
      <c r="FQ94" s="1167"/>
      <c r="FR94" s="1167"/>
      <c r="FS94" s="1167"/>
      <c r="FT94" s="1167"/>
      <c r="FU94" s="1167"/>
      <c r="FV94" s="1167"/>
      <c r="FW94" s="1167"/>
      <c r="FX94" s="1167"/>
      <c r="FY94" s="1167"/>
      <c r="FZ94" s="1167"/>
      <c r="GA94" s="1167"/>
      <c r="GB94" s="1167"/>
      <c r="GC94" s="1167"/>
      <c r="GD94" s="1167"/>
      <c r="GE94" s="1167"/>
      <c r="GF94" s="1167"/>
      <c r="GG94" s="1167"/>
      <c r="GH94" s="1167"/>
      <c r="GI94" s="1167"/>
      <c r="GJ94" s="1167"/>
      <c r="GK94" s="1167"/>
      <c r="GL94" s="1167"/>
      <c r="GM94" s="1167"/>
      <c r="GN94" s="1167"/>
      <c r="GO94" s="1167"/>
      <c r="GP94" s="1167"/>
      <c r="GQ94" s="1167"/>
      <c r="GR94" s="1167"/>
      <c r="GS94" s="1167"/>
      <c r="GT94" s="1167"/>
      <c r="GU94" s="1167"/>
      <c r="GV94" s="1167"/>
      <c r="GW94" s="1167"/>
      <c r="GX94" s="1167"/>
      <c r="GY94" s="1167"/>
      <c r="GZ94" s="1167"/>
      <c r="HA94" s="1167"/>
      <c r="HB94" s="1167"/>
      <c r="HC94" s="1167"/>
      <c r="HD94" s="1167"/>
      <c r="HE94" s="1167"/>
      <c r="HF94" s="1167"/>
      <c r="HG94" s="1167"/>
      <c r="HH94" s="1167"/>
      <c r="HI94" s="1167"/>
      <c r="HJ94" s="1167"/>
      <c r="HK94" s="1167"/>
      <c r="HL94" s="1167"/>
      <c r="HM94" s="1167"/>
      <c r="HN94" s="1167"/>
      <c r="HO94" s="1167"/>
      <c r="HP94" s="1167"/>
      <c r="HQ94" s="1167"/>
      <c r="HR94" s="1167"/>
      <c r="HS94" s="1167"/>
      <c r="HT94" s="1167"/>
      <c r="HU94" s="1167"/>
      <c r="HV94" s="1167"/>
      <c r="HW94" s="1167"/>
      <c r="HX94" s="1167"/>
      <c r="HY94" s="1167"/>
      <c r="HZ94" s="1167"/>
      <c r="IA94" s="1167"/>
      <c r="IB94" s="1167"/>
      <c r="IC94" s="1167"/>
      <c r="ID94" s="1167"/>
      <c r="IE94" s="1167"/>
      <c r="IF94" s="1167"/>
      <c r="IG94" s="1167"/>
      <c r="IH94" s="1167"/>
      <c r="II94" s="1167"/>
      <c r="IJ94" s="1167"/>
      <c r="IK94" s="1167"/>
      <c r="IL94" s="1167"/>
      <c r="IM94" s="1167"/>
      <c r="IN94" s="1167"/>
      <c r="IO94" s="1167"/>
      <c r="IP94" s="1167"/>
      <c r="IQ94" s="1167"/>
      <c r="IR94" s="1167"/>
      <c r="IS94" s="1167"/>
      <c r="IT94" s="1167"/>
      <c r="IU94" s="1167"/>
      <c r="IV94" s="1167"/>
      <c r="IW94" s="1167"/>
      <c r="IX94" s="1443"/>
    </row>
    <row r="95" spans="1:258" s="1444" customFormat="1" ht="15" customHeight="1" x14ac:dyDescent="0.25">
      <c r="A95" s="2117"/>
      <c r="B95" s="1455" t="s">
        <v>1491</v>
      </c>
      <c r="C95" s="1456"/>
      <c r="D95" s="1456"/>
      <c r="E95" s="1457"/>
      <c r="F95" s="1458"/>
      <c r="G95" s="1167"/>
      <c r="H95" s="1167"/>
      <c r="I95" s="1167"/>
      <c r="J95" s="1167"/>
      <c r="K95" s="1167"/>
      <c r="L95" s="1167"/>
      <c r="M95" s="1167"/>
      <c r="N95" s="1443"/>
      <c r="O95" s="1167"/>
      <c r="P95" s="1167"/>
      <c r="Q95" s="1167"/>
      <c r="R95" s="1167"/>
      <c r="S95" s="1167"/>
      <c r="T95" s="1167"/>
      <c r="U95" s="1167"/>
      <c r="V95" s="1167"/>
      <c r="W95" s="1167"/>
      <c r="X95" s="1167"/>
      <c r="Y95" s="1167"/>
      <c r="Z95" s="1167"/>
      <c r="AA95" s="1167"/>
      <c r="AB95" s="1167"/>
      <c r="AC95" s="1167"/>
      <c r="AD95" s="1167"/>
      <c r="AE95" s="1167"/>
      <c r="AF95" s="1167"/>
      <c r="AG95" s="1167"/>
      <c r="AH95" s="1167"/>
      <c r="AI95" s="1167"/>
      <c r="AJ95" s="1167"/>
      <c r="AK95" s="1167"/>
      <c r="AL95" s="1167"/>
      <c r="AM95" s="1167"/>
      <c r="AN95" s="1167"/>
      <c r="AO95" s="1167"/>
      <c r="AP95" s="1167"/>
      <c r="AQ95" s="1167"/>
      <c r="AR95" s="1167"/>
      <c r="AS95" s="1167"/>
      <c r="AT95" s="1167"/>
      <c r="AU95" s="1167"/>
      <c r="AV95" s="1167"/>
      <c r="AW95" s="1167"/>
      <c r="AX95" s="1167"/>
      <c r="AY95" s="1167"/>
      <c r="AZ95" s="1167"/>
      <c r="BA95" s="1167"/>
      <c r="BB95" s="1167"/>
      <c r="BC95" s="1167"/>
      <c r="BD95" s="1167"/>
      <c r="BE95" s="1167"/>
      <c r="BF95" s="1167"/>
      <c r="BG95" s="1167"/>
      <c r="BH95" s="1167"/>
      <c r="BI95" s="1167"/>
      <c r="BJ95" s="1167"/>
      <c r="BK95" s="1167"/>
      <c r="BL95" s="1167"/>
      <c r="BM95" s="1167"/>
      <c r="BN95" s="1167"/>
      <c r="BO95" s="1167"/>
      <c r="BP95" s="1167"/>
      <c r="BQ95" s="1167"/>
      <c r="BR95" s="1167"/>
      <c r="BS95" s="1167"/>
      <c r="BT95" s="1167"/>
      <c r="BU95" s="1167"/>
      <c r="BV95" s="1167"/>
      <c r="BW95" s="1167"/>
      <c r="BX95" s="1167"/>
      <c r="BY95" s="1167"/>
      <c r="BZ95" s="1167"/>
      <c r="CA95" s="1167"/>
      <c r="CB95" s="1167"/>
      <c r="CC95" s="1167"/>
      <c r="CD95" s="1167"/>
      <c r="CE95" s="1167"/>
      <c r="CF95" s="1167"/>
      <c r="CG95" s="1167"/>
      <c r="CH95" s="1167"/>
      <c r="CI95" s="1167"/>
      <c r="CJ95" s="1167"/>
      <c r="CK95" s="1167"/>
      <c r="CL95" s="1167"/>
      <c r="CM95" s="1167"/>
      <c r="CN95" s="1167"/>
      <c r="CO95" s="1167"/>
      <c r="CP95" s="1167"/>
      <c r="CQ95" s="1167"/>
      <c r="CR95" s="1167"/>
      <c r="CS95" s="1167"/>
      <c r="CT95" s="1167"/>
      <c r="CU95" s="1167"/>
      <c r="CV95" s="1167"/>
      <c r="CW95" s="1167"/>
      <c r="CX95" s="1167"/>
      <c r="CY95" s="1167"/>
      <c r="CZ95" s="1167"/>
      <c r="DA95" s="1167"/>
      <c r="DB95" s="1167"/>
      <c r="DC95" s="1167"/>
      <c r="DD95" s="1167"/>
      <c r="DE95" s="1167"/>
      <c r="DF95" s="1167"/>
      <c r="DG95" s="1167"/>
      <c r="DH95" s="1167"/>
      <c r="DI95" s="1167"/>
      <c r="DJ95" s="1167"/>
      <c r="DK95" s="1167"/>
      <c r="DL95" s="1167"/>
      <c r="DM95" s="1167"/>
      <c r="DN95" s="1167"/>
      <c r="DO95" s="1167"/>
      <c r="DP95" s="1167"/>
      <c r="DQ95" s="1167"/>
      <c r="DR95" s="1167"/>
      <c r="DS95" s="1167"/>
      <c r="DT95" s="1167"/>
      <c r="DU95" s="1167"/>
      <c r="DV95" s="1167"/>
      <c r="DW95" s="1167"/>
      <c r="DX95" s="1167"/>
      <c r="DY95" s="1167"/>
      <c r="DZ95" s="1167"/>
      <c r="EA95" s="1167"/>
      <c r="EB95" s="1167"/>
      <c r="EC95" s="1167"/>
      <c r="ED95" s="1167"/>
      <c r="EE95" s="1167"/>
      <c r="EF95" s="1167"/>
      <c r="EG95" s="1167"/>
      <c r="EH95" s="1167"/>
      <c r="EI95" s="1167"/>
      <c r="EJ95" s="1167"/>
      <c r="EK95" s="1167"/>
      <c r="EL95" s="1167"/>
      <c r="EM95" s="1167"/>
      <c r="EN95" s="1167"/>
      <c r="EO95" s="1167"/>
      <c r="EP95" s="1167"/>
      <c r="EQ95" s="1167"/>
      <c r="ER95" s="1167"/>
      <c r="ES95" s="1167"/>
      <c r="ET95" s="1167"/>
      <c r="EU95" s="1167"/>
      <c r="EV95" s="1167"/>
      <c r="EW95" s="1167"/>
      <c r="EX95" s="1167"/>
      <c r="EY95" s="1167"/>
      <c r="EZ95" s="1167"/>
      <c r="FA95" s="1167"/>
      <c r="FB95" s="1167"/>
      <c r="FC95" s="1167"/>
      <c r="FD95" s="1167"/>
      <c r="FE95" s="1167"/>
      <c r="FF95" s="1167"/>
      <c r="FG95" s="1167"/>
      <c r="FH95" s="1167"/>
      <c r="FI95" s="1167"/>
      <c r="FJ95" s="1167"/>
      <c r="FK95" s="1167"/>
      <c r="FL95" s="1167"/>
      <c r="FM95" s="1167"/>
      <c r="FN95" s="1167"/>
      <c r="FO95" s="1167"/>
      <c r="FP95" s="1167"/>
      <c r="FQ95" s="1167"/>
      <c r="FR95" s="1167"/>
      <c r="FS95" s="1167"/>
      <c r="FT95" s="1167"/>
      <c r="FU95" s="1167"/>
      <c r="FV95" s="1167"/>
      <c r="FW95" s="1167"/>
      <c r="FX95" s="1167"/>
      <c r="FY95" s="1167"/>
      <c r="FZ95" s="1167"/>
      <c r="GA95" s="1167"/>
      <c r="GB95" s="1167"/>
      <c r="GC95" s="1167"/>
      <c r="GD95" s="1167"/>
      <c r="GE95" s="1167"/>
      <c r="GF95" s="1167"/>
      <c r="GG95" s="1167"/>
      <c r="GH95" s="1167"/>
      <c r="GI95" s="1167"/>
      <c r="GJ95" s="1167"/>
      <c r="GK95" s="1167"/>
      <c r="GL95" s="1167"/>
      <c r="GM95" s="1167"/>
      <c r="GN95" s="1167"/>
      <c r="GO95" s="1167"/>
      <c r="GP95" s="1167"/>
      <c r="GQ95" s="1167"/>
      <c r="GR95" s="1167"/>
      <c r="GS95" s="1167"/>
      <c r="GT95" s="1167"/>
      <c r="GU95" s="1167"/>
      <c r="GV95" s="1167"/>
      <c r="GW95" s="1167"/>
      <c r="GX95" s="1167"/>
      <c r="GY95" s="1167"/>
      <c r="GZ95" s="1167"/>
      <c r="HA95" s="1167"/>
      <c r="HB95" s="1167"/>
      <c r="HC95" s="1167"/>
      <c r="HD95" s="1167"/>
      <c r="HE95" s="1167"/>
      <c r="HF95" s="1167"/>
      <c r="HG95" s="1167"/>
      <c r="HH95" s="1167"/>
      <c r="HI95" s="1167"/>
      <c r="HJ95" s="1167"/>
      <c r="HK95" s="1167"/>
      <c r="HL95" s="1167"/>
      <c r="HM95" s="1167"/>
      <c r="HN95" s="1167"/>
      <c r="HO95" s="1167"/>
      <c r="HP95" s="1167"/>
      <c r="HQ95" s="1167"/>
      <c r="HR95" s="1167"/>
      <c r="HS95" s="1167"/>
      <c r="HT95" s="1167"/>
      <c r="HU95" s="1167"/>
      <c r="HV95" s="1167"/>
      <c r="HW95" s="1167"/>
      <c r="HX95" s="1167"/>
      <c r="HY95" s="1167"/>
      <c r="HZ95" s="1167"/>
      <c r="IA95" s="1167"/>
      <c r="IB95" s="1167"/>
      <c r="IC95" s="1167"/>
      <c r="ID95" s="1167"/>
      <c r="IE95" s="1167"/>
      <c r="IF95" s="1167"/>
      <c r="IG95" s="1167"/>
      <c r="IH95" s="1167"/>
      <c r="II95" s="1167"/>
      <c r="IJ95" s="1167"/>
      <c r="IK95" s="1167"/>
      <c r="IL95" s="1167"/>
      <c r="IM95" s="1167"/>
      <c r="IN95" s="1167"/>
      <c r="IO95" s="1167"/>
      <c r="IP95" s="1167"/>
      <c r="IQ95" s="1167"/>
      <c r="IR95" s="1167"/>
      <c r="IS95" s="1167"/>
      <c r="IT95" s="1167"/>
      <c r="IU95" s="1167"/>
      <c r="IV95" s="1167"/>
      <c r="IW95" s="1167"/>
      <c r="IX95" s="1443"/>
    </row>
    <row r="96" spans="1:258" ht="15" customHeight="1" x14ac:dyDescent="0.25">
      <c r="A96" s="2125"/>
      <c r="B96" s="1459" t="s">
        <v>1492</v>
      </c>
      <c r="C96" s="1460"/>
      <c r="D96" s="1460"/>
      <c r="E96" s="1461"/>
      <c r="F96" s="1462"/>
      <c r="G96" s="1167"/>
      <c r="H96" s="1167"/>
      <c r="I96" s="1167"/>
      <c r="J96" s="1167"/>
      <c r="K96" s="1167"/>
      <c r="L96" s="1167"/>
      <c r="M96" s="1167"/>
      <c r="N96" s="1443"/>
      <c r="O96" s="1167"/>
      <c r="P96" s="1167"/>
      <c r="Q96" s="1167"/>
      <c r="R96" s="1167"/>
      <c r="S96" s="1167"/>
      <c r="T96" s="1167"/>
      <c r="U96" s="1167"/>
      <c r="V96" s="1167"/>
      <c r="W96" s="1167"/>
      <c r="X96" s="1167"/>
      <c r="Y96" s="1167"/>
      <c r="Z96" s="1167"/>
      <c r="AA96" s="1167"/>
      <c r="AB96" s="1167"/>
      <c r="AC96" s="1167"/>
      <c r="AD96" s="1167"/>
      <c r="AE96" s="1167"/>
      <c r="AF96" s="1167"/>
      <c r="AG96" s="1167"/>
      <c r="AH96" s="1167"/>
      <c r="AI96" s="1167"/>
      <c r="AJ96" s="1167"/>
      <c r="AK96" s="1167"/>
      <c r="AL96" s="1167"/>
      <c r="AM96" s="1167"/>
      <c r="AN96" s="1167"/>
      <c r="AO96" s="1167"/>
      <c r="AP96" s="1167"/>
      <c r="AQ96" s="1167"/>
      <c r="AR96" s="1167"/>
      <c r="AS96" s="1167"/>
      <c r="AT96" s="1167"/>
      <c r="AU96" s="1167"/>
      <c r="AV96" s="1167"/>
      <c r="AW96" s="1167"/>
      <c r="AX96" s="1167"/>
      <c r="AY96" s="1167"/>
      <c r="AZ96" s="1167"/>
      <c r="BA96" s="1167"/>
      <c r="BB96" s="1167"/>
      <c r="BC96" s="1167"/>
      <c r="BD96" s="1167"/>
      <c r="BE96" s="1167"/>
      <c r="BF96" s="1167"/>
      <c r="BG96" s="1167"/>
      <c r="BH96" s="1167"/>
      <c r="BI96" s="1167"/>
      <c r="BJ96" s="1167"/>
      <c r="BK96" s="1167"/>
      <c r="BL96" s="1167"/>
      <c r="BM96" s="1167"/>
      <c r="BN96" s="1167"/>
      <c r="BO96" s="1167"/>
      <c r="BP96" s="1167"/>
      <c r="BQ96" s="1167"/>
      <c r="BR96" s="1167"/>
      <c r="BS96" s="1167"/>
      <c r="BT96" s="1167"/>
      <c r="BU96" s="1167"/>
      <c r="BV96" s="1167"/>
      <c r="BW96" s="1167"/>
      <c r="BX96" s="1167"/>
      <c r="BY96" s="1167"/>
      <c r="BZ96" s="1167"/>
      <c r="CA96" s="1167"/>
      <c r="CB96" s="1167"/>
      <c r="CC96" s="1167"/>
      <c r="CD96" s="1167"/>
      <c r="CE96" s="1167"/>
      <c r="CF96" s="1167"/>
      <c r="CG96" s="1167"/>
      <c r="CH96" s="1167"/>
      <c r="CI96" s="1167"/>
      <c r="CJ96" s="1167"/>
      <c r="CK96" s="1167"/>
      <c r="CL96" s="1167"/>
      <c r="CM96" s="1167"/>
      <c r="CN96" s="1167"/>
      <c r="CO96" s="1167"/>
      <c r="CP96" s="1167"/>
      <c r="CQ96" s="1167"/>
      <c r="CR96" s="1451"/>
      <c r="CS96" s="1451"/>
      <c r="CT96" s="1451"/>
      <c r="CU96" s="1451"/>
      <c r="CV96" s="1451"/>
      <c r="CW96" s="1451"/>
      <c r="CX96" s="1167"/>
      <c r="CY96" s="1167"/>
      <c r="CZ96" s="1451"/>
      <c r="DA96" s="1451"/>
      <c r="DB96" s="1451"/>
      <c r="DC96" s="1451"/>
      <c r="DD96" s="1451"/>
      <c r="DE96" s="1451"/>
      <c r="DF96" s="1451"/>
      <c r="DG96" s="1451"/>
      <c r="DH96" s="1167"/>
      <c r="DI96" s="1167"/>
      <c r="DJ96" s="1451"/>
      <c r="DK96" s="1451"/>
      <c r="DL96" s="1451"/>
      <c r="DM96" s="1451"/>
      <c r="DN96" s="1451"/>
      <c r="DO96" s="1451"/>
      <c r="DP96" s="1167"/>
      <c r="DQ96" s="1167"/>
      <c r="DR96" s="1451"/>
      <c r="DS96" s="1451"/>
      <c r="DT96" s="1451"/>
      <c r="DU96" s="1451"/>
      <c r="DV96" s="1167"/>
      <c r="DW96" s="1167"/>
      <c r="DX96" s="1451"/>
      <c r="DY96" s="1167"/>
      <c r="DZ96" s="1167"/>
      <c r="EA96" s="1167"/>
      <c r="EB96" s="1167"/>
      <c r="EC96" s="1451"/>
      <c r="ED96" s="1451"/>
      <c r="EE96" s="1451"/>
      <c r="EF96" s="1451"/>
      <c r="EG96" s="1451"/>
      <c r="EH96" s="1451"/>
      <c r="EI96" s="1451"/>
      <c r="EJ96" s="1451"/>
      <c r="EK96" s="1451"/>
      <c r="EL96" s="1451"/>
      <c r="EM96" s="1451"/>
      <c r="EN96" s="1451"/>
      <c r="EO96" s="1451"/>
      <c r="EP96" s="1451"/>
      <c r="EQ96" s="1451"/>
      <c r="ER96" s="1451"/>
      <c r="ES96" s="1451"/>
      <c r="ET96" s="1451"/>
      <c r="EU96" s="1451"/>
      <c r="EV96" s="1451"/>
      <c r="EW96" s="1451"/>
      <c r="EX96" s="1451"/>
      <c r="EY96" s="1451"/>
      <c r="EZ96" s="1451"/>
      <c r="FA96" s="1451"/>
      <c r="FB96" s="1451"/>
      <c r="FC96" s="1451"/>
      <c r="FD96" s="1451"/>
      <c r="FE96" s="1451"/>
      <c r="FF96" s="1451"/>
      <c r="FG96" s="1451"/>
      <c r="FH96" s="1451"/>
      <c r="FI96" s="1451"/>
      <c r="FJ96" s="1451"/>
      <c r="FK96" s="1451"/>
      <c r="FL96" s="1451"/>
      <c r="FM96" s="1451"/>
      <c r="FN96" s="1451"/>
      <c r="FO96" s="1451"/>
      <c r="FP96" s="1451"/>
      <c r="FQ96" s="1451"/>
      <c r="FR96" s="1451"/>
      <c r="FS96" s="1451"/>
      <c r="FT96" s="1451"/>
      <c r="FU96" s="1451"/>
      <c r="FV96" s="1451"/>
      <c r="FW96" s="1451"/>
      <c r="FX96" s="1451"/>
      <c r="FY96" s="1451"/>
      <c r="FZ96" s="1451"/>
      <c r="GA96" s="1451"/>
      <c r="GB96" s="1451"/>
      <c r="GC96" s="1451"/>
      <c r="GD96" s="1451"/>
      <c r="GE96" s="1451"/>
      <c r="GF96" s="1451"/>
      <c r="GG96" s="1451"/>
      <c r="GH96" s="1451"/>
      <c r="GI96" s="1451"/>
      <c r="GJ96" s="1451"/>
      <c r="GK96" s="1451"/>
      <c r="GL96" s="1451"/>
      <c r="GM96" s="1451"/>
      <c r="GN96" s="1451"/>
      <c r="GO96" s="1451"/>
      <c r="GP96" s="1451"/>
      <c r="GQ96" s="1451"/>
      <c r="GR96" s="1451"/>
      <c r="GS96" s="1451"/>
      <c r="GT96" s="1451"/>
      <c r="GU96" s="1451"/>
      <c r="GV96" s="1451"/>
      <c r="GW96" s="1451"/>
      <c r="GX96" s="1451"/>
      <c r="GY96" s="1451"/>
      <c r="GZ96" s="1451"/>
      <c r="HA96" s="1451"/>
      <c r="HB96" s="1451"/>
      <c r="HC96" s="1451"/>
      <c r="HD96" s="1451"/>
      <c r="HE96" s="1451"/>
      <c r="HF96" s="1451"/>
      <c r="HG96" s="1451"/>
      <c r="HH96" s="1451"/>
      <c r="HI96" s="1451"/>
      <c r="HJ96" s="1451"/>
      <c r="HK96" s="1451"/>
      <c r="HL96" s="1451"/>
      <c r="HM96" s="1451"/>
      <c r="HN96" s="1451"/>
      <c r="HO96" s="1451"/>
      <c r="HP96" s="1451"/>
      <c r="HQ96" s="1451"/>
      <c r="HR96" s="1451"/>
      <c r="HS96" s="1451"/>
      <c r="HT96" s="1451"/>
      <c r="HU96" s="1451"/>
      <c r="HV96" s="1451"/>
      <c r="HW96" s="1451"/>
      <c r="HX96" s="1451"/>
      <c r="HY96" s="1451"/>
      <c r="HZ96" s="1451"/>
      <c r="IA96" s="1451"/>
      <c r="IB96" s="1451"/>
      <c r="IC96" s="1451"/>
      <c r="ID96" s="1451"/>
      <c r="IE96" s="1451"/>
      <c r="IF96" s="1451"/>
      <c r="IG96" s="1451"/>
      <c r="IH96" s="1451"/>
      <c r="II96" s="1451"/>
      <c r="IJ96" s="1451"/>
      <c r="IK96" s="1451"/>
      <c r="IL96" s="1451"/>
      <c r="IM96" s="1451"/>
      <c r="IN96" s="1451"/>
      <c r="IO96" s="1451"/>
      <c r="IP96" s="1451"/>
      <c r="IQ96" s="1451"/>
      <c r="IR96" s="1451"/>
      <c r="IS96" s="1451"/>
      <c r="IT96" s="1451"/>
      <c r="IU96" s="1451"/>
      <c r="IV96" s="1451"/>
      <c r="IW96" s="1451"/>
      <c r="IX96" s="1466"/>
    </row>
    <row r="97" spans="1:142" s="1167" customFormat="1" ht="15" customHeight="1" x14ac:dyDescent="0.25">
      <c r="A97" s="2117"/>
      <c r="N97" s="1443"/>
      <c r="AB97" s="1914"/>
      <c r="AC97" s="1914"/>
      <c r="AD97" s="1914"/>
      <c r="AE97" s="1914"/>
      <c r="AF97" s="1914"/>
      <c r="AG97" s="1914"/>
      <c r="AH97" s="1914"/>
      <c r="AI97" s="1914"/>
      <c r="AJ97" s="1914"/>
      <c r="AK97" s="1914"/>
      <c r="AL97" s="1914"/>
      <c r="AM97" s="1914"/>
      <c r="AN97" s="1914"/>
      <c r="AO97" s="1914"/>
      <c r="AP97" s="1914"/>
      <c r="AQ97" s="1914"/>
      <c r="AR97" s="1914"/>
      <c r="AS97" s="1914"/>
      <c r="AT97" s="1914"/>
      <c r="AU97" s="1914"/>
      <c r="AV97" s="1914"/>
      <c r="AW97" s="1914"/>
      <c r="AX97" s="1914"/>
      <c r="AY97" s="1914"/>
      <c r="AZ97" s="1914"/>
      <c r="BA97" s="1914"/>
      <c r="BB97" s="1914"/>
      <c r="BC97" s="1914"/>
      <c r="BD97" s="1914"/>
      <c r="BE97" s="1914"/>
      <c r="BF97" s="1914"/>
      <c r="BG97" s="1914"/>
      <c r="BH97" s="1914"/>
      <c r="BI97" s="1914"/>
      <c r="BJ97" s="1914"/>
      <c r="BK97" s="1914"/>
      <c r="BL97" s="1914"/>
      <c r="BM97" s="1914"/>
      <c r="BN97" s="1914"/>
      <c r="BO97" s="1914"/>
      <c r="BP97" s="1914"/>
      <c r="BQ97" s="1914"/>
      <c r="BR97" s="1914"/>
      <c r="BS97" s="1914"/>
      <c r="BT97" s="1914"/>
      <c r="BU97" s="1914"/>
      <c r="BV97" s="1914"/>
      <c r="BW97" s="1914"/>
      <c r="BX97" s="1914"/>
      <c r="BY97" s="1914"/>
      <c r="BZ97" s="1914"/>
      <c r="CA97" s="1914"/>
      <c r="CB97" s="1914"/>
      <c r="CC97" s="1914"/>
      <c r="CD97" s="1914"/>
      <c r="CE97" s="1914"/>
      <c r="CF97" s="1914"/>
      <c r="CG97" s="1914"/>
      <c r="CH97" s="1914"/>
      <c r="CI97" s="1914"/>
      <c r="CJ97" s="1914"/>
      <c r="CK97" s="1914"/>
      <c r="CL97" s="1914"/>
      <c r="CM97" s="1914"/>
      <c r="CN97" s="1914"/>
      <c r="CO97" s="1914"/>
      <c r="CP97" s="1914"/>
      <c r="CQ97" s="1914"/>
      <c r="CR97" s="1914"/>
      <c r="CS97" s="1914"/>
      <c r="CT97" s="1914"/>
      <c r="CU97" s="1914"/>
      <c r="CV97" s="1914"/>
      <c r="CW97" s="1914"/>
      <c r="CX97" s="1914"/>
      <c r="CY97" s="1914"/>
      <c r="CZ97" s="1914"/>
      <c r="DA97" s="1914"/>
      <c r="DB97" s="1914"/>
      <c r="DC97" s="1914"/>
      <c r="DD97" s="1914"/>
      <c r="DE97" s="1914"/>
      <c r="DF97" s="1914"/>
      <c r="DG97" s="1914"/>
      <c r="DH97" s="1914"/>
      <c r="DI97" s="1914"/>
      <c r="DJ97" s="1914"/>
      <c r="DK97" s="1914"/>
      <c r="DL97" s="1914"/>
      <c r="DM97" s="1914"/>
      <c r="DN97" s="1914"/>
      <c r="DO97" s="1914"/>
      <c r="DP97" s="1914"/>
      <c r="DQ97" s="1914"/>
      <c r="DR97" s="1914"/>
      <c r="DS97" s="1914"/>
      <c r="DT97" s="1914"/>
      <c r="DU97" s="1914"/>
      <c r="DV97" s="1914"/>
      <c r="DW97" s="1914"/>
      <c r="DX97" s="1914"/>
      <c r="DY97" s="1914"/>
      <c r="DZ97" s="1914"/>
      <c r="EA97" s="1914"/>
      <c r="EB97" s="1914"/>
      <c r="EC97" s="1914"/>
      <c r="ED97" s="1914"/>
      <c r="EE97" s="1914"/>
      <c r="EF97" s="1914"/>
      <c r="EG97" s="1914"/>
      <c r="EH97" s="1914"/>
      <c r="EI97" s="1914"/>
      <c r="EJ97" s="1914"/>
      <c r="EK97" s="1914"/>
      <c r="EL97" s="1915"/>
    </row>
    <row r="98" spans="1:142" s="1167" customFormat="1" ht="45" customHeight="1" x14ac:dyDescent="0.25">
      <c r="A98" s="2062" t="s">
        <v>1503</v>
      </c>
      <c r="B98" s="1463"/>
      <c r="C98" s="1464"/>
      <c r="D98" s="1464"/>
      <c r="E98" s="1464"/>
      <c r="F98" s="1464"/>
      <c r="G98" s="1464"/>
      <c r="H98" s="1464"/>
      <c r="I98" s="1465"/>
      <c r="J98" s="1465"/>
      <c r="K98" s="1465"/>
      <c r="L98" s="1465"/>
      <c r="M98" s="1465"/>
      <c r="N98" s="2129"/>
      <c r="O98" s="1465"/>
      <c r="P98" s="1465"/>
      <c r="Q98" s="1465"/>
      <c r="R98" s="1465"/>
      <c r="S98" s="1465"/>
      <c r="T98" s="1465"/>
      <c r="U98" s="1465"/>
      <c r="V98" s="1465"/>
      <c r="W98" s="1465"/>
      <c r="X98" s="1465"/>
      <c r="Y98" s="1465"/>
      <c r="Z98" s="1465"/>
      <c r="AA98" s="1465"/>
      <c r="AB98" s="1465"/>
      <c r="AC98" s="1465"/>
      <c r="AD98" s="1465"/>
      <c r="AE98" s="1465"/>
      <c r="AF98" s="1465"/>
      <c r="AG98" s="1465"/>
      <c r="AH98" s="1465"/>
      <c r="AI98" s="1465"/>
      <c r="AJ98" s="1465"/>
      <c r="AK98" s="1465"/>
      <c r="AL98" s="1465"/>
      <c r="AM98" s="1465"/>
      <c r="AN98" s="1465"/>
      <c r="AO98" s="1465"/>
      <c r="AP98" s="1465"/>
      <c r="AQ98" s="1465"/>
      <c r="AR98" s="1465"/>
      <c r="AS98" s="1465"/>
      <c r="AT98" s="1465"/>
      <c r="AU98" s="1465"/>
      <c r="AV98" s="1465"/>
      <c r="AW98" s="1465"/>
      <c r="AX98" s="1465"/>
      <c r="AY98" s="1465"/>
      <c r="AZ98" s="1465"/>
      <c r="BA98" s="1465"/>
      <c r="BB98" s="1465"/>
      <c r="BC98" s="1465"/>
      <c r="BD98" s="1465"/>
      <c r="BE98" s="1465"/>
      <c r="BF98" s="1465"/>
      <c r="BG98" s="1465"/>
      <c r="BH98" s="1465"/>
      <c r="BI98" s="1465"/>
      <c r="BJ98" s="1465"/>
      <c r="BK98" s="1465"/>
      <c r="BL98" s="1465"/>
      <c r="BM98" s="1465"/>
      <c r="BN98" s="1465"/>
      <c r="BO98" s="1465"/>
      <c r="BP98" s="1465"/>
      <c r="BQ98" s="1465"/>
      <c r="BR98" s="1465"/>
      <c r="BS98" s="1465"/>
      <c r="BT98" s="1465"/>
      <c r="BU98" s="1465"/>
      <c r="BV98" s="1465"/>
      <c r="BW98" s="1465"/>
      <c r="BX98" s="1465"/>
      <c r="BY98" s="1465"/>
      <c r="BZ98" s="1465"/>
      <c r="CA98" s="1465"/>
      <c r="CB98" s="1465"/>
      <c r="CC98" s="1465"/>
      <c r="CD98" s="1465"/>
      <c r="CE98" s="1465"/>
      <c r="CF98" s="1465"/>
      <c r="CG98" s="1465"/>
      <c r="CH98" s="1465"/>
      <c r="CI98" s="1465"/>
      <c r="CJ98" s="1465"/>
      <c r="CK98" s="1465"/>
      <c r="CL98" s="1465"/>
      <c r="CM98" s="1465"/>
      <c r="CN98" s="1465"/>
      <c r="CO98" s="1465"/>
      <c r="CP98" s="1465"/>
      <c r="CQ98" s="1465"/>
      <c r="CR98" s="1465"/>
      <c r="CS98" s="1465"/>
      <c r="CT98" s="1465"/>
      <c r="CU98" s="1465"/>
      <c r="CV98" s="1465"/>
      <c r="CW98" s="1465"/>
      <c r="CX98" s="1465"/>
      <c r="CY98" s="1465"/>
      <c r="CZ98" s="1465"/>
      <c r="DA98" s="1465"/>
      <c r="DB98" s="1465"/>
      <c r="DC98" s="1465"/>
      <c r="DD98" s="1465"/>
      <c r="DE98" s="1465"/>
      <c r="DF98" s="1465"/>
      <c r="DG98" s="1465"/>
      <c r="DH98" s="1465"/>
      <c r="DI98" s="1465"/>
      <c r="DJ98" s="1465"/>
      <c r="DK98" s="1465"/>
      <c r="DL98" s="1465"/>
      <c r="DM98" s="1465"/>
      <c r="DN98" s="1465"/>
      <c r="DO98" s="1465"/>
      <c r="DP98" s="1465"/>
      <c r="DQ98" s="1465"/>
      <c r="DR98" s="1465"/>
      <c r="DS98" s="1465"/>
      <c r="DT98" s="1465"/>
      <c r="DU98" s="1465"/>
      <c r="DV98" s="1465"/>
      <c r="DW98" s="1465"/>
      <c r="DX98" s="1465"/>
      <c r="DY98" s="1465"/>
      <c r="DZ98" s="1465"/>
      <c r="EA98" s="1465"/>
      <c r="EB98" s="1465"/>
      <c r="EC98" s="1465"/>
      <c r="ED98" s="1465"/>
      <c r="EE98" s="1465"/>
      <c r="EF98" s="1465"/>
      <c r="EG98" s="1465"/>
      <c r="EH98" s="1465"/>
      <c r="EI98" s="1465"/>
      <c r="EJ98" s="1465"/>
      <c r="EK98" s="1465"/>
      <c r="EL98" s="1911"/>
    </row>
    <row r="99" spans="1:142" s="1451" customFormat="1" ht="15" customHeight="1" x14ac:dyDescent="0.25">
      <c r="A99" s="2125"/>
      <c r="B99" s="2374"/>
      <c r="C99" s="2375"/>
      <c r="D99" s="2375"/>
      <c r="E99" s="2375"/>
      <c r="F99" s="2126" t="s">
        <v>1418</v>
      </c>
      <c r="G99" s="2048"/>
      <c r="H99" s="2048"/>
      <c r="I99" s="1167"/>
      <c r="J99" s="1167"/>
      <c r="K99" s="1167"/>
      <c r="L99" s="1167"/>
      <c r="M99" s="1167"/>
      <c r="N99" s="1443"/>
      <c r="O99" s="1167"/>
      <c r="P99" s="1167"/>
      <c r="Q99" s="1167"/>
      <c r="R99" s="1167"/>
      <c r="S99" s="1167"/>
      <c r="T99" s="1167"/>
      <c r="U99" s="1167"/>
      <c r="V99" s="1167"/>
      <c r="W99" s="1167"/>
      <c r="X99" s="1167"/>
      <c r="Y99" s="1167"/>
      <c r="Z99" s="1167"/>
      <c r="AA99" s="1167"/>
      <c r="AB99" s="1167"/>
      <c r="AC99" s="1167"/>
      <c r="AD99" s="1167"/>
      <c r="AE99" s="1167"/>
      <c r="AF99" s="1167"/>
      <c r="AG99" s="1167"/>
      <c r="AH99" s="1167"/>
      <c r="AI99" s="1167"/>
      <c r="AJ99" s="1167"/>
      <c r="AK99" s="1167"/>
      <c r="AL99" s="1167"/>
      <c r="AM99" s="1167"/>
      <c r="AN99" s="1167"/>
      <c r="AO99" s="1167"/>
      <c r="AP99" s="1167"/>
      <c r="AQ99" s="1167"/>
      <c r="AR99" s="1167"/>
      <c r="AS99" s="1167"/>
      <c r="AT99" s="1167"/>
      <c r="AU99" s="1167"/>
      <c r="AV99" s="1167"/>
      <c r="AW99" s="1167"/>
      <c r="AX99" s="1167"/>
      <c r="AY99" s="1167"/>
      <c r="AZ99" s="1167"/>
      <c r="BA99" s="1167"/>
      <c r="BB99" s="1167"/>
      <c r="BC99" s="1167"/>
      <c r="BD99" s="1167"/>
      <c r="BE99" s="1167"/>
      <c r="BF99" s="1167"/>
      <c r="BG99" s="1167"/>
      <c r="BH99" s="1167"/>
      <c r="BI99" s="1167"/>
      <c r="BJ99" s="1167"/>
      <c r="BK99" s="1167"/>
      <c r="BL99" s="1167"/>
      <c r="BM99" s="1167"/>
      <c r="BN99" s="1167"/>
      <c r="BO99" s="1167"/>
      <c r="BP99" s="1167"/>
      <c r="BQ99" s="1167"/>
      <c r="BR99" s="1167"/>
      <c r="BS99" s="1167"/>
      <c r="BT99" s="1167"/>
      <c r="BU99" s="1167"/>
      <c r="BV99" s="1167"/>
      <c r="BW99" s="1167"/>
      <c r="BX99" s="1167"/>
      <c r="BY99" s="1167"/>
      <c r="BZ99" s="1167"/>
      <c r="CA99" s="1167"/>
      <c r="CB99" s="1167"/>
      <c r="CC99" s="1167"/>
      <c r="CD99" s="1167"/>
      <c r="CE99" s="1167"/>
      <c r="CF99" s="1167"/>
      <c r="CG99" s="1167"/>
      <c r="CH99" s="1167"/>
      <c r="CI99" s="1167"/>
      <c r="CJ99" s="1167"/>
      <c r="CK99" s="1167"/>
      <c r="CL99" s="1167"/>
      <c r="CM99" s="1167"/>
      <c r="CN99" s="1167"/>
      <c r="CO99" s="1167"/>
      <c r="CP99" s="1167"/>
      <c r="CQ99" s="1167"/>
      <c r="CX99" s="1167"/>
      <c r="CY99" s="1167"/>
      <c r="DH99" s="1167"/>
      <c r="DI99" s="1167"/>
      <c r="DP99" s="1167"/>
      <c r="DQ99" s="1167"/>
      <c r="DV99" s="1167"/>
      <c r="DW99" s="1167"/>
      <c r="DY99" s="1167"/>
      <c r="DZ99" s="1167"/>
      <c r="EA99" s="1167"/>
      <c r="EB99" s="1167"/>
      <c r="EL99" s="1466"/>
    </row>
    <row r="100" spans="1:142" s="1451" customFormat="1" ht="15" customHeight="1" x14ac:dyDescent="0.25">
      <c r="A100" s="2125"/>
      <c r="B100" s="2127" t="s">
        <v>1504</v>
      </c>
      <c r="C100" s="2127"/>
      <c r="D100" s="2127"/>
      <c r="E100" s="2127"/>
      <c r="F100" s="2128">
        <f>IF($F$16=($F$22+$F$26+$F$30+$F$38+$F$42+$F$46+$F$54+$F$58+$F$62+$F$70+$F$74+$F$78+$F$86+$F$90+$F$94+$F$102+$F$106+$F$110+$F$118+$F$122+$F$126+$F$12+$F$13+$F$14+$F$15),F102+F106+F110,IF($F$16=($F$119+$F$123+$F$127+$F$103+$F$107+$F$111+$F$87+$F$91+$F$95+$F$71+$F$75+$F$79+$F$55+$F$59+$F$63+$F$39+$F$43+$F$47+$F$23+$F$27+$F$31+$F$12+$F$13+$F$14+$F$15),F103+F107+F111,F104+F108+F112))</f>
        <v>0</v>
      </c>
      <c r="G100" s="1167"/>
      <c r="H100" s="1167"/>
      <c r="I100" s="1167"/>
      <c r="J100" s="1167"/>
      <c r="K100" s="1167"/>
      <c r="L100" s="1167"/>
      <c r="M100" s="1167"/>
      <c r="N100" s="1443"/>
      <c r="O100" s="1167"/>
      <c r="P100" s="1167"/>
      <c r="Q100" s="1167"/>
      <c r="R100" s="1167"/>
      <c r="S100" s="1167"/>
      <c r="T100" s="1167"/>
      <c r="U100" s="1167"/>
      <c r="V100" s="1167"/>
      <c r="W100" s="1167"/>
      <c r="X100" s="1167"/>
      <c r="Y100" s="1167"/>
      <c r="Z100" s="1167"/>
      <c r="AA100" s="1167"/>
      <c r="AB100" s="1167"/>
      <c r="AC100" s="1167"/>
      <c r="AD100" s="1167"/>
      <c r="AE100" s="1167"/>
      <c r="AF100" s="1167"/>
      <c r="AG100" s="1167"/>
      <c r="AH100" s="1167"/>
      <c r="AI100" s="1167"/>
      <c r="AJ100" s="1167"/>
      <c r="AK100" s="1167"/>
      <c r="AL100" s="1167"/>
      <c r="AM100" s="1167"/>
      <c r="AN100" s="1167"/>
      <c r="AO100" s="1167"/>
      <c r="AP100" s="1167"/>
      <c r="AQ100" s="1167"/>
      <c r="AR100" s="1167"/>
      <c r="AS100" s="1167"/>
      <c r="AT100" s="1167"/>
      <c r="AU100" s="1167"/>
      <c r="AV100" s="1167"/>
      <c r="AW100" s="1167"/>
      <c r="AX100" s="1167"/>
      <c r="AY100" s="1167"/>
      <c r="AZ100" s="1167"/>
      <c r="BA100" s="1167"/>
      <c r="BB100" s="1167"/>
      <c r="BC100" s="1167"/>
      <c r="BD100" s="1167"/>
      <c r="BE100" s="1167"/>
      <c r="BF100" s="1167"/>
      <c r="BG100" s="1167"/>
      <c r="BH100" s="1167"/>
      <c r="BI100" s="1167"/>
      <c r="BJ100" s="1167"/>
      <c r="BK100" s="1167"/>
      <c r="BL100" s="1167"/>
      <c r="BM100" s="1167"/>
      <c r="BN100" s="1167"/>
      <c r="BO100" s="1167"/>
      <c r="BP100" s="1167"/>
      <c r="BQ100" s="1167"/>
      <c r="BR100" s="1167"/>
      <c r="BS100" s="1167"/>
      <c r="BT100" s="1167"/>
      <c r="BU100" s="1167"/>
      <c r="BV100" s="1167"/>
      <c r="BW100" s="1167"/>
      <c r="BX100" s="1167"/>
      <c r="BY100" s="1167"/>
      <c r="BZ100" s="1167"/>
      <c r="CA100" s="1167"/>
      <c r="CB100" s="1167"/>
      <c r="CC100" s="1167"/>
      <c r="CD100" s="1167"/>
      <c r="CE100" s="1167"/>
      <c r="CF100" s="1167"/>
      <c r="CG100" s="1167"/>
      <c r="CH100" s="1167"/>
      <c r="CI100" s="1167"/>
      <c r="CJ100" s="1167"/>
      <c r="CK100" s="1167"/>
      <c r="CL100" s="1167"/>
      <c r="CM100" s="1167"/>
      <c r="CN100" s="1167"/>
      <c r="CO100" s="1167"/>
      <c r="CP100" s="1167"/>
      <c r="CQ100" s="1167"/>
      <c r="CX100" s="1167"/>
      <c r="CY100" s="1167"/>
      <c r="DH100" s="1167"/>
      <c r="DI100" s="1167"/>
      <c r="DP100" s="1167"/>
      <c r="DQ100" s="1167"/>
      <c r="DV100" s="1167"/>
      <c r="DW100" s="1167"/>
      <c r="DY100" s="1167"/>
      <c r="DZ100" s="1167"/>
      <c r="EA100" s="1167"/>
      <c r="EB100" s="1167"/>
      <c r="EL100" s="1466"/>
    </row>
    <row r="101" spans="1:142" s="1451" customFormat="1" ht="15" customHeight="1" x14ac:dyDescent="0.25">
      <c r="A101" s="2125"/>
      <c r="B101" s="1452" t="s">
        <v>1489</v>
      </c>
      <c r="C101" s="1453"/>
      <c r="D101" s="1453"/>
      <c r="E101" s="1454"/>
      <c r="F101" s="1312"/>
      <c r="G101" s="1167"/>
      <c r="H101" s="1167"/>
      <c r="I101" s="1167"/>
      <c r="J101" s="1167"/>
      <c r="K101" s="1167"/>
      <c r="L101" s="1167"/>
      <c r="M101" s="1167"/>
      <c r="N101" s="1443"/>
      <c r="O101" s="1167"/>
      <c r="P101" s="1167"/>
      <c r="Q101" s="1167"/>
      <c r="R101" s="1167"/>
      <c r="S101" s="1167"/>
      <c r="T101" s="1167"/>
      <c r="U101" s="1167"/>
      <c r="V101" s="1167"/>
      <c r="W101" s="1167"/>
      <c r="X101" s="1167"/>
      <c r="Y101" s="1167"/>
      <c r="Z101" s="1167"/>
      <c r="AA101" s="1167"/>
      <c r="AB101" s="1167"/>
      <c r="AC101" s="1167"/>
      <c r="AD101" s="1167"/>
      <c r="AE101" s="1167"/>
      <c r="AF101" s="1167"/>
      <c r="AG101" s="1167"/>
      <c r="AH101" s="1167"/>
      <c r="AI101" s="1167"/>
      <c r="AJ101" s="1167"/>
      <c r="AK101" s="1167"/>
      <c r="AL101" s="1167"/>
      <c r="AM101" s="1167"/>
      <c r="AN101" s="1167"/>
      <c r="AO101" s="1167"/>
      <c r="AP101" s="1167"/>
      <c r="AQ101" s="1167"/>
      <c r="AR101" s="1167"/>
      <c r="AS101" s="1167"/>
      <c r="AT101" s="1167"/>
      <c r="AU101" s="1167"/>
      <c r="AV101" s="1167"/>
      <c r="AW101" s="1167"/>
      <c r="AX101" s="1167"/>
      <c r="AY101" s="1167"/>
      <c r="AZ101" s="1167"/>
      <c r="BA101" s="1167"/>
      <c r="BB101" s="1167"/>
      <c r="BC101" s="1167"/>
      <c r="BD101" s="1167"/>
      <c r="BE101" s="1167"/>
      <c r="BF101" s="1167"/>
      <c r="BG101" s="1167"/>
      <c r="BH101" s="1167"/>
      <c r="BI101" s="1167"/>
      <c r="BJ101" s="1167"/>
      <c r="BK101" s="1167"/>
      <c r="BL101" s="1167"/>
      <c r="BM101" s="1167"/>
      <c r="BN101" s="1167"/>
      <c r="BO101" s="1167"/>
      <c r="BP101" s="1167"/>
      <c r="BQ101" s="1167"/>
      <c r="BR101" s="1167"/>
      <c r="BS101" s="1167"/>
      <c r="BT101" s="1167"/>
      <c r="BU101" s="1167"/>
      <c r="BV101" s="1167"/>
      <c r="BW101" s="1167"/>
      <c r="BX101" s="1167"/>
      <c r="BY101" s="1167"/>
      <c r="BZ101" s="1167"/>
      <c r="CA101" s="1167"/>
      <c r="CB101" s="1167"/>
      <c r="CC101" s="1167"/>
      <c r="CD101" s="1167"/>
      <c r="CE101" s="1167"/>
      <c r="CF101" s="1167"/>
      <c r="CG101" s="1167"/>
      <c r="CH101" s="1167"/>
      <c r="CI101" s="1167"/>
      <c r="CJ101" s="1167"/>
      <c r="CK101" s="1167"/>
      <c r="CL101" s="1167"/>
      <c r="CM101" s="1167"/>
      <c r="CN101" s="1167"/>
      <c r="CO101" s="1167"/>
      <c r="CP101" s="1167"/>
      <c r="CQ101" s="1167"/>
      <c r="CX101" s="1167"/>
      <c r="CY101" s="1167"/>
      <c r="DH101" s="1167"/>
      <c r="DI101" s="1167"/>
      <c r="DP101" s="1167"/>
      <c r="DQ101" s="1167"/>
      <c r="DV101" s="1167"/>
      <c r="DW101" s="1167"/>
      <c r="DY101" s="1167"/>
      <c r="DZ101" s="1167"/>
      <c r="EA101" s="1167"/>
      <c r="EB101" s="1167"/>
      <c r="EL101" s="1466"/>
    </row>
    <row r="102" spans="1:142" s="1451" customFormat="1" ht="15" customHeight="1" x14ac:dyDescent="0.25">
      <c r="A102" s="2125"/>
      <c r="B102" s="1455" t="s">
        <v>1490</v>
      </c>
      <c r="C102" s="1456"/>
      <c r="D102" s="1456"/>
      <c r="E102" s="1457"/>
      <c r="F102" s="1458"/>
      <c r="G102" s="1167"/>
      <c r="H102" s="1167"/>
      <c r="I102" s="1167"/>
      <c r="J102" s="1167"/>
      <c r="K102" s="1167"/>
      <c r="L102" s="1167"/>
      <c r="M102" s="1167"/>
      <c r="N102" s="1443"/>
      <c r="O102" s="1167"/>
      <c r="P102" s="1167"/>
      <c r="Q102" s="1167"/>
      <c r="R102" s="1167"/>
      <c r="S102" s="1167"/>
      <c r="T102" s="1167"/>
      <c r="U102" s="1167"/>
      <c r="V102" s="1167"/>
      <c r="W102" s="1167"/>
      <c r="X102" s="1167"/>
      <c r="Y102" s="1167"/>
      <c r="Z102" s="1167"/>
      <c r="AA102" s="1167"/>
      <c r="AB102" s="1167"/>
      <c r="AC102" s="1167"/>
      <c r="AD102" s="1167"/>
      <c r="AE102" s="1167"/>
      <c r="AF102" s="1167"/>
      <c r="AG102" s="1167"/>
      <c r="AH102" s="1167"/>
      <c r="AI102" s="1167"/>
      <c r="AJ102" s="1167"/>
      <c r="AK102" s="1167"/>
      <c r="AL102" s="1167"/>
      <c r="AM102" s="1167"/>
      <c r="AN102" s="1167"/>
      <c r="AO102" s="1167"/>
      <c r="AP102" s="1167"/>
      <c r="AQ102" s="1167"/>
      <c r="AR102" s="1167"/>
      <c r="AS102" s="1167"/>
      <c r="AT102" s="1167"/>
      <c r="AU102" s="1167"/>
      <c r="AV102" s="1167"/>
      <c r="AW102" s="1167"/>
      <c r="AX102" s="1167"/>
      <c r="AY102" s="1167"/>
      <c r="AZ102" s="1167"/>
      <c r="BA102" s="1167"/>
      <c r="BB102" s="1167"/>
      <c r="BC102" s="1167"/>
      <c r="BD102" s="1167"/>
      <c r="BE102" s="1167"/>
      <c r="BF102" s="1167"/>
      <c r="BG102" s="1167"/>
      <c r="BH102" s="1167"/>
      <c r="BI102" s="1167"/>
      <c r="BJ102" s="1167"/>
      <c r="BK102" s="1167"/>
      <c r="BL102" s="1167"/>
      <c r="BM102" s="1167"/>
      <c r="BN102" s="1167"/>
      <c r="BO102" s="1167"/>
      <c r="BP102" s="1167"/>
      <c r="BQ102" s="1167"/>
      <c r="BR102" s="1167"/>
      <c r="BS102" s="1167"/>
      <c r="BT102" s="1167"/>
      <c r="BU102" s="1167"/>
      <c r="BV102" s="1167"/>
      <c r="BW102" s="1167"/>
      <c r="BX102" s="1167"/>
      <c r="BY102" s="1167"/>
      <c r="BZ102" s="1167"/>
      <c r="CA102" s="1167"/>
      <c r="CB102" s="1167"/>
      <c r="CC102" s="1167"/>
      <c r="CD102" s="1167"/>
      <c r="CE102" s="1167"/>
      <c r="CF102" s="1167"/>
      <c r="CG102" s="1167"/>
      <c r="CH102" s="1167"/>
      <c r="CI102" s="1167"/>
      <c r="CJ102" s="1167"/>
      <c r="CK102" s="1167"/>
      <c r="CL102" s="1167"/>
      <c r="CM102" s="1167"/>
      <c r="CN102" s="1167"/>
      <c r="CO102" s="1167"/>
      <c r="CP102" s="1167"/>
      <c r="CQ102" s="1167"/>
      <c r="CX102" s="1167"/>
      <c r="CY102" s="1167"/>
      <c r="DH102" s="1167"/>
      <c r="DI102" s="1167"/>
      <c r="DP102" s="1167"/>
      <c r="DQ102" s="1167"/>
      <c r="DV102" s="1167"/>
      <c r="DW102" s="1167"/>
      <c r="DY102" s="1167"/>
      <c r="DZ102" s="1167"/>
      <c r="EA102" s="1167"/>
      <c r="EB102" s="1167"/>
      <c r="EL102" s="1466"/>
    </row>
    <row r="103" spans="1:142" s="1451" customFormat="1" ht="15" customHeight="1" x14ac:dyDescent="0.25">
      <c r="A103" s="2125"/>
      <c r="B103" s="1455" t="s">
        <v>1491</v>
      </c>
      <c r="C103" s="1456"/>
      <c r="D103" s="1456"/>
      <c r="E103" s="1457"/>
      <c r="F103" s="1458"/>
      <c r="G103" s="1167"/>
      <c r="H103" s="1167"/>
      <c r="I103" s="1167"/>
      <c r="J103" s="1167"/>
      <c r="K103" s="1167"/>
      <c r="L103" s="1167"/>
      <c r="M103" s="1167"/>
      <c r="N103" s="1443"/>
      <c r="O103" s="1167"/>
      <c r="P103" s="1167"/>
      <c r="Q103" s="1167"/>
      <c r="R103" s="1167"/>
      <c r="S103" s="1167"/>
      <c r="T103" s="1167"/>
      <c r="U103" s="1167"/>
      <c r="V103" s="1167"/>
      <c r="W103" s="1167"/>
      <c r="X103" s="1167"/>
      <c r="Y103" s="1167"/>
      <c r="Z103" s="1167"/>
      <c r="AA103" s="1167"/>
      <c r="AB103" s="1167"/>
      <c r="AC103" s="1167"/>
      <c r="AD103" s="1167"/>
      <c r="AE103" s="1167"/>
      <c r="AF103" s="1167"/>
      <c r="AG103" s="1167"/>
      <c r="AH103" s="1167"/>
      <c r="AI103" s="1167"/>
      <c r="AJ103" s="1167"/>
      <c r="AK103" s="1167"/>
      <c r="AL103" s="1167"/>
      <c r="AM103" s="1167"/>
      <c r="AN103" s="1167"/>
      <c r="AO103" s="1167"/>
      <c r="AP103" s="1167"/>
      <c r="AQ103" s="1167"/>
      <c r="AR103" s="1167"/>
      <c r="AS103" s="1167"/>
      <c r="AT103" s="1167"/>
      <c r="AU103" s="1167"/>
      <c r="AV103" s="1167"/>
      <c r="AW103" s="1167"/>
      <c r="AX103" s="1167"/>
      <c r="AY103" s="1167"/>
      <c r="AZ103" s="1167"/>
      <c r="BA103" s="1167"/>
      <c r="BB103" s="1167"/>
      <c r="BC103" s="1167"/>
      <c r="BD103" s="1167"/>
      <c r="BE103" s="1167"/>
      <c r="BF103" s="1167"/>
      <c r="BG103" s="1167"/>
      <c r="BH103" s="1167"/>
      <c r="BI103" s="1167"/>
      <c r="BJ103" s="1167"/>
      <c r="BK103" s="1167"/>
      <c r="BL103" s="1167"/>
      <c r="BM103" s="1167"/>
      <c r="BN103" s="1167"/>
      <c r="BO103" s="1167"/>
      <c r="BP103" s="1167"/>
      <c r="BQ103" s="1167"/>
      <c r="BR103" s="1167"/>
      <c r="BS103" s="1167"/>
      <c r="BT103" s="1167"/>
      <c r="BU103" s="1167"/>
      <c r="BV103" s="1167"/>
      <c r="BW103" s="1167"/>
      <c r="BX103" s="1167"/>
      <c r="BY103" s="1167"/>
      <c r="BZ103" s="1167"/>
      <c r="CA103" s="1167"/>
      <c r="CB103" s="1167"/>
      <c r="CC103" s="1167"/>
      <c r="CD103" s="1167"/>
      <c r="CE103" s="1167"/>
      <c r="CF103" s="1167"/>
      <c r="CG103" s="1167"/>
      <c r="CH103" s="1167"/>
      <c r="CI103" s="1167"/>
      <c r="CJ103" s="1167"/>
      <c r="CK103" s="1167"/>
      <c r="CL103" s="1167"/>
      <c r="CM103" s="1167"/>
      <c r="CN103" s="1167"/>
      <c r="CO103" s="1167"/>
      <c r="CP103" s="1167"/>
      <c r="CQ103" s="1167"/>
      <c r="CX103" s="1167"/>
      <c r="CY103" s="1167"/>
      <c r="DH103" s="1167"/>
      <c r="DI103" s="1167"/>
      <c r="DP103" s="1167"/>
      <c r="DQ103" s="1167"/>
      <c r="DV103" s="1167"/>
      <c r="DW103" s="1167"/>
      <c r="DY103" s="1167"/>
      <c r="DZ103" s="1167"/>
      <c r="EA103" s="1167"/>
      <c r="EB103" s="1167"/>
      <c r="EL103" s="1466"/>
    </row>
    <row r="104" spans="1:142" s="1451" customFormat="1" ht="15" customHeight="1" x14ac:dyDescent="0.25">
      <c r="A104" s="2125"/>
      <c r="B104" s="1455" t="s">
        <v>1492</v>
      </c>
      <c r="C104" s="1456"/>
      <c r="D104" s="1456"/>
      <c r="E104" s="1457"/>
      <c r="F104" s="1458"/>
      <c r="G104" s="1167"/>
      <c r="H104" s="1167"/>
      <c r="I104" s="1167"/>
      <c r="J104" s="1167"/>
      <c r="K104" s="1167"/>
      <c r="L104" s="1167"/>
      <c r="M104" s="1167"/>
      <c r="N104" s="1443"/>
      <c r="O104" s="1167"/>
      <c r="P104" s="1167"/>
      <c r="Q104" s="1167"/>
      <c r="R104" s="1167"/>
      <c r="S104" s="1167"/>
      <c r="T104" s="1167"/>
      <c r="U104" s="1167"/>
      <c r="V104" s="1167"/>
      <c r="W104" s="1167"/>
      <c r="X104" s="1167"/>
      <c r="Y104" s="1167"/>
      <c r="Z104" s="1167"/>
      <c r="AA104" s="1167"/>
      <c r="AB104" s="1167"/>
      <c r="AC104" s="1167"/>
      <c r="AD104" s="1167"/>
      <c r="AE104" s="1167"/>
      <c r="AF104" s="1167"/>
      <c r="AG104" s="1167"/>
      <c r="AH104" s="1167"/>
      <c r="AI104" s="1167"/>
      <c r="AJ104" s="1167"/>
      <c r="AK104" s="1167"/>
      <c r="AL104" s="1167"/>
      <c r="AM104" s="1167"/>
      <c r="AN104" s="1167"/>
      <c r="AO104" s="1167"/>
      <c r="AP104" s="1167"/>
      <c r="AQ104" s="1167"/>
      <c r="AR104" s="1167"/>
      <c r="AS104" s="1167"/>
      <c r="AT104" s="1167"/>
      <c r="AU104" s="1167"/>
      <c r="AV104" s="1167"/>
      <c r="AW104" s="1167"/>
      <c r="AX104" s="1167"/>
      <c r="AY104" s="1167"/>
      <c r="AZ104" s="1167"/>
      <c r="BA104" s="1167"/>
      <c r="BB104" s="1167"/>
      <c r="BC104" s="1167"/>
      <c r="BD104" s="1167"/>
      <c r="BE104" s="1167"/>
      <c r="BF104" s="1167"/>
      <c r="BG104" s="1167"/>
      <c r="BH104" s="1167"/>
      <c r="BI104" s="1167"/>
      <c r="BJ104" s="1167"/>
      <c r="BK104" s="1167"/>
      <c r="BL104" s="1167"/>
      <c r="BM104" s="1167"/>
      <c r="BN104" s="1167"/>
      <c r="BO104" s="1167"/>
      <c r="BP104" s="1167"/>
      <c r="BQ104" s="1167"/>
      <c r="BR104" s="1167"/>
      <c r="BS104" s="1167"/>
      <c r="BT104" s="1167"/>
      <c r="BU104" s="1167"/>
      <c r="BV104" s="1167"/>
      <c r="BW104" s="1167"/>
      <c r="BX104" s="1167"/>
      <c r="BY104" s="1167"/>
      <c r="BZ104" s="1167"/>
      <c r="CA104" s="1167"/>
      <c r="CB104" s="1167"/>
      <c r="CC104" s="1167"/>
      <c r="CD104" s="1167"/>
      <c r="CE104" s="1167"/>
      <c r="CF104" s="1167"/>
      <c r="CG104" s="1167"/>
      <c r="CH104" s="1167"/>
      <c r="CI104" s="1167"/>
      <c r="CJ104" s="1167"/>
      <c r="CK104" s="1167"/>
      <c r="CL104" s="1167"/>
      <c r="CM104" s="1167"/>
      <c r="CN104" s="1167"/>
      <c r="CO104" s="1167"/>
      <c r="CP104" s="1167"/>
      <c r="CQ104" s="1167"/>
      <c r="CX104" s="1167"/>
      <c r="CY104" s="1167"/>
      <c r="DH104" s="1167"/>
      <c r="DI104" s="1167"/>
      <c r="DP104" s="1167"/>
      <c r="DQ104" s="1167"/>
      <c r="DV104" s="1167"/>
      <c r="DW104" s="1167"/>
      <c r="DY104" s="1167"/>
      <c r="DZ104" s="1167"/>
      <c r="EA104" s="1167"/>
      <c r="EB104" s="1167"/>
      <c r="EL104" s="1466"/>
    </row>
    <row r="105" spans="1:142" s="1451" customFormat="1" ht="15" customHeight="1" x14ac:dyDescent="0.25">
      <c r="A105" s="2125"/>
      <c r="B105" s="1452" t="s">
        <v>1493</v>
      </c>
      <c r="C105" s="1453"/>
      <c r="D105" s="1453"/>
      <c r="E105" s="1454"/>
      <c r="F105" s="1312"/>
      <c r="G105" s="1167"/>
      <c r="H105" s="1167"/>
      <c r="I105" s="1167"/>
      <c r="J105" s="1167"/>
      <c r="K105" s="1167"/>
      <c r="L105" s="1167"/>
      <c r="M105" s="1167"/>
      <c r="N105" s="1443"/>
      <c r="O105" s="1167"/>
      <c r="P105" s="1167"/>
      <c r="Q105" s="1167"/>
      <c r="R105" s="1167"/>
      <c r="S105" s="1167"/>
      <c r="T105" s="1167"/>
      <c r="U105" s="1167"/>
      <c r="V105" s="1167"/>
      <c r="W105" s="1167"/>
      <c r="X105" s="1167"/>
      <c r="Y105" s="1167"/>
      <c r="Z105" s="1167"/>
      <c r="AA105" s="1167"/>
      <c r="AB105" s="1167"/>
      <c r="AC105" s="1167"/>
      <c r="AD105" s="1167"/>
      <c r="AE105" s="1167"/>
      <c r="AF105" s="1167"/>
      <c r="AG105" s="1167"/>
      <c r="AH105" s="1167"/>
      <c r="AI105" s="1167"/>
      <c r="AJ105" s="1167"/>
      <c r="AK105" s="1167"/>
      <c r="AL105" s="1167"/>
      <c r="AM105" s="1167"/>
      <c r="AN105" s="1167"/>
      <c r="AO105" s="1167"/>
      <c r="AP105" s="1167"/>
      <c r="AQ105" s="1167"/>
      <c r="AR105" s="1167"/>
      <c r="AS105" s="1167"/>
      <c r="AT105" s="1167"/>
      <c r="AU105" s="1167"/>
      <c r="AV105" s="1167"/>
      <c r="AW105" s="1167"/>
      <c r="AX105" s="1167"/>
      <c r="AY105" s="1167"/>
      <c r="AZ105" s="1167"/>
      <c r="BA105" s="1167"/>
      <c r="BB105" s="1167"/>
      <c r="BC105" s="1167"/>
      <c r="BD105" s="1167"/>
      <c r="BE105" s="1167"/>
      <c r="BF105" s="1167"/>
      <c r="BG105" s="1167"/>
      <c r="BH105" s="1167"/>
      <c r="BI105" s="1167"/>
      <c r="BJ105" s="1167"/>
      <c r="BK105" s="1167"/>
      <c r="BL105" s="1167"/>
      <c r="BM105" s="1167"/>
      <c r="BN105" s="1167"/>
      <c r="BO105" s="1167"/>
      <c r="BP105" s="1167"/>
      <c r="BQ105" s="1167"/>
      <c r="BR105" s="1167"/>
      <c r="BS105" s="1167"/>
      <c r="BT105" s="1167"/>
      <c r="BU105" s="1167"/>
      <c r="BV105" s="1167"/>
      <c r="BW105" s="1167"/>
      <c r="BX105" s="1167"/>
      <c r="BY105" s="1167"/>
      <c r="BZ105" s="1167"/>
      <c r="CA105" s="1167"/>
      <c r="CB105" s="1167"/>
      <c r="CC105" s="1167"/>
      <c r="CD105" s="1167"/>
      <c r="CE105" s="1167"/>
      <c r="CF105" s="1167"/>
      <c r="CG105" s="1167"/>
      <c r="CH105" s="1167"/>
      <c r="CI105" s="1167"/>
      <c r="CJ105" s="1167"/>
      <c r="CK105" s="1167"/>
      <c r="CL105" s="1167"/>
      <c r="CM105" s="1167"/>
      <c r="CN105" s="1167"/>
      <c r="CO105" s="1167"/>
      <c r="CP105" s="1167"/>
      <c r="CQ105" s="1167"/>
      <c r="CX105" s="1167"/>
      <c r="CY105" s="1167"/>
      <c r="DH105" s="1167"/>
      <c r="DI105" s="1167"/>
      <c r="DP105" s="1167"/>
      <c r="DQ105" s="1167"/>
      <c r="DV105" s="1167"/>
      <c r="DW105" s="1167"/>
      <c r="DY105" s="1167"/>
      <c r="DZ105" s="1167"/>
      <c r="EA105" s="1167"/>
      <c r="EB105" s="1167"/>
      <c r="EL105" s="1466"/>
    </row>
    <row r="106" spans="1:142" s="1451" customFormat="1" ht="15" customHeight="1" x14ac:dyDescent="0.25">
      <c r="A106" s="2125"/>
      <c r="B106" s="1455" t="s">
        <v>1490</v>
      </c>
      <c r="C106" s="1456"/>
      <c r="D106" s="1456"/>
      <c r="E106" s="1457"/>
      <c r="F106" s="1458"/>
      <c r="G106" s="1167"/>
      <c r="H106" s="1167"/>
      <c r="I106" s="1167"/>
      <c r="J106" s="1167"/>
      <c r="K106" s="1167"/>
      <c r="L106" s="1167"/>
      <c r="M106" s="1167"/>
      <c r="N106" s="1443"/>
      <c r="O106" s="1167"/>
      <c r="P106" s="1167"/>
      <c r="Q106" s="1167"/>
      <c r="R106" s="1167"/>
      <c r="S106" s="1167"/>
      <c r="T106" s="1167"/>
      <c r="U106" s="1167"/>
      <c r="V106" s="1167"/>
      <c r="W106" s="1167"/>
      <c r="X106" s="1167"/>
      <c r="Y106" s="1167"/>
      <c r="Z106" s="1167"/>
      <c r="AA106" s="1167"/>
      <c r="AB106" s="1167"/>
      <c r="AC106" s="1167"/>
      <c r="AD106" s="1167"/>
      <c r="AE106" s="1167"/>
      <c r="AF106" s="1167"/>
      <c r="AG106" s="1167"/>
      <c r="AH106" s="1167"/>
      <c r="AI106" s="1167"/>
      <c r="AJ106" s="1167"/>
      <c r="AK106" s="1167"/>
      <c r="AL106" s="1167"/>
      <c r="AM106" s="1167"/>
      <c r="AN106" s="1167"/>
      <c r="AO106" s="1167"/>
      <c r="AP106" s="1167"/>
      <c r="AQ106" s="1167"/>
      <c r="AR106" s="1167"/>
      <c r="AS106" s="1167"/>
      <c r="AT106" s="1167"/>
      <c r="AU106" s="1167"/>
      <c r="AV106" s="1167"/>
      <c r="AW106" s="1167"/>
      <c r="AX106" s="1167"/>
      <c r="AY106" s="1167"/>
      <c r="AZ106" s="1167"/>
      <c r="BA106" s="1167"/>
      <c r="BB106" s="1167"/>
      <c r="BC106" s="1167"/>
      <c r="BD106" s="1167"/>
      <c r="BE106" s="1167"/>
      <c r="BF106" s="1167"/>
      <c r="BG106" s="1167"/>
      <c r="BH106" s="1167"/>
      <c r="BI106" s="1167"/>
      <c r="BJ106" s="1167"/>
      <c r="BK106" s="1167"/>
      <c r="BL106" s="1167"/>
      <c r="BM106" s="1167"/>
      <c r="BN106" s="1167"/>
      <c r="BO106" s="1167"/>
      <c r="BP106" s="1167"/>
      <c r="BQ106" s="1167"/>
      <c r="BR106" s="1167"/>
      <c r="BS106" s="1167"/>
      <c r="BT106" s="1167"/>
      <c r="BU106" s="1167"/>
      <c r="BV106" s="1167"/>
      <c r="BW106" s="1167"/>
      <c r="BX106" s="1167"/>
      <c r="BY106" s="1167"/>
      <c r="BZ106" s="1167"/>
      <c r="CA106" s="1167"/>
      <c r="CB106" s="1167"/>
      <c r="CC106" s="1167"/>
      <c r="CD106" s="1167"/>
      <c r="CE106" s="1167"/>
      <c r="CF106" s="1167"/>
      <c r="CG106" s="1167"/>
      <c r="CH106" s="1167"/>
      <c r="CI106" s="1167"/>
      <c r="CJ106" s="1167"/>
      <c r="CK106" s="1167"/>
      <c r="CL106" s="1167"/>
      <c r="CM106" s="1167"/>
      <c r="CN106" s="1167"/>
      <c r="CO106" s="1167"/>
      <c r="CP106" s="1167"/>
      <c r="CQ106" s="1167"/>
      <c r="CX106" s="1167"/>
      <c r="CY106" s="1167"/>
      <c r="DH106" s="1167"/>
      <c r="DI106" s="1167"/>
      <c r="DP106" s="1167"/>
      <c r="DQ106" s="1167"/>
      <c r="DV106" s="1167"/>
      <c r="DW106" s="1167"/>
      <c r="DY106" s="1167"/>
      <c r="DZ106" s="1167"/>
      <c r="EA106" s="1167"/>
      <c r="EB106" s="1167"/>
      <c r="EL106" s="1466"/>
    </row>
    <row r="107" spans="1:142" s="1451" customFormat="1" ht="15" customHeight="1" x14ac:dyDescent="0.25">
      <c r="A107" s="2125"/>
      <c r="B107" s="1455" t="s">
        <v>1491</v>
      </c>
      <c r="C107" s="1456"/>
      <c r="D107" s="1456"/>
      <c r="E107" s="1457"/>
      <c r="F107" s="1458"/>
      <c r="G107" s="1167"/>
      <c r="H107" s="1167"/>
      <c r="I107" s="1167"/>
      <c r="J107" s="1167"/>
      <c r="K107" s="1167"/>
      <c r="L107" s="1167"/>
      <c r="M107" s="1167"/>
      <c r="N107" s="1443"/>
      <c r="O107" s="1167"/>
      <c r="P107" s="1167"/>
      <c r="Q107" s="1167"/>
      <c r="R107" s="1167"/>
      <c r="S107" s="1167"/>
      <c r="T107" s="1167"/>
      <c r="U107" s="1167"/>
      <c r="V107" s="1167"/>
      <c r="W107" s="1167"/>
      <c r="X107" s="1167"/>
      <c r="Y107" s="1167"/>
      <c r="Z107" s="1167"/>
      <c r="AA107" s="1167"/>
      <c r="AB107" s="1167"/>
      <c r="AC107" s="1167"/>
      <c r="AD107" s="1167"/>
      <c r="AE107" s="1167"/>
      <c r="AF107" s="1167"/>
      <c r="AG107" s="1167"/>
      <c r="AH107" s="1167"/>
      <c r="AI107" s="1167"/>
      <c r="AJ107" s="1167"/>
      <c r="AK107" s="1167"/>
      <c r="AL107" s="1167"/>
      <c r="AM107" s="1167"/>
      <c r="AN107" s="1167"/>
      <c r="AO107" s="1167"/>
      <c r="AP107" s="1167"/>
      <c r="AQ107" s="1167"/>
      <c r="AR107" s="1167"/>
      <c r="AS107" s="1167"/>
      <c r="AT107" s="1167"/>
      <c r="AU107" s="1167"/>
      <c r="AV107" s="1167"/>
      <c r="AW107" s="1167"/>
      <c r="AX107" s="1167"/>
      <c r="AY107" s="1167"/>
      <c r="AZ107" s="1167"/>
      <c r="BA107" s="1167"/>
      <c r="BB107" s="1167"/>
      <c r="BC107" s="1167"/>
      <c r="BD107" s="1167"/>
      <c r="BE107" s="1167"/>
      <c r="BF107" s="1167"/>
      <c r="BG107" s="1167"/>
      <c r="BH107" s="1167"/>
      <c r="BI107" s="1167"/>
      <c r="BJ107" s="1167"/>
      <c r="BK107" s="1167"/>
      <c r="BL107" s="1167"/>
      <c r="BM107" s="1167"/>
      <c r="BN107" s="1167"/>
      <c r="BO107" s="1167"/>
      <c r="BP107" s="1167"/>
      <c r="BQ107" s="1167"/>
      <c r="BR107" s="1167"/>
      <c r="BS107" s="1167"/>
      <c r="BT107" s="1167"/>
      <c r="BU107" s="1167"/>
      <c r="BV107" s="1167"/>
      <c r="BW107" s="1167"/>
      <c r="BX107" s="1167"/>
      <c r="BY107" s="1167"/>
      <c r="BZ107" s="1167"/>
      <c r="CA107" s="1167"/>
      <c r="CB107" s="1167"/>
      <c r="CC107" s="1167"/>
      <c r="CD107" s="1167"/>
      <c r="CE107" s="1167"/>
      <c r="CF107" s="1167"/>
      <c r="CG107" s="1167"/>
      <c r="CH107" s="1167"/>
      <c r="CI107" s="1167"/>
      <c r="CJ107" s="1167"/>
      <c r="CK107" s="1167"/>
      <c r="CL107" s="1167"/>
      <c r="CM107" s="1167"/>
      <c r="CN107" s="1167"/>
      <c r="CO107" s="1167"/>
      <c r="CP107" s="1167"/>
      <c r="CQ107" s="1167"/>
      <c r="CX107" s="1167"/>
      <c r="CY107" s="1167"/>
      <c r="DH107" s="1167"/>
      <c r="DI107" s="1167"/>
      <c r="DP107" s="1167"/>
      <c r="DQ107" s="1167"/>
      <c r="DV107" s="1167"/>
      <c r="DW107" s="1167"/>
      <c r="DY107" s="1167"/>
      <c r="DZ107" s="1167"/>
      <c r="EA107" s="1167"/>
      <c r="EB107" s="1167"/>
      <c r="EL107" s="1466"/>
    </row>
    <row r="108" spans="1:142" s="1451" customFormat="1" ht="15" customHeight="1" x14ac:dyDescent="0.25">
      <c r="A108" s="2125"/>
      <c r="B108" s="1455" t="s">
        <v>1492</v>
      </c>
      <c r="C108" s="1456"/>
      <c r="D108" s="1456"/>
      <c r="E108" s="1457"/>
      <c r="F108" s="1458"/>
      <c r="G108" s="1167"/>
      <c r="H108" s="1167"/>
      <c r="I108" s="1167"/>
      <c r="J108" s="1167"/>
      <c r="K108" s="1167"/>
      <c r="L108" s="1167"/>
      <c r="M108" s="1167"/>
      <c r="N108" s="1443"/>
      <c r="O108" s="1167"/>
      <c r="P108" s="1167"/>
      <c r="Q108" s="1167"/>
      <c r="R108" s="1167"/>
      <c r="S108" s="1167"/>
      <c r="T108" s="1167"/>
      <c r="U108" s="1167"/>
      <c r="V108" s="1167"/>
      <c r="W108" s="1167"/>
      <c r="X108" s="1167"/>
      <c r="Y108" s="1167"/>
      <c r="Z108" s="1167"/>
      <c r="AA108" s="1167"/>
      <c r="AB108" s="1167"/>
      <c r="AC108" s="1167"/>
      <c r="AD108" s="1167"/>
      <c r="AE108" s="1167"/>
      <c r="AF108" s="1167"/>
      <c r="AG108" s="1167"/>
      <c r="AH108" s="1167"/>
      <c r="AI108" s="1167"/>
      <c r="AJ108" s="1167"/>
      <c r="AK108" s="1167"/>
      <c r="AL108" s="1167"/>
      <c r="AM108" s="1167"/>
      <c r="AN108" s="1167"/>
      <c r="AO108" s="1167"/>
      <c r="AP108" s="1167"/>
      <c r="AQ108" s="1167"/>
      <c r="AR108" s="1167"/>
      <c r="AS108" s="1167"/>
      <c r="AT108" s="1167"/>
      <c r="AU108" s="1167"/>
      <c r="AV108" s="1167"/>
      <c r="AW108" s="1167"/>
      <c r="AX108" s="1167"/>
      <c r="AY108" s="1167"/>
      <c r="AZ108" s="1167"/>
      <c r="BA108" s="1167"/>
      <c r="BB108" s="1167"/>
      <c r="BC108" s="1167"/>
      <c r="BD108" s="1167"/>
      <c r="BE108" s="1167"/>
      <c r="BF108" s="1167"/>
      <c r="BG108" s="1167"/>
      <c r="BH108" s="1167"/>
      <c r="BI108" s="1167"/>
      <c r="BJ108" s="1167"/>
      <c r="BK108" s="1167"/>
      <c r="BL108" s="1167"/>
      <c r="BM108" s="1167"/>
      <c r="BN108" s="1167"/>
      <c r="BO108" s="1167"/>
      <c r="BP108" s="1167"/>
      <c r="BQ108" s="1167"/>
      <c r="BR108" s="1167"/>
      <c r="BS108" s="1167"/>
      <c r="BT108" s="1167"/>
      <c r="BU108" s="1167"/>
      <c r="BV108" s="1167"/>
      <c r="BW108" s="1167"/>
      <c r="BX108" s="1167"/>
      <c r="BY108" s="1167"/>
      <c r="BZ108" s="1167"/>
      <c r="CA108" s="1167"/>
      <c r="CB108" s="1167"/>
      <c r="CC108" s="1167"/>
      <c r="CD108" s="1167"/>
      <c r="CE108" s="1167"/>
      <c r="CF108" s="1167"/>
      <c r="CG108" s="1167"/>
      <c r="CH108" s="1167"/>
      <c r="CI108" s="1167"/>
      <c r="CJ108" s="1167"/>
      <c r="CK108" s="1167"/>
      <c r="CL108" s="1167"/>
      <c r="CM108" s="1167"/>
      <c r="CN108" s="1167"/>
      <c r="CO108" s="1167"/>
      <c r="CP108" s="1167"/>
      <c r="CQ108" s="1167"/>
      <c r="CX108" s="1167"/>
      <c r="CY108" s="1167"/>
      <c r="DH108" s="1167"/>
      <c r="DI108" s="1167"/>
      <c r="DP108" s="1167"/>
      <c r="DQ108" s="1167"/>
      <c r="DV108" s="1167"/>
      <c r="DW108" s="1167"/>
      <c r="DY108" s="1167"/>
      <c r="DZ108" s="1167"/>
      <c r="EA108" s="1167"/>
      <c r="EB108" s="1167"/>
      <c r="EL108" s="1466"/>
    </row>
    <row r="109" spans="1:142" s="1451" customFormat="1" ht="15" customHeight="1" x14ac:dyDescent="0.25">
      <c r="A109" s="2125"/>
      <c r="B109" s="1452" t="s">
        <v>1494</v>
      </c>
      <c r="C109" s="1453"/>
      <c r="D109" s="1453"/>
      <c r="E109" s="1454"/>
      <c r="F109" s="1312"/>
      <c r="G109" s="1167"/>
      <c r="H109" s="1167"/>
      <c r="I109" s="1167"/>
      <c r="J109" s="1167"/>
      <c r="K109" s="1167"/>
      <c r="L109" s="1167"/>
      <c r="M109" s="1167"/>
      <c r="N109" s="1443"/>
      <c r="O109" s="1167"/>
      <c r="P109" s="1167"/>
      <c r="Q109" s="1167"/>
      <c r="R109" s="1167"/>
      <c r="S109" s="1167"/>
      <c r="T109" s="1167"/>
      <c r="U109" s="1167"/>
      <c r="V109" s="1167"/>
      <c r="W109" s="1167"/>
      <c r="X109" s="1167"/>
      <c r="Y109" s="1167"/>
      <c r="Z109" s="1167"/>
      <c r="AA109" s="1167"/>
      <c r="AB109" s="1167"/>
      <c r="AC109" s="1167"/>
      <c r="AD109" s="1167"/>
      <c r="AE109" s="1167"/>
      <c r="AF109" s="1167"/>
      <c r="AG109" s="1167"/>
      <c r="AH109" s="1167"/>
      <c r="AI109" s="1167"/>
      <c r="AJ109" s="1167"/>
      <c r="AK109" s="1167"/>
      <c r="AL109" s="1167"/>
      <c r="AM109" s="1167"/>
      <c r="AN109" s="1167"/>
      <c r="AO109" s="1167"/>
      <c r="AP109" s="1167"/>
      <c r="AQ109" s="1167"/>
      <c r="AR109" s="1167"/>
      <c r="AS109" s="1167"/>
      <c r="AT109" s="1167"/>
      <c r="AU109" s="1167"/>
      <c r="AV109" s="1167"/>
      <c r="AW109" s="1167"/>
      <c r="AX109" s="1167"/>
      <c r="AY109" s="1167"/>
      <c r="AZ109" s="1167"/>
      <c r="BA109" s="1167"/>
      <c r="BB109" s="1167"/>
      <c r="BC109" s="1167"/>
      <c r="BD109" s="1167"/>
      <c r="BE109" s="1167"/>
      <c r="BF109" s="1167"/>
      <c r="BG109" s="1167"/>
      <c r="BH109" s="1167"/>
      <c r="BI109" s="1167"/>
      <c r="BJ109" s="1167"/>
      <c r="BK109" s="1167"/>
      <c r="BL109" s="1167"/>
      <c r="BM109" s="1167"/>
      <c r="BN109" s="1167"/>
      <c r="BO109" s="1167"/>
      <c r="BP109" s="1167"/>
      <c r="BQ109" s="1167"/>
      <c r="BR109" s="1167"/>
      <c r="BS109" s="1167"/>
      <c r="BT109" s="1167"/>
      <c r="BU109" s="1167"/>
      <c r="BV109" s="1167"/>
      <c r="BW109" s="1167"/>
      <c r="BX109" s="1167"/>
      <c r="BY109" s="1167"/>
      <c r="BZ109" s="1167"/>
      <c r="CA109" s="1167"/>
      <c r="CB109" s="1167"/>
      <c r="CC109" s="1167"/>
      <c r="CD109" s="1167"/>
      <c r="CE109" s="1167"/>
      <c r="CF109" s="1167"/>
      <c r="CG109" s="1167"/>
      <c r="CH109" s="1167"/>
      <c r="CI109" s="1167"/>
      <c r="CJ109" s="1167"/>
      <c r="CK109" s="1167"/>
      <c r="CL109" s="1167"/>
      <c r="CM109" s="1167"/>
      <c r="CN109" s="1167"/>
      <c r="CO109" s="1167"/>
      <c r="CP109" s="1167"/>
      <c r="CQ109" s="1167"/>
      <c r="CX109" s="1167"/>
      <c r="CY109" s="1167"/>
      <c r="DH109" s="1167"/>
      <c r="DI109" s="1167"/>
      <c r="DP109" s="1167"/>
      <c r="DQ109" s="1167"/>
      <c r="DV109" s="1167"/>
      <c r="DW109" s="1167"/>
      <c r="DY109" s="1167"/>
      <c r="DZ109" s="1167"/>
      <c r="EA109" s="1167"/>
      <c r="EB109" s="1167"/>
      <c r="EL109" s="1466"/>
    </row>
    <row r="110" spans="1:142" s="1451" customFormat="1" ht="15" customHeight="1" x14ac:dyDescent="0.25">
      <c r="A110" s="2125"/>
      <c r="B110" s="1455" t="s">
        <v>1490</v>
      </c>
      <c r="C110" s="1456"/>
      <c r="D110" s="1456"/>
      <c r="E110" s="1457"/>
      <c r="F110" s="1458"/>
      <c r="G110" s="1167"/>
      <c r="H110" s="1167"/>
      <c r="I110" s="1167"/>
      <c r="J110" s="1167"/>
      <c r="K110" s="1167"/>
      <c r="L110" s="1167"/>
      <c r="M110" s="1167"/>
      <c r="N110" s="1443"/>
      <c r="O110" s="1167"/>
      <c r="P110" s="1167"/>
      <c r="Q110" s="1167"/>
      <c r="R110" s="1167"/>
      <c r="S110" s="1167"/>
      <c r="T110" s="1167"/>
      <c r="U110" s="1167"/>
      <c r="V110" s="1167"/>
      <c r="W110" s="1167"/>
      <c r="X110" s="1167"/>
      <c r="Y110" s="1167"/>
      <c r="Z110" s="1167"/>
      <c r="AA110" s="1167"/>
      <c r="AB110" s="1167"/>
      <c r="AC110" s="1167"/>
      <c r="AD110" s="1167"/>
      <c r="AE110" s="1167"/>
      <c r="AF110" s="1167"/>
      <c r="AG110" s="1167"/>
      <c r="AH110" s="1167"/>
      <c r="AI110" s="1167"/>
      <c r="AJ110" s="1167"/>
      <c r="AK110" s="1167"/>
      <c r="AL110" s="1167"/>
      <c r="AM110" s="1167"/>
      <c r="AN110" s="1167"/>
      <c r="AO110" s="1167"/>
      <c r="AP110" s="1167"/>
      <c r="AQ110" s="1167"/>
      <c r="AR110" s="1167"/>
      <c r="AS110" s="1167"/>
      <c r="AT110" s="1167"/>
      <c r="AU110" s="1167"/>
      <c r="AV110" s="1167"/>
      <c r="AW110" s="1167"/>
      <c r="AX110" s="1167"/>
      <c r="AY110" s="1167"/>
      <c r="AZ110" s="1167"/>
      <c r="BA110" s="1167"/>
      <c r="BB110" s="1167"/>
      <c r="BC110" s="1167"/>
      <c r="BD110" s="1167"/>
      <c r="BE110" s="1167"/>
      <c r="BF110" s="1167"/>
      <c r="BG110" s="1167"/>
      <c r="BH110" s="1167"/>
      <c r="BI110" s="1167"/>
      <c r="BJ110" s="1167"/>
      <c r="BK110" s="1167"/>
      <c r="BL110" s="1167"/>
      <c r="BM110" s="1167"/>
      <c r="BN110" s="1167"/>
      <c r="BO110" s="1167"/>
      <c r="BP110" s="1167"/>
      <c r="BQ110" s="1167"/>
      <c r="BR110" s="1167"/>
      <c r="BS110" s="1167"/>
      <c r="BT110" s="1167"/>
      <c r="BU110" s="1167"/>
      <c r="BV110" s="1167"/>
      <c r="BW110" s="1167"/>
      <c r="BX110" s="1167"/>
      <c r="BY110" s="1167"/>
      <c r="BZ110" s="1167"/>
      <c r="CA110" s="1167"/>
      <c r="CB110" s="1167"/>
      <c r="CC110" s="1167"/>
      <c r="CD110" s="1167"/>
      <c r="CE110" s="1167"/>
      <c r="CF110" s="1167"/>
      <c r="CG110" s="1167"/>
      <c r="CH110" s="1167"/>
      <c r="CI110" s="1167"/>
      <c r="CJ110" s="1167"/>
      <c r="CK110" s="1167"/>
      <c r="CL110" s="1167"/>
      <c r="CM110" s="1167"/>
      <c r="CN110" s="1167"/>
      <c r="CO110" s="1167"/>
      <c r="CP110" s="1167"/>
      <c r="CQ110" s="1167"/>
      <c r="CX110" s="1167"/>
      <c r="CY110" s="1167"/>
      <c r="DH110" s="1167"/>
      <c r="DI110" s="1167"/>
      <c r="DP110" s="1167"/>
      <c r="DQ110" s="1167"/>
      <c r="DV110" s="1167"/>
      <c r="DW110" s="1167"/>
      <c r="DY110" s="1167"/>
      <c r="DZ110" s="1167"/>
      <c r="EA110" s="1167"/>
      <c r="EB110" s="1167"/>
      <c r="EL110" s="1466"/>
    </row>
    <row r="111" spans="1:142" s="1451" customFormat="1" ht="15" customHeight="1" x14ac:dyDescent="0.25">
      <c r="A111" s="2125"/>
      <c r="B111" s="1455" t="s">
        <v>1491</v>
      </c>
      <c r="C111" s="1456"/>
      <c r="D111" s="1456"/>
      <c r="E111" s="1457"/>
      <c r="F111" s="1458"/>
      <c r="G111" s="1167"/>
      <c r="H111" s="1167"/>
      <c r="I111" s="1167"/>
      <c r="J111" s="1167"/>
      <c r="K111" s="1167"/>
      <c r="L111" s="1167"/>
      <c r="M111" s="1167"/>
      <c r="N111" s="1443"/>
      <c r="O111" s="1167"/>
      <c r="P111" s="1167"/>
      <c r="Q111" s="1167"/>
      <c r="R111" s="1167"/>
      <c r="S111" s="1167"/>
      <c r="T111" s="1167"/>
      <c r="U111" s="1167"/>
      <c r="V111" s="1167"/>
      <c r="W111" s="1167"/>
      <c r="X111" s="1167"/>
      <c r="Y111" s="1167"/>
      <c r="Z111" s="1167"/>
      <c r="AA111" s="1167"/>
      <c r="AB111" s="1167"/>
      <c r="AC111" s="1167"/>
      <c r="AD111" s="1167"/>
      <c r="AE111" s="1167"/>
      <c r="AF111" s="1167"/>
      <c r="AG111" s="1167"/>
      <c r="AH111" s="1167"/>
      <c r="AI111" s="1167"/>
      <c r="AJ111" s="1167"/>
      <c r="AK111" s="1167"/>
      <c r="AL111" s="1167"/>
      <c r="AM111" s="1167"/>
      <c r="AN111" s="1167"/>
      <c r="AO111" s="1167"/>
      <c r="AP111" s="1167"/>
      <c r="AQ111" s="1167"/>
      <c r="AR111" s="1167"/>
      <c r="AS111" s="1167"/>
      <c r="AT111" s="1167"/>
      <c r="AU111" s="1167"/>
      <c r="AV111" s="1167"/>
      <c r="AW111" s="1167"/>
      <c r="AX111" s="1167"/>
      <c r="AY111" s="1167"/>
      <c r="AZ111" s="1167"/>
      <c r="BA111" s="1167"/>
      <c r="BB111" s="1167"/>
      <c r="BC111" s="1167"/>
      <c r="BD111" s="1167"/>
      <c r="BE111" s="1167"/>
      <c r="BF111" s="1167"/>
      <c r="BG111" s="1167"/>
      <c r="BH111" s="1167"/>
      <c r="BI111" s="1167"/>
      <c r="BJ111" s="1167"/>
      <c r="BK111" s="1167"/>
      <c r="BL111" s="1167"/>
      <c r="BM111" s="1167"/>
      <c r="BN111" s="1167"/>
      <c r="BO111" s="1167"/>
      <c r="BP111" s="1167"/>
      <c r="BQ111" s="1167"/>
      <c r="BR111" s="1167"/>
      <c r="BS111" s="1167"/>
      <c r="BT111" s="1167"/>
      <c r="BU111" s="1167"/>
      <c r="BV111" s="1167"/>
      <c r="BW111" s="1167"/>
      <c r="BX111" s="1167"/>
      <c r="BY111" s="1167"/>
      <c r="BZ111" s="1167"/>
      <c r="CA111" s="1167"/>
      <c r="CB111" s="1167"/>
      <c r="CC111" s="1167"/>
      <c r="CD111" s="1167"/>
      <c r="CE111" s="1167"/>
      <c r="CF111" s="1167"/>
      <c r="CG111" s="1167"/>
      <c r="CH111" s="1167"/>
      <c r="CI111" s="1167"/>
      <c r="CJ111" s="1167"/>
      <c r="CK111" s="1167"/>
      <c r="CL111" s="1167"/>
      <c r="CM111" s="1167"/>
      <c r="CN111" s="1167"/>
      <c r="CO111" s="1167"/>
      <c r="CP111" s="1167"/>
      <c r="CQ111" s="1167"/>
      <c r="CX111" s="1167"/>
      <c r="CY111" s="1167"/>
      <c r="DH111" s="1167"/>
      <c r="DI111" s="1167"/>
      <c r="DP111" s="1167"/>
      <c r="DQ111" s="1167"/>
      <c r="DV111" s="1167"/>
      <c r="DW111" s="1167"/>
      <c r="DY111" s="1167"/>
      <c r="DZ111" s="1167"/>
      <c r="EA111" s="1167"/>
      <c r="EB111" s="1167"/>
      <c r="EL111" s="1466"/>
    </row>
    <row r="112" spans="1:142" s="1451" customFormat="1" ht="15" customHeight="1" x14ac:dyDescent="0.25">
      <c r="A112" s="2125"/>
      <c r="B112" s="1459" t="s">
        <v>1492</v>
      </c>
      <c r="C112" s="1460"/>
      <c r="D112" s="1460"/>
      <c r="E112" s="1461"/>
      <c r="F112" s="1462"/>
      <c r="G112" s="1167"/>
      <c r="H112" s="1167"/>
      <c r="I112" s="1167"/>
      <c r="J112" s="1167"/>
      <c r="K112" s="1167"/>
      <c r="L112" s="1167"/>
      <c r="M112" s="1167"/>
      <c r="N112" s="1443"/>
      <c r="O112" s="1167"/>
      <c r="P112" s="1167"/>
      <c r="Q112" s="1167"/>
      <c r="R112" s="1167"/>
      <c r="S112" s="1167"/>
      <c r="T112" s="1167"/>
      <c r="U112" s="1167"/>
      <c r="V112" s="1167"/>
      <c r="W112" s="1167"/>
      <c r="X112" s="1167"/>
      <c r="Y112" s="1167"/>
      <c r="Z112" s="1167"/>
      <c r="AA112" s="1167"/>
      <c r="AB112" s="1167"/>
      <c r="AC112" s="1167"/>
      <c r="AD112" s="1167"/>
      <c r="AE112" s="1167"/>
      <c r="AF112" s="1167"/>
      <c r="AG112" s="1167"/>
      <c r="AH112" s="1167"/>
      <c r="AI112" s="1167"/>
      <c r="AJ112" s="1167"/>
      <c r="AK112" s="1167"/>
      <c r="AL112" s="1167"/>
      <c r="AM112" s="1167"/>
      <c r="AN112" s="1167"/>
      <c r="AO112" s="1167"/>
      <c r="AP112" s="1167"/>
      <c r="AQ112" s="1167"/>
      <c r="AR112" s="1167"/>
      <c r="AS112" s="1167"/>
      <c r="AT112" s="1167"/>
      <c r="AU112" s="1167"/>
      <c r="AV112" s="1167"/>
      <c r="AW112" s="1167"/>
      <c r="AX112" s="1167"/>
      <c r="AY112" s="1167"/>
      <c r="AZ112" s="1167"/>
      <c r="BA112" s="1167"/>
      <c r="BB112" s="1167"/>
      <c r="BC112" s="1167"/>
      <c r="BD112" s="1167"/>
      <c r="BE112" s="1167"/>
      <c r="BF112" s="1167"/>
      <c r="BG112" s="1167"/>
      <c r="BH112" s="1167"/>
      <c r="BI112" s="1167"/>
      <c r="BJ112" s="1167"/>
      <c r="BK112" s="1167"/>
      <c r="BL112" s="1167"/>
      <c r="BM112" s="1167"/>
      <c r="BN112" s="1167"/>
      <c r="BO112" s="1167"/>
      <c r="BP112" s="1167"/>
      <c r="BQ112" s="1167"/>
      <c r="BR112" s="1167"/>
      <c r="BS112" s="1167"/>
      <c r="BT112" s="1167"/>
      <c r="BU112" s="1167"/>
      <c r="BV112" s="1167"/>
      <c r="BW112" s="1167"/>
      <c r="BX112" s="1167"/>
      <c r="BY112" s="1167"/>
      <c r="BZ112" s="1167"/>
      <c r="CA112" s="1167"/>
      <c r="CB112" s="1167"/>
      <c r="CC112" s="1167"/>
      <c r="CD112" s="1167"/>
      <c r="CE112" s="1167"/>
      <c r="CF112" s="1167"/>
      <c r="CG112" s="1167"/>
      <c r="CH112" s="1167"/>
      <c r="CI112" s="1167"/>
      <c r="CJ112" s="1167"/>
      <c r="CK112" s="1167"/>
      <c r="CL112" s="1167"/>
      <c r="CM112" s="1167"/>
      <c r="CN112" s="1167"/>
      <c r="CO112" s="1167"/>
      <c r="CP112" s="1167"/>
      <c r="CQ112" s="1167"/>
      <c r="CX112" s="1167"/>
      <c r="CY112" s="1167"/>
      <c r="DH112" s="1167"/>
      <c r="DI112" s="1167"/>
      <c r="DP112" s="1167"/>
      <c r="DQ112" s="1167"/>
      <c r="DV112" s="1167"/>
      <c r="DW112" s="1167"/>
      <c r="DY112" s="1167"/>
      <c r="DZ112" s="1167"/>
      <c r="EA112" s="1167"/>
      <c r="EB112" s="1167"/>
      <c r="EL112" s="1466"/>
    </row>
    <row r="113" spans="1:142" s="1167" customFormat="1" ht="15" customHeight="1" x14ac:dyDescent="0.25">
      <c r="A113" s="2117"/>
      <c r="N113" s="1443"/>
      <c r="EL113" s="1443"/>
    </row>
    <row r="114" spans="1:142" s="1167" customFormat="1" ht="45" customHeight="1" x14ac:dyDescent="0.25">
      <c r="A114" s="2062" t="s">
        <v>1505</v>
      </c>
      <c r="B114" s="1463"/>
      <c r="C114" s="1464"/>
      <c r="D114" s="1464"/>
      <c r="E114" s="1464"/>
      <c r="F114" s="1464"/>
      <c r="G114" s="1464"/>
      <c r="H114" s="1464"/>
      <c r="I114" s="1465"/>
      <c r="J114" s="1465"/>
      <c r="K114" s="1465"/>
      <c r="L114" s="1465"/>
      <c r="M114" s="1465"/>
      <c r="N114" s="2129"/>
      <c r="O114" s="1465"/>
      <c r="P114" s="1465"/>
      <c r="Q114" s="1465"/>
      <c r="R114" s="1465"/>
      <c r="S114" s="1465"/>
      <c r="T114" s="1465"/>
      <c r="U114" s="1465"/>
      <c r="V114" s="1465"/>
      <c r="W114" s="1465"/>
      <c r="X114" s="1465"/>
      <c r="Y114" s="1465"/>
      <c r="Z114" s="1465"/>
      <c r="AA114" s="1465"/>
      <c r="AB114" s="1465"/>
      <c r="AC114" s="1465"/>
      <c r="AD114" s="1465"/>
      <c r="AE114" s="1465"/>
      <c r="AF114" s="1465"/>
      <c r="AG114" s="1465"/>
      <c r="AH114" s="1465"/>
      <c r="AI114" s="1465"/>
      <c r="AJ114" s="1465"/>
      <c r="AK114" s="1465"/>
      <c r="AL114" s="1465"/>
      <c r="AM114" s="1465"/>
      <c r="AN114" s="1465"/>
      <c r="AO114" s="1465"/>
      <c r="AP114" s="1465"/>
      <c r="AQ114" s="1465"/>
      <c r="AR114" s="1465"/>
      <c r="AS114" s="1465"/>
      <c r="AT114" s="1465"/>
      <c r="AU114" s="1465"/>
      <c r="AV114" s="1465"/>
      <c r="AW114" s="1465"/>
      <c r="AX114" s="1465"/>
      <c r="AY114" s="1465"/>
      <c r="AZ114" s="1465"/>
      <c r="BA114" s="1465"/>
      <c r="BB114" s="1465"/>
      <c r="BC114" s="1465"/>
      <c r="BD114" s="1465"/>
      <c r="BE114" s="1465"/>
      <c r="BF114" s="1465"/>
      <c r="BG114" s="1465"/>
      <c r="BH114" s="1465"/>
      <c r="BI114" s="1465"/>
      <c r="BJ114" s="1465"/>
      <c r="BK114" s="1465"/>
      <c r="BL114" s="1465"/>
      <c r="BM114" s="1465"/>
      <c r="BN114" s="1465"/>
      <c r="BO114" s="1465"/>
      <c r="BP114" s="1465"/>
      <c r="BQ114" s="1465"/>
      <c r="BR114" s="1465"/>
      <c r="BS114" s="1465"/>
      <c r="BT114" s="1465"/>
      <c r="BU114" s="1465"/>
      <c r="BV114" s="1465"/>
      <c r="BW114" s="1465"/>
      <c r="BX114" s="1465"/>
      <c r="BY114" s="1465"/>
      <c r="BZ114" s="1465"/>
      <c r="CA114" s="1465"/>
      <c r="CB114" s="1465"/>
      <c r="CC114" s="1465"/>
      <c r="CD114" s="1465"/>
      <c r="CE114" s="1465"/>
      <c r="CF114" s="1465"/>
      <c r="CG114" s="1465"/>
      <c r="CH114" s="1465"/>
      <c r="CI114" s="1465"/>
      <c r="CJ114" s="1465"/>
      <c r="CK114" s="1465"/>
      <c r="CL114" s="1465"/>
      <c r="CM114" s="1465"/>
      <c r="CN114" s="1465"/>
      <c r="CO114" s="1465"/>
      <c r="CP114" s="1465"/>
      <c r="CQ114" s="1465"/>
      <c r="CR114" s="1465"/>
      <c r="CS114" s="1465"/>
      <c r="CT114" s="1465"/>
      <c r="CU114" s="1465"/>
      <c r="CV114" s="1465"/>
      <c r="CW114" s="1465"/>
      <c r="CX114" s="1465"/>
      <c r="CY114" s="1465"/>
      <c r="CZ114" s="1465"/>
      <c r="DA114" s="1465"/>
      <c r="DB114" s="1465"/>
      <c r="DC114" s="1465"/>
      <c r="DD114" s="1465"/>
      <c r="DE114" s="1465"/>
      <c r="DF114" s="1465"/>
      <c r="DG114" s="1465"/>
      <c r="DH114" s="1465"/>
      <c r="DI114" s="1465"/>
      <c r="DJ114" s="1465"/>
      <c r="DK114" s="1465"/>
      <c r="DL114" s="1465"/>
      <c r="DM114" s="1465"/>
      <c r="DN114" s="1465"/>
      <c r="DO114" s="1465"/>
      <c r="DP114" s="1465"/>
      <c r="DQ114" s="1465"/>
      <c r="DR114" s="1465"/>
      <c r="DS114" s="1465"/>
      <c r="DT114" s="1465"/>
      <c r="DU114" s="1465"/>
      <c r="DV114" s="1465"/>
      <c r="DW114" s="1465"/>
      <c r="DX114" s="1465"/>
      <c r="DY114" s="1465"/>
      <c r="DZ114" s="1465"/>
      <c r="EA114" s="1465"/>
      <c r="EB114" s="1465"/>
      <c r="EC114" s="1465"/>
      <c r="ED114" s="1465"/>
      <c r="EE114" s="1465"/>
      <c r="EF114" s="1465"/>
      <c r="EG114" s="1465"/>
      <c r="EH114" s="1465"/>
      <c r="EI114" s="1465"/>
      <c r="EJ114" s="1465"/>
      <c r="EK114" s="1465"/>
      <c r="EL114" s="1911"/>
    </row>
    <row r="115" spans="1:142" s="1451" customFormat="1" ht="15" customHeight="1" x14ac:dyDescent="0.25">
      <c r="A115" s="2125"/>
      <c r="B115" s="2374"/>
      <c r="C115" s="2375"/>
      <c r="D115" s="2375"/>
      <c r="E115" s="2375"/>
      <c r="F115" s="2126" t="s">
        <v>1418</v>
      </c>
      <c r="G115" s="1167"/>
      <c r="H115" s="1167"/>
      <c r="I115" s="1167"/>
      <c r="J115" s="1167"/>
      <c r="K115" s="1167"/>
      <c r="L115" s="1167"/>
      <c r="M115" s="1167"/>
      <c r="N115" s="1443"/>
      <c r="O115" s="1167"/>
      <c r="P115" s="1167"/>
      <c r="Q115" s="1167"/>
      <c r="R115" s="1167"/>
      <c r="S115" s="1167"/>
      <c r="T115" s="1167"/>
      <c r="U115" s="1167"/>
      <c r="V115" s="1167"/>
      <c r="W115" s="1167"/>
      <c r="X115" s="1167"/>
      <c r="Y115" s="1167"/>
      <c r="Z115" s="1167"/>
      <c r="AA115" s="1167"/>
      <c r="AB115" s="1167"/>
      <c r="AC115" s="1167"/>
      <c r="AD115" s="1167"/>
      <c r="AE115" s="1167"/>
      <c r="AF115" s="1167"/>
      <c r="AG115" s="1167"/>
      <c r="AH115" s="1167"/>
      <c r="AI115" s="1167"/>
      <c r="AJ115" s="1167"/>
      <c r="AK115" s="1167"/>
      <c r="AL115" s="1167"/>
      <c r="AM115" s="1167"/>
      <c r="AN115" s="1167"/>
      <c r="AO115" s="1167"/>
      <c r="AP115" s="1167"/>
      <c r="AQ115" s="1167"/>
      <c r="AR115" s="1167"/>
      <c r="AS115" s="1167"/>
      <c r="AT115" s="1167"/>
      <c r="AU115" s="1167"/>
      <c r="AV115" s="1167"/>
      <c r="AW115" s="1167"/>
      <c r="AX115" s="1167"/>
      <c r="AY115" s="1167"/>
      <c r="AZ115" s="1167"/>
      <c r="BA115" s="1167"/>
      <c r="BB115" s="1167"/>
      <c r="BC115" s="1167"/>
      <c r="BD115" s="1167"/>
      <c r="BE115" s="1167"/>
      <c r="BF115" s="1167"/>
      <c r="BG115" s="1167"/>
      <c r="BH115" s="1167"/>
      <c r="BI115" s="1167"/>
      <c r="BJ115" s="1167"/>
      <c r="BK115" s="1167"/>
      <c r="BL115" s="1167"/>
      <c r="BM115" s="1167"/>
      <c r="BN115" s="1167"/>
      <c r="BO115" s="1167"/>
      <c r="BP115" s="1167"/>
      <c r="BQ115" s="1167"/>
      <c r="BR115" s="1167"/>
      <c r="BS115" s="1167"/>
      <c r="BT115" s="1167"/>
      <c r="BU115" s="1167"/>
      <c r="BV115" s="1167"/>
      <c r="BW115" s="1167"/>
      <c r="BX115" s="1167"/>
      <c r="BY115" s="1167"/>
      <c r="BZ115" s="1167"/>
      <c r="CA115" s="1167"/>
      <c r="CB115" s="1167"/>
      <c r="CC115" s="1167"/>
      <c r="CD115" s="1167"/>
      <c r="CE115" s="1167"/>
      <c r="CF115" s="1167"/>
      <c r="CG115" s="1167"/>
      <c r="CH115" s="1167"/>
      <c r="CI115" s="1167"/>
      <c r="CJ115" s="1167"/>
      <c r="CK115" s="1167"/>
      <c r="CL115" s="1167"/>
      <c r="CM115" s="1167"/>
      <c r="CN115" s="1167"/>
      <c r="CO115" s="1167"/>
      <c r="CP115" s="1167"/>
      <c r="CQ115" s="1167"/>
      <c r="CX115" s="1167"/>
      <c r="CY115" s="1167"/>
      <c r="DH115" s="1167"/>
      <c r="DI115" s="1167"/>
      <c r="DP115" s="1167"/>
      <c r="DQ115" s="1167"/>
      <c r="DV115" s="1167"/>
      <c r="DW115" s="1167"/>
      <c r="DY115" s="1167"/>
      <c r="DZ115" s="1167"/>
      <c r="EA115" s="1167"/>
      <c r="EB115" s="1167"/>
      <c r="EL115" s="1466"/>
    </row>
    <row r="116" spans="1:142" s="1451" customFormat="1" ht="15" customHeight="1" x14ac:dyDescent="0.25">
      <c r="A116" s="2125"/>
      <c r="B116" s="2127" t="s">
        <v>1506</v>
      </c>
      <c r="C116" s="2127"/>
      <c r="D116" s="2127"/>
      <c r="E116" s="2127"/>
      <c r="F116" s="2128">
        <f>IF($F$16=($F$22+$F$26+$F$30+$F$38+$F$42+$F$46+$F$54+$F$58+$F$62+$F$70+$F$74+$F$78+$F$86+$F$90+$F$94+$F$102+$F$106+$F$110+$F$118+$F$122+$F$126+$F$12+$F$13+$F$14+$F$15),F118+F122+F126,IF($F$16=($F$119+$F$123+$F$127+$F$103+$F$107+$F$111+$F$87+$F$91+$F$95+$F$71+$F$75+$F$79+$F$55+$F$59+$F$63+$F$39+$F$43+$F$47+$F$23+$F$27+$F$31+$F$12+$F$13+$F$14+$F$15),F119+F123+F127,F120+F124+F128))</f>
        <v>0</v>
      </c>
      <c r="G116" s="1167"/>
      <c r="H116" s="1167"/>
      <c r="I116" s="1167"/>
      <c r="J116" s="1167"/>
      <c r="K116" s="1167"/>
      <c r="L116" s="1167"/>
      <c r="M116" s="1167"/>
      <c r="N116" s="1443"/>
      <c r="O116" s="1167"/>
      <c r="P116" s="1167"/>
      <c r="Q116" s="1167"/>
      <c r="R116" s="1167"/>
      <c r="S116" s="1167"/>
      <c r="T116" s="1167"/>
      <c r="U116" s="1167"/>
      <c r="V116" s="1167"/>
      <c r="W116" s="1167"/>
      <c r="X116" s="1167"/>
      <c r="Y116" s="1167"/>
      <c r="Z116" s="1167"/>
      <c r="AA116" s="1167"/>
      <c r="AB116" s="1167"/>
      <c r="AC116" s="1167"/>
      <c r="AD116" s="1167"/>
      <c r="AE116" s="1167"/>
      <c r="AF116" s="1167"/>
      <c r="AG116" s="1167"/>
      <c r="AH116" s="1167"/>
      <c r="AI116" s="1167"/>
      <c r="AJ116" s="1167"/>
      <c r="AK116" s="1167"/>
      <c r="AL116" s="1167"/>
      <c r="AM116" s="1167"/>
      <c r="AN116" s="1167"/>
      <c r="AO116" s="1167"/>
      <c r="AP116" s="1167"/>
      <c r="AQ116" s="1167"/>
      <c r="AR116" s="1167"/>
      <c r="AS116" s="1167"/>
      <c r="AT116" s="1167"/>
      <c r="AU116" s="1167"/>
      <c r="AV116" s="1167"/>
      <c r="AW116" s="1167"/>
      <c r="AX116" s="1167"/>
      <c r="AY116" s="1167"/>
      <c r="AZ116" s="1167"/>
      <c r="BA116" s="1167"/>
      <c r="BB116" s="1167"/>
      <c r="BC116" s="1167"/>
      <c r="BD116" s="1167"/>
      <c r="BE116" s="1167"/>
      <c r="BF116" s="1167"/>
      <c r="BG116" s="1167"/>
      <c r="BH116" s="1167"/>
      <c r="BI116" s="1167"/>
      <c r="BJ116" s="1167"/>
      <c r="BK116" s="1167"/>
      <c r="BL116" s="1167"/>
      <c r="BM116" s="1167"/>
      <c r="BN116" s="1167"/>
      <c r="BO116" s="1167"/>
      <c r="BP116" s="1167"/>
      <c r="BQ116" s="1167"/>
      <c r="BR116" s="1167"/>
      <c r="BS116" s="1167"/>
      <c r="BT116" s="1167"/>
      <c r="BU116" s="1167"/>
      <c r="BV116" s="1167"/>
      <c r="BW116" s="1167"/>
      <c r="BX116" s="1167"/>
      <c r="BY116" s="1167"/>
      <c r="BZ116" s="1167"/>
      <c r="CA116" s="1167"/>
      <c r="CB116" s="1167"/>
      <c r="CC116" s="1167"/>
      <c r="CD116" s="1167"/>
      <c r="CE116" s="1167"/>
      <c r="CF116" s="1167"/>
      <c r="CG116" s="1167"/>
      <c r="CH116" s="1167"/>
      <c r="CI116" s="1167"/>
      <c r="CJ116" s="1167"/>
      <c r="CK116" s="1167"/>
      <c r="CL116" s="1167"/>
      <c r="CM116" s="1167"/>
      <c r="CN116" s="1167"/>
      <c r="CO116" s="1167"/>
      <c r="CP116" s="1167"/>
      <c r="CQ116" s="1167"/>
      <c r="CX116" s="1167"/>
      <c r="CY116" s="1167"/>
      <c r="DH116" s="1167"/>
      <c r="DI116" s="1167"/>
      <c r="DP116" s="1167"/>
      <c r="DQ116" s="1167"/>
      <c r="DV116" s="1167"/>
      <c r="DW116" s="1167"/>
      <c r="DY116" s="1167"/>
      <c r="DZ116" s="1167"/>
      <c r="EA116" s="1167"/>
      <c r="EB116" s="1167"/>
      <c r="EL116" s="1466"/>
    </row>
    <row r="117" spans="1:142" s="1451" customFormat="1" ht="15" customHeight="1" x14ac:dyDescent="0.25">
      <c r="A117" s="2125"/>
      <c r="B117" s="1452" t="s">
        <v>1489</v>
      </c>
      <c r="C117" s="1453"/>
      <c r="D117" s="1453"/>
      <c r="E117" s="1454"/>
      <c r="F117" s="1312"/>
      <c r="G117" s="1167"/>
      <c r="H117" s="1167"/>
      <c r="I117" s="1167"/>
      <c r="J117" s="1167"/>
      <c r="K117" s="1167"/>
      <c r="L117" s="1167"/>
      <c r="M117" s="1167"/>
      <c r="N117" s="1443"/>
      <c r="O117" s="1167"/>
      <c r="P117" s="1167"/>
      <c r="Q117" s="1167"/>
      <c r="R117" s="1167"/>
      <c r="S117" s="1167"/>
      <c r="T117" s="1167"/>
      <c r="U117" s="1167"/>
      <c r="V117" s="1167"/>
      <c r="W117" s="1167"/>
      <c r="X117" s="1167"/>
      <c r="Y117" s="1167"/>
      <c r="Z117" s="1167"/>
      <c r="AA117" s="1167"/>
      <c r="AB117" s="1167"/>
      <c r="AC117" s="1167"/>
      <c r="AD117" s="1167"/>
      <c r="AE117" s="1167"/>
      <c r="AF117" s="1167"/>
      <c r="AG117" s="1167"/>
      <c r="AH117" s="1167"/>
      <c r="AI117" s="1167"/>
      <c r="AJ117" s="1167"/>
      <c r="AK117" s="1167"/>
      <c r="AL117" s="1167"/>
      <c r="AM117" s="1167"/>
      <c r="AN117" s="1167"/>
      <c r="AO117" s="1167"/>
      <c r="AP117" s="1167"/>
      <c r="AQ117" s="1167"/>
      <c r="AR117" s="1167"/>
      <c r="AS117" s="1167"/>
      <c r="AT117" s="1167"/>
      <c r="AU117" s="1167"/>
      <c r="AV117" s="1167"/>
      <c r="AW117" s="1167"/>
      <c r="AX117" s="1167"/>
      <c r="AY117" s="1167"/>
      <c r="AZ117" s="1167"/>
      <c r="BA117" s="1167"/>
      <c r="BB117" s="1167"/>
      <c r="BC117" s="1167"/>
      <c r="BD117" s="1167"/>
      <c r="BE117" s="1167"/>
      <c r="BF117" s="1167"/>
      <c r="BG117" s="1167"/>
      <c r="BH117" s="1167"/>
      <c r="BI117" s="1167"/>
      <c r="BJ117" s="1167"/>
      <c r="BK117" s="1167"/>
      <c r="BL117" s="1167"/>
      <c r="BM117" s="1167"/>
      <c r="BN117" s="1167"/>
      <c r="BO117" s="1167"/>
      <c r="BP117" s="1167"/>
      <c r="BQ117" s="1167"/>
      <c r="BR117" s="1167"/>
      <c r="BS117" s="1167"/>
      <c r="BT117" s="1167"/>
      <c r="BU117" s="1167"/>
      <c r="BV117" s="1167"/>
      <c r="BW117" s="1167"/>
      <c r="BX117" s="1167"/>
      <c r="BY117" s="1167"/>
      <c r="BZ117" s="1167"/>
      <c r="CA117" s="1167"/>
      <c r="CB117" s="1167"/>
      <c r="CC117" s="1167"/>
      <c r="CD117" s="1167"/>
      <c r="CE117" s="1167"/>
      <c r="CF117" s="1167"/>
      <c r="CG117" s="1167"/>
      <c r="CH117" s="1167"/>
      <c r="CI117" s="1167"/>
      <c r="CJ117" s="1167"/>
      <c r="CK117" s="1167"/>
      <c r="CL117" s="1167"/>
      <c r="CM117" s="1167"/>
      <c r="CN117" s="1167"/>
      <c r="CO117" s="1167"/>
      <c r="CP117" s="1167"/>
      <c r="CQ117" s="1167"/>
      <c r="CX117" s="1167"/>
      <c r="CY117" s="1167"/>
      <c r="DH117" s="1167"/>
      <c r="DI117" s="1167"/>
      <c r="DP117" s="1167"/>
      <c r="DQ117" s="1167"/>
      <c r="DV117" s="1167"/>
      <c r="DW117" s="1167"/>
      <c r="DY117" s="1167"/>
      <c r="DZ117" s="1167"/>
      <c r="EA117" s="1167"/>
      <c r="EB117" s="1167"/>
      <c r="EL117" s="1466"/>
    </row>
    <row r="118" spans="1:142" s="1451" customFormat="1" ht="15" customHeight="1" x14ac:dyDescent="0.25">
      <c r="A118" s="2125"/>
      <c r="B118" s="1455" t="s">
        <v>1490</v>
      </c>
      <c r="C118" s="1456"/>
      <c r="D118" s="1456"/>
      <c r="E118" s="1457"/>
      <c r="F118" s="1458"/>
      <c r="G118" s="1167"/>
      <c r="H118" s="1167"/>
      <c r="I118" s="1167"/>
      <c r="J118" s="1167"/>
      <c r="K118" s="1167"/>
      <c r="L118" s="1167"/>
      <c r="M118" s="1167"/>
      <c r="N118" s="1443"/>
      <c r="O118" s="1167"/>
      <c r="P118" s="1167"/>
      <c r="Q118" s="1167"/>
      <c r="R118" s="1167"/>
      <c r="S118" s="1167"/>
      <c r="T118" s="1167"/>
      <c r="U118" s="1167"/>
      <c r="V118" s="1167"/>
      <c r="W118" s="1167"/>
      <c r="X118" s="1167"/>
      <c r="Y118" s="1167"/>
      <c r="Z118" s="1167"/>
      <c r="AA118" s="1167"/>
      <c r="AB118" s="1167"/>
      <c r="AC118" s="1167"/>
      <c r="AD118" s="1167"/>
      <c r="AE118" s="1167"/>
      <c r="AF118" s="1167"/>
      <c r="AG118" s="1167"/>
      <c r="AH118" s="1167"/>
      <c r="AI118" s="1167"/>
      <c r="AJ118" s="1167"/>
      <c r="AK118" s="1167"/>
      <c r="AL118" s="1167"/>
      <c r="AM118" s="1167"/>
      <c r="AN118" s="1167"/>
      <c r="AO118" s="1167"/>
      <c r="AP118" s="1167"/>
      <c r="AQ118" s="1167"/>
      <c r="AR118" s="1167"/>
      <c r="AS118" s="1167"/>
      <c r="AT118" s="1167"/>
      <c r="AU118" s="1167"/>
      <c r="AV118" s="1167"/>
      <c r="AW118" s="1167"/>
      <c r="AX118" s="1167"/>
      <c r="AY118" s="1167"/>
      <c r="AZ118" s="1167"/>
      <c r="BA118" s="1167"/>
      <c r="BB118" s="1167"/>
      <c r="BC118" s="1167"/>
      <c r="BD118" s="1167"/>
      <c r="BE118" s="1167"/>
      <c r="BF118" s="1167"/>
      <c r="BG118" s="1167"/>
      <c r="BH118" s="1167"/>
      <c r="BI118" s="1167"/>
      <c r="BJ118" s="1167"/>
      <c r="BK118" s="1167"/>
      <c r="BL118" s="1167"/>
      <c r="BM118" s="1167"/>
      <c r="BN118" s="1167"/>
      <c r="BO118" s="1167"/>
      <c r="BP118" s="1167"/>
      <c r="BQ118" s="1167"/>
      <c r="BR118" s="1167"/>
      <c r="BS118" s="1167"/>
      <c r="BT118" s="1167"/>
      <c r="BU118" s="1167"/>
      <c r="BV118" s="1167"/>
      <c r="BW118" s="1167"/>
      <c r="BX118" s="1167"/>
      <c r="BY118" s="1167"/>
      <c r="BZ118" s="1167"/>
      <c r="CA118" s="1167"/>
      <c r="CB118" s="1167"/>
      <c r="CC118" s="1167"/>
      <c r="CD118" s="1167"/>
      <c r="CE118" s="1167"/>
      <c r="CF118" s="1167"/>
      <c r="CG118" s="1167"/>
      <c r="CH118" s="1167"/>
      <c r="CI118" s="1167"/>
      <c r="CJ118" s="1167"/>
      <c r="CK118" s="1167"/>
      <c r="CL118" s="1167"/>
      <c r="CM118" s="1167"/>
      <c r="CN118" s="1167"/>
      <c r="CO118" s="1167"/>
      <c r="CP118" s="1167"/>
      <c r="CQ118" s="1167"/>
      <c r="CX118" s="1167"/>
      <c r="CY118" s="1167"/>
      <c r="DH118" s="1167"/>
      <c r="DI118" s="1167"/>
      <c r="DP118" s="1167"/>
      <c r="DQ118" s="1167"/>
      <c r="DV118" s="1167"/>
      <c r="DW118" s="1167"/>
      <c r="DY118" s="1167"/>
      <c r="DZ118" s="1167"/>
      <c r="EA118" s="1167"/>
      <c r="EB118" s="1167"/>
      <c r="EL118" s="1466"/>
    </row>
    <row r="119" spans="1:142" s="1451" customFormat="1" ht="15" customHeight="1" x14ac:dyDescent="0.25">
      <c r="A119" s="2125"/>
      <c r="B119" s="1455" t="s">
        <v>1491</v>
      </c>
      <c r="C119" s="1456"/>
      <c r="D119" s="1456"/>
      <c r="E119" s="1457"/>
      <c r="F119" s="1458"/>
      <c r="G119" s="1167"/>
      <c r="H119" s="1167"/>
      <c r="I119" s="1167"/>
      <c r="J119" s="1167"/>
      <c r="K119" s="1167"/>
      <c r="L119" s="1167"/>
      <c r="M119" s="1167"/>
      <c r="N119" s="1443"/>
      <c r="O119" s="1167"/>
      <c r="P119" s="1167"/>
      <c r="Q119" s="1167"/>
      <c r="R119" s="1167"/>
      <c r="S119" s="1167"/>
      <c r="T119" s="1167"/>
      <c r="U119" s="1167"/>
      <c r="V119" s="1167"/>
      <c r="W119" s="1167"/>
      <c r="X119" s="1167"/>
      <c r="Y119" s="1167"/>
      <c r="Z119" s="1167"/>
      <c r="AA119" s="1167"/>
      <c r="AB119" s="1167"/>
      <c r="AC119" s="1167"/>
      <c r="AD119" s="1167"/>
      <c r="AE119" s="1167"/>
      <c r="AF119" s="1167"/>
      <c r="AG119" s="1167"/>
      <c r="AH119" s="1167"/>
      <c r="AI119" s="1167"/>
      <c r="AJ119" s="1167"/>
      <c r="AK119" s="1167"/>
      <c r="AL119" s="1167"/>
      <c r="AM119" s="1167"/>
      <c r="AN119" s="1167"/>
      <c r="AO119" s="1167"/>
      <c r="AP119" s="1167"/>
      <c r="AQ119" s="1167"/>
      <c r="AR119" s="1167"/>
      <c r="AS119" s="1167"/>
      <c r="AT119" s="1167"/>
      <c r="AU119" s="1167"/>
      <c r="AV119" s="1167"/>
      <c r="AW119" s="1167"/>
      <c r="AX119" s="1167"/>
      <c r="AY119" s="1167"/>
      <c r="AZ119" s="1167"/>
      <c r="BA119" s="1167"/>
      <c r="BB119" s="1167"/>
      <c r="BC119" s="1167"/>
      <c r="BD119" s="1167"/>
      <c r="BE119" s="1167"/>
      <c r="BF119" s="1167"/>
      <c r="BG119" s="1167"/>
      <c r="BH119" s="1167"/>
      <c r="BI119" s="1167"/>
      <c r="BJ119" s="1167"/>
      <c r="BK119" s="1167"/>
      <c r="BL119" s="1167"/>
      <c r="BM119" s="1167"/>
      <c r="BN119" s="1167"/>
      <c r="BO119" s="1167"/>
      <c r="BP119" s="1167"/>
      <c r="BQ119" s="1167"/>
      <c r="BR119" s="1167"/>
      <c r="BS119" s="1167"/>
      <c r="BT119" s="1167"/>
      <c r="BU119" s="1167"/>
      <c r="BV119" s="1167"/>
      <c r="BW119" s="1167"/>
      <c r="BX119" s="1167"/>
      <c r="BY119" s="1167"/>
      <c r="BZ119" s="1167"/>
      <c r="CA119" s="1167"/>
      <c r="CB119" s="1167"/>
      <c r="CC119" s="1167"/>
      <c r="CD119" s="1167"/>
      <c r="CE119" s="1167"/>
      <c r="CF119" s="1167"/>
      <c r="CG119" s="1167"/>
      <c r="CH119" s="1167"/>
      <c r="CI119" s="1167"/>
      <c r="CJ119" s="1167"/>
      <c r="CK119" s="1167"/>
      <c r="CL119" s="1167"/>
      <c r="CM119" s="1167"/>
      <c r="CN119" s="1167"/>
      <c r="CO119" s="1167"/>
      <c r="CP119" s="1167"/>
      <c r="CQ119" s="1167"/>
      <c r="CX119" s="1167"/>
      <c r="CY119" s="1167"/>
      <c r="DH119" s="1167"/>
      <c r="DI119" s="1167"/>
      <c r="DP119" s="1167"/>
      <c r="DQ119" s="1167"/>
      <c r="DV119" s="1167"/>
      <c r="DW119" s="1167"/>
      <c r="DY119" s="1167"/>
      <c r="DZ119" s="1167"/>
      <c r="EA119" s="1167"/>
      <c r="EB119" s="1167"/>
      <c r="EL119" s="1466"/>
    </row>
    <row r="120" spans="1:142" s="1451" customFormat="1" ht="15" customHeight="1" x14ac:dyDescent="0.25">
      <c r="A120" s="2125"/>
      <c r="B120" s="1455" t="s">
        <v>1492</v>
      </c>
      <c r="C120" s="1456"/>
      <c r="D120" s="1456"/>
      <c r="E120" s="1457"/>
      <c r="F120" s="1458"/>
      <c r="G120" s="1167"/>
      <c r="H120" s="1167"/>
      <c r="I120" s="1167"/>
      <c r="J120" s="1167"/>
      <c r="K120" s="1167"/>
      <c r="L120" s="1167"/>
      <c r="M120" s="1167"/>
      <c r="N120" s="1443"/>
      <c r="O120" s="1167"/>
      <c r="P120" s="1167"/>
      <c r="Q120" s="1167"/>
      <c r="R120" s="1167"/>
      <c r="S120" s="1167"/>
      <c r="T120" s="1167"/>
      <c r="U120" s="1167"/>
      <c r="V120" s="1167"/>
      <c r="W120" s="1167"/>
      <c r="X120" s="1167"/>
      <c r="Y120" s="1167"/>
      <c r="Z120" s="1167"/>
      <c r="AA120" s="1167"/>
      <c r="AB120" s="1167"/>
      <c r="AC120" s="1167"/>
      <c r="AD120" s="1167"/>
      <c r="AE120" s="1167"/>
      <c r="AF120" s="1167"/>
      <c r="AG120" s="1167"/>
      <c r="AH120" s="1167"/>
      <c r="AI120" s="1167"/>
      <c r="AJ120" s="1167"/>
      <c r="AK120" s="1167"/>
      <c r="AL120" s="1167"/>
      <c r="AM120" s="1167"/>
      <c r="AN120" s="1167"/>
      <c r="AO120" s="1167"/>
      <c r="AP120" s="1167"/>
      <c r="AQ120" s="1167"/>
      <c r="AR120" s="1167"/>
      <c r="AS120" s="1167"/>
      <c r="AT120" s="1167"/>
      <c r="AU120" s="1167"/>
      <c r="AV120" s="1167"/>
      <c r="AW120" s="1167"/>
      <c r="AX120" s="1167"/>
      <c r="AY120" s="1167"/>
      <c r="AZ120" s="1167"/>
      <c r="BA120" s="1167"/>
      <c r="BB120" s="1167"/>
      <c r="BC120" s="1167"/>
      <c r="BD120" s="1167"/>
      <c r="BE120" s="1167"/>
      <c r="BF120" s="1167"/>
      <c r="BG120" s="1167"/>
      <c r="BH120" s="1167"/>
      <c r="BI120" s="1167"/>
      <c r="BJ120" s="1167"/>
      <c r="BK120" s="1167"/>
      <c r="BL120" s="1167"/>
      <c r="BM120" s="1167"/>
      <c r="BN120" s="1167"/>
      <c r="BO120" s="1167"/>
      <c r="BP120" s="1167"/>
      <c r="BQ120" s="1167"/>
      <c r="BR120" s="1167"/>
      <c r="BS120" s="1167"/>
      <c r="BT120" s="1167"/>
      <c r="BU120" s="1167"/>
      <c r="BV120" s="1167"/>
      <c r="BW120" s="1167"/>
      <c r="BX120" s="1167"/>
      <c r="BY120" s="1167"/>
      <c r="BZ120" s="1167"/>
      <c r="CA120" s="1167"/>
      <c r="CB120" s="1167"/>
      <c r="CC120" s="1167"/>
      <c r="CD120" s="1167"/>
      <c r="CE120" s="1167"/>
      <c r="CF120" s="1167"/>
      <c r="CG120" s="1167"/>
      <c r="CH120" s="1167"/>
      <c r="CI120" s="1167"/>
      <c r="CJ120" s="1167"/>
      <c r="CK120" s="1167"/>
      <c r="CL120" s="1167"/>
      <c r="CM120" s="1167"/>
      <c r="CN120" s="1167"/>
      <c r="CO120" s="1167"/>
      <c r="CP120" s="1167"/>
      <c r="CQ120" s="1167"/>
      <c r="CX120" s="1167"/>
      <c r="CY120" s="1167"/>
      <c r="DH120" s="1167"/>
      <c r="DI120" s="1167"/>
      <c r="DP120" s="1167"/>
      <c r="DQ120" s="1167"/>
      <c r="DV120" s="1167"/>
      <c r="DW120" s="1167"/>
      <c r="DY120" s="1167"/>
      <c r="DZ120" s="1167"/>
      <c r="EA120" s="1167"/>
      <c r="EB120" s="1167"/>
      <c r="EL120" s="1466"/>
    </row>
    <row r="121" spans="1:142" s="1451" customFormat="1" ht="15" customHeight="1" x14ac:dyDescent="0.25">
      <c r="A121" s="2125"/>
      <c r="B121" s="1452" t="s">
        <v>1493</v>
      </c>
      <c r="C121" s="1453"/>
      <c r="D121" s="1453"/>
      <c r="E121" s="1454"/>
      <c r="F121" s="1312"/>
      <c r="G121" s="1167"/>
      <c r="H121" s="1167"/>
      <c r="I121" s="1167"/>
      <c r="J121" s="1167"/>
      <c r="K121" s="1167"/>
      <c r="L121" s="1167"/>
      <c r="M121" s="1167"/>
      <c r="N121" s="1443"/>
      <c r="O121" s="1167"/>
      <c r="P121" s="1167"/>
      <c r="Q121" s="1167"/>
      <c r="R121" s="1167"/>
      <c r="S121" s="1167"/>
      <c r="T121" s="1167"/>
      <c r="U121" s="1167"/>
      <c r="V121" s="1167"/>
      <c r="W121" s="1167"/>
      <c r="X121" s="1167"/>
      <c r="Y121" s="1167"/>
      <c r="Z121" s="1167"/>
      <c r="AA121" s="1167"/>
      <c r="AB121" s="1167"/>
      <c r="AC121" s="1167"/>
      <c r="AD121" s="1167"/>
      <c r="AE121" s="1167"/>
      <c r="AF121" s="1167"/>
      <c r="AG121" s="1167"/>
      <c r="AH121" s="1167"/>
      <c r="AI121" s="1167"/>
      <c r="AJ121" s="1167"/>
      <c r="AK121" s="1167"/>
      <c r="AL121" s="1167"/>
      <c r="AM121" s="1167"/>
      <c r="AN121" s="1167"/>
      <c r="AO121" s="1167"/>
      <c r="AP121" s="1167"/>
      <c r="AQ121" s="1167"/>
      <c r="AR121" s="1167"/>
      <c r="AS121" s="1167"/>
      <c r="AT121" s="1167"/>
      <c r="AU121" s="1167"/>
      <c r="AV121" s="1167"/>
      <c r="AW121" s="1167"/>
      <c r="AX121" s="1167"/>
      <c r="AY121" s="1167"/>
      <c r="AZ121" s="1167"/>
      <c r="BA121" s="1167"/>
      <c r="BB121" s="1167"/>
      <c r="BC121" s="1167"/>
      <c r="BD121" s="1167"/>
      <c r="BE121" s="1167"/>
      <c r="BF121" s="1167"/>
      <c r="BG121" s="1167"/>
      <c r="BH121" s="1167"/>
      <c r="BI121" s="1167"/>
      <c r="BJ121" s="1167"/>
      <c r="BK121" s="1167"/>
      <c r="BL121" s="1167"/>
      <c r="BM121" s="1167"/>
      <c r="BN121" s="1167"/>
      <c r="BO121" s="1167"/>
      <c r="BP121" s="1167"/>
      <c r="BQ121" s="1167"/>
      <c r="BR121" s="1167"/>
      <c r="BS121" s="1167"/>
      <c r="BT121" s="1167"/>
      <c r="BU121" s="1167"/>
      <c r="BV121" s="1167"/>
      <c r="BW121" s="1167"/>
      <c r="BX121" s="1167"/>
      <c r="BY121" s="1167"/>
      <c r="BZ121" s="1167"/>
      <c r="CA121" s="1167"/>
      <c r="CB121" s="1167"/>
      <c r="CC121" s="1167"/>
      <c r="CD121" s="1167"/>
      <c r="CE121" s="1167"/>
      <c r="CF121" s="1167"/>
      <c r="CG121" s="1167"/>
      <c r="CH121" s="1167"/>
      <c r="CI121" s="1167"/>
      <c r="CJ121" s="1167"/>
      <c r="CK121" s="1167"/>
      <c r="CL121" s="1167"/>
      <c r="CM121" s="1167"/>
      <c r="CN121" s="1167"/>
      <c r="CO121" s="1167"/>
      <c r="CP121" s="1167"/>
      <c r="CQ121" s="1167"/>
      <c r="CX121" s="1167"/>
      <c r="CY121" s="1167"/>
      <c r="DH121" s="1167"/>
      <c r="DI121" s="1167"/>
      <c r="DP121" s="1167"/>
      <c r="DQ121" s="1167"/>
      <c r="DV121" s="1167"/>
      <c r="DW121" s="1167"/>
      <c r="DY121" s="1167"/>
      <c r="DZ121" s="1167"/>
      <c r="EA121" s="1167"/>
      <c r="EB121" s="1167"/>
      <c r="EL121" s="1466"/>
    </row>
    <row r="122" spans="1:142" s="1451" customFormat="1" ht="15" customHeight="1" x14ac:dyDescent="0.25">
      <c r="A122" s="2125"/>
      <c r="B122" s="1455" t="s">
        <v>1490</v>
      </c>
      <c r="C122" s="1456"/>
      <c r="D122" s="1456"/>
      <c r="E122" s="1457"/>
      <c r="F122" s="1458"/>
      <c r="G122" s="1167"/>
      <c r="H122" s="1167"/>
      <c r="I122" s="1167"/>
      <c r="J122" s="1167"/>
      <c r="K122" s="1167"/>
      <c r="L122" s="1167"/>
      <c r="M122" s="1167"/>
      <c r="N122" s="1443"/>
      <c r="O122" s="1167"/>
      <c r="P122" s="1167"/>
      <c r="Q122" s="1167"/>
      <c r="R122" s="1167"/>
      <c r="S122" s="1167"/>
      <c r="T122" s="1167"/>
      <c r="U122" s="1167"/>
      <c r="V122" s="1167"/>
      <c r="W122" s="1167"/>
      <c r="X122" s="1167"/>
      <c r="Y122" s="1167"/>
      <c r="Z122" s="1167"/>
      <c r="AA122" s="1167"/>
      <c r="AB122" s="1167"/>
      <c r="AC122" s="1167"/>
      <c r="AD122" s="1167"/>
      <c r="AE122" s="1167"/>
      <c r="AF122" s="1167"/>
      <c r="AG122" s="1167"/>
      <c r="AH122" s="1167"/>
      <c r="AI122" s="1167"/>
      <c r="AJ122" s="1167"/>
      <c r="AK122" s="1167"/>
      <c r="AL122" s="1167"/>
      <c r="AM122" s="1167"/>
      <c r="AN122" s="1167"/>
      <c r="AO122" s="1167"/>
      <c r="AP122" s="1167"/>
      <c r="AQ122" s="1167"/>
      <c r="AR122" s="1167"/>
      <c r="AS122" s="1167"/>
      <c r="AT122" s="1167"/>
      <c r="AU122" s="1167"/>
      <c r="AV122" s="1167"/>
      <c r="AW122" s="1167"/>
      <c r="AX122" s="1167"/>
      <c r="AY122" s="1167"/>
      <c r="AZ122" s="1167"/>
      <c r="BA122" s="1167"/>
      <c r="BB122" s="1167"/>
      <c r="BC122" s="1167"/>
      <c r="BD122" s="1167"/>
      <c r="BE122" s="1167"/>
      <c r="BF122" s="1167"/>
      <c r="BG122" s="1167"/>
      <c r="BH122" s="1167"/>
      <c r="BI122" s="1167"/>
      <c r="BJ122" s="1167"/>
      <c r="BK122" s="1167"/>
      <c r="BL122" s="1167"/>
      <c r="BM122" s="1167"/>
      <c r="BN122" s="1167"/>
      <c r="BO122" s="1167"/>
      <c r="BP122" s="1167"/>
      <c r="BQ122" s="1167"/>
      <c r="BR122" s="1167"/>
      <c r="BS122" s="1167"/>
      <c r="BT122" s="1167"/>
      <c r="BU122" s="1167"/>
      <c r="BV122" s="1167"/>
      <c r="BW122" s="1167"/>
      <c r="BX122" s="1167"/>
      <c r="BY122" s="1167"/>
      <c r="BZ122" s="1167"/>
      <c r="CA122" s="1167"/>
      <c r="CB122" s="1167"/>
      <c r="CC122" s="1167"/>
      <c r="CD122" s="1167"/>
      <c r="CE122" s="1167"/>
      <c r="CF122" s="1167"/>
      <c r="CG122" s="1167"/>
      <c r="CH122" s="1167"/>
      <c r="CI122" s="1167"/>
      <c r="CJ122" s="1167"/>
      <c r="CK122" s="1167"/>
      <c r="CL122" s="1167"/>
      <c r="CM122" s="1167"/>
      <c r="CN122" s="1167"/>
      <c r="CO122" s="1167"/>
      <c r="CP122" s="1167"/>
      <c r="CQ122" s="1167"/>
      <c r="CX122" s="1167"/>
      <c r="CY122" s="1167"/>
      <c r="DH122" s="1167"/>
      <c r="DI122" s="1167"/>
      <c r="DP122" s="1167"/>
      <c r="DQ122" s="1167"/>
      <c r="DV122" s="1167"/>
      <c r="DW122" s="1167"/>
      <c r="DY122" s="1167"/>
      <c r="DZ122" s="1167"/>
      <c r="EA122" s="1167"/>
      <c r="EB122" s="1167"/>
      <c r="EL122" s="1466"/>
    </row>
    <row r="123" spans="1:142" s="1451" customFormat="1" ht="15" customHeight="1" x14ac:dyDescent="0.25">
      <c r="A123" s="2125"/>
      <c r="B123" s="1455" t="s">
        <v>1491</v>
      </c>
      <c r="C123" s="1456"/>
      <c r="D123" s="1456"/>
      <c r="E123" s="1457"/>
      <c r="F123" s="1458"/>
      <c r="G123" s="1167"/>
      <c r="H123" s="1167"/>
      <c r="I123" s="1167"/>
      <c r="J123" s="1167"/>
      <c r="K123" s="1167"/>
      <c r="L123" s="1167"/>
      <c r="M123" s="1167"/>
      <c r="N123" s="1443"/>
      <c r="O123" s="1167"/>
      <c r="P123" s="1167"/>
      <c r="Q123" s="1167"/>
      <c r="R123" s="1167"/>
      <c r="S123" s="1167"/>
      <c r="T123" s="1167"/>
      <c r="U123" s="1167"/>
      <c r="V123" s="1167"/>
      <c r="W123" s="1167"/>
      <c r="X123" s="1167"/>
      <c r="Y123" s="1167"/>
      <c r="Z123" s="1167"/>
      <c r="AA123" s="1167"/>
      <c r="AB123" s="1167"/>
      <c r="AC123" s="1167"/>
      <c r="AD123" s="1167"/>
      <c r="AE123" s="1167"/>
      <c r="AF123" s="1167"/>
      <c r="AG123" s="1167"/>
      <c r="AH123" s="1167"/>
      <c r="AI123" s="1167"/>
      <c r="AJ123" s="1167"/>
      <c r="AK123" s="1167"/>
      <c r="AL123" s="1167"/>
      <c r="AM123" s="1167"/>
      <c r="AN123" s="1167"/>
      <c r="AO123" s="1167"/>
      <c r="AP123" s="1167"/>
      <c r="AQ123" s="1167"/>
      <c r="AR123" s="1167"/>
      <c r="AS123" s="1167"/>
      <c r="AT123" s="1167"/>
      <c r="AU123" s="1167"/>
      <c r="AV123" s="1167"/>
      <c r="AW123" s="1167"/>
      <c r="AX123" s="1167"/>
      <c r="AY123" s="1167"/>
      <c r="AZ123" s="1167"/>
      <c r="BA123" s="1167"/>
      <c r="BB123" s="1167"/>
      <c r="BC123" s="1167"/>
      <c r="BD123" s="1167"/>
      <c r="BE123" s="1167"/>
      <c r="BF123" s="1167"/>
      <c r="BG123" s="1167"/>
      <c r="BH123" s="1167"/>
      <c r="BI123" s="1167"/>
      <c r="BJ123" s="1167"/>
      <c r="BK123" s="1167"/>
      <c r="BL123" s="1167"/>
      <c r="BM123" s="1167"/>
      <c r="BN123" s="1167"/>
      <c r="BO123" s="1167"/>
      <c r="BP123" s="1167"/>
      <c r="BQ123" s="1167"/>
      <c r="BR123" s="1167"/>
      <c r="BS123" s="1167"/>
      <c r="BT123" s="1167"/>
      <c r="BU123" s="1167"/>
      <c r="BV123" s="1167"/>
      <c r="BW123" s="1167"/>
      <c r="BX123" s="1167"/>
      <c r="BY123" s="1167"/>
      <c r="BZ123" s="1167"/>
      <c r="CA123" s="1167"/>
      <c r="CB123" s="1167"/>
      <c r="CC123" s="1167"/>
      <c r="CD123" s="1167"/>
      <c r="CE123" s="1167"/>
      <c r="CF123" s="1167"/>
      <c r="CG123" s="1167"/>
      <c r="CH123" s="1167"/>
      <c r="CI123" s="1167"/>
      <c r="CJ123" s="1167"/>
      <c r="CK123" s="1167"/>
      <c r="CL123" s="1167"/>
      <c r="CM123" s="1167"/>
      <c r="CN123" s="1167"/>
      <c r="CO123" s="1167"/>
      <c r="CP123" s="1167"/>
      <c r="CQ123" s="1167"/>
      <c r="CX123" s="1167"/>
      <c r="CY123" s="1167"/>
      <c r="DH123" s="1167"/>
      <c r="DI123" s="1167"/>
      <c r="DP123" s="1167"/>
      <c r="DQ123" s="1167"/>
      <c r="DV123" s="1167"/>
      <c r="DW123" s="1167"/>
      <c r="DY123" s="1167"/>
      <c r="DZ123" s="1167"/>
      <c r="EA123" s="1167"/>
      <c r="EB123" s="1167"/>
      <c r="EL123" s="1466"/>
    </row>
    <row r="124" spans="1:142" s="1451" customFormat="1" ht="15" customHeight="1" x14ac:dyDescent="0.25">
      <c r="A124" s="2125"/>
      <c r="B124" s="1455" t="s">
        <v>1492</v>
      </c>
      <c r="C124" s="1456"/>
      <c r="D124" s="1456"/>
      <c r="E124" s="1457"/>
      <c r="F124" s="1458"/>
      <c r="G124" s="1167"/>
      <c r="H124" s="1167"/>
      <c r="I124" s="1167"/>
      <c r="J124" s="1167"/>
      <c r="K124" s="1167"/>
      <c r="L124" s="1167"/>
      <c r="M124" s="1167"/>
      <c r="N124" s="1443"/>
      <c r="O124" s="1167"/>
      <c r="P124" s="1167"/>
      <c r="Q124" s="1167"/>
      <c r="R124" s="1167"/>
      <c r="S124" s="1167"/>
      <c r="T124" s="1167"/>
      <c r="U124" s="1167"/>
      <c r="V124" s="1167"/>
      <c r="W124" s="1167"/>
      <c r="X124" s="1167"/>
      <c r="Y124" s="1167"/>
      <c r="Z124" s="1167"/>
      <c r="AA124" s="1167"/>
      <c r="AB124" s="1167"/>
      <c r="AC124" s="1167"/>
      <c r="AD124" s="1167"/>
      <c r="AE124" s="1167"/>
      <c r="AF124" s="1167"/>
      <c r="AG124" s="1167"/>
      <c r="AH124" s="1167"/>
      <c r="AI124" s="1167"/>
      <c r="AJ124" s="1167"/>
      <c r="AK124" s="1167"/>
      <c r="AL124" s="1167"/>
      <c r="AM124" s="1167"/>
      <c r="AN124" s="1167"/>
      <c r="AO124" s="1167"/>
      <c r="AP124" s="1167"/>
      <c r="AQ124" s="1167"/>
      <c r="AR124" s="1167"/>
      <c r="AS124" s="1167"/>
      <c r="AT124" s="1167"/>
      <c r="AU124" s="1167"/>
      <c r="AV124" s="1167"/>
      <c r="AW124" s="1167"/>
      <c r="AX124" s="1167"/>
      <c r="AY124" s="1167"/>
      <c r="AZ124" s="1167"/>
      <c r="BA124" s="1167"/>
      <c r="BB124" s="1167"/>
      <c r="BC124" s="1167"/>
      <c r="BD124" s="1167"/>
      <c r="BE124" s="1167"/>
      <c r="BF124" s="1167"/>
      <c r="BG124" s="1167"/>
      <c r="BH124" s="1167"/>
      <c r="BI124" s="1167"/>
      <c r="BJ124" s="1167"/>
      <c r="BK124" s="1167"/>
      <c r="BL124" s="1167"/>
      <c r="BM124" s="1167"/>
      <c r="BN124" s="1167"/>
      <c r="BO124" s="1167"/>
      <c r="BP124" s="1167"/>
      <c r="BQ124" s="1167"/>
      <c r="BR124" s="1167"/>
      <c r="BS124" s="1167"/>
      <c r="BT124" s="1167"/>
      <c r="BU124" s="1167"/>
      <c r="BV124" s="1167"/>
      <c r="BW124" s="1167"/>
      <c r="BX124" s="1167"/>
      <c r="BY124" s="1167"/>
      <c r="BZ124" s="1167"/>
      <c r="CA124" s="1167"/>
      <c r="CB124" s="1167"/>
      <c r="CC124" s="1167"/>
      <c r="CD124" s="1167"/>
      <c r="CE124" s="1167"/>
      <c r="CF124" s="1167"/>
      <c r="CG124" s="1167"/>
      <c r="CH124" s="1167"/>
      <c r="CI124" s="1167"/>
      <c r="CJ124" s="1167"/>
      <c r="CK124" s="1167"/>
      <c r="CL124" s="1167"/>
      <c r="CM124" s="1167"/>
      <c r="CN124" s="1167"/>
      <c r="CO124" s="1167"/>
      <c r="CP124" s="1167"/>
      <c r="CQ124" s="1167"/>
      <c r="CX124" s="1167"/>
      <c r="CY124" s="1167"/>
      <c r="DH124" s="1167"/>
      <c r="DI124" s="1167"/>
      <c r="DP124" s="1167"/>
      <c r="DQ124" s="1167"/>
      <c r="DV124" s="1167"/>
      <c r="DW124" s="1167"/>
      <c r="DY124" s="1167"/>
      <c r="DZ124" s="1167"/>
      <c r="EA124" s="1167"/>
      <c r="EB124" s="1167"/>
      <c r="EL124" s="1466"/>
    </row>
    <row r="125" spans="1:142" s="1451" customFormat="1" ht="15" customHeight="1" x14ac:dyDescent="0.25">
      <c r="A125" s="2125"/>
      <c r="B125" s="1452" t="s">
        <v>1494</v>
      </c>
      <c r="C125" s="1453"/>
      <c r="D125" s="1453"/>
      <c r="E125" s="1454"/>
      <c r="F125" s="1312"/>
      <c r="G125" s="1167"/>
      <c r="H125" s="1167"/>
      <c r="I125" s="1167"/>
      <c r="J125" s="1167"/>
      <c r="K125" s="1167"/>
      <c r="L125" s="1167"/>
      <c r="M125" s="1167"/>
      <c r="N125" s="1443"/>
      <c r="O125" s="1167"/>
      <c r="P125" s="1167"/>
      <c r="Q125" s="1167"/>
      <c r="R125" s="1167"/>
      <c r="S125" s="1167"/>
      <c r="T125" s="1167"/>
      <c r="U125" s="1167"/>
      <c r="V125" s="1167"/>
      <c r="W125" s="1167"/>
      <c r="X125" s="1167"/>
      <c r="Y125" s="1167"/>
      <c r="Z125" s="1167"/>
      <c r="AA125" s="1167"/>
      <c r="AB125" s="1167"/>
      <c r="AC125" s="1167"/>
      <c r="AD125" s="1167"/>
      <c r="AE125" s="1167"/>
      <c r="AF125" s="1167"/>
      <c r="AG125" s="1167"/>
      <c r="AH125" s="1167"/>
      <c r="AI125" s="1167"/>
      <c r="AJ125" s="1167"/>
      <c r="AK125" s="1167"/>
      <c r="AL125" s="1167"/>
      <c r="AM125" s="1167"/>
      <c r="AN125" s="1167"/>
      <c r="AO125" s="1167"/>
      <c r="AP125" s="1167"/>
      <c r="AQ125" s="1167"/>
      <c r="AR125" s="1167"/>
      <c r="AS125" s="1167"/>
      <c r="AT125" s="1167"/>
      <c r="AU125" s="1167"/>
      <c r="AV125" s="1167"/>
      <c r="AW125" s="1167"/>
      <c r="AX125" s="1167"/>
      <c r="AY125" s="1167"/>
      <c r="AZ125" s="1167"/>
      <c r="BA125" s="1167"/>
      <c r="BB125" s="1167"/>
      <c r="BC125" s="1167"/>
      <c r="BD125" s="1167"/>
      <c r="BE125" s="1167"/>
      <c r="BF125" s="1167"/>
      <c r="BG125" s="1167"/>
      <c r="BH125" s="1167"/>
      <c r="BI125" s="1167"/>
      <c r="BJ125" s="1167"/>
      <c r="BK125" s="1167"/>
      <c r="BL125" s="1167"/>
      <c r="BM125" s="1167"/>
      <c r="BN125" s="1167"/>
      <c r="BO125" s="1167"/>
      <c r="BP125" s="1167"/>
      <c r="BQ125" s="1167"/>
      <c r="BR125" s="1167"/>
      <c r="BS125" s="1167"/>
      <c r="BT125" s="1167"/>
      <c r="BU125" s="1167"/>
      <c r="BV125" s="1167"/>
      <c r="BW125" s="1167"/>
      <c r="BX125" s="1167"/>
      <c r="BY125" s="1167"/>
      <c r="BZ125" s="1167"/>
      <c r="CA125" s="1167"/>
      <c r="CB125" s="1167"/>
      <c r="CC125" s="1167"/>
      <c r="CD125" s="1167"/>
      <c r="CE125" s="1167"/>
      <c r="CF125" s="1167"/>
      <c r="CG125" s="1167"/>
      <c r="CH125" s="1167"/>
      <c r="CI125" s="1167"/>
      <c r="CJ125" s="1167"/>
      <c r="CK125" s="1167"/>
      <c r="CL125" s="1167"/>
      <c r="CM125" s="1167"/>
      <c r="CN125" s="1167"/>
      <c r="CO125" s="1167"/>
      <c r="CP125" s="1167"/>
      <c r="CQ125" s="1167"/>
      <c r="CX125" s="1167"/>
      <c r="CY125" s="1167"/>
      <c r="DH125" s="1167"/>
      <c r="DI125" s="1167"/>
      <c r="DP125" s="1167"/>
      <c r="DQ125" s="1167"/>
      <c r="DV125" s="1167"/>
      <c r="DW125" s="1167"/>
      <c r="DY125" s="1167"/>
      <c r="DZ125" s="1167"/>
      <c r="EA125" s="1167"/>
      <c r="EB125" s="1167"/>
      <c r="EL125" s="1466"/>
    </row>
    <row r="126" spans="1:142" s="1451" customFormat="1" ht="15" customHeight="1" x14ac:dyDescent="0.25">
      <c r="A126" s="2125"/>
      <c r="B126" s="1455" t="s">
        <v>1490</v>
      </c>
      <c r="C126" s="1456"/>
      <c r="D126" s="1456"/>
      <c r="E126" s="1457"/>
      <c r="F126" s="1458"/>
      <c r="G126" s="1167"/>
      <c r="H126" s="1167"/>
      <c r="I126" s="1167"/>
      <c r="J126" s="1167"/>
      <c r="K126" s="1167"/>
      <c r="L126" s="1167"/>
      <c r="M126" s="1167"/>
      <c r="N126" s="1443"/>
      <c r="O126" s="1167"/>
      <c r="P126" s="1167"/>
      <c r="Q126" s="1167"/>
      <c r="R126" s="1167"/>
      <c r="S126" s="1167"/>
      <c r="T126" s="1167"/>
      <c r="U126" s="1167"/>
      <c r="V126" s="1167"/>
      <c r="W126" s="1167"/>
      <c r="X126" s="1167"/>
      <c r="Y126" s="1167"/>
      <c r="Z126" s="1167"/>
      <c r="AA126" s="1167"/>
      <c r="AB126" s="1167"/>
      <c r="AC126" s="1167"/>
      <c r="AD126" s="1167"/>
      <c r="AE126" s="1167"/>
      <c r="AF126" s="1167"/>
      <c r="AG126" s="1167"/>
      <c r="AH126" s="1167"/>
      <c r="AI126" s="1167"/>
      <c r="AJ126" s="1167"/>
      <c r="AK126" s="1167"/>
      <c r="AL126" s="1167"/>
      <c r="AM126" s="1167"/>
      <c r="AN126" s="1167"/>
      <c r="AO126" s="1167"/>
      <c r="AP126" s="1167"/>
      <c r="AQ126" s="1167"/>
      <c r="AR126" s="1167"/>
      <c r="AS126" s="1167"/>
      <c r="AT126" s="1167"/>
      <c r="AU126" s="1167"/>
      <c r="AV126" s="1167"/>
      <c r="AW126" s="1167"/>
      <c r="AX126" s="1167"/>
      <c r="AY126" s="1167"/>
      <c r="AZ126" s="1167"/>
      <c r="BA126" s="1167"/>
      <c r="BB126" s="1167"/>
      <c r="BC126" s="1167"/>
      <c r="BD126" s="1167"/>
      <c r="BE126" s="1167"/>
      <c r="BF126" s="1167"/>
      <c r="BG126" s="1167"/>
      <c r="BH126" s="1167"/>
      <c r="BI126" s="1167"/>
      <c r="BJ126" s="1167"/>
      <c r="BK126" s="1167"/>
      <c r="BL126" s="1167"/>
      <c r="BM126" s="1167"/>
      <c r="BN126" s="1167"/>
      <c r="BO126" s="1167"/>
      <c r="BP126" s="1167"/>
      <c r="BQ126" s="1167"/>
      <c r="BR126" s="1167"/>
      <c r="BS126" s="1167"/>
      <c r="BT126" s="1167"/>
      <c r="BU126" s="1167"/>
      <c r="BV126" s="1167"/>
      <c r="BW126" s="1167"/>
      <c r="BX126" s="1167"/>
      <c r="BY126" s="1167"/>
      <c r="BZ126" s="1167"/>
      <c r="CA126" s="1167"/>
      <c r="CB126" s="1167"/>
      <c r="CC126" s="1167"/>
      <c r="CD126" s="1167"/>
      <c r="CE126" s="1167"/>
      <c r="CF126" s="1167"/>
      <c r="CG126" s="1167"/>
      <c r="CH126" s="1167"/>
      <c r="CI126" s="1167"/>
      <c r="CJ126" s="1167"/>
      <c r="CK126" s="1167"/>
      <c r="CL126" s="1167"/>
      <c r="CM126" s="1167"/>
      <c r="CN126" s="1167"/>
      <c r="CO126" s="1167"/>
      <c r="CP126" s="1167"/>
      <c r="CQ126" s="1167"/>
      <c r="CX126" s="1167"/>
      <c r="CY126" s="1167"/>
      <c r="DH126" s="1167"/>
      <c r="DI126" s="1167"/>
      <c r="DP126" s="1167"/>
      <c r="DQ126" s="1167"/>
      <c r="DV126" s="1167"/>
      <c r="DW126" s="1167"/>
      <c r="DY126" s="1167"/>
      <c r="DZ126" s="1167"/>
      <c r="EA126" s="1167"/>
      <c r="EB126" s="1167"/>
      <c r="EL126" s="1466"/>
    </row>
    <row r="127" spans="1:142" s="1451" customFormat="1" ht="15" customHeight="1" x14ac:dyDescent="0.25">
      <c r="A127" s="2125"/>
      <c r="B127" s="1455" t="s">
        <v>1491</v>
      </c>
      <c r="C127" s="1456"/>
      <c r="D127" s="1456"/>
      <c r="E127" s="1457"/>
      <c r="F127" s="1458"/>
      <c r="G127" s="1167"/>
      <c r="H127" s="1167"/>
      <c r="I127" s="1167"/>
      <c r="J127" s="1167"/>
      <c r="K127" s="1167"/>
      <c r="L127" s="1167"/>
      <c r="M127" s="1167"/>
      <c r="N127" s="1443"/>
      <c r="O127" s="1167"/>
      <c r="P127" s="1167"/>
      <c r="Q127" s="1167"/>
      <c r="R127" s="1167"/>
      <c r="S127" s="1167"/>
      <c r="T127" s="1167"/>
      <c r="U127" s="1167"/>
      <c r="V127" s="1167"/>
      <c r="W127" s="1167"/>
      <c r="X127" s="1167"/>
      <c r="Y127" s="1167"/>
      <c r="Z127" s="1167"/>
      <c r="AA127" s="1167"/>
      <c r="AB127" s="1167"/>
      <c r="AC127" s="1167"/>
      <c r="AD127" s="1167"/>
      <c r="AE127" s="1167"/>
      <c r="AF127" s="1167"/>
      <c r="AG127" s="1167"/>
      <c r="AH127" s="1167"/>
      <c r="AI127" s="1167"/>
      <c r="AJ127" s="1167"/>
      <c r="AK127" s="1167"/>
      <c r="AL127" s="1167"/>
      <c r="AM127" s="1167"/>
      <c r="AN127" s="1167"/>
      <c r="AO127" s="1167"/>
      <c r="AP127" s="1167"/>
      <c r="AQ127" s="1167"/>
      <c r="AR127" s="1167"/>
      <c r="AS127" s="1167"/>
      <c r="AT127" s="1167"/>
      <c r="AU127" s="1167"/>
      <c r="AV127" s="1167"/>
      <c r="AW127" s="1167"/>
      <c r="AX127" s="1167"/>
      <c r="AY127" s="1167"/>
      <c r="AZ127" s="1167"/>
      <c r="BA127" s="1167"/>
      <c r="BB127" s="1167"/>
      <c r="BC127" s="1167"/>
      <c r="BD127" s="1167"/>
      <c r="BE127" s="1167"/>
      <c r="BF127" s="1167"/>
      <c r="BG127" s="1167"/>
      <c r="BH127" s="1167"/>
      <c r="BI127" s="1167"/>
      <c r="BJ127" s="1167"/>
      <c r="BK127" s="1167"/>
      <c r="BL127" s="1167"/>
      <c r="BM127" s="1167"/>
      <c r="BN127" s="1167"/>
      <c r="BO127" s="1167"/>
      <c r="BP127" s="1167"/>
      <c r="BQ127" s="1167"/>
      <c r="BR127" s="1167"/>
      <c r="BS127" s="1167"/>
      <c r="BT127" s="1167"/>
      <c r="BU127" s="1167"/>
      <c r="BV127" s="1167"/>
      <c r="BW127" s="1167"/>
      <c r="BX127" s="1167"/>
      <c r="BY127" s="1167"/>
      <c r="BZ127" s="1167"/>
      <c r="CA127" s="1167"/>
      <c r="CB127" s="1167"/>
      <c r="CC127" s="1167"/>
      <c r="CD127" s="1167"/>
      <c r="CE127" s="1167"/>
      <c r="CF127" s="1167"/>
      <c r="CG127" s="1167"/>
      <c r="CH127" s="1167"/>
      <c r="CI127" s="1167"/>
      <c r="CJ127" s="1167"/>
      <c r="CK127" s="1167"/>
      <c r="CL127" s="1167"/>
      <c r="CM127" s="1167"/>
      <c r="CN127" s="1167"/>
      <c r="CO127" s="1167"/>
      <c r="CP127" s="1167"/>
      <c r="CQ127" s="1167"/>
      <c r="CX127" s="1167"/>
      <c r="CY127" s="1167"/>
      <c r="DH127" s="1167"/>
      <c r="DI127" s="1167"/>
      <c r="DP127" s="1167"/>
      <c r="DQ127" s="1167"/>
      <c r="DV127" s="1167"/>
      <c r="DW127" s="1167"/>
      <c r="DY127" s="1167"/>
      <c r="DZ127" s="1167"/>
      <c r="EA127" s="1167"/>
      <c r="EB127" s="1167"/>
      <c r="EL127" s="1466"/>
    </row>
    <row r="128" spans="1:142" s="1451" customFormat="1" ht="15" customHeight="1" x14ac:dyDescent="0.25">
      <c r="A128" s="2125"/>
      <c r="B128" s="1459" t="s">
        <v>1492</v>
      </c>
      <c r="C128" s="1460"/>
      <c r="D128" s="1460"/>
      <c r="E128" s="1461"/>
      <c r="F128" s="1462"/>
      <c r="G128" s="1167"/>
      <c r="H128" s="1167"/>
      <c r="I128" s="1167"/>
      <c r="J128" s="1167"/>
      <c r="K128" s="1167"/>
      <c r="L128" s="1167"/>
      <c r="M128" s="1167"/>
      <c r="N128" s="1443"/>
      <c r="O128" s="1167"/>
      <c r="P128" s="1167"/>
      <c r="Q128" s="1167"/>
      <c r="R128" s="1167"/>
      <c r="S128" s="1167"/>
      <c r="T128" s="1167"/>
      <c r="U128" s="1167"/>
      <c r="V128" s="1167"/>
      <c r="W128" s="1167"/>
      <c r="X128" s="1167"/>
      <c r="Y128" s="1167"/>
      <c r="Z128" s="1167"/>
      <c r="AA128" s="1167"/>
      <c r="AB128" s="1167"/>
      <c r="AC128" s="1167"/>
      <c r="AD128" s="1167"/>
      <c r="AE128" s="1167"/>
      <c r="AF128" s="1167"/>
      <c r="AG128" s="1167"/>
      <c r="AH128" s="1167"/>
      <c r="AI128" s="1167"/>
      <c r="AJ128" s="1167"/>
      <c r="AK128" s="1167"/>
      <c r="AL128" s="1167"/>
      <c r="AM128" s="1167"/>
      <c r="AN128" s="1167"/>
      <c r="AO128" s="1167"/>
      <c r="AP128" s="1167"/>
      <c r="AQ128" s="1167"/>
      <c r="AR128" s="1167"/>
      <c r="AS128" s="1167"/>
      <c r="AT128" s="1167"/>
      <c r="AU128" s="1167"/>
      <c r="AV128" s="1167"/>
      <c r="AW128" s="1167"/>
      <c r="AX128" s="1167"/>
      <c r="AY128" s="1167"/>
      <c r="AZ128" s="1167"/>
      <c r="BA128" s="1167"/>
      <c r="BB128" s="1167"/>
      <c r="BC128" s="1167"/>
      <c r="BD128" s="1167"/>
      <c r="BE128" s="1167"/>
      <c r="BF128" s="1167"/>
      <c r="BG128" s="1167"/>
      <c r="BH128" s="1167"/>
      <c r="BI128" s="1167"/>
      <c r="BJ128" s="1167"/>
      <c r="BK128" s="1167"/>
      <c r="BL128" s="1167"/>
      <c r="BM128" s="1167"/>
      <c r="BN128" s="1167"/>
      <c r="BO128" s="1167"/>
      <c r="BP128" s="1167"/>
      <c r="BQ128" s="1167"/>
      <c r="BR128" s="1167"/>
      <c r="BS128" s="1167"/>
      <c r="BT128" s="1167"/>
      <c r="BU128" s="1167"/>
      <c r="BV128" s="1167"/>
      <c r="BW128" s="1167"/>
      <c r="BX128" s="1167"/>
      <c r="BY128" s="1167"/>
      <c r="BZ128" s="1167"/>
      <c r="CA128" s="1167"/>
      <c r="CB128" s="1167"/>
      <c r="CC128" s="1167"/>
      <c r="CD128" s="1167"/>
      <c r="CE128" s="1167"/>
      <c r="CF128" s="1167"/>
      <c r="CG128" s="1167"/>
      <c r="CH128" s="1167"/>
      <c r="CI128" s="1167"/>
      <c r="CJ128" s="1167"/>
      <c r="CK128" s="1167"/>
      <c r="CL128" s="1167"/>
      <c r="CM128" s="1167"/>
      <c r="CN128" s="1167"/>
      <c r="CO128" s="1167"/>
      <c r="CP128" s="1167"/>
      <c r="CQ128" s="1167"/>
      <c r="CX128" s="1167"/>
      <c r="CY128" s="1167"/>
      <c r="DH128" s="1167"/>
      <c r="DI128" s="1167"/>
      <c r="DP128" s="1167"/>
      <c r="DQ128" s="1167"/>
      <c r="DV128" s="1167"/>
      <c r="DW128" s="1167"/>
      <c r="DY128" s="1167"/>
      <c r="DZ128" s="1167"/>
      <c r="EA128" s="1167"/>
      <c r="EB128" s="1167"/>
      <c r="EL128" s="1466"/>
    </row>
    <row r="129" spans="1:142" s="1167" customFormat="1" ht="15" customHeight="1" x14ac:dyDescent="0.25">
      <c r="A129" s="2117"/>
      <c r="N129" s="1443"/>
      <c r="AX129" s="1914"/>
      <c r="AY129" s="1914"/>
      <c r="AZ129" s="1914"/>
      <c r="BA129" s="1914"/>
      <c r="BB129" s="1914"/>
      <c r="BC129" s="1914"/>
      <c r="BD129" s="1914"/>
      <c r="BE129" s="1914"/>
      <c r="BF129" s="1914"/>
      <c r="BG129" s="1914"/>
      <c r="BJ129" s="1914"/>
      <c r="BK129" s="1914"/>
      <c r="BL129" s="1914"/>
      <c r="BM129" s="1914"/>
      <c r="BN129" s="1914"/>
      <c r="BO129" s="1914"/>
      <c r="BP129" s="1914"/>
      <c r="BQ129" s="1914"/>
      <c r="BR129" s="1914"/>
      <c r="BS129" s="1914"/>
      <c r="BT129" s="1914"/>
      <c r="BU129" s="1914"/>
      <c r="BV129" s="1914"/>
      <c r="BW129" s="1914"/>
      <c r="BZ129" s="1914"/>
      <c r="CA129" s="1914"/>
      <c r="CB129" s="1914"/>
      <c r="CC129" s="1914"/>
      <c r="CD129" s="1914"/>
      <c r="CE129" s="1914"/>
      <c r="CF129" s="1914"/>
      <c r="CG129" s="1914"/>
      <c r="CH129" s="1914"/>
      <c r="CI129" s="1914"/>
      <c r="CJ129" s="1914"/>
      <c r="CK129" s="1914"/>
      <c r="CN129" s="1914"/>
      <c r="CO129" s="1914"/>
      <c r="CP129" s="1914"/>
      <c r="CQ129" s="1914"/>
      <c r="CR129" s="1914"/>
      <c r="CS129" s="1914"/>
      <c r="CT129" s="1914"/>
      <c r="CU129" s="1914"/>
      <c r="CV129" s="1914"/>
      <c r="CW129" s="1914"/>
      <c r="CZ129" s="1914"/>
      <c r="DA129" s="1914"/>
      <c r="DB129" s="1914"/>
      <c r="DC129" s="1914"/>
      <c r="DD129" s="1914"/>
      <c r="DE129" s="1914"/>
      <c r="DF129" s="1914"/>
      <c r="DG129" s="1914"/>
      <c r="DJ129" s="1914"/>
      <c r="DK129" s="1914"/>
      <c r="DL129" s="1914"/>
      <c r="DM129" s="1914"/>
      <c r="DN129" s="1914"/>
      <c r="DO129" s="1914"/>
      <c r="DR129" s="1914"/>
      <c r="DS129" s="1914"/>
      <c r="DT129" s="1914"/>
      <c r="DU129" s="1914"/>
      <c r="DX129" s="1914"/>
      <c r="EC129" s="1914"/>
      <c r="ED129" s="1914"/>
      <c r="EE129" s="1914"/>
      <c r="EF129" s="1914"/>
      <c r="EG129" s="1914"/>
      <c r="EH129" s="1914"/>
      <c r="EI129" s="1914"/>
      <c r="EJ129" s="1914"/>
      <c r="EK129" s="1914"/>
      <c r="EL129" s="1915"/>
    </row>
    <row r="130" spans="1:142" s="1167" customFormat="1" ht="45" customHeight="1" x14ac:dyDescent="0.25">
      <c r="A130" s="2062" t="s">
        <v>1507</v>
      </c>
      <c r="B130" s="1463"/>
      <c r="C130" s="1464"/>
      <c r="D130" s="1464"/>
      <c r="E130" s="1464"/>
      <c r="F130" s="1464"/>
      <c r="G130" s="1464"/>
      <c r="H130" s="1464"/>
      <c r="I130" s="1465"/>
      <c r="J130" s="1465"/>
      <c r="K130" s="1465"/>
      <c r="L130" s="1465"/>
      <c r="M130" s="1465"/>
      <c r="N130" s="2129"/>
      <c r="O130" s="1465"/>
      <c r="P130" s="1465"/>
      <c r="Q130" s="1465"/>
      <c r="R130" s="1465"/>
      <c r="S130" s="1465"/>
      <c r="T130" s="1465"/>
      <c r="U130" s="1465"/>
      <c r="V130" s="1465"/>
      <c r="W130" s="1465"/>
      <c r="X130" s="1465"/>
      <c r="Y130" s="1465"/>
      <c r="Z130" s="1465"/>
      <c r="AA130" s="1465"/>
      <c r="AB130" s="1465"/>
      <c r="AC130" s="1465"/>
      <c r="AD130" s="1465"/>
      <c r="AE130" s="1465"/>
      <c r="AF130" s="1465"/>
      <c r="AG130" s="1465"/>
      <c r="AH130" s="1465"/>
      <c r="AI130" s="1465"/>
      <c r="AJ130" s="1465"/>
      <c r="AK130" s="1465"/>
      <c r="AL130" s="1465"/>
      <c r="AM130" s="1465"/>
      <c r="AN130" s="1465"/>
      <c r="AO130" s="1465"/>
      <c r="AP130" s="1465"/>
      <c r="AQ130" s="1465"/>
      <c r="AR130" s="1465"/>
      <c r="AS130" s="1465"/>
      <c r="AT130" s="1465"/>
      <c r="AU130" s="1465"/>
      <c r="AV130" s="1465"/>
      <c r="AW130" s="1465"/>
      <c r="AX130" s="1465"/>
      <c r="AY130" s="1465"/>
      <c r="AZ130" s="1465"/>
      <c r="BA130" s="1465"/>
      <c r="BB130" s="1465"/>
      <c r="BC130" s="1465"/>
      <c r="BD130" s="1465"/>
      <c r="BE130" s="1465"/>
      <c r="BF130" s="1465"/>
      <c r="BG130" s="1465"/>
      <c r="BH130" s="1465"/>
      <c r="BI130" s="1465"/>
      <c r="BJ130" s="1465"/>
      <c r="BK130" s="1465"/>
      <c r="BL130" s="1465"/>
      <c r="BM130" s="1465"/>
      <c r="BN130" s="1465"/>
      <c r="BO130" s="1465"/>
      <c r="BP130" s="1465"/>
      <c r="BQ130" s="1465"/>
      <c r="BR130" s="1465"/>
      <c r="BS130" s="1465"/>
      <c r="BT130" s="1465"/>
      <c r="BU130" s="1465"/>
      <c r="BV130" s="1465"/>
      <c r="BW130" s="1465"/>
      <c r="BX130" s="1465"/>
      <c r="BY130" s="1465"/>
      <c r="BZ130" s="1465"/>
      <c r="CA130" s="1465"/>
      <c r="CB130" s="1465"/>
      <c r="CC130" s="1465"/>
      <c r="CD130" s="1465"/>
      <c r="CE130" s="1465"/>
      <c r="CF130" s="1465"/>
      <c r="CG130" s="1465"/>
      <c r="CH130" s="1465"/>
      <c r="CI130" s="1465"/>
      <c r="CJ130" s="1465"/>
      <c r="CK130" s="1465"/>
      <c r="CL130" s="1465"/>
      <c r="CM130" s="1465"/>
      <c r="CN130" s="1465"/>
      <c r="CO130" s="1465"/>
      <c r="CP130" s="1465"/>
      <c r="CQ130" s="1465"/>
      <c r="CR130" s="1465"/>
      <c r="CS130" s="1465"/>
      <c r="CT130" s="1465"/>
      <c r="CU130" s="1465"/>
      <c r="CV130" s="1465"/>
      <c r="CW130" s="1465"/>
      <c r="CX130" s="1465"/>
      <c r="CY130" s="1465"/>
      <c r="CZ130" s="1465"/>
      <c r="DA130" s="1465"/>
      <c r="DB130" s="1465"/>
      <c r="DC130" s="1465"/>
      <c r="DD130" s="1465"/>
      <c r="DE130" s="1465"/>
      <c r="DF130" s="1465"/>
      <c r="DG130" s="1465"/>
      <c r="DH130" s="1465"/>
      <c r="DI130" s="1465"/>
      <c r="DJ130" s="1465"/>
      <c r="DK130" s="1465"/>
      <c r="DL130" s="1465"/>
      <c r="DM130" s="1465"/>
      <c r="DN130" s="1465"/>
      <c r="DO130" s="1465"/>
      <c r="DP130" s="1465"/>
      <c r="DQ130" s="1465"/>
      <c r="DR130" s="1465"/>
      <c r="DS130" s="1465"/>
      <c r="DT130" s="1465"/>
      <c r="DU130" s="1465"/>
      <c r="DV130" s="1465"/>
      <c r="DW130" s="1465"/>
      <c r="DX130" s="1465"/>
      <c r="DY130" s="1465"/>
      <c r="DZ130" s="1465"/>
      <c r="EA130" s="1465"/>
      <c r="EB130" s="1465"/>
      <c r="EC130" s="1465"/>
      <c r="ED130" s="1465"/>
      <c r="EE130" s="1465"/>
      <c r="EF130" s="1465"/>
      <c r="EG130" s="1465"/>
      <c r="EH130" s="1465"/>
      <c r="EI130" s="1465"/>
      <c r="EJ130" s="1465"/>
      <c r="EK130" s="1465"/>
      <c r="EL130" s="1911"/>
    </row>
    <row r="131" spans="1:142" ht="15" customHeight="1" x14ac:dyDescent="0.25">
      <c r="A131" s="2130"/>
      <c r="B131" s="1391" t="s">
        <v>1340</v>
      </c>
      <c r="C131" s="1391"/>
      <c r="D131" s="1391"/>
      <c r="E131" s="1391"/>
      <c r="F131" s="2376" t="s">
        <v>1420</v>
      </c>
      <c r="G131" s="2376"/>
      <c r="H131" s="2376"/>
      <c r="I131" s="2376"/>
      <c r="J131" s="2376"/>
      <c r="K131" s="2376"/>
      <c r="L131" s="2376"/>
      <c r="M131" s="1167"/>
      <c r="N131" s="1443"/>
      <c r="O131" s="1167"/>
      <c r="P131" s="1167"/>
      <c r="Q131" s="1167"/>
      <c r="R131" s="1167"/>
      <c r="S131" s="1167"/>
      <c r="T131" s="1167"/>
      <c r="U131" s="1167"/>
      <c r="V131" s="1167"/>
      <c r="W131" s="1167"/>
      <c r="X131" s="1167"/>
      <c r="Y131" s="1167"/>
      <c r="Z131" s="1167"/>
      <c r="AA131" s="1167"/>
      <c r="AB131" s="1167"/>
      <c r="CK131" s="1469"/>
      <c r="CL131" s="1469"/>
      <c r="CM131" s="1469"/>
      <c r="CN131" s="1469"/>
      <c r="CO131" s="1469"/>
      <c r="CP131" s="1469"/>
      <c r="CQ131" s="1469"/>
      <c r="CR131" s="1469"/>
      <c r="CS131" s="1469"/>
      <c r="CT131" s="1469"/>
      <c r="CU131" s="1469"/>
      <c r="CV131" s="1469"/>
      <c r="CW131" s="1469"/>
      <c r="CX131" s="1469"/>
      <c r="DX131" s="1451"/>
      <c r="EC131" s="1451"/>
      <c r="ED131" s="1451"/>
      <c r="EE131" s="1451"/>
      <c r="EF131" s="1451"/>
      <c r="EG131" s="1451"/>
      <c r="EH131" s="1451"/>
      <c r="EI131" s="1451"/>
      <c r="EJ131" s="1451"/>
      <c r="EK131" s="1451"/>
    </row>
    <row r="132" spans="1:142" s="1167" customFormat="1" ht="15" customHeight="1" x14ac:dyDescent="0.25">
      <c r="A132" s="2131"/>
      <c r="B132" s="1163"/>
      <c r="C132" s="1163"/>
      <c r="D132" s="1163"/>
      <c r="E132" s="1163"/>
      <c r="F132" s="1163"/>
      <c r="G132" s="1163"/>
      <c r="H132" s="1163"/>
      <c r="I132" s="1163"/>
      <c r="J132" s="1163"/>
      <c r="K132" s="1163"/>
      <c r="L132" s="1163"/>
      <c r="M132" s="1163"/>
      <c r="N132" s="1470"/>
      <c r="O132" s="1163"/>
      <c r="P132" s="1163"/>
      <c r="Q132" s="1163"/>
      <c r="R132" s="1163"/>
      <c r="S132" s="1163"/>
      <c r="T132" s="1163"/>
      <c r="U132" s="1163"/>
      <c r="V132" s="1163"/>
      <c r="W132" s="1163"/>
      <c r="X132" s="1163"/>
      <c r="Y132" s="1163"/>
      <c r="Z132" s="1163"/>
      <c r="AA132" s="1163"/>
      <c r="AB132" s="1163"/>
      <c r="AC132" s="1163"/>
      <c r="AD132" s="1163"/>
      <c r="AE132" s="1163"/>
      <c r="AF132" s="1163"/>
      <c r="AG132" s="1163"/>
      <c r="AH132" s="1163"/>
      <c r="AI132" s="1163"/>
      <c r="AJ132" s="1163"/>
      <c r="AK132" s="1163"/>
      <c r="AL132" s="1163"/>
      <c r="AM132" s="1163"/>
      <c r="AN132" s="1163"/>
      <c r="AO132" s="1163"/>
      <c r="AP132" s="1163"/>
      <c r="AQ132" s="1163"/>
      <c r="AR132" s="1163"/>
      <c r="AS132" s="1163"/>
      <c r="AT132" s="1163"/>
      <c r="AU132" s="1163"/>
      <c r="AV132" s="1163"/>
      <c r="AW132" s="1163"/>
      <c r="AX132" s="1163"/>
      <c r="AY132" s="1163"/>
      <c r="AZ132" s="1163"/>
      <c r="BA132" s="1163"/>
      <c r="BB132" s="1163"/>
      <c r="BC132" s="1163"/>
      <c r="BD132" s="1163"/>
      <c r="BE132" s="1163"/>
      <c r="BF132" s="1163"/>
      <c r="BG132" s="1163"/>
      <c r="BH132" s="1163"/>
      <c r="BI132" s="1163"/>
      <c r="BJ132" s="1163"/>
      <c r="BK132" s="1163"/>
      <c r="BL132" s="1163"/>
      <c r="BM132" s="1163"/>
      <c r="BN132" s="1163"/>
      <c r="BO132" s="1163"/>
      <c r="BP132" s="1163"/>
      <c r="BQ132" s="1163"/>
      <c r="BR132" s="1163"/>
      <c r="BS132" s="1163"/>
      <c r="BT132" s="1163"/>
      <c r="BU132" s="1163"/>
      <c r="BV132" s="1163"/>
      <c r="BW132" s="1163"/>
      <c r="BX132" s="1163"/>
      <c r="BY132" s="1163"/>
      <c r="BZ132" s="1163"/>
      <c r="CA132" s="1163"/>
      <c r="CB132" s="1163"/>
      <c r="CC132" s="1163"/>
      <c r="CD132" s="1163"/>
      <c r="CE132" s="1163"/>
      <c r="CF132" s="1163"/>
      <c r="CG132" s="1163"/>
      <c r="CH132" s="1163"/>
      <c r="CI132" s="1163"/>
      <c r="CJ132" s="1163"/>
      <c r="CK132" s="1163"/>
      <c r="CL132" s="1163"/>
      <c r="CM132" s="1163"/>
      <c r="CN132" s="1163"/>
      <c r="CO132" s="1163"/>
      <c r="CP132" s="1163"/>
      <c r="CQ132" s="1163"/>
      <c r="CR132" s="1163"/>
      <c r="CS132" s="1163"/>
      <c r="CT132" s="1163"/>
      <c r="CU132" s="1163"/>
      <c r="CV132" s="1163"/>
      <c r="CW132" s="1163"/>
      <c r="CX132" s="1163"/>
      <c r="EL132" s="1443"/>
    </row>
    <row r="133" spans="1:142" s="1451" customFormat="1" ht="15" customHeight="1" x14ac:dyDescent="0.25">
      <c r="A133" s="2131"/>
      <c r="B133" s="2132" t="s">
        <v>1509</v>
      </c>
      <c r="C133" s="2132"/>
      <c r="D133" s="2132"/>
      <c r="E133" s="2132"/>
      <c r="F133" s="2133"/>
      <c r="G133" s="1167"/>
      <c r="H133" s="1167"/>
      <c r="J133" s="1476"/>
      <c r="K133" s="1476"/>
      <c r="L133" s="1476"/>
      <c r="M133" s="1476"/>
      <c r="N133" s="1470"/>
      <c r="O133" s="1163"/>
      <c r="P133" s="1163"/>
      <c r="Q133" s="1163"/>
      <c r="R133" s="1163"/>
      <c r="S133" s="1163"/>
      <c r="T133" s="1163"/>
      <c r="U133" s="1163"/>
      <c r="V133" s="1163"/>
      <c r="W133" s="1163"/>
      <c r="X133" s="1163"/>
      <c r="Y133" s="1163"/>
      <c r="Z133" s="1163"/>
      <c r="AA133" s="1163"/>
      <c r="AB133" s="1163"/>
      <c r="AC133" s="1163"/>
      <c r="AD133" s="1163"/>
      <c r="AE133" s="1163"/>
      <c r="AF133" s="1163"/>
      <c r="AG133" s="1163"/>
      <c r="AH133" s="1163"/>
      <c r="AI133" s="1163"/>
      <c r="AJ133" s="1163"/>
      <c r="AK133" s="1163"/>
      <c r="AL133" s="1163"/>
      <c r="AM133" s="1163"/>
      <c r="AN133" s="1163"/>
      <c r="AO133" s="1163"/>
      <c r="AP133" s="1163"/>
      <c r="AQ133" s="1163"/>
      <c r="AR133" s="1163"/>
      <c r="AS133" s="1163"/>
      <c r="AT133" s="1163"/>
      <c r="AU133" s="1163"/>
      <c r="AV133" s="1163"/>
      <c r="AW133" s="1163"/>
      <c r="AX133" s="1163"/>
      <c r="AY133" s="1163"/>
      <c r="AZ133" s="1163"/>
      <c r="BA133" s="1163"/>
      <c r="BB133" s="1163"/>
      <c r="BC133" s="1163"/>
      <c r="BD133" s="1163"/>
      <c r="BE133" s="1473"/>
      <c r="BF133" s="1473"/>
      <c r="BG133" s="1473"/>
      <c r="BH133" s="1163"/>
      <c r="BI133" s="1163"/>
      <c r="BJ133" s="1473"/>
      <c r="BK133" s="1473"/>
      <c r="BL133" s="1473"/>
      <c r="BM133" s="1473"/>
      <c r="BN133" s="1473"/>
      <c r="BO133" s="1473"/>
      <c r="BP133" s="1473"/>
      <c r="BQ133" s="1473"/>
      <c r="BR133" s="1473"/>
      <c r="BS133" s="1473"/>
      <c r="BT133" s="1473"/>
      <c r="BU133" s="1473"/>
      <c r="BV133" s="1473"/>
      <c r="BW133" s="1473"/>
      <c r="BX133" s="1163"/>
      <c r="BY133" s="1163"/>
      <c r="BZ133" s="1473"/>
      <c r="CA133" s="1473"/>
      <c r="CB133" s="1473"/>
      <c r="CC133" s="1473"/>
      <c r="CD133" s="1473"/>
      <c r="CE133" s="1473"/>
      <c r="CF133" s="1473"/>
      <c r="CG133" s="1473"/>
      <c r="CH133" s="1473"/>
      <c r="CI133" s="1473"/>
      <c r="CJ133" s="1473"/>
      <c r="CK133" s="1473"/>
      <c r="CL133" s="1163"/>
      <c r="CM133" s="1163"/>
      <c r="CN133" s="1473"/>
      <c r="CO133" s="1473"/>
      <c r="CP133" s="1473"/>
      <c r="CQ133" s="1473"/>
      <c r="CR133" s="1473"/>
      <c r="CS133" s="1473"/>
      <c r="CT133" s="1473"/>
      <c r="CU133" s="1473"/>
      <c r="CV133" s="1473"/>
      <c r="CW133" s="1473"/>
      <c r="CX133" s="1163"/>
      <c r="CY133" s="1167"/>
      <c r="DH133" s="1167"/>
      <c r="DI133" s="1167"/>
      <c r="DP133" s="1167"/>
      <c r="DQ133" s="1167"/>
      <c r="DV133" s="1167"/>
      <c r="DW133" s="1167"/>
      <c r="DY133" s="1167"/>
      <c r="DZ133" s="1167"/>
      <c r="EA133" s="1167"/>
      <c r="EB133" s="1167"/>
    </row>
    <row r="134" spans="1:142" s="1914" customFormat="1" ht="15" customHeight="1" x14ac:dyDescent="0.25">
      <c r="A134" s="2134"/>
      <c r="B134" s="1910"/>
      <c r="C134" s="1910"/>
      <c r="D134" s="1910"/>
      <c r="E134" s="1910"/>
      <c r="F134" s="1910"/>
      <c r="G134" s="1910"/>
      <c r="H134" s="1910"/>
      <c r="I134" s="1910"/>
      <c r="J134" s="1910"/>
      <c r="K134" s="1916" t="s">
        <v>360</v>
      </c>
      <c r="L134" s="1910"/>
      <c r="M134" s="1910"/>
      <c r="N134" s="1909"/>
      <c r="O134" s="1910"/>
      <c r="P134" s="1910"/>
      <c r="Q134" s="1910"/>
      <c r="R134" s="1910"/>
      <c r="S134" s="1910"/>
      <c r="T134" s="1910"/>
      <c r="U134" s="1910"/>
      <c r="V134" s="1910"/>
      <c r="W134" s="1910"/>
      <c r="X134" s="1910"/>
      <c r="Y134" s="1910"/>
      <c r="Z134" s="1910"/>
      <c r="AA134" s="1910"/>
      <c r="AB134" s="1910"/>
      <c r="AC134" s="1910"/>
      <c r="AD134" s="1910"/>
      <c r="AE134" s="1910"/>
      <c r="AF134" s="1910"/>
      <c r="AG134" s="1910"/>
      <c r="AH134" s="1910"/>
      <c r="AI134" s="1910"/>
      <c r="AJ134" s="1910"/>
      <c r="AK134" s="1910"/>
      <c r="AL134" s="1910"/>
      <c r="AM134" s="1910"/>
      <c r="AN134" s="1910"/>
      <c r="AO134" s="1910"/>
      <c r="AP134" s="1910"/>
      <c r="AQ134" s="1910"/>
      <c r="AR134" s="1910"/>
      <c r="AS134" s="1910"/>
      <c r="AT134" s="1910"/>
      <c r="AU134" s="1910"/>
      <c r="AV134" s="1910"/>
      <c r="AW134" s="1910"/>
      <c r="AX134" s="1910"/>
      <c r="AY134" s="1910"/>
      <c r="AZ134" s="1910"/>
      <c r="BA134" s="1910"/>
      <c r="BB134" s="1910"/>
      <c r="BC134" s="1910"/>
      <c r="BD134" s="1910"/>
      <c r="BE134" s="1910"/>
      <c r="BF134" s="1910"/>
      <c r="BG134" s="1910"/>
      <c r="BH134" s="1910"/>
      <c r="BI134" s="1910"/>
      <c r="BJ134" s="1910"/>
      <c r="BK134" s="1910"/>
      <c r="BL134" s="1910"/>
      <c r="BM134" s="1910"/>
      <c r="BN134" s="1910"/>
      <c r="BO134" s="1910"/>
      <c r="BP134" s="1910"/>
      <c r="BQ134" s="1910"/>
      <c r="BR134" s="1910"/>
      <c r="BS134" s="1910"/>
      <c r="BT134" s="1910"/>
      <c r="BU134" s="1910"/>
      <c r="BV134" s="1910"/>
      <c r="BW134" s="1910"/>
      <c r="BX134" s="1910"/>
      <c r="BY134" s="1910"/>
      <c r="BZ134" s="1910"/>
      <c r="CA134" s="1910"/>
      <c r="CB134" s="1910"/>
      <c r="CC134" s="1910"/>
      <c r="CD134" s="1910"/>
      <c r="CE134" s="1910"/>
      <c r="CF134" s="1910"/>
      <c r="CG134" s="1910"/>
      <c r="CH134" s="1910"/>
      <c r="CI134" s="1910"/>
      <c r="CJ134" s="1910"/>
      <c r="CK134" s="1910"/>
      <c r="CL134" s="1910"/>
      <c r="CM134" s="1910"/>
      <c r="CN134" s="1910"/>
      <c r="CO134" s="1910"/>
      <c r="CP134" s="1910"/>
      <c r="CQ134" s="1910"/>
      <c r="CR134" s="1910"/>
      <c r="CS134" s="1910"/>
      <c r="CT134" s="1910"/>
      <c r="CU134" s="1910"/>
      <c r="CV134" s="1910"/>
      <c r="CW134" s="1910"/>
      <c r="CX134" s="1910"/>
      <c r="EL134" s="1915"/>
    </row>
    <row r="135" spans="1:142" s="1167" customFormat="1" ht="45" customHeight="1" x14ac:dyDescent="0.25">
      <c r="A135" s="2062" t="s">
        <v>1510</v>
      </c>
      <c r="B135" s="1463"/>
      <c r="C135" s="1464"/>
      <c r="D135" s="1464"/>
      <c r="E135" s="1464"/>
      <c r="F135" s="1464"/>
      <c r="G135" s="1464"/>
      <c r="H135" s="1464"/>
      <c r="I135" s="1465"/>
      <c r="J135" s="1465"/>
      <c r="K135" s="1465"/>
      <c r="L135" s="1465"/>
      <c r="M135" s="1465"/>
      <c r="N135" s="2129"/>
      <c r="O135" s="1465"/>
      <c r="P135" s="1465"/>
      <c r="Q135" s="1465"/>
      <c r="R135" s="1465"/>
      <c r="S135" s="1465"/>
      <c r="T135" s="1465"/>
      <c r="U135" s="1465"/>
      <c r="V135" s="1465"/>
      <c r="W135" s="1465"/>
      <c r="X135" s="1465"/>
      <c r="Y135" s="1465"/>
      <c r="Z135" s="1465"/>
      <c r="AA135" s="1465"/>
      <c r="AB135" s="1465"/>
      <c r="AC135" s="1465"/>
      <c r="AD135" s="1465"/>
      <c r="AE135" s="1465"/>
      <c r="AF135" s="1465"/>
      <c r="AG135" s="1465"/>
      <c r="AH135" s="1465"/>
      <c r="AI135" s="1465"/>
      <c r="AJ135" s="1465"/>
      <c r="AK135" s="1465"/>
      <c r="AL135" s="1465"/>
      <c r="AM135" s="1465"/>
      <c r="AN135" s="1465"/>
      <c r="AO135" s="1465"/>
      <c r="AP135" s="1465"/>
      <c r="AQ135" s="1465"/>
      <c r="AR135" s="1465"/>
      <c r="AS135" s="1465"/>
      <c r="AT135" s="1465"/>
      <c r="AU135" s="1465"/>
      <c r="AV135" s="1465"/>
      <c r="AW135" s="1465"/>
      <c r="AX135" s="1465"/>
      <c r="AY135" s="1465"/>
      <c r="AZ135" s="1465"/>
      <c r="BA135" s="1465"/>
      <c r="BB135" s="1465"/>
      <c r="BC135" s="1465"/>
      <c r="BD135" s="1465"/>
      <c r="BE135" s="1465"/>
      <c r="BF135" s="1465"/>
      <c r="BG135" s="1465"/>
      <c r="BH135" s="1465"/>
      <c r="BI135" s="1465"/>
      <c r="BJ135" s="1465"/>
      <c r="BK135" s="1465"/>
      <c r="BL135" s="1465"/>
      <c r="BM135" s="1465"/>
      <c r="BN135" s="1465"/>
      <c r="BO135" s="1465"/>
      <c r="BP135" s="1465"/>
      <c r="BQ135" s="1465"/>
      <c r="BR135" s="1465"/>
      <c r="BS135" s="1465"/>
      <c r="BT135" s="1465"/>
      <c r="BU135" s="1465"/>
      <c r="BV135" s="1465"/>
      <c r="BW135" s="1465"/>
      <c r="BX135" s="1465"/>
      <c r="BY135" s="1465"/>
      <c r="BZ135" s="1465"/>
      <c r="CA135" s="1465"/>
      <c r="CB135" s="1465"/>
      <c r="CC135" s="1465"/>
      <c r="CD135" s="1465"/>
      <c r="CE135" s="1465"/>
      <c r="CF135" s="1465"/>
      <c r="CG135" s="1465"/>
      <c r="CH135" s="1465"/>
      <c r="CI135" s="1465"/>
      <c r="CJ135" s="1465"/>
      <c r="CK135" s="1465"/>
      <c r="CL135" s="1465"/>
      <c r="CM135" s="1465"/>
      <c r="CN135" s="1465"/>
      <c r="CO135" s="1465"/>
      <c r="CP135" s="1465"/>
      <c r="CQ135" s="1465"/>
      <c r="CR135" s="1465"/>
      <c r="CS135" s="1465"/>
      <c r="CT135" s="1465"/>
      <c r="CU135" s="1465"/>
      <c r="CV135" s="1465"/>
      <c r="CW135" s="1465"/>
      <c r="CX135" s="1465"/>
      <c r="CY135" s="1465"/>
      <c r="CZ135" s="1465"/>
      <c r="DA135" s="1465"/>
      <c r="DB135" s="1465"/>
      <c r="DC135" s="1465"/>
      <c r="DD135" s="1465"/>
      <c r="DE135" s="1465"/>
      <c r="DF135" s="1465"/>
      <c r="DG135" s="1465"/>
      <c r="DH135" s="1465"/>
      <c r="DI135" s="1465"/>
      <c r="DJ135" s="1465"/>
      <c r="DK135" s="1465"/>
      <c r="DL135" s="1465"/>
      <c r="DM135" s="1465"/>
      <c r="DN135" s="1465"/>
      <c r="DO135" s="1465"/>
      <c r="DP135" s="1465"/>
      <c r="DQ135" s="1465"/>
      <c r="DR135" s="1465"/>
      <c r="DS135" s="1465"/>
      <c r="DT135" s="1465"/>
      <c r="DU135" s="1465"/>
      <c r="DV135" s="1465"/>
      <c r="DW135" s="1465"/>
      <c r="DX135" s="1465"/>
      <c r="DY135" s="1465"/>
      <c r="DZ135" s="1465"/>
      <c r="EA135" s="1465"/>
      <c r="EB135" s="1465"/>
      <c r="EC135" s="1465"/>
      <c r="ED135" s="1465"/>
      <c r="EE135" s="1465"/>
      <c r="EF135" s="1465"/>
      <c r="EG135" s="1465"/>
      <c r="EH135" s="1465"/>
      <c r="EI135" s="1465"/>
      <c r="EJ135" s="1465"/>
      <c r="EK135" s="1465"/>
      <c r="EL135" s="1911"/>
    </row>
    <row r="136" spans="1:142" ht="15" customHeight="1" x14ac:dyDescent="0.25">
      <c r="A136" s="2130"/>
      <c r="B136" s="1391" t="s">
        <v>1340</v>
      </c>
      <c r="C136" s="1391"/>
      <c r="D136" s="1391"/>
      <c r="E136" s="1391"/>
      <c r="F136" s="2376" t="s">
        <v>1511</v>
      </c>
      <c r="G136" s="2376"/>
      <c r="H136" s="2376"/>
      <c r="I136" s="2376"/>
      <c r="J136" s="2376"/>
      <c r="K136" s="2376"/>
      <c r="L136" s="2376"/>
      <c r="M136" s="1163"/>
      <c r="N136" s="1470"/>
      <c r="O136" s="1163"/>
      <c r="P136" s="1163"/>
      <c r="Q136" s="1163"/>
      <c r="R136" s="1163"/>
      <c r="S136" s="1163"/>
      <c r="T136" s="1163"/>
      <c r="U136" s="1163"/>
      <c r="V136" s="1163"/>
      <c r="W136" s="1163"/>
      <c r="X136" s="1163"/>
      <c r="Y136" s="1163"/>
      <c r="Z136" s="1163"/>
      <c r="AA136" s="1163"/>
      <c r="CK136" s="1469"/>
      <c r="CL136" s="1469"/>
      <c r="CM136" s="1469"/>
      <c r="CN136" s="1469"/>
      <c r="CO136" s="1469"/>
      <c r="CP136" s="1469"/>
      <c r="CQ136" s="1469"/>
      <c r="CR136" s="1469"/>
      <c r="CS136" s="1469"/>
      <c r="CT136" s="1469"/>
      <c r="CU136" s="1469"/>
      <c r="CV136" s="1469"/>
      <c r="CW136" s="1469"/>
      <c r="CX136" s="1469"/>
    </row>
    <row r="137" spans="1:142" s="1444" customFormat="1" ht="15" customHeight="1" x14ac:dyDescent="0.25">
      <c r="A137" s="2131"/>
      <c r="B137" s="1480"/>
      <c r="C137" s="1480"/>
      <c r="D137" s="1480"/>
      <c r="E137" s="1480"/>
      <c r="F137" s="1481"/>
      <c r="G137" s="1481"/>
      <c r="H137" s="1481"/>
      <c r="I137" s="1481"/>
      <c r="J137" s="1481"/>
      <c r="K137" s="1482"/>
      <c r="L137" s="1481"/>
      <c r="M137" s="1481"/>
      <c r="N137" s="1483"/>
      <c r="O137" s="1484"/>
      <c r="P137" s="1485"/>
      <c r="Q137" s="1485"/>
      <c r="R137" s="1485"/>
      <c r="S137" s="1485"/>
      <c r="T137" s="1485"/>
      <c r="U137" s="1485"/>
      <c r="V137" s="1485"/>
      <c r="W137" s="1485"/>
      <c r="X137" s="1485"/>
      <c r="Y137" s="1485"/>
      <c r="Z137" s="1485"/>
      <c r="AA137" s="1485"/>
      <c r="AB137" s="1485"/>
      <c r="AC137" s="1485"/>
      <c r="AD137" s="1485"/>
      <c r="AE137" s="1485"/>
      <c r="AF137" s="1485"/>
      <c r="AG137" s="1485"/>
      <c r="AH137" s="1485"/>
      <c r="AI137" s="1485"/>
      <c r="AJ137" s="1485"/>
      <c r="AK137" s="1485"/>
      <c r="AL137" s="1485"/>
      <c r="AM137" s="1485"/>
      <c r="AN137" s="1485"/>
      <c r="AO137" s="1485"/>
      <c r="AP137" s="1485"/>
      <c r="AQ137" s="1485"/>
      <c r="AR137" s="1485"/>
      <c r="AS137" s="1485"/>
      <c r="AT137" s="1485"/>
      <c r="AU137" s="1485"/>
      <c r="AV137" s="1485"/>
      <c r="AW137" s="1485"/>
      <c r="AX137" s="1485"/>
      <c r="AY137" s="1485"/>
      <c r="AZ137" s="1485"/>
      <c r="BA137" s="1485"/>
      <c r="BB137" s="1485"/>
      <c r="BC137" s="1485"/>
      <c r="BD137" s="1485"/>
      <c r="BE137" s="1485"/>
      <c r="BF137" s="1485"/>
      <c r="BG137" s="1485"/>
      <c r="BH137" s="1485"/>
      <c r="BI137" s="1485"/>
      <c r="BJ137" s="1485"/>
      <c r="BK137" s="1485"/>
      <c r="BL137" s="1485"/>
      <c r="BM137" s="1485"/>
      <c r="BN137" s="1485"/>
      <c r="BO137" s="1485"/>
      <c r="BP137" s="1485"/>
      <c r="BQ137" s="1485"/>
      <c r="BR137" s="1485"/>
      <c r="BS137" s="1485"/>
      <c r="BT137" s="1485"/>
      <c r="BU137" s="1485"/>
      <c r="BV137" s="1485"/>
      <c r="BW137" s="1485"/>
      <c r="BX137" s="1485"/>
      <c r="BY137" s="1485"/>
      <c r="BZ137" s="1485"/>
      <c r="CA137" s="1485"/>
      <c r="CB137" s="1485"/>
      <c r="CC137" s="1485"/>
      <c r="CD137" s="1485"/>
      <c r="CE137" s="1485"/>
      <c r="CF137" s="1485"/>
      <c r="CG137" s="1485"/>
      <c r="CH137" s="1485"/>
      <c r="CI137" s="1485"/>
      <c r="CJ137" s="1485"/>
      <c r="CK137" s="1485"/>
      <c r="CL137" s="1485"/>
      <c r="CM137" s="1485"/>
      <c r="CN137" s="1485"/>
      <c r="CO137" s="1485"/>
      <c r="CP137" s="1485"/>
      <c r="CQ137" s="1485"/>
      <c r="CR137" s="1485"/>
      <c r="CS137" s="1485"/>
      <c r="CT137" s="1485"/>
      <c r="CU137" s="1485"/>
      <c r="CV137" s="1485"/>
      <c r="CW137" s="1485"/>
      <c r="CX137" s="1485"/>
    </row>
    <row r="138" spans="1:142" ht="15" customHeight="1" x14ac:dyDescent="0.25">
      <c r="A138" s="2131"/>
      <c r="B138" s="2132" t="s">
        <v>1513</v>
      </c>
      <c r="C138" s="2132"/>
      <c r="D138" s="2132"/>
      <c r="E138" s="2132"/>
      <c r="F138" s="2135"/>
      <c r="G138" s="1167"/>
      <c r="H138" s="1167"/>
      <c r="I138" s="1473"/>
      <c r="J138" s="1486"/>
      <c r="K138" s="1486"/>
      <c r="L138" s="1486"/>
      <c r="M138" s="1486"/>
      <c r="N138" s="1487"/>
      <c r="O138" s="1488"/>
      <c r="P138" s="1488"/>
      <c r="Q138" s="1488"/>
      <c r="R138" s="1488"/>
      <c r="S138" s="1488"/>
      <c r="T138" s="1488"/>
      <c r="U138" s="1488"/>
      <c r="V138" s="1488"/>
      <c r="W138" s="1488"/>
      <c r="X138" s="1488"/>
      <c r="Y138" s="1488"/>
      <c r="Z138" s="1488"/>
      <c r="AA138" s="1488"/>
      <c r="AB138" s="1488"/>
      <c r="AC138" s="1488"/>
      <c r="AD138" s="1488"/>
      <c r="AE138" s="1488"/>
      <c r="AF138" s="1488"/>
      <c r="AG138" s="1488"/>
      <c r="AH138" s="1488"/>
      <c r="AI138" s="1488"/>
      <c r="AJ138" s="1488"/>
      <c r="AK138" s="1488"/>
      <c r="AL138" s="1488"/>
      <c r="AM138" s="1488"/>
      <c r="AN138" s="1488"/>
      <c r="AO138" s="1488"/>
      <c r="AP138" s="1488"/>
      <c r="AQ138" s="1488"/>
      <c r="AR138" s="1488"/>
      <c r="AS138" s="1488"/>
      <c r="AT138" s="1488"/>
      <c r="AU138" s="1488"/>
      <c r="AV138" s="1488"/>
      <c r="AW138" s="1488"/>
      <c r="AX138" s="1488"/>
      <c r="AY138" s="1488"/>
      <c r="AZ138" s="1488"/>
      <c r="BA138" s="1488"/>
      <c r="BB138" s="1488"/>
      <c r="BC138" s="1488"/>
      <c r="BD138" s="1488"/>
      <c r="BE138" s="1488"/>
      <c r="BF138" s="1488"/>
      <c r="BG138" s="1488"/>
      <c r="BH138" s="1488"/>
      <c r="BI138" s="1488"/>
      <c r="BJ138" s="1488"/>
      <c r="BK138" s="1488"/>
      <c r="BL138" s="1488"/>
      <c r="BM138" s="1488"/>
      <c r="BN138" s="1488"/>
      <c r="BO138" s="1488"/>
      <c r="BP138" s="1488"/>
      <c r="BQ138" s="1488"/>
      <c r="BR138" s="1488"/>
      <c r="BS138" s="1488"/>
      <c r="BT138" s="1488"/>
      <c r="BU138" s="1488"/>
      <c r="BV138" s="1488"/>
      <c r="BW138" s="1488"/>
      <c r="BX138" s="1488"/>
      <c r="BY138" s="1488"/>
      <c r="BZ138" s="1488"/>
      <c r="CA138" s="1488"/>
      <c r="CB138" s="1488"/>
      <c r="CC138" s="1488"/>
      <c r="CD138" s="1488"/>
      <c r="CE138" s="1488"/>
      <c r="CF138" s="1488"/>
      <c r="CG138" s="1488"/>
      <c r="CH138" s="1488"/>
      <c r="CI138" s="1488"/>
      <c r="CJ138" s="1488"/>
      <c r="CK138" s="1488"/>
      <c r="CL138" s="1488"/>
      <c r="CM138" s="1488"/>
      <c r="CN138" s="1488"/>
      <c r="CO138" s="1488"/>
      <c r="CP138" s="1488"/>
      <c r="CQ138" s="1488"/>
      <c r="CR138" s="1488"/>
      <c r="CS138" s="1488"/>
      <c r="CT138" s="1488"/>
      <c r="CU138" s="1488"/>
      <c r="CV138" s="1488"/>
      <c r="CW138" s="1488"/>
      <c r="CX138" s="1488"/>
      <c r="CY138" s="1489"/>
      <c r="CZ138" s="1489"/>
      <c r="DA138" s="1489"/>
      <c r="DB138" s="1489"/>
      <c r="DC138" s="1489"/>
      <c r="DD138" s="1489"/>
      <c r="DE138" s="1489"/>
      <c r="DF138" s="1489"/>
      <c r="DG138" s="1489"/>
      <c r="DH138" s="1489"/>
      <c r="DI138" s="1489"/>
      <c r="DJ138" s="1489"/>
      <c r="DK138" s="1489"/>
      <c r="DL138" s="1489"/>
      <c r="DM138" s="1489"/>
      <c r="DN138" s="1489"/>
      <c r="DO138" s="1489"/>
      <c r="DP138" s="1489"/>
      <c r="DQ138" s="1489"/>
      <c r="DR138" s="1489"/>
      <c r="DS138" s="1489"/>
      <c r="DT138" s="1489"/>
      <c r="DU138" s="1489"/>
      <c r="DV138" s="1489"/>
      <c r="DW138" s="1489"/>
      <c r="DX138" s="1489"/>
      <c r="DY138" s="1489"/>
      <c r="DZ138" s="1489"/>
      <c r="EA138" s="1489"/>
      <c r="EB138" s="1489"/>
      <c r="EC138" s="1489"/>
      <c r="ED138" s="1489"/>
      <c r="EE138" s="1489"/>
      <c r="EF138" s="1489"/>
      <c r="EG138" s="1489"/>
      <c r="EH138" s="1489"/>
      <c r="EI138" s="1489"/>
      <c r="EJ138" s="1489"/>
      <c r="EK138" s="1489"/>
      <c r="EL138" s="1489"/>
    </row>
    <row r="139" spans="1:142" s="1479" customFormat="1" ht="15" customHeight="1" x14ac:dyDescent="0.25">
      <c r="A139" s="2136"/>
      <c r="B139" s="1490"/>
      <c r="C139" s="1491"/>
      <c r="D139" s="1492"/>
      <c r="E139" s="1492"/>
      <c r="F139" s="1492"/>
      <c r="G139" s="1492"/>
      <c r="H139" s="1492"/>
      <c r="I139" s="1492"/>
      <c r="J139" s="1492"/>
      <c r="K139" s="1492"/>
      <c r="L139" s="1492"/>
      <c r="M139" s="1492"/>
      <c r="N139" s="1477"/>
      <c r="O139" s="1478"/>
      <c r="P139" s="1478"/>
      <c r="Q139" s="1478"/>
      <c r="R139" s="1478"/>
      <c r="S139" s="1478"/>
      <c r="T139" s="1478"/>
      <c r="U139" s="1478"/>
      <c r="V139" s="1478"/>
      <c r="W139" s="1478"/>
      <c r="X139" s="1478"/>
      <c r="Y139" s="1478"/>
      <c r="Z139" s="1478"/>
      <c r="AA139" s="1478"/>
      <c r="AB139" s="1478"/>
      <c r="AC139" s="1478"/>
      <c r="AD139" s="1478"/>
      <c r="AE139" s="1478"/>
      <c r="AF139" s="1478"/>
      <c r="AG139" s="1478"/>
      <c r="AH139" s="1478"/>
      <c r="AI139" s="1478"/>
      <c r="AJ139" s="1478"/>
      <c r="AK139" s="1478"/>
      <c r="AL139" s="1478"/>
      <c r="AM139" s="1478"/>
      <c r="AN139" s="1478"/>
      <c r="AO139" s="1478"/>
      <c r="AP139" s="1478"/>
      <c r="AQ139" s="1478"/>
      <c r="AR139" s="1478"/>
      <c r="AS139" s="1478"/>
      <c r="AT139" s="1478"/>
      <c r="AU139" s="1478"/>
      <c r="AV139" s="1478"/>
      <c r="AW139" s="1478"/>
      <c r="AX139" s="1478"/>
      <c r="AY139" s="1478"/>
      <c r="AZ139" s="1478"/>
      <c r="BA139" s="1478"/>
      <c r="BB139" s="1478"/>
      <c r="BC139" s="1478"/>
      <c r="BD139" s="1478"/>
      <c r="BE139" s="1478"/>
      <c r="BF139" s="1478"/>
      <c r="BG139" s="1478"/>
      <c r="BH139" s="1478"/>
      <c r="BI139" s="1478"/>
      <c r="BJ139" s="1478"/>
      <c r="BK139" s="1478"/>
      <c r="BL139" s="1478"/>
      <c r="BM139" s="1478"/>
      <c r="BN139" s="1478"/>
      <c r="BO139" s="1478"/>
      <c r="BP139" s="1478"/>
      <c r="BQ139" s="1478"/>
      <c r="BR139" s="1478"/>
      <c r="BS139" s="1478"/>
      <c r="BT139" s="1478"/>
      <c r="BU139" s="1478"/>
      <c r="BV139" s="1478"/>
      <c r="BW139" s="1478"/>
      <c r="BX139" s="1478"/>
      <c r="BY139" s="1478"/>
      <c r="BZ139" s="1478"/>
      <c r="CA139" s="1478"/>
      <c r="CB139" s="1478"/>
      <c r="CC139" s="1478"/>
      <c r="CD139" s="1478"/>
      <c r="CE139" s="1478"/>
      <c r="CF139" s="1478"/>
      <c r="CG139" s="1478"/>
      <c r="CH139" s="1478"/>
      <c r="CI139" s="1478"/>
      <c r="CJ139" s="1478"/>
      <c r="CK139" s="1478"/>
      <c r="CL139" s="1478"/>
      <c r="CM139" s="1478"/>
      <c r="CN139" s="1478"/>
      <c r="CO139" s="1478"/>
      <c r="CP139" s="1478"/>
      <c r="CQ139" s="1478"/>
      <c r="CR139" s="1478"/>
      <c r="CS139" s="1478"/>
      <c r="CT139" s="1478"/>
      <c r="CU139" s="1478"/>
      <c r="CV139" s="1478"/>
      <c r="CW139" s="1478"/>
      <c r="CX139" s="1478"/>
    </row>
    <row r="140" spans="1:142" s="1167" customFormat="1" ht="45" customHeight="1" x14ac:dyDescent="0.25">
      <c r="A140" s="2062" t="s">
        <v>1514</v>
      </c>
      <c r="B140" s="1463"/>
      <c r="C140" s="1464"/>
      <c r="D140" s="1464"/>
      <c r="E140" s="1464"/>
      <c r="F140" s="1464"/>
      <c r="G140" s="1464"/>
      <c r="H140" s="1464"/>
      <c r="I140" s="1465"/>
      <c r="J140" s="1465"/>
      <c r="K140" s="1465"/>
      <c r="L140" s="1465"/>
      <c r="M140" s="1465"/>
      <c r="N140" s="2129"/>
      <c r="O140" s="1465"/>
      <c r="P140" s="1465"/>
      <c r="Q140" s="1465"/>
      <c r="R140" s="1465"/>
      <c r="S140" s="1465"/>
      <c r="T140" s="1465"/>
      <c r="U140" s="1465"/>
      <c r="V140" s="1465"/>
      <c r="W140" s="1465"/>
      <c r="X140" s="1465"/>
      <c r="Y140" s="1465"/>
      <c r="Z140" s="1465"/>
      <c r="AA140" s="1465"/>
      <c r="AB140" s="1465"/>
      <c r="AC140" s="1465"/>
      <c r="AD140" s="1465"/>
      <c r="AE140" s="1465"/>
      <c r="AF140" s="1465"/>
      <c r="AG140" s="1465"/>
      <c r="AH140" s="1465"/>
      <c r="AI140" s="1465"/>
      <c r="AJ140" s="1465"/>
      <c r="AK140" s="1465"/>
      <c r="AL140" s="1465"/>
      <c r="AM140" s="1465"/>
      <c r="AN140" s="1465"/>
      <c r="AO140" s="1465"/>
      <c r="AP140" s="1465"/>
      <c r="AQ140" s="1465"/>
      <c r="AR140" s="1465"/>
      <c r="AS140" s="1465"/>
      <c r="AT140" s="1465"/>
      <c r="AU140" s="1465"/>
      <c r="AV140" s="1465"/>
      <c r="AW140" s="1465"/>
      <c r="AX140" s="1465"/>
      <c r="AY140" s="1465"/>
      <c r="AZ140" s="1465"/>
      <c r="BA140" s="1465"/>
      <c r="BB140" s="1465"/>
      <c r="BC140" s="1465"/>
      <c r="BD140" s="1465"/>
      <c r="BE140" s="1465"/>
      <c r="BF140" s="1465"/>
      <c r="BG140" s="1465"/>
      <c r="BH140" s="1465"/>
      <c r="BI140" s="1465"/>
      <c r="BJ140" s="1465"/>
      <c r="BK140" s="1465"/>
      <c r="BL140" s="1465"/>
      <c r="BM140" s="1465"/>
      <c r="BN140" s="1465"/>
      <c r="BO140" s="1465"/>
      <c r="BP140" s="1465"/>
      <c r="BQ140" s="1465"/>
      <c r="BR140" s="1465"/>
      <c r="BS140" s="1465"/>
      <c r="BT140" s="1465"/>
      <c r="BU140" s="1465"/>
      <c r="BV140" s="1465"/>
      <c r="BW140" s="1465"/>
      <c r="BX140" s="1465"/>
      <c r="BY140" s="1465"/>
      <c r="BZ140" s="1465"/>
      <c r="CA140" s="1465"/>
      <c r="CB140" s="1465"/>
      <c r="CC140" s="1465"/>
      <c r="CD140" s="1465"/>
      <c r="CE140" s="1465"/>
      <c r="CF140" s="1465"/>
      <c r="CG140" s="1465"/>
      <c r="CH140" s="1465"/>
      <c r="CI140" s="1465"/>
      <c r="CJ140" s="1465"/>
      <c r="CK140" s="1465"/>
      <c r="CL140" s="1465"/>
      <c r="CM140" s="1465"/>
      <c r="CN140" s="1465"/>
      <c r="CO140" s="1465"/>
      <c r="CP140" s="1465"/>
      <c r="CQ140" s="1465"/>
      <c r="CR140" s="1465"/>
      <c r="CS140" s="1465"/>
      <c r="CT140" s="1465"/>
      <c r="CU140" s="1465"/>
      <c r="CV140" s="1465"/>
      <c r="CW140" s="1465"/>
      <c r="CX140" s="1465"/>
      <c r="CY140" s="1465"/>
      <c r="CZ140" s="1465"/>
      <c r="DA140" s="1465"/>
      <c r="DB140" s="1465"/>
      <c r="DC140" s="1465"/>
      <c r="DD140" s="1465"/>
      <c r="DE140" s="1465"/>
      <c r="DF140" s="1465"/>
      <c r="DG140" s="1465"/>
      <c r="DH140" s="1465"/>
      <c r="DI140" s="1465"/>
      <c r="DJ140" s="1465"/>
      <c r="DK140" s="1465"/>
      <c r="DL140" s="1465"/>
      <c r="DM140" s="1465"/>
      <c r="DN140" s="1465"/>
      <c r="DO140" s="1465"/>
      <c r="DP140" s="1465"/>
      <c r="DQ140" s="1465"/>
      <c r="DR140" s="1465"/>
      <c r="DS140" s="1465"/>
      <c r="DT140" s="1465"/>
      <c r="DU140" s="1465"/>
      <c r="DV140" s="1465"/>
      <c r="DW140" s="1465"/>
      <c r="DX140" s="1465"/>
      <c r="DY140" s="1465"/>
      <c r="DZ140" s="1465"/>
      <c r="EA140" s="1465"/>
      <c r="EB140" s="1465"/>
      <c r="EC140" s="1465"/>
      <c r="ED140" s="1465"/>
      <c r="EE140" s="1465"/>
      <c r="EF140" s="1465"/>
      <c r="EG140" s="1465"/>
      <c r="EH140" s="1465"/>
      <c r="EI140" s="1465"/>
      <c r="EJ140" s="1465"/>
      <c r="EK140" s="1465"/>
      <c r="EL140" s="1911"/>
    </row>
    <row r="141" spans="1:142" ht="15" customHeight="1" x14ac:dyDescent="0.25">
      <c r="A141" s="2130"/>
      <c r="B141" s="1391" t="s">
        <v>1340</v>
      </c>
      <c r="C141" s="1391"/>
      <c r="D141" s="1391"/>
      <c r="E141" s="1391"/>
      <c r="F141" s="2376" t="s">
        <v>1452</v>
      </c>
      <c r="G141" s="2376"/>
      <c r="H141" s="2376"/>
      <c r="I141" s="2376"/>
      <c r="J141" s="2376"/>
      <c r="K141" s="2376"/>
      <c r="L141" s="2376"/>
      <c r="M141" s="1486"/>
      <c r="N141" s="1493"/>
      <c r="O141" s="1486"/>
      <c r="P141" s="1486"/>
      <c r="Q141" s="1486"/>
      <c r="R141" s="1486"/>
      <c r="S141" s="1486"/>
      <c r="T141" s="1486"/>
      <c r="U141" s="1486"/>
      <c r="V141" s="1486"/>
      <c r="W141" s="1486"/>
      <c r="X141" s="1486"/>
      <c r="Y141" s="1486"/>
      <c r="Z141" s="1486"/>
      <c r="AA141" s="1486"/>
      <c r="AB141" s="1486"/>
      <c r="AC141" s="1486"/>
      <c r="AD141" s="1486"/>
      <c r="AE141" s="1486"/>
      <c r="AF141" s="1486"/>
      <c r="AG141" s="1486"/>
      <c r="AH141" s="1486"/>
      <c r="AI141" s="1486"/>
      <c r="AJ141" s="1486"/>
      <c r="AK141" s="1486"/>
      <c r="AL141" s="1486"/>
      <c r="AM141" s="1486"/>
      <c r="AN141" s="1486"/>
      <c r="AO141" s="1486"/>
      <c r="AP141" s="1486"/>
      <c r="AQ141" s="1486"/>
      <c r="AR141" s="1486"/>
      <c r="AS141" s="1486"/>
      <c r="CK141" s="1469"/>
      <c r="CL141" s="1469"/>
      <c r="CM141" s="1469"/>
      <c r="CN141" s="1469"/>
      <c r="CO141" s="1469"/>
      <c r="CP141" s="1469"/>
      <c r="CQ141" s="1469"/>
      <c r="CR141" s="1469"/>
      <c r="CS141" s="1469"/>
      <c r="CT141" s="1469"/>
      <c r="CU141" s="1469"/>
      <c r="CV141" s="1469"/>
      <c r="CW141" s="1469"/>
      <c r="CX141" s="1469"/>
    </row>
    <row r="142" spans="1:142" s="1479" customFormat="1" ht="15" customHeight="1" x14ac:dyDescent="0.25">
      <c r="A142" s="2136"/>
      <c r="B142" s="1480"/>
      <c r="C142" s="1480"/>
      <c r="D142" s="1480"/>
      <c r="E142" s="1480"/>
      <c r="F142" s="1481"/>
      <c r="G142" s="1481"/>
      <c r="H142" s="1481"/>
      <c r="I142" s="1481"/>
      <c r="J142" s="1481"/>
      <c r="K142" s="1482"/>
      <c r="L142" s="1494"/>
      <c r="M142" s="1494"/>
      <c r="N142" s="1477"/>
      <c r="O142" s="1478"/>
      <c r="P142" s="1478"/>
      <c r="Q142" s="1478"/>
      <c r="R142" s="1478"/>
      <c r="S142" s="1478"/>
      <c r="T142" s="1478"/>
      <c r="U142" s="1478"/>
      <c r="V142" s="1478"/>
      <c r="W142" s="1478"/>
      <c r="X142" s="1478"/>
      <c r="Y142" s="1478"/>
      <c r="Z142" s="1478"/>
      <c r="AA142" s="1478"/>
      <c r="AB142" s="1478"/>
      <c r="AC142" s="1478"/>
      <c r="AD142" s="1478"/>
      <c r="AE142" s="1478"/>
      <c r="AF142" s="1478"/>
      <c r="AG142" s="1478"/>
      <c r="AH142" s="1478"/>
      <c r="AI142" s="1478"/>
      <c r="AJ142" s="1478"/>
      <c r="AK142" s="1478"/>
      <c r="AL142" s="1478"/>
      <c r="AM142" s="1478"/>
      <c r="AN142" s="1478"/>
      <c r="AO142" s="1478"/>
      <c r="AP142" s="1478"/>
      <c r="AQ142" s="1478"/>
      <c r="AR142" s="1478"/>
      <c r="AS142" s="1478"/>
      <c r="AT142" s="1478"/>
      <c r="AU142" s="1478"/>
      <c r="AV142" s="1478"/>
      <c r="AW142" s="1478"/>
      <c r="AX142" s="1478"/>
      <c r="AY142" s="1478"/>
      <c r="AZ142" s="1478"/>
      <c r="BA142" s="1478"/>
      <c r="BB142" s="1478"/>
      <c r="BC142" s="1478"/>
      <c r="BD142" s="1478"/>
      <c r="BE142" s="1478"/>
      <c r="BF142" s="1478"/>
      <c r="BG142" s="1478"/>
      <c r="BH142" s="1478"/>
      <c r="BI142" s="1478"/>
      <c r="BJ142" s="1478"/>
      <c r="BK142" s="1478"/>
      <c r="BL142" s="1478"/>
      <c r="BM142" s="1478"/>
      <c r="BN142" s="1478"/>
      <c r="BO142" s="1478"/>
      <c r="BP142" s="1478"/>
      <c r="BQ142" s="1478"/>
      <c r="BR142" s="1478"/>
      <c r="BS142" s="1478"/>
      <c r="BT142" s="1478"/>
      <c r="BU142" s="1478"/>
      <c r="BV142" s="1478"/>
      <c r="BW142" s="1478"/>
      <c r="BX142" s="1478"/>
      <c r="BY142" s="1478"/>
      <c r="BZ142" s="1478"/>
      <c r="CA142" s="1478"/>
      <c r="CB142" s="1478"/>
      <c r="CC142" s="1478"/>
      <c r="CD142" s="1478"/>
      <c r="CE142" s="1478"/>
      <c r="CF142" s="1478"/>
      <c r="CG142" s="1478"/>
      <c r="CH142" s="1478"/>
      <c r="CI142" s="1478"/>
      <c r="CJ142" s="1478"/>
      <c r="CK142" s="1478"/>
      <c r="CL142" s="1478"/>
      <c r="CM142" s="1478"/>
      <c r="CN142" s="1478"/>
      <c r="CO142" s="1478"/>
      <c r="CP142" s="1478"/>
      <c r="CQ142" s="1478"/>
      <c r="CR142" s="1478"/>
      <c r="CS142" s="1478"/>
      <c r="CT142" s="1478"/>
      <c r="CU142" s="1478"/>
      <c r="CV142" s="1478"/>
      <c r="CW142" s="1478"/>
      <c r="CX142" s="1478"/>
    </row>
    <row r="143" spans="1:142" s="1479" customFormat="1" ht="15" customHeight="1" x14ac:dyDescent="0.25">
      <c r="A143" s="2136"/>
      <c r="B143" s="2132" t="s">
        <v>1515</v>
      </c>
      <c r="C143" s="2132"/>
      <c r="D143" s="2132"/>
      <c r="E143" s="2132"/>
      <c r="F143" s="2135"/>
      <c r="G143" s="1167"/>
      <c r="H143" s="1167"/>
      <c r="I143" s="1167"/>
      <c r="J143" s="1494"/>
      <c r="K143" s="1494"/>
      <c r="L143" s="1494"/>
      <c r="M143" s="1494"/>
      <c r="N143" s="1477"/>
      <c r="O143" s="1478"/>
      <c r="P143" s="1478"/>
      <c r="Q143" s="1478"/>
      <c r="R143" s="1478"/>
      <c r="S143" s="1478"/>
      <c r="T143" s="1478"/>
      <c r="U143" s="1478"/>
      <c r="V143" s="1478"/>
      <c r="W143" s="1478"/>
      <c r="X143" s="1478"/>
      <c r="Y143" s="1478"/>
      <c r="Z143" s="1478"/>
      <c r="AA143" s="1478"/>
      <c r="AB143" s="1478"/>
      <c r="AC143" s="1478"/>
      <c r="AD143" s="1478"/>
      <c r="AE143" s="1478"/>
      <c r="AF143" s="1478"/>
      <c r="AG143" s="1478"/>
      <c r="AH143" s="1478"/>
      <c r="AI143" s="1478"/>
      <c r="AJ143" s="1478"/>
      <c r="AK143" s="1478"/>
      <c r="AL143" s="1478"/>
      <c r="AM143" s="1478"/>
      <c r="AN143" s="1478"/>
      <c r="AO143" s="1478"/>
      <c r="AP143" s="1478"/>
      <c r="AQ143" s="1478"/>
      <c r="AR143" s="1478"/>
      <c r="AS143" s="1478"/>
      <c r="AT143" s="1478"/>
      <c r="AU143" s="1478"/>
      <c r="AV143" s="1478"/>
      <c r="AW143" s="1478"/>
      <c r="AX143" s="1478"/>
      <c r="AY143" s="1478"/>
      <c r="AZ143" s="1478"/>
      <c r="BA143" s="1478"/>
      <c r="BB143" s="1478"/>
      <c r="BC143" s="1478"/>
      <c r="BD143" s="1478"/>
      <c r="BE143" s="1478"/>
      <c r="BF143" s="1478"/>
      <c r="BG143" s="1478"/>
      <c r="BH143" s="1478"/>
      <c r="BI143" s="1478"/>
      <c r="BJ143" s="1478"/>
      <c r="BK143" s="1478"/>
      <c r="BL143" s="1478"/>
      <c r="BM143" s="1478"/>
      <c r="BN143" s="1478"/>
      <c r="BO143" s="1478"/>
      <c r="BP143" s="1478"/>
      <c r="BQ143" s="1478"/>
      <c r="BR143" s="1478"/>
      <c r="BS143" s="1478"/>
      <c r="BT143" s="1478"/>
      <c r="BU143" s="1478"/>
      <c r="BV143" s="1478"/>
      <c r="BW143" s="1478"/>
      <c r="BX143" s="1478"/>
      <c r="BY143" s="1478"/>
      <c r="BZ143" s="1478"/>
      <c r="CA143" s="1478"/>
      <c r="CB143" s="1478"/>
      <c r="CC143" s="1478"/>
      <c r="CD143" s="1478"/>
      <c r="CE143" s="1478"/>
      <c r="CF143" s="1478"/>
      <c r="CG143" s="1478"/>
      <c r="CH143" s="1478"/>
      <c r="CI143" s="1478"/>
      <c r="CJ143" s="1478"/>
      <c r="CK143" s="1478"/>
      <c r="CL143" s="1478"/>
      <c r="CM143" s="1478"/>
      <c r="CN143" s="1478"/>
      <c r="CO143" s="1478"/>
      <c r="CP143" s="1478"/>
      <c r="CQ143" s="1478"/>
      <c r="CR143" s="1478"/>
      <c r="CS143" s="1478"/>
      <c r="CT143" s="1478"/>
      <c r="CU143" s="1478"/>
      <c r="CV143" s="1478"/>
      <c r="CW143" s="1478"/>
      <c r="CX143" s="1478"/>
    </row>
    <row r="144" spans="1:142" s="1912" customFormat="1" ht="16.5" x14ac:dyDescent="0.25">
      <c r="A144" s="2137"/>
      <c r="N144" s="1913"/>
    </row>
    <row r="145" spans="1:142" s="1167" customFormat="1" ht="45" customHeight="1" x14ac:dyDescent="0.25">
      <c r="A145" s="2062" t="s">
        <v>1516</v>
      </c>
      <c r="B145" s="1463"/>
      <c r="C145" s="1464"/>
      <c r="D145" s="1464"/>
      <c r="E145" s="1464"/>
      <c r="F145" s="1464"/>
      <c r="G145" s="1464"/>
      <c r="H145" s="1464"/>
      <c r="I145" s="1465"/>
      <c r="J145" s="1465"/>
      <c r="K145" s="1465"/>
      <c r="L145" s="1465"/>
      <c r="M145" s="1465"/>
      <c r="N145" s="2129"/>
      <c r="O145" s="1465"/>
      <c r="P145" s="1465"/>
      <c r="Q145" s="1465"/>
      <c r="R145" s="1465"/>
      <c r="S145" s="1465"/>
      <c r="T145" s="1465"/>
      <c r="U145" s="1465"/>
      <c r="V145" s="1465"/>
      <c r="W145" s="1465"/>
      <c r="X145" s="1465"/>
      <c r="Y145" s="1465"/>
      <c r="Z145" s="1465"/>
      <c r="AA145" s="1465"/>
      <c r="AB145" s="1465"/>
      <c r="AC145" s="1465"/>
      <c r="AD145" s="1465"/>
      <c r="AE145" s="1465"/>
      <c r="AF145" s="1465"/>
      <c r="AG145" s="1465"/>
      <c r="AH145" s="1465"/>
      <c r="AI145" s="1465"/>
      <c r="AJ145" s="1465"/>
      <c r="AK145" s="1465"/>
      <c r="AL145" s="1465"/>
      <c r="AM145" s="1465"/>
      <c r="AN145" s="1465"/>
      <c r="AO145" s="1465"/>
      <c r="AP145" s="1465"/>
      <c r="AQ145" s="1465"/>
      <c r="AR145" s="1465"/>
      <c r="AS145" s="1465"/>
      <c r="AT145" s="1465"/>
      <c r="AU145" s="1465"/>
      <c r="AV145" s="1465"/>
      <c r="AW145" s="1465"/>
      <c r="AX145" s="1465"/>
      <c r="AY145" s="1465"/>
      <c r="AZ145" s="1465"/>
      <c r="BA145" s="1465"/>
      <c r="BB145" s="1465"/>
      <c r="BC145" s="1465"/>
      <c r="BD145" s="1465"/>
      <c r="BE145" s="1465"/>
      <c r="BF145" s="1465"/>
      <c r="BG145" s="1465"/>
      <c r="BH145" s="1465"/>
      <c r="BI145" s="1465"/>
      <c r="BJ145" s="1465"/>
      <c r="BK145" s="1465"/>
      <c r="BL145" s="1465"/>
      <c r="BM145" s="1465"/>
      <c r="BN145" s="1465"/>
      <c r="BO145" s="1465"/>
      <c r="BP145" s="1465"/>
      <c r="BQ145" s="1465"/>
      <c r="BR145" s="1465"/>
      <c r="BS145" s="1465"/>
      <c r="BT145" s="1465"/>
      <c r="BU145" s="1465"/>
      <c r="BV145" s="1465"/>
      <c r="BW145" s="1465"/>
      <c r="BX145" s="1465"/>
      <c r="BY145" s="1465"/>
      <c r="BZ145" s="1465"/>
      <c r="CA145" s="1465"/>
      <c r="CB145" s="1465"/>
      <c r="CC145" s="1465"/>
      <c r="CD145" s="1465"/>
      <c r="CE145" s="1465"/>
      <c r="CF145" s="1465"/>
      <c r="CG145" s="1465"/>
      <c r="CH145" s="1465"/>
      <c r="CI145" s="1465"/>
      <c r="CJ145" s="1465"/>
      <c r="CK145" s="1465"/>
      <c r="CL145" s="1465"/>
      <c r="CM145" s="1465"/>
      <c r="CN145" s="1465"/>
      <c r="CO145" s="1465"/>
      <c r="CP145" s="1465"/>
      <c r="CQ145" s="1465"/>
      <c r="CR145" s="1465"/>
      <c r="CS145" s="1465"/>
      <c r="CT145" s="1465"/>
      <c r="CU145" s="1465"/>
      <c r="CV145" s="1465"/>
      <c r="CW145" s="1465"/>
      <c r="CX145" s="1465"/>
      <c r="CY145" s="1465"/>
      <c r="CZ145" s="1465"/>
      <c r="DA145" s="1465"/>
      <c r="DB145" s="1465"/>
      <c r="DC145" s="1465"/>
      <c r="DD145" s="1465"/>
      <c r="DE145" s="1465"/>
      <c r="DF145" s="1465"/>
      <c r="DG145" s="1465"/>
      <c r="DH145" s="1465"/>
      <c r="DI145" s="1465"/>
      <c r="DJ145" s="1465"/>
      <c r="DK145" s="1465"/>
      <c r="DL145" s="1465"/>
      <c r="DM145" s="1465"/>
      <c r="DN145" s="1465"/>
      <c r="DO145" s="1465"/>
      <c r="DP145" s="1465"/>
      <c r="DQ145" s="1465"/>
      <c r="DR145" s="1465"/>
      <c r="DS145" s="1465"/>
      <c r="DT145" s="1465"/>
      <c r="DU145" s="1465"/>
      <c r="DV145" s="1465"/>
      <c r="DW145" s="1465"/>
      <c r="DX145" s="1465"/>
      <c r="DY145" s="1465"/>
      <c r="DZ145" s="1465"/>
      <c r="EA145" s="1465"/>
      <c r="EB145" s="1465"/>
      <c r="EC145" s="1465"/>
      <c r="ED145" s="1465"/>
      <c r="EE145" s="1465"/>
      <c r="EF145" s="1465"/>
      <c r="EG145" s="1465"/>
      <c r="EH145" s="1465"/>
      <c r="EI145" s="1465"/>
      <c r="EJ145" s="1465"/>
      <c r="EK145" s="1465"/>
      <c r="EL145" s="1911"/>
    </row>
    <row r="146" spans="1:142" ht="15" customHeight="1" x14ac:dyDescent="0.25">
      <c r="A146" s="2130"/>
      <c r="B146" s="1391" t="s">
        <v>1340</v>
      </c>
      <c r="C146" s="1391"/>
      <c r="D146" s="1391"/>
      <c r="E146" s="1391"/>
      <c r="F146" s="2376" t="s">
        <v>1517</v>
      </c>
      <c r="G146" s="2376"/>
      <c r="H146" s="2376"/>
      <c r="I146" s="2376"/>
      <c r="J146" s="2376"/>
      <c r="K146" s="2376"/>
      <c r="L146" s="2376"/>
      <c r="M146" s="1163"/>
      <c r="N146" s="1470"/>
      <c r="O146" s="1163"/>
      <c r="P146" s="1163"/>
      <c r="Q146" s="1163"/>
      <c r="R146" s="1163"/>
      <c r="S146" s="1163"/>
      <c r="T146" s="1163"/>
      <c r="U146" s="1163"/>
      <c r="V146" s="1163"/>
      <c r="W146" s="1163"/>
      <c r="X146" s="1163"/>
      <c r="Y146" s="1163"/>
      <c r="Z146" s="1163"/>
      <c r="AA146" s="1163"/>
      <c r="AB146" s="1163"/>
      <c r="AC146" s="1163"/>
      <c r="AD146" s="1163"/>
      <c r="AE146" s="1163"/>
      <c r="AF146" s="1163"/>
      <c r="AG146" s="1163"/>
      <c r="AH146" s="1163"/>
      <c r="AI146" s="1163"/>
      <c r="AJ146" s="1163"/>
      <c r="AK146" s="1163"/>
      <c r="AL146" s="1163"/>
      <c r="AM146" s="1163"/>
      <c r="AN146" s="1163"/>
      <c r="AO146" s="1163"/>
      <c r="AP146" s="1163"/>
      <c r="AQ146" s="1163"/>
      <c r="AR146" s="1163"/>
      <c r="AS146" s="1163"/>
      <c r="AT146" s="1163"/>
      <c r="AU146" s="1163"/>
      <c r="AV146" s="1163"/>
      <c r="AW146" s="1163"/>
      <c r="AX146" s="1163"/>
      <c r="AY146" s="1163"/>
      <c r="AZ146" s="1163"/>
      <c r="BA146" s="1163"/>
      <c r="BB146" s="1163"/>
      <c r="BC146" s="1163"/>
      <c r="BD146" s="1163"/>
      <c r="BE146" s="1163"/>
      <c r="BF146" s="1163"/>
      <c r="BG146" s="1163"/>
      <c r="BH146" s="1163"/>
      <c r="BI146" s="1163"/>
      <c r="BJ146" s="1163"/>
      <c r="BK146" s="1163"/>
      <c r="DR146" s="1451"/>
      <c r="DS146" s="1451"/>
      <c r="DT146" s="1451"/>
      <c r="DU146" s="1451"/>
    </row>
    <row r="147" spans="1:142" ht="15" customHeight="1" x14ac:dyDescent="0.25">
      <c r="A147" s="2130"/>
      <c r="B147" s="1391" t="s">
        <v>1508</v>
      </c>
      <c r="C147" s="1391"/>
      <c r="D147" s="1391"/>
      <c r="E147" s="1391"/>
      <c r="F147" s="2377" t="s">
        <v>1512</v>
      </c>
      <c r="G147" s="2377"/>
      <c r="H147" s="2377"/>
      <c r="I147" s="2377"/>
      <c r="J147" s="2377"/>
      <c r="K147" s="2377"/>
      <c r="L147" s="2377"/>
      <c r="M147" s="1163"/>
      <c r="N147" s="1470"/>
      <c r="O147" s="1163"/>
      <c r="P147" s="1163"/>
      <c r="Q147" s="1163"/>
      <c r="R147" s="1163"/>
      <c r="S147" s="1163"/>
      <c r="T147" s="1163"/>
      <c r="U147" s="1163"/>
      <c r="V147" s="1163"/>
      <c r="W147" s="1163"/>
      <c r="X147" s="1163"/>
      <c r="Y147" s="1163"/>
      <c r="Z147" s="1163"/>
      <c r="AA147" s="1163"/>
      <c r="AB147" s="1163"/>
      <c r="AC147" s="1163"/>
      <c r="AD147" s="1163"/>
      <c r="AE147" s="1163"/>
      <c r="AF147" s="1163"/>
      <c r="AG147" s="1163"/>
      <c r="AH147" s="1163"/>
      <c r="AI147" s="1163"/>
      <c r="AJ147" s="1163"/>
      <c r="AK147" s="1163"/>
      <c r="AL147" s="1163"/>
      <c r="AM147" s="1163"/>
      <c r="AN147" s="1163"/>
      <c r="AO147" s="1163"/>
      <c r="AP147" s="1163"/>
      <c r="AQ147" s="1163"/>
      <c r="AR147" s="1163"/>
      <c r="AS147" s="1163"/>
      <c r="AT147" s="1163"/>
      <c r="AU147" s="1163"/>
      <c r="AV147" s="1163"/>
      <c r="AW147" s="1163"/>
      <c r="AX147" s="1163"/>
      <c r="AY147" s="1163"/>
      <c r="AZ147" s="1163"/>
      <c r="BA147" s="1163"/>
      <c r="BB147" s="1163"/>
      <c r="BC147" s="1163"/>
      <c r="BD147" s="1163"/>
      <c r="BE147" s="1163"/>
      <c r="BF147" s="1163"/>
      <c r="BG147" s="1163"/>
      <c r="BH147" s="1163"/>
      <c r="BI147" s="1163"/>
      <c r="BJ147" s="1163"/>
      <c r="BK147" s="1163"/>
      <c r="DR147" s="1451"/>
      <c r="DS147" s="1451"/>
      <c r="DT147" s="1451"/>
      <c r="DU147" s="1451"/>
    </row>
    <row r="148" spans="1:142" s="1167" customFormat="1" ht="15" customHeight="1" x14ac:dyDescent="0.25">
      <c r="A148" s="2131"/>
      <c r="B148" s="1163"/>
      <c r="C148" s="1163"/>
      <c r="D148" s="1163"/>
      <c r="E148" s="1163"/>
      <c r="F148" s="1163"/>
      <c r="G148" s="1163"/>
      <c r="H148" s="1163"/>
      <c r="I148" s="1163"/>
      <c r="J148" s="1163"/>
      <c r="K148" s="1163"/>
      <c r="L148" s="1163"/>
      <c r="M148" s="1163"/>
      <c r="N148" s="1470"/>
      <c r="O148" s="1163"/>
      <c r="P148" s="1163"/>
      <c r="Q148" s="1163"/>
      <c r="R148" s="1163"/>
      <c r="S148" s="1163"/>
      <c r="T148" s="1163"/>
      <c r="U148" s="1163"/>
      <c r="V148" s="1163"/>
      <c r="W148" s="1163"/>
      <c r="X148" s="1163"/>
      <c r="Y148" s="1163"/>
      <c r="Z148" s="1163"/>
      <c r="AA148" s="1163"/>
      <c r="AB148" s="1163"/>
      <c r="AC148" s="1163"/>
      <c r="AD148" s="1163"/>
      <c r="AE148" s="1163"/>
      <c r="AF148" s="1163"/>
      <c r="AG148" s="1163"/>
      <c r="AH148" s="1163"/>
      <c r="AI148" s="1163"/>
      <c r="AJ148" s="1163"/>
      <c r="AK148" s="1163"/>
      <c r="AL148" s="1163"/>
      <c r="AM148" s="1163"/>
      <c r="AN148" s="1163"/>
      <c r="AO148" s="1163"/>
      <c r="AP148" s="1163"/>
      <c r="AQ148" s="1163"/>
      <c r="AR148" s="1163"/>
      <c r="AS148" s="1163"/>
      <c r="AT148" s="1163"/>
      <c r="AU148" s="1163"/>
      <c r="AV148" s="1163"/>
      <c r="AW148" s="1163"/>
      <c r="AX148" s="1163"/>
      <c r="AY148" s="1163"/>
      <c r="AZ148" s="1163"/>
      <c r="BA148" s="1163"/>
      <c r="BB148" s="1163"/>
      <c r="BC148" s="1163"/>
      <c r="BD148" s="1163"/>
      <c r="BE148" s="1163"/>
      <c r="BF148" s="1163"/>
      <c r="BG148" s="1163"/>
      <c r="BH148" s="1163"/>
      <c r="BI148" s="1163"/>
      <c r="BJ148" s="1163"/>
      <c r="BK148" s="1163"/>
      <c r="BL148" s="1163"/>
      <c r="BM148" s="1163"/>
      <c r="BN148" s="1163"/>
      <c r="BO148" s="1163"/>
      <c r="BP148" s="1163"/>
      <c r="BQ148" s="1163"/>
      <c r="BR148" s="1163"/>
      <c r="BS148" s="1163"/>
      <c r="BT148" s="1163"/>
      <c r="BU148" s="1163"/>
      <c r="BV148" s="1163"/>
      <c r="BW148" s="1163"/>
      <c r="BX148" s="1163"/>
      <c r="BY148" s="1163"/>
      <c r="BZ148" s="1163"/>
      <c r="CA148" s="1163"/>
      <c r="CB148" s="1163"/>
      <c r="CC148" s="1163"/>
      <c r="CD148" s="1163"/>
      <c r="CE148" s="1163"/>
      <c r="CF148" s="1163"/>
      <c r="CG148" s="1163"/>
      <c r="CH148" s="1163"/>
      <c r="CI148" s="1163"/>
      <c r="CJ148" s="1163"/>
    </row>
    <row r="149" spans="1:142" s="1167" customFormat="1" ht="15" customHeight="1" x14ac:dyDescent="0.25">
      <c r="A149" s="2131"/>
      <c r="B149" s="2094" t="s">
        <v>1518</v>
      </c>
      <c r="C149" s="2094"/>
      <c r="D149" s="2094"/>
      <c r="E149" s="2056"/>
      <c r="F149" s="2138" t="s">
        <v>1519</v>
      </c>
      <c r="G149" s="1163"/>
      <c r="H149" s="1163"/>
      <c r="I149" s="1163"/>
      <c r="J149" s="1163"/>
      <c r="K149" s="1163"/>
      <c r="L149" s="1163"/>
      <c r="M149" s="1163"/>
      <c r="N149" s="1470"/>
      <c r="O149" s="1163"/>
      <c r="P149" s="1163"/>
      <c r="Q149" s="1163"/>
      <c r="R149" s="1163"/>
      <c r="S149" s="1163"/>
      <c r="T149" s="1163"/>
      <c r="U149" s="1163"/>
      <c r="V149" s="1163"/>
      <c r="W149" s="1163"/>
      <c r="X149" s="1163"/>
      <c r="Y149" s="1163"/>
      <c r="Z149" s="1163"/>
      <c r="AA149" s="1163"/>
      <c r="AB149" s="1163"/>
      <c r="AC149" s="1163"/>
      <c r="AD149" s="1163"/>
      <c r="AE149" s="1163"/>
      <c r="AF149" s="1163"/>
      <c r="AG149" s="1163"/>
      <c r="AH149" s="1163"/>
      <c r="AI149" s="1163"/>
      <c r="AJ149" s="1163"/>
      <c r="AK149" s="1163"/>
      <c r="AL149" s="1163"/>
      <c r="AM149" s="1163"/>
      <c r="AN149" s="1163"/>
      <c r="AO149" s="1163"/>
      <c r="AP149" s="1163"/>
      <c r="AQ149" s="1163"/>
      <c r="AR149" s="1163"/>
      <c r="AS149" s="1163"/>
      <c r="AT149" s="1163"/>
      <c r="AU149" s="1163"/>
      <c r="AV149" s="1163"/>
      <c r="AW149" s="1163"/>
      <c r="AX149" s="1163"/>
      <c r="AY149" s="1163"/>
      <c r="AZ149" s="1163"/>
      <c r="BA149" s="1163"/>
      <c r="BB149" s="1163"/>
      <c r="BC149" s="1163"/>
      <c r="BD149" s="1163"/>
      <c r="BE149" s="1163"/>
      <c r="BF149" s="1163"/>
      <c r="BG149" s="1163"/>
      <c r="BH149" s="1163"/>
      <c r="BI149" s="1163"/>
      <c r="BJ149" s="1163"/>
      <c r="BK149" s="1163"/>
      <c r="BL149" s="1163"/>
      <c r="BM149" s="1163"/>
      <c r="BN149" s="1163"/>
      <c r="BO149" s="1163"/>
      <c r="BP149" s="1163"/>
      <c r="BQ149" s="1163"/>
      <c r="BR149" s="1163"/>
      <c r="BS149" s="1163"/>
      <c r="BT149" s="1163"/>
      <c r="BU149" s="1163"/>
      <c r="BV149" s="1163"/>
      <c r="BW149" s="1163"/>
      <c r="BX149" s="1163"/>
      <c r="BY149" s="1163"/>
      <c r="BZ149" s="1163"/>
      <c r="CA149" s="1163"/>
      <c r="CB149" s="1163"/>
      <c r="CC149" s="1163"/>
      <c r="CD149" s="1163"/>
      <c r="CE149" s="1163"/>
      <c r="CF149" s="1163"/>
      <c r="CG149" s="1163"/>
      <c r="CH149" s="1163"/>
      <c r="CI149" s="1163"/>
      <c r="CJ149" s="1163"/>
    </row>
    <row r="150" spans="1:142" s="1451" customFormat="1" ht="15" customHeight="1" x14ac:dyDescent="0.25">
      <c r="A150" s="2131"/>
      <c r="B150" s="1264" t="s">
        <v>1520</v>
      </c>
      <c r="C150" s="1264"/>
      <c r="D150" s="1471"/>
      <c r="E150" s="1472"/>
      <c r="F150" s="2139"/>
      <c r="G150" s="1163"/>
      <c r="H150" s="1163"/>
      <c r="I150" s="1163"/>
      <c r="J150" s="1163"/>
      <c r="K150" s="1163"/>
      <c r="L150" s="1163"/>
      <c r="M150" s="1163"/>
      <c r="N150" s="1470"/>
      <c r="O150" s="1163"/>
      <c r="P150" s="1163"/>
      <c r="Q150" s="1163"/>
      <c r="R150" s="1163"/>
      <c r="S150" s="1163"/>
      <c r="T150" s="1163"/>
      <c r="U150" s="1163"/>
      <c r="V150" s="1163"/>
      <c r="W150" s="1163"/>
      <c r="X150" s="1163"/>
      <c r="Y150" s="1163"/>
      <c r="Z150" s="1163"/>
      <c r="AA150" s="1163"/>
      <c r="AB150" s="1163"/>
      <c r="AC150" s="1163"/>
      <c r="AD150" s="1163"/>
      <c r="AE150" s="1163"/>
      <c r="AF150" s="1163"/>
      <c r="AG150" s="1163"/>
      <c r="AH150" s="1163"/>
      <c r="AI150" s="1163"/>
      <c r="AJ150" s="1163"/>
      <c r="AK150" s="1163"/>
      <c r="AL150" s="1163"/>
      <c r="AM150" s="1163"/>
      <c r="AN150" s="1163"/>
      <c r="AO150" s="1163"/>
      <c r="AP150" s="1163"/>
      <c r="AQ150" s="1163"/>
      <c r="AR150" s="1163"/>
      <c r="AS150" s="1163"/>
      <c r="AT150" s="1473"/>
      <c r="AU150" s="1473"/>
      <c r="AV150" s="1473"/>
      <c r="AW150" s="1473"/>
      <c r="AX150" s="1473"/>
      <c r="AY150" s="1473"/>
      <c r="AZ150" s="1473"/>
      <c r="BA150" s="1473"/>
      <c r="BB150" s="1473"/>
      <c r="BC150" s="1473"/>
      <c r="BD150" s="1473"/>
      <c r="BE150" s="1473"/>
      <c r="BF150" s="1473"/>
      <c r="BG150" s="1473"/>
      <c r="BH150" s="1163"/>
      <c r="BI150" s="1163"/>
      <c r="BJ150" s="1473"/>
      <c r="BK150" s="1473"/>
      <c r="BL150" s="1473"/>
      <c r="BM150" s="1473"/>
      <c r="BN150" s="1473"/>
      <c r="BO150" s="1473"/>
      <c r="BP150" s="1473"/>
      <c r="BQ150" s="1473"/>
      <c r="BR150" s="1473"/>
      <c r="BS150" s="1473"/>
      <c r="BT150" s="1473"/>
      <c r="BU150" s="1473"/>
      <c r="BV150" s="1473"/>
      <c r="BW150" s="1473"/>
      <c r="BX150" s="1163"/>
      <c r="BY150" s="1163"/>
      <c r="BZ150" s="1473"/>
      <c r="CA150" s="1473"/>
      <c r="CB150" s="1473"/>
      <c r="CC150" s="1473"/>
      <c r="CD150" s="1473"/>
      <c r="CE150" s="1473"/>
      <c r="CF150" s="1473"/>
      <c r="CG150" s="1473"/>
      <c r="CH150" s="1473"/>
      <c r="CI150" s="1473"/>
      <c r="CJ150" s="1473"/>
      <c r="CL150" s="1167"/>
      <c r="CM150" s="1167"/>
      <c r="CX150" s="1167"/>
      <c r="CY150" s="1167"/>
      <c r="DH150" s="1167"/>
      <c r="DI150" s="1167"/>
      <c r="DP150" s="1167"/>
      <c r="DQ150" s="1167"/>
      <c r="DV150" s="1167"/>
      <c r="DW150" s="1167"/>
      <c r="DY150" s="1167"/>
      <c r="DZ150" s="1167"/>
      <c r="EA150" s="1167"/>
      <c r="EB150" s="1167"/>
    </row>
    <row r="151" spans="1:142" s="1451" customFormat="1" ht="15" customHeight="1" x14ac:dyDescent="0.25">
      <c r="A151" s="2131"/>
      <c r="B151" s="1264" t="s">
        <v>1521</v>
      </c>
      <c r="C151" s="1264"/>
      <c r="D151" s="1471"/>
      <c r="E151" s="1472"/>
      <c r="F151" s="1495">
        <f>SUM(F152:F153)</f>
        <v>0</v>
      </c>
      <c r="G151" s="1163"/>
      <c r="H151" s="1163"/>
      <c r="I151" s="1163"/>
      <c r="J151" s="1163"/>
      <c r="K151" s="1163"/>
      <c r="L151" s="1163"/>
      <c r="M151" s="1163"/>
      <c r="N151" s="1470"/>
      <c r="O151" s="1163"/>
      <c r="P151" s="1163"/>
      <c r="Q151" s="1163"/>
      <c r="R151" s="1163"/>
      <c r="S151" s="1163"/>
      <c r="T151" s="1163"/>
      <c r="U151" s="1163"/>
      <c r="V151" s="1163"/>
      <c r="W151" s="1163"/>
      <c r="X151" s="1163"/>
      <c r="Y151" s="1163"/>
      <c r="Z151" s="1163"/>
      <c r="AA151" s="1163"/>
      <c r="AB151" s="1163"/>
      <c r="AC151" s="1163"/>
      <c r="AD151" s="1163"/>
      <c r="AE151" s="1163"/>
      <c r="AF151" s="1163"/>
      <c r="AG151" s="1163"/>
      <c r="AH151" s="1163"/>
      <c r="AI151" s="1163"/>
      <c r="AJ151" s="1163"/>
      <c r="AK151" s="1163"/>
      <c r="AL151" s="1163"/>
      <c r="AM151" s="1163"/>
      <c r="AN151" s="1163"/>
      <c r="AO151" s="1163"/>
      <c r="AP151" s="1163"/>
      <c r="AQ151" s="1163"/>
      <c r="AR151" s="1163"/>
      <c r="AS151" s="1163"/>
      <c r="AT151" s="1473"/>
      <c r="AU151" s="1473"/>
      <c r="AV151" s="1473"/>
      <c r="AW151" s="1473"/>
      <c r="AX151" s="1473"/>
      <c r="AY151" s="1473"/>
      <c r="AZ151" s="1473"/>
      <c r="BA151" s="1473"/>
      <c r="BB151" s="1473"/>
      <c r="BC151" s="1473"/>
      <c r="BD151" s="1473"/>
      <c r="BE151" s="1473"/>
      <c r="BF151" s="1473"/>
      <c r="BG151" s="1473"/>
      <c r="BH151" s="1163"/>
      <c r="BI151" s="1163"/>
      <c r="BJ151" s="1473"/>
      <c r="BK151" s="1473"/>
      <c r="BL151" s="1473"/>
      <c r="BM151" s="1473"/>
      <c r="BN151" s="1473"/>
      <c r="BO151" s="1473"/>
      <c r="BP151" s="1473"/>
      <c r="BQ151" s="1473"/>
      <c r="BR151" s="1473"/>
      <c r="BS151" s="1473"/>
      <c r="BT151" s="1473"/>
      <c r="BU151" s="1473"/>
      <c r="BV151" s="1473"/>
      <c r="BW151" s="1473"/>
      <c r="BX151" s="1163"/>
      <c r="BY151" s="1163"/>
      <c r="BZ151" s="1473"/>
      <c r="CA151" s="1473"/>
      <c r="CB151" s="1473"/>
      <c r="CC151" s="1473"/>
      <c r="CD151" s="1473"/>
      <c r="CE151" s="1473"/>
      <c r="CF151" s="1473"/>
      <c r="CG151" s="1473"/>
      <c r="CH151" s="1473"/>
      <c r="CI151" s="1473"/>
      <c r="CJ151" s="1473"/>
      <c r="CL151" s="1167"/>
      <c r="CM151" s="1167"/>
      <c r="CX151" s="1167"/>
      <c r="CY151" s="1167"/>
      <c r="DH151" s="1167"/>
      <c r="DI151" s="1167"/>
      <c r="DP151" s="1167"/>
      <c r="DQ151" s="1167"/>
      <c r="DV151" s="1167"/>
      <c r="DW151" s="1167"/>
      <c r="DY151" s="1167"/>
      <c r="DZ151" s="1167"/>
      <c r="EA151" s="1167"/>
      <c r="EB151" s="1167"/>
    </row>
    <row r="152" spans="1:142" s="1451" customFormat="1" ht="15" customHeight="1" x14ac:dyDescent="0.25">
      <c r="A152" s="2131"/>
      <c r="B152" s="1496" t="s">
        <v>1522</v>
      </c>
      <c r="C152" s="1266"/>
      <c r="D152" s="1497"/>
      <c r="E152" s="616"/>
      <c r="F152" s="1498"/>
      <c r="G152" s="1163"/>
      <c r="H152" s="1163"/>
      <c r="I152" s="1163"/>
      <c r="J152" s="1163"/>
      <c r="K152" s="1163"/>
      <c r="L152" s="1163"/>
      <c r="M152" s="1163"/>
      <c r="N152" s="1470"/>
      <c r="O152" s="1163"/>
      <c r="P152" s="1163"/>
      <c r="Q152" s="1163"/>
      <c r="R152" s="1163"/>
      <c r="S152" s="1163"/>
      <c r="T152" s="1163"/>
      <c r="U152" s="1163"/>
      <c r="V152" s="1163"/>
      <c r="W152" s="1163"/>
      <c r="X152" s="1163"/>
      <c r="Y152" s="1163"/>
      <c r="Z152" s="1163"/>
      <c r="AA152" s="1163"/>
      <c r="AB152" s="1163"/>
      <c r="AC152" s="1163"/>
      <c r="AD152" s="1163"/>
      <c r="AE152" s="1163"/>
      <c r="AF152" s="1163"/>
      <c r="AG152" s="1163"/>
      <c r="AH152" s="1163"/>
      <c r="AI152" s="1163"/>
      <c r="AJ152" s="1163"/>
      <c r="AK152" s="1163"/>
      <c r="AL152" s="1163"/>
      <c r="AM152" s="1163"/>
      <c r="AN152" s="1163"/>
      <c r="AO152" s="1163"/>
      <c r="AP152" s="1163"/>
      <c r="AQ152" s="1163"/>
      <c r="AR152" s="1163"/>
      <c r="AS152" s="1163"/>
      <c r="AT152" s="1473"/>
      <c r="AU152" s="1473"/>
      <c r="AV152" s="1473"/>
      <c r="AW152" s="1473"/>
      <c r="AX152" s="1473"/>
      <c r="AY152" s="1473"/>
      <c r="AZ152" s="1473"/>
      <c r="BA152" s="1473"/>
      <c r="BB152" s="1473"/>
      <c r="BC152" s="1473"/>
      <c r="BD152" s="1473"/>
      <c r="BE152" s="1473"/>
      <c r="BF152" s="1473"/>
      <c r="BG152" s="1473"/>
      <c r="BH152" s="1163"/>
      <c r="BI152" s="1163"/>
      <c r="BJ152" s="1473"/>
      <c r="BK152" s="1473"/>
      <c r="BL152" s="1473"/>
      <c r="BM152" s="1473"/>
      <c r="BN152" s="1473"/>
      <c r="BO152" s="1473"/>
      <c r="BP152" s="1473"/>
      <c r="BQ152" s="1473"/>
      <c r="BR152" s="1473"/>
      <c r="BS152" s="1473"/>
      <c r="BT152" s="1473"/>
      <c r="BU152" s="1473"/>
      <c r="BV152" s="1473"/>
      <c r="BW152" s="1473"/>
      <c r="BX152" s="1163"/>
      <c r="BY152" s="1163"/>
      <c r="BZ152" s="1473"/>
      <c r="CA152" s="1473"/>
      <c r="CB152" s="1473"/>
      <c r="CC152" s="1473"/>
      <c r="CD152" s="1473"/>
      <c r="CE152" s="1473"/>
      <c r="CF152" s="1473"/>
      <c r="CG152" s="1473"/>
      <c r="CH152" s="1473"/>
      <c r="CI152" s="1473"/>
      <c r="CJ152" s="1473"/>
      <c r="CL152" s="1167"/>
      <c r="CM152" s="1167"/>
      <c r="CX152" s="1167"/>
      <c r="CY152" s="1167"/>
      <c r="DH152" s="1167"/>
      <c r="DI152" s="1167"/>
      <c r="DP152" s="1167"/>
      <c r="DQ152" s="1167"/>
      <c r="DV152" s="1167"/>
      <c r="DW152" s="1167"/>
      <c r="DY152" s="1167"/>
      <c r="DZ152" s="1167"/>
      <c r="EA152" s="1167"/>
      <c r="EB152" s="1167"/>
    </row>
    <row r="153" spans="1:142" s="1451" customFormat="1" ht="15" customHeight="1" x14ac:dyDescent="0.25">
      <c r="A153" s="2131"/>
      <c r="B153" s="1496" t="s">
        <v>1523</v>
      </c>
      <c r="C153" s="1266"/>
      <c r="D153" s="1497"/>
      <c r="E153" s="616"/>
      <c r="F153" s="1498"/>
      <c r="G153" s="1163"/>
      <c r="H153" s="1163"/>
      <c r="I153" s="1163"/>
      <c r="J153" s="1163"/>
      <c r="K153" s="1163"/>
      <c r="L153" s="1163"/>
      <c r="M153" s="1163"/>
      <c r="N153" s="1470"/>
      <c r="O153" s="1163"/>
      <c r="P153" s="1163"/>
      <c r="Q153" s="1163"/>
      <c r="R153" s="1163"/>
      <c r="S153" s="1163"/>
      <c r="T153" s="1163"/>
      <c r="U153" s="1163"/>
      <c r="V153" s="1163"/>
      <c r="W153" s="1163"/>
      <c r="X153" s="1163"/>
      <c r="Y153" s="1163"/>
      <c r="Z153" s="1163"/>
      <c r="AA153" s="1163"/>
      <c r="AB153" s="1163"/>
      <c r="AC153" s="1163"/>
      <c r="AD153" s="1163"/>
      <c r="AE153" s="1163"/>
      <c r="AF153" s="1163"/>
      <c r="AG153" s="1163"/>
      <c r="AH153" s="1163"/>
      <c r="AI153" s="1163"/>
      <c r="AJ153" s="1163"/>
      <c r="AK153" s="1163"/>
      <c r="AL153" s="1163"/>
      <c r="AM153" s="1163"/>
      <c r="AN153" s="1163"/>
      <c r="AO153" s="1163"/>
      <c r="AP153" s="1163"/>
      <c r="AQ153" s="1163"/>
      <c r="AR153" s="1163"/>
      <c r="AS153" s="1163"/>
      <c r="AT153" s="1473"/>
      <c r="AU153" s="1473"/>
      <c r="AV153" s="1473"/>
      <c r="AW153" s="1473"/>
      <c r="AX153" s="1473"/>
      <c r="AY153" s="1473"/>
      <c r="AZ153" s="1473"/>
      <c r="BA153" s="1473"/>
      <c r="BB153" s="1473"/>
      <c r="BC153" s="1473"/>
      <c r="BD153" s="1473"/>
      <c r="BE153" s="1473"/>
      <c r="BF153" s="1473"/>
      <c r="BG153" s="1473"/>
      <c r="BH153" s="1163"/>
      <c r="BI153" s="1163"/>
      <c r="BJ153" s="1473"/>
      <c r="BK153" s="1473"/>
      <c r="BL153" s="1473"/>
      <c r="BM153" s="1473"/>
      <c r="BN153" s="1473"/>
      <c r="BO153" s="1473"/>
      <c r="BP153" s="1473"/>
      <c r="BQ153" s="1473"/>
      <c r="BR153" s="1473"/>
      <c r="BS153" s="1473"/>
      <c r="BT153" s="1473"/>
      <c r="BU153" s="1473"/>
      <c r="BV153" s="1473"/>
      <c r="BW153" s="1473"/>
      <c r="BX153" s="1163"/>
      <c r="BY153" s="1163"/>
      <c r="BZ153" s="1473"/>
      <c r="CA153" s="1473"/>
      <c r="CB153" s="1473"/>
      <c r="CC153" s="1473"/>
      <c r="CD153" s="1473"/>
      <c r="CE153" s="1473"/>
      <c r="CF153" s="1473"/>
      <c r="CG153" s="1473"/>
      <c r="CH153" s="1473"/>
      <c r="CI153" s="1473"/>
      <c r="CJ153" s="1473"/>
      <c r="CL153" s="1167"/>
      <c r="CM153" s="1167"/>
      <c r="CX153" s="1167"/>
      <c r="CY153" s="1167"/>
      <c r="DH153" s="1167"/>
      <c r="DI153" s="1167"/>
      <c r="DP153" s="1167"/>
      <c r="DQ153" s="1167"/>
      <c r="DV153" s="1167"/>
      <c r="DW153" s="1167"/>
      <c r="DY153" s="1167"/>
      <c r="DZ153" s="1167"/>
      <c r="EA153" s="1167"/>
      <c r="EB153" s="1167"/>
    </row>
    <row r="154" spans="1:142" s="1451" customFormat="1" ht="15" customHeight="1" x14ac:dyDescent="0.25">
      <c r="A154" s="2131"/>
      <c r="B154" s="2132" t="s">
        <v>1524</v>
      </c>
      <c r="C154" s="2132"/>
      <c r="D154" s="2132"/>
      <c r="E154" s="2132"/>
      <c r="F154" s="2132">
        <f>F150*0.01+F151*0.001</f>
        <v>0</v>
      </c>
      <c r="G154" s="1163"/>
      <c r="H154" s="1163"/>
      <c r="I154" s="1163"/>
      <c r="J154" s="1163"/>
      <c r="K154" s="1163"/>
      <c r="L154" s="1163"/>
      <c r="M154" s="1163"/>
      <c r="N154" s="1470"/>
      <c r="O154" s="1163"/>
      <c r="P154" s="1163"/>
      <c r="Q154" s="1163"/>
      <c r="R154" s="1163"/>
      <c r="S154" s="1163"/>
      <c r="T154" s="1163"/>
      <c r="U154" s="1163"/>
      <c r="V154" s="1163"/>
      <c r="W154" s="1163"/>
      <c r="X154" s="1163"/>
      <c r="Y154" s="1163"/>
      <c r="Z154" s="1163"/>
      <c r="AA154" s="1163"/>
      <c r="AB154" s="1163"/>
      <c r="AC154" s="1163"/>
      <c r="AD154" s="1163"/>
      <c r="AE154" s="1163"/>
      <c r="AF154" s="1163"/>
      <c r="AG154" s="1163"/>
      <c r="AH154" s="1163"/>
      <c r="AI154" s="1163"/>
      <c r="AJ154" s="1163"/>
      <c r="AK154" s="1163"/>
      <c r="AL154" s="1163"/>
      <c r="AM154" s="1163"/>
      <c r="AN154" s="1163"/>
      <c r="AO154" s="1163"/>
      <c r="AP154" s="1163"/>
      <c r="AQ154" s="1163"/>
      <c r="AR154" s="1163"/>
      <c r="AS154" s="1163"/>
      <c r="AT154" s="1473"/>
      <c r="AU154" s="1473"/>
      <c r="AV154" s="1473"/>
      <c r="AW154" s="1473"/>
      <c r="AX154" s="1473"/>
      <c r="AY154" s="1473"/>
      <c r="AZ154" s="1473"/>
      <c r="BA154" s="1473"/>
      <c r="BB154" s="1473"/>
      <c r="BC154" s="1473"/>
      <c r="BD154" s="1473"/>
      <c r="BE154" s="1473"/>
      <c r="BF154" s="1473"/>
      <c r="BG154" s="1473"/>
      <c r="BH154" s="1163"/>
      <c r="BI154" s="1163"/>
      <c r="BJ154" s="1473"/>
      <c r="BK154" s="1473"/>
      <c r="BL154" s="1473"/>
      <c r="BM154" s="1473"/>
      <c r="BN154" s="1473"/>
      <c r="BO154" s="1473"/>
      <c r="BP154" s="1473"/>
      <c r="BQ154" s="1473"/>
      <c r="BR154" s="1473"/>
      <c r="BS154" s="1473"/>
      <c r="BT154" s="1473"/>
      <c r="BU154" s="1473"/>
      <c r="BV154" s="1473"/>
      <c r="BW154" s="1473"/>
      <c r="BX154" s="1163"/>
      <c r="BY154" s="1163"/>
      <c r="BZ154" s="1473"/>
      <c r="CA154" s="1473"/>
      <c r="CB154" s="1473"/>
      <c r="CC154" s="1473"/>
      <c r="CD154" s="1473"/>
      <c r="CE154" s="1473"/>
      <c r="CF154" s="1473"/>
      <c r="CG154" s="1473"/>
      <c r="CH154" s="1473"/>
      <c r="CI154" s="1473"/>
      <c r="CJ154" s="1473"/>
      <c r="CL154" s="1167"/>
      <c r="CM154" s="1167"/>
      <c r="CX154" s="1167"/>
      <c r="CY154" s="1167"/>
      <c r="DH154" s="1167"/>
      <c r="DI154" s="1167"/>
      <c r="DP154" s="1167"/>
      <c r="DQ154" s="1167"/>
      <c r="DV154" s="1167"/>
      <c r="DW154" s="1167"/>
      <c r="DY154" s="1167"/>
      <c r="DZ154" s="1167"/>
      <c r="EA154" s="1167"/>
      <c r="EB154" s="1167"/>
    </row>
    <row r="155" spans="1:142" s="1167" customFormat="1" ht="15" customHeight="1" x14ac:dyDescent="0.25">
      <c r="A155" s="2134"/>
      <c r="B155" s="1910"/>
      <c r="C155" s="1910"/>
      <c r="D155" s="1910"/>
      <c r="E155" s="1910"/>
      <c r="F155" s="1910"/>
      <c r="G155" s="1910"/>
      <c r="H155" s="1910"/>
      <c r="I155" s="1910"/>
      <c r="J155" s="1910"/>
      <c r="K155" s="1910"/>
      <c r="L155" s="1910"/>
      <c r="M155" s="1910"/>
      <c r="N155" s="1909"/>
      <c r="O155" s="1163"/>
      <c r="P155" s="1163"/>
      <c r="Q155" s="1163"/>
      <c r="R155" s="1163"/>
      <c r="S155" s="1163"/>
      <c r="T155" s="1163"/>
      <c r="U155" s="1163"/>
      <c r="V155" s="1163"/>
      <c r="W155" s="1163"/>
      <c r="X155" s="1163"/>
      <c r="Y155" s="1163"/>
      <c r="Z155" s="1163"/>
      <c r="AA155" s="1163"/>
      <c r="AB155" s="1163"/>
      <c r="AC155" s="1163"/>
      <c r="AD155" s="1163"/>
      <c r="AE155" s="1163"/>
      <c r="AF155" s="1163"/>
      <c r="AG155" s="1163"/>
      <c r="AH155" s="1163"/>
      <c r="AI155" s="1163"/>
      <c r="AJ155" s="1163"/>
      <c r="AK155" s="1163"/>
      <c r="AL155" s="1163"/>
      <c r="AM155" s="1163"/>
      <c r="AN155" s="1163"/>
      <c r="AO155" s="1163"/>
      <c r="AP155" s="1163"/>
      <c r="AQ155" s="1163"/>
      <c r="AR155" s="1163"/>
      <c r="AS155" s="1163"/>
      <c r="AT155" s="1163"/>
      <c r="AU155" s="1163"/>
      <c r="AV155" s="1163"/>
      <c r="AW155" s="1163"/>
      <c r="AX155" s="1163"/>
      <c r="AY155" s="1163"/>
      <c r="AZ155" s="1163"/>
      <c r="BA155" s="1163"/>
      <c r="BB155" s="1163"/>
      <c r="BC155" s="1163"/>
      <c r="BD155" s="1163"/>
      <c r="BE155" s="1163"/>
      <c r="BF155" s="1163"/>
      <c r="BG155" s="1163"/>
      <c r="BH155" s="1163"/>
      <c r="BI155" s="1163"/>
      <c r="BJ155" s="1163"/>
      <c r="BK155" s="1163"/>
      <c r="BL155" s="1163"/>
      <c r="BM155" s="1163"/>
      <c r="BN155" s="1163"/>
      <c r="BO155" s="1163"/>
      <c r="BP155" s="1163"/>
      <c r="BQ155" s="1163"/>
      <c r="BR155" s="1163"/>
      <c r="BS155" s="1163"/>
      <c r="BT155" s="1163"/>
      <c r="BU155" s="1163"/>
      <c r="BV155" s="1163"/>
      <c r="BW155" s="1163"/>
      <c r="BX155" s="1163"/>
      <c r="BY155" s="1163"/>
      <c r="BZ155" s="1163"/>
      <c r="CA155" s="1163"/>
      <c r="CB155" s="1163"/>
      <c r="CC155" s="1163"/>
      <c r="CD155" s="1163"/>
      <c r="CE155" s="1163"/>
      <c r="CF155" s="1163"/>
      <c r="CG155" s="1163"/>
      <c r="CH155" s="1163"/>
      <c r="CI155" s="1163"/>
      <c r="CJ155" s="1163"/>
    </row>
    <row r="156" spans="1:142" s="1444" customFormat="1" ht="15" hidden="1" customHeight="1" x14ac:dyDescent="0.25">
      <c r="A156" s="1485"/>
      <c r="B156" s="1485"/>
      <c r="C156" s="1485"/>
      <c r="D156" s="1485"/>
      <c r="E156" s="1485"/>
      <c r="F156" s="1485"/>
      <c r="G156" s="1485"/>
      <c r="H156" s="1485"/>
      <c r="I156" s="1485"/>
      <c r="J156" s="1485"/>
      <c r="K156" s="1485"/>
      <c r="L156" s="1485"/>
      <c r="M156" s="1163"/>
      <c r="N156" s="1163"/>
      <c r="O156" s="1485"/>
      <c r="P156" s="1485"/>
      <c r="Q156" s="1485"/>
      <c r="R156" s="1485"/>
      <c r="S156" s="1485"/>
      <c r="T156" s="1485"/>
      <c r="U156" s="1485"/>
      <c r="V156" s="1485"/>
      <c r="W156" s="1485"/>
      <c r="X156" s="1485"/>
      <c r="Y156" s="1485"/>
      <c r="Z156" s="1485"/>
      <c r="AA156" s="1485"/>
      <c r="AB156" s="1485"/>
      <c r="AC156" s="1485"/>
      <c r="AD156" s="1485"/>
      <c r="AE156" s="1485"/>
      <c r="AF156" s="1485"/>
      <c r="AG156" s="1485"/>
      <c r="AH156" s="1485"/>
      <c r="AI156" s="1485"/>
      <c r="AJ156" s="1485"/>
      <c r="AK156" s="1485"/>
      <c r="AL156" s="1485"/>
      <c r="AM156" s="1485"/>
      <c r="AN156" s="1485"/>
      <c r="AO156" s="1485"/>
      <c r="AP156" s="1485"/>
      <c r="AQ156" s="1485"/>
      <c r="AR156" s="1485"/>
      <c r="AS156" s="1485"/>
      <c r="AT156" s="1485"/>
      <c r="AU156" s="1485"/>
      <c r="AV156" s="1485"/>
      <c r="AW156" s="1485"/>
      <c r="AX156" s="1485"/>
      <c r="AY156" s="1485"/>
      <c r="AZ156" s="1485"/>
      <c r="BA156" s="1485"/>
      <c r="BB156" s="1485"/>
      <c r="BC156" s="1485"/>
      <c r="BD156" s="1485"/>
      <c r="BE156" s="1485"/>
      <c r="BF156" s="1485"/>
      <c r="BG156" s="1485"/>
      <c r="BH156" s="1485"/>
      <c r="BI156" s="1485"/>
      <c r="BJ156" s="1485"/>
      <c r="BK156" s="1485"/>
      <c r="BL156" s="1485"/>
      <c r="BM156" s="1485"/>
      <c r="BN156" s="1485"/>
      <c r="BO156" s="1485"/>
      <c r="BP156" s="1485"/>
      <c r="BQ156" s="1485"/>
      <c r="BR156" s="1485"/>
      <c r="BS156" s="1485"/>
      <c r="BT156" s="1485"/>
      <c r="BU156" s="1485"/>
      <c r="BV156" s="1485"/>
      <c r="BW156" s="1485"/>
      <c r="BX156" s="1485"/>
      <c r="BY156" s="1485"/>
      <c r="BZ156" s="1485"/>
      <c r="CA156" s="1485"/>
      <c r="CB156" s="1485"/>
      <c r="CC156" s="1485"/>
      <c r="CD156" s="1485"/>
      <c r="CE156" s="1485"/>
      <c r="CF156" s="1485"/>
      <c r="CG156" s="1485"/>
      <c r="CH156" s="1485"/>
      <c r="CI156" s="1485"/>
      <c r="CJ156" s="1485"/>
    </row>
    <row r="157" spans="1:142" s="1444" customFormat="1" ht="15" hidden="1" customHeight="1" x14ac:dyDescent="0.25">
      <c r="A157" s="1485"/>
      <c r="B157" s="1485"/>
      <c r="C157" s="1485"/>
      <c r="D157" s="1485"/>
      <c r="E157" s="1485"/>
      <c r="F157" s="1485"/>
      <c r="G157" s="1485"/>
      <c r="H157" s="1485"/>
      <c r="I157" s="1485"/>
      <c r="J157" s="1485"/>
      <c r="K157" s="1485"/>
      <c r="L157" s="1485"/>
      <c r="M157" s="1163"/>
      <c r="N157" s="1163"/>
      <c r="O157" s="1485"/>
      <c r="P157" s="1485"/>
      <c r="Q157" s="1485"/>
      <c r="R157" s="1485"/>
      <c r="S157" s="1485"/>
      <c r="T157" s="1485"/>
      <c r="U157" s="1485"/>
      <c r="V157" s="1485"/>
      <c r="W157" s="1485"/>
      <c r="X157" s="1485"/>
      <c r="Y157" s="1485"/>
      <c r="Z157" s="1485"/>
      <c r="AA157" s="1485"/>
      <c r="AB157" s="1485"/>
      <c r="AC157" s="1485"/>
      <c r="AD157" s="1485"/>
      <c r="AE157" s="1485"/>
      <c r="AF157" s="1485"/>
      <c r="AG157" s="1485"/>
      <c r="AH157" s="1485"/>
      <c r="AI157" s="1485"/>
      <c r="AJ157" s="1485"/>
      <c r="AK157" s="1485"/>
      <c r="AL157" s="1485"/>
      <c r="AM157" s="1485"/>
      <c r="AN157" s="1485"/>
      <c r="AO157" s="1485"/>
      <c r="AP157" s="1485"/>
      <c r="AQ157" s="1485"/>
      <c r="AR157" s="1485"/>
      <c r="AS157" s="1485"/>
      <c r="AT157" s="1485"/>
      <c r="AU157" s="1485"/>
      <c r="AV157" s="1485"/>
      <c r="AW157" s="1485"/>
      <c r="AX157" s="1485"/>
      <c r="AY157" s="1485"/>
      <c r="AZ157" s="1485"/>
      <c r="BA157" s="1485"/>
      <c r="BB157" s="1485"/>
      <c r="BC157" s="1485"/>
      <c r="BD157" s="1485"/>
      <c r="BE157" s="1485"/>
      <c r="BF157" s="1485"/>
      <c r="BG157" s="1485"/>
      <c r="BH157" s="1485"/>
      <c r="BI157" s="1485"/>
      <c r="BJ157" s="1485"/>
      <c r="BK157" s="1485"/>
      <c r="BL157" s="1485"/>
      <c r="BM157" s="1485"/>
      <c r="BN157" s="1485"/>
      <c r="BO157" s="1485"/>
      <c r="BP157" s="1485"/>
      <c r="BQ157" s="1485"/>
      <c r="BR157" s="1485"/>
      <c r="BS157" s="1485"/>
      <c r="BT157" s="1485"/>
      <c r="BU157" s="1485"/>
      <c r="BV157" s="1485"/>
      <c r="BW157" s="1485"/>
      <c r="BX157" s="1485"/>
      <c r="BY157" s="1485"/>
      <c r="BZ157" s="1485"/>
      <c r="CA157" s="1485"/>
      <c r="CB157" s="1485"/>
      <c r="CC157" s="1485"/>
      <c r="CD157" s="1485"/>
      <c r="CE157" s="1485"/>
      <c r="CF157" s="1485"/>
      <c r="CG157" s="1485"/>
      <c r="CH157" s="1485"/>
      <c r="CI157" s="1485"/>
      <c r="CJ157" s="1485"/>
    </row>
    <row r="158" spans="1:142" s="1444" customFormat="1" ht="15" hidden="1" customHeight="1" x14ac:dyDescent="0.25">
      <c r="A158" s="1485"/>
      <c r="B158" s="1485"/>
      <c r="C158" s="1485"/>
      <c r="D158" s="1485"/>
      <c r="E158" s="1485"/>
      <c r="F158" s="1485"/>
      <c r="G158" s="1485"/>
      <c r="H158" s="1485"/>
      <c r="I158" s="1485"/>
      <c r="J158" s="1485"/>
      <c r="K158" s="1485"/>
      <c r="L158" s="1485"/>
      <c r="M158" s="1163"/>
      <c r="N158" s="1163"/>
      <c r="O158" s="1485"/>
      <c r="P158" s="1485"/>
      <c r="Q158" s="1485"/>
      <c r="R158" s="1485"/>
      <c r="S158" s="1485"/>
      <c r="T158" s="1485"/>
      <c r="U158" s="1485"/>
      <c r="V158" s="1485"/>
      <c r="W158" s="1485"/>
      <c r="X158" s="1485"/>
      <c r="Y158" s="1485"/>
      <c r="Z158" s="1485"/>
      <c r="AA158" s="1485"/>
      <c r="AB158" s="1485"/>
      <c r="AC158" s="1485"/>
      <c r="AD158" s="1485"/>
      <c r="AE158" s="1485"/>
      <c r="AF158" s="1485"/>
      <c r="AG158" s="1485"/>
      <c r="AH158" s="1485"/>
      <c r="AI158" s="1485"/>
      <c r="AJ158" s="1485"/>
      <c r="AK158" s="1485"/>
      <c r="AL158" s="1485"/>
      <c r="AM158" s="1485"/>
      <c r="AN158" s="1485"/>
      <c r="AO158" s="1485"/>
      <c r="AP158" s="1485"/>
      <c r="AQ158" s="1485"/>
      <c r="AR158" s="1485"/>
      <c r="AS158" s="1485"/>
      <c r="AT158" s="1485"/>
      <c r="AU158" s="1485"/>
      <c r="AV158" s="1485"/>
      <c r="AW158" s="1485"/>
      <c r="AX158" s="1485"/>
      <c r="AY158" s="1485"/>
      <c r="AZ158" s="1485"/>
      <c r="BA158" s="1485"/>
      <c r="BB158" s="1485"/>
      <c r="BC158" s="1485"/>
      <c r="BD158" s="1485"/>
      <c r="BE158" s="1485"/>
      <c r="BF158" s="1485"/>
      <c r="BG158" s="1485"/>
      <c r="BH158" s="1485"/>
      <c r="BI158" s="1485"/>
      <c r="BJ158" s="1485"/>
      <c r="BK158" s="1485"/>
      <c r="BL158" s="1485"/>
      <c r="BM158" s="1485"/>
      <c r="BN158" s="1485"/>
      <c r="BO158" s="1485"/>
      <c r="BP158" s="1485"/>
      <c r="BQ158" s="1485"/>
      <c r="BR158" s="1485"/>
      <c r="BS158" s="1485"/>
      <c r="BT158" s="1485"/>
      <c r="BU158" s="1485"/>
      <c r="BV158" s="1485"/>
      <c r="BW158" s="1485"/>
      <c r="BX158" s="1485"/>
      <c r="BY158" s="1485"/>
      <c r="BZ158" s="1485"/>
      <c r="CA158" s="1485"/>
      <c r="CB158" s="1485"/>
      <c r="CC158" s="1485"/>
      <c r="CD158" s="1485"/>
      <c r="CE158" s="1485"/>
      <c r="CF158" s="1485"/>
      <c r="CG158" s="1485"/>
      <c r="CH158" s="1485"/>
      <c r="CI158" s="1485"/>
      <c r="CJ158" s="1485"/>
    </row>
    <row r="159" spans="1:142" s="1444" customFormat="1" ht="15" hidden="1" customHeight="1" x14ac:dyDescent="0.25">
      <c r="A159" s="1485"/>
      <c r="B159" s="1485"/>
      <c r="C159" s="1485"/>
      <c r="D159" s="1485"/>
      <c r="E159" s="1485"/>
      <c r="F159" s="1485"/>
      <c r="G159" s="1485"/>
      <c r="H159" s="1485"/>
      <c r="I159" s="1485"/>
      <c r="J159" s="1485"/>
      <c r="K159" s="1485"/>
      <c r="L159" s="1485"/>
      <c r="M159" s="1163"/>
      <c r="N159" s="1163"/>
      <c r="O159" s="1485"/>
      <c r="P159" s="1485"/>
      <c r="Q159" s="1485"/>
      <c r="R159" s="1485"/>
      <c r="S159" s="1485"/>
      <c r="T159" s="1485"/>
      <c r="U159" s="1485"/>
      <c r="V159" s="1485"/>
      <c r="W159" s="1485"/>
      <c r="X159" s="1485"/>
      <c r="Y159" s="1485"/>
      <c r="Z159" s="1485"/>
      <c r="AA159" s="1485"/>
      <c r="AB159" s="1485"/>
      <c r="AC159" s="1485"/>
      <c r="AD159" s="1485"/>
      <c r="AE159" s="1485"/>
      <c r="AF159" s="1485"/>
      <c r="AG159" s="1485"/>
      <c r="AH159" s="1485"/>
      <c r="AI159" s="1485"/>
      <c r="AJ159" s="1485"/>
      <c r="AK159" s="1485"/>
      <c r="AL159" s="1485"/>
      <c r="AM159" s="1485"/>
      <c r="AN159" s="1485"/>
      <c r="AO159" s="1485"/>
      <c r="AP159" s="1485"/>
      <c r="AQ159" s="1485"/>
      <c r="AR159" s="1485"/>
      <c r="AS159" s="1485"/>
      <c r="AT159" s="1485"/>
      <c r="AU159" s="1485"/>
      <c r="AV159" s="1485"/>
      <c r="AW159" s="1485"/>
      <c r="AX159" s="1485"/>
      <c r="AY159" s="1485"/>
      <c r="AZ159" s="1485"/>
      <c r="BA159" s="1485"/>
      <c r="BB159" s="1485"/>
      <c r="BC159" s="1485"/>
      <c r="BD159" s="1485"/>
      <c r="BE159" s="1485"/>
      <c r="BF159" s="1485"/>
      <c r="BG159" s="1485"/>
      <c r="BH159" s="1485"/>
      <c r="BI159" s="1485"/>
      <c r="BJ159" s="1485"/>
      <c r="BK159" s="1485"/>
      <c r="BL159" s="1485"/>
      <c r="BM159" s="1485"/>
      <c r="BN159" s="1485"/>
      <c r="BO159" s="1485"/>
      <c r="BP159" s="1485"/>
      <c r="BQ159" s="1485"/>
      <c r="BR159" s="1485"/>
      <c r="BS159" s="1485"/>
      <c r="BT159" s="1485"/>
      <c r="BU159" s="1485"/>
      <c r="BV159" s="1485"/>
      <c r="BW159" s="1485"/>
      <c r="BX159" s="1485"/>
      <c r="BY159" s="1485"/>
      <c r="BZ159" s="1485"/>
      <c r="CA159" s="1485"/>
      <c r="CB159" s="1485"/>
      <c r="CC159" s="1485"/>
      <c r="CD159" s="1485"/>
      <c r="CE159" s="1485"/>
      <c r="CF159" s="1485"/>
      <c r="CG159" s="1485"/>
      <c r="CH159" s="1485"/>
      <c r="CI159" s="1485"/>
      <c r="CJ159" s="1485"/>
    </row>
    <row r="160" spans="1:142" s="1444" customFormat="1" ht="15" hidden="1" customHeight="1" x14ac:dyDescent="0.25">
      <c r="A160" s="1485"/>
      <c r="B160" s="1485"/>
      <c r="C160" s="1485"/>
      <c r="D160" s="1485"/>
      <c r="E160" s="1485"/>
      <c r="F160" s="1485"/>
      <c r="G160" s="1485"/>
      <c r="H160" s="1485"/>
      <c r="I160" s="1485"/>
      <c r="J160" s="1485"/>
      <c r="K160" s="1485"/>
      <c r="L160" s="1485"/>
      <c r="M160" s="1163"/>
      <c r="N160" s="1163"/>
      <c r="O160" s="1485"/>
      <c r="P160" s="1485"/>
      <c r="Q160" s="1485"/>
      <c r="R160" s="1485"/>
      <c r="S160" s="1485"/>
      <c r="T160" s="1485"/>
      <c r="U160" s="1485"/>
      <c r="V160" s="1485"/>
      <c r="W160" s="1485"/>
      <c r="X160" s="1485"/>
      <c r="Y160" s="1485"/>
      <c r="Z160" s="1485"/>
      <c r="AA160" s="1485"/>
      <c r="AB160" s="1485"/>
      <c r="AC160" s="1485"/>
      <c r="AD160" s="1485"/>
      <c r="AE160" s="1485"/>
      <c r="AF160" s="1485"/>
      <c r="AG160" s="1485"/>
      <c r="AH160" s="1485"/>
      <c r="AI160" s="1485"/>
      <c r="AJ160" s="1485"/>
      <c r="AK160" s="1485"/>
      <c r="AL160" s="1485"/>
      <c r="AM160" s="1485"/>
      <c r="AN160" s="1485"/>
      <c r="AO160" s="1485"/>
      <c r="AP160" s="1485"/>
      <c r="AQ160" s="1485"/>
      <c r="AR160" s="1485"/>
      <c r="AS160" s="1485"/>
      <c r="AT160" s="1485"/>
      <c r="AU160" s="1485"/>
      <c r="AV160" s="1485"/>
      <c r="AW160" s="1485"/>
      <c r="AX160" s="1485"/>
      <c r="AY160" s="1485"/>
      <c r="AZ160" s="1485"/>
      <c r="BA160" s="1485"/>
      <c r="BB160" s="1485"/>
      <c r="BC160" s="1485"/>
      <c r="BD160" s="1485"/>
      <c r="BE160" s="1485"/>
      <c r="BF160" s="1485"/>
      <c r="BG160" s="1485"/>
      <c r="BH160" s="1485"/>
      <c r="BI160" s="1485"/>
      <c r="BJ160" s="1485"/>
      <c r="BK160" s="1485"/>
      <c r="BL160" s="1485"/>
      <c r="BM160" s="1485"/>
      <c r="BN160" s="1485"/>
      <c r="BO160" s="1485"/>
      <c r="BP160" s="1485"/>
      <c r="BQ160" s="1485"/>
      <c r="BR160" s="1485"/>
      <c r="BS160" s="1485"/>
      <c r="BT160" s="1485"/>
      <c r="BU160" s="1485"/>
      <c r="BV160" s="1485"/>
      <c r="BW160" s="1485"/>
      <c r="BX160" s="1485"/>
      <c r="BY160" s="1485"/>
      <c r="BZ160" s="1485"/>
      <c r="CA160" s="1485"/>
      <c r="CB160" s="1485"/>
      <c r="CC160" s="1485"/>
      <c r="CD160" s="1485"/>
      <c r="CE160" s="1485"/>
      <c r="CF160" s="1485"/>
      <c r="CG160" s="1485"/>
      <c r="CH160" s="1485"/>
      <c r="CI160" s="1485"/>
      <c r="CJ160" s="1485"/>
    </row>
    <row r="161" spans="1:265" s="1444" customFormat="1" ht="15" hidden="1" customHeight="1" x14ac:dyDescent="0.25">
      <c r="A161" s="1485"/>
      <c r="B161" s="1485"/>
      <c r="C161" s="1485"/>
      <c r="D161" s="1485"/>
      <c r="E161" s="1485"/>
      <c r="F161" s="1485"/>
      <c r="G161" s="1485"/>
      <c r="H161" s="1485"/>
      <c r="I161" s="1485"/>
      <c r="J161" s="1485"/>
      <c r="K161" s="1485"/>
      <c r="L161" s="1485"/>
      <c r="M161" s="1163"/>
      <c r="N161" s="1163"/>
      <c r="O161" s="1485"/>
      <c r="P161" s="1485"/>
      <c r="Q161" s="1485"/>
      <c r="R161" s="1485"/>
      <c r="S161" s="1485"/>
      <c r="T161" s="1485"/>
      <c r="U161" s="1485"/>
      <c r="V161" s="1485"/>
      <c r="W161" s="1485"/>
      <c r="X161" s="1485"/>
      <c r="Y161" s="1485"/>
      <c r="Z161" s="1485"/>
      <c r="AA161" s="1485"/>
      <c r="AB161" s="1485"/>
      <c r="AC161" s="1485"/>
      <c r="AD161" s="1485"/>
      <c r="AE161" s="1485"/>
      <c r="AF161" s="1485"/>
      <c r="AG161" s="1485"/>
      <c r="AH161" s="1485"/>
      <c r="AI161" s="1485"/>
      <c r="AJ161" s="1485"/>
      <c r="AK161" s="1485"/>
      <c r="AL161" s="1485"/>
      <c r="AM161" s="1485"/>
      <c r="AN161" s="1485"/>
      <c r="AO161" s="1485"/>
      <c r="AP161" s="1485"/>
      <c r="AQ161" s="1485"/>
      <c r="AR161" s="1485"/>
      <c r="AS161" s="1485"/>
      <c r="AT161" s="1485"/>
      <c r="AU161" s="1485"/>
      <c r="AV161" s="1485"/>
      <c r="AW161" s="1485"/>
      <c r="AX161" s="1485"/>
      <c r="AY161" s="1485"/>
      <c r="AZ161" s="1485"/>
      <c r="BA161" s="1485"/>
      <c r="BB161" s="1485"/>
      <c r="BC161" s="1485"/>
      <c r="BD161" s="1485"/>
      <c r="BE161" s="1485"/>
      <c r="BF161" s="1485"/>
      <c r="BG161" s="1485"/>
      <c r="BH161" s="1485"/>
      <c r="BI161" s="1485"/>
      <c r="BJ161" s="1485"/>
      <c r="BK161" s="1485"/>
      <c r="BL161" s="1485"/>
      <c r="BM161" s="1485"/>
      <c r="BN161" s="1485"/>
      <c r="BO161" s="1485"/>
      <c r="BP161" s="1485"/>
      <c r="BQ161" s="1485"/>
      <c r="BR161" s="1485"/>
      <c r="BS161" s="1485"/>
      <c r="BT161" s="1485"/>
      <c r="BU161" s="1485"/>
      <c r="BV161" s="1485"/>
      <c r="BW161" s="1485"/>
      <c r="BX161" s="1485"/>
      <c r="BY161" s="1485"/>
      <c r="BZ161" s="1485"/>
      <c r="CA161" s="1485"/>
      <c r="CB161" s="1485"/>
      <c r="CC161" s="1485"/>
      <c r="CD161" s="1485"/>
      <c r="CE161" s="1485"/>
      <c r="CF161" s="1485"/>
      <c r="CG161" s="1485"/>
      <c r="CH161" s="1485"/>
      <c r="CI161" s="1485"/>
      <c r="CJ161" s="1485"/>
    </row>
    <row r="162" spans="1:265" s="1444" customFormat="1" ht="15" hidden="1" customHeight="1" x14ac:dyDescent="0.25">
      <c r="A162" s="1485"/>
      <c r="B162" s="1485"/>
      <c r="C162" s="1485"/>
      <c r="D162" s="1485"/>
      <c r="E162" s="1485"/>
      <c r="F162" s="1485"/>
      <c r="G162" s="1485"/>
      <c r="H162" s="1485"/>
      <c r="I162" s="1485"/>
      <c r="J162" s="1485"/>
      <c r="K162" s="1485"/>
      <c r="L162" s="1485"/>
      <c r="M162" s="1163"/>
      <c r="N162" s="1163"/>
      <c r="O162" s="1485"/>
      <c r="P162" s="1485"/>
      <c r="Q162" s="1485"/>
      <c r="R162" s="1485"/>
      <c r="S162" s="1485"/>
      <c r="T162" s="1485"/>
      <c r="U162" s="1485"/>
      <c r="V162" s="1485"/>
      <c r="W162" s="1485"/>
      <c r="X162" s="1485"/>
      <c r="Y162" s="1485"/>
      <c r="Z162" s="1485"/>
      <c r="AA162" s="1485"/>
      <c r="AB162" s="1485"/>
      <c r="AC162" s="1485"/>
      <c r="AD162" s="1485"/>
      <c r="AE162" s="1485"/>
      <c r="AF162" s="1485"/>
      <c r="AG162" s="1485"/>
      <c r="AH162" s="1485"/>
      <c r="AI162" s="1485"/>
      <c r="AJ162" s="1485"/>
      <c r="AK162" s="1485"/>
      <c r="AL162" s="1485"/>
      <c r="AM162" s="1485"/>
      <c r="AN162" s="1485"/>
      <c r="AO162" s="1485"/>
      <c r="AP162" s="1485"/>
      <c r="AQ162" s="1485"/>
      <c r="AR162" s="1485"/>
      <c r="AS162" s="1485"/>
      <c r="AT162" s="1485"/>
      <c r="AU162" s="1485"/>
      <c r="AV162" s="1485"/>
      <c r="AW162" s="1485"/>
      <c r="AX162" s="1485"/>
      <c r="AY162" s="1485"/>
      <c r="AZ162" s="1485"/>
      <c r="BA162" s="1485"/>
      <c r="BB162" s="1485"/>
      <c r="BC162" s="1485"/>
      <c r="BD162" s="1485"/>
      <c r="BE162" s="1485"/>
      <c r="BF162" s="1485"/>
      <c r="BG162" s="1485"/>
      <c r="BH162" s="1485"/>
      <c r="BI162" s="1485"/>
      <c r="BJ162" s="1485"/>
      <c r="BK162" s="1485"/>
      <c r="BL162" s="1485"/>
      <c r="BM162" s="1485"/>
      <c r="BN162" s="1485"/>
      <c r="BO162" s="1485"/>
      <c r="BP162" s="1485"/>
      <c r="BQ162" s="1485"/>
      <c r="BR162" s="1485"/>
      <c r="BS162" s="1485"/>
      <c r="BT162" s="1485"/>
      <c r="BU162" s="1485"/>
      <c r="BV162" s="1485"/>
      <c r="BW162" s="1485"/>
      <c r="BX162" s="1485"/>
      <c r="BY162" s="1485"/>
      <c r="BZ162" s="1485"/>
      <c r="CA162" s="1485"/>
      <c r="CB162" s="1485"/>
      <c r="CC162" s="1485"/>
      <c r="CD162" s="1485"/>
      <c r="CE162" s="1485"/>
      <c r="CF162" s="1485"/>
      <c r="CG162" s="1485"/>
      <c r="CH162" s="1485"/>
      <c r="CI162" s="1485"/>
      <c r="CJ162" s="1485"/>
    </row>
    <row r="163" spans="1:265" s="1444" customFormat="1" ht="15" hidden="1" customHeight="1" x14ac:dyDescent="0.25">
      <c r="A163" s="1485"/>
      <c r="B163" s="1485"/>
      <c r="C163" s="1485"/>
      <c r="D163" s="1485"/>
      <c r="E163" s="1485"/>
      <c r="F163" s="1485"/>
      <c r="G163" s="1485"/>
      <c r="H163" s="1485"/>
      <c r="I163" s="1485"/>
      <c r="J163" s="1485"/>
      <c r="K163" s="1485"/>
      <c r="L163" s="1485"/>
      <c r="M163" s="1163"/>
      <c r="N163" s="1163"/>
      <c r="O163" s="1485"/>
      <c r="P163" s="1485"/>
      <c r="Q163" s="1485"/>
      <c r="R163" s="1485"/>
      <c r="S163" s="1485"/>
      <c r="T163" s="1485"/>
      <c r="U163" s="1485"/>
      <c r="V163" s="1485"/>
      <c r="W163" s="1485"/>
      <c r="X163" s="1485"/>
      <c r="Y163" s="1485"/>
      <c r="Z163" s="1485"/>
      <c r="AA163" s="1485"/>
      <c r="AB163" s="1485"/>
      <c r="AC163" s="1485"/>
      <c r="AD163" s="1485"/>
      <c r="AE163" s="1485"/>
      <c r="AF163" s="1485"/>
      <c r="AG163" s="1485"/>
      <c r="AH163" s="1485"/>
      <c r="AI163" s="1485"/>
      <c r="AJ163" s="1485"/>
      <c r="AK163" s="1485"/>
      <c r="AL163" s="1485"/>
      <c r="AM163" s="1485"/>
      <c r="AN163" s="1485"/>
      <c r="AO163" s="1485"/>
      <c r="AP163" s="1485"/>
      <c r="AQ163" s="1485"/>
      <c r="AR163" s="1485"/>
      <c r="AS163" s="1485"/>
      <c r="AT163" s="1485"/>
      <c r="AU163" s="1485"/>
      <c r="AV163" s="1485"/>
      <c r="AW163" s="1485"/>
      <c r="AX163" s="1485"/>
      <c r="AY163" s="1485"/>
      <c r="AZ163" s="1485"/>
      <c r="BA163" s="1485"/>
      <c r="BB163" s="1485"/>
      <c r="BC163" s="1485"/>
      <c r="BD163" s="1485"/>
      <c r="BE163" s="1485"/>
      <c r="BF163" s="1485"/>
      <c r="BG163" s="1485"/>
      <c r="BH163" s="1485"/>
      <c r="BI163" s="1485"/>
      <c r="BJ163" s="1485"/>
      <c r="BK163" s="1485"/>
      <c r="BL163" s="1485"/>
      <c r="BM163" s="1485"/>
      <c r="BN163" s="1485"/>
      <c r="BO163" s="1485"/>
      <c r="BP163" s="1485"/>
      <c r="BQ163" s="1485"/>
      <c r="BR163" s="1485"/>
      <c r="BS163" s="1485"/>
      <c r="BT163" s="1485"/>
      <c r="BU163" s="1485"/>
      <c r="BV163" s="1485"/>
      <c r="BW163" s="1485"/>
      <c r="BX163" s="1485"/>
      <c r="BY163" s="1485"/>
      <c r="BZ163" s="1485"/>
      <c r="CA163" s="1485"/>
      <c r="CB163" s="1485"/>
      <c r="CC163" s="1485"/>
      <c r="CD163" s="1485"/>
      <c r="CE163" s="1485"/>
      <c r="CF163" s="1485"/>
      <c r="CG163" s="1485"/>
      <c r="CH163" s="1485"/>
      <c r="CI163" s="1485"/>
      <c r="CJ163" s="1485"/>
    </row>
    <row r="164" spans="1:265" s="1444" customFormat="1" ht="15" hidden="1" customHeight="1" x14ac:dyDescent="0.25">
      <c r="A164" s="1485"/>
      <c r="B164" s="1485"/>
      <c r="C164" s="1485"/>
      <c r="D164" s="1485"/>
      <c r="E164" s="1485"/>
      <c r="F164" s="1485"/>
      <c r="G164" s="1485"/>
      <c r="H164" s="1485"/>
      <c r="I164" s="1485"/>
      <c r="J164" s="1485"/>
      <c r="K164" s="1485"/>
      <c r="L164" s="1485"/>
      <c r="M164" s="1163"/>
      <c r="N164" s="1163"/>
      <c r="O164" s="1485"/>
      <c r="P164" s="1485"/>
      <c r="Q164" s="1485"/>
      <c r="R164" s="1485"/>
      <c r="S164" s="1485"/>
      <c r="T164" s="1485"/>
      <c r="U164" s="1485"/>
      <c r="V164" s="1485"/>
      <c r="W164" s="1485"/>
      <c r="X164" s="1485"/>
      <c r="Y164" s="1485"/>
      <c r="Z164" s="1485"/>
      <c r="AA164" s="1485"/>
      <c r="AB164" s="1485"/>
      <c r="AC164" s="1485"/>
      <c r="AD164" s="1485"/>
      <c r="AE164" s="1485"/>
      <c r="AF164" s="1485"/>
      <c r="AG164" s="1485"/>
      <c r="AH164" s="1485"/>
      <c r="AI164" s="1485"/>
      <c r="AJ164" s="1485"/>
      <c r="AK164" s="1485"/>
      <c r="AL164" s="1485"/>
      <c r="AM164" s="1485"/>
      <c r="AN164" s="1485"/>
      <c r="AO164" s="1485"/>
      <c r="AP164" s="1485"/>
      <c r="AQ164" s="1485"/>
      <c r="AR164" s="1485"/>
      <c r="AS164" s="1485"/>
      <c r="AT164" s="1485"/>
      <c r="AU164" s="1485"/>
      <c r="AV164" s="1485"/>
      <c r="AW164" s="1485"/>
      <c r="AX164" s="1485"/>
      <c r="AY164" s="1485"/>
      <c r="AZ164" s="1485"/>
      <c r="BA164" s="1485"/>
      <c r="BB164" s="1485"/>
      <c r="BC164" s="1485"/>
      <c r="BD164" s="1485"/>
      <c r="BE164" s="1485"/>
      <c r="BF164" s="1485"/>
      <c r="BG164" s="1485"/>
      <c r="BH164" s="1485"/>
      <c r="BI164" s="1485"/>
      <c r="BJ164" s="1485"/>
      <c r="BK164" s="1485"/>
      <c r="BL164" s="1485"/>
      <c r="BM164" s="1485"/>
      <c r="BN164" s="1485"/>
      <c r="BO164" s="1485"/>
      <c r="BP164" s="1485"/>
      <c r="BQ164" s="1485"/>
      <c r="BR164" s="1485"/>
      <c r="BS164" s="1485"/>
      <c r="BT164" s="1485"/>
      <c r="BU164" s="1485"/>
      <c r="BV164" s="1485"/>
      <c r="BW164" s="1485"/>
      <c r="BX164" s="1485"/>
      <c r="BY164" s="1485"/>
      <c r="BZ164" s="1485"/>
      <c r="CA164" s="1485"/>
      <c r="CB164" s="1485"/>
      <c r="CC164" s="1485"/>
      <c r="CD164" s="1485"/>
      <c r="CE164" s="1485"/>
      <c r="CF164" s="1485"/>
      <c r="CG164" s="1485"/>
      <c r="CH164" s="1485"/>
      <c r="CI164" s="1485"/>
      <c r="CJ164" s="1485"/>
    </row>
    <row r="165" spans="1:265" s="1444" customFormat="1" ht="15" hidden="1" customHeight="1" x14ac:dyDescent="0.25">
      <c r="A165" s="1485"/>
      <c r="B165" s="1485"/>
      <c r="C165" s="1485"/>
      <c r="D165" s="1485"/>
      <c r="E165" s="1485"/>
      <c r="F165" s="1485"/>
      <c r="G165" s="1485"/>
      <c r="H165" s="1485"/>
      <c r="I165" s="1485"/>
      <c r="J165" s="1485"/>
      <c r="K165" s="1485"/>
      <c r="L165" s="1485"/>
      <c r="M165" s="1163"/>
      <c r="N165" s="1163"/>
      <c r="O165" s="1485"/>
      <c r="P165" s="1485"/>
      <c r="Q165" s="1485"/>
      <c r="R165" s="1485"/>
      <c r="S165" s="1485"/>
      <c r="T165" s="1485"/>
      <c r="U165" s="1485"/>
      <c r="V165" s="1485"/>
      <c r="W165" s="1485"/>
      <c r="X165" s="1485"/>
      <c r="Y165" s="1485"/>
      <c r="Z165" s="1485"/>
      <c r="AA165" s="1485"/>
      <c r="AB165" s="1485"/>
      <c r="AC165" s="1485"/>
      <c r="AD165" s="1485"/>
      <c r="AE165" s="1485"/>
      <c r="AF165" s="1485"/>
      <c r="AG165" s="1485"/>
      <c r="AH165" s="1485"/>
      <c r="AI165" s="1485"/>
      <c r="AJ165" s="1485"/>
      <c r="AK165" s="1485"/>
      <c r="AL165" s="1485"/>
      <c r="AM165" s="1485"/>
      <c r="AN165" s="1485"/>
      <c r="AO165" s="1485"/>
      <c r="AP165" s="1485"/>
      <c r="AQ165" s="1485"/>
      <c r="AR165" s="1485"/>
      <c r="AS165" s="1485"/>
      <c r="AT165" s="1485"/>
      <c r="AU165" s="1485"/>
      <c r="AV165" s="1485"/>
      <c r="AW165" s="1485"/>
      <c r="AX165" s="1485"/>
      <c r="AY165" s="1485"/>
      <c r="AZ165" s="1485"/>
      <c r="BA165" s="1485"/>
      <c r="BB165" s="1485"/>
      <c r="BC165" s="1485"/>
      <c r="BD165" s="1485"/>
      <c r="BE165" s="1485"/>
      <c r="BF165" s="1485"/>
      <c r="BG165" s="1485"/>
      <c r="BH165" s="1485"/>
      <c r="BI165" s="1485"/>
      <c r="BJ165" s="1485"/>
      <c r="BK165" s="1485"/>
      <c r="BL165" s="1485"/>
      <c r="BM165" s="1485"/>
      <c r="BN165" s="1485"/>
      <c r="BO165" s="1485"/>
      <c r="BP165" s="1485"/>
      <c r="BQ165" s="1485"/>
      <c r="BR165" s="1485"/>
      <c r="BS165" s="1485"/>
      <c r="BT165" s="1485"/>
      <c r="BU165" s="1485"/>
      <c r="BV165" s="1485"/>
      <c r="BW165" s="1485"/>
      <c r="BX165" s="1485"/>
      <c r="BY165" s="1485"/>
      <c r="BZ165" s="1485"/>
      <c r="CA165" s="1485"/>
      <c r="CB165" s="1485"/>
      <c r="CC165" s="1485"/>
      <c r="CD165" s="1485"/>
      <c r="CE165" s="1485"/>
      <c r="CF165" s="1485"/>
      <c r="CG165" s="1485"/>
      <c r="CH165" s="1485"/>
      <c r="CI165" s="1485"/>
      <c r="CJ165" s="1485"/>
    </row>
    <row r="166" spans="1:265" s="1444" customFormat="1" ht="15" hidden="1" customHeight="1" x14ac:dyDescent="0.25">
      <c r="A166" s="1485"/>
      <c r="B166" s="1485"/>
      <c r="C166" s="1485"/>
      <c r="D166" s="1485"/>
      <c r="E166" s="1485"/>
      <c r="F166" s="1485"/>
      <c r="G166" s="1485"/>
      <c r="H166" s="1485"/>
      <c r="I166" s="1485"/>
      <c r="J166" s="1485"/>
      <c r="K166" s="1485"/>
      <c r="L166" s="1485"/>
      <c r="M166" s="1163"/>
      <c r="N166" s="1163"/>
      <c r="O166" s="1485"/>
      <c r="P166" s="1485"/>
      <c r="Q166" s="1485"/>
      <c r="R166" s="1485"/>
      <c r="S166" s="1485"/>
      <c r="T166" s="1485"/>
      <c r="U166" s="1485"/>
      <c r="V166" s="1485"/>
      <c r="W166" s="1485"/>
      <c r="X166" s="1485"/>
      <c r="Y166" s="1485"/>
      <c r="Z166" s="1485"/>
      <c r="AA166" s="1485"/>
      <c r="AB166" s="1485"/>
      <c r="AC166" s="1485"/>
      <c r="AD166" s="1485"/>
      <c r="AE166" s="1485"/>
      <c r="AF166" s="1485"/>
      <c r="AG166" s="1485"/>
      <c r="AH166" s="1485"/>
      <c r="AI166" s="1485"/>
      <c r="AJ166" s="1485"/>
      <c r="AK166" s="1485"/>
      <c r="AL166" s="1485"/>
      <c r="AM166" s="1485"/>
      <c r="AN166" s="1485"/>
      <c r="AO166" s="1485"/>
      <c r="AP166" s="1485"/>
      <c r="AQ166" s="1485"/>
      <c r="AR166" s="1485"/>
      <c r="AS166" s="1485"/>
      <c r="AT166" s="1485"/>
      <c r="AU166" s="1485"/>
      <c r="AV166" s="1485"/>
      <c r="AW166" s="1485"/>
      <c r="AX166" s="1485"/>
      <c r="AY166" s="1485"/>
      <c r="AZ166" s="1485"/>
      <c r="BA166" s="1485"/>
      <c r="BB166" s="1485"/>
      <c r="BC166" s="1485"/>
      <c r="BD166" s="1485"/>
      <c r="BE166" s="1485"/>
      <c r="BF166" s="1485"/>
      <c r="BG166" s="1485"/>
      <c r="BH166" s="1485"/>
      <c r="BI166" s="1485"/>
      <c r="BJ166" s="1485"/>
      <c r="BK166" s="1485"/>
      <c r="BL166" s="1485"/>
      <c r="BM166" s="1485"/>
      <c r="BN166" s="1485"/>
      <c r="BO166" s="1485"/>
      <c r="BP166" s="1485"/>
      <c r="BQ166" s="1485"/>
      <c r="BR166" s="1485"/>
      <c r="BS166" s="1485"/>
      <c r="BT166" s="1485"/>
      <c r="BU166" s="1485"/>
      <c r="BV166" s="1485"/>
      <c r="BW166" s="1485"/>
      <c r="BX166" s="1485"/>
      <c r="BY166" s="1485"/>
      <c r="BZ166" s="1485"/>
      <c r="CA166" s="1485"/>
      <c r="CB166" s="1485"/>
      <c r="CC166" s="1485"/>
      <c r="CD166" s="1485"/>
      <c r="CE166" s="1485"/>
      <c r="CF166" s="1485"/>
      <c r="CG166" s="1485"/>
      <c r="CH166" s="1485"/>
      <c r="CI166" s="1485"/>
      <c r="CJ166" s="1485"/>
    </row>
    <row r="167" spans="1:265" s="1444" customFormat="1" ht="15" hidden="1" customHeight="1" x14ac:dyDescent="0.25">
      <c r="A167" s="1485"/>
      <c r="B167" s="1485"/>
      <c r="C167" s="1485"/>
      <c r="D167" s="1485"/>
      <c r="E167" s="1485"/>
      <c r="F167" s="1485"/>
      <c r="G167" s="1485"/>
      <c r="H167" s="1485"/>
      <c r="I167" s="1485"/>
      <c r="J167" s="1485"/>
      <c r="K167" s="1485"/>
      <c r="L167" s="1485"/>
      <c r="M167" s="1163"/>
      <c r="N167" s="1163"/>
      <c r="O167" s="1485"/>
      <c r="P167" s="1485"/>
      <c r="Q167" s="1485"/>
      <c r="R167" s="1485"/>
      <c r="S167" s="1485"/>
      <c r="T167" s="1485"/>
      <c r="U167" s="1485"/>
      <c r="V167" s="1485"/>
      <c r="W167" s="1485"/>
      <c r="X167" s="1485"/>
      <c r="Y167" s="1485"/>
      <c r="Z167" s="1485"/>
      <c r="AA167" s="1485"/>
      <c r="AB167" s="1485"/>
      <c r="AC167" s="1485"/>
      <c r="AD167" s="1485"/>
      <c r="AE167" s="1485"/>
      <c r="AF167" s="1485"/>
      <c r="AG167" s="1485"/>
      <c r="AH167" s="1485"/>
      <c r="AI167" s="1485"/>
      <c r="AJ167" s="1485"/>
      <c r="AK167" s="1485"/>
      <c r="AL167" s="1485"/>
      <c r="AM167" s="1485"/>
      <c r="AN167" s="1485"/>
      <c r="AO167" s="1485"/>
      <c r="AP167" s="1485"/>
      <c r="AQ167" s="1485"/>
      <c r="AR167" s="1485"/>
      <c r="AS167" s="1485"/>
      <c r="AT167" s="1485"/>
      <c r="AU167" s="1485"/>
      <c r="AV167" s="1485"/>
      <c r="AW167" s="1485"/>
      <c r="AX167" s="1485"/>
      <c r="AY167" s="1485"/>
      <c r="AZ167" s="1485"/>
      <c r="BA167" s="1485"/>
      <c r="BB167" s="1485"/>
      <c r="BC167" s="1485"/>
      <c r="BD167" s="1485"/>
      <c r="BE167" s="1485"/>
      <c r="BF167" s="1485"/>
      <c r="BG167" s="1485"/>
      <c r="BH167" s="1485"/>
      <c r="BI167" s="1485"/>
      <c r="BJ167" s="1485"/>
      <c r="BK167" s="1485"/>
      <c r="BL167" s="1485"/>
      <c r="BM167" s="1485"/>
      <c r="BN167" s="1485"/>
      <c r="BO167" s="1485"/>
      <c r="BP167" s="1485"/>
      <c r="BQ167" s="1485"/>
      <c r="BR167" s="1485"/>
      <c r="BS167" s="1485"/>
      <c r="BT167" s="1485"/>
      <c r="BU167" s="1485"/>
      <c r="BV167" s="1485"/>
      <c r="BW167" s="1485"/>
      <c r="BX167" s="1485"/>
      <c r="BY167" s="1485"/>
      <c r="BZ167" s="1485"/>
      <c r="CA167" s="1485"/>
      <c r="CB167" s="1485"/>
      <c r="CC167" s="1485"/>
      <c r="CD167" s="1485"/>
      <c r="CE167" s="1485"/>
      <c r="CF167" s="1485"/>
      <c r="CG167" s="1485"/>
      <c r="CH167" s="1485"/>
      <c r="CI167" s="1485"/>
      <c r="CJ167" s="1485"/>
    </row>
    <row r="168" spans="1:265" s="1444" customFormat="1" ht="15" hidden="1" customHeight="1" x14ac:dyDescent="0.25">
      <c r="A168" s="1485"/>
      <c r="B168" s="1485"/>
      <c r="C168" s="1485"/>
      <c r="D168" s="1485"/>
      <c r="E168" s="1485"/>
      <c r="F168" s="1485"/>
      <c r="G168" s="1485"/>
      <c r="H168" s="1485"/>
      <c r="I168" s="1485"/>
      <c r="J168" s="1485"/>
      <c r="K168" s="1485"/>
      <c r="L168" s="1485"/>
      <c r="M168" s="1163"/>
      <c r="N168" s="1163"/>
      <c r="O168" s="1485"/>
      <c r="P168" s="1485"/>
      <c r="Q168" s="1485"/>
      <c r="R168" s="1485"/>
      <c r="S168" s="1485"/>
      <c r="T168" s="1485"/>
      <c r="U168" s="1485"/>
      <c r="V168" s="1485"/>
      <c r="W168" s="1485"/>
      <c r="X168" s="1485"/>
      <c r="Y168" s="1485"/>
      <c r="Z168" s="1485"/>
      <c r="AA168" s="1485"/>
      <c r="AB168" s="1485"/>
      <c r="AC168" s="1485"/>
      <c r="AD168" s="1485"/>
      <c r="AE168" s="1485"/>
      <c r="AF168" s="1485"/>
      <c r="AG168" s="1485"/>
      <c r="AH168" s="1485"/>
      <c r="AI168" s="1485"/>
      <c r="AJ168" s="1485"/>
      <c r="AK168" s="1485"/>
      <c r="AL168" s="1485"/>
      <c r="AM168" s="1485"/>
      <c r="AN168" s="1485"/>
      <c r="AO168" s="1485"/>
      <c r="AP168" s="1485"/>
      <c r="AQ168" s="1485"/>
      <c r="AR168" s="1485"/>
      <c r="AS168" s="1485"/>
      <c r="AT168" s="1485"/>
      <c r="AU168" s="1485"/>
      <c r="AV168" s="1485"/>
      <c r="AW168" s="1485"/>
      <c r="AX168" s="1485"/>
      <c r="AY168" s="1485"/>
      <c r="AZ168" s="1485"/>
      <c r="BA168" s="1485"/>
      <c r="BB168" s="1485"/>
      <c r="BC168" s="1485"/>
      <c r="BD168" s="1485"/>
      <c r="BE168" s="1485"/>
      <c r="BF168" s="1485"/>
      <c r="BG168" s="1485"/>
      <c r="BH168" s="1485"/>
      <c r="BI168" s="1485"/>
      <c r="BJ168" s="1485"/>
      <c r="BK168" s="1485"/>
      <c r="BL168" s="1485"/>
      <c r="BM168" s="1485"/>
      <c r="BN168" s="1485"/>
      <c r="BO168" s="1485"/>
      <c r="BP168" s="1485"/>
      <c r="BQ168" s="1485"/>
      <c r="BR168" s="1485"/>
      <c r="BS168" s="1485"/>
      <c r="BT168" s="1485"/>
      <c r="BU168" s="1485"/>
      <c r="BV168" s="1485"/>
      <c r="BW168" s="1485"/>
      <c r="BX168" s="1485"/>
      <c r="BY168" s="1485"/>
      <c r="BZ168" s="1485"/>
      <c r="CA168" s="1485"/>
      <c r="CB168" s="1485"/>
      <c r="CC168" s="1485"/>
      <c r="CD168" s="1485"/>
      <c r="CE168" s="1485"/>
      <c r="CF168" s="1485"/>
      <c r="CG168" s="1485"/>
      <c r="CH168" s="1485"/>
      <c r="CI168" s="1485"/>
      <c r="CJ168" s="1485"/>
    </row>
    <row r="169" spans="1:265" s="1444" customFormat="1" ht="15" hidden="1" customHeight="1" x14ac:dyDescent="0.25">
      <c r="A169" s="1485"/>
      <c r="B169" s="1485"/>
      <c r="C169" s="1485"/>
      <c r="D169" s="1485"/>
      <c r="E169" s="1485"/>
      <c r="F169" s="1485"/>
      <c r="G169" s="1485"/>
      <c r="H169" s="1485"/>
      <c r="I169" s="1485"/>
      <c r="J169" s="1485"/>
      <c r="K169" s="1485"/>
      <c r="L169" s="1485"/>
      <c r="M169" s="1163"/>
      <c r="N169" s="1163"/>
      <c r="O169" s="1485"/>
      <c r="P169" s="1485"/>
      <c r="Q169" s="1485"/>
      <c r="R169" s="1485"/>
      <c r="S169" s="1485"/>
      <c r="T169" s="1485"/>
      <c r="U169" s="1485"/>
      <c r="V169" s="1485"/>
      <c r="W169" s="1485"/>
      <c r="X169" s="1485"/>
      <c r="Y169" s="1485"/>
      <c r="Z169" s="1485"/>
      <c r="AA169" s="1485"/>
      <c r="AB169" s="1485"/>
      <c r="AC169" s="1485"/>
      <c r="AD169" s="1485"/>
      <c r="AE169" s="1485"/>
      <c r="AF169" s="1485"/>
      <c r="AG169" s="1485"/>
      <c r="AH169" s="1485"/>
      <c r="AI169" s="1485"/>
      <c r="AJ169" s="1485"/>
      <c r="AK169" s="1485"/>
      <c r="AL169" s="1485"/>
      <c r="AM169" s="1485"/>
      <c r="AN169" s="1485"/>
      <c r="AO169" s="1485"/>
      <c r="AP169" s="1485"/>
      <c r="AQ169" s="1485"/>
      <c r="AR169" s="1485"/>
      <c r="AS169" s="1485"/>
      <c r="AT169" s="1485"/>
      <c r="AU169" s="1485"/>
      <c r="AV169" s="1485"/>
      <c r="AW169" s="1485"/>
      <c r="AX169" s="1485"/>
      <c r="AY169" s="1485"/>
      <c r="AZ169" s="1485"/>
      <c r="BA169" s="1485"/>
      <c r="BB169" s="1485"/>
      <c r="BC169" s="1485"/>
      <c r="BD169" s="1485"/>
      <c r="BE169" s="1485"/>
      <c r="BF169" s="1485"/>
      <c r="BG169" s="1485"/>
      <c r="BH169" s="1485"/>
      <c r="BI169" s="1485"/>
      <c r="BJ169" s="1485"/>
      <c r="BK169" s="1485"/>
      <c r="BL169" s="1485"/>
      <c r="BM169" s="1485"/>
      <c r="BN169" s="1485"/>
      <c r="BO169" s="1485"/>
      <c r="BP169" s="1485"/>
      <c r="BQ169" s="1485"/>
      <c r="BR169" s="1485"/>
      <c r="BS169" s="1485"/>
      <c r="BT169" s="1485"/>
      <c r="BU169" s="1485"/>
      <c r="BV169" s="1485"/>
      <c r="BW169" s="1485"/>
      <c r="BX169" s="1485"/>
      <c r="BY169" s="1485"/>
      <c r="BZ169" s="1485"/>
      <c r="CA169" s="1485"/>
      <c r="CB169" s="1485"/>
      <c r="CC169" s="1485"/>
      <c r="CD169" s="1485"/>
      <c r="CE169" s="1485"/>
      <c r="CF169" s="1485"/>
      <c r="CG169" s="1485"/>
      <c r="CH169" s="1485"/>
      <c r="CI169" s="1485"/>
      <c r="CJ169" s="1485"/>
    </row>
    <row r="170" spans="1:265" s="1485" customFormat="1" ht="15" hidden="1" customHeight="1" x14ac:dyDescent="0.25">
      <c r="M170" s="1163"/>
      <c r="N170" s="1163"/>
      <c r="CK170" s="1444"/>
      <c r="CL170" s="1444"/>
      <c r="CM170" s="1444"/>
      <c r="CN170" s="1444"/>
      <c r="CO170" s="1444"/>
      <c r="CP170" s="1444"/>
      <c r="CQ170" s="1444"/>
      <c r="CR170" s="1444"/>
      <c r="CS170" s="1444"/>
      <c r="CT170" s="1444"/>
      <c r="CU170" s="1444"/>
      <c r="CV170" s="1444"/>
      <c r="CW170" s="1444"/>
      <c r="CX170" s="1444"/>
      <c r="CY170" s="1444"/>
      <c r="CZ170" s="1444"/>
      <c r="DA170" s="1444"/>
      <c r="DB170" s="1444"/>
      <c r="DC170" s="1444"/>
      <c r="DD170" s="1444"/>
      <c r="DE170" s="1444"/>
      <c r="DF170" s="1444"/>
      <c r="DG170" s="1444"/>
      <c r="DH170" s="1444"/>
      <c r="DI170" s="1444"/>
      <c r="DJ170" s="1444"/>
      <c r="DK170" s="1444"/>
      <c r="DL170" s="1444"/>
      <c r="DM170" s="1444"/>
      <c r="DN170" s="1444"/>
      <c r="DO170" s="1444"/>
      <c r="DP170" s="1444"/>
      <c r="DQ170" s="1444"/>
      <c r="DR170" s="1444"/>
      <c r="DS170" s="1444"/>
      <c r="DT170" s="1444"/>
      <c r="DU170" s="1444"/>
      <c r="DV170" s="1444"/>
      <c r="DW170" s="1444"/>
      <c r="DX170" s="1444"/>
      <c r="DY170" s="1444"/>
      <c r="DZ170" s="1444"/>
      <c r="EA170" s="1444"/>
      <c r="EB170" s="1444"/>
      <c r="EC170" s="1444"/>
      <c r="ED170" s="1444"/>
      <c r="EE170" s="1444"/>
      <c r="EF170" s="1444"/>
      <c r="EG170" s="1444"/>
      <c r="EH170" s="1444"/>
      <c r="EI170" s="1444"/>
      <c r="EJ170" s="1444"/>
      <c r="EK170" s="1444"/>
      <c r="EL170" s="1444"/>
      <c r="EM170" s="1444"/>
      <c r="EN170" s="1444"/>
      <c r="EO170" s="1444"/>
      <c r="EP170" s="1444"/>
      <c r="EQ170" s="1444"/>
      <c r="ER170" s="1444"/>
      <c r="ES170" s="1444"/>
      <c r="ET170" s="1444"/>
      <c r="EU170" s="1444"/>
      <c r="EV170" s="1444"/>
      <c r="EW170" s="1444"/>
      <c r="EX170" s="1444"/>
      <c r="EY170" s="1444"/>
      <c r="EZ170" s="1444"/>
      <c r="FA170" s="1444"/>
      <c r="FB170" s="1444"/>
      <c r="FC170" s="1444"/>
      <c r="FD170" s="1444"/>
      <c r="FE170" s="1444"/>
      <c r="FF170" s="1444"/>
      <c r="FG170" s="1444"/>
      <c r="FH170" s="1444"/>
      <c r="FI170" s="1444"/>
      <c r="FJ170" s="1444"/>
      <c r="FK170" s="1444"/>
      <c r="FL170" s="1444"/>
      <c r="FM170" s="1444"/>
      <c r="FN170" s="1444"/>
      <c r="FO170" s="1444"/>
      <c r="FP170" s="1444"/>
      <c r="FQ170" s="1444"/>
      <c r="FR170" s="1444"/>
      <c r="FS170" s="1444"/>
      <c r="FT170" s="1444"/>
      <c r="FU170" s="1444"/>
      <c r="FV170" s="1444"/>
      <c r="FW170" s="1444"/>
      <c r="FX170" s="1444"/>
      <c r="FY170" s="1444"/>
      <c r="FZ170" s="1444"/>
      <c r="GA170" s="1444"/>
      <c r="GB170" s="1444"/>
      <c r="GC170" s="1444"/>
      <c r="GD170" s="1444"/>
      <c r="GE170" s="1444"/>
      <c r="GF170" s="1444"/>
      <c r="GG170" s="1444"/>
      <c r="GH170" s="1444"/>
      <c r="GI170" s="1444"/>
      <c r="GJ170" s="1444"/>
      <c r="GK170" s="1444"/>
      <c r="GL170" s="1444"/>
      <c r="GM170" s="1444"/>
      <c r="GN170" s="1444"/>
      <c r="GO170" s="1444"/>
      <c r="GP170" s="1444"/>
      <c r="GQ170" s="1444"/>
      <c r="GR170" s="1444"/>
      <c r="GS170" s="1444"/>
      <c r="GT170" s="1444"/>
      <c r="GU170" s="1444"/>
      <c r="GV170" s="1444"/>
      <c r="GW170" s="1444"/>
      <c r="GX170" s="1444"/>
      <c r="GY170" s="1444"/>
      <c r="GZ170" s="1444"/>
      <c r="HA170" s="1444"/>
      <c r="HB170" s="1444"/>
      <c r="HC170" s="1444"/>
      <c r="HD170" s="1444"/>
      <c r="HE170" s="1444"/>
      <c r="HF170" s="1444"/>
      <c r="HG170" s="1444"/>
      <c r="HH170" s="1444"/>
      <c r="HI170" s="1444"/>
      <c r="HJ170" s="1444"/>
      <c r="HK170" s="1444"/>
      <c r="HL170" s="1444"/>
      <c r="HM170" s="1444"/>
      <c r="HN170" s="1444"/>
      <c r="HO170" s="1444"/>
      <c r="HP170" s="1444"/>
      <c r="HQ170" s="1444"/>
      <c r="HR170" s="1444"/>
      <c r="HS170" s="1444"/>
      <c r="HT170" s="1444"/>
      <c r="HU170" s="1444"/>
      <c r="HV170" s="1444"/>
      <c r="HW170" s="1444"/>
      <c r="HX170" s="1444"/>
      <c r="HY170" s="1444"/>
      <c r="HZ170" s="1444"/>
      <c r="IA170" s="1444"/>
      <c r="IB170" s="1444"/>
      <c r="IC170" s="1444"/>
      <c r="ID170" s="1444"/>
      <c r="IE170" s="1444"/>
      <c r="IF170" s="1444"/>
      <c r="IG170" s="1444"/>
      <c r="IH170" s="1444"/>
      <c r="II170" s="1444"/>
      <c r="IJ170" s="1444"/>
      <c r="IK170" s="1444"/>
      <c r="IL170" s="1444"/>
      <c r="IM170" s="1444"/>
      <c r="IN170" s="1444"/>
      <c r="IO170" s="1444"/>
      <c r="IP170" s="1444"/>
      <c r="IQ170" s="1444"/>
      <c r="IR170" s="1444"/>
      <c r="IS170" s="1444"/>
      <c r="IT170" s="1444"/>
      <c r="IU170" s="1444"/>
      <c r="IV170" s="1444"/>
      <c r="IW170" s="1444"/>
      <c r="IX170" s="1444"/>
      <c r="IY170" s="1444"/>
      <c r="IZ170" s="1444"/>
      <c r="JA170" s="1444"/>
      <c r="JB170" s="1444"/>
      <c r="JC170" s="1444"/>
      <c r="JD170" s="1444"/>
      <c r="JE170" s="1444"/>
    </row>
    <row r="171" spans="1:265" s="1485" customFormat="1" ht="15" hidden="1" customHeight="1" x14ac:dyDescent="0.25">
      <c r="M171" s="1163"/>
      <c r="N171" s="1163"/>
      <c r="CK171" s="1444"/>
      <c r="CL171" s="1444"/>
      <c r="CM171" s="1444"/>
      <c r="CN171" s="1444"/>
      <c r="CO171" s="1444"/>
      <c r="CP171" s="1444"/>
      <c r="CQ171" s="1444"/>
      <c r="CR171" s="1444"/>
      <c r="CS171" s="1444"/>
      <c r="CT171" s="1444"/>
      <c r="CU171" s="1444"/>
      <c r="CV171" s="1444"/>
      <c r="CW171" s="1444"/>
      <c r="CX171" s="1444"/>
      <c r="CY171" s="1444"/>
      <c r="CZ171" s="1444"/>
      <c r="DA171" s="1444"/>
      <c r="DB171" s="1444"/>
      <c r="DC171" s="1444"/>
      <c r="DD171" s="1444"/>
      <c r="DE171" s="1444"/>
      <c r="DF171" s="1444"/>
      <c r="DG171" s="1444"/>
      <c r="DH171" s="1444"/>
      <c r="DI171" s="1444"/>
      <c r="DJ171" s="1444"/>
      <c r="DK171" s="1444"/>
      <c r="DL171" s="1444"/>
      <c r="DM171" s="1444"/>
      <c r="DN171" s="1444"/>
      <c r="DO171" s="1444"/>
      <c r="DP171" s="1444"/>
      <c r="DQ171" s="1444"/>
      <c r="DR171" s="1444"/>
      <c r="DS171" s="1444"/>
      <c r="DT171" s="1444"/>
      <c r="DU171" s="1444"/>
      <c r="DV171" s="1444"/>
      <c r="DW171" s="1444"/>
      <c r="DX171" s="1444"/>
      <c r="DY171" s="1444"/>
      <c r="DZ171" s="1444"/>
      <c r="EA171" s="1444"/>
      <c r="EB171" s="1444"/>
      <c r="EC171" s="1444"/>
      <c r="ED171" s="1444"/>
      <c r="EE171" s="1444"/>
      <c r="EF171" s="1444"/>
      <c r="EG171" s="1444"/>
      <c r="EH171" s="1444"/>
      <c r="EI171" s="1444"/>
      <c r="EJ171" s="1444"/>
      <c r="EK171" s="1444"/>
      <c r="EL171" s="1444"/>
      <c r="EM171" s="1444"/>
      <c r="EN171" s="1444"/>
      <c r="EO171" s="1444"/>
      <c r="EP171" s="1444"/>
      <c r="EQ171" s="1444"/>
      <c r="ER171" s="1444"/>
      <c r="ES171" s="1444"/>
      <c r="ET171" s="1444"/>
      <c r="EU171" s="1444"/>
      <c r="EV171" s="1444"/>
      <c r="EW171" s="1444"/>
      <c r="EX171" s="1444"/>
      <c r="EY171" s="1444"/>
      <c r="EZ171" s="1444"/>
      <c r="FA171" s="1444"/>
      <c r="FB171" s="1444"/>
      <c r="FC171" s="1444"/>
      <c r="FD171" s="1444"/>
      <c r="FE171" s="1444"/>
      <c r="FF171" s="1444"/>
      <c r="FG171" s="1444"/>
      <c r="FH171" s="1444"/>
      <c r="FI171" s="1444"/>
      <c r="FJ171" s="1444"/>
      <c r="FK171" s="1444"/>
      <c r="FL171" s="1444"/>
      <c r="FM171" s="1444"/>
      <c r="FN171" s="1444"/>
      <c r="FO171" s="1444"/>
      <c r="FP171" s="1444"/>
      <c r="FQ171" s="1444"/>
      <c r="FR171" s="1444"/>
      <c r="FS171" s="1444"/>
      <c r="FT171" s="1444"/>
      <c r="FU171" s="1444"/>
      <c r="FV171" s="1444"/>
      <c r="FW171" s="1444"/>
      <c r="FX171" s="1444"/>
      <c r="FY171" s="1444"/>
      <c r="FZ171" s="1444"/>
      <c r="GA171" s="1444"/>
      <c r="GB171" s="1444"/>
      <c r="GC171" s="1444"/>
      <c r="GD171" s="1444"/>
      <c r="GE171" s="1444"/>
      <c r="GF171" s="1444"/>
      <c r="GG171" s="1444"/>
      <c r="GH171" s="1444"/>
      <c r="GI171" s="1444"/>
      <c r="GJ171" s="1444"/>
      <c r="GK171" s="1444"/>
      <c r="GL171" s="1444"/>
      <c r="GM171" s="1444"/>
      <c r="GN171" s="1444"/>
      <c r="GO171" s="1444"/>
      <c r="GP171" s="1444"/>
      <c r="GQ171" s="1444"/>
      <c r="GR171" s="1444"/>
      <c r="GS171" s="1444"/>
      <c r="GT171" s="1444"/>
      <c r="GU171" s="1444"/>
      <c r="GV171" s="1444"/>
      <c r="GW171" s="1444"/>
      <c r="GX171" s="1444"/>
      <c r="GY171" s="1444"/>
      <c r="GZ171" s="1444"/>
      <c r="HA171" s="1444"/>
      <c r="HB171" s="1444"/>
      <c r="HC171" s="1444"/>
      <c r="HD171" s="1444"/>
      <c r="HE171" s="1444"/>
      <c r="HF171" s="1444"/>
      <c r="HG171" s="1444"/>
      <c r="HH171" s="1444"/>
      <c r="HI171" s="1444"/>
      <c r="HJ171" s="1444"/>
      <c r="HK171" s="1444"/>
      <c r="HL171" s="1444"/>
      <c r="HM171" s="1444"/>
      <c r="HN171" s="1444"/>
      <c r="HO171" s="1444"/>
      <c r="HP171" s="1444"/>
      <c r="HQ171" s="1444"/>
      <c r="HR171" s="1444"/>
      <c r="HS171" s="1444"/>
      <c r="HT171" s="1444"/>
      <c r="HU171" s="1444"/>
      <c r="HV171" s="1444"/>
      <c r="HW171" s="1444"/>
      <c r="HX171" s="1444"/>
      <c r="HY171" s="1444"/>
      <c r="HZ171" s="1444"/>
      <c r="IA171" s="1444"/>
      <c r="IB171" s="1444"/>
      <c r="IC171" s="1444"/>
      <c r="ID171" s="1444"/>
      <c r="IE171" s="1444"/>
      <c r="IF171" s="1444"/>
      <c r="IG171" s="1444"/>
      <c r="IH171" s="1444"/>
      <c r="II171" s="1444"/>
      <c r="IJ171" s="1444"/>
      <c r="IK171" s="1444"/>
      <c r="IL171" s="1444"/>
      <c r="IM171" s="1444"/>
      <c r="IN171" s="1444"/>
      <c r="IO171" s="1444"/>
      <c r="IP171" s="1444"/>
      <c r="IQ171" s="1444"/>
      <c r="IR171" s="1444"/>
      <c r="IS171" s="1444"/>
      <c r="IT171" s="1444"/>
      <c r="IU171" s="1444"/>
      <c r="IV171" s="1444"/>
      <c r="IW171" s="1444"/>
      <c r="IX171" s="1444"/>
      <c r="IY171" s="1444"/>
      <c r="IZ171" s="1444"/>
      <c r="JA171" s="1444"/>
      <c r="JB171" s="1444"/>
      <c r="JC171" s="1444"/>
      <c r="JD171" s="1444"/>
      <c r="JE171" s="1444"/>
    </row>
    <row r="172" spans="1:265" s="1485" customFormat="1" ht="15" hidden="1" customHeight="1" x14ac:dyDescent="0.25">
      <c r="M172" s="1163"/>
      <c r="N172" s="1163"/>
      <c r="CK172" s="1444"/>
      <c r="CL172" s="1444"/>
      <c r="CM172" s="1444"/>
      <c r="CN172" s="1444"/>
      <c r="CO172" s="1444"/>
      <c r="CP172" s="1444"/>
      <c r="CQ172" s="1444"/>
      <c r="CR172" s="1444"/>
      <c r="CS172" s="1444"/>
      <c r="CT172" s="1444"/>
      <c r="CU172" s="1444"/>
      <c r="CV172" s="1444"/>
      <c r="CW172" s="1444"/>
      <c r="CX172" s="1444"/>
      <c r="CY172" s="1444"/>
      <c r="CZ172" s="1444"/>
      <c r="DA172" s="1444"/>
      <c r="DB172" s="1444"/>
      <c r="DC172" s="1444"/>
      <c r="DD172" s="1444"/>
      <c r="DE172" s="1444"/>
      <c r="DF172" s="1444"/>
      <c r="DG172" s="1444"/>
      <c r="DH172" s="1444"/>
      <c r="DI172" s="1444"/>
      <c r="DJ172" s="1444"/>
      <c r="DK172" s="1444"/>
      <c r="DL172" s="1444"/>
      <c r="DM172" s="1444"/>
      <c r="DN172" s="1444"/>
      <c r="DO172" s="1444"/>
      <c r="DP172" s="1444"/>
      <c r="DQ172" s="1444"/>
      <c r="DR172" s="1444"/>
      <c r="DS172" s="1444"/>
      <c r="DT172" s="1444"/>
      <c r="DU172" s="1444"/>
      <c r="DV172" s="1444"/>
      <c r="DW172" s="1444"/>
      <c r="DX172" s="1444"/>
      <c r="DY172" s="1444"/>
      <c r="DZ172" s="1444"/>
      <c r="EA172" s="1444"/>
      <c r="EB172" s="1444"/>
      <c r="EC172" s="1444"/>
      <c r="ED172" s="1444"/>
      <c r="EE172" s="1444"/>
      <c r="EF172" s="1444"/>
      <c r="EG172" s="1444"/>
      <c r="EH172" s="1444"/>
      <c r="EI172" s="1444"/>
      <c r="EJ172" s="1444"/>
      <c r="EK172" s="1444"/>
      <c r="EL172" s="1444"/>
      <c r="EM172" s="1444"/>
      <c r="EN172" s="1444"/>
      <c r="EO172" s="1444"/>
      <c r="EP172" s="1444"/>
      <c r="EQ172" s="1444"/>
      <c r="ER172" s="1444"/>
      <c r="ES172" s="1444"/>
      <c r="ET172" s="1444"/>
      <c r="EU172" s="1444"/>
      <c r="EV172" s="1444"/>
      <c r="EW172" s="1444"/>
      <c r="EX172" s="1444"/>
      <c r="EY172" s="1444"/>
      <c r="EZ172" s="1444"/>
      <c r="FA172" s="1444"/>
      <c r="FB172" s="1444"/>
      <c r="FC172" s="1444"/>
      <c r="FD172" s="1444"/>
      <c r="FE172" s="1444"/>
      <c r="FF172" s="1444"/>
      <c r="FG172" s="1444"/>
      <c r="FH172" s="1444"/>
      <c r="FI172" s="1444"/>
      <c r="FJ172" s="1444"/>
      <c r="FK172" s="1444"/>
      <c r="FL172" s="1444"/>
      <c r="FM172" s="1444"/>
      <c r="FN172" s="1444"/>
      <c r="FO172" s="1444"/>
      <c r="FP172" s="1444"/>
      <c r="FQ172" s="1444"/>
      <c r="FR172" s="1444"/>
      <c r="FS172" s="1444"/>
      <c r="FT172" s="1444"/>
      <c r="FU172" s="1444"/>
      <c r="FV172" s="1444"/>
      <c r="FW172" s="1444"/>
      <c r="FX172" s="1444"/>
      <c r="FY172" s="1444"/>
      <c r="FZ172" s="1444"/>
      <c r="GA172" s="1444"/>
      <c r="GB172" s="1444"/>
      <c r="GC172" s="1444"/>
      <c r="GD172" s="1444"/>
      <c r="GE172" s="1444"/>
      <c r="GF172" s="1444"/>
      <c r="GG172" s="1444"/>
      <c r="GH172" s="1444"/>
      <c r="GI172" s="1444"/>
      <c r="GJ172" s="1444"/>
      <c r="GK172" s="1444"/>
      <c r="GL172" s="1444"/>
      <c r="GM172" s="1444"/>
      <c r="GN172" s="1444"/>
      <c r="GO172" s="1444"/>
      <c r="GP172" s="1444"/>
      <c r="GQ172" s="1444"/>
      <c r="GR172" s="1444"/>
      <c r="GS172" s="1444"/>
      <c r="GT172" s="1444"/>
      <c r="GU172" s="1444"/>
      <c r="GV172" s="1444"/>
      <c r="GW172" s="1444"/>
      <c r="GX172" s="1444"/>
      <c r="GY172" s="1444"/>
      <c r="GZ172" s="1444"/>
      <c r="HA172" s="1444"/>
      <c r="HB172" s="1444"/>
      <c r="HC172" s="1444"/>
      <c r="HD172" s="1444"/>
      <c r="HE172" s="1444"/>
      <c r="HF172" s="1444"/>
      <c r="HG172" s="1444"/>
      <c r="HH172" s="1444"/>
      <c r="HI172" s="1444"/>
      <c r="HJ172" s="1444"/>
      <c r="HK172" s="1444"/>
      <c r="HL172" s="1444"/>
      <c r="HM172" s="1444"/>
      <c r="HN172" s="1444"/>
      <c r="HO172" s="1444"/>
      <c r="HP172" s="1444"/>
      <c r="HQ172" s="1444"/>
      <c r="HR172" s="1444"/>
      <c r="HS172" s="1444"/>
      <c r="HT172" s="1444"/>
      <c r="HU172" s="1444"/>
      <c r="HV172" s="1444"/>
      <c r="HW172" s="1444"/>
      <c r="HX172" s="1444"/>
      <c r="HY172" s="1444"/>
      <c r="HZ172" s="1444"/>
      <c r="IA172" s="1444"/>
      <c r="IB172" s="1444"/>
      <c r="IC172" s="1444"/>
      <c r="ID172" s="1444"/>
      <c r="IE172" s="1444"/>
      <c r="IF172" s="1444"/>
      <c r="IG172" s="1444"/>
      <c r="IH172" s="1444"/>
      <c r="II172" s="1444"/>
      <c r="IJ172" s="1444"/>
      <c r="IK172" s="1444"/>
      <c r="IL172" s="1444"/>
      <c r="IM172" s="1444"/>
      <c r="IN172" s="1444"/>
      <c r="IO172" s="1444"/>
      <c r="IP172" s="1444"/>
      <c r="IQ172" s="1444"/>
      <c r="IR172" s="1444"/>
      <c r="IS172" s="1444"/>
      <c r="IT172" s="1444"/>
      <c r="IU172" s="1444"/>
      <c r="IV172" s="1444"/>
      <c r="IW172" s="1444"/>
      <c r="IX172" s="1444"/>
      <c r="IY172" s="1444"/>
      <c r="IZ172" s="1444"/>
      <c r="JA172" s="1444"/>
      <c r="JB172" s="1444"/>
      <c r="JC172" s="1444"/>
      <c r="JD172" s="1444"/>
      <c r="JE172" s="1444"/>
    </row>
    <row r="173" spans="1:265" s="1485" customFormat="1" ht="15" hidden="1" customHeight="1" x14ac:dyDescent="0.25">
      <c r="M173" s="1163"/>
      <c r="N173" s="1163"/>
      <c r="CK173" s="1444"/>
      <c r="CL173" s="1444"/>
      <c r="CM173" s="1444"/>
      <c r="CN173" s="1444"/>
      <c r="CO173" s="1444"/>
      <c r="CP173" s="1444"/>
      <c r="CQ173" s="1444"/>
      <c r="CR173" s="1444"/>
      <c r="CS173" s="1444"/>
      <c r="CT173" s="1444"/>
      <c r="CU173" s="1444"/>
      <c r="CV173" s="1444"/>
      <c r="CW173" s="1444"/>
      <c r="CX173" s="1444"/>
      <c r="CY173" s="1444"/>
      <c r="CZ173" s="1444"/>
      <c r="DA173" s="1444"/>
      <c r="DB173" s="1444"/>
      <c r="DC173" s="1444"/>
      <c r="DD173" s="1444"/>
      <c r="DE173" s="1444"/>
      <c r="DF173" s="1444"/>
      <c r="DG173" s="1444"/>
      <c r="DH173" s="1444"/>
      <c r="DI173" s="1444"/>
      <c r="DJ173" s="1444"/>
      <c r="DK173" s="1444"/>
      <c r="DL173" s="1444"/>
      <c r="DM173" s="1444"/>
      <c r="DN173" s="1444"/>
      <c r="DO173" s="1444"/>
      <c r="DP173" s="1444"/>
      <c r="DQ173" s="1444"/>
      <c r="DR173" s="1444"/>
      <c r="DS173" s="1444"/>
      <c r="DT173" s="1444"/>
      <c r="DU173" s="1444"/>
      <c r="DV173" s="1444"/>
      <c r="DW173" s="1444"/>
      <c r="DX173" s="1444"/>
      <c r="DY173" s="1444"/>
      <c r="DZ173" s="1444"/>
      <c r="EA173" s="1444"/>
      <c r="EB173" s="1444"/>
      <c r="EC173" s="1444"/>
      <c r="ED173" s="1444"/>
      <c r="EE173" s="1444"/>
      <c r="EF173" s="1444"/>
      <c r="EG173" s="1444"/>
      <c r="EH173" s="1444"/>
      <c r="EI173" s="1444"/>
      <c r="EJ173" s="1444"/>
      <c r="EK173" s="1444"/>
      <c r="EL173" s="1444"/>
      <c r="EM173" s="1444"/>
      <c r="EN173" s="1444"/>
      <c r="EO173" s="1444"/>
      <c r="EP173" s="1444"/>
      <c r="EQ173" s="1444"/>
      <c r="ER173" s="1444"/>
      <c r="ES173" s="1444"/>
      <c r="ET173" s="1444"/>
      <c r="EU173" s="1444"/>
      <c r="EV173" s="1444"/>
      <c r="EW173" s="1444"/>
      <c r="EX173" s="1444"/>
      <c r="EY173" s="1444"/>
      <c r="EZ173" s="1444"/>
      <c r="FA173" s="1444"/>
      <c r="FB173" s="1444"/>
      <c r="FC173" s="1444"/>
      <c r="FD173" s="1444"/>
      <c r="FE173" s="1444"/>
      <c r="FF173" s="1444"/>
      <c r="FG173" s="1444"/>
      <c r="FH173" s="1444"/>
      <c r="FI173" s="1444"/>
      <c r="FJ173" s="1444"/>
      <c r="FK173" s="1444"/>
      <c r="FL173" s="1444"/>
      <c r="FM173" s="1444"/>
      <c r="FN173" s="1444"/>
      <c r="FO173" s="1444"/>
      <c r="FP173" s="1444"/>
      <c r="FQ173" s="1444"/>
      <c r="FR173" s="1444"/>
      <c r="FS173" s="1444"/>
      <c r="FT173" s="1444"/>
      <c r="FU173" s="1444"/>
      <c r="FV173" s="1444"/>
      <c r="FW173" s="1444"/>
      <c r="FX173" s="1444"/>
      <c r="FY173" s="1444"/>
      <c r="FZ173" s="1444"/>
      <c r="GA173" s="1444"/>
      <c r="GB173" s="1444"/>
      <c r="GC173" s="1444"/>
      <c r="GD173" s="1444"/>
      <c r="GE173" s="1444"/>
      <c r="GF173" s="1444"/>
      <c r="GG173" s="1444"/>
      <c r="GH173" s="1444"/>
      <c r="GI173" s="1444"/>
      <c r="GJ173" s="1444"/>
      <c r="GK173" s="1444"/>
      <c r="GL173" s="1444"/>
      <c r="GM173" s="1444"/>
      <c r="GN173" s="1444"/>
      <c r="GO173" s="1444"/>
      <c r="GP173" s="1444"/>
      <c r="GQ173" s="1444"/>
      <c r="GR173" s="1444"/>
      <c r="GS173" s="1444"/>
      <c r="GT173" s="1444"/>
      <c r="GU173" s="1444"/>
      <c r="GV173" s="1444"/>
      <c r="GW173" s="1444"/>
      <c r="GX173" s="1444"/>
      <c r="GY173" s="1444"/>
      <c r="GZ173" s="1444"/>
      <c r="HA173" s="1444"/>
      <c r="HB173" s="1444"/>
      <c r="HC173" s="1444"/>
      <c r="HD173" s="1444"/>
      <c r="HE173" s="1444"/>
      <c r="HF173" s="1444"/>
      <c r="HG173" s="1444"/>
      <c r="HH173" s="1444"/>
      <c r="HI173" s="1444"/>
      <c r="HJ173" s="1444"/>
      <c r="HK173" s="1444"/>
      <c r="HL173" s="1444"/>
      <c r="HM173" s="1444"/>
      <c r="HN173" s="1444"/>
      <c r="HO173" s="1444"/>
      <c r="HP173" s="1444"/>
      <c r="HQ173" s="1444"/>
      <c r="HR173" s="1444"/>
      <c r="HS173" s="1444"/>
      <c r="HT173" s="1444"/>
      <c r="HU173" s="1444"/>
      <c r="HV173" s="1444"/>
      <c r="HW173" s="1444"/>
      <c r="HX173" s="1444"/>
      <c r="HY173" s="1444"/>
      <c r="HZ173" s="1444"/>
      <c r="IA173" s="1444"/>
      <c r="IB173" s="1444"/>
      <c r="IC173" s="1444"/>
      <c r="ID173" s="1444"/>
      <c r="IE173" s="1444"/>
      <c r="IF173" s="1444"/>
      <c r="IG173" s="1444"/>
      <c r="IH173" s="1444"/>
      <c r="II173" s="1444"/>
      <c r="IJ173" s="1444"/>
      <c r="IK173" s="1444"/>
      <c r="IL173" s="1444"/>
      <c r="IM173" s="1444"/>
      <c r="IN173" s="1444"/>
      <c r="IO173" s="1444"/>
      <c r="IP173" s="1444"/>
      <c r="IQ173" s="1444"/>
      <c r="IR173" s="1444"/>
      <c r="IS173" s="1444"/>
      <c r="IT173" s="1444"/>
      <c r="IU173" s="1444"/>
      <c r="IV173" s="1444"/>
      <c r="IW173" s="1444"/>
      <c r="IX173" s="1444"/>
      <c r="IY173" s="1444"/>
      <c r="IZ173" s="1444"/>
      <c r="JA173" s="1444"/>
      <c r="JB173" s="1444"/>
      <c r="JC173" s="1444"/>
      <c r="JD173" s="1444"/>
      <c r="JE173" s="1444"/>
    </row>
    <row r="174" spans="1:265" s="1485" customFormat="1" ht="15" hidden="1" customHeight="1" x14ac:dyDescent="0.25">
      <c r="M174" s="1163"/>
      <c r="N174" s="1163"/>
      <c r="CK174" s="1444"/>
      <c r="CL174" s="1444"/>
      <c r="CM174" s="1444"/>
      <c r="CN174" s="1444"/>
      <c r="CO174" s="1444"/>
      <c r="CP174" s="1444"/>
      <c r="CQ174" s="1444"/>
      <c r="CR174" s="1444"/>
      <c r="CS174" s="1444"/>
      <c r="CT174" s="1444"/>
      <c r="CU174" s="1444"/>
      <c r="CV174" s="1444"/>
      <c r="CW174" s="1444"/>
      <c r="CX174" s="1444"/>
      <c r="CY174" s="1444"/>
      <c r="CZ174" s="1444"/>
      <c r="DA174" s="1444"/>
      <c r="DB174" s="1444"/>
      <c r="DC174" s="1444"/>
      <c r="DD174" s="1444"/>
      <c r="DE174" s="1444"/>
      <c r="DF174" s="1444"/>
      <c r="DG174" s="1444"/>
      <c r="DH174" s="1444"/>
      <c r="DI174" s="1444"/>
      <c r="DJ174" s="1444"/>
      <c r="DK174" s="1444"/>
      <c r="DL174" s="1444"/>
      <c r="DM174" s="1444"/>
      <c r="DN174" s="1444"/>
      <c r="DO174" s="1444"/>
      <c r="DP174" s="1444"/>
      <c r="DQ174" s="1444"/>
      <c r="DR174" s="1444"/>
      <c r="DS174" s="1444"/>
      <c r="DT174" s="1444"/>
      <c r="DU174" s="1444"/>
      <c r="DV174" s="1444"/>
      <c r="DW174" s="1444"/>
      <c r="DX174" s="1444"/>
      <c r="DY174" s="1444"/>
      <c r="DZ174" s="1444"/>
      <c r="EA174" s="1444"/>
      <c r="EB174" s="1444"/>
      <c r="EC174" s="1444"/>
      <c r="ED174" s="1444"/>
      <c r="EE174" s="1444"/>
      <c r="EF174" s="1444"/>
      <c r="EG174" s="1444"/>
      <c r="EH174" s="1444"/>
      <c r="EI174" s="1444"/>
      <c r="EJ174" s="1444"/>
      <c r="EK174" s="1444"/>
      <c r="EL174" s="1444"/>
      <c r="EM174" s="1444"/>
      <c r="EN174" s="1444"/>
      <c r="EO174" s="1444"/>
      <c r="EP174" s="1444"/>
      <c r="EQ174" s="1444"/>
      <c r="ER174" s="1444"/>
      <c r="ES174" s="1444"/>
      <c r="ET174" s="1444"/>
      <c r="EU174" s="1444"/>
      <c r="EV174" s="1444"/>
      <c r="EW174" s="1444"/>
      <c r="EX174" s="1444"/>
      <c r="EY174" s="1444"/>
      <c r="EZ174" s="1444"/>
      <c r="FA174" s="1444"/>
      <c r="FB174" s="1444"/>
      <c r="FC174" s="1444"/>
      <c r="FD174" s="1444"/>
      <c r="FE174" s="1444"/>
      <c r="FF174" s="1444"/>
      <c r="FG174" s="1444"/>
      <c r="FH174" s="1444"/>
      <c r="FI174" s="1444"/>
      <c r="FJ174" s="1444"/>
      <c r="FK174" s="1444"/>
      <c r="FL174" s="1444"/>
      <c r="FM174" s="1444"/>
      <c r="FN174" s="1444"/>
      <c r="FO174" s="1444"/>
      <c r="FP174" s="1444"/>
      <c r="FQ174" s="1444"/>
      <c r="FR174" s="1444"/>
      <c r="FS174" s="1444"/>
      <c r="FT174" s="1444"/>
      <c r="FU174" s="1444"/>
      <c r="FV174" s="1444"/>
      <c r="FW174" s="1444"/>
      <c r="FX174" s="1444"/>
      <c r="FY174" s="1444"/>
      <c r="FZ174" s="1444"/>
      <c r="GA174" s="1444"/>
      <c r="GB174" s="1444"/>
      <c r="GC174" s="1444"/>
      <c r="GD174" s="1444"/>
      <c r="GE174" s="1444"/>
      <c r="GF174" s="1444"/>
      <c r="GG174" s="1444"/>
      <c r="GH174" s="1444"/>
      <c r="GI174" s="1444"/>
      <c r="GJ174" s="1444"/>
      <c r="GK174" s="1444"/>
      <c r="GL174" s="1444"/>
      <c r="GM174" s="1444"/>
      <c r="GN174" s="1444"/>
      <c r="GO174" s="1444"/>
      <c r="GP174" s="1444"/>
      <c r="GQ174" s="1444"/>
      <c r="GR174" s="1444"/>
      <c r="GS174" s="1444"/>
      <c r="GT174" s="1444"/>
      <c r="GU174" s="1444"/>
      <c r="GV174" s="1444"/>
      <c r="GW174" s="1444"/>
      <c r="GX174" s="1444"/>
      <c r="GY174" s="1444"/>
      <c r="GZ174" s="1444"/>
      <c r="HA174" s="1444"/>
      <c r="HB174" s="1444"/>
      <c r="HC174" s="1444"/>
      <c r="HD174" s="1444"/>
      <c r="HE174" s="1444"/>
      <c r="HF174" s="1444"/>
      <c r="HG174" s="1444"/>
      <c r="HH174" s="1444"/>
      <c r="HI174" s="1444"/>
      <c r="HJ174" s="1444"/>
      <c r="HK174" s="1444"/>
      <c r="HL174" s="1444"/>
      <c r="HM174" s="1444"/>
      <c r="HN174" s="1444"/>
      <c r="HO174" s="1444"/>
      <c r="HP174" s="1444"/>
      <c r="HQ174" s="1444"/>
      <c r="HR174" s="1444"/>
      <c r="HS174" s="1444"/>
      <c r="HT174" s="1444"/>
      <c r="HU174" s="1444"/>
      <c r="HV174" s="1444"/>
      <c r="HW174" s="1444"/>
      <c r="HX174" s="1444"/>
      <c r="HY174" s="1444"/>
      <c r="HZ174" s="1444"/>
      <c r="IA174" s="1444"/>
      <c r="IB174" s="1444"/>
      <c r="IC174" s="1444"/>
      <c r="ID174" s="1444"/>
      <c r="IE174" s="1444"/>
      <c r="IF174" s="1444"/>
      <c r="IG174" s="1444"/>
      <c r="IH174" s="1444"/>
      <c r="II174" s="1444"/>
      <c r="IJ174" s="1444"/>
      <c r="IK174" s="1444"/>
      <c r="IL174" s="1444"/>
      <c r="IM174" s="1444"/>
      <c r="IN174" s="1444"/>
      <c r="IO174" s="1444"/>
      <c r="IP174" s="1444"/>
      <c r="IQ174" s="1444"/>
      <c r="IR174" s="1444"/>
      <c r="IS174" s="1444"/>
      <c r="IT174" s="1444"/>
      <c r="IU174" s="1444"/>
      <c r="IV174" s="1444"/>
      <c r="IW174" s="1444"/>
      <c r="IX174" s="1444"/>
      <c r="IY174" s="1444"/>
      <c r="IZ174" s="1444"/>
      <c r="JA174" s="1444"/>
      <c r="JB174" s="1444"/>
      <c r="JC174" s="1444"/>
      <c r="JD174" s="1444"/>
      <c r="JE174" s="1444"/>
    </row>
    <row r="175" spans="1:265" s="1485" customFormat="1" ht="15" hidden="1" customHeight="1" x14ac:dyDescent="0.25">
      <c r="M175" s="1163"/>
      <c r="N175" s="1163"/>
      <c r="CK175" s="1444"/>
      <c r="CL175" s="1444"/>
      <c r="CM175" s="1444"/>
      <c r="CN175" s="1444"/>
      <c r="CO175" s="1444"/>
      <c r="CP175" s="1444"/>
      <c r="CQ175" s="1444"/>
      <c r="CR175" s="1444"/>
      <c r="CS175" s="1444"/>
      <c r="CT175" s="1444"/>
      <c r="CU175" s="1444"/>
      <c r="CV175" s="1444"/>
      <c r="CW175" s="1444"/>
      <c r="CX175" s="1444"/>
      <c r="CY175" s="1444"/>
      <c r="CZ175" s="1444"/>
      <c r="DA175" s="1444"/>
      <c r="DB175" s="1444"/>
      <c r="DC175" s="1444"/>
      <c r="DD175" s="1444"/>
      <c r="DE175" s="1444"/>
      <c r="DF175" s="1444"/>
      <c r="DG175" s="1444"/>
      <c r="DH175" s="1444"/>
      <c r="DI175" s="1444"/>
      <c r="DJ175" s="1444"/>
      <c r="DK175" s="1444"/>
      <c r="DL175" s="1444"/>
      <c r="DM175" s="1444"/>
      <c r="DN175" s="1444"/>
      <c r="DO175" s="1444"/>
      <c r="DP175" s="1444"/>
      <c r="DQ175" s="1444"/>
      <c r="DR175" s="1444"/>
      <c r="DS175" s="1444"/>
      <c r="DT175" s="1444"/>
      <c r="DU175" s="1444"/>
      <c r="DV175" s="1444"/>
      <c r="DW175" s="1444"/>
      <c r="DX175" s="1444"/>
      <c r="DY175" s="1444"/>
      <c r="DZ175" s="1444"/>
      <c r="EA175" s="1444"/>
      <c r="EB175" s="1444"/>
      <c r="EC175" s="1444"/>
      <c r="ED175" s="1444"/>
      <c r="EE175" s="1444"/>
      <c r="EF175" s="1444"/>
      <c r="EG175" s="1444"/>
      <c r="EH175" s="1444"/>
      <c r="EI175" s="1444"/>
      <c r="EJ175" s="1444"/>
      <c r="EK175" s="1444"/>
      <c r="EL175" s="1444"/>
      <c r="EM175" s="1444"/>
      <c r="EN175" s="1444"/>
      <c r="EO175" s="1444"/>
      <c r="EP175" s="1444"/>
      <c r="EQ175" s="1444"/>
      <c r="ER175" s="1444"/>
      <c r="ES175" s="1444"/>
      <c r="ET175" s="1444"/>
      <c r="EU175" s="1444"/>
      <c r="EV175" s="1444"/>
      <c r="EW175" s="1444"/>
      <c r="EX175" s="1444"/>
      <c r="EY175" s="1444"/>
      <c r="EZ175" s="1444"/>
      <c r="FA175" s="1444"/>
      <c r="FB175" s="1444"/>
      <c r="FC175" s="1444"/>
      <c r="FD175" s="1444"/>
      <c r="FE175" s="1444"/>
      <c r="FF175" s="1444"/>
      <c r="FG175" s="1444"/>
      <c r="FH175" s="1444"/>
      <c r="FI175" s="1444"/>
      <c r="FJ175" s="1444"/>
      <c r="FK175" s="1444"/>
      <c r="FL175" s="1444"/>
      <c r="FM175" s="1444"/>
      <c r="FN175" s="1444"/>
      <c r="FO175" s="1444"/>
      <c r="FP175" s="1444"/>
      <c r="FQ175" s="1444"/>
      <c r="FR175" s="1444"/>
      <c r="FS175" s="1444"/>
      <c r="FT175" s="1444"/>
      <c r="FU175" s="1444"/>
      <c r="FV175" s="1444"/>
      <c r="FW175" s="1444"/>
      <c r="FX175" s="1444"/>
      <c r="FY175" s="1444"/>
      <c r="FZ175" s="1444"/>
      <c r="GA175" s="1444"/>
      <c r="GB175" s="1444"/>
      <c r="GC175" s="1444"/>
      <c r="GD175" s="1444"/>
      <c r="GE175" s="1444"/>
      <c r="GF175" s="1444"/>
      <c r="GG175" s="1444"/>
      <c r="GH175" s="1444"/>
      <c r="GI175" s="1444"/>
      <c r="GJ175" s="1444"/>
      <c r="GK175" s="1444"/>
      <c r="GL175" s="1444"/>
      <c r="GM175" s="1444"/>
      <c r="GN175" s="1444"/>
      <c r="GO175" s="1444"/>
      <c r="GP175" s="1444"/>
      <c r="GQ175" s="1444"/>
      <c r="GR175" s="1444"/>
      <c r="GS175" s="1444"/>
      <c r="GT175" s="1444"/>
      <c r="GU175" s="1444"/>
      <c r="GV175" s="1444"/>
      <c r="GW175" s="1444"/>
      <c r="GX175" s="1444"/>
      <c r="GY175" s="1444"/>
      <c r="GZ175" s="1444"/>
      <c r="HA175" s="1444"/>
      <c r="HB175" s="1444"/>
      <c r="HC175" s="1444"/>
      <c r="HD175" s="1444"/>
      <c r="HE175" s="1444"/>
      <c r="HF175" s="1444"/>
      <c r="HG175" s="1444"/>
      <c r="HH175" s="1444"/>
      <c r="HI175" s="1444"/>
      <c r="HJ175" s="1444"/>
      <c r="HK175" s="1444"/>
      <c r="HL175" s="1444"/>
      <c r="HM175" s="1444"/>
      <c r="HN175" s="1444"/>
      <c r="HO175" s="1444"/>
      <c r="HP175" s="1444"/>
      <c r="HQ175" s="1444"/>
      <c r="HR175" s="1444"/>
      <c r="HS175" s="1444"/>
      <c r="HT175" s="1444"/>
      <c r="HU175" s="1444"/>
      <c r="HV175" s="1444"/>
      <c r="HW175" s="1444"/>
      <c r="HX175" s="1444"/>
      <c r="HY175" s="1444"/>
      <c r="HZ175" s="1444"/>
      <c r="IA175" s="1444"/>
      <c r="IB175" s="1444"/>
      <c r="IC175" s="1444"/>
      <c r="ID175" s="1444"/>
      <c r="IE175" s="1444"/>
      <c r="IF175" s="1444"/>
      <c r="IG175" s="1444"/>
      <c r="IH175" s="1444"/>
      <c r="II175" s="1444"/>
      <c r="IJ175" s="1444"/>
      <c r="IK175" s="1444"/>
      <c r="IL175" s="1444"/>
      <c r="IM175" s="1444"/>
      <c r="IN175" s="1444"/>
      <c r="IO175" s="1444"/>
      <c r="IP175" s="1444"/>
      <c r="IQ175" s="1444"/>
      <c r="IR175" s="1444"/>
      <c r="IS175" s="1444"/>
      <c r="IT175" s="1444"/>
      <c r="IU175" s="1444"/>
      <c r="IV175" s="1444"/>
      <c r="IW175" s="1444"/>
      <c r="IX175" s="1444"/>
      <c r="IY175" s="1444"/>
      <c r="IZ175" s="1444"/>
      <c r="JA175" s="1444"/>
      <c r="JB175" s="1444"/>
      <c r="JC175" s="1444"/>
      <c r="JD175" s="1444"/>
      <c r="JE175" s="1444"/>
    </row>
    <row r="176" spans="1:265" s="1485" customFormat="1" ht="15" hidden="1" customHeight="1" x14ac:dyDescent="0.25">
      <c r="M176" s="1163"/>
      <c r="N176" s="1163"/>
      <c r="CK176" s="1444"/>
      <c r="CL176" s="1444"/>
      <c r="CM176" s="1444"/>
      <c r="CN176" s="1444"/>
      <c r="CO176" s="1444"/>
      <c r="CP176" s="1444"/>
      <c r="CQ176" s="1444"/>
      <c r="CR176" s="1444"/>
      <c r="CS176" s="1444"/>
      <c r="CT176" s="1444"/>
      <c r="CU176" s="1444"/>
      <c r="CV176" s="1444"/>
      <c r="CW176" s="1444"/>
      <c r="CX176" s="1444"/>
      <c r="CY176" s="1444"/>
      <c r="CZ176" s="1444"/>
      <c r="DA176" s="1444"/>
      <c r="DB176" s="1444"/>
      <c r="DC176" s="1444"/>
      <c r="DD176" s="1444"/>
      <c r="DE176" s="1444"/>
      <c r="DF176" s="1444"/>
      <c r="DG176" s="1444"/>
      <c r="DH176" s="1444"/>
      <c r="DI176" s="1444"/>
      <c r="DJ176" s="1444"/>
      <c r="DK176" s="1444"/>
      <c r="DL176" s="1444"/>
      <c r="DM176" s="1444"/>
      <c r="DN176" s="1444"/>
      <c r="DO176" s="1444"/>
      <c r="DP176" s="1444"/>
      <c r="DQ176" s="1444"/>
      <c r="DR176" s="1444"/>
      <c r="DS176" s="1444"/>
      <c r="DT176" s="1444"/>
      <c r="DU176" s="1444"/>
      <c r="DV176" s="1444"/>
      <c r="DW176" s="1444"/>
      <c r="DX176" s="1444"/>
      <c r="DY176" s="1444"/>
      <c r="DZ176" s="1444"/>
      <c r="EA176" s="1444"/>
      <c r="EB176" s="1444"/>
      <c r="EC176" s="1444"/>
      <c r="ED176" s="1444"/>
      <c r="EE176" s="1444"/>
      <c r="EF176" s="1444"/>
      <c r="EG176" s="1444"/>
      <c r="EH176" s="1444"/>
      <c r="EI176" s="1444"/>
      <c r="EJ176" s="1444"/>
      <c r="EK176" s="1444"/>
      <c r="EL176" s="1444"/>
      <c r="EM176" s="1444"/>
      <c r="EN176" s="1444"/>
      <c r="EO176" s="1444"/>
      <c r="EP176" s="1444"/>
      <c r="EQ176" s="1444"/>
      <c r="ER176" s="1444"/>
      <c r="ES176" s="1444"/>
      <c r="ET176" s="1444"/>
      <c r="EU176" s="1444"/>
      <c r="EV176" s="1444"/>
      <c r="EW176" s="1444"/>
      <c r="EX176" s="1444"/>
      <c r="EY176" s="1444"/>
      <c r="EZ176" s="1444"/>
      <c r="FA176" s="1444"/>
      <c r="FB176" s="1444"/>
      <c r="FC176" s="1444"/>
      <c r="FD176" s="1444"/>
      <c r="FE176" s="1444"/>
      <c r="FF176" s="1444"/>
      <c r="FG176" s="1444"/>
      <c r="FH176" s="1444"/>
      <c r="FI176" s="1444"/>
      <c r="FJ176" s="1444"/>
      <c r="FK176" s="1444"/>
      <c r="FL176" s="1444"/>
      <c r="FM176" s="1444"/>
      <c r="FN176" s="1444"/>
      <c r="FO176" s="1444"/>
      <c r="FP176" s="1444"/>
      <c r="FQ176" s="1444"/>
      <c r="FR176" s="1444"/>
      <c r="FS176" s="1444"/>
      <c r="FT176" s="1444"/>
      <c r="FU176" s="1444"/>
      <c r="FV176" s="1444"/>
      <c r="FW176" s="1444"/>
      <c r="FX176" s="1444"/>
      <c r="FY176" s="1444"/>
      <c r="FZ176" s="1444"/>
      <c r="GA176" s="1444"/>
      <c r="GB176" s="1444"/>
      <c r="GC176" s="1444"/>
      <c r="GD176" s="1444"/>
      <c r="GE176" s="1444"/>
      <c r="GF176" s="1444"/>
      <c r="GG176" s="1444"/>
      <c r="GH176" s="1444"/>
      <c r="GI176" s="1444"/>
      <c r="GJ176" s="1444"/>
      <c r="GK176" s="1444"/>
      <c r="GL176" s="1444"/>
      <c r="GM176" s="1444"/>
      <c r="GN176" s="1444"/>
      <c r="GO176" s="1444"/>
      <c r="GP176" s="1444"/>
      <c r="GQ176" s="1444"/>
      <c r="GR176" s="1444"/>
      <c r="GS176" s="1444"/>
      <c r="GT176" s="1444"/>
      <c r="GU176" s="1444"/>
      <c r="GV176" s="1444"/>
      <c r="GW176" s="1444"/>
      <c r="GX176" s="1444"/>
      <c r="GY176" s="1444"/>
      <c r="GZ176" s="1444"/>
      <c r="HA176" s="1444"/>
      <c r="HB176" s="1444"/>
      <c r="HC176" s="1444"/>
      <c r="HD176" s="1444"/>
      <c r="HE176" s="1444"/>
      <c r="HF176" s="1444"/>
      <c r="HG176" s="1444"/>
      <c r="HH176" s="1444"/>
      <c r="HI176" s="1444"/>
      <c r="HJ176" s="1444"/>
      <c r="HK176" s="1444"/>
      <c r="HL176" s="1444"/>
      <c r="HM176" s="1444"/>
      <c r="HN176" s="1444"/>
      <c r="HO176" s="1444"/>
      <c r="HP176" s="1444"/>
      <c r="HQ176" s="1444"/>
      <c r="HR176" s="1444"/>
      <c r="HS176" s="1444"/>
      <c r="HT176" s="1444"/>
      <c r="HU176" s="1444"/>
      <c r="HV176" s="1444"/>
      <c r="HW176" s="1444"/>
      <c r="HX176" s="1444"/>
      <c r="HY176" s="1444"/>
      <c r="HZ176" s="1444"/>
      <c r="IA176" s="1444"/>
      <c r="IB176" s="1444"/>
      <c r="IC176" s="1444"/>
      <c r="ID176" s="1444"/>
      <c r="IE176" s="1444"/>
      <c r="IF176" s="1444"/>
      <c r="IG176" s="1444"/>
      <c r="IH176" s="1444"/>
      <c r="II176" s="1444"/>
      <c r="IJ176" s="1444"/>
      <c r="IK176" s="1444"/>
      <c r="IL176" s="1444"/>
      <c r="IM176" s="1444"/>
      <c r="IN176" s="1444"/>
      <c r="IO176" s="1444"/>
      <c r="IP176" s="1444"/>
      <c r="IQ176" s="1444"/>
      <c r="IR176" s="1444"/>
      <c r="IS176" s="1444"/>
      <c r="IT176" s="1444"/>
      <c r="IU176" s="1444"/>
      <c r="IV176" s="1444"/>
      <c r="IW176" s="1444"/>
      <c r="IX176" s="1444"/>
      <c r="IY176" s="1444"/>
      <c r="IZ176" s="1444"/>
      <c r="JA176" s="1444"/>
      <c r="JB176" s="1444"/>
      <c r="JC176" s="1444"/>
      <c r="JD176" s="1444"/>
      <c r="JE176" s="1444"/>
    </row>
    <row r="177" spans="13:265" s="1485" customFormat="1" ht="15" hidden="1" customHeight="1" x14ac:dyDescent="0.25">
      <c r="M177" s="1163"/>
      <c r="N177" s="1163"/>
      <c r="CK177" s="1444"/>
      <c r="CL177" s="1444"/>
      <c r="CM177" s="1444"/>
      <c r="CN177" s="1444"/>
      <c r="CO177" s="1444"/>
      <c r="CP177" s="1444"/>
      <c r="CQ177" s="1444"/>
      <c r="CR177" s="1444"/>
      <c r="CS177" s="1444"/>
      <c r="CT177" s="1444"/>
      <c r="CU177" s="1444"/>
      <c r="CV177" s="1444"/>
      <c r="CW177" s="1444"/>
      <c r="CX177" s="1444"/>
      <c r="CY177" s="1444"/>
      <c r="CZ177" s="1444"/>
      <c r="DA177" s="1444"/>
      <c r="DB177" s="1444"/>
      <c r="DC177" s="1444"/>
      <c r="DD177" s="1444"/>
      <c r="DE177" s="1444"/>
      <c r="DF177" s="1444"/>
      <c r="DG177" s="1444"/>
      <c r="DH177" s="1444"/>
      <c r="DI177" s="1444"/>
      <c r="DJ177" s="1444"/>
      <c r="DK177" s="1444"/>
      <c r="DL177" s="1444"/>
      <c r="DM177" s="1444"/>
      <c r="DN177" s="1444"/>
      <c r="DO177" s="1444"/>
      <c r="DP177" s="1444"/>
      <c r="DQ177" s="1444"/>
      <c r="DR177" s="1444"/>
      <c r="DS177" s="1444"/>
      <c r="DT177" s="1444"/>
      <c r="DU177" s="1444"/>
      <c r="DV177" s="1444"/>
      <c r="DW177" s="1444"/>
      <c r="DX177" s="1444"/>
      <c r="DY177" s="1444"/>
      <c r="DZ177" s="1444"/>
      <c r="EA177" s="1444"/>
      <c r="EB177" s="1444"/>
      <c r="EC177" s="1444"/>
      <c r="ED177" s="1444"/>
      <c r="EE177" s="1444"/>
      <c r="EF177" s="1444"/>
      <c r="EG177" s="1444"/>
      <c r="EH177" s="1444"/>
      <c r="EI177" s="1444"/>
      <c r="EJ177" s="1444"/>
      <c r="EK177" s="1444"/>
      <c r="EL177" s="1444"/>
      <c r="EM177" s="1444"/>
      <c r="EN177" s="1444"/>
      <c r="EO177" s="1444"/>
      <c r="EP177" s="1444"/>
      <c r="EQ177" s="1444"/>
      <c r="ER177" s="1444"/>
      <c r="ES177" s="1444"/>
      <c r="ET177" s="1444"/>
      <c r="EU177" s="1444"/>
      <c r="EV177" s="1444"/>
      <c r="EW177" s="1444"/>
      <c r="EX177" s="1444"/>
      <c r="EY177" s="1444"/>
      <c r="EZ177" s="1444"/>
      <c r="FA177" s="1444"/>
      <c r="FB177" s="1444"/>
      <c r="FC177" s="1444"/>
      <c r="FD177" s="1444"/>
      <c r="FE177" s="1444"/>
      <c r="FF177" s="1444"/>
      <c r="FG177" s="1444"/>
      <c r="FH177" s="1444"/>
      <c r="FI177" s="1444"/>
      <c r="FJ177" s="1444"/>
      <c r="FK177" s="1444"/>
      <c r="FL177" s="1444"/>
      <c r="FM177" s="1444"/>
      <c r="FN177" s="1444"/>
      <c r="FO177" s="1444"/>
      <c r="FP177" s="1444"/>
      <c r="FQ177" s="1444"/>
      <c r="FR177" s="1444"/>
      <c r="FS177" s="1444"/>
      <c r="FT177" s="1444"/>
      <c r="FU177" s="1444"/>
      <c r="FV177" s="1444"/>
      <c r="FW177" s="1444"/>
      <c r="FX177" s="1444"/>
      <c r="FY177" s="1444"/>
      <c r="FZ177" s="1444"/>
      <c r="GA177" s="1444"/>
      <c r="GB177" s="1444"/>
      <c r="GC177" s="1444"/>
      <c r="GD177" s="1444"/>
      <c r="GE177" s="1444"/>
      <c r="GF177" s="1444"/>
      <c r="GG177" s="1444"/>
      <c r="GH177" s="1444"/>
      <c r="GI177" s="1444"/>
      <c r="GJ177" s="1444"/>
      <c r="GK177" s="1444"/>
      <c r="GL177" s="1444"/>
      <c r="GM177" s="1444"/>
      <c r="GN177" s="1444"/>
      <c r="GO177" s="1444"/>
      <c r="GP177" s="1444"/>
      <c r="GQ177" s="1444"/>
      <c r="GR177" s="1444"/>
      <c r="GS177" s="1444"/>
      <c r="GT177" s="1444"/>
      <c r="GU177" s="1444"/>
      <c r="GV177" s="1444"/>
      <c r="GW177" s="1444"/>
      <c r="GX177" s="1444"/>
      <c r="GY177" s="1444"/>
      <c r="GZ177" s="1444"/>
      <c r="HA177" s="1444"/>
      <c r="HB177" s="1444"/>
      <c r="HC177" s="1444"/>
      <c r="HD177" s="1444"/>
      <c r="HE177" s="1444"/>
      <c r="HF177" s="1444"/>
      <c r="HG177" s="1444"/>
      <c r="HH177" s="1444"/>
      <c r="HI177" s="1444"/>
      <c r="HJ177" s="1444"/>
      <c r="HK177" s="1444"/>
      <c r="HL177" s="1444"/>
      <c r="HM177" s="1444"/>
      <c r="HN177" s="1444"/>
      <c r="HO177" s="1444"/>
      <c r="HP177" s="1444"/>
      <c r="HQ177" s="1444"/>
      <c r="HR177" s="1444"/>
      <c r="HS177" s="1444"/>
      <c r="HT177" s="1444"/>
      <c r="HU177" s="1444"/>
      <c r="HV177" s="1444"/>
      <c r="HW177" s="1444"/>
      <c r="HX177" s="1444"/>
      <c r="HY177" s="1444"/>
      <c r="HZ177" s="1444"/>
      <c r="IA177" s="1444"/>
      <c r="IB177" s="1444"/>
      <c r="IC177" s="1444"/>
      <c r="ID177" s="1444"/>
      <c r="IE177" s="1444"/>
      <c r="IF177" s="1444"/>
      <c r="IG177" s="1444"/>
      <c r="IH177" s="1444"/>
      <c r="II177" s="1444"/>
      <c r="IJ177" s="1444"/>
      <c r="IK177" s="1444"/>
      <c r="IL177" s="1444"/>
      <c r="IM177" s="1444"/>
      <c r="IN177" s="1444"/>
      <c r="IO177" s="1444"/>
      <c r="IP177" s="1444"/>
      <c r="IQ177" s="1444"/>
      <c r="IR177" s="1444"/>
      <c r="IS177" s="1444"/>
      <c r="IT177" s="1444"/>
      <c r="IU177" s="1444"/>
      <c r="IV177" s="1444"/>
      <c r="IW177" s="1444"/>
      <c r="IX177" s="1444"/>
      <c r="IY177" s="1444"/>
      <c r="IZ177" s="1444"/>
      <c r="JA177" s="1444"/>
      <c r="JB177" s="1444"/>
      <c r="JC177" s="1444"/>
      <c r="JD177" s="1444"/>
      <c r="JE177" s="1444"/>
    </row>
    <row r="178" spans="13:265" s="1485" customFormat="1" ht="15" hidden="1" customHeight="1" x14ac:dyDescent="0.25">
      <c r="M178" s="1163"/>
      <c r="N178" s="1163"/>
      <c r="CK178" s="1444"/>
      <c r="CL178" s="1444"/>
      <c r="CM178" s="1444"/>
      <c r="CN178" s="1444"/>
      <c r="CO178" s="1444"/>
      <c r="CP178" s="1444"/>
      <c r="CQ178" s="1444"/>
      <c r="CR178" s="1444"/>
      <c r="CS178" s="1444"/>
      <c r="CT178" s="1444"/>
      <c r="CU178" s="1444"/>
      <c r="CV178" s="1444"/>
      <c r="CW178" s="1444"/>
      <c r="CX178" s="1444"/>
      <c r="CY178" s="1444"/>
      <c r="CZ178" s="1444"/>
      <c r="DA178" s="1444"/>
      <c r="DB178" s="1444"/>
      <c r="DC178" s="1444"/>
      <c r="DD178" s="1444"/>
      <c r="DE178" s="1444"/>
      <c r="DF178" s="1444"/>
      <c r="DG178" s="1444"/>
      <c r="DH178" s="1444"/>
      <c r="DI178" s="1444"/>
      <c r="DJ178" s="1444"/>
      <c r="DK178" s="1444"/>
      <c r="DL178" s="1444"/>
      <c r="DM178" s="1444"/>
      <c r="DN178" s="1444"/>
      <c r="DO178" s="1444"/>
      <c r="DP178" s="1444"/>
      <c r="DQ178" s="1444"/>
      <c r="DR178" s="1444"/>
      <c r="DS178" s="1444"/>
      <c r="DT178" s="1444"/>
      <c r="DU178" s="1444"/>
      <c r="DV178" s="1444"/>
      <c r="DW178" s="1444"/>
      <c r="DX178" s="1444"/>
      <c r="DY178" s="1444"/>
      <c r="DZ178" s="1444"/>
      <c r="EA178" s="1444"/>
      <c r="EB178" s="1444"/>
      <c r="EC178" s="1444"/>
      <c r="ED178" s="1444"/>
      <c r="EE178" s="1444"/>
      <c r="EF178" s="1444"/>
      <c r="EG178" s="1444"/>
      <c r="EH178" s="1444"/>
      <c r="EI178" s="1444"/>
      <c r="EJ178" s="1444"/>
      <c r="EK178" s="1444"/>
      <c r="EL178" s="1444"/>
      <c r="EM178" s="1444"/>
      <c r="EN178" s="1444"/>
      <c r="EO178" s="1444"/>
      <c r="EP178" s="1444"/>
      <c r="EQ178" s="1444"/>
      <c r="ER178" s="1444"/>
      <c r="ES178" s="1444"/>
      <c r="ET178" s="1444"/>
      <c r="EU178" s="1444"/>
      <c r="EV178" s="1444"/>
      <c r="EW178" s="1444"/>
      <c r="EX178" s="1444"/>
      <c r="EY178" s="1444"/>
      <c r="EZ178" s="1444"/>
      <c r="FA178" s="1444"/>
      <c r="FB178" s="1444"/>
      <c r="FC178" s="1444"/>
      <c r="FD178" s="1444"/>
      <c r="FE178" s="1444"/>
      <c r="FF178" s="1444"/>
      <c r="FG178" s="1444"/>
      <c r="FH178" s="1444"/>
      <c r="FI178" s="1444"/>
      <c r="FJ178" s="1444"/>
      <c r="FK178" s="1444"/>
      <c r="FL178" s="1444"/>
      <c r="FM178" s="1444"/>
      <c r="FN178" s="1444"/>
      <c r="FO178" s="1444"/>
      <c r="FP178" s="1444"/>
      <c r="FQ178" s="1444"/>
      <c r="FR178" s="1444"/>
      <c r="FS178" s="1444"/>
      <c r="FT178" s="1444"/>
      <c r="FU178" s="1444"/>
      <c r="FV178" s="1444"/>
      <c r="FW178" s="1444"/>
      <c r="FX178" s="1444"/>
      <c r="FY178" s="1444"/>
      <c r="FZ178" s="1444"/>
      <c r="GA178" s="1444"/>
      <c r="GB178" s="1444"/>
      <c r="GC178" s="1444"/>
      <c r="GD178" s="1444"/>
      <c r="GE178" s="1444"/>
      <c r="GF178" s="1444"/>
      <c r="GG178" s="1444"/>
      <c r="GH178" s="1444"/>
      <c r="GI178" s="1444"/>
      <c r="GJ178" s="1444"/>
      <c r="GK178" s="1444"/>
      <c r="GL178" s="1444"/>
      <c r="GM178" s="1444"/>
      <c r="GN178" s="1444"/>
      <c r="GO178" s="1444"/>
      <c r="GP178" s="1444"/>
      <c r="GQ178" s="1444"/>
      <c r="GR178" s="1444"/>
      <c r="GS178" s="1444"/>
      <c r="GT178" s="1444"/>
      <c r="GU178" s="1444"/>
      <c r="GV178" s="1444"/>
      <c r="GW178" s="1444"/>
      <c r="GX178" s="1444"/>
      <c r="GY178" s="1444"/>
      <c r="GZ178" s="1444"/>
      <c r="HA178" s="1444"/>
      <c r="HB178" s="1444"/>
      <c r="HC178" s="1444"/>
      <c r="HD178" s="1444"/>
      <c r="HE178" s="1444"/>
      <c r="HF178" s="1444"/>
      <c r="HG178" s="1444"/>
      <c r="HH178" s="1444"/>
      <c r="HI178" s="1444"/>
      <c r="HJ178" s="1444"/>
      <c r="HK178" s="1444"/>
      <c r="HL178" s="1444"/>
      <c r="HM178" s="1444"/>
      <c r="HN178" s="1444"/>
      <c r="HO178" s="1444"/>
      <c r="HP178" s="1444"/>
      <c r="HQ178" s="1444"/>
      <c r="HR178" s="1444"/>
      <c r="HS178" s="1444"/>
      <c r="HT178" s="1444"/>
      <c r="HU178" s="1444"/>
      <c r="HV178" s="1444"/>
      <c r="HW178" s="1444"/>
      <c r="HX178" s="1444"/>
      <c r="HY178" s="1444"/>
      <c r="HZ178" s="1444"/>
      <c r="IA178" s="1444"/>
      <c r="IB178" s="1444"/>
      <c r="IC178" s="1444"/>
      <c r="ID178" s="1444"/>
      <c r="IE178" s="1444"/>
      <c r="IF178" s="1444"/>
      <c r="IG178" s="1444"/>
      <c r="IH178" s="1444"/>
      <c r="II178" s="1444"/>
      <c r="IJ178" s="1444"/>
      <c r="IK178" s="1444"/>
      <c r="IL178" s="1444"/>
      <c r="IM178" s="1444"/>
      <c r="IN178" s="1444"/>
      <c r="IO178" s="1444"/>
      <c r="IP178" s="1444"/>
      <c r="IQ178" s="1444"/>
      <c r="IR178" s="1444"/>
      <c r="IS178" s="1444"/>
      <c r="IT178" s="1444"/>
      <c r="IU178" s="1444"/>
      <c r="IV178" s="1444"/>
      <c r="IW178" s="1444"/>
      <c r="IX178" s="1444"/>
      <c r="IY178" s="1444"/>
      <c r="IZ178" s="1444"/>
      <c r="JA178" s="1444"/>
      <c r="JB178" s="1444"/>
      <c r="JC178" s="1444"/>
      <c r="JD178" s="1444"/>
      <c r="JE178" s="1444"/>
    </row>
    <row r="179" spans="13:265" s="1485" customFormat="1" ht="15" hidden="1" customHeight="1" x14ac:dyDescent="0.25">
      <c r="M179" s="1163"/>
      <c r="N179" s="1163"/>
      <c r="CK179" s="1444"/>
      <c r="CL179" s="1444"/>
      <c r="CM179" s="1444"/>
      <c r="CN179" s="1444"/>
      <c r="CO179" s="1444"/>
      <c r="CP179" s="1444"/>
      <c r="CQ179" s="1444"/>
      <c r="CR179" s="1444"/>
      <c r="CS179" s="1444"/>
      <c r="CT179" s="1444"/>
      <c r="CU179" s="1444"/>
      <c r="CV179" s="1444"/>
      <c r="CW179" s="1444"/>
      <c r="CX179" s="1444"/>
      <c r="CY179" s="1444"/>
      <c r="CZ179" s="1444"/>
      <c r="DA179" s="1444"/>
      <c r="DB179" s="1444"/>
      <c r="DC179" s="1444"/>
      <c r="DD179" s="1444"/>
      <c r="DE179" s="1444"/>
      <c r="DF179" s="1444"/>
      <c r="DG179" s="1444"/>
      <c r="DH179" s="1444"/>
      <c r="DI179" s="1444"/>
      <c r="DJ179" s="1444"/>
      <c r="DK179" s="1444"/>
      <c r="DL179" s="1444"/>
      <c r="DM179" s="1444"/>
      <c r="DN179" s="1444"/>
      <c r="DO179" s="1444"/>
      <c r="DP179" s="1444"/>
      <c r="DQ179" s="1444"/>
      <c r="DR179" s="1444"/>
      <c r="DS179" s="1444"/>
      <c r="DT179" s="1444"/>
      <c r="DU179" s="1444"/>
      <c r="DV179" s="1444"/>
      <c r="DW179" s="1444"/>
      <c r="DX179" s="1444"/>
      <c r="DY179" s="1444"/>
      <c r="DZ179" s="1444"/>
      <c r="EA179" s="1444"/>
      <c r="EB179" s="1444"/>
      <c r="EC179" s="1444"/>
      <c r="ED179" s="1444"/>
      <c r="EE179" s="1444"/>
      <c r="EF179" s="1444"/>
      <c r="EG179" s="1444"/>
      <c r="EH179" s="1444"/>
      <c r="EI179" s="1444"/>
      <c r="EJ179" s="1444"/>
      <c r="EK179" s="1444"/>
      <c r="EL179" s="1444"/>
      <c r="EM179" s="1444"/>
      <c r="EN179" s="1444"/>
      <c r="EO179" s="1444"/>
      <c r="EP179" s="1444"/>
      <c r="EQ179" s="1444"/>
      <c r="ER179" s="1444"/>
      <c r="ES179" s="1444"/>
      <c r="ET179" s="1444"/>
      <c r="EU179" s="1444"/>
      <c r="EV179" s="1444"/>
      <c r="EW179" s="1444"/>
      <c r="EX179" s="1444"/>
      <c r="EY179" s="1444"/>
      <c r="EZ179" s="1444"/>
      <c r="FA179" s="1444"/>
      <c r="FB179" s="1444"/>
      <c r="FC179" s="1444"/>
      <c r="FD179" s="1444"/>
      <c r="FE179" s="1444"/>
      <c r="FF179" s="1444"/>
      <c r="FG179" s="1444"/>
      <c r="FH179" s="1444"/>
      <c r="FI179" s="1444"/>
      <c r="FJ179" s="1444"/>
      <c r="FK179" s="1444"/>
      <c r="FL179" s="1444"/>
      <c r="FM179" s="1444"/>
      <c r="FN179" s="1444"/>
      <c r="FO179" s="1444"/>
      <c r="FP179" s="1444"/>
      <c r="FQ179" s="1444"/>
      <c r="FR179" s="1444"/>
      <c r="FS179" s="1444"/>
      <c r="FT179" s="1444"/>
      <c r="FU179" s="1444"/>
      <c r="FV179" s="1444"/>
      <c r="FW179" s="1444"/>
      <c r="FX179" s="1444"/>
      <c r="FY179" s="1444"/>
      <c r="FZ179" s="1444"/>
      <c r="GA179" s="1444"/>
      <c r="GB179" s="1444"/>
      <c r="GC179" s="1444"/>
      <c r="GD179" s="1444"/>
      <c r="GE179" s="1444"/>
      <c r="GF179" s="1444"/>
      <c r="GG179" s="1444"/>
      <c r="GH179" s="1444"/>
      <c r="GI179" s="1444"/>
      <c r="GJ179" s="1444"/>
      <c r="GK179" s="1444"/>
      <c r="GL179" s="1444"/>
      <c r="GM179" s="1444"/>
      <c r="GN179" s="1444"/>
      <c r="GO179" s="1444"/>
      <c r="GP179" s="1444"/>
      <c r="GQ179" s="1444"/>
      <c r="GR179" s="1444"/>
      <c r="GS179" s="1444"/>
      <c r="GT179" s="1444"/>
      <c r="GU179" s="1444"/>
      <c r="GV179" s="1444"/>
      <c r="GW179" s="1444"/>
      <c r="GX179" s="1444"/>
      <c r="GY179" s="1444"/>
      <c r="GZ179" s="1444"/>
      <c r="HA179" s="1444"/>
      <c r="HB179" s="1444"/>
      <c r="HC179" s="1444"/>
      <c r="HD179" s="1444"/>
      <c r="HE179" s="1444"/>
      <c r="HF179" s="1444"/>
      <c r="HG179" s="1444"/>
      <c r="HH179" s="1444"/>
      <c r="HI179" s="1444"/>
      <c r="HJ179" s="1444"/>
      <c r="HK179" s="1444"/>
      <c r="HL179" s="1444"/>
      <c r="HM179" s="1444"/>
      <c r="HN179" s="1444"/>
      <c r="HO179" s="1444"/>
      <c r="HP179" s="1444"/>
      <c r="HQ179" s="1444"/>
      <c r="HR179" s="1444"/>
      <c r="HS179" s="1444"/>
      <c r="HT179" s="1444"/>
      <c r="HU179" s="1444"/>
      <c r="HV179" s="1444"/>
      <c r="HW179" s="1444"/>
      <c r="HX179" s="1444"/>
      <c r="HY179" s="1444"/>
      <c r="HZ179" s="1444"/>
      <c r="IA179" s="1444"/>
      <c r="IB179" s="1444"/>
      <c r="IC179" s="1444"/>
      <c r="ID179" s="1444"/>
      <c r="IE179" s="1444"/>
      <c r="IF179" s="1444"/>
      <c r="IG179" s="1444"/>
      <c r="IH179" s="1444"/>
      <c r="II179" s="1444"/>
      <c r="IJ179" s="1444"/>
      <c r="IK179" s="1444"/>
      <c r="IL179" s="1444"/>
      <c r="IM179" s="1444"/>
      <c r="IN179" s="1444"/>
      <c r="IO179" s="1444"/>
      <c r="IP179" s="1444"/>
      <c r="IQ179" s="1444"/>
      <c r="IR179" s="1444"/>
      <c r="IS179" s="1444"/>
      <c r="IT179" s="1444"/>
      <c r="IU179" s="1444"/>
      <c r="IV179" s="1444"/>
      <c r="IW179" s="1444"/>
      <c r="IX179" s="1444"/>
      <c r="IY179" s="1444"/>
      <c r="IZ179" s="1444"/>
      <c r="JA179" s="1444"/>
      <c r="JB179" s="1444"/>
      <c r="JC179" s="1444"/>
      <c r="JD179" s="1444"/>
      <c r="JE179" s="1444"/>
    </row>
    <row r="180" spans="13:265" s="1485" customFormat="1" ht="15" hidden="1" customHeight="1" x14ac:dyDescent="0.25">
      <c r="M180" s="1163"/>
      <c r="N180" s="1163"/>
      <c r="CK180" s="1444"/>
      <c r="CL180" s="1444"/>
      <c r="CM180" s="1444"/>
      <c r="CN180" s="1444"/>
      <c r="CO180" s="1444"/>
      <c r="CP180" s="1444"/>
      <c r="CQ180" s="1444"/>
      <c r="CR180" s="1444"/>
      <c r="CS180" s="1444"/>
      <c r="CT180" s="1444"/>
      <c r="CU180" s="1444"/>
      <c r="CV180" s="1444"/>
      <c r="CW180" s="1444"/>
      <c r="CX180" s="1444"/>
      <c r="CY180" s="1444"/>
      <c r="CZ180" s="1444"/>
      <c r="DA180" s="1444"/>
      <c r="DB180" s="1444"/>
      <c r="DC180" s="1444"/>
      <c r="DD180" s="1444"/>
      <c r="DE180" s="1444"/>
      <c r="DF180" s="1444"/>
      <c r="DG180" s="1444"/>
      <c r="DH180" s="1444"/>
      <c r="DI180" s="1444"/>
      <c r="DJ180" s="1444"/>
      <c r="DK180" s="1444"/>
      <c r="DL180" s="1444"/>
      <c r="DM180" s="1444"/>
      <c r="DN180" s="1444"/>
      <c r="DO180" s="1444"/>
      <c r="DP180" s="1444"/>
      <c r="DQ180" s="1444"/>
      <c r="DR180" s="1444"/>
      <c r="DS180" s="1444"/>
      <c r="DT180" s="1444"/>
      <c r="DU180" s="1444"/>
      <c r="DV180" s="1444"/>
      <c r="DW180" s="1444"/>
      <c r="DX180" s="1444"/>
      <c r="DY180" s="1444"/>
      <c r="DZ180" s="1444"/>
      <c r="EA180" s="1444"/>
      <c r="EB180" s="1444"/>
      <c r="EC180" s="1444"/>
      <c r="ED180" s="1444"/>
      <c r="EE180" s="1444"/>
      <c r="EF180" s="1444"/>
      <c r="EG180" s="1444"/>
      <c r="EH180" s="1444"/>
      <c r="EI180" s="1444"/>
      <c r="EJ180" s="1444"/>
      <c r="EK180" s="1444"/>
      <c r="EL180" s="1444"/>
      <c r="EM180" s="1444"/>
      <c r="EN180" s="1444"/>
      <c r="EO180" s="1444"/>
      <c r="EP180" s="1444"/>
      <c r="EQ180" s="1444"/>
      <c r="ER180" s="1444"/>
      <c r="ES180" s="1444"/>
      <c r="ET180" s="1444"/>
      <c r="EU180" s="1444"/>
      <c r="EV180" s="1444"/>
      <c r="EW180" s="1444"/>
      <c r="EX180" s="1444"/>
      <c r="EY180" s="1444"/>
      <c r="EZ180" s="1444"/>
      <c r="FA180" s="1444"/>
      <c r="FB180" s="1444"/>
      <c r="FC180" s="1444"/>
      <c r="FD180" s="1444"/>
      <c r="FE180" s="1444"/>
      <c r="FF180" s="1444"/>
      <c r="FG180" s="1444"/>
      <c r="FH180" s="1444"/>
      <c r="FI180" s="1444"/>
      <c r="FJ180" s="1444"/>
      <c r="FK180" s="1444"/>
      <c r="FL180" s="1444"/>
      <c r="FM180" s="1444"/>
      <c r="FN180" s="1444"/>
      <c r="FO180" s="1444"/>
      <c r="FP180" s="1444"/>
      <c r="FQ180" s="1444"/>
      <c r="FR180" s="1444"/>
      <c r="FS180" s="1444"/>
      <c r="FT180" s="1444"/>
      <c r="FU180" s="1444"/>
      <c r="FV180" s="1444"/>
      <c r="FW180" s="1444"/>
      <c r="FX180" s="1444"/>
      <c r="FY180" s="1444"/>
      <c r="FZ180" s="1444"/>
      <c r="GA180" s="1444"/>
      <c r="GB180" s="1444"/>
      <c r="GC180" s="1444"/>
      <c r="GD180" s="1444"/>
      <c r="GE180" s="1444"/>
      <c r="GF180" s="1444"/>
      <c r="GG180" s="1444"/>
      <c r="GH180" s="1444"/>
      <c r="GI180" s="1444"/>
      <c r="GJ180" s="1444"/>
      <c r="GK180" s="1444"/>
      <c r="GL180" s="1444"/>
      <c r="GM180" s="1444"/>
      <c r="GN180" s="1444"/>
      <c r="GO180" s="1444"/>
      <c r="GP180" s="1444"/>
      <c r="GQ180" s="1444"/>
      <c r="GR180" s="1444"/>
      <c r="GS180" s="1444"/>
      <c r="GT180" s="1444"/>
      <c r="GU180" s="1444"/>
      <c r="GV180" s="1444"/>
      <c r="GW180" s="1444"/>
      <c r="GX180" s="1444"/>
      <c r="GY180" s="1444"/>
      <c r="GZ180" s="1444"/>
      <c r="HA180" s="1444"/>
      <c r="HB180" s="1444"/>
      <c r="HC180" s="1444"/>
      <c r="HD180" s="1444"/>
      <c r="HE180" s="1444"/>
      <c r="HF180" s="1444"/>
      <c r="HG180" s="1444"/>
      <c r="HH180" s="1444"/>
      <c r="HI180" s="1444"/>
      <c r="HJ180" s="1444"/>
      <c r="HK180" s="1444"/>
      <c r="HL180" s="1444"/>
      <c r="HM180" s="1444"/>
      <c r="HN180" s="1444"/>
      <c r="HO180" s="1444"/>
      <c r="HP180" s="1444"/>
      <c r="HQ180" s="1444"/>
      <c r="HR180" s="1444"/>
      <c r="HS180" s="1444"/>
      <c r="HT180" s="1444"/>
      <c r="HU180" s="1444"/>
      <c r="HV180" s="1444"/>
      <c r="HW180" s="1444"/>
      <c r="HX180" s="1444"/>
      <c r="HY180" s="1444"/>
      <c r="HZ180" s="1444"/>
      <c r="IA180" s="1444"/>
      <c r="IB180" s="1444"/>
      <c r="IC180" s="1444"/>
      <c r="ID180" s="1444"/>
      <c r="IE180" s="1444"/>
      <c r="IF180" s="1444"/>
      <c r="IG180" s="1444"/>
      <c r="IH180" s="1444"/>
      <c r="II180" s="1444"/>
      <c r="IJ180" s="1444"/>
      <c r="IK180" s="1444"/>
      <c r="IL180" s="1444"/>
      <c r="IM180" s="1444"/>
      <c r="IN180" s="1444"/>
      <c r="IO180" s="1444"/>
      <c r="IP180" s="1444"/>
      <c r="IQ180" s="1444"/>
      <c r="IR180" s="1444"/>
      <c r="IS180" s="1444"/>
      <c r="IT180" s="1444"/>
      <c r="IU180" s="1444"/>
      <c r="IV180" s="1444"/>
      <c r="IW180" s="1444"/>
      <c r="IX180" s="1444"/>
      <c r="IY180" s="1444"/>
      <c r="IZ180" s="1444"/>
      <c r="JA180" s="1444"/>
      <c r="JB180" s="1444"/>
      <c r="JC180" s="1444"/>
      <c r="JD180" s="1444"/>
      <c r="JE180" s="1444"/>
    </row>
    <row r="181" spans="13:265" s="1485" customFormat="1" ht="15" hidden="1" customHeight="1" x14ac:dyDescent="0.25">
      <c r="M181" s="1163"/>
      <c r="N181" s="1163"/>
      <c r="CK181" s="1444"/>
      <c r="CL181" s="1444"/>
      <c r="CM181" s="1444"/>
      <c r="CN181" s="1444"/>
      <c r="CO181" s="1444"/>
      <c r="CP181" s="1444"/>
      <c r="CQ181" s="1444"/>
      <c r="CR181" s="1444"/>
      <c r="CS181" s="1444"/>
      <c r="CT181" s="1444"/>
      <c r="CU181" s="1444"/>
      <c r="CV181" s="1444"/>
      <c r="CW181" s="1444"/>
      <c r="CX181" s="1444"/>
      <c r="CY181" s="1444"/>
      <c r="CZ181" s="1444"/>
      <c r="DA181" s="1444"/>
      <c r="DB181" s="1444"/>
      <c r="DC181" s="1444"/>
      <c r="DD181" s="1444"/>
      <c r="DE181" s="1444"/>
      <c r="DF181" s="1444"/>
      <c r="DG181" s="1444"/>
      <c r="DH181" s="1444"/>
      <c r="DI181" s="1444"/>
      <c r="DJ181" s="1444"/>
      <c r="DK181" s="1444"/>
      <c r="DL181" s="1444"/>
      <c r="DM181" s="1444"/>
      <c r="DN181" s="1444"/>
      <c r="DO181" s="1444"/>
      <c r="DP181" s="1444"/>
      <c r="DQ181" s="1444"/>
      <c r="DR181" s="1444"/>
      <c r="DS181" s="1444"/>
      <c r="DT181" s="1444"/>
      <c r="DU181" s="1444"/>
      <c r="DV181" s="1444"/>
      <c r="DW181" s="1444"/>
      <c r="DX181" s="1444"/>
      <c r="DY181" s="1444"/>
      <c r="DZ181" s="1444"/>
      <c r="EA181" s="1444"/>
      <c r="EB181" s="1444"/>
      <c r="EC181" s="1444"/>
      <c r="ED181" s="1444"/>
      <c r="EE181" s="1444"/>
      <c r="EF181" s="1444"/>
      <c r="EG181" s="1444"/>
      <c r="EH181" s="1444"/>
      <c r="EI181" s="1444"/>
      <c r="EJ181" s="1444"/>
      <c r="EK181" s="1444"/>
      <c r="EL181" s="1444"/>
      <c r="EM181" s="1444"/>
      <c r="EN181" s="1444"/>
      <c r="EO181" s="1444"/>
      <c r="EP181" s="1444"/>
      <c r="EQ181" s="1444"/>
      <c r="ER181" s="1444"/>
      <c r="ES181" s="1444"/>
      <c r="ET181" s="1444"/>
      <c r="EU181" s="1444"/>
      <c r="EV181" s="1444"/>
      <c r="EW181" s="1444"/>
      <c r="EX181" s="1444"/>
      <c r="EY181" s="1444"/>
      <c r="EZ181" s="1444"/>
      <c r="FA181" s="1444"/>
      <c r="FB181" s="1444"/>
      <c r="FC181" s="1444"/>
      <c r="FD181" s="1444"/>
      <c r="FE181" s="1444"/>
      <c r="FF181" s="1444"/>
      <c r="FG181" s="1444"/>
      <c r="FH181" s="1444"/>
      <c r="FI181" s="1444"/>
      <c r="FJ181" s="1444"/>
      <c r="FK181" s="1444"/>
      <c r="FL181" s="1444"/>
      <c r="FM181" s="1444"/>
      <c r="FN181" s="1444"/>
      <c r="FO181" s="1444"/>
      <c r="FP181" s="1444"/>
      <c r="FQ181" s="1444"/>
      <c r="FR181" s="1444"/>
      <c r="FS181" s="1444"/>
      <c r="FT181" s="1444"/>
      <c r="FU181" s="1444"/>
      <c r="FV181" s="1444"/>
      <c r="FW181" s="1444"/>
      <c r="FX181" s="1444"/>
      <c r="FY181" s="1444"/>
      <c r="FZ181" s="1444"/>
      <c r="GA181" s="1444"/>
      <c r="GB181" s="1444"/>
      <c r="GC181" s="1444"/>
      <c r="GD181" s="1444"/>
      <c r="GE181" s="1444"/>
      <c r="GF181" s="1444"/>
      <c r="GG181" s="1444"/>
      <c r="GH181" s="1444"/>
      <c r="GI181" s="1444"/>
      <c r="GJ181" s="1444"/>
      <c r="GK181" s="1444"/>
      <c r="GL181" s="1444"/>
      <c r="GM181" s="1444"/>
      <c r="GN181" s="1444"/>
      <c r="GO181" s="1444"/>
      <c r="GP181" s="1444"/>
      <c r="GQ181" s="1444"/>
      <c r="GR181" s="1444"/>
      <c r="GS181" s="1444"/>
      <c r="GT181" s="1444"/>
      <c r="GU181" s="1444"/>
      <c r="GV181" s="1444"/>
      <c r="GW181" s="1444"/>
      <c r="GX181" s="1444"/>
      <c r="GY181" s="1444"/>
      <c r="GZ181" s="1444"/>
      <c r="HA181" s="1444"/>
      <c r="HB181" s="1444"/>
      <c r="HC181" s="1444"/>
      <c r="HD181" s="1444"/>
      <c r="HE181" s="1444"/>
      <c r="HF181" s="1444"/>
      <c r="HG181" s="1444"/>
      <c r="HH181" s="1444"/>
      <c r="HI181" s="1444"/>
      <c r="HJ181" s="1444"/>
      <c r="HK181" s="1444"/>
      <c r="HL181" s="1444"/>
      <c r="HM181" s="1444"/>
      <c r="HN181" s="1444"/>
      <c r="HO181" s="1444"/>
      <c r="HP181" s="1444"/>
      <c r="HQ181" s="1444"/>
      <c r="HR181" s="1444"/>
      <c r="HS181" s="1444"/>
      <c r="HT181" s="1444"/>
      <c r="HU181" s="1444"/>
      <c r="HV181" s="1444"/>
      <c r="HW181" s="1444"/>
      <c r="HX181" s="1444"/>
      <c r="HY181" s="1444"/>
      <c r="HZ181" s="1444"/>
      <c r="IA181" s="1444"/>
      <c r="IB181" s="1444"/>
      <c r="IC181" s="1444"/>
      <c r="ID181" s="1444"/>
      <c r="IE181" s="1444"/>
      <c r="IF181" s="1444"/>
      <c r="IG181" s="1444"/>
      <c r="IH181" s="1444"/>
      <c r="II181" s="1444"/>
      <c r="IJ181" s="1444"/>
      <c r="IK181" s="1444"/>
      <c r="IL181" s="1444"/>
      <c r="IM181" s="1444"/>
      <c r="IN181" s="1444"/>
      <c r="IO181" s="1444"/>
      <c r="IP181" s="1444"/>
      <c r="IQ181" s="1444"/>
      <c r="IR181" s="1444"/>
      <c r="IS181" s="1444"/>
      <c r="IT181" s="1444"/>
      <c r="IU181" s="1444"/>
      <c r="IV181" s="1444"/>
      <c r="IW181" s="1444"/>
      <c r="IX181" s="1444"/>
      <c r="IY181" s="1444"/>
      <c r="IZ181" s="1444"/>
      <c r="JA181" s="1444"/>
      <c r="JB181" s="1444"/>
      <c r="JC181" s="1444"/>
      <c r="JD181" s="1444"/>
      <c r="JE181" s="1444"/>
    </row>
    <row r="182" spans="13:265" s="1485" customFormat="1" ht="15" hidden="1" customHeight="1" x14ac:dyDescent="0.25">
      <c r="M182" s="1163"/>
      <c r="N182" s="1163"/>
      <c r="CK182" s="1444"/>
      <c r="CL182" s="1444"/>
      <c r="CM182" s="1444"/>
      <c r="CN182" s="1444"/>
      <c r="CO182" s="1444"/>
      <c r="CP182" s="1444"/>
      <c r="CQ182" s="1444"/>
      <c r="CR182" s="1444"/>
      <c r="CS182" s="1444"/>
      <c r="CT182" s="1444"/>
      <c r="CU182" s="1444"/>
      <c r="CV182" s="1444"/>
      <c r="CW182" s="1444"/>
      <c r="CX182" s="1444"/>
      <c r="CY182" s="1444"/>
      <c r="CZ182" s="1444"/>
      <c r="DA182" s="1444"/>
      <c r="DB182" s="1444"/>
      <c r="DC182" s="1444"/>
      <c r="DD182" s="1444"/>
      <c r="DE182" s="1444"/>
      <c r="DF182" s="1444"/>
      <c r="DG182" s="1444"/>
      <c r="DH182" s="1444"/>
      <c r="DI182" s="1444"/>
      <c r="DJ182" s="1444"/>
      <c r="DK182" s="1444"/>
      <c r="DL182" s="1444"/>
      <c r="DM182" s="1444"/>
      <c r="DN182" s="1444"/>
      <c r="DO182" s="1444"/>
      <c r="DP182" s="1444"/>
      <c r="DQ182" s="1444"/>
      <c r="DR182" s="1444"/>
      <c r="DS182" s="1444"/>
      <c r="DT182" s="1444"/>
      <c r="DU182" s="1444"/>
      <c r="DV182" s="1444"/>
      <c r="DW182" s="1444"/>
      <c r="DX182" s="1444"/>
      <c r="DY182" s="1444"/>
      <c r="DZ182" s="1444"/>
      <c r="EA182" s="1444"/>
      <c r="EB182" s="1444"/>
      <c r="EC182" s="1444"/>
      <c r="ED182" s="1444"/>
      <c r="EE182" s="1444"/>
      <c r="EF182" s="1444"/>
      <c r="EG182" s="1444"/>
      <c r="EH182" s="1444"/>
      <c r="EI182" s="1444"/>
      <c r="EJ182" s="1444"/>
      <c r="EK182" s="1444"/>
      <c r="EL182" s="1444"/>
      <c r="EM182" s="1444"/>
      <c r="EN182" s="1444"/>
      <c r="EO182" s="1444"/>
      <c r="EP182" s="1444"/>
      <c r="EQ182" s="1444"/>
      <c r="ER182" s="1444"/>
      <c r="ES182" s="1444"/>
      <c r="ET182" s="1444"/>
      <c r="EU182" s="1444"/>
      <c r="EV182" s="1444"/>
      <c r="EW182" s="1444"/>
      <c r="EX182" s="1444"/>
      <c r="EY182" s="1444"/>
      <c r="EZ182" s="1444"/>
      <c r="FA182" s="1444"/>
      <c r="FB182" s="1444"/>
      <c r="FC182" s="1444"/>
      <c r="FD182" s="1444"/>
      <c r="FE182" s="1444"/>
      <c r="FF182" s="1444"/>
      <c r="FG182" s="1444"/>
      <c r="FH182" s="1444"/>
      <c r="FI182" s="1444"/>
      <c r="FJ182" s="1444"/>
      <c r="FK182" s="1444"/>
      <c r="FL182" s="1444"/>
      <c r="FM182" s="1444"/>
      <c r="FN182" s="1444"/>
      <c r="FO182" s="1444"/>
      <c r="FP182" s="1444"/>
      <c r="FQ182" s="1444"/>
      <c r="FR182" s="1444"/>
      <c r="FS182" s="1444"/>
      <c r="FT182" s="1444"/>
      <c r="FU182" s="1444"/>
      <c r="FV182" s="1444"/>
      <c r="FW182" s="1444"/>
      <c r="FX182" s="1444"/>
      <c r="FY182" s="1444"/>
      <c r="FZ182" s="1444"/>
      <c r="GA182" s="1444"/>
      <c r="GB182" s="1444"/>
      <c r="GC182" s="1444"/>
      <c r="GD182" s="1444"/>
      <c r="GE182" s="1444"/>
      <c r="GF182" s="1444"/>
      <c r="GG182" s="1444"/>
      <c r="GH182" s="1444"/>
      <c r="GI182" s="1444"/>
      <c r="GJ182" s="1444"/>
      <c r="GK182" s="1444"/>
      <c r="GL182" s="1444"/>
      <c r="GM182" s="1444"/>
      <c r="GN182" s="1444"/>
      <c r="GO182" s="1444"/>
      <c r="GP182" s="1444"/>
      <c r="GQ182" s="1444"/>
      <c r="GR182" s="1444"/>
      <c r="GS182" s="1444"/>
      <c r="GT182" s="1444"/>
      <c r="GU182" s="1444"/>
      <c r="GV182" s="1444"/>
      <c r="GW182" s="1444"/>
      <c r="GX182" s="1444"/>
      <c r="GY182" s="1444"/>
      <c r="GZ182" s="1444"/>
      <c r="HA182" s="1444"/>
      <c r="HB182" s="1444"/>
      <c r="HC182" s="1444"/>
      <c r="HD182" s="1444"/>
      <c r="HE182" s="1444"/>
      <c r="HF182" s="1444"/>
      <c r="HG182" s="1444"/>
      <c r="HH182" s="1444"/>
      <c r="HI182" s="1444"/>
      <c r="HJ182" s="1444"/>
      <c r="HK182" s="1444"/>
      <c r="HL182" s="1444"/>
      <c r="HM182" s="1444"/>
      <c r="HN182" s="1444"/>
      <c r="HO182" s="1444"/>
      <c r="HP182" s="1444"/>
      <c r="HQ182" s="1444"/>
      <c r="HR182" s="1444"/>
      <c r="HS182" s="1444"/>
      <c r="HT182" s="1444"/>
      <c r="HU182" s="1444"/>
      <c r="HV182" s="1444"/>
      <c r="HW182" s="1444"/>
      <c r="HX182" s="1444"/>
      <c r="HY182" s="1444"/>
      <c r="HZ182" s="1444"/>
      <c r="IA182" s="1444"/>
      <c r="IB182" s="1444"/>
      <c r="IC182" s="1444"/>
      <c r="ID182" s="1444"/>
      <c r="IE182" s="1444"/>
      <c r="IF182" s="1444"/>
      <c r="IG182" s="1444"/>
      <c r="IH182" s="1444"/>
      <c r="II182" s="1444"/>
      <c r="IJ182" s="1444"/>
      <c r="IK182" s="1444"/>
      <c r="IL182" s="1444"/>
      <c r="IM182" s="1444"/>
      <c r="IN182" s="1444"/>
      <c r="IO182" s="1444"/>
      <c r="IP182" s="1444"/>
      <c r="IQ182" s="1444"/>
      <c r="IR182" s="1444"/>
      <c r="IS182" s="1444"/>
      <c r="IT182" s="1444"/>
      <c r="IU182" s="1444"/>
      <c r="IV182" s="1444"/>
      <c r="IW182" s="1444"/>
      <c r="IX182" s="1444"/>
      <c r="IY182" s="1444"/>
      <c r="IZ182" s="1444"/>
      <c r="JA182" s="1444"/>
      <c r="JB182" s="1444"/>
      <c r="JC182" s="1444"/>
      <c r="JD182" s="1444"/>
      <c r="JE182" s="1444"/>
    </row>
    <row r="183" spans="13:265" s="1485" customFormat="1" ht="15" hidden="1" customHeight="1" x14ac:dyDescent="0.25">
      <c r="M183" s="1163"/>
      <c r="N183" s="1163"/>
      <c r="CK183" s="1444"/>
      <c r="CL183" s="1444"/>
      <c r="CM183" s="1444"/>
      <c r="CN183" s="1444"/>
      <c r="CO183" s="1444"/>
      <c r="CP183" s="1444"/>
      <c r="CQ183" s="1444"/>
      <c r="CR183" s="1444"/>
      <c r="CS183" s="1444"/>
      <c r="CT183" s="1444"/>
      <c r="CU183" s="1444"/>
      <c r="CV183" s="1444"/>
      <c r="CW183" s="1444"/>
      <c r="CX183" s="1444"/>
      <c r="CY183" s="1444"/>
      <c r="CZ183" s="1444"/>
      <c r="DA183" s="1444"/>
      <c r="DB183" s="1444"/>
      <c r="DC183" s="1444"/>
      <c r="DD183" s="1444"/>
      <c r="DE183" s="1444"/>
      <c r="DF183" s="1444"/>
      <c r="DG183" s="1444"/>
      <c r="DH183" s="1444"/>
      <c r="DI183" s="1444"/>
      <c r="DJ183" s="1444"/>
      <c r="DK183" s="1444"/>
      <c r="DL183" s="1444"/>
      <c r="DM183" s="1444"/>
      <c r="DN183" s="1444"/>
      <c r="DO183" s="1444"/>
      <c r="DP183" s="1444"/>
      <c r="DQ183" s="1444"/>
      <c r="DR183" s="1444"/>
      <c r="DS183" s="1444"/>
      <c r="DT183" s="1444"/>
      <c r="DU183" s="1444"/>
      <c r="DV183" s="1444"/>
      <c r="DW183" s="1444"/>
      <c r="DX183" s="1444"/>
      <c r="DY183" s="1444"/>
      <c r="DZ183" s="1444"/>
      <c r="EA183" s="1444"/>
      <c r="EB183" s="1444"/>
      <c r="EC183" s="1444"/>
      <c r="ED183" s="1444"/>
      <c r="EE183" s="1444"/>
      <c r="EF183" s="1444"/>
      <c r="EG183" s="1444"/>
      <c r="EH183" s="1444"/>
      <c r="EI183" s="1444"/>
      <c r="EJ183" s="1444"/>
      <c r="EK183" s="1444"/>
      <c r="EL183" s="1444"/>
      <c r="EM183" s="1444"/>
      <c r="EN183" s="1444"/>
      <c r="EO183" s="1444"/>
      <c r="EP183" s="1444"/>
      <c r="EQ183" s="1444"/>
      <c r="ER183" s="1444"/>
      <c r="ES183" s="1444"/>
      <c r="ET183" s="1444"/>
      <c r="EU183" s="1444"/>
      <c r="EV183" s="1444"/>
      <c r="EW183" s="1444"/>
      <c r="EX183" s="1444"/>
      <c r="EY183" s="1444"/>
      <c r="EZ183" s="1444"/>
      <c r="FA183" s="1444"/>
      <c r="FB183" s="1444"/>
      <c r="FC183" s="1444"/>
      <c r="FD183" s="1444"/>
      <c r="FE183" s="1444"/>
      <c r="FF183" s="1444"/>
      <c r="FG183" s="1444"/>
      <c r="FH183" s="1444"/>
      <c r="FI183" s="1444"/>
      <c r="FJ183" s="1444"/>
      <c r="FK183" s="1444"/>
      <c r="FL183" s="1444"/>
      <c r="FM183" s="1444"/>
      <c r="FN183" s="1444"/>
      <c r="FO183" s="1444"/>
      <c r="FP183" s="1444"/>
      <c r="FQ183" s="1444"/>
      <c r="FR183" s="1444"/>
      <c r="FS183" s="1444"/>
      <c r="FT183" s="1444"/>
      <c r="FU183" s="1444"/>
      <c r="FV183" s="1444"/>
      <c r="FW183" s="1444"/>
      <c r="FX183" s="1444"/>
      <c r="FY183" s="1444"/>
      <c r="FZ183" s="1444"/>
      <c r="GA183" s="1444"/>
      <c r="GB183" s="1444"/>
      <c r="GC183" s="1444"/>
      <c r="GD183" s="1444"/>
      <c r="GE183" s="1444"/>
      <c r="GF183" s="1444"/>
      <c r="GG183" s="1444"/>
      <c r="GH183" s="1444"/>
      <c r="GI183" s="1444"/>
      <c r="GJ183" s="1444"/>
      <c r="GK183" s="1444"/>
      <c r="GL183" s="1444"/>
      <c r="GM183" s="1444"/>
      <c r="GN183" s="1444"/>
      <c r="GO183" s="1444"/>
      <c r="GP183" s="1444"/>
      <c r="GQ183" s="1444"/>
      <c r="GR183" s="1444"/>
      <c r="GS183" s="1444"/>
      <c r="GT183" s="1444"/>
      <c r="GU183" s="1444"/>
      <c r="GV183" s="1444"/>
      <c r="GW183" s="1444"/>
      <c r="GX183" s="1444"/>
      <c r="GY183" s="1444"/>
      <c r="GZ183" s="1444"/>
      <c r="HA183" s="1444"/>
      <c r="HB183" s="1444"/>
      <c r="HC183" s="1444"/>
      <c r="HD183" s="1444"/>
      <c r="HE183" s="1444"/>
      <c r="HF183" s="1444"/>
      <c r="HG183" s="1444"/>
      <c r="HH183" s="1444"/>
      <c r="HI183" s="1444"/>
      <c r="HJ183" s="1444"/>
      <c r="HK183" s="1444"/>
      <c r="HL183" s="1444"/>
      <c r="HM183" s="1444"/>
      <c r="HN183" s="1444"/>
      <c r="HO183" s="1444"/>
      <c r="HP183" s="1444"/>
      <c r="HQ183" s="1444"/>
      <c r="HR183" s="1444"/>
      <c r="HS183" s="1444"/>
      <c r="HT183" s="1444"/>
      <c r="HU183" s="1444"/>
      <c r="HV183" s="1444"/>
      <c r="HW183" s="1444"/>
      <c r="HX183" s="1444"/>
      <c r="HY183" s="1444"/>
      <c r="HZ183" s="1444"/>
      <c r="IA183" s="1444"/>
      <c r="IB183" s="1444"/>
      <c r="IC183" s="1444"/>
      <c r="ID183" s="1444"/>
      <c r="IE183" s="1444"/>
      <c r="IF183" s="1444"/>
      <c r="IG183" s="1444"/>
      <c r="IH183" s="1444"/>
      <c r="II183" s="1444"/>
      <c r="IJ183" s="1444"/>
      <c r="IK183" s="1444"/>
      <c r="IL183" s="1444"/>
      <c r="IM183" s="1444"/>
      <c r="IN183" s="1444"/>
      <c r="IO183" s="1444"/>
      <c r="IP183" s="1444"/>
      <c r="IQ183" s="1444"/>
      <c r="IR183" s="1444"/>
      <c r="IS183" s="1444"/>
      <c r="IT183" s="1444"/>
      <c r="IU183" s="1444"/>
      <c r="IV183" s="1444"/>
      <c r="IW183" s="1444"/>
      <c r="IX183" s="1444"/>
      <c r="IY183" s="1444"/>
      <c r="IZ183" s="1444"/>
      <c r="JA183" s="1444"/>
      <c r="JB183" s="1444"/>
      <c r="JC183" s="1444"/>
      <c r="JD183" s="1444"/>
      <c r="JE183" s="1444"/>
    </row>
    <row r="184" spans="13:265" s="1485" customFormat="1" ht="15" hidden="1" customHeight="1" x14ac:dyDescent="0.25">
      <c r="M184" s="1163"/>
      <c r="N184" s="1163"/>
      <c r="CK184" s="1444"/>
      <c r="CL184" s="1444"/>
      <c r="CM184" s="1444"/>
      <c r="CN184" s="1444"/>
      <c r="CO184" s="1444"/>
      <c r="CP184" s="1444"/>
      <c r="CQ184" s="1444"/>
      <c r="CR184" s="1444"/>
      <c r="CS184" s="1444"/>
      <c r="CT184" s="1444"/>
      <c r="CU184" s="1444"/>
      <c r="CV184" s="1444"/>
      <c r="CW184" s="1444"/>
      <c r="CX184" s="1444"/>
      <c r="CY184" s="1444"/>
      <c r="CZ184" s="1444"/>
      <c r="DA184" s="1444"/>
      <c r="DB184" s="1444"/>
      <c r="DC184" s="1444"/>
      <c r="DD184" s="1444"/>
      <c r="DE184" s="1444"/>
      <c r="DF184" s="1444"/>
      <c r="DG184" s="1444"/>
      <c r="DH184" s="1444"/>
      <c r="DI184" s="1444"/>
      <c r="DJ184" s="1444"/>
      <c r="DK184" s="1444"/>
      <c r="DL184" s="1444"/>
      <c r="DM184" s="1444"/>
      <c r="DN184" s="1444"/>
      <c r="DO184" s="1444"/>
      <c r="DP184" s="1444"/>
      <c r="DQ184" s="1444"/>
      <c r="DR184" s="1444"/>
      <c r="DS184" s="1444"/>
      <c r="DT184" s="1444"/>
      <c r="DU184" s="1444"/>
      <c r="DV184" s="1444"/>
      <c r="DW184" s="1444"/>
      <c r="DX184" s="1444"/>
      <c r="DY184" s="1444"/>
      <c r="DZ184" s="1444"/>
      <c r="EA184" s="1444"/>
      <c r="EB184" s="1444"/>
      <c r="EC184" s="1444"/>
      <c r="ED184" s="1444"/>
      <c r="EE184" s="1444"/>
      <c r="EF184" s="1444"/>
      <c r="EG184" s="1444"/>
      <c r="EH184" s="1444"/>
      <c r="EI184" s="1444"/>
      <c r="EJ184" s="1444"/>
      <c r="EK184" s="1444"/>
      <c r="EL184" s="1444"/>
      <c r="EM184" s="1444"/>
      <c r="EN184" s="1444"/>
      <c r="EO184" s="1444"/>
      <c r="EP184" s="1444"/>
      <c r="EQ184" s="1444"/>
      <c r="ER184" s="1444"/>
      <c r="ES184" s="1444"/>
      <c r="ET184" s="1444"/>
      <c r="EU184" s="1444"/>
      <c r="EV184" s="1444"/>
      <c r="EW184" s="1444"/>
      <c r="EX184" s="1444"/>
      <c r="EY184" s="1444"/>
      <c r="EZ184" s="1444"/>
      <c r="FA184" s="1444"/>
      <c r="FB184" s="1444"/>
      <c r="FC184" s="1444"/>
      <c r="FD184" s="1444"/>
      <c r="FE184" s="1444"/>
      <c r="FF184" s="1444"/>
      <c r="FG184" s="1444"/>
      <c r="FH184" s="1444"/>
      <c r="FI184" s="1444"/>
      <c r="FJ184" s="1444"/>
      <c r="FK184" s="1444"/>
      <c r="FL184" s="1444"/>
      <c r="FM184" s="1444"/>
      <c r="FN184" s="1444"/>
      <c r="FO184" s="1444"/>
      <c r="FP184" s="1444"/>
      <c r="FQ184" s="1444"/>
      <c r="FR184" s="1444"/>
      <c r="FS184" s="1444"/>
      <c r="FT184" s="1444"/>
      <c r="FU184" s="1444"/>
      <c r="FV184" s="1444"/>
      <c r="FW184" s="1444"/>
      <c r="FX184" s="1444"/>
      <c r="FY184" s="1444"/>
      <c r="FZ184" s="1444"/>
      <c r="GA184" s="1444"/>
      <c r="GB184" s="1444"/>
      <c r="GC184" s="1444"/>
      <c r="GD184" s="1444"/>
      <c r="GE184" s="1444"/>
      <c r="GF184" s="1444"/>
      <c r="GG184" s="1444"/>
      <c r="GH184" s="1444"/>
      <c r="GI184" s="1444"/>
      <c r="GJ184" s="1444"/>
      <c r="GK184" s="1444"/>
      <c r="GL184" s="1444"/>
      <c r="GM184" s="1444"/>
      <c r="GN184" s="1444"/>
      <c r="GO184" s="1444"/>
      <c r="GP184" s="1444"/>
      <c r="GQ184" s="1444"/>
      <c r="GR184" s="1444"/>
      <c r="GS184" s="1444"/>
      <c r="GT184" s="1444"/>
      <c r="GU184" s="1444"/>
      <c r="GV184" s="1444"/>
      <c r="GW184" s="1444"/>
      <c r="GX184" s="1444"/>
      <c r="GY184" s="1444"/>
      <c r="GZ184" s="1444"/>
      <c r="HA184" s="1444"/>
      <c r="HB184" s="1444"/>
      <c r="HC184" s="1444"/>
      <c r="HD184" s="1444"/>
      <c r="HE184" s="1444"/>
      <c r="HF184" s="1444"/>
      <c r="HG184" s="1444"/>
      <c r="HH184" s="1444"/>
      <c r="HI184" s="1444"/>
      <c r="HJ184" s="1444"/>
      <c r="HK184" s="1444"/>
      <c r="HL184" s="1444"/>
      <c r="HM184" s="1444"/>
      <c r="HN184" s="1444"/>
      <c r="HO184" s="1444"/>
      <c r="HP184" s="1444"/>
      <c r="HQ184" s="1444"/>
      <c r="HR184" s="1444"/>
      <c r="HS184" s="1444"/>
      <c r="HT184" s="1444"/>
      <c r="HU184" s="1444"/>
      <c r="HV184" s="1444"/>
      <c r="HW184" s="1444"/>
      <c r="HX184" s="1444"/>
      <c r="HY184" s="1444"/>
      <c r="HZ184" s="1444"/>
      <c r="IA184" s="1444"/>
      <c r="IB184" s="1444"/>
      <c r="IC184" s="1444"/>
      <c r="ID184" s="1444"/>
      <c r="IE184" s="1444"/>
      <c r="IF184" s="1444"/>
      <c r="IG184" s="1444"/>
      <c r="IH184" s="1444"/>
      <c r="II184" s="1444"/>
      <c r="IJ184" s="1444"/>
      <c r="IK184" s="1444"/>
      <c r="IL184" s="1444"/>
      <c r="IM184" s="1444"/>
      <c r="IN184" s="1444"/>
      <c r="IO184" s="1444"/>
      <c r="IP184" s="1444"/>
      <c r="IQ184" s="1444"/>
      <c r="IR184" s="1444"/>
      <c r="IS184" s="1444"/>
      <c r="IT184" s="1444"/>
      <c r="IU184" s="1444"/>
      <c r="IV184" s="1444"/>
      <c r="IW184" s="1444"/>
      <c r="IX184" s="1444"/>
      <c r="IY184" s="1444"/>
      <c r="IZ184" s="1444"/>
      <c r="JA184" s="1444"/>
      <c r="JB184" s="1444"/>
      <c r="JC184" s="1444"/>
      <c r="JD184" s="1444"/>
      <c r="JE184" s="1444"/>
    </row>
    <row r="185" spans="13:265" s="1485" customFormat="1" ht="15" hidden="1" customHeight="1" x14ac:dyDescent="0.25">
      <c r="M185" s="1163"/>
      <c r="N185" s="1163"/>
      <c r="CK185" s="1444"/>
      <c r="CL185" s="1444"/>
      <c r="CM185" s="1444"/>
      <c r="CN185" s="1444"/>
      <c r="CO185" s="1444"/>
      <c r="CP185" s="1444"/>
      <c r="CQ185" s="1444"/>
      <c r="CR185" s="1444"/>
      <c r="CS185" s="1444"/>
      <c r="CT185" s="1444"/>
      <c r="CU185" s="1444"/>
      <c r="CV185" s="1444"/>
      <c r="CW185" s="1444"/>
      <c r="CX185" s="1444"/>
      <c r="CY185" s="1444"/>
      <c r="CZ185" s="1444"/>
      <c r="DA185" s="1444"/>
      <c r="DB185" s="1444"/>
      <c r="DC185" s="1444"/>
      <c r="DD185" s="1444"/>
      <c r="DE185" s="1444"/>
      <c r="DF185" s="1444"/>
      <c r="DG185" s="1444"/>
      <c r="DH185" s="1444"/>
      <c r="DI185" s="1444"/>
      <c r="DJ185" s="1444"/>
      <c r="DK185" s="1444"/>
      <c r="DL185" s="1444"/>
      <c r="DM185" s="1444"/>
      <c r="DN185" s="1444"/>
      <c r="DO185" s="1444"/>
      <c r="DP185" s="1444"/>
      <c r="DQ185" s="1444"/>
      <c r="DR185" s="1444"/>
      <c r="DS185" s="1444"/>
      <c r="DT185" s="1444"/>
      <c r="DU185" s="1444"/>
      <c r="DV185" s="1444"/>
      <c r="DW185" s="1444"/>
      <c r="DX185" s="1444"/>
      <c r="DY185" s="1444"/>
      <c r="DZ185" s="1444"/>
      <c r="EA185" s="1444"/>
      <c r="EB185" s="1444"/>
      <c r="EC185" s="1444"/>
      <c r="ED185" s="1444"/>
      <c r="EE185" s="1444"/>
      <c r="EF185" s="1444"/>
      <c r="EG185" s="1444"/>
      <c r="EH185" s="1444"/>
      <c r="EI185" s="1444"/>
      <c r="EJ185" s="1444"/>
      <c r="EK185" s="1444"/>
      <c r="EL185" s="1444"/>
      <c r="EM185" s="1444"/>
      <c r="EN185" s="1444"/>
      <c r="EO185" s="1444"/>
      <c r="EP185" s="1444"/>
      <c r="EQ185" s="1444"/>
      <c r="ER185" s="1444"/>
      <c r="ES185" s="1444"/>
      <c r="ET185" s="1444"/>
      <c r="EU185" s="1444"/>
      <c r="EV185" s="1444"/>
      <c r="EW185" s="1444"/>
      <c r="EX185" s="1444"/>
      <c r="EY185" s="1444"/>
      <c r="EZ185" s="1444"/>
      <c r="FA185" s="1444"/>
      <c r="FB185" s="1444"/>
      <c r="FC185" s="1444"/>
      <c r="FD185" s="1444"/>
      <c r="FE185" s="1444"/>
      <c r="FF185" s="1444"/>
      <c r="FG185" s="1444"/>
      <c r="FH185" s="1444"/>
      <c r="FI185" s="1444"/>
      <c r="FJ185" s="1444"/>
      <c r="FK185" s="1444"/>
      <c r="FL185" s="1444"/>
      <c r="FM185" s="1444"/>
      <c r="FN185" s="1444"/>
      <c r="FO185" s="1444"/>
      <c r="FP185" s="1444"/>
      <c r="FQ185" s="1444"/>
      <c r="FR185" s="1444"/>
      <c r="FS185" s="1444"/>
      <c r="FT185" s="1444"/>
      <c r="FU185" s="1444"/>
      <c r="FV185" s="1444"/>
      <c r="FW185" s="1444"/>
      <c r="FX185" s="1444"/>
      <c r="FY185" s="1444"/>
      <c r="FZ185" s="1444"/>
      <c r="GA185" s="1444"/>
      <c r="GB185" s="1444"/>
      <c r="GC185" s="1444"/>
      <c r="GD185" s="1444"/>
      <c r="GE185" s="1444"/>
      <c r="GF185" s="1444"/>
      <c r="GG185" s="1444"/>
      <c r="GH185" s="1444"/>
      <c r="GI185" s="1444"/>
      <c r="GJ185" s="1444"/>
      <c r="GK185" s="1444"/>
      <c r="GL185" s="1444"/>
      <c r="GM185" s="1444"/>
      <c r="GN185" s="1444"/>
      <c r="GO185" s="1444"/>
      <c r="GP185" s="1444"/>
      <c r="GQ185" s="1444"/>
      <c r="GR185" s="1444"/>
      <c r="GS185" s="1444"/>
      <c r="GT185" s="1444"/>
      <c r="GU185" s="1444"/>
      <c r="GV185" s="1444"/>
      <c r="GW185" s="1444"/>
      <c r="GX185" s="1444"/>
      <c r="GY185" s="1444"/>
      <c r="GZ185" s="1444"/>
      <c r="HA185" s="1444"/>
      <c r="HB185" s="1444"/>
      <c r="HC185" s="1444"/>
      <c r="HD185" s="1444"/>
      <c r="HE185" s="1444"/>
      <c r="HF185" s="1444"/>
      <c r="HG185" s="1444"/>
      <c r="HH185" s="1444"/>
      <c r="HI185" s="1444"/>
      <c r="HJ185" s="1444"/>
      <c r="HK185" s="1444"/>
      <c r="HL185" s="1444"/>
      <c r="HM185" s="1444"/>
      <c r="HN185" s="1444"/>
      <c r="HO185" s="1444"/>
      <c r="HP185" s="1444"/>
      <c r="HQ185" s="1444"/>
      <c r="HR185" s="1444"/>
      <c r="HS185" s="1444"/>
      <c r="HT185" s="1444"/>
      <c r="HU185" s="1444"/>
      <c r="HV185" s="1444"/>
      <c r="HW185" s="1444"/>
      <c r="HX185" s="1444"/>
      <c r="HY185" s="1444"/>
      <c r="HZ185" s="1444"/>
      <c r="IA185" s="1444"/>
      <c r="IB185" s="1444"/>
      <c r="IC185" s="1444"/>
      <c r="ID185" s="1444"/>
      <c r="IE185" s="1444"/>
      <c r="IF185" s="1444"/>
      <c r="IG185" s="1444"/>
      <c r="IH185" s="1444"/>
      <c r="II185" s="1444"/>
      <c r="IJ185" s="1444"/>
      <c r="IK185" s="1444"/>
      <c r="IL185" s="1444"/>
      <c r="IM185" s="1444"/>
      <c r="IN185" s="1444"/>
      <c r="IO185" s="1444"/>
      <c r="IP185" s="1444"/>
      <c r="IQ185" s="1444"/>
      <c r="IR185" s="1444"/>
      <c r="IS185" s="1444"/>
      <c r="IT185" s="1444"/>
      <c r="IU185" s="1444"/>
      <c r="IV185" s="1444"/>
      <c r="IW185" s="1444"/>
      <c r="IX185" s="1444"/>
      <c r="IY185" s="1444"/>
      <c r="IZ185" s="1444"/>
      <c r="JA185" s="1444"/>
      <c r="JB185" s="1444"/>
      <c r="JC185" s="1444"/>
      <c r="JD185" s="1444"/>
      <c r="JE185" s="1444"/>
    </row>
    <row r="186" spans="13:265" s="1485" customFormat="1" ht="15" hidden="1" customHeight="1" x14ac:dyDescent="0.25">
      <c r="M186" s="1163"/>
      <c r="N186" s="1163"/>
      <c r="CK186" s="1444"/>
      <c r="CL186" s="1444"/>
      <c r="CM186" s="1444"/>
      <c r="CN186" s="1444"/>
      <c r="CO186" s="1444"/>
      <c r="CP186" s="1444"/>
      <c r="CQ186" s="1444"/>
      <c r="CR186" s="1444"/>
      <c r="CS186" s="1444"/>
      <c r="CT186" s="1444"/>
      <c r="CU186" s="1444"/>
      <c r="CV186" s="1444"/>
      <c r="CW186" s="1444"/>
      <c r="CX186" s="1444"/>
      <c r="CY186" s="1444"/>
      <c r="CZ186" s="1444"/>
      <c r="DA186" s="1444"/>
      <c r="DB186" s="1444"/>
      <c r="DC186" s="1444"/>
      <c r="DD186" s="1444"/>
      <c r="DE186" s="1444"/>
      <c r="DF186" s="1444"/>
      <c r="DG186" s="1444"/>
      <c r="DH186" s="1444"/>
      <c r="DI186" s="1444"/>
      <c r="DJ186" s="1444"/>
      <c r="DK186" s="1444"/>
      <c r="DL186" s="1444"/>
      <c r="DM186" s="1444"/>
      <c r="DN186" s="1444"/>
      <c r="DO186" s="1444"/>
      <c r="DP186" s="1444"/>
      <c r="DQ186" s="1444"/>
      <c r="DR186" s="1444"/>
      <c r="DS186" s="1444"/>
      <c r="DT186" s="1444"/>
      <c r="DU186" s="1444"/>
      <c r="DV186" s="1444"/>
      <c r="DW186" s="1444"/>
      <c r="DX186" s="1444"/>
      <c r="DY186" s="1444"/>
      <c r="DZ186" s="1444"/>
      <c r="EA186" s="1444"/>
      <c r="EB186" s="1444"/>
      <c r="EC186" s="1444"/>
      <c r="ED186" s="1444"/>
      <c r="EE186" s="1444"/>
      <c r="EF186" s="1444"/>
      <c r="EG186" s="1444"/>
      <c r="EH186" s="1444"/>
      <c r="EI186" s="1444"/>
      <c r="EJ186" s="1444"/>
      <c r="EK186" s="1444"/>
      <c r="EL186" s="1444"/>
      <c r="EM186" s="1444"/>
      <c r="EN186" s="1444"/>
      <c r="EO186" s="1444"/>
      <c r="EP186" s="1444"/>
      <c r="EQ186" s="1444"/>
      <c r="ER186" s="1444"/>
      <c r="ES186" s="1444"/>
      <c r="ET186" s="1444"/>
      <c r="EU186" s="1444"/>
      <c r="EV186" s="1444"/>
      <c r="EW186" s="1444"/>
      <c r="EX186" s="1444"/>
      <c r="EY186" s="1444"/>
      <c r="EZ186" s="1444"/>
      <c r="FA186" s="1444"/>
      <c r="FB186" s="1444"/>
      <c r="FC186" s="1444"/>
      <c r="FD186" s="1444"/>
      <c r="FE186" s="1444"/>
      <c r="FF186" s="1444"/>
      <c r="FG186" s="1444"/>
      <c r="FH186" s="1444"/>
      <c r="FI186" s="1444"/>
      <c r="FJ186" s="1444"/>
      <c r="FK186" s="1444"/>
      <c r="FL186" s="1444"/>
      <c r="FM186" s="1444"/>
      <c r="FN186" s="1444"/>
      <c r="FO186" s="1444"/>
      <c r="FP186" s="1444"/>
      <c r="FQ186" s="1444"/>
      <c r="FR186" s="1444"/>
      <c r="FS186" s="1444"/>
      <c r="FT186" s="1444"/>
      <c r="FU186" s="1444"/>
      <c r="FV186" s="1444"/>
      <c r="FW186" s="1444"/>
      <c r="FX186" s="1444"/>
      <c r="FY186" s="1444"/>
      <c r="FZ186" s="1444"/>
      <c r="GA186" s="1444"/>
      <c r="GB186" s="1444"/>
      <c r="GC186" s="1444"/>
      <c r="GD186" s="1444"/>
      <c r="GE186" s="1444"/>
      <c r="GF186" s="1444"/>
      <c r="GG186" s="1444"/>
      <c r="GH186" s="1444"/>
      <c r="GI186" s="1444"/>
      <c r="GJ186" s="1444"/>
      <c r="GK186" s="1444"/>
      <c r="GL186" s="1444"/>
      <c r="GM186" s="1444"/>
      <c r="GN186" s="1444"/>
      <c r="GO186" s="1444"/>
      <c r="GP186" s="1444"/>
      <c r="GQ186" s="1444"/>
      <c r="GR186" s="1444"/>
      <c r="GS186" s="1444"/>
      <c r="GT186" s="1444"/>
      <c r="GU186" s="1444"/>
      <c r="GV186" s="1444"/>
      <c r="GW186" s="1444"/>
      <c r="GX186" s="1444"/>
      <c r="GY186" s="1444"/>
      <c r="GZ186" s="1444"/>
      <c r="HA186" s="1444"/>
      <c r="HB186" s="1444"/>
      <c r="HC186" s="1444"/>
      <c r="HD186" s="1444"/>
      <c r="HE186" s="1444"/>
      <c r="HF186" s="1444"/>
      <c r="HG186" s="1444"/>
      <c r="HH186" s="1444"/>
      <c r="HI186" s="1444"/>
      <c r="HJ186" s="1444"/>
      <c r="HK186" s="1444"/>
      <c r="HL186" s="1444"/>
      <c r="HM186" s="1444"/>
      <c r="HN186" s="1444"/>
      <c r="HO186" s="1444"/>
      <c r="HP186" s="1444"/>
      <c r="HQ186" s="1444"/>
      <c r="HR186" s="1444"/>
      <c r="HS186" s="1444"/>
      <c r="HT186" s="1444"/>
      <c r="HU186" s="1444"/>
      <c r="HV186" s="1444"/>
      <c r="HW186" s="1444"/>
      <c r="HX186" s="1444"/>
      <c r="HY186" s="1444"/>
      <c r="HZ186" s="1444"/>
      <c r="IA186" s="1444"/>
      <c r="IB186" s="1444"/>
      <c r="IC186" s="1444"/>
      <c r="ID186" s="1444"/>
      <c r="IE186" s="1444"/>
      <c r="IF186" s="1444"/>
      <c r="IG186" s="1444"/>
      <c r="IH186" s="1444"/>
      <c r="II186" s="1444"/>
      <c r="IJ186" s="1444"/>
      <c r="IK186" s="1444"/>
      <c r="IL186" s="1444"/>
      <c r="IM186" s="1444"/>
      <c r="IN186" s="1444"/>
      <c r="IO186" s="1444"/>
      <c r="IP186" s="1444"/>
      <c r="IQ186" s="1444"/>
      <c r="IR186" s="1444"/>
      <c r="IS186" s="1444"/>
      <c r="IT186" s="1444"/>
      <c r="IU186" s="1444"/>
      <c r="IV186" s="1444"/>
      <c r="IW186" s="1444"/>
      <c r="IX186" s="1444"/>
      <c r="IY186" s="1444"/>
      <c r="IZ186" s="1444"/>
      <c r="JA186" s="1444"/>
      <c r="JB186" s="1444"/>
      <c r="JC186" s="1444"/>
      <c r="JD186" s="1444"/>
      <c r="JE186" s="1444"/>
    </row>
    <row r="187" spans="13:265" s="1485" customFormat="1" ht="15" hidden="1" customHeight="1" x14ac:dyDescent="0.25">
      <c r="M187" s="1163"/>
      <c r="N187" s="1163"/>
      <c r="CK187" s="1444"/>
      <c r="CL187" s="1444"/>
      <c r="CM187" s="1444"/>
      <c r="CN187" s="1444"/>
      <c r="CO187" s="1444"/>
      <c r="CP187" s="1444"/>
      <c r="CQ187" s="1444"/>
      <c r="CR187" s="1444"/>
      <c r="CS187" s="1444"/>
      <c r="CT187" s="1444"/>
      <c r="CU187" s="1444"/>
      <c r="CV187" s="1444"/>
      <c r="CW187" s="1444"/>
      <c r="CX187" s="1444"/>
      <c r="CY187" s="1444"/>
      <c r="CZ187" s="1444"/>
      <c r="DA187" s="1444"/>
      <c r="DB187" s="1444"/>
      <c r="DC187" s="1444"/>
      <c r="DD187" s="1444"/>
      <c r="DE187" s="1444"/>
      <c r="DF187" s="1444"/>
      <c r="DG187" s="1444"/>
      <c r="DH187" s="1444"/>
      <c r="DI187" s="1444"/>
      <c r="DJ187" s="1444"/>
      <c r="DK187" s="1444"/>
      <c r="DL187" s="1444"/>
      <c r="DM187" s="1444"/>
      <c r="DN187" s="1444"/>
      <c r="DO187" s="1444"/>
      <c r="DP187" s="1444"/>
      <c r="DQ187" s="1444"/>
      <c r="DR187" s="1444"/>
      <c r="DS187" s="1444"/>
      <c r="DT187" s="1444"/>
      <c r="DU187" s="1444"/>
      <c r="DV187" s="1444"/>
      <c r="DW187" s="1444"/>
      <c r="DX187" s="1444"/>
      <c r="DY187" s="1444"/>
      <c r="DZ187" s="1444"/>
      <c r="EA187" s="1444"/>
      <c r="EB187" s="1444"/>
      <c r="EC187" s="1444"/>
      <c r="ED187" s="1444"/>
      <c r="EE187" s="1444"/>
      <c r="EF187" s="1444"/>
      <c r="EG187" s="1444"/>
      <c r="EH187" s="1444"/>
      <c r="EI187" s="1444"/>
      <c r="EJ187" s="1444"/>
      <c r="EK187" s="1444"/>
      <c r="EL187" s="1444"/>
      <c r="EM187" s="1444"/>
      <c r="EN187" s="1444"/>
      <c r="EO187" s="1444"/>
      <c r="EP187" s="1444"/>
      <c r="EQ187" s="1444"/>
      <c r="ER187" s="1444"/>
      <c r="ES187" s="1444"/>
      <c r="ET187" s="1444"/>
      <c r="EU187" s="1444"/>
      <c r="EV187" s="1444"/>
      <c r="EW187" s="1444"/>
      <c r="EX187" s="1444"/>
      <c r="EY187" s="1444"/>
      <c r="EZ187" s="1444"/>
      <c r="FA187" s="1444"/>
      <c r="FB187" s="1444"/>
      <c r="FC187" s="1444"/>
      <c r="FD187" s="1444"/>
      <c r="FE187" s="1444"/>
      <c r="FF187" s="1444"/>
      <c r="FG187" s="1444"/>
      <c r="FH187" s="1444"/>
      <c r="FI187" s="1444"/>
      <c r="FJ187" s="1444"/>
      <c r="FK187" s="1444"/>
      <c r="FL187" s="1444"/>
      <c r="FM187" s="1444"/>
      <c r="FN187" s="1444"/>
      <c r="FO187" s="1444"/>
      <c r="FP187" s="1444"/>
      <c r="FQ187" s="1444"/>
      <c r="FR187" s="1444"/>
      <c r="FS187" s="1444"/>
      <c r="FT187" s="1444"/>
      <c r="FU187" s="1444"/>
      <c r="FV187" s="1444"/>
      <c r="FW187" s="1444"/>
      <c r="FX187" s="1444"/>
      <c r="FY187" s="1444"/>
      <c r="FZ187" s="1444"/>
      <c r="GA187" s="1444"/>
      <c r="GB187" s="1444"/>
      <c r="GC187" s="1444"/>
      <c r="GD187" s="1444"/>
      <c r="GE187" s="1444"/>
      <c r="GF187" s="1444"/>
      <c r="GG187" s="1444"/>
      <c r="GH187" s="1444"/>
      <c r="GI187" s="1444"/>
      <c r="GJ187" s="1444"/>
      <c r="GK187" s="1444"/>
      <c r="GL187" s="1444"/>
      <c r="GM187" s="1444"/>
      <c r="GN187" s="1444"/>
      <c r="GO187" s="1444"/>
      <c r="GP187" s="1444"/>
      <c r="GQ187" s="1444"/>
      <c r="GR187" s="1444"/>
      <c r="GS187" s="1444"/>
      <c r="GT187" s="1444"/>
      <c r="GU187" s="1444"/>
      <c r="GV187" s="1444"/>
      <c r="GW187" s="1444"/>
      <c r="GX187" s="1444"/>
      <c r="GY187" s="1444"/>
      <c r="GZ187" s="1444"/>
      <c r="HA187" s="1444"/>
      <c r="HB187" s="1444"/>
      <c r="HC187" s="1444"/>
      <c r="HD187" s="1444"/>
      <c r="HE187" s="1444"/>
      <c r="HF187" s="1444"/>
      <c r="HG187" s="1444"/>
      <c r="HH187" s="1444"/>
      <c r="HI187" s="1444"/>
      <c r="HJ187" s="1444"/>
      <c r="HK187" s="1444"/>
      <c r="HL187" s="1444"/>
      <c r="HM187" s="1444"/>
      <c r="HN187" s="1444"/>
      <c r="HO187" s="1444"/>
      <c r="HP187" s="1444"/>
      <c r="HQ187" s="1444"/>
      <c r="HR187" s="1444"/>
      <c r="HS187" s="1444"/>
      <c r="HT187" s="1444"/>
      <c r="HU187" s="1444"/>
      <c r="HV187" s="1444"/>
      <c r="HW187" s="1444"/>
      <c r="HX187" s="1444"/>
      <c r="HY187" s="1444"/>
      <c r="HZ187" s="1444"/>
      <c r="IA187" s="1444"/>
      <c r="IB187" s="1444"/>
      <c r="IC187" s="1444"/>
      <c r="ID187" s="1444"/>
      <c r="IE187" s="1444"/>
      <c r="IF187" s="1444"/>
      <c r="IG187" s="1444"/>
      <c r="IH187" s="1444"/>
      <c r="II187" s="1444"/>
      <c r="IJ187" s="1444"/>
      <c r="IK187" s="1444"/>
      <c r="IL187" s="1444"/>
      <c r="IM187" s="1444"/>
      <c r="IN187" s="1444"/>
      <c r="IO187" s="1444"/>
      <c r="IP187" s="1444"/>
      <c r="IQ187" s="1444"/>
      <c r="IR187" s="1444"/>
      <c r="IS187" s="1444"/>
      <c r="IT187" s="1444"/>
      <c r="IU187" s="1444"/>
      <c r="IV187" s="1444"/>
      <c r="IW187" s="1444"/>
      <c r="IX187" s="1444"/>
      <c r="IY187" s="1444"/>
      <c r="IZ187" s="1444"/>
      <c r="JA187" s="1444"/>
      <c r="JB187" s="1444"/>
      <c r="JC187" s="1444"/>
      <c r="JD187" s="1444"/>
      <c r="JE187" s="1444"/>
    </row>
    <row r="188" spans="13:265" s="1485" customFormat="1" ht="15" hidden="1" customHeight="1" x14ac:dyDescent="0.25">
      <c r="M188" s="1163"/>
      <c r="N188" s="1163"/>
      <c r="CK188" s="1444"/>
      <c r="CL188" s="1444"/>
      <c r="CM188" s="1444"/>
      <c r="CN188" s="1444"/>
      <c r="CO188" s="1444"/>
      <c r="CP188" s="1444"/>
      <c r="CQ188" s="1444"/>
      <c r="CR188" s="1444"/>
      <c r="CS188" s="1444"/>
      <c r="CT188" s="1444"/>
      <c r="CU188" s="1444"/>
      <c r="CV188" s="1444"/>
      <c r="CW188" s="1444"/>
      <c r="CX188" s="1444"/>
      <c r="CY188" s="1444"/>
      <c r="CZ188" s="1444"/>
      <c r="DA188" s="1444"/>
      <c r="DB188" s="1444"/>
      <c r="DC188" s="1444"/>
      <c r="DD188" s="1444"/>
      <c r="DE188" s="1444"/>
      <c r="DF188" s="1444"/>
      <c r="DG188" s="1444"/>
      <c r="DH188" s="1444"/>
      <c r="DI188" s="1444"/>
      <c r="DJ188" s="1444"/>
      <c r="DK188" s="1444"/>
      <c r="DL188" s="1444"/>
      <c r="DM188" s="1444"/>
      <c r="DN188" s="1444"/>
      <c r="DO188" s="1444"/>
      <c r="DP188" s="1444"/>
      <c r="DQ188" s="1444"/>
      <c r="DR188" s="1444"/>
      <c r="DS188" s="1444"/>
      <c r="DT188" s="1444"/>
      <c r="DU188" s="1444"/>
      <c r="DV188" s="1444"/>
      <c r="DW188" s="1444"/>
      <c r="DX188" s="1444"/>
      <c r="DY188" s="1444"/>
      <c r="DZ188" s="1444"/>
      <c r="EA188" s="1444"/>
      <c r="EB188" s="1444"/>
      <c r="EC188" s="1444"/>
      <c r="ED188" s="1444"/>
      <c r="EE188" s="1444"/>
      <c r="EF188" s="1444"/>
      <c r="EG188" s="1444"/>
      <c r="EH188" s="1444"/>
      <c r="EI188" s="1444"/>
      <c r="EJ188" s="1444"/>
      <c r="EK188" s="1444"/>
      <c r="EL188" s="1444"/>
      <c r="EM188" s="1444"/>
      <c r="EN188" s="1444"/>
      <c r="EO188" s="1444"/>
      <c r="EP188" s="1444"/>
      <c r="EQ188" s="1444"/>
      <c r="ER188" s="1444"/>
      <c r="ES188" s="1444"/>
      <c r="ET188" s="1444"/>
      <c r="EU188" s="1444"/>
      <c r="EV188" s="1444"/>
      <c r="EW188" s="1444"/>
      <c r="EX188" s="1444"/>
      <c r="EY188" s="1444"/>
      <c r="EZ188" s="1444"/>
      <c r="FA188" s="1444"/>
      <c r="FB188" s="1444"/>
      <c r="FC188" s="1444"/>
      <c r="FD188" s="1444"/>
      <c r="FE188" s="1444"/>
      <c r="FF188" s="1444"/>
      <c r="FG188" s="1444"/>
      <c r="FH188" s="1444"/>
      <c r="FI188" s="1444"/>
      <c r="FJ188" s="1444"/>
      <c r="FK188" s="1444"/>
      <c r="FL188" s="1444"/>
      <c r="FM188" s="1444"/>
      <c r="FN188" s="1444"/>
      <c r="FO188" s="1444"/>
      <c r="FP188" s="1444"/>
      <c r="FQ188" s="1444"/>
      <c r="FR188" s="1444"/>
      <c r="FS188" s="1444"/>
      <c r="FT188" s="1444"/>
      <c r="FU188" s="1444"/>
      <c r="FV188" s="1444"/>
      <c r="FW188" s="1444"/>
      <c r="FX188" s="1444"/>
      <c r="FY188" s="1444"/>
      <c r="FZ188" s="1444"/>
      <c r="GA188" s="1444"/>
      <c r="GB188" s="1444"/>
      <c r="GC188" s="1444"/>
      <c r="GD188" s="1444"/>
      <c r="GE188" s="1444"/>
      <c r="GF188" s="1444"/>
      <c r="GG188" s="1444"/>
      <c r="GH188" s="1444"/>
      <c r="GI188" s="1444"/>
      <c r="GJ188" s="1444"/>
      <c r="GK188" s="1444"/>
      <c r="GL188" s="1444"/>
      <c r="GM188" s="1444"/>
      <c r="GN188" s="1444"/>
      <c r="GO188" s="1444"/>
      <c r="GP188" s="1444"/>
      <c r="GQ188" s="1444"/>
      <c r="GR188" s="1444"/>
      <c r="GS188" s="1444"/>
      <c r="GT188" s="1444"/>
      <c r="GU188" s="1444"/>
      <c r="GV188" s="1444"/>
      <c r="GW188" s="1444"/>
      <c r="GX188" s="1444"/>
      <c r="GY188" s="1444"/>
      <c r="GZ188" s="1444"/>
      <c r="HA188" s="1444"/>
      <c r="HB188" s="1444"/>
      <c r="HC188" s="1444"/>
      <c r="HD188" s="1444"/>
      <c r="HE188" s="1444"/>
      <c r="HF188" s="1444"/>
      <c r="HG188" s="1444"/>
      <c r="HH188" s="1444"/>
      <c r="HI188" s="1444"/>
      <c r="HJ188" s="1444"/>
      <c r="HK188" s="1444"/>
      <c r="HL188" s="1444"/>
      <c r="HM188" s="1444"/>
      <c r="HN188" s="1444"/>
      <c r="HO188" s="1444"/>
      <c r="HP188" s="1444"/>
      <c r="HQ188" s="1444"/>
      <c r="HR188" s="1444"/>
      <c r="HS188" s="1444"/>
      <c r="HT188" s="1444"/>
      <c r="HU188" s="1444"/>
      <c r="HV188" s="1444"/>
      <c r="HW188" s="1444"/>
      <c r="HX188" s="1444"/>
      <c r="HY188" s="1444"/>
      <c r="HZ188" s="1444"/>
      <c r="IA188" s="1444"/>
      <c r="IB188" s="1444"/>
      <c r="IC188" s="1444"/>
      <c r="ID188" s="1444"/>
      <c r="IE188" s="1444"/>
      <c r="IF188" s="1444"/>
      <c r="IG188" s="1444"/>
      <c r="IH188" s="1444"/>
      <c r="II188" s="1444"/>
      <c r="IJ188" s="1444"/>
      <c r="IK188" s="1444"/>
      <c r="IL188" s="1444"/>
      <c r="IM188" s="1444"/>
      <c r="IN188" s="1444"/>
      <c r="IO188" s="1444"/>
      <c r="IP188" s="1444"/>
      <c r="IQ188" s="1444"/>
      <c r="IR188" s="1444"/>
      <c r="IS188" s="1444"/>
      <c r="IT188" s="1444"/>
      <c r="IU188" s="1444"/>
      <c r="IV188" s="1444"/>
      <c r="IW188" s="1444"/>
      <c r="IX188" s="1444"/>
      <c r="IY188" s="1444"/>
      <c r="IZ188" s="1444"/>
      <c r="JA188" s="1444"/>
      <c r="JB188" s="1444"/>
      <c r="JC188" s="1444"/>
      <c r="JD188" s="1444"/>
      <c r="JE188" s="1444"/>
    </row>
    <row r="189" spans="13:265" s="1485" customFormat="1" ht="15" hidden="1" customHeight="1" x14ac:dyDescent="0.25">
      <c r="M189" s="1163"/>
      <c r="N189" s="1163"/>
      <c r="CK189" s="1444"/>
      <c r="CL189" s="1444"/>
      <c r="CM189" s="1444"/>
      <c r="CN189" s="1444"/>
      <c r="CO189" s="1444"/>
      <c r="CP189" s="1444"/>
      <c r="CQ189" s="1444"/>
      <c r="CR189" s="1444"/>
      <c r="CS189" s="1444"/>
      <c r="CT189" s="1444"/>
      <c r="CU189" s="1444"/>
      <c r="CV189" s="1444"/>
      <c r="CW189" s="1444"/>
      <c r="CX189" s="1444"/>
      <c r="CY189" s="1444"/>
      <c r="CZ189" s="1444"/>
      <c r="DA189" s="1444"/>
      <c r="DB189" s="1444"/>
      <c r="DC189" s="1444"/>
      <c r="DD189" s="1444"/>
      <c r="DE189" s="1444"/>
      <c r="DF189" s="1444"/>
      <c r="DG189" s="1444"/>
      <c r="DH189" s="1444"/>
      <c r="DI189" s="1444"/>
      <c r="DJ189" s="1444"/>
      <c r="DK189" s="1444"/>
      <c r="DL189" s="1444"/>
      <c r="DM189" s="1444"/>
      <c r="DN189" s="1444"/>
      <c r="DO189" s="1444"/>
      <c r="DP189" s="1444"/>
      <c r="DQ189" s="1444"/>
      <c r="DR189" s="1444"/>
      <c r="DS189" s="1444"/>
      <c r="DT189" s="1444"/>
      <c r="DU189" s="1444"/>
      <c r="DV189" s="1444"/>
      <c r="DW189" s="1444"/>
      <c r="DX189" s="1444"/>
      <c r="DY189" s="1444"/>
      <c r="DZ189" s="1444"/>
      <c r="EA189" s="1444"/>
      <c r="EB189" s="1444"/>
      <c r="EC189" s="1444"/>
      <c r="ED189" s="1444"/>
      <c r="EE189" s="1444"/>
      <c r="EF189" s="1444"/>
      <c r="EG189" s="1444"/>
      <c r="EH189" s="1444"/>
      <c r="EI189" s="1444"/>
      <c r="EJ189" s="1444"/>
      <c r="EK189" s="1444"/>
      <c r="EL189" s="1444"/>
      <c r="EM189" s="1444"/>
      <c r="EN189" s="1444"/>
      <c r="EO189" s="1444"/>
      <c r="EP189" s="1444"/>
      <c r="EQ189" s="1444"/>
      <c r="ER189" s="1444"/>
      <c r="ES189" s="1444"/>
      <c r="ET189" s="1444"/>
      <c r="EU189" s="1444"/>
      <c r="EV189" s="1444"/>
      <c r="EW189" s="1444"/>
      <c r="EX189" s="1444"/>
      <c r="EY189" s="1444"/>
      <c r="EZ189" s="1444"/>
      <c r="FA189" s="1444"/>
      <c r="FB189" s="1444"/>
      <c r="FC189" s="1444"/>
      <c r="FD189" s="1444"/>
      <c r="FE189" s="1444"/>
      <c r="FF189" s="1444"/>
      <c r="FG189" s="1444"/>
      <c r="FH189" s="1444"/>
      <c r="FI189" s="1444"/>
      <c r="FJ189" s="1444"/>
      <c r="FK189" s="1444"/>
      <c r="FL189" s="1444"/>
      <c r="FM189" s="1444"/>
      <c r="FN189" s="1444"/>
      <c r="FO189" s="1444"/>
      <c r="FP189" s="1444"/>
      <c r="FQ189" s="1444"/>
      <c r="FR189" s="1444"/>
      <c r="FS189" s="1444"/>
      <c r="FT189" s="1444"/>
      <c r="FU189" s="1444"/>
      <c r="FV189" s="1444"/>
      <c r="FW189" s="1444"/>
      <c r="FX189" s="1444"/>
      <c r="FY189" s="1444"/>
      <c r="FZ189" s="1444"/>
      <c r="GA189" s="1444"/>
      <c r="GB189" s="1444"/>
      <c r="GC189" s="1444"/>
      <c r="GD189" s="1444"/>
      <c r="GE189" s="1444"/>
      <c r="GF189" s="1444"/>
      <c r="GG189" s="1444"/>
      <c r="GH189" s="1444"/>
      <c r="GI189" s="1444"/>
      <c r="GJ189" s="1444"/>
      <c r="GK189" s="1444"/>
      <c r="GL189" s="1444"/>
      <c r="GM189" s="1444"/>
      <c r="GN189" s="1444"/>
      <c r="GO189" s="1444"/>
      <c r="GP189" s="1444"/>
      <c r="GQ189" s="1444"/>
      <c r="GR189" s="1444"/>
      <c r="GS189" s="1444"/>
      <c r="GT189" s="1444"/>
      <c r="GU189" s="1444"/>
      <c r="GV189" s="1444"/>
      <c r="GW189" s="1444"/>
      <c r="GX189" s="1444"/>
      <c r="GY189" s="1444"/>
      <c r="GZ189" s="1444"/>
      <c r="HA189" s="1444"/>
      <c r="HB189" s="1444"/>
      <c r="HC189" s="1444"/>
      <c r="HD189" s="1444"/>
      <c r="HE189" s="1444"/>
      <c r="HF189" s="1444"/>
      <c r="HG189" s="1444"/>
      <c r="HH189" s="1444"/>
      <c r="HI189" s="1444"/>
      <c r="HJ189" s="1444"/>
      <c r="HK189" s="1444"/>
      <c r="HL189" s="1444"/>
      <c r="HM189" s="1444"/>
      <c r="HN189" s="1444"/>
      <c r="HO189" s="1444"/>
      <c r="HP189" s="1444"/>
      <c r="HQ189" s="1444"/>
      <c r="HR189" s="1444"/>
      <c r="HS189" s="1444"/>
      <c r="HT189" s="1444"/>
      <c r="HU189" s="1444"/>
      <c r="HV189" s="1444"/>
      <c r="HW189" s="1444"/>
      <c r="HX189" s="1444"/>
      <c r="HY189" s="1444"/>
      <c r="HZ189" s="1444"/>
      <c r="IA189" s="1444"/>
      <c r="IB189" s="1444"/>
      <c r="IC189" s="1444"/>
      <c r="ID189" s="1444"/>
      <c r="IE189" s="1444"/>
      <c r="IF189" s="1444"/>
      <c r="IG189" s="1444"/>
      <c r="IH189" s="1444"/>
      <c r="II189" s="1444"/>
      <c r="IJ189" s="1444"/>
      <c r="IK189" s="1444"/>
      <c r="IL189" s="1444"/>
      <c r="IM189" s="1444"/>
      <c r="IN189" s="1444"/>
      <c r="IO189" s="1444"/>
      <c r="IP189" s="1444"/>
      <c r="IQ189" s="1444"/>
      <c r="IR189" s="1444"/>
      <c r="IS189" s="1444"/>
      <c r="IT189" s="1444"/>
      <c r="IU189" s="1444"/>
      <c r="IV189" s="1444"/>
      <c r="IW189" s="1444"/>
      <c r="IX189" s="1444"/>
      <c r="IY189" s="1444"/>
      <c r="IZ189" s="1444"/>
      <c r="JA189" s="1444"/>
      <c r="JB189" s="1444"/>
      <c r="JC189" s="1444"/>
      <c r="JD189" s="1444"/>
      <c r="JE189" s="1444"/>
    </row>
    <row r="190" spans="13:265" s="1485" customFormat="1" ht="15" hidden="1" customHeight="1" x14ac:dyDescent="0.25">
      <c r="M190" s="1163"/>
      <c r="N190" s="1163"/>
      <c r="CK190" s="1444"/>
      <c r="CL190" s="1444"/>
      <c r="CM190" s="1444"/>
      <c r="CN190" s="1444"/>
      <c r="CO190" s="1444"/>
      <c r="CP190" s="1444"/>
      <c r="CQ190" s="1444"/>
      <c r="CR190" s="1444"/>
      <c r="CS190" s="1444"/>
      <c r="CT190" s="1444"/>
      <c r="CU190" s="1444"/>
      <c r="CV190" s="1444"/>
      <c r="CW190" s="1444"/>
      <c r="CX190" s="1444"/>
      <c r="CY190" s="1444"/>
      <c r="CZ190" s="1444"/>
      <c r="DA190" s="1444"/>
      <c r="DB190" s="1444"/>
      <c r="DC190" s="1444"/>
      <c r="DD190" s="1444"/>
      <c r="DE190" s="1444"/>
      <c r="DF190" s="1444"/>
      <c r="DG190" s="1444"/>
      <c r="DH190" s="1444"/>
      <c r="DI190" s="1444"/>
      <c r="DJ190" s="1444"/>
      <c r="DK190" s="1444"/>
      <c r="DL190" s="1444"/>
      <c r="DM190" s="1444"/>
      <c r="DN190" s="1444"/>
      <c r="DO190" s="1444"/>
      <c r="DP190" s="1444"/>
      <c r="DQ190" s="1444"/>
      <c r="DR190" s="1444"/>
      <c r="DS190" s="1444"/>
      <c r="DT190" s="1444"/>
      <c r="DU190" s="1444"/>
      <c r="DV190" s="1444"/>
      <c r="DW190" s="1444"/>
      <c r="DX190" s="1444"/>
      <c r="DY190" s="1444"/>
      <c r="DZ190" s="1444"/>
      <c r="EA190" s="1444"/>
      <c r="EB190" s="1444"/>
      <c r="EC190" s="1444"/>
      <c r="ED190" s="1444"/>
      <c r="EE190" s="1444"/>
      <c r="EF190" s="1444"/>
      <c r="EG190" s="1444"/>
      <c r="EH190" s="1444"/>
      <c r="EI190" s="1444"/>
      <c r="EJ190" s="1444"/>
      <c r="EK190" s="1444"/>
      <c r="EL190" s="1444"/>
      <c r="EM190" s="1444"/>
      <c r="EN190" s="1444"/>
      <c r="EO190" s="1444"/>
      <c r="EP190" s="1444"/>
      <c r="EQ190" s="1444"/>
      <c r="ER190" s="1444"/>
      <c r="ES190" s="1444"/>
      <c r="ET190" s="1444"/>
      <c r="EU190" s="1444"/>
      <c r="EV190" s="1444"/>
      <c r="EW190" s="1444"/>
      <c r="EX190" s="1444"/>
      <c r="EY190" s="1444"/>
      <c r="EZ190" s="1444"/>
      <c r="FA190" s="1444"/>
      <c r="FB190" s="1444"/>
      <c r="FC190" s="1444"/>
      <c r="FD190" s="1444"/>
      <c r="FE190" s="1444"/>
      <c r="FF190" s="1444"/>
      <c r="FG190" s="1444"/>
      <c r="FH190" s="1444"/>
      <c r="FI190" s="1444"/>
      <c r="FJ190" s="1444"/>
      <c r="FK190" s="1444"/>
      <c r="FL190" s="1444"/>
      <c r="FM190" s="1444"/>
      <c r="FN190" s="1444"/>
      <c r="FO190" s="1444"/>
      <c r="FP190" s="1444"/>
      <c r="FQ190" s="1444"/>
      <c r="FR190" s="1444"/>
      <c r="FS190" s="1444"/>
      <c r="FT190" s="1444"/>
      <c r="FU190" s="1444"/>
      <c r="FV190" s="1444"/>
      <c r="FW190" s="1444"/>
      <c r="FX190" s="1444"/>
      <c r="FY190" s="1444"/>
      <c r="FZ190" s="1444"/>
      <c r="GA190" s="1444"/>
      <c r="GB190" s="1444"/>
      <c r="GC190" s="1444"/>
      <c r="GD190" s="1444"/>
      <c r="GE190" s="1444"/>
      <c r="GF190" s="1444"/>
      <c r="GG190" s="1444"/>
      <c r="GH190" s="1444"/>
      <c r="GI190" s="1444"/>
      <c r="GJ190" s="1444"/>
      <c r="GK190" s="1444"/>
      <c r="GL190" s="1444"/>
      <c r="GM190" s="1444"/>
      <c r="GN190" s="1444"/>
      <c r="GO190" s="1444"/>
      <c r="GP190" s="1444"/>
      <c r="GQ190" s="1444"/>
      <c r="GR190" s="1444"/>
      <c r="GS190" s="1444"/>
      <c r="GT190" s="1444"/>
      <c r="GU190" s="1444"/>
      <c r="GV190" s="1444"/>
      <c r="GW190" s="1444"/>
      <c r="GX190" s="1444"/>
      <c r="GY190" s="1444"/>
      <c r="GZ190" s="1444"/>
      <c r="HA190" s="1444"/>
      <c r="HB190" s="1444"/>
      <c r="HC190" s="1444"/>
      <c r="HD190" s="1444"/>
      <c r="HE190" s="1444"/>
      <c r="HF190" s="1444"/>
      <c r="HG190" s="1444"/>
      <c r="HH190" s="1444"/>
      <c r="HI190" s="1444"/>
      <c r="HJ190" s="1444"/>
      <c r="HK190" s="1444"/>
      <c r="HL190" s="1444"/>
      <c r="HM190" s="1444"/>
      <c r="HN190" s="1444"/>
      <c r="HO190" s="1444"/>
      <c r="HP190" s="1444"/>
      <c r="HQ190" s="1444"/>
      <c r="HR190" s="1444"/>
      <c r="HS190" s="1444"/>
      <c r="HT190" s="1444"/>
      <c r="HU190" s="1444"/>
      <c r="HV190" s="1444"/>
      <c r="HW190" s="1444"/>
      <c r="HX190" s="1444"/>
      <c r="HY190" s="1444"/>
      <c r="HZ190" s="1444"/>
      <c r="IA190" s="1444"/>
      <c r="IB190" s="1444"/>
      <c r="IC190" s="1444"/>
      <c r="ID190" s="1444"/>
      <c r="IE190" s="1444"/>
      <c r="IF190" s="1444"/>
      <c r="IG190" s="1444"/>
      <c r="IH190" s="1444"/>
      <c r="II190" s="1444"/>
      <c r="IJ190" s="1444"/>
      <c r="IK190" s="1444"/>
      <c r="IL190" s="1444"/>
      <c r="IM190" s="1444"/>
      <c r="IN190" s="1444"/>
      <c r="IO190" s="1444"/>
      <c r="IP190" s="1444"/>
      <c r="IQ190" s="1444"/>
      <c r="IR190" s="1444"/>
      <c r="IS190" s="1444"/>
      <c r="IT190" s="1444"/>
      <c r="IU190" s="1444"/>
      <c r="IV190" s="1444"/>
      <c r="IW190" s="1444"/>
      <c r="IX190" s="1444"/>
      <c r="IY190" s="1444"/>
      <c r="IZ190" s="1444"/>
      <c r="JA190" s="1444"/>
      <c r="JB190" s="1444"/>
      <c r="JC190" s="1444"/>
      <c r="JD190" s="1444"/>
      <c r="JE190" s="1444"/>
    </row>
    <row r="191" spans="13:265" s="1485" customFormat="1" ht="15" hidden="1" customHeight="1" x14ac:dyDescent="0.25">
      <c r="M191" s="1163"/>
      <c r="N191" s="1163"/>
      <c r="CK191" s="1444"/>
      <c r="CL191" s="1444"/>
      <c r="CM191" s="1444"/>
      <c r="CN191" s="1444"/>
      <c r="CO191" s="1444"/>
      <c r="CP191" s="1444"/>
      <c r="CQ191" s="1444"/>
      <c r="CR191" s="1444"/>
      <c r="CS191" s="1444"/>
      <c r="CT191" s="1444"/>
      <c r="CU191" s="1444"/>
      <c r="CV191" s="1444"/>
      <c r="CW191" s="1444"/>
      <c r="CX191" s="1444"/>
      <c r="CY191" s="1444"/>
      <c r="CZ191" s="1444"/>
      <c r="DA191" s="1444"/>
      <c r="DB191" s="1444"/>
      <c r="DC191" s="1444"/>
      <c r="DD191" s="1444"/>
      <c r="DE191" s="1444"/>
      <c r="DF191" s="1444"/>
      <c r="DG191" s="1444"/>
      <c r="DH191" s="1444"/>
      <c r="DI191" s="1444"/>
      <c r="DJ191" s="1444"/>
      <c r="DK191" s="1444"/>
      <c r="DL191" s="1444"/>
      <c r="DM191" s="1444"/>
      <c r="DN191" s="1444"/>
      <c r="DO191" s="1444"/>
      <c r="DP191" s="1444"/>
      <c r="DQ191" s="1444"/>
      <c r="DR191" s="1444"/>
      <c r="DS191" s="1444"/>
      <c r="DT191" s="1444"/>
      <c r="DU191" s="1444"/>
      <c r="DV191" s="1444"/>
      <c r="DW191" s="1444"/>
      <c r="DX191" s="1444"/>
      <c r="DY191" s="1444"/>
      <c r="DZ191" s="1444"/>
      <c r="EA191" s="1444"/>
      <c r="EB191" s="1444"/>
      <c r="EC191" s="1444"/>
      <c r="ED191" s="1444"/>
      <c r="EE191" s="1444"/>
      <c r="EF191" s="1444"/>
      <c r="EG191" s="1444"/>
      <c r="EH191" s="1444"/>
      <c r="EI191" s="1444"/>
      <c r="EJ191" s="1444"/>
      <c r="EK191" s="1444"/>
      <c r="EL191" s="1444"/>
      <c r="EM191" s="1444"/>
      <c r="EN191" s="1444"/>
      <c r="EO191" s="1444"/>
      <c r="EP191" s="1444"/>
      <c r="EQ191" s="1444"/>
      <c r="ER191" s="1444"/>
      <c r="ES191" s="1444"/>
      <c r="ET191" s="1444"/>
      <c r="EU191" s="1444"/>
      <c r="EV191" s="1444"/>
      <c r="EW191" s="1444"/>
      <c r="EX191" s="1444"/>
      <c r="EY191" s="1444"/>
      <c r="EZ191" s="1444"/>
      <c r="FA191" s="1444"/>
      <c r="FB191" s="1444"/>
      <c r="FC191" s="1444"/>
      <c r="FD191" s="1444"/>
      <c r="FE191" s="1444"/>
      <c r="FF191" s="1444"/>
      <c r="FG191" s="1444"/>
      <c r="FH191" s="1444"/>
      <c r="FI191" s="1444"/>
      <c r="FJ191" s="1444"/>
      <c r="FK191" s="1444"/>
      <c r="FL191" s="1444"/>
      <c r="FM191" s="1444"/>
      <c r="FN191" s="1444"/>
      <c r="FO191" s="1444"/>
      <c r="FP191" s="1444"/>
      <c r="FQ191" s="1444"/>
      <c r="FR191" s="1444"/>
      <c r="FS191" s="1444"/>
      <c r="FT191" s="1444"/>
      <c r="FU191" s="1444"/>
      <c r="FV191" s="1444"/>
      <c r="FW191" s="1444"/>
      <c r="FX191" s="1444"/>
      <c r="FY191" s="1444"/>
      <c r="FZ191" s="1444"/>
      <c r="GA191" s="1444"/>
      <c r="GB191" s="1444"/>
      <c r="GC191" s="1444"/>
      <c r="GD191" s="1444"/>
      <c r="GE191" s="1444"/>
      <c r="GF191" s="1444"/>
      <c r="GG191" s="1444"/>
      <c r="GH191" s="1444"/>
      <c r="GI191" s="1444"/>
      <c r="GJ191" s="1444"/>
      <c r="GK191" s="1444"/>
      <c r="GL191" s="1444"/>
      <c r="GM191" s="1444"/>
      <c r="GN191" s="1444"/>
      <c r="GO191" s="1444"/>
      <c r="GP191" s="1444"/>
      <c r="GQ191" s="1444"/>
      <c r="GR191" s="1444"/>
      <c r="GS191" s="1444"/>
      <c r="GT191" s="1444"/>
      <c r="GU191" s="1444"/>
      <c r="GV191" s="1444"/>
      <c r="GW191" s="1444"/>
      <c r="GX191" s="1444"/>
      <c r="GY191" s="1444"/>
      <c r="GZ191" s="1444"/>
      <c r="HA191" s="1444"/>
      <c r="HB191" s="1444"/>
      <c r="HC191" s="1444"/>
      <c r="HD191" s="1444"/>
      <c r="HE191" s="1444"/>
      <c r="HF191" s="1444"/>
      <c r="HG191" s="1444"/>
      <c r="HH191" s="1444"/>
      <c r="HI191" s="1444"/>
      <c r="HJ191" s="1444"/>
      <c r="HK191" s="1444"/>
      <c r="HL191" s="1444"/>
      <c r="HM191" s="1444"/>
      <c r="HN191" s="1444"/>
      <c r="HO191" s="1444"/>
      <c r="HP191" s="1444"/>
      <c r="HQ191" s="1444"/>
      <c r="HR191" s="1444"/>
      <c r="HS191" s="1444"/>
      <c r="HT191" s="1444"/>
      <c r="HU191" s="1444"/>
      <c r="HV191" s="1444"/>
      <c r="HW191" s="1444"/>
      <c r="HX191" s="1444"/>
      <c r="HY191" s="1444"/>
      <c r="HZ191" s="1444"/>
      <c r="IA191" s="1444"/>
      <c r="IB191" s="1444"/>
      <c r="IC191" s="1444"/>
      <c r="ID191" s="1444"/>
      <c r="IE191" s="1444"/>
      <c r="IF191" s="1444"/>
      <c r="IG191" s="1444"/>
      <c r="IH191" s="1444"/>
      <c r="II191" s="1444"/>
      <c r="IJ191" s="1444"/>
      <c r="IK191" s="1444"/>
      <c r="IL191" s="1444"/>
      <c r="IM191" s="1444"/>
      <c r="IN191" s="1444"/>
      <c r="IO191" s="1444"/>
      <c r="IP191" s="1444"/>
      <c r="IQ191" s="1444"/>
      <c r="IR191" s="1444"/>
      <c r="IS191" s="1444"/>
      <c r="IT191" s="1444"/>
      <c r="IU191" s="1444"/>
      <c r="IV191" s="1444"/>
      <c r="IW191" s="1444"/>
      <c r="IX191" s="1444"/>
      <c r="IY191" s="1444"/>
      <c r="IZ191" s="1444"/>
      <c r="JA191" s="1444"/>
      <c r="JB191" s="1444"/>
      <c r="JC191" s="1444"/>
      <c r="JD191" s="1444"/>
      <c r="JE191" s="1444"/>
    </row>
    <row r="192" spans="13:265" s="1485" customFormat="1" ht="15" hidden="1" customHeight="1" x14ac:dyDescent="0.25">
      <c r="M192" s="1163"/>
      <c r="N192" s="1163"/>
      <c r="CK192" s="1444"/>
      <c r="CL192" s="1444"/>
      <c r="CM192" s="1444"/>
      <c r="CN192" s="1444"/>
      <c r="CO192" s="1444"/>
      <c r="CP192" s="1444"/>
      <c r="CQ192" s="1444"/>
      <c r="CR192" s="1444"/>
      <c r="CS192" s="1444"/>
      <c r="CT192" s="1444"/>
      <c r="CU192" s="1444"/>
      <c r="CV192" s="1444"/>
      <c r="CW192" s="1444"/>
      <c r="CX192" s="1444"/>
      <c r="CY192" s="1444"/>
      <c r="CZ192" s="1444"/>
      <c r="DA192" s="1444"/>
      <c r="DB192" s="1444"/>
      <c r="DC192" s="1444"/>
      <c r="DD192" s="1444"/>
      <c r="DE192" s="1444"/>
      <c r="DF192" s="1444"/>
      <c r="DG192" s="1444"/>
      <c r="DH192" s="1444"/>
      <c r="DI192" s="1444"/>
      <c r="DJ192" s="1444"/>
      <c r="DK192" s="1444"/>
      <c r="DL192" s="1444"/>
      <c r="DM192" s="1444"/>
      <c r="DN192" s="1444"/>
      <c r="DO192" s="1444"/>
      <c r="DP192" s="1444"/>
      <c r="DQ192" s="1444"/>
      <c r="DR192" s="1444"/>
      <c r="DS192" s="1444"/>
      <c r="DT192" s="1444"/>
      <c r="DU192" s="1444"/>
      <c r="DV192" s="1444"/>
      <c r="DW192" s="1444"/>
      <c r="DX192" s="1444"/>
      <c r="DY192" s="1444"/>
      <c r="DZ192" s="1444"/>
      <c r="EA192" s="1444"/>
      <c r="EB192" s="1444"/>
      <c r="EC192" s="1444"/>
      <c r="ED192" s="1444"/>
      <c r="EE192" s="1444"/>
      <c r="EF192" s="1444"/>
      <c r="EG192" s="1444"/>
      <c r="EH192" s="1444"/>
      <c r="EI192" s="1444"/>
      <c r="EJ192" s="1444"/>
      <c r="EK192" s="1444"/>
      <c r="EL192" s="1444"/>
      <c r="EM192" s="1444"/>
      <c r="EN192" s="1444"/>
      <c r="EO192" s="1444"/>
      <c r="EP192" s="1444"/>
      <c r="EQ192" s="1444"/>
      <c r="ER192" s="1444"/>
      <c r="ES192" s="1444"/>
      <c r="ET192" s="1444"/>
      <c r="EU192" s="1444"/>
      <c r="EV192" s="1444"/>
      <c r="EW192" s="1444"/>
      <c r="EX192" s="1444"/>
      <c r="EY192" s="1444"/>
      <c r="EZ192" s="1444"/>
      <c r="FA192" s="1444"/>
      <c r="FB192" s="1444"/>
      <c r="FC192" s="1444"/>
      <c r="FD192" s="1444"/>
      <c r="FE192" s="1444"/>
      <c r="FF192" s="1444"/>
      <c r="FG192" s="1444"/>
      <c r="FH192" s="1444"/>
      <c r="FI192" s="1444"/>
      <c r="FJ192" s="1444"/>
      <c r="FK192" s="1444"/>
      <c r="FL192" s="1444"/>
      <c r="FM192" s="1444"/>
      <c r="FN192" s="1444"/>
      <c r="FO192" s="1444"/>
      <c r="FP192" s="1444"/>
      <c r="FQ192" s="1444"/>
      <c r="FR192" s="1444"/>
      <c r="FS192" s="1444"/>
      <c r="FT192" s="1444"/>
      <c r="FU192" s="1444"/>
      <c r="FV192" s="1444"/>
      <c r="FW192" s="1444"/>
      <c r="FX192" s="1444"/>
      <c r="FY192" s="1444"/>
      <c r="FZ192" s="1444"/>
      <c r="GA192" s="1444"/>
      <c r="GB192" s="1444"/>
      <c r="GC192" s="1444"/>
      <c r="GD192" s="1444"/>
      <c r="GE192" s="1444"/>
      <c r="GF192" s="1444"/>
      <c r="GG192" s="1444"/>
      <c r="GH192" s="1444"/>
      <c r="GI192" s="1444"/>
      <c r="GJ192" s="1444"/>
      <c r="GK192" s="1444"/>
      <c r="GL192" s="1444"/>
      <c r="GM192" s="1444"/>
      <c r="GN192" s="1444"/>
      <c r="GO192" s="1444"/>
      <c r="GP192" s="1444"/>
      <c r="GQ192" s="1444"/>
      <c r="GR192" s="1444"/>
      <c r="GS192" s="1444"/>
      <c r="GT192" s="1444"/>
      <c r="GU192" s="1444"/>
      <c r="GV192" s="1444"/>
      <c r="GW192" s="1444"/>
      <c r="GX192" s="1444"/>
      <c r="GY192" s="1444"/>
      <c r="GZ192" s="1444"/>
      <c r="HA192" s="1444"/>
      <c r="HB192" s="1444"/>
      <c r="HC192" s="1444"/>
      <c r="HD192" s="1444"/>
      <c r="HE192" s="1444"/>
      <c r="HF192" s="1444"/>
      <c r="HG192" s="1444"/>
      <c r="HH192" s="1444"/>
      <c r="HI192" s="1444"/>
      <c r="HJ192" s="1444"/>
      <c r="HK192" s="1444"/>
      <c r="HL192" s="1444"/>
      <c r="HM192" s="1444"/>
      <c r="HN192" s="1444"/>
      <c r="HO192" s="1444"/>
      <c r="HP192" s="1444"/>
      <c r="HQ192" s="1444"/>
      <c r="HR192" s="1444"/>
      <c r="HS192" s="1444"/>
      <c r="HT192" s="1444"/>
      <c r="HU192" s="1444"/>
      <c r="HV192" s="1444"/>
      <c r="HW192" s="1444"/>
      <c r="HX192" s="1444"/>
      <c r="HY192" s="1444"/>
      <c r="HZ192" s="1444"/>
      <c r="IA192" s="1444"/>
      <c r="IB192" s="1444"/>
      <c r="IC192" s="1444"/>
      <c r="ID192" s="1444"/>
      <c r="IE192" s="1444"/>
      <c r="IF192" s="1444"/>
      <c r="IG192" s="1444"/>
      <c r="IH192" s="1444"/>
      <c r="II192" s="1444"/>
      <c r="IJ192" s="1444"/>
      <c r="IK192" s="1444"/>
      <c r="IL192" s="1444"/>
      <c r="IM192" s="1444"/>
      <c r="IN192" s="1444"/>
      <c r="IO192" s="1444"/>
      <c r="IP192" s="1444"/>
      <c r="IQ192" s="1444"/>
      <c r="IR192" s="1444"/>
      <c r="IS192" s="1444"/>
      <c r="IT192" s="1444"/>
      <c r="IU192" s="1444"/>
      <c r="IV192" s="1444"/>
      <c r="IW192" s="1444"/>
      <c r="IX192" s="1444"/>
      <c r="IY192" s="1444"/>
      <c r="IZ192" s="1444"/>
      <c r="JA192" s="1444"/>
      <c r="JB192" s="1444"/>
      <c r="JC192" s="1444"/>
      <c r="JD192" s="1444"/>
      <c r="JE192" s="1444"/>
    </row>
    <row r="193" spans="13:265" s="1485" customFormat="1" ht="15" hidden="1" customHeight="1" x14ac:dyDescent="0.25">
      <c r="M193" s="1163"/>
      <c r="N193" s="1163"/>
      <c r="CK193" s="1444"/>
      <c r="CL193" s="1444"/>
      <c r="CM193" s="1444"/>
      <c r="CN193" s="1444"/>
      <c r="CO193" s="1444"/>
      <c r="CP193" s="1444"/>
      <c r="CQ193" s="1444"/>
      <c r="CR193" s="1444"/>
      <c r="CS193" s="1444"/>
      <c r="CT193" s="1444"/>
      <c r="CU193" s="1444"/>
      <c r="CV193" s="1444"/>
      <c r="CW193" s="1444"/>
      <c r="CX193" s="1444"/>
      <c r="CY193" s="1444"/>
      <c r="CZ193" s="1444"/>
      <c r="DA193" s="1444"/>
      <c r="DB193" s="1444"/>
      <c r="DC193" s="1444"/>
      <c r="DD193" s="1444"/>
      <c r="DE193" s="1444"/>
      <c r="DF193" s="1444"/>
      <c r="DG193" s="1444"/>
      <c r="DH193" s="1444"/>
      <c r="DI193" s="1444"/>
      <c r="DJ193" s="1444"/>
      <c r="DK193" s="1444"/>
      <c r="DL193" s="1444"/>
      <c r="DM193" s="1444"/>
      <c r="DN193" s="1444"/>
      <c r="DO193" s="1444"/>
      <c r="DP193" s="1444"/>
      <c r="DQ193" s="1444"/>
      <c r="DR193" s="1444"/>
      <c r="DS193" s="1444"/>
      <c r="DT193" s="1444"/>
      <c r="DU193" s="1444"/>
      <c r="DV193" s="1444"/>
      <c r="DW193" s="1444"/>
      <c r="DX193" s="1444"/>
      <c r="DY193" s="1444"/>
      <c r="DZ193" s="1444"/>
      <c r="EA193" s="1444"/>
      <c r="EB193" s="1444"/>
      <c r="EC193" s="1444"/>
      <c r="ED193" s="1444"/>
      <c r="EE193" s="1444"/>
      <c r="EF193" s="1444"/>
      <c r="EG193" s="1444"/>
      <c r="EH193" s="1444"/>
      <c r="EI193" s="1444"/>
      <c r="EJ193" s="1444"/>
      <c r="EK193" s="1444"/>
      <c r="EL193" s="1444"/>
      <c r="EM193" s="1444"/>
      <c r="EN193" s="1444"/>
      <c r="EO193" s="1444"/>
      <c r="EP193" s="1444"/>
      <c r="EQ193" s="1444"/>
      <c r="ER193" s="1444"/>
      <c r="ES193" s="1444"/>
      <c r="ET193" s="1444"/>
      <c r="EU193" s="1444"/>
      <c r="EV193" s="1444"/>
      <c r="EW193" s="1444"/>
      <c r="EX193" s="1444"/>
      <c r="EY193" s="1444"/>
      <c r="EZ193" s="1444"/>
      <c r="FA193" s="1444"/>
      <c r="FB193" s="1444"/>
      <c r="FC193" s="1444"/>
      <c r="FD193" s="1444"/>
      <c r="FE193" s="1444"/>
      <c r="FF193" s="1444"/>
      <c r="FG193" s="1444"/>
      <c r="FH193" s="1444"/>
      <c r="FI193" s="1444"/>
      <c r="FJ193" s="1444"/>
      <c r="FK193" s="1444"/>
      <c r="FL193" s="1444"/>
      <c r="FM193" s="1444"/>
      <c r="FN193" s="1444"/>
      <c r="FO193" s="1444"/>
      <c r="FP193" s="1444"/>
      <c r="FQ193" s="1444"/>
      <c r="FR193" s="1444"/>
      <c r="FS193" s="1444"/>
      <c r="FT193" s="1444"/>
      <c r="FU193" s="1444"/>
      <c r="FV193" s="1444"/>
      <c r="FW193" s="1444"/>
      <c r="FX193" s="1444"/>
      <c r="FY193" s="1444"/>
      <c r="FZ193" s="1444"/>
      <c r="GA193" s="1444"/>
      <c r="GB193" s="1444"/>
      <c r="GC193" s="1444"/>
      <c r="GD193" s="1444"/>
      <c r="GE193" s="1444"/>
      <c r="GF193" s="1444"/>
      <c r="GG193" s="1444"/>
      <c r="GH193" s="1444"/>
      <c r="GI193" s="1444"/>
      <c r="GJ193" s="1444"/>
      <c r="GK193" s="1444"/>
      <c r="GL193" s="1444"/>
      <c r="GM193" s="1444"/>
      <c r="GN193" s="1444"/>
      <c r="GO193" s="1444"/>
      <c r="GP193" s="1444"/>
      <c r="GQ193" s="1444"/>
      <c r="GR193" s="1444"/>
      <c r="GS193" s="1444"/>
      <c r="GT193" s="1444"/>
      <c r="GU193" s="1444"/>
      <c r="GV193" s="1444"/>
      <c r="GW193" s="1444"/>
      <c r="GX193" s="1444"/>
      <c r="GY193" s="1444"/>
      <c r="GZ193" s="1444"/>
      <c r="HA193" s="1444"/>
      <c r="HB193" s="1444"/>
      <c r="HC193" s="1444"/>
      <c r="HD193" s="1444"/>
      <c r="HE193" s="1444"/>
      <c r="HF193" s="1444"/>
      <c r="HG193" s="1444"/>
      <c r="HH193" s="1444"/>
      <c r="HI193" s="1444"/>
      <c r="HJ193" s="1444"/>
      <c r="HK193" s="1444"/>
      <c r="HL193" s="1444"/>
      <c r="HM193" s="1444"/>
      <c r="HN193" s="1444"/>
      <c r="HO193" s="1444"/>
      <c r="HP193" s="1444"/>
      <c r="HQ193" s="1444"/>
      <c r="HR193" s="1444"/>
      <c r="HS193" s="1444"/>
      <c r="HT193" s="1444"/>
      <c r="HU193" s="1444"/>
      <c r="HV193" s="1444"/>
      <c r="HW193" s="1444"/>
      <c r="HX193" s="1444"/>
      <c r="HY193" s="1444"/>
      <c r="HZ193" s="1444"/>
      <c r="IA193" s="1444"/>
      <c r="IB193" s="1444"/>
      <c r="IC193" s="1444"/>
      <c r="ID193" s="1444"/>
      <c r="IE193" s="1444"/>
      <c r="IF193" s="1444"/>
      <c r="IG193" s="1444"/>
      <c r="IH193" s="1444"/>
      <c r="II193" s="1444"/>
      <c r="IJ193" s="1444"/>
      <c r="IK193" s="1444"/>
      <c r="IL193" s="1444"/>
      <c r="IM193" s="1444"/>
      <c r="IN193" s="1444"/>
      <c r="IO193" s="1444"/>
      <c r="IP193" s="1444"/>
      <c r="IQ193" s="1444"/>
      <c r="IR193" s="1444"/>
      <c r="IS193" s="1444"/>
      <c r="IT193" s="1444"/>
      <c r="IU193" s="1444"/>
      <c r="IV193" s="1444"/>
      <c r="IW193" s="1444"/>
      <c r="IX193" s="1444"/>
      <c r="IY193" s="1444"/>
      <c r="IZ193" s="1444"/>
      <c r="JA193" s="1444"/>
      <c r="JB193" s="1444"/>
      <c r="JC193" s="1444"/>
      <c r="JD193" s="1444"/>
      <c r="JE193" s="1444"/>
    </row>
    <row r="194" spans="13:265" s="1485" customFormat="1" ht="15" hidden="1" customHeight="1" x14ac:dyDescent="0.25">
      <c r="M194" s="1163"/>
      <c r="N194" s="1163"/>
      <c r="CK194" s="1444"/>
      <c r="CL194" s="1444"/>
      <c r="CM194" s="1444"/>
      <c r="CN194" s="1444"/>
      <c r="CO194" s="1444"/>
      <c r="CP194" s="1444"/>
      <c r="CQ194" s="1444"/>
      <c r="CR194" s="1444"/>
      <c r="CS194" s="1444"/>
      <c r="CT194" s="1444"/>
      <c r="CU194" s="1444"/>
      <c r="CV194" s="1444"/>
      <c r="CW194" s="1444"/>
      <c r="CX194" s="1444"/>
      <c r="CY194" s="1444"/>
      <c r="CZ194" s="1444"/>
      <c r="DA194" s="1444"/>
      <c r="DB194" s="1444"/>
      <c r="DC194" s="1444"/>
      <c r="DD194" s="1444"/>
      <c r="DE194" s="1444"/>
      <c r="DF194" s="1444"/>
      <c r="DG194" s="1444"/>
      <c r="DH194" s="1444"/>
      <c r="DI194" s="1444"/>
      <c r="DJ194" s="1444"/>
      <c r="DK194" s="1444"/>
      <c r="DL194" s="1444"/>
      <c r="DM194" s="1444"/>
      <c r="DN194" s="1444"/>
      <c r="DO194" s="1444"/>
      <c r="DP194" s="1444"/>
      <c r="DQ194" s="1444"/>
      <c r="DR194" s="1444"/>
      <c r="DS194" s="1444"/>
      <c r="DT194" s="1444"/>
      <c r="DU194" s="1444"/>
      <c r="DV194" s="1444"/>
      <c r="DW194" s="1444"/>
      <c r="DX194" s="1444"/>
      <c r="DY194" s="1444"/>
      <c r="DZ194" s="1444"/>
      <c r="EA194" s="1444"/>
      <c r="EB194" s="1444"/>
      <c r="EC194" s="1444"/>
      <c r="ED194" s="1444"/>
      <c r="EE194" s="1444"/>
      <c r="EF194" s="1444"/>
      <c r="EG194" s="1444"/>
      <c r="EH194" s="1444"/>
      <c r="EI194" s="1444"/>
      <c r="EJ194" s="1444"/>
      <c r="EK194" s="1444"/>
      <c r="EL194" s="1444"/>
      <c r="EM194" s="1444"/>
      <c r="EN194" s="1444"/>
      <c r="EO194" s="1444"/>
      <c r="EP194" s="1444"/>
      <c r="EQ194" s="1444"/>
      <c r="ER194" s="1444"/>
      <c r="ES194" s="1444"/>
      <c r="ET194" s="1444"/>
      <c r="EU194" s="1444"/>
      <c r="EV194" s="1444"/>
      <c r="EW194" s="1444"/>
      <c r="EX194" s="1444"/>
      <c r="EY194" s="1444"/>
      <c r="EZ194" s="1444"/>
      <c r="FA194" s="1444"/>
      <c r="FB194" s="1444"/>
      <c r="FC194" s="1444"/>
      <c r="FD194" s="1444"/>
      <c r="FE194" s="1444"/>
      <c r="FF194" s="1444"/>
      <c r="FG194" s="1444"/>
      <c r="FH194" s="1444"/>
      <c r="FI194" s="1444"/>
      <c r="FJ194" s="1444"/>
      <c r="FK194" s="1444"/>
      <c r="FL194" s="1444"/>
      <c r="FM194" s="1444"/>
      <c r="FN194" s="1444"/>
      <c r="FO194" s="1444"/>
      <c r="FP194" s="1444"/>
      <c r="FQ194" s="1444"/>
      <c r="FR194" s="1444"/>
      <c r="FS194" s="1444"/>
      <c r="FT194" s="1444"/>
      <c r="FU194" s="1444"/>
      <c r="FV194" s="1444"/>
      <c r="FW194" s="1444"/>
      <c r="FX194" s="1444"/>
      <c r="FY194" s="1444"/>
      <c r="FZ194" s="1444"/>
      <c r="GA194" s="1444"/>
      <c r="GB194" s="1444"/>
      <c r="GC194" s="1444"/>
      <c r="GD194" s="1444"/>
      <c r="GE194" s="1444"/>
      <c r="GF194" s="1444"/>
      <c r="GG194" s="1444"/>
      <c r="GH194" s="1444"/>
      <c r="GI194" s="1444"/>
      <c r="GJ194" s="1444"/>
      <c r="GK194" s="1444"/>
      <c r="GL194" s="1444"/>
      <c r="GM194" s="1444"/>
      <c r="GN194" s="1444"/>
      <c r="GO194" s="1444"/>
      <c r="GP194" s="1444"/>
      <c r="GQ194" s="1444"/>
      <c r="GR194" s="1444"/>
      <c r="GS194" s="1444"/>
      <c r="GT194" s="1444"/>
      <c r="GU194" s="1444"/>
      <c r="GV194" s="1444"/>
      <c r="GW194" s="1444"/>
      <c r="GX194" s="1444"/>
      <c r="GY194" s="1444"/>
      <c r="GZ194" s="1444"/>
      <c r="HA194" s="1444"/>
      <c r="HB194" s="1444"/>
      <c r="HC194" s="1444"/>
      <c r="HD194" s="1444"/>
      <c r="HE194" s="1444"/>
      <c r="HF194" s="1444"/>
      <c r="HG194" s="1444"/>
      <c r="HH194" s="1444"/>
      <c r="HI194" s="1444"/>
      <c r="HJ194" s="1444"/>
      <c r="HK194" s="1444"/>
      <c r="HL194" s="1444"/>
      <c r="HM194" s="1444"/>
      <c r="HN194" s="1444"/>
      <c r="HO194" s="1444"/>
      <c r="HP194" s="1444"/>
      <c r="HQ194" s="1444"/>
      <c r="HR194" s="1444"/>
      <c r="HS194" s="1444"/>
      <c r="HT194" s="1444"/>
      <c r="HU194" s="1444"/>
      <c r="HV194" s="1444"/>
      <c r="HW194" s="1444"/>
      <c r="HX194" s="1444"/>
      <c r="HY194" s="1444"/>
      <c r="HZ194" s="1444"/>
      <c r="IA194" s="1444"/>
      <c r="IB194" s="1444"/>
      <c r="IC194" s="1444"/>
      <c r="ID194" s="1444"/>
      <c r="IE194" s="1444"/>
      <c r="IF194" s="1444"/>
      <c r="IG194" s="1444"/>
      <c r="IH194" s="1444"/>
      <c r="II194" s="1444"/>
      <c r="IJ194" s="1444"/>
      <c r="IK194" s="1444"/>
      <c r="IL194" s="1444"/>
      <c r="IM194" s="1444"/>
      <c r="IN194" s="1444"/>
      <c r="IO194" s="1444"/>
      <c r="IP194" s="1444"/>
      <c r="IQ194" s="1444"/>
      <c r="IR194" s="1444"/>
      <c r="IS194" s="1444"/>
      <c r="IT194" s="1444"/>
      <c r="IU194" s="1444"/>
      <c r="IV194" s="1444"/>
      <c r="IW194" s="1444"/>
      <c r="IX194" s="1444"/>
      <c r="IY194" s="1444"/>
      <c r="IZ194" s="1444"/>
      <c r="JA194" s="1444"/>
      <c r="JB194" s="1444"/>
      <c r="JC194" s="1444"/>
      <c r="JD194" s="1444"/>
      <c r="JE194" s="1444"/>
    </row>
    <row r="195" spans="13:265" s="1485" customFormat="1" ht="15" hidden="1" customHeight="1" x14ac:dyDescent="0.25">
      <c r="M195" s="1163"/>
      <c r="N195" s="1163"/>
      <c r="CK195" s="1444"/>
      <c r="CL195" s="1444"/>
      <c r="CM195" s="1444"/>
      <c r="CN195" s="1444"/>
      <c r="CO195" s="1444"/>
      <c r="CP195" s="1444"/>
      <c r="CQ195" s="1444"/>
      <c r="CR195" s="1444"/>
      <c r="CS195" s="1444"/>
      <c r="CT195" s="1444"/>
      <c r="CU195" s="1444"/>
      <c r="CV195" s="1444"/>
      <c r="CW195" s="1444"/>
      <c r="CX195" s="1444"/>
      <c r="CY195" s="1444"/>
      <c r="CZ195" s="1444"/>
      <c r="DA195" s="1444"/>
      <c r="DB195" s="1444"/>
      <c r="DC195" s="1444"/>
      <c r="DD195" s="1444"/>
      <c r="DE195" s="1444"/>
      <c r="DF195" s="1444"/>
      <c r="DG195" s="1444"/>
      <c r="DH195" s="1444"/>
      <c r="DI195" s="1444"/>
      <c r="DJ195" s="1444"/>
      <c r="DK195" s="1444"/>
      <c r="DL195" s="1444"/>
      <c r="DM195" s="1444"/>
      <c r="DN195" s="1444"/>
      <c r="DO195" s="1444"/>
      <c r="DP195" s="1444"/>
      <c r="DQ195" s="1444"/>
      <c r="DR195" s="1444"/>
      <c r="DS195" s="1444"/>
      <c r="DT195" s="1444"/>
      <c r="DU195" s="1444"/>
      <c r="DV195" s="1444"/>
      <c r="DW195" s="1444"/>
      <c r="DX195" s="1444"/>
      <c r="DY195" s="1444"/>
      <c r="DZ195" s="1444"/>
      <c r="EA195" s="1444"/>
      <c r="EB195" s="1444"/>
      <c r="EC195" s="1444"/>
      <c r="ED195" s="1444"/>
      <c r="EE195" s="1444"/>
      <c r="EF195" s="1444"/>
      <c r="EG195" s="1444"/>
      <c r="EH195" s="1444"/>
      <c r="EI195" s="1444"/>
      <c r="EJ195" s="1444"/>
      <c r="EK195" s="1444"/>
      <c r="EL195" s="1444"/>
      <c r="EM195" s="1444"/>
      <c r="EN195" s="1444"/>
      <c r="EO195" s="1444"/>
      <c r="EP195" s="1444"/>
      <c r="EQ195" s="1444"/>
      <c r="ER195" s="1444"/>
      <c r="ES195" s="1444"/>
      <c r="ET195" s="1444"/>
      <c r="EU195" s="1444"/>
      <c r="EV195" s="1444"/>
      <c r="EW195" s="1444"/>
      <c r="EX195" s="1444"/>
      <c r="EY195" s="1444"/>
      <c r="EZ195" s="1444"/>
      <c r="FA195" s="1444"/>
      <c r="FB195" s="1444"/>
      <c r="FC195" s="1444"/>
      <c r="FD195" s="1444"/>
      <c r="FE195" s="1444"/>
      <c r="FF195" s="1444"/>
      <c r="FG195" s="1444"/>
      <c r="FH195" s="1444"/>
      <c r="FI195" s="1444"/>
      <c r="FJ195" s="1444"/>
      <c r="FK195" s="1444"/>
      <c r="FL195" s="1444"/>
      <c r="FM195" s="1444"/>
      <c r="FN195" s="1444"/>
      <c r="FO195" s="1444"/>
      <c r="FP195" s="1444"/>
      <c r="FQ195" s="1444"/>
      <c r="FR195" s="1444"/>
      <c r="FS195" s="1444"/>
      <c r="FT195" s="1444"/>
      <c r="FU195" s="1444"/>
      <c r="FV195" s="1444"/>
      <c r="FW195" s="1444"/>
      <c r="FX195" s="1444"/>
      <c r="FY195" s="1444"/>
      <c r="FZ195" s="1444"/>
      <c r="GA195" s="1444"/>
      <c r="GB195" s="1444"/>
      <c r="GC195" s="1444"/>
      <c r="GD195" s="1444"/>
      <c r="GE195" s="1444"/>
      <c r="GF195" s="1444"/>
      <c r="GG195" s="1444"/>
      <c r="GH195" s="1444"/>
      <c r="GI195" s="1444"/>
      <c r="GJ195" s="1444"/>
      <c r="GK195" s="1444"/>
      <c r="GL195" s="1444"/>
      <c r="GM195" s="1444"/>
      <c r="GN195" s="1444"/>
      <c r="GO195" s="1444"/>
      <c r="GP195" s="1444"/>
      <c r="GQ195" s="1444"/>
      <c r="GR195" s="1444"/>
      <c r="GS195" s="1444"/>
      <c r="GT195" s="1444"/>
      <c r="GU195" s="1444"/>
      <c r="GV195" s="1444"/>
      <c r="GW195" s="1444"/>
      <c r="GX195" s="1444"/>
      <c r="GY195" s="1444"/>
      <c r="GZ195" s="1444"/>
      <c r="HA195" s="1444"/>
      <c r="HB195" s="1444"/>
      <c r="HC195" s="1444"/>
      <c r="HD195" s="1444"/>
      <c r="HE195" s="1444"/>
      <c r="HF195" s="1444"/>
      <c r="HG195" s="1444"/>
      <c r="HH195" s="1444"/>
      <c r="HI195" s="1444"/>
      <c r="HJ195" s="1444"/>
      <c r="HK195" s="1444"/>
      <c r="HL195" s="1444"/>
      <c r="HM195" s="1444"/>
      <c r="HN195" s="1444"/>
      <c r="HO195" s="1444"/>
      <c r="HP195" s="1444"/>
      <c r="HQ195" s="1444"/>
      <c r="HR195" s="1444"/>
      <c r="HS195" s="1444"/>
      <c r="HT195" s="1444"/>
      <c r="HU195" s="1444"/>
      <c r="HV195" s="1444"/>
      <c r="HW195" s="1444"/>
      <c r="HX195" s="1444"/>
      <c r="HY195" s="1444"/>
      <c r="HZ195" s="1444"/>
      <c r="IA195" s="1444"/>
      <c r="IB195" s="1444"/>
      <c r="IC195" s="1444"/>
      <c r="ID195" s="1444"/>
      <c r="IE195" s="1444"/>
      <c r="IF195" s="1444"/>
      <c r="IG195" s="1444"/>
      <c r="IH195" s="1444"/>
      <c r="II195" s="1444"/>
      <c r="IJ195" s="1444"/>
      <c r="IK195" s="1444"/>
      <c r="IL195" s="1444"/>
      <c r="IM195" s="1444"/>
      <c r="IN195" s="1444"/>
      <c r="IO195" s="1444"/>
      <c r="IP195" s="1444"/>
      <c r="IQ195" s="1444"/>
      <c r="IR195" s="1444"/>
      <c r="IS195" s="1444"/>
      <c r="IT195" s="1444"/>
      <c r="IU195" s="1444"/>
      <c r="IV195" s="1444"/>
      <c r="IW195" s="1444"/>
      <c r="IX195" s="1444"/>
      <c r="IY195" s="1444"/>
      <c r="IZ195" s="1444"/>
      <c r="JA195" s="1444"/>
      <c r="JB195" s="1444"/>
      <c r="JC195" s="1444"/>
      <c r="JD195" s="1444"/>
      <c r="JE195" s="1444"/>
    </row>
    <row r="196" spans="13:265" s="1485" customFormat="1" ht="15" hidden="1" customHeight="1" x14ac:dyDescent="0.25">
      <c r="M196" s="1163"/>
      <c r="N196" s="1163"/>
      <c r="CK196" s="1444"/>
      <c r="CL196" s="1444"/>
      <c r="CM196" s="1444"/>
      <c r="CN196" s="1444"/>
      <c r="CO196" s="1444"/>
      <c r="CP196" s="1444"/>
      <c r="CQ196" s="1444"/>
      <c r="CR196" s="1444"/>
      <c r="CS196" s="1444"/>
      <c r="CT196" s="1444"/>
      <c r="CU196" s="1444"/>
      <c r="CV196" s="1444"/>
      <c r="CW196" s="1444"/>
      <c r="CX196" s="1444"/>
      <c r="CY196" s="1444"/>
      <c r="CZ196" s="1444"/>
      <c r="DA196" s="1444"/>
      <c r="DB196" s="1444"/>
      <c r="DC196" s="1444"/>
      <c r="DD196" s="1444"/>
      <c r="DE196" s="1444"/>
      <c r="DF196" s="1444"/>
      <c r="DG196" s="1444"/>
      <c r="DH196" s="1444"/>
      <c r="DI196" s="1444"/>
      <c r="DJ196" s="1444"/>
      <c r="DK196" s="1444"/>
      <c r="DL196" s="1444"/>
      <c r="DM196" s="1444"/>
      <c r="DN196" s="1444"/>
      <c r="DO196" s="1444"/>
      <c r="DP196" s="1444"/>
      <c r="DQ196" s="1444"/>
      <c r="DR196" s="1444"/>
      <c r="DS196" s="1444"/>
      <c r="DT196" s="1444"/>
      <c r="DU196" s="1444"/>
      <c r="DV196" s="1444"/>
      <c r="DW196" s="1444"/>
      <c r="DX196" s="1444"/>
      <c r="DY196" s="1444"/>
      <c r="DZ196" s="1444"/>
      <c r="EA196" s="1444"/>
      <c r="EB196" s="1444"/>
      <c r="EC196" s="1444"/>
      <c r="ED196" s="1444"/>
      <c r="EE196" s="1444"/>
      <c r="EF196" s="1444"/>
      <c r="EG196" s="1444"/>
      <c r="EH196" s="1444"/>
      <c r="EI196" s="1444"/>
      <c r="EJ196" s="1444"/>
      <c r="EK196" s="1444"/>
      <c r="EL196" s="1444"/>
      <c r="EM196" s="1444"/>
      <c r="EN196" s="1444"/>
      <c r="EO196" s="1444"/>
      <c r="EP196" s="1444"/>
      <c r="EQ196" s="1444"/>
      <c r="ER196" s="1444"/>
      <c r="ES196" s="1444"/>
      <c r="ET196" s="1444"/>
      <c r="EU196" s="1444"/>
      <c r="EV196" s="1444"/>
      <c r="EW196" s="1444"/>
      <c r="EX196" s="1444"/>
      <c r="EY196" s="1444"/>
      <c r="EZ196" s="1444"/>
      <c r="FA196" s="1444"/>
      <c r="FB196" s="1444"/>
      <c r="FC196" s="1444"/>
      <c r="FD196" s="1444"/>
      <c r="FE196" s="1444"/>
      <c r="FF196" s="1444"/>
      <c r="FG196" s="1444"/>
      <c r="FH196" s="1444"/>
      <c r="FI196" s="1444"/>
      <c r="FJ196" s="1444"/>
      <c r="FK196" s="1444"/>
      <c r="FL196" s="1444"/>
      <c r="FM196" s="1444"/>
      <c r="FN196" s="1444"/>
      <c r="FO196" s="1444"/>
      <c r="FP196" s="1444"/>
      <c r="FQ196" s="1444"/>
      <c r="FR196" s="1444"/>
      <c r="FS196" s="1444"/>
      <c r="FT196" s="1444"/>
      <c r="FU196" s="1444"/>
      <c r="FV196" s="1444"/>
      <c r="FW196" s="1444"/>
      <c r="FX196" s="1444"/>
      <c r="FY196" s="1444"/>
      <c r="FZ196" s="1444"/>
      <c r="GA196" s="1444"/>
      <c r="GB196" s="1444"/>
      <c r="GC196" s="1444"/>
      <c r="GD196" s="1444"/>
      <c r="GE196" s="1444"/>
      <c r="GF196" s="1444"/>
      <c r="GG196" s="1444"/>
      <c r="GH196" s="1444"/>
      <c r="GI196" s="1444"/>
      <c r="GJ196" s="1444"/>
      <c r="GK196" s="1444"/>
      <c r="GL196" s="1444"/>
      <c r="GM196" s="1444"/>
      <c r="GN196" s="1444"/>
      <c r="GO196" s="1444"/>
      <c r="GP196" s="1444"/>
      <c r="GQ196" s="1444"/>
      <c r="GR196" s="1444"/>
      <c r="GS196" s="1444"/>
      <c r="GT196" s="1444"/>
      <c r="GU196" s="1444"/>
      <c r="GV196" s="1444"/>
      <c r="GW196" s="1444"/>
      <c r="GX196" s="1444"/>
      <c r="GY196" s="1444"/>
      <c r="GZ196" s="1444"/>
      <c r="HA196" s="1444"/>
      <c r="HB196" s="1444"/>
      <c r="HC196" s="1444"/>
      <c r="HD196" s="1444"/>
      <c r="HE196" s="1444"/>
      <c r="HF196" s="1444"/>
      <c r="HG196" s="1444"/>
      <c r="HH196" s="1444"/>
      <c r="HI196" s="1444"/>
      <c r="HJ196" s="1444"/>
      <c r="HK196" s="1444"/>
      <c r="HL196" s="1444"/>
      <c r="HM196" s="1444"/>
      <c r="HN196" s="1444"/>
      <c r="HO196" s="1444"/>
      <c r="HP196" s="1444"/>
      <c r="HQ196" s="1444"/>
      <c r="HR196" s="1444"/>
      <c r="HS196" s="1444"/>
      <c r="HT196" s="1444"/>
      <c r="HU196" s="1444"/>
      <c r="HV196" s="1444"/>
      <c r="HW196" s="1444"/>
      <c r="HX196" s="1444"/>
      <c r="HY196" s="1444"/>
      <c r="HZ196" s="1444"/>
      <c r="IA196" s="1444"/>
      <c r="IB196" s="1444"/>
      <c r="IC196" s="1444"/>
      <c r="ID196" s="1444"/>
      <c r="IE196" s="1444"/>
      <c r="IF196" s="1444"/>
      <c r="IG196" s="1444"/>
      <c r="IH196" s="1444"/>
      <c r="II196" s="1444"/>
      <c r="IJ196" s="1444"/>
      <c r="IK196" s="1444"/>
      <c r="IL196" s="1444"/>
      <c r="IM196" s="1444"/>
      <c r="IN196" s="1444"/>
      <c r="IO196" s="1444"/>
      <c r="IP196" s="1444"/>
      <c r="IQ196" s="1444"/>
      <c r="IR196" s="1444"/>
      <c r="IS196" s="1444"/>
      <c r="IT196" s="1444"/>
      <c r="IU196" s="1444"/>
      <c r="IV196" s="1444"/>
      <c r="IW196" s="1444"/>
      <c r="IX196" s="1444"/>
      <c r="IY196" s="1444"/>
      <c r="IZ196" s="1444"/>
      <c r="JA196" s="1444"/>
      <c r="JB196" s="1444"/>
      <c r="JC196" s="1444"/>
      <c r="JD196" s="1444"/>
      <c r="JE196" s="1444"/>
    </row>
    <row r="197" spans="13:265" s="1485" customFormat="1" ht="15" hidden="1" customHeight="1" x14ac:dyDescent="0.25">
      <c r="M197" s="1163"/>
      <c r="N197" s="1163"/>
      <c r="CK197" s="1444"/>
      <c r="CL197" s="1444"/>
      <c r="CM197" s="1444"/>
      <c r="CN197" s="1444"/>
      <c r="CO197" s="1444"/>
      <c r="CP197" s="1444"/>
      <c r="CQ197" s="1444"/>
      <c r="CR197" s="1444"/>
      <c r="CS197" s="1444"/>
      <c r="CT197" s="1444"/>
      <c r="CU197" s="1444"/>
      <c r="CV197" s="1444"/>
      <c r="CW197" s="1444"/>
      <c r="CX197" s="1444"/>
      <c r="CY197" s="1444"/>
      <c r="CZ197" s="1444"/>
      <c r="DA197" s="1444"/>
      <c r="DB197" s="1444"/>
      <c r="DC197" s="1444"/>
      <c r="DD197" s="1444"/>
      <c r="DE197" s="1444"/>
      <c r="DF197" s="1444"/>
      <c r="DG197" s="1444"/>
      <c r="DH197" s="1444"/>
      <c r="DI197" s="1444"/>
      <c r="DJ197" s="1444"/>
      <c r="DK197" s="1444"/>
      <c r="DL197" s="1444"/>
      <c r="DM197" s="1444"/>
      <c r="DN197" s="1444"/>
      <c r="DO197" s="1444"/>
      <c r="DP197" s="1444"/>
      <c r="DQ197" s="1444"/>
      <c r="DR197" s="1444"/>
      <c r="DS197" s="1444"/>
      <c r="DT197" s="1444"/>
      <c r="DU197" s="1444"/>
      <c r="DV197" s="1444"/>
      <c r="DW197" s="1444"/>
      <c r="DX197" s="1444"/>
      <c r="DY197" s="1444"/>
      <c r="DZ197" s="1444"/>
      <c r="EA197" s="1444"/>
      <c r="EB197" s="1444"/>
      <c r="EC197" s="1444"/>
      <c r="ED197" s="1444"/>
      <c r="EE197" s="1444"/>
      <c r="EF197" s="1444"/>
      <c r="EG197" s="1444"/>
      <c r="EH197" s="1444"/>
      <c r="EI197" s="1444"/>
      <c r="EJ197" s="1444"/>
      <c r="EK197" s="1444"/>
      <c r="EL197" s="1444"/>
      <c r="EM197" s="1444"/>
      <c r="EN197" s="1444"/>
      <c r="EO197" s="1444"/>
      <c r="EP197" s="1444"/>
      <c r="EQ197" s="1444"/>
      <c r="ER197" s="1444"/>
      <c r="ES197" s="1444"/>
      <c r="ET197" s="1444"/>
      <c r="EU197" s="1444"/>
      <c r="EV197" s="1444"/>
      <c r="EW197" s="1444"/>
      <c r="EX197" s="1444"/>
      <c r="EY197" s="1444"/>
      <c r="EZ197" s="1444"/>
      <c r="FA197" s="1444"/>
      <c r="FB197" s="1444"/>
      <c r="FC197" s="1444"/>
      <c r="FD197" s="1444"/>
      <c r="FE197" s="1444"/>
      <c r="FF197" s="1444"/>
      <c r="FG197" s="1444"/>
      <c r="FH197" s="1444"/>
      <c r="FI197" s="1444"/>
      <c r="FJ197" s="1444"/>
      <c r="FK197" s="1444"/>
      <c r="FL197" s="1444"/>
      <c r="FM197" s="1444"/>
      <c r="FN197" s="1444"/>
      <c r="FO197" s="1444"/>
      <c r="FP197" s="1444"/>
      <c r="FQ197" s="1444"/>
      <c r="FR197" s="1444"/>
      <c r="FS197" s="1444"/>
      <c r="FT197" s="1444"/>
      <c r="FU197" s="1444"/>
      <c r="FV197" s="1444"/>
      <c r="FW197" s="1444"/>
      <c r="FX197" s="1444"/>
      <c r="FY197" s="1444"/>
      <c r="FZ197" s="1444"/>
      <c r="GA197" s="1444"/>
      <c r="GB197" s="1444"/>
      <c r="GC197" s="1444"/>
      <c r="GD197" s="1444"/>
      <c r="GE197" s="1444"/>
      <c r="GF197" s="1444"/>
      <c r="GG197" s="1444"/>
      <c r="GH197" s="1444"/>
      <c r="GI197" s="1444"/>
      <c r="GJ197" s="1444"/>
      <c r="GK197" s="1444"/>
      <c r="GL197" s="1444"/>
      <c r="GM197" s="1444"/>
      <c r="GN197" s="1444"/>
      <c r="GO197" s="1444"/>
      <c r="GP197" s="1444"/>
      <c r="GQ197" s="1444"/>
      <c r="GR197" s="1444"/>
      <c r="GS197" s="1444"/>
      <c r="GT197" s="1444"/>
      <c r="GU197" s="1444"/>
      <c r="GV197" s="1444"/>
      <c r="GW197" s="1444"/>
      <c r="GX197" s="1444"/>
      <c r="GY197" s="1444"/>
      <c r="GZ197" s="1444"/>
      <c r="HA197" s="1444"/>
      <c r="HB197" s="1444"/>
      <c r="HC197" s="1444"/>
      <c r="HD197" s="1444"/>
      <c r="HE197" s="1444"/>
      <c r="HF197" s="1444"/>
      <c r="HG197" s="1444"/>
      <c r="HH197" s="1444"/>
      <c r="HI197" s="1444"/>
      <c r="HJ197" s="1444"/>
      <c r="HK197" s="1444"/>
      <c r="HL197" s="1444"/>
      <c r="HM197" s="1444"/>
      <c r="HN197" s="1444"/>
      <c r="HO197" s="1444"/>
      <c r="HP197" s="1444"/>
      <c r="HQ197" s="1444"/>
      <c r="HR197" s="1444"/>
      <c r="HS197" s="1444"/>
      <c r="HT197" s="1444"/>
      <c r="HU197" s="1444"/>
      <c r="HV197" s="1444"/>
      <c r="HW197" s="1444"/>
      <c r="HX197" s="1444"/>
      <c r="HY197" s="1444"/>
      <c r="HZ197" s="1444"/>
      <c r="IA197" s="1444"/>
      <c r="IB197" s="1444"/>
      <c r="IC197" s="1444"/>
      <c r="ID197" s="1444"/>
      <c r="IE197" s="1444"/>
      <c r="IF197" s="1444"/>
      <c r="IG197" s="1444"/>
      <c r="IH197" s="1444"/>
      <c r="II197" s="1444"/>
      <c r="IJ197" s="1444"/>
      <c r="IK197" s="1444"/>
      <c r="IL197" s="1444"/>
      <c r="IM197" s="1444"/>
      <c r="IN197" s="1444"/>
      <c r="IO197" s="1444"/>
      <c r="IP197" s="1444"/>
      <c r="IQ197" s="1444"/>
      <c r="IR197" s="1444"/>
      <c r="IS197" s="1444"/>
      <c r="IT197" s="1444"/>
      <c r="IU197" s="1444"/>
      <c r="IV197" s="1444"/>
      <c r="IW197" s="1444"/>
      <c r="IX197" s="1444"/>
      <c r="IY197" s="1444"/>
      <c r="IZ197" s="1444"/>
      <c r="JA197" s="1444"/>
      <c r="JB197" s="1444"/>
      <c r="JC197" s="1444"/>
      <c r="JD197" s="1444"/>
      <c r="JE197" s="1444"/>
    </row>
    <row r="198" spans="13:265" s="1485" customFormat="1" ht="15" hidden="1" customHeight="1" x14ac:dyDescent="0.25">
      <c r="M198" s="1163"/>
      <c r="N198" s="1163"/>
      <c r="CK198" s="1444"/>
      <c r="CL198" s="1444"/>
      <c r="CM198" s="1444"/>
      <c r="CN198" s="1444"/>
      <c r="CO198" s="1444"/>
      <c r="CP198" s="1444"/>
      <c r="CQ198" s="1444"/>
      <c r="CR198" s="1444"/>
      <c r="CS198" s="1444"/>
      <c r="CT198" s="1444"/>
      <c r="CU198" s="1444"/>
      <c r="CV198" s="1444"/>
      <c r="CW198" s="1444"/>
      <c r="CX198" s="1444"/>
      <c r="CY198" s="1444"/>
      <c r="CZ198" s="1444"/>
      <c r="DA198" s="1444"/>
      <c r="DB198" s="1444"/>
      <c r="DC198" s="1444"/>
      <c r="DD198" s="1444"/>
      <c r="DE198" s="1444"/>
      <c r="DF198" s="1444"/>
      <c r="DG198" s="1444"/>
      <c r="DH198" s="1444"/>
      <c r="DI198" s="1444"/>
      <c r="DJ198" s="1444"/>
      <c r="DK198" s="1444"/>
      <c r="DL198" s="1444"/>
      <c r="DM198" s="1444"/>
      <c r="DN198" s="1444"/>
      <c r="DO198" s="1444"/>
      <c r="DP198" s="1444"/>
      <c r="DQ198" s="1444"/>
      <c r="DR198" s="1444"/>
      <c r="DS198" s="1444"/>
      <c r="DT198" s="1444"/>
      <c r="DU198" s="1444"/>
      <c r="DV198" s="1444"/>
      <c r="DW198" s="1444"/>
      <c r="DX198" s="1444"/>
      <c r="DY198" s="1444"/>
      <c r="DZ198" s="1444"/>
      <c r="EA198" s="1444"/>
      <c r="EB198" s="1444"/>
      <c r="EC198" s="1444"/>
      <c r="ED198" s="1444"/>
      <c r="EE198" s="1444"/>
      <c r="EF198" s="1444"/>
      <c r="EG198" s="1444"/>
      <c r="EH198" s="1444"/>
      <c r="EI198" s="1444"/>
      <c r="EJ198" s="1444"/>
      <c r="EK198" s="1444"/>
      <c r="EL198" s="1444"/>
      <c r="EM198" s="1444"/>
      <c r="EN198" s="1444"/>
      <c r="EO198" s="1444"/>
      <c r="EP198" s="1444"/>
      <c r="EQ198" s="1444"/>
      <c r="ER198" s="1444"/>
      <c r="ES198" s="1444"/>
      <c r="ET198" s="1444"/>
      <c r="EU198" s="1444"/>
      <c r="EV198" s="1444"/>
      <c r="EW198" s="1444"/>
      <c r="EX198" s="1444"/>
      <c r="EY198" s="1444"/>
      <c r="EZ198" s="1444"/>
      <c r="FA198" s="1444"/>
      <c r="FB198" s="1444"/>
      <c r="FC198" s="1444"/>
      <c r="FD198" s="1444"/>
      <c r="FE198" s="1444"/>
      <c r="FF198" s="1444"/>
      <c r="FG198" s="1444"/>
      <c r="FH198" s="1444"/>
      <c r="FI198" s="1444"/>
      <c r="FJ198" s="1444"/>
      <c r="FK198" s="1444"/>
      <c r="FL198" s="1444"/>
      <c r="FM198" s="1444"/>
      <c r="FN198" s="1444"/>
      <c r="FO198" s="1444"/>
      <c r="FP198" s="1444"/>
      <c r="FQ198" s="1444"/>
      <c r="FR198" s="1444"/>
      <c r="FS198" s="1444"/>
      <c r="FT198" s="1444"/>
      <c r="FU198" s="1444"/>
      <c r="FV198" s="1444"/>
      <c r="FW198" s="1444"/>
      <c r="FX198" s="1444"/>
      <c r="FY198" s="1444"/>
      <c r="FZ198" s="1444"/>
      <c r="GA198" s="1444"/>
      <c r="GB198" s="1444"/>
      <c r="GC198" s="1444"/>
      <c r="GD198" s="1444"/>
      <c r="GE198" s="1444"/>
      <c r="GF198" s="1444"/>
      <c r="GG198" s="1444"/>
      <c r="GH198" s="1444"/>
      <c r="GI198" s="1444"/>
      <c r="GJ198" s="1444"/>
      <c r="GK198" s="1444"/>
      <c r="GL198" s="1444"/>
      <c r="GM198" s="1444"/>
      <c r="GN198" s="1444"/>
      <c r="GO198" s="1444"/>
      <c r="GP198" s="1444"/>
      <c r="GQ198" s="1444"/>
      <c r="GR198" s="1444"/>
      <c r="GS198" s="1444"/>
      <c r="GT198" s="1444"/>
      <c r="GU198" s="1444"/>
      <c r="GV198" s="1444"/>
      <c r="GW198" s="1444"/>
      <c r="GX198" s="1444"/>
      <c r="GY198" s="1444"/>
      <c r="GZ198" s="1444"/>
      <c r="HA198" s="1444"/>
      <c r="HB198" s="1444"/>
      <c r="HC198" s="1444"/>
      <c r="HD198" s="1444"/>
      <c r="HE198" s="1444"/>
      <c r="HF198" s="1444"/>
      <c r="HG198" s="1444"/>
      <c r="HH198" s="1444"/>
      <c r="HI198" s="1444"/>
      <c r="HJ198" s="1444"/>
      <c r="HK198" s="1444"/>
      <c r="HL198" s="1444"/>
      <c r="HM198" s="1444"/>
      <c r="HN198" s="1444"/>
      <c r="HO198" s="1444"/>
      <c r="HP198" s="1444"/>
      <c r="HQ198" s="1444"/>
      <c r="HR198" s="1444"/>
      <c r="HS198" s="1444"/>
      <c r="HT198" s="1444"/>
      <c r="HU198" s="1444"/>
      <c r="HV198" s="1444"/>
      <c r="HW198" s="1444"/>
      <c r="HX198" s="1444"/>
      <c r="HY198" s="1444"/>
      <c r="HZ198" s="1444"/>
      <c r="IA198" s="1444"/>
      <c r="IB198" s="1444"/>
      <c r="IC198" s="1444"/>
      <c r="ID198" s="1444"/>
      <c r="IE198" s="1444"/>
      <c r="IF198" s="1444"/>
      <c r="IG198" s="1444"/>
      <c r="IH198" s="1444"/>
      <c r="II198" s="1444"/>
      <c r="IJ198" s="1444"/>
      <c r="IK198" s="1444"/>
      <c r="IL198" s="1444"/>
      <c r="IM198" s="1444"/>
      <c r="IN198" s="1444"/>
      <c r="IO198" s="1444"/>
      <c r="IP198" s="1444"/>
      <c r="IQ198" s="1444"/>
      <c r="IR198" s="1444"/>
      <c r="IS198" s="1444"/>
      <c r="IT198" s="1444"/>
      <c r="IU198" s="1444"/>
      <c r="IV198" s="1444"/>
      <c r="IW198" s="1444"/>
      <c r="IX198" s="1444"/>
      <c r="IY198" s="1444"/>
      <c r="IZ198" s="1444"/>
      <c r="JA198" s="1444"/>
      <c r="JB198" s="1444"/>
      <c r="JC198" s="1444"/>
      <c r="JD198" s="1444"/>
      <c r="JE198" s="1444"/>
    </row>
    <row r="199" spans="13:265" s="1485" customFormat="1" ht="15" hidden="1" customHeight="1" x14ac:dyDescent="0.25">
      <c r="M199" s="1163"/>
      <c r="N199" s="1163"/>
      <c r="CK199" s="1444"/>
      <c r="CL199" s="1444"/>
      <c r="CM199" s="1444"/>
      <c r="CN199" s="1444"/>
      <c r="CO199" s="1444"/>
      <c r="CP199" s="1444"/>
      <c r="CQ199" s="1444"/>
      <c r="CR199" s="1444"/>
      <c r="CS199" s="1444"/>
      <c r="CT199" s="1444"/>
      <c r="CU199" s="1444"/>
      <c r="CV199" s="1444"/>
      <c r="CW199" s="1444"/>
      <c r="CX199" s="1444"/>
      <c r="CY199" s="1444"/>
      <c r="CZ199" s="1444"/>
      <c r="DA199" s="1444"/>
      <c r="DB199" s="1444"/>
      <c r="DC199" s="1444"/>
      <c r="DD199" s="1444"/>
      <c r="DE199" s="1444"/>
      <c r="DF199" s="1444"/>
      <c r="DG199" s="1444"/>
      <c r="DH199" s="1444"/>
      <c r="DI199" s="1444"/>
      <c r="DJ199" s="1444"/>
      <c r="DK199" s="1444"/>
      <c r="DL199" s="1444"/>
      <c r="DM199" s="1444"/>
      <c r="DN199" s="1444"/>
      <c r="DO199" s="1444"/>
      <c r="DP199" s="1444"/>
      <c r="DQ199" s="1444"/>
      <c r="DR199" s="1444"/>
      <c r="DS199" s="1444"/>
      <c r="DT199" s="1444"/>
      <c r="DU199" s="1444"/>
      <c r="DV199" s="1444"/>
      <c r="DW199" s="1444"/>
      <c r="DX199" s="1444"/>
      <c r="DY199" s="1444"/>
      <c r="DZ199" s="1444"/>
      <c r="EA199" s="1444"/>
      <c r="EB199" s="1444"/>
      <c r="EC199" s="1444"/>
      <c r="ED199" s="1444"/>
      <c r="EE199" s="1444"/>
      <c r="EF199" s="1444"/>
      <c r="EG199" s="1444"/>
      <c r="EH199" s="1444"/>
      <c r="EI199" s="1444"/>
      <c r="EJ199" s="1444"/>
      <c r="EK199" s="1444"/>
      <c r="EL199" s="1444"/>
      <c r="EM199" s="1444"/>
      <c r="EN199" s="1444"/>
      <c r="EO199" s="1444"/>
      <c r="EP199" s="1444"/>
      <c r="EQ199" s="1444"/>
      <c r="ER199" s="1444"/>
      <c r="ES199" s="1444"/>
      <c r="ET199" s="1444"/>
      <c r="EU199" s="1444"/>
      <c r="EV199" s="1444"/>
      <c r="EW199" s="1444"/>
      <c r="EX199" s="1444"/>
      <c r="EY199" s="1444"/>
      <c r="EZ199" s="1444"/>
      <c r="FA199" s="1444"/>
      <c r="FB199" s="1444"/>
      <c r="FC199" s="1444"/>
      <c r="FD199" s="1444"/>
      <c r="FE199" s="1444"/>
      <c r="FF199" s="1444"/>
      <c r="FG199" s="1444"/>
      <c r="FH199" s="1444"/>
      <c r="FI199" s="1444"/>
      <c r="FJ199" s="1444"/>
      <c r="FK199" s="1444"/>
      <c r="FL199" s="1444"/>
      <c r="FM199" s="1444"/>
      <c r="FN199" s="1444"/>
      <c r="FO199" s="1444"/>
      <c r="FP199" s="1444"/>
      <c r="FQ199" s="1444"/>
      <c r="FR199" s="1444"/>
      <c r="FS199" s="1444"/>
      <c r="FT199" s="1444"/>
      <c r="FU199" s="1444"/>
      <c r="FV199" s="1444"/>
      <c r="FW199" s="1444"/>
      <c r="FX199" s="1444"/>
      <c r="FY199" s="1444"/>
      <c r="FZ199" s="1444"/>
      <c r="GA199" s="1444"/>
      <c r="GB199" s="1444"/>
      <c r="GC199" s="1444"/>
      <c r="GD199" s="1444"/>
      <c r="GE199" s="1444"/>
      <c r="GF199" s="1444"/>
      <c r="GG199" s="1444"/>
      <c r="GH199" s="1444"/>
      <c r="GI199" s="1444"/>
      <c r="GJ199" s="1444"/>
      <c r="GK199" s="1444"/>
      <c r="GL199" s="1444"/>
      <c r="GM199" s="1444"/>
      <c r="GN199" s="1444"/>
      <c r="GO199" s="1444"/>
      <c r="GP199" s="1444"/>
      <c r="GQ199" s="1444"/>
      <c r="GR199" s="1444"/>
      <c r="GS199" s="1444"/>
      <c r="GT199" s="1444"/>
      <c r="GU199" s="1444"/>
      <c r="GV199" s="1444"/>
      <c r="GW199" s="1444"/>
      <c r="GX199" s="1444"/>
      <c r="GY199" s="1444"/>
      <c r="GZ199" s="1444"/>
      <c r="HA199" s="1444"/>
      <c r="HB199" s="1444"/>
      <c r="HC199" s="1444"/>
      <c r="HD199" s="1444"/>
      <c r="HE199" s="1444"/>
      <c r="HF199" s="1444"/>
      <c r="HG199" s="1444"/>
      <c r="HH199" s="1444"/>
      <c r="HI199" s="1444"/>
      <c r="HJ199" s="1444"/>
      <c r="HK199" s="1444"/>
      <c r="HL199" s="1444"/>
      <c r="HM199" s="1444"/>
      <c r="HN199" s="1444"/>
      <c r="HO199" s="1444"/>
      <c r="HP199" s="1444"/>
      <c r="HQ199" s="1444"/>
      <c r="HR199" s="1444"/>
      <c r="HS199" s="1444"/>
      <c r="HT199" s="1444"/>
      <c r="HU199" s="1444"/>
      <c r="HV199" s="1444"/>
      <c r="HW199" s="1444"/>
      <c r="HX199" s="1444"/>
      <c r="HY199" s="1444"/>
      <c r="HZ199" s="1444"/>
      <c r="IA199" s="1444"/>
      <c r="IB199" s="1444"/>
      <c r="IC199" s="1444"/>
      <c r="ID199" s="1444"/>
      <c r="IE199" s="1444"/>
      <c r="IF199" s="1444"/>
      <c r="IG199" s="1444"/>
      <c r="IH199" s="1444"/>
      <c r="II199" s="1444"/>
      <c r="IJ199" s="1444"/>
      <c r="IK199" s="1444"/>
      <c r="IL199" s="1444"/>
      <c r="IM199" s="1444"/>
      <c r="IN199" s="1444"/>
      <c r="IO199" s="1444"/>
      <c r="IP199" s="1444"/>
      <c r="IQ199" s="1444"/>
      <c r="IR199" s="1444"/>
      <c r="IS199" s="1444"/>
      <c r="IT199" s="1444"/>
      <c r="IU199" s="1444"/>
      <c r="IV199" s="1444"/>
      <c r="IW199" s="1444"/>
      <c r="IX199" s="1444"/>
      <c r="IY199" s="1444"/>
      <c r="IZ199" s="1444"/>
      <c r="JA199" s="1444"/>
      <c r="JB199" s="1444"/>
      <c r="JC199" s="1444"/>
      <c r="JD199" s="1444"/>
      <c r="JE199" s="1444"/>
    </row>
    <row r="200" spans="13:265" s="1485" customFormat="1" ht="15" hidden="1" customHeight="1" x14ac:dyDescent="0.25">
      <c r="M200" s="1163"/>
      <c r="N200" s="1163"/>
      <c r="CK200" s="1444"/>
      <c r="CL200" s="1444"/>
      <c r="CM200" s="1444"/>
      <c r="CN200" s="1444"/>
      <c r="CO200" s="1444"/>
      <c r="CP200" s="1444"/>
      <c r="CQ200" s="1444"/>
      <c r="CR200" s="1444"/>
      <c r="CS200" s="1444"/>
      <c r="CT200" s="1444"/>
      <c r="CU200" s="1444"/>
      <c r="CV200" s="1444"/>
      <c r="CW200" s="1444"/>
      <c r="CX200" s="1444"/>
      <c r="CY200" s="1444"/>
      <c r="CZ200" s="1444"/>
      <c r="DA200" s="1444"/>
      <c r="DB200" s="1444"/>
      <c r="DC200" s="1444"/>
      <c r="DD200" s="1444"/>
      <c r="DE200" s="1444"/>
      <c r="DF200" s="1444"/>
      <c r="DG200" s="1444"/>
      <c r="DH200" s="1444"/>
      <c r="DI200" s="1444"/>
      <c r="DJ200" s="1444"/>
      <c r="DK200" s="1444"/>
      <c r="DL200" s="1444"/>
      <c r="DM200" s="1444"/>
      <c r="DN200" s="1444"/>
      <c r="DO200" s="1444"/>
      <c r="DP200" s="1444"/>
      <c r="DQ200" s="1444"/>
      <c r="DR200" s="1444"/>
      <c r="DS200" s="1444"/>
      <c r="DT200" s="1444"/>
      <c r="DU200" s="1444"/>
      <c r="DV200" s="1444"/>
      <c r="DW200" s="1444"/>
      <c r="DX200" s="1444"/>
      <c r="DY200" s="1444"/>
      <c r="DZ200" s="1444"/>
      <c r="EA200" s="1444"/>
      <c r="EB200" s="1444"/>
      <c r="EC200" s="1444"/>
      <c r="ED200" s="1444"/>
      <c r="EE200" s="1444"/>
      <c r="EF200" s="1444"/>
      <c r="EG200" s="1444"/>
      <c r="EH200" s="1444"/>
      <c r="EI200" s="1444"/>
      <c r="EJ200" s="1444"/>
      <c r="EK200" s="1444"/>
      <c r="EL200" s="1444"/>
      <c r="EM200" s="1444"/>
      <c r="EN200" s="1444"/>
      <c r="EO200" s="1444"/>
      <c r="EP200" s="1444"/>
      <c r="EQ200" s="1444"/>
      <c r="ER200" s="1444"/>
      <c r="ES200" s="1444"/>
      <c r="ET200" s="1444"/>
      <c r="EU200" s="1444"/>
      <c r="EV200" s="1444"/>
      <c r="EW200" s="1444"/>
      <c r="EX200" s="1444"/>
      <c r="EY200" s="1444"/>
      <c r="EZ200" s="1444"/>
      <c r="FA200" s="1444"/>
      <c r="FB200" s="1444"/>
      <c r="FC200" s="1444"/>
      <c r="FD200" s="1444"/>
      <c r="FE200" s="1444"/>
      <c r="FF200" s="1444"/>
      <c r="FG200" s="1444"/>
      <c r="FH200" s="1444"/>
      <c r="FI200" s="1444"/>
      <c r="FJ200" s="1444"/>
      <c r="FK200" s="1444"/>
      <c r="FL200" s="1444"/>
      <c r="FM200" s="1444"/>
      <c r="FN200" s="1444"/>
      <c r="FO200" s="1444"/>
      <c r="FP200" s="1444"/>
      <c r="FQ200" s="1444"/>
      <c r="FR200" s="1444"/>
      <c r="FS200" s="1444"/>
      <c r="FT200" s="1444"/>
      <c r="FU200" s="1444"/>
      <c r="FV200" s="1444"/>
      <c r="FW200" s="1444"/>
      <c r="FX200" s="1444"/>
      <c r="FY200" s="1444"/>
      <c r="FZ200" s="1444"/>
      <c r="GA200" s="1444"/>
      <c r="GB200" s="1444"/>
      <c r="GC200" s="1444"/>
      <c r="GD200" s="1444"/>
      <c r="GE200" s="1444"/>
      <c r="GF200" s="1444"/>
      <c r="GG200" s="1444"/>
      <c r="GH200" s="1444"/>
      <c r="GI200" s="1444"/>
      <c r="GJ200" s="1444"/>
      <c r="GK200" s="1444"/>
      <c r="GL200" s="1444"/>
      <c r="GM200" s="1444"/>
      <c r="GN200" s="1444"/>
      <c r="GO200" s="1444"/>
      <c r="GP200" s="1444"/>
      <c r="GQ200" s="1444"/>
      <c r="GR200" s="1444"/>
      <c r="GS200" s="1444"/>
      <c r="GT200" s="1444"/>
      <c r="GU200" s="1444"/>
      <c r="GV200" s="1444"/>
      <c r="GW200" s="1444"/>
      <c r="GX200" s="1444"/>
      <c r="GY200" s="1444"/>
      <c r="GZ200" s="1444"/>
      <c r="HA200" s="1444"/>
      <c r="HB200" s="1444"/>
      <c r="HC200" s="1444"/>
      <c r="HD200" s="1444"/>
      <c r="HE200" s="1444"/>
      <c r="HF200" s="1444"/>
      <c r="HG200" s="1444"/>
      <c r="HH200" s="1444"/>
      <c r="HI200" s="1444"/>
      <c r="HJ200" s="1444"/>
      <c r="HK200" s="1444"/>
      <c r="HL200" s="1444"/>
      <c r="HM200" s="1444"/>
      <c r="HN200" s="1444"/>
      <c r="HO200" s="1444"/>
      <c r="HP200" s="1444"/>
      <c r="HQ200" s="1444"/>
      <c r="HR200" s="1444"/>
      <c r="HS200" s="1444"/>
      <c r="HT200" s="1444"/>
      <c r="HU200" s="1444"/>
      <c r="HV200" s="1444"/>
      <c r="HW200" s="1444"/>
      <c r="HX200" s="1444"/>
      <c r="HY200" s="1444"/>
      <c r="HZ200" s="1444"/>
      <c r="IA200" s="1444"/>
      <c r="IB200" s="1444"/>
      <c r="IC200" s="1444"/>
      <c r="ID200" s="1444"/>
      <c r="IE200" s="1444"/>
      <c r="IF200" s="1444"/>
      <c r="IG200" s="1444"/>
      <c r="IH200" s="1444"/>
      <c r="II200" s="1444"/>
      <c r="IJ200" s="1444"/>
      <c r="IK200" s="1444"/>
      <c r="IL200" s="1444"/>
      <c r="IM200" s="1444"/>
      <c r="IN200" s="1444"/>
      <c r="IO200" s="1444"/>
      <c r="IP200" s="1444"/>
      <c r="IQ200" s="1444"/>
      <c r="IR200" s="1444"/>
      <c r="IS200" s="1444"/>
      <c r="IT200" s="1444"/>
      <c r="IU200" s="1444"/>
      <c r="IV200" s="1444"/>
      <c r="IW200" s="1444"/>
      <c r="IX200" s="1444"/>
      <c r="IY200" s="1444"/>
      <c r="IZ200" s="1444"/>
      <c r="JA200" s="1444"/>
      <c r="JB200" s="1444"/>
      <c r="JC200" s="1444"/>
      <c r="JD200" s="1444"/>
      <c r="JE200" s="1444"/>
    </row>
    <row r="201" spans="13:265" s="1485" customFormat="1" ht="15" hidden="1" customHeight="1" x14ac:dyDescent="0.25">
      <c r="M201" s="1163"/>
      <c r="N201" s="1163"/>
      <c r="CK201" s="1444"/>
      <c r="CL201" s="1444"/>
      <c r="CM201" s="1444"/>
      <c r="CN201" s="1444"/>
      <c r="CO201" s="1444"/>
      <c r="CP201" s="1444"/>
      <c r="CQ201" s="1444"/>
      <c r="CR201" s="1444"/>
      <c r="CS201" s="1444"/>
      <c r="CT201" s="1444"/>
      <c r="CU201" s="1444"/>
      <c r="CV201" s="1444"/>
      <c r="CW201" s="1444"/>
      <c r="CX201" s="1444"/>
      <c r="CY201" s="1444"/>
      <c r="CZ201" s="1444"/>
      <c r="DA201" s="1444"/>
      <c r="DB201" s="1444"/>
      <c r="DC201" s="1444"/>
      <c r="DD201" s="1444"/>
      <c r="DE201" s="1444"/>
      <c r="DF201" s="1444"/>
      <c r="DG201" s="1444"/>
      <c r="DH201" s="1444"/>
      <c r="DI201" s="1444"/>
      <c r="DJ201" s="1444"/>
      <c r="DK201" s="1444"/>
      <c r="DL201" s="1444"/>
      <c r="DM201" s="1444"/>
      <c r="DN201" s="1444"/>
      <c r="DO201" s="1444"/>
      <c r="DP201" s="1444"/>
      <c r="DQ201" s="1444"/>
      <c r="DR201" s="1444"/>
      <c r="DS201" s="1444"/>
      <c r="DT201" s="1444"/>
      <c r="DU201" s="1444"/>
      <c r="DV201" s="1444"/>
      <c r="DW201" s="1444"/>
      <c r="DX201" s="1444"/>
      <c r="DY201" s="1444"/>
      <c r="DZ201" s="1444"/>
      <c r="EA201" s="1444"/>
      <c r="EB201" s="1444"/>
      <c r="EC201" s="1444"/>
      <c r="ED201" s="1444"/>
      <c r="EE201" s="1444"/>
      <c r="EF201" s="1444"/>
      <c r="EG201" s="1444"/>
      <c r="EH201" s="1444"/>
      <c r="EI201" s="1444"/>
      <c r="EJ201" s="1444"/>
      <c r="EK201" s="1444"/>
      <c r="EL201" s="1444"/>
      <c r="EM201" s="1444"/>
      <c r="EN201" s="1444"/>
      <c r="EO201" s="1444"/>
      <c r="EP201" s="1444"/>
      <c r="EQ201" s="1444"/>
      <c r="ER201" s="1444"/>
      <c r="ES201" s="1444"/>
      <c r="ET201" s="1444"/>
      <c r="EU201" s="1444"/>
      <c r="EV201" s="1444"/>
      <c r="EW201" s="1444"/>
      <c r="EX201" s="1444"/>
      <c r="EY201" s="1444"/>
      <c r="EZ201" s="1444"/>
      <c r="FA201" s="1444"/>
      <c r="FB201" s="1444"/>
      <c r="FC201" s="1444"/>
      <c r="FD201" s="1444"/>
      <c r="FE201" s="1444"/>
      <c r="FF201" s="1444"/>
      <c r="FG201" s="1444"/>
      <c r="FH201" s="1444"/>
      <c r="FI201" s="1444"/>
      <c r="FJ201" s="1444"/>
      <c r="FK201" s="1444"/>
      <c r="FL201" s="1444"/>
      <c r="FM201" s="1444"/>
      <c r="FN201" s="1444"/>
      <c r="FO201" s="1444"/>
      <c r="FP201" s="1444"/>
      <c r="FQ201" s="1444"/>
      <c r="FR201" s="1444"/>
      <c r="FS201" s="1444"/>
      <c r="FT201" s="1444"/>
      <c r="FU201" s="1444"/>
      <c r="FV201" s="1444"/>
      <c r="FW201" s="1444"/>
      <c r="FX201" s="1444"/>
      <c r="FY201" s="1444"/>
      <c r="FZ201" s="1444"/>
      <c r="GA201" s="1444"/>
      <c r="GB201" s="1444"/>
      <c r="GC201" s="1444"/>
      <c r="GD201" s="1444"/>
      <c r="GE201" s="1444"/>
      <c r="GF201" s="1444"/>
      <c r="GG201" s="1444"/>
      <c r="GH201" s="1444"/>
      <c r="GI201" s="1444"/>
      <c r="GJ201" s="1444"/>
      <c r="GK201" s="1444"/>
      <c r="GL201" s="1444"/>
      <c r="GM201" s="1444"/>
      <c r="GN201" s="1444"/>
      <c r="GO201" s="1444"/>
      <c r="GP201" s="1444"/>
      <c r="GQ201" s="1444"/>
      <c r="GR201" s="1444"/>
      <c r="GS201" s="1444"/>
      <c r="GT201" s="1444"/>
      <c r="GU201" s="1444"/>
      <c r="GV201" s="1444"/>
      <c r="GW201" s="1444"/>
      <c r="GX201" s="1444"/>
      <c r="GY201" s="1444"/>
      <c r="GZ201" s="1444"/>
      <c r="HA201" s="1444"/>
      <c r="HB201" s="1444"/>
      <c r="HC201" s="1444"/>
      <c r="HD201" s="1444"/>
      <c r="HE201" s="1444"/>
      <c r="HF201" s="1444"/>
      <c r="HG201" s="1444"/>
      <c r="HH201" s="1444"/>
      <c r="HI201" s="1444"/>
      <c r="HJ201" s="1444"/>
      <c r="HK201" s="1444"/>
      <c r="HL201" s="1444"/>
      <c r="HM201" s="1444"/>
      <c r="HN201" s="1444"/>
      <c r="HO201" s="1444"/>
      <c r="HP201" s="1444"/>
      <c r="HQ201" s="1444"/>
      <c r="HR201" s="1444"/>
      <c r="HS201" s="1444"/>
      <c r="HT201" s="1444"/>
      <c r="HU201" s="1444"/>
      <c r="HV201" s="1444"/>
      <c r="HW201" s="1444"/>
      <c r="HX201" s="1444"/>
      <c r="HY201" s="1444"/>
      <c r="HZ201" s="1444"/>
      <c r="IA201" s="1444"/>
      <c r="IB201" s="1444"/>
      <c r="IC201" s="1444"/>
      <c r="ID201" s="1444"/>
      <c r="IE201" s="1444"/>
      <c r="IF201" s="1444"/>
      <c r="IG201" s="1444"/>
      <c r="IH201" s="1444"/>
      <c r="II201" s="1444"/>
      <c r="IJ201" s="1444"/>
      <c r="IK201" s="1444"/>
      <c r="IL201" s="1444"/>
      <c r="IM201" s="1444"/>
      <c r="IN201" s="1444"/>
      <c r="IO201" s="1444"/>
      <c r="IP201" s="1444"/>
      <c r="IQ201" s="1444"/>
      <c r="IR201" s="1444"/>
      <c r="IS201" s="1444"/>
      <c r="IT201" s="1444"/>
      <c r="IU201" s="1444"/>
      <c r="IV201" s="1444"/>
      <c r="IW201" s="1444"/>
      <c r="IX201" s="1444"/>
      <c r="IY201" s="1444"/>
      <c r="IZ201" s="1444"/>
      <c r="JA201" s="1444"/>
      <c r="JB201" s="1444"/>
      <c r="JC201" s="1444"/>
      <c r="JD201" s="1444"/>
      <c r="JE201" s="1444"/>
    </row>
    <row r="202" spans="13:265" s="1485" customFormat="1" ht="15" hidden="1" customHeight="1" x14ac:dyDescent="0.25">
      <c r="M202" s="1163"/>
      <c r="N202" s="1163"/>
      <c r="CK202" s="1444"/>
      <c r="CL202" s="1444"/>
      <c r="CM202" s="1444"/>
      <c r="CN202" s="1444"/>
      <c r="CO202" s="1444"/>
      <c r="CP202" s="1444"/>
      <c r="CQ202" s="1444"/>
      <c r="CR202" s="1444"/>
      <c r="CS202" s="1444"/>
      <c r="CT202" s="1444"/>
      <c r="CU202" s="1444"/>
      <c r="CV202" s="1444"/>
      <c r="CW202" s="1444"/>
      <c r="CX202" s="1444"/>
      <c r="CY202" s="1444"/>
      <c r="CZ202" s="1444"/>
      <c r="DA202" s="1444"/>
      <c r="DB202" s="1444"/>
      <c r="DC202" s="1444"/>
      <c r="DD202" s="1444"/>
      <c r="DE202" s="1444"/>
      <c r="DF202" s="1444"/>
      <c r="DG202" s="1444"/>
      <c r="DH202" s="1444"/>
      <c r="DI202" s="1444"/>
      <c r="DJ202" s="1444"/>
      <c r="DK202" s="1444"/>
      <c r="DL202" s="1444"/>
      <c r="DM202" s="1444"/>
      <c r="DN202" s="1444"/>
      <c r="DO202" s="1444"/>
      <c r="DP202" s="1444"/>
      <c r="DQ202" s="1444"/>
      <c r="DR202" s="1444"/>
      <c r="DS202" s="1444"/>
      <c r="DT202" s="1444"/>
      <c r="DU202" s="1444"/>
      <c r="DV202" s="1444"/>
      <c r="DW202" s="1444"/>
      <c r="DX202" s="1444"/>
      <c r="DY202" s="1444"/>
      <c r="DZ202" s="1444"/>
      <c r="EA202" s="1444"/>
      <c r="EB202" s="1444"/>
      <c r="EC202" s="1444"/>
      <c r="ED202" s="1444"/>
      <c r="EE202" s="1444"/>
      <c r="EF202" s="1444"/>
      <c r="EG202" s="1444"/>
      <c r="EH202" s="1444"/>
      <c r="EI202" s="1444"/>
      <c r="EJ202" s="1444"/>
      <c r="EK202" s="1444"/>
      <c r="EL202" s="1444"/>
      <c r="EM202" s="1444"/>
      <c r="EN202" s="1444"/>
      <c r="EO202" s="1444"/>
      <c r="EP202" s="1444"/>
      <c r="EQ202" s="1444"/>
      <c r="ER202" s="1444"/>
      <c r="ES202" s="1444"/>
      <c r="ET202" s="1444"/>
      <c r="EU202" s="1444"/>
      <c r="EV202" s="1444"/>
      <c r="EW202" s="1444"/>
      <c r="EX202" s="1444"/>
      <c r="EY202" s="1444"/>
      <c r="EZ202" s="1444"/>
      <c r="FA202" s="1444"/>
      <c r="FB202" s="1444"/>
      <c r="FC202" s="1444"/>
      <c r="FD202" s="1444"/>
      <c r="FE202" s="1444"/>
      <c r="FF202" s="1444"/>
      <c r="FG202" s="1444"/>
      <c r="FH202" s="1444"/>
      <c r="FI202" s="1444"/>
      <c r="FJ202" s="1444"/>
      <c r="FK202" s="1444"/>
      <c r="FL202" s="1444"/>
      <c r="FM202" s="1444"/>
      <c r="FN202" s="1444"/>
      <c r="FO202" s="1444"/>
      <c r="FP202" s="1444"/>
      <c r="FQ202" s="1444"/>
      <c r="FR202" s="1444"/>
      <c r="FS202" s="1444"/>
      <c r="FT202" s="1444"/>
      <c r="FU202" s="1444"/>
      <c r="FV202" s="1444"/>
      <c r="FW202" s="1444"/>
      <c r="FX202" s="1444"/>
      <c r="FY202" s="1444"/>
      <c r="FZ202" s="1444"/>
      <c r="GA202" s="1444"/>
      <c r="GB202" s="1444"/>
      <c r="GC202" s="1444"/>
      <c r="GD202" s="1444"/>
      <c r="GE202" s="1444"/>
      <c r="GF202" s="1444"/>
      <c r="GG202" s="1444"/>
      <c r="GH202" s="1444"/>
      <c r="GI202" s="1444"/>
      <c r="GJ202" s="1444"/>
      <c r="GK202" s="1444"/>
      <c r="GL202" s="1444"/>
      <c r="GM202" s="1444"/>
      <c r="GN202" s="1444"/>
      <c r="GO202" s="1444"/>
      <c r="GP202" s="1444"/>
      <c r="GQ202" s="1444"/>
      <c r="GR202" s="1444"/>
      <c r="GS202" s="1444"/>
      <c r="GT202" s="1444"/>
      <c r="GU202" s="1444"/>
      <c r="GV202" s="1444"/>
      <c r="GW202" s="1444"/>
      <c r="GX202" s="1444"/>
      <c r="GY202" s="1444"/>
      <c r="GZ202" s="1444"/>
      <c r="HA202" s="1444"/>
      <c r="HB202" s="1444"/>
      <c r="HC202" s="1444"/>
      <c r="HD202" s="1444"/>
      <c r="HE202" s="1444"/>
      <c r="HF202" s="1444"/>
      <c r="HG202" s="1444"/>
      <c r="HH202" s="1444"/>
      <c r="HI202" s="1444"/>
      <c r="HJ202" s="1444"/>
      <c r="HK202" s="1444"/>
      <c r="HL202" s="1444"/>
      <c r="HM202" s="1444"/>
      <c r="HN202" s="1444"/>
      <c r="HO202" s="1444"/>
      <c r="HP202" s="1444"/>
      <c r="HQ202" s="1444"/>
      <c r="HR202" s="1444"/>
      <c r="HS202" s="1444"/>
      <c r="HT202" s="1444"/>
      <c r="HU202" s="1444"/>
      <c r="HV202" s="1444"/>
      <c r="HW202" s="1444"/>
      <c r="HX202" s="1444"/>
      <c r="HY202" s="1444"/>
      <c r="HZ202" s="1444"/>
      <c r="IA202" s="1444"/>
      <c r="IB202" s="1444"/>
      <c r="IC202" s="1444"/>
      <c r="ID202" s="1444"/>
      <c r="IE202" s="1444"/>
      <c r="IF202" s="1444"/>
      <c r="IG202" s="1444"/>
      <c r="IH202" s="1444"/>
      <c r="II202" s="1444"/>
      <c r="IJ202" s="1444"/>
      <c r="IK202" s="1444"/>
      <c r="IL202" s="1444"/>
      <c r="IM202" s="1444"/>
      <c r="IN202" s="1444"/>
      <c r="IO202" s="1444"/>
      <c r="IP202" s="1444"/>
      <c r="IQ202" s="1444"/>
      <c r="IR202" s="1444"/>
      <c r="IS202" s="1444"/>
      <c r="IT202" s="1444"/>
      <c r="IU202" s="1444"/>
      <c r="IV202" s="1444"/>
      <c r="IW202" s="1444"/>
      <c r="IX202" s="1444"/>
      <c r="IY202" s="1444"/>
      <c r="IZ202" s="1444"/>
      <c r="JA202" s="1444"/>
      <c r="JB202" s="1444"/>
      <c r="JC202" s="1444"/>
      <c r="JD202" s="1444"/>
      <c r="JE202" s="1444"/>
    </row>
    <row r="203" spans="13:265" s="1485" customFormat="1" ht="15" hidden="1" customHeight="1" x14ac:dyDescent="0.25">
      <c r="M203" s="1163"/>
      <c r="N203" s="1163"/>
      <c r="CK203" s="1444"/>
      <c r="CL203" s="1444"/>
      <c r="CM203" s="1444"/>
      <c r="CN203" s="1444"/>
      <c r="CO203" s="1444"/>
      <c r="CP203" s="1444"/>
      <c r="CQ203" s="1444"/>
      <c r="CR203" s="1444"/>
      <c r="CS203" s="1444"/>
      <c r="CT203" s="1444"/>
      <c r="CU203" s="1444"/>
      <c r="CV203" s="1444"/>
      <c r="CW203" s="1444"/>
      <c r="CX203" s="1444"/>
      <c r="CY203" s="1444"/>
      <c r="CZ203" s="1444"/>
      <c r="DA203" s="1444"/>
      <c r="DB203" s="1444"/>
      <c r="DC203" s="1444"/>
      <c r="DD203" s="1444"/>
      <c r="DE203" s="1444"/>
      <c r="DF203" s="1444"/>
      <c r="DG203" s="1444"/>
      <c r="DH203" s="1444"/>
      <c r="DI203" s="1444"/>
      <c r="DJ203" s="1444"/>
      <c r="DK203" s="1444"/>
      <c r="DL203" s="1444"/>
      <c r="DM203" s="1444"/>
      <c r="DN203" s="1444"/>
      <c r="DO203" s="1444"/>
      <c r="DP203" s="1444"/>
      <c r="DQ203" s="1444"/>
      <c r="DR203" s="1444"/>
      <c r="DS203" s="1444"/>
      <c r="DT203" s="1444"/>
      <c r="DU203" s="1444"/>
      <c r="DV203" s="1444"/>
      <c r="DW203" s="1444"/>
      <c r="DX203" s="1444"/>
      <c r="DY203" s="1444"/>
      <c r="DZ203" s="1444"/>
      <c r="EA203" s="1444"/>
      <c r="EB203" s="1444"/>
      <c r="EC203" s="1444"/>
      <c r="ED203" s="1444"/>
      <c r="EE203" s="1444"/>
      <c r="EF203" s="1444"/>
      <c r="EG203" s="1444"/>
      <c r="EH203" s="1444"/>
      <c r="EI203" s="1444"/>
      <c r="EJ203" s="1444"/>
      <c r="EK203" s="1444"/>
      <c r="EL203" s="1444"/>
      <c r="EM203" s="1444"/>
      <c r="EN203" s="1444"/>
      <c r="EO203" s="1444"/>
      <c r="EP203" s="1444"/>
      <c r="EQ203" s="1444"/>
      <c r="ER203" s="1444"/>
      <c r="ES203" s="1444"/>
      <c r="ET203" s="1444"/>
      <c r="EU203" s="1444"/>
      <c r="EV203" s="1444"/>
      <c r="EW203" s="1444"/>
      <c r="EX203" s="1444"/>
      <c r="EY203" s="1444"/>
      <c r="EZ203" s="1444"/>
      <c r="FA203" s="1444"/>
      <c r="FB203" s="1444"/>
      <c r="FC203" s="1444"/>
      <c r="FD203" s="1444"/>
      <c r="FE203" s="1444"/>
      <c r="FF203" s="1444"/>
      <c r="FG203" s="1444"/>
      <c r="FH203" s="1444"/>
      <c r="FI203" s="1444"/>
      <c r="FJ203" s="1444"/>
      <c r="FK203" s="1444"/>
      <c r="FL203" s="1444"/>
      <c r="FM203" s="1444"/>
      <c r="FN203" s="1444"/>
      <c r="FO203" s="1444"/>
      <c r="FP203" s="1444"/>
      <c r="FQ203" s="1444"/>
      <c r="FR203" s="1444"/>
      <c r="FS203" s="1444"/>
      <c r="FT203" s="1444"/>
      <c r="FU203" s="1444"/>
      <c r="FV203" s="1444"/>
      <c r="FW203" s="1444"/>
      <c r="FX203" s="1444"/>
      <c r="FY203" s="1444"/>
      <c r="FZ203" s="1444"/>
      <c r="GA203" s="1444"/>
      <c r="GB203" s="1444"/>
      <c r="GC203" s="1444"/>
      <c r="GD203" s="1444"/>
      <c r="GE203" s="1444"/>
      <c r="GF203" s="1444"/>
      <c r="GG203" s="1444"/>
      <c r="GH203" s="1444"/>
      <c r="GI203" s="1444"/>
      <c r="GJ203" s="1444"/>
      <c r="GK203" s="1444"/>
      <c r="GL203" s="1444"/>
      <c r="GM203" s="1444"/>
      <c r="GN203" s="1444"/>
      <c r="GO203" s="1444"/>
      <c r="GP203" s="1444"/>
      <c r="GQ203" s="1444"/>
      <c r="GR203" s="1444"/>
      <c r="GS203" s="1444"/>
      <c r="GT203" s="1444"/>
      <c r="GU203" s="1444"/>
      <c r="GV203" s="1444"/>
      <c r="GW203" s="1444"/>
      <c r="GX203" s="1444"/>
      <c r="GY203" s="1444"/>
      <c r="GZ203" s="1444"/>
      <c r="HA203" s="1444"/>
      <c r="HB203" s="1444"/>
      <c r="HC203" s="1444"/>
      <c r="HD203" s="1444"/>
      <c r="HE203" s="1444"/>
      <c r="HF203" s="1444"/>
      <c r="HG203" s="1444"/>
      <c r="HH203" s="1444"/>
      <c r="HI203" s="1444"/>
      <c r="HJ203" s="1444"/>
      <c r="HK203" s="1444"/>
      <c r="HL203" s="1444"/>
      <c r="HM203" s="1444"/>
      <c r="HN203" s="1444"/>
      <c r="HO203" s="1444"/>
      <c r="HP203" s="1444"/>
      <c r="HQ203" s="1444"/>
      <c r="HR203" s="1444"/>
      <c r="HS203" s="1444"/>
      <c r="HT203" s="1444"/>
      <c r="HU203" s="1444"/>
      <c r="HV203" s="1444"/>
      <c r="HW203" s="1444"/>
      <c r="HX203" s="1444"/>
      <c r="HY203" s="1444"/>
      <c r="HZ203" s="1444"/>
      <c r="IA203" s="1444"/>
      <c r="IB203" s="1444"/>
      <c r="IC203" s="1444"/>
      <c r="ID203" s="1444"/>
      <c r="IE203" s="1444"/>
      <c r="IF203" s="1444"/>
      <c r="IG203" s="1444"/>
      <c r="IH203" s="1444"/>
      <c r="II203" s="1444"/>
      <c r="IJ203" s="1444"/>
      <c r="IK203" s="1444"/>
      <c r="IL203" s="1444"/>
      <c r="IM203" s="1444"/>
      <c r="IN203" s="1444"/>
      <c r="IO203" s="1444"/>
      <c r="IP203" s="1444"/>
      <c r="IQ203" s="1444"/>
      <c r="IR203" s="1444"/>
      <c r="IS203" s="1444"/>
      <c r="IT203" s="1444"/>
      <c r="IU203" s="1444"/>
      <c r="IV203" s="1444"/>
      <c r="IW203" s="1444"/>
      <c r="IX203" s="1444"/>
      <c r="IY203" s="1444"/>
      <c r="IZ203" s="1444"/>
      <c r="JA203" s="1444"/>
      <c r="JB203" s="1444"/>
      <c r="JC203" s="1444"/>
      <c r="JD203" s="1444"/>
      <c r="JE203" s="1444"/>
    </row>
    <row r="204" spans="13:265" s="1485" customFormat="1" ht="15" hidden="1" customHeight="1" x14ac:dyDescent="0.25">
      <c r="M204" s="1163"/>
      <c r="N204" s="1163"/>
      <c r="CK204" s="1444"/>
      <c r="CL204" s="1444"/>
      <c r="CM204" s="1444"/>
      <c r="CN204" s="1444"/>
      <c r="CO204" s="1444"/>
      <c r="CP204" s="1444"/>
      <c r="CQ204" s="1444"/>
      <c r="CR204" s="1444"/>
      <c r="CS204" s="1444"/>
      <c r="CT204" s="1444"/>
      <c r="CU204" s="1444"/>
      <c r="CV204" s="1444"/>
      <c r="CW204" s="1444"/>
      <c r="CX204" s="1444"/>
      <c r="CY204" s="1444"/>
      <c r="CZ204" s="1444"/>
      <c r="DA204" s="1444"/>
      <c r="DB204" s="1444"/>
      <c r="DC204" s="1444"/>
      <c r="DD204" s="1444"/>
      <c r="DE204" s="1444"/>
      <c r="DF204" s="1444"/>
      <c r="DG204" s="1444"/>
      <c r="DH204" s="1444"/>
      <c r="DI204" s="1444"/>
      <c r="DJ204" s="1444"/>
      <c r="DK204" s="1444"/>
      <c r="DL204" s="1444"/>
      <c r="DM204" s="1444"/>
      <c r="DN204" s="1444"/>
      <c r="DO204" s="1444"/>
      <c r="DP204" s="1444"/>
      <c r="DQ204" s="1444"/>
      <c r="DR204" s="1444"/>
      <c r="DS204" s="1444"/>
      <c r="DT204" s="1444"/>
      <c r="DU204" s="1444"/>
      <c r="DV204" s="1444"/>
      <c r="DW204" s="1444"/>
      <c r="DX204" s="1444"/>
      <c r="DY204" s="1444"/>
      <c r="DZ204" s="1444"/>
      <c r="EA204" s="1444"/>
      <c r="EB204" s="1444"/>
      <c r="EC204" s="1444"/>
      <c r="ED204" s="1444"/>
      <c r="EE204" s="1444"/>
      <c r="EF204" s="1444"/>
      <c r="EG204" s="1444"/>
      <c r="EH204" s="1444"/>
      <c r="EI204" s="1444"/>
      <c r="EJ204" s="1444"/>
      <c r="EK204" s="1444"/>
      <c r="EL204" s="1444"/>
      <c r="EM204" s="1444"/>
      <c r="EN204" s="1444"/>
      <c r="EO204" s="1444"/>
      <c r="EP204" s="1444"/>
      <c r="EQ204" s="1444"/>
      <c r="ER204" s="1444"/>
      <c r="ES204" s="1444"/>
      <c r="ET204" s="1444"/>
      <c r="EU204" s="1444"/>
      <c r="EV204" s="1444"/>
      <c r="EW204" s="1444"/>
      <c r="EX204" s="1444"/>
      <c r="EY204" s="1444"/>
      <c r="EZ204" s="1444"/>
      <c r="FA204" s="1444"/>
      <c r="FB204" s="1444"/>
      <c r="FC204" s="1444"/>
      <c r="FD204" s="1444"/>
      <c r="FE204" s="1444"/>
      <c r="FF204" s="1444"/>
      <c r="FG204" s="1444"/>
      <c r="FH204" s="1444"/>
      <c r="FI204" s="1444"/>
      <c r="FJ204" s="1444"/>
      <c r="FK204" s="1444"/>
      <c r="FL204" s="1444"/>
      <c r="FM204" s="1444"/>
      <c r="FN204" s="1444"/>
      <c r="FO204" s="1444"/>
      <c r="FP204" s="1444"/>
      <c r="FQ204" s="1444"/>
      <c r="FR204" s="1444"/>
      <c r="FS204" s="1444"/>
      <c r="FT204" s="1444"/>
      <c r="FU204" s="1444"/>
      <c r="FV204" s="1444"/>
      <c r="FW204" s="1444"/>
      <c r="FX204" s="1444"/>
      <c r="FY204" s="1444"/>
      <c r="FZ204" s="1444"/>
      <c r="GA204" s="1444"/>
      <c r="GB204" s="1444"/>
      <c r="GC204" s="1444"/>
      <c r="GD204" s="1444"/>
      <c r="GE204" s="1444"/>
      <c r="GF204" s="1444"/>
      <c r="GG204" s="1444"/>
      <c r="GH204" s="1444"/>
      <c r="GI204" s="1444"/>
      <c r="GJ204" s="1444"/>
      <c r="GK204" s="1444"/>
      <c r="GL204" s="1444"/>
      <c r="GM204" s="1444"/>
      <c r="GN204" s="1444"/>
      <c r="GO204" s="1444"/>
      <c r="GP204" s="1444"/>
      <c r="GQ204" s="1444"/>
      <c r="GR204" s="1444"/>
      <c r="GS204" s="1444"/>
      <c r="GT204" s="1444"/>
      <c r="GU204" s="1444"/>
      <c r="GV204" s="1444"/>
      <c r="GW204" s="1444"/>
      <c r="GX204" s="1444"/>
      <c r="GY204" s="1444"/>
      <c r="GZ204" s="1444"/>
      <c r="HA204" s="1444"/>
      <c r="HB204" s="1444"/>
      <c r="HC204" s="1444"/>
      <c r="HD204" s="1444"/>
      <c r="HE204" s="1444"/>
      <c r="HF204" s="1444"/>
      <c r="HG204" s="1444"/>
      <c r="HH204" s="1444"/>
      <c r="HI204" s="1444"/>
      <c r="HJ204" s="1444"/>
      <c r="HK204" s="1444"/>
      <c r="HL204" s="1444"/>
      <c r="HM204" s="1444"/>
      <c r="HN204" s="1444"/>
      <c r="HO204" s="1444"/>
      <c r="HP204" s="1444"/>
      <c r="HQ204" s="1444"/>
      <c r="HR204" s="1444"/>
      <c r="HS204" s="1444"/>
      <c r="HT204" s="1444"/>
      <c r="HU204" s="1444"/>
      <c r="HV204" s="1444"/>
      <c r="HW204" s="1444"/>
      <c r="HX204" s="1444"/>
      <c r="HY204" s="1444"/>
      <c r="HZ204" s="1444"/>
      <c r="IA204" s="1444"/>
      <c r="IB204" s="1444"/>
      <c r="IC204" s="1444"/>
      <c r="ID204" s="1444"/>
      <c r="IE204" s="1444"/>
      <c r="IF204" s="1444"/>
      <c r="IG204" s="1444"/>
      <c r="IH204" s="1444"/>
      <c r="II204" s="1444"/>
      <c r="IJ204" s="1444"/>
      <c r="IK204" s="1444"/>
      <c r="IL204" s="1444"/>
      <c r="IM204" s="1444"/>
      <c r="IN204" s="1444"/>
      <c r="IO204" s="1444"/>
      <c r="IP204" s="1444"/>
      <c r="IQ204" s="1444"/>
      <c r="IR204" s="1444"/>
      <c r="IS204" s="1444"/>
      <c r="IT204" s="1444"/>
      <c r="IU204" s="1444"/>
      <c r="IV204" s="1444"/>
      <c r="IW204" s="1444"/>
      <c r="IX204" s="1444"/>
      <c r="IY204" s="1444"/>
      <c r="IZ204" s="1444"/>
      <c r="JA204" s="1444"/>
      <c r="JB204" s="1444"/>
      <c r="JC204" s="1444"/>
      <c r="JD204" s="1444"/>
      <c r="JE204" s="1444"/>
    </row>
    <row r="205" spans="13:265" s="1485" customFormat="1" ht="15" hidden="1" customHeight="1" x14ac:dyDescent="0.25">
      <c r="M205" s="1163"/>
      <c r="N205" s="1163"/>
      <c r="CK205" s="1444"/>
      <c r="CL205" s="1444"/>
      <c r="CM205" s="1444"/>
      <c r="CN205" s="1444"/>
      <c r="CO205" s="1444"/>
      <c r="CP205" s="1444"/>
      <c r="CQ205" s="1444"/>
      <c r="CR205" s="1444"/>
      <c r="CS205" s="1444"/>
      <c r="CT205" s="1444"/>
      <c r="CU205" s="1444"/>
      <c r="CV205" s="1444"/>
      <c r="CW205" s="1444"/>
      <c r="CX205" s="1444"/>
      <c r="CY205" s="1444"/>
      <c r="CZ205" s="1444"/>
      <c r="DA205" s="1444"/>
      <c r="DB205" s="1444"/>
      <c r="DC205" s="1444"/>
      <c r="DD205" s="1444"/>
      <c r="DE205" s="1444"/>
      <c r="DF205" s="1444"/>
      <c r="DG205" s="1444"/>
      <c r="DH205" s="1444"/>
      <c r="DI205" s="1444"/>
      <c r="DJ205" s="1444"/>
      <c r="DK205" s="1444"/>
      <c r="DL205" s="1444"/>
      <c r="DM205" s="1444"/>
      <c r="DN205" s="1444"/>
      <c r="DO205" s="1444"/>
      <c r="DP205" s="1444"/>
      <c r="DQ205" s="1444"/>
      <c r="DR205" s="1444"/>
      <c r="DS205" s="1444"/>
      <c r="DT205" s="1444"/>
      <c r="DU205" s="1444"/>
      <c r="DV205" s="1444"/>
      <c r="DW205" s="1444"/>
      <c r="DX205" s="1444"/>
      <c r="DY205" s="1444"/>
      <c r="DZ205" s="1444"/>
      <c r="EA205" s="1444"/>
      <c r="EB205" s="1444"/>
      <c r="EC205" s="1444"/>
      <c r="ED205" s="1444"/>
      <c r="EE205" s="1444"/>
      <c r="EF205" s="1444"/>
      <c r="EG205" s="1444"/>
      <c r="EH205" s="1444"/>
      <c r="EI205" s="1444"/>
      <c r="EJ205" s="1444"/>
      <c r="EK205" s="1444"/>
      <c r="EL205" s="1444"/>
      <c r="EM205" s="1444"/>
      <c r="EN205" s="1444"/>
      <c r="EO205" s="1444"/>
      <c r="EP205" s="1444"/>
      <c r="EQ205" s="1444"/>
      <c r="ER205" s="1444"/>
      <c r="ES205" s="1444"/>
      <c r="ET205" s="1444"/>
      <c r="EU205" s="1444"/>
      <c r="EV205" s="1444"/>
      <c r="EW205" s="1444"/>
      <c r="EX205" s="1444"/>
      <c r="EY205" s="1444"/>
      <c r="EZ205" s="1444"/>
      <c r="FA205" s="1444"/>
      <c r="FB205" s="1444"/>
      <c r="FC205" s="1444"/>
      <c r="FD205" s="1444"/>
      <c r="FE205" s="1444"/>
      <c r="FF205" s="1444"/>
      <c r="FG205" s="1444"/>
      <c r="FH205" s="1444"/>
      <c r="FI205" s="1444"/>
      <c r="FJ205" s="1444"/>
      <c r="FK205" s="1444"/>
      <c r="FL205" s="1444"/>
      <c r="FM205" s="1444"/>
      <c r="FN205" s="1444"/>
      <c r="FO205" s="1444"/>
      <c r="FP205" s="1444"/>
      <c r="FQ205" s="1444"/>
      <c r="FR205" s="1444"/>
      <c r="FS205" s="1444"/>
      <c r="FT205" s="1444"/>
      <c r="FU205" s="1444"/>
      <c r="FV205" s="1444"/>
      <c r="FW205" s="1444"/>
      <c r="FX205" s="1444"/>
      <c r="FY205" s="1444"/>
      <c r="FZ205" s="1444"/>
      <c r="GA205" s="1444"/>
      <c r="GB205" s="1444"/>
      <c r="GC205" s="1444"/>
      <c r="GD205" s="1444"/>
      <c r="GE205" s="1444"/>
      <c r="GF205" s="1444"/>
      <c r="GG205" s="1444"/>
      <c r="GH205" s="1444"/>
      <c r="GI205" s="1444"/>
      <c r="GJ205" s="1444"/>
      <c r="GK205" s="1444"/>
      <c r="GL205" s="1444"/>
      <c r="GM205" s="1444"/>
      <c r="GN205" s="1444"/>
      <c r="GO205" s="1444"/>
      <c r="GP205" s="1444"/>
      <c r="GQ205" s="1444"/>
      <c r="GR205" s="1444"/>
      <c r="GS205" s="1444"/>
      <c r="GT205" s="1444"/>
      <c r="GU205" s="1444"/>
      <c r="GV205" s="1444"/>
      <c r="GW205" s="1444"/>
      <c r="GX205" s="1444"/>
      <c r="GY205" s="1444"/>
      <c r="GZ205" s="1444"/>
      <c r="HA205" s="1444"/>
      <c r="HB205" s="1444"/>
      <c r="HC205" s="1444"/>
      <c r="HD205" s="1444"/>
      <c r="HE205" s="1444"/>
      <c r="HF205" s="1444"/>
      <c r="HG205" s="1444"/>
      <c r="HH205" s="1444"/>
      <c r="HI205" s="1444"/>
      <c r="HJ205" s="1444"/>
      <c r="HK205" s="1444"/>
      <c r="HL205" s="1444"/>
      <c r="HM205" s="1444"/>
      <c r="HN205" s="1444"/>
      <c r="HO205" s="1444"/>
      <c r="HP205" s="1444"/>
      <c r="HQ205" s="1444"/>
      <c r="HR205" s="1444"/>
      <c r="HS205" s="1444"/>
      <c r="HT205" s="1444"/>
      <c r="HU205" s="1444"/>
      <c r="HV205" s="1444"/>
      <c r="HW205" s="1444"/>
      <c r="HX205" s="1444"/>
      <c r="HY205" s="1444"/>
      <c r="HZ205" s="1444"/>
      <c r="IA205" s="1444"/>
      <c r="IB205" s="1444"/>
      <c r="IC205" s="1444"/>
      <c r="ID205" s="1444"/>
      <c r="IE205" s="1444"/>
      <c r="IF205" s="1444"/>
      <c r="IG205" s="1444"/>
      <c r="IH205" s="1444"/>
      <c r="II205" s="1444"/>
      <c r="IJ205" s="1444"/>
      <c r="IK205" s="1444"/>
      <c r="IL205" s="1444"/>
      <c r="IM205" s="1444"/>
      <c r="IN205" s="1444"/>
      <c r="IO205" s="1444"/>
      <c r="IP205" s="1444"/>
      <c r="IQ205" s="1444"/>
      <c r="IR205" s="1444"/>
      <c r="IS205" s="1444"/>
      <c r="IT205" s="1444"/>
      <c r="IU205" s="1444"/>
      <c r="IV205" s="1444"/>
      <c r="IW205" s="1444"/>
      <c r="IX205" s="1444"/>
      <c r="IY205" s="1444"/>
      <c r="IZ205" s="1444"/>
      <c r="JA205" s="1444"/>
      <c r="JB205" s="1444"/>
      <c r="JC205" s="1444"/>
      <c r="JD205" s="1444"/>
      <c r="JE205" s="1444"/>
    </row>
    <row r="206" spans="13:265" s="1485" customFormat="1" ht="15" hidden="1" customHeight="1" x14ac:dyDescent="0.25">
      <c r="M206" s="1163"/>
      <c r="N206" s="1163"/>
      <c r="CK206" s="1444"/>
      <c r="CL206" s="1444"/>
      <c r="CM206" s="1444"/>
      <c r="CN206" s="1444"/>
      <c r="CO206" s="1444"/>
      <c r="CP206" s="1444"/>
      <c r="CQ206" s="1444"/>
      <c r="CR206" s="1444"/>
      <c r="CS206" s="1444"/>
      <c r="CT206" s="1444"/>
      <c r="CU206" s="1444"/>
      <c r="CV206" s="1444"/>
      <c r="CW206" s="1444"/>
      <c r="CX206" s="1444"/>
      <c r="CY206" s="1444"/>
      <c r="CZ206" s="1444"/>
      <c r="DA206" s="1444"/>
      <c r="DB206" s="1444"/>
      <c r="DC206" s="1444"/>
      <c r="DD206" s="1444"/>
      <c r="DE206" s="1444"/>
      <c r="DF206" s="1444"/>
      <c r="DG206" s="1444"/>
      <c r="DH206" s="1444"/>
      <c r="DI206" s="1444"/>
      <c r="DJ206" s="1444"/>
      <c r="DK206" s="1444"/>
      <c r="DL206" s="1444"/>
      <c r="DM206" s="1444"/>
      <c r="DN206" s="1444"/>
      <c r="DO206" s="1444"/>
      <c r="DP206" s="1444"/>
      <c r="DQ206" s="1444"/>
      <c r="DR206" s="1444"/>
      <c r="DS206" s="1444"/>
      <c r="DT206" s="1444"/>
      <c r="DU206" s="1444"/>
      <c r="DV206" s="1444"/>
      <c r="DW206" s="1444"/>
      <c r="DX206" s="1444"/>
      <c r="DY206" s="1444"/>
      <c r="DZ206" s="1444"/>
      <c r="EA206" s="1444"/>
      <c r="EB206" s="1444"/>
      <c r="EC206" s="1444"/>
      <c r="ED206" s="1444"/>
      <c r="EE206" s="1444"/>
      <c r="EF206" s="1444"/>
      <c r="EG206" s="1444"/>
      <c r="EH206" s="1444"/>
      <c r="EI206" s="1444"/>
      <c r="EJ206" s="1444"/>
      <c r="EK206" s="1444"/>
      <c r="EL206" s="1444"/>
      <c r="EM206" s="1444"/>
      <c r="EN206" s="1444"/>
      <c r="EO206" s="1444"/>
      <c r="EP206" s="1444"/>
      <c r="EQ206" s="1444"/>
      <c r="ER206" s="1444"/>
      <c r="ES206" s="1444"/>
      <c r="ET206" s="1444"/>
      <c r="EU206" s="1444"/>
      <c r="EV206" s="1444"/>
      <c r="EW206" s="1444"/>
      <c r="EX206" s="1444"/>
      <c r="EY206" s="1444"/>
      <c r="EZ206" s="1444"/>
      <c r="FA206" s="1444"/>
      <c r="FB206" s="1444"/>
      <c r="FC206" s="1444"/>
      <c r="FD206" s="1444"/>
      <c r="FE206" s="1444"/>
      <c r="FF206" s="1444"/>
      <c r="FG206" s="1444"/>
      <c r="FH206" s="1444"/>
      <c r="FI206" s="1444"/>
      <c r="FJ206" s="1444"/>
      <c r="FK206" s="1444"/>
      <c r="FL206" s="1444"/>
      <c r="FM206" s="1444"/>
      <c r="FN206" s="1444"/>
      <c r="FO206" s="1444"/>
      <c r="FP206" s="1444"/>
      <c r="FQ206" s="1444"/>
      <c r="FR206" s="1444"/>
      <c r="FS206" s="1444"/>
      <c r="FT206" s="1444"/>
      <c r="FU206" s="1444"/>
      <c r="FV206" s="1444"/>
      <c r="FW206" s="1444"/>
      <c r="FX206" s="1444"/>
      <c r="FY206" s="1444"/>
      <c r="FZ206" s="1444"/>
      <c r="GA206" s="1444"/>
      <c r="GB206" s="1444"/>
      <c r="GC206" s="1444"/>
      <c r="GD206" s="1444"/>
      <c r="GE206" s="1444"/>
      <c r="GF206" s="1444"/>
      <c r="GG206" s="1444"/>
      <c r="GH206" s="1444"/>
      <c r="GI206" s="1444"/>
      <c r="GJ206" s="1444"/>
      <c r="GK206" s="1444"/>
      <c r="GL206" s="1444"/>
      <c r="GM206" s="1444"/>
      <c r="GN206" s="1444"/>
      <c r="GO206" s="1444"/>
      <c r="GP206" s="1444"/>
      <c r="GQ206" s="1444"/>
      <c r="GR206" s="1444"/>
      <c r="GS206" s="1444"/>
      <c r="GT206" s="1444"/>
      <c r="GU206" s="1444"/>
      <c r="GV206" s="1444"/>
      <c r="GW206" s="1444"/>
      <c r="GX206" s="1444"/>
      <c r="GY206" s="1444"/>
      <c r="GZ206" s="1444"/>
      <c r="HA206" s="1444"/>
      <c r="HB206" s="1444"/>
      <c r="HC206" s="1444"/>
      <c r="HD206" s="1444"/>
      <c r="HE206" s="1444"/>
      <c r="HF206" s="1444"/>
      <c r="HG206" s="1444"/>
      <c r="HH206" s="1444"/>
      <c r="HI206" s="1444"/>
      <c r="HJ206" s="1444"/>
      <c r="HK206" s="1444"/>
      <c r="HL206" s="1444"/>
      <c r="HM206" s="1444"/>
      <c r="HN206" s="1444"/>
      <c r="HO206" s="1444"/>
      <c r="HP206" s="1444"/>
      <c r="HQ206" s="1444"/>
      <c r="HR206" s="1444"/>
      <c r="HS206" s="1444"/>
      <c r="HT206" s="1444"/>
      <c r="HU206" s="1444"/>
      <c r="HV206" s="1444"/>
      <c r="HW206" s="1444"/>
      <c r="HX206" s="1444"/>
      <c r="HY206" s="1444"/>
      <c r="HZ206" s="1444"/>
      <c r="IA206" s="1444"/>
      <c r="IB206" s="1444"/>
      <c r="IC206" s="1444"/>
      <c r="ID206" s="1444"/>
      <c r="IE206" s="1444"/>
      <c r="IF206" s="1444"/>
      <c r="IG206" s="1444"/>
      <c r="IH206" s="1444"/>
      <c r="II206" s="1444"/>
      <c r="IJ206" s="1444"/>
      <c r="IK206" s="1444"/>
      <c r="IL206" s="1444"/>
      <c r="IM206" s="1444"/>
      <c r="IN206" s="1444"/>
      <c r="IO206" s="1444"/>
      <c r="IP206" s="1444"/>
      <c r="IQ206" s="1444"/>
      <c r="IR206" s="1444"/>
      <c r="IS206" s="1444"/>
      <c r="IT206" s="1444"/>
      <c r="IU206" s="1444"/>
      <c r="IV206" s="1444"/>
      <c r="IW206" s="1444"/>
      <c r="IX206" s="1444"/>
      <c r="IY206" s="1444"/>
      <c r="IZ206" s="1444"/>
      <c r="JA206" s="1444"/>
      <c r="JB206" s="1444"/>
      <c r="JC206" s="1444"/>
      <c r="JD206" s="1444"/>
      <c r="JE206" s="1444"/>
    </row>
    <row r="207" spans="13:265" s="1485" customFormat="1" ht="15" hidden="1" customHeight="1" x14ac:dyDescent="0.25">
      <c r="M207" s="1163"/>
      <c r="N207" s="1163"/>
      <c r="CK207" s="1444"/>
      <c r="CL207" s="1444"/>
      <c r="CM207" s="1444"/>
      <c r="CN207" s="1444"/>
      <c r="CO207" s="1444"/>
      <c r="CP207" s="1444"/>
      <c r="CQ207" s="1444"/>
      <c r="CR207" s="1444"/>
      <c r="CS207" s="1444"/>
      <c r="CT207" s="1444"/>
      <c r="CU207" s="1444"/>
      <c r="CV207" s="1444"/>
      <c r="CW207" s="1444"/>
      <c r="CX207" s="1444"/>
      <c r="CY207" s="1444"/>
      <c r="CZ207" s="1444"/>
      <c r="DA207" s="1444"/>
      <c r="DB207" s="1444"/>
      <c r="DC207" s="1444"/>
      <c r="DD207" s="1444"/>
      <c r="DE207" s="1444"/>
      <c r="DF207" s="1444"/>
      <c r="DG207" s="1444"/>
      <c r="DH207" s="1444"/>
      <c r="DI207" s="1444"/>
      <c r="DJ207" s="1444"/>
      <c r="DK207" s="1444"/>
      <c r="DL207" s="1444"/>
      <c r="DM207" s="1444"/>
      <c r="DN207" s="1444"/>
      <c r="DO207" s="1444"/>
      <c r="DP207" s="1444"/>
      <c r="DQ207" s="1444"/>
      <c r="DR207" s="1444"/>
      <c r="DS207" s="1444"/>
      <c r="DT207" s="1444"/>
      <c r="DU207" s="1444"/>
      <c r="DV207" s="1444"/>
      <c r="DW207" s="1444"/>
      <c r="DX207" s="1444"/>
      <c r="DY207" s="1444"/>
      <c r="DZ207" s="1444"/>
      <c r="EA207" s="1444"/>
      <c r="EB207" s="1444"/>
      <c r="EC207" s="1444"/>
      <c r="ED207" s="1444"/>
      <c r="EE207" s="1444"/>
      <c r="EF207" s="1444"/>
      <c r="EG207" s="1444"/>
      <c r="EH207" s="1444"/>
      <c r="EI207" s="1444"/>
      <c r="EJ207" s="1444"/>
      <c r="EK207" s="1444"/>
      <c r="EL207" s="1444"/>
      <c r="EM207" s="1444"/>
      <c r="EN207" s="1444"/>
      <c r="EO207" s="1444"/>
      <c r="EP207" s="1444"/>
      <c r="EQ207" s="1444"/>
      <c r="ER207" s="1444"/>
      <c r="ES207" s="1444"/>
      <c r="ET207" s="1444"/>
      <c r="EU207" s="1444"/>
      <c r="EV207" s="1444"/>
      <c r="EW207" s="1444"/>
      <c r="EX207" s="1444"/>
      <c r="EY207" s="1444"/>
      <c r="EZ207" s="1444"/>
      <c r="FA207" s="1444"/>
      <c r="FB207" s="1444"/>
      <c r="FC207" s="1444"/>
      <c r="FD207" s="1444"/>
      <c r="FE207" s="1444"/>
      <c r="FF207" s="1444"/>
      <c r="FG207" s="1444"/>
      <c r="FH207" s="1444"/>
      <c r="FI207" s="1444"/>
      <c r="FJ207" s="1444"/>
      <c r="FK207" s="1444"/>
      <c r="FL207" s="1444"/>
      <c r="FM207" s="1444"/>
      <c r="FN207" s="1444"/>
      <c r="FO207" s="1444"/>
      <c r="FP207" s="1444"/>
      <c r="FQ207" s="1444"/>
      <c r="FR207" s="1444"/>
      <c r="FS207" s="1444"/>
      <c r="FT207" s="1444"/>
      <c r="FU207" s="1444"/>
      <c r="FV207" s="1444"/>
      <c r="FW207" s="1444"/>
      <c r="FX207" s="1444"/>
      <c r="FY207" s="1444"/>
      <c r="FZ207" s="1444"/>
      <c r="GA207" s="1444"/>
      <c r="GB207" s="1444"/>
      <c r="GC207" s="1444"/>
      <c r="GD207" s="1444"/>
      <c r="GE207" s="1444"/>
      <c r="GF207" s="1444"/>
      <c r="GG207" s="1444"/>
      <c r="GH207" s="1444"/>
      <c r="GI207" s="1444"/>
      <c r="GJ207" s="1444"/>
      <c r="GK207" s="1444"/>
      <c r="GL207" s="1444"/>
      <c r="GM207" s="1444"/>
      <c r="GN207" s="1444"/>
      <c r="GO207" s="1444"/>
      <c r="GP207" s="1444"/>
      <c r="GQ207" s="1444"/>
      <c r="GR207" s="1444"/>
      <c r="GS207" s="1444"/>
      <c r="GT207" s="1444"/>
      <c r="GU207" s="1444"/>
      <c r="GV207" s="1444"/>
      <c r="GW207" s="1444"/>
      <c r="GX207" s="1444"/>
      <c r="GY207" s="1444"/>
      <c r="GZ207" s="1444"/>
      <c r="HA207" s="1444"/>
      <c r="HB207" s="1444"/>
      <c r="HC207" s="1444"/>
      <c r="HD207" s="1444"/>
      <c r="HE207" s="1444"/>
      <c r="HF207" s="1444"/>
      <c r="HG207" s="1444"/>
      <c r="HH207" s="1444"/>
      <c r="HI207" s="1444"/>
      <c r="HJ207" s="1444"/>
      <c r="HK207" s="1444"/>
      <c r="HL207" s="1444"/>
      <c r="HM207" s="1444"/>
      <c r="HN207" s="1444"/>
      <c r="HO207" s="1444"/>
      <c r="HP207" s="1444"/>
      <c r="HQ207" s="1444"/>
      <c r="HR207" s="1444"/>
      <c r="HS207" s="1444"/>
      <c r="HT207" s="1444"/>
      <c r="HU207" s="1444"/>
      <c r="HV207" s="1444"/>
      <c r="HW207" s="1444"/>
      <c r="HX207" s="1444"/>
      <c r="HY207" s="1444"/>
      <c r="HZ207" s="1444"/>
      <c r="IA207" s="1444"/>
      <c r="IB207" s="1444"/>
      <c r="IC207" s="1444"/>
      <c r="ID207" s="1444"/>
      <c r="IE207" s="1444"/>
      <c r="IF207" s="1444"/>
      <c r="IG207" s="1444"/>
      <c r="IH207" s="1444"/>
      <c r="II207" s="1444"/>
      <c r="IJ207" s="1444"/>
      <c r="IK207" s="1444"/>
      <c r="IL207" s="1444"/>
      <c r="IM207" s="1444"/>
      <c r="IN207" s="1444"/>
      <c r="IO207" s="1444"/>
      <c r="IP207" s="1444"/>
      <c r="IQ207" s="1444"/>
      <c r="IR207" s="1444"/>
      <c r="IS207" s="1444"/>
      <c r="IT207" s="1444"/>
      <c r="IU207" s="1444"/>
      <c r="IV207" s="1444"/>
      <c r="IW207" s="1444"/>
      <c r="IX207" s="1444"/>
      <c r="IY207" s="1444"/>
      <c r="IZ207" s="1444"/>
      <c r="JA207" s="1444"/>
      <c r="JB207" s="1444"/>
      <c r="JC207" s="1444"/>
      <c r="JD207" s="1444"/>
      <c r="JE207" s="1444"/>
    </row>
    <row r="208" spans="13:265" s="1485" customFormat="1" ht="15" hidden="1" customHeight="1" x14ac:dyDescent="0.25">
      <c r="M208" s="1163"/>
      <c r="N208" s="1163"/>
      <c r="CK208" s="1444"/>
      <c r="CL208" s="1444"/>
      <c r="CM208" s="1444"/>
      <c r="CN208" s="1444"/>
      <c r="CO208" s="1444"/>
      <c r="CP208" s="1444"/>
      <c r="CQ208" s="1444"/>
      <c r="CR208" s="1444"/>
      <c r="CS208" s="1444"/>
      <c r="CT208" s="1444"/>
      <c r="CU208" s="1444"/>
      <c r="CV208" s="1444"/>
      <c r="CW208" s="1444"/>
      <c r="CX208" s="1444"/>
      <c r="CY208" s="1444"/>
      <c r="CZ208" s="1444"/>
      <c r="DA208" s="1444"/>
      <c r="DB208" s="1444"/>
      <c r="DC208" s="1444"/>
      <c r="DD208" s="1444"/>
      <c r="DE208" s="1444"/>
      <c r="DF208" s="1444"/>
      <c r="DG208" s="1444"/>
      <c r="DH208" s="1444"/>
      <c r="DI208" s="1444"/>
      <c r="DJ208" s="1444"/>
      <c r="DK208" s="1444"/>
      <c r="DL208" s="1444"/>
      <c r="DM208" s="1444"/>
      <c r="DN208" s="1444"/>
      <c r="DO208" s="1444"/>
      <c r="DP208" s="1444"/>
      <c r="DQ208" s="1444"/>
      <c r="DR208" s="1444"/>
      <c r="DS208" s="1444"/>
      <c r="DT208" s="1444"/>
      <c r="DU208" s="1444"/>
      <c r="DV208" s="1444"/>
      <c r="DW208" s="1444"/>
      <c r="DX208" s="1444"/>
      <c r="DY208" s="1444"/>
      <c r="DZ208" s="1444"/>
      <c r="EA208" s="1444"/>
      <c r="EB208" s="1444"/>
      <c r="EC208" s="1444"/>
      <c r="ED208" s="1444"/>
      <c r="EE208" s="1444"/>
      <c r="EF208" s="1444"/>
      <c r="EG208" s="1444"/>
      <c r="EH208" s="1444"/>
      <c r="EI208" s="1444"/>
      <c r="EJ208" s="1444"/>
      <c r="EK208" s="1444"/>
      <c r="EL208" s="1444"/>
      <c r="EM208" s="1444"/>
      <c r="EN208" s="1444"/>
      <c r="EO208" s="1444"/>
      <c r="EP208" s="1444"/>
      <c r="EQ208" s="1444"/>
      <c r="ER208" s="1444"/>
      <c r="ES208" s="1444"/>
      <c r="ET208" s="1444"/>
      <c r="EU208" s="1444"/>
      <c r="EV208" s="1444"/>
      <c r="EW208" s="1444"/>
      <c r="EX208" s="1444"/>
      <c r="EY208" s="1444"/>
      <c r="EZ208" s="1444"/>
      <c r="FA208" s="1444"/>
      <c r="FB208" s="1444"/>
      <c r="FC208" s="1444"/>
      <c r="FD208" s="1444"/>
      <c r="FE208" s="1444"/>
      <c r="FF208" s="1444"/>
      <c r="FG208" s="1444"/>
      <c r="FH208" s="1444"/>
      <c r="FI208" s="1444"/>
      <c r="FJ208" s="1444"/>
      <c r="FK208" s="1444"/>
      <c r="FL208" s="1444"/>
      <c r="FM208" s="1444"/>
      <c r="FN208" s="1444"/>
      <c r="FO208" s="1444"/>
      <c r="FP208" s="1444"/>
      <c r="FQ208" s="1444"/>
      <c r="FR208" s="1444"/>
      <c r="FS208" s="1444"/>
      <c r="FT208" s="1444"/>
      <c r="FU208" s="1444"/>
      <c r="FV208" s="1444"/>
      <c r="FW208" s="1444"/>
      <c r="FX208" s="1444"/>
      <c r="FY208" s="1444"/>
      <c r="FZ208" s="1444"/>
      <c r="GA208" s="1444"/>
      <c r="GB208" s="1444"/>
      <c r="GC208" s="1444"/>
      <c r="GD208" s="1444"/>
      <c r="GE208" s="1444"/>
      <c r="GF208" s="1444"/>
      <c r="GG208" s="1444"/>
      <c r="GH208" s="1444"/>
      <c r="GI208" s="1444"/>
      <c r="GJ208" s="1444"/>
      <c r="GK208" s="1444"/>
      <c r="GL208" s="1444"/>
      <c r="GM208" s="1444"/>
      <c r="GN208" s="1444"/>
      <c r="GO208" s="1444"/>
      <c r="GP208" s="1444"/>
      <c r="GQ208" s="1444"/>
      <c r="GR208" s="1444"/>
      <c r="GS208" s="1444"/>
      <c r="GT208" s="1444"/>
      <c r="GU208" s="1444"/>
      <c r="GV208" s="1444"/>
      <c r="GW208" s="1444"/>
      <c r="GX208" s="1444"/>
      <c r="GY208" s="1444"/>
      <c r="GZ208" s="1444"/>
      <c r="HA208" s="1444"/>
      <c r="HB208" s="1444"/>
      <c r="HC208" s="1444"/>
      <c r="HD208" s="1444"/>
      <c r="HE208" s="1444"/>
      <c r="HF208" s="1444"/>
      <c r="HG208" s="1444"/>
      <c r="HH208" s="1444"/>
      <c r="HI208" s="1444"/>
      <c r="HJ208" s="1444"/>
      <c r="HK208" s="1444"/>
      <c r="HL208" s="1444"/>
      <c r="HM208" s="1444"/>
      <c r="HN208" s="1444"/>
      <c r="HO208" s="1444"/>
      <c r="HP208" s="1444"/>
      <c r="HQ208" s="1444"/>
      <c r="HR208" s="1444"/>
      <c r="HS208" s="1444"/>
      <c r="HT208" s="1444"/>
      <c r="HU208" s="1444"/>
      <c r="HV208" s="1444"/>
      <c r="HW208" s="1444"/>
      <c r="HX208" s="1444"/>
      <c r="HY208" s="1444"/>
      <c r="HZ208" s="1444"/>
      <c r="IA208" s="1444"/>
      <c r="IB208" s="1444"/>
      <c r="IC208" s="1444"/>
      <c r="ID208" s="1444"/>
      <c r="IE208" s="1444"/>
      <c r="IF208" s="1444"/>
      <c r="IG208" s="1444"/>
      <c r="IH208" s="1444"/>
      <c r="II208" s="1444"/>
      <c r="IJ208" s="1444"/>
      <c r="IK208" s="1444"/>
      <c r="IL208" s="1444"/>
      <c r="IM208" s="1444"/>
      <c r="IN208" s="1444"/>
      <c r="IO208" s="1444"/>
      <c r="IP208" s="1444"/>
      <c r="IQ208" s="1444"/>
      <c r="IR208" s="1444"/>
      <c r="IS208" s="1444"/>
      <c r="IT208" s="1444"/>
      <c r="IU208" s="1444"/>
      <c r="IV208" s="1444"/>
      <c r="IW208" s="1444"/>
      <c r="IX208" s="1444"/>
      <c r="IY208" s="1444"/>
      <c r="IZ208" s="1444"/>
      <c r="JA208" s="1444"/>
      <c r="JB208" s="1444"/>
      <c r="JC208" s="1444"/>
      <c r="JD208" s="1444"/>
      <c r="JE208" s="1444"/>
    </row>
    <row r="209" spans="13:265" s="1485" customFormat="1" ht="15" hidden="1" customHeight="1" x14ac:dyDescent="0.25">
      <c r="M209" s="1163"/>
      <c r="N209" s="1163"/>
      <c r="CK209" s="1444"/>
      <c r="CL209" s="1444"/>
      <c r="CM209" s="1444"/>
      <c r="CN209" s="1444"/>
      <c r="CO209" s="1444"/>
      <c r="CP209" s="1444"/>
      <c r="CQ209" s="1444"/>
      <c r="CR209" s="1444"/>
      <c r="CS209" s="1444"/>
      <c r="CT209" s="1444"/>
      <c r="CU209" s="1444"/>
      <c r="CV209" s="1444"/>
      <c r="CW209" s="1444"/>
      <c r="CX209" s="1444"/>
      <c r="CY209" s="1444"/>
      <c r="CZ209" s="1444"/>
      <c r="DA209" s="1444"/>
      <c r="DB209" s="1444"/>
      <c r="DC209" s="1444"/>
      <c r="DD209" s="1444"/>
      <c r="DE209" s="1444"/>
      <c r="DF209" s="1444"/>
      <c r="DG209" s="1444"/>
      <c r="DH209" s="1444"/>
      <c r="DI209" s="1444"/>
      <c r="DJ209" s="1444"/>
      <c r="DK209" s="1444"/>
      <c r="DL209" s="1444"/>
      <c r="DM209" s="1444"/>
      <c r="DN209" s="1444"/>
      <c r="DO209" s="1444"/>
      <c r="DP209" s="1444"/>
      <c r="DQ209" s="1444"/>
      <c r="DR209" s="1444"/>
      <c r="DS209" s="1444"/>
      <c r="DT209" s="1444"/>
      <c r="DU209" s="1444"/>
      <c r="DV209" s="1444"/>
      <c r="DW209" s="1444"/>
      <c r="DX209" s="1444"/>
      <c r="DY209" s="1444"/>
      <c r="DZ209" s="1444"/>
      <c r="EA209" s="1444"/>
      <c r="EB209" s="1444"/>
      <c r="EC209" s="1444"/>
      <c r="ED209" s="1444"/>
      <c r="EE209" s="1444"/>
      <c r="EF209" s="1444"/>
      <c r="EG209" s="1444"/>
      <c r="EH209" s="1444"/>
      <c r="EI209" s="1444"/>
      <c r="EJ209" s="1444"/>
      <c r="EK209" s="1444"/>
      <c r="EL209" s="1444"/>
      <c r="EM209" s="1444"/>
      <c r="EN209" s="1444"/>
      <c r="EO209" s="1444"/>
      <c r="EP209" s="1444"/>
      <c r="EQ209" s="1444"/>
      <c r="ER209" s="1444"/>
      <c r="ES209" s="1444"/>
      <c r="ET209" s="1444"/>
      <c r="EU209" s="1444"/>
      <c r="EV209" s="1444"/>
      <c r="EW209" s="1444"/>
      <c r="EX209" s="1444"/>
      <c r="EY209" s="1444"/>
      <c r="EZ209" s="1444"/>
      <c r="FA209" s="1444"/>
      <c r="FB209" s="1444"/>
      <c r="FC209" s="1444"/>
      <c r="FD209" s="1444"/>
      <c r="FE209" s="1444"/>
      <c r="FF209" s="1444"/>
      <c r="FG209" s="1444"/>
      <c r="FH209" s="1444"/>
      <c r="FI209" s="1444"/>
      <c r="FJ209" s="1444"/>
      <c r="FK209" s="1444"/>
      <c r="FL209" s="1444"/>
      <c r="FM209" s="1444"/>
      <c r="FN209" s="1444"/>
      <c r="FO209" s="1444"/>
      <c r="FP209" s="1444"/>
      <c r="FQ209" s="1444"/>
      <c r="FR209" s="1444"/>
      <c r="FS209" s="1444"/>
      <c r="FT209" s="1444"/>
      <c r="FU209" s="1444"/>
      <c r="FV209" s="1444"/>
      <c r="FW209" s="1444"/>
      <c r="FX209" s="1444"/>
      <c r="FY209" s="1444"/>
      <c r="FZ209" s="1444"/>
      <c r="GA209" s="1444"/>
      <c r="GB209" s="1444"/>
      <c r="GC209" s="1444"/>
      <c r="GD209" s="1444"/>
      <c r="GE209" s="1444"/>
      <c r="GF209" s="1444"/>
      <c r="GG209" s="1444"/>
      <c r="GH209" s="1444"/>
      <c r="GI209" s="1444"/>
      <c r="GJ209" s="1444"/>
      <c r="GK209" s="1444"/>
      <c r="GL209" s="1444"/>
      <c r="GM209" s="1444"/>
      <c r="GN209" s="1444"/>
      <c r="GO209" s="1444"/>
      <c r="GP209" s="1444"/>
      <c r="GQ209" s="1444"/>
      <c r="GR209" s="1444"/>
      <c r="GS209" s="1444"/>
      <c r="GT209" s="1444"/>
      <c r="GU209" s="1444"/>
      <c r="GV209" s="1444"/>
      <c r="GW209" s="1444"/>
      <c r="GX209" s="1444"/>
      <c r="GY209" s="1444"/>
      <c r="GZ209" s="1444"/>
      <c r="HA209" s="1444"/>
      <c r="HB209" s="1444"/>
      <c r="HC209" s="1444"/>
      <c r="HD209" s="1444"/>
      <c r="HE209" s="1444"/>
      <c r="HF209" s="1444"/>
      <c r="HG209" s="1444"/>
      <c r="HH209" s="1444"/>
      <c r="HI209" s="1444"/>
      <c r="HJ209" s="1444"/>
      <c r="HK209" s="1444"/>
      <c r="HL209" s="1444"/>
      <c r="HM209" s="1444"/>
      <c r="HN209" s="1444"/>
      <c r="HO209" s="1444"/>
      <c r="HP209" s="1444"/>
      <c r="HQ209" s="1444"/>
      <c r="HR209" s="1444"/>
      <c r="HS209" s="1444"/>
      <c r="HT209" s="1444"/>
      <c r="HU209" s="1444"/>
      <c r="HV209" s="1444"/>
      <c r="HW209" s="1444"/>
      <c r="HX209" s="1444"/>
      <c r="HY209" s="1444"/>
      <c r="HZ209" s="1444"/>
      <c r="IA209" s="1444"/>
      <c r="IB209" s="1444"/>
      <c r="IC209" s="1444"/>
      <c r="ID209" s="1444"/>
      <c r="IE209" s="1444"/>
      <c r="IF209" s="1444"/>
      <c r="IG209" s="1444"/>
      <c r="IH209" s="1444"/>
      <c r="II209" s="1444"/>
      <c r="IJ209" s="1444"/>
      <c r="IK209" s="1444"/>
      <c r="IL209" s="1444"/>
      <c r="IM209" s="1444"/>
      <c r="IN209" s="1444"/>
      <c r="IO209" s="1444"/>
      <c r="IP209" s="1444"/>
      <c r="IQ209" s="1444"/>
      <c r="IR209" s="1444"/>
      <c r="IS209" s="1444"/>
      <c r="IT209" s="1444"/>
      <c r="IU209" s="1444"/>
      <c r="IV209" s="1444"/>
      <c r="IW209" s="1444"/>
      <c r="IX209" s="1444"/>
      <c r="IY209" s="1444"/>
      <c r="IZ209" s="1444"/>
      <c r="JA209" s="1444"/>
      <c r="JB209" s="1444"/>
      <c r="JC209" s="1444"/>
      <c r="JD209" s="1444"/>
      <c r="JE209" s="1444"/>
    </row>
    <row r="210" spans="13:265" s="1485" customFormat="1" ht="15" hidden="1" customHeight="1" x14ac:dyDescent="0.25">
      <c r="M210" s="1163"/>
      <c r="N210" s="1163"/>
      <c r="CK210" s="1444"/>
      <c r="CL210" s="1444"/>
      <c r="CM210" s="1444"/>
      <c r="CN210" s="1444"/>
      <c r="CO210" s="1444"/>
      <c r="CP210" s="1444"/>
      <c r="CQ210" s="1444"/>
      <c r="CR210" s="1444"/>
      <c r="CS210" s="1444"/>
      <c r="CT210" s="1444"/>
      <c r="CU210" s="1444"/>
      <c r="CV210" s="1444"/>
      <c r="CW210" s="1444"/>
      <c r="CX210" s="1444"/>
      <c r="CY210" s="1444"/>
      <c r="CZ210" s="1444"/>
      <c r="DA210" s="1444"/>
      <c r="DB210" s="1444"/>
      <c r="DC210" s="1444"/>
      <c r="DD210" s="1444"/>
      <c r="DE210" s="1444"/>
      <c r="DF210" s="1444"/>
      <c r="DG210" s="1444"/>
      <c r="DH210" s="1444"/>
      <c r="DI210" s="1444"/>
      <c r="DJ210" s="1444"/>
      <c r="DK210" s="1444"/>
      <c r="DL210" s="1444"/>
      <c r="DM210" s="1444"/>
      <c r="DN210" s="1444"/>
      <c r="DO210" s="1444"/>
      <c r="DP210" s="1444"/>
      <c r="DQ210" s="1444"/>
      <c r="DR210" s="1444"/>
      <c r="DS210" s="1444"/>
      <c r="DT210" s="1444"/>
      <c r="DU210" s="1444"/>
      <c r="DV210" s="1444"/>
      <c r="DW210" s="1444"/>
      <c r="DX210" s="1444"/>
      <c r="DY210" s="1444"/>
      <c r="DZ210" s="1444"/>
      <c r="EA210" s="1444"/>
      <c r="EB210" s="1444"/>
      <c r="EC210" s="1444"/>
      <c r="ED210" s="1444"/>
      <c r="EE210" s="1444"/>
      <c r="EF210" s="1444"/>
      <c r="EG210" s="1444"/>
      <c r="EH210" s="1444"/>
      <c r="EI210" s="1444"/>
      <c r="EJ210" s="1444"/>
      <c r="EK210" s="1444"/>
      <c r="EL210" s="1444"/>
      <c r="EM210" s="1444"/>
      <c r="EN210" s="1444"/>
      <c r="EO210" s="1444"/>
      <c r="EP210" s="1444"/>
      <c r="EQ210" s="1444"/>
      <c r="ER210" s="1444"/>
      <c r="ES210" s="1444"/>
      <c r="ET210" s="1444"/>
      <c r="EU210" s="1444"/>
      <c r="EV210" s="1444"/>
      <c r="EW210" s="1444"/>
      <c r="EX210" s="1444"/>
      <c r="EY210" s="1444"/>
      <c r="EZ210" s="1444"/>
      <c r="FA210" s="1444"/>
      <c r="FB210" s="1444"/>
      <c r="FC210" s="1444"/>
      <c r="FD210" s="1444"/>
      <c r="FE210" s="1444"/>
      <c r="FF210" s="1444"/>
      <c r="FG210" s="1444"/>
      <c r="FH210" s="1444"/>
      <c r="FI210" s="1444"/>
      <c r="FJ210" s="1444"/>
      <c r="FK210" s="1444"/>
      <c r="FL210" s="1444"/>
      <c r="FM210" s="1444"/>
      <c r="FN210" s="1444"/>
      <c r="FO210" s="1444"/>
      <c r="FP210" s="1444"/>
      <c r="FQ210" s="1444"/>
      <c r="FR210" s="1444"/>
      <c r="FS210" s="1444"/>
      <c r="FT210" s="1444"/>
      <c r="FU210" s="1444"/>
      <c r="FV210" s="1444"/>
      <c r="FW210" s="1444"/>
      <c r="FX210" s="1444"/>
      <c r="FY210" s="1444"/>
      <c r="FZ210" s="1444"/>
      <c r="GA210" s="1444"/>
      <c r="GB210" s="1444"/>
      <c r="GC210" s="1444"/>
      <c r="GD210" s="1444"/>
      <c r="GE210" s="1444"/>
      <c r="GF210" s="1444"/>
      <c r="GG210" s="1444"/>
      <c r="GH210" s="1444"/>
      <c r="GI210" s="1444"/>
      <c r="GJ210" s="1444"/>
      <c r="GK210" s="1444"/>
      <c r="GL210" s="1444"/>
      <c r="GM210" s="1444"/>
      <c r="GN210" s="1444"/>
      <c r="GO210" s="1444"/>
      <c r="GP210" s="1444"/>
      <c r="GQ210" s="1444"/>
      <c r="GR210" s="1444"/>
      <c r="GS210" s="1444"/>
      <c r="GT210" s="1444"/>
      <c r="GU210" s="1444"/>
      <c r="GV210" s="1444"/>
      <c r="GW210" s="1444"/>
      <c r="GX210" s="1444"/>
      <c r="GY210" s="1444"/>
      <c r="GZ210" s="1444"/>
      <c r="HA210" s="1444"/>
      <c r="HB210" s="1444"/>
      <c r="HC210" s="1444"/>
      <c r="HD210" s="1444"/>
      <c r="HE210" s="1444"/>
      <c r="HF210" s="1444"/>
      <c r="HG210" s="1444"/>
      <c r="HH210" s="1444"/>
      <c r="HI210" s="1444"/>
      <c r="HJ210" s="1444"/>
      <c r="HK210" s="1444"/>
      <c r="HL210" s="1444"/>
      <c r="HM210" s="1444"/>
      <c r="HN210" s="1444"/>
      <c r="HO210" s="1444"/>
      <c r="HP210" s="1444"/>
      <c r="HQ210" s="1444"/>
      <c r="HR210" s="1444"/>
      <c r="HS210" s="1444"/>
      <c r="HT210" s="1444"/>
      <c r="HU210" s="1444"/>
      <c r="HV210" s="1444"/>
      <c r="HW210" s="1444"/>
      <c r="HX210" s="1444"/>
      <c r="HY210" s="1444"/>
      <c r="HZ210" s="1444"/>
      <c r="IA210" s="1444"/>
      <c r="IB210" s="1444"/>
      <c r="IC210" s="1444"/>
      <c r="ID210" s="1444"/>
      <c r="IE210" s="1444"/>
      <c r="IF210" s="1444"/>
      <c r="IG210" s="1444"/>
      <c r="IH210" s="1444"/>
      <c r="II210" s="1444"/>
      <c r="IJ210" s="1444"/>
      <c r="IK210" s="1444"/>
      <c r="IL210" s="1444"/>
      <c r="IM210" s="1444"/>
      <c r="IN210" s="1444"/>
      <c r="IO210" s="1444"/>
      <c r="IP210" s="1444"/>
      <c r="IQ210" s="1444"/>
      <c r="IR210" s="1444"/>
      <c r="IS210" s="1444"/>
      <c r="IT210" s="1444"/>
      <c r="IU210" s="1444"/>
      <c r="IV210" s="1444"/>
      <c r="IW210" s="1444"/>
      <c r="IX210" s="1444"/>
      <c r="IY210" s="1444"/>
      <c r="IZ210" s="1444"/>
      <c r="JA210" s="1444"/>
      <c r="JB210" s="1444"/>
      <c r="JC210" s="1444"/>
      <c r="JD210" s="1444"/>
      <c r="JE210" s="1444"/>
    </row>
    <row r="211" spans="13:265" s="1485" customFormat="1" ht="15" hidden="1" customHeight="1" x14ac:dyDescent="0.25">
      <c r="M211" s="1163"/>
      <c r="N211" s="1163"/>
      <c r="CK211" s="1444"/>
      <c r="CL211" s="1444"/>
      <c r="CM211" s="1444"/>
      <c r="CN211" s="1444"/>
      <c r="CO211" s="1444"/>
      <c r="CP211" s="1444"/>
      <c r="CQ211" s="1444"/>
      <c r="CR211" s="1444"/>
      <c r="CS211" s="1444"/>
      <c r="CT211" s="1444"/>
      <c r="CU211" s="1444"/>
      <c r="CV211" s="1444"/>
      <c r="CW211" s="1444"/>
      <c r="CX211" s="1444"/>
      <c r="CY211" s="1444"/>
      <c r="CZ211" s="1444"/>
      <c r="DA211" s="1444"/>
      <c r="DB211" s="1444"/>
      <c r="DC211" s="1444"/>
      <c r="DD211" s="1444"/>
      <c r="DE211" s="1444"/>
      <c r="DF211" s="1444"/>
      <c r="DG211" s="1444"/>
      <c r="DH211" s="1444"/>
      <c r="DI211" s="1444"/>
      <c r="DJ211" s="1444"/>
      <c r="DK211" s="1444"/>
      <c r="DL211" s="1444"/>
      <c r="DM211" s="1444"/>
      <c r="DN211" s="1444"/>
      <c r="DO211" s="1444"/>
      <c r="DP211" s="1444"/>
      <c r="DQ211" s="1444"/>
      <c r="DR211" s="1444"/>
      <c r="DS211" s="1444"/>
      <c r="DT211" s="1444"/>
      <c r="DU211" s="1444"/>
      <c r="DV211" s="1444"/>
      <c r="DW211" s="1444"/>
      <c r="DX211" s="1444"/>
      <c r="DY211" s="1444"/>
      <c r="DZ211" s="1444"/>
      <c r="EA211" s="1444"/>
      <c r="EB211" s="1444"/>
      <c r="EC211" s="1444"/>
      <c r="ED211" s="1444"/>
      <c r="EE211" s="1444"/>
      <c r="EF211" s="1444"/>
      <c r="EG211" s="1444"/>
      <c r="EH211" s="1444"/>
      <c r="EI211" s="1444"/>
      <c r="EJ211" s="1444"/>
      <c r="EK211" s="1444"/>
      <c r="EL211" s="1444"/>
      <c r="EM211" s="1444"/>
      <c r="EN211" s="1444"/>
      <c r="EO211" s="1444"/>
      <c r="EP211" s="1444"/>
      <c r="EQ211" s="1444"/>
      <c r="ER211" s="1444"/>
      <c r="ES211" s="1444"/>
      <c r="ET211" s="1444"/>
      <c r="EU211" s="1444"/>
      <c r="EV211" s="1444"/>
      <c r="EW211" s="1444"/>
      <c r="EX211" s="1444"/>
      <c r="EY211" s="1444"/>
      <c r="EZ211" s="1444"/>
      <c r="FA211" s="1444"/>
      <c r="FB211" s="1444"/>
      <c r="FC211" s="1444"/>
      <c r="FD211" s="1444"/>
      <c r="FE211" s="1444"/>
      <c r="FF211" s="1444"/>
      <c r="FG211" s="1444"/>
      <c r="FH211" s="1444"/>
      <c r="FI211" s="1444"/>
      <c r="FJ211" s="1444"/>
      <c r="FK211" s="1444"/>
      <c r="FL211" s="1444"/>
      <c r="FM211" s="1444"/>
      <c r="FN211" s="1444"/>
      <c r="FO211" s="1444"/>
      <c r="FP211" s="1444"/>
      <c r="FQ211" s="1444"/>
      <c r="FR211" s="1444"/>
      <c r="FS211" s="1444"/>
      <c r="FT211" s="1444"/>
      <c r="FU211" s="1444"/>
      <c r="FV211" s="1444"/>
      <c r="FW211" s="1444"/>
      <c r="FX211" s="1444"/>
      <c r="FY211" s="1444"/>
      <c r="FZ211" s="1444"/>
      <c r="GA211" s="1444"/>
      <c r="GB211" s="1444"/>
      <c r="GC211" s="1444"/>
      <c r="GD211" s="1444"/>
      <c r="GE211" s="1444"/>
      <c r="GF211" s="1444"/>
      <c r="GG211" s="1444"/>
      <c r="GH211" s="1444"/>
      <c r="GI211" s="1444"/>
      <c r="GJ211" s="1444"/>
      <c r="GK211" s="1444"/>
      <c r="GL211" s="1444"/>
      <c r="GM211" s="1444"/>
      <c r="GN211" s="1444"/>
      <c r="GO211" s="1444"/>
      <c r="GP211" s="1444"/>
      <c r="GQ211" s="1444"/>
      <c r="GR211" s="1444"/>
      <c r="GS211" s="1444"/>
      <c r="GT211" s="1444"/>
      <c r="GU211" s="1444"/>
      <c r="GV211" s="1444"/>
      <c r="GW211" s="1444"/>
      <c r="GX211" s="1444"/>
      <c r="GY211" s="1444"/>
      <c r="GZ211" s="1444"/>
      <c r="HA211" s="1444"/>
      <c r="HB211" s="1444"/>
      <c r="HC211" s="1444"/>
      <c r="HD211" s="1444"/>
      <c r="HE211" s="1444"/>
      <c r="HF211" s="1444"/>
      <c r="HG211" s="1444"/>
      <c r="HH211" s="1444"/>
      <c r="HI211" s="1444"/>
      <c r="HJ211" s="1444"/>
      <c r="HK211" s="1444"/>
      <c r="HL211" s="1444"/>
      <c r="HM211" s="1444"/>
      <c r="HN211" s="1444"/>
      <c r="HO211" s="1444"/>
      <c r="HP211" s="1444"/>
      <c r="HQ211" s="1444"/>
      <c r="HR211" s="1444"/>
      <c r="HS211" s="1444"/>
      <c r="HT211" s="1444"/>
      <c r="HU211" s="1444"/>
      <c r="HV211" s="1444"/>
      <c r="HW211" s="1444"/>
      <c r="HX211" s="1444"/>
      <c r="HY211" s="1444"/>
      <c r="HZ211" s="1444"/>
      <c r="IA211" s="1444"/>
      <c r="IB211" s="1444"/>
      <c r="IC211" s="1444"/>
      <c r="ID211" s="1444"/>
      <c r="IE211" s="1444"/>
      <c r="IF211" s="1444"/>
      <c r="IG211" s="1444"/>
      <c r="IH211" s="1444"/>
      <c r="II211" s="1444"/>
      <c r="IJ211" s="1444"/>
      <c r="IK211" s="1444"/>
      <c r="IL211" s="1444"/>
      <c r="IM211" s="1444"/>
      <c r="IN211" s="1444"/>
      <c r="IO211" s="1444"/>
      <c r="IP211" s="1444"/>
      <c r="IQ211" s="1444"/>
      <c r="IR211" s="1444"/>
      <c r="IS211" s="1444"/>
      <c r="IT211" s="1444"/>
      <c r="IU211" s="1444"/>
      <c r="IV211" s="1444"/>
      <c r="IW211" s="1444"/>
      <c r="IX211" s="1444"/>
      <c r="IY211" s="1444"/>
      <c r="IZ211" s="1444"/>
      <c r="JA211" s="1444"/>
      <c r="JB211" s="1444"/>
      <c r="JC211" s="1444"/>
      <c r="JD211" s="1444"/>
      <c r="JE211" s="1444"/>
    </row>
    <row r="212" spans="13:265" s="1485" customFormat="1" ht="15" hidden="1" customHeight="1" x14ac:dyDescent="0.25">
      <c r="M212" s="1163"/>
      <c r="N212" s="1163"/>
      <c r="CK212" s="1444"/>
      <c r="CL212" s="1444"/>
      <c r="CM212" s="1444"/>
      <c r="CN212" s="1444"/>
      <c r="CO212" s="1444"/>
      <c r="CP212" s="1444"/>
      <c r="CQ212" s="1444"/>
      <c r="CR212" s="1444"/>
      <c r="CS212" s="1444"/>
      <c r="CT212" s="1444"/>
      <c r="CU212" s="1444"/>
      <c r="CV212" s="1444"/>
      <c r="CW212" s="1444"/>
      <c r="CX212" s="1444"/>
      <c r="CY212" s="1444"/>
      <c r="CZ212" s="1444"/>
      <c r="DA212" s="1444"/>
      <c r="DB212" s="1444"/>
      <c r="DC212" s="1444"/>
      <c r="DD212" s="1444"/>
      <c r="DE212" s="1444"/>
      <c r="DF212" s="1444"/>
      <c r="DG212" s="1444"/>
      <c r="DH212" s="1444"/>
      <c r="DI212" s="1444"/>
      <c r="DJ212" s="1444"/>
      <c r="DK212" s="1444"/>
      <c r="DL212" s="1444"/>
      <c r="DM212" s="1444"/>
      <c r="DN212" s="1444"/>
      <c r="DO212" s="1444"/>
      <c r="DP212" s="1444"/>
      <c r="DQ212" s="1444"/>
      <c r="DR212" s="1444"/>
      <c r="DS212" s="1444"/>
      <c r="DT212" s="1444"/>
      <c r="DU212" s="1444"/>
      <c r="DV212" s="1444"/>
      <c r="DW212" s="1444"/>
      <c r="DX212" s="1444"/>
      <c r="DY212" s="1444"/>
      <c r="DZ212" s="1444"/>
      <c r="EA212" s="1444"/>
      <c r="EB212" s="1444"/>
      <c r="EC212" s="1444"/>
      <c r="ED212" s="1444"/>
      <c r="EE212" s="1444"/>
      <c r="EF212" s="1444"/>
      <c r="EG212" s="1444"/>
      <c r="EH212" s="1444"/>
      <c r="EI212" s="1444"/>
      <c r="EJ212" s="1444"/>
      <c r="EK212" s="1444"/>
      <c r="EL212" s="1444"/>
      <c r="EM212" s="1444"/>
      <c r="EN212" s="1444"/>
      <c r="EO212" s="1444"/>
      <c r="EP212" s="1444"/>
      <c r="EQ212" s="1444"/>
      <c r="ER212" s="1444"/>
      <c r="ES212" s="1444"/>
      <c r="ET212" s="1444"/>
      <c r="EU212" s="1444"/>
      <c r="EV212" s="1444"/>
      <c r="EW212" s="1444"/>
      <c r="EX212" s="1444"/>
      <c r="EY212" s="1444"/>
      <c r="EZ212" s="1444"/>
      <c r="FA212" s="1444"/>
      <c r="FB212" s="1444"/>
      <c r="FC212" s="1444"/>
      <c r="FD212" s="1444"/>
      <c r="FE212" s="1444"/>
      <c r="FF212" s="1444"/>
      <c r="FG212" s="1444"/>
      <c r="FH212" s="1444"/>
      <c r="FI212" s="1444"/>
      <c r="FJ212" s="1444"/>
      <c r="FK212" s="1444"/>
      <c r="FL212" s="1444"/>
      <c r="FM212" s="1444"/>
      <c r="FN212" s="1444"/>
      <c r="FO212" s="1444"/>
      <c r="FP212" s="1444"/>
      <c r="FQ212" s="1444"/>
      <c r="FR212" s="1444"/>
      <c r="FS212" s="1444"/>
      <c r="FT212" s="1444"/>
      <c r="FU212" s="1444"/>
      <c r="FV212" s="1444"/>
      <c r="FW212" s="1444"/>
      <c r="FX212" s="1444"/>
      <c r="FY212" s="1444"/>
      <c r="FZ212" s="1444"/>
      <c r="GA212" s="1444"/>
      <c r="GB212" s="1444"/>
      <c r="GC212" s="1444"/>
      <c r="GD212" s="1444"/>
      <c r="GE212" s="1444"/>
      <c r="GF212" s="1444"/>
      <c r="GG212" s="1444"/>
      <c r="GH212" s="1444"/>
      <c r="GI212" s="1444"/>
      <c r="GJ212" s="1444"/>
      <c r="GK212" s="1444"/>
      <c r="GL212" s="1444"/>
      <c r="GM212" s="1444"/>
      <c r="GN212" s="1444"/>
      <c r="GO212" s="1444"/>
      <c r="GP212" s="1444"/>
      <c r="GQ212" s="1444"/>
      <c r="GR212" s="1444"/>
      <c r="GS212" s="1444"/>
      <c r="GT212" s="1444"/>
      <c r="GU212" s="1444"/>
      <c r="GV212" s="1444"/>
      <c r="GW212" s="1444"/>
      <c r="GX212" s="1444"/>
      <c r="GY212" s="1444"/>
      <c r="GZ212" s="1444"/>
      <c r="HA212" s="1444"/>
      <c r="HB212" s="1444"/>
      <c r="HC212" s="1444"/>
      <c r="HD212" s="1444"/>
      <c r="HE212" s="1444"/>
      <c r="HF212" s="1444"/>
      <c r="HG212" s="1444"/>
      <c r="HH212" s="1444"/>
      <c r="HI212" s="1444"/>
      <c r="HJ212" s="1444"/>
      <c r="HK212" s="1444"/>
      <c r="HL212" s="1444"/>
      <c r="HM212" s="1444"/>
      <c r="HN212" s="1444"/>
      <c r="HO212" s="1444"/>
      <c r="HP212" s="1444"/>
      <c r="HQ212" s="1444"/>
      <c r="HR212" s="1444"/>
      <c r="HS212" s="1444"/>
      <c r="HT212" s="1444"/>
      <c r="HU212" s="1444"/>
      <c r="HV212" s="1444"/>
      <c r="HW212" s="1444"/>
      <c r="HX212" s="1444"/>
      <c r="HY212" s="1444"/>
      <c r="HZ212" s="1444"/>
      <c r="IA212" s="1444"/>
      <c r="IB212" s="1444"/>
      <c r="IC212" s="1444"/>
      <c r="ID212" s="1444"/>
      <c r="IE212" s="1444"/>
      <c r="IF212" s="1444"/>
      <c r="IG212" s="1444"/>
      <c r="IH212" s="1444"/>
      <c r="II212" s="1444"/>
      <c r="IJ212" s="1444"/>
      <c r="IK212" s="1444"/>
      <c r="IL212" s="1444"/>
      <c r="IM212" s="1444"/>
      <c r="IN212" s="1444"/>
      <c r="IO212" s="1444"/>
      <c r="IP212" s="1444"/>
      <c r="IQ212" s="1444"/>
      <c r="IR212" s="1444"/>
      <c r="IS212" s="1444"/>
      <c r="IT212" s="1444"/>
      <c r="IU212" s="1444"/>
      <c r="IV212" s="1444"/>
      <c r="IW212" s="1444"/>
      <c r="IX212" s="1444"/>
      <c r="IY212" s="1444"/>
      <c r="IZ212" s="1444"/>
      <c r="JA212" s="1444"/>
      <c r="JB212" s="1444"/>
      <c r="JC212" s="1444"/>
      <c r="JD212" s="1444"/>
      <c r="JE212" s="1444"/>
    </row>
    <row r="213" spans="13:265" s="1485" customFormat="1" ht="15" hidden="1" customHeight="1" x14ac:dyDescent="0.25">
      <c r="M213" s="1163"/>
      <c r="N213" s="1163"/>
      <c r="CK213" s="1444"/>
      <c r="CL213" s="1444"/>
      <c r="CM213" s="1444"/>
      <c r="CN213" s="1444"/>
      <c r="CO213" s="1444"/>
      <c r="CP213" s="1444"/>
      <c r="CQ213" s="1444"/>
      <c r="CR213" s="1444"/>
      <c r="CS213" s="1444"/>
      <c r="CT213" s="1444"/>
      <c r="CU213" s="1444"/>
      <c r="CV213" s="1444"/>
      <c r="CW213" s="1444"/>
      <c r="CX213" s="1444"/>
      <c r="CY213" s="1444"/>
      <c r="CZ213" s="1444"/>
      <c r="DA213" s="1444"/>
      <c r="DB213" s="1444"/>
      <c r="DC213" s="1444"/>
      <c r="DD213" s="1444"/>
      <c r="DE213" s="1444"/>
      <c r="DF213" s="1444"/>
      <c r="DG213" s="1444"/>
      <c r="DH213" s="1444"/>
      <c r="DI213" s="1444"/>
      <c r="DJ213" s="1444"/>
      <c r="DK213" s="1444"/>
      <c r="DL213" s="1444"/>
      <c r="DM213" s="1444"/>
      <c r="DN213" s="1444"/>
      <c r="DO213" s="1444"/>
      <c r="DP213" s="1444"/>
      <c r="DQ213" s="1444"/>
      <c r="DR213" s="1444"/>
      <c r="DS213" s="1444"/>
      <c r="DT213" s="1444"/>
      <c r="DU213" s="1444"/>
      <c r="DV213" s="1444"/>
      <c r="DW213" s="1444"/>
      <c r="DX213" s="1444"/>
      <c r="DY213" s="1444"/>
      <c r="DZ213" s="1444"/>
      <c r="EA213" s="1444"/>
      <c r="EB213" s="1444"/>
      <c r="EC213" s="1444"/>
      <c r="ED213" s="1444"/>
      <c r="EE213" s="1444"/>
      <c r="EF213" s="1444"/>
      <c r="EG213" s="1444"/>
      <c r="EH213" s="1444"/>
      <c r="EI213" s="1444"/>
      <c r="EJ213" s="1444"/>
      <c r="EK213" s="1444"/>
      <c r="EL213" s="1444"/>
      <c r="EM213" s="1444"/>
      <c r="EN213" s="1444"/>
      <c r="EO213" s="1444"/>
      <c r="EP213" s="1444"/>
      <c r="EQ213" s="1444"/>
      <c r="ER213" s="1444"/>
      <c r="ES213" s="1444"/>
      <c r="ET213" s="1444"/>
      <c r="EU213" s="1444"/>
      <c r="EV213" s="1444"/>
      <c r="EW213" s="1444"/>
      <c r="EX213" s="1444"/>
      <c r="EY213" s="1444"/>
      <c r="EZ213" s="1444"/>
      <c r="FA213" s="1444"/>
      <c r="FB213" s="1444"/>
      <c r="FC213" s="1444"/>
      <c r="FD213" s="1444"/>
      <c r="FE213" s="1444"/>
      <c r="FF213" s="1444"/>
      <c r="FG213" s="1444"/>
      <c r="FH213" s="1444"/>
      <c r="FI213" s="1444"/>
      <c r="FJ213" s="1444"/>
      <c r="FK213" s="1444"/>
      <c r="FL213" s="1444"/>
      <c r="FM213" s="1444"/>
      <c r="FN213" s="1444"/>
      <c r="FO213" s="1444"/>
      <c r="FP213" s="1444"/>
      <c r="FQ213" s="1444"/>
      <c r="FR213" s="1444"/>
      <c r="FS213" s="1444"/>
      <c r="FT213" s="1444"/>
      <c r="FU213" s="1444"/>
      <c r="FV213" s="1444"/>
      <c r="FW213" s="1444"/>
      <c r="FX213" s="1444"/>
      <c r="FY213" s="1444"/>
      <c r="FZ213" s="1444"/>
      <c r="GA213" s="1444"/>
      <c r="GB213" s="1444"/>
      <c r="GC213" s="1444"/>
      <c r="GD213" s="1444"/>
      <c r="GE213" s="1444"/>
      <c r="GF213" s="1444"/>
      <c r="GG213" s="1444"/>
      <c r="GH213" s="1444"/>
      <c r="GI213" s="1444"/>
      <c r="GJ213" s="1444"/>
      <c r="GK213" s="1444"/>
      <c r="GL213" s="1444"/>
      <c r="GM213" s="1444"/>
      <c r="GN213" s="1444"/>
      <c r="GO213" s="1444"/>
      <c r="GP213" s="1444"/>
      <c r="GQ213" s="1444"/>
      <c r="GR213" s="1444"/>
      <c r="GS213" s="1444"/>
      <c r="GT213" s="1444"/>
      <c r="GU213" s="1444"/>
      <c r="GV213" s="1444"/>
      <c r="GW213" s="1444"/>
      <c r="GX213" s="1444"/>
      <c r="GY213" s="1444"/>
      <c r="GZ213" s="1444"/>
      <c r="HA213" s="1444"/>
      <c r="HB213" s="1444"/>
      <c r="HC213" s="1444"/>
      <c r="HD213" s="1444"/>
      <c r="HE213" s="1444"/>
      <c r="HF213" s="1444"/>
      <c r="HG213" s="1444"/>
      <c r="HH213" s="1444"/>
      <c r="HI213" s="1444"/>
      <c r="HJ213" s="1444"/>
      <c r="HK213" s="1444"/>
      <c r="HL213" s="1444"/>
      <c r="HM213" s="1444"/>
      <c r="HN213" s="1444"/>
      <c r="HO213" s="1444"/>
      <c r="HP213" s="1444"/>
      <c r="HQ213" s="1444"/>
      <c r="HR213" s="1444"/>
      <c r="HS213" s="1444"/>
      <c r="HT213" s="1444"/>
      <c r="HU213" s="1444"/>
      <c r="HV213" s="1444"/>
      <c r="HW213" s="1444"/>
      <c r="HX213" s="1444"/>
      <c r="HY213" s="1444"/>
      <c r="HZ213" s="1444"/>
      <c r="IA213" s="1444"/>
      <c r="IB213" s="1444"/>
      <c r="IC213" s="1444"/>
      <c r="ID213" s="1444"/>
      <c r="IE213" s="1444"/>
      <c r="IF213" s="1444"/>
      <c r="IG213" s="1444"/>
      <c r="IH213" s="1444"/>
      <c r="II213" s="1444"/>
      <c r="IJ213" s="1444"/>
      <c r="IK213" s="1444"/>
      <c r="IL213" s="1444"/>
      <c r="IM213" s="1444"/>
      <c r="IN213" s="1444"/>
      <c r="IO213" s="1444"/>
      <c r="IP213" s="1444"/>
      <c r="IQ213" s="1444"/>
      <c r="IR213" s="1444"/>
      <c r="IS213" s="1444"/>
      <c r="IT213" s="1444"/>
      <c r="IU213" s="1444"/>
      <c r="IV213" s="1444"/>
      <c r="IW213" s="1444"/>
      <c r="IX213" s="1444"/>
      <c r="IY213" s="1444"/>
      <c r="IZ213" s="1444"/>
      <c r="JA213" s="1444"/>
      <c r="JB213" s="1444"/>
      <c r="JC213" s="1444"/>
      <c r="JD213" s="1444"/>
      <c r="JE213" s="1444"/>
    </row>
    <row r="214" spans="13:265" s="1485" customFormat="1" ht="15" hidden="1" customHeight="1" x14ac:dyDescent="0.25">
      <c r="M214" s="1163"/>
      <c r="N214" s="1163"/>
      <c r="CK214" s="1444"/>
      <c r="CL214" s="1444"/>
      <c r="CM214" s="1444"/>
      <c r="CN214" s="1444"/>
      <c r="CO214" s="1444"/>
      <c r="CP214" s="1444"/>
      <c r="CQ214" s="1444"/>
      <c r="CR214" s="1444"/>
      <c r="CS214" s="1444"/>
      <c r="CT214" s="1444"/>
      <c r="CU214" s="1444"/>
      <c r="CV214" s="1444"/>
      <c r="CW214" s="1444"/>
      <c r="CX214" s="1444"/>
      <c r="CY214" s="1444"/>
      <c r="CZ214" s="1444"/>
      <c r="DA214" s="1444"/>
      <c r="DB214" s="1444"/>
      <c r="DC214" s="1444"/>
      <c r="DD214" s="1444"/>
      <c r="DE214" s="1444"/>
      <c r="DF214" s="1444"/>
      <c r="DG214" s="1444"/>
      <c r="DH214" s="1444"/>
      <c r="DI214" s="1444"/>
      <c r="DJ214" s="1444"/>
      <c r="DK214" s="1444"/>
      <c r="DL214" s="1444"/>
      <c r="DM214" s="1444"/>
      <c r="DN214" s="1444"/>
      <c r="DO214" s="1444"/>
      <c r="DP214" s="1444"/>
      <c r="DQ214" s="1444"/>
      <c r="DR214" s="1444"/>
      <c r="DS214" s="1444"/>
      <c r="DT214" s="1444"/>
      <c r="DU214" s="1444"/>
      <c r="DV214" s="1444"/>
      <c r="DW214" s="1444"/>
      <c r="DX214" s="1444"/>
      <c r="DY214" s="1444"/>
      <c r="DZ214" s="1444"/>
      <c r="EA214" s="1444"/>
      <c r="EB214" s="1444"/>
      <c r="EC214" s="1444"/>
      <c r="ED214" s="1444"/>
      <c r="EE214" s="1444"/>
      <c r="EF214" s="1444"/>
      <c r="EG214" s="1444"/>
      <c r="EH214" s="1444"/>
      <c r="EI214" s="1444"/>
      <c r="EJ214" s="1444"/>
      <c r="EK214" s="1444"/>
      <c r="EL214" s="1444"/>
      <c r="EM214" s="1444"/>
      <c r="EN214" s="1444"/>
      <c r="EO214" s="1444"/>
      <c r="EP214" s="1444"/>
      <c r="EQ214" s="1444"/>
      <c r="ER214" s="1444"/>
      <c r="ES214" s="1444"/>
      <c r="ET214" s="1444"/>
      <c r="EU214" s="1444"/>
      <c r="EV214" s="1444"/>
      <c r="EW214" s="1444"/>
      <c r="EX214" s="1444"/>
      <c r="EY214" s="1444"/>
      <c r="EZ214" s="1444"/>
      <c r="FA214" s="1444"/>
      <c r="FB214" s="1444"/>
      <c r="FC214" s="1444"/>
      <c r="FD214" s="1444"/>
      <c r="FE214" s="1444"/>
      <c r="FF214" s="1444"/>
      <c r="FG214" s="1444"/>
      <c r="FH214" s="1444"/>
      <c r="FI214" s="1444"/>
      <c r="FJ214" s="1444"/>
      <c r="FK214" s="1444"/>
      <c r="FL214" s="1444"/>
      <c r="FM214" s="1444"/>
      <c r="FN214" s="1444"/>
      <c r="FO214" s="1444"/>
      <c r="FP214" s="1444"/>
      <c r="FQ214" s="1444"/>
      <c r="FR214" s="1444"/>
      <c r="FS214" s="1444"/>
      <c r="FT214" s="1444"/>
      <c r="FU214" s="1444"/>
      <c r="FV214" s="1444"/>
      <c r="FW214" s="1444"/>
      <c r="FX214" s="1444"/>
      <c r="FY214" s="1444"/>
      <c r="FZ214" s="1444"/>
      <c r="GA214" s="1444"/>
      <c r="GB214" s="1444"/>
      <c r="GC214" s="1444"/>
      <c r="GD214" s="1444"/>
      <c r="GE214" s="1444"/>
      <c r="GF214" s="1444"/>
      <c r="GG214" s="1444"/>
      <c r="GH214" s="1444"/>
      <c r="GI214" s="1444"/>
      <c r="GJ214" s="1444"/>
      <c r="GK214" s="1444"/>
      <c r="GL214" s="1444"/>
      <c r="GM214" s="1444"/>
      <c r="GN214" s="1444"/>
      <c r="GO214" s="1444"/>
      <c r="GP214" s="1444"/>
      <c r="GQ214" s="1444"/>
      <c r="GR214" s="1444"/>
      <c r="GS214" s="1444"/>
      <c r="GT214" s="1444"/>
      <c r="GU214" s="1444"/>
      <c r="GV214" s="1444"/>
      <c r="GW214" s="1444"/>
      <c r="GX214" s="1444"/>
      <c r="GY214" s="1444"/>
      <c r="GZ214" s="1444"/>
      <c r="HA214" s="1444"/>
      <c r="HB214" s="1444"/>
      <c r="HC214" s="1444"/>
      <c r="HD214" s="1444"/>
      <c r="HE214" s="1444"/>
      <c r="HF214" s="1444"/>
      <c r="HG214" s="1444"/>
      <c r="HH214" s="1444"/>
      <c r="HI214" s="1444"/>
      <c r="HJ214" s="1444"/>
      <c r="HK214" s="1444"/>
      <c r="HL214" s="1444"/>
      <c r="HM214" s="1444"/>
      <c r="HN214" s="1444"/>
      <c r="HO214" s="1444"/>
      <c r="HP214" s="1444"/>
      <c r="HQ214" s="1444"/>
      <c r="HR214" s="1444"/>
      <c r="HS214" s="1444"/>
      <c r="HT214" s="1444"/>
      <c r="HU214" s="1444"/>
      <c r="HV214" s="1444"/>
      <c r="HW214" s="1444"/>
      <c r="HX214" s="1444"/>
      <c r="HY214" s="1444"/>
      <c r="HZ214" s="1444"/>
      <c r="IA214" s="1444"/>
      <c r="IB214" s="1444"/>
      <c r="IC214" s="1444"/>
      <c r="ID214" s="1444"/>
      <c r="IE214" s="1444"/>
      <c r="IF214" s="1444"/>
      <c r="IG214" s="1444"/>
      <c r="IH214" s="1444"/>
      <c r="II214" s="1444"/>
      <c r="IJ214" s="1444"/>
      <c r="IK214" s="1444"/>
      <c r="IL214" s="1444"/>
      <c r="IM214" s="1444"/>
      <c r="IN214" s="1444"/>
      <c r="IO214" s="1444"/>
      <c r="IP214" s="1444"/>
      <c r="IQ214" s="1444"/>
      <c r="IR214" s="1444"/>
      <c r="IS214" s="1444"/>
      <c r="IT214" s="1444"/>
      <c r="IU214" s="1444"/>
      <c r="IV214" s="1444"/>
      <c r="IW214" s="1444"/>
      <c r="IX214" s="1444"/>
      <c r="IY214" s="1444"/>
      <c r="IZ214" s="1444"/>
      <c r="JA214" s="1444"/>
      <c r="JB214" s="1444"/>
      <c r="JC214" s="1444"/>
      <c r="JD214" s="1444"/>
      <c r="JE214" s="1444"/>
    </row>
    <row r="215" spans="13:265" s="1485" customFormat="1" ht="15" hidden="1" customHeight="1" x14ac:dyDescent="0.25">
      <c r="M215" s="1163"/>
      <c r="N215" s="1163"/>
      <c r="CK215" s="1444"/>
      <c r="CL215" s="1444"/>
      <c r="CM215" s="1444"/>
      <c r="CN215" s="1444"/>
      <c r="CO215" s="1444"/>
      <c r="CP215" s="1444"/>
      <c r="CQ215" s="1444"/>
      <c r="CR215" s="1444"/>
      <c r="CS215" s="1444"/>
      <c r="CT215" s="1444"/>
      <c r="CU215" s="1444"/>
      <c r="CV215" s="1444"/>
      <c r="CW215" s="1444"/>
      <c r="CX215" s="1444"/>
      <c r="CY215" s="1444"/>
      <c r="CZ215" s="1444"/>
      <c r="DA215" s="1444"/>
      <c r="DB215" s="1444"/>
      <c r="DC215" s="1444"/>
      <c r="DD215" s="1444"/>
      <c r="DE215" s="1444"/>
      <c r="DF215" s="1444"/>
      <c r="DG215" s="1444"/>
      <c r="DH215" s="1444"/>
      <c r="DI215" s="1444"/>
      <c r="DJ215" s="1444"/>
      <c r="DK215" s="1444"/>
      <c r="DL215" s="1444"/>
      <c r="DM215" s="1444"/>
      <c r="DN215" s="1444"/>
      <c r="DO215" s="1444"/>
      <c r="DP215" s="1444"/>
      <c r="DQ215" s="1444"/>
      <c r="DR215" s="1444"/>
      <c r="DS215" s="1444"/>
      <c r="DT215" s="1444"/>
      <c r="DU215" s="1444"/>
      <c r="DV215" s="1444"/>
      <c r="DW215" s="1444"/>
      <c r="DX215" s="1444"/>
      <c r="DY215" s="1444"/>
      <c r="DZ215" s="1444"/>
      <c r="EA215" s="1444"/>
      <c r="EB215" s="1444"/>
      <c r="EC215" s="1444"/>
      <c r="ED215" s="1444"/>
      <c r="EE215" s="1444"/>
      <c r="EF215" s="1444"/>
      <c r="EG215" s="1444"/>
      <c r="EH215" s="1444"/>
      <c r="EI215" s="1444"/>
      <c r="EJ215" s="1444"/>
      <c r="EK215" s="1444"/>
      <c r="EL215" s="1444"/>
      <c r="EM215" s="1444"/>
      <c r="EN215" s="1444"/>
      <c r="EO215" s="1444"/>
      <c r="EP215" s="1444"/>
      <c r="EQ215" s="1444"/>
      <c r="ER215" s="1444"/>
      <c r="ES215" s="1444"/>
      <c r="ET215" s="1444"/>
      <c r="EU215" s="1444"/>
      <c r="EV215" s="1444"/>
      <c r="EW215" s="1444"/>
      <c r="EX215" s="1444"/>
      <c r="EY215" s="1444"/>
      <c r="EZ215" s="1444"/>
      <c r="FA215" s="1444"/>
      <c r="FB215" s="1444"/>
      <c r="FC215" s="1444"/>
      <c r="FD215" s="1444"/>
      <c r="FE215" s="1444"/>
      <c r="FF215" s="1444"/>
      <c r="FG215" s="1444"/>
      <c r="FH215" s="1444"/>
      <c r="FI215" s="1444"/>
      <c r="FJ215" s="1444"/>
      <c r="FK215" s="1444"/>
      <c r="FL215" s="1444"/>
      <c r="FM215" s="1444"/>
      <c r="FN215" s="1444"/>
      <c r="FO215" s="1444"/>
      <c r="FP215" s="1444"/>
      <c r="FQ215" s="1444"/>
      <c r="FR215" s="1444"/>
      <c r="FS215" s="1444"/>
      <c r="FT215" s="1444"/>
      <c r="FU215" s="1444"/>
      <c r="FV215" s="1444"/>
      <c r="FW215" s="1444"/>
      <c r="FX215" s="1444"/>
      <c r="FY215" s="1444"/>
      <c r="FZ215" s="1444"/>
      <c r="GA215" s="1444"/>
      <c r="GB215" s="1444"/>
      <c r="GC215" s="1444"/>
      <c r="GD215" s="1444"/>
      <c r="GE215" s="1444"/>
      <c r="GF215" s="1444"/>
      <c r="GG215" s="1444"/>
      <c r="GH215" s="1444"/>
      <c r="GI215" s="1444"/>
      <c r="GJ215" s="1444"/>
      <c r="GK215" s="1444"/>
      <c r="GL215" s="1444"/>
      <c r="GM215" s="1444"/>
      <c r="GN215" s="1444"/>
      <c r="GO215" s="1444"/>
      <c r="GP215" s="1444"/>
      <c r="GQ215" s="1444"/>
      <c r="GR215" s="1444"/>
      <c r="GS215" s="1444"/>
      <c r="GT215" s="1444"/>
      <c r="GU215" s="1444"/>
      <c r="GV215" s="1444"/>
      <c r="GW215" s="1444"/>
      <c r="GX215" s="1444"/>
      <c r="GY215" s="1444"/>
      <c r="GZ215" s="1444"/>
      <c r="HA215" s="1444"/>
      <c r="HB215" s="1444"/>
      <c r="HC215" s="1444"/>
      <c r="HD215" s="1444"/>
      <c r="HE215" s="1444"/>
      <c r="HF215" s="1444"/>
      <c r="HG215" s="1444"/>
      <c r="HH215" s="1444"/>
      <c r="HI215" s="1444"/>
      <c r="HJ215" s="1444"/>
      <c r="HK215" s="1444"/>
      <c r="HL215" s="1444"/>
      <c r="HM215" s="1444"/>
      <c r="HN215" s="1444"/>
      <c r="HO215" s="1444"/>
      <c r="HP215" s="1444"/>
      <c r="HQ215" s="1444"/>
      <c r="HR215" s="1444"/>
      <c r="HS215" s="1444"/>
      <c r="HT215" s="1444"/>
      <c r="HU215" s="1444"/>
      <c r="HV215" s="1444"/>
      <c r="HW215" s="1444"/>
      <c r="HX215" s="1444"/>
      <c r="HY215" s="1444"/>
      <c r="HZ215" s="1444"/>
      <c r="IA215" s="1444"/>
      <c r="IB215" s="1444"/>
      <c r="IC215" s="1444"/>
      <c r="ID215" s="1444"/>
      <c r="IE215" s="1444"/>
      <c r="IF215" s="1444"/>
      <c r="IG215" s="1444"/>
      <c r="IH215" s="1444"/>
      <c r="II215" s="1444"/>
      <c r="IJ215" s="1444"/>
      <c r="IK215" s="1444"/>
      <c r="IL215" s="1444"/>
      <c r="IM215" s="1444"/>
      <c r="IN215" s="1444"/>
      <c r="IO215" s="1444"/>
      <c r="IP215" s="1444"/>
      <c r="IQ215" s="1444"/>
      <c r="IR215" s="1444"/>
      <c r="IS215" s="1444"/>
      <c r="IT215" s="1444"/>
      <c r="IU215" s="1444"/>
      <c r="IV215" s="1444"/>
      <c r="IW215" s="1444"/>
      <c r="IX215" s="1444"/>
      <c r="IY215" s="1444"/>
      <c r="IZ215" s="1444"/>
      <c r="JA215" s="1444"/>
      <c r="JB215" s="1444"/>
      <c r="JC215" s="1444"/>
      <c r="JD215" s="1444"/>
      <c r="JE215" s="1444"/>
    </row>
    <row r="216" spans="13:265" s="1485" customFormat="1" ht="15" hidden="1" customHeight="1" x14ac:dyDescent="0.25">
      <c r="M216" s="1163"/>
      <c r="N216" s="1163"/>
      <c r="CK216" s="1444"/>
      <c r="CL216" s="1444"/>
      <c r="CM216" s="1444"/>
      <c r="CN216" s="1444"/>
      <c r="CO216" s="1444"/>
      <c r="CP216" s="1444"/>
      <c r="CQ216" s="1444"/>
      <c r="CR216" s="1444"/>
      <c r="CS216" s="1444"/>
      <c r="CT216" s="1444"/>
      <c r="CU216" s="1444"/>
      <c r="CV216" s="1444"/>
      <c r="CW216" s="1444"/>
      <c r="CX216" s="1444"/>
      <c r="CY216" s="1444"/>
      <c r="CZ216" s="1444"/>
      <c r="DA216" s="1444"/>
      <c r="DB216" s="1444"/>
      <c r="DC216" s="1444"/>
      <c r="DD216" s="1444"/>
      <c r="DE216" s="1444"/>
      <c r="DF216" s="1444"/>
      <c r="DG216" s="1444"/>
      <c r="DH216" s="1444"/>
      <c r="DI216" s="1444"/>
      <c r="DJ216" s="1444"/>
      <c r="DK216" s="1444"/>
      <c r="DL216" s="1444"/>
      <c r="DM216" s="1444"/>
      <c r="DN216" s="1444"/>
      <c r="DO216" s="1444"/>
      <c r="DP216" s="1444"/>
      <c r="DQ216" s="1444"/>
      <c r="DR216" s="1444"/>
      <c r="DS216" s="1444"/>
      <c r="DT216" s="1444"/>
      <c r="DU216" s="1444"/>
      <c r="DV216" s="1444"/>
      <c r="DW216" s="1444"/>
      <c r="DX216" s="1444"/>
      <c r="DY216" s="1444"/>
      <c r="DZ216" s="1444"/>
      <c r="EA216" s="1444"/>
      <c r="EB216" s="1444"/>
      <c r="EC216" s="1444"/>
      <c r="ED216" s="1444"/>
      <c r="EE216" s="1444"/>
      <c r="EF216" s="1444"/>
      <c r="EG216" s="1444"/>
      <c r="EH216" s="1444"/>
      <c r="EI216" s="1444"/>
      <c r="EJ216" s="1444"/>
      <c r="EK216" s="1444"/>
      <c r="EL216" s="1444"/>
      <c r="EM216" s="1444"/>
      <c r="EN216" s="1444"/>
      <c r="EO216" s="1444"/>
      <c r="EP216" s="1444"/>
      <c r="EQ216" s="1444"/>
      <c r="ER216" s="1444"/>
      <c r="ES216" s="1444"/>
      <c r="ET216" s="1444"/>
      <c r="EU216" s="1444"/>
      <c r="EV216" s="1444"/>
      <c r="EW216" s="1444"/>
      <c r="EX216" s="1444"/>
      <c r="EY216" s="1444"/>
      <c r="EZ216" s="1444"/>
      <c r="FA216" s="1444"/>
      <c r="FB216" s="1444"/>
      <c r="FC216" s="1444"/>
      <c r="FD216" s="1444"/>
      <c r="FE216" s="1444"/>
      <c r="FF216" s="1444"/>
      <c r="FG216" s="1444"/>
      <c r="FH216" s="1444"/>
      <c r="FI216" s="1444"/>
      <c r="FJ216" s="1444"/>
      <c r="FK216" s="1444"/>
      <c r="FL216" s="1444"/>
      <c r="FM216" s="1444"/>
      <c r="FN216" s="1444"/>
      <c r="FO216" s="1444"/>
      <c r="FP216" s="1444"/>
      <c r="FQ216" s="1444"/>
      <c r="FR216" s="1444"/>
      <c r="FS216" s="1444"/>
      <c r="FT216" s="1444"/>
      <c r="FU216" s="1444"/>
      <c r="FV216" s="1444"/>
      <c r="FW216" s="1444"/>
      <c r="FX216" s="1444"/>
      <c r="FY216" s="1444"/>
      <c r="FZ216" s="1444"/>
      <c r="GA216" s="1444"/>
      <c r="GB216" s="1444"/>
      <c r="GC216" s="1444"/>
      <c r="GD216" s="1444"/>
      <c r="GE216" s="1444"/>
      <c r="GF216" s="1444"/>
      <c r="GG216" s="1444"/>
      <c r="GH216" s="1444"/>
      <c r="GI216" s="1444"/>
      <c r="GJ216" s="1444"/>
      <c r="GK216" s="1444"/>
      <c r="GL216" s="1444"/>
      <c r="GM216" s="1444"/>
      <c r="GN216" s="1444"/>
      <c r="GO216" s="1444"/>
      <c r="GP216" s="1444"/>
      <c r="GQ216" s="1444"/>
      <c r="GR216" s="1444"/>
      <c r="GS216" s="1444"/>
      <c r="GT216" s="1444"/>
      <c r="GU216" s="1444"/>
      <c r="GV216" s="1444"/>
      <c r="GW216" s="1444"/>
      <c r="GX216" s="1444"/>
      <c r="GY216" s="1444"/>
      <c r="GZ216" s="1444"/>
      <c r="HA216" s="1444"/>
      <c r="HB216" s="1444"/>
      <c r="HC216" s="1444"/>
      <c r="HD216" s="1444"/>
      <c r="HE216" s="1444"/>
      <c r="HF216" s="1444"/>
      <c r="HG216" s="1444"/>
      <c r="HH216" s="1444"/>
      <c r="HI216" s="1444"/>
      <c r="HJ216" s="1444"/>
      <c r="HK216" s="1444"/>
      <c r="HL216" s="1444"/>
      <c r="HM216" s="1444"/>
      <c r="HN216" s="1444"/>
      <c r="HO216" s="1444"/>
      <c r="HP216" s="1444"/>
      <c r="HQ216" s="1444"/>
      <c r="HR216" s="1444"/>
      <c r="HS216" s="1444"/>
      <c r="HT216" s="1444"/>
      <c r="HU216" s="1444"/>
      <c r="HV216" s="1444"/>
      <c r="HW216" s="1444"/>
      <c r="HX216" s="1444"/>
      <c r="HY216" s="1444"/>
      <c r="HZ216" s="1444"/>
      <c r="IA216" s="1444"/>
      <c r="IB216" s="1444"/>
      <c r="IC216" s="1444"/>
      <c r="ID216" s="1444"/>
      <c r="IE216" s="1444"/>
      <c r="IF216" s="1444"/>
      <c r="IG216" s="1444"/>
      <c r="IH216" s="1444"/>
      <c r="II216" s="1444"/>
      <c r="IJ216" s="1444"/>
      <c r="IK216" s="1444"/>
      <c r="IL216" s="1444"/>
      <c r="IM216" s="1444"/>
      <c r="IN216" s="1444"/>
      <c r="IO216" s="1444"/>
      <c r="IP216" s="1444"/>
      <c r="IQ216" s="1444"/>
      <c r="IR216" s="1444"/>
      <c r="IS216" s="1444"/>
      <c r="IT216" s="1444"/>
      <c r="IU216" s="1444"/>
      <c r="IV216" s="1444"/>
      <c r="IW216" s="1444"/>
      <c r="IX216" s="1444"/>
      <c r="IY216" s="1444"/>
      <c r="IZ216" s="1444"/>
      <c r="JA216" s="1444"/>
      <c r="JB216" s="1444"/>
      <c r="JC216" s="1444"/>
      <c r="JD216" s="1444"/>
      <c r="JE216" s="1444"/>
    </row>
    <row r="217" spans="13:265" s="1485" customFormat="1" ht="15" hidden="1" customHeight="1" x14ac:dyDescent="0.25">
      <c r="M217" s="1163"/>
      <c r="N217" s="1163"/>
      <c r="CK217" s="1444"/>
      <c r="CL217" s="1444"/>
      <c r="CM217" s="1444"/>
      <c r="CN217" s="1444"/>
      <c r="CO217" s="1444"/>
      <c r="CP217" s="1444"/>
      <c r="CQ217" s="1444"/>
      <c r="CR217" s="1444"/>
      <c r="CS217" s="1444"/>
      <c r="CT217" s="1444"/>
      <c r="CU217" s="1444"/>
      <c r="CV217" s="1444"/>
      <c r="CW217" s="1444"/>
      <c r="CX217" s="1444"/>
      <c r="CY217" s="1444"/>
      <c r="CZ217" s="1444"/>
      <c r="DA217" s="1444"/>
      <c r="DB217" s="1444"/>
      <c r="DC217" s="1444"/>
      <c r="DD217" s="1444"/>
      <c r="DE217" s="1444"/>
      <c r="DF217" s="1444"/>
      <c r="DG217" s="1444"/>
      <c r="DH217" s="1444"/>
      <c r="DI217" s="1444"/>
      <c r="DJ217" s="1444"/>
      <c r="DK217" s="1444"/>
      <c r="DL217" s="1444"/>
      <c r="DM217" s="1444"/>
      <c r="DN217" s="1444"/>
      <c r="DO217" s="1444"/>
      <c r="DP217" s="1444"/>
      <c r="DQ217" s="1444"/>
      <c r="DR217" s="1444"/>
      <c r="DS217" s="1444"/>
      <c r="DT217" s="1444"/>
      <c r="DU217" s="1444"/>
      <c r="DV217" s="1444"/>
      <c r="DW217" s="1444"/>
      <c r="DX217" s="1444"/>
      <c r="DY217" s="1444"/>
      <c r="DZ217" s="1444"/>
      <c r="EA217" s="1444"/>
      <c r="EB217" s="1444"/>
      <c r="EC217" s="1444"/>
      <c r="ED217" s="1444"/>
      <c r="EE217" s="1444"/>
      <c r="EF217" s="1444"/>
      <c r="EG217" s="1444"/>
      <c r="EH217" s="1444"/>
      <c r="EI217" s="1444"/>
      <c r="EJ217" s="1444"/>
      <c r="EK217" s="1444"/>
      <c r="EL217" s="1444"/>
      <c r="EM217" s="1444"/>
      <c r="EN217" s="1444"/>
      <c r="EO217" s="1444"/>
      <c r="EP217" s="1444"/>
      <c r="EQ217" s="1444"/>
      <c r="ER217" s="1444"/>
      <c r="ES217" s="1444"/>
      <c r="ET217" s="1444"/>
      <c r="EU217" s="1444"/>
      <c r="EV217" s="1444"/>
      <c r="EW217" s="1444"/>
      <c r="EX217" s="1444"/>
      <c r="EY217" s="1444"/>
      <c r="EZ217" s="1444"/>
      <c r="FA217" s="1444"/>
      <c r="FB217" s="1444"/>
      <c r="FC217" s="1444"/>
      <c r="FD217" s="1444"/>
      <c r="FE217" s="1444"/>
      <c r="FF217" s="1444"/>
      <c r="FG217" s="1444"/>
      <c r="FH217" s="1444"/>
      <c r="FI217" s="1444"/>
      <c r="FJ217" s="1444"/>
      <c r="FK217" s="1444"/>
      <c r="FL217" s="1444"/>
      <c r="FM217" s="1444"/>
      <c r="FN217" s="1444"/>
      <c r="FO217" s="1444"/>
      <c r="FP217" s="1444"/>
      <c r="FQ217" s="1444"/>
      <c r="FR217" s="1444"/>
      <c r="FS217" s="1444"/>
      <c r="FT217" s="1444"/>
      <c r="FU217" s="1444"/>
      <c r="FV217" s="1444"/>
      <c r="FW217" s="1444"/>
      <c r="FX217" s="1444"/>
      <c r="FY217" s="1444"/>
      <c r="FZ217" s="1444"/>
      <c r="GA217" s="1444"/>
      <c r="GB217" s="1444"/>
      <c r="GC217" s="1444"/>
      <c r="GD217" s="1444"/>
      <c r="GE217" s="1444"/>
      <c r="GF217" s="1444"/>
      <c r="GG217" s="1444"/>
      <c r="GH217" s="1444"/>
      <c r="GI217" s="1444"/>
      <c r="GJ217" s="1444"/>
      <c r="GK217" s="1444"/>
      <c r="GL217" s="1444"/>
      <c r="GM217" s="1444"/>
      <c r="GN217" s="1444"/>
      <c r="GO217" s="1444"/>
      <c r="GP217" s="1444"/>
      <c r="GQ217" s="1444"/>
      <c r="GR217" s="1444"/>
      <c r="GS217" s="1444"/>
      <c r="GT217" s="1444"/>
      <c r="GU217" s="1444"/>
      <c r="GV217" s="1444"/>
      <c r="GW217" s="1444"/>
      <c r="GX217" s="1444"/>
      <c r="GY217" s="1444"/>
      <c r="GZ217" s="1444"/>
      <c r="HA217" s="1444"/>
      <c r="HB217" s="1444"/>
      <c r="HC217" s="1444"/>
      <c r="HD217" s="1444"/>
      <c r="HE217" s="1444"/>
      <c r="HF217" s="1444"/>
      <c r="HG217" s="1444"/>
      <c r="HH217" s="1444"/>
      <c r="HI217" s="1444"/>
      <c r="HJ217" s="1444"/>
      <c r="HK217" s="1444"/>
      <c r="HL217" s="1444"/>
      <c r="HM217" s="1444"/>
      <c r="HN217" s="1444"/>
      <c r="HO217" s="1444"/>
      <c r="HP217" s="1444"/>
      <c r="HQ217" s="1444"/>
      <c r="HR217" s="1444"/>
      <c r="HS217" s="1444"/>
      <c r="HT217" s="1444"/>
      <c r="HU217" s="1444"/>
      <c r="HV217" s="1444"/>
      <c r="HW217" s="1444"/>
      <c r="HX217" s="1444"/>
      <c r="HY217" s="1444"/>
      <c r="HZ217" s="1444"/>
      <c r="IA217" s="1444"/>
      <c r="IB217" s="1444"/>
      <c r="IC217" s="1444"/>
      <c r="ID217" s="1444"/>
      <c r="IE217" s="1444"/>
      <c r="IF217" s="1444"/>
      <c r="IG217" s="1444"/>
      <c r="IH217" s="1444"/>
      <c r="II217" s="1444"/>
      <c r="IJ217" s="1444"/>
      <c r="IK217" s="1444"/>
      <c r="IL217" s="1444"/>
      <c r="IM217" s="1444"/>
      <c r="IN217" s="1444"/>
      <c r="IO217" s="1444"/>
      <c r="IP217" s="1444"/>
      <c r="IQ217" s="1444"/>
      <c r="IR217" s="1444"/>
      <c r="IS217" s="1444"/>
      <c r="IT217" s="1444"/>
      <c r="IU217" s="1444"/>
      <c r="IV217" s="1444"/>
      <c r="IW217" s="1444"/>
      <c r="IX217" s="1444"/>
      <c r="IY217" s="1444"/>
      <c r="IZ217" s="1444"/>
      <c r="JA217" s="1444"/>
      <c r="JB217" s="1444"/>
      <c r="JC217" s="1444"/>
      <c r="JD217" s="1444"/>
      <c r="JE217" s="1444"/>
    </row>
    <row r="218" spans="13:265" s="1485" customFormat="1" ht="15" hidden="1" customHeight="1" x14ac:dyDescent="0.25">
      <c r="M218" s="1163"/>
      <c r="N218" s="1163"/>
      <c r="CK218" s="1444"/>
      <c r="CL218" s="1444"/>
      <c r="CM218" s="1444"/>
      <c r="CN218" s="1444"/>
      <c r="CO218" s="1444"/>
      <c r="CP218" s="1444"/>
      <c r="CQ218" s="1444"/>
      <c r="CR218" s="1444"/>
      <c r="CS218" s="1444"/>
      <c r="CT218" s="1444"/>
      <c r="CU218" s="1444"/>
      <c r="CV218" s="1444"/>
      <c r="CW218" s="1444"/>
      <c r="CX218" s="1444"/>
      <c r="CY218" s="1444"/>
      <c r="CZ218" s="1444"/>
      <c r="DA218" s="1444"/>
      <c r="DB218" s="1444"/>
      <c r="DC218" s="1444"/>
      <c r="DD218" s="1444"/>
      <c r="DE218" s="1444"/>
      <c r="DF218" s="1444"/>
      <c r="DG218" s="1444"/>
      <c r="DH218" s="1444"/>
      <c r="DI218" s="1444"/>
      <c r="DJ218" s="1444"/>
      <c r="DK218" s="1444"/>
      <c r="DL218" s="1444"/>
      <c r="DM218" s="1444"/>
      <c r="DN218" s="1444"/>
      <c r="DO218" s="1444"/>
      <c r="DP218" s="1444"/>
      <c r="DQ218" s="1444"/>
      <c r="DR218" s="1444"/>
      <c r="DS218" s="1444"/>
      <c r="DT218" s="1444"/>
      <c r="DU218" s="1444"/>
      <c r="DV218" s="1444"/>
      <c r="DW218" s="1444"/>
      <c r="DX218" s="1444"/>
      <c r="DY218" s="1444"/>
      <c r="DZ218" s="1444"/>
      <c r="EA218" s="1444"/>
      <c r="EB218" s="1444"/>
      <c r="EC218" s="1444"/>
      <c r="ED218" s="1444"/>
      <c r="EE218" s="1444"/>
      <c r="EF218" s="1444"/>
      <c r="EG218" s="1444"/>
      <c r="EH218" s="1444"/>
      <c r="EI218" s="1444"/>
      <c r="EJ218" s="1444"/>
      <c r="EK218" s="1444"/>
      <c r="EL218" s="1444"/>
      <c r="EM218" s="1444"/>
      <c r="EN218" s="1444"/>
      <c r="EO218" s="1444"/>
      <c r="EP218" s="1444"/>
      <c r="EQ218" s="1444"/>
      <c r="ER218" s="1444"/>
      <c r="ES218" s="1444"/>
      <c r="ET218" s="1444"/>
      <c r="EU218" s="1444"/>
      <c r="EV218" s="1444"/>
      <c r="EW218" s="1444"/>
      <c r="EX218" s="1444"/>
      <c r="EY218" s="1444"/>
      <c r="EZ218" s="1444"/>
      <c r="FA218" s="1444"/>
      <c r="FB218" s="1444"/>
      <c r="FC218" s="1444"/>
      <c r="FD218" s="1444"/>
      <c r="FE218" s="1444"/>
      <c r="FF218" s="1444"/>
      <c r="FG218" s="1444"/>
      <c r="FH218" s="1444"/>
      <c r="FI218" s="1444"/>
      <c r="FJ218" s="1444"/>
      <c r="FK218" s="1444"/>
      <c r="FL218" s="1444"/>
      <c r="FM218" s="1444"/>
      <c r="FN218" s="1444"/>
      <c r="FO218" s="1444"/>
      <c r="FP218" s="1444"/>
      <c r="FQ218" s="1444"/>
      <c r="FR218" s="1444"/>
      <c r="FS218" s="1444"/>
      <c r="FT218" s="1444"/>
      <c r="FU218" s="1444"/>
      <c r="FV218" s="1444"/>
      <c r="FW218" s="1444"/>
      <c r="FX218" s="1444"/>
      <c r="FY218" s="1444"/>
      <c r="FZ218" s="1444"/>
      <c r="GA218" s="1444"/>
      <c r="GB218" s="1444"/>
      <c r="GC218" s="1444"/>
      <c r="GD218" s="1444"/>
      <c r="GE218" s="1444"/>
      <c r="GF218" s="1444"/>
      <c r="GG218" s="1444"/>
      <c r="GH218" s="1444"/>
      <c r="GI218" s="1444"/>
      <c r="GJ218" s="1444"/>
      <c r="GK218" s="1444"/>
      <c r="GL218" s="1444"/>
      <c r="GM218" s="1444"/>
      <c r="GN218" s="1444"/>
      <c r="GO218" s="1444"/>
      <c r="GP218" s="1444"/>
      <c r="GQ218" s="1444"/>
      <c r="GR218" s="1444"/>
      <c r="GS218" s="1444"/>
      <c r="GT218" s="1444"/>
      <c r="GU218" s="1444"/>
      <c r="GV218" s="1444"/>
      <c r="GW218" s="1444"/>
      <c r="GX218" s="1444"/>
      <c r="GY218" s="1444"/>
      <c r="GZ218" s="1444"/>
      <c r="HA218" s="1444"/>
      <c r="HB218" s="1444"/>
      <c r="HC218" s="1444"/>
      <c r="HD218" s="1444"/>
      <c r="HE218" s="1444"/>
      <c r="HF218" s="1444"/>
      <c r="HG218" s="1444"/>
      <c r="HH218" s="1444"/>
      <c r="HI218" s="1444"/>
      <c r="HJ218" s="1444"/>
      <c r="HK218" s="1444"/>
      <c r="HL218" s="1444"/>
      <c r="HM218" s="1444"/>
      <c r="HN218" s="1444"/>
      <c r="HO218" s="1444"/>
      <c r="HP218" s="1444"/>
      <c r="HQ218" s="1444"/>
      <c r="HR218" s="1444"/>
      <c r="HS218" s="1444"/>
      <c r="HT218" s="1444"/>
      <c r="HU218" s="1444"/>
      <c r="HV218" s="1444"/>
      <c r="HW218" s="1444"/>
      <c r="HX218" s="1444"/>
      <c r="HY218" s="1444"/>
      <c r="HZ218" s="1444"/>
      <c r="IA218" s="1444"/>
      <c r="IB218" s="1444"/>
      <c r="IC218" s="1444"/>
      <c r="ID218" s="1444"/>
      <c r="IE218" s="1444"/>
      <c r="IF218" s="1444"/>
      <c r="IG218" s="1444"/>
      <c r="IH218" s="1444"/>
      <c r="II218" s="1444"/>
      <c r="IJ218" s="1444"/>
      <c r="IK218" s="1444"/>
      <c r="IL218" s="1444"/>
      <c r="IM218" s="1444"/>
      <c r="IN218" s="1444"/>
      <c r="IO218" s="1444"/>
      <c r="IP218" s="1444"/>
      <c r="IQ218" s="1444"/>
      <c r="IR218" s="1444"/>
      <c r="IS218" s="1444"/>
      <c r="IT218" s="1444"/>
      <c r="IU218" s="1444"/>
      <c r="IV218" s="1444"/>
      <c r="IW218" s="1444"/>
      <c r="IX218" s="1444"/>
      <c r="IY218" s="1444"/>
      <c r="IZ218" s="1444"/>
      <c r="JA218" s="1444"/>
      <c r="JB218" s="1444"/>
      <c r="JC218" s="1444"/>
      <c r="JD218" s="1444"/>
      <c r="JE218" s="1444"/>
    </row>
    <row r="219" spans="13:265" s="1485" customFormat="1" ht="15" hidden="1" customHeight="1" x14ac:dyDescent="0.25">
      <c r="M219" s="1163"/>
      <c r="N219" s="1163"/>
      <c r="CK219" s="1444"/>
      <c r="CL219" s="1444"/>
      <c r="CM219" s="1444"/>
      <c r="CN219" s="1444"/>
      <c r="CO219" s="1444"/>
      <c r="CP219" s="1444"/>
      <c r="CQ219" s="1444"/>
      <c r="CR219" s="1444"/>
      <c r="CS219" s="1444"/>
      <c r="CT219" s="1444"/>
      <c r="CU219" s="1444"/>
      <c r="CV219" s="1444"/>
      <c r="CW219" s="1444"/>
      <c r="CX219" s="1444"/>
      <c r="CY219" s="1444"/>
      <c r="CZ219" s="1444"/>
      <c r="DA219" s="1444"/>
      <c r="DB219" s="1444"/>
      <c r="DC219" s="1444"/>
      <c r="DD219" s="1444"/>
      <c r="DE219" s="1444"/>
      <c r="DF219" s="1444"/>
      <c r="DG219" s="1444"/>
      <c r="DH219" s="1444"/>
      <c r="DI219" s="1444"/>
      <c r="DJ219" s="1444"/>
      <c r="DK219" s="1444"/>
      <c r="DL219" s="1444"/>
      <c r="DM219" s="1444"/>
      <c r="DN219" s="1444"/>
      <c r="DO219" s="1444"/>
      <c r="DP219" s="1444"/>
      <c r="DQ219" s="1444"/>
      <c r="DR219" s="1444"/>
      <c r="DS219" s="1444"/>
      <c r="DT219" s="1444"/>
      <c r="DU219" s="1444"/>
      <c r="DV219" s="1444"/>
      <c r="DW219" s="1444"/>
      <c r="DX219" s="1444"/>
      <c r="DY219" s="1444"/>
      <c r="DZ219" s="1444"/>
      <c r="EA219" s="1444"/>
      <c r="EB219" s="1444"/>
      <c r="EC219" s="1444"/>
      <c r="ED219" s="1444"/>
      <c r="EE219" s="1444"/>
      <c r="EF219" s="1444"/>
      <c r="EG219" s="1444"/>
      <c r="EH219" s="1444"/>
      <c r="EI219" s="1444"/>
      <c r="EJ219" s="1444"/>
      <c r="EK219" s="1444"/>
      <c r="EL219" s="1444"/>
      <c r="EM219" s="1444"/>
      <c r="EN219" s="1444"/>
      <c r="EO219" s="1444"/>
      <c r="EP219" s="1444"/>
      <c r="EQ219" s="1444"/>
      <c r="ER219" s="1444"/>
      <c r="ES219" s="1444"/>
      <c r="ET219" s="1444"/>
      <c r="EU219" s="1444"/>
      <c r="EV219" s="1444"/>
      <c r="EW219" s="1444"/>
      <c r="EX219" s="1444"/>
      <c r="EY219" s="1444"/>
      <c r="EZ219" s="1444"/>
      <c r="FA219" s="1444"/>
      <c r="FB219" s="1444"/>
      <c r="FC219" s="1444"/>
      <c r="FD219" s="1444"/>
      <c r="FE219" s="1444"/>
      <c r="FF219" s="1444"/>
      <c r="FG219" s="1444"/>
      <c r="FH219" s="1444"/>
      <c r="FI219" s="1444"/>
      <c r="FJ219" s="1444"/>
      <c r="FK219" s="1444"/>
      <c r="FL219" s="1444"/>
      <c r="FM219" s="1444"/>
      <c r="FN219" s="1444"/>
      <c r="FO219" s="1444"/>
      <c r="FP219" s="1444"/>
      <c r="FQ219" s="1444"/>
      <c r="FR219" s="1444"/>
      <c r="FS219" s="1444"/>
      <c r="FT219" s="1444"/>
      <c r="FU219" s="1444"/>
      <c r="FV219" s="1444"/>
      <c r="FW219" s="1444"/>
      <c r="FX219" s="1444"/>
      <c r="FY219" s="1444"/>
      <c r="FZ219" s="1444"/>
      <c r="GA219" s="1444"/>
      <c r="GB219" s="1444"/>
      <c r="GC219" s="1444"/>
      <c r="GD219" s="1444"/>
      <c r="GE219" s="1444"/>
      <c r="GF219" s="1444"/>
      <c r="GG219" s="1444"/>
      <c r="GH219" s="1444"/>
      <c r="GI219" s="1444"/>
      <c r="GJ219" s="1444"/>
      <c r="GK219" s="1444"/>
      <c r="GL219" s="1444"/>
      <c r="GM219" s="1444"/>
      <c r="GN219" s="1444"/>
      <c r="GO219" s="1444"/>
      <c r="GP219" s="1444"/>
      <c r="GQ219" s="1444"/>
      <c r="GR219" s="1444"/>
      <c r="GS219" s="1444"/>
      <c r="GT219" s="1444"/>
      <c r="GU219" s="1444"/>
      <c r="GV219" s="1444"/>
      <c r="GW219" s="1444"/>
      <c r="GX219" s="1444"/>
      <c r="GY219" s="1444"/>
      <c r="GZ219" s="1444"/>
      <c r="HA219" s="1444"/>
      <c r="HB219" s="1444"/>
      <c r="HC219" s="1444"/>
      <c r="HD219" s="1444"/>
      <c r="HE219" s="1444"/>
      <c r="HF219" s="1444"/>
      <c r="HG219" s="1444"/>
      <c r="HH219" s="1444"/>
      <c r="HI219" s="1444"/>
      <c r="HJ219" s="1444"/>
      <c r="HK219" s="1444"/>
      <c r="HL219" s="1444"/>
      <c r="HM219" s="1444"/>
      <c r="HN219" s="1444"/>
      <c r="HO219" s="1444"/>
      <c r="HP219" s="1444"/>
      <c r="HQ219" s="1444"/>
      <c r="HR219" s="1444"/>
      <c r="HS219" s="1444"/>
      <c r="HT219" s="1444"/>
      <c r="HU219" s="1444"/>
      <c r="HV219" s="1444"/>
      <c r="HW219" s="1444"/>
      <c r="HX219" s="1444"/>
      <c r="HY219" s="1444"/>
      <c r="HZ219" s="1444"/>
      <c r="IA219" s="1444"/>
      <c r="IB219" s="1444"/>
      <c r="IC219" s="1444"/>
      <c r="ID219" s="1444"/>
      <c r="IE219" s="1444"/>
      <c r="IF219" s="1444"/>
      <c r="IG219" s="1444"/>
      <c r="IH219" s="1444"/>
      <c r="II219" s="1444"/>
      <c r="IJ219" s="1444"/>
      <c r="IK219" s="1444"/>
      <c r="IL219" s="1444"/>
      <c r="IM219" s="1444"/>
      <c r="IN219" s="1444"/>
      <c r="IO219" s="1444"/>
      <c r="IP219" s="1444"/>
      <c r="IQ219" s="1444"/>
      <c r="IR219" s="1444"/>
      <c r="IS219" s="1444"/>
      <c r="IT219" s="1444"/>
      <c r="IU219" s="1444"/>
      <c r="IV219" s="1444"/>
      <c r="IW219" s="1444"/>
      <c r="IX219" s="1444"/>
      <c r="IY219" s="1444"/>
      <c r="IZ219" s="1444"/>
      <c r="JA219" s="1444"/>
      <c r="JB219" s="1444"/>
      <c r="JC219" s="1444"/>
      <c r="JD219" s="1444"/>
      <c r="JE219" s="1444"/>
    </row>
    <row r="220" spans="13:265" s="1485" customFormat="1" ht="15" hidden="1" customHeight="1" x14ac:dyDescent="0.25">
      <c r="M220" s="1163"/>
      <c r="N220" s="1163"/>
      <c r="CK220" s="1444"/>
      <c r="CL220" s="1444"/>
      <c r="CM220" s="1444"/>
      <c r="CN220" s="1444"/>
      <c r="CO220" s="1444"/>
      <c r="CP220" s="1444"/>
      <c r="CQ220" s="1444"/>
      <c r="CR220" s="1444"/>
      <c r="CS220" s="1444"/>
      <c r="CT220" s="1444"/>
      <c r="CU220" s="1444"/>
      <c r="CV220" s="1444"/>
      <c r="CW220" s="1444"/>
      <c r="CX220" s="1444"/>
      <c r="CY220" s="1444"/>
      <c r="CZ220" s="1444"/>
      <c r="DA220" s="1444"/>
      <c r="DB220" s="1444"/>
      <c r="DC220" s="1444"/>
      <c r="DD220" s="1444"/>
      <c r="DE220" s="1444"/>
      <c r="DF220" s="1444"/>
      <c r="DG220" s="1444"/>
      <c r="DH220" s="1444"/>
      <c r="DI220" s="1444"/>
      <c r="DJ220" s="1444"/>
      <c r="DK220" s="1444"/>
      <c r="DL220" s="1444"/>
      <c r="DM220" s="1444"/>
      <c r="DN220" s="1444"/>
      <c r="DO220" s="1444"/>
      <c r="DP220" s="1444"/>
      <c r="DQ220" s="1444"/>
      <c r="DR220" s="1444"/>
      <c r="DS220" s="1444"/>
      <c r="DT220" s="1444"/>
      <c r="DU220" s="1444"/>
      <c r="DV220" s="1444"/>
      <c r="DW220" s="1444"/>
      <c r="DX220" s="1444"/>
      <c r="DY220" s="1444"/>
      <c r="DZ220" s="1444"/>
      <c r="EA220" s="1444"/>
      <c r="EB220" s="1444"/>
      <c r="EC220" s="1444"/>
      <c r="ED220" s="1444"/>
      <c r="EE220" s="1444"/>
      <c r="EF220" s="1444"/>
      <c r="EG220" s="1444"/>
      <c r="EH220" s="1444"/>
      <c r="EI220" s="1444"/>
      <c r="EJ220" s="1444"/>
      <c r="EK220" s="1444"/>
      <c r="EL220" s="1444"/>
      <c r="EM220" s="1444"/>
      <c r="EN220" s="1444"/>
      <c r="EO220" s="1444"/>
      <c r="EP220" s="1444"/>
      <c r="EQ220" s="1444"/>
      <c r="ER220" s="1444"/>
      <c r="ES220" s="1444"/>
      <c r="ET220" s="1444"/>
      <c r="EU220" s="1444"/>
      <c r="EV220" s="1444"/>
      <c r="EW220" s="1444"/>
      <c r="EX220" s="1444"/>
      <c r="EY220" s="1444"/>
      <c r="EZ220" s="1444"/>
      <c r="FA220" s="1444"/>
      <c r="FB220" s="1444"/>
      <c r="FC220" s="1444"/>
      <c r="FD220" s="1444"/>
      <c r="FE220" s="1444"/>
      <c r="FF220" s="1444"/>
      <c r="FG220" s="1444"/>
      <c r="FH220" s="1444"/>
      <c r="FI220" s="1444"/>
      <c r="FJ220" s="1444"/>
      <c r="FK220" s="1444"/>
      <c r="FL220" s="1444"/>
      <c r="FM220" s="1444"/>
      <c r="FN220" s="1444"/>
      <c r="FO220" s="1444"/>
      <c r="FP220" s="1444"/>
      <c r="FQ220" s="1444"/>
      <c r="FR220" s="1444"/>
      <c r="FS220" s="1444"/>
      <c r="FT220" s="1444"/>
      <c r="FU220" s="1444"/>
      <c r="FV220" s="1444"/>
      <c r="FW220" s="1444"/>
      <c r="FX220" s="1444"/>
      <c r="FY220" s="1444"/>
      <c r="FZ220" s="1444"/>
      <c r="GA220" s="1444"/>
      <c r="GB220" s="1444"/>
      <c r="GC220" s="1444"/>
      <c r="GD220" s="1444"/>
      <c r="GE220" s="1444"/>
      <c r="GF220" s="1444"/>
      <c r="GG220" s="1444"/>
      <c r="GH220" s="1444"/>
      <c r="GI220" s="1444"/>
      <c r="GJ220" s="1444"/>
      <c r="GK220" s="1444"/>
      <c r="GL220" s="1444"/>
      <c r="GM220" s="1444"/>
      <c r="GN220" s="1444"/>
      <c r="GO220" s="1444"/>
      <c r="GP220" s="1444"/>
      <c r="GQ220" s="1444"/>
      <c r="GR220" s="1444"/>
      <c r="GS220" s="1444"/>
      <c r="GT220" s="1444"/>
      <c r="GU220" s="1444"/>
      <c r="GV220" s="1444"/>
      <c r="GW220" s="1444"/>
      <c r="GX220" s="1444"/>
      <c r="GY220" s="1444"/>
      <c r="GZ220" s="1444"/>
      <c r="HA220" s="1444"/>
      <c r="HB220" s="1444"/>
      <c r="HC220" s="1444"/>
      <c r="HD220" s="1444"/>
      <c r="HE220" s="1444"/>
      <c r="HF220" s="1444"/>
      <c r="HG220" s="1444"/>
      <c r="HH220" s="1444"/>
      <c r="HI220" s="1444"/>
      <c r="HJ220" s="1444"/>
      <c r="HK220" s="1444"/>
      <c r="HL220" s="1444"/>
      <c r="HM220" s="1444"/>
      <c r="HN220" s="1444"/>
      <c r="HO220" s="1444"/>
      <c r="HP220" s="1444"/>
      <c r="HQ220" s="1444"/>
      <c r="HR220" s="1444"/>
      <c r="HS220" s="1444"/>
      <c r="HT220" s="1444"/>
      <c r="HU220" s="1444"/>
      <c r="HV220" s="1444"/>
      <c r="HW220" s="1444"/>
      <c r="HX220" s="1444"/>
      <c r="HY220" s="1444"/>
      <c r="HZ220" s="1444"/>
      <c r="IA220" s="1444"/>
      <c r="IB220" s="1444"/>
      <c r="IC220" s="1444"/>
      <c r="ID220" s="1444"/>
      <c r="IE220" s="1444"/>
      <c r="IF220" s="1444"/>
      <c r="IG220" s="1444"/>
      <c r="IH220" s="1444"/>
      <c r="II220" s="1444"/>
      <c r="IJ220" s="1444"/>
      <c r="IK220" s="1444"/>
      <c r="IL220" s="1444"/>
      <c r="IM220" s="1444"/>
      <c r="IN220" s="1444"/>
      <c r="IO220" s="1444"/>
      <c r="IP220" s="1444"/>
      <c r="IQ220" s="1444"/>
      <c r="IR220" s="1444"/>
      <c r="IS220" s="1444"/>
      <c r="IT220" s="1444"/>
      <c r="IU220" s="1444"/>
      <c r="IV220" s="1444"/>
      <c r="IW220" s="1444"/>
      <c r="IX220" s="1444"/>
      <c r="IY220" s="1444"/>
      <c r="IZ220" s="1444"/>
      <c r="JA220" s="1444"/>
      <c r="JB220" s="1444"/>
      <c r="JC220" s="1444"/>
      <c r="JD220" s="1444"/>
      <c r="JE220" s="1444"/>
    </row>
    <row r="221" spans="13:265" s="1485" customFormat="1" ht="15" hidden="1" customHeight="1" x14ac:dyDescent="0.25">
      <c r="M221" s="1163"/>
      <c r="N221" s="1163"/>
      <c r="CK221" s="1444"/>
      <c r="CL221" s="1444"/>
      <c r="CM221" s="1444"/>
      <c r="CN221" s="1444"/>
      <c r="CO221" s="1444"/>
      <c r="CP221" s="1444"/>
      <c r="CQ221" s="1444"/>
      <c r="CR221" s="1444"/>
      <c r="CS221" s="1444"/>
      <c r="CT221" s="1444"/>
      <c r="CU221" s="1444"/>
      <c r="CV221" s="1444"/>
      <c r="CW221" s="1444"/>
      <c r="CX221" s="1444"/>
      <c r="CY221" s="1444"/>
      <c r="CZ221" s="1444"/>
      <c r="DA221" s="1444"/>
      <c r="DB221" s="1444"/>
      <c r="DC221" s="1444"/>
      <c r="DD221" s="1444"/>
      <c r="DE221" s="1444"/>
      <c r="DF221" s="1444"/>
      <c r="DG221" s="1444"/>
      <c r="DH221" s="1444"/>
      <c r="DI221" s="1444"/>
      <c r="DJ221" s="1444"/>
      <c r="DK221" s="1444"/>
      <c r="DL221" s="1444"/>
      <c r="DM221" s="1444"/>
      <c r="DN221" s="1444"/>
      <c r="DO221" s="1444"/>
      <c r="DP221" s="1444"/>
      <c r="DQ221" s="1444"/>
      <c r="DR221" s="1444"/>
      <c r="DS221" s="1444"/>
      <c r="DT221" s="1444"/>
      <c r="DU221" s="1444"/>
      <c r="DV221" s="1444"/>
      <c r="DW221" s="1444"/>
      <c r="DX221" s="1444"/>
      <c r="DY221" s="1444"/>
      <c r="DZ221" s="1444"/>
      <c r="EA221" s="1444"/>
      <c r="EB221" s="1444"/>
      <c r="EC221" s="1444"/>
      <c r="ED221" s="1444"/>
      <c r="EE221" s="1444"/>
      <c r="EF221" s="1444"/>
      <c r="EG221" s="1444"/>
      <c r="EH221" s="1444"/>
      <c r="EI221" s="1444"/>
      <c r="EJ221" s="1444"/>
      <c r="EK221" s="1444"/>
      <c r="EL221" s="1444"/>
      <c r="EM221" s="1444"/>
      <c r="EN221" s="1444"/>
      <c r="EO221" s="1444"/>
      <c r="EP221" s="1444"/>
      <c r="EQ221" s="1444"/>
      <c r="ER221" s="1444"/>
      <c r="ES221" s="1444"/>
      <c r="ET221" s="1444"/>
      <c r="EU221" s="1444"/>
      <c r="EV221" s="1444"/>
      <c r="EW221" s="1444"/>
      <c r="EX221" s="1444"/>
      <c r="EY221" s="1444"/>
      <c r="EZ221" s="1444"/>
      <c r="FA221" s="1444"/>
      <c r="FB221" s="1444"/>
      <c r="FC221" s="1444"/>
      <c r="FD221" s="1444"/>
      <c r="FE221" s="1444"/>
      <c r="FF221" s="1444"/>
      <c r="FG221" s="1444"/>
      <c r="FH221" s="1444"/>
      <c r="FI221" s="1444"/>
      <c r="FJ221" s="1444"/>
      <c r="FK221" s="1444"/>
      <c r="FL221" s="1444"/>
      <c r="FM221" s="1444"/>
      <c r="FN221" s="1444"/>
      <c r="FO221" s="1444"/>
      <c r="FP221" s="1444"/>
      <c r="FQ221" s="1444"/>
      <c r="FR221" s="1444"/>
      <c r="FS221" s="1444"/>
      <c r="FT221" s="1444"/>
      <c r="FU221" s="1444"/>
      <c r="FV221" s="1444"/>
      <c r="FW221" s="1444"/>
      <c r="FX221" s="1444"/>
      <c r="FY221" s="1444"/>
      <c r="FZ221" s="1444"/>
      <c r="GA221" s="1444"/>
      <c r="GB221" s="1444"/>
      <c r="GC221" s="1444"/>
      <c r="GD221" s="1444"/>
      <c r="GE221" s="1444"/>
      <c r="GF221" s="1444"/>
      <c r="GG221" s="1444"/>
      <c r="GH221" s="1444"/>
      <c r="GI221" s="1444"/>
      <c r="GJ221" s="1444"/>
      <c r="GK221" s="1444"/>
      <c r="GL221" s="1444"/>
      <c r="GM221" s="1444"/>
      <c r="GN221" s="1444"/>
      <c r="GO221" s="1444"/>
      <c r="GP221" s="1444"/>
      <c r="GQ221" s="1444"/>
      <c r="GR221" s="1444"/>
      <c r="GS221" s="1444"/>
      <c r="GT221" s="1444"/>
      <c r="GU221" s="1444"/>
      <c r="GV221" s="1444"/>
      <c r="GW221" s="1444"/>
      <c r="GX221" s="1444"/>
      <c r="GY221" s="1444"/>
      <c r="GZ221" s="1444"/>
      <c r="HA221" s="1444"/>
      <c r="HB221" s="1444"/>
      <c r="HC221" s="1444"/>
      <c r="HD221" s="1444"/>
      <c r="HE221" s="1444"/>
      <c r="HF221" s="1444"/>
      <c r="HG221" s="1444"/>
      <c r="HH221" s="1444"/>
      <c r="HI221" s="1444"/>
      <c r="HJ221" s="1444"/>
      <c r="HK221" s="1444"/>
      <c r="HL221" s="1444"/>
      <c r="HM221" s="1444"/>
      <c r="HN221" s="1444"/>
      <c r="HO221" s="1444"/>
      <c r="HP221" s="1444"/>
      <c r="HQ221" s="1444"/>
      <c r="HR221" s="1444"/>
      <c r="HS221" s="1444"/>
      <c r="HT221" s="1444"/>
      <c r="HU221" s="1444"/>
      <c r="HV221" s="1444"/>
      <c r="HW221" s="1444"/>
      <c r="HX221" s="1444"/>
      <c r="HY221" s="1444"/>
      <c r="HZ221" s="1444"/>
      <c r="IA221" s="1444"/>
      <c r="IB221" s="1444"/>
      <c r="IC221" s="1444"/>
      <c r="ID221" s="1444"/>
      <c r="IE221" s="1444"/>
      <c r="IF221" s="1444"/>
      <c r="IG221" s="1444"/>
      <c r="IH221" s="1444"/>
      <c r="II221" s="1444"/>
      <c r="IJ221" s="1444"/>
      <c r="IK221" s="1444"/>
      <c r="IL221" s="1444"/>
      <c r="IM221" s="1444"/>
      <c r="IN221" s="1444"/>
      <c r="IO221" s="1444"/>
      <c r="IP221" s="1444"/>
      <c r="IQ221" s="1444"/>
      <c r="IR221" s="1444"/>
      <c r="IS221" s="1444"/>
      <c r="IT221" s="1444"/>
      <c r="IU221" s="1444"/>
      <c r="IV221" s="1444"/>
      <c r="IW221" s="1444"/>
      <c r="IX221" s="1444"/>
      <c r="IY221" s="1444"/>
      <c r="IZ221" s="1444"/>
      <c r="JA221" s="1444"/>
      <c r="JB221" s="1444"/>
      <c r="JC221" s="1444"/>
      <c r="JD221" s="1444"/>
      <c r="JE221" s="1444"/>
    </row>
    <row r="222" spans="13:265" s="1485" customFormat="1" ht="15" hidden="1" customHeight="1" x14ac:dyDescent="0.25">
      <c r="M222" s="1163"/>
      <c r="N222" s="1163"/>
      <c r="CK222" s="1444"/>
      <c r="CL222" s="1444"/>
      <c r="CM222" s="1444"/>
      <c r="CN222" s="1444"/>
      <c r="CO222" s="1444"/>
      <c r="CP222" s="1444"/>
      <c r="CQ222" s="1444"/>
      <c r="CR222" s="1444"/>
      <c r="CS222" s="1444"/>
      <c r="CT222" s="1444"/>
      <c r="CU222" s="1444"/>
      <c r="CV222" s="1444"/>
      <c r="CW222" s="1444"/>
      <c r="CX222" s="1444"/>
      <c r="CY222" s="1444"/>
      <c r="CZ222" s="1444"/>
      <c r="DA222" s="1444"/>
      <c r="DB222" s="1444"/>
      <c r="DC222" s="1444"/>
      <c r="DD222" s="1444"/>
      <c r="DE222" s="1444"/>
      <c r="DF222" s="1444"/>
      <c r="DG222" s="1444"/>
      <c r="DH222" s="1444"/>
      <c r="DI222" s="1444"/>
      <c r="DJ222" s="1444"/>
      <c r="DK222" s="1444"/>
      <c r="DL222" s="1444"/>
      <c r="DM222" s="1444"/>
      <c r="DN222" s="1444"/>
      <c r="DO222" s="1444"/>
      <c r="DP222" s="1444"/>
      <c r="DQ222" s="1444"/>
      <c r="DR222" s="1444"/>
      <c r="DS222" s="1444"/>
      <c r="DT222" s="1444"/>
      <c r="DU222" s="1444"/>
      <c r="DV222" s="1444"/>
      <c r="DW222" s="1444"/>
      <c r="DX222" s="1444"/>
      <c r="DY222" s="1444"/>
      <c r="DZ222" s="1444"/>
      <c r="EA222" s="1444"/>
      <c r="EB222" s="1444"/>
      <c r="EC222" s="1444"/>
      <c r="ED222" s="1444"/>
      <c r="EE222" s="1444"/>
      <c r="EF222" s="1444"/>
      <c r="EG222" s="1444"/>
      <c r="EH222" s="1444"/>
      <c r="EI222" s="1444"/>
      <c r="EJ222" s="1444"/>
      <c r="EK222" s="1444"/>
      <c r="EL222" s="1444"/>
      <c r="EM222" s="1444"/>
      <c r="EN222" s="1444"/>
      <c r="EO222" s="1444"/>
      <c r="EP222" s="1444"/>
      <c r="EQ222" s="1444"/>
      <c r="ER222" s="1444"/>
      <c r="ES222" s="1444"/>
      <c r="ET222" s="1444"/>
      <c r="EU222" s="1444"/>
      <c r="EV222" s="1444"/>
      <c r="EW222" s="1444"/>
      <c r="EX222" s="1444"/>
      <c r="EY222" s="1444"/>
      <c r="EZ222" s="1444"/>
      <c r="FA222" s="1444"/>
      <c r="FB222" s="1444"/>
      <c r="FC222" s="1444"/>
      <c r="FD222" s="1444"/>
      <c r="FE222" s="1444"/>
      <c r="FF222" s="1444"/>
      <c r="FG222" s="1444"/>
      <c r="FH222" s="1444"/>
      <c r="FI222" s="1444"/>
      <c r="FJ222" s="1444"/>
      <c r="FK222" s="1444"/>
      <c r="FL222" s="1444"/>
      <c r="FM222" s="1444"/>
      <c r="FN222" s="1444"/>
      <c r="FO222" s="1444"/>
      <c r="FP222" s="1444"/>
      <c r="FQ222" s="1444"/>
      <c r="FR222" s="1444"/>
      <c r="FS222" s="1444"/>
      <c r="FT222" s="1444"/>
      <c r="FU222" s="1444"/>
      <c r="FV222" s="1444"/>
      <c r="FW222" s="1444"/>
      <c r="FX222" s="1444"/>
      <c r="FY222" s="1444"/>
      <c r="FZ222" s="1444"/>
      <c r="GA222" s="1444"/>
      <c r="GB222" s="1444"/>
      <c r="GC222" s="1444"/>
      <c r="GD222" s="1444"/>
      <c r="GE222" s="1444"/>
      <c r="GF222" s="1444"/>
      <c r="GG222" s="1444"/>
      <c r="GH222" s="1444"/>
      <c r="GI222" s="1444"/>
      <c r="GJ222" s="1444"/>
      <c r="GK222" s="1444"/>
      <c r="GL222" s="1444"/>
      <c r="GM222" s="1444"/>
      <c r="GN222" s="1444"/>
      <c r="GO222" s="1444"/>
      <c r="GP222" s="1444"/>
      <c r="GQ222" s="1444"/>
      <c r="GR222" s="1444"/>
      <c r="GS222" s="1444"/>
      <c r="GT222" s="1444"/>
      <c r="GU222" s="1444"/>
      <c r="GV222" s="1444"/>
      <c r="GW222" s="1444"/>
      <c r="GX222" s="1444"/>
      <c r="GY222" s="1444"/>
      <c r="GZ222" s="1444"/>
      <c r="HA222" s="1444"/>
      <c r="HB222" s="1444"/>
      <c r="HC222" s="1444"/>
      <c r="HD222" s="1444"/>
      <c r="HE222" s="1444"/>
      <c r="HF222" s="1444"/>
      <c r="HG222" s="1444"/>
      <c r="HH222" s="1444"/>
      <c r="HI222" s="1444"/>
      <c r="HJ222" s="1444"/>
      <c r="HK222" s="1444"/>
      <c r="HL222" s="1444"/>
      <c r="HM222" s="1444"/>
      <c r="HN222" s="1444"/>
      <c r="HO222" s="1444"/>
      <c r="HP222" s="1444"/>
      <c r="HQ222" s="1444"/>
      <c r="HR222" s="1444"/>
      <c r="HS222" s="1444"/>
      <c r="HT222" s="1444"/>
      <c r="HU222" s="1444"/>
      <c r="HV222" s="1444"/>
      <c r="HW222" s="1444"/>
      <c r="HX222" s="1444"/>
      <c r="HY222" s="1444"/>
      <c r="HZ222" s="1444"/>
      <c r="IA222" s="1444"/>
      <c r="IB222" s="1444"/>
      <c r="IC222" s="1444"/>
      <c r="ID222" s="1444"/>
      <c r="IE222" s="1444"/>
      <c r="IF222" s="1444"/>
      <c r="IG222" s="1444"/>
      <c r="IH222" s="1444"/>
      <c r="II222" s="1444"/>
      <c r="IJ222" s="1444"/>
      <c r="IK222" s="1444"/>
      <c r="IL222" s="1444"/>
      <c r="IM222" s="1444"/>
      <c r="IN222" s="1444"/>
      <c r="IO222" s="1444"/>
      <c r="IP222" s="1444"/>
      <c r="IQ222" s="1444"/>
      <c r="IR222" s="1444"/>
      <c r="IS222" s="1444"/>
      <c r="IT222" s="1444"/>
      <c r="IU222" s="1444"/>
      <c r="IV222" s="1444"/>
      <c r="IW222" s="1444"/>
      <c r="IX222" s="1444"/>
      <c r="IY222" s="1444"/>
      <c r="IZ222" s="1444"/>
      <c r="JA222" s="1444"/>
      <c r="JB222" s="1444"/>
      <c r="JC222" s="1444"/>
      <c r="JD222" s="1444"/>
      <c r="JE222" s="1444"/>
    </row>
    <row r="223" spans="13:265" s="1485" customFormat="1" ht="15" hidden="1" customHeight="1" x14ac:dyDescent="0.25">
      <c r="M223" s="1163"/>
      <c r="N223" s="1163"/>
      <c r="CK223" s="1444"/>
      <c r="CL223" s="1444"/>
      <c r="CM223" s="1444"/>
      <c r="CN223" s="1444"/>
      <c r="CO223" s="1444"/>
      <c r="CP223" s="1444"/>
      <c r="CQ223" s="1444"/>
      <c r="CR223" s="1444"/>
      <c r="CS223" s="1444"/>
      <c r="CT223" s="1444"/>
      <c r="CU223" s="1444"/>
      <c r="CV223" s="1444"/>
      <c r="CW223" s="1444"/>
      <c r="CX223" s="1444"/>
      <c r="CY223" s="1444"/>
      <c r="CZ223" s="1444"/>
      <c r="DA223" s="1444"/>
      <c r="DB223" s="1444"/>
      <c r="DC223" s="1444"/>
      <c r="DD223" s="1444"/>
      <c r="DE223" s="1444"/>
      <c r="DF223" s="1444"/>
      <c r="DG223" s="1444"/>
      <c r="DH223" s="1444"/>
      <c r="DI223" s="1444"/>
      <c r="DJ223" s="1444"/>
      <c r="DK223" s="1444"/>
      <c r="DL223" s="1444"/>
      <c r="DM223" s="1444"/>
      <c r="DN223" s="1444"/>
      <c r="DO223" s="1444"/>
      <c r="DP223" s="1444"/>
      <c r="DQ223" s="1444"/>
      <c r="DR223" s="1444"/>
      <c r="DS223" s="1444"/>
      <c r="DT223" s="1444"/>
      <c r="DU223" s="1444"/>
      <c r="DV223" s="1444"/>
      <c r="DW223" s="1444"/>
      <c r="DX223" s="1444"/>
      <c r="DY223" s="1444"/>
      <c r="DZ223" s="1444"/>
      <c r="EA223" s="1444"/>
      <c r="EB223" s="1444"/>
      <c r="EC223" s="1444"/>
      <c r="ED223" s="1444"/>
      <c r="EE223" s="1444"/>
      <c r="EF223" s="1444"/>
      <c r="EG223" s="1444"/>
      <c r="EH223" s="1444"/>
      <c r="EI223" s="1444"/>
      <c r="EJ223" s="1444"/>
      <c r="EK223" s="1444"/>
      <c r="EL223" s="1444"/>
      <c r="EM223" s="1444"/>
      <c r="EN223" s="1444"/>
      <c r="EO223" s="1444"/>
      <c r="EP223" s="1444"/>
      <c r="EQ223" s="1444"/>
      <c r="ER223" s="1444"/>
      <c r="ES223" s="1444"/>
      <c r="ET223" s="1444"/>
      <c r="EU223" s="1444"/>
      <c r="EV223" s="1444"/>
      <c r="EW223" s="1444"/>
      <c r="EX223" s="1444"/>
      <c r="EY223" s="1444"/>
      <c r="EZ223" s="1444"/>
      <c r="FA223" s="1444"/>
      <c r="FB223" s="1444"/>
      <c r="FC223" s="1444"/>
      <c r="FD223" s="1444"/>
      <c r="FE223" s="1444"/>
      <c r="FF223" s="1444"/>
      <c r="FG223" s="1444"/>
      <c r="FH223" s="1444"/>
      <c r="FI223" s="1444"/>
      <c r="FJ223" s="1444"/>
      <c r="FK223" s="1444"/>
      <c r="FL223" s="1444"/>
      <c r="FM223" s="1444"/>
      <c r="FN223" s="1444"/>
      <c r="FO223" s="1444"/>
      <c r="FP223" s="1444"/>
      <c r="FQ223" s="1444"/>
      <c r="FR223" s="1444"/>
      <c r="FS223" s="1444"/>
      <c r="FT223" s="1444"/>
      <c r="FU223" s="1444"/>
      <c r="FV223" s="1444"/>
      <c r="FW223" s="1444"/>
      <c r="FX223" s="1444"/>
      <c r="FY223" s="1444"/>
      <c r="FZ223" s="1444"/>
      <c r="GA223" s="1444"/>
      <c r="GB223" s="1444"/>
      <c r="GC223" s="1444"/>
      <c r="GD223" s="1444"/>
      <c r="GE223" s="1444"/>
      <c r="GF223" s="1444"/>
      <c r="GG223" s="1444"/>
      <c r="GH223" s="1444"/>
      <c r="GI223" s="1444"/>
      <c r="GJ223" s="1444"/>
      <c r="GK223" s="1444"/>
      <c r="GL223" s="1444"/>
      <c r="GM223" s="1444"/>
      <c r="GN223" s="1444"/>
      <c r="GO223" s="1444"/>
      <c r="GP223" s="1444"/>
      <c r="GQ223" s="1444"/>
      <c r="GR223" s="1444"/>
      <c r="GS223" s="1444"/>
      <c r="GT223" s="1444"/>
      <c r="GU223" s="1444"/>
      <c r="GV223" s="1444"/>
      <c r="GW223" s="1444"/>
      <c r="GX223" s="1444"/>
      <c r="GY223" s="1444"/>
      <c r="GZ223" s="1444"/>
      <c r="HA223" s="1444"/>
      <c r="HB223" s="1444"/>
      <c r="HC223" s="1444"/>
      <c r="HD223" s="1444"/>
      <c r="HE223" s="1444"/>
      <c r="HF223" s="1444"/>
      <c r="HG223" s="1444"/>
      <c r="HH223" s="1444"/>
      <c r="HI223" s="1444"/>
      <c r="HJ223" s="1444"/>
      <c r="HK223" s="1444"/>
      <c r="HL223" s="1444"/>
      <c r="HM223" s="1444"/>
      <c r="HN223" s="1444"/>
      <c r="HO223" s="1444"/>
      <c r="HP223" s="1444"/>
      <c r="HQ223" s="1444"/>
      <c r="HR223" s="1444"/>
      <c r="HS223" s="1444"/>
      <c r="HT223" s="1444"/>
      <c r="HU223" s="1444"/>
      <c r="HV223" s="1444"/>
      <c r="HW223" s="1444"/>
      <c r="HX223" s="1444"/>
      <c r="HY223" s="1444"/>
      <c r="HZ223" s="1444"/>
      <c r="IA223" s="1444"/>
      <c r="IB223" s="1444"/>
      <c r="IC223" s="1444"/>
      <c r="ID223" s="1444"/>
      <c r="IE223" s="1444"/>
      <c r="IF223" s="1444"/>
      <c r="IG223" s="1444"/>
      <c r="IH223" s="1444"/>
      <c r="II223" s="1444"/>
      <c r="IJ223" s="1444"/>
      <c r="IK223" s="1444"/>
      <c r="IL223" s="1444"/>
      <c r="IM223" s="1444"/>
      <c r="IN223" s="1444"/>
      <c r="IO223" s="1444"/>
      <c r="IP223" s="1444"/>
      <c r="IQ223" s="1444"/>
      <c r="IR223" s="1444"/>
      <c r="IS223" s="1444"/>
      <c r="IT223" s="1444"/>
      <c r="IU223" s="1444"/>
      <c r="IV223" s="1444"/>
      <c r="IW223" s="1444"/>
      <c r="IX223" s="1444"/>
      <c r="IY223" s="1444"/>
      <c r="IZ223" s="1444"/>
      <c r="JA223" s="1444"/>
      <c r="JB223" s="1444"/>
      <c r="JC223" s="1444"/>
      <c r="JD223" s="1444"/>
      <c r="JE223" s="1444"/>
    </row>
    <row r="224" spans="13:265" s="1485" customFormat="1" ht="15" hidden="1" customHeight="1" x14ac:dyDescent="0.25">
      <c r="M224" s="1163"/>
      <c r="N224" s="1163"/>
      <c r="CK224" s="1444"/>
      <c r="CL224" s="1444"/>
      <c r="CM224" s="1444"/>
      <c r="CN224" s="1444"/>
      <c r="CO224" s="1444"/>
      <c r="CP224" s="1444"/>
      <c r="CQ224" s="1444"/>
      <c r="CR224" s="1444"/>
      <c r="CS224" s="1444"/>
      <c r="CT224" s="1444"/>
      <c r="CU224" s="1444"/>
      <c r="CV224" s="1444"/>
      <c r="CW224" s="1444"/>
      <c r="CX224" s="1444"/>
      <c r="CY224" s="1444"/>
      <c r="CZ224" s="1444"/>
      <c r="DA224" s="1444"/>
      <c r="DB224" s="1444"/>
      <c r="DC224" s="1444"/>
      <c r="DD224" s="1444"/>
      <c r="DE224" s="1444"/>
      <c r="DF224" s="1444"/>
      <c r="DG224" s="1444"/>
      <c r="DH224" s="1444"/>
      <c r="DI224" s="1444"/>
      <c r="DJ224" s="1444"/>
      <c r="DK224" s="1444"/>
      <c r="DL224" s="1444"/>
      <c r="DM224" s="1444"/>
      <c r="DN224" s="1444"/>
      <c r="DO224" s="1444"/>
      <c r="DP224" s="1444"/>
      <c r="DQ224" s="1444"/>
      <c r="DR224" s="1444"/>
      <c r="DS224" s="1444"/>
      <c r="DT224" s="1444"/>
      <c r="DU224" s="1444"/>
      <c r="DV224" s="1444"/>
      <c r="DW224" s="1444"/>
      <c r="DX224" s="1444"/>
      <c r="DY224" s="1444"/>
      <c r="DZ224" s="1444"/>
      <c r="EA224" s="1444"/>
      <c r="EB224" s="1444"/>
      <c r="EC224" s="1444"/>
      <c r="ED224" s="1444"/>
      <c r="EE224" s="1444"/>
      <c r="EF224" s="1444"/>
      <c r="EG224" s="1444"/>
      <c r="EH224" s="1444"/>
      <c r="EI224" s="1444"/>
      <c r="EJ224" s="1444"/>
      <c r="EK224" s="1444"/>
      <c r="EL224" s="1444"/>
      <c r="EM224" s="1444"/>
      <c r="EN224" s="1444"/>
      <c r="EO224" s="1444"/>
      <c r="EP224" s="1444"/>
      <c r="EQ224" s="1444"/>
      <c r="ER224" s="1444"/>
      <c r="ES224" s="1444"/>
      <c r="ET224" s="1444"/>
      <c r="EU224" s="1444"/>
      <c r="EV224" s="1444"/>
      <c r="EW224" s="1444"/>
      <c r="EX224" s="1444"/>
      <c r="EY224" s="1444"/>
      <c r="EZ224" s="1444"/>
      <c r="FA224" s="1444"/>
      <c r="FB224" s="1444"/>
      <c r="FC224" s="1444"/>
      <c r="FD224" s="1444"/>
      <c r="FE224" s="1444"/>
      <c r="FF224" s="1444"/>
      <c r="FG224" s="1444"/>
      <c r="FH224" s="1444"/>
      <c r="FI224" s="1444"/>
      <c r="FJ224" s="1444"/>
      <c r="FK224" s="1444"/>
      <c r="FL224" s="1444"/>
      <c r="FM224" s="1444"/>
      <c r="FN224" s="1444"/>
      <c r="FO224" s="1444"/>
      <c r="FP224" s="1444"/>
      <c r="FQ224" s="1444"/>
      <c r="FR224" s="1444"/>
      <c r="FS224" s="1444"/>
      <c r="FT224" s="1444"/>
      <c r="FU224" s="1444"/>
      <c r="FV224" s="1444"/>
      <c r="FW224" s="1444"/>
      <c r="FX224" s="1444"/>
      <c r="FY224" s="1444"/>
      <c r="FZ224" s="1444"/>
      <c r="GA224" s="1444"/>
      <c r="GB224" s="1444"/>
      <c r="GC224" s="1444"/>
      <c r="GD224" s="1444"/>
      <c r="GE224" s="1444"/>
      <c r="GF224" s="1444"/>
      <c r="GG224" s="1444"/>
      <c r="GH224" s="1444"/>
      <c r="GI224" s="1444"/>
      <c r="GJ224" s="1444"/>
      <c r="GK224" s="1444"/>
      <c r="GL224" s="1444"/>
      <c r="GM224" s="1444"/>
      <c r="GN224" s="1444"/>
      <c r="GO224" s="1444"/>
      <c r="GP224" s="1444"/>
      <c r="GQ224" s="1444"/>
      <c r="GR224" s="1444"/>
      <c r="GS224" s="1444"/>
      <c r="GT224" s="1444"/>
      <c r="GU224" s="1444"/>
      <c r="GV224" s="1444"/>
      <c r="GW224" s="1444"/>
      <c r="GX224" s="1444"/>
      <c r="GY224" s="1444"/>
      <c r="GZ224" s="1444"/>
      <c r="HA224" s="1444"/>
      <c r="HB224" s="1444"/>
      <c r="HC224" s="1444"/>
      <c r="HD224" s="1444"/>
      <c r="HE224" s="1444"/>
      <c r="HF224" s="1444"/>
      <c r="HG224" s="1444"/>
      <c r="HH224" s="1444"/>
      <c r="HI224" s="1444"/>
      <c r="HJ224" s="1444"/>
      <c r="HK224" s="1444"/>
      <c r="HL224" s="1444"/>
      <c r="HM224" s="1444"/>
      <c r="HN224" s="1444"/>
      <c r="HO224" s="1444"/>
      <c r="HP224" s="1444"/>
      <c r="HQ224" s="1444"/>
      <c r="HR224" s="1444"/>
      <c r="HS224" s="1444"/>
      <c r="HT224" s="1444"/>
      <c r="HU224" s="1444"/>
      <c r="HV224" s="1444"/>
      <c r="HW224" s="1444"/>
      <c r="HX224" s="1444"/>
      <c r="HY224" s="1444"/>
      <c r="HZ224" s="1444"/>
      <c r="IA224" s="1444"/>
      <c r="IB224" s="1444"/>
      <c r="IC224" s="1444"/>
      <c r="ID224" s="1444"/>
      <c r="IE224" s="1444"/>
      <c r="IF224" s="1444"/>
      <c r="IG224" s="1444"/>
      <c r="IH224" s="1444"/>
      <c r="II224" s="1444"/>
      <c r="IJ224" s="1444"/>
      <c r="IK224" s="1444"/>
      <c r="IL224" s="1444"/>
      <c r="IM224" s="1444"/>
      <c r="IN224" s="1444"/>
      <c r="IO224" s="1444"/>
      <c r="IP224" s="1444"/>
      <c r="IQ224" s="1444"/>
      <c r="IR224" s="1444"/>
      <c r="IS224" s="1444"/>
      <c r="IT224" s="1444"/>
      <c r="IU224" s="1444"/>
      <c r="IV224" s="1444"/>
      <c r="IW224" s="1444"/>
      <c r="IX224" s="1444"/>
      <c r="IY224" s="1444"/>
      <c r="IZ224" s="1444"/>
      <c r="JA224" s="1444"/>
      <c r="JB224" s="1444"/>
      <c r="JC224" s="1444"/>
      <c r="JD224" s="1444"/>
      <c r="JE224" s="1444"/>
    </row>
    <row r="225" spans="13:265" s="1485" customFormat="1" ht="15" hidden="1" customHeight="1" x14ac:dyDescent="0.25">
      <c r="M225" s="1163"/>
      <c r="N225" s="1163"/>
      <c r="CK225" s="1444"/>
      <c r="CL225" s="1444"/>
      <c r="CM225" s="1444"/>
      <c r="CN225" s="1444"/>
      <c r="CO225" s="1444"/>
      <c r="CP225" s="1444"/>
      <c r="CQ225" s="1444"/>
      <c r="CR225" s="1444"/>
      <c r="CS225" s="1444"/>
      <c r="CT225" s="1444"/>
      <c r="CU225" s="1444"/>
      <c r="CV225" s="1444"/>
      <c r="CW225" s="1444"/>
      <c r="CX225" s="1444"/>
      <c r="CY225" s="1444"/>
      <c r="CZ225" s="1444"/>
      <c r="DA225" s="1444"/>
      <c r="DB225" s="1444"/>
      <c r="DC225" s="1444"/>
      <c r="DD225" s="1444"/>
      <c r="DE225" s="1444"/>
      <c r="DF225" s="1444"/>
      <c r="DG225" s="1444"/>
      <c r="DH225" s="1444"/>
      <c r="DI225" s="1444"/>
      <c r="DJ225" s="1444"/>
      <c r="DK225" s="1444"/>
      <c r="DL225" s="1444"/>
      <c r="DM225" s="1444"/>
      <c r="DN225" s="1444"/>
      <c r="DO225" s="1444"/>
      <c r="DP225" s="1444"/>
      <c r="DQ225" s="1444"/>
      <c r="DR225" s="1444"/>
      <c r="DS225" s="1444"/>
      <c r="DT225" s="1444"/>
      <c r="DU225" s="1444"/>
      <c r="DV225" s="1444"/>
      <c r="DW225" s="1444"/>
      <c r="DX225" s="1444"/>
      <c r="DY225" s="1444"/>
      <c r="DZ225" s="1444"/>
      <c r="EA225" s="1444"/>
      <c r="EB225" s="1444"/>
      <c r="EC225" s="1444"/>
      <c r="ED225" s="1444"/>
      <c r="EE225" s="1444"/>
      <c r="EF225" s="1444"/>
      <c r="EG225" s="1444"/>
      <c r="EH225" s="1444"/>
      <c r="EI225" s="1444"/>
      <c r="EJ225" s="1444"/>
      <c r="EK225" s="1444"/>
      <c r="EL225" s="1444"/>
      <c r="EM225" s="1444"/>
      <c r="EN225" s="1444"/>
      <c r="EO225" s="1444"/>
      <c r="EP225" s="1444"/>
      <c r="EQ225" s="1444"/>
      <c r="ER225" s="1444"/>
      <c r="ES225" s="1444"/>
      <c r="ET225" s="1444"/>
      <c r="EU225" s="1444"/>
      <c r="EV225" s="1444"/>
      <c r="EW225" s="1444"/>
      <c r="EX225" s="1444"/>
      <c r="EY225" s="1444"/>
      <c r="EZ225" s="1444"/>
      <c r="FA225" s="1444"/>
      <c r="FB225" s="1444"/>
      <c r="FC225" s="1444"/>
      <c r="FD225" s="1444"/>
      <c r="FE225" s="1444"/>
      <c r="FF225" s="1444"/>
      <c r="FG225" s="1444"/>
      <c r="FH225" s="1444"/>
      <c r="FI225" s="1444"/>
      <c r="FJ225" s="1444"/>
      <c r="FK225" s="1444"/>
      <c r="FL225" s="1444"/>
      <c r="FM225" s="1444"/>
      <c r="FN225" s="1444"/>
      <c r="FO225" s="1444"/>
      <c r="FP225" s="1444"/>
      <c r="FQ225" s="1444"/>
      <c r="FR225" s="1444"/>
      <c r="FS225" s="1444"/>
      <c r="FT225" s="1444"/>
      <c r="FU225" s="1444"/>
      <c r="FV225" s="1444"/>
      <c r="FW225" s="1444"/>
      <c r="FX225" s="1444"/>
      <c r="FY225" s="1444"/>
      <c r="FZ225" s="1444"/>
      <c r="GA225" s="1444"/>
      <c r="GB225" s="1444"/>
      <c r="GC225" s="1444"/>
      <c r="GD225" s="1444"/>
      <c r="GE225" s="1444"/>
      <c r="GF225" s="1444"/>
      <c r="GG225" s="1444"/>
      <c r="GH225" s="1444"/>
      <c r="GI225" s="1444"/>
      <c r="GJ225" s="1444"/>
      <c r="GK225" s="1444"/>
      <c r="GL225" s="1444"/>
      <c r="GM225" s="1444"/>
      <c r="GN225" s="1444"/>
      <c r="GO225" s="1444"/>
      <c r="GP225" s="1444"/>
      <c r="GQ225" s="1444"/>
      <c r="GR225" s="1444"/>
      <c r="GS225" s="1444"/>
      <c r="GT225" s="1444"/>
      <c r="GU225" s="1444"/>
      <c r="GV225" s="1444"/>
      <c r="GW225" s="1444"/>
      <c r="GX225" s="1444"/>
      <c r="GY225" s="1444"/>
      <c r="GZ225" s="1444"/>
      <c r="HA225" s="1444"/>
      <c r="HB225" s="1444"/>
      <c r="HC225" s="1444"/>
      <c r="HD225" s="1444"/>
      <c r="HE225" s="1444"/>
      <c r="HF225" s="1444"/>
      <c r="HG225" s="1444"/>
      <c r="HH225" s="1444"/>
      <c r="HI225" s="1444"/>
      <c r="HJ225" s="1444"/>
      <c r="HK225" s="1444"/>
      <c r="HL225" s="1444"/>
      <c r="HM225" s="1444"/>
      <c r="HN225" s="1444"/>
      <c r="HO225" s="1444"/>
      <c r="HP225" s="1444"/>
      <c r="HQ225" s="1444"/>
      <c r="HR225" s="1444"/>
      <c r="HS225" s="1444"/>
      <c r="HT225" s="1444"/>
      <c r="HU225" s="1444"/>
      <c r="HV225" s="1444"/>
      <c r="HW225" s="1444"/>
      <c r="HX225" s="1444"/>
      <c r="HY225" s="1444"/>
      <c r="HZ225" s="1444"/>
      <c r="IA225" s="1444"/>
      <c r="IB225" s="1444"/>
      <c r="IC225" s="1444"/>
      <c r="ID225" s="1444"/>
      <c r="IE225" s="1444"/>
      <c r="IF225" s="1444"/>
      <c r="IG225" s="1444"/>
      <c r="IH225" s="1444"/>
      <c r="II225" s="1444"/>
      <c r="IJ225" s="1444"/>
      <c r="IK225" s="1444"/>
      <c r="IL225" s="1444"/>
      <c r="IM225" s="1444"/>
      <c r="IN225" s="1444"/>
      <c r="IO225" s="1444"/>
      <c r="IP225" s="1444"/>
      <c r="IQ225" s="1444"/>
      <c r="IR225" s="1444"/>
      <c r="IS225" s="1444"/>
      <c r="IT225" s="1444"/>
      <c r="IU225" s="1444"/>
      <c r="IV225" s="1444"/>
      <c r="IW225" s="1444"/>
      <c r="IX225" s="1444"/>
      <c r="IY225" s="1444"/>
      <c r="IZ225" s="1444"/>
      <c r="JA225" s="1444"/>
      <c r="JB225" s="1444"/>
      <c r="JC225" s="1444"/>
      <c r="JD225" s="1444"/>
      <c r="JE225" s="1444"/>
    </row>
    <row r="226" spans="13:265" s="1485" customFormat="1" ht="15" hidden="1" customHeight="1" x14ac:dyDescent="0.25">
      <c r="M226" s="1163"/>
      <c r="N226" s="1163"/>
      <c r="CK226" s="1444"/>
      <c r="CL226" s="1444"/>
      <c r="CM226" s="1444"/>
      <c r="CN226" s="1444"/>
      <c r="CO226" s="1444"/>
      <c r="CP226" s="1444"/>
      <c r="CQ226" s="1444"/>
      <c r="CR226" s="1444"/>
      <c r="CS226" s="1444"/>
      <c r="CT226" s="1444"/>
      <c r="CU226" s="1444"/>
      <c r="CV226" s="1444"/>
      <c r="CW226" s="1444"/>
      <c r="CX226" s="1444"/>
      <c r="CY226" s="1444"/>
      <c r="CZ226" s="1444"/>
      <c r="DA226" s="1444"/>
      <c r="DB226" s="1444"/>
      <c r="DC226" s="1444"/>
      <c r="DD226" s="1444"/>
      <c r="DE226" s="1444"/>
      <c r="DF226" s="1444"/>
      <c r="DG226" s="1444"/>
      <c r="DH226" s="1444"/>
      <c r="DI226" s="1444"/>
      <c r="DJ226" s="1444"/>
      <c r="DK226" s="1444"/>
      <c r="DL226" s="1444"/>
      <c r="DM226" s="1444"/>
      <c r="DN226" s="1444"/>
      <c r="DO226" s="1444"/>
      <c r="DP226" s="1444"/>
      <c r="DQ226" s="1444"/>
      <c r="DR226" s="1444"/>
      <c r="DS226" s="1444"/>
      <c r="DT226" s="1444"/>
      <c r="DU226" s="1444"/>
      <c r="DV226" s="1444"/>
      <c r="DW226" s="1444"/>
      <c r="DX226" s="1444"/>
      <c r="DY226" s="1444"/>
      <c r="DZ226" s="1444"/>
      <c r="EA226" s="1444"/>
      <c r="EB226" s="1444"/>
      <c r="EC226" s="1444"/>
      <c r="ED226" s="1444"/>
      <c r="EE226" s="1444"/>
      <c r="EF226" s="1444"/>
      <c r="EG226" s="1444"/>
      <c r="EH226" s="1444"/>
      <c r="EI226" s="1444"/>
      <c r="EJ226" s="1444"/>
      <c r="EK226" s="1444"/>
      <c r="EL226" s="1444"/>
      <c r="EM226" s="1444"/>
      <c r="EN226" s="1444"/>
      <c r="EO226" s="1444"/>
      <c r="EP226" s="1444"/>
      <c r="EQ226" s="1444"/>
      <c r="ER226" s="1444"/>
      <c r="ES226" s="1444"/>
      <c r="ET226" s="1444"/>
      <c r="EU226" s="1444"/>
      <c r="EV226" s="1444"/>
      <c r="EW226" s="1444"/>
      <c r="EX226" s="1444"/>
      <c r="EY226" s="1444"/>
      <c r="EZ226" s="1444"/>
      <c r="FA226" s="1444"/>
      <c r="FB226" s="1444"/>
      <c r="FC226" s="1444"/>
      <c r="FD226" s="1444"/>
      <c r="FE226" s="1444"/>
      <c r="FF226" s="1444"/>
      <c r="FG226" s="1444"/>
      <c r="FH226" s="1444"/>
      <c r="FI226" s="1444"/>
      <c r="FJ226" s="1444"/>
      <c r="FK226" s="1444"/>
      <c r="FL226" s="1444"/>
      <c r="FM226" s="1444"/>
      <c r="FN226" s="1444"/>
      <c r="FO226" s="1444"/>
      <c r="FP226" s="1444"/>
      <c r="FQ226" s="1444"/>
      <c r="FR226" s="1444"/>
      <c r="FS226" s="1444"/>
      <c r="FT226" s="1444"/>
      <c r="FU226" s="1444"/>
      <c r="FV226" s="1444"/>
      <c r="FW226" s="1444"/>
      <c r="FX226" s="1444"/>
      <c r="FY226" s="1444"/>
      <c r="FZ226" s="1444"/>
      <c r="GA226" s="1444"/>
      <c r="GB226" s="1444"/>
      <c r="GC226" s="1444"/>
      <c r="GD226" s="1444"/>
      <c r="GE226" s="1444"/>
      <c r="GF226" s="1444"/>
      <c r="GG226" s="1444"/>
      <c r="GH226" s="1444"/>
      <c r="GI226" s="1444"/>
      <c r="GJ226" s="1444"/>
      <c r="GK226" s="1444"/>
      <c r="GL226" s="1444"/>
      <c r="GM226" s="1444"/>
      <c r="GN226" s="1444"/>
      <c r="GO226" s="1444"/>
      <c r="GP226" s="1444"/>
      <c r="GQ226" s="1444"/>
      <c r="GR226" s="1444"/>
      <c r="GS226" s="1444"/>
      <c r="GT226" s="1444"/>
      <c r="GU226" s="1444"/>
      <c r="GV226" s="1444"/>
      <c r="GW226" s="1444"/>
      <c r="GX226" s="1444"/>
      <c r="GY226" s="1444"/>
      <c r="GZ226" s="1444"/>
      <c r="HA226" s="1444"/>
      <c r="HB226" s="1444"/>
      <c r="HC226" s="1444"/>
      <c r="HD226" s="1444"/>
      <c r="HE226" s="1444"/>
      <c r="HF226" s="1444"/>
      <c r="HG226" s="1444"/>
      <c r="HH226" s="1444"/>
      <c r="HI226" s="1444"/>
      <c r="HJ226" s="1444"/>
      <c r="HK226" s="1444"/>
      <c r="HL226" s="1444"/>
      <c r="HM226" s="1444"/>
      <c r="HN226" s="1444"/>
      <c r="HO226" s="1444"/>
      <c r="HP226" s="1444"/>
      <c r="HQ226" s="1444"/>
      <c r="HR226" s="1444"/>
      <c r="HS226" s="1444"/>
      <c r="HT226" s="1444"/>
      <c r="HU226" s="1444"/>
      <c r="HV226" s="1444"/>
      <c r="HW226" s="1444"/>
      <c r="HX226" s="1444"/>
      <c r="HY226" s="1444"/>
      <c r="HZ226" s="1444"/>
      <c r="IA226" s="1444"/>
      <c r="IB226" s="1444"/>
      <c r="IC226" s="1444"/>
      <c r="ID226" s="1444"/>
      <c r="IE226" s="1444"/>
      <c r="IF226" s="1444"/>
      <c r="IG226" s="1444"/>
      <c r="IH226" s="1444"/>
      <c r="II226" s="1444"/>
      <c r="IJ226" s="1444"/>
      <c r="IK226" s="1444"/>
      <c r="IL226" s="1444"/>
      <c r="IM226" s="1444"/>
      <c r="IN226" s="1444"/>
      <c r="IO226" s="1444"/>
      <c r="IP226" s="1444"/>
      <c r="IQ226" s="1444"/>
      <c r="IR226" s="1444"/>
      <c r="IS226" s="1444"/>
      <c r="IT226" s="1444"/>
      <c r="IU226" s="1444"/>
      <c r="IV226" s="1444"/>
      <c r="IW226" s="1444"/>
      <c r="IX226" s="1444"/>
      <c r="IY226" s="1444"/>
      <c r="IZ226" s="1444"/>
      <c r="JA226" s="1444"/>
      <c r="JB226" s="1444"/>
      <c r="JC226" s="1444"/>
      <c r="JD226" s="1444"/>
      <c r="JE226" s="1444"/>
    </row>
    <row r="227" spans="13:265" s="1485" customFormat="1" ht="15" hidden="1" customHeight="1" x14ac:dyDescent="0.25">
      <c r="M227" s="1163"/>
      <c r="N227" s="1163"/>
      <c r="CK227" s="1444"/>
      <c r="CL227" s="1444"/>
      <c r="CM227" s="1444"/>
      <c r="CN227" s="1444"/>
      <c r="CO227" s="1444"/>
      <c r="CP227" s="1444"/>
      <c r="CQ227" s="1444"/>
      <c r="CR227" s="1444"/>
      <c r="CS227" s="1444"/>
      <c r="CT227" s="1444"/>
      <c r="CU227" s="1444"/>
      <c r="CV227" s="1444"/>
      <c r="CW227" s="1444"/>
      <c r="CX227" s="1444"/>
      <c r="CY227" s="1444"/>
      <c r="CZ227" s="1444"/>
      <c r="DA227" s="1444"/>
      <c r="DB227" s="1444"/>
      <c r="DC227" s="1444"/>
      <c r="DD227" s="1444"/>
      <c r="DE227" s="1444"/>
      <c r="DF227" s="1444"/>
      <c r="DG227" s="1444"/>
      <c r="DH227" s="1444"/>
      <c r="DI227" s="1444"/>
      <c r="DJ227" s="1444"/>
      <c r="DK227" s="1444"/>
      <c r="DL227" s="1444"/>
      <c r="DM227" s="1444"/>
      <c r="DN227" s="1444"/>
      <c r="DO227" s="1444"/>
      <c r="DP227" s="1444"/>
      <c r="DQ227" s="1444"/>
      <c r="DR227" s="1444"/>
      <c r="DS227" s="1444"/>
      <c r="DT227" s="1444"/>
      <c r="DU227" s="1444"/>
      <c r="DV227" s="1444"/>
      <c r="DW227" s="1444"/>
      <c r="DX227" s="1444"/>
      <c r="DY227" s="1444"/>
      <c r="DZ227" s="1444"/>
      <c r="EA227" s="1444"/>
      <c r="EB227" s="1444"/>
      <c r="EC227" s="1444"/>
      <c r="ED227" s="1444"/>
      <c r="EE227" s="1444"/>
      <c r="EF227" s="1444"/>
      <c r="EG227" s="1444"/>
      <c r="EH227" s="1444"/>
      <c r="EI227" s="1444"/>
      <c r="EJ227" s="1444"/>
      <c r="EK227" s="1444"/>
      <c r="EL227" s="1444"/>
      <c r="EM227" s="1444"/>
      <c r="EN227" s="1444"/>
      <c r="EO227" s="1444"/>
      <c r="EP227" s="1444"/>
      <c r="EQ227" s="1444"/>
      <c r="ER227" s="1444"/>
      <c r="ES227" s="1444"/>
      <c r="ET227" s="1444"/>
      <c r="EU227" s="1444"/>
      <c r="EV227" s="1444"/>
      <c r="EW227" s="1444"/>
      <c r="EX227" s="1444"/>
      <c r="EY227" s="1444"/>
      <c r="EZ227" s="1444"/>
      <c r="FA227" s="1444"/>
      <c r="FB227" s="1444"/>
      <c r="FC227" s="1444"/>
      <c r="FD227" s="1444"/>
      <c r="FE227" s="1444"/>
      <c r="FF227" s="1444"/>
      <c r="FG227" s="1444"/>
      <c r="FH227" s="1444"/>
      <c r="FI227" s="1444"/>
      <c r="FJ227" s="1444"/>
      <c r="FK227" s="1444"/>
      <c r="FL227" s="1444"/>
      <c r="FM227" s="1444"/>
      <c r="FN227" s="1444"/>
      <c r="FO227" s="1444"/>
      <c r="FP227" s="1444"/>
      <c r="FQ227" s="1444"/>
      <c r="FR227" s="1444"/>
      <c r="FS227" s="1444"/>
      <c r="FT227" s="1444"/>
      <c r="FU227" s="1444"/>
      <c r="FV227" s="1444"/>
      <c r="FW227" s="1444"/>
      <c r="FX227" s="1444"/>
      <c r="FY227" s="1444"/>
      <c r="FZ227" s="1444"/>
      <c r="GA227" s="1444"/>
      <c r="GB227" s="1444"/>
      <c r="GC227" s="1444"/>
      <c r="GD227" s="1444"/>
      <c r="GE227" s="1444"/>
      <c r="GF227" s="1444"/>
      <c r="GG227" s="1444"/>
      <c r="GH227" s="1444"/>
      <c r="GI227" s="1444"/>
      <c r="GJ227" s="1444"/>
      <c r="GK227" s="1444"/>
      <c r="GL227" s="1444"/>
      <c r="GM227" s="1444"/>
      <c r="GN227" s="1444"/>
      <c r="GO227" s="1444"/>
      <c r="GP227" s="1444"/>
      <c r="GQ227" s="1444"/>
      <c r="GR227" s="1444"/>
      <c r="GS227" s="1444"/>
      <c r="GT227" s="1444"/>
      <c r="GU227" s="1444"/>
      <c r="GV227" s="1444"/>
      <c r="GW227" s="1444"/>
      <c r="GX227" s="1444"/>
      <c r="GY227" s="1444"/>
      <c r="GZ227" s="1444"/>
      <c r="HA227" s="1444"/>
      <c r="HB227" s="1444"/>
      <c r="HC227" s="1444"/>
      <c r="HD227" s="1444"/>
      <c r="HE227" s="1444"/>
      <c r="HF227" s="1444"/>
      <c r="HG227" s="1444"/>
      <c r="HH227" s="1444"/>
      <c r="HI227" s="1444"/>
      <c r="HJ227" s="1444"/>
      <c r="HK227" s="1444"/>
      <c r="HL227" s="1444"/>
      <c r="HM227" s="1444"/>
      <c r="HN227" s="1444"/>
      <c r="HO227" s="1444"/>
      <c r="HP227" s="1444"/>
      <c r="HQ227" s="1444"/>
      <c r="HR227" s="1444"/>
      <c r="HS227" s="1444"/>
      <c r="HT227" s="1444"/>
      <c r="HU227" s="1444"/>
      <c r="HV227" s="1444"/>
      <c r="HW227" s="1444"/>
      <c r="HX227" s="1444"/>
      <c r="HY227" s="1444"/>
      <c r="HZ227" s="1444"/>
      <c r="IA227" s="1444"/>
      <c r="IB227" s="1444"/>
      <c r="IC227" s="1444"/>
      <c r="ID227" s="1444"/>
      <c r="IE227" s="1444"/>
      <c r="IF227" s="1444"/>
      <c r="IG227" s="1444"/>
      <c r="IH227" s="1444"/>
      <c r="II227" s="1444"/>
      <c r="IJ227" s="1444"/>
      <c r="IK227" s="1444"/>
      <c r="IL227" s="1444"/>
      <c r="IM227" s="1444"/>
      <c r="IN227" s="1444"/>
      <c r="IO227" s="1444"/>
      <c r="IP227" s="1444"/>
      <c r="IQ227" s="1444"/>
      <c r="IR227" s="1444"/>
      <c r="IS227" s="1444"/>
      <c r="IT227" s="1444"/>
      <c r="IU227" s="1444"/>
      <c r="IV227" s="1444"/>
      <c r="IW227" s="1444"/>
      <c r="IX227" s="1444"/>
      <c r="IY227" s="1444"/>
      <c r="IZ227" s="1444"/>
      <c r="JA227" s="1444"/>
      <c r="JB227" s="1444"/>
      <c r="JC227" s="1444"/>
      <c r="JD227" s="1444"/>
      <c r="JE227" s="1444"/>
    </row>
    <row r="228" spans="13:265" s="1485" customFormat="1" ht="15" hidden="1" customHeight="1" x14ac:dyDescent="0.25">
      <c r="M228" s="1163"/>
      <c r="N228" s="1163"/>
      <c r="CK228" s="1444"/>
      <c r="CL228" s="1444"/>
      <c r="CM228" s="1444"/>
      <c r="CN228" s="1444"/>
      <c r="CO228" s="1444"/>
      <c r="CP228" s="1444"/>
      <c r="CQ228" s="1444"/>
      <c r="CR228" s="1444"/>
      <c r="CS228" s="1444"/>
      <c r="CT228" s="1444"/>
      <c r="CU228" s="1444"/>
      <c r="CV228" s="1444"/>
      <c r="CW228" s="1444"/>
      <c r="CX228" s="1444"/>
      <c r="CY228" s="1444"/>
      <c r="CZ228" s="1444"/>
      <c r="DA228" s="1444"/>
      <c r="DB228" s="1444"/>
      <c r="DC228" s="1444"/>
      <c r="DD228" s="1444"/>
      <c r="DE228" s="1444"/>
      <c r="DF228" s="1444"/>
      <c r="DG228" s="1444"/>
      <c r="DH228" s="1444"/>
      <c r="DI228" s="1444"/>
      <c r="DJ228" s="1444"/>
      <c r="DK228" s="1444"/>
      <c r="DL228" s="1444"/>
      <c r="DM228" s="1444"/>
      <c r="DN228" s="1444"/>
      <c r="DO228" s="1444"/>
      <c r="DP228" s="1444"/>
      <c r="DQ228" s="1444"/>
      <c r="DR228" s="1444"/>
      <c r="DS228" s="1444"/>
      <c r="DT228" s="1444"/>
      <c r="DU228" s="1444"/>
      <c r="DV228" s="1444"/>
      <c r="DW228" s="1444"/>
      <c r="DX228" s="1444"/>
      <c r="DY228" s="1444"/>
      <c r="DZ228" s="1444"/>
      <c r="EA228" s="1444"/>
      <c r="EB228" s="1444"/>
      <c r="EC228" s="1444"/>
      <c r="ED228" s="1444"/>
      <c r="EE228" s="1444"/>
      <c r="EF228" s="1444"/>
      <c r="EG228" s="1444"/>
      <c r="EH228" s="1444"/>
      <c r="EI228" s="1444"/>
      <c r="EJ228" s="1444"/>
      <c r="EK228" s="1444"/>
      <c r="EL228" s="1444"/>
      <c r="EM228" s="1444"/>
      <c r="EN228" s="1444"/>
      <c r="EO228" s="1444"/>
      <c r="EP228" s="1444"/>
      <c r="EQ228" s="1444"/>
      <c r="ER228" s="1444"/>
      <c r="ES228" s="1444"/>
      <c r="ET228" s="1444"/>
      <c r="EU228" s="1444"/>
      <c r="EV228" s="1444"/>
      <c r="EW228" s="1444"/>
      <c r="EX228" s="1444"/>
      <c r="EY228" s="1444"/>
      <c r="EZ228" s="1444"/>
      <c r="FA228" s="1444"/>
      <c r="FB228" s="1444"/>
      <c r="FC228" s="1444"/>
      <c r="FD228" s="1444"/>
      <c r="FE228" s="1444"/>
      <c r="FF228" s="1444"/>
      <c r="FG228" s="1444"/>
      <c r="FH228" s="1444"/>
      <c r="FI228" s="1444"/>
      <c r="FJ228" s="1444"/>
      <c r="FK228" s="1444"/>
      <c r="FL228" s="1444"/>
      <c r="FM228" s="1444"/>
      <c r="FN228" s="1444"/>
      <c r="FO228" s="1444"/>
      <c r="FP228" s="1444"/>
      <c r="FQ228" s="1444"/>
      <c r="FR228" s="1444"/>
      <c r="FS228" s="1444"/>
      <c r="FT228" s="1444"/>
      <c r="FU228" s="1444"/>
      <c r="FV228" s="1444"/>
      <c r="FW228" s="1444"/>
      <c r="FX228" s="1444"/>
      <c r="FY228" s="1444"/>
      <c r="FZ228" s="1444"/>
      <c r="GA228" s="1444"/>
      <c r="GB228" s="1444"/>
      <c r="GC228" s="1444"/>
      <c r="GD228" s="1444"/>
      <c r="GE228" s="1444"/>
      <c r="GF228" s="1444"/>
      <c r="GG228" s="1444"/>
      <c r="GH228" s="1444"/>
      <c r="GI228" s="1444"/>
      <c r="GJ228" s="1444"/>
      <c r="GK228" s="1444"/>
      <c r="GL228" s="1444"/>
      <c r="GM228" s="1444"/>
      <c r="GN228" s="1444"/>
      <c r="GO228" s="1444"/>
      <c r="GP228" s="1444"/>
      <c r="GQ228" s="1444"/>
      <c r="GR228" s="1444"/>
      <c r="GS228" s="1444"/>
      <c r="GT228" s="1444"/>
      <c r="GU228" s="1444"/>
      <c r="GV228" s="1444"/>
      <c r="GW228" s="1444"/>
      <c r="GX228" s="1444"/>
      <c r="GY228" s="1444"/>
      <c r="GZ228" s="1444"/>
      <c r="HA228" s="1444"/>
      <c r="HB228" s="1444"/>
      <c r="HC228" s="1444"/>
      <c r="HD228" s="1444"/>
      <c r="HE228" s="1444"/>
      <c r="HF228" s="1444"/>
      <c r="HG228" s="1444"/>
      <c r="HH228" s="1444"/>
      <c r="HI228" s="1444"/>
      <c r="HJ228" s="1444"/>
      <c r="HK228" s="1444"/>
      <c r="HL228" s="1444"/>
      <c r="HM228" s="1444"/>
      <c r="HN228" s="1444"/>
      <c r="HO228" s="1444"/>
      <c r="HP228" s="1444"/>
      <c r="HQ228" s="1444"/>
      <c r="HR228" s="1444"/>
      <c r="HS228" s="1444"/>
      <c r="HT228" s="1444"/>
      <c r="HU228" s="1444"/>
      <c r="HV228" s="1444"/>
      <c r="HW228" s="1444"/>
      <c r="HX228" s="1444"/>
      <c r="HY228" s="1444"/>
      <c r="HZ228" s="1444"/>
      <c r="IA228" s="1444"/>
      <c r="IB228" s="1444"/>
      <c r="IC228" s="1444"/>
      <c r="ID228" s="1444"/>
      <c r="IE228" s="1444"/>
      <c r="IF228" s="1444"/>
      <c r="IG228" s="1444"/>
      <c r="IH228" s="1444"/>
      <c r="II228" s="1444"/>
      <c r="IJ228" s="1444"/>
      <c r="IK228" s="1444"/>
      <c r="IL228" s="1444"/>
      <c r="IM228" s="1444"/>
      <c r="IN228" s="1444"/>
      <c r="IO228" s="1444"/>
      <c r="IP228" s="1444"/>
      <c r="IQ228" s="1444"/>
      <c r="IR228" s="1444"/>
      <c r="IS228" s="1444"/>
      <c r="IT228" s="1444"/>
      <c r="IU228" s="1444"/>
      <c r="IV228" s="1444"/>
      <c r="IW228" s="1444"/>
      <c r="IX228" s="1444"/>
      <c r="IY228" s="1444"/>
      <c r="IZ228" s="1444"/>
      <c r="JA228" s="1444"/>
      <c r="JB228" s="1444"/>
      <c r="JC228" s="1444"/>
      <c r="JD228" s="1444"/>
      <c r="JE228" s="1444"/>
    </row>
    <row r="229" spans="13:265" s="1485" customFormat="1" ht="15" hidden="1" customHeight="1" x14ac:dyDescent="0.25">
      <c r="M229" s="1163"/>
      <c r="N229" s="1163"/>
      <c r="CK229" s="1444"/>
      <c r="CL229" s="1444"/>
      <c r="CM229" s="1444"/>
      <c r="CN229" s="1444"/>
      <c r="CO229" s="1444"/>
      <c r="CP229" s="1444"/>
      <c r="CQ229" s="1444"/>
      <c r="CR229" s="1444"/>
      <c r="CS229" s="1444"/>
      <c r="CT229" s="1444"/>
      <c r="CU229" s="1444"/>
      <c r="CV229" s="1444"/>
      <c r="CW229" s="1444"/>
      <c r="CX229" s="1444"/>
      <c r="CY229" s="1444"/>
      <c r="CZ229" s="1444"/>
      <c r="DA229" s="1444"/>
      <c r="DB229" s="1444"/>
      <c r="DC229" s="1444"/>
      <c r="DD229" s="1444"/>
      <c r="DE229" s="1444"/>
      <c r="DF229" s="1444"/>
      <c r="DG229" s="1444"/>
      <c r="DH229" s="1444"/>
      <c r="DI229" s="1444"/>
      <c r="DJ229" s="1444"/>
      <c r="DK229" s="1444"/>
      <c r="DL229" s="1444"/>
      <c r="DM229" s="1444"/>
      <c r="DN229" s="1444"/>
      <c r="DO229" s="1444"/>
      <c r="DP229" s="1444"/>
      <c r="DQ229" s="1444"/>
      <c r="DR229" s="1444"/>
      <c r="DS229" s="1444"/>
      <c r="DT229" s="1444"/>
      <c r="DU229" s="1444"/>
      <c r="DV229" s="1444"/>
      <c r="DW229" s="1444"/>
      <c r="DX229" s="1444"/>
      <c r="DY229" s="1444"/>
      <c r="DZ229" s="1444"/>
      <c r="EA229" s="1444"/>
      <c r="EB229" s="1444"/>
      <c r="EC229" s="1444"/>
      <c r="ED229" s="1444"/>
      <c r="EE229" s="1444"/>
      <c r="EF229" s="1444"/>
      <c r="EG229" s="1444"/>
      <c r="EH229" s="1444"/>
      <c r="EI229" s="1444"/>
      <c r="EJ229" s="1444"/>
      <c r="EK229" s="1444"/>
      <c r="EL229" s="1444"/>
      <c r="EM229" s="1444"/>
      <c r="EN229" s="1444"/>
      <c r="EO229" s="1444"/>
      <c r="EP229" s="1444"/>
      <c r="EQ229" s="1444"/>
      <c r="ER229" s="1444"/>
      <c r="ES229" s="1444"/>
      <c r="ET229" s="1444"/>
      <c r="EU229" s="1444"/>
      <c r="EV229" s="1444"/>
      <c r="EW229" s="1444"/>
      <c r="EX229" s="1444"/>
      <c r="EY229" s="1444"/>
      <c r="EZ229" s="1444"/>
      <c r="FA229" s="1444"/>
      <c r="FB229" s="1444"/>
      <c r="FC229" s="1444"/>
      <c r="FD229" s="1444"/>
      <c r="FE229" s="1444"/>
      <c r="FF229" s="1444"/>
      <c r="FG229" s="1444"/>
      <c r="FH229" s="1444"/>
      <c r="FI229" s="1444"/>
      <c r="FJ229" s="1444"/>
      <c r="FK229" s="1444"/>
      <c r="FL229" s="1444"/>
      <c r="FM229" s="1444"/>
      <c r="FN229" s="1444"/>
      <c r="FO229" s="1444"/>
      <c r="FP229" s="1444"/>
      <c r="FQ229" s="1444"/>
      <c r="FR229" s="1444"/>
      <c r="FS229" s="1444"/>
      <c r="FT229" s="1444"/>
      <c r="FU229" s="1444"/>
      <c r="FV229" s="1444"/>
      <c r="FW229" s="1444"/>
      <c r="FX229" s="1444"/>
      <c r="FY229" s="1444"/>
      <c r="FZ229" s="1444"/>
      <c r="GA229" s="1444"/>
      <c r="GB229" s="1444"/>
      <c r="GC229" s="1444"/>
      <c r="GD229" s="1444"/>
      <c r="GE229" s="1444"/>
      <c r="GF229" s="1444"/>
      <c r="GG229" s="1444"/>
      <c r="GH229" s="1444"/>
      <c r="GI229" s="1444"/>
      <c r="GJ229" s="1444"/>
      <c r="GK229" s="1444"/>
      <c r="GL229" s="1444"/>
      <c r="GM229" s="1444"/>
      <c r="GN229" s="1444"/>
      <c r="GO229" s="1444"/>
      <c r="GP229" s="1444"/>
      <c r="GQ229" s="1444"/>
      <c r="GR229" s="1444"/>
      <c r="GS229" s="1444"/>
      <c r="GT229" s="1444"/>
      <c r="GU229" s="1444"/>
      <c r="GV229" s="1444"/>
      <c r="GW229" s="1444"/>
      <c r="GX229" s="1444"/>
      <c r="GY229" s="1444"/>
      <c r="GZ229" s="1444"/>
      <c r="HA229" s="1444"/>
      <c r="HB229" s="1444"/>
      <c r="HC229" s="1444"/>
      <c r="HD229" s="1444"/>
      <c r="HE229" s="1444"/>
      <c r="HF229" s="1444"/>
      <c r="HG229" s="1444"/>
      <c r="HH229" s="1444"/>
      <c r="HI229" s="1444"/>
      <c r="HJ229" s="1444"/>
      <c r="HK229" s="1444"/>
      <c r="HL229" s="1444"/>
      <c r="HM229" s="1444"/>
      <c r="HN229" s="1444"/>
      <c r="HO229" s="1444"/>
      <c r="HP229" s="1444"/>
      <c r="HQ229" s="1444"/>
      <c r="HR229" s="1444"/>
      <c r="HS229" s="1444"/>
      <c r="HT229" s="1444"/>
      <c r="HU229" s="1444"/>
      <c r="HV229" s="1444"/>
      <c r="HW229" s="1444"/>
      <c r="HX229" s="1444"/>
      <c r="HY229" s="1444"/>
      <c r="HZ229" s="1444"/>
      <c r="IA229" s="1444"/>
      <c r="IB229" s="1444"/>
      <c r="IC229" s="1444"/>
      <c r="ID229" s="1444"/>
      <c r="IE229" s="1444"/>
      <c r="IF229" s="1444"/>
      <c r="IG229" s="1444"/>
      <c r="IH229" s="1444"/>
      <c r="II229" s="1444"/>
      <c r="IJ229" s="1444"/>
      <c r="IK229" s="1444"/>
      <c r="IL229" s="1444"/>
      <c r="IM229" s="1444"/>
      <c r="IN229" s="1444"/>
      <c r="IO229" s="1444"/>
      <c r="IP229" s="1444"/>
      <c r="IQ229" s="1444"/>
      <c r="IR229" s="1444"/>
      <c r="IS229" s="1444"/>
      <c r="IT229" s="1444"/>
      <c r="IU229" s="1444"/>
      <c r="IV229" s="1444"/>
      <c r="IW229" s="1444"/>
      <c r="IX229" s="1444"/>
      <c r="IY229" s="1444"/>
      <c r="IZ229" s="1444"/>
      <c r="JA229" s="1444"/>
      <c r="JB229" s="1444"/>
      <c r="JC229" s="1444"/>
      <c r="JD229" s="1444"/>
      <c r="JE229" s="1444"/>
    </row>
    <row r="230" spans="13:265" s="1485" customFormat="1" ht="15" hidden="1" customHeight="1" x14ac:dyDescent="0.25">
      <c r="M230" s="1163"/>
      <c r="N230" s="1163"/>
      <c r="CK230" s="1444"/>
      <c r="CL230" s="1444"/>
      <c r="CM230" s="1444"/>
      <c r="CN230" s="1444"/>
      <c r="CO230" s="1444"/>
      <c r="CP230" s="1444"/>
      <c r="CQ230" s="1444"/>
      <c r="CR230" s="1444"/>
      <c r="CS230" s="1444"/>
      <c r="CT230" s="1444"/>
      <c r="CU230" s="1444"/>
      <c r="CV230" s="1444"/>
      <c r="CW230" s="1444"/>
      <c r="CX230" s="1444"/>
      <c r="CY230" s="1444"/>
      <c r="CZ230" s="1444"/>
      <c r="DA230" s="1444"/>
      <c r="DB230" s="1444"/>
      <c r="DC230" s="1444"/>
      <c r="DD230" s="1444"/>
      <c r="DE230" s="1444"/>
      <c r="DF230" s="1444"/>
      <c r="DG230" s="1444"/>
      <c r="DH230" s="1444"/>
      <c r="DI230" s="1444"/>
      <c r="DJ230" s="1444"/>
      <c r="DK230" s="1444"/>
      <c r="DL230" s="1444"/>
      <c r="DM230" s="1444"/>
      <c r="DN230" s="1444"/>
      <c r="DO230" s="1444"/>
      <c r="DP230" s="1444"/>
      <c r="DQ230" s="1444"/>
      <c r="DR230" s="1444"/>
      <c r="DS230" s="1444"/>
      <c r="DT230" s="1444"/>
      <c r="DU230" s="1444"/>
      <c r="DV230" s="1444"/>
      <c r="DW230" s="1444"/>
      <c r="DX230" s="1444"/>
      <c r="DY230" s="1444"/>
      <c r="DZ230" s="1444"/>
      <c r="EA230" s="1444"/>
      <c r="EB230" s="1444"/>
      <c r="EC230" s="1444"/>
      <c r="ED230" s="1444"/>
      <c r="EE230" s="1444"/>
      <c r="EF230" s="1444"/>
      <c r="EG230" s="1444"/>
      <c r="EH230" s="1444"/>
      <c r="EI230" s="1444"/>
      <c r="EJ230" s="1444"/>
      <c r="EK230" s="1444"/>
      <c r="EL230" s="1444"/>
      <c r="EM230" s="1444"/>
      <c r="EN230" s="1444"/>
      <c r="EO230" s="1444"/>
      <c r="EP230" s="1444"/>
      <c r="EQ230" s="1444"/>
      <c r="ER230" s="1444"/>
      <c r="ES230" s="1444"/>
      <c r="ET230" s="1444"/>
      <c r="EU230" s="1444"/>
      <c r="EV230" s="1444"/>
      <c r="EW230" s="1444"/>
      <c r="EX230" s="1444"/>
      <c r="EY230" s="1444"/>
      <c r="EZ230" s="1444"/>
      <c r="FA230" s="1444"/>
      <c r="FB230" s="1444"/>
      <c r="FC230" s="1444"/>
      <c r="FD230" s="1444"/>
      <c r="FE230" s="1444"/>
      <c r="FF230" s="1444"/>
      <c r="FG230" s="1444"/>
      <c r="FH230" s="1444"/>
      <c r="FI230" s="1444"/>
      <c r="FJ230" s="1444"/>
      <c r="FK230" s="1444"/>
      <c r="FL230" s="1444"/>
      <c r="FM230" s="1444"/>
      <c r="FN230" s="1444"/>
      <c r="FO230" s="1444"/>
      <c r="FP230" s="1444"/>
      <c r="FQ230" s="1444"/>
      <c r="FR230" s="1444"/>
      <c r="FS230" s="1444"/>
      <c r="FT230" s="1444"/>
      <c r="FU230" s="1444"/>
      <c r="FV230" s="1444"/>
      <c r="FW230" s="1444"/>
      <c r="FX230" s="1444"/>
      <c r="FY230" s="1444"/>
      <c r="FZ230" s="1444"/>
      <c r="GA230" s="1444"/>
      <c r="GB230" s="1444"/>
      <c r="GC230" s="1444"/>
      <c r="GD230" s="1444"/>
      <c r="GE230" s="1444"/>
      <c r="GF230" s="1444"/>
      <c r="GG230" s="1444"/>
      <c r="GH230" s="1444"/>
      <c r="GI230" s="1444"/>
      <c r="GJ230" s="1444"/>
      <c r="GK230" s="1444"/>
      <c r="GL230" s="1444"/>
      <c r="GM230" s="1444"/>
      <c r="GN230" s="1444"/>
      <c r="GO230" s="1444"/>
      <c r="GP230" s="1444"/>
      <c r="GQ230" s="1444"/>
      <c r="GR230" s="1444"/>
      <c r="GS230" s="1444"/>
      <c r="GT230" s="1444"/>
      <c r="GU230" s="1444"/>
      <c r="GV230" s="1444"/>
      <c r="GW230" s="1444"/>
      <c r="GX230" s="1444"/>
      <c r="GY230" s="1444"/>
      <c r="GZ230" s="1444"/>
      <c r="HA230" s="1444"/>
      <c r="HB230" s="1444"/>
      <c r="HC230" s="1444"/>
      <c r="HD230" s="1444"/>
      <c r="HE230" s="1444"/>
      <c r="HF230" s="1444"/>
      <c r="HG230" s="1444"/>
      <c r="HH230" s="1444"/>
      <c r="HI230" s="1444"/>
      <c r="HJ230" s="1444"/>
      <c r="HK230" s="1444"/>
      <c r="HL230" s="1444"/>
      <c r="HM230" s="1444"/>
      <c r="HN230" s="1444"/>
      <c r="HO230" s="1444"/>
      <c r="HP230" s="1444"/>
      <c r="HQ230" s="1444"/>
      <c r="HR230" s="1444"/>
      <c r="HS230" s="1444"/>
      <c r="HT230" s="1444"/>
      <c r="HU230" s="1444"/>
      <c r="HV230" s="1444"/>
      <c r="HW230" s="1444"/>
      <c r="HX230" s="1444"/>
      <c r="HY230" s="1444"/>
      <c r="HZ230" s="1444"/>
      <c r="IA230" s="1444"/>
      <c r="IB230" s="1444"/>
      <c r="IC230" s="1444"/>
      <c r="ID230" s="1444"/>
      <c r="IE230" s="1444"/>
      <c r="IF230" s="1444"/>
      <c r="IG230" s="1444"/>
      <c r="IH230" s="1444"/>
      <c r="II230" s="1444"/>
      <c r="IJ230" s="1444"/>
      <c r="IK230" s="1444"/>
      <c r="IL230" s="1444"/>
      <c r="IM230" s="1444"/>
      <c r="IN230" s="1444"/>
      <c r="IO230" s="1444"/>
      <c r="IP230" s="1444"/>
      <c r="IQ230" s="1444"/>
      <c r="IR230" s="1444"/>
      <c r="IS230" s="1444"/>
      <c r="IT230" s="1444"/>
      <c r="IU230" s="1444"/>
      <c r="IV230" s="1444"/>
      <c r="IW230" s="1444"/>
      <c r="IX230" s="1444"/>
      <c r="IY230" s="1444"/>
      <c r="IZ230" s="1444"/>
      <c r="JA230" s="1444"/>
      <c r="JB230" s="1444"/>
      <c r="JC230" s="1444"/>
      <c r="JD230" s="1444"/>
      <c r="JE230" s="1444"/>
    </row>
    <row r="231" spans="13:265" s="1485" customFormat="1" ht="15" hidden="1" customHeight="1" x14ac:dyDescent="0.25">
      <c r="M231" s="1163"/>
      <c r="N231" s="1163"/>
      <c r="CK231" s="1444"/>
      <c r="CL231" s="1444"/>
      <c r="CM231" s="1444"/>
      <c r="CN231" s="1444"/>
      <c r="CO231" s="1444"/>
      <c r="CP231" s="1444"/>
      <c r="CQ231" s="1444"/>
      <c r="CR231" s="1444"/>
      <c r="CS231" s="1444"/>
      <c r="CT231" s="1444"/>
      <c r="CU231" s="1444"/>
      <c r="CV231" s="1444"/>
      <c r="CW231" s="1444"/>
      <c r="CX231" s="1444"/>
      <c r="CY231" s="1444"/>
      <c r="CZ231" s="1444"/>
      <c r="DA231" s="1444"/>
      <c r="DB231" s="1444"/>
      <c r="DC231" s="1444"/>
      <c r="DD231" s="1444"/>
      <c r="DE231" s="1444"/>
      <c r="DF231" s="1444"/>
      <c r="DG231" s="1444"/>
      <c r="DH231" s="1444"/>
      <c r="DI231" s="1444"/>
      <c r="DJ231" s="1444"/>
      <c r="DK231" s="1444"/>
      <c r="DL231" s="1444"/>
      <c r="DM231" s="1444"/>
      <c r="DN231" s="1444"/>
      <c r="DO231" s="1444"/>
      <c r="DP231" s="1444"/>
      <c r="DQ231" s="1444"/>
      <c r="DR231" s="1444"/>
      <c r="DS231" s="1444"/>
      <c r="DT231" s="1444"/>
      <c r="DU231" s="1444"/>
      <c r="DV231" s="1444"/>
      <c r="DW231" s="1444"/>
      <c r="DX231" s="1444"/>
      <c r="DY231" s="1444"/>
      <c r="DZ231" s="1444"/>
      <c r="EA231" s="1444"/>
      <c r="EB231" s="1444"/>
      <c r="EC231" s="1444"/>
      <c r="ED231" s="1444"/>
      <c r="EE231" s="1444"/>
      <c r="EF231" s="1444"/>
      <c r="EG231" s="1444"/>
      <c r="EH231" s="1444"/>
      <c r="EI231" s="1444"/>
      <c r="EJ231" s="1444"/>
      <c r="EK231" s="1444"/>
      <c r="EL231" s="1444"/>
      <c r="EM231" s="1444"/>
      <c r="EN231" s="1444"/>
      <c r="EO231" s="1444"/>
      <c r="EP231" s="1444"/>
      <c r="EQ231" s="1444"/>
      <c r="ER231" s="1444"/>
      <c r="ES231" s="1444"/>
      <c r="ET231" s="1444"/>
      <c r="EU231" s="1444"/>
      <c r="EV231" s="1444"/>
      <c r="EW231" s="1444"/>
      <c r="EX231" s="1444"/>
      <c r="EY231" s="1444"/>
      <c r="EZ231" s="1444"/>
      <c r="FA231" s="1444"/>
      <c r="FB231" s="1444"/>
      <c r="FC231" s="1444"/>
      <c r="FD231" s="1444"/>
      <c r="FE231" s="1444"/>
      <c r="FF231" s="1444"/>
      <c r="FG231" s="1444"/>
      <c r="FH231" s="1444"/>
      <c r="FI231" s="1444"/>
      <c r="FJ231" s="1444"/>
      <c r="FK231" s="1444"/>
      <c r="FL231" s="1444"/>
      <c r="FM231" s="1444"/>
      <c r="FN231" s="1444"/>
      <c r="FO231" s="1444"/>
      <c r="FP231" s="1444"/>
      <c r="FQ231" s="1444"/>
      <c r="FR231" s="1444"/>
      <c r="FS231" s="1444"/>
      <c r="FT231" s="1444"/>
      <c r="FU231" s="1444"/>
      <c r="FV231" s="1444"/>
      <c r="FW231" s="1444"/>
      <c r="FX231" s="1444"/>
      <c r="FY231" s="1444"/>
      <c r="FZ231" s="1444"/>
      <c r="GA231" s="1444"/>
      <c r="GB231" s="1444"/>
      <c r="GC231" s="1444"/>
      <c r="GD231" s="1444"/>
      <c r="GE231" s="1444"/>
      <c r="GF231" s="1444"/>
      <c r="GG231" s="1444"/>
      <c r="GH231" s="1444"/>
      <c r="GI231" s="1444"/>
      <c r="GJ231" s="1444"/>
      <c r="GK231" s="1444"/>
      <c r="GL231" s="1444"/>
      <c r="GM231" s="1444"/>
      <c r="GN231" s="1444"/>
      <c r="GO231" s="1444"/>
      <c r="GP231" s="1444"/>
      <c r="GQ231" s="1444"/>
      <c r="GR231" s="1444"/>
      <c r="GS231" s="1444"/>
      <c r="GT231" s="1444"/>
      <c r="GU231" s="1444"/>
      <c r="GV231" s="1444"/>
      <c r="GW231" s="1444"/>
      <c r="GX231" s="1444"/>
      <c r="GY231" s="1444"/>
      <c r="GZ231" s="1444"/>
      <c r="HA231" s="1444"/>
      <c r="HB231" s="1444"/>
      <c r="HC231" s="1444"/>
      <c r="HD231" s="1444"/>
      <c r="HE231" s="1444"/>
      <c r="HF231" s="1444"/>
      <c r="HG231" s="1444"/>
      <c r="HH231" s="1444"/>
      <c r="HI231" s="1444"/>
      <c r="HJ231" s="1444"/>
      <c r="HK231" s="1444"/>
      <c r="HL231" s="1444"/>
      <c r="HM231" s="1444"/>
      <c r="HN231" s="1444"/>
      <c r="HO231" s="1444"/>
      <c r="HP231" s="1444"/>
      <c r="HQ231" s="1444"/>
      <c r="HR231" s="1444"/>
      <c r="HS231" s="1444"/>
      <c r="HT231" s="1444"/>
      <c r="HU231" s="1444"/>
      <c r="HV231" s="1444"/>
      <c r="HW231" s="1444"/>
      <c r="HX231" s="1444"/>
      <c r="HY231" s="1444"/>
      <c r="HZ231" s="1444"/>
      <c r="IA231" s="1444"/>
      <c r="IB231" s="1444"/>
      <c r="IC231" s="1444"/>
      <c r="ID231" s="1444"/>
      <c r="IE231" s="1444"/>
      <c r="IF231" s="1444"/>
      <c r="IG231" s="1444"/>
      <c r="IH231" s="1444"/>
      <c r="II231" s="1444"/>
      <c r="IJ231" s="1444"/>
      <c r="IK231" s="1444"/>
      <c r="IL231" s="1444"/>
      <c r="IM231" s="1444"/>
      <c r="IN231" s="1444"/>
      <c r="IO231" s="1444"/>
      <c r="IP231" s="1444"/>
      <c r="IQ231" s="1444"/>
      <c r="IR231" s="1444"/>
      <c r="IS231" s="1444"/>
      <c r="IT231" s="1444"/>
      <c r="IU231" s="1444"/>
      <c r="IV231" s="1444"/>
      <c r="IW231" s="1444"/>
      <c r="IX231" s="1444"/>
      <c r="IY231" s="1444"/>
      <c r="IZ231" s="1444"/>
      <c r="JA231" s="1444"/>
      <c r="JB231" s="1444"/>
      <c r="JC231" s="1444"/>
      <c r="JD231" s="1444"/>
      <c r="JE231" s="1444"/>
    </row>
    <row r="232" spans="13:265" s="1485" customFormat="1" ht="15" hidden="1" customHeight="1" x14ac:dyDescent="0.25">
      <c r="M232" s="1163"/>
      <c r="N232" s="1163"/>
      <c r="CK232" s="1444"/>
      <c r="CL232" s="1444"/>
      <c r="CM232" s="1444"/>
      <c r="CN232" s="1444"/>
      <c r="CO232" s="1444"/>
      <c r="CP232" s="1444"/>
      <c r="CQ232" s="1444"/>
      <c r="CR232" s="1444"/>
      <c r="CS232" s="1444"/>
      <c r="CT232" s="1444"/>
      <c r="CU232" s="1444"/>
      <c r="CV232" s="1444"/>
      <c r="CW232" s="1444"/>
      <c r="CX232" s="1444"/>
      <c r="CY232" s="1444"/>
      <c r="CZ232" s="1444"/>
      <c r="DA232" s="1444"/>
      <c r="DB232" s="1444"/>
      <c r="DC232" s="1444"/>
      <c r="DD232" s="1444"/>
      <c r="DE232" s="1444"/>
      <c r="DF232" s="1444"/>
      <c r="DG232" s="1444"/>
      <c r="DH232" s="1444"/>
      <c r="DI232" s="1444"/>
      <c r="DJ232" s="1444"/>
      <c r="DK232" s="1444"/>
      <c r="DL232" s="1444"/>
      <c r="DM232" s="1444"/>
      <c r="DN232" s="1444"/>
      <c r="DO232" s="1444"/>
      <c r="DP232" s="1444"/>
      <c r="DQ232" s="1444"/>
      <c r="DR232" s="1444"/>
      <c r="DS232" s="1444"/>
      <c r="DT232" s="1444"/>
      <c r="DU232" s="1444"/>
      <c r="DV232" s="1444"/>
      <c r="DW232" s="1444"/>
      <c r="DX232" s="1444"/>
      <c r="DY232" s="1444"/>
      <c r="DZ232" s="1444"/>
      <c r="EA232" s="1444"/>
      <c r="EB232" s="1444"/>
      <c r="EC232" s="1444"/>
      <c r="ED232" s="1444"/>
      <c r="EE232" s="1444"/>
      <c r="EF232" s="1444"/>
      <c r="EG232" s="1444"/>
      <c r="EH232" s="1444"/>
      <c r="EI232" s="1444"/>
      <c r="EJ232" s="1444"/>
      <c r="EK232" s="1444"/>
      <c r="EL232" s="1444"/>
      <c r="EM232" s="1444"/>
      <c r="EN232" s="1444"/>
      <c r="EO232" s="1444"/>
      <c r="EP232" s="1444"/>
      <c r="EQ232" s="1444"/>
      <c r="ER232" s="1444"/>
      <c r="ES232" s="1444"/>
      <c r="ET232" s="1444"/>
      <c r="EU232" s="1444"/>
      <c r="EV232" s="1444"/>
      <c r="EW232" s="1444"/>
      <c r="EX232" s="1444"/>
      <c r="EY232" s="1444"/>
      <c r="EZ232" s="1444"/>
      <c r="FA232" s="1444"/>
      <c r="FB232" s="1444"/>
      <c r="FC232" s="1444"/>
      <c r="FD232" s="1444"/>
      <c r="FE232" s="1444"/>
      <c r="FF232" s="1444"/>
      <c r="FG232" s="1444"/>
      <c r="FH232" s="1444"/>
      <c r="FI232" s="1444"/>
      <c r="FJ232" s="1444"/>
      <c r="FK232" s="1444"/>
      <c r="FL232" s="1444"/>
      <c r="FM232" s="1444"/>
      <c r="FN232" s="1444"/>
      <c r="FO232" s="1444"/>
      <c r="FP232" s="1444"/>
      <c r="FQ232" s="1444"/>
      <c r="FR232" s="1444"/>
      <c r="FS232" s="1444"/>
      <c r="FT232" s="1444"/>
      <c r="FU232" s="1444"/>
      <c r="FV232" s="1444"/>
      <c r="FW232" s="1444"/>
      <c r="FX232" s="1444"/>
      <c r="FY232" s="1444"/>
      <c r="FZ232" s="1444"/>
      <c r="GA232" s="1444"/>
      <c r="GB232" s="1444"/>
      <c r="GC232" s="1444"/>
      <c r="GD232" s="1444"/>
      <c r="GE232" s="1444"/>
      <c r="GF232" s="1444"/>
      <c r="GG232" s="1444"/>
      <c r="GH232" s="1444"/>
      <c r="GI232" s="1444"/>
      <c r="GJ232" s="1444"/>
      <c r="GK232" s="1444"/>
      <c r="GL232" s="1444"/>
      <c r="GM232" s="1444"/>
      <c r="GN232" s="1444"/>
      <c r="GO232" s="1444"/>
      <c r="GP232" s="1444"/>
      <c r="GQ232" s="1444"/>
      <c r="GR232" s="1444"/>
      <c r="GS232" s="1444"/>
      <c r="GT232" s="1444"/>
      <c r="GU232" s="1444"/>
      <c r="GV232" s="1444"/>
      <c r="GW232" s="1444"/>
      <c r="GX232" s="1444"/>
      <c r="GY232" s="1444"/>
      <c r="GZ232" s="1444"/>
      <c r="HA232" s="1444"/>
      <c r="HB232" s="1444"/>
      <c r="HC232" s="1444"/>
      <c r="HD232" s="1444"/>
      <c r="HE232" s="1444"/>
      <c r="HF232" s="1444"/>
      <c r="HG232" s="1444"/>
      <c r="HH232" s="1444"/>
      <c r="HI232" s="1444"/>
      <c r="HJ232" s="1444"/>
      <c r="HK232" s="1444"/>
      <c r="HL232" s="1444"/>
      <c r="HM232" s="1444"/>
      <c r="HN232" s="1444"/>
      <c r="HO232" s="1444"/>
      <c r="HP232" s="1444"/>
      <c r="HQ232" s="1444"/>
      <c r="HR232" s="1444"/>
      <c r="HS232" s="1444"/>
      <c r="HT232" s="1444"/>
      <c r="HU232" s="1444"/>
      <c r="HV232" s="1444"/>
      <c r="HW232" s="1444"/>
      <c r="HX232" s="1444"/>
      <c r="HY232" s="1444"/>
      <c r="HZ232" s="1444"/>
      <c r="IA232" s="1444"/>
      <c r="IB232" s="1444"/>
      <c r="IC232" s="1444"/>
      <c r="ID232" s="1444"/>
      <c r="IE232" s="1444"/>
      <c r="IF232" s="1444"/>
      <c r="IG232" s="1444"/>
      <c r="IH232" s="1444"/>
      <c r="II232" s="1444"/>
      <c r="IJ232" s="1444"/>
      <c r="IK232" s="1444"/>
      <c r="IL232" s="1444"/>
      <c r="IM232" s="1444"/>
      <c r="IN232" s="1444"/>
      <c r="IO232" s="1444"/>
      <c r="IP232" s="1444"/>
      <c r="IQ232" s="1444"/>
      <c r="IR232" s="1444"/>
      <c r="IS232" s="1444"/>
      <c r="IT232" s="1444"/>
      <c r="IU232" s="1444"/>
      <c r="IV232" s="1444"/>
      <c r="IW232" s="1444"/>
      <c r="IX232" s="1444"/>
      <c r="IY232" s="1444"/>
      <c r="IZ232" s="1444"/>
      <c r="JA232" s="1444"/>
      <c r="JB232" s="1444"/>
      <c r="JC232" s="1444"/>
      <c r="JD232" s="1444"/>
      <c r="JE232" s="1444"/>
    </row>
    <row r="233" spans="13:265" s="1485" customFormat="1" ht="15" hidden="1" customHeight="1" x14ac:dyDescent="0.25">
      <c r="M233" s="1163"/>
      <c r="N233" s="1163"/>
      <c r="CK233" s="1444"/>
      <c r="CL233" s="1444"/>
      <c r="CM233" s="1444"/>
      <c r="CN233" s="1444"/>
      <c r="CO233" s="1444"/>
      <c r="CP233" s="1444"/>
      <c r="CQ233" s="1444"/>
      <c r="CR233" s="1444"/>
      <c r="CS233" s="1444"/>
      <c r="CT233" s="1444"/>
      <c r="CU233" s="1444"/>
      <c r="CV233" s="1444"/>
      <c r="CW233" s="1444"/>
      <c r="CX233" s="1444"/>
      <c r="CY233" s="1444"/>
      <c r="CZ233" s="1444"/>
      <c r="DA233" s="1444"/>
      <c r="DB233" s="1444"/>
      <c r="DC233" s="1444"/>
      <c r="DD233" s="1444"/>
      <c r="DE233" s="1444"/>
      <c r="DF233" s="1444"/>
      <c r="DG233" s="1444"/>
      <c r="DH233" s="1444"/>
      <c r="DI233" s="1444"/>
      <c r="DJ233" s="1444"/>
      <c r="DK233" s="1444"/>
      <c r="DL233" s="1444"/>
      <c r="DM233" s="1444"/>
      <c r="DN233" s="1444"/>
      <c r="DO233" s="1444"/>
      <c r="DP233" s="1444"/>
      <c r="DQ233" s="1444"/>
      <c r="DR233" s="1444"/>
      <c r="DS233" s="1444"/>
      <c r="DT233" s="1444"/>
      <c r="DU233" s="1444"/>
      <c r="DV233" s="1444"/>
      <c r="DW233" s="1444"/>
      <c r="DX233" s="1444"/>
      <c r="DY233" s="1444"/>
      <c r="DZ233" s="1444"/>
      <c r="EA233" s="1444"/>
      <c r="EB233" s="1444"/>
      <c r="EC233" s="1444"/>
      <c r="ED233" s="1444"/>
      <c r="EE233" s="1444"/>
      <c r="EF233" s="1444"/>
      <c r="EG233" s="1444"/>
      <c r="EH233" s="1444"/>
      <c r="EI233" s="1444"/>
      <c r="EJ233" s="1444"/>
      <c r="EK233" s="1444"/>
      <c r="EL233" s="1444"/>
      <c r="EM233" s="1444"/>
      <c r="EN233" s="1444"/>
      <c r="EO233" s="1444"/>
      <c r="EP233" s="1444"/>
      <c r="EQ233" s="1444"/>
      <c r="ER233" s="1444"/>
      <c r="ES233" s="1444"/>
      <c r="ET233" s="1444"/>
      <c r="EU233" s="1444"/>
      <c r="EV233" s="1444"/>
      <c r="EW233" s="1444"/>
      <c r="EX233" s="1444"/>
      <c r="EY233" s="1444"/>
      <c r="EZ233" s="1444"/>
      <c r="FA233" s="1444"/>
      <c r="FB233" s="1444"/>
      <c r="FC233" s="1444"/>
      <c r="FD233" s="1444"/>
      <c r="FE233" s="1444"/>
      <c r="FF233" s="1444"/>
      <c r="FG233" s="1444"/>
      <c r="FH233" s="1444"/>
      <c r="FI233" s="1444"/>
      <c r="FJ233" s="1444"/>
      <c r="FK233" s="1444"/>
      <c r="FL233" s="1444"/>
      <c r="FM233" s="1444"/>
      <c r="FN233" s="1444"/>
      <c r="FO233" s="1444"/>
      <c r="FP233" s="1444"/>
      <c r="FQ233" s="1444"/>
      <c r="FR233" s="1444"/>
      <c r="FS233" s="1444"/>
      <c r="FT233" s="1444"/>
      <c r="FU233" s="1444"/>
      <c r="FV233" s="1444"/>
      <c r="FW233" s="1444"/>
      <c r="FX233" s="1444"/>
      <c r="FY233" s="1444"/>
      <c r="FZ233" s="1444"/>
      <c r="GA233" s="1444"/>
      <c r="GB233" s="1444"/>
      <c r="GC233" s="1444"/>
      <c r="GD233" s="1444"/>
      <c r="GE233" s="1444"/>
      <c r="GF233" s="1444"/>
      <c r="GG233" s="1444"/>
      <c r="GH233" s="1444"/>
      <c r="GI233" s="1444"/>
      <c r="GJ233" s="1444"/>
      <c r="GK233" s="1444"/>
      <c r="GL233" s="1444"/>
      <c r="GM233" s="1444"/>
      <c r="GN233" s="1444"/>
      <c r="GO233" s="1444"/>
      <c r="GP233" s="1444"/>
      <c r="GQ233" s="1444"/>
      <c r="GR233" s="1444"/>
      <c r="GS233" s="1444"/>
      <c r="GT233" s="1444"/>
      <c r="GU233" s="1444"/>
      <c r="GV233" s="1444"/>
      <c r="GW233" s="1444"/>
      <c r="GX233" s="1444"/>
      <c r="GY233" s="1444"/>
      <c r="GZ233" s="1444"/>
      <c r="HA233" s="1444"/>
      <c r="HB233" s="1444"/>
      <c r="HC233" s="1444"/>
      <c r="HD233" s="1444"/>
      <c r="HE233" s="1444"/>
      <c r="HF233" s="1444"/>
      <c r="HG233" s="1444"/>
      <c r="HH233" s="1444"/>
      <c r="HI233" s="1444"/>
      <c r="HJ233" s="1444"/>
      <c r="HK233" s="1444"/>
      <c r="HL233" s="1444"/>
      <c r="HM233" s="1444"/>
      <c r="HN233" s="1444"/>
      <c r="HO233" s="1444"/>
      <c r="HP233" s="1444"/>
      <c r="HQ233" s="1444"/>
      <c r="HR233" s="1444"/>
      <c r="HS233" s="1444"/>
      <c r="HT233" s="1444"/>
      <c r="HU233" s="1444"/>
      <c r="HV233" s="1444"/>
      <c r="HW233" s="1444"/>
      <c r="HX233" s="1444"/>
      <c r="HY233" s="1444"/>
      <c r="HZ233" s="1444"/>
      <c r="IA233" s="1444"/>
      <c r="IB233" s="1444"/>
      <c r="IC233" s="1444"/>
      <c r="ID233" s="1444"/>
      <c r="IE233" s="1444"/>
      <c r="IF233" s="1444"/>
      <c r="IG233" s="1444"/>
      <c r="IH233" s="1444"/>
      <c r="II233" s="1444"/>
      <c r="IJ233" s="1444"/>
      <c r="IK233" s="1444"/>
      <c r="IL233" s="1444"/>
      <c r="IM233" s="1444"/>
      <c r="IN233" s="1444"/>
      <c r="IO233" s="1444"/>
      <c r="IP233" s="1444"/>
      <c r="IQ233" s="1444"/>
      <c r="IR233" s="1444"/>
      <c r="IS233" s="1444"/>
      <c r="IT233" s="1444"/>
      <c r="IU233" s="1444"/>
      <c r="IV233" s="1444"/>
      <c r="IW233" s="1444"/>
      <c r="IX233" s="1444"/>
      <c r="IY233" s="1444"/>
      <c r="IZ233" s="1444"/>
      <c r="JA233" s="1444"/>
      <c r="JB233" s="1444"/>
      <c r="JC233" s="1444"/>
      <c r="JD233" s="1444"/>
      <c r="JE233" s="1444"/>
    </row>
    <row r="234" spans="13:265" s="1485" customFormat="1" ht="15" hidden="1" customHeight="1" x14ac:dyDescent="0.25">
      <c r="M234" s="1163"/>
      <c r="N234" s="1163"/>
      <c r="CK234" s="1444"/>
      <c r="CL234" s="1444"/>
      <c r="CM234" s="1444"/>
      <c r="CN234" s="1444"/>
      <c r="CO234" s="1444"/>
      <c r="CP234" s="1444"/>
      <c r="CQ234" s="1444"/>
      <c r="CR234" s="1444"/>
      <c r="CS234" s="1444"/>
      <c r="CT234" s="1444"/>
      <c r="CU234" s="1444"/>
      <c r="CV234" s="1444"/>
      <c r="CW234" s="1444"/>
      <c r="CX234" s="1444"/>
      <c r="CY234" s="1444"/>
      <c r="CZ234" s="1444"/>
      <c r="DA234" s="1444"/>
      <c r="DB234" s="1444"/>
      <c r="DC234" s="1444"/>
      <c r="DD234" s="1444"/>
      <c r="DE234" s="1444"/>
      <c r="DF234" s="1444"/>
      <c r="DG234" s="1444"/>
      <c r="DH234" s="1444"/>
      <c r="DI234" s="1444"/>
      <c r="DJ234" s="1444"/>
      <c r="DK234" s="1444"/>
      <c r="DL234" s="1444"/>
      <c r="DM234" s="1444"/>
      <c r="DN234" s="1444"/>
      <c r="DO234" s="1444"/>
      <c r="DP234" s="1444"/>
      <c r="DQ234" s="1444"/>
      <c r="DR234" s="1444"/>
      <c r="DS234" s="1444"/>
      <c r="DT234" s="1444"/>
      <c r="DU234" s="1444"/>
      <c r="DV234" s="1444"/>
      <c r="DW234" s="1444"/>
      <c r="DX234" s="1444"/>
      <c r="DY234" s="1444"/>
      <c r="DZ234" s="1444"/>
      <c r="EA234" s="1444"/>
      <c r="EB234" s="1444"/>
      <c r="EC234" s="1444"/>
      <c r="ED234" s="1444"/>
      <c r="EE234" s="1444"/>
      <c r="EF234" s="1444"/>
      <c r="EG234" s="1444"/>
      <c r="EH234" s="1444"/>
      <c r="EI234" s="1444"/>
      <c r="EJ234" s="1444"/>
      <c r="EK234" s="1444"/>
      <c r="EL234" s="1444"/>
      <c r="EM234" s="1444"/>
      <c r="EN234" s="1444"/>
      <c r="EO234" s="1444"/>
      <c r="EP234" s="1444"/>
      <c r="EQ234" s="1444"/>
      <c r="ER234" s="1444"/>
      <c r="ES234" s="1444"/>
      <c r="ET234" s="1444"/>
      <c r="EU234" s="1444"/>
      <c r="EV234" s="1444"/>
      <c r="EW234" s="1444"/>
      <c r="EX234" s="1444"/>
      <c r="EY234" s="1444"/>
      <c r="EZ234" s="1444"/>
      <c r="FA234" s="1444"/>
      <c r="FB234" s="1444"/>
      <c r="FC234" s="1444"/>
      <c r="FD234" s="1444"/>
      <c r="FE234" s="1444"/>
      <c r="FF234" s="1444"/>
      <c r="FG234" s="1444"/>
      <c r="FH234" s="1444"/>
      <c r="FI234" s="1444"/>
      <c r="FJ234" s="1444"/>
      <c r="FK234" s="1444"/>
      <c r="FL234" s="1444"/>
      <c r="FM234" s="1444"/>
      <c r="FN234" s="1444"/>
      <c r="FO234" s="1444"/>
      <c r="FP234" s="1444"/>
      <c r="FQ234" s="1444"/>
      <c r="FR234" s="1444"/>
      <c r="FS234" s="1444"/>
      <c r="FT234" s="1444"/>
      <c r="FU234" s="1444"/>
      <c r="FV234" s="1444"/>
      <c r="FW234" s="1444"/>
      <c r="FX234" s="1444"/>
      <c r="FY234" s="1444"/>
      <c r="FZ234" s="1444"/>
      <c r="GA234" s="1444"/>
      <c r="GB234" s="1444"/>
      <c r="GC234" s="1444"/>
      <c r="GD234" s="1444"/>
      <c r="GE234" s="1444"/>
      <c r="GF234" s="1444"/>
      <c r="GG234" s="1444"/>
      <c r="GH234" s="1444"/>
      <c r="GI234" s="1444"/>
      <c r="GJ234" s="1444"/>
      <c r="GK234" s="1444"/>
      <c r="GL234" s="1444"/>
      <c r="GM234" s="1444"/>
      <c r="GN234" s="1444"/>
      <c r="GO234" s="1444"/>
      <c r="GP234" s="1444"/>
      <c r="GQ234" s="1444"/>
      <c r="GR234" s="1444"/>
      <c r="GS234" s="1444"/>
      <c r="GT234" s="1444"/>
      <c r="GU234" s="1444"/>
      <c r="GV234" s="1444"/>
      <c r="GW234" s="1444"/>
      <c r="GX234" s="1444"/>
      <c r="GY234" s="1444"/>
      <c r="GZ234" s="1444"/>
      <c r="HA234" s="1444"/>
      <c r="HB234" s="1444"/>
      <c r="HC234" s="1444"/>
      <c r="HD234" s="1444"/>
      <c r="HE234" s="1444"/>
      <c r="HF234" s="1444"/>
      <c r="HG234" s="1444"/>
      <c r="HH234" s="1444"/>
      <c r="HI234" s="1444"/>
      <c r="HJ234" s="1444"/>
      <c r="HK234" s="1444"/>
      <c r="HL234" s="1444"/>
      <c r="HM234" s="1444"/>
      <c r="HN234" s="1444"/>
      <c r="HO234" s="1444"/>
      <c r="HP234" s="1444"/>
      <c r="HQ234" s="1444"/>
      <c r="HR234" s="1444"/>
      <c r="HS234" s="1444"/>
      <c r="HT234" s="1444"/>
      <c r="HU234" s="1444"/>
      <c r="HV234" s="1444"/>
      <c r="HW234" s="1444"/>
      <c r="HX234" s="1444"/>
      <c r="HY234" s="1444"/>
      <c r="HZ234" s="1444"/>
      <c r="IA234" s="1444"/>
      <c r="IB234" s="1444"/>
      <c r="IC234" s="1444"/>
      <c r="ID234" s="1444"/>
      <c r="IE234" s="1444"/>
      <c r="IF234" s="1444"/>
      <c r="IG234" s="1444"/>
      <c r="IH234" s="1444"/>
      <c r="II234" s="1444"/>
      <c r="IJ234" s="1444"/>
      <c r="IK234" s="1444"/>
      <c r="IL234" s="1444"/>
      <c r="IM234" s="1444"/>
      <c r="IN234" s="1444"/>
      <c r="IO234" s="1444"/>
      <c r="IP234" s="1444"/>
      <c r="IQ234" s="1444"/>
      <c r="IR234" s="1444"/>
      <c r="IS234" s="1444"/>
      <c r="IT234" s="1444"/>
      <c r="IU234" s="1444"/>
      <c r="IV234" s="1444"/>
      <c r="IW234" s="1444"/>
      <c r="IX234" s="1444"/>
      <c r="IY234" s="1444"/>
      <c r="IZ234" s="1444"/>
      <c r="JA234" s="1444"/>
      <c r="JB234" s="1444"/>
      <c r="JC234" s="1444"/>
      <c r="JD234" s="1444"/>
      <c r="JE234" s="1444"/>
    </row>
    <row r="235" spans="13:265" s="1485" customFormat="1" ht="15" hidden="1" customHeight="1" x14ac:dyDescent="0.25">
      <c r="M235" s="1163"/>
      <c r="N235" s="1163"/>
      <c r="CK235" s="1444"/>
      <c r="CL235" s="1444"/>
      <c r="CM235" s="1444"/>
      <c r="CN235" s="1444"/>
      <c r="CO235" s="1444"/>
      <c r="CP235" s="1444"/>
      <c r="CQ235" s="1444"/>
      <c r="CR235" s="1444"/>
      <c r="CS235" s="1444"/>
      <c r="CT235" s="1444"/>
      <c r="CU235" s="1444"/>
      <c r="CV235" s="1444"/>
      <c r="CW235" s="1444"/>
      <c r="CX235" s="1444"/>
      <c r="CY235" s="1444"/>
      <c r="CZ235" s="1444"/>
      <c r="DA235" s="1444"/>
      <c r="DB235" s="1444"/>
      <c r="DC235" s="1444"/>
      <c r="DD235" s="1444"/>
      <c r="DE235" s="1444"/>
      <c r="DF235" s="1444"/>
      <c r="DG235" s="1444"/>
      <c r="DH235" s="1444"/>
      <c r="DI235" s="1444"/>
      <c r="DJ235" s="1444"/>
      <c r="DK235" s="1444"/>
      <c r="DL235" s="1444"/>
      <c r="DM235" s="1444"/>
      <c r="DN235" s="1444"/>
      <c r="DO235" s="1444"/>
      <c r="DP235" s="1444"/>
      <c r="DQ235" s="1444"/>
      <c r="DR235" s="1444"/>
      <c r="DS235" s="1444"/>
      <c r="DT235" s="1444"/>
      <c r="DU235" s="1444"/>
      <c r="DV235" s="1444"/>
      <c r="DW235" s="1444"/>
      <c r="DX235" s="1444"/>
      <c r="DY235" s="1444"/>
      <c r="DZ235" s="1444"/>
      <c r="EA235" s="1444"/>
      <c r="EB235" s="1444"/>
      <c r="EC235" s="1444"/>
      <c r="ED235" s="1444"/>
      <c r="EE235" s="1444"/>
      <c r="EF235" s="1444"/>
      <c r="EG235" s="1444"/>
      <c r="EH235" s="1444"/>
      <c r="EI235" s="1444"/>
      <c r="EJ235" s="1444"/>
      <c r="EK235" s="1444"/>
      <c r="EL235" s="1444"/>
      <c r="EM235" s="1444"/>
      <c r="EN235" s="1444"/>
      <c r="EO235" s="1444"/>
      <c r="EP235" s="1444"/>
      <c r="EQ235" s="1444"/>
      <c r="ER235" s="1444"/>
      <c r="ES235" s="1444"/>
      <c r="ET235" s="1444"/>
      <c r="EU235" s="1444"/>
      <c r="EV235" s="1444"/>
      <c r="EW235" s="1444"/>
      <c r="EX235" s="1444"/>
      <c r="EY235" s="1444"/>
      <c r="EZ235" s="1444"/>
      <c r="FA235" s="1444"/>
      <c r="FB235" s="1444"/>
      <c r="FC235" s="1444"/>
      <c r="FD235" s="1444"/>
      <c r="FE235" s="1444"/>
      <c r="FF235" s="1444"/>
      <c r="FG235" s="1444"/>
      <c r="FH235" s="1444"/>
      <c r="FI235" s="1444"/>
      <c r="FJ235" s="1444"/>
      <c r="FK235" s="1444"/>
      <c r="FL235" s="1444"/>
      <c r="FM235" s="1444"/>
      <c r="FN235" s="1444"/>
      <c r="FO235" s="1444"/>
      <c r="FP235" s="1444"/>
      <c r="FQ235" s="1444"/>
      <c r="FR235" s="1444"/>
      <c r="FS235" s="1444"/>
      <c r="FT235" s="1444"/>
      <c r="FU235" s="1444"/>
      <c r="FV235" s="1444"/>
      <c r="FW235" s="1444"/>
      <c r="FX235" s="1444"/>
      <c r="FY235" s="1444"/>
      <c r="FZ235" s="1444"/>
      <c r="GA235" s="1444"/>
      <c r="GB235" s="1444"/>
      <c r="GC235" s="1444"/>
      <c r="GD235" s="1444"/>
      <c r="GE235" s="1444"/>
      <c r="GF235" s="1444"/>
      <c r="GG235" s="1444"/>
      <c r="GH235" s="1444"/>
      <c r="GI235" s="1444"/>
      <c r="GJ235" s="1444"/>
      <c r="GK235" s="1444"/>
      <c r="GL235" s="1444"/>
      <c r="GM235" s="1444"/>
      <c r="GN235" s="1444"/>
      <c r="GO235" s="1444"/>
      <c r="GP235" s="1444"/>
      <c r="GQ235" s="1444"/>
      <c r="GR235" s="1444"/>
      <c r="GS235" s="1444"/>
      <c r="GT235" s="1444"/>
      <c r="GU235" s="1444"/>
      <c r="GV235" s="1444"/>
      <c r="GW235" s="1444"/>
      <c r="GX235" s="1444"/>
      <c r="GY235" s="1444"/>
      <c r="GZ235" s="1444"/>
      <c r="HA235" s="1444"/>
      <c r="HB235" s="1444"/>
      <c r="HC235" s="1444"/>
      <c r="HD235" s="1444"/>
      <c r="HE235" s="1444"/>
      <c r="HF235" s="1444"/>
      <c r="HG235" s="1444"/>
      <c r="HH235" s="1444"/>
      <c r="HI235" s="1444"/>
      <c r="HJ235" s="1444"/>
      <c r="HK235" s="1444"/>
      <c r="HL235" s="1444"/>
      <c r="HM235" s="1444"/>
      <c r="HN235" s="1444"/>
      <c r="HO235" s="1444"/>
      <c r="HP235" s="1444"/>
      <c r="HQ235" s="1444"/>
      <c r="HR235" s="1444"/>
      <c r="HS235" s="1444"/>
      <c r="HT235" s="1444"/>
      <c r="HU235" s="1444"/>
      <c r="HV235" s="1444"/>
      <c r="HW235" s="1444"/>
      <c r="HX235" s="1444"/>
      <c r="HY235" s="1444"/>
      <c r="HZ235" s="1444"/>
      <c r="IA235" s="1444"/>
      <c r="IB235" s="1444"/>
      <c r="IC235" s="1444"/>
      <c r="ID235" s="1444"/>
      <c r="IE235" s="1444"/>
      <c r="IF235" s="1444"/>
      <c r="IG235" s="1444"/>
      <c r="IH235" s="1444"/>
      <c r="II235" s="1444"/>
      <c r="IJ235" s="1444"/>
      <c r="IK235" s="1444"/>
      <c r="IL235" s="1444"/>
      <c r="IM235" s="1444"/>
      <c r="IN235" s="1444"/>
      <c r="IO235" s="1444"/>
      <c r="IP235" s="1444"/>
      <c r="IQ235" s="1444"/>
      <c r="IR235" s="1444"/>
      <c r="IS235" s="1444"/>
      <c r="IT235" s="1444"/>
      <c r="IU235" s="1444"/>
      <c r="IV235" s="1444"/>
      <c r="IW235" s="1444"/>
      <c r="IX235" s="1444"/>
      <c r="IY235" s="1444"/>
      <c r="IZ235" s="1444"/>
      <c r="JA235" s="1444"/>
      <c r="JB235" s="1444"/>
      <c r="JC235" s="1444"/>
      <c r="JD235" s="1444"/>
      <c r="JE235" s="1444"/>
    </row>
    <row r="236" spans="13:265" s="1485" customFormat="1" ht="15" hidden="1" customHeight="1" x14ac:dyDescent="0.25">
      <c r="M236" s="1163"/>
      <c r="N236" s="1163"/>
      <c r="CK236" s="1444"/>
      <c r="CL236" s="1444"/>
      <c r="CM236" s="1444"/>
      <c r="CN236" s="1444"/>
      <c r="CO236" s="1444"/>
      <c r="CP236" s="1444"/>
      <c r="CQ236" s="1444"/>
      <c r="CR236" s="1444"/>
      <c r="CS236" s="1444"/>
      <c r="CT236" s="1444"/>
      <c r="CU236" s="1444"/>
      <c r="CV236" s="1444"/>
      <c r="CW236" s="1444"/>
      <c r="CX236" s="1444"/>
      <c r="CY236" s="1444"/>
      <c r="CZ236" s="1444"/>
      <c r="DA236" s="1444"/>
      <c r="DB236" s="1444"/>
      <c r="DC236" s="1444"/>
      <c r="DD236" s="1444"/>
      <c r="DE236" s="1444"/>
      <c r="DF236" s="1444"/>
      <c r="DG236" s="1444"/>
      <c r="DH236" s="1444"/>
      <c r="DI236" s="1444"/>
      <c r="DJ236" s="1444"/>
      <c r="DK236" s="1444"/>
      <c r="DL236" s="1444"/>
      <c r="DM236" s="1444"/>
      <c r="DN236" s="1444"/>
      <c r="DO236" s="1444"/>
      <c r="DP236" s="1444"/>
      <c r="DQ236" s="1444"/>
      <c r="DR236" s="1444"/>
      <c r="DS236" s="1444"/>
      <c r="DT236" s="1444"/>
      <c r="DU236" s="1444"/>
      <c r="DV236" s="1444"/>
      <c r="DW236" s="1444"/>
      <c r="DX236" s="1444"/>
      <c r="DY236" s="1444"/>
      <c r="DZ236" s="1444"/>
      <c r="EA236" s="1444"/>
      <c r="EB236" s="1444"/>
      <c r="EC236" s="1444"/>
      <c r="ED236" s="1444"/>
      <c r="EE236" s="1444"/>
      <c r="EF236" s="1444"/>
      <c r="EG236" s="1444"/>
      <c r="EH236" s="1444"/>
      <c r="EI236" s="1444"/>
      <c r="EJ236" s="1444"/>
      <c r="EK236" s="1444"/>
      <c r="EL236" s="1444"/>
      <c r="EM236" s="1444"/>
      <c r="EN236" s="1444"/>
      <c r="EO236" s="1444"/>
      <c r="EP236" s="1444"/>
      <c r="EQ236" s="1444"/>
      <c r="ER236" s="1444"/>
      <c r="ES236" s="1444"/>
      <c r="ET236" s="1444"/>
      <c r="EU236" s="1444"/>
      <c r="EV236" s="1444"/>
      <c r="EW236" s="1444"/>
      <c r="EX236" s="1444"/>
      <c r="EY236" s="1444"/>
      <c r="EZ236" s="1444"/>
      <c r="FA236" s="1444"/>
      <c r="FB236" s="1444"/>
      <c r="FC236" s="1444"/>
      <c r="FD236" s="1444"/>
      <c r="FE236" s="1444"/>
      <c r="FF236" s="1444"/>
      <c r="FG236" s="1444"/>
      <c r="FH236" s="1444"/>
      <c r="FI236" s="1444"/>
      <c r="FJ236" s="1444"/>
      <c r="FK236" s="1444"/>
      <c r="FL236" s="1444"/>
      <c r="FM236" s="1444"/>
      <c r="FN236" s="1444"/>
      <c r="FO236" s="1444"/>
      <c r="FP236" s="1444"/>
      <c r="FQ236" s="1444"/>
      <c r="FR236" s="1444"/>
      <c r="FS236" s="1444"/>
      <c r="FT236" s="1444"/>
      <c r="FU236" s="1444"/>
      <c r="FV236" s="1444"/>
      <c r="FW236" s="1444"/>
      <c r="FX236" s="1444"/>
      <c r="FY236" s="1444"/>
      <c r="FZ236" s="1444"/>
      <c r="GA236" s="1444"/>
      <c r="GB236" s="1444"/>
      <c r="GC236" s="1444"/>
      <c r="GD236" s="1444"/>
      <c r="GE236" s="1444"/>
      <c r="GF236" s="1444"/>
      <c r="GG236" s="1444"/>
      <c r="GH236" s="1444"/>
      <c r="GI236" s="1444"/>
      <c r="GJ236" s="1444"/>
      <c r="GK236" s="1444"/>
      <c r="GL236" s="1444"/>
      <c r="GM236" s="1444"/>
      <c r="GN236" s="1444"/>
      <c r="GO236" s="1444"/>
      <c r="GP236" s="1444"/>
      <c r="GQ236" s="1444"/>
      <c r="GR236" s="1444"/>
      <c r="GS236" s="1444"/>
      <c r="GT236" s="1444"/>
      <c r="GU236" s="1444"/>
      <c r="GV236" s="1444"/>
      <c r="GW236" s="1444"/>
      <c r="GX236" s="1444"/>
      <c r="GY236" s="1444"/>
      <c r="GZ236" s="1444"/>
      <c r="HA236" s="1444"/>
      <c r="HB236" s="1444"/>
      <c r="HC236" s="1444"/>
      <c r="HD236" s="1444"/>
      <c r="HE236" s="1444"/>
      <c r="HF236" s="1444"/>
      <c r="HG236" s="1444"/>
      <c r="HH236" s="1444"/>
      <c r="HI236" s="1444"/>
      <c r="HJ236" s="1444"/>
      <c r="HK236" s="1444"/>
      <c r="HL236" s="1444"/>
      <c r="HM236" s="1444"/>
      <c r="HN236" s="1444"/>
      <c r="HO236" s="1444"/>
      <c r="HP236" s="1444"/>
      <c r="HQ236" s="1444"/>
      <c r="HR236" s="1444"/>
      <c r="HS236" s="1444"/>
      <c r="HT236" s="1444"/>
      <c r="HU236" s="1444"/>
      <c r="HV236" s="1444"/>
      <c r="HW236" s="1444"/>
      <c r="HX236" s="1444"/>
      <c r="HY236" s="1444"/>
      <c r="HZ236" s="1444"/>
      <c r="IA236" s="1444"/>
      <c r="IB236" s="1444"/>
      <c r="IC236" s="1444"/>
      <c r="ID236" s="1444"/>
      <c r="IE236" s="1444"/>
      <c r="IF236" s="1444"/>
      <c r="IG236" s="1444"/>
      <c r="IH236" s="1444"/>
      <c r="II236" s="1444"/>
      <c r="IJ236" s="1444"/>
      <c r="IK236" s="1444"/>
      <c r="IL236" s="1444"/>
      <c r="IM236" s="1444"/>
      <c r="IN236" s="1444"/>
      <c r="IO236" s="1444"/>
      <c r="IP236" s="1444"/>
      <c r="IQ236" s="1444"/>
      <c r="IR236" s="1444"/>
      <c r="IS236" s="1444"/>
      <c r="IT236" s="1444"/>
      <c r="IU236" s="1444"/>
      <c r="IV236" s="1444"/>
      <c r="IW236" s="1444"/>
      <c r="IX236" s="1444"/>
      <c r="IY236" s="1444"/>
      <c r="IZ236" s="1444"/>
      <c r="JA236" s="1444"/>
      <c r="JB236" s="1444"/>
      <c r="JC236" s="1444"/>
      <c r="JD236" s="1444"/>
      <c r="JE236" s="1444"/>
    </row>
    <row r="237" spans="13:265" s="1485" customFormat="1" ht="15" hidden="1" customHeight="1" x14ac:dyDescent="0.25">
      <c r="M237" s="1163"/>
      <c r="N237" s="1163"/>
      <c r="CK237" s="1444"/>
      <c r="CL237" s="1444"/>
      <c r="CM237" s="1444"/>
      <c r="CN237" s="1444"/>
      <c r="CO237" s="1444"/>
      <c r="CP237" s="1444"/>
      <c r="CQ237" s="1444"/>
      <c r="CR237" s="1444"/>
      <c r="CS237" s="1444"/>
      <c r="CT237" s="1444"/>
      <c r="CU237" s="1444"/>
      <c r="CV237" s="1444"/>
      <c r="CW237" s="1444"/>
      <c r="CX237" s="1444"/>
      <c r="CY237" s="1444"/>
      <c r="CZ237" s="1444"/>
      <c r="DA237" s="1444"/>
      <c r="DB237" s="1444"/>
      <c r="DC237" s="1444"/>
      <c r="DD237" s="1444"/>
      <c r="DE237" s="1444"/>
      <c r="DF237" s="1444"/>
      <c r="DG237" s="1444"/>
      <c r="DH237" s="1444"/>
      <c r="DI237" s="1444"/>
      <c r="DJ237" s="1444"/>
      <c r="DK237" s="1444"/>
      <c r="DL237" s="1444"/>
      <c r="DM237" s="1444"/>
      <c r="DN237" s="1444"/>
      <c r="DO237" s="1444"/>
      <c r="DP237" s="1444"/>
      <c r="DQ237" s="1444"/>
      <c r="DR237" s="1444"/>
      <c r="DS237" s="1444"/>
      <c r="DT237" s="1444"/>
      <c r="DU237" s="1444"/>
      <c r="DV237" s="1444"/>
      <c r="DW237" s="1444"/>
      <c r="DX237" s="1444"/>
      <c r="DY237" s="1444"/>
      <c r="DZ237" s="1444"/>
      <c r="EA237" s="1444"/>
      <c r="EB237" s="1444"/>
      <c r="EC237" s="1444"/>
      <c r="ED237" s="1444"/>
      <c r="EE237" s="1444"/>
      <c r="EF237" s="1444"/>
      <c r="EG237" s="1444"/>
      <c r="EH237" s="1444"/>
      <c r="EI237" s="1444"/>
      <c r="EJ237" s="1444"/>
      <c r="EK237" s="1444"/>
      <c r="EL237" s="1444"/>
      <c r="EM237" s="1444"/>
      <c r="EN237" s="1444"/>
      <c r="EO237" s="1444"/>
      <c r="EP237" s="1444"/>
      <c r="EQ237" s="1444"/>
      <c r="ER237" s="1444"/>
      <c r="ES237" s="1444"/>
      <c r="ET237" s="1444"/>
      <c r="EU237" s="1444"/>
      <c r="EV237" s="1444"/>
      <c r="EW237" s="1444"/>
      <c r="EX237" s="1444"/>
      <c r="EY237" s="1444"/>
      <c r="EZ237" s="1444"/>
      <c r="FA237" s="1444"/>
      <c r="FB237" s="1444"/>
      <c r="FC237" s="1444"/>
      <c r="FD237" s="1444"/>
      <c r="FE237" s="1444"/>
      <c r="FF237" s="1444"/>
      <c r="FG237" s="1444"/>
      <c r="FH237" s="1444"/>
      <c r="FI237" s="1444"/>
      <c r="FJ237" s="1444"/>
      <c r="FK237" s="1444"/>
      <c r="FL237" s="1444"/>
      <c r="FM237" s="1444"/>
      <c r="FN237" s="1444"/>
      <c r="FO237" s="1444"/>
      <c r="FP237" s="1444"/>
      <c r="FQ237" s="1444"/>
      <c r="FR237" s="1444"/>
      <c r="FS237" s="1444"/>
      <c r="FT237" s="1444"/>
      <c r="FU237" s="1444"/>
      <c r="FV237" s="1444"/>
      <c r="FW237" s="1444"/>
      <c r="FX237" s="1444"/>
      <c r="FY237" s="1444"/>
      <c r="FZ237" s="1444"/>
      <c r="GA237" s="1444"/>
      <c r="GB237" s="1444"/>
      <c r="GC237" s="1444"/>
      <c r="GD237" s="1444"/>
      <c r="GE237" s="1444"/>
      <c r="GF237" s="1444"/>
      <c r="GG237" s="1444"/>
      <c r="GH237" s="1444"/>
      <c r="GI237" s="1444"/>
      <c r="GJ237" s="1444"/>
      <c r="GK237" s="1444"/>
      <c r="GL237" s="1444"/>
      <c r="GM237" s="1444"/>
      <c r="GN237" s="1444"/>
      <c r="GO237" s="1444"/>
      <c r="GP237" s="1444"/>
      <c r="GQ237" s="1444"/>
      <c r="GR237" s="1444"/>
      <c r="GS237" s="1444"/>
      <c r="GT237" s="1444"/>
      <c r="GU237" s="1444"/>
      <c r="GV237" s="1444"/>
      <c r="GW237" s="1444"/>
      <c r="GX237" s="1444"/>
      <c r="GY237" s="1444"/>
      <c r="GZ237" s="1444"/>
      <c r="HA237" s="1444"/>
      <c r="HB237" s="1444"/>
      <c r="HC237" s="1444"/>
      <c r="HD237" s="1444"/>
      <c r="HE237" s="1444"/>
      <c r="HF237" s="1444"/>
      <c r="HG237" s="1444"/>
      <c r="HH237" s="1444"/>
      <c r="HI237" s="1444"/>
      <c r="HJ237" s="1444"/>
      <c r="HK237" s="1444"/>
      <c r="HL237" s="1444"/>
      <c r="HM237" s="1444"/>
      <c r="HN237" s="1444"/>
      <c r="HO237" s="1444"/>
      <c r="HP237" s="1444"/>
      <c r="HQ237" s="1444"/>
      <c r="HR237" s="1444"/>
      <c r="HS237" s="1444"/>
      <c r="HT237" s="1444"/>
      <c r="HU237" s="1444"/>
      <c r="HV237" s="1444"/>
      <c r="HW237" s="1444"/>
      <c r="HX237" s="1444"/>
      <c r="HY237" s="1444"/>
      <c r="HZ237" s="1444"/>
      <c r="IA237" s="1444"/>
      <c r="IB237" s="1444"/>
      <c r="IC237" s="1444"/>
      <c r="ID237" s="1444"/>
      <c r="IE237" s="1444"/>
      <c r="IF237" s="1444"/>
      <c r="IG237" s="1444"/>
      <c r="IH237" s="1444"/>
      <c r="II237" s="1444"/>
      <c r="IJ237" s="1444"/>
      <c r="IK237" s="1444"/>
      <c r="IL237" s="1444"/>
      <c r="IM237" s="1444"/>
      <c r="IN237" s="1444"/>
      <c r="IO237" s="1444"/>
      <c r="IP237" s="1444"/>
      <c r="IQ237" s="1444"/>
      <c r="IR237" s="1444"/>
      <c r="IS237" s="1444"/>
      <c r="IT237" s="1444"/>
      <c r="IU237" s="1444"/>
      <c r="IV237" s="1444"/>
      <c r="IW237" s="1444"/>
      <c r="IX237" s="1444"/>
      <c r="IY237" s="1444"/>
      <c r="IZ237" s="1444"/>
      <c r="JA237" s="1444"/>
      <c r="JB237" s="1444"/>
      <c r="JC237" s="1444"/>
      <c r="JD237" s="1444"/>
      <c r="JE237" s="1444"/>
    </row>
    <row r="238" spans="13:265" s="1485" customFormat="1" ht="15" hidden="1" customHeight="1" x14ac:dyDescent="0.25">
      <c r="M238" s="1163"/>
      <c r="N238" s="1163"/>
      <c r="CK238" s="1444"/>
      <c r="CL238" s="1444"/>
      <c r="CM238" s="1444"/>
      <c r="CN238" s="1444"/>
      <c r="CO238" s="1444"/>
      <c r="CP238" s="1444"/>
      <c r="CQ238" s="1444"/>
      <c r="CR238" s="1444"/>
      <c r="CS238" s="1444"/>
      <c r="CT238" s="1444"/>
      <c r="CU238" s="1444"/>
      <c r="CV238" s="1444"/>
      <c r="CW238" s="1444"/>
      <c r="CX238" s="1444"/>
      <c r="CY238" s="1444"/>
      <c r="CZ238" s="1444"/>
      <c r="DA238" s="1444"/>
      <c r="DB238" s="1444"/>
      <c r="DC238" s="1444"/>
      <c r="DD238" s="1444"/>
      <c r="DE238" s="1444"/>
      <c r="DF238" s="1444"/>
      <c r="DG238" s="1444"/>
      <c r="DH238" s="1444"/>
      <c r="DI238" s="1444"/>
      <c r="DJ238" s="1444"/>
      <c r="DK238" s="1444"/>
      <c r="DL238" s="1444"/>
      <c r="DM238" s="1444"/>
      <c r="DN238" s="1444"/>
      <c r="DO238" s="1444"/>
      <c r="DP238" s="1444"/>
      <c r="DQ238" s="1444"/>
      <c r="DR238" s="1444"/>
      <c r="DS238" s="1444"/>
      <c r="DT238" s="1444"/>
      <c r="DU238" s="1444"/>
      <c r="DV238" s="1444"/>
      <c r="DW238" s="1444"/>
      <c r="DX238" s="1444"/>
      <c r="DY238" s="1444"/>
      <c r="DZ238" s="1444"/>
      <c r="EA238" s="1444"/>
      <c r="EB238" s="1444"/>
      <c r="EC238" s="1444"/>
      <c r="ED238" s="1444"/>
      <c r="EE238" s="1444"/>
      <c r="EF238" s="1444"/>
      <c r="EG238" s="1444"/>
      <c r="EH238" s="1444"/>
      <c r="EI238" s="1444"/>
      <c r="EJ238" s="1444"/>
      <c r="EK238" s="1444"/>
      <c r="EL238" s="1444"/>
      <c r="EM238" s="1444"/>
      <c r="EN238" s="1444"/>
      <c r="EO238" s="1444"/>
      <c r="EP238" s="1444"/>
      <c r="EQ238" s="1444"/>
      <c r="ER238" s="1444"/>
      <c r="ES238" s="1444"/>
      <c r="ET238" s="1444"/>
      <c r="EU238" s="1444"/>
      <c r="EV238" s="1444"/>
      <c r="EW238" s="1444"/>
      <c r="EX238" s="1444"/>
      <c r="EY238" s="1444"/>
      <c r="EZ238" s="1444"/>
      <c r="FA238" s="1444"/>
      <c r="FB238" s="1444"/>
      <c r="FC238" s="1444"/>
      <c r="FD238" s="1444"/>
      <c r="FE238" s="1444"/>
      <c r="FF238" s="1444"/>
      <c r="FG238" s="1444"/>
      <c r="FH238" s="1444"/>
      <c r="FI238" s="1444"/>
      <c r="FJ238" s="1444"/>
      <c r="FK238" s="1444"/>
      <c r="FL238" s="1444"/>
      <c r="FM238" s="1444"/>
      <c r="FN238" s="1444"/>
      <c r="FO238" s="1444"/>
      <c r="FP238" s="1444"/>
      <c r="FQ238" s="1444"/>
      <c r="FR238" s="1444"/>
      <c r="FS238" s="1444"/>
      <c r="FT238" s="1444"/>
      <c r="FU238" s="1444"/>
      <c r="FV238" s="1444"/>
      <c r="FW238" s="1444"/>
      <c r="FX238" s="1444"/>
      <c r="FY238" s="1444"/>
      <c r="FZ238" s="1444"/>
      <c r="GA238" s="1444"/>
      <c r="GB238" s="1444"/>
      <c r="GC238" s="1444"/>
      <c r="GD238" s="1444"/>
      <c r="GE238" s="1444"/>
      <c r="GF238" s="1444"/>
      <c r="GG238" s="1444"/>
      <c r="GH238" s="1444"/>
      <c r="GI238" s="1444"/>
      <c r="GJ238" s="1444"/>
      <c r="GK238" s="1444"/>
      <c r="GL238" s="1444"/>
      <c r="GM238" s="1444"/>
      <c r="GN238" s="1444"/>
      <c r="GO238" s="1444"/>
      <c r="GP238" s="1444"/>
      <c r="GQ238" s="1444"/>
      <c r="GR238" s="1444"/>
      <c r="GS238" s="1444"/>
      <c r="GT238" s="1444"/>
      <c r="GU238" s="1444"/>
      <c r="GV238" s="1444"/>
      <c r="GW238" s="1444"/>
      <c r="GX238" s="1444"/>
      <c r="GY238" s="1444"/>
      <c r="GZ238" s="1444"/>
      <c r="HA238" s="1444"/>
      <c r="HB238" s="1444"/>
      <c r="HC238" s="1444"/>
      <c r="HD238" s="1444"/>
      <c r="HE238" s="1444"/>
      <c r="HF238" s="1444"/>
      <c r="HG238" s="1444"/>
      <c r="HH238" s="1444"/>
      <c r="HI238" s="1444"/>
      <c r="HJ238" s="1444"/>
      <c r="HK238" s="1444"/>
      <c r="HL238" s="1444"/>
      <c r="HM238" s="1444"/>
      <c r="HN238" s="1444"/>
      <c r="HO238" s="1444"/>
      <c r="HP238" s="1444"/>
      <c r="HQ238" s="1444"/>
      <c r="HR238" s="1444"/>
      <c r="HS238" s="1444"/>
      <c r="HT238" s="1444"/>
      <c r="HU238" s="1444"/>
      <c r="HV238" s="1444"/>
      <c r="HW238" s="1444"/>
      <c r="HX238" s="1444"/>
      <c r="HY238" s="1444"/>
      <c r="HZ238" s="1444"/>
      <c r="IA238" s="1444"/>
      <c r="IB238" s="1444"/>
      <c r="IC238" s="1444"/>
      <c r="ID238" s="1444"/>
      <c r="IE238" s="1444"/>
      <c r="IF238" s="1444"/>
      <c r="IG238" s="1444"/>
      <c r="IH238" s="1444"/>
      <c r="II238" s="1444"/>
      <c r="IJ238" s="1444"/>
      <c r="IK238" s="1444"/>
      <c r="IL238" s="1444"/>
      <c r="IM238" s="1444"/>
      <c r="IN238" s="1444"/>
      <c r="IO238" s="1444"/>
      <c r="IP238" s="1444"/>
      <c r="IQ238" s="1444"/>
      <c r="IR238" s="1444"/>
      <c r="IS238" s="1444"/>
      <c r="IT238" s="1444"/>
      <c r="IU238" s="1444"/>
      <c r="IV238" s="1444"/>
      <c r="IW238" s="1444"/>
      <c r="IX238" s="1444"/>
      <c r="IY238" s="1444"/>
      <c r="IZ238" s="1444"/>
      <c r="JA238" s="1444"/>
      <c r="JB238" s="1444"/>
      <c r="JC238" s="1444"/>
      <c r="JD238" s="1444"/>
      <c r="JE238" s="1444"/>
    </row>
    <row r="239" spans="13:265" s="1485" customFormat="1" ht="15" hidden="1" customHeight="1" x14ac:dyDescent="0.25">
      <c r="M239" s="1163"/>
      <c r="N239" s="1163"/>
      <c r="CK239" s="1444"/>
      <c r="CL239" s="1444"/>
      <c r="CM239" s="1444"/>
      <c r="CN239" s="1444"/>
      <c r="CO239" s="1444"/>
      <c r="CP239" s="1444"/>
      <c r="CQ239" s="1444"/>
      <c r="CR239" s="1444"/>
      <c r="CS239" s="1444"/>
      <c r="CT239" s="1444"/>
      <c r="CU239" s="1444"/>
      <c r="CV239" s="1444"/>
      <c r="CW239" s="1444"/>
      <c r="CX239" s="1444"/>
      <c r="CY239" s="1444"/>
      <c r="CZ239" s="1444"/>
      <c r="DA239" s="1444"/>
      <c r="DB239" s="1444"/>
      <c r="DC239" s="1444"/>
      <c r="DD239" s="1444"/>
      <c r="DE239" s="1444"/>
      <c r="DF239" s="1444"/>
      <c r="DG239" s="1444"/>
      <c r="DH239" s="1444"/>
      <c r="DI239" s="1444"/>
      <c r="DJ239" s="1444"/>
      <c r="DK239" s="1444"/>
      <c r="DL239" s="1444"/>
      <c r="DM239" s="1444"/>
      <c r="DN239" s="1444"/>
      <c r="DO239" s="1444"/>
      <c r="DP239" s="1444"/>
      <c r="DQ239" s="1444"/>
      <c r="DR239" s="1444"/>
      <c r="DS239" s="1444"/>
      <c r="DT239" s="1444"/>
      <c r="DU239" s="1444"/>
      <c r="DV239" s="1444"/>
      <c r="DW239" s="1444"/>
      <c r="DX239" s="1444"/>
      <c r="DY239" s="1444"/>
      <c r="DZ239" s="1444"/>
      <c r="EA239" s="1444"/>
      <c r="EB239" s="1444"/>
      <c r="EC239" s="1444"/>
      <c r="ED239" s="1444"/>
      <c r="EE239" s="1444"/>
      <c r="EF239" s="1444"/>
      <c r="EG239" s="1444"/>
      <c r="EH239" s="1444"/>
      <c r="EI239" s="1444"/>
      <c r="EJ239" s="1444"/>
      <c r="EK239" s="1444"/>
      <c r="EL239" s="1444"/>
      <c r="EM239" s="1444"/>
      <c r="EN239" s="1444"/>
      <c r="EO239" s="1444"/>
      <c r="EP239" s="1444"/>
      <c r="EQ239" s="1444"/>
      <c r="ER239" s="1444"/>
      <c r="ES239" s="1444"/>
      <c r="ET239" s="1444"/>
      <c r="EU239" s="1444"/>
      <c r="EV239" s="1444"/>
      <c r="EW239" s="1444"/>
      <c r="EX239" s="1444"/>
      <c r="EY239" s="1444"/>
      <c r="EZ239" s="1444"/>
      <c r="FA239" s="1444"/>
      <c r="FB239" s="1444"/>
      <c r="FC239" s="1444"/>
      <c r="FD239" s="1444"/>
      <c r="FE239" s="1444"/>
      <c r="FF239" s="1444"/>
      <c r="FG239" s="1444"/>
      <c r="FH239" s="1444"/>
      <c r="FI239" s="1444"/>
      <c r="FJ239" s="1444"/>
      <c r="FK239" s="1444"/>
      <c r="FL239" s="1444"/>
      <c r="FM239" s="1444"/>
      <c r="FN239" s="1444"/>
      <c r="FO239" s="1444"/>
      <c r="FP239" s="1444"/>
      <c r="FQ239" s="1444"/>
      <c r="FR239" s="1444"/>
      <c r="FS239" s="1444"/>
      <c r="FT239" s="1444"/>
      <c r="FU239" s="1444"/>
      <c r="FV239" s="1444"/>
      <c r="FW239" s="1444"/>
      <c r="FX239" s="1444"/>
      <c r="FY239" s="1444"/>
      <c r="FZ239" s="1444"/>
      <c r="GA239" s="1444"/>
      <c r="GB239" s="1444"/>
      <c r="GC239" s="1444"/>
      <c r="GD239" s="1444"/>
      <c r="GE239" s="1444"/>
      <c r="GF239" s="1444"/>
      <c r="GG239" s="1444"/>
      <c r="GH239" s="1444"/>
      <c r="GI239" s="1444"/>
      <c r="GJ239" s="1444"/>
      <c r="GK239" s="1444"/>
      <c r="GL239" s="1444"/>
      <c r="GM239" s="1444"/>
      <c r="GN239" s="1444"/>
      <c r="GO239" s="1444"/>
      <c r="GP239" s="1444"/>
      <c r="GQ239" s="1444"/>
      <c r="GR239" s="1444"/>
      <c r="GS239" s="1444"/>
      <c r="GT239" s="1444"/>
      <c r="GU239" s="1444"/>
      <c r="GV239" s="1444"/>
      <c r="GW239" s="1444"/>
      <c r="GX239" s="1444"/>
      <c r="GY239" s="1444"/>
      <c r="GZ239" s="1444"/>
      <c r="HA239" s="1444"/>
      <c r="HB239" s="1444"/>
      <c r="HC239" s="1444"/>
      <c r="HD239" s="1444"/>
      <c r="HE239" s="1444"/>
      <c r="HF239" s="1444"/>
      <c r="HG239" s="1444"/>
      <c r="HH239" s="1444"/>
      <c r="HI239" s="1444"/>
      <c r="HJ239" s="1444"/>
      <c r="HK239" s="1444"/>
      <c r="HL239" s="1444"/>
      <c r="HM239" s="1444"/>
      <c r="HN239" s="1444"/>
      <c r="HO239" s="1444"/>
      <c r="HP239" s="1444"/>
      <c r="HQ239" s="1444"/>
      <c r="HR239" s="1444"/>
      <c r="HS239" s="1444"/>
      <c r="HT239" s="1444"/>
      <c r="HU239" s="1444"/>
      <c r="HV239" s="1444"/>
      <c r="HW239" s="1444"/>
      <c r="HX239" s="1444"/>
      <c r="HY239" s="1444"/>
      <c r="HZ239" s="1444"/>
      <c r="IA239" s="1444"/>
      <c r="IB239" s="1444"/>
      <c r="IC239" s="1444"/>
      <c r="ID239" s="1444"/>
      <c r="IE239" s="1444"/>
      <c r="IF239" s="1444"/>
      <c r="IG239" s="1444"/>
      <c r="IH239" s="1444"/>
      <c r="II239" s="1444"/>
      <c r="IJ239" s="1444"/>
      <c r="IK239" s="1444"/>
      <c r="IL239" s="1444"/>
      <c r="IM239" s="1444"/>
      <c r="IN239" s="1444"/>
      <c r="IO239" s="1444"/>
      <c r="IP239" s="1444"/>
      <c r="IQ239" s="1444"/>
      <c r="IR239" s="1444"/>
      <c r="IS239" s="1444"/>
      <c r="IT239" s="1444"/>
      <c r="IU239" s="1444"/>
      <c r="IV239" s="1444"/>
      <c r="IW239" s="1444"/>
      <c r="IX239" s="1444"/>
      <c r="IY239" s="1444"/>
      <c r="IZ239" s="1444"/>
      <c r="JA239" s="1444"/>
      <c r="JB239" s="1444"/>
      <c r="JC239" s="1444"/>
      <c r="JD239" s="1444"/>
      <c r="JE239" s="1444"/>
    </row>
    <row r="240" spans="13:265" s="1485" customFormat="1" ht="15" hidden="1" customHeight="1" x14ac:dyDescent="0.25">
      <c r="M240" s="1163"/>
      <c r="N240" s="1163"/>
      <c r="CK240" s="1444"/>
      <c r="CL240" s="1444"/>
      <c r="CM240" s="1444"/>
      <c r="CN240" s="1444"/>
      <c r="CO240" s="1444"/>
      <c r="CP240" s="1444"/>
      <c r="CQ240" s="1444"/>
      <c r="CR240" s="1444"/>
      <c r="CS240" s="1444"/>
      <c r="CT240" s="1444"/>
      <c r="CU240" s="1444"/>
      <c r="CV240" s="1444"/>
      <c r="CW240" s="1444"/>
      <c r="CX240" s="1444"/>
      <c r="CY240" s="1444"/>
      <c r="CZ240" s="1444"/>
      <c r="DA240" s="1444"/>
      <c r="DB240" s="1444"/>
      <c r="DC240" s="1444"/>
      <c r="DD240" s="1444"/>
      <c r="DE240" s="1444"/>
      <c r="DF240" s="1444"/>
      <c r="DG240" s="1444"/>
      <c r="DH240" s="1444"/>
      <c r="DI240" s="1444"/>
      <c r="DJ240" s="1444"/>
      <c r="DK240" s="1444"/>
      <c r="DL240" s="1444"/>
      <c r="DM240" s="1444"/>
      <c r="DN240" s="1444"/>
      <c r="DO240" s="1444"/>
      <c r="DP240" s="1444"/>
      <c r="DQ240" s="1444"/>
      <c r="DR240" s="1444"/>
      <c r="DS240" s="1444"/>
      <c r="DT240" s="1444"/>
      <c r="DU240" s="1444"/>
      <c r="DV240" s="1444"/>
      <c r="DW240" s="1444"/>
      <c r="DX240" s="1444"/>
      <c r="DY240" s="1444"/>
      <c r="DZ240" s="1444"/>
      <c r="EA240" s="1444"/>
      <c r="EB240" s="1444"/>
      <c r="EC240" s="1444"/>
      <c r="ED240" s="1444"/>
      <c r="EE240" s="1444"/>
      <c r="EF240" s="1444"/>
      <c r="EG240" s="1444"/>
      <c r="EH240" s="1444"/>
      <c r="EI240" s="1444"/>
      <c r="EJ240" s="1444"/>
      <c r="EK240" s="1444"/>
      <c r="EL240" s="1444"/>
      <c r="EM240" s="1444"/>
      <c r="EN240" s="1444"/>
      <c r="EO240" s="1444"/>
      <c r="EP240" s="1444"/>
      <c r="EQ240" s="1444"/>
      <c r="ER240" s="1444"/>
      <c r="ES240" s="1444"/>
      <c r="ET240" s="1444"/>
      <c r="EU240" s="1444"/>
      <c r="EV240" s="1444"/>
      <c r="EW240" s="1444"/>
      <c r="EX240" s="1444"/>
      <c r="EY240" s="1444"/>
      <c r="EZ240" s="1444"/>
      <c r="FA240" s="1444"/>
      <c r="FB240" s="1444"/>
      <c r="FC240" s="1444"/>
      <c r="FD240" s="1444"/>
      <c r="FE240" s="1444"/>
      <c r="FF240" s="1444"/>
      <c r="FG240" s="1444"/>
      <c r="FH240" s="1444"/>
      <c r="FI240" s="1444"/>
      <c r="FJ240" s="1444"/>
      <c r="FK240" s="1444"/>
      <c r="FL240" s="1444"/>
      <c r="FM240" s="1444"/>
      <c r="FN240" s="1444"/>
      <c r="FO240" s="1444"/>
      <c r="FP240" s="1444"/>
      <c r="FQ240" s="1444"/>
      <c r="FR240" s="1444"/>
      <c r="FS240" s="1444"/>
      <c r="FT240" s="1444"/>
      <c r="FU240" s="1444"/>
      <c r="FV240" s="1444"/>
      <c r="FW240" s="1444"/>
      <c r="FX240" s="1444"/>
      <c r="FY240" s="1444"/>
      <c r="FZ240" s="1444"/>
      <c r="GA240" s="1444"/>
      <c r="GB240" s="1444"/>
      <c r="GC240" s="1444"/>
      <c r="GD240" s="1444"/>
      <c r="GE240" s="1444"/>
      <c r="GF240" s="1444"/>
      <c r="GG240" s="1444"/>
      <c r="GH240" s="1444"/>
      <c r="GI240" s="1444"/>
      <c r="GJ240" s="1444"/>
      <c r="GK240" s="1444"/>
      <c r="GL240" s="1444"/>
      <c r="GM240" s="1444"/>
      <c r="GN240" s="1444"/>
      <c r="GO240" s="1444"/>
      <c r="GP240" s="1444"/>
      <c r="GQ240" s="1444"/>
      <c r="GR240" s="1444"/>
      <c r="GS240" s="1444"/>
      <c r="GT240" s="1444"/>
      <c r="GU240" s="1444"/>
      <c r="GV240" s="1444"/>
      <c r="GW240" s="1444"/>
      <c r="GX240" s="1444"/>
      <c r="GY240" s="1444"/>
      <c r="GZ240" s="1444"/>
      <c r="HA240" s="1444"/>
      <c r="HB240" s="1444"/>
      <c r="HC240" s="1444"/>
      <c r="HD240" s="1444"/>
      <c r="HE240" s="1444"/>
      <c r="HF240" s="1444"/>
      <c r="HG240" s="1444"/>
      <c r="HH240" s="1444"/>
      <c r="HI240" s="1444"/>
      <c r="HJ240" s="1444"/>
      <c r="HK240" s="1444"/>
      <c r="HL240" s="1444"/>
      <c r="HM240" s="1444"/>
      <c r="HN240" s="1444"/>
      <c r="HO240" s="1444"/>
      <c r="HP240" s="1444"/>
      <c r="HQ240" s="1444"/>
      <c r="HR240" s="1444"/>
      <c r="HS240" s="1444"/>
      <c r="HT240" s="1444"/>
      <c r="HU240" s="1444"/>
      <c r="HV240" s="1444"/>
      <c r="HW240" s="1444"/>
      <c r="HX240" s="1444"/>
      <c r="HY240" s="1444"/>
      <c r="HZ240" s="1444"/>
      <c r="IA240" s="1444"/>
      <c r="IB240" s="1444"/>
      <c r="IC240" s="1444"/>
      <c r="ID240" s="1444"/>
      <c r="IE240" s="1444"/>
      <c r="IF240" s="1444"/>
      <c r="IG240" s="1444"/>
      <c r="IH240" s="1444"/>
      <c r="II240" s="1444"/>
      <c r="IJ240" s="1444"/>
      <c r="IK240" s="1444"/>
      <c r="IL240" s="1444"/>
      <c r="IM240" s="1444"/>
      <c r="IN240" s="1444"/>
      <c r="IO240" s="1444"/>
      <c r="IP240" s="1444"/>
      <c r="IQ240" s="1444"/>
      <c r="IR240" s="1444"/>
      <c r="IS240" s="1444"/>
      <c r="IT240" s="1444"/>
      <c r="IU240" s="1444"/>
      <c r="IV240" s="1444"/>
      <c r="IW240" s="1444"/>
      <c r="IX240" s="1444"/>
      <c r="IY240" s="1444"/>
      <c r="IZ240" s="1444"/>
      <c r="JA240" s="1444"/>
      <c r="JB240" s="1444"/>
      <c r="JC240" s="1444"/>
      <c r="JD240" s="1444"/>
      <c r="JE240" s="1444"/>
    </row>
    <row r="241" spans="13:265" s="1485" customFormat="1" ht="15" hidden="1" customHeight="1" x14ac:dyDescent="0.25">
      <c r="M241" s="1163"/>
      <c r="N241" s="1163"/>
      <c r="CK241" s="1444"/>
      <c r="CL241" s="1444"/>
      <c r="CM241" s="1444"/>
      <c r="CN241" s="1444"/>
      <c r="CO241" s="1444"/>
      <c r="CP241" s="1444"/>
      <c r="CQ241" s="1444"/>
      <c r="CR241" s="1444"/>
      <c r="CS241" s="1444"/>
      <c r="CT241" s="1444"/>
      <c r="CU241" s="1444"/>
      <c r="CV241" s="1444"/>
      <c r="CW241" s="1444"/>
      <c r="CX241" s="1444"/>
      <c r="CY241" s="1444"/>
      <c r="CZ241" s="1444"/>
      <c r="DA241" s="1444"/>
      <c r="DB241" s="1444"/>
      <c r="DC241" s="1444"/>
      <c r="DD241" s="1444"/>
      <c r="DE241" s="1444"/>
      <c r="DF241" s="1444"/>
      <c r="DG241" s="1444"/>
      <c r="DH241" s="1444"/>
      <c r="DI241" s="1444"/>
      <c r="DJ241" s="1444"/>
      <c r="DK241" s="1444"/>
      <c r="DL241" s="1444"/>
      <c r="DM241" s="1444"/>
      <c r="DN241" s="1444"/>
      <c r="DO241" s="1444"/>
      <c r="DP241" s="1444"/>
      <c r="DQ241" s="1444"/>
      <c r="DR241" s="1444"/>
      <c r="DS241" s="1444"/>
      <c r="DT241" s="1444"/>
      <c r="DU241" s="1444"/>
      <c r="DV241" s="1444"/>
      <c r="DW241" s="1444"/>
      <c r="DX241" s="1444"/>
      <c r="DY241" s="1444"/>
      <c r="DZ241" s="1444"/>
      <c r="EA241" s="1444"/>
      <c r="EB241" s="1444"/>
      <c r="EC241" s="1444"/>
      <c r="ED241" s="1444"/>
      <c r="EE241" s="1444"/>
      <c r="EF241" s="1444"/>
      <c r="EG241" s="1444"/>
      <c r="EH241" s="1444"/>
      <c r="EI241" s="1444"/>
      <c r="EJ241" s="1444"/>
      <c r="EK241" s="1444"/>
      <c r="EL241" s="1444"/>
      <c r="EM241" s="1444"/>
      <c r="EN241" s="1444"/>
      <c r="EO241" s="1444"/>
      <c r="EP241" s="1444"/>
      <c r="EQ241" s="1444"/>
      <c r="ER241" s="1444"/>
      <c r="ES241" s="1444"/>
      <c r="ET241" s="1444"/>
      <c r="EU241" s="1444"/>
      <c r="EV241" s="1444"/>
      <c r="EW241" s="1444"/>
      <c r="EX241" s="1444"/>
      <c r="EY241" s="1444"/>
      <c r="EZ241" s="1444"/>
      <c r="FA241" s="1444"/>
      <c r="FB241" s="1444"/>
      <c r="FC241" s="1444"/>
      <c r="FD241" s="1444"/>
      <c r="FE241" s="1444"/>
      <c r="FF241" s="1444"/>
      <c r="FG241" s="1444"/>
      <c r="FH241" s="1444"/>
      <c r="FI241" s="1444"/>
      <c r="FJ241" s="1444"/>
      <c r="FK241" s="1444"/>
      <c r="FL241" s="1444"/>
      <c r="FM241" s="1444"/>
      <c r="FN241" s="1444"/>
      <c r="FO241" s="1444"/>
      <c r="FP241" s="1444"/>
      <c r="FQ241" s="1444"/>
      <c r="FR241" s="1444"/>
      <c r="FS241" s="1444"/>
      <c r="FT241" s="1444"/>
      <c r="FU241" s="1444"/>
      <c r="FV241" s="1444"/>
      <c r="FW241" s="1444"/>
      <c r="FX241" s="1444"/>
      <c r="FY241" s="1444"/>
      <c r="FZ241" s="1444"/>
      <c r="GA241" s="1444"/>
      <c r="GB241" s="1444"/>
      <c r="GC241" s="1444"/>
      <c r="GD241" s="1444"/>
      <c r="GE241" s="1444"/>
      <c r="GF241" s="1444"/>
      <c r="GG241" s="1444"/>
      <c r="GH241" s="1444"/>
      <c r="GI241" s="1444"/>
      <c r="GJ241" s="1444"/>
      <c r="GK241" s="1444"/>
      <c r="GL241" s="1444"/>
      <c r="GM241" s="1444"/>
      <c r="GN241" s="1444"/>
      <c r="GO241" s="1444"/>
      <c r="GP241" s="1444"/>
      <c r="GQ241" s="1444"/>
      <c r="GR241" s="1444"/>
      <c r="GS241" s="1444"/>
      <c r="GT241" s="1444"/>
      <c r="GU241" s="1444"/>
      <c r="GV241" s="1444"/>
      <c r="GW241" s="1444"/>
      <c r="GX241" s="1444"/>
      <c r="GY241" s="1444"/>
      <c r="GZ241" s="1444"/>
      <c r="HA241" s="1444"/>
      <c r="HB241" s="1444"/>
      <c r="HC241" s="1444"/>
      <c r="HD241" s="1444"/>
      <c r="HE241" s="1444"/>
      <c r="HF241" s="1444"/>
      <c r="HG241" s="1444"/>
      <c r="HH241" s="1444"/>
      <c r="HI241" s="1444"/>
      <c r="HJ241" s="1444"/>
      <c r="HK241" s="1444"/>
      <c r="HL241" s="1444"/>
      <c r="HM241" s="1444"/>
      <c r="HN241" s="1444"/>
      <c r="HO241" s="1444"/>
      <c r="HP241" s="1444"/>
      <c r="HQ241" s="1444"/>
      <c r="HR241" s="1444"/>
      <c r="HS241" s="1444"/>
      <c r="HT241" s="1444"/>
      <c r="HU241" s="1444"/>
      <c r="HV241" s="1444"/>
      <c r="HW241" s="1444"/>
      <c r="HX241" s="1444"/>
      <c r="HY241" s="1444"/>
      <c r="HZ241" s="1444"/>
      <c r="IA241" s="1444"/>
      <c r="IB241" s="1444"/>
      <c r="IC241" s="1444"/>
      <c r="ID241" s="1444"/>
      <c r="IE241" s="1444"/>
      <c r="IF241" s="1444"/>
      <c r="IG241" s="1444"/>
      <c r="IH241" s="1444"/>
      <c r="II241" s="1444"/>
      <c r="IJ241" s="1444"/>
      <c r="IK241" s="1444"/>
      <c r="IL241" s="1444"/>
      <c r="IM241" s="1444"/>
      <c r="IN241" s="1444"/>
      <c r="IO241" s="1444"/>
      <c r="IP241" s="1444"/>
      <c r="IQ241" s="1444"/>
      <c r="IR241" s="1444"/>
      <c r="IS241" s="1444"/>
      <c r="IT241" s="1444"/>
      <c r="IU241" s="1444"/>
      <c r="IV241" s="1444"/>
      <c r="IW241" s="1444"/>
      <c r="IX241" s="1444"/>
      <c r="IY241" s="1444"/>
      <c r="IZ241" s="1444"/>
      <c r="JA241" s="1444"/>
      <c r="JB241" s="1444"/>
      <c r="JC241" s="1444"/>
      <c r="JD241" s="1444"/>
      <c r="JE241" s="1444"/>
    </row>
    <row r="242" spans="13:265" s="1485" customFormat="1" ht="15" hidden="1" customHeight="1" x14ac:dyDescent="0.25">
      <c r="M242" s="1163"/>
      <c r="N242" s="1163"/>
      <c r="CK242" s="1444"/>
      <c r="CL242" s="1444"/>
      <c r="CM242" s="1444"/>
      <c r="CN242" s="1444"/>
      <c r="CO242" s="1444"/>
      <c r="CP242" s="1444"/>
      <c r="CQ242" s="1444"/>
      <c r="CR242" s="1444"/>
      <c r="CS242" s="1444"/>
      <c r="CT242" s="1444"/>
      <c r="CU242" s="1444"/>
      <c r="CV242" s="1444"/>
      <c r="CW242" s="1444"/>
      <c r="CX242" s="1444"/>
      <c r="CY242" s="1444"/>
      <c r="CZ242" s="1444"/>
      <c r="DA242" s="1444"/>
      <c r="DB242" s="1444"/>
      <c r="DC242" s="1444"/>
      <c r="DD242" s="1444"/>
      <c r="DE242" s="1444"/>
      <c r="DF242" s="1444"/>
      <c r="DG242" s="1444"/>
      <c r="DH242" s="1444"/>
      <c r="DI242" s="1444"/>
      <c r="DJ242" s="1444"/>
      <c r="DK242" s="1444"/>
      <c r="DL242" s="1444"/>
      <c r="DM242" s="1444"/>
      <c r="DN242" s="1444"/>
      <c r="DO242" s="1444"/>
      <c r="DP242" s="1444"/>
      <c r="DQ242" s="1444"/>
      <c r="DR242" s="1444"/>
      <c r="DS242" s="1444"/>
      <c r="DT242" s="1444"/>
      <c r="DU242" s="1444"/>
      <c r="DV242" s="1444"/>
      <c r="DW242" s="1444"/>
      <c r="DX242" s="1444"/>
      <c r="DY242" s="1444"/>
      <c r="DZ242" s="1444"/>
      <c r="EA242" s="1444"/>
      <c r="EB242" s="1444"/>
      <c r="EC242" s="1444"/>
      <c r="ED242" s="1444"/>
      <c r="EE242" s="1444"/>
      <c r="EF242" s="1444"/>
      <c r="EG242" s="1444"/>
      <c r="EH242" s="1444"/>
      <c r="EI242" s="1444"/>
      <c r="EJ242" s="1444"/>
      <c r="EK242" s="1444"/>
      <c r="EL242" s="1444"/>
      <c r="EM242" s="1444"/>
      <c r="EN242" s="1444"/>
      <c r="EO242" s="1444"/>
      <c r="EP242" s="1444"/>
      <c r="EQ242" s="1444"/>
      <c r="ER242" s="1444"/>
      <c r="ES242" s="1444"/>
      <c r="ET242" s="1444"/>
      <c r="EU242" s="1444"/>
      <c r="EV242" s="1444"/>
      <c r="EW242" s="1444"/>
      <c r="EX242" s="1444"/>
      <c r="EY242" s="1444"/>
      <c r="EZ242" s="1444"/>
      <c r="FA242" s="1444"/>
      <c r="FB242" s="1444"/>
      <c r="FC242" s="1444"/>
      <c r="FD242" s="1444"/>
      <c r="FE242" s="1444"/>
      <c r="FF242" s="1444"/>
      <c r="FG242" s="1444"/>
      <c r="FH242" s="1444"/>
      <c r="FI242" s="1444"/>
      <c r="FJ242" s="1444"/>
      <c r="FK242" s="1444"/>
      <c r="FL242" s="1444"/>
      <c r="FM242" s="1444"/>
      <c r="FN242" s="1444"/>
      <c r="FO242" s="1444"/>
      <c r="FP242" s="1444"/>
      <c r="FQ242" s="1444"/>
      <c r="FR242" s="1444"/>
      <c r="FS242" s="1444"/>
      <c r="FT242" s="1444"/>
      <c r="FU242" s="1444"/>
      <c r="FV242" s="1444"/>
      <c r="FW242" s="1444"/>
      <c r="FX242" s="1444"/>
      <c r="FY242" s="1444"/>
      <c r="FZ242" s="1444"/>
      <c r="GA242" s="1444"/>
      <c r="GB242" s="1444"/>
      <c r="GC242" s="1444"/>
      <c r="GD242" s="1444"/>
      <c r="GE242" s="1444"/>
      <c r="GF242" s="1444"/>
      <c r="GG242" s="1444"/>
      <c r="GH242" s="1444"/>
      <c r="GI242" s="1444"/>
      <c r="GJ242" s="1444"/>
      <c r="GK242" s="1444"/>
      <c r="GL242" s="1444"/>
      <c r="GM242" s="1444"/>
      <c r="GN242" s="1444"/>
      <c r="GO242" s="1444"/>
      <c r="GP242" s="1444"/>
      <c r="GQ242" s="1444"/>
      <c r="GR242" s="1444"/>
      <c r="GS242" s="1444"/>
      <c r="GT242" s="1444"/>
      <c r="GU242" s="1444"/>
      <c r="GV242" s="1444"/>
      <c r="GW242" s="1444"/>
      <c r="GX242" s="1444"/>
      <c r="GY242" s="1444"/>
      <c r="GZ242" s="1444"/>
      <c r="HA242" s="1444"/>
      <c r="HB242" s="1444"/>
      <c r="HC242" s="1444"/>
      <c r="HD242" s="1444"/>
      <c r="HE242" s="1444"/>
      <c r="HF242" s="1444"/>
      <c r="HG242" s="1444"/>
      <c r="HH242" s="1444"/>
      <c r="HI242" s="1444"/>
      <c r="HJ242" s="1444"/>
      <c r="HK242" s="1444"/>
      <c r="HL242" s="1444"/>
      <c r="HM242" s="1444"/>
      <c r="HN242" s="1444"/>
      <c r="HO242" s="1444"/>
      <c r="HP242" s="1444"/>
      <c r="HQ242" s="1444"/>
      <c r="HR242" s="1444"/>
      <c r="HS242" s="1444"/>
      <c r="HT242" s="1444"/>
      <c r="HU242" s="1444"/>
      <c r="HV242" s="1444"/>
      <c r="HW242" s="1444"/>
      <c r="HX242" s="1444"/>
      <c r="HY242" s="1444"/>
      <c r="HZ242" s="1444"/>
      <c r="IA242" s="1444"/>
      <c r="IB242" s="1444"/>
      <c r="IC242" s="1444"/>
      <c r="ID242" s="1444"/>
      <c r="IE242" s="1444"/>
      <c r="IF242" s="1444"/>
      <c r="IG242" s="1444"/>
      <c r="IH242" s="1444"/>
      <c r="II242" s="1444"/>
      <c r="IJ242" s="1444"/>
      <c r="IK242" s="1444"/>
      <c r="IL242" s="1444"/>
      <c r="IM242" s="1444"/>
      <c r="IN242" s="1444"/>
      <c r="IO242" s="1444"/>
      <c r="IP242" s="1444"/>
      <c r="IQ242" s="1444"/>
      <c r="IR242" s="1444"/>
      <c r="IS242" s="1444"/>
      <c r="IT242" s="1444"/>
      <c r="IU242" s="1444"/>
      <c r="IV242" s="1444"/>
      <c r="IW242" s="1444"/>
      <c r="IX242" s="1444"/>
      <c r="IY242" s="1444"/>
      <c r="IZ242" s="1444"/>
      <c r="JA242" s="1444"/>
      <c r="JB242" s="1444"/>
      <c r="JC242" s="1444"/>
      <c r="JD242" s="1444"/>
      <c r="JE242" s="1444"/>
    </row>
    <row r="243" spans="13:265" s="1485" customFormat="1" ht="15" hidden="1" customHeight="1" x14ac:dyDescent="0.25">
      <c r="M243" s="1163"/>
      <c r="N243" s="1163"/>
      <c r="CK243" s="1444"/>
      <c r="CL243" s="1444"/>
      <c r="CM243" s="1444"/>
      <c r="CN243" s="1444"/>
      <c r="CO243" s="1444"/>
      <c r="CP243" s="1444"/>
      <c r="CQ243" s="1444"/>
      <c r="CR243" s="1444"/>
      <c r="CS243" s="1444"/>
      <c r="CT243" s="1444"/>
      <c r="CU243" s="1444"/>
      <c r="CV243" s="1444"/>
      <c r="CW243" s="1444"/>
      <c r="CX243" s="1444"/>
      <c r="CY243" s="1444"/>
      <c r="CZ243" s="1444"/>
      <c r="DA243" s="1444"/>
      <c r="DB243" s="1444"/>
      <c r="DC243" s="1444"/>
      <c r="DD243" s="1444"/>
      <c r="DE243" s="1444"/>
      <c r="DF243" s="1444"/>
      <c r="DG243" s="1444"/>
      <c r="DH243" s="1444"/>
      <c r="DI243" s="1444"/>
      <c r="DJ243" s="1444"/>
      <c r="DK243" s="1444"/>
      <c r="DL243" s="1444"/>
      <c r="DM243" s="1444"/>
      <c r="DN243" s="1444"/>
      <c r="DO243" s="1444"/>
      <c r="DP243" s="1444"/>
      <c r="DQ243" s="1444"/>
      <c r="DR243" s="1444"/>
      <c r="DS243" s="1444"/>
      <c r="DT243" s="1444"/>
      <c r="DU243" s="1444"/>
      <c r="DV243" s="1444"/>
      <c r="DW243" s="1444"/>
      <c r="DX243" s="1444"/>
      <c r="DY243" s="1444"/>
      <c r="DZ243" s="1444"/>
      <c r="EA243" s="1444"/>
      <c r="EB243" s="1444"/>
      <c r="EC243" s="1444"/>
      <c r="ED243" s="1444"/>
      <c r="EE243" s="1444"/>
      <c r="EF243" s="1444"/>
      <c r="EG243" s="1444"/>
      <c r="EH243" s="1444"/>
      <c r="EI243" s="1444"/>
      <c r="EJ243" s="1444"/>
      <c r="EK243" s="1444"/>
      <c r="EL243" s="1444"/>
      <c r="EM243" s="1444"/>
      <c r="EN243" s="1444"/>
      <c r="EO243" s="1444"/>
      <c r="EP243" s="1444"/>
      <c r="EQ243" s="1444"/>
      <c r="ER243" s="1444"/>
      <c r="ES243" s="1444"/>
      <c r="ET243" s="1444"/>
      <c r="EU243" s="1444"/>
      <c r="EV243" s="1444"/>
      <c r="EW243" s="1444"/>
      <c r="EX243" s="1444"/>
      <c r="EY243" s="1444"/>
      <c r="EZ243" s="1444"/>
      <c r="FA243" s="1444"/>
      <c r="FB243" s="1444"/>
      <c r="FC243" s="1444"/>
      <c r="FD243" s="1444"/>
      <c r="FE243" s="1444"/>
      <c r="FF243" s="1444"/>
      <c r="FG243" s="1444"/>
      <c r="FH243" s="1444"/>
      <c r="FI243" s="1444"/>
      <c r="FJ243" s="1444"/>
      <c r="FK243" s="1444"/>
      <c r="FL243" s="1444"/>
      <c r="FM243" s="1444"/>
      <c r="FN243" s="1444"/>
      <c r="FO243" s="1444"/>
      <c r="FP243" s="1444"/>
      <c r="FQ243" s="1444"/>
      <c r="FR243" s="1444"/>
      <c r="FS243" s="1444"/>
      <c r="FT243" s="1444"/>
      <c r="FU243" s="1444"/>
      <c r="FV243" s="1444"/>
      <c r="FW243" s="1444"/>
      <c r="FX243" s="1444"/>
      <c r="FY243" s="1444"/>
      <c r="FZ243" s="1444"/>
      <c r="GA243" s="1444"/>
      <c r="GB243" s="1444"/>
      <c r="GC243" s="1444"/>
      <c r="GD243" s="1444"/>
      <c r="GE243" s="1444"/>
      <c r="GF243" s="1444"/>
      <c r="GG243" s="1444"/>
      <c r="GH243" s="1444"/>
      <c r="GI243" s="1444"/>
      <c r="GJ243" s="1444"/>
      <c r="GK243" s="1444"/>
      <c r="GL243" s="1444"/>
      <c r="GM243" s="1444"/>
      <c r="GN243" s="1444"/>
      <c r="GO243" s="1444"/>
      <c r="GP243" s="1444"/>
      <c r="GQ243" s="1444"/>
      <c r="GR243" s="1444"/>
      <c r="GS243" s="1444"/>
      <c r="GT243" s="1444"/>
      <c r="GU243" s="1444"/>
      <c r="GV243" s="1444"/>
      <c r="GW243" s="1444"/>
      <c r="GX243" s="1444"/>
      <c r="GY243" s="1444"/>
      <c r="GZ243" s="1444"/>
      <c r="HA243" s="1444"/>
      <c r="HB243" s="1444"/>
      <c r="HC243" s="1444"/>
      <c r="HD243" s="1444"/>
      <c r="HE243" s="1444"/>
      <c r="HF243" s="1444"/>
      <c r="HG243" s="1444"/>
      <c r="HH243" s="1444"/>
      <c r="HI243" s="1444"/>
      <c r="HJ243" s="1444"/>
      <c r="HK243" s="1444"/>
      <c r="HL243" s="1444"/>
      <c r="HM243" s="1444"/>
      <c r="HN243" s="1444"/>
      <c r="HO243" s="1444"/>
      <c r="HP243" s="1444"/>
      <c r="HQ243" s="1444"/>
      <c r="HR243" s="1444"/>
      <c r="HS243" s="1444"/>
      <c r="HT243" s="1444"/>
      <c r="HU243" s="1444"/>
      <c r="HV243" s="1444"/>
      <c r="HW243" s="1444"/>
      <c r="HX243" s="1444"/>
      <c r="HY243" s="1444"/>
      <c r="HZ243" s="1444"/>
      <c r="IA243" s="1444"/>
      <c r="IB243" s="1444"/>
      <c r="IC243" s="1444"/>
      <c r="ID243" s="1444"/>
      <c r="IE243" s="1444"/>
      <c r="IF243" s="1444"/>
      <c r="IG243" s="1444"/>
      <c r="IH243" s="1444"/>
      <c r="II243" s="1444"/>
      <c r="IJ243" s="1444"/>
      <c r="IK243" s="1444"/>
      <c r="IL243" s="1444"/>
      <c r="IM243" s="1444"/>
      <c r="IN243" s="1444"/>
      <c r="IO243" s="1444"/>
      <c r="IP243" s="1444"/>
      <c r="IQ243" s="1444"/>
      <c r="IR243" s="1444"/>
      <c r="IS243" s="1444"/>
      <c r="IT243" s="1444"/>
      <c r="IU243" s="1444"/>
      <c r="IV243" s="1444"/>
      <c r="IW243" s="1444"/>
      <c r="IX243" s="1444"/>
      <c r="IY243" s="1444"/>
      <c r="IZ243" s="1444"/>
      <c r="JA243" s="1444"/>
      <c r="JB243" s="1444"/>
      <c r="JC243" s="1444"/>
      <c r="JD243" s="1444"/>
      <c r="JE243" s="1444"/>
    </row>
    <row r="244" spans="13:265" s="1485" customFormat="1" ht="15" hidden="1" customHeight="1" x14ac:dyDescent="0.25">
      <c r="M244" s="1163"/>
      <c r="N244" s="1163"/>
      <c r="CK244" s="1444"/>
      <c r="CL244" s="1444"/>
      <c r="CM244" s="1444"/>
      <c r="CN244" s="1444"/>
      <c r="CO244" s="1444"/>
      <c r="CP244" s="1444"/>
      <c r="CQ244" s="1444"/>
      <c r="CR244" s="1444"/>
      <c r="CS244" s="1444"/>
      <c r="CT244" s="1444"/>
      <c r="CU244" s="1444"/>
      <c r="CV244" s="1444"/>
      <c r="CW244" s="1444"/>
      <c r="CX244" s="1444"/>
      <c r="CY244" s="1444"/>
      <c r="CZ244" s="1444"/>
      <c r="DA244" s="1444"/>
      <c r="DB244" s="1444"/>
      <c r="DC244" s="1444"/>
      <c r="DD244" s="1444"/>
      <c r="DE244" s="1444"/>
      <c r="DF244" s="1444"/>
      <c r="DG244" s="1444"/>
      <c r="DH244" s="1444"/>
      <c r="DI244" s="1444"/>
      <c r="DJ244" s="1444"/>
      <c r="DK244" s="1444"/>
      <c r="DL244" s="1444"/>
      <c r="DM244" s="1444"/>
      <c r="DN244" s="1444"/>
      <c r="DO244" s="1444"/>
      <c r="DP244" s="1444"/>
      <c r="DQ244" s="1444"/>
      <c r="DR244" s="1444"/>
      <c r="DS244" s="1444"/>
      <c r="DT244" s="1444"/>
      <c r="DU244" s="1444"/>
      <c r="DV244" s="1444"/>
      <c r="DW244" s="1444"/>
      <c r="DX244" s="1444"/>
      <c r="DY244" s="1444"/>
      <c r="DZ244" s="1444"/>
      <c r="EA244" s="1444"/>
      <c r="EB244" s="1444"/>
      <c r="EC244" s="1444"/>
      <c r="ED244" s="1444"/>
      <c r="EE244" s="1444"/>
      <c r="EF244" s="1444"/>
      <c r="EG244" s="1444"/>
      <c r="EH244" s="1444"/>
      <c r="EI244" s="1444"/>
      <c r="EJ244" s="1444"/>
      <c r="EK244" s="1444"/>
      <c r="EL244" s="1444"/>
      <c r="EM244" s="1444"/>
      <c r="EN244" s="1444"/>
      <c r="EO244" s="1444"/>
      <c r="EP244" s="1444"/>
      <c r="EQ244" s="1444"/>
      <c r="ER244" s="1444"/>
      <c r="ES244" s="1444"/>
      <c r="ET244" s="1444"/>
      <c r="EU244" s="1444"/>
      <c r="EV244" s="1444"/>
      <c r="EW244" s="1444"/>
      <c r="EX244" s="1444"/>
      <c r="EY244" s="1444"/>
      <c r="EZ244" s="1444"/>
      <c r="FA244" s="1444"/>
      <c r="FB244" s="1444"/>
      <c r="FC244" s="1444"/>
      <c r="FD244" s="1444"/>
      <c r="FE244" s="1444"/>
      <c r="FF244" s="1444"/>
      <c r="FG244" s="1444"/>
      <c r="FH244" s="1444"/>
      <c r="FI244" s="1444"/>
      <c r="FJ244" s="1444"/>
      <c r="FK244" s="1444"/>
      <c r="FL244" s="1444"/>
      <c r="FM244" s="1444"/>
      <c r="FN244" s="1444"/>
      <c r="FO244" s="1444"/>
      <c r="FP244" s="1444"/>
      <c r="FQ244" s="1444"/>
      <c r="FR244" s="1444"/>
      <c r="FS244" s="1444"/>
      <c r="FT244" s="1444"/>
      <c r="FU244" s="1444"/>
      <c r="FV244" s="1444"/>
      <c r="FW244" s="1444"/>
      <c r="FX244" s="1444"/>
      <c r="FY244" s="1444"/>
      <c r="FZ244" s="1444"/>
      <c r="GA244" s="1444"/>
      <c r="GB244" s="1444"/>
      <c r="GC244" s="1444"/>
      <c r="GD244" s="1444"/>
      <c r="GE244" s="1444"/>
      <c r="GF244" s="1444"/>
      <c r="GG244" s="1444"/>
      <c r="GH244" s="1444"/>
      <c r="GI244" s="1444"/>
      <c r="GJ244" s="1444"/>
      <c r="GK244" s="1444"/>
      <c r="GL244" s="1444"/>
      <c r="GM244" s="1444"/>
      <c r="GN244" s="1444"/>
      <c r="GO244" s="1444"/>
      <c r="GP244" s="1444"/>
      <c r="GQ244" s="1444"/>
      <c r="GR244" s="1444"/>
      <c r="GS244" s="1444"/>
      <c r="GT244" s="1444"/>
      <c r="GU244" s="1444"/>
      <c r="GV244" s="1444"/>
      <c r="GW244" s="1444"/>
      <c r="GX244" s="1444"/>
      <c r="GY244" s="1444"/>
      <c r="GZ244" s="1444"/>
      <c r="HA244" s="1444"/>
      <c r="HB244" s="1444"/>
      <c r="HC244" s="1444"/>
      <c r="HD244" s="1444"/>
      <c r="HE244" s="1444"/>
      <c r="HF244" s="1444"/>
      <c r="HG244" s="1444"/>
      <c r="HH244" s="1444"/>
      <c r="HI244" s="1444"/>
      <c r="HJ244" s="1444"/>
      <c r="HK244" s="1444"/>
      <c r="HL244" s="1444"/>
      <c r="HM244" s="1444"/>
      <c r="HN244" s="1444"/>
      <c r="HO244" s="1444"/>
      <c r="HP244" s="1444"/>
      <c r="HQ244" s="1444"/>
      <c r="HR244" s="1444"/>
      <c r="HS244" s="1444"/>
      <c r="HT244" s="1444"/>
      <c r="HU244" s="1444"/>
      <c r="HV244" s="1444"/>
      <c r="HW244" s="1444"/>
      <c r="HX244" s="1444"/>
      <c r="HY244" s="1444"/>
      <c r="HZ244" s="1444"/>
      <c r="IA244" s="1444"/>
      <c r="IB244" s="1444"/>
      <c r="IC244" s="1444"/>
      <c r="ID244" s="1444"/>
      <c r="IE244" s="1444"/>
      <c r="IF244" s="1444"/>
      <c r="IG244" s="1444"/>
      <c r="IH244" s="1444"/>
      <c r="II244" s="1444"/>
      <c r="IJ244" s="1444"/>
      <c r="IK244" s="1444"/>
      <c r="IL244" s="1444"/>
      <c r="IM244" s="1444"/>
      <c r="IN244" s="1444"/>
      <c r="IO244" s="1444"/>
      <c r="IP244" s="1444"/>
      <c r="IQ244" s="1444"/>
      <c r="IR244" s="1444"/>
      <c r="IS244" s="1444"/>
      <c r="IT244" s="1444"/>
      <c r="IU244" s="1444"/>
      <c r="IV244" s="1444"/>
      <c r="IW244" s="1444"/>
      <c r="IX244" s="1444"/>
      <c r="IY244" s="1444"/>
      <c r="IZ244" s="1444"/>
      <c r="JA244" s="1444"/>
      <c r="JB244" s="1444"/>
      <c r="JC244" s="1444"/>
      <c r="JD244" s="1444"/>
      <c r="JE244" s="1444"/>
    </row>
    <row r="245" spans="13:265" s="1485" customFormat="1" ht="15" hidden="1" customHeight="1" x14ac:dyDescent="0.25">
      <c r="M245" s="1163"/>
      <c r="N245" s="1163"/>
      <c r="CK245" s="1444"/>
      <c r="CL245" s="1444"/>
      <c r="CM245" s="1444"/>
      <c r="CN245" s="1444"/>
      <c r="CO245" s="1444"/>
      <c r="CP245" s="1444"/>
      <c r="CQ245" s="1444"/>
      <c r="CR245" s="1444"/>
      <c r="CS245" s="1444"/>
      <c r="CT245" s="1444"/>
      <c r="CU245" s="1444"/>
      <c r="CV245" s="1444"/>
      <c r="CW245" s="1444"/>
      <c r="CX245" s="1444"/>
      <c r="CY245" s="1444"/>
      <c r="CZ245" s="1444"/>
      <c r="DA245" s="1444"/>
      <c r="DB245" s="1444"/>
      <c r="DC245" s="1444"/>
      <c r="DD245" s="1444"/>
      <c r="DE245" s="1444"/>
      <c r="DF245" s="1444"/>
      <c r="DG245" s="1444"/>
      <c r="DH245" s="1444"/>
      <c r="DI245" s="1444"/>
      <c r="DJ245" s="1444"/>
      <c r="DK245" s="1444"/>
      <c r="DL245" s="1444"/>
      <c r="DM245" s="1444"/>
      <c r="DN245" s="1444"/>
      <c r="DO245" s="1444"/>
      <c r="DP245" s="1444"/>
      <c r="DQ245" s="1444"/>
      <c r="DR245" s="1444"/>
      <c r="DS245" s="1444"/>
      <c r="DT245" s="1444"/>
      <c r="DU245" s="1444"/>
      <c r="DV245" s="1444"/>
      <c r="DW245" s="1444"/>
      <c r="DX245" s="1444"/>
      <c r="DY245" s="1444"/>
      <c r="DZ245" s="1444"/>
      <c r="EA245" s="1444"/>
      <c r="EB245" s="1444"/>
      <c r="EC245" s="1444"/>
      <c r="ED245" s="1444"/>
      <c r="EE245" s="1444"/>
      <c r="EF245" s="1444"/>
      <c r="EG245" s="1444"/>
      <c r="EH245" s="1444"/>
      <c r="EI245" s="1444"/>
      <c r="EJ245" s="1444"/>
      <c r="EK245" s="1444"/>
      <c r="EL245" s="1444"/>
      <c r="EM245" s="1444"/>
      <c r="EN245" s="1444"/>
      <c r="EO245" s="1444"/>
      <c r="EP245" s="1444"/>
      <c r="EQ245" s="1444"/>
      <c r="ER245" s="1444"/>
      <c r="ES245" s="1444"/>
      <c r="ET245" s="1444"/>
      <c r="EU245" s="1444"/>
      <c r="EV245" s="1444"/>
      <c r="EW245" s="1444"/>
      <c r="EX245" s="1444"/>
      <c r="EY245" s="1444"/>
      <c r="EZ245" s="1444"/>
      <c r="FA245" s="1444"/>
      <c r="FB245" s="1444"/>
      <c r="FC245" s="1444"/>
      <c r="FD245" s="1444"/>
      <c r="FE245" s="1444"/>
      <c r="FF245" s="1444"/>
      <c r="FG245" s="1444"/>
      <c r="FH245" s="1444"/>
      <c r="FI245" s="1444"/>
      <c r="FJ245" s="1444"/>
      <c r="FK245" s="1444"/>
      <c r="FL245" s="1444"/>
      <c r="FM245" s="1444"/>
      <c r="FN245" s="1444"/>
      <c r="FO245" s="1444"/>
      <c r="FP245" s="1444"/>
      <c r="FQ245" s="1444"/>
      <c r="FR245" s="1444"/>
      <c r="FS245" s="1444"/>
      <c r="FT245" s="1444"/>
      <c r="FU245" s="1444"/>
      <c r="FV245" s="1444"/>
      <c r="FW245" s="1444"/>
      <c r="FX245" s="1444"/>
      <c r="FY245" s="1444"/>
      <c r="FZ245" s="1444"/>
      <c r="GA245" s="1444"/>
      <c r="GB245" s="1444"/>
      <c r="GC245" s="1444"/>
      <c r="GD245" s="1444"/>
      <c r="GE245" s="1444"/>
      <c r="GF245" s="1444"/>
      <c r="GG245" s="1444"/>
      <c r="GH245" s="1444"/>
      <c r="GI245" s="1444"/>
      <c r="GJ245" s="1444"/>
      <c r="GK245" s="1444"/>
      <c r="GL245" s="1444"/>
      <c r="GM245" s="1444"/>
      <c r="GN245" s="1444"/>
      <c r="GO245" s="1444"/>
      <c r="GP245" s="1444"/>
      <c r="GQ245" s="1444"/>
      <c r="GR245" s="1444"/>
      <c r="GS245" s="1444"/>
      <c r="GT245" s="1444"/>
      <c r="GU245" s="1444"/>
      <c r="GV245" s="1444"/>
      <c r="GW245" s="1444"/>
      <c r="GX245" s="1444"/>
      <c r="GY245" s="1444"/>
      <c r="GZ245" s="1444"/>
      <c r="HA245" s="1444"/>
      <c r="HB245" s="1444"/>
      <c r="HC245" s="1444"/>
      <c r="HD245" s="1444"/>
      <c r="HE245" s="1444"/>
      <c r="HF245" s="1444"/>
      <c r="HG245" s="1444"/>
      <c r="HH245" s="1444"/>
      <c r="HI245" s="1444"/>
      <c r="HJ245" s="1444"/>
      <c r="HK245" s="1444"/>
      <c r="HL245" s="1444"/>
      <c r="HM245" s="1444"/>
      <c r="HN245" s="1444"/>
      <c r="HO245" s="1444"/>
      <c r="HP245" s="1444"/>
      <c r="HQ245" s="1444"/>
      <c r="HR245" s="1444"/>
      <c r="HS245" s="1444"/>
      <c r="HT245" s="1444"/>
      <c r="HU245" s="1444"/>
      <c r="HV245" s="1444"/>
      <c r="HW245" s="1444"/>
      <c r="HX245" s="1444"/>
      <c r="HY245" s="1444"/>
      <c r="HZ245" s="1444"/>
      <c r="IA245" s="1444"/>
      <c r="IB245" s="1444"/>
      <c r="IC245" s="1444"/>
      <c r="ID245" s="1444"/>
      <c r="IE245" s="1444"/>
      <c r="IF245" s="1444"/>
      <c r="IG245" s="1444"/>
      <c r="IH245" s="1444"/>
      <c r="II245" s="1444"/>
      <c r="IJ245" s="1444"/>
      <c r="IK245" s="1444"/>
      <c r="IL245" s="1444"/>
      <c r="IM245" s="1444"/>
      <c r="IN245" s="1444"/>
      <c r="IO245" s="1444"/>
      <c r="IP245" s="1444"/>
      <c r="IQ245" s="1444"/>
      <c r="IR245" s="1444"/>
      <c r="IS245" s="1444"/>
      <c r="IT245" s="1444"/>
      <c r="IU245" s="1444"/>
      <c r="IV245" s="1444"/>
      <c r="IW245" s="1444"/>
      <c r="IX245" s="1444"/>
      <c r="IY245" s="1444"/>
      <c r="IZ245" s="1444"/>
      <c r="JA245" s="1444"/>
      <c r="JB245" s="1444"/>
      <c r="JC245" s="1444"/>
      <c r="JD245" s="1444"/>
      <c r="JE245" s="1444"/>
    </row>
    <row r="246" spans="13:265" s="1485" customFormat="1" ht="15" hidden="1" customHeight="1" x14ac:dyDescent="0.25">
      <c r="M246" s="1163"/>
      <c r="N246" s="1163"/>
      <c r="CK246" s="1444"/>
      <c r="CL246" s="1444"/>
      <c r="CM246" s="1444"/>
      <c r="CN246" s="1444"/>
      <c r="CO246" s="1444"/>
      <c r="CP246" s="1444"/>
      <c r="CQ246" s="1444"/>
      <c r="CR246" s="1444"/>
      <c r="CS246" s="1444"/>
      <c r="CT246" s="1444"/>
      <c r="CU246" s="1444"/>
      <c r="CV246" s="1444"/>
      <c r="CW246" s="1444"/>
      <c r="CX246" s="1444"/>
      <c r="CY246" s="1444"/>
      <c r="CZ246" s="1444"/>
      <c r="DA246" s="1444"/>
      <c r="DB246" s="1444"/>
      <c r="DC246" s="1444"/>
      <c r="DD246" s="1444"/>
      <c r="DE246" s="1444"/>
      <c r="DF246" s="1444"/>
      <c r="DG246" s="1444"/>
      <c r="DH246" s="1444"/>
      <c r="DI246" s="1444"/>
      <c r="DJ246" s="1444"/>
      <c r="DK246" s="1444"/>
      <c r="DL246" s="1444"/>
      <c r="DM246" s="1444"/>
      <c r="DN246" s="1444"/>
      <c r="DO246" s="1444"/>
      <c r="DP246" s="1444"/>
      <c r="DQ246" s="1444"/>
      <c r="DR246" s="1444"/>
      <c r="DS246" s="1444"/>
      <c r="DT246" s="1444"/>
      <c r="DU246" s="1444"/>
      <c r="DV246" s="1444"/>
      <c r="DW246" s="1444"/>
      <c r="DX246" s="1444"/>
      <c r="DY246" s="1444"/>
      <c r="DZ246" s="1444"/>
      <c r="EA246" s="1444"/>
      <c r="EB246" s="1444"/>
      <c r="EC246" s="1444"/>
      <c r="ED246" s="1444"/>
      <c r="EE246" s="1444"/>
      <c r="EF246" s="1444"/>
      <c r="EG246" s="1444"/>
      <c r="EH246" s="1444"/>
      <c r="EI246" s="1444"/>
      <c r="EJ246" s="1444"/>
      <c r="EK246" s="1444"/>
      <c r="EL246" s="1444"/>
      <c r="EM246" s="1444"/>
      <c r="EN246" s="1444"/>
      <c r="EO246" s="1444"/>
      <c r="EP246" s="1444"/>
      <c r="EQ246" s="1444"/>
      <c r="ER246" s="1444"/>
      <c r="ES246" s="1444"/>
      <c r="ET246" s="1444"/>
      <c r="EU246" s="1444"/>
      <c r="EV246" s="1444"/>
      <c r="EW246" s="1444"/>
      <c r="EX246" s="1444"/>
      <c r="EY246" s="1444"/>
      <c r="EZ246" s="1444"/>
      <c r="FA246" s="1444"/>
      <c r="FB246" s="1444"/>
      <c r="FC246" s="1444"/>
      <c r="FD246" s="1444"/>
      <c r="FE246" s="1444"/>
      <c r="FF246" s="1444"/>
      <c r="FG246" s="1444"/>
      <c r="FH246" s="1444"/>
      <c r="FI246" s="1444"/>
      <c r="FJ246" s="1444"/>
      <c r="FK246" s="1444"/>
      <c r="FL246" s="1444"/>
      <c r="FM246" s="1444"/>
      <c r="FN246" s="1444"/>
      <c r="FO246" s="1444"/>
      <c r="FP246" s="1444"/>
      <c r="FQ246" s="1444"/>
      <c r="FR246" s="1444"/>
      <c r="FS246" s="1444"/>
      <c r="FT246" s="1444"/>
      <c r="FU246" s="1444"/>
      <c r="FV246" s="1444"/>
      <c r="FW246" s="1444"/>
      <c r="FX246" s="1444"/>
      <c r="FY246" s="1444"/>
      <c r="FZ246" s="1444"/>
      <c r="GA246" s="1444"/>
      <c r="GB246" s="1444"/>
      <c r="GC246" s="1444"/>
      <c r="GD246" s="1444"/>
      <c r="GE246" s="1444"/>
      <c r="GF246" s="1444"/>
      <c r="GG246" s="1444"/>
      <c r="GH246" s="1444"/>
      <c r="GI246" s="1444"/>
      <c r="GJ246" s="1444"/>
      <c r="GK246" s="1444"/>
      <c r="GL246" s="1444"/>
      <c r="GM246" s="1444"/>
      <c r="GN246" s="1444"/>
      <c r="GO246" s="1444"/>
      <c r="GP246" s="1444"/>
      <c r="GQ246" s="1444"/>
      <c r="GR246" s="1444"/>
      <c r="GS246" s="1444"/>
      <c r="GT246" s="1444"/>
      <c r="GU246" s="1444"/>
      <c r="GV246" s="1444"/>
      <c r="GW246" s="1444"/>
      <c r="GX246" s="1444"/>
      <c r="GY246" s="1444"/>
      <c r="GZ246" s="1444"/>
      <c r="HA246" s="1444"/>
      <c r="HB246" s="1444"/>
      <c r="HC246" s="1444"/>
      <c r="HD246" s="1444"/>
      <c r="HE246" s="1444"/>
      <c r="HF246" s="1444"/>
      <c r="HG246" s="1444"/>
      <c r="HH246" s="1444"/>
      <c r="HI246" s="1444"/>
      <c r="HJ246" s="1444"/>
      <c r="HK246" s="1444"/>
      <c r="HL246" s="1444"/>
      <c r="HM246" s="1444"/>
      <c r="HN246" s="1444"/>
      <c r="HO246" s="1444"/>
      <c r="HP246" s="1444"/>
      <c r="HQ246" s="1444"/>
      <c r="HR246" s="1444"/>
      <c r="HS246" s="1444"/>
      <c r="HT246" s="1444"/>
      <c r="HU246" s="1444"/>
      <c r="HV246" s="1444"/>
      <c r="HW246" s="1444"/>
      <c r="HX246" s="1444"/>
      <c r="HY246" s="1444"/>
      <c r="HZ246" s="1444"/>
      <c r="IA246" s="1444"/>
      <c r="IB246" s="1444"/>
      <c r="IC246" s="1444"/>
      <c r="ID246" s="1444"/>
      <c r="IE246" s="1444"/>
      <c r="IF246" s="1444"/>
      <c r="IG246" s="1444"/>
      <c r="IH246" s="1444"/>
      <c r="II246" s="1444"/>
      <c r="IJ246" s="1444"/>
      <c r="IK246" s="1444"/>
      <c r="IL246" s="1444"/>
      <c r="IM246" s="1444"/>
      <c r="IN246" s="1444"/>
      <c r="IO246" s="1444"/>
      <c r="IP246" s="1444"/>
      <c r="IQ246" s="1444"/>
      <c r="IR246" s="1444"/>
      <c r="IS246" s="1444"/>
      <c r="IT246" s="1444"/>
      <c r="IU246" s="1444"/>
      <c r="IV246" s="1444"/>
      <c r="IW246" s="1444"/>
      <c r="IX246" s="1444"/>
      <c r="IY246" s="1444"/>
      <c r="IZ246" s="1444"/>
      <c r="JA246" s="1444"/>
      <c r="JB246" s="1444"/>
      <c r="JC246" s="1444"/>
      <c r="JD246" s="1444"/>
      <c r="JE246" s="1444"/>
    </row>
    <row r="247" spans="13:265" s="1485" customFormat="1" ht="15" hidden="1" customHeight="1" x14ac:dyDescent="0.25">
      <c r="M247" s="1163"/>
      <c r="N247" s="1163"/>
      <c r="CK247" s="1444"/>
      <c r="CL247" s="1444"/>
      <c r="CM247" s="1444"/>
      <c r="CN247" s="1444"/>
      <c r="CO247" s="1444"/>
      <c r="CP247" s="1444"/>
      <c r="CQ247" s="1444"/>
      <c r="CR247" s="1444"/>
      <c r="CS247" s="1444"/>
      <c r="CT247" s="1444"/>
      <c r="CU247" s="1444"/>
      <c r="CV247" s="1444"/>
      <c r="CW247" s="1444"/>
      <c r="CX247" s="1444"/>
      <c r="CY247" s="1444"/>
      <c r="CZ247" s="1444"/>
      <c r="DA247" s="1444"/>
      <c r="DB247" s="1444"/>
      <c r="DC247" s="1444"/>
      <c r="DD247" s="1444"/>
      <c r="DE247" s="1444"/>
      <c r="DF247" s="1444"/>
      <c r="DG247" s="1444"/>
      <c r="DH247" s="1444"/>
      <c r="DI247" s="1444"/>
      <c r="DJ247" s="1444"/>
      <c r="DK247" s="1444"/>
      <c r="DL247" s="1444"/>
      <c r="DM247" s="1444"/>
      <c r="DN247" s="1444"/>
      <c r="DO247" s="1444"/>
      <c r="DP247" s="1444"/>
      <c r="DQ247" s="1444"/>
      <c r="DR247" s="1444"/>
      <c r="DS247" s="1444"/>
      <c r="DT247" s="1444"/>
      <c r="DU247" s="1444"/>
      <c r="DV247" s="1444"/>
      <c r="DW247" s="1444"/>
      <c r="DX247" s="1444"/>
      <c r="DY247" s="1444"/>
      <c r="DZ247" s="1444"/>
      <c r="EA247" s="1444"/>
      <c r="EB247" s="1444"/>
      <c r="EC247" s="1444"/>
      <c r="ED247" s="1444"/>
      <c r="EE247" s="1444"/>
      <c r="EF247" s="1444"/>
      <c r="EG247" s="1444"/>
      <c r="EH247" s="1444"/>
      <c r="EI247" s="1444"/>
      <c r="EJ247" s="1444"/>
      <c r="EK247" s="1444"/>
      <c r="EL247" s="1444"/>
      <c r="EM247" s="1444"/>
      <c r="EN247" s="1444"/>
      <c r="EO247" s="1444"/>
      <c r="EP247" s="1444"/>
      <c r="EQ247" s="1444"/>
      <c r="ER247" s="1444"/>
      <c r="ES247" s="1444"/>
      <c r="ET247" s="1444"/>
      <c r="EU247" s="1444"/>
      <c r="EV247" s="1444"/>
      <c r="EW247" s="1444"/>
      <c r="EX247" s="1444"/>
      <c r="EY247" s="1444"/>
      <c r="EZ247" s="1444"/>
      <c r="FA247" s="1444"/>
      <c r="FB247" s="1444"/>
      <c r="FC247" s="1444"/>
      <c r="FD247" s="1444"/>
      <c r="FE247" s="1444"/>
      <c r="FF247" s="1444"/>
      <c r="FG247" s="1444"/>
      <c r="FH247" s="1444"/>
      <c r="FI247" s="1444"/>
      <c r="FJ247" s="1444"/>
      <c r="FK247" s="1444"/>
      <c r="FL247" s="1444"/>
      <c r="FM247" s="1444"/>
      <c r="FN247" s="1444"/>
      <c r="FO247" s="1444"/>
      <c r="FP247" s="1444"/>
      <c r="FQ247" s="1444"/>
      <c r="FR247" s="1444"/>
      <c r="FS247" s="1444"/>
      <c r="FT247" s="1444"/>
      <c r="FU247" s="1444"/>
      <c r="FV247" s="1444"/>
      <c r="FW247" s="1444"/>
      <c r="FX247" s="1444"/>
      <c r="FY247" s="1444"/>
      <c r="FZ247" s="1444"/>
      <c r="GA247" s="1444"/>
      <c r="GB247" s="1444"/>
      <c r="GC247" s="1444"/>
      <c r="GD247" s="1444"/>
      <c r="GE247" s="1444"/>
      <c r="GF247" s="1444"/>
      <c r="GG247" s="1444"/>
      <c r="GH247" s="1444"/>
      <c r="GI247" s="1444"/>
      <c r="GJ247" s="1444"/>
      <c r="GK247" s="1444"/>
      <c r="GL247" s="1444"/>
      <c r="GM247" s="1444"/>
      <c r="GN247" s="1444"/>
      <c r="GO247" s="1444"/>
      <c r="GP247" s="1444"/>
      <c r="GQ247" s="1444"/>
      <c r="GR247" s="1444"/>
      <c r="GS247" s="1444"/>
      <c r="GT247" s="1444"/>
      <c r="GU247" s="1444"/>
      <c r="GV247" s="1444"/>
      <c r="GW247" s="1444"/>
      <c r="GX247" s="1444"/>
      <c r="GY247" s="1444"/>
      <c r="GZ247" s="1444"/>
      <c r="HA247" s="1444"/>
      <c r="HB247" s="1444"/>
      <c r="HC247" s="1444"/>
      <c r="HD247" s="1444"/>
      <c r="HE247" s="1444"/>
      <c r="HF247" s="1444"/>
      <c r="HG247" s="1444"/>
      <c r="HH247" s="1444"/>
      <c r="HI247" s="1444"/>
      <c r="HJ247" s="1444"/>
      <c r="HK247" s="1444"/>
      <c r="HL247" s="1444"/>
      <c r="HM247" s="1444"/>
      <c r="HN247" s="1444"/>
      <c r="HO247" s="1444"/>
      <c r="HP247" s="1444"/>
      <c r="HQ247" s="1444"/>
      <c r="HR247" s="1444"/>
      <c r="HS247" s="1444"/>
      <c r="HT247" s="1444"/>
      <c r="HU247" s="1444"/>
      <c r="HV247" s="1444"/>
      <c r="HW247" s="1444"/>
      <c r="HX247" s="1444"/>
      <c r="HY247" s="1444"/>
      <c r="HZ247" s="1444"/>
      <c r="IA247" s="1444"/>
      <c r="IB247" s="1444"/>
      <c r="IC247" s="1444"/>
      <c r="ID247" s="1444"/>
      <c r="IE247" s="1444"/>
      <c r="IF247" s="1444"/>
      <c r="IG247" s="1444"/>
      <c r="IH247" s="1444"/>
      <c r="II247" s="1444"/>
      <c r="IJ247" s="1444"/>
      <c r="IK247" s="1444"/>
      <c r="IL247" s="1444"/>
      <c r="IM247" s="1444"/>
      <c r="IN247" s="1444"/>
      <c r="IO247" s="1444"/>
      <c r="IP247" s="1444"/>
      <c r="IQ247" s="1444"/>
      <c r="IR247" s="1444"/>
      <c r="IS247" s="1444"/>
      <c r="IT247" s="1444"/>
      <c r="IU247" s="1444"/>
      <c r="IV247" s="1444"/>
      <c r="IW247" s="1444"/>
      <c r="IX247" s="1444"/>
      <c r="IY247" s="1444"/>
      <c r="IZ247" s="1444"/>
      <c r="JA247" s="1444"/>
      <c r="JB247" s="1444"/>
      <c r="JC247" s="1444"/>
      <c r="JD247" s="1444"/>
      <c r="JE247" s="1444"/>
    </row>
    <row r="248" spans="13:265" s="1485" customFormat="1" ht="15" hidden="1" customHeight="1" x14ac:dyDescent="0.25">
      <c r="M248" s="1163"/>
      <c r="N248" s="1163"/>
      <c r="CK248" s="1444"/>
      <c r="CL248" s="1444"/>
      <c r="CM248" s="1444"/>
      <c r="CN248" s="1444"/>
      <c r="CO248" s="1444"/>
      <c r="CP248" s="1444"/>
      <c r="CQ248" s="1444"/>
      <c r="CR248" s="1444"/>
      <c r="CS248" s="1444"/>
      <c r="CT248" s="1444"/>
      <c r="CU248" s="1444"/>
      <c r="CV248" s="1444"/>
      <c r="CW248" s="1444"/>
      <c r="CX248" s="1444"/>
      <c r="CY248" s="1444"/>
      <c r="CZ248" s="1444"/>
      <c r="DA248" s="1444"/>
      <c r="DB248" s="1444"/>
      <c r="DC248" s="1444"/>
      <c r="DD248" s="1444"/>
      <c r="DE248" s="1444"/>
      <c r="DF248" s="1444"/>
      <c r="DG248" s="1444"/>
      <c r="DH248" s="1444"/>
      <c r="DI248" s="1444"/>
      <c r="DJ248" s="1444"/>
      <c r="DK248" s="1444"/>
      <c r="DL248" s="1444"/>
      <c r="DM248" s="1444"/>
      <c r="DN248" s="1444"/>
      <c r="DO248" s="1444"/>
      <c r="DP248" s="1444"/>
      <c r="DQ248" s="1444"/>
      <c r="DR248" s="1444"/>
      <c r="DS248" s="1444"/>
      <c r="DT248" s="1444"/>
      <c r="DU248" s="1444"/>
      <c r="DV248" s="1444"/>
      <c r="DW248" s="1444"/>
      <c r="DX248" s="1444"/>
      <c r="DY248" s="1444"/>
      <c r="DZ248" s="1444"/>
      <c r="EA248" s="1444"/>
      <c r="EB248" s="1444"/>
      <c r="EC248" s="1444"/>
      <c r="ED248" s="1444"/>
      <c r="EE248" s="1444"/>
      <c r="EF248" s="1444"/>
      <c r="EG248" s="1444"/>
      <c r="EH248" s="1444"/>
      <c r="EI248" s="1444"/>
      <c r="EJ248" s="1444"/>
      <c r="EK248" s="1444"/>
      <c r="EL248" s="1444"/>
      <c r="EM248" s="1444"/>
      <c r="EN248" s="1444"/>
      <c r="EO248" s="1444"/>
      <c r="EP248" s="1444"/>
      <c r="EQ248" s="1444"/>
      <c r="ER248" s="1444"/>
      <c r="ES248" s="1444"/>
      <c r="ET248" s="1444"/>
      <c r="EU248" s="1444"/>
      <c r="EV248" s="1444"/>
      <c r="EW248" s="1444"/>
      <c r="EX248" s="1444"/>
      <c r="EY248" s="1444"/>
      <c r="EZ248" s="1444"/>
      <c r="FA248" s="1444"/>
      <c r="FB248" s="1444"/>
      <c r="FC248" s="1444"/>
      <c r="FD248" s="1444"/>
      <c r="FE248" s="1444"/>
      <c r="FF248" s="1444"/>
      <c r="FG248" s="1444"/>
      <c r="FH248" s="1444"/>
      <c r="FI248" s="1444"/>
      <c r="FJ248" s="1444"/>
      <c r="FK248" s="1444"/>
      <c r="FL248" s="1444"/>
      <c r="FM248" s="1444"/>
      <c r="FN248" s="1444"/>
      <c r="FO248" s="1444"/>
      <c r="FP248" s="1444"/>
      <c r="FQ248" s="1444"/>
      <c r="FR248" s="1444"/>
      <c r="FS248" s="1444"/>
      <c r="FT248" s="1444"/>
      <c r="FU248" s="1444"/>
      <c r="FV248" s="1444"/>
      <c r="FW248" s="1444"/>
      <c r="FX248" s="1444"/>
      <c r="FY248" s="1444"/>
      <c r="FZ248" s="1444"/>
      <c r="GA248" s="1444"/>
      <c r="GB248" s="1444"/>
      <c r="GC248" s="1444"/>
      <c r="GD248" s="1444"/>
      <c r="GE248" s="1444"/>
      <c r="GF248" s="1444"/>
      <c r="GG248" s="1444"/>
      <c r="GH248" s="1444"/>
      <c r="GI248" s="1444"/>
      <c r="GJ248" s="1444"/>
      <c r="GK248" s="1444"/>
      <c r="GL248" s="1444"/>
      <c r="GM248" s="1444"/>
      <c r="GN248" s="1444"/>
      <c r="GO248" s="1444"/>
      <c r="GP248" s="1444"/>
      <c r="GQ248" s="1444"/>
      <c r="GR248" s="1444"/>
      <c r="GS248" s="1444"/>
      <c r="GT248" s="1444"/>
      <c r="GU248" s="1444"/>
      <c r="GV248" s="1444"/>
      <c r="GW248" s="1444"/>
      <c r="GX248" s="1444"/>
      <c r="GY248" s="1444"/>
      <c r="GZ248" s="1444"/>
      <c r="HA248" s="1444"/>
      <c r="HB248" s="1444"/>
      <c r="HC248" s="1444"/>
      <c r="HD248" s="1444"/>
      <c r="HE248" s="1444"/>
      <c r="HF248" s="1444"/>
      <c r="HG248" s="1444"/>
      <c r="HH248" s="1444"/>
      <c r="HI248" s="1444"/>
      <c r="HJ248" s="1444"/>
      <c r="HK248" s="1444"/>
      <c r="HL248" s="1444"/>
      <c r="HM248" s="1444"/>
      <c r="HN248" s="1444"/>
      <c r="HO248" s="1444"/>
      <c r="HP248" s="1444"/>
      <c r="HQ248" s="1444"/>
      <c r="HR248" s="1444"/>
      <c r="HS248" s="1444"/>
      <c r="HT248" s="1444"/>
      <c r="HU248" s="1444"/>
      <c r="HV248" s="1444"/>
      <c r="HW248" s="1444"/>
      <c r="HX248" s="1444"/>
      <c r="HY248" s="1444"/>
      <c r="HZ248" s="1444"/>
      <c r="IA248" s="1444"/>
      <c r="IB248" s="1444"/>
      <c r="IC248" s="1444"/>
      <c r="ID248" s="1444"/>
      <c r="IE248" s="1444"/>
      <c r="IF248" s="1444"/>
      <c r="IG248" s="1444"/>
      <c r="IH248" s="1444"/>
      <c r="II248" s="1444"/>
      <c r="IJ248" s="1444"/>
      <c r="IK248" s="1444"/>
      <c r="IL248" s="1444"/>
      <c r="IM248" s="1444"/>
      <c r="IN248" s="1444"/>
      <c r="IO248" s="1444"/>
      <c r="IP248" s="1444"/>
      <c r="IQ248" s="1444"/>
      <c r="IR248" s="1444"/>
      <c r="IS248" s="1444"/>
      <c r="IT248" s="1444"/>
      <c r="IU248" s="1444"/>
      <c r="IV248" s="1444"/>
      <c r="IW248" s="1444"/>
      <c r="IX248" s="1444"/>
      <c r="IY248" s="1444"/>
      <c r="IZ248" s="1444"/>
      <c r="JA248" s="1444"/>
      <c r="JB248" s="1444"/>
      <c r="JC248" s="1444"/>
      <c r="JD248" s="1444"/>
      <c r="JE248" s="1444"/>
    </row>
    <row r="249" spans="13:265" s="1485" customFormat="1" ht="15" hidden="1" customHeight="1" x14ac:dyDescent="0.25">
      <c r="M249" s="1163"/>
      <c r="N249" s="1163"/>
      <c r="CK249" s="1444"/>
      <c r="CL249" s="1444"/>
      <c r="CM249" s="1444"/>
      <c r="CN249" s="1444"/>
      <c r="CO249" s="1444"/>
      <c r="CP249" s="1444"/>
      <c r="CQ249" s="1444"/>
      <c r="CR249" s="1444"/>
      <c r="CS249" s="1444"/>
      <c r="CT249" s="1444"/>
      <c r="CU249" s="1444"/>
      <c r="CV249" s="1444"/>
      <c r="CW249" s="1444"/>
      <c r="CX249" s="1444"/>
      <c r="CY249" s="1444"/>
      <c r="CZ249" s="1444"/>
      <c r="DA249" s="1444"/>
      <c r="DB249" s="1444"/>
      <c r="DC249" s="1444"/>
      <c r="DD249" s="1444"/>
      <c r="DE249" s="1444"/>
      <c r="DF249" s="1444"/>
      <c r="DG249" s="1444"/>
      <c r="DH249" s="1444"/>
      <c r="DI249" s="1444"/>
      <c r="DJ249" s="1444"/>
      <c r="DK249" s="1444"/>
      <c r="DL249" s="1444"/>
      <c r="DM249" s="1444"/>
      <c r="DN249" s="1444"/>
      <c r="DO249" s="1444"/>
      <c r="DP249" s="1444"/>
      <c r="DQ249" s="1444"/>
      <c r="DR249" s="1444"/>
      <c r="DS249" s="1444"/>
      <c r="DT249" s="1444"/>
      <c r="DU249" s="1444"/>
      <c r="DV249" s="1444"/>
      <c r="DW249" s="1444"/>
      <c r="DX249" s="1444"/>
      <c r="DY249" s="1444"/>
      <c r="DZ249" s="1444"/>
      <c r="EA249" s="1444"/>
      <c r="EB249" s="1444"/>
      <c r="EC249" s="1444"/>
      <c r="ED249" s="1444"/>
      <c r="EE249" s="1444"/>
      <c r="EF249" s="1444"/>
      <c r="EG249" s="1444"/>
      <c r="EH249" s="1444"/>
      <c r="EI249" s="1444"/>
      <c r="EJ249" s="1444"/>
      <c r="EK249" s="1444"/>
      <c r="EL249" s="1444"/>
      <c r="EM249" s="1444"/>
      <c r="EN249" s="1444"/>
      <c r="EO249" s="1444"/>
      <c r="EP249" s="1444"/>
      <c r="EQ249" s="1444"/>
      <c r="ER249" s="1444"/>
      <c r="ES249" s="1444"/>
      <c r="ET249" s="1444"/>
      <c r="EU249" s="1444"/>
      <c r="EV249" s="1444"/>
      <c r="EW249" s="1444"/>
      <c r="EX249" s="1444"/>
      <c r="EY249" s="1444"/>
      <c r="EZ249" s="1444"/>
      <c r="FA249" s="1444"/>
      <c r="FB249" s="1444"/>
      <c r="FC249" s="1444"/>
      <c r="FD249" s="1444"/>
      <c r="FE249" s="1444"/>
      <c r="FF249" s="1444"/>
      <c r="FG249" s="1444"/>
      <c r="FH249" s="1444"/>
      <c r="FI249" s="1444"/>
      <c r="FJ249" s="1444"/>
      <c r="FK249" s="1444"/>
      <c r="FL249" s="1444"/>
      <c r="FM249" s="1444"/>
      <c r="FN249" s="1444"/>
      <c r="FO249" s="1444"/>
      <c r="FP249" s="1444"/>
      <c r="FQ249" s="1444"/>
      <c r="FR249" s="1444"/>
      <c r="FS249" s="1444"/>
      <c r="FT249" s="1444"/>
      <c r="FU249" s="1444"/>
      <c r="FV249" s="1444"/>
      <c r="FW249" s="1444"/>
      <c r="FX249" s="1444"/>
      <c r="FY249" s="1444"/>
      <c r="FZ249" s="1444"/>
      <c r="GA249" s="1444"/>
      <c r="GB249" s="1444"/>
      <c r="GC249" s="1444"/>
      <c r="GD249" s="1444"/>
      <c r="GE249" s="1444"/>
      <c r="GF249" s="1444"/>
      <c r="GG249" s="1444"/>
      <c r="GH249" s="1444"/>
      <c r="GI249" s="1444"/>
      <c r="GJ249" s="1444"/>
      <c r="GK249" s="1444"/>
      <c r="GL249" s="1444"/>
      <c r="GM249" s="1444"/>
      <c r="GN249" s="1444"/>
      <c r="GO249" s="1444"/>
      <c r="GP249" s="1444"/>
      <c r="GQ249" s="1444"/>
      <c r="GR249" s="1444"/>
      <c r="GS249" s="1444"/>
      <c r="GT249" s="1444"/>
      <c r="GU249" s="1444"/>
      <c r="GV249" s="1444"/>
      <c r="GW249" s="1444"/>
      <c r="GX249" s="1444"/>
      <c r="GY249" s="1444"/>
      <c r="GZ249" s="1444"/>
      <c r="HA249" s="1444"/>
      <c r="HB249" s="1444"/>
      <c r="HC249" s="1444"/>
      <c r="HD249" s="1444"/>
      <c r="HE249" s="1444"/>
      <c r="HF249" s="1444"/>
      <c r="HG249" s="1444"/>
      <c r="HH249" s="1444"/>
      <c r="HI249" s="1444"/>
      <c r="HJ249" s="1444"/>
      <c r="HK249" s="1444"/>
      <c r="HL249" s="1444"/>
      <c r="HM249" s="1444"/>
      <c r="HN249" s="1444"/>
      <c r="HO249" s="1444"/>
      <c r="HP249" s="1444"/>
      <c r="HQ249" s="1444"/>
      <c r="HR249" s="1444"/>
      <c r="HS249" s="1444"/>
      <c r="HT249" s="1444"/>
      <c r="HU249" s="1444"/>
      <c r="HV249" s="1444"/>
      <c r="HW249" s="1444"/>
      <c r="HX249" s="1444"/>
      <c r="HY249" s="1444"/>
      <c r="HZ249" s="1444"/>
      <c r="IA249" s="1444"/>
      <c r="IB249" s="1444"/>
      <c r="IC249" s="1444"/>
      <c r="ID249" s="1444"/>
      <c r="IE249" s="1444"/>
      <c r="IF249" s="1444"/>
      <c r="IG249" s="1444"/>
      <c r="IH249" s="1444"/>
      <c r="II249" s="1444"/>
      <c r="IJ249" s="1444"/>
      <c r="IK249" s="1444"/>
      <c r="IL249" s="1444"/>
      <c r="IM249" s="1444"/>
      <c r="IN249" s="1444"/>
      <c r="IO249" s="1444"/>
      <c r="IP249" s="1444"/>
      <c r="IQ249" s="1444"/>
      <c r="IR249" s="1444"/>
      <c r="IS249" s="1444"/>
      <c r="IT249" s="1444"/>
      <c r="IU249" s="1444"/>
      <c r="IV249" s="1444"/>
      <c r="IW249" s="1444"/>
      <c r="IX249" s="1444"/>
      <c r="IY249" s="1444"/>
      <c r="IZ249" s="1444"/>
      <c r="JA249" s="1444"/>
      <c r="JB249" s="1444"/>
      <c r="JC249" s="1444"/>
      <c r="JD249" s="1444"/>
      <c r="JE249" s="1444"/>
    </row>
    <row r="250" spans="13:265" s="1485" customFormat="1" ht="15" hidden="1" customHeight="1" x14ac:dyDescent="0.25">
      <c r="M250" s="1163"/>
      <c r="N250" s="1163"/>
      <c r="CK250" s="1444"/>
      <c r="CL250" s="1444"/>
      <c r="CM250" s="1444"/>
      <c r="CN250" s="1444"/>
      <c r="CO250" s="1444"/>
      <c r="CP250" s="1444"/>
      <c r="CQ250" s="1444"/>
      <c r="CR250" s="1444"/>
      <c r="CS250" s="1444"/>
      <c r="CT250" s="1444"/>
      <c r="CU250" s="1444"/>
      <c r="CV250" s="1444"/>
      <c r="CW250" s="1444"/>
      <c r="CX250" s="1444"/>
      <c r="CY250" s="1444"/>
      <c r="CZ250" s="1444"/>
      <c r="DA250" s="1444"/>
      <c r="DB250" s="1444"/>
      <c r="DC250" s="1444"/>
      <c r="DD250" s="1444"/>
      <c r="DE250" s="1444"/>
      <c r="DF250" s="1444"/>
      <c r="DG250" s="1444"/>
      <c r="DH250" s="1444"/>
      <c r="DI250" s="1444"/>
      <c r="DJ250" s="1444"/>
      <c r="DK250" s="1444"/>
      <c r="DL250" s="1444"/>
      <c r="DM250" s="1444"/>
      <c r="DN250" s="1444"/>
      <c r="DO250" s="1444"/>
      <c r="DP250" s="1444"/>
      <c r="DQ250" s="1444"/>
      <c r="DR250" s="1444"/>
      <c r="DS250" s="1444"/>
      <c r="DT250" s="1444"/>
      <c r="DU250" s="1444"/>
      <c r="DV250" s="1444"/>
      <c r="DW250" s="1444"/>
      <c r="DX250" s="1444"/>
      <c r="DY250" s="1444"/>
      <c r="DZ250" s="1444"/>
      <c r="EA250" s="1444"/>
      <c r="EB250" s="1444"/>
      <c r="EC250" s="1444"/>
      <c r="ED250" s="1444"/>
      <c r="EE250" s="1444"/>
      <c r="EF250" s="1444"/>
      <c r="EG250" s="1444"/>
      <c r="EH250" s="1444"/>
      <c r="EI250" s="1444"/>
      <c r="EJ250" s="1444"/>
      <c r="EK250" s="1444"/>
      <c r="EL250" s="1444"/>
      <c r="EM250" s="1444"/>
      <c r="EN250" s="1444"/>
      <c r="EO250" s="1444"/>
      <c r="EP250" s="1444"/>
      <c r="EQ250" s="1444"/>
      <c r="ER250" s="1444"/>
      <c r="ES250" s="1444"/>
      <c r="ET250" s="1444"/>
      <c r="EU250" s="1444"/>
      <c r="EV250" s="1444"/>
      <c r="EW250" s="1444"/>
      <c r="EX250" s="1444"/>
      <c r="EY250" s="1444"/>
      <c r="EZ250" s="1444"/>
      <c r="FA250" s="1444"/>
      <c r="FB250" s="1444"/>
      <c r="FC250" s="1444"/>
      <c r="FD250" s="1444"/>
      <c r="FE250" s="1444"/>
      <c r="FF250" s="1444"/>
      <c r="FG250" s="1444"/>
      <c r="FH250" s="1444"/>
      <c r="FI250" s="1444"/>
      <c r="FJ250" s="1444"/>
      <c r="FK250" s="1444"/>
      <c r="FL250" s="1444"/>
      <c r="FM250" s="1444"/>
      <c r="FN250" s="1444"/>
      <c r="FO250" s="1444"/>
      <c r="FP250" s="1444"/>
      <c r="FQ250" s="1444"/>
      <c r="FR250" s="1444"/>
      <c r="FS250" s="1444"/>
      <c r="FT250" s="1444"/>
      <c r="FU250" s="1444"/>
      <c r="FV250" s="1444"/>
      <c r="FW250" s="1444"/>
      <c r="FX250" s="1444"/>
      <c r="FY250" s="1444"/>
      <c r="FZ250" s="1444"/>
      <c r="GA250" s="1444"/>
      <c r="GB250" s="1444"/>
      <c r="GC250" s="1444"/>
      <c r="GD250" s="1444"/>
      <c r="GE250" s="1444"/>
      <c r="GF250" s="1444"/>
      <c r="GG250" s="1444"/>
      <c r="GH250" s="1444"/>
      <c r="GI250" s="1444"/>
      <c r="GJ250" s="1444"/>
      <c r="GK250" s="1444"/>
      <c r="GL250" s="1444"/>
      <c r="GM250" s="1444"/>
      <c r="GN250" s="1444"/>
      <c r="GO250" s="1444"/>
      <c r="GP250" s="1444"/>
      <c r="GQ250" s="1444"/>
      <c r="GR250" s="1444"/>
      <c r="GS250" s="1444"/>
      <c r="GT250" s="1444"/>
      <c r="GU250" s="1444"/>
      <c r="GV250" s="1444"/>
      <c r="GW250" s="1444"/>
      <c r="GX250" s="1444"/>
      <c r="GY250" s="1444"/>
      <c r="GZ250" s="1444"/>
      <c r="HA250" s="1444"/>
      <c r="HB250" s="1444"/>
      <c r="HC250" s="1444"/>
      <c r="HD250" s="1444"/>
      <c r="HE250" s="1444"/>
      <c r="HF250" s="1444"/>
      <c r="HG250" s="1444"/>
      <c r="HH250" s="1444"/>
      <c r="HI250" s="1444"/>
      <c r="HJ250" s="1444"/>
      <c r="HK250" s="1444"/>
      <c r="HL250" s="1444"/>
      <c r="HM250" s="1444"/>
      <c r="HN250" s="1444"/>
      <c r="HO250" s="1444"/>
      <c r="HP250" s="1444"/>
      <c r="HQ250" s="1444"/>
      <c r="HR250" s="1444"/>
      <c r="HS250" s="1444"/>
      <c r="HT250" s="1444"/>
      <c r="HU250" s="1444"/>
      <c r="HV250" s="1444"/>
      <c r="HW250" s="1444"/>
      <c r="HX250" s="1444"/>
      <c r="HY250" s="1444"/>
      <c r="HZ250" s="1444"/>
      <c r="IA250" s="1444"/>
      <c r="IB250" s="1444"/>
      <c r="IC250" s="1444"/>
      <c r="ID250" s="1444"/>
      <c r="IE250" s="1444"/>
      <c r="IF250" s="1444"/>
      <c r="IG250" s="1444"/>
      <c r="IH250" s="1444"/>
      <c r="II250" s="1444"/>
      <c r="IJ250" s="1444"/>
      <c r="IK250" s="1444"/>
      <c r="IL250" s="1444"/>
      <c r="IM250" s="1444"/>
      <c r="IN250" s="1444"/>
      <c r="IO250" s="1444"/>
      <c r="IP250" s="1444"/>
      <c r="IQ250" s="1444"/>
      <c r="IR250" s="1444"/>
      <c r="IS250" s="1444"/>
      <c r="IT250" s="1444"/>
      <c r="IU250" s="1444"/>
      <c r="IV250" s="1444"/>
      <c r="IW250" s="1444"/>
      <c r="IX250" s="1444"/>
      <c r="IY250" s="1444"/>
      <c r="IZ250" s="1444"/>
      <c r="JA250" s="1444"/>
      <c r="JB250" s="1444"/>
      <c r="JC250" s="1444"/>
      <c r="JD250" s="1444"/>
      <c r="JE250" s="1444"/>
    </row>
    <row r="251" spans="13:265" s="1485" customFormat="1" ht="15" hidden="1" customHeight="1" x14ac:dyDescent="0.25">
      <c r="M251" s="1163"/>
      <c r="N251" s="1163"/>
      <c r="CK251" s="1444"/>
      <c r="CL251" s="1444"/>
      <c r="CM251" s="1444"/>
      <c r="CN251" s="1444"/>
      <c r="CO251" s="1444"/>
      <c r="CP251" s="1444"/>
      <c r="CQ251" s="1444"/>
      <c r="CR251" s="1444"/>
      <c r="CS251" s="1444"/>
      <c r="CT251" s="1444"/>
      <c r="CU251" s="1444"/>
      <c r="CV251" s="1444"/>
      <c r="CW251" s="1444"/>
      <c r="CX251" s="1444"/>
      <c r="CY251" s="1444"/>
      <c r="CZ251" s="1444"/>
      <c r="DA251" s="1444"/>
      <c r="DB251" s="1444"/>
      <c r="DC251" s="1444"/>
      <c r="DD251" s="1444"/>
      <c r="DE251" s="1444"/>
      <c r="DF251" s="1444"/>
      <c r="DG251" s="1444"/>
      <c r="DH251" s="1444"/>
      <c r="DI251" s="1444"/>
      <c r="DJ251" s="1444"/>
      <c r="DK251" s="1444"/>
      <c r="DL251" s="1444"/>
      <c r="DM251" s="1444"/>
      <c r="DN251" s="1444"/>
      <c r="DO251" s="1444"/>
      <c r="DP251" s="1444"/>
      <c r="DQ251" s="1444"/>
      <c r="DR251" s="1444"/>
      <c r="DS251" s="1444"/>
      <c r="DT251" s="1444"/>
      <c r="DU251" s="1444"/>
      <c r="DV251" s="1444"/>
      <c r="DW251" s="1444"/>
      <c r="DX251" s="1444"/>
      <c r="DY251" s="1444"/>
      <c r="DZ251" s="1444"/>
      <c r="EA251" s="1444"/>
      <c r="EB251" s="1444"/>
      <c r="EC251" s="1444"/>
      <c r="ED251" s="1444"/>
      <c r="EE251" s="1444"/>
      <c r="EF251" s="1444"/>
      <c r="EG251" s="1444"/>
      <c r="EH251" s="1444"/>
      <c r="EI251" s="1444"/>
      <c r="EJ251" s="1444"/>
      <c r="EK251" s="1444"/>
      <c r="EL251" s="1444"/>
      <c r="EM251" s="1444"/>
      <c r="EN251" s="1444"/>
      <c r="EO251" s="1444"/>
      <c r="EP251" s="1444"/>
      <c r="EQ251" s="1444"/>
      <c r="ER251" s="1444"/>
      <c r="ES251" s="1444"/>
      <c r="ET251" s="1444"/>
      <c r="EU251" s="1444"/>
      <c r="EV251" s="1444"/>
      <c r="EW251" s="1444"/>
      <c r="EX251" s="1444"/>
      <c r="EY251" s="1444"/>
      <c r="EZ251" s="1444"/>
      <c r="FA251" s="1444"/>
      <c r="FB251" s="1444"/>
      <c r="FC251" s="1444"/>
      <c r="FD251" s="1444"/>
      <c r="FE251" s="1444"/>
      <c r="FF251" s="1444"/>
      <c r="FG251" s="1444"/>
      <c r="FH251" s="1444"/>
      <c r="FI251" s="1444"/>
      <c r="FJ251" s="1444"/>
      <c r="FK251" s="1444"/>
      <c r="FL251" s="1444"/>
      <c r="FM251" s="1444"/>
      <c r="FN251" s="1444"/>
      <c r="FO251" s="1444"/>
      <c r="FP251" s="1444"/>
      <c r="FQ251" s="1444"/>
      <c r="FR251" s="1444"/>
      <c r="FS251" s="1444"/>
      <c r="FT251" s="1444"/>
      <c r="FU251" s="1444"/>
      <c r="FV251" s="1444"/>
      <c r="FW251" s="1444"/>
      <c r="FX251" s="1444"/>
      <c r="FY251" s="1444"/>
      <c r="FZ251" s="1444"/>
      <c r="GA251" s="1444"/>
      <c r="GB251" s="1444"/>
      <c r="GC251" s="1444"/>
      <c r="GD251" s="1444"/>
      <c r="GE251" s="1444"/>
      <c r="GF251" s="1444"/>
      <c r="GG251" s="1444"/>
      <c r="GH251" s="1444"/>
      <c r="GI251" s="1444"/>
      <c r="GJ251" s="1444"/>
      <c r="GK251" s="1444"/>
      <c r="GL251" s="1444"/>
      <c r="GM251" s="1444"/>
      <c r="GN251" s="1444"/>
      <c r="GO251" s="1444"/>
      <c r="GP251" s="1444"/>
      <c r="GQ251" s="1444"/>
      <c r="GR251" s="1444"/>
      <c r="GS251" s="1444"/>
      <c r="GT251" s="1444"/>
      <c r="GU251" s="1444"/>
      <c r="GV251" s="1444"/>
      <c r="GW251" s="1444"/>
      <c r="GX251" s="1444"/>
      <c r="GY251" s="1444"/>
      <c r="GZ251" s="1444"/>
      <c r="HA251" s="1444"/>
      <c r="HB251" s="1444"/>
      <c r="HC251" s="1444"/>
      <c r="HD251" s="1444"/>
      <c r="HE251" s="1444"/>
      <c r="HF251" s="1444"/>
      <c r="HG251" s="1444"/>
      <c r="HH251" s="1444"/>
      <c r="HI251" s="1444"/>
      <c r="HJ251" s="1444"/>
      <c r="HK251" s="1444"/>
      <c r="HL251" s="1444"/>
      <c r="HM251" s="1444"/>
      <c r="HN251" s="1444"/>
      <c r="HO251" s="1444"/>
      <c r="HP251" s="1444"/>
      <c r="HQ251" s="1444"/>
      <c r="HR251" s="1444"/>
      <c r="HS251" s="1444"/>
      <c r="HT251" s="1444"/>
      <c r="HU251" s="1444"/>
      <c r="HV251" s="1444"/>
      <c r="HW251" s="1444"/>
      <c r="HX251" s="1444"/>
      <c r="HY251" s="1444"/>
      <c r="HZ251" s="1444"/>
      <c r="IA251" s="1444"/>
      <c r="IB251" s="1444"/>
      <c r="IC251" s="1444"/>
      <c r="ID251" s="1444"/>
      <c r="IE251" s="1444"/>
      <c r="IF251" s="1444"/>
      <c r="IG251" s="1444"/>
      <c r="IH251" s="1444"/>
      <c r="II251" s="1444"/>
      <c r="IJ251" s="1444"/>
      <c r="IK251" s="1444"/>
      <c r="IL251" s="1444"/>
      <c r="IM251" s="1444"/>
      <c r="IN251" s="1444"/>
      <c r="IO251" s="1444"/>
      <c r="IP251" s="1444"/>
      <c r="IQ251" s="1444"/>
      <c r="IR251" s="1444"/>
      <c r="IS251" s="1444"/>
      <c r="IT251" s="1444"/>
      <c r="IU251" s="1444"/>
      <c r="IV251" s="1444"/>
      <c r="IW251" s="1444"/>
      <c r="IX251" s="1444"/>
      <c r="IY251" s="1444"/>
      <c r="IZ251" s="1444"/>
      <c r="JA251" s="1444"/>
      <c r="JB251" s="1444"/>
      <c r="JC251" s="1444"/>
      <c r="JD251" s="1444"/>
      <c r="JE251" s="1444"/>
    </row>
    <row r="252" spans="13:265" s="1485" customFormat="1" ht="15" hidden="1" customHeight="1" x14ac:dyDescent="0.25">
      <c r="M252" s="1163"/>
      <c r="N252" s="1163"/>
      <c r="CK252" s="1444"/>
      <c r="CL252" s="1444"/>
      <c r="CM252" s="1444"/>
      <c r="CN252" s="1444"/>
      <c r="CO252" s="1444"/>
      <c r="CP252" s="1444"/>
      <c r="CQ252" s="1444"/>
      <c r="CR252" s="1444"/>
      <c r="CS252" s="1444"/>
      <c r="CT252" s="1444"/>
      <c r="CU252" s="1444"/>
      <c r="CV252" s="1444"/>
      <c r="CW252" s="1444"/>
      <c r="CX252" s="1444"/>
      <c r="CY252" s="1444"/>
      <c r="CZ252" s="1444"/>
      <c r="DA252" s="1444"/>
      <c r="DB252" s="1444"/>
      <c r="DC252" s="1444"/>
      <c r="DD252" s="1444"/>
      <c r="DE252" s="1444"/>
      <c r="DF252" s="1444"/>
      <c r="DG252" s="1444"/>
      <c r="DH252" s="1444"/>
      <c r="DI252" s="1444"/>
      <c r="DJ252" s="1444"/>
      <c r="DK252" s="1444"/>
      <c r="DL252" s="1444"/>
      <c r="DM252" s="1444"/>
      <c r="DN252" s="1444"/>
      <c r="DO252" s="1444"/>
      <c r="DP252" s="1444"/>
      <c r="DQ252" s="1444"/>
      <c r="DR252" s="1444"/>
      <c r="DS252" s="1444"/>
      <c r="DT252" s="1444"/>
      <c r="DU252" s="1444"/>
      <c r="DV252" s="1444"/>
      <c r="DW252" s="1444"/>
      <c r="DX252" s="1444"/>
      <c r="DY252" s="1444"/>
      <c r="DZ252" s="1444"/>
      <c r="EA252" s="1444"/>
      <c r="EB252" s="1444"/>
      <c r="EC252" s="1444"/>
      <c r="ED252" s="1444"/>
      <c r="EE252" s="1444"/>
      <c r="EF252" s="1444"/>
      <c r="EG252" s="1444"/>
      <c r="EH252" s="1444"/>
      <c r="EI252" s="1444"/>
      <c r="EJ252" s="1444"/>
      <c r="EK252" s="1444"/>
      <c r="EL252" s="1444"/>
      <c r="EM252" s="1444"/>
      <c r="EN252" s="1444"/>
      <c r="EO252" s="1444"/>
      <c r="EP252" s="1444"/>
      <c r="EQ252" s="1444"/>
      <c r="ER252" s="1444"/>
      <c r="ES252" s="1444"/>
      <c r="ET252" s="1444"/>
      <c r="EU252" s="1444"/>
      <c r="EV252" s="1444"/>
      <c r="EW252" s="1444"/>
      <c r="EX252" s="1444"/>
      <c r="EY252" s="1444"/>
      <c r="EZ252" s="1444"/>
      <c r="FA252" s="1444"/>
      <c r="FB252" s="1444"/>
      <c r="FC252" s="1444"/>
      <c r="FD252" s="1444"/>
      <c r="FE252" s="1444"/>
      <c r="FF252" s="1444"/>
      <c r="FG252" s="1444"/>
      <c r="FH252" s="1444"/>
      <c r="FI252" s="1444"/>
      <c r="FJ252" s="1444"/>
      <c r="FK252" s="1444"/>
      <c r="FL252" s="1444"/>
      <c r="FM252" s="1444"/>
      <c r="FN252" s="1444"/>
      <c r="FO252" s="1444"/>
      <c r="FP252" s="1444"/>
      <c r="FQ252" s="1444"/>
      <c r="FR252" s="1444"/>
      <c r="FS252" s="1444"/>
      <c r="FT252" s="1444"/>
      <c r="FU252" s="1444"/>
      <c r="FV252" s="1444"/>
      <c r="FW252" s="1444"/>
      <c r="FX252" s="1444"/>
      <c r="FY252" s="1444"/>
      <c r="FZ252" s="1444"/>
      <c r="GA252" s="1444"/>
      <c r="GB252" s="1444"/>
      <c r="GC252" s="1444"/>
      <c r="GD252" s="1444"/>
      <c r="GE252" s="1444"/>
      <c r="GF252" s="1444"/>
      <c r="GG252" s="1444"/>
      <c r="GH252" s="1444"/>
      <c r="GI252" s="1444"/>
      <c r="GJ252" s="1444"/>
      <c r="GK252" s="1444"/>
      <c r="GL252" s="1444"/>
      <c r="GM252" s="1444"/>
      <c r="GN252" s="1444"/>
      <c r="GO252" s="1444"/>
      <c r="GP252" s="1444"/>
      <c r="GQ252" s="1444"/>
      <c r="GR252" s="1444"/>
      <c r="GS252" s="1444"/>
      <c r="GT252" s="1444"/>
      <c r="GU252" s="1444"/>
      <c r="GV252" s="1444"/>
      <c r="GW252" s="1444"/>
      <c r="GX252" s="1444"/>
      <c r="GY252" s="1444"/>
      <c r="GZ252" s="1444"/>
      <c r="HA252" s="1444"/>
      <c r="HB252" s="1444"/>
      <c r="HC252" s="1444"/>
      <c r="HD252" s="1444"/>
      <c r="HE252" s="1444"/>
      <c r="HF252" s="1444"/>
      <c r="HG252" s="1444"/>
      <c r="HH252" s="1444"/>
      <c r="HI252" s="1444"/>
      <c r="HJ252" s="1444"/>
      <c r="HK252" s="1444"/>
      <c r="HL252" s="1444"/>
      <c r="HM252" s="1444"/>
      <c r="HN252" s="1444"/>
      <c r="HO252" s="1444"/>
      <c r="HP252" s="1444"/>
      <c r="HQ252" s="1444"/>
      <c r="HR252" s="1444"/>
      <c r="HS252" s="1444"/>
      <c r="HT252" s="1444"/>
      <c r="HU252" s="1444"/>
      <c r="HV252" s="1444"/>
      <c r="HW252" s="1444"/>
      <c r="HX252" s="1444"/>
      <c r="HY252" s="1444"/>
      <c r="HZ252" s="1444"/>
      <c r="IA252" s="1444"/>
      <c r="IB252" s="1444"/>
      <c r="IC252" s="1444"/>
      <c r="ID252" s="1444"/>
      <c r="IE252" s="1444"/>
      <c r="IF252" s="1444"/>
      <c r="IG252" s="1444"/>
      <c r="IH252" s="1444"/>
      <c r="II252" s="1444"/>
      <c r="IJ252" s="1444"/>
      <c r="IK252" s="1444"/>
      <c r="IL252" s="1444"/>
      <c r="IM252" s="1444"/>
      <c r="IN252" s="1444"/>
      <c r="IO252" s="1444"/>
      <c r="IP252" s="1444"/>
      <c r="IQ252" s="1444"/>
      <c r="IR252" s="1444"/>
      <c r="IS252" s="1444"/>
      <c r="IT252" s="1444"/>
      <c r="IU252" s="1444"/>
      <c r="IV252" s="1444"/>
      <c r="IW252" s="1444"/>
      <c r="IX252" s="1444"/>
      <c r="IY252" s="1444"/>
      <c r="IZ252" s="1444"/>
      <c r="JA252" s="1444"/>
      <c r="JB252" s="1444"/>
      <c r="JC252" s="1444"/>
      <c r="JD252" s="1444"/>
      <c r="JE252" s="1444"/>
    </row>
    <row r="253" spans="13:265" s="1485" customFormat="1" ht="15" hidden="1" customHeight="1" x14ac:dyDescent="0.25">
      <c r="M253" s="1163"/>
      <c r="N253" s="1163"/>
      <c r="CK253" s="1444"/>
      <c r="CL253" s="1444"/>
      <c r="CM253" s="1444"/>
      <c r="CN253" s="1444"/>
      <c r="CO253" s="1444"/>
      <c r="CP253" s="1444"/>
      <c r="CQ253" s="1444"/>
      <c r="CR253" s="1444"/>
      <c r="CS253" s="1444"/>
      <c r="CT253" s="1444"/>
      <c r="CU253" s="1444"/>
      <c r="CV253" s="1444"/>
      <c r="CW253" s="1444"/>
      <c r="CX253" s="1444"/>
      <c r="CY253" s="1444"/>
      <c r="CZ253" s="1444"/>
      <c r="DA253" s="1444"/>
      <c r="DB253" s="1444"/>
      <c r="DC253" s="1444"/>
      <c r="DD253" s="1444"/>
      <c r="DE253" s="1444"/>
      <c r="DF253" s="1444"/>
      <c r="DG253" s="1444"/>
      <c r="DH253" s="1444"/>
      <c r="DI253" s="1444"/>
      <c r="DJ253" s="1444"/>
      <c r="DK253" s="1444"/>
      <c r="DL253" s="1444"/>
      <c r="DM253" s="1444"/>
      <c r="DN253" s="1444"/>
      <c r="DO253" s="1444"/>
      <c r="DP253" s="1444"/>
      <c r="DQ253" s="1444"/>
      <c r="DR253" s="1444"/>
      <c r="DS253" s="1444"/>
      <c r="DT253" s="1444"/>
      <c r="DU253" s="1444"/>
      <c r="DV253" s="1444"/>
      <c r="DW253" s="1444"/>
      <c r="DX253" s="1444"/>
      <c r="DY253" s="1444"/>
      <c r="DZ253" s="1444"/>
      <c r="EA253" s="1444"/>
      <c r="EB253" s="1444"/>
      <c r="EC253" s="1444"/>
      <c r="ED253" s="1444"/>
      <c r="EE253" s="1444"/>
      <c r="EF253" s="1444"/>
      <c r="EG253" s="1444"/>
      <c r="EH253" s="1444"/>
      <c r="EI253" s="1444"/>
      <c r="EJ253" s="1444"/>
      <c r="EK253" s="1444"/>
      <c r="EL253" s="1444"/>
      <c r="EM253" s="1444"/>
      <c r="EN253" s="1444"/>
      <c r="EO253" s="1444"/>
      <c r="EP253" s="1444"/>
      <c r="EQ253" s="1444"/>
      <c r="ER253" s="1444"/>
      <c r="ES253" s="1444"/>
      <c r="ET253" s="1444"/>
      <c r="EU253" s="1444"/>
      <c r="EV253" s="1444"/>
      <c r="EW253" s="1444"/>
      <c r="EX253" s="1444"/>
      <c r="EY253" s="1444"/>
      <c r="EZ253" s="1444"/>
      <c r="FA253" s="1444"/>
      <c r="FB253" s="1444"/>
      <c r="FC253" s="1444"/>
      <c r="FD253" s="1444"/>
      <c r="FE253" s="1444"/>
      <c r="FF253" s="1444"/>
      <c r="FG253" s="1444"/>
      <c r="FH253" s="1444"/>
      <c r="FI253" s="1444"/>
      <c r="FJ253" s="1444"/>
      <c r="FK253" s="1444"/>
      <c r="FL253" s="1444"/>
      <c r="FM253" s="1444"/>
      <c r="FN253" s="1444"/>
      <c r="FO253" s="1444"/>
      <c r="FP253" s="1444"/>
      <c r="FQ253" s="1444"/>
      <c r="FR253" s="1444"/>
      <c r="FS253" s="1444"/>
      <c r="FT253" s="1444"/>
      <c r="FU253" s="1444"/>
      <c r="FV253" s="1444"/>
      <c r="FW253" s="1444"/>
      <c r="FX253" s="1444"/>
      <c r="FY253" s="1444"/>
      <c r="FZ253" s="1444"/>
      <c r="GA253" s="1444"/>
      <c r="GB253" s="1444"/>
      <c r="GC253" s="1444"/>
      <c r="GD253" s="1444"/>
      <c r="GE253" s="1444"/>
      <c r="GF253" s="1444"/>
      <c r="GG253" s="1444"/>
      <c r="GH253" s="1444"/>
      <c r="GI253" s="1444"/>
      <c r="GJ253" s="1444"/>
      <c r="GK253" s="1444"/>
      <c r="GL253" s="1444"/>
      <c r="GM253" s="1444"/>
      <c r="GN253" s="1444"/>
      <c r="GO253" s="1444"/>
      <c r="GP253" s="1444"/>
      <c r="GQ253" s="1444"/>
      <c r="GR253" s="1444"/>
      <c r="GS253" s="1444"/>
      <c r="GT253" s="1444"/>
      <c r="GU253" s="1444"/>
      <c r="GV253" s="1444"/>
      <c r="GW253" s="1444"/>
      <c r="GX253" s="1444"/>
      <c r="GY253" s="1444"/>
      <c r="GZ253" s="1444"/>
      <c r="HA253" s="1444"/>
      <c r="HB253" s="1444"/>
      <c r="HC253" s="1444"/>
      <c r="HD253" s="1444"/>
      <c r="HE253" s="1444"/>
      <c r="HF253" s="1444"/>
      <c r="HG253" s="1444"/>
      <c r="HH253" s="1444"/>
      <c r="HI253" s="1444"/>
      <c r="HJ253" s="1444"/>
      <c r="HK253" s="1444"/>
      <c r="HL253" s="1444"/>
      <c r="HM253" s="1444"/>
      <c r="HN253" s="1444"/>
      <c r="HO253" s="1444"/>
      <c r="HP253" s="1444"/>
      <c r="HQ253" s="1444"/>
      <c r="HR253" s="1444"/>
      <c r="HS253" s="1444"/>
      <c r="HT253" s="1444"/>
      <c r="HU253" s="1444"/>
      <c r="HV253" s="1444"/>
      <c r="HW253" s="1444"/>
      <c r="HX253" s="1444"/>
      <c r="HY253" s="1444"/>
      <c r="HZ253" s="1444"/>
      <c r="IA253" s="1444"/>
      <c r="IB253" s="1444"/>
      <c r="IC253" s="1444"/>
      <c r="ID253" s="1444"/>
      <c r="IE253" s="1444"/>
      <c r="IF253" s="1444"/>
      <c r="IG253" s="1444"/>
      <c r="IH253" s="1444"/>
      <c r="II253" s="1444"/>
      <c r="IJ253" s="1444"/>
      <c r="IK253" s="1444"/>
      <c r="IL253" s="1444"/>
      <c r="IM253" s="1444"/>
      <c r="IN253" s="1444"/>
      <c r="IO253" s="1444"/>
      <c r="IP253" s="1444"/>
      <c r="IQ253" s="1444"/>
      <c r="IR253" s="1444"/>
      <c r="IS253" s="1444"/>
      <c r="IT253" s="1444"/>
      <c r="IU253" s="1444"/>
      <c r="IV253" s="1444"/>
      <c r="IW253" s="1444"/>
      <c r="IX253" s="1444"/>
      <c r="IY253" s="1444"/>
      <c r="IZ253" s="1444"/>
      <c r="JA253" s="1444"/>
      <c r="JB253" s="1444"/>
      <c r="JC253" s="1444"/>
      <c r="JD253" s="1444"/>
      <c r="JE253" s="1444"/>
    </row>
    <row r="254" spans="13:265" s="1485" customFormat="1" ht="15" hidden="1" customHeight="1" x14ac:dyDescent="0.25">
      <c r="M254" s="1163"/>
      <c r="N254" s="1163"/>
      <c r="CK254" s="1444"/>
      <c r="CL254" s="1444"/>
      <c r="CM254" s="1444"/>
      <c r="CN254" s="1444"/>
      <c r="CO254" s="1444"/>
      <c r="CP254" s="1444"/>
      <c r="CQ254" s="1444"/>
      <c r="CR254" s="1444"/>
      <c r="CS254" s="1444"/>
      <c r="CT254" s="1444"/>
      <c r="CU254" s="1444"/>
      <c r="CV254" s="1444"/>
      <c r="CW254" s="1444"/>
      <c r="CX254" s="1444"/>
      <c r="CY254" s="1444"/>
      <c r="CZ254" s="1444"/>
      <c r="DA254" s="1444"/>
      <c r="DB254" s="1444"/>
      <c r="DC254" s="1444"/>
      <c r="DD254" s="1444"/>
      <c r="DE254" s="1444"/>
      <c r="DF254" s="1444"/>
      <c r="DG254" s="1444"/>
      <c r="DH254" s="1444"/>
      <c r="DI254" s="1444"/>
      <c r="DJ254" s="1444"/>
      <c r="DK254" s="1444"/>
      <c r="DL254" s="1444"/>
      <c r="DM254" s="1444"/>
      <c r="DN254" s="1444"/>
      <c r="DO254" s="1444"/>
      <c r="DP254" s="1444"/>
      <c r="DQ254" s="1444"/>
      <c r="DR254" s="1444"/>
      <c r="DS254" s="1444"/>
      <c r="DT254" s="1444"/>
      <c r="DU254" s="1444"/>
      <c r="DV254" s="1444"/>
      <c r="DW254" s="1444"/>
      <c r="DX254" s="1444"/>
      <c r="DY254" s="1444"/>
      <c r="DZ254" s="1444"/>
      <c r="EA254" s="1444"/>
      <c r="EB254" s="1444"/>
      <c r="EC254" s="1444"/>
      <c r="ED254" s="1444"/>
      <c r="EE254" s="1444"/>
      <c r="EF254" s="1444"/>
      <c r="EG254" s="1444"/>
      <c r="EH254" s="1444"/>
      <c r="EI254" s="1444"/>
      <c r="EJ254" s="1444"/>
      <c r="EK254" s="1444"/>
      <c r="EL254" s="1444"/>
      <c r="EM254" s="1444"/>
      <c r="EN254" s="1444"/>
      <c r="EO254" s="1444"/>
      <c r="EP254" s="1444"/>
      <c r="EQ254" s="1444"/>
      <c r="ER254" s="1444"/>
      <c r="ES254" s="1444"/>
      <c r="ET254" s="1444"/>
      <c r="EU254" s="1444"/>
      <c r="EV254" s="1444"/>
      <c r="EW254" s="1444"/>
      <c r="EX254" s="1444"/>
      <c r="EY254" s="1444"/>
      <c r="EZ254" s="1444"/>
      <c r="FA254" s="1444"/>
      <c r="FB254" s="1444"/>
      <c r="FC254" s="1444"/>
      <c r="FD254" s="1444"/>
      <c r="FE254" s="1444"/>
      <c r="FF254" s="1444"/>
      <c r="FG254" s="1444"/>
      <c r="FH254" s="1444"/>
      <c r="FI254" s="1444"/>
      <c r="FJ254" s="1444"/>
      <c r="FK254" s="1444"/>
      <c r="FL254" s="1444"/>
      <c r="FM254" s="1444"/>
      <c r="FN254" s="1444"/>
      <c r="FO254" s="1444"/>
      <c r="FP254" s="1444"/>
      <c r="FQ254" s="1444"/>
      <c r="FR254" s="1444"/>
      <c r="FS254" s="1444"/>
      <c r="FT254" s="1444"/>
      <c r="FU254" s="1444"/>
      <c r="FV254" s="1444"/>
      <c r="FW254" s="1444"/>
      <c r="FX254" s="1444"/>
      <c r="FY254" s="1444"/>
      <c r="FZ254" s="1444"/>
      <c r="GA254" s="1444"/>
      <c r="GB254" s="1444"/>
      <c r="GC254" s="1444"/>
      <c r="GD254" s="1444"/>
      <c r="GE254" s="1444"/>
      <c r="GF254" s="1444"/>
      <c r="GG254" s="1444"/>
      <c r="GH254" s="1444"/>
      <c r="GI254" s="1444"/>
      <c r="GJ254" s="1444"/>
      <c r="GK254" s="1444"/>
      <c r="GL254" s="1444"/>
      <c r="GM254" s="1444"/>
      <c r="GN254" s="1444"/>
      <c r="GO254" s="1444"/>
      <c r="GP254" s="1444"/>
      <c r="GQ254" s="1444"/>
      <c r="GR254" s="1444"/>
      <c r="GS254" s="1444"/>
      <c r="GT254" s="1444"/>
      <c r="GU254" s="1444"/>
      <c r="GV254" s="1444"/>
      <c r="GW254" s="1444"/>
      <c r="GX254" s="1444"/>
      <c r="GY254" s="1444"/>
      <c r="GZ254" s="1444"/>
      <c r="HA254" s="1444"/>
      <c r="HB254" s="1444"/>
      <c r="HC254" s="1444"/>
      <c r="HD254" s="1444"/>
      <c r="HE254" s="1444"/>
      <c r="HF254" s="1444"/>
      <c r="HG254" s="1444"/>
      <c r="HH254" s="1444"/>
      <c r="HI254" s="1444"/>
      <c r="HJ254" s="1444"/>
      <c r="HK254" s="1444"/>
      <c r="HL254" s="1444"/>
      <c r="HM254" s="1444"/>
      <c r="HN254" s="1444"/>
      <c r="HO254" s="1444"/>
      <c r="HP254" s="1444"/>
      <c r="HQ254" s="1444"/>
      <c r="HR254" s="1444"/>
      <c r="HS254" s="1444"/>
      <c r="HT254" s="1444"/>
      <c r="HU254" s="1444"/>
      <c r="HV254" s="1444"/>
      <c r="HW254" s="1444"/>
      <c r="HX254" s="1444"/>
      <c r="HY254" s="1444"/>
      <c r="HZ254" s="1444"/>
      <c r="IA254" s="1444"/>
      <c r="IB254" s="1444"/>
      <c r="IC254" s="1444"/>
      <c r="ID254" s="1444"/>
      <c r="IE254" s="1444"/>
      <c r="IF254" s="1444"/>
      <c r="IG254" s="1444"/>
      <c r="IH254" s="1444"/>
      <c r="II254" s="1444"/>
      <c r="IJ254" s="1444"/>
      <c r="IK254" s="1444"/>
      <c r="IL254" s="1444"/>
      <c r="IM254" s="1444"/>
      <c r="IN254" s="1444"/>
      <c r="IO254" s="1444"/>
      <c r="IP254" s="1444"/>
      <c r="IQ254" s="1444"/>
      <c r="IR254" s="1444"/>
      <c r="IS254" s="1444"/>
      <c r="IT254" s="1444"/>
      <c r="IU254" s="1444"/>
      <c r="IV254" s="1444"/>
      <c r="IW254" s="1444"/>
      <c r="IX254" s="1444"/>
      <c r="IY254" s="1444"/>
      <c r="IZ254" s="1444"/>
      <c r="JA254" s="1444"/>
      <c r="JB254" s="1444"/>
      <c r="JC254" s="1444"/>
      <c r="JD254" s="1444"/>
      <c r="JE254" s="1444"/>
    </row>
    <row r="255" spans="13:265" s="1485" customFormat="1" ht="15" hidden="1" customHeight="1" x14ac:dyDescent="0.25">
      <c r="M255" s="1163"/>
      <c r="N255" s="1163"/>
      <c r="CK255" s="1444"/>
      <c r="CL255" s="1444"/>
      <c r="CM255" s="1444"/>
      <c r="CN255" s="1444"/>
      <c r="CO255" s="1444"/>
      <c r="CP255" s="1444"/>
      <c r="CQ255" s="1444"/>
      <c r="CR255" s="1444"/>
      <c r="CS255" s="1444"/>
      <c r="CT255" s="1444"/>
      <c r="CU255" s="1444"/>
      <c r="CV255" s="1444"/>
      <c r="CW255" s="1444"/>
      <c r="CX255" s="1444"/>
      <c r="CY255" s="1444"/>
      <c r="CZ255" s="1444"/>
      <c r="DA255" s="1444"/>
      <c r="DB255" s="1444"/>
      <c r="DC255" s="1444"/>
      <c r="DD255" s="1444"/>
      <c r="DE255" s="1444"/>
      <c r="DF255" s="1444"/>
      <c r="DG255" s="1444"/>
      <c r="DH255" s="1444"/>
      <c r="DI255" s="1444"/>
      <c r="DJ255" s="1444"/>
      <c r="DK255" s="1444"/>
      <c r="DL255" s="1444"/>
      <c r="DM255" s="1444"/>
      <c r="DN255" s="1444"/>
      <c r="DO255" s="1444"/>
      <c r="DP255" s="1444"/>
      <c r="DQ255" s="1444"/>
      <c r="DR255" s="1444"/>
      <c r="DS255" s="1444"/>
      <c r="DT255" s="1444"/>
      <c r="DU255" s="1444"/>
      <c r="DV255" s="1444"/>
      <c r="DW255" s="1444"/>
      <c r="DX255" s="1444"/>
      <c r="DY255" s="1444"/>
      <c r="DZ255" s="1444"/>
      <c r="EA255" s="1444"/>
      <c r="EB255" s="1444"/>
      <c r="EC255" s="1444"/>
      <c r="ED255" s="1444"/>
      <c r="EE255" s="1444"/>
      <c r="EF255" s="1444"/>
      <c r="EG255" s="1444"/>
      <c r="EH255" s="1444"/>
      <c r="EI255" s="1444"/>
      <c r="EJ255" s="1444"/>
      <c r="EK255" s="1444"/>
      <c r="EL255" s="1444"/>
      <c r="EM255" s="1444"/>
      <c r="EN255" s="1444"/>
      <c r="EO255" s="1444"/>
      <c r="EP255" s="1444"/>
      <c r="EQ255" s="1444"/>
      <c r="ER255" s="1444"/>
      <c r="ES255" s="1444"/>
      <c r="ET255" s="1444"/>
      <c r="EU255" s="1444"/>
      <c r="EV255" s="1444"/>
      <c r="EW255" s="1444"/>
      <c r="EX255" s="1444"/>
      <c r="EY255" s="1444"/>
      <c r="EZ255" s="1444"/>
      <c r="FA255" s="1444"/>
      <c r="FB255" s="1444"/>
      <c r="FC255" s="1444"/>
      <c r="FD255" s="1444"/>
      <c r="FE255" s="1444"/>
      <c r="FF255" s="1444"/>
      <c r="FG255" s="1444"/>
      <c r="FH255" s="1444"/>
      <c r="FI255" s="1444"/>
      <c r="FJ255" s="1444"/>
      <c r="FK255" s="1444"/>
      <c r="FL255" s="1444"/>
      <c r="FM255" s="1444"/>
      <c r="FN255" s="1444"/>
      <c r="FO255" s="1444"/>
      <c r="FP255" s="1444"/>
      <c r="FQ255" s="1444"/>
      <c r="FR255" s="1444"/>
      <c r="FS255" s="1444"/>
      <c r="FT255" s="1444"/>
      <c r="FU255" s="1444"/>
      <c r="FV255" s="1444"/>
      <c r="FW255" s="1444"/>
      <c r="FX255" s="1444"/>
      <c r="FY255" s="1444"/>
      <c r="FZ255" s="1444"/>
      <c r="GA255" s="1444"/>
      <c r="GB255" s="1444"/>
      <c r="GC255" s="1444"/>
      <c r="GD255" s="1444"/>
      <c r="GE255" s="1444"/>
      <c r="GF255" s="1444"/>
      <c r="GG255" s="1444"/>
      <c r="GH255" s="1444"/>
      <c r="GI255" s="1444"/>
      <c r="GJ255" s="1444"/>
      <c r="GK255" s="1444"/>
      <c r="GL255" s="1444"/>
      <c r="GM255" s="1444"/>
      <c r="GN255" s="1444"/>
      <c r="GO255" s="1444"/>
      <c r="GP255" s="1444"/>
      <c r="GQ255" s="1444"/>
      <c r="GR255" s="1444"/>
      <c r="GS255" s="1444"/>
      <c r="GT255" s="1444"/>
      <c r="GU255" s="1444"/>
      <c r="GV255" s="1444"/>
      <c r="GW255" s="1444"/>
      <c r="GX255" s="1444"/>
      <c r="GY255" s="1444"/>
      <c r="GZ255" s="1444"/>
      <c r="HA255" s="1444"/>
      <c r="HB255" s="1444"/>
      <c r="HC255" s="1444"/>
      <c r="HD255" s="1444"/>
      <c r="HE255" s="1444"/>
      <c r="HF255" s="1444"/>
      <c r="HG255" s="1444"/>
      <c r="HH255" s="1444"/>
      <c r="HI255" s="1444"/>
      <c r="HJ255" s="1444"/>
      <c r="HK255" s="1444"/>
      <c r="HL255" s="1444"/>
      <c r="HM255" s="1444"/>
      <c r="HN255" s="1444"/>
      <c r="HO255" s="1444"/>
      <c r="HP255" s="1444"/>
      <c r="HQ255" s="1444"/>
      <c r="HR255" s="1444"/>
      <c r="HS255" s="1444"/>
      <c r="HT255" s="1444"/>
      <c r="HU255" s="1444"/>
      <c r="HV255" s="1444"/>
      <c r="HW255" s="1444"/>
      <c r="HX255" s="1444"/>
      <c r="HY255" s="1444"/>
      <c r="HZ255" s="1444"/>
      <c r="IA255" s="1444"/>
      <c r="IB255" s="1444"/>
      <c r="IC255" s="1444"/>
      <c r="ID255" s="1444"/>
      <c r="IE255" s="1444"/>
      <c r="IF255" s="1444"/>
      <c r="IG255" s="1444"/>
      <c r="IH255" s="1444"/>
      <c r="II255" s="1444"/>
      <c r="IJ255" s="1444"/>
      <c r="IK255" s="1444"/>
      <c r="IL255" s="1444"/>
      <c r="IM255" s="1444"/>
      <c r="IN255" s="1444"/>
      <c r="IO255" s="1444"/>
      <c r="IP255" s="1444"/>
      <c r="IQ255" s="1444"/>
      <c r="IR255" s="1444"/>
      <c r="IS255" s="1444"/>
      <c r="IT255" s="1444"/>
      <c r="IU255" s="1444"/>
      <c r="IV255" s="1444"/>
      <c r="IW255" s="1444"/>
      <c r="IX255" s="1444"/>
      <c r="IY255" s="1444"/>
      <c r="IZ255" s="1444"/>
      <c r="JA255" s="1444"/>
      <c r="JB255" s="1444"/>
      <c r="JC255" s="1444"/>
      <c r="JD255" s="1444"/>
      <c r="JE255" s="1444"/>
    </row>
    <row r="256" spans="13:265" s="1485" customFormat="1" ht="15" hidden="1" customHeight="1" x14ac:dyDescent="0.25">
      <c r="M256" s="1163"/>
      <c r="N256" s="1163"/>
      <c r="CK256" s="1444"/>
      <c r="CL256" s="1444"/>
      <c r="CM256" s="1444"/>
      <c r="CN256" s="1444"/>
      <c r="CO256" s="1444"/>
      <c r="CP256" s="1444"/>
      <c r="CQ256" s="1444"/>
      <c r="CR256" s="1444"/>
      <c r="CS256" s="1444"/>
      <c r="CT256" s="1444"/>
      <c r="CU256" s="1444"/>
      <c r="CV256" s="1444"/>
      <c r="CW256" s="1444"/>
      <c r="CX256" s="1444"/>
      <c r="CY256" s="1444"/>
      <c r="CZ256" s="1444"/>
      <c r="DA256" s="1444"/>
      <c r="DB256" s="1444"/>
      <c r="DC256" s="1444"/>
      <c r="DD256" s="1444"/>
      <c r="DE256" s="1444"/>
      <c r="DF256" s="1444"/>
      <c r="DG256" s="1444"/>
      <c r="DH256" s="1444"/>
      <c r="DI256" s="1444"/>
      <c r="DJ256" s="1444"/>
      <c r="DK256" s="1444"/>
      <c r="DL256" s="1444"/>
      <c r="DM256" s="1444"/>
      <c r="DN256" s="1444"/>
      <c r="DO256" s="1444"/>
      <c r="DP256" s="1444"/>
      <c r="DQ256" s="1444"/>
      <c r="DR256" s="1444"/>
      <c r="DS256" s="1444"/>
      <c r="DT256" s="1444"/>
      <c r="DU256" s="1444"/>
      <c r="DV256" s="1444"/>
      <c r="DW256" s="1444"/>
      <c r="DX256" s="1444"/>
      <c r="DY256" s="1444"/>
      <c r="DZ256" s="1444"/>
      <c r="EA256" s="1444"/>
      <c r="EB256" s="1444"/>
      <c r="EC256" s="1444"/>
      <c r="ED256" s="1444"/>
      <c r="EE256" s="1444"/>
      <c r="EF256" s="1444"/>
      <c r="EG256" s="1444"/>
      <c r="EH256" s="1444"/>
      <c r="EI256" s="1444"/>
      <c r="EJ256" s="1444"/>
      <c r="EK256" s="1444"/>
      <c r="EL256" s="1444"/>
      <c r="EM256" s="1444"/>
      <c r="EN256" s="1444"/>
      <c r="EO256" s="1444"/>
      <c r="EP256" s="1444"/>
      <c r="EQ256" s="1444"/>
      <c r="ER256" s="1444"/>
      <c r="ES256" s="1444"/>
      <c r="ET256" s="1444"/>
      <c r="EU256" s="1444"/>
      <c r="EV256" s="1444"/>
      <c r="EW256" s="1444"/>
      <c r="EX256" s="1444"/>
      <c r="EY256" s="1444"/>
      <c r="EZ256" s="1444"/>
      <c r="FA256" s="1444"/>
      <c r="FB256" s="1444"/>
      <c r="FC256" s="1444"/>
      <c r="FD256" s="1444"/>
      <c r="FE256" s="1444"/>
      <c r="FF256" s="1444"/>
      <c r="FG256" s="1444"/>
      <c r="FH256" s="1444"/>
      <c r="FI256" s="1444"/>
      <c r="FJ256" s="1444"/>
      <c r="FK256" s="1444"/>
      <c r="FL256" s="1444"/>
      <c r="FM256" s="1444"/>
      <c r="FN256" s="1444"/>
      <c r="FO256" s="1444"/>
      <c r="FP256" s="1444"/>
      <c r="FQ256" s="1444"/>
      <c r="FR256" s="1444"/>
      <c r="FS256" s="1444"/>
      <c r="FT256" s="1444"/>
      <c r="FU256" s="1444"/>
      <c r="FV256" s="1444"/>
      <c r="FW256" s="1444"/>
      <c r="FX256" s="1444"/>
      <c r="FY256" s="1444"/>
      <c r="FZ256" s="1444"/>
      <c r="GA256" s="1444"/>
      <c r="GB256" s="1444"/>
      <c r="GC256" s="1444"/>
      <c r="GD256" s="1444"/>
      <c r="GE256" s="1444"/>
      <c r="GF256" s="1444"/>
      <c r="GG256" s="1444"/>
      <c r="GH256" s="1444"/>
      <c r="GI256" s="1444"/>
      <c r="GJ256" s="1444"/>
      <c r="GK256" s="1444"/>
      <c r="GL256" s="1444"/>
      <c r="GM256" s="1444"/>
      <c r="GN256" s="1444"/>
      <c r="GO256" s="1444"/>
      <c r="GP256" s="1444"/>
      <c r="GQ256" s="1444"/>
      <c r="GR256" s="1444"/>
      <c r="GS256" s="1444"/>
      <c r="GT256" s="1444"/>
      <c r="GU256" s="1444"/>
      <c r="GV256" s="1444"/>
      <c r="GW256" s="1444"/>
      <c r="GX256" s="1444"/>
      <c r="GY256" s="1444"/>
      <c r="GZ256" s="1444"/>
      <c r="HA256" s="1444"/>
      <c r="HB256" s="1444"/>
      <c r="HC256" s="1444"/>
      <c r="HD256" s="1444"/>
      <c r="HE256" s="1444"/>
      <c r="HF256" s="1444"/>
      <c r="HG256" s="1444"/>
      <c r="HH256" s="1444"/>
      <c r="HI256" s="1444"/>
      <c r="HJ256" s="1444"/>
      <c r="HK256" s="1444"/>
      <c r="HL256" s="1444"/>
      <c r="HM256" s="1444"/>
      <c r="HN256" s="1444"/>
      <c r="HO256" s="1444"/>
      <c r="HP256" s="1444"/>
      <c r="HQ256" s="1444"/>
      <c r="HR256" s="1444"/>
      <c r="HS256" s="1444"/>
      <c r="HT256" s="1444"/>
      <c r="HU256" s="1444"/>
      <c r="HV256" s="1444"/>
      <c r="HW256" s="1444"/>
      <c r="HX256" s="1444"/>
      <c r="HY256" s="1444"/>
      <c r="HZ256" s="1444"/>
      <c r="IA256" s="1444"/>
      <c r="IB256" s="1444"/>
      <c r="IC256" s="1444"/>
      <c r="ID256" s="1444"/>
      <c r="IE256" s="1444"/>
      <c r="IF256" s="1444"/>
      <c r="IG256" s="1444"/>
      <c r="IH256" s="1444"/>
      <c r="II256" s="1444"/>
      <c r="IJ256" s="1444"/>
      <c r="IK256" s="1444"/>
      <c r="IL256" s="1444"/>
      <c r="IM256" s="1444"/>
      <c r="IN256" s="1444"/>
      <c r="IO256" s="1444"/>
      <c r="IP256" s="1444"/>
      <c r="IQ256" s="1444"/>
      <c r="IR256" s="1444"/>
      <c r="IS256" s="1444"/>
      <c r="IT256" s="1444"/>
      <c r="IU256" s="1444"/>
      <c r="IV256" s="1444"/>
      <c r="IW256" s="1444"/>
      <c r="IX256" s="1444"/>
      <c r="IY256" s="1444"/>
      <c r="IZ256" s="1444"/>
      <c r="JA256" s="1444"/>
      <c r="JB256" s="1444"/>
      <c r="JC256" s="1444"/>
      <c r="JD256" s="1444"/>
      <c r="JE256" s="1444"/>
    </row>
    <row r="257" spans="13:265" s="1485" customFormat="1" ht="15" hidden="1" customHeight="1" x14ac:dyDescent="0.25">
      <c r="M257" s="1163"/>
      <c r="N257" s="1163"/>
      <c r="CK257" s="1444"/>
      <c r="CL257" s="1444"/>
      <c r="CM257" s="1444"/>
      <c r="CN257" s="1444"/>
      <c r="CO257" s="1444"/>
      <c r="CP257" s="1444"/>
      <c r="CQ257" s="1444"/>
      <c r="CR257" s="1444"/>
      <c r="CS257" s="1444"/>
      <c r="CT257" s="1444"/>
      <c r="CU257" s="1444"/>
      <c r="CV257" s="1444"/>
      <c r="CW257" s="1444"/>
      <c r="CX257" s="1444"/>
      <c r="CY257" s="1444"/>
      <c r="CZ257" s="1444"/>
      <c r="DA257" s="1444"/>
      <c r="DB257" s="1444"/>
      <c r="DC257" s="1444"/>
      <c r="DD257" s="1444"/>
      <c r="DE257" s="1444"/>
      <c r="DF257" s="1444"/>
      <c r="DG257" s="1444"/>
      <c r="DH257" s="1444"/>
      <c r="DI257" s="1444"/>
      <c r="DJ257" s="1444"/>
      <c r="DK257" s="1444"/>
      <c r="DL257" s="1444"/>
      <c r="DM257" s="1444"/>
      <c r="DN257" s="1444"/>
      <c r="DO257" s="1444"/>
      <c r="DP257" s="1444"/>
      <c r="DQ257" s="1444"/>
      <c r="DR257" s="1444"/>
      <c r="DS257" s="1444"/>
      <c r="DT257" s="1444"/>
      <c r="DU257" s="1444"/>
      <c r="DV257" s="1444"/>
      <c r="DW257" s="1444"/>
      <c r="DX257" s="1444"/>
      <c r="DY257" s="1444"/>
      <c r="DZ257" s="1444"/>
      <c r="EA257" s="1444"/>
      <c r="EB257" s="1444"/>
      <c r="EC257" s="1444"/>
      <c r="ED257" s="1444"/>
      <c r="EE257" s="1444"/>
      <c r="EF257" s="1444"/>
      <c r="EG257" s="1444"/>
      <c r="EH257" s="1444"/>
      <c r="EI257" s="1444"/>
      <c r="EJ257" s="1444"/>
      <c r="EK257" s="1444"/>
      <c r="EL257" s="1444"/>
      <c r="EM257" s="1444"/>
      <c r="EN257" s="1444"/>
      <c r="EO257" s="1444"/>
      <c r="EP257" s="1444"/>
      <c r="EQ257" s="1444"/>
      <c r="ER257" s="1444"/>
      <c r="ES257" s="1444"/>
      <c r="ET257" s="1444"/>
      <c r="EU257" s="1444"/>
      <c r="EV257" s="1444"/>
      <c r="EW257" s="1444"/>
      <c r="EX257" s="1444"/>
      <c r="EY257" s="1444"/>
      <c r="EZ257" s="1444"/>
      <c r="FA257" s="1444"/>
      <c r="FB257" s="1444"/>
      <c r="FC257" s="1444"/>
      <c r="FD257" s="1444"/>
      <c r="FE257" s="1444"/>
      <c r="FF257" s="1444"/>
      <c r="FG257" s="1444"/>
      <c r="FH257" s="1444"/>
      <c r="FI257" s="1444"/>
      <c r="FJ257" s="1444"/>
      <c r="FK257" s="1444"/>
      <c r="FL257" s="1444"/>
      <c r="FM257" s="1444"/>
      <c r="FN257" s="1444"/>
      <c r="FO257" s="1444"/>
      <c r="FP257" s="1444"/>
      <c r="FQ257" s="1444"/>
      <c r="FR257" s="1444"/>
      <c r="FS257" s="1444"/>
      <c r="FT257" s="1444"/>
      <c r="FU257" s="1444"/>
      <c r="FV257" s="1444"/>
      <c r="FW257" s="1444"/>
      <c r="FX257" s="1444"/>
      <c r="FY257" s="1444"/>
      <c r="FZ257" s="1444"/>
      <c r="GA257" s="1444"/>
      <c r="GB257" s="1444"/>
      <c r="GC257" s="1444"/>
      <c r="GD257" s="1444"/>
      <c r="GE257" s="1444"/>
      <c r="GF257" s="1444"/>
      <c r="GG257" s="1444"/>
      <c r="GH257" s="1444"/>
      <c r="GI257" s="1444"/>
      <c r="GJ257" s="1444"/>
      <c r="GK257" s="1444"/>
      <c r="GL257" s="1444"/>
      <c r="GM257" s="1444"/>
      <c r="GN257" s="1444"/>
      <c r="GO257" s="1444"/>
      <c r="GP257" s="1444"/>
      <c r="GQ257" s="1444"/>
      <c r="GR257" s="1444"/>
      <c r="GS257" s="1444"/>
      <c r="GT257" s="1444"/>
      <c r="GU257" s="1444"/>
      <c r="GV257" s="1444"/>
      <c r="GW257" s="1444"/>
      <c r="GX257" s="1444"/>
      <c r="GY257" s="1444"/>
      <c r="GZ257" s="1444"/>
      <c r="HA257" s="1444"/>
      <c r="HB257" s="1444"/>
      <c r="HC257" s="1444"/>
      <c r="HD257" s="1444"/>
      <c r="HE257" s="1444"/>
      <c r="HF257" s="1444"/>
      <c r="HG257" s="1444"/>
      <c r="HH257" s="1444"/>
      <c r="HI257" s="1444"/>
      <c r="HJ257" s="1444"/>
      <c r="HK257" s="1444"/>
      <c r="HL257" s="1444"/>
      <c r="HM257" s="1444"/>
      <c r="HN257" s="1444"/>
      <c r="HO257" s="1444"/>
      <c r="HP257" s="1444"/>
      <c r="HQ257" s="1444"/>
      <c r="HR257" s="1444"/>
      <c r="HS257" s="1444"/>
      <c r="HT257" s="1444"/>
      <c r="HU257" s="1444"/>
      <c r="HV257" s="1444"/>
      <c r="HW257" s="1444"/>
      <c r="HX257" s="1444"/>
      <c r="HY257" s="1444"/>
      <c r="HZ257" s="1444"/>
      <c r="IA257" s="1444"/>
      <c r="IB257" s="1444"/>
      <c r="IC257" s="1444"/>
      <c r="ID257" s="1444"/>
      <c r="IE257" s="1444"/>
      <c r="IF257" s="1444"/>
      <c r="IG257" s="1444"/>
      <c r="IH257" s="1444"/>
      <c r="II257" s="1444"/>
      <c r="IJ257" s="1444"/>
      <c r="IK257" s="1444"/>
      <c r="IL257" s="1444"/>
      <c r="IM257" s="1444"/>
      <c r="IN257" s="1444"/>
      <c r="IO257" s="1444"/>
      <c r="IP257" s="1444"/>
      <c r="IQ257" s="1444"/>
      <c r="IR257" s="1444"/>
      <c r="IS257" s="1444"/>
      <c r="IT257" s="1444"/>
      <c r="IU257" s="1444"/>
      <c r="IV257" s="1444"/>
      <c r="IW257" s="1444"/>
      <c r="IX257" s="1444"/>
      <c r="IY257" s="1444"/>
      <c r="IZ257" s="1444"/>
      <c r="JA257" s="1444"/>
      <c r="JB257" s="1444"/>
      <c r="JC257" s="1444"/>
      <c r="JD257" s="1444"/>
      <c r="JE257" s="1444"/>
    </row>
    <row r="258" spans="13:265" s="1485" customFormat="1" ht="15" hidden="1" customHeight="1" x14ac:dyDescent="0.25">
      <c r="M258" s="1163"/>
      <c r="N258" s="1163"/>
      <c r="CK258" s="1444"/>
      <c r="CL258" s="1444"/>
      <c r="CM258" s="1444"/>
      <c r="CN258" s="1444"/>
      <c r="CO258" s="1444"/>
      <c r="CP258" s="1444"/>
      <c r="CQ258" s="1444"/>
      <c r="CR258" s="1444"/>
      <c r="CS258" s="1444"/>
      <c r="CT258" s="1444"/>
      <c r="CU258" s="1444"/>
      <c r="CV258" s="1444"/>
      <c r="CW258" s="1444"/>
      <c r="CX258" s="1444"/>
      <c r="CY258" s="1444"/>
      <c r="CZ258" s="1444"/>
      <c r="DA258" s="1444"/>
      <c r="DB258" s="1444"/>
      <c r="DC258" s="1444"/>
      <c r="DD258" s="1444"/>
      <c r="DE258" s="1444"/>
      <c r="DF258" s="1444"/>
      <c r="DG258" s="1444"/>
      <c r="DH258" s="1444"/>
      <c r="DI258" s="1444"/>
      <c r="DJ258" s="1444"/>
      <c r="DK258" s="1444"/>
      <c r="DL258" s="1444"/>
      <c r="DM258" s="1444"/>
      <c r="DN258" s="1444"/>
      <c r="DO258" s="1444"/>
      <c r="DP258" s="1444"/>
      <c r="DQ258" s="1444"/>
      <c r="DR258" s="1444"/>
      <c r="DS258" s="1444"/>
      <c r="DT258" s="1444"/>
      <c r="DU258" s="1444"/>
      <c r="DV258" s="1444"/>
      <c r="DW258" s="1444"/>
      <c r="DX258" s="1444"/>
      <c r="DY258" s="1444"/>
      <c r="DZ258" s="1444"/>
      <c r="EA258" s="1444"/>
      <c r="EB258" s="1444"/>
      <c r="EC258" s="1444"/>
      <c r="ED258" s="1444"/>
      <c r="EE258" s="1444"/>
      <c r="EF258" s="1444"/>
      <c r="EG258" s="1444"/>
      <c r="EH258" s="1444"/>
      <c r="EI258" s="1444"/>
      <c r="EJ258" s="1444"/>
      <c r="EK258" s="1444"/>
      <c r="EL258" s="1444"/>
      <c r="EM258" s="1444"/>
      <c r="EN258" s="1444"/>
      <c r="EO258" s="1444"/>
      <c r="EP258" s="1444"/>
      <c r="EQ258" s="1444"/>
      <c r="ER258" s="1444"/>
      <c r="ES258" s="1444"/>
      <c r="ET258" s="1444"/>
      <c r="EU258" s="1444"/>
      <c r="EV258" s="1444"/>
      <c r="EW258" s="1444"/>
      <c r="EX258" s="1444"/>
      <c r="EY258" s="1444"/>
      <c r="EZ258" s="1444"/>
      <c r="FA258" s="1444"/>
      <c r="FB258" s="1444"/>
      <c r="FC258" s="1444"/>
      <c r="FD258" s="1444"/>
      <c r="FE258" s="1444"/>
      <c r="FF258" s="1444"/>
      <c r="FG258" s="1444"/>
      <c r="FH258" s="1444"/>
      <c r="FI258" s="1444"/>
      <c r="FJ258" s="1444"/>
      <c r="FK258" s="1444"/>
      <c r="FL258" s="1444"/>
      <c r="FM258" s="1444"/>
      <c r="FN258" s="1444"/>
      <c r="FO258" s="1444"/>
      <c r="FP258" s="1444"/>
      <c r="FQ258" s="1444"/>
      <c r="FR258" s="1444"/>
      <c r="FS258" s="1444"/>
      <c r="FT258" s="1444"/>
      <c r="FU258" s="1444"/>
      <c r="FV258" s="1444"/>
      <c r="FW258" s="1444"/>
      <c r="FX258" s="1444"/>
      <c r="FY258" s="1444"/>
      <c r="FZ258" s="1444"/>
      <c r="GA258" s="1444"/>
      <c r="GB258" s="1444"/>
      <c r="GC258" s="1444"/>
      <c r="GD258" s="1444"/>
      <c r="GE258" s="1444"/>
      <c r="GF258" s="1444"/>
      <c r="GG258" s="1444"/>
      <c r="GH258" s="1444"/>
      <c r="GI258" s="1444"/>
      <c r="GJ258" s="1444"/>
      <c r="GK258" s="1444"/>
      <c r="GL258" s="1444"/>
      <c r="GM258" s="1444"/>
      <c r="GN258" s="1444"/>
      <c r="GO258" s="1444"/>
      <c r="GP258" s="1444"/>
      <c r="GQ258" s="1444"/>
      <c r="GR258" s="1444"/>
      <c r="GS258" s="1444"/>
      <c r="GT258" s="1444"/>
      <c r="GU258" s="1444"/>
      <c r="GV258" s="1444"/>
      <c r="GW258" s="1444"/>
      <c r="GX258" s="1444"/>
      <c r="GY258" s="1444"/>
      <c r="GZ258" s="1444"/>
      <c r="HA258" s="1444"/>
      <c r="HB258" s="1444"/>
      <c r="HC258" s="1444"/>
      <c r="HD258" s="1444"/>
      <c r="HE258" s="1444"/>
      <c r="HF258" s="1444"/>
      <c r="HG258" s="1444"/>
      <c r="HH258" s="1444"/>
      <c r="HI258" s="1444"/>
      <c r="HJ258" s="1444"/>
      <c r="HK258" s="1444"/>
      <c r="HL258" s="1444"/>
      <c r="HM258" s="1444"/>
      <c r="HN258" s="1444"/>
      <c r="HO258" s="1444"/>
      <c r="HP258" s="1444"/>
      <c r="HQ258" s="1444"/>
      <c r="HR258" s="1444"/>
      <c r="HS258" s="1444"/>
      <c r="HT258" s="1444"/>
      <c r="HU258" s="1444"/>
      <c r="HV258" s="1444"/>
      <c r="HW258" s="1444"/>
      <c r="HX258" s="1444"/>
      <c r="HY258" s="1444"/>
      <c r="HZ258" s="1444"/>
      <c r="IA258" s="1444"/>
      <c r="IB258" s="1444"/>
      <c r="IC258" s="1444"/>
      <c r="ID258" s="1444"/>
      <c r="IE258" s="1444"/>
      <c r="IF258" s="1444"/>
      <c r="IG258" s="1444"/>
      <c r="IH258" s="1444"/>
      <c r="II258" s="1444"/>
      <c r="IJ258" s="1444"/>
      <c r="IK258" s="1444"/>
      <c r="IL258" s="1444"/>
      <c r="IM258" s="1444"/>
      <c r="IN258" s="1444"/>
      <c r="IO258" s="1444"/>
      <c r="IP258" s="1444"/>
      <c r="IQ258" s="1444"/>
      <c r="IR258" s="1444"/>
      <c r="IS258" s="1444"/>
      <c r="IT258" s="1444"/>
      <c r="IU258" s="1444"/>
      <c r="IV258" s="1444"/>
      <c r="IW258" s="1444"/>
      <c r="IX258" s="1444"/>
      <c r="IY258" s="1444"/>
      <c r="IZ258" s="1444"/>
      <c r="JA258" s="1444"/>
      <c r="JB258" s="1444"/>
      <c r="JC258" s="1444"/>
      <c r="JD258" s="1444"/>
      <c r="JE258" s="1444"/>
    </row>
    <row r="259" spans="13:265" s="1485" customFormat="1" ht="15" hidden="1" customHeight="1" x14ac:dyDescent="0.25">
      <c r="M259" s="1163"/>
      <c r="N259" s="1163"/>
      <c r="CK259" s="1444"/>
      <c r="CL259" s="1444"/>
      <c r="CM259" s="1444"/>
      <c r="CN259" s="1444"/>
      <c r="CO259" s="1444"/>
      <c r="CP259" s="1444"/>
      <c r="CQ259" s="1444"/>
      <c r="CR259" s="1444"/>
      <c r="CS259" s="1444"/>
      <c r="CT259" s="1444"/>
      <c r="CU259" s="1444"/>
      <c r="CV259" s="1444"/>
      <c r="CW259" s="1444"/>
      <c r="CX259" s="1444"/>
      <c r="CY259" s="1444"/>
      <c r="CZ259" s="1444"/>
      <c r="DA259" s="1444"/>
      <c r="DB259" s="1444"/>
      <c r="DC259" s="1444"/>
      <c r="DD259" s="1444"/>
      <c r="DE259" s="1444"/>
      <c r="DF259" s="1444"/>
      <c r="DG259" s="1444"/>
      <c r="DH259" s="1444"/>
      <c r="DI259" s="1444"/>
      <c r="DJ259" s="1444"/>
      <c r="DK259" s="1444"/>
      <c r="DL259" s="1444"/>
      <c r="DM259" s="1444"/>
      <c r="DN259" s="1444"/>
      <c r="DO259" s="1444"/>
      <c r="DP259" s="1444"/>
      <c r="DQ259" s="1444"/>
      <c r="DR259" s="1444"/>
      <c r="DS259" s="1444"/>
      <c r="DT259" s="1444"/>
      <c r="DU259" s="1444"/>
      <c r="DV259" s="1444"/>
      <c r="DW259" s="1444"/>
      <c r="DX259" s="1444"/>
      <c r="DY259" s="1444"/>
      <c r="DZ259" s="1444"/>
      <c r="EA259" s="1444"/>
      <c r="EB259" s="1444"/>
      <c r="EC259" s="1444"/>
      <c r="ED259" s="1444"/>
      <c r="EE259" s="1444"/>
      <c r="EF259" s="1444"/>
      <c r="EG259" s="1444"/>
      <c r="EH259" s="1444"/>
      <c r="EI259" s="1444"/>
      <c r="EJ259" s="1444"/>
      <c r="EK259" s="1444"/>
      <c r="EL259" s="1444"/>
      <c r="EM259" s="1444"/>
      <c r="EN259" s="1444"/>
      <c r="EO259" s="1444"/>
      <c r="EP259" s="1444"/>
      <c r="EQ259" s="1444"/>
      <c r="ER259" s="1444"/>
      <c r="ES259" s="1444"/>
      <c r="ET259" s="1444"/>
      <c r="EU259" s="1444"/>
      <c r="EV259" s="1444"/>
      <c r="EW259" s="1444"/>
      <c r="EX259" s="1444"/>
      <c r="EY259" s="1444"/>
      <c r="EZ259" s="1444"/>
      <c r="FA259" s="1444"/>
      <c r="FB259" s="1444"/>
      <c r="FC259" s="1444"/>
      <c r="FD259" s="1444"/>
      <c r="FE259" s="1444"/>
      <c r="FF259" s="1444"/>
      <c r="FG259" s="1444"/>
      <c r="FH259" s="1444"/>
      <c r="FI259" s="1444"/>
      <c r="FJ259" s="1444"/>
      <c r="FK259" s="1444"/>
      <c r="FL259" s="1444"/>
      <c r="FM259" s="1444"/>
      <c r="FN259" s="1444"/>
      <c r="FO259" s="1444"/>
      <c r="FP259" s="1444"/>
      <c r="FQ259" s="1444"/>
      <c r="FR259" s="1444"/>
      <c r="FS259" s="1444"/>
      <c r="FT259" s="1444"/>
      <c r="FU259" s="1444"/>
      <c r="FV259" s="1444"/>
      <c r="FW259" s="1444"/>
      <c r="FX259" s="1444"/>
      <c r="FY259" s="1444"/>
      <c r="FZ259" s="1444"/>
      <c r="GA259" s="1444"/>
      <c r="GB259" s="1444"/>
      <c r="GC259" s="1444"/>
      <c r="GD259" s="1444"/>
      <c r="GE259" s="1444"/>
      <c r="GF259" s="1444"/>
      <c r="GG259" s="1444"/>
      <c r="GH259" s="1444"/>
      <c r="GI259" s="1444"/>
      <c r="GJ259" s="1444"/>
      <c r="GK259" s="1444"/>
      <c r="GL259" s="1444"/>
      <c r="GM259" s="1444"/>
      <c r="GN259" s="1444"/>
      <c r="GO259" s="1444"/>
      <c r="GP259" s="1444"/>
      <c r="GQ259" s="1444"/>
      <c r="GR259" s="1444"/>
      <c r="GS259" s="1444"/>
      <c r="GT259" s="1444"/>
      <c r="GU259" s="1444"/>
      <c r="GV259" s="1444"/>
      <c r="GW259" s="1444"/>
      <c r="GX259" s="1444"/>
      <c r="GY259" s="1444"/>
      <c r="GZ259" s="1444"/>
      <c r="HA259" s="1444"/>
      <c r="HB259" s="1444"/>
      <c r="HC259" s="1444"/>
      <c r="HD259" s="1444"/>
      <c r="HE259" s="1444"/>
      <c r="HF259" s="1444"/>
      <c r="HG259" s="1444"/>
      <c r="HH259" s="1444"/>
      <c r="HI259" s="1444"/>
      <c r="HJ259" s="1444"/>
      <c r="HK259" s="1444"/>
      <c r="HL259" s="1444"/>
      <c r="HM259" s="1444"/>
      <c r="HN259" s="1444"/>
      <c r="HO259" s="1444"/>
      <c r="HP259" s="1444"/>
      <c r="HQ259" s="1444"/>
      <c r="HR259" s="1444"/>
      <c r="HS259" s="1444"/>
      <c r="HT259" s="1444"/>
      <c r="HU259" s="1444"/>
      <c r="HV259" s="1444"/>
      <c r="HW259" s="1444"/>
      <c r="HX259" s="1444"/>
      <c r="HY259" s="1444"/>
      <c r="HZ259" s="1444"/>
      <c r="IA259" s="1444"/>
      <c r="IB259" s="1444"/>
      <c r="IC259" s="1444"/>
      <c r="ID259" s="1444"/>
      <c r="IE259" s="1444"/>
      <c r="IF259" s="1444"/>
      <c r="IG259" s="1444"/>
      <c r="IH259" s="1444"/>
      <c r="II259" s="1444"/>
      <c r="IJ259" s="1444"/>
      <c r="IK259" s="1444"/>
      <c r="IL259" s="1444"/>
      <c r="IM259" s="1444"/>
      <c r="IN259" s="1444"/>
      <c r="IO259" s="1444"/>
      <c r="IP259" s="1444"/>
      <c r="IQ259" s="1444"/>
      <c r="IR259" s="1444"/>
      <c r="IS259" s="1444"/>
      <c r="IT259" s="1444"/>
      <c r="IU259" s="1444"/>
      <c r="IV259" s="1444"/>
      <c r="IW259" s="1444"/>
      <c r="IX259" s="1444"/>
      <c r="IY259" s="1444"/>
      <c r="IZ259" s="1444"/>
      <c r="JA259" s="1444"/>
      <c r="JB259" s="1444"/>
      <c r="JC259" s="1444"/>
      <c r="JD259" s="1444"/>
      <c r="JE259" s="1444"/>
    </row>
    <row r="260" spans="13:265" s="1485" customFormat="1" ht="15" hidden="1" customHeight="1" x14ac:dyDescent="0.25">
      <c r="M260" s="1163"/>
      <c r="N260" s="1163"/>
      <c r="CK260" s="1444"/>
      <c r="CL260" s="1444"/>
      <c r="CM260" s="1444"/>
      <c r="CN260" s="1444"/>
      <c r="CO260" s="1444"/>
      <c r="CP260" s="1444"/>
      <c r="CQ260" s="1444"/>
      <c r="CR260" s="1444"/>
      <c r="CS260" s="1444"/>
      <c r="CT260" s="1444"/>
      <c r="CU260" s="1444"/>
      <c r="CV260" s="1444"/>
      <c r="CW260" s="1444"/>
      <c r="CX260" s="1444"/>
      <c r="CY260" s="1444"/>
      <c r="CZ260" s="1444"/>
      <c r="DA260" s="1444"/>
      <c r="DB260" s="1444"/>
      <c r="DC260" s="1444"/>
      <c r="DD260" s="1444"/>
      <c r="DE260" s="1444"/>
      <c r="DF260" s="1444"/>
      <c r="DG260" s="1444"/>
      <c r="DH260" s="1444"/>
      <c r="DI260" s="1444"/>
      <c r="DJ260" s="1444"/>
      <c r="DK260" s="1444"/>
      <c r="DL260" s="1444"/>
      <c r="DM260" s="1444"/>
      <c r="DN260" s="1444"/>
      <c r="DO260" s="1444"/>
      <c r="DP260" s="1444"/>
      <c r="DQ260" s="1444"/>
      <c r="DR260" s="1444"/>
      <c r="DS260" s="1444"/>
      <c r="DT260" s="1444"/>
      <c r="DU260" s="1444"/>
      <c r="DV260" s="1444"/>
      <c r="DW260" s="1444"/>
      <c r="DX260" s="1444"/>
      <c r="DY260" s="1444"/>
      <c r="DZ260" s="1444"/>
      <c r="EA260" s="1444"/>
      <c r="EB260" s="1444"/>
      <c r="EC260" s="1444"/>
      <c r="ED260" s="1444"/>
      <c r="EE260" s="1444"/>
      <c r="EF260" s="1444"/>
      <c r="EG260" s="1444"/>
      <c r="EH260" s="1444"/>
      <c r="EI260" s="1444"/>
      <c r="EJ260" s="1444"/>
      <c r="EK260" s="1444"/>
      <c r="EL260" s="1444"/>
      <c r="EM260" s="1444"/>
      <c r="EN260" s="1444"/>
      <c r="EO260" s="1444"/>
      <c r="EP260" s="1444"/>
      <c r="EQ260" s="1444"/>
      <c r="ER260" s="1444"/>
      <c r="ES260" s="1444"/>
      <c r="ET260" s="1444"/>
      <c r="EU260" s="1444"/>
      <c r="EV260" s="1444"/>
      <c r="EW260" s="1444"/>
      <c r="EX260" s="1444"/>
      <c r="EY260" s="1444"/>
      <c r="EZ260" s="1444"/>
      <c r="FA260" s="1444"/>
      <c r="FB260" s="1444"/>
      <c r="FC260" s="1444"/>
      <c r="FD260" s="1444"/>
      <c r="FE260" s="1444"/>
      <c r="FF260" s="1444"/>
      <c r="FG260" s="1444"/>
      <c r="FH260" s="1444"/>
      <c r="FI260" s="1444"/>
      <c r="FJ260" s="1444"/>
      <c r="FK260" s="1444"/>
      <c r="FL260" s="1444"/>
      <c r="FM260" s="1444"/>
      <c r="FN260" s="1444"/>
      <c r="FO260" s="1444"/>
      <c r="FP260" s="1444"/>
      <c r="FQ260" s="1444"/>
      <c r="FR260" s="1444"/>
      <c r="FS260" s="1444"/>
      <c r="FT260" s="1444"/>
      <c r="FU260" s="1444"/>
      <c r="FV260" s="1444"/>
      <c r="FW260" s="1444"/>
      <c r="FX260" s="1444"/>
      <c r="FY260" s="1444"/>
      <c r="FZ260" s="1444"/>
      <c r="GA260" s="1444"/>
      <c r="GB260" s="1444"/>
      <c r="GC260" s="1444"/>
      <c r="GD260" s="1444"/>
      <c r="GE260" s="1444"/>
      <c r="GF260" s="1444"/>
      <c r="GG260" s="1444"/>
      <c r="GH260" s="1444"/>
      <c r="GI260" s="1444"/>
      <c r="GJ260" s="1444"/>
      <c r="GK260" s="1444"/>
      <c r="GL260" s="1444"/>
      <c r="GM260" s="1444"/>
      <c r="GN260" s="1444"/>
      <c r="GO260" s="1444"/>
      <c r="GP260" s="1444"/>
      <c r="GQ260" s="1444"/>
      <c r="GR260" s="1444"/>
      <c r="GS260" s="1444"/>
      <c r="GT260" s="1444"/>
      <c r="GU260" s="1444"/>
      <c r="GV260" s="1444"/>
      <c r="GW260" s="1444"/>
      <c r="GX260" s="1444"/>
      <c r="GY260" s="1444"/>
      <c r="GZ260" s="1444"/>
      <c r="HA260" s="1444"/>
      <c r="HB260" s="1444"/>
      <c r="HC260" s="1444"/>
      <c r="HD260" s="1444"/>
      <c r="HE260" s="1444"/>
      <c r="HF260" s="1444"/>
      <c r="HG260" s="1444"/>
      <c r="HH260" s="1444"/>
      <c r="HI260" s="1444"/>
      <c r="HJ260" s="1444"/>
      <c r="HK260" s="1444"/>
      <c r="HL260" s="1444"/>
      <c r="HM260" s="1444"/>
      <c r="HN260" s="1444"/>
      <c r="HO260" s="1444"/>
      <c r="HP260" s="1444"/>
      <c r="HQ260" s="1444"/>
      <c r="HR260" s="1444"/>
      <c r="HS260" s="1444"/>
      <c r="HT260" s="1444"/>
      <c r="HU260" s="1444"/>
      <c r="HV260" s="1444"/>
      <c r="HW260" s="1444"/>
      <c r="HX260" s="1444"/>
      <c r="HY260" s="1444"/>
      <c r="HZ260" s="1444"/>
      <c r="IA260" s="1444"/>
      <c r="IB260" s="1444"/>
      <c r="IC260" s="1444"/>
      <c r="ID260" s="1444"/>
      <c r="IE260" s="1444"/>
      <c r="IF260" s="1444"/>
      <c r="IG260" s="1444"/>
      <c r="IH260" s="1444"/>
      <c r="II260" s="1444"/>
      <c r="IJ260" s="1444"/>
      <c r="IK260" s="1444"/>
      <c r="IL260" s="1444"/>
      <c r="IM260" s="1444"/>
      <c r="IN260" s="1444"/>
      <c r="IO260" s="1444"/>
      <c r="IP260" s="1444"/>
      <c r="IQ260" s="1444"/>
      <c r="IR260" s="1444"/>
      <c r="IS260" s="1444"/>
      <c r="IT260" s="1444"/>
      <c r="IU260" s="1444"/>
      <c r="IV260" s="1444"/>
      <c r="IW260" s="1444"/>
      <c r="IX260" s="1444"/>
      <c r="IY260" s="1444"/>
      <c r="IZ260" s="1444"/>
      <c r="JA260" s="1444"/>
      <c r="JB260" s="1444"/>
      <c r="JC260" s="1444"/>
      <c r="JD260" s="1444"/>
      <c r="JE260" s="1444"/>
    </row>
    <row r="261" spans="13:265" s="1485" customFormat="1" ht="15" hidden="1" customHeight="1" x14ac:dyDescent="0.25">
      <c r="M261" s="1163"/>
      <c r="N261" s="1163"/>
      <c r="CK261" s="1444"/>
      <c r="CL261" s="1444"/>
      <c r="CM261" s="1444"/>
      <c r="CN261" s="1444"/>
      <c r="CO261" s="1444"/>
      <c r="CP261" s="1444"/>
      <c r="CQ261" s="1444"/>
      <c r="CR261" s="1444"/>
      <c r="CS261" s="1444"/>
      <c r="CT261" s="1444"/>
      <c r="CU261" s="1444"/>
      <c r="CV261" s="1444"/>
      <c r="CW261" s="1444"/>
      <c r="CX261" s="1444"/>
      <c r="CY261" s="1444"/>
      <c r="CZ261" s="1444"/>
      <c r="DA261" s="1444"/>
      <c r="DB261" s="1444"/>
      <c r="DC261" s="1444"/>
      <c r="DD261" s="1444"/>
      <c r="DE261" s="1444"/>
      <c r="DF261" s="1444"/>
      <c r="DG261" s="1444"/>
      <c r="DH261" s="1444"/>
      <c r="DI261" s="1444"/>
      <c r="DJ261" s="1444"/>
      <c r="DK261" s="1444"/>
      <c r="DL261" s="1444"/>
      <c r="DM261" s="1444"/>
      <c r="DN261" s="1444"/>
      <c r="DO261" s="1444"/>
      <c r="DP261" s="1444"/>
      <c r="DQ261" s="1444"/>
      <c r="DR261" s="1444"/>
      <c r="DS261" s="1444"/>
      <c r="DT261" s="1444"/>
      <c r="DU261" s="1444"/>
      <c r="DV261" s="1444"/>
      <c r="DW261" s="1444"/>
      <c r="DX261" s="1444"/>
      <c r="DY261" s="1444"/>
      <c r="DZ261" s="1444"/>
      <c r="EA261" s="1444"/>
      <c r="EB261" s="1444"/>
      <c r="EC261" s="1444"/>
      <c r="ED261" s="1444"/>
      <c r="EE261" s="1444"/>
      <c r="EF261" s="1444"/>
      <c r="EG261" s="1444"/>
      <c r="EH261" s="1444"/>
      <c r="EI261" s="1444"/>
      <c r="EJ261" s="1444"/>
      <c r="EK261" s="1444"/>
      <c r="EL261" s="1444"/>
      <c r="EM261" s="1444"/>
      <c r="EN261" s="1444"/>
      <c r="EO261" s="1444"/>
      <c r="EP261" s="1444"/>
      <c r="EQ261" s="1444"/>
      <c r="ER261" s="1444"/>
      <c r="ES261" s="1444"/>
      <c r="ET261" s="1444"/>
      <c r="EU261" s="1444"/>
      <c r="EV261" s="1444"/>
      <c r="EW261" s="1444"/>
      <c r="EX261" s="1444"/>
      <c r="EY261" s="1444"/>
      <c r="EZ261" s="1444"/>
      <c r="FA261" s="1444"/>
      <c r="FB261" s="1444"/>
      <c r="FC261" s="1444"/>
      <c r="FD261" s="1444"/>
      <c r="FE261" s="1444"/>
      <c r="FF261" s="1444"/>
      <c r="FG261" s="1444"/>
      <c r="FH261" s="1444"/>
      <c r="FI261" s="1444"/>
      <c r="FJ261" s="1444"/>
      <c r="FK261" s="1444"/>
      <c r="FL261" s="1444"/>
      <c r="FM261" s="1444"/>
      <c r="FN261" s="1444"/>
      <c r="FO261" s="1444"/>
      <c r="FP261" s="1444"/>
      <c r="FQ261" s="1444"/>
      <c r="FR261" s="1444"/>
      <c r="FS261" s="1444"/>
      <c r="FT261" s="1444"/>
      <c r="FU261" s="1444"/>
      <c r="FV261" s="1444"/>
      <c r="FW261" s="1444"/>
      <c r="FX261" s="1444"/>
      <c r="FY261" s="1444"/>
      <c r="FZ261" s="1444"/>
      <c r="GA261" s="1444"/>
      <c r="GB261" s="1444"/>
      <c r="GC261" s="1444"/>
      <c r="GD261" s="1444"/>
      <c r="GE261" s="1444"/>
      <c r="GF261" s="1444"/>
      <c r="GG261" s="1444"/>
      <c r="GH261" s="1444"/>
      <c r="GI261" s="1444"/>
      <c r="GJ261" s="1444"/>
      <c r="GK261" s="1444"/>
      <c r="GL261" s="1444"/>
      <c r="GM261" s="1444"/>
      <c r="GN261" s="1444"/>
      <c r="GO261" s="1444"/>
      <c r="GP261" s="1444"/>
      <c r="GQ261" s="1444"/>
      <c r="GR261" s="1444"/>
      <c r="GS261" s="1444"/>
      <c r="GT261" s="1444"/>
      <c r="GU261" s="1444"/>
      <c r="GV261" s="1444"/>
      <c r="GW261" s="1444"/>
      <c r="GX261" s="1444"/>
      <c r="GY261" s="1444"/>
      <c r="GZ261" s="1444"/>
      <c r="HA261" s="1444"/>
      <c r="HB261" s="1444"/>
      <c r="HC261" s="1444"/>
      <c r="HD261" s="1444"/>
      <c r="HE261" s="1444"/>
      <c r="HF261" s="1444"/>
      <c r="HG261" s="1444"/>
      <c r="HH261" s="1444"/>
      <c r="HI261" s="1444"/>
      <c r="HJ261" s="1444"/>
      <c r="HK261" s="1444"/>
      <c r="HL261" s="1444"/>
      <c r="HM261" s="1444"/>
      <c r="HN261" s="1444"/>
      <c r="HO261" s="1444"/>
      <c r="HP261" s="1444"/>
      <c r="HQ261" s="1444"/>
      <c r="HR261" s="1444"/>
      <c r="HS261" s="1444"/>
      <c r="HT261" s="1444"/>
      <c r="HU261" s="1444"/>
      <c r="HV261" s="1444"/>
      <c r="HW261" s="1444"/>
      <c r="HX261" s="1444"/>
      <c r="HY261" s="1444"/>
      <c r="HZ261" s="1444"/>
      <c r="IA261" s="1444"/>
      <c r="IB261" s="1444"/>
      <c r="IC261" s="1444"/>
      <c r="ID261" s="1444"/>
      <c r="IE261" s="1444"/>
      <c r="IF261" s="1444"/>
      <c r="IG261" s="1444"/>
      <c r="IH261" s="1444"/>
      <c r="II261" s="1444"/>
      <c r="IJ261" s="1444"/>
      <c r="IK261" s="1444"/>
      <c r="IL261" s="1444"/>
      <c r="IM261" s="1444"/>
      <c r="IN261" s="1444"/>
      <c r="IO261" s="1444"/>
      <c r="IP261" s="1444"/>
      <c r="IQ261" s="1444"/>
      <c r="IR261" s="1444"/>
      <c r="IS261" s="1444"/>
      <c r="IT261" s="1444"/>
      <c r="IU261" s="1444"/>
      <c r="IV261" s="1444"/>
      <c r="IW261" s="1444"/>
      <c r="IX261" s="1444"/>
      <c r="IY261" s="1444"/>
      <c r="IZ261" s="1444"/>
      <c r="JA261" s="1444"/>
      <c r="JB261" s="1444"/>
      <c r="JC261" s="1444"/>
      <c r="JD261" s="1444"/>
      <c r="JE261" s="1444"/>
    </row>
    <row r="262" spans="13:265" s="1485" customFormat="1" ht="15" hidden="1" customHeight="1" x14ac:dyDescent="0.25">
      <c r="M262" s="1163"/>
      <c r="N262" s="1163"/>
      <c r="CK262" s="1444"/>
      <c r="CL262" s="1444"/>
      <c r="CM262" s="1444"/>
      <c r="CN262" s="1444"/>
      <c r="CO262" s="1444"/>
      <c r="CP262" s="1444"/>
      <c r="CQ262" s="1444"/>
      <c r="CR262" s="1444"/>
      <c r="CS262" s="1444"/>
      <c r="CT262" s="1444"/>
      <c r="CU262" s="1444"/>
      <c r="CV262" s="1444"/>
      <c r="CW262" s="1444"/>
      <c r="CX262" s="1444"/>
      <c r="CY262" s="1444"/>
      <c r="CZ262" s="1444"/>
      <c r="DA262" s="1444"/>
      <c r="DB262" s="1444"/>
      <c r="DC262" s="1444"/>
      <c r="DD262" s="1444"/>
      <c r="DE262" s="1444"/>
      <c r="DF262" s="1444"/>
      <c r="DG262" s="1444"/>
      <c r="DH262" s="1444"/>
      <c r="DI262" s="1444"/>
      <c r="DJ262" s="1444"/>
      <c r="DK262" s="1444"/>
      <c r="DL262" s="1444"/>
      <c r="DM262" s="1444"/>
      <c r="DN262" s="1444"/>
      <c r="DO262" s="1444"/>
      <c r="DP262" s="1444"/>
      <c r="DQ262" s="1444"/>
      <c r="DR262" s="1444"/>
      <c r="DS262" s="1444"/>
      <c r="DT262" s="1444"/>
      <c r="DU262" s="1444"/>
      <c r="DV262" s="1444"/>
      <c r="DW262" s="1444"/>
      <c r="DX262" s="1444"/>
      <c r="DY262" s="1444"/>
      <c r="DZ262" s="1444"/>
      <c r="EA262" s="1444"/>
      <c r="EB262" s="1444"/>
      <c r="EC262" s="1444"/>
      <c r="ED262" s="1444"/>
      <c r="EE262" s="1444"/>
      <c r="EF262" s="1444"/>
      <c r="EG262" s="1444"/>
      <c r="EH262" s="1444"/>
      <c r="EI262" s="1444"/>
      <c r="EJ262" s="1444"/>
      <c r="EK262" s="1444"/>
      <c r="EL262" s="1444"/>
      <c r="EM262" s="1444"/>
      <c r="EN262" s="1444"/>
      <c r="EO262" s="1444"/>
      <c r="EP262" s="1444"/>
      <c r="EQ262" s="1444"/>
      <c r="ER262" s="1444"/>
      <c r="ES262" s="1444"/>
      <c r="ET262" s="1444"/>
      <c r="EU262" s="1444"/>
      <c r="EV262" s="1444"/>
      <c r="EW262" s="1444"/>
      <c r="EX262" s="1444"/>
      <c r="EY262" s="1444"/>
      <c r="EZ262" s="1444"/>
      <c r="FA262" s="1444"/>
      <c r="FB262" s="1444"/>
      <c r="FC262" s="1444"/>
      <c r="FD262" s="1444"/>
      <c r="FE262" s="1444"/>
      <c r="FF262" s="1444"/>
      <c r="FG262" s="1444"/>
      <c r="FH262" s="1444"/>
      <c r="FI262" s="1444"/>
      <c r="FJ262" s="1444"/>
      <c r="FK262" s="1444"/>
      <c r="FL262" s="1444"/>
      <c r="FM262" s="1444"/>
      <c r="FN262" s="1444"/>
      <c r="FO262" s="1444"/>
      <c r="FP262" s="1444"/>
      <c r="FQ262" s="1444"/>
      <c r="FR262" s="1444"/>
      <c r="FS262" s="1444"/>
      <c r="FT262" s="1444"/>
      <c r="FU262" s="1444"/>
      <c r="FV262" s="1444"/>
      <c r="FW262" s="1444"/>
      <c r="FX262" s="1444"/>
      <c r="FY262" s="1444"/>
      <c r="FZ262" s="1444"/>
      <c r="GA262" s="1444"/>
      <c r="GB262" s="1444"/>
      <c r="GC262" s="1444"/>
      <c r="GD262" s="1444"/>
      <c r="GE262" s="1444"/>
      <c r="GF262" s="1444"/>
      <c r="GG262" s="1444"/>
      <c r="GH262" s="1444"/>
      <c r="GI262" s="1444"/>
      <c r="GJ262" s="1444"/>
      <c r="GK262" s="1444"/>
      <c r="GL262" s="1444"/>
      <c r="GM262" s="1444"/>
      <c r="GN262" s="1444"/>
      <c r="GO262" s="1444"/>
      <c r="GP262" s="1444"/>
      <c r="GQ262" s="1444"/>
      <c r="GR262" s="1444"/>
      <c r="GS262" s="1444"/>
      <c r="GT262" s="1444"/>
      <c r="GU262" s="1444"/>
      <c r="GV262" s="1444"/>
      <c r="GW262" s="1444"/>
      <c r="GX262" s="1444"/>
      <c r="GY262" s="1444"/>
      <c r="GZ262" s="1444"/>
      <c r="HA262" s="1444"/>
      <c r="HB262" s="1444"/>
      <c r="HC262" s="1444"/>
      <c r="HD262" s="1444"/>
      <c r="HE262" s="1444"/>
      <c r="HF262" s="1444"/>
      <c r="HG262" s="1444"/>
      <c r="HH262" s="1444"/>
      <c r="HI262" s="1444"/>
      <c r="HJ262" s="1444"/>
      <c r="HK262" s="1444"/>
      <c r="HL262" s="1444"/>
      <c r="HM262" s="1444"/>
      <c r="HN262" s="1444"/>
      <c r="HO262" s="1444"/>
      <c r="HP262" s="1444"/>
      <c r="HQ262" s="1444"/>
      <c r="HR262" s="1444"/>
      <c r="HS262" s="1444"/>
      <c r="HT262" s="1444"/>
      <c r="HU262" s="1444"/>
      <c r="HV262" s="1444"/>
      <c r="HW262" s="1444"/>
      <c r="HX262" s="1444"/>
      <c r="HY262" s="1444"/>
      <c r="HZ262" s="1444"/>
      <c r="IA262" s="1444"/>
      <c r="IB262" s="1444"/>
      <c r="IC262" s="1444"/>
      <c r="ID262" s="1444"/>
      <c r="IE262" s="1444"/>
      <c r="IF262" s="1444"/>
      <c r="IG262" s="1444"/>
      <c r="IH262" s="1444"/>
      <c r="II262" s="1444"/>
      <c r="IJ262" s="1444"/>
      <c r="IK262" s="1444"/>
      <c r="IL262" s="1444"/>
      <c r="IM262" s="1444"/>
      <c r="IN262" s="1444"/>
      <c r="IO262" s="1444"/>
      <c r="IP262" s="1444"/>
      <c r="IQ262" s="1444"/>
      <c r="IR262" s="1444"/>
      <c r="IS262" s="1444"/>
      <c r="IT262" s="1444"/>
      <c r="IU262" s="1444"/>
      <c r="IV262" s="1444"/>
      <c r="IW262" s="1444"/>
      <c r="IX262" s="1444"/>
      <c r="IY262" s="1444"/>
      <c r="IZ262" s="1444"/>
      <c r="JA262" s="1444"/>
      <c r="JB262" s="1444"/>
      <c r="JC262" s="1444"/>
      <c r="JD262" s="1444"/>
      <c r="JE262" s="1444"/>
    </row>
    <row r="263" spans="13:265" s="1485" customFormat="1" ht="15" hidden="1" customHeight="1" x14ac:dyDescent="0.25">
      <c r="M263" s="1163"/>
      <c r="N263" s="1163"/>
      <c r="CK263" s="1444"/>
      <c r="CL263" s="1444"/>
      <c r="CM263" s="1444"/>
      <c r="CN263" s="1444"/>
      <c r="CO263" s="1444"/>
      <c r="CP263" s="1444"/>
      <c r="CQ263" s="1444"/>
      <c r="CR263" s="1444"/>
      <c r="CS263" s="1444"/>
      <c r="CT263" s="1444"/>
      <c r="CU263" s="1444"/>
      <c r="CV263" s="1444"/>
      <c r="CW263" s="1444"/>
      <c r="CX263" s="1444"/>
      <c r="CY263" s="1444"/>
      <c r="CZ263" s="1444"/>
      <c r="DA263" s="1444"/>
      <c r="DB263" s="1444"/>
      <c r="DC263" s="1444"/>
      <c r="DD263" s="1444"/>
      <c r="DE263" s="1444"/>
      <c r="DF263" s="1444"/>
      <c r="DG263" s="1444"/>
      <c r="DH263" s="1444"/>
      <c r="DI263" s="1444"/>
      <c r="DJ263" s="1444"/>
      <c r="DK263" s="1444"/>
      <c r="DL263" s="1444"/>
      <c r="DM263" s="1444"/>
      <c r="DN263" s="1444"/>
      <c r="DO263" s="1444"/>
      <c r="DP263" s="1444"/>
      <c r="DQ263" s="1444"/>
      <c r="DR263" s="1444"/>
      <c r="DS263" s="1444"/>
      <c r="DT263" s="1444"/>
      <c r="DU263" s="1444"/>
      <c r="DV263" s="1444"/>
      <c r="DW263" s="1444"/>
      <c r="DX263" s="1444"/>
      <c r="DY263" s="1444"/>
      <c r="DZ263" s="1444"/>
      <c r="EA263" s="1444"/>
      <c r="EB263" s="1444"/>
      <c r="EC263" s="1444"/>
      <c r="ED263" s="1444"/>
      <c r="EE263" s="1444"/>
      <c r="EF263" s="1444"/>
      <c r="EG263" s="1444"/>
      <c r="EH263" s="1444"/>
      <c r="EI263" s="1444"/>
      <c r="EJ263" s="1444"/>
      <c r="EK263" s="1444"/>
      <c r="EL263" s="1444"/>
      <c r="EM263" s="1444"/>
      <c r="EN263" s="1444"/>
      <c r="EO263" s="1444"/>
      <c r="EP263" s="1444"/>
      <c r="EQ263" s="1444"/>
      <c r="ER263" s="1444"/>
      <c r="ES263" s="1444"/>
      <c r="ET263" s="1444"/>
      <c r="EU263" s="1444"/>
      <c r="EV263" s="1444"/>
      <c r="EW263" s="1444"/>
      <c r="EX263" s="1444"/>
      <c r="EY263" s="1444"/>
      <c r="EZ263" s="1444"/>
      <c r="FA263" s="1444"/>
      <c r="FB263" s="1444"/>
      <c r="FC263" s="1444"/>
      <c r="FD263" s="1444"/>
      <c r="FE263" s="1444"/>
      <c r="FF263" s="1444"/>
      <c r="FG263" s="1444"/>
      <c r="FH263" s="1444"/>
      <c r="FI263" s="1444"/>
      <c r="FJ263" s="1444"/>
      <c r="FK263" s="1444"/>
      <c r="FL263" s="1444"/>
      <c r="FM263" s="1444"/>
      <c r="FN263" s="1444"/>
      <c r="FO263" s="1444"/>
      <c r="FP263" s="1444"/>
      <c r="FQ263" s="1444"/>
      <c r="FR263" s="1444"/>
      <c r="FS263" s="1444"/>
      <c r="FT263" s="1444"/>
      <c r="FU263" s="1444"/>
      <c r="FV263" s="1444"/>
      <c r="FW263" s="1444"/>
      <c r="FX263" s="1444"/>
      <c r="FY263" s="1444"/>
      <c r="FZ263" s="1444"/>
      <c r="GA263" s="1444"/>
      <c r="GB263" s="1444"/>
      <c r="GC263" s="1444"/>
      <c r="GD263" s="1444"/>
      <c r="GE263" s="1444"/>
      <c r="GF263" s="1444"/>
      <c r="GG263" s="1444"/>
      <c r="GH263" s="1444"/>
      <c r="GI263" s="1444"/>
      <c r="GJ263" s="1444"/>
      <c r="GK263" s="1444"/>
      <c r="GL263" s="1444"/>
      <c r="GM263" s="1444"/>
      <c r="GN263" s="1444"/>
      <c r="GO263" s="1444"/>
      <c r="GP263" s="1444"/>
      <c r="GQ263" s="1444"/>
      <c r="GR263" s="1444"/>
      <c r="GS263" s="1444"/>
      <c r="GT263" s="1444"/>
      <c r="GU263" s="1444"/>
      <c r="GV263" s="1444"/>
      <c r="GW263" s="1444"/>
      <c r="GX263" s="1444"/>
      <c r="GY263" s="1444"/>
      <c r="GZ263" s="1444"/>
      <c r="HA263" s="1444"/>
      <c r="HB263" s="1444"/>
      <c r="HC263" s="1444"/>
      <c r="HD263" s="1444"/>
      <c r="HE263" s="1444"/>
      <c r="HF263" s="1444"/>
      <c r="HG263" s="1444"/>
      <c r="HH263" s="1444"/>
      <c r="HI263" s="1444"/>
      <c r="HJ263" s="1444"/>
      <c r="HK263" s="1444"/>
      <c r="HL263" s="1444"/>
      <c r="HM263" s="1444"/>
      <c r="HN263" s="1444"/>
      <c r="HO263" s="1444"/>
      <c r="HP263" s="1444"/>
      <c r="HQ263" s="1444"/>
      <c r="HR263" s="1444"/>
      <c r="HS263" s="1444"/>
      <c r="HT263" s="1444"/>
      <c r="HU263" s="1444"/>
      <c r="HV263" s="1444"/>
      <c r="HW263" s="1444"/>
      <c r="HX263" s="1444"/>
      <c r="HY263" s="1444"/>
      <c r="HZ263" s="1444"/>
      <c r="IA263" s="1444"/>
      <c r="IB263" s="1444"/>
      <c r="IC263" s="1444"/>
      <c r="ID263" s="1444"/>
      <c r="IE263" s="1444"/>
      <c r="IF263" s="1444"/>
      <c r="IG263" s="1444"/>
      <c r="IH263" s="1444"/>
      <c r="II263" s="1444"/>
      <c r="IJ263" s="1444"/>
      <c r="IK263" s="1444"/>
      <c r="IL263" s="1444"/>
      <c r="IM263" s="1444"/>
      <c r="IN263" s="1444"/>
      <c r="IO263" s="1444"/>
      <c r="IP263" s="1444"/>
      <c r="IQ263" s="1444"/>
      <c r="IR263" s="1444"/>
      <c r="IS263" s="1444"/>
      <c r="IT263" s="1444"/>
      <c r="IU263" s="1444"/>
      <c r="IV263" s="1444"/>
      <c r="IW263" s="1444"/>
      <c r="IX263" s="1444"/>
      <c r="IY263" s="1444"/>
      <c r="IZ263" s="1444"/>
      <c r="JA263" s="1444"/>
      <c r="JB263" s="1444"/>
      <c r="JC263" s="1444"/>
      <c r="JD263" s="1444"/>
      <c r="JE263" s="1444"/>
    </row>
    <row r="264" spans="13:265" s="1485" customFormat="1" ht="15" hidden="1" customHeight="1" x14ac:dyDescent="0.25">
      <c r="M264" s="1163"/>
      <c r="N264" s="1163"/>
      <c r="CK264" s="1444"/>
      <c r="CL264" s="1444"/>
      <c r="CM264" s="1444"/>
      <c r="CN264" s="1444"/>
      <c r="CO264" s="1444"/>
      <c r="CP264" s="1444"/>
      <c r="CQ264" s="1444"/>
      <c r="CR264" s="1444"/>
      <c r="CS264" s="1444"/>
      <c r="CT264" s="1444"/>
      <c r="CU264" s="1444"/>
      <c r="CV264" s="1444"/>
      <c r="CW264" s="1444"/>
      <c r="CX264" s="1444"/>
      <c r="CY264" s="1444"/>
      <c r="CZ264" s="1444"/>
      <c r="DA264" s="1444"/>
      <c r="DB264" s="1444"/>
      <c r="DC264" s="1444"/>
      <c r="DD264" s="1444"/>
      <c r="DE264" s="1444"/>
      <c r="DF264" s="1444"/>
      <c r="DG264" s="1444"/>
      <c r="DH264" s="1444"/>
      <c r="DI264" s="1444"/>
      <c r="DJ264" s="1444"/>
      <c r="DK264" s="1444"/>
      <c r="DL264" s="1444"/>
      <c r="DM264" s="1444"/>
      <c r="DN264" s="1444"/>
      <c r="DO264" s="1444"/>
      <c r="DP264" s="1444"/>
      <c r="DQ264" s="1444"/>
      <c r="DR264" s="1444"/>
      <c r="DS264" s="1444"/>
      <c r="DT264" s="1444"/>
      <c r="DU264" s="1444"/>
      <c r="DV264" s="1444"/>
      <c r="DW264" s="1444"/>
      <c r="DX264" s="1444"/>
      <c r="DY264" s="1444"/>
      <c r="DZ264" s="1444"/>
      <c r="EA264" s="1444"/>
      <c r="EB264" s="1444"/>
      <c r="EC264" s="1444"/>
      <c r="ED264" s="1444"/>
      <c r="EE264" s="1444"/>
      <c r="EF264" s="1444"/>
      <c r="EG264" s="1444"/>
      <c r="EH264" s="1444"/>
      <c r="EI264" s="1444"/>
      <c r="EJ264" s="1444"/>
      <c r="EK264" s="1444"/>
      <c r="EL264" s="1444"/>
      <c r="EM264" s="1444"/>
      <c r="EN264" s="1444"/>
      <c r="EO264" s="1444"/>
      <c r="EP264" s="1444"/>
      <c r="EQ264" s="1444"/>
      <c r="ER264" s="1444"/>
      <c r="ES264" s="1444"/>
      <c r="ET264" s="1444"/>
      <c r="EU264" s="1444"/>
      <c r="EV264" s="1444"/>
      <c r="EW264" s="1444"/>
      <c r="EX264" s="1444"/>
      <c r="EY264" s="1444"/>
      <c r="EZ264" s="1444"/>
      <c r="FA264" s="1444"/>
      <c r="FB264" s="1444"/>
      <c r="FC264" s="1444"/>
      <c r="FD264" s="1444"/>
      <c r="FE264" s="1444"/>
      <c r="FF264" s="1444"/>
      <c r="FG264" s="1444"/>
      <c r="FH264" s="1444"/>
      <c r="FI264" s="1444"/>
      <c r="FJ264" s="1444"/>
      <c r="FK264" s="1444"/>
      <c r="FL264" s="1444"/>
      <c r="FM264" s="1444"/>
      <c r="FN264" s="1444"/>
      <c r="FO264" s="1444"/>
      <c r="FP264" s="1444"/>
      <c r="FQ264" s="1444"/>
      <c r="FR264" s="1444"/>
      <c r="FS264" s="1444"/>
      <c r="FT264" s="1444"/>
      <c r="FU264" s="1444"/>
      <c r="FV264" s="1444"/>
      <c r="FW264" s="1444"/>
      <c r="FX264" s="1444"/>
      <c r="FY264" s="1444"/>
      <c r="FZ264" s="1444"/>
      <c r="GA264" s="1444"/>
      <c r="GB264" s="1444"/>
      <c r="GC264" s="1444"/>
      <c r="GD264" s="1444"/>
      <c r="GE264" s="1444"/>
      <c r="GF264" s="1444"/>
      <c r="GG264" s="1444"/>
      <c r="GH264" s="1444"/>
      <c r="GI264" s="1444"/>
      <c r="GJ264" s="1444"/>
      <c r="GK264" s="1444"/>
      <c r="GL264" s="1444"/>
      <c r="GM264" s="1444"/>
      <c r="GN264" s="1444"/>
      <c r="GO264" s="1444"/>
      <c r="GP264" s="1444"/>
      <c r="GQ264" s="1444"/>
      <c r="GR264" s="1444"/>
      <c r="GS264" s="1444"/>
      <c r="GT264" s="1444"/>
      <c r="GU264" s="1444"/>
      <c r="GV264" s="1444"/>
      <c r="GW264" s="1444"/>
      <c r="GX264" s="1444"/>
      <c r="GY264" s="1444"/>
      <c r="GZ264" s="1444"/>
      <c r="HA264" s="1444"/>
      <c r="HB264" s="1444"/>
      <c r="HC264" s="1444"/>
      <c r="HD264" s="1444"/>
      <c r="HE264" s="1444"/>
      <c r="HF264" s="1444"/>
      <c r="HG264" s="1444"/>
      <c r="HH264" s="1444"/>
      <c r="HI264" s="1444"/>
      <c r="HJ264" s="1444"/>
      <c r="HK264" s="1444"/>
      <c r="HL264" s="1444"/>
      <c r="HM264" s="1444"/>
      <c r="HN264" s="1444"/>
      <c r="HO264" s="1444"/>
      <c r="HP264" s="1444"/>
      <c r="HQ264" s="1444"/>
      <c r="HR264" s="1444"/>
      <c r="HS264" s="1444"/>
      <c r="HT264" s="1444"/>
      <c r="HU264" s="1444"/>
      <c r="HV264" s="1444"/>
      <c r="HW264" s="1444"/>
      <c r="HX264" s="1444"/>
      <c r="HY264" s="1444"/>
      <c r="HZ264" s="1444"/>
      <c r="IA264" s="1444"/>
      <c r="IB264" s="1444"/>
      <c r="IC264" s="1444"/>
      <c r="ID264" s="1444"/>
      <c r="IE264" s="1444"/>
      <c r="IF264" s="1444"/>
      <c r="IG264" s="1444"/>
      <c r="IH264" s="1444"/>
      <c r="II264" s="1444"/>
      <c r="IJ264" s="1444"/>
      <c r="IK264" s="1444"/>
      <c r="IL264" s="1444"/>
      <c r="IM264" s="1444"/>
      <c r="IN264" s="1444"/>
      <c r="IO264" s="1444"/>
      <c r="IP264" s="1444"/>
      <c r="IQ264" s="1444"/>
      <c r="IR264" s="1444"/>
      <c r="IS264" s="1444"/>
      <c r="IT264" s="1444"/>
      <c r="IU264" s="1444"/>
      <c r="IV264" s="1444"/>
      <c r="IW264" s="1444"/>
      <c r="IX264" s="1444"/>
      <c r="IY264" s="1444"/>
      <c r="IZ264" s="1444"/>
      <c r="JA264" s="1444"/>
      <c r="JB264" s="1444"/>
      <c r="JC264" s="1444"/>
      <c r="JD264" s="1444"/>
      <c r="JE264" s="1444"/>
    </row>
    <row r="265" spans="13:265" s="1485" customFormat="1" ht="15" hidden="1" customHeight="1" x14ac:dyDescent="0.25">
      <c r="M265" s="1163"/>
      <c r="N265" s="1163"/>
      <c r="CK265" s="1444"/>
      <c r="CL265" s="1444"/>
      <c r="CM265" s="1444"/>
      <c r="CN265" s="1444"/>
      <c r="CO265" s="1444"/>
      <c r="CP265" s="1444"/>
      <c r="CQ265" s="1444"/>
      <c r="CR265" s="1444"/>
      <c r="CS265" s="1444"/>
      <c r="CT265" s="1444"/>
      <c r="CU265" s="1444"/>
      <c r="CV265" s="1444"/>
      <c r="CW265" s="1444"/>
      <c r="CX265" s="1444"/>
      <c r="CY265" s="1444"/>
      <c r="CZ265" s="1444"/>
      <c r="DA265" s="1444"/>
      <c r="DB265" s="1444"/>
      <c r="DC265" s="1444"/>
      <c r="DD265" s="1444"/>
      <c r="DE265" s="1444"/>
      <c r="DF265" s="1444"/>
      <c r="DG265" s="1444"/>
      <c r="DH265" s="1444"/>
      <c r="DI265" s="1444"/>
      <c r="DJ265" s="1444"/>
      <c r="DK265" s="1444"/>
      <c r="DL265" s="1444"/>
      <c r="DM265" s="1444"/>
      <c r="DN265" s="1444"/>
      <c r="DO265" s="1444"/>
      <c r="DP265" s="1444"/>
      <c r="DQ265" s="1444"/>
      <c r="DR265" s="1444"/>
      <c r="DS265" s="1444"/>
      <c r="DT265" s="1444"/>
      <c r="DU265" s="1444"/>
      <c r="DV265" s="1444"/>
      <c r="DW265" s="1444"/>
      <c r="DX265" s="1444"/>
      <c r="DY265" s="1444"/>
      <c r="DZ265" s="1444"/>
      <c r="EA265" s="1444"/>
      <c r="EB265" s="1444"/>
      <c r="EC265" s="1444"/>
      <c r="ED265" s="1444"/>
      <c r="EE265" s="1444"/>
      <c r="EF265" s="1444"/>
      <c r="EG265" s="1444"/>
      <c r="EH265" s="1444"/>
      <c r="EI265" s="1444"/>
      <c r="EJ265" s="1444"/>
      <c r="EK265" s="1444"/>
      <c r="EL265" s="1444"/>
      <c r="EM265" s="1444"/>
      <c r="EN265" s="1444"/>
      <c r="EO265" s="1444"/>
      <c r="EP265" s="1444"/>
      <c r="EQ265" s="1444"/>
      <c r="ER265" s="1444"/>
      <c r="ES265" s="1444"/>
      <c r="ET265" s="1444"/>
      <c r="EU265" s="1444"/>
      <c r="EV265" s="1444"/>
      <c r="EW265" s="1444"/>
      <c r="EX265" s="1444"/>
      <c r="EY265" s="1444"/>
      <c r="EZ265" s="1444"/>
      <c r="FA265" s="1444"/>
      <c r="FB265" s="1444"/>
      <c r="FC265" s="1444"/>
      <c r="FD265" s="1444"/>
      <c r="FE265" s="1444"/>
      <c r="FF265" s="1444"/>
      <c r="FG265" s="1444"/>
      <c r="FH265" s="1444"/>
      <c r="FI265" s="1444"/>
      <c r="FJ265" s="1444"/>
      <c r="FK265" s="1444"/>
      <c r="FL265" s="1444"/>
      <c r="FM265" s="1444"/>
      <c r="FN265" s="1444"/>
      <c r="FO265" s="1444"/>
      <c r="FP265" s="1444"/>
      <c r="FQ265" s="1444"/>
      <c r="FR265" s="1444"/>
      <c r="FS265" s="1444"/>
      <c r="FT265" s="1444"/>
      <c r="FU265" s="1444"/>
      <c r="FV265" s="1444"/>
      <c r="FW265" s="1444"/>
      <c r="FX265" s="1444"/>
      <c r="FY265" s="1444"/>
      <c r="FZ265" s="1444"/>
      <c r="GA265" s="1444"/>
      <c r="GB265" s="1444"/>
      <c r="GC265" s="1444"/>
      <c r="GD265" s="1444"/>
      <c r="GE265" s="1444"/>
      <c r="GF265" s="1444"/>
      <c r="GG265" s="1444"/>
      <c r="GH265" s="1444"/>
      <c r="GI265" s="1444"/>
      <c r="GJ265" s="1444"/>
      <c r="GK265" s="1444"/>
      <c r="GL265" s="1444"/>
      <c r="GM265" s="1444"/>
      <c r="GN265" s="1444"/>
      <c r="GO265" s="1444"/>
      <c r="GP265" s="1444"/>
      <c r="GQ265" s="1444"/>
      <c r="GR265" s="1444"/>
      <c r="GS265" s="1444"/>
      <c r="GT265" s="1444"/>
      <c r="GU265" s="1444"/>
      <c r="GV265" s="1444"/>
      <c r="GW265" s="1444"/>
      <c r="GX265" s="1444"/>
      <c r="GY265" s="1444"/>
      <c r="GZ265" s="1444"/>
      <c r="HA265" s="1444"/>
      <c r="HB265" s="1444"/>
      <c r="HC265" s="1444"/>
      <c r="HD265" s="1444"/>
      <c r="HE265" s="1444"/>
      <c r="HF265" s="1444"/>
      <c r="HG265" s="1444"/>
      <c r="HH265" s="1444"/>
      <c r="HI265" s="1444"/>
      <c r="HJ265" s="1444"/>
      <c r="HK265" s="1444"/>
      <c r="HL265" s="1444"/>
      <c r="HM265" s="1444"/>
      <c r="HN265" s="1444"/>
      <c r="HO265" s="1444"/>
      <c r="HP265" s="1444"/>
      <c r="HQ265" s="1444"/>
      <c r="HR265" s="1444"/>
      <c r="HS265" s="1444"/>
      <c r="HT265" s="1444"/>
      <c r="HU265" s="1444"/>
      <c r="HV265" s="1444"/>
      <c r="HW265" s="1444"/>
      <c r="HX265" s="1444"/>
      <c r="HY265" s="1444"/>
      <c r="HZ265" s="1444"/>
      <c r="IA265" s="1444"/>
      <c r="IB265" s="1444"/>
      <c r="IC265" s="1444"/>
      <c r="ID265" s="1444"/>
      <c r="IE265" s="1444"/>
      <c r="IF265" s="1444"/>
      <c r="IG265" s="1444"/>
      <c r="IH265" s="1444"/>
      <c r="II265" s="1444"/>
      <c r="IJ265" s="1444"/>
      <c r="IK265" s="1444"/>
      <c r="IL265" s="1444"/>
      <c r="IM265" s="1444"/>
      <c r="IN265" s="1444"/>
      <c r="IO265" s="1444"/>
      <c r="IP265" s="1444"/>
      <c r="IQ265" s="1444"/>
      <c r="IR265" s="1444"/>
      <c r="IS265" s="1444"/>
      <c r="IT265" s="1444"/>
      <c r="IU265" s="1444"/>
      <c r="IV265" s="1444"/>
      <c r="IW265" s="1444"/>
      <c r="IX265" s="1444"/>
      <c r="IY265" s="1444"/>
      <c r="IZ265" s="1444"/>
      <c r="JA265" s="1444"/>
      <c r="JB265" s="1444"/>
      <c r="JC265" s="1444"/>
      <c r="JD265" s="1444"/>
      <c r="JE265" s="1444"/>
    </row>
    <row r="266" spans="13:265" s="1485" customFormat="1" ht="15" hidden="1" customHeight="1" x14ac:dyDescent="0.25">
      <c r="M266" s="1163"/>
      <c r="N266" s="1163"/>
      <c r="CK266" s="1444"/>
      <c r="CL266" s="1444"/>
      <c r="CM266" s="1444"/>
      <c r="CN266" s="1444"/>
      <c r="CO266" s="1444"/>
      <c r="CP266" s="1444"/>
      <c r="CQ266" s="1444"/>
      <c r="CR266" s="1444"/>
      <c r="CS266" s="1444"/>
      <c r="CT266" s="1444"/>
      <c r="CU266" s="1444"/>
      <c r="CV266" s="1444"/>
      <c r="CW266" s="1444"/>
      <c r="CX266" s="1444"/>
      <c r="CY266" s="1444"/>
      <c r="CZ266" s="1444"/>
      <c r="DA266" s="1444"/>
      <c r="DB266" s="1444"/>
      <c r="DC266" s="1444"/>
      <c r="DD266" s="1444"/>
      <c r="DE266" s="1444"/>
      <c r="DF266" s="1444"/>
      <c r="DG266" s="1444"/>
      <c r="DH266" s="1444"/>
      <c r="DI266" s="1444"/>
      <c r="DJ266" s="1444"/>
      <c r="DK266" s="1444"/>
      <c r="DL266" s="1444"/>
      <c r="DM266" s="1444"/>
      <c r="DN266" s="1444"/>
      <c r="DO266" s="1444"/>
      <c r="DP266" s="1444"/>
      <c r="DQ266" s="1444"/>
      <c r="DR266" s="1444"/>
      <c r="DS266" s="1444"/>
      <c r="DT266" s="1444"/>
      <c r="DU266" s="1444"/>
      <c r="DV266" s="1444"/>
      <c r="DW266" s="1444"/>
      <c r="DX266" s="1444"/>
      <c r="DY266" s="1444"/>
      <c r="DZ266" s="1444"/>
      <c r="EA266" s="1444"/>
      <c r="EB266" s="1444"/>
      <c r="EC266" s="1444"/>
      <c r="ED266" s="1444"/>
      <c r="EE266" s="1444"/>
      <c r="EF266" s="1444"/>
      <c r="EG266" s="1444"/>
      <c r="EH266" s="1444"/>
      <c r="EI266" s="1444"/>
      <c r="EJ266" s="1444"/>
      <c r="EK266" s="1444"/>
      <c r="EL266" s="1444"/>
      <c r="EM266" s="1444"/>
      <c r="EN266" s="1444"/>
      <c r="EO266" s="1444"/>
      <c r="EP266" s="1444"/>
      <c r="EQ266" s="1444"/>
      <c r="ER266" s="1444"/>
      <c r="ES266" s="1444"/>
      <c r="ET266" s="1444"/>
      <c r="EU266" s="1444"/>
      <c r="EV266" s="1444"/>
      <c r="EW266" s="1444"/>
      <c r="EX266" s="1444"/>
      <c r="EY266" s="1444"/>
      <c r="EZ266" s="1444"/>
      <c r="FA266" s="1444"/>
      <c r="FB266" s="1444"/>
      <c r="FC266" s="1444"/>
      <c r="FD266" s="1444"/>
      <c r="FE266" s="1444"/>
      <c r="FF266" s="1444"/>
      <c r="FG266" s="1444"/>
      <c r="FH266" s="1444"/>
      <c r="FI266" s="1444"/>
      <c r="FJ266" s="1444"/>
      <c r="FK266" s="1444"/>
      <c r="FL266" s="1444"/>
      <c r="FM266" s="1444"/>
      <c r="FN266" s="1444"/>
      <c r="FO266" s="1444"/>
      <c r="FP266" s="1444"/>
      <c r="FQ266" s="1444"/>
      <c r="FR266" s="1444"/>
      <c r="FS266" s="1444"/>
      <c r="FT266" s="1444"/>
      <c r="FU266" s="1444"/>
      <c r="FV266" s="1444"/>
      <c r="FW266" s="1444"/>
      <c r="FX266" s="1444"/>
      <c r="FY266" s="1444"/>
      <c r="FZ266" s="1444"/>
      <c r="GA266" s="1444"/>
      <c r="GB266" s="1444"/>
      <c r="GC266" s="1444"/>
      <c r="GD266" s="1444"/>
      <c r="GE266" s="1444"/>
      <c r="GF266" s="1444"/>
      <c r="GG266" s="1444"/>
      <c r="GH266" s="1444"/>
      <c r="GI266" s="1444"/>
      <c r="GJ266" s="1444"/>
      <c r="GK266" s="1444"/>
      <c r="GL266" s="1444"/>
      <c r="GM266" s="1444"/>
      <c r="GN266" s="1444"/>
      <c r="GO266" s="1444"/>
      <c r="GP266" s="1444"/>
      <c r="GQ266" s="1444"/>
      <c r="GR266" s="1444"/>
      <c r="GS266" s="1444"/>
      <c r="GT266" s="1444"/>
      <c r="GU266" s="1444"/>
      <c r="GV266" s="1444"/>
      <c r="GW266" s="1444"/>
      <c r="GX266" s="1444"/>
      <c r="GY266" s="1444"/>
      <c r="GZ266" s="1444"/>
      <c r="HA266" s="1444"/>
      <c r="HB266" s="1444"/>
      <c r="HC266" s="1444"/>
      <c r="HD266" s="1444"/>
      <c r="HE266" s="1444"/>
      <c r="HF266" s="1444"/>
      <c r="HG266" s="1444"/>
      <c r="HH266" s="1444"/>
      <c r="HI266" s="1444"/>
      <c r="HJ266" s="1444"/>
      <c r="HK266" s="1444"/>
      <c r="HL266" s="1444"/>
      <c r="HM266" s="1444"/>
      <c r="HN266" s="1444"/>
      <c r="HO266" s="1444"/>
      <c r="HP266" s="1444"/>
      <c r="HQ266" s="1444"/>
      <c r="HR266" s="1444"/>
      <c r="HS266" s="1444"/>
      <c r="HT266" s="1444"/>
      <c r="HU266" s="1444"/>
      <c r="HV266" s="1444"/>
      <c r="HW266" s="1444"/>
      <c r="HX266" s="1444"/>
      <c r="HY266" s="1444"/>
      <c r="HZ266" s="1444"/>
      <c r="IA266" s="1444"/>
      <c r="IB266" s="1444"/>
      <c r="IC266" s="1444"/>
      <c r="ID266" s="1444"/>
      <c r="IE266" s="1444"/>
      <c r="IF266" s="1444"/>
      <c r="IG266" s="1444"/>
      <c r="IH266" s="1444"/>
      <c r="II266" s="1444"/>
      <c r="IJ266" s="1444"/>
      <c r="IK266" s="1444"/>
      <c r="IL266" s="1444"/>
      <c r="IM266" s="1444"/>
      <c r="IN266" s="1444"/>
      <c r="IO266" s="1444"/>
      <c r="IP266" s="1444"/>
      <c r="IQ266" s="1444"/>
      <c r="IR266" s="1444"/>
      <c r="IS266" s="1444"/>
      <c r="IT266" s="1444"/>
      <c r="IU266" s="1444"/>
      <c r="IV266" s="1444"/>
      <c r="IW266" s="1444"/>
      <c r="IX266" s="1444"/>
      <c r="IY266" s="1444"/>
      <c r="IZ266" s="1444"/>
      <c r="JA266" s="1444"/>
      <c r="JB266" s="1444"/>
      <c r="JC266" s="1444"/>
      <c r="JD266" s="1444"/>
      <c r="JE266" s="1444"/>
    </row>
    <row r="267" spans="13:265" s="1485" customFormat="1" ht="15" hidden="1" customHeight="1" x14ac:dyDescent="0.25">
      <c r="M267" s="1163"/>
      <c r="N267" s="1163"/>
      <c r="CK267" s="1444"/>
      <c r="CL267" s="1444"/>
      <c r="CM267" s="1444"/>
      <c r="CN267" s="1444"/>
      <c r="CO267" s="1444"/>
      <c r="CP267" s="1444"/>
      <c r="CQ267" s="1444"/>
      <c r="CR267" s="1444"/>
      <c r="CS267" s="1444"/>
      <c r="CT267" s="1444"/>
      <c r="CU267" s="1444"/>
      <c r="CV267" s="1444"/>
      <c r="CW267" s="1444"/>
      <c r="CX267" s="1444"/>
      <c r="CY267" s="1444"/>
      <c r="CZ267" s="1444"/>
      <c r="DA267" s="1444"/>
      <c r="DB267" s="1444"/>
      <c r="DC267" s="1444"/>
      <c r="DD267" s="1444"/>
      <c r="DE267" s="1444"/>
      <c r="DF267" s="1444"/>
      <c r="DG267" s="1444"/>
      <c r="DH267" s="1444"/>
      <c r="DI267" s="1444"/>
      <c r="DJ267" s="1444"/>
      <c r="DK267" s="1444"/>
      <c r="DL267" s="1444"/>
      <c r="DM267" s="1444"/>
      <c r="DN267" s="1444"/>
      <c r="DO267" s="1444"/>
      <c r="DP267" s="1444"/>
      <c r="DQ267" s="1444"/>
      <c r="DR267" s="1444"/>
      <c r="DS267" s="1444"/>
      <c r="DT267" s="1444"/>
      <c r="DU267" s="1444"/>
      <c r="DV267" s="1444"/>
      <c r="DW267" s="1444"/>
      <c r="DX267" s="1444"/>
      <c r="DY267" s="1444"/>
      <c r="DZ267" s="1444"/>
      <c r="EA267" s="1444"/>
      <c r="EB267" s="1444"/>
      <c r="EC267" s="1444"/>
      <c r="ED267" s="1444"/>
      <c r="EE267" s="1444"/>
      <c r="EF267" s="1444"/>
      <c r="EG267" s="1444"/>
      <c r="EH267" s="1444"/>
      <c r="EI267" s="1444"/>
      <c r="EJ267" s="1444"/>
      <c r="EK267" s="1444"/>
      <c r="EL267" s="1444"/>
      <c r="EM267" s="1444"/>
      <c r="EN267" s="1444"/>
      <c r="EO267" s="1444"/>
      <c r="EP267" s="1444"/>
      <c r="EQ267" s="1444"/>
      <c r="ER267" s="1444"/>
      <c r="ES267" s="1444"/>
      <c r="ET267" s="1444"/>
      <c r="EU267" s="1444"/>
      <c r="EV267" s="1444"/>
      <c r="EW267" s="1444"/>
      <c r="EX267" s="1444"/>
      <c r="EY267" s="1444"/>
      <c r="EZ267" s="1444"/>
      <c r="FA267" s="1444"/>
      <c r="FB267" s="1444"/>
      <c r="FC267" s="1444"/>
      <c r="FD267" s="1444"/>
      <c r="FE267" s="1444"/>
      <c r="FF267" s="1444"/>
      <c r="FG267" s="1444"/>
      <c r="FH267" s="1444"/>
      <c r="FI267" s="1444"/>
      <c r="FJ267" s="1444"/>
      <c r="FK267" s="1444"/>
      <c r="FL267" s="1444"/>
      <c r="FM267" s="1444"/>
      <c r="FN267" s="1444"/>
      <c r="FO267" s="1444"/>
      <c r="FP267" s="1444"/>
      <c r="FQ267" s="1444"/>
      <c r="FR267" s="1444"/>
      <c r="FS267" s="1444"/>
      <c r="FT267" s="1444"/>
      <c r="FU267" s="1444"/>
      <c r="FV267" s="1444"/>
      <c r="FW267" s="1444"/>
      <c r="FX267" s="1444"/>
      <c r="FY267" s="1444"/>
      <c r="FZ267" s="1444"/>
      <c r="GA267" s="1444"/>
      <c r="GB267" s="1444"/>
      <c r="GC267" s="1444"/>
      <c r="GD267" s="1444"/>
      <c r="GE267" s="1444"/>
      <c r="GF267" s="1444"/>
      <c r="GG267" s="1444"/>
      <c r="GH267" s="1444"/>
      <c r="GI267" s="1444"/>
      <c r="GJ267" s="1444"/>
      <c r="GK267" s="1444"/>
      <c r="GL267" s="1444"/>
      <c r="GM267" s="1444"/>
      <c r="GN267" s="1444"/>
      <c r="GO267" s="1444"/>
      <c r="GP267" s="1444"/>
      <c r="GQ267" s="1444"/>
      <c r="GR267" s="1444"/>
      <c r="GS267" s="1444"/>
      <c r="GT267" s="1444"/>
      <c r="GU267" s="1444"/>
      <c r="GV267" s="1444"/>
      <c r="GW267" s="1444"/>
      <c r="GX267" s="1444"/>
      <c r="GY267" s="1444"/>
      <c r="GZ267" s="1444"/>
      <c r="HA267" s="1444"/>
      <c r="HB267" s="1444"/>
      <c r="HC267" s="1444"/>
      <c r="HD267" s="1444"/>
      <c r="HE267" s="1444"/>
      <c r="HF267" s="1444"/>
      <c r="HG267" s="1444"/>
      <c r="HH267" s="1444"/>
      <c r="HI267" s="1444"/>
      <c r="HJ267" s="1444"/>
      <c r="HK267" s="1444"/>
      <c r="HL267" s="1444"/>
      <c r="HM267" s="1444"/>
      <c r="HN267" s="1444"/>
      <c r="HO267" s="1444"/>
      <c r="HP267" s="1444"/>
      <c r="HQ267" s="1444"/>
      <c r="HR267" s="1444"/>
      <c r="HS267" s="1444"/>
      <c r="HT267" s="1444"/>
      <c r="HU267" s="1444"/>
      <c r="HV267" s="1444"/>
      <c r="HW267" s="1444"/>
      <c r="HX267" s="1444"/>
      <c r="HY267" s="1444"/>
      <c r="HZ267" s="1444"/>
      <c r="IA267" s="1444"/>
      <c r="IB267" s="1444"/>
      <c r="IC267" s="1444"/>
      <c r="ID267" s="1444"/>
      <c r="IE267" s="1444"/>
      <c r="IF267" s="1444"/>
      <c r="IG267" s="1444"/>
      <c r="IH267" s="1444"/>
      <c r="II267" s="1444"/>
      <c r="IJ267" s="1444"/>
      <c r="IK267" s="1444"/>
      <c r="IL267" s="1444"/>
      <c r="IM267" s="1444"/>
      <c r="IN267" s="1444"/>
      <c r="IO267" s="1444"/>
      <c r="IP267" s="1444"/>
      <c r="IQ267" s="1444"/>
      <c r="IR267" s="1444"/>
      <c r="IS267" s="1444"/>
      <c r="IT267" s="1444"/>
      <c r="IU267" s="1444"/>
      <c r="IV267" s="1444"/>
      <c r="IW267" s="1444"/>
      <c r="IX267" s="1444"/>
      <c r="IY267" s="1444"/>
      <c r="IZ267" s="1444"/>
      <c r="JA267" s="1444"/>
      <c r="JB267" s="1444"/>
      <c r="JC267" s="1444"/>
      <c r="JD267" s="1444"/>
      <c r="JE267" s="1444"/>
    </row>
    <row r="268" spans="13:265" s="1485" customFormat="1" ht="15" hidden="1" customHeight="1" x14ac:dyDescent="0.25">
      <c r="M268" s="1163"/>
      <c r="N268" s="1163"/>
      <c r="CK268" s="1444"/>
      <c r="CL268" s="1444"/>
      <c r="CM268" s="1444"/>
      <c r="CN268" s="1444"/>
      <c r="CO268" s="1444"/>
      <c r="CP268" s="1444"/>
      <c r="CQ268" s="1444"/>
      <c r="CR268" s="1444"/>
      <c r="CS268" s="1444"/>
      <c r="CT268" s="1444"/>
      <c r="CU268" s="1444"/>
      <c r="CV268" s="1444"/>
      <c r="CW268" s="1444"/>
      <c r="CX268" s="1444"/>
      <c r="CY268" s="1444"/>
      <c r="CZ268" s="1444"/>
      <c r="DA268" s="1444"/>
      <c r="DB268" s="1444"/>
      <c r="DC268" s="1444"/>
      <c r="DD268" s="1444"/>
      <c r="DE268" s="1444"/>
      <c r="DF268" s="1444"/>
      <c r="DG268" s="1444"/>
      <c r="DH268" s="1444"/>
      <c r="DI268" s="1444"/>
      <c r="DJ268" s="1444"/>
      <c r="DK268" s="1444"/>
      <c r="DL268" s="1444"/>
      <c r="DM268" s="1444"/>
      <c r="DN268" s="1444"/>
      <c r="DO268" s="1444"/>
      <c r="DP268" s="1444"/>
      <c r="DQ268" s="1444"/>
      <c r="DR268" s="1444"/>
      <c r="DS268" s="1444"/>
      <c r="DT268" s="1444"/>
      <c r="DU268" s="1444"/>
      <c r="DV268" s="1444"/>
      <c r="DW268" s="1444"/>
      <c r="DX268" s="1444"/>
      <c r="DY268" s="1444"/>
      <c r="DZ268" s="1444"/>
      <c r="EA268" s="1444"/>
      <c r="EB268" s="1444"/>
      <c r="EC268" s="1444"/>
      <c r="ED268" s="1444"/>
      <c r="EE268" s="1444"/>
      <c r="EF268" s="1444"/>
      <c r="EG268" s="1444"/>
      <c r="EH268" s="1444"/>
      <c r="EI268" s="1444"/>
      <c r="EJ268" s="1444"/>
      <c r="EK268" s="1444"/>
      <c r="EL268" s="1444"/>
      <c r="EM268" s="1444"/>
      <c r="EN268" s="1444"/>
      <c r="EO268" s="1444"/>
      <c r="EP268" s="1444"/>
      <c r="EQ268" s="1444"/>
      <c r="ER268" s="1444"/>
      <c r="ES268" s="1444"/>
      <c r="ET268" s="1444"/>
      <c r="EU268" s="1444"/>
      <c r="EV268" s="1444"/>
      <c r="EW268" s="1444"/>
      <c r="EX268" s="1444"/>
      <c r="EY268" s="1444"/>
      <c r="EZ268" s="1444"/>
      <c r="FA268" s="1444"/>
      <c r="FB268" s="1444"/>
      <c r="FC268" s="1444"/>
      <c r="FD268" s="1444"/>
      <c r="FE268" s="1444"/>
      <c r="FF268" s="1444"/>
      <c r="FG268" s="1444"/>
      <c r="FH268" s="1444"/>
      <c r="FI268" s="1444"/>
      <c r="FJ268" s="1444"/>
      <c r="FK268" s="1444"/>
      <c r="FL268" s="1444"/>
      <c r="FM268" s="1444"/>
      <c r="FN268" s="1444"/>
      <c r="FO268" s="1444"/>
      <c r="FP268" s="1444"/>
      <c r="FQ268" s="1444"/>
      <c r="FR268" s="1444"/>
      <c r="FS268" s="1444"/>
      <c r="FT268" s="1444"/>
      <c r="FU268" s="1444"/>
      <c r="FV268" s="1444"/>
      <c r="FW268" s="1444"/>
      <c r="FX268" s="1444"/>
      <c r="FY268" s="1444"/>
      <c r="FZ268" s="1444"/>
      <c r="GA268" s="1444"/>
      <c r="GB268" s="1444"/>
      <c r="GC268" s="1444"/>
      <c r="GD268" s="1444"/>
      <c r="GE268" s="1444"/>
      <c r="GF268" s="1444"/>
      <c r="GG268" s="1444"/>
      <c r="GH268" s="1444"/>
      <c r="GI268" s="1444"/>
      <c r="GJ268" s="1444"/>
      <c r="GK268" s="1444"/>
      <c r="GL268" s="1444"/>
      <c r="GM268" s="1444"/>
      <c r="GN268" s="1444"/>
      <c r="GO268" s="1444"/>
      <c r="GP268" s="1444"/>
      <c r="GQ268" s="1444"/>
      <c r="GR268" s="1444"/>
      <c r="GS268" s="1444"/>
      <c r="GT268" s="1444"/>
      <c r="GU268" s="1444"/>
      <c r="GV268" s="1444"/>
      <c r="GW268" s="1444"/>
      <c r="GX268" s="1444"/>
      <c r="GY268" s="1444"/>
      <c r="GZ268" s="1444"/>
      <c r="HA268" s="1444"/>
      <c r="HB268" s="1444"/>
      <c r="HC268" s="1444"/>
      <c r="HD268" s="1444"/>
      <c r="HE268" s="1444"/>
      <c r="HF268" s="1444"/>
      <c r="HG268" s="1444"/>
      <c r="HH268" s="1444"/>
      <c r="HI268" s="1444"/>
      <c r="HJ268" s="1444"/>
      <c r="HK268" s="1444"/>
      <c r="HL268" s="1444"/>
      <c r="HM268" s="1444"/>
      <c r="HN268" s="1444"/>
      <c r="HO268" s="1444"/>
      <c r="HP268" s="1444"/>
      <c r="HQ268" s="1444"/>
      <c r="HR268" s="1444"/>
      <c r="HS268" s="1444"/>
      <c r="HT268" s="1444"/>
      <c r="HU268" s="1444"/>
      <c r="HV268" s="1444"/>
      <c r="HW268" s="1444"/>
      <c r="HX268" s="1444"/>
      <c r="HY268" s="1444"/>
      <c r="HZ268" s="1444"/>
      <c r="IA268" s="1444"/>
      <c r="IB268" s="1444"/>
      <c r="IC268" s="1444"/>
      <c r="ID268" s="1444"/>
      <c r="IE268" s="1444"/>
      <c r="IF268" s="1444"/>
      <c r="IG268" s="1444"/>
      <c r="IH268" s="1444"/>
      <c r="II268" s="1444"/>
      <c r="IJ268" s="1444"/>
      <c r="IK268" s="1444"/>
      <c r="IL268" s="1444"/>
      <c r="IM268" s="1444"/>
      <c r="IN268" s="1444"/>
      <c r="IO268" s="1444"/>
      <c r="IP268" s="1444"/>
      <c r="IQ268" s="1444"/>
      <c r="IR268" s="1444"/>
      <c r="IS268" s="1444"/>
      <c r="IT268" s="1444"/>
      <c r="IU268" s="1444"/>
      <c r="IV268" s="1444"/>
      <c r="IW268" s="1444"/>
      <c r="IX268" s="1444"/>
      <c r="IY268" s="1444"/>
      <c r="IZ268" s="1444"/>
      <c r="JA268" s="1444"/>
      <c r="JB268" s="1444"/>
      <c r="JC268" s="1444"/>
      <c r="JD268" s="1444"/>
      <c r="JE268" s="1444"/>
    </row>
    <row r="269" spans="13:265" s="1485" customFormat="1" ht="15" hidden="1" customHeight="1" x14ac:dyDescent="0.25">
      <c r="M269" s="1163"/>
      <c r="N269" s="1163"/>
      <c r="CK269" s="1444"/>
      <c r="CL269" s="1444"/>
      <c r="CM269" s="1444"/>
      <c r="CN269" s="1444"/>
      <c r="CO269" s="1444"/>
      <c r="CP269" s="1444"/>
      <c r="CQ269" s="1444"/>
      <c r="CR269" s="1444"/>
      <c r="CS269" s="1444"/>
      <c r="CT269" s="1444"/>
      <c r="CU269" s="1444"/>
      <c r="CV269" s="1444"/>
      <c r="CW269" s="1444"/>
      <c r="CX269" s="1444"/>
      <c r="CY269" s="1444"/>
      <c r="CZ269" s="1444"/>
      <c r="DA269" s="1444"/>
      <c r="DB269" s="1444"/>
      <c r="DC269" s="1444"/>
      <c r="DD269" s="1444"/>
      <c r="DE269" s="1444"/>
      <c r="DF269" s="1444"/>
      <c r="DG269" s="1444"/>
      <c r="DH269" s="1444"/>
      <c r="DI269" s="1444"/>
      <c r="DJ269" s="1444"/>
      <c r="DK269" s="1444"/>
      <c r="DL269" s="1444"/>
      <c r="DM269" s="1444"/>
      <c r="DN269" s="1444"/>
      <c r="DO269" s="1444"/>
      <c r="DP269" s="1444"/>
      <c r="DQ269" s="1444"/>
      <c r="DR269" s="1444"/>
      <c r="DS269" s="1444"/>
      <c r="DT269" s="1444"/>
      <c r="DU269" s="1444"/>
      <c r="DV269" s="1444"/>
      <c r="DW269" s="1444"/>
      <c r="DX269" s="1444"/>
      <c r="DY269" s="1444"/>
      <c r="DZ269" s="1444"/>
      <c r="EA269" s="1444"/>
      <c r="EB269" s="1444"/>
      <c r="EC269" s="1444"/>
      <c r="ED269" s="1444"/>
      <c r="EE269" s="1444"/>
      <c r="EF269" s="1444"/>
      <c r="EG269" s="1444"/>
      <c r="EH269" s="1444"/>
      <c r="EI269" s="1444"/>
      <c r="EJ269" s="1444"/>
      <c r="EK269" s="1444"/>
      <c r="EL269" s="1444"/>
      <c r="EM269" s="1444"/>
      <c r="EN269" s="1444"/>
      <c r="EO269" s="1444"/>
      <c r="EP269" s="1444"/>
      <c r="EQ269" s="1444"/>
      <c r="ER269" s="1444"/>
      <c r="ES269" s="1444"/>
      <c r="ET269" s="1444"/>
      <c r="EU269" s="1444"/>
      <c r="EV269" s="1444"/>
      <c r="EW269" s="1444"/>
      <c r="EX269" s="1444"/>
      <c r="EY269" s="1444"/>
      <c r="EZ269" s="1444"/>
      <c r="FA269" s="1444"/>
      <c r="FB269" s="1444"/>
      <c r="FC269" s="1444"/>
      <c r="FD269" s="1444"/>
      <c r="FE269" s="1444"/>
      <c r="FF269" s="1444"/>
      <c r="FG269" s="1444"/>
      <c r="FH269" s="1444"/>
      <c r="FI269" s="1444"/>
      <c r="FJ269" s="1444"/>
      <c r="FK269" s="1444"/>
      <c r="FL269" s="1444"/>
      <c r="FM269" s="1444"/>
      <c r="FN269" s="1444"/>
      <c r="FO269" s="1444"/>
      <c r="FP269" s="1444"/>
      <c r="FQ269" s="1444"/>
      <c r="FR269" s="1444"/>
      <c r="FS269" s="1444"/>
      <c r="FT269" s="1444"/>
      <c r="FU269" s="1444"/>
      <c r="FV269" s="1444"/>
      <c r="FW269" s="1444"/>
      <c r="FX269" s="1444"/>
      <c r="FY269" s="1444"/>
      <c r="FZ269" s="1444"/>
      <c r="GA269" s="1444"/>
      <c r="GB269" s="1444"/>
      <c r="GC269" s="1444"/>
      <c r="GD269" s="1444"/>
      <c r="GE269" s="1444"/>
      <c r="GF269" s="1444"/>
      <c r="GG269" s="1444"/>
      <c r="GH269" s="1444"/>
      <c r="GI269" s="1444"/>
      <c r="GJ269" s="1444"/>
      <c r="GK269" s="1444"/>
      <c r="GL269" s="1444"/>
      <c r="GM269" s="1444"/>
      <c r="GN269" s="1444"/>
      <c r="GO269" s="1444"/>
      <c r="GP269" s="1444"/>
      <c r="GQ269" s="1444"/>
      <c r="GR269" s="1444"/>
      <c r="GS269" s="1444"/>
      <c r="GT269" s="1444"/>
      <c r="GU269" s="1444"/>
      <c r="GV269" s="1444"/>
      <c r="GW269" s="1444"/>
      <c r="GX269" s="1444"/>
      <c r="GY269" s="1444"/>
      <c r="GZ269" s="1444"/>
      <c r="HA269" s="1444"/>
      <c r="HB269" s="1444"/>
      <c r="HC269" s="1444"/>
      <c r="HD269" s="1444"/>
      <c r="HE269" s="1444"/>
      <c r="HF269" s="1444"/>
      <c r="HG269" s="1444"/>
      <c r="HH269" s="1444"/>
      <c r="HI269" s="1444"/>
      <c r="HJ269" s="1444"/>
      <c r="HK269" s="1444"/>
      <c r="HL269" s="1444"/>
      <c r="HM269" s="1444"/>
      <c r="HN269" s="1444"/>
      <c r="HO269" s="1444"/>
      <c r="HP269" s="1444"/>
      <c r="HQ269" s="1444"/>
      <c r="HR269" s="1444"/>
      <c r="HS269" s="1444"/>
      <c r="HT269" s="1444"/>
      <c r="HU269" s="1444"/>
      <c r="HV269" s="1444"/>
      <c r="HW269" s="1444"/>
      <c r="HX269" s="1444"/>
      <c r="HY269" s="1444"/>
      <c r="HZ269" s="1444"/>
      <c r="IA269" s="1444"/>
      <c r="IB269" s="1444"/>
      <c r="IC269" s="1444"/>
      <c r="ID269" s="1444"/>
      <c r="IE269" s="1444"/>
      <c r="IF269" s="1444"/>
      <c r="IG269" s="1444"/>
      <c r="IH269" s="1444"/>
      <c r="II269" s="1444"/>
      <c r="IJ269" s="1444"/>
      <c r="IK269" s="1444"/>
      <c r="IL269" s="1444"/>
      <c r="IM269" s="1444"/>
      <c r="IN269" s="1444"/>
      <c r="IO269" s="1444"/>
      <c r="IP269" s="1444"/>
      <c r="IQ269" s="1444"/>
      <c r="IR269" s="1444"/>
      <c r="IS269" s="1444"/>
      <c r="IT269" s="1444"/>
      <c r="IU269" s="1444"/>
      <c r="IV269" s="1444"/>
      <c r="IW269" s="1444"/>
      <c r="IX269" s="1444"/>
      <c r="IY269" s="1444"/>
      <c r="IZ269" s="1444"/>
      <c r="JA269" s="1444"/>
      <c r="JB269" s="1444"/>
      <c r="JC269" s="1444"/>
      <c r="JD269" s="1444"/>
      <c r="JE269" s="1444"/>
    </row>
    <row r="270" spans="13:265" s="1485" customFormat="1" ht="15" hidden="1" customHeight="1" x14ac:dyDescent="0.25">
      <c r="M270" s="1163"/>
      <c r="N270" s="1163"/>
      <c r="CK270" s="1444"/>
      <c r="CL270" s="1444"/>
      <c r="CM270" s="1444"/>
      <c r="CN270" s="1444"/>
      <c r="CO270" s="1444"/>
      <c r="CP270" s="1444"/>
      <c r="CQ270" s="1444"/>
      <c r="CR270" s="1444"/>
      <c r="CS270" s="1444"/>
      <c r="CT270" s="1444"/>
      <c r="CU270" s="1444"/>
      <c r="CV270" s="1444"/>
      <c r="CW270" s="1444"/>
      <c r="CX270" s="1444"/>
      <c r="CY270" s="1444"/>
      <c r="CZ270" s="1444"/>
      <c r="DA270" s="1444"/>
      <c r="DB270" s="1444"/>
      <c r="DC270" s="1444"/>
      <c r="DD270" s="1444"/>
      <c r="DE270" s="1444"/>
      <c r="DF270" s="1444"/>
      <c r="DG270" s="1444"/>
      <c r="DH270" s="1444"/>
      <c r="DI270" s="1444"/>
      <c r="DJ270" s="1444"/>
      <c r="DK270" s="1444"/>
      <c r="DL270" s="1444"/>
      <c r="DM270" s="1444"/>
      <c r="DN270" s="1444"/>
      <c r="DO270" s="1444"/>
      <c r="DP270" s="1444"/>
      <c r="DQ270" s="1444"/>
      <c r="DR270" s="1444"/>
      <c r="DS270" s="1444"/>
      <c r="DT270" s="1444"/>
      <c r="DU270" s="1444"/>
      <c r="DV270" s="1444"/>
      <c r="DW270" s="1444"/>
      <c r="DX270" s="1444"/>
      <c r="DY270" s="1444"/>
      <c r="DZ270" s="1444"/>
      <c r="EA270" s="1444"/>
      <c r="EB270" s="1444"/>
      <c r="EC270" s="1444"/>
      <c r="ED270" s="1444"/>
      <c r="EE270" s="1444"/>
      <c r="EF270" s="1444"/>
      <c r="EG270" s="1444"/>
      <c r="EH270" s="1444"/>
      <c r="EI270" s="1444"/>
      <c r="EJ270" s="1444"/>
      <c r="EK270" s="1444"/>
      <c r="EL270" s="1444"/>
      <c r="EM270" s="1444"/>
      <c r="EN270" s="1444"/>
      <c r="EO270" s="1444"/>
      <c r="EP270" s="1444"/>
      <c r="EQ270" s="1444"/>
      <c r="ER270" s="1444"/>
      <c r="ES270" s="1444"/>
      <c r="ET270" s="1444"/>
      <c r="EU270" s="1444"/>
      <c r="EV270" s="1444"/>
      <c r="EW270" s="1444"/>
      <c r="EX270" s="1444"/>
      <c r="EY270" s="1444"/>
      <c r="EZ270" s="1444"/>
      <c r="FA270" s="1444"/>
      <c r="FB270" s="1444"/>
      <c r="FC270" s="1444"/>
      <c r="FD270" s="1444"/>
      <c r="FE270" s="1444"/>
      <c r="FF270" s="1444"/>
      <c r="FG270" s="1444"/>
      <c r="FH270" s="1444"/>
      <c r="FI270" s="1444"/>
      <c r="FJ270" s="1444"/>
      <c r="FK270" s="1444"/>
      <c r="FL270" s="1444"/>
      <c r="FM270" s="1444"/>
      <c r="FN270" s="1444"/>
      <c r="FO270" s="1444"/>
      <c r="FP270" s="1444"/>
      <c r="FQ270" s="1444"/>
      <c r="FR270" s="1444"/>
      <c r="FS270" s="1444"/>
      <c r="FT270" s="1444"/>
      <c r="FU270" s="1444"/>
      <c r="FV270" s="1444"/>
      <c r="FW270" s="1444"/>
      <c r="FX270" s="1444"/>
      <c r="FY270" s="1444"/>
      <c r="FZ270" s="1444"/>
      <c r="GA270" s="1444"/>
      <c r="GB270" s="1444"/>
      <c r="GC270" s="1444"/>
      <c r="GD270" s="1444"/>
      <c r="GE270" s="1444"/>
      <c r="GF270" s="1444"/>
      <c r="GG270" s="1444"/>
      <c r="GH270" s="1444"/>
      <c r="GI270" s="1444"/>
      <c r="GJ270" s="1444"/>
      <c r="GK270" s="1444"/>
      <c r="GL270" s="1444"/>
      <c r="GM270" s="1444"/>
      <c r="GN270" s="1444"/>
      <c r="GO270" s="1444"/>
      <c r="GP270" s="1444"/>
      <c r="GQ270" s="1444"/>
      <c r="GR270" s="1444"/>
      <c r="GS270" s="1444"/>
      <c r="GT270" s="1444"/>
      <c r="GU270" s="1444"/>
      <c r="GV270" s="1444"/>
      <c r="GW270" s="1444"/>
      <c r="GX270" s="1444"/>
      <c r="GY270" s="1444"/>
      <c r="GZ270" s="1444"/>
      <c r="HA270" s="1444"/>
      <c r="HB270" s="1444"/>
      <c r="HC270" s="1444"/>
      <c r="HD270" s="1444"/>
      <c r="HE270" s="1444"/>
      <c r="HF270" s="1444"/>
      <c r="HG270" s="1444"/>
      <c r="HH270" s="1444"/>
      <c r="HI270" s="1444"/>
      <c r="HJ270" s="1444"/>
      <c r="HK270" s="1444"/>
      <c r="HL270" s="1444"/>
      <c r="HM270" s="1444"/>
      <c r="HN270" s="1444"/>
      <c r="HO270" s="1444"/>
      <c r="HP270" s="1444"/>
      <c r="HQ270" s="1444"/>
      <c r="HR270" s="1444"/>
      <c r="HS270" s="1444"/>
      <c r="HT270" s="1444"/>
      <c r="HU270" s="1444"/>
      <c r="HV270" s="1444"/>
      <c r="HW270" s="1444"/>
      <c r="HX270" s="1444"/>
      <c r="HY270" s="1444"/>
      <c r="HZ270" s="1444"/>
      <c r="IA270" s="1444"/>
      <c r="IB270" s="1444"/>
      <c r="IC270" s="1444"/>
      <c r="ID270" s="1444"/>
      <c r="IE270" s="1444"/>
      <c r="IF270" s="1444"/>
      <c r="IG270" s="1444"/>
      <c r="IH270" s="1444"/>
      <c r="II270" s="1444"/>
      <c r="IJ270" s="1444"/>
      <c r="IK270" s="1444"/>
      <c r="IL270" s="1444"/>
      <c r="IM270" s="1444"/>
      <c r="IN270" s="1444"/>
      <c r="IO270" s="1444"/>
      <c r="IP270" s="1444"/>
      <c r="IQ270" s="1444"/>
      <c r="IR270" s="1444"/>
      <c r="IS270" s="1444"/>
      <c r="IT270" s="1444"/>
      <c r="IU270" s="1444"/>
      <c r="IV270" s="1444"/>
      <c r="IW270" s="1444"/>
      <c r="IX270" s="1444"/>
      <c r="IY270" s="1444"/>
      <c r="IZ270" s="1444"/>
      <c r="JA270" s="1444"/>
      <c r="JB270" s="1444"/>
      <c r="JC270" s="1444"/>
      <c r="JD270" s="1444"/>
      <c r="JE270" s="1444"/>
    </row>
    <row r="271" spans="13:265" s="1485" customFormat="1" ht="15" hidden="1" customHeight="1" x14ac:dyDescent="0.25">
      <c r="M271" s="1163"/>
      <c r="N271" s="1163"/>
      <c r="CK271" s="1444"/>
      <c r="CL271" s="1444"/>
      <c r="CM271" s="1444"/>
      <c r="CN271" s="1444"/>
      <c r="CO271" s="1444"/>
      <c r="CP271" s="1444"/>
      <c r="CQ271" s="1444"/>
      <c r="CR271" s="1444"/>
      <c r="CS271" s="1444"/>
      <c r="CT271" s="1444"/>
      <c r="CU271" s="1444"/>
      <c r="CV271" s="1444"/>
      <c r="CW271" s="1444"/>
      <c r="CX271" s="1444"/>
      <c r="CY271" s="1444"/>
      <c r="CZ271" s="1444"/>
      <c r="DA271" s="1444"/>
      <c r="DB271" s="1444"/>
      <c r="DC271" s="1444"/>
      <c r="DD271" s="1444"/>
      <c r="DE271" s="1444"/>
      <c r="DF271" s="1444"/>
      <c r="DG271" s="1444"/>
      <c r="DH271" s="1444"/>
      <c r="DI271" s="1444"/>
      <c r="DJ271" s="1444"/>
      <c r="DK271" s="1444"/>
      <c r="DL271" s="1444"/>
      <c r="DM271" s="1444"/>
      <c r="DN271" s="1444"/>
      <c r="DO271" s="1444"/>
      <c r="DP271" s="1444"/>
      <c r="DQ271" s="1444"/>
      <c r="DR271" s="1444"/>
      <c r="DS271" s="1444"/>
      <c r="DT271" s="1444"/>
      <c r="DU271" s="1444"/>
      <c r="DV271" s="1444"/>
      <c r="DW271" s="1444"/>
      <c r="DX271" s="1444"/>
      <c r="DY271" s="1444"/>
      <c r="DZ271" s="1444"/>
      <c r="EA271" s="1444"/>
      <c r="EB271" s="1444"/>
      <c r="EC271" s="1444"/>
      <c r="ED271" s="1444"/>
      <c r="EE271" s="1444"/>
      <c r="EF271" s="1444"/>
      <c r="EG271" s="1444"/>
      <c r="EH271" s="1444"/>
      <c r="EI271" s="1444"/>
      <c r="EJ271" s="1444"/>
      <c r="EK271" s="1444"/>
      <c r="EL271" s="1444"/>
      <c r="EM271" s="1444"/>
      <c r="EN271" s="1444"/>
      <c r="EO271" s="1444"/>
      <c r="EP271" s="1444"/>
      <c r="EQ271" s="1444"/>
      <c r="ER271" s="1444"/>
      <c r="ES271" s="1444"/>
      <c r="ET271" s="1444"/>
      <c r="EU271" s="1444"/>
      <c r="EV271" s="1444"/>
      <c r="EW271" s="1444"/>
      <c r="EX271" s="1444"/>
      <c r="EY271" s="1444"/>
      <c r="EZ271" s="1444"/>
      <c r="FA271" s="1444"/>
      <c r="FB271" s="1444"/>
      <c r="FC271" s="1444"/>
      <c r="FD271" s="1444"/>
      <c r="FE271" s="1444"/>
      <c r="FF271" s="1444"/>
      <c r="FG271" s="1444"/>
      <c r="FH271" s="1444"/>
      <c r="FI271" s="1444"/>
      <c r="FJ271" s="1444"/>
      <c r="FK271" s="1444"/>
      <c r="FL271" s="1444"/>
      <c r="FM271" s="1444"/>
      <c r="FN271" s="1444"/>
      <c r="FO271" s="1444"/>
      <c r="FP271" s="1444"/>
      <c r="FQ271" s="1444"/>
      <c r="FR271" s="1444"/>
      <c r="FS271" s="1444"/>
      <c r="FT271" s="1444"/>
      <c r="FU271" s="1444"/>
      <c r="FV271" s="1444"/>
      <c r="FW271" s="1444"/>
      <c r="FX271" s="1444"/>
      <c r="FY271" s="1444"/>
      <c r="FZ271" s="1444"/>
      <c r="GA271" s="1444"/>
      <c r="GB271" s="1444"/>
      <c r="GC271" s="1444"/>
      <c r="GD271" s="1444"/>
      <c r="GE271" s="1444"/>
      <c r="GF271" s="1444"/>
      <c r="GG271" s="1444"/>
      <c r="GH271" s="1444"/>
      <c r="GI271" s="1444"/>
      <c r="GJ271" s="1444"/>
      <c r="GK271" s="1444"/>
      <c r="GL271" s="1444"/>
      <c r="GM271" s="1444"/>
      <c r="GN271" s="1444"/>
      <c r="GO271" s="1444"/>
      <c r="GP271" s="1444"/>
      <c r="GQ271" s="1444"/>
      <c r="GR271" s="1444"/>
      <c r="GS271" s="1444"/>
      <c r="GT271" s="1444"/>
      <c r="GU271" s="1444"/>
      <c r="GV271" s="1444"/>
      <c r="GW271" s="1444"/>
      <c r="GX271" s="1444"/>
      <c r="GY271" s="1444"/>
      <c r="GZ271" s="1444"/>
      <c r="HA271" s="1444"/>
      <c r="HB271" s="1444"/>
      <c r="HC271" s="1444"/>
      <c r="HD271" s="1444"/>
      <c r="HE271" s="1444"/>
      <c r="HF271" s="1444"/>
      <c r="HG271" s="1444"/>
      <c r="HH271" s="1444"/>
      <c r="HI271" s="1444"/>
      <c r="HJ271" s="1444"/>
      <c r="HK271" s="1444"/>
      <c r="HL271" s="1444"/>
      <c r="HM271" s="1444"/>
      <c r="HN271" s="1444"/>
      <c r="HO271" s="1444"/>
      <c r="HP271" s="1444"/>
      <c r="HQ271" s="1444"/>
      <c r="HR271" s="1444"/>
      <c r="HS271" s="1444"/>
      <c r="HT271" s="1444"/>
      <c r="HU271" s="1444"/>
      <c r="HV271" s="1444"/>
      <c r="HW271" s="1444"/>
      <c r="HX271" s="1444"/>
      <c r="HY271" s="1444"/>
      <c r="HZ271" s="1444"/>
      <c r="IA271" s="1444"/>
      <c r="IB271" s="1444"/>
      <c r="IC271" s="1444"/>
      <c r="ID271" s="1444"/>
      <c r="IE271" s="1444"/>
      <c r="IF271" s="1444"/>
      <c r="IG271" s="1444"/>
      <c r="IH271" s="1444"/>
      <c r="II271" s="1444"/>
      <c r="IJ271" s="1444"/>
      <c r="IK271" s="1444"/>
      <c r="IL271" s="1444"/>
      <c r="IM271" s="1444"/>
      <c r="IN271" s="1444"/>
      <c r="IO271" s="1444"/>
      <c r="IP271" s="1444"/>
      <c r="IQ271" s="1444"/>
      <c r="IR271" s="1444"/>
      <c r="IS271" s="1444"/>
      <c r="IT271" s="1444"/>
      <c r="IU271" s="1444"/>
      <c r="IV271" s="1444"/>
      <c r="IW271" s="1444"/>
      <c r="IX271" s="1444"/>
      <c r="IY271" s="1444"/>
      <c r="IZ271" s="1444"/>
      <c r="JA271" s="1444"/>
      <c r="JB271" s="1444"/>
      <c r="JC271" s="1444"/>
      <c r="JD271" s="1444"/>
      <c r="JE271" s="1444"/>
    </row>
    <row r="272" spans="13:265" s="1485" customFormat="1" ht="15" hidden="1" customHeight="1" x14ac:dyDescent="0.25">
      <c r="M272" s="1163"/>
      <c r="N272" s="1163"/>
      <c r="CK272" s="1444"/>
      <c r="CL272" s="1444"/>
      <c r="CM272" s="1444"/>
      <c r="CN272" s="1444"/>
      <c r="CO272" s="1444"/>
      <c r="CP272" s="1444"/>
      <c r="CQ272" s="1444"/>
      <c r="CR272" s="1444"/>
      <c r="CS272" s="1444"/>
      <c r="CT272" s="1444"/>
      <c r="CU272" s="1444"/>
      <c r="CV272" s="1444"/>
      <c r="CW272" s="1444"/>
      <c r="CX272" s="1444"/>
      <c r="CY272" s="1444"/>
      <c r="CZ272" s="1444"/>
      <c r="DA272" s="1444"/>
      <c r="DB272" s="1444"/>
      <c r="DC272" s="1444"/>
      <c r="DD272" s="1444"/>
      <c r="DE272" s="1444"/>
      <c r="DF272" s="1444"/>
      <c r="DG272" s="1444"/>
      <c r="DH272" s="1444"/>
      <c r="DI272" s="1444"/>
      <c r="DJ272" s="1444"/>
      <c r="DK272" s="1444"/>
      <c r="DL272" s="1444"/>
      <c r="DM272" s="1444"/>
      <c r="DN272" s="1444"/>
      <c r="DO272" s="1444"/>
      <c r="DP272" s="1444"/>
      <c r="DQ272" s="1444"/>
      <c r="DR272" s="1444"/>
      <c r="DS272" s="1444"/>
      <c r="DT272" s="1444"/>
      <c r="DU272" s="1444"/>
      <c r="DV272" s="1444"/>
      <c r="DW272" s="1444"/>
      <c r="DX272" s="1444"/>
      <c r="DY272" s="1444"/>
      <c r="DZ272" s="1444"/>
      <c r="EA272" s="1444"/>
      <c r="EB272" s="1444"/>
      <c r="EC272" s="1444"/>
      <c r="ED272" s="1444"/>
      <c r="EE272" s="1444"/>
      <c r="EF272" s="1444"/>
      <c r="EG272" s="1444"/>
      <c r="EH272" s="1444"/>
      <c r="EI272" s="1444"/>
      <c r="EJ272" s="1444"/>
      <c r="EK272" s="1444"/>
      <c r="EL272" s="1444"/>
      <c r="EM272" s="1444"/>
      <c r="EN272" s="1444"/>
      <c r="EO272" s="1444"/>
      <c r="EP272" s="1444"/>
      <c r="EQ272" s="1444"/>
      <c r="ER272" s="1444"/>
      <c r="ES272" s="1444"/>
      <c r="ET272" s="1444"/>
      <c r="EU272" s="1444"/>
      <c r="EV272" s="1444"/>
      <c r="EW272" s="1444"/>
      <c r="EX272" s="1444"/>
      <c r="EY272" s="1444"/>
      <c r="EZ272" s="1444"/>
      <c r="FA272" s="1444"/>
      <c r="FB272" s="1444"/>
      <c r="FC272" s="1444"/>
      <c r="FD272" s="1444"/>
      <c r="FE272" s="1444"/>
      <c r="FF272" s="1444"/>
      <c r="FG272" s="1444"/>
      <c r="FH272" s="1444"/>
      <c r="FI272" s="1444"/>
      <c r="FJ272" s="1444"/>
      <c r="FK272" s="1444"/>
      <c r="FL272" s="1444"/>
      <c r="FM272" s="1444"/>
      <c r="FN272" s="1444"/>
      <c r="FO272" s="1444"/>
      <c r="FP272" s="1444"/>
      <c r="FQ272" s="1444"/>
      <c r="FR272" s="1444"/>
      <c r="FS272" s="1444"/>
      <c r="FT272" s="1444"/>
      <c r="FU272" s="1444"/>
      <c r="FV272" s="1444"/>
      <c r="FW272" s="1444"/>
      <c r="FX272" s="1444"/>
      <c r="FY272" s="1444"/>
      <c r="FZ272" s="1444"/>
      <c r="GA272" s="1444"/>
      <c r="GB272" s="1444"/>
      <c r="GC272" s="1444"/>
      <c r="GD272" s="1444"/>
      <c r="GE272" s="1444"/>
      <c r="GF272" s="1444"/>
      <c r="GG272" s="1444"/>
      <c r="GH272" s="1444"/>
      <c r="GI272" s="1444"/>
      <c r="GJ272" s="1444"/>
      <c r="GK272" s="1444"/>
      <c r="GL272" s="1444"/>
      <c r="GM272" s="1444"/>
      <c r="GN272" s="1444"/>
      <c r="GO272" s="1444"/>
      <c r="GP272" s="1444"/>
      <c r="GQ272" s="1444"/>
      <c r="GR272" s="1444"/>
      <c r="GS272" s="1444"/>
      <c r="GT272" s="1444"/>
      <c r="GU272" s="1444"/>
      <c r="GV272" s="1444"/>
      <c r="GW272" s="1444"/>
      <c r="GX272" s="1444"/>
      <c r="GY272" s="1444"/>
      <c r="GZ272" s="1444"/>
      <c r="HA272" s="1444"/>
      <c r="HB272" s="1444"/>
      <c r="HC272" s="1444"/>
      <c r="HD272" s="1444"/>
      <c r="HE272" s="1444"/>
      <c r="HF272" s="1444"/>
      <c r="HG272" s="1444"/>
      <c r="HH272" s="1444"/>
      <c r="HI272" s="1444"/>
      <c r="HJ272" s="1444"/>
      <c r="HK272" s="1444"/>
      <c r="HL272" s="1444"/>
      <c r="HM272" s="1444"/>
      <c r="HN272" s="1444"/>
      <c r="HO272" s="1444"/>
      <c r="HP272" s="1444"/>
      <c r="HQ272" s="1444"/>
      <c r="HR272" s="1444"/>
      <c r="HS272" s="1444"/>
      <c r="HT272" s="1444"/>
      <c r="HU272" s="1444"/>
      <c r="HV272" s="1444"/>
      <c r="HW272" s="1444"/>
      <c r="HX272" s="1444"/>
      <c r="HY272" s="1444"/>
      <c r="HZ272" s="1444"/>
      <c r="IA272" s="1444"/>
      <c r="IB272" s="1444"/>
      <c r="IC272" s="1444"/>
      <c r="ID272" s="1444"/>
      <c r="IE272" s="1444"/>
      <c r="IF272" s="1444"/>
      <c r="IG272" s="1444"/>
      <c r="IH272" s="1444"/>
      <c r="II272" s="1444"/>
      <c r="IJ272" s="1444"/>
      <c r="IK272" s="1444"/>
      <c r="IL272" s="1444"/>
      <c r="IM272" s="1444"/>
      <c r="IN272" s="1444"/>
      <c r="IO272" s="1444"/>
      <c r="IP272" s="1444"/>
      <c r="IQ272" s="1444"/>
      <c r="IR272" s="1444"/>
      <c r="IS272" s="1444"/>
      <c r="IT272" s="1444"/>
      <c r="IU272" s="1444"/>
      <c r="IV272" s="1444"/>
      <c r="IW272" s="1444"/>
      <c r="IX272" s="1444"/>
      <c r="IY272" s="1444"/>
      <c r="IZ272" s="1444"/>
      <c r="JA272" s="1444"/>
      <c r="JB272" s="1444"/>
      <c r="JC272" s="1444"/>
      <c r="JD272" s="1444"/>
      <c r="JE272" s="1444"/>
    </row>
    <row r="273" spans="13:265" s="1485" customFormat="1" ht="15" hidden="1" customHeight="1" x14ac:dyDescent="0.25">
      <c r="M273" s="1163"/>
      <c r="N273" s="1163"/>
      <c r="CK273" s="1444"/>
      <c r="CL273" s="1444"/>
      <c r="CM273" s="1444"/>
      <c r="CN273" s="1444"/>
      <c r="CO273" s="1444"/>
      <c r="CP273" s="1444"/>
      <c r="CQ273" s="1444"/>
      <c r="CR273" s="1444"/>
      <c r="CS273" s="1444"/>
      <c r="CT273" s="1444"/>
      <c r="CU273" s="1444"/>
      <c r="CV273" s="1444"/>
      <c r="CW273" s="1444"/>
      <c r="CX273" s="1444"/>
      <c r="CY273" s="1444"/>
      <c r="CZ273" s="1444"/>
      <c r="DA273" s="1444"/>
      <c r="DB273" s="1444"/>
      <c r="DC273" s="1444"/>
      <c r="DD273" s="1444"/>
      <c r="DE273" s="1444"/>
      <c r="DF273" s="1444"/>
      <c r="DG273" s="1444"/>
      <c r="DH273" s="1444"/>
      <c r="DI273" s="1444"/>
      <c r="DJ273" s="1444"/>
      <c r="DK273" s="1444"/>
      <c r="DL273" s="1444"/>
      <c r="DM273" s="1444"/>
      <c r="DN273" s="1444"/>
      <c r="DO273" s="1444"/>
      <c r="DP273" s="1444"/>
      <c r="DQ273" s="1444"/>
      <c r="DR273" s="1444"/>
      <c r="DS273" s="1444"/>
      <c r="DT273" s="1444"/>
      <c r="DU273" s="1444"/>
      <c r="DV273" s="1444"/>
      <c r="DW273" s="1444"/>
      <c r="DX273" s="1444"/>
      <c r="DY273" s="1444"/>
      <c r="DZ273" s="1444"/>
      <c r="EA273" s="1444"/>
      <c r="EB273" s="1444"/>
      <c r="EC273" s="1444"/>
      <c r="ED273" s="1444"/>
      <c r="EE273" s="1444"/>
      <c r="EF273" s="1444"/>
      <c r="EG273" s="1444"/>
      <c r="EH273" s="1444"/>
      <c r="EI273" s="1444"/>
      <c r="EJ273" s="1444"/>
      <c r="EK273" s="1444"/>
      <c r="EL273" s="1444"/>
      <c r="EM273" s="1444"/>
      <c r="EN273" s="1444"/>
      <c r="EO273" s="1444"/>
      <c r="EP273" s="1444"/>
      <c r="EQ273" s="1444"/>
      <c r="ER273" s="1444"/>
      <c r="ES273" s="1444"/>
      <c r="ET273" s="1444"/>
      <c r="EU273" s="1444"/>
      <c r="EV273" s="1444"/>
      <c r="EW273" s="1444"/>
      <c r="EX273" s="1444"/>
      <c r="EY273" s="1444"/>
      <c r="EZ273" s="1444"/>
      <c r="FA273" s="1444"/>
      <c r="FB273" s="1444"/>
      <c r="FC273" s="1444"/>
      <c r="FD273" s="1444"/>
      <c r="FE273" s="1444"/>
      <c r="FF273" s="1444"/>
      <c r="FG273" s="1444"/>
      <c r="FH273" s="1444"/>
      <c r="FI273" s="1444"/>
      <c r="FJ273" s="1444"/>
      <c r="FK273" s="1444"/>
      <c r="FL273" s="1444"/>
      <c r="FM273" s="1444"/>
      <c r="FN273" s="1444"/>
      <c r="FO273" s="1444"/>
      <c r="FP273" s="1444"/>
      <c r="FQ273" s="1444"/>
      <c r="FR273" s="1444"/>
      <c r="FS273" s="1444"/>
      <c r="FT273" s="1444"/>
      <c r="FU273" s="1444"/>
      <c r="FV273" s="1444"/>
      <c r="FW273" s="1444"/>
      <c r="FX273" s="1444"/>
      <c r="FY273" s="1444"/>
      <c r="FZ273" s="1444"/>
      <c r="GA273" s="1444"/>
      <c r="GB273" s="1444"/>
      <c r="GC273" s="1444"/>
      <c r="GD273" s="1444"/>
      <c r="GE273" s="1444"/>
      <c r="GF273" s="1444"/>
      <c r="GG273" s="1444"/>
      <c r="GH273" s="1444"/>
      <c r="GI273" s="1444"/>
      <c r="GJ273" s="1444"/>
      <c r="GK273" s="1444"/>
      <c r="GL273" s="1444"/>
      <c r="GM273" s="1444"/>
      <c r="GN273" s="1444"/>
      <c r="GO273" s="1444"/>
      <c r="GP273" s="1444"/>
      <c r="GQ273" s="1444"/>
      <c r="GR273" s="1444"/>
      <c r="GS273" s="1444"/>
      <c r="GT273" s="1444"/>
      <c r="GU273" s="1444"/>
      <c r="GV273" s="1444"/>
      <c r="GW273" s="1444"/>
      <c r="GX273" s="1444"/>
      <c r="GY273" s="1444"/>
      <c r="GZ273" s="1444"/>
      <c r="HA273" s="1444"/>
      <c r="HB273" s="1444"/>
      <c r="HC273" s="1444"/>
      <c r="HD273" s="1444"/>
      <c r="HE273" s="1444"/>
      <c r="HF273" s="1444"/>
      <c r="HG273" s="1444"/>
      <c r="HH273" s="1444"/>
      <c r="HI273" s="1444"/>
      <c r="HJ273" s="1444"/>
      <c r="HK273" s="1444"/>
      <c r="HL273" s="1444"/>
      <c r="HM273" s="1444"/>
      <c r="HN273" s="1444"/>
      <c r="HO273" s="1444"/>
      <c r="HP273" s="1444"/>
      <c r="HQ273" s="1444"/>
      <c r="HR273" s="1444"/>
      <c r="HS273" s="1444"/>
      <c r="HT273" s="1444"/>
      <c r="HU273" s="1444"/>
      <c r="HV273" s="1444"/>
      <c r="HW273" s="1444"/>
      <c r="HX273" s="1444"/>
      <c r="HY273" s="1444"/>
      <c r="HZ273" s="1444"/>
      <c r="IA273" s="1444"/>
      <c r="IB273" s="1444"/>
      <c r="IC273" s="1444"/>
      <c r="ID273" s="1444"/>
      <c r="IE273" s="1444"/>
      <c r="IF273" s="1444"/>
      <c r="IG273" s="1444"/>
      <c r="IH273" s="1444"/>
      <c r="II273" s="1444"/>
      <c r="IJ273" s="1444"/>
      <c r="IK273" s="1444"/>
      <c r="IL273" s="1444"/>
      <c r="IM273" s="1444"/>
      <c r="IN273" s="1444"/>
      <c r="IO273" s="1444"/>
      <c r="IP273" s="1444"/>
      <c r="IQ273" s="1444"/>
      <c r="IR273" s="1444"/>
      <c r="IS273" s="1444"/>
      <c r="IT273" s="1444"/>
      <c r="IU273" s="1444"/>
      <c r="IV273" s="1444"/>
      <c r="IW273" s="1444"/>
      <c r="IX273" s="1444"/>
      <c r="IY273" s="1444"/>
      <c r="IZ273" s="1444"/>
      <c r="JA273" s="1444"/>
      <c r="JB273" s="1444"/>
      <c r="JC273" s="1444"/>
      <c r="JD273" s="1444"/>
      <c r="JE273" s="1444"/>
    </row>
    <row r="274" spans="13:265" s="1485" customFormat="1" ht="15" hidden="1" customHeight="1" x14ac:dyDescent="0.25">
      <c r="M274" s="1163"/>
      <c r="N274" s="1163"/>
      <c r="CK274" s="1444"/>
      <c r="CL274" s="1444"/>
      <c r="CM274" s="1444"/>
      <c r="CN274" s="1444"/>
      <c r="CO274" s="1444"/>
      <c r="CP274" s="1444"/>
      <c r="CQ274" s="1444"/>
      <c r="CR274" s="1444"/>
      <c r="CS274" s="1444"/>
      <c r="CT274" s="1444"/>
      <c r="CU274" s="1444"/>
      <c r="CV274" s="1444"/>
      <c r="CW274" s="1444"/>
      <c r="CX274" s="1444"/>
      <c r="CY274" s="1444"/>
      <c r="CZ274" s="1444"/>
      <c r="DA274" s="1444"/>
      <c r="DB274" s="1444"/>
      <c r="DC274" s="1444"/>
      <c r="DD274" s="1444"/>
      <c r="DE274" s="1444"/>
      <c r="DF274" s="1444"/>
      <c r="DG274" s="1444"/>
      <c r="DH274" s="1444"/>
      <c r="DI274" s="1444"/>
      <c r="DJ274" s="1444"/>
      <c r="DK274" s="1444"/>
      <c r="DL274" s="1444"/>
      <c r="DM274" s="1444"/>
      <c r="DN274" s="1444"/>
      <c r="DO274" s="1444"/>
      <c r="DP274" s="1444"/>
      <c r="DQ274" s="1444"/>
      <c r="DR274" s="1444"/>
      <c r="DS274" s="1444"/>
      <c r="DT274" s="1444"/>
      <c r="DU274" s="1444"/>
      <c r="DV274" s="1444"/>
      <c r="DW274" s="1444"/>
      <c r="DX274" s="1444"/>
      <c r="DY274" s="1444"/>
      <c r="DZ274" s="1444"/>
      <c r="EA274" s="1444"/>
      <c r="EB274" s="1444"/>
      <c r="EC274" s="1444"/>
      <c r="ED274" s="1444"/>
      <c r="EE274" s="1444"/>
      <c r="EF274" s="1444"/>
      <c r="EG274" s="1444"/>
      <c r="EH274" s="1444"/>
      <c r="EI274" s="1444"/>
      <c r="EJ274" s="1444"/>
      <c r="EK274" s="1444"/>
      <c r="EL274" s="1444"/>
      <c r="EM274" s="1444"/>
      <c r="EN274" s="1444"/>
      <c r="EO274" s="1444"/>
      <c r="EP274" s="1444"/>
      <c r="EQ274" s="1444"/>
      <c r="ER274" s="1444"/>
      <c r="ES274" s="1444"/>
      <c r="ET274" s="1444"/>
      <c r="EU274" s="1444"/>
      <c r="EV274" s="1444"/>
      <c r="EW274" s="1444"/>
      <c r="EX274" s="1444"/>
      <c r="EY274" s="1444"/>
      <c r="EZ274" s="1444"/>
      <c r="FA274" s="1444"/>
      <c r="FB274" s="1444"/>
      <c r="FC274" s="1444"/>
      <c r="FD274" s="1444"/>
      <c r="FE274" s="1444"/>
      <c r="FF274" s="1444"/>
      <c r="FG274" s="1444"/>
      <c r="FH274" s="1444"/>
      <c r="FI274" s="1444"/>
      <c r="FJ274" s="1444"/>
      <c r="FK274" s="1444"/>
      <c r="FL274" s="1444"/>
      <c r="FM274" s="1444"/>
      <c r="FN274" s="1444"/>
      <c r="FO274" s="1444"/>
      <c r="FP274" s="1444"/>
      <c r="FQ274" s="1444"/>
      <c r="FR274" s="1444"/>
      <c r="FS274" s="1444"/>
      <c r="FT274" s="1444"/>
      <c r="FU274" s="1444"/>
      <c r="FV274" s="1444"/>
      <c r="FW274" s="1444"/>
      <c r="FX274" s="1444"/>
      <c r="FY274" s="1444"/>
      <c r="FZ274" s="1444"/>
      <c r="GA274" s="1444"/>
      <c r="GB274" s="1444"/>
      <c r="GC274" s="1444"/>
      <c r="GD274" s="1444"/>
      <c r="GE274" s="1444"/>
      <c r="GF274" s="1444"/>
      <c r="GG274" s="1444"/>
      <c r="GH274" s="1444"/>
      <c r="GI274" s="1444"/>
      <c r="GJ274" s="1444"/>
      <c r="GK274" s="1444"/>
      <c r="GL274" s="1444"/>
      <c r="GM274" s="1444"/>
      <c r="GN274" s="1444"/>
      <c r="GO274" s="1444"/>
      <c r="GP274" s="1444"/>
      <c r="GQ274" s="1444"/>
      <c r="GR274" s="1444"/>
      <c r="GS274" s="1444"/>
      <c r="GT274" s="1444"/>
      <c r="GU274" s="1444"/>
      <c r="GV274" s="1444"/>
      <c r="GW274" s="1444"/>
      <c r="GX274" s="1444"/>
      <c r="GY274" s="1444"/>
      <c r="GZ274" s="1444"/>
      <c r="HA274" s="1444"/>
      <c r="HB274" s="1444"/>
      <c r="HC274" s="1444"/>
      <c r="HD274" s="1444"/>
      <c r="HE274" s="1444"/>
      <c r="HF274" s="1444"/>
      <c r="HG274" s="1444"/>
      <c r="HH274" s="1444"/>
      <c r="HI274" s="1444"/>
      <c r="HJ274" s="1444"/>
      <c r="HK274" s="1444"/>
      <c r="HL274" s="1444"/>
      <c r="HM274" s="1444"/>
      <c r="HN274" s="1444"/>
      <c r="HO274" s="1444"/>
      <c r="HP274" s="1444"/>
      <c r="HQ274" s="1444"/>
      <c r="HR274" s="1444"/>
      <c r="HS274" s="1444"/>
      <c r="HT274" s="1444"/>
      <c r="HU274" s="1444"/>
      <c r="HV274" s="1444"/>
      <c r="HW274" s="1444"/>
      <c r="HX274" s="1444"/>
      <c r="HY274" s="1444"/>
      <c r="HZ274" s="1444"/>
      <c r="IA274" s="1444"/>
      <c r="IB274" s="1444"/>
      <c r="IC274" s="1444"/>
      <c r="ID274" s="1444"/>
      <c r="IE274" s="1444"/>
      <c r="IF274" s="1444"/>
      <c r="IG274" s="1444"/>
      <c r="IH274" s="1444"/>
      <c r="II274" s="1444"/>
      <c r="IJ274" s="1444"/>
      <c r="IK274" s="1444"/>
      <c r="IL274" s="1444"/>
      <c r="IM274" s="1444"/>
      <c r="IN274" s="1444"/>
      <c r="IO274" s="1444"/>
      <c r="IP274" s="1444"/>
      <c r="IQ274" s="1444"/>
      <c r="IR274" s="1444"/>
      <c r="IS274" s="1444"/>
      <c r="IT274" s="1444"/>
      <c r="IU274" s="1444"/>
      <c r="IV274" s="1444"/>
      <c r="IW274" s="1444"/>
      <c r="IX274" s="1444"/>
      <c r="IY274" s="1444"/>
      <c r="IZ274" s="1444"/>
      <c r="JA274" s="1444"/>
      <c r="JB274" s="1444"/>
      <c r="JC274" s="1444"/>
      <c r="JD274" s="1444"/>
      <c r="JE274" s="1444"/>
    </row>
    <row r="275" spans="13:265" s="1485" customFormat="1" ht="15" hidden="1" customHeight="1" x14ac:dyDescent="0.25">
      <c r="M275" s="1163"/>
      <c r="N275" s="1163"/>
      <c r="CK275" s="1444"/>
      <c r="CL275" s="1444"/>
      <c r="CM275" s="1444"/>
      <c r="CN275" s="1444"/>
      <c r="CO275" s="1444"/>
      <c r="CP275" s="1444"/>
      <c r="CQ275" s="1444"/>
      <c r="CR275" s="1444"/>
      <c r="CS275" s="1444"/>
      <c r="CT275" s="1444"/>
      <c r="CU275" s="1444"/>
      <c r="CV275" s="1444"/>
      <c r="CW275" s="1444"/>
      <c r="CX275" s="1444"/>
      <c r="CY275" s="1444"/>
      <c r="CZ275" s="1444"/>
      <c r="DA275" s="1444"/>
      <c r="DB275" s="1444"/>
      <c r="DC275" s="1444"/>
      <c r="DD275" s="1444"/>
      <c r="DE275" s="1444"/>
      <c r="DF275" s="1444"/>
      <c r="DG275" s="1444"/>
      <c r="DH275" s="1444"/>
      <c r="DI275" s="1444"/>
      <c r="DJ275" s="1444"/>
      <c r="DK275" s="1444"/>
      <c r="DL275" s="1444"/>
      <c r="DM275" s="1444"/>
      <c r="DN275" s="1444"/>
      <c r="DO275" s="1444"/>
      <c r="DP275" s="1444"/>
      <c r="DQ275" s="1444"/>
      <c r="DR275" s="1444"/>
      <c r="DS275" s="1444"/>
      <c r="DT275" s="1444"/>
      <c r="DU275" s="1444"/>
      <c r="DV275" s="1444"/>
      <c r="DW275" s="1444"/>
      <c r="DX275" s="1444"/>
      <c r="DY275" s="1444"/>
      <c r="DZ275" s="1444"/>
      <c r="EA275" s="1444"/>
      <c r="EB275" s="1444"/>
      <c r="EC275" s="1444"/>
      <c r="ED275" s="1444"/>
      <c r="EE275" s="1444"/>
      <c r="EF275" s="1444"/>
      <c r="EG275" s="1444"/>
      <c r="EH275" s="1444"/>
      <c r="EI275" s="1444"/>
      <c r="EJ275" s="1444"/>
      <c r="EK275" s="1444"/>
      <c r="EL275" s="1444"/>
      <c r="EM275" s="1444"/>
      <c r="EN275" s="1444"/>
      <c r="EO275" s="1444"/>
      <c r="EP275" s="1444"/>
      <c r="EQ275" s="1444"/>
      <c r="ER275" s="1444"/>
      <c r="ES275" s="1444"/>
      <c r="ET275" s="1444"/>
      <c r="EU275" s="1444"/>
      <c r="EV275" s="1444"/>
      <c r="EW275" s="1444"/>
      <c r="EX275" s="1444"/>
      <c r="EY275" s="1444"/>
      <c r="EZ275" s="1444"/>
      <c r="FA275" s="1444"/>
      <c r="FB275" s="1444"/>
      <c r="FC275" s="1444"/>
      <c r="FD275" s="1444"/>
      <c r="FE275" s="1444"/>
      <c r="FF275" s="1444"/>
      <c r="FG275" s="1444"/>
      <c r="FH275" s="1444"/>
      <c r="FI275" s="1444"/>
      <c r="FJ275" s="1444"/>
      <c r="FK275" s="1444"/>
      <c r="FL275" s="1444"/>
      <c r="FM275" s="1444"/>
      <c r="FN275" s="1444"/>
      <c r="FO275" s="1444"/>
      <c r="FP275" s="1444"/>
      <c r="FQ275" s="1444"/>
      <c r="FR275" s="1444"/>
      <c r="FS275" s="1444"/>
      <c r="FT275" s="1444"/>
      <c r="FU275" s="1444"/>
      <c r="FV275" s="1444"/>
      <c r="FW275" s="1444"/>
      <c r="FX275" s="1444"/>
      <c r="FY275" s="1444"/>
      <c r="FZ275" s="1444"/>
      <c r="GA275" s="1444"/>
      <c r="GB275" s="1444"/>
      <c r="GC275" s="1444"/>
      <c r="GD275" s="1444"/>
      <c r="GE275" s="1444"/>
      <c r="GF275" s="1444"/>
      <c r="GG275" s="1444"/>
      <c r="GH275" s="1444"/>
      <c r="GI275" s="1444"/>
      <c r="GJ275" s="1444"/>
      <c r="GK275" s="1444"/>
      <c r="GL275" s="1444"/>
      <c r="GM275" s="1444"/>
      <c r="GN275" s="1444"/>
      <c r="GO275" s="1444"/>
      <c r="GP275" s="1444"/>
      <c r="GQ275" s="1444"/>
      <c r="GR275" s="1444"/>
      <c r="GS275" s="1444"/>
      <c r="GT275" s="1444"/>
      <c r="GU275" s="1444"/>
      <c r="GV275" s="1444"/>
      <c r="GW275" s="1444"/>
      <c r="GX275" s="1444"/>
      <c r="GY275" s="1444"/>
      <c r="GZ275" s="1444"/>
      <c r="HA275" s="1444"/>
      <c r="HB275" s="1444"/>
      <c r="HC275" s="1444"/>
      <c r="HD275" s="1444"/>
      <c r="HE275" s="1444"/>
      <c r="HF275" s="1444"/>
      <c r="HG275" s="1444"/>
      <c r="HH275" s="1444"/>
      <c r="HI275" s="1444"/>
      <c r="HJ275" s="1444"/>
      <c r="HK275" s="1444"/>
      <c r="HL275" s="1444"/>
      <c r="HM275" s="1444"/>
      <c r="HN275" s="1444"/>
      <c r="HO275" s="1444"/>
      <c r="HP275" s="1444"/>
      <c r="HQ275" s="1444"/>
      <c r="HR275" s="1444"/>
      <c r="HS275" s="1444"/>
      <c r="HT275" s="1444"/>
      <c r="HU275" s="1444"/>
      <c r="HV275" s="1444"/>
      <c r="HW275" s="1444"/>
      <c r="HX275" s="1444"/>
      <c r="HY275" s="1444"/>
      <c r="HZ275" s="1444"/>
      <c r="IA275" s="1444"/>
      <c r="IB275" s="1444"/>
      <c r="IC275" s="1444"/>
      <c r="ID275" s="1444"/>
      <c r="IE275" s="1444"/>
      <c r="IF275" s="1444"/>
      <c r="IG275" s="1444"/>
      <c r="IH275" s="1444"/>
      <c r="II275" s="1444"/>
      <c r="IJ275" s="1444"/>
      <c r="IK275" s="1444"/>
      <c r="IL275" s="1444"/>
      <c r="IM275" s="1444"/>
      <c r="IN275" s="1444"/>
      <c r="IO275" s="1444"/>
      <c r="IP275" s="1444"/>
      <c r="IQ275" s="1444"/>
      <c r="IR275" s="1444"/>
      <c r="IS275" s="1444"/>
      <c r="IT275" s="1444"/>
      <c r="IU275" s="1444"/>
      <c r="IV275" s="1444"/>
      <c r="IW275" s="1444"/>
      <c r="IX275" s="1444"/>
      <c r="IY275" s="1444"/>
      <c r="IZ275" s="1444"/>
      <c r="JA275" s="1444"/>
      <c r="JB275" s="1444"/>
      <c r="JC275" s="1444"/>
      <c r="JD275" s="1444"/>
      <c r="JE275" s="1444"/>
    </row>
    <row r="276" spans="13:265" s="1485" customFormat="1" ht="15" hidden="1" customHeight="1" x14ac:dyDescent="0.25">
      <c r="M276" s="1163"/>
      <c r="N276" s="1163"/>
      <c r="CK276" s="1444"/>
      <c r="CL276" s="1444"/>
      <c r="CM276" s="1444"/>
      <c r="CN276" s="1444"/>
      <c r="CO276" s="1444"/>
      <c r="CP276" s="1444"/>
      <c r="CQ276" s="1444"/>
      <c r="CR276" s="1444"/>
      <c r="CS276" s="1444"/>
      <c r="CT276" s="1444"/>
      <c r="CU276" s="1444"/>
      <c r="CV276" s="1444"/>
      <c r="CW276" s="1444"/>
      <c r="CX276" s="1444"/>
      <c r="CY276" s="1444"/>
      <c r="CZ276" s="1444"/>
      <c r="DA276" s="1444"/>
      <c r="DB276" s="1444"/>
      <c r="DC276" s="1444"/>
      <c r="DD276" s="1444"/>
      <c r="DE276" s="1444"/>
      <c r="DF276" s="1444"/>
      <c r="DG276" s="1444"/>
      <c r="DH276" s="1444"/>
      <c r="DI276" s="1444"/>
      <c r="DJ276" s="1444"/>
      <c r="DK276" s="1444"/>
      <c r="DL276" s="1444"/>
      <c r="DM276" s="1444"/>
      <c r="DN276" s="1444"/>
      <c r="DO276" s="1444"/>
      <c r="DP276" s="1444"/>
      <c r="DQ276" s="1444"/>
      <c r="DR276" s="1444"/>
      <c r="DS276" s="1444"/>
      <c r="DT276" s="1444"/>
      <c r="DU276" s="1444"/>
      <c r="DV276" s="1444"/>
      <c r="DW276" s="1444"/>
      <c r="DX276" s="1444"/>
      <c r="DY276" s="1444"/>
      <c r="DZ276" s="1444"/>
      <c r="EA276" s="1444"/>
      <c r="EB276" s="1444"/>
      <c r="EC276" s="1444"/>
      <c r="ED276" s="1444"/>
      <c r="EE276" s="1444"/>
      <c r="EF276" s="1444"/>
      <c r="EG276" s="1444"/>
      <c r="EH276" s="1444"/>
      <c r="EI276" s="1444"/>
      <c r="EJ276" s="1444"/>
      <c r="EK276" s="1444"/>
      <c r="EL276" s="1444"/>
      <c r="EM276" s="1444"/>
      <c r="EN276" s="1444"/>
      <c r="EO276" s="1444"/>
      <c r="EP276" s="1444"/>
      <c r="EQ276" s="1444"/>
      <c r="ER276" s="1444"/>
      <c r="ES276" s="1444"/>
      <c r="ET276" s="1444"/>
      <c r="EU276" s="1444"/>
      <c r="EV276" s="1444"/>
      <c r="EW276" s="1444"/>
      <c r="EX276" s="1444"/>
      <c r="EY276" s="1444"/>
      <c r="EZ276" s="1444"/>
      <c r="FA276" s="1444"/>
      <c r="FB276" s="1444"/>
      <c r="FC276" s="1444"/>
      <c r="FD276" s="1444"/>
      <c r="FE276" s="1444"/>
      <c r="FF276" s="1444"/>
      <c r="FG276" s="1444"/>
      <c r="FH276" s="1444"/>
      <c r="FI276" s="1444"/>
      <c r="FJ276" s="1444"/>
      <c r="FK276" s="1444"/>
      <c r="FL276" s="1444"/>
      <c r="FM276" s="1444"/>
      <c r="FN276" s="1444"/>
      <c r="FO276" s="1444"/>
      <c r="FP276" s="1444"/>
      <c r="FQ276" s="1444"/>
      <c r="FR276" s="1444"/>
      <c r="FS276" s="1444"/>
      <c r="FT276" s="1444"/>
      <c r="FU276" s="1444"/>
      <c r="FV276" s="1444"/>
      <c r="FW276" s="1444"/>
      <c r="FX276" s="1444"/>
      <c r="FY276" s="1444"/>
      <c r="FZ276" s="1444"/>
      <c r="GA276" s="1444"/>
      <c r="GB276" s="1444"/>
      <c r="GC276" s="1444"/>
      <c r="GD276" s="1444"/>
      <c r="GE276" s="1444"/>
      <c r="GF276" s="1444"/>
      <c r="GG276" s="1444"/>
      <c r="GH276" s="1444"/>
      <c r="GI276" s="1444"/>
      <c r="GJ276" s="1444"/>
      <c r="GK276" s="1444"/>
      <c r="GL276" s="1444"/>
      <c r="GM276" s="1444"/>
      <c r="GN276" s="1444"/>
      <c r="GO276" s="1444"/>
      <c r="GP276" s="1444"/>
      <c r="GQ276" s="1444"/>
      <c r="GR276" s="1444"/>
      <c r="GS276" s="1444"/>
      <c r="GT276" s="1444"/>
      <c r="GU276" s="1444"/>
      <c r="GV276" s="1444"/>
      <c r="GW276" s="1444"/>
      <c r="GX276" s="1444"/>
      <c r="GY276" s="1444"/>
      <c r="GZ276" s="1444"/>
      <c r="HA276" s="1444"/>
      <c r="HB276" s="1444"/>
      <c r="HC276" s="1444"/>
      <c r="HD276" s="1444"/>
      <c r="HE276" s="1444"/>
      <c r="HF276" s="1444"/>
      <c r="HG276" s="1444"/>
      <c r="HH276" s="1444"/>
      <c r="HI276" s="1444"/>
      <c r="HJ276" s="1444"/>
      <c r="HK276" s="1444"/>
      <c r="HL276" s="1444"/>
      <c r="HM276" s="1444"/>
      <c r="HN276" s="1444"/>
      <c r="HO276" s="1444"/>
      <c r="HP276" s="1444"/>
      <c r="HQ276" s="1444"/>
      <c r="HR276" s="1444"/>
      <c r="HS276" s="1444"/>
      <c r="HT276" s="1444"/>
      <c r="HU276" s="1444"/>
      <c r="HV276" s="1444"/>
      <c r="HW276" s="1444"/>
      <c r="HX276" s="1444"/>
      <c r="HY276" s="1444"/>
      <c r="HZ276" s="1444"/>
      <c r="IA276" s="1444"/>
      <c r="IB276" s="1444"/>
      <c r="IC276" s="1444"/>
      <c r="ID276" s="1444"/>
      <c r="IE276" s="1444"/>
      <c r="IF276" s="1444"/>
      <c r="IG276" s="1444"/>
      <c r="IH276" s="1444"/>
      <c r="II276" s="1444"/>
      <c r="IJ276" s="1444"/>
      <c r="IK276" s="1444"/>
      <c r="IL276" s="1444"/>
      <c r="IM276" s="1444"/>
      <c r="IN276" s="1444"/>
      <c r="IO276" s="1444"/>
      <c r="IP276" s="1444"/>
      <c r="IQ276" s="1444"/>
      <c r="IR276" s="1444"/>
      <c r="IS276" s="1444"/>
      <c r="IT276" s="1444"/>
      <c r="IU276" s="1444"/>
      <c r="IV276" s="1444"/>
      <c r="IW276" s="1444"/>
      <c r="IX276" s="1444"/>
      <c r="IY276" s="1444"/>
      <c r="IZ276" s="1444"/>
      <c r="JA276" s="1444"/>
      <c r="JB276" s="1444"/>
      <c r="JC276" s="1444"/>
      <c r="JD276" s="1444"/>
      <c r="JE276" s="1444"/>
    </row>
    <row r="277" spans="13:265" s="1485" customFormat="1" ht="15" hidden="1" customHeight="1" x14ac:dyDescent="0.25">
      <c r="M277" s="1163"/>
      <c r="N277" s="1163"/>
      <c r="CK277" s="1444"/>
      <c r="CL277" s="1444"/>
      <c r="CM277" s="1444"/>
      <c r="CN277" s="1444"/>
      <c r="CO277" s="1444"/>
      <c r="CP277" s="1444"/>
      <c r="CQ277" s="1444"/>
      <c r="CR277" s="1444"/>
      <c r="CS277" s="1444"/>
      <c r="CT277" s="1444"/>
      <c r="CU277" s="1444"/>
      <c r="CV277" s="1444"/>
      <c r="CW277" s="1444"/>
      <c r="CX277" s="1444"/>
      <c r="CY277" s="1444"/>
      <c r="CZ277" s="1444"/>
      <c r="DA277" s="1444"/>
      <c r="DB277" s="1444"/>
      <c r="DC277" s="1444"/>
      <c r="DD277" s="1444"/>
      <c r="DE277" s="1444"/>
      <c r="DF277" s="1444"/>
      <c r="DG277" s="1444"/>
      <c r="DH277" s="1444"/>
      <c r="DI277" s="1444"/>
      <c r="DJ277" s="1444"/>
      <c r="DK277" s="1444"/>
      <c r="DL277" s="1444"/>
      <c r="DM277" s="1444"/>
      <c r="DN277" s="1444"/>
      <c r="DO277" s="1444"/>
      <c r="DP277" s="1444"/>
      <c r="DQ277" s="1444"/>
      <c r="DR277" s="1444"/>
      <c r="DS277" s="1444"/>
      <c r="DT277" s="1444"/>
      <c r="DU277" s="1444"/>
      <c r="DV277" s="1444"/>
      <c r="DW277" s="1444"/>
      <c r="DX277" s="1444"/>
      <c r="DY277" s="1444"/>
      <c r="DZ277" s="1444"/>
      <c r="EA277" s="1444"/>
      <c r="EB277" s="1444"/>
      <c r="EC277" s="1444"/>
      <c r="ED277" s="1444"/>
      <c r="EE277" s="1444"/>
      <c r="EF277" s="1444"/>
      <c r="EG277" s="1444"/>
      <c r="EH277" s="1444"/>
      <c r="EI277" s="1444"/>
      <c r="EJ277" s="1444"/>
      <c r="EK277" s="1444"/>
      <c r="EL277" s="1444"/>
      <c r="EM277" s="1444"/>
      <c r="EN277" s="1444"/>
      <c r="EO277" s="1444"/>
      <c r="EP277" s="1444"/>
      <c r="EQ277" s="1444"/>
      <c r="ER277" s="1444"/>
      <c r="ES277" s="1444"/>
      <c r="ET277" s="1444"/>
      <c r="EU277" s="1444"/>
      <c r="EV277" s="1444"/>
      <c r="EW277" s="1444"/>
      <c r="EX277" s="1444"/>
      <c r="EY277" s="1444"/>
      <c r="EZ277" s="1444"/>
      <c r="FA277" s="1444"/>
      <c r="FB277" s="1444"/>
      <c r="FC277" s="1444"/>
      <c r="FD277" s="1444"/>
      <c r="FE277" s="1444"/>
      <c r="FF277" s="1444"/>
      <c r="FG277" s="1444"/>
      <c r="FH277" s="1444"/>
      <c r="FI277" s="1444"/>
      <c r="FJ277" s="1444"/>
      <c r="FK277" s="1444"/>
      <c r="FL277" s="1444"/>
      <c r="FM277" s="1444"/>
      <c r="FN277" s="1444"/>
      <c r="FO277" s="1444"/>
      <c r="FP277" s="1444"/>
      <c r="FQ277" s="1444"/>
      <c r="FR277" s="1444"/>
      <c r="FS277" s="1444"/>
      <c r="FT277" s="1444"/>
      <c r="FU277" s="1444"/>
      <c r="FV277" s="1444"/>
      <c r="FW277" s="1444"/>
      <c r="FX277" s="1444"/>
      <c r="FY277" s="1444"/>
      <c r="FZ277" s="1444"/>
      <c r="GA277" s="1444"/>
      <c r="GB277" s="1444"/>
      <c r="GC277" s="1444"/>
      <c r="GD277" s="1444"/>
      <c r="GE277" s="1444"/>
      <c r="GF277" s="1444"/>
      <c r="GG277" s="1444"/>
      <c r="GH277" s="1444"/>
      <c r="GI277" s="1444"/>
      <c r="GJ277" s="1444"/>
      <c r="GK277" s="1444"/>
      <c r="GL277" s="1444"/>
      <c r="GM277" s="1444"/>
      <c r="GN277" s="1444"/>
      <c r="GO277" s="1444"/>
      <c r="GP277" s="1444"/>
      <c r="GQ277" s="1444"/>
      <c r="GR277" s="1444"/>
      <c r="GS277" s="1444"/>
      <c r="GT277" s="1444"/>
      <c r="GU277" s="1444"/>
      <c r="GV277" s="1444"/>
      <c r="GW277" s="1444"/>
      <c r="GX277" s="1444"/>
      <c r="GY277" s="1444"/>
      <c r="GZ277" s="1444"/>
      <c r="HA277" s="1444"/>
      <c r="HB277" s="1444"/>
      <c r="HC277" s="1444"/>
      <c r="HD277" s="1444"/>
      <c r="HE277" s="1444"/>
      <c r="HF277" s="1444"/>
      <c r="HG277" s="1444"/>
      <c r="HH277" s="1444"/>
      <c r="HI277" s="1444"/>
      <c r="HJ277" s="1444"/>
      <c r="HK277" s="1444"/>
      <c r="HL277" s="1444"/>
      <c r="HM277" s="1444"/>
      <c r="HN277" s="1444"/>
      <c r="HO277" s="1444"/>
      <c r="HP277" s="1444"/>
      <c r="HQ277" s="1444"/>
      <c r="HR277" s="1444"/>
      <c r="HS277" s="1444"/>
      <c r="HT277" s="1444"/>
      <c r="HU277" s="1444"/>
      <c r="HV277" s="1444"/>
      <c r="HW277" s="1444"/>
      <c r="HX277" s="1444"/>
      <c r="HY277" s="1444"/>
      <c r="HZ277" s="1444"/>
      <c r="IA277" s="1444"/>
      <c r="IB277" s="1444"/>
      <c r="IC277" s="1444"/>
      <c r="ID277" s="1444"/>
      <c r="IE277" s="1444"/>
      <c r="IF277" s="1444"/>
      <c r="IG277" s="1444"/>
      <c r="IH277" s="1444"/>
      <c r="II277" s="1444"/>
      <c r="IJ277" s="1444"/>
      <c r="IK277" s="1444"/>
      <c r="IL277" s="1444"/>
      <c r="IM277" s="1444"/>
      <c r="IN277" s="1444"/>
      <c r="IO277" s="1444"/>
      <c r="IP277" s="1444"/>
      <c r="IQ277" s="1444"/>
      <c r="IR277" s="1444"/>
      <c r="IS277" s="1444"/>
      <c r="IT277" s="1444"/>
      <c r="IU277" s="1444"/>
      <c r="IV277" s="1444"/>
      <c r="IW277" s="1444"/>
      <c r="IX277" s="1444"/>
      <c r="IY277" s="1444"/>
      <c r="IZ277" s="1444"/>
      <c r="JA277" s="1444"/>
      <c r="JB277" s="1444"/>
      <c r="JC277" s="1444"/>
      <c r="JD277" s="1444"/>
      <c r="JE277" s="1444"/>
    </row>
    <row r="278" spans="13:265" s="1485" customFormat="1" ht="15" hidden="1" customHeight="1" x14ac:dyDescent="0.25">
      <c r="M278" s="1163"/>
      <c r="N278" s="1163"/>
      <c r="CK278" s="1444"/>
      <c r="CL278" s="1444"/>
      <c r="CM278" s="1444"/>
      <c r="CN278" s="1444"/>
      <c r="CO278" s="1444"/>
      <c r="CP278" s="1444"/>
      <c r="CQ278" s="1444"/>
      <c r="CR278" s="1444"/>
      <c r="CS278" s="1444"/>
      <c r="CT278" s="1444"/>
      <c r="CU278" s="1444"/>
      <c r="CV278" s="1444"/>
      <c r="CW278" s="1444"/>
      <c r="CX278" s="1444"/>
      <c r="CY278" s="1444"/>
      <c r="CZ278" s="1444"/>
      <c r="DA278" s="1444"/>
      <c r="DB278" s="1444"/>
      <c r="DC278" s="1444"/>
      <c r="DD278" s="1444"/>
      <c r="DE278" s="1444"/>
      <c r="DF278" s="1444"/>
      <c r="DG278" s="1444"/>
      <c r="DH278" s="1444"/>
      <c r="DI278" s="1444"/>
      <c r="DJ278" s="1444"/>
      <c r="DK278" s="1444"/>
      <c r="DL278" s="1444"/>
      <c r="DM278" s="1444"/>
      <c r="DN278" s="1444"/>
      <c r="DO278" s="1444"/>
      <c r="DP278" s="1444"/>
      <c r="DQ278" s="1444"/>
      <c r="DR278" s="1444"/>
      <c r="DS278" s="1444"/>
      <c r="DT278" s="1444"/>
      <c r="DU278" s="1444"/>
      <c r="DV278" s="1444"/>
      <c r="DW278" s="1444"/>
      <c r="DX278" s="1444"/>
      <c r="DY278" s="1444"/>
      <c r="DZ278" s="1444"/>
      <c r="EA278" s="1444"/>
      <c r="EB278" s="1444"/>
      <c r="EC278" s="1444"/>
      <c r="ED278" s="1444"/>
      <c r="EE278" s="1444"/>
      <c r="EF278" s="1444"/>
      <c r="EG278" s="1444"/>
      <c r="EH278" s="1444"/>
      <c r="EI278" s="1444"/>
      <c r="EJ278" s="1444"/>
      <c r="EK278" s="1444"/>
      <c r="EL278" s="1444"/>
      <c r="EM278" s="1444"/>
      <c r="EN278" s="1444"/>
      <c r="EO278" s="1444"/>
      <c r="EP278" s="1444"/>
      <c r="EQ278" s="1444"/>
      <c r="ER278" s="1444"/>
      <c r="ES278" s="1444"/>
      <c r="ET278" s="1444"/>
      <c r="EU278" s="1444"/>
      <c r="EV278" s="1444"/>
      <c r="EW278" s="1444"/>
      <c r="EX278" s="1444"/>
      <c r="EY278" s="1444"/>
      <c r="EZ278" s="1444"/>
      <c r="FA278" s="1444"/>
      <c r="FB278" s="1444"/>
      <c r="FC278" s="1444"/>
      <c r="FD278" s="1444"/>
      <c r="FE278" s="1444"/>
      <c r="FF278" s="1444"/>
      <c r="FG278" s="1444"/>
      <c r="FH278" s="1444"/>
      <c r="FI278" s="1444"/>
      <c r="FJ278" s="1444"/>
      <c r="FK278" s="1444"/>
      <c r="FL278" s="1444"/>
      <c r="FM278" s="1444"/>
      <c r="FN278" s="1444"/>
      <c r="FO278" s="1444"/>
      <c r="FP278" s="1444"/>
      <c r="FQ278" s="1444"/>
      <c r="FR278" s="1444"/>
      <c r="FS278" s="1444"/>
      <c r="FT278" s="1444"/>
      <c r="FU278" s="1444"/>
      <c r="FV278" s="1444"/>
      <c r="FW278" s="1444"/>
      <c r="FX278" s="1444"/>
      <c r="FY278" s="1444"/>
      <c r="FZ278" s="1444"/>
      <c r="GA278" s="1444"/>
      <c r="GB278" s="1444"/>
      <c r="GC278" s="1444"/>
      <c r="GD278" s="1444"/>
      <c r="GE278" s="1444"/>
      <c r="GF278" s="1444"/>
      <c r="GG278" s="1444"/>
      <c r="GH278" s="1444"/>
      <c r="GI278" s="1444"/>
      <c r="GJ278" s="1444"/>
      <c r="GK278" s="1444"/>
      <c r="GL278" s="1444"/>
      <c r="GM278" s="1444"/>
      <c r="GN278" s="1444"/>
      <c r="GO278" s="1444"/>
      <c r="GP278" s="1444"/>
      <c r="GQ278" s="1444"/>
      <c r="GR278" s="1444"/>
      <c r="GS278" s="1444"/>
      <c r="GT278" s="1444"/>
      <c r="GU278" s="1444"/>
      <c r="GV278" s="1444"/>
      <c r="GW278" s="1444"/>
      <c r="GX278" s="1444"/>
      <c r="GY278" s="1444"/>
      <c r="GZ278" s="1444"/>
      <c r="HA278" s="1444"/>
      <c r="HB278" s="1444"/>
      <c r="HC278" s="1444"/>
      <c r="HD278" s="1444"/>
      <c r="HE278" s="1444"/>
      <c r="HF278" s="1444"/>
      <c r="HG278" s="1444"/>
      <c r="HH278" s="1444"/>
      <c r="HI278" s="1444"/>
      <c r="HJ278" s="1444"/>
      <c r="HK278" s="1444"/>
      <c r="HL278" s="1444"/>
      <c r="HM278" s="1444"/>
      <c r="HN278" s="1444"/>
      <c r="HO278" s="1444"/>
      <c r="HP278" s="1444"/>
      <c r="HQ278" s="1444"/>
      <c r="HR278" s="1444"/>
      <c r="HS278" s="1444"/>
      <c r="HT278" s="1444"/>
      <c r="HU278" s="1444"/>
      <c r="HV278" s="1444"/>
      <c r="HW278" s="1444"/>
      <c r="HX278" s="1444"/>
      <c r="HY278" s="1444"/>
      <c r="HZ278" s="1444"/>
      <c r="IA278" s="1444"/>
      <c r="IB278" s="1444"/>
      <c r="IC278" s="1444"/>
      <c r="ID278" s="1444"/>
      <c r="IE278" s="1444"/>
      <c r="IF278" s="1444"/>
      <c r="IG278" s="1444"/>
      <c r="IH278" s="1444"/>
      <c r="II278" s="1444"/>
      <c r="IJ278" s="1444"/>
      <c r="IK278" s="1444"/>
      <c r="IL278" s="1444"/>
      <c r="IM278" s="1444"/>
      <c r="IN278" s="1444"/>
      <c r="IO278" s="1444"/>
      <c r="IP278" s="1444"/>
      <c r="IQ278" s="1444"/>
      <c r="IR278" s="1444"/>
      <c r="IS278" s="1444"/>
      <c r="IT278" s="1444"/>
      <c r="IU278" s="1444"/>
      <c r="IV278" s="1444"/>
      <c r="IW278" s="1444"/>
      <c r="IX278" s="1444"/>
      <c r="IY278" s="1444"/>
      <c r="IZ278" s="1444"/>
      <c r="JA278" s="1444"/>
      <c r="JB278" s="1444"/>
      <c r="JC278" s="1444"/>
      <c r="JD278" s="1444"/>
      <c r="JE278" s="1444"/>
    </row>
    <row r="279" spans="13:265" s="1485" customFormat="1" ht="15" hidden="1" customHeight="1" x14ac:dyDescent="0.25">
      <c r="M279" s="1163"/>
      <c r="N279" s="1163"/>
      <c r="CK279" s="1444"/>
      <c r="CL279" s="1444"/>
      <c r="CM279" s="1444"/>
      <c r="CN279" s="1444"/>
      <c r="CO279" s="1444"/>
      <c r="CP279" s="1444"/>
      <c r="CQ279" s="1444"/>
      <c r="CR279" s="1444"/>
      <c r="CS279" s="1444"/>
      <c r="CT279" s="1444"/>
      <c r="CU279" s="1444"/>
      <c r="CV279" s="1444"/>
      <c r="CW279" s="1444"/>
      <c r="CX279" s="1444"/>
      <c r="CY279" s="1444"/>
      <c r="CZ279" s="1444"/>
      <c r="DA279" s="1444"/>
      <c r="DB279" s="1444"/>
      <c r="DC279" s="1444"/>
      <c r="DD279" s="1444"/>
      <c r="DE279" s="1444"/>
      <c r="DF279" s="1444"/>
      <c r="DG279" s="1444"/>
      <c r="DH279" s="1444"/>
      <c r="DI279" s="1444"/>
      <c r="DJ279" s="1444"/>
      <c r="DK279" s="1444"/>
      <c r="DL279" s="1444"/>
      <c r="DM279" s="1444"/>
      <c r="DN279" s="1444"/>
      <c r="DO279" s="1444"/>
      <c r="DP279" s="1444"/>
      <c r="DQ279" s="1444"/>
      <c r="DR279" s="1444"/>
      <c r="DS279" s="1444"/>
      <c r="DT279" s="1444"/>
      <c r="DU279" s="1444"/>
      <c r="DV279" s="1444"/>
      <c r="DW279" s="1444"/>
      <c r="DX279" s="1444"/>
      <c r="DY279" s="1444"/>
      <c r="DZ279" s="1444"/>
      <c r="EA279" s="1444"/>
      <c r="EB279" s="1444"/>
      <c r="EC279" s="1444"/>
      <c r="ED279" s="1444"/>
      <c r="EE279" s="1444"/>
      <c r="EF279" s="1444"/>
      <c r="EG279" s="1444"/>
      <c r="EH279" s="1444"/>
      <c r="EI279" s="1444"/>
      <c r="EJ279" s="1444"/>
      <c r="EK279" s="1444"/>
      <c r="EL279" s="1444"/>
      <c r="EM279" s="1444"/>
      <c r="EN279" s="1444"/>
      <c r="EO279" s="1444"/>
      <c r="EP279" s="1444"/>
      <c r="EQ279" s="1444"/>
      <c r="ER279" s="1444"/>
      <c r="ES279" s="1444"/>
      <c r="ET279" s="1444"/>
      <c r="EU279" s="1444"/>
      <c r="EV279" s="1444"/>
      <c r="EW279" s="1444"/>
      <c r="EX279" s="1444"/>
      <c r="EY279" s="1444"/>
      <c r="EZ279" s="1444"/>
      <c r="FA279" s="1444"/>
      <c r="FB279" s="1444"/>
      <c r="FC279" s="1444"/>
      <c r="FD279" s="1444"/>
      <c r="FE279" s="1444"/>
      <c r="FF279" s="1444"/>
      <c r="FG279" s="1444"/>
      <c r="FH279" s="1444"/>
      <c r="FI279" s="1444"/>
      <c r="FJ279" s="1444"/>
      <c r="FK279" s="1444"/>
      <c r="FL279" s="1444"/>
      <c r="FM279" s="1444"/>
      <c r="FN279" s="1444"/>
      <c r="FO279" s="1444"/>
      <c r="FP279" s="1444"/>
      <c r="FQ279" s="1444"/>
      <c r="FR279" s="1444"/>
      <c r="FS279" s="1444"/>
      <c r="FT279" s="1444"/>
      <c r="FU279" s="1444"/>
      <c r="FV279" s="1444"/>
      <c r="FW279" s="1444"/>
      <c r="FX279" s="1444"/>
      <c r="FY279" s="1444"/>
      <c r="FZ279" s="1444"/>
      <c r="GA279" s="1444"/>
      <c r="GB279" s="1444"/>
      <c r="GC279" s="1444"/>
      <c r="GD279" s="1444"/>
      <c r="GE279" s="1444"/>
      <c r="GF279" s="1444"/>
      <c r="GG279" s="1444"/>
      <c r="GH279" s="1444"/>
      <c r="GI279" s="1444"/>
      <c r="GJ279" s="1444"/>
      <c r="GK279" s="1444"/>
      <c r="GL279" s="1444"/>
      <c r="GM279" s="1444"/>
      <c r="GN279" s="1444"/>
      <c r="GO279" s="1444"/>
      <c r="GP279" s="1444"/>
      <c r="GQ279" s="1444"/>
      <c r="GR279" s="1444"/>
      <c r="GS279" s="1444"/>
      <c r="GT279" s="1444"/>
      <c r="GU279" s="1444"/>
      <c r="GV279" s="1444"/>
      <c r="GW279" s="1444"/>
      <c r="GX279" s="1444"/>
      <c r="GY279" s="1444"/>
      <c r="GZ279" s="1444"/>
      <c r="HA279" s="1444"/>
      <c r="HB279" s="1444"/>
      <c r="HC279" s="1444"/>
      <c r="HD279" s="1444"/>
      <c r="HE279" s="1444"/>
      <c r="HF279" s="1444"/>
      <c r="HG279" s="1444"/>
      <c r="HH279" s="1444"/>
      <c r="HI279" s="1444"/>
      <c r="HJ279" s="1444"/>
      <c r="HK279" s="1444"/>
      <c r="HL279" s="1444"/>
      <c r="HM279" s="1444"/>
      <c r="HN279" s="1444"/>
      <c r="HO279" s="1444"/>
      <c r="HP279" s="1444"/>
      <c r="HQ279" s="1444"/>
      <c r="HR279" s="1444"/>
      <c r="HS279" s="1444"/>
      <c r="HT279" s="1444"/>
      <c r="HU279" s="1444"/>
      <c r="HV279" s="1444"/>
      <c r="HW279" s="1444"/>
      <c r="HX279" s="1444"/>
      <c r="HY279" s="1444"/>
      <c r="HZ279" s="1444"/>
      <c r="IA279" s="1444"/>
      <c r="IB279" s="1444"/>
      <c r="IC279" s="1444"/>
      <c r="ID279" s="1444"/>
      <c r="IE279" s="1444"/>
      <c r="IF279" s="1444"/>
      <c r="IG279" s="1444"/>
      <c r="IH279" s="1444"/>
      <c r="II279" s="1444"/>
      <c r="IJ279" s="1444"/>
      <c r="IK279" s="1444"/>
      <c r="IL279" s="1444"/>
      <c r="IM279" s="1444"/>
      <c r="IN279" s="1444"/>
      <c r="IO279" s="1444"/>
      <c r="IP279" s="1444"/>
      <c r="IQ279" s="1444"/>
      <c r="IR279" s="1444"/>
      <c r="IS279" s="1444"/>
      <c r="IT279" s="1444"/>
      <c r="IU279" s="1444"/>
      <c r="IV279" s="1444"/>
      <c r="IW279" s="1444"/>
      <c r="IX279" s="1444"/>
      <c r="IY279" s="1444"/>
      <c r="IZ279" s="1444"/>
      <c r="JA279" s="1444"/>
      <c r="JB279" s="1444"/>
      <c r="JC279" s="1444"/>
      <c r="JD279" s="1444"/>
      <c r="JE279" s="1444"/>
    </row>
    <row r="280" spans="13:265" s="1485" customFormat="1" ht="15" hidden="1" customHeight="1" x14ac:dyDescent="0.25">
      <c r="M280" s="1163"/>
      <c r="N280" s="1163"/>
      <c r="CK280" s="1444"/>
      <c r="CL280" s="1444"/>
      <c r="CM280" s="1444"/>
      <c r="CN280" s="1444"/>
      <c r="CO280" s="1444"/>
      <c r="CP280" s="1444"/>
      <c r="CQ280" s="1444"/>
      <c r="CR280" s="1444"/>
      <c r="CS280" s="1444"/>
      <c r="CT280" s="1444"/>
      <c r="CU280" s="1444"/>
      <c r="CV280" s="1444"/>
      <c r="CW280" s="1444"/>
      <c r="CX280" s="1444"/>
      <c r="CY280" s="1444"/>
      <c r="CZ280" s="1444"/>
      <c r="DA280" s="1444"/>
      <c r="DB280" s="1444"/>
      <c r="DC280" s="1444"/>
      <c r="DD280" s="1444"/>
      <c r="DE280" s="1444"/>
      <c r="DF280" s="1444"/>
      <c r="DG280" s="1444"/>
      <c r="DH280" s="1444"/>
      <c r="DI280" s="1444"/>
      <c r="DJ280" s="1444"/>
      <c r="DK280" s="1444"/>
      <c r="DL280" s="1444"/>
      <c r="DM280" s="1444"/>
      <c r="DN280" s="1444"/>
      <c r="DO280" s="1444"/>
      <c r="DP280" s="1444"/>
      <c r="DQ280" s="1444"/>
      <c r="DR280" s="1444"/>
      <c r="DS280" s="1444"/>
      <c r="DT280" s="1444"/>
      <c r="DU280" s="1444"/>
      <c r="DV280" s="1444"/>
      <c r="DW280" s="1444"/>
      <c r="DX280" s="1444"/>
      <c r="DY280" s="1444"/>
      <c r="DZ280" s="1444"/>
      <c r="EA280" s="1444"/>
      <c r="EB280" s="1444"/>
      <c r="EC280" s="1444"/>
      <c r="ED280" s="1444"/>
      <c r="EE280" s="1444"/>
      <c r="EF280" s="1444"/>
      <c r="EG280" s="1444"/>
      <c r="EH280" s="1444"/>
      <c r="EI280" s="1444"/>
      <c r="EJ280" s="1444"/>
      <c r="EK280" s="1444"/>
      <c r="EL280" s="1444"/>
      <c r="EM280" s="1444"/>
      <c r="EN280" s="1444"/>
      <c r="EO280" s="1444"/>
      <c r="EP280" s="1444"/>
      <c r="EQ280" s="1444"/>
      <c r="ER280" s="1444"/>
      <c r="ES280" s="1444"/>
      <c r="ET280" s="1444"/>
      <c r="EU280" s="1444"/>
      <c r="EV280" s="1444"/>
      <c r="EW280" s="1444"/>
      <c r="EX280" s="1444"/>
      <c r="EY280" s="1444"/>
      <c r="EZ280" s="1444"/>
      <c r="FA280" s="1444"/>
      <c r="FB280" s="1444"/>
      <c r="FC280" s="1444"/>
      <c r="FD280" s="1444"/>
      <c r="FE280" s="1444"/>
      <c r="FF280" s="1444"/>
      <c r="FG280" s="1444"/>
      <c r="FH280" s="1444"/>
      <c r="FI280" s="1444"/>
      <c r="FJ280" s="1444"/>
      <c r="FK280" s="1444"/>
      <c r="FL280" s="1444"/>
      <c r="FM280" s="1444"/>
      <c r="FN280" s="1444"/>
      <c r="FO280" s="1444"/>
      <c r="FP280" s="1444"/>
      <c r="FQ280" s="1444"/>
      <c r="FR280" s="1444"/>
      <c r="FS280" s="1444"/>
      <c r="FT280" s="1444"/>
      <c r="FU280" s="1444"/>
      <c r="FV280" s="1444"/>
      <c r="FW280" s="1444"/>
      <c r="FX280" s="1444"/>
      <c r="FY280" s="1444"/>
      <c r="FZ280" s="1444"/>
      <c r="GA280" s="1444"/>
      <c r="GB280" s="1444"/>
      <c r="GC280" s="1444"/>
      <c r="GD280" s="1444"/>
      <c r="GE280" s="1444"/>
      <c r="GF280" s="1444"/>
      <c r="GG280" s="1444"/>
      <c r="GH280" s="1444"/>
      <c r="GI280" s="1444"/>
      <c r="GJ280" s="1444"/>
      <c r="GK280" s="1444"/>
      <c r="GL280" s="1444"/>
      <c r="GM280" s="1444"/>
      <c r="GN280" s="1444"/>
      <c r="GO280" s="1444"/>
      <c r="GP280" s="1444"/>
      <c r="GQ280" s="1444"/>
      <c r="GR280" s="1444"/>
      <c r="GS280" s="1444"/>
      <c r="GT280" s="1444"/>
      <c r="GU280" s="1444"/>
      <c r="GV280" s="1444"/>
      <c r="GW280" s="1444"/>
      <c r="GX280" s="1444"/>
      <c r="GY280" s="1444"/>
      <c r="GZ280" s="1444"/>
      <c r="HA280" s="1444"/>
      <c r="HB280" s="1444"/>
      <c r="HC280" s="1444"/>
      <c r="HD280" s="1444"/>
      <c r="HE280" s="1444"/>
      <c r="HF280" s="1444"/>
      <c r="HG280" s="1444"/>
      <c r="HH280" s="1444"/>
      <c r="HI280" s="1444"/>
      <c r="HJ280" s="1444"/>
      <c r="HK280" s="1444"/>
      <c r="HL280" s="1444"/>
      <c r="HM280" s="1444"/>
      <c r="HN280" s="1444"/>
      <c r="HO280" s="1444"/>
      <c r="HP280" s="1444"/>
      <c r="HQ280" s="1444"/>
      <c r="HR280" s="1444"/>
      <c r="HS280" s="1444"/>
      <c r="HT280" s="1444"/>
      <c r="HU280" s="1444"/>
      <c r="HV280" s="1444"/>
      <c r="HW280" s="1444"/>
      <c r="HX280" s="1444"/>
      <c r="HY280" s="1444"/>
      <c r="HZ280" s="1444"/>
      <c r="IA280" s="1444"/>
      <c r="IB280" s="1444"/>
      <c r="IC280" s="1444"/>
      <c r="ID280" s="1444"/>
      <c r="IE280" s="1444"/>
      <c r="IF280" s="1444"/>
      <c r="IG280" s="1444"/>
      <c r="IH280" s="1444"/>
      <c r="II280" s="1444"/>
      <c r="IJ280" s="1444"/>
      <c r="IK280" s="1444"/>
      <c r="IL280" s="1444"/>
      <c r="IM280" s="1444"/>
      <c r="IN280" s="1444"/>
      <c r="IO280" s="1444"/>
      <c r="IP280" s="1444"/>
      <c r="IQ280" s="1444"/>
      <c r="IR280" s="1444"/>
      <c r="IS280" s="1444"/>
      <c r="IT280" s="1444"/>
      <c r="IU280" s="1444"/>
      <c r="IV280" s="1444"/>
      <c r="IW280" s="1444"/>
      <c r="IX280" s="1444"/>
      <c r="IY280" s="1444"/>
      <c r="IZ280" s="1444"/>
      <c r="JA280" s="1444"/>
      <c r="JB280" s="1444"/>
      <c r="JC280" s="1444"/>
      <c r="JD280" s="1444"/>
      <c r="JE280" s="1444"/>
    </row>
    <row r="281" spans="13:265" s="1485" customFormat="1" ht="15" hidden="1" customHeight="1" x14ac:dyDescent="0.25">
      <c r="M281" s="1163"/>
      <c r="N281" s="1163"/>
      <c r="CK281" s="1444"/>
      <c r="CL281" s="1444"/>
      <c r="CM281" s="1444"/>
      <c r="CN281" s="1444"/>
      <c r="CO281" s="1444"/>
      <c r="CP281" s="1444"/>
      <c r="CQ281" s="1444"/>
      <c r="CR281" s="1444"/>
      <c r="CS281" s="1444"/>
      <c r="CT281" s="1444"/>
      <c r="CU281" s="1444"/>
      <c r="CV281" s="1444"/>
      <c r="CW281" s="1444"/>
      <c r="CX281" s="1444"/>
      <c r="CY281" s="1444"/>
      <c r="CZ281" s="1444"/>
      <c r="DA281" s="1444"/>
      <c r="DB281" s="1444"/>
      <c r="DC281" s="1444"/>
      <c r="DD281" s="1444"/>
      <c r="DE281" s="1444"/>
      <c r="DF281" s="1444"/>
      <c r="DG281" s="1444"/>
      <c r="DH281" s="1444"/>
      <c r="DI281" s="1444"/>
      <c r="DJ281" s="1444"/>
      <c r="DK281" s="1444"/>
      <c r="DL281" s="1444"/>
      <c r="DM281" s="1444"/>
      <c r="DN281" s="1444"/>
      <c r="DO281" s="1444"/>
      <c r="DP281" s="1444"/>
      <c r="DQ281" s="1444"/>
      <c r="DR281" s="1444"/>
      <c r="DS281" s="1444"/>
      <c r="DT281" s="1444"/>
      <c r="DU281" s="1444"/>
      <c r="DV281" s="1444"/>
      <c r="DW281" s="1444"/>
      <c r="DX281" s="1444"/>
      <c r="DY281" s="1444"/>
      <c r="DZ281" s="1444"/>
      <c r="EA281" s="1444"/>
      <c r="EB281" s="1444"/>
      <c r="EC281" s="1444"/>
      <c r="ED281" s="1444"/>
      <c r="EE281" s="1444"/>
      <c r="EF281" s="1444"/>
      <c r="EG281" s="1444"/>
      <c r="EH281" s="1444"/>
      <c r="EI281" s="1444"/>
      <c r="EJ281" s="1444"/>
      <c r="EK281" s="1444"/>
      <c r="EL281" s="1444"/>
      <c r="EM281" s="1444"/>
      <c r="EN281" s="1444"/>
      <c r="EO281" s="1444"/>
      <c r="EP281" s="1444"/>
      <c r="EQ281" s="1444"/>
      <c r="ER281" s="1444"/>
      <c r="ES281" s="1444"/>
      <c r="ET281" s="1444"/>
      <c r="EU281" s="1444"/>
      <c r="EV281" s="1444"/>
      <c r="EW281" s="1444"/>
      <c r="EX281" s="1444"/>
      <c r="EY281" s="1444"/>
      <c r="EZ281" s="1444"/>
      <c r="FA281" s="1444"/>
      <c r="FB281" s="1444"/>
      <c r="FC281" s="1444"/>
      <c r="FD281" s="1444"/>
      <c r="FE281" s="1444"/>
      <c r="FF281" s="1444"/>
      <c r="FG281" s="1444"/>
      <c r="FH281" s="1444"/>
      <c r="FI281" s="1444"/>
      <c r="FJ281" s="1444"/>
      <c r="FK281" s="1444"/>
      <c r="FL281" s="1444"/>
      <c r="FM281" s="1444"/>
      <c r="FN281" s="1444"/>
      <c r="FO281" s="1444"/>
      <c r="FP281" s="1444"/>
      <c r="FQ281" s="1444"/>
      <c r="FR281" s="1444"/>
      <c r="FS281" s="1444"/>
      <c r="FT281" s="1444"/>
      <c r="FU281" s="1444"/>
      <c r="FV281" s="1444"/>
      <c r="FW281" s="1444"/>
      <c r="FX281" s="1444"/>
      <c r="FY281" s="1444"/>
      <c r="FZ281" s="1444"/>
      <c r="GA281" s="1444"/>
      <c r="GB281" s="1444"/>
      <c r="GC281" s="1444"/>
      <c r="GD281" s="1444"/>
      <c r="GE281" s="1444"/>
      <c r="GF281" s="1444"/>
      <c r="GG281" s="1444"/>
      <c r="GH281" s="1444"/>
      <c r="GI281" s="1444"/>
      <c r="GJ281" s="1444"/>
      <c r="GK281" s="1444"/>
      <c r="GL281" s="1444"/>
      <c r="GM281" s="1444"/>
      <c r="GN281" s="1444"/>
      <c r="GO281" s="1444"/>
      <c r="GP281" s="1444"/>
      <c r="GQ281" s="1444"/>
      <c r="GR281" s="1444"/>
      <c r="GS281" s="1444"/>
      <c r="GT281" s="1444"/>
      <c r="GU281" s="1444"/>
      <c r="GV281" s="1444"/>
      <c r="GW281" s="1444"/>
      <c r="GX281" s="1444"/>
      <c r="GY281" s="1444"/>
      <c r="GZ281" s="1444"/>
      <c r="HA281" s="1444"/>
      <c r="HB281" s="1444"/>
      <c r="HC281" s="1444"/>
      <c r="HD281" s="1444"/>
      <c r="HE281" s="1444"/>
      <c r="HF281" s="1444"/>
      <c r="HG281" s="1444"/>
      <c r="HH281" s="1444"/>
      <c r="HI281" s="1444"/>
      <c r="HJ281" s="1444"/>
      <c r="HK281" s="1444"/>
      <c r="HL281" s="1444"/>
      <c r="HM281" s="1444"/>
      <c r="HN281" s="1444"/>
      <c r="HO281" s="1444"/>
      <c r="HP281" s="1444"/>
      <c r="HQ281" s="1444"/>
      <c r="HR281" s="1444"/>
      <c r="HS281" s="1444"/>
      <c r="HT281" s="1444"/>
      <c r="HU281" s="1444"/>
      <c r="HV281" s="1444"/>
      <c r="HW281" s="1444"/>
      <c r="HX281" s="1444"/>
      <c r="HY281" s="1444"/>
      <c r="HZ281" s="1444"/>
      <c r="IA281" s="1444"/>
      <c r="IB281" s="1444"/>
      <c r="IC281" s="1444"/>
      <c r="ID281" s="1444"/>
      <c r="IE281" s="1444"/>
      <c r="IF281" s="1444"/>
      <c r="IG281" s="1444"/>
      <c r="IH281" s="1444"/>
      <c r="II281" s="1444"/>
      <c r="IJ281" s="1444"/>
      <c r="IK281" s="1444"/>
      <c r="IL281" s="1444"/>
      <c r="IM281" s="1444"/>
      <c r="IN281" s="1444"/>
      <c r="IO281" s="1444"/>
      <c r="IP281" s="1444"/>
      <c r="IQ281" s="1444"/>
      <c r="IR281" s="1444"/>
      <c r="IS281" s="1444"/>
      <c r="IT281" s="1444"/>
      <c r="IU281" s="1444"/>
      <c r="IV281" s="1444"/>
      <c r="IW281" s="1444"/>
      <c r="IX281" s="1444"/>
      <c r="IY281" s="1444"/>
      <c r="IZ281" s="1444"/>
      <c r="JA281" s="1444"/>
      <c r="JB281" s="1444"/>
      <c r="JC281" s="1444"/>
      <c r="JD281" s="1444"/>
      <c r="JE281" s="1444"/>
    </row>
    <row r="282" spans="13:265" s="1485" customFormat="1" ht="15" hidden="1" customHeight="1" x14ac:dyDescent="0.25">
      <c r="M282" s="1163"/>
      <c r="N282" s="1163"/>
      <c r="CK282" s="1444"/>
      <c r="CL282" s="1444"/>
      <c r="CM282" s="1444"/>
      <c r="CN282" s="1444"/>
      <c r="CO282" s="1444"/>
      <c r="CP282" s="1444"/>
      <c r="CQ282" s="1444"/>
      <c r="CR282" s="1444"/>
      <c r="CS282" s="1444"/>
      <c r="CT282" s="1444"/>
      <c r="CU282" s="1444"/>
      <c r="CV282" s="1444"/>
      <c r="CW282" s="1444"/>
      <c r="CX282" s="1444"/>
      <c r="CY282" s="1444"/>
      <c r="CZ282" s="1444"/>
      <c r="DA282" s="1444"/>
      <c r="DB282" s="1444"/>
      <c r="DC282" s="1444"/>
      <c r="DD282" s="1444"/>
      <c r="DE282" s="1444"/>
      <c r="DF282" s="1444"/>
      <c r="DG282" s="1444"/>
      <c r="DH282" s="1444"/>
      <c r="DI282" s="1444"/>
      <c r="DJ282" s="1444"/>
      <c r="DK282" s="1444"/>
      <c r="DL282" s="1444"/>
      <c r="DM282" s="1444"/>
      <c r="DN282" s="1444"/>
      <c r="DO282" s="1444"/>
      <c r="DP282" s="1444"/>
      <c r="DQ282" s="1444"/>
      <c r="DR282" s="1444"/>
      <c r="DS282" s="1444"/>
      <c r="DT282" s="1444"/>
      <c r="DU282" s="1444"/>
      <c r="DV282" s="1444"/>
      <c r="DW282" s="1444"/>
      <c r="DX282" s="1444"/>
      <c r="DY282" s="1444"/>
      <c r="DZ282" s="1444"/>
      <c r="EA282" s="1444"/>
      <c r="EB282" s="1444"/>
      <c r="EC282" s="1444"/>
      <c r="ED282" s="1444"/>
      <c r="EE282" s="1444"/>
      <c r="EF282" s="1444"/>
      <c r="EG282" s="1444"/>
      <c r="EH282" s="1444"/>
      <c r="EI282" s="1444"/>
      <c r="EJ282" s="1444"/>
      <c r="EK282" s="1444"/>
      <c r="EL282" s="1444"/>
      <c r="EM282" s="1444"/>
      <c r="EN282" s="1444"/>
      <c r="EO282" s="1444"/>
      <c r="EP282" s="1444"/>
      <c r="EQ282" s="1444"/>
      <c r="ER282" s="1444"/>
      <c r="ES282" s="1444"/>
      <c r="ET282" s="1444"/>
      <c r="EU282" s="1444"/>
      <c r="EV282" s="1444"/>
      <c r="EW282" s="1444"/>
      <c r="EX282" s="1444"/>
      <c r="EY282" s="1444"/>
      <c r="EZ282" s="1444"/>
      <c r="FA282" s="1444"/>
      <c r="FB282" s="1444"/>
      <c r="FC282" s="1444"/>
      <c r="FD282" s="1444"/>
      <c r="FE282" s="1444"/>
      <c r="FF282" s="1444"/>
      <c r="FG282" s="1444"/>
      <c r="FH282" s="1444"/>
      <c r="FI282" s="1444"/>
      <c r="FJ282" s="1444"/>
      <c r="FK282" s="1444"/>
      <c r="FL282" s="1444"/>
      <c r="FM282" s="1444"/>
      <c r="FN282" s="1444"/>
      <c r="FO282" s="1444"/>
      <c r="FP282" s="1444"/>
      <c r="FQ282" s="1444"/>
      <c r="FR282" s="1444"/>
      <c r="FS282" s="1444"/>
      <c r="FT282" s="1444"/>
      <c r="FU282" s="1444"/>
      <c r="FV282" s="1444"/>
      <c r="FW282" s="1444"/>
      <c r="FX282" s="1444"/>
      <c r="FY282" s="1444"/>
      <c r="FZ282" s="1444"/>
      <c r="GA282" s="1444"/>
      <c r="GB282" s="1444"/>
      <c r="GC282" s="1444"/>
      <c r="GD282" s="1444"/>
      <c r="GE282" s="1444"/>
      <c r="GF282" s="1444"/>
      <c r="GG282" s="1444"/>
      <c r="GH282" s="1444"/>
      <c r="GI282" s="1444"/>
      <c r="GJ282" s="1444"/>
      <c r="GK282" s="1444"/>
      <c r="GL282" s="1444"/>
      <c r="GM282" s="1444"/>
      <c r="GN282" s="1444"/>
      <c r="GO282" s="1444"/>
      <c r="GP282" s="1444"/>
      <c r="GQ282" s="1444"/>
      <c r="GR282" s="1444"/>
      <c r="GS282" s="1444"/>
      <c r="GT282" s="1444"/>
      <c r="GU282" s="1444"/>
      <c r="GV282" s="1444"/>
      <c r="GW282" s="1444"/>
      <c r="GX282" s="1444"/>
      <c r="GY282" s="1444"/>
      <c r="GZ282" s="1444"/>
      <c r="HA282" s="1444"/>
      <c r="HB282" s="1444"/>
      <c r="HC282" s="1444"/>
      <c r="HD282" s="1444"/>
      <c r="HE282" s="1444"/>
      <c r="HF282" s="1444"/>
      <c r="HG282" s="1444"/>
      <c r="HH282" s="1444"/>
      <c r="HI282" s="1444"/>
      <c r="HJ282" s="1444"/>
      <c r="HK282" s="1444"/>
      <c r="HL282" s="1444"/>
      <c r="HM282" s="1444"/>
      <c r="HN282" s="1444"/>
      <c r="HO282" s="1444"/>
      <c r="HP282" s="1444"/>
      <c r="HQ282" s="1444"/>
      <c r="HR282" s="1444"/>
      <c r="HS282" s="1444"/>
      <c r="HT282" s="1444"/>
      <c r="HU282" s="1444"/>
      <c r="HV282" s="1444"/>
      <c r="HW282" s="1444"/>
      <c r="HX282" s="1444"/>
      <c r="HY282" s="1444"/>
      <c r="HZ282" s="1444"/>
      <c r="IA282" s="1444"/>
      <c r="IB282" s="1444"/>
      <c r="IC282" s="1444"/>
      <c r="ID282" s="1444"/>
      <c r="IE282" s="1444"/>
      <c r="IF282" s="1444"/>
      <c r="IG282" s="1444"/>
      <c r="IH282" s="1444"/>
      <c r="II282" s="1444"/>
      <c r="IJ282" s="1444"/>
      <c r="IK282" s="1444"/>
      <c r="IL282" s="1444"/>
      <c r="IM282" s="1444"/>
      <c r="IN282" s="1444"/>
      <c r="IO282" s="1444"/>
      <c r="IP282" s="1444"/>
      <c r="IQ282" s="1444"/>
      <c r="IR282" s="1444"/>
      <c r="IS282" s="1444"/>
      <c r="IT282" s="1444"/>
      <c r="IU282" s="1444"/>
      <c r="IV282" s="1444"/>
      <c r="IW282" s="1444"/>
      <c r="IX282" s="1444"/>
      <c r="IY282" s="1444"/>
      <c r="IZ282" s="1444"/>
      <c r="JA282" s="1444"/>
      <c r="JB282" s="1444"/>
      <c r="JC282" s="1444"/>
      <c r="JD282" s="1444"/>
      <c r="JE282" s="1444"/>
    </row>
    <row r="283" spans="13:265" s="1485" customFormat="1" ht="15" hidden="1" customHeight="1" x14ac:dyDescent="0.25">
      <c r="M283" s="1163"/>
      <c r="N283" s="1163"/>
      <c r="CK283" s="1444"/>
      <c r="CL283" s="1444"/>
      <c r="CM283" s="1444"/>
      <c r="CN283" s="1444"/>
      <c r="CO283" s="1444"/>
      <c r="CP283" s="1444"/>
      <c r="CQ283" s="1444"/>
      <c r="CR283" s="1444"/>
      <c r="CS283" s="1444"/>
      <c r="CT283" s="1444"/>
      <c r="CU283" s="1444"/>
      <c r="CV283" s="1444"/>
      <c r="CW283" s="1444"/>
      <c r="CX283" s="1444"/>
      <c r="CY283" s="1444"/>
      <c r="CZ283" s="1444"/>
      <c r="DA283" s="1444"/>
      <c r="DB283" s="1444"/>
      <c r="DC283" s="1444"/>
      <c r="DD283" s="1444"/>
      <c r="DE283" s="1444"/>
      <c r="DF283" s="1444"/>
      <c r="DG283" s="1444"/>
      <c r="DH283" s="1444"/>
      <c r="DI283" s="1444"/>
      <c r="DJ283" s="1444"/>
      <c r="DK283" s="1444"/>
      <c r="DL283" s="1444"/>
      <c r="DM283" s="1444"/>
      <c r="DN283" s="1444"/>
      <c r="DO283" s="1444"/>
      <c r="DP283" s="1444"/>
      <c r="DQ283" s="1444"/>
      <c r="DR283" s="1444"/>
      <c r="DS283" s="1444"/>
      <c r="DT283" s="1444"/>
      <c r="DU283" s="1444"/>
      <c r="DV283" s="1444"/>
      <c r="DW283" s="1444"/>
      <c r="DX283" s="1444"/>
      <c r="DY283" s="1444"/>
      <c r="DZ283" s="1444"/>
      <c r="EA283" s="1444"/>
      <c r="EB283" s="1444"/>
      <c r="EC283" s="1444"/>
      <c r="ED283" s="1444"/>
      <c r="EE283" s="1444"/>
      <c r="EF283" s="1444"/>
      <c r="EG283" s="1444"/>
      <c r="EH283" s="1444"/>
      <c r="EI283" s="1444"/>
      <c r="EJ283" s="1444"/>
      <c r="EK283" s="1444"/>
      <c r="EL283" s="1444"/>
      <c r="EM283" s="1444"/>
      <c r="EN283" s="1444"/>
      <c r="EO283" s="1444"/>
      <c r="EP283" s="1444"/>
      <c r="EQ283" s="1444"/>
      <c r="ER283" s="1444"/>
      <c r="ES283" s="1444"/>
      <c r="ET283" s="1444"/>
      <c r="EU283" s="1444"/>
      <c r="EV283" s="1444"/>
      <c r="EW283" s="1444"/>
      <c r="EX283" s="1444"/>
      <c r="EY283" s="1444"/>
      <c r="EZ283" s="1444"/>
      <c r="FA283" s="1444"/>
      <c r="FB283" s="1444"/>
      <c r="FC283" s="1444"/>
      <c r="FD283" s="1444"/>
      <c r="FE283" s="1444"/>
      <c r="FF283" s="1444"/>
      <c r="FG283" s="1444"/>
      <c r="FH283" s="1444"/>
      <c r="FI283" s="1444"/>
      <c r="FJ283" s="1444"/>
      <c r="FK283" s="1444"/>
      <c r="FL283" s="1444"/>
      <c r="FM283" s="1444"/>
      <c r="FN283" s="1444"/>
      <c r="FO283" s="1444"/>
      <c r="FP283" s="1444"/>
      <c r="FQ283" s="1444"/>
      <c r="FR283" s="1444"/>
      <c r="FS283" s="1444"/>
      <c r="FT283" s="1444"/>
      <c r="FU283" s="1444"/>
      <c r="FV283" s="1444"/>
      <c r="FW283" s="1444"/>
      <c r="FX283" s="1444"/>
      <c r="FY283" s="1444"/>
      <c r="FZ283" s="1444"/>
      <c r="GA283" s="1444"/>
      <c r="GB283" s="1444"/>
      <c r="GC283" s="1444"/>
      <c r="GD283" s="1444"/>
      <c r="GE283" s="1444"/>
      <c r="GF283" s="1444"/>
      <c r="GG283" s="1444"/>
      <c r="GH283" s="1444"/>
      <c r="GI283" s="1444"/>
      <c r="GJ283" s="1444"/>
      <c r="GK283" s="1444"/>
      <c r="GL283" s="1444"/>
      <c r="GM283" s="1444"/>
      <c r="GN283" s="1444"/>
      <c r="GO283" s="1444"/>
      <c r="GP283" s="1444"/>
      <c r="GQ283" s="1444"/>
      <c r="GR283" s="1444"/>
      <c r="GS283" s="1444"/>
      <c r="GT283" s="1444"/>
      <c r="GU283" s="1444"/>
      <c r="GV283" s="1444"/>
      <c r="GW283" s="1444"/>
      <c r="GX283" s="1444"/>
      <c r="GY283" s="1444"/>
      <c r="GZ283" s="1444"/>
      <c r="HA283" s="1444"/>
      <c r="HB283" s="1444"/>
      <c r="HC283" s="1444"/>
      <c r="HD283" s="1444"/>
      <c r="HE283" s="1444"/>
      <c r="HF283" s="1444"/>
      <c r="HG283" s="1444"/>
      <c r="HH283" s="1444"/>
      <c r="HI283" s="1444"/>
      <c r="HJ283" s="1444"/>
      <c r="HK283" s="1444"/>
      <c r="HL283" s="1444"/>
      <c r="HM283" s="1444"/>
      <c r="HN283" s="1444"/>
      <c r="HO283" s="1444"/>
      <c r="HP283" s="1444"/>
      <c r="HQ283" s="1444"/>
      <c r="HR283" s="1444"/>
      <c r="HS283" s="1444"/>
      <c r="HT283" s="1444"/>
      <c r="HU283" s="1444"/>
      <c r="HV283" s="1444"/>
      <c r="HW283" s="1444"/>
      <c r="HX283" s="1444"/>
      <c r="HY283" s="1444"/>
      <c r="HZ283" s="1444"/>
      <c r="IA283" s="1444"/>
      <c r="IB283" s="1444"/>
      <c r="IC283" s="1444"/>
      <c r="ID283" s="1444"/>
      <c r="IE283" s="1444"/>
      <c r="IF283" s="1444"/>
      <c r="IG283" s="1444"/>
      <c r="IH283" s="1444"/>
      <c r="II283" s="1444"/>
      <c r="IJ283" s="1444"/>
      <c r="IK283" s="1444"/>
      <c r="IL283" s="1444"/>
      <c r="IM283" s="1444"/>
      <c r="IN283" s="1444"/>
      <c r="IO283" s="1444"/>
      <c r="IP283" s="1444"/>
      <c r="IQ283" s="1444"/>
      <c r="IR283" s="1444"/>
      <c r="IS283" s="1444"/>
      <c r="IT283" s="1444"/>
      <c r="IU283" s="1444"/>
      <c r="IV283" s="1444"/>
      <c r="IW283" s="1444"/>
      <c r="IX283" s="1444"/>
      <c r="IY283" s="1444"/>
      <c r="IZ283" s="1444"/>
      <c r="JA283" s="1444"/>
      <c r="JB283" s="1444"/>
      <c r="JC283" s="1444"/>
      <c r="JD283" s="1444"/>
      <c r="JE283" s="1444"/>
    </row>
    <row r="284" spans="13:265" s="1485" customFormat="1" ht="15" hidden="1" customHeight="1" x14ac:dyDescent="0.25">
      <c r="M284" s="1163"/>
      <c r="N284" s="1163"/>
      <c r="CK284" s="1444"/>
      <c r="CL284" s="1444"/>
      <c r="CM284" s="1444"/>
      <c r="CN284" s="1444"/>
      <c r="CO284" s="1444"/>
      <c r="CP284" s="1444"/>
      <c r="CQ284" s="1444"/>
      <c r="CR284" s="1444"/>
      <c r="CS284" s="1444"/>
      <c r="CT284" s="1444"/>
      <c r="CU284" s="1444"/>
      <c r="CV284" s="1444"/>
      <c r="CW284" s="1444"/>
      <c r="CX284" s="1444"/>
      <c r="CY284" s="1444"/>
      <c r="CZ284" s="1444"/>
      <c r="DA284" s="1444"/>
      <c r="DB284" s="1444"/>
      <c r="DC284" s="1444"/>
      <c r="DD284" s="1444"/>
      <c r="DE284" s="1444"/>
      <c r="DF284" s="1444"/>
      <c r="DG284" s="1444"/>
      <c r="DH284" s="1444"/>
      <c r="DI284" s="1444"/>
      <c r="DJ284" s="1444"/>
      <c r="DK284" s="1444"/>
      <c r="DL284" s="1444"/>
      <c r="DM284" s="1444"/>
      <c r="DN284" s="1444"/>
      <c r="DO284" s="1444"/>
      <c r="DP284" s="1444"/>
      <c r="DQ284" s="1444"/>
      <c r="DR284" s="1444"/>
      <c r="DS284" s="1444"/>
      <c r="DT284" s="1444"/>
      <c r="DU284" s="1444"/>
      <c r="DV284" s="1444"/>
      <c r="DW284" s="1444"/>
      <c r="DX284" s="1444"/>
      <c r="DY284" s="1444"/>
      <c r="DZ284" s="1444"/>
      <c r="EA284" s="1444"/>
      <c r="EB284" s="1444"/>
      <c r="EC284" s="1444"/>
      <c r="ED284" s="1444"/>
      <c r="EE284" s="1444"/>
      <c r="EF284" s="1444"/>
      <c r="EG284" s="1444"/>
      <c r="EH284" s="1444"/>
      <c r="EI284" s="1444"/>
      <c r="EJ284" s="1444"/>
      <c r="EK284" s="1444"/>
      <c r="EL284" s="1444"/>
      <c r="EM284" s="1444"/>
      <c r="EN284" s="1444"/>
      <c r="EO284" s="1444"/>
      <c r="EP284" s="1444"/>
      <c r="EQ284" s="1444"/>
      <c r="ER284" s="1444"/>
      <c r="ES284" s="1444"/>
      <c r="ET284" s="1444"/>
      <c r="EU284" s="1444"/>
      <c r="EV284" s="1444"/>
      <c r="EW284" s="1444"/>
      <c r="EX284" s="1444"/>
      <c r="EY284" s="1444"/>
      <c r="EZ284" s="1444"/>
      <c r="FA284" s="1444"/>
      <c r="FB284" s="1444"/>
      <c r="FC284" s="1444"/>
      <c r="FD284" s="1444"/>
      <c r="FE284" s="1444"/>
      <c r="FF284" s="1444"/>
      <c r="FG284" s="1444"/>
      <c r="FH284" s="1444"/>
      <c r="FI284" s="1444"/>
      <c r="FJ284" s="1444"/>
      <c r="FK284" s="1444"/>
      <c r="FL284" s="1444"/>
      <c r="FM284" s="1444"/>
      <c r="FN284" s="1444"/>
      <c r="FO284" s="1444"/>
      <c r="FP284" s="1444"/>
      <c r="FQ284" s="1444"/>
      <c r="FR284" s="1444"/>
      <c r="FS284" s="1444"/>
      <c r="FT284" s="1444"/>
      <c r="FU284" s="1444"/>
      <c r="FV284" s="1444"/>
      <c r="FW284" s="1444"/>
      <c r="FX284" s="1444"/>
      <c r="FY284" s="1444"/>
      <c r="FZ284" s="1444"/>
      <c r="GA284" s="1444"/>
      <c r="GB284" s="1444"/>
      <c r="GC284" s="1444"/>
      <c r="GD284" s="1444"/>
      <c r="GE284" s="1444"/>
      <c r="GF284" s="1444"/>
      <c r="GG284" s="1444"/>
      <c r="GH284" s="1444"/>
      <c r="GI284" s="1444"/>
      <c r="GJ284" s="1444"/>
      <c r="GK284" s="1444"/>
      <c r="GL284" s="1444"/>
      <c r="GM284" s="1444"/>
      <c r="GN284" s="1444"/>
      <c r="GO284" s="1444"/>
      <c r="GP284" s="1444"/>
      <c r="GQ284" s="1444"/>
      <c r="GR284" s="1444"/>
      <c r="GS284" s="1444"/>
      <c r="GT284" s="1444"/>
      <c r="GU284" s="1444"/>
      <c r="GV284" s="1444"/>
      <c r="GW284" s="1444"/>
      <c r="GX284" s="1444"/>
      <c r="GY284" s="1444"/>
      <c r="GZ284" s="1444"/>
      <c r="HA284" s="1444"/>
      <c r="HB284" s="1444"/>
      <c r="HC284" s="1444"/>
      <c r="HD284" s="1444"/>
      <c r="HE284" s="1444"/>
      <c r="HF284" s="1444"/>
      <c r="HG284" s="1444"/>
      <c r="HH284" s="1444"/>
      <c r="HI284" s="1444"/>
      <c r="HJ284" s="1444"/>
      <c r="HK284" s="1444"/>
      <c r="HL284" s="1444"/>
      <c r="HM284" s="1444"/>
      <c r="HN284" s="1444"/>
      <c r="HO284" s="1444"/>
      <c r="HP284" s="1444"/>
      <c r="HQ284" s="1444"/>
      <c r="HR284" s="1444"/>
      <c r="HS284" s="1444"/>
      <c r="HT284" s="1444"/>
      <c r="HU284" s="1444"/>
      <c r="HV284" s="1444"/>
      <c r="HW284" s="1444"/>
      <c r="HX284" s="1444"/>
      <c r="HY284" s="1444"/>
      <c r="HZ284" s="1444"/>
      <c r="IA284" s="1444"/>
      <c r="IB284" s="1444"/>
      <c r="IC284" s="1444"/>
      <c r="ID284" s="1444"/>
      <c r="IE284" s="1444"/>
      <c r="IF284" s="1444"/>
      <c r="IG284" s="1444"/>
      <c r="IH284" s="1444"/>
      <c r="II284" s="1444"/>
      <c r="IJ284" s="1444"/>
      <c r="IK284" s="1444"/>
      <c r="IL284" s="1444"/>
      <c r="IM284" s="1444"/>
      <c r="IN284" s="1444"/>
      <c r="IO284" s="1444"/>
      <c r="IP284" s="1444"/>
      <c r="IQ284" s="1444"/>
      <c r="IR284" s="1444"/>
      <c r="IS284" s="1444"/>
      <c r="IT284" s="1444"/>
      <c r="IU284" s="1444"/>
      <c r="IV284" s="1444"/>
      <c r="IW284" s="1444"/>
      <c r="IX284" s="1444"/>
      <c r="IY284" s="1444"/>
      <c r="IZ284" s="1444"/>
      <c r="JA284" s="1444"/>
      <c r="JB284" s="1444"/>
      <c r="JC284" s="1444"/>
      <c r="JD284" s="1444"/>
      <c r="JE284" s="1444"/>
    </row>
    <row r="285" spans="13:265" s="1485" customFormat="1" ht="15" hidden="1" customHeight="1" x14ac:dyDescent="0.25">
      <c r="M285" s="1163"/>
      <c r="N285" s="1163"/>
      <c r="CK285" s="1444"/>
      <c r="CL285" s="1444"/>
      <c r="CM285" s="1444"/>
      <c r="CN285" s="1444"/>
      <c r="CO285" s="1444"/>
      <c r="CP285" s="1444"/>
      <c r="CQ285" s="1444"/>
      <c r="CR285" s="1444"/>
      <c r="CS285" s="1444"/>
      <c r="CT285" s="1444"/>
      <c r="CU285" s="1444"/>
      <c r="CV285" s="1444"/>
      <c r="CW285" s="1444"/>
      <c r="CX285" s="1444"/>
      <c r="CY285" s="1444"/>
      <c r="CZ285" s="1444"/>
      <c r="DA285" s="1444"/>
      <c r="DB285" s="1444"/>
      <c r="DC285" s="1444"/>
      <c r="DD285" s="1444"/>
      <c r="DE285" s="1444"/>
      <c r="DF285" s="1444"/>
      <c r="DG285" s="1444"/>
      <c r="DH285" s="1444"/>
      <c r="DI285" s="1444"/>
      <c r="DJ285" s="1444"/>
      <c r="DK285" s="1444"/>
      <c r="DL285" s="1444"/>
      <c r="DM285" s="1444"/>
      <c r="DN285" s="1444"/>
      <c r="DO285" s="1444"/>
      <c r="DP285" s="1444"/>
      <c r="DQ285" s="1444"/>
      <c r="DR285" s="1444"/>
      <c r="DS285" s="1444"/>
      <c r="DT285" s="1444"/>
      <c r="DU285" s="1444"/>
      <c r="DV285" s="1444"/>
      <c r="DW285" s="1444"/>
      <c r="DX285" s="1444"/>
      <c r="DY285" s="1444"/>
      <c r="DZ285" s="1444"/>
      <c r="EA285" s="1444"/>
      <c r="EB285" s="1444"/>
      <c r="EC285" s="1444"/>
      <c r="ED285" s="1444"/>
      <c r="EE285" s="1444"/>
      <c r="EF285" s="1444"/>
      <c r="EG285" s="1444"/>
      <c r="EH285" s="1444"/>
      <c r="EI285" s="1444"/>
      <c r="EJ285" s="1444"/>
      <c r="EK285" s="1444"/>
      <c r="EL285" s="1444"/>
      <c r="EM285" s="1444"/>
      <c r="EN285" s="1444"/>
      <c r="EO285" s="1444"/>
      <c r="EP285" s="1444"/>
      <c r="EQ285" s="1444"/>
      <c r="ER285" s="1444"/>
      <c r="ES285" s="1444"/>
      <c r="ET285" s="1444"/>
      <c r="EU285" s="1444"/>
      <c r="EV285" s="1444"/>
      <c r="EW285" s="1444"/>
      <c r="EX285" s="1444"/>
      <c r="EY285" s="1444"/>
      <c r="EZ285" s="1444"/>
      <c r="FA285" s="1444"/>
      <c r="FB285" s="1444"/>
      <c r="FC285" s="1444"/>
      <c r="FD285" s="1444"/>
      <c r="FE285" s="1444"/>
      <c r="FF285" s="1444"/>
      <c r="FG285" s="1444"/>
      <c r="FH285" s="1444"/>
      <c r="FI285" s="1444"/>
      <c r="FJ285" s="1444"/>
      <c r="FK285" s="1444"/>
      <c r="FL285" s="1444"/>
      <c r="FM285" s="1444"/>
      <c r="FN285" s="1444"/>
      <c r="FO285" s="1444"/>
      <c r="FP285" s="1444"/>
      <c r="FQ285" s="1444"/>
      <c r="FR285" s="1444"/>
      <c r="FS285" s="1444"/>
      <c r="FT285" s="1444"/>
      <c r="FU285" s="1444"/>
      <c r="FV285" s="1444"/>
      <c r="FW285" s="1444"/>
      <c r="FX285" s="1444"/>
      <c r="FY285" s="1444"/>
      <c r="FZ285" s="1444"/>
      <c r="GA285" s="1444"/>
      <c r="GB285" s="1444"/>
      <c r="GC285" s="1444"/>
      <c r="GD285" s="1444"/>
      <c r="GE285" s="1444"/>
      <c r="GF285" s="1444"/>
      <c r="GG285" s="1444"/>
      <c r="GH285" s="1444"/>
      <c r="GI285" s="1444"/>
      <c r="GJ285" s="1444"/>
      <c r="GK285" s="1444"/>
      <c r="GL285" s="1444"/>
      <c r="GM285" s="1444"/>
      <c r="GN285" s="1444"/>
      <c r="GO285" s="1444"/>
      <c r="GP285" s="1444"/>
      <c r="GQ285" s="1444"/>
      <c r="GR285" s="1444"/>
      <c r="GS285" s="1444"/>
      <c r="GT285" s="1444"/>
      <c r="GU285" s="1444"/>
      <c r="GV285" s="1444"/>
      <c r="GW285" s="1444"/>
      <c r="GX285" s="1444"/>
      <c r="GY285" s="1444"/>
      <c r="GZ285" s="1444"/>
      <c r="HA285" s="1444"/>
      <c r="HB285" s="1444"/>
      <c r="HC285" s="1444"/>
      <c r="HD285" s="1444"/>
      <c r="HE285" s="1444"/>
      <c r="HF285" s="1444"/>
      <c r="HG285" s="1444"/>
      <c r="HH285" s="1444"/>
      <c r="HI285" s="1444"/>
      <c r="HJ285" s="1444"/>
      <c r="HK285" s="1444"/>
      <c r="HL285" s="1444"/>
      <c r="HM285" s="1444"/>
      <c r="HN285" s="1444"/>
      <c r="HO285" s="1444"/>
      <c r="HP285" s="1444"/>
      <c r="HQ285" s="1444"/>
      <c r="HR285" s="1444"/>
      <c r="HS285" s="1444"/>
      <c r="HT285" s="1444"/>
      <c r="HU285" s="1444"/>
      <c r="HV285" s="1444"/>
      <c r="HW285" s="1444"/>
      <c r="HX285" s="1444"/>
      <c r="HY285" s="1444"/>
      <c r="HZ285" s="1444"/>
      <c r="IA285" s="1444"/>
      <c r="IB285" s="1444"/>
      <c r="IC285" s="1444"/>
      <c r="ID285" s="1444"/>
      <c r="IE285" s="1444"/>
      <c r="IF285" s="1444"/>
      <c r="IG285" s="1444"/>
      <c r="IH285" s="1444"/>
      <c r="II285" s="1444"/>
      <c r="IJ285" s="1444"/>
      <c r="IK285" s="1444"/>
      <c r="IL285" s="1444"/>
      <c r="IM285" s="1444"/>
      <c r="IN285" s="1444"/>
      <c r="IO285" s="1444"/>
      <c r="IP285" s="1444"/>
      <c r="IQ285" s="1444"/>
      <c r="IR285" s="1444"/>
      <c r="IS285" s="1444"/>
      <c r="IT285" s="1444"/>
      <c r="IU285" s="1444"/>
      <c r="IV285" s="1444"/>
      <c r="IW285" s="1444"/>
      <c r="IX285" s="1444"/>
      <c r="IY285" s="1444"/>
      <c r="IZ285" s="1444"/>
      <c r="JA285" s="1444"/>
      <c r="JB285" s="1444"/>
      <c r="JC285" s="1444"/>
      <c r="JD285" s="1444"/>
      <c r="JE285" s="1444"/>
    </row>
    <row r="286" spans="13:265" s="1485" customFormat="1" ht="15" hidden="1" customHeight="1" x14ac:dyDescent="0.25">
      <c r="M286" s="1163"/>
      <c r="N286" s="1163"/>
      <c r="CK286" s="1444"/>
      <c r="CL286" s="1444"/>
      <c r="CM286" s="1444"/>
      <c r="CN286" s="1444"/>
      <c r="CO286" s="1444"/>
      <c r="CP286" s="1444"/>
      <c r="CQ286" s="1444"/>
      <c r="CR286" s="1444"/>
      <c r="CS286" s="1444"/>
      <c r="CT286" s="1444"/>
      <c r="CU286" s="1444"/>
      <c r="CV286" s="1444"/>
      <c r="CW286" s="1444"/>
      <c r="CX286" s="1444"/>
      <c r="CY286" s="1444"/>
      <c r="CZ286" s="1444"/>
      <c r="DA286" s="1444"/>
      <c r="DB286" s="1444"/>
      <c r="DC286" s="1444"/>
      <c r="DD286" s="1444"/>
      <c r="DE286" s="1444"/>
      <c r="DF286" s="1444"/>
      <c r="DG286" s="1444"/>
      <c r="DH286" s="1444"/>
      <c r="DI286" s="1444"/>
      <c r="DJ286" s="1444"/>
      <c r="DK286" s="1444"/>
      <c r="DL286" s="1444"/>
      <c r="DM286" s="1444"/>
      <c r="DN286" s="1444"/>
      <c r="DO286" s="1444"/>
      <c r="DP286" s="1444"/>
      <c r="DQ286" s="1444"/>
      <c r="DR286" s="1444"/>
      <c r="DS286" s="1444"/>
      <c r="DT286" s="1444"/>
      <c r="DU286" s="1444"/>
      <c r="DV286" s="1444"/>
      <c r="DW286" s="1444"/>
      <c r="DX286" s="1444"/>
      <c r="DY286" s="1444"/>
      <c r="DZ286" s="1444"/>
      <c r="EA286" s="1444"/>
      <c r="EB286" s="1444"/>
      <c r="EC286" s="1444"/>
      <c r="ED286" s="1444"/>
      <c r="EE286" s="1444"/>
      <c r="EF286" s="1444"/>
      <c r="EG286" s="1444"/>
      <c r="EH286" s="1444"/>
      <c r="EI286" s="1444"/>
      <c r="EJ286" s="1444"/>
      <c r="EK286" s="1444"/>
      <c r="EL286" s="1444"/>
      <c r="EM286" s="1444"/>
      <c r="EN286" s="1444"/>
      <c r="EO286" s="1444"/>
      <c r="EP286" s="1444"/>
      <c r="EQ286" s="1444"/>
      <c r="ER286" s="1444"/>
      <c r="ES286" s="1444"/>
      <c r="ET286" s="1444"/>
      <c r="EU286" s="1444"/>
      <c r="EV286" s="1444"/>
      <c r="EW286" s="1444"/>
      <c r="EX286" s="1444"/>
      <c r="EY286" s="1444"/>
      <c r="EZ286" s="1444"/>
      <c r="FA286" s="1444"/>
      <c r="FB286" s="1444"/>
      <c r="FC286" s="1444"/>
      <c r="FD286" s="1444"/>
      <c r="FE286" s="1444"/>
      <c r="FF286" s="1444"/>
      <c r="FG286" s="1444"/>
      <c r="FH286" s="1444"/>
      <c r="FI286" s="1444"/>
      <c r="FJ286" s="1444"/>
      <c r="FK286" s="1444"/>
      <c r="FL286" s="1444"/>
      <c r="FM286" s="1444"/>
      <c r="FN286" s="1444"/>
      <c r="FO286" s="1444"/>
      <c r="FP286" s="1444"/>
      <c r="FQ286" s="1444"/>
      <c r="FR286" s="1444"/>
      <c r="FS286" s="1444"/>
      <c r="FT286" s="1444"/>
      <c r="FU286" s="1444"/>
      <c r="FV286" s="1444"/>
      <c r="FW286" s="1444"/>
      <c r="FX286" s="1444"/>
      <c r="FY286" s="1444"/>
      <c r="FZ286" s="1444"/>
      <c r="GA286" s="1444"/>
      <c r="GB286" s="1444"/>
      <c r="GC286" s="1444"/>
      <c r="GD286" s="1444"/>
      <c r="GE286" s="1444"/>
      <c r="GF286" s="1444"/>
      <c r="GG286" s="1444"/>
      <c r="GH286" s="1444"/>
      <c r="GI286" s="1444"/>
      <c r="GJ286" s="1444"/>
      <c r="GK286" s="1444"/>
      <c r="GL286" s="1444"/>
      <c r="GM286" s="1444"/>
      <c r="GN286" s="1444"/>
      <c r="GO286" s="1444"/>
      <c r="GP286" s="1444"/>
      <c r="GQ286" s="1444"/>
      <c r="GR286" s="1444"/>
      <c r="GS286" s="1444"/>
      <c r="GT286" s="1444"/>
      <c r="GU286" s="1444"/>
      <c r="GV286" s="1444"/>
      <c r="GW286" s="1444"/>
      <c r="GX286" s="1444"/>
      <c r="GY286" s="1444"/>
      <c r="GZ286" s="1444"/>
      <c r="HA286" s="1444"/>
      <c r="HB286" s="1444"/>
      <c r="HC286" s="1444"/>
      <c r="HD286" s="1444"/>
      <c r="HE286" s="1444"/>
      <c r="HF286" s="1444"/>
      <c r="HG286" s="1444"/>
      <c r="HH286" s="1444"/>
      <c r="HI286" s="1444"/>
      <c r="HJ286" s="1444"/>
      <c r="HK286" s="1444"/>
      <c r="HL286" s="1444"/>
      <c r="HM286" s="1444"/>
      <c r="HN286" s="1444"/>
      <c r="HO286" s="1444"/>
      <c r="HP286" s="1444"/>
      <c r="HQ286" s="1444"/>
      <c r="HR286" s="1444"/>
      <c r="HS286" s="1444"/>
      <c r="HT286" s="1444"/>
      <c r="HU286" s="1444"/>
      <c r="HV286" s="1444"/>
      <c r="HW286" s="1444"/>
      <c r="HX286" s="1444"/>
      <c r="HY286" s="1444"/>
      <c r="HZ286" s="1444"/>
      <c r="IA286" s="1444"/>
      <c r="IB286" s="1444"/>
      <c r="IC286" s="1444"/>
      <c r="ID286" s="1444"/>
      <c r="IE286" s="1444"/>
      <c r="IF286" s="1444"/>
      <c r="IG286" s="1444"/>
      <c r="IH286" s="1444"/>
      <c r="II286" s="1444"/>
      <c r="IJ286" s="1444"/>
      <c r="IK286" s="1444"/>
      <c r="IL286" s="1444"/>
      <c r="IM286" s="1444"/>
      <c r="IN286" s="1444"/>
      <c r="IO286" s="1444"/>
      <c r="IP286" s="1444"/>
      <c r="IQ286" s="1444"/>
      <c r="IR286" s="1444"/>
      <c r="IS286" s="1444"/>
      <c r="IT286" s="1444"/>
      <c r="IU286" s="1444"/>
      <c r="IV286" s="1444"/>
      <c r="IW286" s="1444"/>
      <c r="IX286" s="1444"/>
      <c r="IY286" s="1444"/>
      <c r="IZ286" s="1444"/>
      <c r="JA286" s="1444"/>
      <c r="JB286" s="1444"/>
      <c r="JC286" s="1444"/>
      <c r="JD286" s="1444"/>
      <c r="JE286" s="1444"/>
    </row>
    <row r="287" spans="13:265" s="1485" customFormat="1" ht="15" hidden="1" customHeight="1" x14ac:dyDescent="0.25">
      <c r="M287" s="1163"/>
      <c r="N287" s="1163"/>
      <c r="CK287" s="1444"/>
      <c r="CL287" s="1444"/>
      <c r="CM287" s="1444"/>
      <c r="CN287" s="1444"/>
      <c r="CO287" s="1444"/>
      <c r="CP287" s="1444"/>
      <c r="CQ287" s="1444"/>
      <c r="CR287" s="1444"/>
      <c r="CS287" s="1444"/>
      <c r="CT287" s="1444"/>
      <c r="CU287" s="1444"/>
      <c r="CV287" s="1444"/>
      <c r="CW287" s="1444"/>
      <c r="CX287" s="1444"/>
      <c r="CY287" s="1444"/>
      <c r="CZ287" s="1444"/>
      <c r="DA287" s="1444"/>
      <c r="DB287" s="1444"/>
      <c r="DC287" s="1444"/>
      <c r="DD287" s="1444"/>
      <c r="DE287" s="1444"/>
      <c r="DF287" s="1444"/>
      <c r="DG287" s="1444"/>
      <c r="DH287" s="1444"/>
      <c r="DI287" s="1444"/>
      <c r="DJ287" s="1444"/>
      <c r="DK287" s="1444"/>
      <c r="DL287" s="1444"/>
      <c r="DM287" s="1444"/>
      <c r="DN287" s="1444"/>
      <c r="DO287" s="1444"/>
      <c r="DP287" s="1444"/>
      <c r="DQ287" s="1444"/>
      <c r="DR287" s="1444"/>
      <c r="DS287" s="1444"/>
      <c r="DT287" s="1444"/>
      <c r="DU287" s="1444"/>
      <c r="DV287" s="1444"/>
      <c r="DW287" s="1444"/>
      <c r="DX287" s="1444"/>
      <c r="DY287" s="1444"/>
      <c r="DZ287" s="1444"/>
      <c r="EA287" s="1444"/>
      <c r="EB287" s="1444"/>
      <c r="EC287" s="1444"/>
      <c r="ED287" s="1444"/>
      <c r="EE287" s="1444"/>
      <c r="EF287" s="1444"/>
      <c r="EG287" s="1444"/>
      <c r="EH287" s="1444"/>
      <c r="EI287" s="1444"/>
      <c r="EJ287" s="1444"/>
      <c r="EK287" s="1444"/>
      <c r="EL287" s="1444"/>
      <c r="EM287" s="1444"/>
      <c r="EN287" s="1444"/>
      <c r="EO287" s="1444"/>
      <c r="EP287" s="1444"/>
      <c r="EQ287" s="1444"/>
      <c r="ER287" s="1444"/>
      <c r="ES287" s="1444"/>
      <c r="ET287" s="1444"/>
      <c r="EU287" s="1444"/>
      <c r="EV287" s="1444"/>
      <c r="EW287" s="1444"/>
      <c r="EX287" s="1444"/>
      <c r="EY287" s="1444"/>
      <c r="EZ287" s="1444"/>
      <c r="FA287" s="1444"/>
      <c r="FB287" s="1444"/>
      <c r="FC287" s="1444"/>
      <c r="FD287" s="1444"/>
      <c r="FE287" s="1444"/>
      <c r="FF287" s="1444"/>
      <c r="FG287" s="1444"/>
      <c r="FH287" s="1444"/>
      <c r="FI287" s="1444"/>
      <c r="FJ287" s="1444"/>
      <c r="FK287" s="1444"/>
      <c r="FL287" s="1444"/>
      <c r="FM287" s="1444"/>
      <c r="FN287" s="1444"/>
      <c r="FO287" s="1444"/>
      <c r="FP287" s="1444"/>
      <c r="FQ287" s="1444"/>
      <c r="FR287" s="1444"/>
      <c r="FS287" s="1444"/>
      <c r="FT287" s="1444"/>
      <c r="FU287" s="1444"/>
      <c r="FV287" s="1444"/>
      <c r="FW287" s="1444"/>
      <c r="FX287" s="1444"/>
      <c r="FY287" s="1444"/>
      <c r="FZ287" s="1444"/>
      <c r="GA287" s="1444"/>
      <c r="GB287" s="1444"/>
      <c r="GC287" s="1444"/>
      <c r="GD287" s="1444"/>
      <c r="GE287" s="1444"/>
      <c r="GF287" s="1444"/>
      <c r="GG287" s="1444"/>
      <c r="GH287" s="1444"/>
      <c r="GI287" s="1444"/>
      <c r="GJ287" s="1444"/>
      <c r="GK287" s="1444"/>
      <c r="GL287" s="1444"/>
      <c r="GM287" s="1444"/>
      <c r="GN287" s="1444"/>
      <c r="GO287" s="1444"/>
      <c r="GP287" s="1444"/>
      <c r="GQ287" s="1444"/>
      <c r="GR287" s="1444"/>
      <c r="GS287" s="1444"/>
      <c r="GT287" s="1444"/>
      <c r="GU287" s="1444"/>
      <c r="GV287" s="1444"/>
      <c r="GW287" s="1444"/>
      <c r="GX287" s="1444"/>
      <c r="GY287" s="1444"/>
      <c r="GZ287" s="1444"/>
      <c r="HA287" s="1444"/>
      <c r="HB287" s="1444"/>
      <c r="HC287" s="1444"/>
      <c r="HD287" s="1444"/>
      <c r="HE287" s="1444"/>
      <c r="HF287" s="1444"/>
      <c r="HG287" s="1444"/>
      <c r="HH287" s="1444"/>
      <c r="HI287" s="1444"/>
      <c r="HJ287" s="1444"/>
      <c r="HK287" s="1444"/>
      <c r="HL287" s="1444"/>
      <c r="HM287" s="1444"/>
      <c r="HN287" s="1444"/>
      <c r="HO287" s="1444"/>
      <c r="HP287" s="1444"/>
      <c r="HQ287" s="1444"/>
      <c r="HR287" s="1444"/>
      <c r="HS287" s="1444"/>
      <c r="HT287" s="1444"/>
      <c r="HU287" s="1444"/>
      <c r="HV287" s="1444"/>
      <c r="HW287" s="1444"/>
      <c r="HX287" s="1444"/>
      <c r="HY287" s="1444"/>
      <c r="HZ287" s="1444"/>
      <c r="IA287" s="1444"/>
      <c r="IB287" s="1444"/>
      <c r="IC287" s="1444"/>
      <c r="ID287" s="1444"/>
      <c r="IE287" s="1444"/>
      <c r="IF287" s="1444"/>
      <c r="IG287" s="1444"/>
      <c r="IH287" s="1444"/>
      <c r="II287" s="1444"/>
      <c r="IJ287" s="1444"/>
      <c r="IK287" s="1444"/>
      <c r="IL287" s="1444"/>
      <c r="IM287" s="1444"/>
      <c r="IN287" s="1444"/>
      <c r="IO287" s="1444"/>
      <c r="IP287" s="1444"/>
      <c r="IQ287" s="1444"/>
      <c r="IR287" s="1444"/>
      <c r="IS287" s="1444"/>
      <c r="IT287" s="1444"/>
      <c r="IU287" s="1444"/>
      <c r="IV287" s="1444"/>
      <c r="IW287" s="1444"/>
      <c r="IX287" s="1444"/>
      <c r="IY287" s="1444"/>
      <c r="IZ287" s="1444"/>
      <c r="JA287" s="1444"/>
      <c r="JB287" s="1444"/>
      <c r="JC287" s="1444"/>
      <c r="JD287" s="1444"/>
      <c r="JE287" s="1444"/>
    </row>
    <row r="288" spans="13:265" s="1485" customFormat="1" ht="15" hidden="1" customHeight="1" x14ac:dyDescent="0.25">
      <c r="M288" s="1163"/>
      <c r="N288" s="1163"/>
      <c r="CK288" s="1444"/>
      <c r="CL288" s="1444"/>
      <c r="CM288" s="1444"/>
      <c r="CN288" s="1444"/>
      <c r="CO288" s="1444"/>
      <c r="CP288" s="1444"/>
      <c r="CQ288" s="1444"/>
      <c r="CR288" s="1444"/>
      <c r="CS288" s="1444"/>
      <c r="CT288" s="1444"/>
      <c r="CU288" s="1444"/>
      <c r="CV288" s="1444"/>
      <c r="CW288" s="1444"/>
      <c r="CX288" s="1444"/>
      <c r="CY288" s="1444"/>
      <c r="CZ288" s="1444"/>
      <c r="DA288" s="1444"/>
      <c r="DB288" s="1444"/>
      <c r="DC288" s="1444"/>
      <c r="DD288" s="1444"/>
      <c r="DE288" s="1444"/>
      <c r="DF288" s="1444"/>
      <c r="DG288" s="1444"/>
      <c r="DH288" s="1444"/>
      <c r="DI288" s="1444"/>
      <c r="DJ288" s="1444"/>
      <c r="DK288" s="1444"/>
      <c r="DL288" s="1444"/>
      <c r="DM288" s="1444"/>
      <c r="DN288" s="1444"/>
      <c r="DO288" s="1444"/>
      <c r="DP288" s="1444"/>
      <c r="DQ288" s="1444"/>
      <c r="DR288" s="1444"/>
      <c r="DS288" s="1444"/>
      <c r="DT288" s="1444"/>
      <c r="DU288" s="1444"/>
      <c r="DV288" s="1444"/>
      <c r="DW288" s="1444"/>
      <c r="DX288" s="1444"/>
      <c r="DY288" s="1444"/>
      <c r="DZ288" s="1444"/>
      <c r="EA288" s="1444"/>
      <c r="EB288" s="1444"/>
      <c r="EC288" s="1444"/>
      <c r="ED288" s="1444"/>
      <c r="EE288" s="1444"/>
      <c r="EF288" s="1444"/>
      <c r="EG288" s="1444"/>
      <c r="EH288" s="1444"/>
      <c r="EI288" s="1444"/>
      <c r="EJ288" s="1444"/>
      <c r="EK288" s="1444"/>
      <c r="EL288" s="1444"/>
      <c r="EM288" s="1444"/>
      <c r="EN288" s="1444"/>
      <c r="EO288" s="1444"/>
      <c r="EP288" s="1444"/>
      <c r="EQ288" s="1444"/>
      <c r="ER288" s="1444"/>
      <c r="ES288" s="1444"/>
      <c r="ET288" s="1444"/>
      <c r="EU288" s="1444"/>
      <c r="EV288" s="1444"/>
      <c r="EW288" s="1444"/>
      <c r="EX288" s="1444"/>
      <c r="EY288" s="1444"/>
      <c r="EZ288" s="1444"/>
      <c r="FA288" s="1444"/>
      <c r="FB288" s="1444"/>
      <c r="FC288" s="1444"/>
      <c r="FD288" s="1444"/>
      <c r="FE288" s="1444"/>
      <c r="FF288" s="1444"/>
      <c r="FG288" s="1444"/>
      <c r="FH288" s="1444"/>
      <c r="FI288" s="1444"/>
      <c r="FJ288" s="1444"/>
      <c r="FK288" s="1444"/>
      <c r="FL288" s="1444"/>
      <c r="FM288" s="1444"/>
      <c r="FN288" s="1444"/>
      <c r="FO288" s="1444"/>
      <c r="FP288" s="1444"/>
      <c r="FQ288" s="1444"/>
      <c r="FR288" s="1444"/>
      <c r="FS288" s="1444"/>
      <c r="FT288" s="1444"/>
      <c r="FU288" s="1444"/>
      <c r="FV288" s="1444"/>
      <c r="FW288" s="1444"/>
      <c r="FX288" s="1444"/>
      <c r="FY288" s="1444"/>
      <c r="FZ288" s="1444"/>
      <c r="GA288" s="1444"/>
      <c r="GB288" s="1444"/>
      <c r="GC288" s="1444"/>
      <c r="GD288" s="1444"/>
      <c r="GE288" s="1444"/>
      <c r="GF288" s="1444"/>
      <c r="GG288" s="1444"/>
      <c r="GH288" s="1444"/>
      <c r="GI288" s="1444"/>
      <c r="GJ288" s="1444"/>
      <c r="GK288" s="1444"/>
      <c r="GL288" s="1444"/>
      <c r="GM288" s="1444"/>
      <c r="GN288" s="1444"/>
      <c r="GO288" s="1444"/>
      <c r="GP288" s="1444"/>
      <c r="GQ288" s="1444"/>
      <c r="GR288" s="1444"/>
      <c r="GS288" s="1444"/>
      <c r="GT288" s="1444"/>
      <c r="GU288" s="1444"/>
      <c r="GV288" s="1444"/>
      <c r="GW288" s="1444"/>
      <c r="GX288" s="1444"/>
      <c r="GY288" s="1444"/>
      <c r="GZ288" s="1444"/>
      <c r="HA288" s="1444"/>
      <c r="HB288" s="1444"/>
      <c r="HC288" s="1444"/>
      <c r="HD288" s="1444"/>
      <c r="HE288" s="1444"/>
      <c r="HF288" s="1444"/>
      <c r="HG288" s="1444"/>
      <c r="HH288" s="1444"/>
      <c r="HI288" s="1444"/>
      <c r="HJ288" s="1444"/>
      <c r="HK288" s="1444"/>
      <c r="HL288" s="1444"/>
      <c r="HM288" s="1444"/>
      <c r="HN288" s="1444"/>
      <c r="HO288" s="1444"/>
      <c r="HP288" s="1444"/>
      <c r="HQ288" s="1444"/>
      <c r="HR288" s="1444"/>
      <c r="HS288" s="1444"/>
      <c r="HT288" s="1444"/>
      <c r="HU288" s="1444"/>
      <c r="HV288" s="1444"/>
      <c r="HW288" s="1444"/>
      <c r="HX288" s="1444"/>
      <c r="HY288" s="1444"/>
      <c r="HZ288" s="1444"/>
      <c r="IA288" s="1444"/>
      <c r="IB288" s="1444"/>
      <c r="IC288" s="1444"/>
      <c r="ID288" s="1444"/>
      <c r="IE288" s="1444"/>
      <c r="IF288" s="1444"/>
      <c r="IG288" s="1444"/>
      <c r="IH288" s="1444"/>
      <c r="II288" s="1444"/>
      <c r="IJ288" s="1444"/>
      <c r="IK288" s="1444"/>
      <c r="IL288" s="1444"/>
      <c r="IM288" s="1444"/>
      <c r="IN288" s="1444"/>
      <c r="IO288" s="1444"/>
      <c r="IP288" s="1444"/>
      <c r="IQ288" s="1444"/>
      <c r="IR288" s="1444"/>
      <c r="IS288" s="1444"/>
      <c r="IT288" s="1444"/>
      <c r="IU288" s="1444"/>
      <c r="IV288" s="1444"/>
      <c r="IW288" s="1444"/>
      <c r="IX288" s="1444"/>
      <c r="IY288" s="1444"/>
      <c r="IZ288" s="1444"/>
      <c r="JA288" s="1444"/>
      <c r="JB288" s="1444"/>
      <c r="JC288" s="1444"/>
      <c r="JD288" s="1444"/>
      <c r="JE288" s="1444"/>
    </row>
    <row r="289" spans="13:265" s="1485" customFormat="1" ht="15" hidden="1" customHeight="1" x14ac:dyDescent="0.25">
      <c r="M289" s="1163"/>
      <c r="N289" s="1163"/>
      <c r="CK289" s="1444"/>
      <c r="CL289" s="1444"/>
      <c r="CM289" s="1444"/>
      <c r="CN289" s="1444"/>
      <c r="CO289" s="1444"/>
      <c r="CP289" s="1444"/>
      <c r="CQ289" s="1444"/>
      <c r="CR289" s="1444"/>
      <c r="CS289" s="1444"/>
      <c r="CT289" s="1444"/>
      <c r="CU289" s="1444"/>
      <c r="CV289" s="1444"/>
      <c r="CW289" s="1444"/>
      <c r="CX289" s="1444"/>
      <c r="CY289" s="1444"/>
      <c r="CZ289" s="1444"/>
      <c r="DA289" s="1444"/>
      <c r="DB289" s="1444"/>
      <c r="DC289" s="1444"/>
      <c r="DD289" s="1444"/>
      <c r="DE289" s="1444"/>
      <c r="DF289" s="1444"/>
      <c r="DG289" s="1444"/>
      <c r="DH289" s="1444"/>
      <c r="DI289" s="1444"/>
      <c r="DJ289" s="1444"/>
      <c r="DK289" s="1444"/>
      <c r="DL289" s="1444"/>
      <c r="DM289" s="1444"/>
      <c r="DN289" s="1444"/>
      <c r="DO289" s="1444"/>
      <c r="DP289" s="1444"/>
      <c r="DQ289" s="1444"/>
      <c r="DR289" s="1444"/>
      <c r="DS289" s="1444"/>
      <c r="DT289" s="1444"/>
      <c r="DU289" s="1444"/>
      <c r="DV289" s="1444"/>
      <c r="DW289" s="1444"/>
      <c r="DX289" s="1444"/>
      <c r="DY289" s="1444"/>
      <c r="DZ289" s="1444"/>
      <c r="EA289" s="1444"/>
      <c r="EB289" s="1444"/>
      <c r="EC289" s="1444"/>
      <c r="ED289" s="1444"/>
      <c r="EE289" s="1444"/>
      <c r="EF289" s="1444"/>
      <c r="EG289" s="1444"/>
      <c r="EH289" s="1444"/>
      <c r="EI289" s="1444"/>
      <c r="EJ289" s="1444"/>
      <c r="EK289" s="1444"/>
      <c r="EL289" s="1444"/>
      <c r="EM289" s="1444"/>
      <c r="EN289" s="1444"/>
      <c r="EO289" s="1444"/>
      <c r="EP289" s="1444"/>
      <c r="EQ289" s="1444"/>
      <c r="ER289" s="1444"/>
      <c r="ES289" s="1444"/>
      <c r="ET289" s="1444"/>
      <c r="EU289" s="1444"/>
      <c r="EV289" s="1444"/>
      <c r="EW289" s="1444"/>
      <c r="EX289" s="1444"/>
      <c r="EY289" s="1444"/>
      <c r="EZ289" s="1444"/>
      <c r="FA289" s="1444"/>
      <c r="FB289" s="1444"/>
      <c r="FC289" s="1444"/>
      <c r="FD289" s="1444"/>
      <c r="FE289" s="1444"/>
      <c r="FF289" s="1444"/>
      <c r="FG289" s="1444"/>
      <c r="FH289" s="1444"/>
      <c r="FI289" s="1444"/>
      <c r="FJ289" s="1444"/>
      <c r="FK289" s="1444"/>
      <c r="FL289" s="1444"/>
      <c r="FM289" s="1444"/>
      <c r="FN289" s="1444"/>
      <c r="FO289" s="1444"/>
      <c r="FP289" s="1444"/>
      <c r="FQ289" s="1444"/>
      <c r="FR289" s="1444"/>
      <c r="FS289" s="1444"/>
      <c r="FT289" s="1444"/>
      <c r="FU289" s="1444"/>
      <c r="FV289" s="1444"/>
      <c r="FW289" s="1444"/>
      <c r="FX289" s="1444"/>
      <c r="FY289" s="1444"/>
      <c r="FZ289" s="1444"/>
      <c r="GA289" s="1444"/>
      <c r="GB289" s="1444"/>
      <c r="GC289" s="1444"/>
      <c r="GD289" s="1444"/>
      <c r="GE289" s="1444"/>
      <c r="GF289" s="1444"/>
      <c r="GG289" s="1444"/>
      <c r="GH289" s="1444"/>
      <c r="GI289" s="1444"/>
      <c r="GJ289" s="1444"/>
      <c r="GK289" s="1444"/>
      <c r="GL289" s="1444"/>
      <c r="GM289" s="1444"/>
      <c r="GN289" s="1444"/>
      <c r="GO289" s="1444"/>
      <c r="GP289" s="1444"/>
      <c r="GQ289" s="1444"/>
      <c r="GR289" s="1444"/>
      <c r="GS289" s="1444"/>
      <c r="GT289" s="1444"/>
      <c r="GU289" s="1444"/>
      <c r="GV289" s="1444"/>
      <c r="GW289" s="1444"/>
      <c r="GX289" s="1444"/>
      <c r="GY289" s="1444"/>
      <c r="GZ289" s="1444"/>
      <c r="HA289" s="1444"/>
      <c r="HB289" s="1444"/>
      <c r="HC289" s="1444"/>
      <c r="HD289" s="1444"/>
      <c r="HE289" s="1444"/>
      <c r="HF289" s="1444"/>
      <c r="HG289" s="1444"/>
      <c r="HH289" s="1444"/>
      <c r="HI289" s="1444"/>
      <c r="HJ289" s="1444"/>
      <c r="HK289" s="1444"/>
      <c r="HL289" s="1444"/>
      <c r="HM289" s="1444"/>
      <c r="HN289" s="1444"/>
      <c r="HO289" s="1444"/>
      <c r="HP289" s="1444"/>
      <c r="HQ289" s="1444"/>
      <c r="HR289" s="1444"/>
      <c r="HS289" s="1444"/>
      <c r="HT289" s="1444"/>
      <c r="HU289" s="1444"/>
      <c r="HV289" s="1444"/>
      <c r="HW289" s="1444"/>
      <c r="HX289" s="1444"/>
      <c r="HY289" s="1444"/>
      <c r="HZ289" s="1444"/>
      <c r="IA289" s="1444"/>
      <c r="IB289" s="1444"/>
      <c r="IC289" s="1444"/>
      <c r="ID289" s="1444"/>
      <c r="IE289" s="1444"/>
      <c r="IF289" s="1444"/>
      <c r="IG289" s="1444"/>
      <c r="IH289" s="1444"/>
      <c r="II289" s="1444"/>
      <c r="IJ289" s="1444"/>
      <c r="IK289" s="1444"/>
      <c r="IL289" s="1444"/>
      <c r="IM289" s="1444"/>
      <c r="IN289" s="1444"/>
      <c r="IO289" s="1444"/>
      <c r="IP289" s="1444"/>
      <c r="IQ289" s="1444"/>
      <c r="IR289" s="1444"/>
      <c r="IS289" s="1444"/>
      <c r="IT289" s="1444"/>
      <c r="IU289" s="1444"/>
      <c r="IV289" s="1444"/>
      <c r="IW289" s="1444"/>
      <c r="IX289" s="1444"/>
      <c r="IY289" s="1444"/>
      <c r="IZ289" s="1444"/>
      <c r="JA289" s="1444"/>
      <c r="JB289" s="1444"/>
      <c r="JC289" s="1444"/>
      <c r="JD289" s="1444"/>
      <c r="JE289" s="1444"/>
    </row>
    <row r="290" spans="13:265" s="1485" customFormat="1" ht="15" hidden="1" customHeight="1" x14ac:dyDescent="0.25">
      <c r="M290" s="1163"/>
      <c r="N290" s="1163"/>
      <c r="CK290" s="1444"/>
      <c r="CL290" s="1444"/>
      <c r="CM290" s="1444"/>
      <c r="CN290" s="1444"/>
      <c r="CO290" s="1444"/>
      <c r="CP290" s="1444"/>
      <c r="CQ290" s="1444"/>
      <c r="CR290" s="1444"/>
      <c r="CS290" s="1444"/>
      <c r="CT290" s="1444"/>
      <c r="CU290" s="1444"/>
      <c r="CV290" s="1444"/>
      <c r="CW290" s="1444"/>
      <c r="CX290" s="1444"/>
      <c r="CY290" s="1444"/>
      <c r="CZ290" s="1444"/>
      <c r="DA290" s="1444"/>
      <c r="DB290" s="1444"/>
      <c r="DC290" s="1444"/>
      <c r="DD290" s="1444"/>
      <c r="DE290" s="1444"/>
      <c r="DF290" s="1444"/>
      <c r="DG290" s="1444"/>
      <c r="DH290" s="1444"/>
      <c r="DI290" s="1444"/>
      <c r="DJ290" s="1444"/>
      <c r="DK290" s="1444"/>
      <c r="DL290" s="1444"/>
      <c r="DM290" s="1444"/>
      <c r="DN290" s="1444"/>
      <c r="DO290" s="1444"/>
      <c r="DP290" s="1444"/>
      <c r="DQ290" s="1444"/>
      <c r="DR290" s="1444"/>
      <c r="DS290" s="1444"/>
      <c r="DT290" s="1444"/>
      <c r="DU290" s="1444"/>
      <c r="DV290" s="1444"/>
      <c r="DW290" s="1444"/>
      <c r="DX290" s="1444"/>
      <c r="DY290" s="1444"/>
      <c r="DZ290" s="1444"/>
      <c r="EA290" s="1444"/>
      <c r="EB290" s="1444"/>
      <c r="EC290" s="1444"/>
      <c r="ED290" s="1444"/>
      <c r="EE290" s="1444"/>
      <c r="EF290" s="1444"/>
      <c r="EG290" s="1444"/>
      <c r="EH290" s="1444"/>
      <c r="EI290" s="1444"/>
      <c r="EJ290" s="1444"/>
      <c r="EK290" s="1444"/>
      <c r="EL290" s="1444"/>
      <c r="EM290" s="1444"/>
      <c r="EN290" s="1444"/>
      <c r="EO290" s="1444"/>
      <c r="EP290" s="1444"/>
      <c r="EQ290" s="1444"/>
      <c r="ER290" s="1444"/>
      <c r="ES290" s="1444"/>
      <c r="ET290" s="1444"/>
      <c r="EU290" s="1444"/>
      <c r="EV290" s="1444"/>
      <c r="EW290" s="1444"/>
      <c r="EX290" s="1444"/>
      <c r="EY290" s="1444"/>
      <c r="EZ290" s="1444"/>
      <c r="FA290" s="1444"/>
      <c r="FB290" s="1444"/>
      <c r="FC290" s="1444"/>
      <c r="FD290" s="1444"/>
      <c r="FE290" s="1444"/>
      <c r="FF290" s="1444"/>
      <c r="FG290" s="1444"/>
      <c r="FH290" s="1444"/>
      <c r="FI290" s="1444"/>
      <c r="FJ290" s="1444"/>
      <c r="FK290" s="1444"/>
      <c r="FL290" s="1444"/>
      <c r="FM290" s="1444"/>
      <c r="FN290" s="1444"/>
      <c r="FO290" s="1444"/>
      <c r="FP290" s="1444"/>
      <c r="FQ290" s="1444"/>
      <c r="FR290" s="1444"/>
      <c r="FS290" s="1444"/>
      <c r="FT290" s="1444"/>
      <c r="FU290" s="1444"/>
      <c r="FV290" s="1444"/>
      <c r="FW290" s="1444"/>
      <c r="FX290" s="1444"/>
      <c r="FY290" s="1444"/>
      <c r="FZ290" s="1444"/>
      <c r="GA290" s="1444"/>
      <c r="GB290" s="1444"/>
      <c r="GC290" s="1444"/>
      <c r="GD290" s="1444"/>
      <c r="GE290" s="1444"/>
      <c r="GF290" s="1444"/>
      <c r="GG290" s="1444"/>
      <c r="GH290" s="1444"/>
      <c r="GI290" s="1444"/>
      <c r="GJ290" s="1444"/>
      <c r="GK290" s="1444"/>
      <c r="GL290" s="1444"/>
      <c r="GM290" s="1444"/>
      <c r="GN290" s="1444"/>
      <c r="GO290" s="1444"/>
      <c r="GP290" s="1444"/>
      <c r="GQ290" s="1444"/>
      <c r="GR290" s="1444"/>
      <c r="GS290" s="1444"/>
      <c r="GT290" s="1444"/>
      <c r="GU290" s="1444"/>
      <c r="GV290" s="1444"/>
      <c r="GW290" s="1444"/>
      <c r="GX290" s="1444"/>
      <c r="GY290" s="1444"/>
      <c r="GZ290" s="1444"/>
      <c r="HA290" s="1444"/>
      <c r="HB290" s="1444"/>
      <c r="HC290" s="1444"/>
      <c r="HD290" s="1444"/>
      <c r="HE290" s="1444"/>
      <c r="HF290" s="1444"/>
      <c r="HG290" s="1444"/>
      <c r="HH290" s="1444"/>
      <c r="HI290" s="1444"/>
      <c r="HJ290" s="1444"/>
      <c r="HK290" s="1444"/>
      <c r="HL290" s="1444"/>
      <c r="HM290" s="1444"/>
      <c r="HN290" s="1444"/>
      <c r="HO290" s="1444"/>
      <c r="HP290" s="1444"/>
      <c r="HQ290" s="1444"/>
      <c r="HR290" s="1444"/>
      <c r="HS290" s="1444"/>
      <c r="HT290" s="1444"/>
      <c r="HU290" s="1444"/>
      <c r="HV290" s="1444"/>
      <c r="HW290" s="1444"/>
      <c r="HX290" s="1444"/>
      <c r="HY290" s="1444"/>
      <c r="HZ290" s="1444"/>
      <c r="IA290" s="1444"/>
      <c r="IB290" s="1444"/>
      <c r="IC290" s="1444"/>
      <c r="ID290" s="1444"/>
      <c r="IE290" s="1444"/>
      <c r="IF290" s="1444"/>
      <c r="IG290" s="1444"/>
      <c r="IH290" s="1444"/>
      <c r="II290" s="1444"/>
      <c r="IJ290" s="1444"/>
      <c r="IK290" s="1444"/>
      <c r="IL290" s="1444"/>
      <c r="IM290" s="1444"/>
      <c r="IN290" s="1444"/>
      <c r="IO290" s="1444"/>
      <c r="IP290" s="1444"/>
      <c r="IQ290" s="1444"/>
      <c r="IR290" s="1444"/>
      <c r="IS290" s="1444"/>
      <c r="IT290" s="1444"/>
      <c r="IU290" s="1444"/>
      <c r="IV290" s="1444"/>
      <c r="IW290" s="1444"/>
      <c r="IX290" s="1444"/>
      <c r="IY290" s="1444"/>
      <c r="IZ290" s="1444"/>
      <c r="JA290" s="1444"/>
      <c r="JB290" s="1444"/>
      <c r="JC290" s="1444"/>
      <c r="JD290" s="1444"/>
      <c r="JE290" s="1444"/>
    </row>
    <row r="291" spans="13:265" s="1485" customFormat="1" ht="15" hidden="1" customHeight="1" x14ac:dyDescent="0.25">
      <c r="M291" s="1163"/>
      <c r="N291" s="1163"/>
      <c r="CK291" s="1444"/>
      <c r="CL291" s="1444"/>
      <c r="CM291" s="1444"/>
      <c r="CN291" s="1444"/>
      <c r="CO291" s="1444"/>
      <c r="CP291" s="1444"/>
      <c r="CQ291" s="1444"/>
      <c r="CR291" s="1444"/>
      <c r="CS291" s="1444"/>
      <c r="CT291" s="1444"/>
      <c r="CU291" s="1444"/>
      <c r="CV291" s="1444"/>
      <c r="CW291" s="1444"/>
      <c r="CX291" s="1444"/>
      <c r="CY291" s="1444"/>
      <c r="CZ291" s="1444"/>
      <c r="DA291" s="1444"/>
      <c r="DB291" s="1444"/>
      <c r="DC291" s="1444"/>
      <c r="DD291" s="1444"/>
      <c r="DE291" s="1444"/>
      <c r="DF291" s="1444"/>
      <c r="DG291" s="1444"/>
      <c r="DH291" s="1444"/>
      <c r="DI291" s="1444"/>
      <c r="DJ291" s="1444"/>
      <c r="DK291" s="1444"/>
      <c r="DL291" s="1444"/>
      <c r="DM291" s="1444"/>
      <c r="DN291" s="1444"/>
      <c r="DO291" s="1444"/>
      <c r="DP291" s="1444"/>
      <c r="DQ291" s="1444"/>
      <c r="DR291" s="1444"/>
      <c r="DS291" s="1444"/>
      <c r="DT291" s="1444"/>
      <c r="DU291" s="1444"/>
      <c r="DV291" s="1444"/>
      <c r="DW291" s="1444"/>
      <c r="DX291" s="1444"/>
      <c r="DY291" s="1444"/>
      <c r="DZ291" s="1444"/>
      <c r="EA291" s="1444"/>
      <c r="EB291" s="1444"/>
      <c r="EC291" s="1444"/>
      <c r="ED291" s="1444"/>
      <c r="EE291" s="1444"/>
      <c r="EF291" s="1444"/>
      <c r="EG291" s="1444"/>
      <c r="EH291" s="1444"/>
      <c r="EI291" s="1444"/>
      <c r="EJ291" s="1444"/>
      <c r="EK291" s="1444"/>
      <c r="EL291" s="1444"/>
      <c r="EM291" s="1444"/>
      <c r="EN291" s="1444"/>
      <c r="EO291" s="1444"/>
      <c r="EP291" s="1444"/>
      <c r="EQ291" s="1444"/>
      <c r="ER291" s="1444"/>
      <c r="ES291" s="1444"/>
      <c r="ET291" s="1444"/>
      <c r="EU291" s="1444"/>
      <c r="EV291" s="1444"/>
      <c r="EW291" s="1444"/>
      <c r="EX291" s="1444"/>
      <c r="EY291" s="1444"/>
      <c r="EZ291" s="1444"/>
      <c r="FA291" s="1444"/>
      <c r="FB291" s="1444"/>
      <c r="FC291" s="1444"/>
      <c r="FD291" s="1444"/>
      <c r="FE291" s="1444"/>
      <c r="FF291" s="1444"/>
      <c r="FG291" s="1444"/>
      <c r="FH291" s="1444"/>
      <c r="FI291" s="1444"/>
      <c r="FJ291" s="1444"/>
      <c r="FK291" s="1444"/>
      <c r="FL291" s="1444"/>
      <c r="FM291" s="1444"/>
      <c r="FN291" s="1444"/>
      <c r="FO291" s="1444"/>
      <c r="FP291" s="1444"/>
      <c r="FQ291" s="1444"/>
      <c r="FR291" s="1444"/>
      <c r="FS291" s="1444"/>
      <c r="FT291" s="1444"/>
      <c r="FU291" s="1444"/>
      <c r="FV291" s="1444"/>
      <c r="FW291" s="1444"/>
      <c r="FX291" s="1444"/>
      <c r="FY291" s="1444"/>
      <c r="FZ291" s="1444"/>
      <c r="GA291" s="1444"/>
      <c r="GB291" s="1444"/>
      <c r="GC291" s="1444"/>
      <c r="GD291" s="1444"/>
      <c r="GE291" s="1444"/>
      <c r="GF291" s="1444"/>
      <c r="GG291" s="1444"/>
      <c r="GH291" s="1444"/>
      <c r="GI291" s="1444"/>
      <c r="GJ291" s="1444"/>
      <c r="GK291" s="1444"/>
      <c r="GL291" s="1444"/>
      <c r="GM291" s="1444"/>
      <c r="GN291" s="1444"/>
      <c r="GO291" s="1444"/>
      <c r="GP291" s="1444"/>
      <c r="GQ291" s="1444"/>
      <c r="GR291" s="1444"/>
      <c r="GS291" s="1444"/>
      <c r="GT291" s="1444"/>
      <c r="GU291" s="1444"/>
      <c r="GV291" s="1444"/>
      <c r="GW291" s="1444"/>
      <c r="GX291" s="1444"/>
      <c r="GY291" s="1444"/>
      <c r="GZ291" s="1444"/>
      <c r="HA291" s="1444"/>
      <c r="HB291" s="1444"/>
      <c r="HC291" s="1444"/>
      <c r="HD291" s="1444"/>
      <c r="HE291" s="1444"/>
      <c r="HF291" s="1444"/>
      <c r="HG291" s="1444"/>
      <c r="HH291" s="1444"/>
      <c r="HI291" s="1444"/>
      <c r="HJ291" s="1444"/>
      <c r="HK291" s="1444"/>
      <c r="HL291" s="1444"/>
      <c r="HM291" s="1444"/>
      <c r="HN291" s="1444"/>
      <c r="HO291" s="1444"/>
      <c r="HP291" s="1444"/>
      <c r="HQ291" s="1444"/>
      <c r="HR291" s="1444"/>
      <c r="HS291" s="1444"/>
      <c r="HT291" s="1444"/>
      <c r="HU291" s="1444"/>
      <c r="HV291" s="1444"/>
      <c r="HW291" s="1444"/>
      <c r="HX291" s="1444"/>
      <c r="HY291" s="1444"/>
      <c r="HZ291" s="1444"/>
      <c r="IA291" s="1444"/>
      <c r="IB291" s="1444"/>
      <c r="IC291" s="1444"/>
      <c r="ID291" s="1444"/>
      <c r="IE291" s="1444"/>
      <c r="IF291" s="1444"/>
      <c r="IG291" s="1444"/>
      <c r="IH291" s="1444"/>
      <c r="II291" s="1444"/>
      <c r="IJ291" s="1444"/>
      <c r="IK291" s="1444"/>
      <c r="IL291" s="1444"/>
      <c r="IM291" s="1444"/>
      <c r="IN291" s="1444"/>
      <c r="IO291" s="1444"/>
      <c r="IP291" s="1444"/>
      <c r="IQ291" s="1444"/>
      <c r="IR291" s="1444"/>
      <c r="IS291" s="1444"/>
      <c r="IT291" s="1444"/>
      <c r="IU291" s="1444"/>
      <c r="IV291" s="1444"/>
      <c r="IW291" s="1444"/>
      <c r="IX291" s="1444"/>
      <c r="IY291" s="1444"/>
      <c r="IZ291" s="1444"/>
      <c r="JA291" s="1444"/>
      <c r="JB291" s="1444"/>
      <c r="JC291" s="1444"/>
      <c r="JD291" s="1444"/>
      <c r="JE291" s="1444"/>
    </row>
    <row r="292" spans="13:265" s="1485" customFormat="1" ht="15" hidden="1" customHeight="1" x14ac:dyDescent="0.25">
      <c r="M292" s="1163"/>
      <c r="N292" s="1163"/>
      <c r="CK292" s="1444"/>
      <c r="CL292" s="1444"/>
      <c r="CM292" s="1444"/>
      <c r="CN292" s="1444"/>
      <c r="CO292" s="1444"/>
      <c r="CP292" s="1444"/>
      <c r="CQ292" s="1444"/>
      <c r="CR292" s="1444"/>
      <c r="CS292" s="1444"/>
      <c r="CT292" s="1444"/>
      <c r="CU292" s="1444"/>
      <c r="CV292" s="1444"/>
      <c r="CW292" s="1444"/>
      <c r="CX292" s="1444"/>
      <c r="CY292" s="1444"/>
      <c r="CZ292" s="1444"/>
      <c r="DA292" s="1444"/>
      <c r="DB292" s="1444"/>
      <c r="DC292" s="1444"/>
      <c r="DD292" s="1444"/>
      <c r="DE292" s="1444"/>
      <c r="DF292" s="1444"/>
      <c r="DG292" s="1444"/>
      <c r="DH292" s="1444"/>
      <c r="DI292" s="1444"/>
      <c r="DJ292" s="1444"/>
      <c r="DK292" s="1444"/>
      <c r="DL292" s="1444"/>
      <c r="DM292" s="1444"/>
      <c r="DN292" s="1444"/>
      <c r="DO292" s="1444"/>
      <c r="DP292" s="1444"/>
      <c r="DQ292" s="1444"/>
      <c r="DR292" s="1444"/>
      <c r="DS292" s="1444"/>
      <c r="DT292" s="1444"/>
      <c r="DU292" s="1444"/>
      <c r="DV292" s="1444"/>
      <c r="DW292" s="1444"/>
      <c r="DX292" s="1444"/>
      <c r="DY292" s="1444"/>
      <c r="DZ292" s="1444"/>
      <c r="EA292" s="1444"/>
      <c r="EB292" s="1444"/>
      <c r="EC292" s="1444"/>
      <c r="ED292" s="1444"/>
      <c r="EE292" s="1444"/>
      <c r="EF292" s="1444"/>
      <c r="EG292" s="1444"/>
      <c r="EH292" s="1444"/>
      <c r="EI292" s="1444"/>
      <c r="EJ292" s="1444"/>
      <c r="EK292" s="1444"/>
      <c r="EL292" s="1444"/>
      <c r="EM292" s="1444"/>
      <c r="EN292" s="1444"/>
      <c r="EO292" s="1444"/>
      <c r="EP292" s="1444"/>
      <c r="EQ292" s="1444"/>
      <c r="ER292" s="1444"/>
      <c r="ES292" s="1444"/>
      <c r="ET292" s="1444"/>
      <c r="EU292" s="1444"/>
      <c r="EV292" s="1444"/>
      <c r="EW292" s="1444"/>
      <c r="EX292" s="1444"/>
      <c r="EY292" s="1444"/>
      <c r="EZ292" s="1444"/>
      <c r="FA292" s="1444"/>
      <c r="FB292" s="1444"/>
      <c r="FC292" s="1444"/>
      <c r="FD292" s="1444"/>
      <c r="FE292" s="1444"/>
      <c r="FF292" s="1444"/>
      <c r="FG292" s="1444"/>
      <c r="FH292" s="1444"/>
      <c r="FI292" s="1444"/>
      <c r="FJ292" s="1444"/>
      <c r="FK292" s="1444"/>
      <c r="FL292" s="1444"/>
      <c r="FM292" s="1444"/>
      <c r="FN292" s="1444"/>
      <c r="FO292" s="1444"/>
      <c r="FP292" s="1444"/>
      <c r="FQ292" s="1444"/>
      <c r="FR292" s="1444"/>
      <c r="FS292" s="1444"/>
      <c r="FT292" s="1444"/>
      <c r="FU292" s="1444"/>
      <c r="FV292" s="1444"/>
      <c r="FW292" s="1444"/>
      <c r="FX292" s="1444"/>
      <c r="FY292" s="1444"/>
      <c r="FZ292" s="1444"/>
      <c r="GA292" s="1444"/>
      <c r="GB292" s="1444"/>
      <c r="GC292" s="1444"/>
      <c r="GD292" s="1444"/>
      <c r="GE292" s="1444"/>
      <c r="GF292" s="1444"/>
      <c r="GG292" s="1444"/>
      <c r="GH292" s="1444"/>
      <c r="GI292" s="1444"/>
      <c r="GJ292" s="1444"/>
      <c r="GK292" s="1444"/>
      <c r="GL292" s="1444"/>
      <c r="GM292" s="1444"/>
      <c r="GN292" s="1444"/>
      <c r="GO292" s="1444"/>
      <c r="GP292" s="1444"/>
      <c r="GQ292" s="1444"/>
      <c r="GR292" s="1444"/>
      <c r="GS292" s="1444"/>
      <c r="GT292" s="1444"/>
      <c r="GU292" s="1444"/>
      <c r="GV292" s="1444"/>
      <c r="GW292" s="1444"/>
      <c r="GX292" s="1444"/>
      <c r="GY292" s="1444"/>
      <c r="GZ292" s="1444"/>
      <c r="HA292" s="1444"/>
      <c r="HB292" s="1444"/>
      <c r="HC292" s="1444"/>
      <c r="HD292" s="1444"/>
      <c r="HE292" s="1444"/>
      <c r="HF292" s="1444"/>
      <c r="HG292" s="1444"/>
      <c r="HH292" s="1444"/>
      <c r="HI292" s="1444"/>
      <c r="HJ292" s="1444"/>
      <c r="HK292" s="1444"/>
      <c r="HL292" s="1444"/>
      <c r="HM292" s="1444"/>
      <c r="HN292" s="1444"/>
      <c r="HO292" s="1444"/>
      <c r="HP292" s="1444"/>
      <c r="HQ292" s="1444"/>
      <c r="HR292" s="1444"/>
      <c r="HS292" s="1444"/>
      <c r="HT292" s="1444"/>
      <c r="HU292" s="1444"/>
      <c r="HV292" s="1444"/>
      <c r="HW292" s="1444"/>
      <c r="HX292" s="1444"/>
      <c r="HY292" s="1444"/>
      <c r="HZ292" s="1444"/>
      <c r="IA292" s="1444"/>
      <c r="IB292" s="1444"/>
      <c r="IC292" s="1444"/>
      <c r="ID292" s="1444"/>
      <c r="IE292" s="1444"/>
      <c r="IF292" s="1444"/>
      <c r="IG292" s="1444"/>
      <c r="IH292" s="1444"/>
      <c r="II292" s="1444"/>
      <c r="IJ292" s="1444"/>
      <c r="IK292" s="1444"/>
      <c r="IL292" s="1444"/>
      <c r="IM292" s="1444"/>
      <c r="IN292" s="1444"/>
      <c r="IO292" s="1444"/>
      <c r="IP292" s="1444"/>
      <c r="IQ292" s="1444"/>
      <c r="IR292" s="1444"/>
      <c r="IS292" s="1444"/>
      <c r="IT292" s="1444"/>
      <c r="IU292" s="1444"/>
      <c r="IV292" s="1444"/>
      <c r="IW292" s="1444"/>
      <c r="IX292" s="1444"/>
      <c r="IY292" s="1444"/>
      <c r="IZ292" s="1444"/>
      <c r="JA292" s="1444"/>
      <c r="JB292" s="1444"/>
      <c r="JC292" s="1444"/>
      <c r="JD292" s="1444"/>
      <c r="JE292" s="1444"/>
    </row>
    <row r="293" spans="13:265" s="1485" customFormat="1" ht="15" hidden="1" customHeight="1" x14ac:dyDescent="0.25">
      <c r="M293" s="1163"/>
      <c r="N293" s="1163"/>
      <c r="CK293" s="1444"/>
      <c r="CL293" s="1444"/>
      <c r="CM293" s="1444"/>
      <c r="CN293" s="1444"/>
      <c r="CO293" s="1444"/>
      <c r="CP293" s="1444"/>
      <c r="CQ293" s="1444"/>
      <c r="CR293" s="1444"/>
      <c r="CS293" s="1444"/>
      <c r="CT293" s="1444"/>
      <c r="CU293" s="1444"/>
      <c r="CV293" s="1444"/>
      <c r="CW293" s="1444"/>
      <c r="CX293" s="1444"/>
      <c r="CY293" s="1444"/>
      <c r="CZ293" s="1444"/>
      <c r="DA293" s="1444"/>
      <c r="DB293" s="1444"/>
      <c r="DC293" s="1444"/>
      <c r="DD293" s="1444"/>
      <c r="DE293" s="1444"/>
      <c r="DF293" s="1444"/>
      <c r="DG293" s="1444"/>
      <c r="DH293" s="1444"/>
      <c r="DI293" s="1444"/>
      <c r="DJ293" s="1444"/>
      <c r="DK293" s="1444"/>
      <c r="DL293" s="1444"/>
      <c r="DM293" s="1444"/>
      <c r="DN293" s="1444"/>
      <c r="DO293" s="1444"/>
      <c r="DP293" s="1444"/>
      <c r="DQ293" s="1444"/>
      <c r="DR293" s="1444"/>
      <c r="DS293" s="1444"/>
      <c r="DT293" s="1444"/>
      <c r="DU293" s="1444"/>
      <c r="DV293" s="1444"/>
      <c r="DW293" s="1444"/>
      <c r="DX293" s="1444"/>
      <c r="DY293" s="1444"/>
      <c r="DZ293" s="1444"/>
      <c r="EA293" s="1444"/>
      <c r="EB293" s="1444"/>
      <c r="EC293" s="1444"/>
      <c r="ED293" s="1444"/>
      <c r="EE293" s="1444"/>
      <c r="EF293" s="1444"/>
      <c r="EG293" s="1444"/>
      <c r="EH293" s="1444"/>
      <c r="EI293" s="1444"/>
      <c r="EJ293" s="1444"/>
      <c r="EK293" s="1444"/>
      <c r="EL293" s="1444"/>
      <c r="EM293" s="1444"/>
      <c r="EN293" s="1444"/>
      <c r="EO293" s="1444"/>
      <c r="EP293" s="1444"/>
      <c r="EQ293" s="1444"/>
      <c r="ER293" s="1444"/>
      <c r="ES293" s="1444"/>
      <c r="ET293" s="1444"/>
      <c r="EU293" s="1444"/>
      <c r="EV293" s="1444"/>
      <c r="EW293" s="1444"/>
      <c r="EX293" s="1444"/>
      <c r="EY293" s="1444"/>
      <c r="EZ293" s="1444"/>
      <c r="FA293" s="1444"/>
      <c r="FB293" s="1444"/>
      <c r="FC293" s="1444"/>
      <c r="FD293" s="1444"/>
      <c r="FE293" s="1444"/>
      <c r="FF293" s="1444"/>
      <c r="FG293" s="1444"/>
      <c r="FH293" s="1444"/>
      <c r="FI293" s="1444"/>
      <c r="FJ293" s="1444"/>
      <c r="FK293" s="1444"/>
      <c r="FL293" s="1444"/>
      <c r="FM293" s="1444"/>
      <c r="FN293" s="1444"/>
      <c r="FO293" s="1444"/>
      <c r="FP293" s="1444"/>
      <c r="FQ293" s="1444"/>
      <c r="FR293" s="1444"/>
      <c r="FS293" s="1444"/>
      <c r="FT293" s="1444"/>
      <c r="FU293" s="1444"/>
      <c r="FV293" s="1444"/>
      <c r="FW293" s="1444"/>
      <c r="FX293" s="1444"/>
      <c r="FY293" s="1444"/>
      <c r="FZ293" s="1444"/>
      <c r="GA293" s="1444"/>
      <c r="GB293" s="1444"/>
      <c r="GC293" s="1444"/>
      <c r="GD293" s="1444"/>
      <c r="GE293" s="1444"/>
      <c r="GF293" s="1444"/>
      <c r="GG293" s="1444"/>
      <c r="GH293" s="1444"/>
      <c r="GI293" s="1444"/>
      <c r="GJ293" s="1444"/>
      <c r="GK293" s="1444"/>
      <c r="GL293" s="1444"/>
      <c r="GM293" s="1444"/>
      <c r="GN293" s="1444"/>
      <c r="GO293" s="1444"/>
      <c r="GP293" s="1444"/>
      <c r="GQ293" s="1444"/>
      <c r="GR293" s="1444"/>
      <c r="GS293" s="1444"/>
      <c r="GT293" s="1444"/>
      <c r="GU293" s="1444"/>
      <c r="GV293" s="1444"/>
      <c r="GW293" s="1444"/>
      <c r="GX293" s="1444"/>
      <c r="GY293" s="1444"/>
      <c r="GZ293" s="1444"/>
      <c r="HA293" s="1444"/>
      <c r="HB293" s="1444"/>
      <c r="HC293" s="1444"/>
      <c r="HD293" s="1444"/>
      <c r="HE293" s="1444"/>
      <c r="HF293" s="1444"/>
      <c r="HG293" s="1444"/>
      <c r="HH293" s="1444"/>
      <c r="HI293" s="1444"/>
      <c r="HJ293" s="1444"/>
      <c r="HK293" s="1444"/>
      <c r="HL293" s="1444"/>
      <c r="HM293" s="1444"/>
      <c r="HN293" s="1444"/>
      <c r="HO293" s="1444"/>
      <c r="HP293" s="1444"/>
      <c r="HQ293" s="1444"/>
      <c r="HR293" s="1444"/>
      <c r="HS293" s="1444"/>
      <c r="HT293" s="1444"/>
      <c r="HU293" s="1444"/>
      <c r="HV293" s="1444"/>
      <c r="HW293" s="1444"/>
      <c r="HX293" s="1444"/>
      <c r="HY293" s="1444"/>
      <c r="HZ293" s="1444"/>
      <c r="IA293" s="1444"/>
      <c r="IB293" s="1444"/>
      <c r="IC293" s="1444"/>
      <c r="ID293" s="1444"/>
      <c r="IE293" s="1444"/>
      <c r="IF293" s="1444"/>
      <c r="IG293" s="1444"/>
      <c r="IH293" s="1444"/>
      <c r="II293" s="1444"/>
      <c r="IJ293" s="1444"/>
      <c r="IK293" s="1444"/>
      <c r="IL293" s="1444"/>
      <c r="IM293" s="1444"/>
      <c r="IN293" s="1444"/>
      <c r="IO293" s="1444"/>
      <c r="IP293" s="1444"/>
      <c r="IQ293" s="1444"/>
      <c r="IR293" s="1444"/>
      <c r="IS293" s="1444"/>
      <c r="IT293" s="1444"/>
      <c r="IU293" s="1444"/>
      <c r="IV293" s="1444"/>
      <c r="IW293" s="1444"/>
      <c r="IX293" s="1444"/>
      <c r="IY293" s="1444"/>
      <c r="IZ293" s="1444"/>
      <c r="JA293" s="1444"/>
      <c r="JB293" s="1444"/>
      <c r="JC293" s="1444"/>
      <c r="JD293" s="1444"/>
      <c r="JE293" s="1444"/>
    </row>
    <row r="294" spans="13:265" s="1485" customFormat="1" ht="15" hidden="1" customHeight="1" x14ac:dyDescent="0.25">
      <c r="M294" s="1163"/>
      <c r="N294" s="1163"/>
      <c r="CK294" s="1444"/>
      <c r="CL294" s="1444"/>
      <c r="CM294" s="1444"/>
      <c r="CN294" s="1444"/>
      <c r="CO294" s="1444"/>
      <c r="CP294" s="1444"/>
      <c r="CQ294" s="1444"/>
      <c r="CR294" s="1444"/>
      <c r="CS294" s="1444"/>
      <c r="CT294" s="1444"/>
      <c r="CU294" s="1444"/>
      <c r="CV294" s="1444"/>
      <c r="CW294" s="1444"/>
      <c r="CX294" s="1444"/>
      <c r="CY294" s="1444"/>
      <c r="CZ294" s="1444"/>
      <c r="DA294" s="1444"/>
      <c r="DB294" s="1444"/>
      <c r="DC294" s="1444"/>
      <c r="DD294" s="1444"/>
      <c r="DE294" s="1444"/>
      <c r="DF294" s="1444"/>
      <c r="DG294" s="1444"/>
      <c r="DH294" s="1444"/>
      <c r="DI294" s="1444"/>
      <c r="DJ294" s="1444"/>
      <c r="DK294" s="1444"/>
      <c r="DL294" s="1444"/>
      <c r="DM294" s="1444"/>
      <c r="DN294" s="1444"/>
      <c r="DO294" s="1444"/>
      <c r="DP294" s="1444"/>
      <c r="DQ294" s="1444"/>
      <c r="DR294" s="1444"/>
      <c r="DS294" s="1444"/>
      <c r="DT294" s="1444"/>
      <c r="DU294" s="1444"/>
      <c r="DV294" s="1444"/>
      <c r="DW294" s="1444"/>
      <c r="DX294" s="1444"/>
      <c r="DY294" s="1444"/>
      <c r="DZ294" s="1444"/>
      <c r="EA294" s="1444"/>
      <c r="EB294" s="1444"/>
      <c r="EC294" s="1444"/>
      <c r="ED294" s="1444"/>
      <c r="EE294" s="1444"/>
      <c r="EF294" s="1444"/>
      <c r="EG294" s="1444"/>
      <c r="EH294" s="1444"/>
      <c r="EI294" s="1444"/>
      <c r="EJ294" s="1444"/>
      <c r="EK294" s="1444"/>
      <c r="EL294" s="1444"/>
      <c r="EM294" s="1444"/>
      <c r="EN294" s="1444"/>
      <c r="EO294" s="1444"/>
      <c r="EP294" s="1444"/>
      <c r="EQ294" s="1444"/>
      <c r="ER294" s="1444"/>
      <c r="ES294" s="1444"/>
      <c r="ET294" s="1444"/>
      <c r="EU294" s="1444"/>
      <c r="EV294" s="1444"/>
      <c r="EW294" s="1444"/>
      <c r="EX294" s="1444"/>
      <c r="EY294" s="1444"/>
      <c r="EZ294" s="1444"/>
      <c r="FA294" s="1444"/>
      <c r="FB294" s="1444"/>
      <c r="FC294" s="1444"/>
      <c r="FD294" s="1444"/>
      <c r="FE294" s="1444"/>
      <c r="FF294" s="1444"/>
      <c r="FG294" s="1444"/>
      <c r="FH294" s="1444"/>
      <c r="FI294" s="1444"/>
      <c r="FJ294" s="1444"/>
      <c r="FK294" s="1444"/>
      <c r="FL294" s="1444"/>
      <c r="FM294" s="1444"/>
      <c r="FN294" s="1444"/>
      <c r="FO294" s="1444"/>
      <c r="FP294" s="1444"/>
      <c r="FQ294" s="1444"/>
      <c r="FR294" s="1444"/>
      <c r="FS294" s="1444"/>
      <c r="FT294" s="1444"/>
      <c r="FU294" s="1444"/>
      <c r="FV294" s="1444"/>
      <c r="FW294" s="1444"/>
      <c r="FX294" s="1444"/>
      <c r="FY294" s="1444"/>
      <c r="FZ294" s="1444"/>
      <c r="GA294" s="1444"/>
      <c r="GB294" s="1444"/>
      <c r="GC294" s="1444"/>
      <c r="GD294" s="1444"/>
      <c r="GE294" s="1444"/>
      <c r="GF294" s="1444"/>
      <c r="GG294" s="1444"/>
      <c r="GH294" s="1444"/>
      <c r="GI294" s="1444"/>
      <c r="GJ294" s="1444"/>
      <c r="GK294" s="1444"/>
      <c r="GL294" s="1444"/>
      <c r="GM294" s="1444"/>
      <c r="GN294" s="1444"/>
      <c r="GO294" s="1444"/>
      <c r="GP294" s="1444"/>
      <c r="GQ294" s="1444"/>
      <c r="GR294" s="1444"/>
      <c r="GS294" s="1444"/>
      <c r="GT294" s="1444"/>
      <c r="GU294" s="1444"/>
      <c r="GV294" s="1444"/>
      <c r="GW294" s="1444"/>
      <c r="GX294" s="1444"/>
      <c r="GY294" s="1444"/>
      <c r="GZ294" s="1444"/>
      <c r="HA294" s="1444"/>
      <c r="HB294" s="1444"/>
      <c r="HC294" s="1444"/>
      <c r="HD294" s="1444"/>
      <c r="HE294" s="1444"/>
      <c r="HF294" s="1444"/>
      <c r="HG294" s="1444"/>
      <c r="HH294" s="1444"/>
      <c r="HI294" s="1444"/>
      <c r="HJ294" s="1444"/>
      <c r="HK294" s="1444"/>
      <c r="HL294" s="1444"/>
      <c r="HM294" s="1444"/>
      <c r="HN294" s="1444"/>
      <c r="HO294" s="1444"/>
      <c r="HP294" s="1444"/>
      <c r="HQ294" s="1444"/>
      <c r="HR294" s="1444"/>
      <c r="HS294" s="1444"/>
      <c r="HT294" s="1444"/>
      <c r="HU294" s="1444"/>
      <c r="HV294" s="1444"/>
      <c r="HW294" s="1444"/>
      <c r="HX294" s="1444"/>
      <c r="HY294" s="1444"/>
      <c r="HZ294" s="1444"/>
      <c r="IA294" s="1444"/>
      <c r="IB294" s="1444"/>
      <c r="IC294" s="1444"/>
      <c r="ID294" s="1444"/>
      <c r="IE294" s="1444"/>
      <c r="IF294" s="1444"/>
      <c r="IG294" s="1444"/>
      <c r="IH294" s="1444"/>
      <c r="II294" s="1444"/>
      <c r="IJ294" s="1444"/>
      <c r="IK294" s="1444"/>
      <c r="IL294" s="1444"/>
      <c r="IM294" s="1444"/>
      <c r="IN294" s="1444"/>
      <c r="IO294" s="1444"/>
      <c r="IP294" s="1444"/>
      <c r="IQ294" s="1444"/>
      <c r="IR294" s="1444"/>
      <c r="IS294" s="1444"/>
      <c r="IT294" s="1444"/>
      <c r="IU294" s="1444"/>
      <c r="IV294" s="1444"/>
      <c r="IW294" s="1444"/>
      <c r="IX294" s="1444"/>
      <c r="IY294" s="1444"/>
      <c r="IZ294" s="1444"/>
      <c r="JA294" s="1444"/>
      <c r="JB294" s="1444"/>
      <c r="JC294" s="1444"/>
      <c r="JD294" s="1444"/>
      <c r="JE294" s="1444"/>
    </row>
    <row r="295" spans="13:265" s="1485" customFormat="1" ht="15" hidden="1" customHeight="1" x14ac:dyDescent="0.25">
      <c r="M295" s="1163"/>
      <c r="N295" s="1163"/>
      <c r="CK295" s="1444"/>
      <c r="CL295" s="1444"/>
      <c r="CM295" s="1444"/>
      <c r="CN295" s="1444"/>
      <c r="CO295" s="1444"/>
      <c r="CP295" s="1444"/>
      <c r="CQ295" s="1444"/>
      <c r="CR295" s="1444"/>
      <c r="CS295" s="1444"/>
      <c r="CT295" s="1444"/>
      <c r="CU295" s="1444"/>
      <c r="CV295" s="1444"/>
      <c r="CW295" s="1444"/>
      <c r="CX295" s="1444"/>
      <c r="CY295" s="1444"/>
      <c r="CZ295" s="1444"/>
      <c r="DA295" s="1444"/>
      <c r="DB295" s="1444"/>
      <c r="DC295" s="1444"/>
      <c r="DD295" s="1444"/>
      <c r="DE295" s="1444"/>
      <c r="DF295" s="1444"/>
      <c r="DG295" s="1444"/>
      <c r="DH295" s="1444"/>
      <c r="DI295" s="1444"/>
      <c r="DJ295" s="1444"/>
      <c r="DK295" s="1444"/>
      <c r="DL295" s="1444"/>
      <c r="DM295" s="1444"/>
      <c r="DN295" s="1444"/>
      <c r="DO295" s="1444"/>
      <c r="DP295" s="1444"/>
      <c r="DQ295" s="1444"/>
      <c r="DR295" s="1444"/>
      <c r="DS295" s="1444"/>
      <c r="DT295" s="1444"/>
      <c r="DU295" s="1444"/>
      <c r="DV295" s="1444"/>
      <c r="DW295" s="1444"/>
      <c r="DX295" s="1444"/>
      <c r="DY295" s="1444"/>
      <c r="DZ295" s="1444"/>
      <c r="EA295" s="1444"/>
      <c r="EB295" s="1444"/>
      <c r="EC295" s="1444"/>
      <c r="ED295" s="1444"/>
      <c r="EE295" s="1444"/>
      <c r="EF295" s="1444"/>
      <c r="EG295" s="1444"/>
      <c r="EH295" s="1444"/>
      <c r="EI295" s="1444"/>
      <c r="EJ295" s="1444"/>
      <c r="EK295" s="1444"/>
      <c r="EL295" s="1444"/>
      <c r="EM295" s="1444"/>
      <c r="EN295" s="1444"/>
      <c r="EO295" s="1444"/>
      <c r="EP295" s="1444"/>
      <c r="EQ295" s="1444"/>
      <c r="ER295" s="1444"/>
      <c r="ES295" s="1444"/>
      <c r="ET295" s="1444"/>
      <c r="EU295" s="1444"/>
      <c r="EV295" s="1444"/>
      <c r="EW295" s="1444"/>
      <c r="EX295" s="1444"/>
      <c r="EY295" s="1444"/>
      <c r="EZ295" s="1444"/>
      <c r="FA295" s="1444"/>
      <c r="FB295" s="1444"/>
      <c r="FC295" s="1444"/>
      <c r="FD295" s="1444"/>
      <c r="FE295" s="1444"/>
      <c r="FF295" s="1444"/>
      <c r="FG295" s="1444"/>
      <c r="FH295" s="1444"/>
      <c r="FI295" s="1444"/>
      <c r="FJ295" s="1444"/>
      <c r="FK295" s="1444"/>
      <c r="FL295" s="1444"/>
      <c r="FM295" s="1444"/>
      <c r="FN295" s="1444"/>
      <c r="FO295" s="1444"/>
      <c r="FP295" s="1444"/>
      <c r="FQ295" s="1444"/>
      <c r="FR295" s="1444"/>
      <c r="FS295" s="1444"/>
      <c r="FT295" s="1444"/>
      <c r="FU295" s="1444"/>
      <c r="FV295" s="1444"/>
      <c r="FW295" s="1444"/>
      <c r="FX295" s="1444"/>
      <c r="FY295" s="1444"/>
      <c r="FZ295" s="1444"/>
      <c r="GA295" s="1444"/>
      <c r="GB295" s="1444"/>
      <c r="GC295" s="1444"/>
      <c r="GD295" s="1444"/>
      <c r="GE295" s="1444"/>
      <c r="GF295" s="1444"/>
      <c r="GG295" s="1444"/>
      <c r="GH295" s="1444"/>
      <c r="GI295" s="1444"/>
      <c r="GJ295" s="1444"/>
      <c r="GK295" s="1444"/>
      <c r="GL295" s="1444"/>
      <c r="GM295" s="1444"/>
      <c r="GN295" s="1444"/>
      <c r="GO295" s="1444"/>
      <c r="GP295" s="1444"/>
      <c r="GQ295" s="1444"/>
      <c r="GR295" s="1444"/>
      <c r="GS295" s="1444"/>
      <c r="GT295" s="1444"/>
      <c r="GU295" s="1444"/>
      <c r="GV295" s="1444"/>
      <c r="GW295" s="1444"/>
      <c r="GX295" s="1444"/>
      <c r="GY295" s="1444"/>
      <c r="GZ295" s="1444"/>
      <c r="HA295" s="1444"/>
      <c r="HB295" s="1444"/>
      <c r="HC295" s="1444"/>
      <c r="HD295" s="1444"/>
      <c r="HE295" s="1444"/>
      <c r="HF295" s="1444"/>
      <c r="HG295" s="1444"/>
      <c r="HH295" s="1444"/>
      <c r="HI295" s="1444"/>
      <c r="HJ295" s="1444"/>
      <c r="HK295" s="1444"/>
      <c r="HL295" s="1444"/>
      <c r="HM295" s="1444"/>
      <c r="HN295" s="1444"/>
      <c r="HO295" s="1444"/>
      <c r="HP295" s="1444"/>
      <c r="HQ295" s="1444"/>
      <c r="HR295" s="1444"/>
      <c r="HS295" s="1444"/>
      <c r="HT295" s="1444"/>
      <c r="HU295" s="1444"/>
      <c r="HV295" s="1444"/>
      <c r="HW295" s="1444"/>
      <c r="HX295" s="1444"/>
      <c r="HY295" s="1444"/>
      <c r="HZ295" s="1444"/>
      <c r="IA295" s="1444"/>
      <c r="IB295" s="1444"/>
      <c r="IC295" s="1444"/>
      <c r="ID295" s="1444"/>
      <c r="IE295" s="1444"/>
      <c r="IF295" s="1444"/>
      <c r="IG295" s="1444"/>
      <c r="IH295" s="1444"/>
      <c r="II295" s="1444"/>
      <c r="IJ295" s="1444"/>
      <c r="IK295" s="1444"/>
      <c r="IL295" s="1444"/>
      <c r="IM295" s="1444"/>
      <c r="IN295" s="1444"/>
      <c r="IO295" s="1444"/>
      <c r="IP295" s="1444"/>
      <c r="IQ295" s="1444"/>
      <c r="IR295" s="1444"/>
      <c r="IS295" s="1444"/>
      <c r="IT295" s="1444"/>
      <c r="IU295" s="1444"/>
      <c r="IV295" s="1444"/>
      <c r="IW295" s="1444"/>
      <c r="IX295" s="1444"/>
      <c r="IY295" s="1444"/>
      <c r="IZ295" s="1444"/>
      <c r="JA295" s="1444"/>
      <c r="JB295" s="1444"/>
      <c r="JC295" s="1444"/>
      <c r="JD295" s="1444"/>
      <c r="JE295" s="1444"/>
    </row>
    <row r="296" spans="13:265" s="1485" customFormat="1" ht="15" hidden="1" customHeight="1" x14ac:dyDescent="0.25">
      <c r="M296" s="1163"/>
      <c r="N296" s="1163"/>
      <c r="CK296" s="1444"/>
      <c r="CL296" s="1444"/>
      <c r="CM296" s="1444"/>
      <c r="CN296" s="1444"/>
      <c r="CO296" s="1444"/>
      <c r="CP296" s="1444"/>
      <c r="CQ296" s="1444"/>
      <c r="CR296" s="1444"/>
      <c r="CS296" s="1444"/>
      <c r="CT296" s="1444"/>
      <c r="CU296" s="1444"/>
      <c r="CV296" s="1444"/>
      <c r="CW296" s="1444"/>
      <c r="CX296" s="1444"/>
      <c r="CY296" s="1444"/>
      <c r="CZ296" s="1444"/>
      <c r="DA296" s="1444"/>
      <c r="DB296" s="1444"/>
      <c r="DC296" s="1444"/>
      <c r="DD296" s="1444"/>
      <c r="DE296" s="1444"/>
      <c r="DF296" s="1444"/>
      <c r="DG296" s="1444"/>
      <c r="DH296" s="1444"/>
      <c r="DI296" s="1444"/>
      <c r="DJ296" s="1444"/>
      <c r="DK296" s="1444"/>
      <c r="DL296" s="1444"/>
      <c r="DM296" s="1444"/>
      <c r="DN296" s="1444"/>
      <c r="DO296" s="1444"/>
      <c r="DP296" s="1444"/>
      <c r="DQ296" s="1444"/>
      <c r="DR296" s="1444"/>
      <c r="DS296" s="1444"/>
      <c r="DT296" s="1444"/>
      <c r="DU296" s="1444"/>
      <c r="DV296" s="1444"/>
      <c r="DW296" s="1444"/>
      <c r="DX296" s="1444"/>
      <c r="DY296" s="1444"/>
      <c r="DZ296" s="1444"/>
      <c r="EA296" s="1444"/>
      <c r="EB296" s="1444"/>
      <c r="EC296" s="1444"/>
      <c r="ED296" s="1444"/>
      <c r="EE296" s="1444"/>
      <c r="EF296" s="1444"/>
      <c r="EG296" s="1444"/>
      <c r="EH296" s="1444"/>
      <c r="EI296" s="1444"/>
      <c r="EJ296" s="1444"/>
      <c r="EK296" s="1444"/>
      <c r="EL296" s="1444"/>
      <c r="EM296" s="1444"/>
      <c r="EN296" s="1444"/>
      <c r="EO296" s="1444"/>
      <c r="EP296" s="1444"/>
      <c r="EQ296" s="1444"/>
      <c r="ER296" s="1444"/>
      <c r="ES296" s="1444"/>
      <c r="ET296" s="1444"/>
      <c r="EU296" s="1444"/>
      <c r="EV296" s="1444"/>
      <c r="EW296" s="1444"/>
      <c r="EX296" s="1444"/>
      <c r="EY296" s="1444"/>
      <c r="EZ296" s="1444"/>
      <c r="FA296" s="1444"/>
      <c r="FB296" s="1444"/>
      <c r="FC296" s="1444"/>
      <c r="FD296" s="1444"/>
      <c r="FE296" s="1444"/>
      <c r="FF296" s="1444"/>
      <c r="FG296" s="1444"/>
      <c r="FH296" s="1444"/>
      <c r="FI296" s="1444"/>
      <c r="FJ296" s="1444"/>
      <c r="FK296" s="1444"/>
      <c r="FL296" s="1444"/>
      <c r="FM296" s="1444"/>
      <c r="FN296" s="1444"/>
      <c r="FO296" s="1444"/>
      <c r="FP296" s="1444"/>
      <c r="FQ296" s="1444"/>
      <c r="FR296" s="1444"/>
      <c r="FS296" s="1444"/>
      <c r="FT296" s="1444"/>
      <c r="FU296" s="1444"/>
      <c r="FV296" s="1444"/>
      <c r="FW296" s="1444"/>
      <c r="FX296" s="1444"/>
      <c r="FY296" s="1444"/>
      <c r="FZ296" s="1444"/>
      <c r="GA296" s="1444"/>
      <c r="GB296" s="1444"/>
      <c r="GC296" s="1444"/>
      <c r="GD296" s="1444"/>
      <c r="GE296" s="1444"/>
      <c r="GF296" s="1444"/>
      <c r="GG296" s="1444"/>
      <c r="GH296" s="1444"/>
      <c r="GI296" s="1444"/>
      <c r="GJ296" s="1444"/>
      <c r="GK296" s="1444"/>
      <c r="GL296" s="1444"/>
      <c r="GM296" s="1444"/>
      <c r="GN296" s="1444"/>
      <c r="GO296" s="1444"/>
      <c r="GP296" s="1444"/>
      <c r="GQ296" s="1444"/>
      <c r="GR296" s="1444"/>
      <c r="GS296" s="1444"/>
      <c r="GT296" s="1444"/>
      <c r="GU296" s="1444"/>
      <c r="GV296" s="1444"/>
      <c r="GW296" s="1444"/>
      <c r="GX296" s="1444"/>
      <c r="GY296" s="1444"/>
      <c r="GZ296" s="1444"/>
      <c r="HA296" s="1444"/>
      <c r="HB296" s="1444"/>
      <c r="HC296" s="1444"/>
      <c r="HD296" s="1444"/>
      <c r="HE296" s="1444"/>
      <c r="HF296" s="1444"/>
      <c r="HG296" s="1444"/>
      <c r="HH296" s="1444"/>
      <c r="HI296" s="1444"/>
      <c r="HJ296" s="1444"/>
      <c r="HK296" s="1444"/>
      <c r="HL296" s="1444"/>
      <c r="HM296" s="1444"/>
      <c r="HN296" s="1444"/>
      <c r="HO296" s="1444"/>
      <c r="HP296" s="1444"/>
      <c r="HQ296" s="1444"/>
      <c r="HR296" s="1444"/>
      <c r="HS296" s="1444"/>
      <c r="HT296" s="1444"/>
      <c r="HU296" s="1444"/>
      <c r="HV296" s="1444"/>
      <c r="HW296" s="1444"/>
      <c r="HX296" s="1444"/>
      <c r="HY296" s="1444"/>
      <c r="HZ296" s="1444"/>
      <c r="IA296" s="1444"/>
      <c r="IB296" s="1444"/>
      <c r="IC296" s="1444"/>
      <c r="ID296" s="1444"/>
      <c r="IE296" s="1444"/>
      <c r="IF296" s="1444"/>
      <c r="IG296" s="1444"/>
      <c r="IH296" s="1444"/>
      <c r="II296" s="1444"/>
      <c r="IJ296" s="1444"/>
      <c r="IK296" s="1444"/>
      <c r="IL296" s="1444"/>
      <c r="IM296" s="1444"/>
      <c r="IN296" s="1444"/>
      <c r="IO296" s="1444"/>
      <c r="IP296" s="1444"/>
      <c r="IQ296" s="1444"/>
      <c r="IR296" s="1444"/>
      <c r="IS296" s="1444"/>
      <c r="IT296" s="1444"/>
      <c r="IU296" s="1444"/>
      <c r="IV296" s="1444"/>
      <c r="IW296" s="1444"/>
      <c r="IX296" s="1444"/>
      <c r="IY296" s="1444"/>
      <c r="IZ296" s="1444"/>
      <c r="JA296" s="1444"/>
      <c r="JB296" s="1444"/>
      <c r="JC296" s="1444"/>
      <c r="JD296" s="1444"/>
      <c r="JE296" s="1444"/>
    </row>
    <row r="297" spans="13:265" s="1485" customFormat="1" ht="15" hidden="1" customHeight="1" x14ac:dyDescent="0.25">
      <c r="M297" s="1163"/>
      <c r="N297" s="1163"/>
      <c r="CK297" s="1444"/>
      <c r="CL297" s="1444"/>
      <c r="CM297" s="1444"/>
      <c r="CN297" s="1444"/>
      <c r="CO297" s="1444"/>
      <c r="CP297" s="1444"/>
      <c r="CQ297" s="1444"/>
      <c r="CR297" s="1444"/>
      <c r="CS297" s="1444"/>
      <c r="CT297" s="1444"/>
      <c r="CU297" s="1444"/>
      <c r="CV297" s="1444"/>
      <c r="CW297" s="1444"/>
      <c r="CX297" s="1444"/>
      <c r="CY297" s="1444"/>
      <c r="CZ297" s="1444"/>
      <c r="DA297" s="1444"/>
      <c r="DB297" s="1444"/>
      <c r="DC297" s="1444"/>
      <c r="DD297" s="1444"/>
      <c r="DE297" s="1444"/>
      <c r="DF297" s="1444"/>
      <c r="DG297" s="1444"/>
      <c r="DH297" s="1444"/>
      <c r="DI297" s="1444"/>
      <c r="DJ297" s="1444"/>
      <c r="DK297" s="1444"/>
      <c r="DL297" s="1444"/>
      <c r="DM297" s="1444"/>
      <c r="DN297" s="1444"/>
      <c r="DO297" s="1444"/>
      <c r="DP297" s="1444"/>
      <c r="DQ297" s="1444"/>
      <c r="DR297" s="1444"/>
      <c r="DS297" s="1444"/>
      <c r="DT297" s="1444"/>
      <c r="DU297" s="1444"/>
      <c r="DV297" s="1444"/>
      <c r="DW297" s="1444"/>
      <c r="DX297" s="1444"/>
      <c r="DY297" s="1444"/>
      <c r="DZ297" s="1444"/>
      <c r="EA297" s="1444"/>
      <c r="EB297" s="1444"/>
      <c r="EC297" s="1444"/>
      <c r="ED297" s="1444"/>
      <c r="EE297" s="1444"/>
      <c r="EF297" s="1444"/>
      <c r="EG297" s="1444"/>
      <c r="EH297" s="1444"/>
      <c r="EI297" s="1444"/>
      <c r="EJ297" s="1444"/>
      <c r="EK297" s="1444"/>
      <c r="EL297" s="1444"/>
      <c r="EM297" s="1444"/>
      <c r="EN297" s="1444"/>
      <c r="EO297" s="1444"/>
      <c r="EP297" s="1444"/>
      <c r="EQ297" s="1444"/>
      <c r="ER297" s="1444"/>
      <c r="ES297" s="1444"/>
      <c r="ET297" s="1444"/>
      <c r="EU297" s="1444"/>
      <c r="EV297" s="1444"/>
      <c r="EW297" s="1444"/>
      <c r="EX297" s="1444"/>
      <c r="EY297" s="1444"/>
      <c r="EZ297" s="1444"/>
      <c r="FA297" s="1444"/>
      <c r="FB297" s="1444"/>
      <c r="FC297" s="1444"/>
      <c r="FD297" s="1444"/>
      <c r="FE297" s="1444"/>
      <c r="FF297" s="1444"/>
      <c r="FG297" s="1444"/>
      <c r="FH297" s="1444"/>
      <c r="FI297" s="1444"/>
      <c r="FJ297" s="1444"/>
      <c r="FK297" s="1444"/>
      <c r="FL297" s="1444"/>
      <c r="FM297" s="1444"/>
      <c r="FN297" s="1444"/>
      <c r="FO297" s="1444"/>
      <c r="FP297" s="1444"/>
      <c r="FQ297" s="1444"/>
      <c r="FR297" s="1444"/>
      <c r="FS297" s="1444"/>
      <c r="FT297" s="1444"/>
      <c r="FU297" s="1444"/>
      <c r="FV297" s="1444"/>
      <c r="FW297" s="1444"/>
      <c r="FX297" s="1444"/>
      <c r="FY297" s="1444"/>
      <c r="FZ297" s="1444"/>
      <c r="GA297" s="1444"/>
      <c r="GB297" s="1444"/>
      <c r="GC297" s="1444"/>
      <c r="GD297" s="1444"/>
      <c r="GE297" s="1444"/>
      <c r="GF297" s="1444"/>
      <c r="GG297" s="1444"/>
      <c r="GH297" s="1444"/>
      <c r="GI297" s="1444"/>
      <c r="GJ297" s="1444"/>
      <c r="GK297" s="1444"/>
      <c r="GL297" s="1444"/>
      <c r="GM297" s="1444"/>
      <c r="GN297" s="1444"/>
      <c r="GO297" s="1444"/>
      <c r="GP297" s="1444"/>
      <c r="GQ297" s="1444"/>
      <c r="GR297" s="1444"/>
      <c r="GS297" s="1444"/>
      <c r="GT297" s="1444"/>
      <c r="GU297" s="1444"/>
      <c r="GV297" s="1444"/>
      <c r="GW297" s="1444"/>
      <c r="GX297" s="1444"/>
      <c r="GY297" s="1444"/>
      <c r="GZ297" s="1444"/>
      <c r="HA297" s="1444"/>
      <c r="HB297" s="1444"/>
      <c r="HC297" s="1444"/>
      <c r="HD297" s="1444"/>
      <c r="HE297" s="1444"/>
      <c r="HF297" s="1444"/>
      <c r="HG297" s="1444"/>
      <c r="HH297" s="1444"/>
      <c r="HI297" s="1444"/>
      <c r="HJ297" s="1444"/>
      <c r="HK297" s="1444"/>
      <c r="HL297" s="1444"/>
      <c r="HM297" s="1444"/>
      <c r="HN297" s="1444"/>
      <c r="HO297" s="1444"/>
      <c r="HP297" s="1444"/>
      <c r="HQ297" s="1444"/>
      <c r="HR297" s="1444"/>
      <c r="HS297" s="1444"/>
      <c r="HT297" s="1444"/>
      <c r="HU297" s="1444"/>
      <c r="HV297" s="1444"/>
      <c r="HW297" s="1444"/>
      <c r="HX297" s="1444"/>
      <c r="HY297" s="1444"/>
      <c r="HZ297" s="1444"/>
      <c r="IA297" s="1444"/>
      <c r="IB297" s="1444"/>
      <c r="IC297" s="1444"/>
      <c r="ID297" s="1444"/>
      <c r="IE297" s="1444"/>
      <c r="IF297" s="1444"/>
      <c r="IG297" s="1444"/>
      <c r="IH297" s="1444"/>
      <c r="II297" s="1444"/>
      <c r="IJ297" s="1444"/>
      <c r="IK297" s="1444"/>
      <c r="IL297" s="1444"/>
      <c r="IM297" s="1444"/>
      <c r="IN297" s="1444"/>
      <c r="IO297" s="1444"/>
      <c r="IP297" s="1444"/>
      <c r="IQ297" s="1444"/>
      <c r="IR297" s="1444"/>
      <c r="IS297" s="1444"/>
      <c r="IT297" s="1444"/>
      <c r="IU297" s="1444"/>
      <c r="IV297" s="1444"/>
      <c r="IW297" s="1444"/>
      <c r="IX297" s="1444"/>
      <c r="IY297" s="1444"/>
      <c r="IZ297" s="1444"/>
      <c r="JA297" s="1444"/>
      <c r="JB297" s="1444"/>
      <c r="JC297" s="1444"/>
      <c r="JD297" s="1444"/>
      <c r="JE297" s="1444"/>
    </row>
    <row r="298" spans="13:265" s="1485" customFormat="1" ht="15" hidden="1" customHeight="1" x14ac:dyDescent="0.25">
      <c r="M298" s="1163"/>
      <c r="N298" s="1163"/>
      <c r="CK298" s="1444"/>
      <c r="CL298" s="1444"/>
      <c r="CM298" s="1444"/>
      <c r="CN298" s="1444"/>
      <c r="CO298" s="1444"/>
      <c r="CP298" s="1444"/>
      <c r="CQ298" s="1444"/>
      <c r="CR298" s="1444"/>
      <c r="CS298" s="1444"/>
      <c r="CT298" s="1444"/>
      <c r="CU298" s="1444"/>
      <c r="CV298" s="1444"/>
      <c r="CW298" s="1444"/>
      <c r="CX298" s="1444"/>
      <c r="CY298" s="1444"/>
      <c r="CZ298" s="1444"/>
      <c r="DA298" s="1444"/>
      <c r="DB298" s="1444"/>
      <c r="DC298" s="1444"/>
      <c r="DD298" s="1444"/>
      <c r="DE298" s="1444"/>
      <c r="DF298" s="1444"/>
      <c r="DG298" s="1444"/>
      <c r="DH298" s="1444"/>
      <c r="DI298" s="1444"/>
      <c r="DJ298" s="1444"/>
      <c r="DK298" s="1444"/>
      <c r="DL298" s="1444"/>
      <c r="DM298" s="1444"/>
      <c r="DN298" s="1444"/>
      <c r="DO298" s="1444"/>
      <c r="DP298" s="1444"/>
      <c r="DQ298" s="1444"/>
      <c r="DR298" s="1444"/>
      <c r="DS298" s="1444"/>
      <c r="DT298" s="1444"/>
      <c r="DU298" s="1444"/>
      <c r="DV298" s="1444"/>
      <c r="DW298" s="1444"/>
      <c r="DX298" s="1444"/>
      <c r="DY298" s="1444"/>
      <c r="DZ298" s="1444"/>
      <c r="EA298" s="1444"/>
      <c r="EB298" s="1444"/>
      <c r="EC298" s="1444"/>
      <c r="ED298" s="1444"/>
      <c r="EE298" s="1444"/>
      <c r="EF298" s="1444"/>
      <c r="EG298" s="1444"/>
      <c r="EH298" s="1444"/>
      <c r="EI298" s="1444"/>
      <c r="EJ298" s="1444"/>
      <c r="EK298" s="1444"/>
      <c r="EL298" s="1444"/>
      <c r="EM298" s="1444"/>
      <c r="EN298" s="1444"/>
      <c r="EO298" s="1444"/>
      <c r="EP298" s="1444"/>
      <c r="EQ298" s="1444"/>
      <c r="ER298" s="1444"/>
      <c r="ES298" s="1444"/>
      <c r="ET298" s="1444"/>
      <c r="EU298" s="1444"/>
      <c r="EV298" s="1444"/>
      <c r="EW298" s="1444"/>
      <c r="EX298" s="1444"/>
      <c r="EY298" s="1444"/>
      <c r="EZ298" s="1444"/>
      <c r="FA298" s="1444"/>
      <c r="FB298" s="1444"/>
      <c r="FC298" s="1444"/>
      <c r="FD298" s="1444"/>
      <c r="FE298" s="1444"/>
      <c r="FF298" s="1444"/>
      <c r="FG298" s="1444"/>
      <c r="FH298" s="1444"/>
      <c r="FI298" s="1444"/>
      <c r="FJ298" s="1444"/>
      <c r="FK298" s="1444"/>
      <c r="FL298" s="1444"/>
      <c r="FM298" s="1444"/>
      <c r="FN298" s="1444"/>
      <c r="FO298" s="1444"/>
      <c r="FP298" s="1444"/>
      <c r="FQ298" s="1444"/>
      <c r="FR298" s="1444"/>
      <c r="FS298" s="1444"/>
      <c r="FT298" s="1444"/>
      <c r="FU298" s="1444"/>
      <c r="FV298" s="1444"/>
      <c r="FW298" s="1444"/>
      <c r="FX298" s="1444"/>
      <c r="FY298" s="1444"/>
      <c r="FZ298" s="1444"/>
      <c r="GA298" s="1444"/>
      <c r="GB298" s="1444"/>
      <c r="GC298" s="1444"/>
      <c r="GD298" s="1444"/>
      <c r="GE298" s="1444"/>
      <c r="GF298" s="1444"/>
      <c r="GG298" s="1444"/>
      <c r="GH298" s="1444"/>
      <c r="GI298" s="1444"/>
      <c r="GJ298" s="1444"/>
      <c r="GK298" s="1444"/>
      <c r="GL298" s="1444"/>
      <c r="GM298" s="1444"/>
      <c r="GN298" s="1444"/>
      <c r="GO298" s="1444"/>
      <c r="GP298" s="1444"/>
      <c r="GQ298" s="1444"/>
      <c r="GR298" s="1444"/>
      <c r="GS298" s="1444"/>
      <c r="GT298" s="1444"/>
      <c r="GU298" s="1444"/>
      <c r="GV298" s="1444"/>
      <c r="GW298" s="1444"/>
      <c r="GX298" s="1444"/>
      <c r="GY298" s="1444"/>
      <c r="GZ298" s="1444"/>
      <c r="HA298" s="1444"/>
      <c r="HB298" s="1444"/>
      <c r="HC298" s="1444"/>
      <c r="HD298" s="1444"/>
      <c r="HE298" s="1444"/>
      <c r="HF298" s="1444"/>
      <c r="HG298" s="1444"/>
      <c r="HH298" s="1444"/>
      <c r="HI298" s="1444"/>
      <c r="HJ298" s="1444"/>
      <c r="HK298" s="1444"/>
      <c r="HL298" s="1444"/>
      <c r="HM298" s="1444"/>
      <c r="HN298" s="1444"/>
      <c r="HO298" s="1444"/>
      <c r="HP298" s="1444"/>
      <c r="HQ298" s="1444"/>
      <c r="HR298" s="1444"/>
      <c r="HS298" s="1444"/>
      <c r="HT298" s="1444"/>
      <c r="HU298" s="1444"/>
      <c r="HV298" s="1444"/>
      <c r="HW298" s="1444"/>
      <c r="HX298" s="1444"/>
      <c r="HY298" s="1444"/>
      <c r="HZ298" s="1444"/>
      <c r="IA298" s="1444"/>
      <c r="IB298" s="1444"/>
      <c r="IC298" s="1444"/>
      <c r="ID298" s="1444"/>
      <c r="IE298" s="1444"/>
      <c r="IF298" s="1444"/>
      <c r="IG298" s="1444"/>
      <c r="IH298" s="1444"/>
      <c r="II298" s="1444"/>
      <c r="IJ298" s="1444"/>
      <c r="IK298" s="1444"/>
      <c r="IL298" s="1444"/>
      <c r="IM298" s="1444"/>
      <c r="IN298" s="1444"/>
      <c r="IO298" s="1444"/>
      <c r="IP298" s="1444"/>
      <c r="IQ298" s="1444"/>
      <c r="IR298" s="1444"/>
      <c r="IS298" s="1444"/>
      <c r="IT298" s="1444"/>
      <c r="IU298" s="1444"/>
      <c r="IV298" s="1444"/>
      <c r="IW298" s="1444"/>
      <c r="IX298" s="1444"/>
      <c r="IY298" s="1444"/>
      <c r="IZ298" s="1444"/>
      <c r="JA298" s="1444"/>
      <c r="JB298" s="1444"/>
      <c r="JC298" s="1444"/>
      <c r="JD298" s="1444"/>
      <c r="JE298" s="1444"/>
    </row>
    <row r="299" spans="13:265" s="1485" customFormat="1" ht="15" hidden="1" customHeight="1" x14ac:dyDescent="0.25">
      <c r="M299" s="1163"/>
      <c r="N299" s="1163"/>
      <c r="CK299" s="1444"/>
      <c r="CL299" s="1444"/>
      <c r="CM299" s="1444"/>
      <c r="CN299" s="1444"/>
      <c r="CO299" s="1444"/>
      <c r="CP299" s="1444"/>
      <c r="CQ299" s="1444"/>
      <c r="CR299" s="1444"/>
      <c r="CS299" s="1444"/>
      <c r="CT299" s="1444"/>
      <c r="CU299" s="1444"/>
      <c r="CV299" s="1444"/>
      <c r="CW299" s="1444"/>
      <c r="CX299" s="1444"/>
      <c r="CY299" s="1444"/>
      <c r="CZ299" s="1444"/>
      <c r="DA299" s="1444"/>
      <c r="DB299" s="1444"/>
      <c r="DC299" s="1444"/>
      <c r="DD299" s="1444"/>
      <c r="DE299" s="1444"/>
      <c r="DF299" s="1444"/>
      <c r="DG299" s="1444"/>
      <c r="DH299" s="1444"/>
      <c r="DI299" s="1444"/>
      <c r="DJ299" s="1444"/>
      <c r="DK299" s="1444"/>
      <c r="DL299" s="1444"/>
      <c r="DM299" s="1444"/>
      <c r="DN299" s="1444"/>
      <c r="DO299" s="1444"/>
      <c r="DP299" s="1444"/>
      <c r="DQ299" s="1444"/>
      <c r="DR299" s="1444"/>
      <c r="DS299" s="1444"/>
      <c r="DT299" s="1444"/>
      <c r="DU299" s="1444"/>
      <c r="DV299" s="1444"/>
      <c r="DW299" s="1444"/>
      <c r="DX299" s="1444"/>
      <c r="DY299" s="1444"/>
      <c r="DZ299" s="1444"/>
      <c r="EA299" s="1444"/>
      <c r="EB299" s="1444"/>
      <c r="EC299" s="1444"/>
      <c r="ED299" s="1444"/>
      <c r="EE299" s="1444"/>
      <c r="EF299" s="1444"/>
      <c r="EG299" s="1444"/>
      <c r="EH299" s="1444"/>
      <c r="EI299" s="1444"/>
      <c r="EJ299" s="1444"/>
      <c r="EK299" s="1444"/>
      <c r="EL299" s="1444"/>
      <c r="EM299" s="1444"/>
      <c r="EN299" s="1444"/>
      <c r="EO299" s="1444"/>
      <c r="EP299" s="1444"/>
      <c r="EQ299" s="1444"/>
      <c r="ER299" s="1444"/>
      <c r="ES299" s="1444"/>
      <c r="ET299" s="1444"/>
      <c r="EU299" s="1444"/>
      <c r="EV299" s="1444"/>
      <c r="EW299" s="1444"/>
      <c r="EX299" s="1444"/>
      <c r="EY299" s="1444"/>
      <c r="EZ299" s="1444"/>
      <c r="FA299" s="1444"/>
      <c r="FB299" s="1444"/>
      <c r="FC299" s="1444"/>
      <c r="FD299" s="1444"/>
      <c r="FE299" s="1444"/>
      <c r="FF299" s="1444"/>
      <c r="FG299" s="1444"/>
      <c r="FH299" s="1444"/>
      <c r="FI299" s="1444"/>
      <c r="FJ299" s="1444"/>
      <c r="FK299" s="1444"/>
      <c r="FL299" s="1444"/>
      <c r="FM299" s="1444"/>
      <c r="FN299" s="1444"/>
      <c r="FO299" s="1444"/>
      <c r="FP299" s="1444"/>
      <c r="FQ299" s="1444"/>
      <c r="FR299" s="1444"/>
      <c r="FS299" s="1444"/>
      <c r="FT299" s="1444"/>
      <c r="FU299" s="1444"/>
      <c r="FV299" s="1444"/>
      <c r="FW299" s="1444"/>
      <c r="FX299" s="1444"/>
      <c r="FY299" s="1444"/>
      <c r="FZ299" s="1444"/>
      <c r="GA299" s="1444"/>
      <c r="GB299" s="1444"/>
      <c r="GC299" s="1444"/>
      <c r="GD299" s="1444"/>
      <c r="GE299" s="1444"/>
      <c r="GF299" s="1444"/>
      <c r="GG299" s="1444"/>
      <c r="GH299" s="1444"/>
      <c r="GI299" s="1444"/>
      <c r="GJ299" s="1444"/>
      <c r="GK299" s="1444"/>
      <c r="GL299" s="1444"/>
      <c r="GM299" s="1444"/>
      <c r="GN299" s="1444"/>
      <c r="GO299" s="1444"/>
      <c r="GP299" s="1444"/>
      <c r="GQ299" s="1444"/>
      <c r="GR299" s="1444"/>
      <c r="GS299" s="1444"/>
      <c r="GT299" s="1444"/>
      <c r="GU299" s="1444"/>
      <c r="GV299" s="1444"/>
      <c r="GW299" s="1444"/>
      <c r="GX299" s="1444"/>
      <c r="GY299" s="1444"/>
      <c r="GZ299" s="1444"/>
      <c r="HA299" s="1444"/>
      <c r="HB299" s="1444"/>
      <c r="HC299" s="1444"/>
      <c r="HD299" s="1444"/>
      <c r="HE299" s="1444"/>
      <c r="HF299" s="1444"/>
      <c r="HG299" s="1444"/>
      <c r="HH299" s="1444"/>
      <c r="HI299" s="1444"/>
      <c r="HJ299" s="1444"/>
      <c r="HK299" s="1444"/>
      <c r="HL299" s="1444"/>
      <c r="HM299" s="1444"/>
      <c r="HN299" s="1444"/>
      <c r="HO299" s="1444"/>
      <c r="HP299" s="1444"/>
      <c r="HQ299" s="1444"/>
      <c r="HR299" s="1444"/>
      <c r="HS299" s="1444"/>
      <c r="HT299" s="1444"/>
      <c r="HU299" s="1444"/>
      <c r="HV299" s="1444"/>
      <c r="HW299" s="1444"/>
      <c r="HX299" s="1444"/>
      <c r="HY299" s="1444"/>
      <c r="HZ299" s="1444"/>
      <c r="IA299" s="1444"/>
      <c r="IB299" s="1444"/>
      <c r="IC299" s="1444"/>
      <c r="ID299" s="1444"/>
      <c r="IE299" s="1444"/>
      <c r="IF299" s="1444"/>
      <c r="IG299" s="1444"/>
      <c r="IH299" s="1444"/>
      <c r="II299" s="1444"/>
      <c r="IJ299" s="1444"/>
      <c r="IK299" s="1444"/>
      <c r="IL299" s="1444"/>
      <c r="IM299" s="1444"/>
      <c r="IN299" s="1444"/>
      <c r="IO299" s="1444"/>
      <c r="IP299" s="1444"/>
      <c r="IQ299" s="1444"/>
      <c r="IR299" s="1444"/>
      <c r="IS299" s="1444"/>
      <c r="IT299" s="1444"/>
      <c r="IU299" s="1444"/>
      <c r="IV299" s="1444"/>
      <c r="IW299" s="1444"/>
      <c r="IX299" s="1444"/>
      <c r="IY299" s="1444"/>
      <c r="IZ299" s="1444"/>
      <c r="JA299" s="1444"/>
      <c r="JB299" s="1444"/>
      <c r="JC299" s="1444"/>
      <c r="JD299" s="1444"/>
      <c r="JE299" s="1444"/>
    </row>
    <row r="300" spans="13:265" s="1485" customFormat="1" ht="15" hidden="1" customHeight="1" x14ac:dyDescent="0.25">
      <c r="M300" s="1163"/>
      <c r="N300" s="1163"/>
      <c r="CK300" s="1444"/>
      <c r="CL300" s="1444"/>
      <c r="CM300" s="1444"/>
      <c r="CN300" s="1444"/>
      <c r="CO300" s="1444"/>
      <c r="CP300" s="1444"/>
      <c r="CQ300" s="1444"/>
      <c r="CR300" s="1444"/>
      <c r="CS300" s="1444"/>
      <c r="CT300" s="1444"/>
      <c r="CU300" s="1444"/>
      <c r="CV300" s="1444"/>
      <c r="CW300" s="1444"/>
      <c r="CX300" s="1444"/>
      <c r="CY300" s="1444"/>
      <c r="CZ300" s="1444"/>
      <c r="DA300" s="1444"/>
      <c r="DB300" s="1444"/>
      <c r="DC300" s="1444"/>
      <c r="DD300" s="1444"/>
      <c r="DE300" s="1444"/>
      <c r="DF300" s="1444"/>
      <c r="DG300" s="1444"/>
      <c r="DH300" s="1444"/>
      <c r="DI300" s="1444"/>
      <c r="DJ300" s="1444"/>
      <c r="DK300" s="1444"/>
      <c r="DL300" s="1444"/>
      <c r="DM300" s="1444"/>
      <c r="DN300" s="1444"/>
      <c r="DO300" s="1444"/>
      <c r="DP300" s="1444"/>
      <c r="DQ300" s="1444"/>
      <c r="DR300" s="1444"/>
      <c r="DS300" s="1444"/>
      <c r="DT300" s="1444"/>
      <c r="DU300" s="1444"/>
      <c r="DV300" s="1444"/>
      <c r="DW300" s="1444"/>
      <c r="DX300" s="1444"/>
      <c r="DY300" s="1444"/>
      <c r="DZ300" s="1444"/>
      <c r="EA300" s="1444"/>
      <c r="EB300" s="1444"/>
      <c r="EC300" s="1444"/>
      <c r="ED300" s="1444"/>
      <c r="EE300" s="1444"/>
      <c r="EF300" s="1444"/>
      <c r="EG300" s="1444"/>
      <c r="EH300" s="1444"/>
      <c r="EI300" s="1444"/>
      <c r="EJ300" s="1444"/>
      <c r="EK300" s="1444"/>
      <c r="EL300" s="1444"/>
      <c r="EM300" s="1444"/>
      <c r="EN300" s="1444"/>
      <c r="EO300" s="1444"/>
      <c r="EP300" s="1444"/>
      <c r="EQ300" s="1444"/>
      <c r="ER300" s="1444"/>
      <c r="ES300" s="1444"/>
      <c r="ET300" s="1444"/>
      <c r="EU300" s="1444"/>
      <c r="EV300" s="1444"/>
      <c r="EW300" s="1444"/>
      <c r="EX300" s="1444"/>
      <c r="EY300" s="1444"/>
      <c r="EZ300" s="1444"/>
      <c r="FA300" s="1444"/>
      <c r="FB300" s="1444"/>
      <c r="FC300" s="1444"/>
      <c r="FD300" s="1444"/>
      <c r="FE300" s="1444"/>
      <c r="FF300" s="1444"/>
      <c r="FG300" s="1444"/>
      <c r="FH300" s="1444"/>
      <c r="FI300" s="1444"/>
      <c r="FJ300" s="1444"/>
      <c r="FK300" s="1444"/>
      <c r="FL300" s="1444"/>
      <c r="FM300" s="1444"/>
      <c r="FN300" s="1444"/>
      <c r="FO300" s="1444"/>
      <c r="FP300" s="1444"/>
      <c r="FQ300" s="1444"/>
      <c r="FR300" s="1444"/>
      <c r="FS300" s="1444"/>
      <c r="FT300" s="1444"/>
      <c r="FU300" s="1444"/>
      <c r="FV300" s="1444"/>
      <c r="FW300" s="1444"/>
      <c r="FX300" s="1444"/>
      <c r="FY300" s="1444"/>
      <c r="FZ300" s="1444"/>
      <c r="GA300" s="1444"/>
      <c r="GB300" s="1444"/>
      <c r="GC300" s="1444"/>
      <c r="GD300" s="1444"/>
      <c r="GE300" s="1444"/>
      <c r="GF300" s="1444"/>
      <c r="GG300" s="1444"/>
      <c r="GH300" s="1444"/>
      <c r="GI300" s="1444"/>
      <c r="GJ300" s="1444"/>
      <c r="GK300" s="1444"/>
      <c r="GL300" s="1444"/>
      <c r="GM300" s="1444"/>
      <c r="GN300" s="1444"/>
      <c r="GO300" s="1444"/>
      <c r="GP300" s="1444"/>
      <c r="GQ300" s="1444"/>
      <c r="GR300" s="1444"/>
      <c r="GS300" s="1444"/>
      <c r="GT300" s="1444"/>
      <c r="GU300" s="1444"/>
      <c r="GV300" s="1444"/>
      <c r="GW300" s="1444"/>
      <c r="GX300" s="1444"/>
      <c r="GY300" s="1444"/>
      <c r="GZ300" s="1444"/>
      <c r="HA300" s="1444"/>
      <c r="HB300" s="1444"/>
      <c r="HC300" s="1444"/>
      <c r="HD300" s="1444"/>
      <c r="HE300" s="1444"/>
      <c r="HF300" s="1444"/>
      <c r="HG300" s="1444"/>
      <c r="HH300" s="1444"/>
      <c r="HI300" s="1444"/>
      <c r="HJ300" s="1444"/>
      <c r="HK300" s="1444"/>
      <c r="HL300" s="1444"/>
      <c r="HM300" s="1444"/>
      <c r="HN300" s="1444"/>
      <c r="HO300" s="1444"/>
      <c r="HP300" s="1444"/>
      <c r="HQ300" s="1444"/>
      <c r="HR300" s="1444"/>
      <c r="HS300" s="1444"/>
      <c r="HT300" s="1444"/>
      <c r="HU300" s="1444"/>
      <c r="HV300" s="1444"/>
      <c r="HW300" s="1444"/>
      <c r="HX300" s="1444"/>
      <c r="HY300" s="1444"/>
      <c r="HZ300" s="1444"/>
      <c r="IA300" s="1444"/>
      <c r="IB300" s="1444"/>
      <c r="IC300" s="1444"/>
      <c r="ID300" s="1444"/>
      <c r="IE300" s="1444"/>
      <c r="IF300" s="1444"/>
      <c r="IG300" s="1444"/>
      <c r="IH300" s="1444"/>
      <c r="II300" s="1444"/>
      <c r="IJ300" s="1444"/>
      <c r="IK300" s="1444"/>
      <c r="IL300" s="1444"/>
      <c r="IM300" s="1444"/>
      <c r="IN300" s="1444"/>
      <c r="IO300" s="1444"/>
      <c r="IP300" s="1444"/>
      <c r="IQ300" s="1444"/>
      <c r="IR300" s="1444"/>
      <c r="IS300" s="1444"/>
      <c r="IT300" s="1444"/>
      <c r="IU300" s="1444"/>
      <c r="IV300" s="1444"/>
      <c r="IW300" s="1444"/>
      <c r="IX300" s="1444"/>
      <c r="IY300" s="1444"/>
      <c r="IZ300" s="1444"/>
      <c r="JA300" s="1444"/>
      <c r="JB300" s="1444"/>
      <c r="JC300" s="1444"/>
      <c r="JD300" s="1444"/>
      <c r="JE300" s="1444"/>
    </row>
    <row r="301" spans="13:265" s="1485" customFormat="1" ht="15" hidden="1" customHeight="1" x14ac:dyDescent="0.25">
      <c r="M301" s="1163"/>
      <c r="N301" s="1163"/>
      <c r="CK301" s="1444"/>
      <c r="CL301" s="1444"/>
      <c r="CM301" s="1444"/>
      <c r="CN301" s="1444"/>
      <c r="CO301" s="1444"/>
      <c r="CP301" s="1444"/>
      <c r="CQ301" s="1444"/>
      <c r="CR301" s="1444"/>
      <c r="CS301" s="1444"/>
      <c r="CT301" s="1444"/>
      <c r="CU301" s="1444"/>
      <c r="CV301" s="1444"/>
      <c r="CW301" s="1444"/>
      <c r="CX301" s="1444"/>
      <c r="CY301" s="1444"/>
      <c r="CZ301" s="1444"/>
      <c r="DA301" s="1444"/>
      <c r="DB301" s="1444"/>
      <c r="DC301" s="1444"/>
      <c r="DD301" s="1444"/>
      <c r="DE301" s="1444"/>
      <c r="DF301" s="1444"/>
      <c r="DG301" s="1444"/>
      <c r="DH301" s="1444"/>
      <c r="DI301" s="1444"/>
      <c r="DJ301" s="1444"/>
      <c r="DK301" s="1444"/>
      <c r="DL301" s="1444"/>
      <c r="DM301" s="1444"/>
      <c r="DN301" s="1444"/>
      <c r="DO301" s="1444"/>
      <c r="DP301" s="1444"/>
      <c r="DQ301" s="1444"/>
      <c r="DR301" s="1444"/>
      <c r="DS301" s="1444"/>
      <c r="DT301" s="1444"/>
      <c r="DU301" s="1444"/>
      <c r="DV301" s="1444"/>
      <c r="DW301" s="1444"/>
      <c r="DX301" s="1444"/>
      <c r="DY301" s="1444"/>
      <c r="DZ301" s="1444"/>
      <c r="EA301" s="1444"/>
      <c r="EB301" s="1444"/>
      <c r="EC301" s="1444"/>
      <c r="ED301" s="1444"/>
      <c r="EE301" s="1444"/>
      <c r="EF301" s="1444"/>
      <c r="EG301" s="1444"/>
      <c r="EH301" s="1444"/>
      <c r="EI301" s="1444"/>
      <c r="EJ301" s="1444"/>
      <c r="EK301" s="1444"/>
      <c r="EL301" s="1444"/>
      <c r="EM301" s="1444"/>
      <c r="EN301" s="1444"/>
      <c r="EO301" s="1444"/>
      <c r="EP301" s="1444"/>
      <c r="EQ301" s="1444"/>
      <c r="ER301" s="1444"/>
      <c r="ES301" s="1444"/>
      <c r="ET301" s="1444"/>
      <c r="EU301" s="1444"/>
      <c r="EV301" s="1444"/>
      <c r="EW301" s="1444"/>
      <c r="EX301" s="1444"/>
      <c r="EY301" s="1444"/>
      <c r="EZ301" s="1444"/>
      <c r="FA301" s="1444"/>
      <c r="FB301" s="1444"/>
      <c r="FC301" s="1444"/>
      <c r="FD301" s="1444"/>
      <c r="FE301" s="1444"/>
      <c r="FF301" s="1444"/>
      <c r="FG301" s="1444"/>
      <c r="FH301" s="1444"/>
      <c r="FI301" s="1444"/>
      <c r="FJ301" s="1444"/>
      <c r="FK301" s="1444"/>
      <c r="FL301" s="1444"/>
      <c r="FM301" s="1444"/>
      <c r="FN301" s="1444"/>
      <c r="FO301" s="1444"/>
      <c r="FP301" s="1444"/>
      <c r="FQ301" s="1444"/>
      <c r="FR301" s="1444"/>
      <c r="FS301" s="1444"/>
      <c r="FT301" s="1444"/>
      <c r="FU301" s="1444"/>
      <c r="FV301" s="1444"/>
      <c r="FW301" s="1444"/>
      <c r="FX301" s="1444"/>
      <c r="FY301" s="1444"/>
      <c r="FZ301" s="1444"/>
      <c r="GA301" s="1444"/>
      <c r="GB301" s="1444"/>
      <c r="GC301" s="1444"/>
      <c r="GD301" s="1444"/>
      <c r="GE301" s="1444"/>
      <c r="GF301" s="1444"/>
      <c r="GG301" s="1444"/>
      <c r="GH301" s="1444"/>
      <c r="GI301" s="1444"/>
      <c r="GJ301" s="1444"/>
      <c r="GK301" s="1444"/>
      <c r="GL301" s="1444"/>
      <c r="GM301" s="1444"/>
      <c r="GN301" s="1444"/>
      <c r="GO301" s="1444"/>
      <c r="GP301" s="1444"/>
      <c r="GQ301" s="1444"/>
      <c r="GR301" s="1444"/>
      <c r="GS301" s="1444"/>
      <c r="GT301" s="1444"/>
      <c r="GU301" s="1444"/>
      <c r="GV301" s="1444"/>
      <c r="GW301" s="1444"/>
      <c r="GX301" s="1444"/>
      <c r="GY301" s="1444"/>
      <c r="GZ301" s="1444"/>
      <c r="HA301" s="1444"/>
      <c r="HB301" s="1444"/>
      <c r="HC301" s="1444"/>
      <c r="HD301" s="1444"/>
      <c r="HE301" s="1444"/>
      <c r="HF301" s="1444"/>
      <c r="HG301" s="1444"/>
      <c r="HH301" s="1444"/>
      <c r="HI301" s="1444"/>
      <c r="HJ301" s="1444"/>
      <c r="HK301" s="1444"/>
      <c r="HL301" s="1444"/>
      <c r="HM301" s="1444"/>
      <c r="HN301" s="1444"/>
      <c r="HO301" s="1444"/>
      <c r="HP301" s="1444"/>
      <c r="HQ301" s="1444"/>
      <c r="HR301" s="1444"/>
      <c r="HS301" s="1444"/>
      <c r="HT301" s="1444"/>
      <c r="HU301" s="1444"/>
      <c r="HV301" s="1444"/>
      <c r="HW301" s="1444"/>
      <c r="HX301" s="1444"/>
      <c r="HY301" s="1444"/>
      <c r="HZ301" s="1444"/>
      <c r="IA301" s="1444"/>
      <c r="IB301" s="1444"/>
      <c r="IC301" s="1444"/>
      <c r="ID301" s="1444"/>
      <c r="IE301" s="1444"/>
      <c r="IF301" s="1444"/>
      <c r="IG301" s="1444"/>
      <c r="IH301" s="1444"/>
      <c r="II301" s="1444"/>
      <c r="IJ301" s="1444"/>
      <c r="IK301" s="1444"/>
      <c r="IL301" s="1444"/>
      <c r="IM301" s="1444"/>
      <c r="IN301" s="1444"/>
      <c r="IO301" s="1444"/>
      <c r="IP301" s="1444"/>
      <c r="IQ301" s="1444"/>
      <c r="IR301" s="1444"/>
      <c r="IS301" s="1444"/>
      <c r="IT301" s="1444"/>
      <c r="IU301" s="1444"/>
      <c r="IV301" s="1444"/>
      <c r="IW301" s="1444"/>
      <c r="IX301" s="1444"/>
      <c r="IY301" s="1444"/>
      <c r="IZ301" s="1444"/>
      <c r="JA301" s="1444"/>
      <c r="JB301" s="1444"/>
      <c r="JC301" s="1444"/>
      <c r="JD301" s="1444"/>
      <c r="JE301" s="1444"/>
    </row>
    <row r="302" spans="13:265" s="1485" customFormat="1" ht="15" hidden="1" customHeight="1" x14ac:dyDescent="0.25">
      <c r="M302" s="1163"/>
      <c r="N302" s="1163"/>
      <c r="CK302" s="1444"/>
      <c r="CL302" s="1444"/>
      <c r="CM302" s="1444"/>
      <c r="CN302" s="1444"/>
      <c r="CO302" s="1444"/>
      <c r="CP302" s="1444"/>
      <c r="CQ302" s="1444"/>
      <c r="CR302" s="1444"/>
      <c r="CS302" s="1444"/>
      <c r="CT302" s="1444"/>
      <c r="CU302" s="1444"/>
      <c r="CV302" s="1444"/>
      <c r="CW302" s="1444"/>
      <c r="CX302" s="1444"/>
      <c r="CY302" s="1444"/>
      <c r="CZ302" s="1444"/>
      <c r="DA302" s="1444"/>
      <c r="DB302" s="1444"/>
      <c r="DC302" s="1444"/>
      <c r="DD302" s="1444"/>
      <c r="DE302" s="1444"/>
      <c r="DF302" s="1444"/>
      <c r="DG302" s="1444"/>
      <c r="DH302" s="1444"/>
      <c r="DI302" s="1444"/>
      <c r="DJ302" s="1444"/>
      <c r="DK302" s="1444"/>
      <c r="DL302" s="1444"/>
      <c r="DM302" s="1444"/>
      <c r="DN302" s="1444"/>
      <c r="DO302" s="1444"/>
      <c r="DP302" s="1444"/>
      <c r="DQ302" s="1444"/>
      <c r="DR302" s="1444"/>
      <c r="DS302" s="1444"/>
      <c r="DT302" s="1444"/>
      <c r="DU302" s="1444"/>
      <c r="DV302" s="1444"/>
      <c r="DW302" s="1444"/>
      <c r="DX302" s="1444"/>
      <c r="DY302" s="1444"/>
      <c r="DZ302" s="1444"/>
      <c r="EA302" s="1444"/>
      <c r="EB302" s="1444"/>
      <c r="EC302" s="1444"/>
      <c r="ED302" s="1444"/>
      <c r="EE302" s="1444"/>
      <c r="EF302" s="1444"/>
      <c r="EG302" s="1444"/>
      <c r="EH302" s="1444"/>
      <c r="EI302" s="1444"/>
      <c r="EJ302" s="1444"/>
      <c r="EK302" s="1444"/>
      <c r="EL302" s="1444"/>
      <c r="EM302" s="1444"/>
      <c r="EN302" s="1444"/>
      <c r="EO302" s="1444"/>
      <c r="EP302" s="1444"/>
      <c r="EQ302" s="1444"/>
      <c r="ER302" s="1444"/>
      <c r="ES302" s="1444"/>
      <c r="ET302" s="1444"/>
      <c r="EU302" s="1444"/>
      <c r="EV302" s="1444"/>
      <c r="EW302" s="1444"/>
      <c r="EX302" s="1444"/>
      <c r="EY302" s="1444"/>
      <c r="EZ302" s="1444"/>
      <c r="FA302" s="1444"/>
      <c r="FB302" s="1444"/>
      <c r="FC302" s="1444"/>
      <c r="FD302" s="1444"/>
      <c r="FE302" s="1444"/>
      <c r="FF302" s="1444"/>
      <c r="FG302" s="1444"/>
      <c r="FH302" s="1444"/>
      <c r="FI302" s="1444"/>
      <c r="FJ302" s="1444"/>
      <c r="FK302" s="1444"/>
      <c r="FL302" s="1444"/>
      <c r="FM302" s="1444"/>
      <c r="FN302" s="1444"/>
      <c r="FO302" s="1444"/>
      <c r="FP302" s="1444"/>
      <c r="FQ302" s="1444"/>
      <c r="FR302" s="1444"/>
      <c r="FS302" s="1444"/>
      <c r="FT302" s="1444"/>
      <c r="FU302" s="1444"/>
      <c r="FV302" s="1444"/>
      <c r="FW302" s="1444"/>
      <c r="FX302" s="1444"/>
      <c r="FY302" s="1444"/>
      <c r="FZ302" s="1444"/>
      <c r="GA302" s="1444"/>
      <c r="GB302" s="1444"/>
      <c r="GC302" s="1444"/>
      <c r="GD302" s="1444"/>
      <c r="GE302" s="1444"/>
      <c r="GF302" s="1444"/>
      <c r="GG302" s="1444"/>
      <c r="GH302" s="1444"/>
      <c r="GI302" s="1444"/>
      <c r="GJ302" s="1444"/>
      <c r="GK302" s="1444"/>
      <c r="GL302" s="1444"/>
      <c r="GM302" s="1444"/>
      <c r="GN302" s="1444"/>
      <c r="GO302" s="1444"/>
      <c r="GP302" s="1444"/>
      <c r="GQ302" s="1444"/>
      <c r="GR302" s="1444"/>
      <c r="GS302" s="1444"/>
      <c r="GT302" s="1444"/>
      <c r="GU302" s="1444"/>
      <c r="GV302" s="1444"/>
      <c r="GW302" s="1444"/>
      <c r="GX302" s="1444"/>
      <c r="GY302" s="1444"/>
      <c r="GZ302" s="1444"/>
      <c r="HA302" s="1444"/>
      <c r="HB302" s="1444"/>
      <c r="HC302" s="1444"/>
      <c r="HD302" s="1444"/>
      <c r="HE302" s="1444"/>
      <c r="HF302" s="1444"/>
      <c r="HG302" s="1444"/>
      <c r="HH302" s="1444"/>
      <c r="HI302" s="1444"/>
      <c r="HJ302" s="1444"/>
      <c r="HK302" s="1444"/>
      <c r="HL302" s="1444"/>
      <c r="HM302" s="1444"/>
      <c r="HN302" s="1444"/>
      <c r="HO302" s="1444"/>
      <c r="HP302" s="1444"/>
      <c r="HQ302" s="1444"/>
      <c r="HR302" s="1444"/>
      <c r="HS302" s="1444"/>
      <c r="HT302" s="1444"/>
      <c r="HU302" s="1444"/>
      <c r="HV302" s="1444"/>
      <c r="HW302" s="1444"/>
      <c r="HX302" s="1444"/>
      <c r="HY302" s="1444"/>
      <c r="HZ302" s="1444"/>
      <c r="IA302" s="1444"/>
      <c r="IB302" s="1444"/>
      <c r="IC302" s="1444"/>
      <c r="ID302" s="1444"/>
      <c r="IE302" s="1444"/>
      <c r="IF302" s="1444"/>
      <c r="IG302" s="1444"/>
      <c r="IH302" s="1444"/>
      <c r="II302" s="1444"/>
      <c r="IJ302" s="1444"/>
      <c r="IK302" s="1444"/>
      <c r="IL302" s="1444"/>
      <c r="IM302" s="1444"/>
      <c r="IN302" s="1444"/>
      <c r="IO302" s="1444"/>
      <c r="IP302" s="1444"/>
      <c r="IQ302" s="1444"/>
      <c r="IR302" s="1444"/>
      <c r="IS302" s="1444"/>
      <c r="IT302" s="1444"/>
      <c r="IU302" s="1444"/>
      <c r="IV302" s="1444"/>
      <c r="IW302" s="1444"/>
      <c r="IX302" s="1444"/>
      <c r="IY302" s="1444"/>
      <c r="IZ302" s="1444"/>
      <c r="JA302" s="1444"/>
      <c r="JB302" s="1444"/>
      <c r="JC302" s="1444"/>
      <c r="JD302" s="1444"/>
      <c r="JE302" s="1444"/>
    </row>
    <row r="303" spans="13:265" s="1485" customFormat="1" ht="15" hidden="1" customHeight="1" x14ac:dyDescent="0.25">
      <c r="M303" s="1163"/>
      <c r="N303" s="1163"/>
      <c r="CK303" s="1444"/>
      <c r="CL303" s="1444"/>
      <c r="CM303" s="1444"/>
      <c r="CN303" s="1444"/>
      <c r="CO303" s="1444"/>
      <c r="CP303" s="1444"/>
      <c r="CQ303" s="1444"/>
      <c r="CR303" s="1444"/>
      <c r="CS303" s="1444"/>
      <c r="CT303" s="1444"/>
      <c r="CU303" s="1444"/>
      <c r="CV303" s="1444"/>
      <c r="CW303" s="1444"/>
      <c r="CX303" s="1444"/>
      <c r="CY303" s="1444"/>
      <c r="CZ303" s="1444"/>
      <c r="DA303" s="1444"/>
      <c r="DB303" s="1444"/>
      <c r="DC303" s="1444"/>
      <c r="DD303" s="1444"/>
      <c r="DE303" s="1444"/>
      <c r="DF303" s="1444"/>
      <c r="DG303" s="1444"/>
      <c r="DH303" s="1444"/>
      <c r="DI303" s="1444"/>
      <c r="DJ303" s="1444"/>
      <c r="DK303" s="1444"/>
      <c r="DL303" s="1444"/>
      <c r="DM303" s="1444"/>
      <c r="DN303" s="1444"/>
      <c r="DO303" s="1444"/>
      <c r="DP303" s="1444"/>
      <c r="DQ303" s="1444"/>
      <c r="DR303" s="1444"/>
      <c r="DS303" s="1444"/>
      <c r="DT303" s="1444"/>
      <c r="DU303" s="1444"/>
      <c r="DV303" s="1444"/>
      <c r="DW303" s="1444"/>
      <c r="DX303" s="1444"/>
      <c r="DY303" s="1444"/>
      <c r="DZ303" s="1444"/>
      <c r="EA303" s="1444"/>
      <c r="EB303" s="1444"/>
      <c r="EC303" s="1444"/>
      <c r="ED303" s="1444"/>
      <c r="EE303" s="1444"/>
      <c r="EF303" s="1444"/>
      <c r="EG303" s="1444"/>
      <c r="EH303" s="1444"/>
      <c r="EI303" s="1444"/>
      <c r="EJ303" s="1444"/>
      <c r="EK303" s="1444"/>
      <c r="EL303" s="1444"/>
      <c r="EM303" s="1444"/>
      <c r="EN303" s="1444"/>
      <c r="EO303" s="1444"/>
      <c r="EP303" s="1444"/>
      <c r="EQ303" s="1444"/>
      <c r="ER303" s="1444"/>
      <c r="ES303" s="1444"/>
      <c r="ET303" s="1444"/>
      <c r="EU303" s="1444"/>
      <c r="EV303" s="1444"/>
      <c r="EW303" s="1444"/>
      <c r="EX303" s="1444"/>
      <c r="EY303" s="1444"/>
      <c r="EZ303" s="1444"/>
      <c r="FA303" s="1444"/>
      <c r="FB303" s="1444"/>
      <c r="FC303" s="1444"/>
      <c r="FD303" s="1444"/>
      <c r="FE303" s="1444"/>
      <c r="FF303" s="1444"/>
      <c r="FG303" s="1444"/>
      <c r="FH303" s="1444"/>
      <c r="FI303" s="1444"/>
      <c r="FJ303" s="1444"/>
      <c r="FK303" s="1444"/>
      <c r="FL303" s="1444"/>
      <c r="FM303" s="1444"/>
      <c r="FN303" s="1444"/>
      <c r="FO303" s="1444"/>
      <c r="FP303" s="1444"/>
      <c r="FQ303" s="1444"/>
      <c r="FR303" s="1444"/>
      <c r="FS303" s="1444"/>
      <c r="FT303" s="1444"/>
      <c r="FU303" s="1444"/>
      <c r="FV303" s="1444"/>
      <c r="FW303" s="1444"/>
      <c r="FX303" s="1444"/>
      <c r="FY303" s="1444"/>
      <c r="FZ303" s="1444"/>
      <c r="GA303" s="1444"/>
      <c r="GB303" s="1444"/>
      <c r="GC303" s="1444"/>
      <c r="GD303" s="1444"/>
      <c r="GE303" s="1444"/>
      <c r="GF303" s="1444"/>
      <c r="GG303" s="1444"/>
      <c r="GH303" s="1444"/>
      <c r="GI303" s="1444"/>
      <c r="GJ303" s="1444"/>
      <c r="GK303" s="1444"/>
      <c r="GL303" s="1444"/>
      <c r="GM303" s="1444"/>
      <c r="GN303" s="1444"/>
      <c r="GO303" s="1444"/>
      <c r="GP303" s="1444"/>
      <c r="GQ303" s="1444"/>
      <c r="GR303" s="1444"/>
      <c r="GS303" s="1444"/>
      <c r="GT303" s="1444"/>
      <c r="GU303" s="1444"/>
      <c r="GV303" s="1444"/>
      <c r="GW303" s="1444"/>
      <c r="GX303" s="1444"/>
      <c r="GY303" s="1444"/>
      <c r="GZ303" s="1444"/>
      <c r="HA303" s="1444"/>
      <c r="HB303" s="1444"/>
      <c r="HC303" s="1444"/>
      <c r="HD303" s="1444"/>
      <c r="HE303" s="1444"/>
      <c r="HF303" s="1444"/>
      <c r="HG303" s="1444"/>
      <c r="HH303" s="1444"/>
      <c r="HI303" s="1444"/>
      <c r="HJ303" s="1444"/>
      <c r="HK303" s="1444"/>
      <c r="HL303" s="1444"/>
      <c r="HM303" s="1444"/>
      <c r="HN303" s="1444"/>
      <c r="HO303" s="1444"/>
      <c r="HP303" s="1444"/>
      <c r="HQ303" s="1444"/>
      <c r="HR303" s="1444"/>
      <c r="HS303" s="1444"/>
      <c r="HT303" s="1444"/>
      <c r="HU303" s="1444"/>
      <c r="HV303" s="1444"/>
      <c r="HW303" s="1444"/>
      <c r="HX303" s="1444"/>
      <c r="HY303" s="1444"/>
      <c r="HZ303" s="1444"/>
      <c r="IA303" s="1444"/>
      <c r="IB303" s="1444"/>
      <c r="IC303" s="1444"/>
      <c r="ID303" s="1444"/>
      <c r="IE303" s="1444"/>
      <c r="IF303" s="1444"/>
      <c r="IG303" s="1444"/>
      <c r="IH303" s="1444"/>
      <c r="II303" s="1444"/>
      <c r="IJ303" s="1444"/>
      <c r="IK303" s="1444"/>
      <c r="IL303" s="1444"/>
      <c r="IM303" s="1444"/>
      <c r="IN303" s="1444"/>
      <c r="IO303" s="1444"/>
      <c r="IP303" s="1444"/>
      <c r="IQ303" s="1444"/>
      <c r="IR303" s="1444"/>
      <c r="IS303" s="1444"/>
      <c r="IT303" s="1444"/>
      <c r="IU303" s="1444"/>
      <c r="IV303" s="1444"/>
      <c r="IW303" s="1444"/>
      <c r="IX303" s="1444"/>
      <c r="IY303" s="1444"/>
      <c r="IZ303" s="1444"/>
      <c r="JA303" s="1444"/>
      <c r="JB303" s="1444"/>
      <c r="JC303" s="1444"/>
      <c r="JD303" s="1444"/>
      <c r="JE303" s="1444"/>
    </row>
    <row r="304" spans="13:265" s="1485" customFormat="1" ht="15" hidden="1" customHeight="1" x14ac:dyDescent="0.25">
      <c r="M304" s="1163"/>
      <c r="N304" s="1163"/>
      <c r="CK304" s="1444"/>
      <c r="CL304" s="1444"/>
      <c r="CM304" s="1444"/>
      <c r="CN304" s="1444"/>
      <c r="CO304" s="1444"/>
      <c r="CP304" s="1444"/>
      <c r="CQ304" s="1444"/>
      <c r="CR304" s="1444"/>
      <c r="CS304" s="1444"/>
      <c r="CT304" s="1444"/>
      <c r="CU304" s="1444"/>
      <c r="CV304" s="1444"/>
      <c r="CW304" s="1444"/>
      <c r="CX304" s="1444"/>
      <c r="CY304" s="1444"/>
      <c r="CZ304" s="1444"/>
      <c r="DA304" s="1444"/>
      <c r="DB304" s="1444"/>
      <c r="DC304" s="1444"/>
      <c r="DD304" s="1444"/>
      <c r="DE304" s="1444"/>
      <c r="DF304" s="1444"/>
      <c r="DG304" s="1444"/>
      <c r="DH304" s="1444"/>
      <c r="DI304" s="1444"/>
      <c r="DJ304" s="1444"/>
      <c r="DK304" s="1444"/>
      <c r="DL304" s="1444"/>
      <c r="DM304" s="1444"/>
      <c r="DN304" s="1444"/>
      <c r="DO304" s="1444"/>
      <c r="DP304" s="1444"/>
      <c r="DQ304" s="1444"/>
      <c r="DR304" s="1444"/>
      <c r="DS304" s="1444"/>
      <c r="DT304" s="1444"/>
      <c r="DU304" s="1444"/>
      <c r="DV304" s="1444"/>
      <c r="DW304" s="1444"/>
      <c r="DX304" s="1444"/>
      <c r="DY304" s="1444"/>
      <c r="DZ304" s="1444"/>
      <c r="EA304" s="1444"/>
      <c r="EB304" s="1444"/>
      <c r="EC304" s="1444"/>
      <c r="ED304" s="1444"/>
      <c r="EE304" s="1444"/>
      <c r="EF304" s="1444"/>
      <c r="EG304" s="1444"/>
      <c r="EH304" s="1444"/>
      <c r="EI304" s="1444"/>
      <c r="EJ304" s="1444"/>
      <c r="EK304" s="1444"/>
      <c r="EL304" s="1444"/>
      <c r="EM304" s="1444"/>
      <c r="EN304" s="1444"/>
      <c r="EO304" s="1444"/>
      <c r="EP304" s="1444"/>
      <c r="EQ304" s="1444"/>
      <c r="ER304" s="1444"/>
      <c r="ES304" s="1444"/>
      <c r="ET304" s="1444"/>
      <c r="EU304" s="1444"/>
      <c r="EV304" s="1444"/>
      <c r="EW304" s="1444"/>
      <c r="EX304" s="1444"/>
      <c r="EY304" s="1444"/>
      <c r="EZ304" s="1444"/>
      <c r="FA304" s="1444"/>
      <c r="FB304" s="1444"/>
      <c r="FC304" s="1444"/>
      <c r="FD304" s="1444"/>
      <c r="FE304" s="1444"/>
      <c r="FF304" s="1444"/>
      <c r="FG304" s="1444"/>
      <c r="FH304" s="1444"/>
      <c r="FI304" s="1444"/>
      <c r="FJ304" s="1444"/>
      <c r="FK304" s="1444"/>
      <c r="FL304" s="1444"/>
      <c r="FM304" s="1444"/>
      <c r="FN304" s="1444"/>
      <c r="FO304" s="1444"/>
      <c r="FP304" s="1444"/>
      <c r="FQ304" s="1444"/>
      <c r="FR304" s="1444"/>
      <c r="FS304" s="1444"/>
      <c r="FT304" s="1444"/>
      <c r="FU304" s="1444"/>
      <c r="FV304" s="1444"/>
      <c r="FW304" s="1444"/>
      <c r="FX304" s="1444"/>
      <c r="FY304" s="1444"/>
      <c r="FZ304" s="1444"/>
      <c r="GA304" s="1444"/>
      <c r="GB304" s="1444"/>
      <c r="GC304" s="1444"/>
      <c r="GD304" s="1444"/>
      <c r="GE304" s="1444"/>
      <c r="GF304" s="1444"/>
      <c r="GG304" s="1444"/>
      <c r="GH304" s="1444"/>
      <c r="GI304" s="1444"/>
      <c r="GJ304" s="1444"/>
      <c r="GK304" s="1444"/>
      <c r="GL304" s="1444"/>
      <c r="GM304" s="1444"/>
      <c r="GN304" s="1444"/>
      <c r="GO304" s="1444"/>
      <c r="GP304" s="1444"/>
      <c r="GQ304" s="1444"/>
      <c r="GR304" s="1444"/>
      <c r="GS304" s="1444"/>
      <c r="GT304" s="1444"/>
      <c r="GU304" s="1444"/>
      <c r="GV304" s="1444"/>
      <c r="GW304" s="1444"/>
      <c r="GX304" s="1444"/>
      <c r="GY304" s="1444"/>
      <c r="GZ304" s="1444"/>
      <c r="HA304" s="1444"/>
      <c r="HB304" s="1444"/>
      <c r="HC304" s="1444"/>
      <c r="HD304" s="1444"/>
      <c r="HE304" s="1444"/>
      <c r="HF304" s="1444"/>
      <c r="HG304" s="1444"/>
      <c r="HH304" s="1444"/>
      <c r="HI304" s="1444"/>
      <c r="HJ304" s="1444"/>
      <c r="HK304" s="1444"/>
      <c r="HL304" s="1444"/>
      <c r="HM304" s="1444"/>
      <c r="HN304" s="1444"/>
      <c r="HO304" s="1444"/>
      <c r="HP304" s="1444"/>
      <c r="HQ304" s="1444"/>
      <c r="HR304" s="1444"/>
      <c r="HS304" s="1444"/>
      <c r="HT304" s="1444"/>
      <c r="HU304" s="1444"/>
      <c r="HV304" s="1444"/>
      <c r="HW304" s="1444"/>
      <c r="HX304" s="1444"/>
      <c r="HY304" s="1444"/>
      <c r="HZ304" s="1444"/>
      <c r="IA304" s="1444"/>
      <c r="IB304" s="1444"/>
      <c r="IC304" s="1444"/>
      <c r="ID304" s="1444"/>
      <c r="IE304" s="1444"/>
      <c r="IF304" s="1444"/>
      <c r="IG304" s="1444"/>
      <c r="IH304" s="1444"/>
      <c r="II304" s="1444"/>
      <c r="IJ304" s="1444"/>
      <c r="IK304" s="1444"/>
      <c r="IL304" s="1444"/>
      <c r="IM304" s="1444"/>
      <c r="IN304" s="1444"/>
      <c r="IO304" s="1444"/>
      <c r="IP304" s="1444"/>
      <c r="IQ304" s="1444"/>
      <c r="IR304" s="1444"/>
      <c r="IS304" s="1444"/>
      <c r="IT304" s="1444"/>
      <c r="IU304" s="1444"/>
      <c r="IV304" s="1444"/>
      <c r="IW304" s="1444"/>
      <c r="IX304" s="1444"/>
      <c r="IY304" s="1444"/>
      <c r="IZ304" s="1444"/>
      <c r="JA304" s="1444"/>
      <c r="JB304" s="1444"/>
      <c r="JC304" s="1444"/>
      <c r="JD304" s="1444"/>
      <c r="JE304" s="1444"/>
    </row>
    <row r="305" spans="13:265" s="1485" customFormat="1" ht="15" hidden="1" customHeight="1" x14ac:dyDescent="0.25">
      <c r="M305" s="1163"/>
      <c r="N305" s="1163"/>
      <c r="CK305" s="1444"/>
      <c r="CL305" s="1444"/>
      <c r="CM305" s="1444"/>
      <c r="CN305" s="1444"/>
      <c r="CO305" s="1444"/>
      <c r="CP305" s="1444"/>
      <c r="CQ305" s="1444"/>
      <c r="CR305" s="1444"/>
      <c r="CS305" s="1444"/>
      <c r="CT305" s="1444"/>
      <c r="CU305" s="1444"/>
      <c r="CV305" s="1444"/>
      <c r="CW305" s="1444"/>
      <c r="CX305" s="1444"/>
      <c r="CY305" s="1444"/>
      <c r="CZ305" s="1444"/>
      <c r="DA305" s="1444"/>
      <c r="DB305" s="1444"/>
      <c r="DC305" s="1444"/>
      <c r="DD305" s="1444"/>
      <c r="DE305" s="1444"/>
      <c r="DF305" s="1444"/>
      <c r="DG305" s="1444"/>
      <c r="DH305" s="1444"/>
      <c r="DI305" s="1444"/>
      <c r="DJ305" s="1444"/>
      <c r="DK305" s="1444"/>
      <c r="DL305" s="1444"/>
      <c r="DM305" s="1444"/>
      <c r="DN305" s="1444"/>
      <c r="DO305" s="1444"/>
      <c r="DP305" s="1444"/>
      <c r="DQ305" s="1444"/>
      <c r="DR305" s="1444"/>
      <c r="DS305" s="1444"/>
      <c r="DT305" s="1444"/>
      <c r="DU305" s="1444"/>
      <c r="DV305" s="1444"/>
      <c r="DW305" s="1444"/>
      <c r="DX305" s="1444"/>
      <c r="DY305" s="1444"/>
      <c r="DZ305" s="1444"/>
      <c r="EA305" s="1444"/>
      <c r="EB305" s="1444"/>
      <c r="EC305" s="1444"/>
      <c r="ED305" s="1444"/>
      <c r="EE305" s="1444"/>
      <c r="EF305" s="1444"/>
      <c r="EG305" s="1444"/>
      <c r="EH305" s="1444"/>
      <c r="EI305" s="1444"/>
      <c r="EJ305" s="1444"/>
      <c r="EK305" s="1444"/>
      <c r="EL305" s="1444"/>
      <c r="EM305" s="1444"/>
      <c r="EN305" s="1444"/>
      <c r="EO305" s="1444"/>
      <c r="EP305" s="1444"/>
      <c r="EQ305" s="1444"/>
      <c r="ER305" s="1444"/>
      <c r="ES305" s="1444"/>
      <c r="ET305" s="1444"/>
      <c r="EU305" s="1444"/>
      <c r="EV305" s="1444"/>
      <c r="EW305" s="1444"/>
      <c r="EX305" s="1444"/>
      <c r="EY305" s="1444"/>
      <c r="EZ305" s="1444"/>
      <c r="FA305" s="1444"/>
      <c r="FB305" s="1444"/>
      <c r="FC305" s="1444"/>
      <c r="FD305" s="1444"/>
      <c r="FE305" s="1444"/>
      <c r="FF305" s="1444"/>
      <c r="FG305" s="1444"/>
      <c r="FH305" s="1444"/>
      <c r="FI305" s="1444"/>
      <c r="FJ305" s="1444"/>
      <c r="FK305" s="1444"/>
      <c r="FL305" s="1444"/>
      <c r="FM305" s="1444"/>
      <c r="FN305" s="1444"/>
      <c r="FO305" s="1444"/>
      <c r="FP305" s="1444"/>
      <c r="FQ305" s="1444"/>
      <c r="FR305" s="1444"/>
      <c r="FS305" s="1444"/>
      <c r="FT305" s="1444"/>
      <c r="FU305" s="1444"/>
      <c r="FV305" s="1444"/>
      <c r="FW305" s="1444"/>
      <c r="FX305" s="1444"/>
      <c r="FY305" s="1444"/>
      <c r="FZ305" s="1444"/>
      <c r="GA305" s="1444"/>
      <c r="GB305" s="1444"/>
      <c r="GC305" s="1444"/>
      <c r="GD305" s="1444"/>
      <c r="GE305" s="1444"/>
      <c r="GF305" s="1444"/>
      <c r="GG305" s="1444"/>
      <c r="GH305" s="1444"/>
      <c r="GI305" s="1444"/>
      <c r="GJ305" s="1444"/>
      <c r="GK305" s="1444"/>
      <c r="GL305" s="1444"/>
      <c r="GM305" s="1444"/>
      <c r="GN305" s="1444"/>
      <c r="GO305" s="1444"/>
      <c r="GP305" s="1444"/>
      <c r="GQ305" s="1444"/>
      <c r="GR305" s="1444"/>
      <c r="GS305" s="1444"/>
      <c r="GT305" s="1444"/>
      <c r="GU305" s="1444"/>
      <c r="GV305" s="1444"/>
      <c r="GW305" s="1444"/>
      <c r="GX305" s="1444"/>
      <c r="GY305" s="1444"/>
      <c r="GZ305" s="1444"/>
      <c r="HA305" s="1444"/>
      <c r="HB305" s="1444"/>
      <c r="HC305" s="1444"/>
      <c r="HD305" s="1444"/>
      <c r="HE305" s="1444"/>
      <c r="HF305" s="1444"/>
      <c r="HG305" s="1444"/>
      <c r="HH305" s="1444"/>
      <c r="HI305" s="1444"/>
      <c r="HJ305" s="1444"/>
      <c r="HK305" s="1444"/>
      <c r="HL305" s="1444"/>
      <c r="HM305" s="1444"/>
      <c r="HN305" s="1444"/>
      <c r="HO305" s="1444"/>
      <c r="HP305" s="1444"/>
      <c r="HQ305" s="1444"/>
      <c r="HR305" s="1444"/>
      <c r="HS305" s="1444"/>
      <c r="HT305" s="1444"/>
      <c r="HU305" s="1444"/>
      <c r="HV305" s="1444"/>
      <c r="HW305" s="1444"/>
      <c r="HX305" s="1444"/>
      <c r="HY305" s="1444"/>
      <c r="HZ305" s="1444"/>
      <c r="IA305" s="1444"/>
      <c r="IB305" s="1444"/>
      <c r="IC305" s="1444"/>
      <c r="ID305" s="1444"/>
      <c r="IE305" s="1444"/>
      <c r="IF305" s="1444"/>
      <c r="IG305" s="1444"/>
      <c r="IH305" s="1444"/>
      <c r="II305" s="1444"/>
      <c r="IJ305" s="1444"/>
      <c r="IK305" s="1444"/>
      <c r="IL305" s="1444"/>
      <c r="IM305" s="1444"/>
      <c r="IN305" s="1444"/>
      <c r="IO305" s="1444"/>
      <c r="IP305" s="1444"/>
      <c r="IQ305" s="1444"/>
      <c r="IR305" s="1444"/>
      <c r="IS305" s="1444"/>
      <c r="IT305" s="1444"/>
      <c r="IU305" s="1444"/>
      <c r="IV305" s="1444"/>
      <c r="IW305" s="1444"/>
      <c r="IX305" s="1444"/>
      <c r="IY305" s="1444"/>
      <c r="IZ305" s="1444"/>
      <c r="JA305" s="1444"/>
      <c r="JB305" s="1444"/>
      <c r="JC305" s="1444"/>
      <c r="JD305" s="1444"/>
      <c r="JE305" s="1444"/>
    </row>
    <row r="306" spans="13:265" s="1485" customFormat="1" ht="15" hidden="1" customHeight="1" x14ac:dyDescent="0.25">
      <c r="M306" s="1163"/>
      <c r="N306" s="1163"/>
      <c r="CK306" s="1444"/>
      <c r="CL306" s="1444"/>
      <c r="CM306" s="1444"/>
      <c r="CN306" s="1444"/>
      <c r="CO306" s="1444"/>
      <c r="CP306" s="1444"/>
      <c r="CQ306" s="1444"/>
      <c r="CR306" s="1444"/>
      <c r="CS306" s="1444"/>
      <c r="CT306" s="1444"/>
      <c r="CU306" s="1444"/>
      <c r="CV306" s="1444"/>
      <c r="CW306" s="1444"/>
      <c r="CX306" s="1444"/>
      <c r="CY306" s="1444"/>
      <c r="CZ306" s="1444"/>
      <c r="DA306" s="1444"/>
      <c r="DB306" s="1444"/>
      <c r="DC306" s="1444"/>
      <c r="DD306" s="1444"/>
      <c r="DE306" s="1444"/>
      <c r="DF306" s="1444"/>
      <c r="DG306" s="1444"/>
      <c r="DH306" s="1444"/>
      <c r="DI306" s="1444"/>
      <c r="DJ306" s="1444"/>
      <c r="DK306" s="1444"/>
      <c r="DL306" s="1444"/>
      <c r="DM306" s="1444"/>
      <c r="DN306" s="1444"/>
      <c r="DO306" s="1444"/>
      <c r="DP306" s="1444"/>
      <c r="DQ306" s="1444"/>
      <c r="DR306" s="1444"/>
      <c r="DS306" s="1444"/>
      <c r="DT306" s="1444"/>
      <c r="DU306" s="1444"/>
      <c r="DV306" s="1444"/>
      <c r="DW306" s="1444"/>
      <c r="DX306" s="1444"/>
      <c r="DY306" s="1444"/>
      <c r="DZ306" s="1444"/>
      <c r="EA306" s="1444"/>
      <c r="EB306" s="1444"/>
      <c r="EC306" s="1444"/>
      <c r="ED306" s="1444"/>
      <c r="EE306" s="1444"/>
      <c r="EF306" s="1444"/>
      <c r="EG306" s="1444"/>
      <c r="EH306" s="1444"/>
      <c r="EI306" s="1444"/>
      <c r="EJ306" s="1444"/>
      <c r="EK306" s="1444"/>
      <c r="EL306" s="1444"/>
      <c r="EM306" s="1444"/>
      <c r="EN306" s="1444"/>
      <c r="EO306" s="1444"/>
      <c r="EP306" s="1444"/>
      <c r="EQ306" s="1444"/>
      <c r="ER306" s="1444"/>
      <c r="ES306" s="1444"/>
      <c r="ET306" s="1444"/>
      <c r="EU306" s="1444"/>
      <c r="EV306" s="1444"/>
      <c r="EW306" s="1444"/>
      <c r="EX306" s="1444"/>
      <c r="EY306" s="1444"/>
      <c r="EZ306" s="1444"/>
      <c r="FA306" s="1444"/>
      <c r="FB306" s="1444"/>
      <c r="FC306" s="1444"/>
      <c r="FD306" s="1444"/>
      <c r="FE306" s="1444"/>
      <c r="FF306" s="1444"/>
      <c r="FG306" s="1444"/>
      <c r="FH306" s="1444"/>
      <c r="FI306" s="1444"/>
      <c r="FJ306" s="1444"/>
      <c r="FK306" s="1444"/>
      <c r="FL306" s="1444"/>
      <c r="FM306" s="1444"/>
      <c r="FN306" s="1444"/>
      <c r="FO306" s="1444"/>
      <c r="FP306" s="1444"/>
      <c r="FQ306" s="1444"/>
      <c r="FR306" s="1444"/>
      <c r="FS306" s="1444"/>
      <c r="FT306" s="1444"/>
      <c r="FU306" s="1444"/>
      <c r="FV306" s="1444"/>
      <c r="FW306" s="1444"/>
      <c r="FX306" s="1444"/>
      <c r="FY306" s="1444"/>
      <c r="FZ306" s="1444"/>
      <c r="GA306" s="1444"/>
      <c r="GB306" s="1444"/>
      <c r="GC306" s="1444"/>
      <c r="GD306" s="1444"/>
      <c r="GE306" s="1444"/>
      <c r="GF306" s="1444"/>
      <c r="GG306" s="1444"/>
      <c r="GH306" s="1444"/>
      <c r="GI306" s="1444"/>
      <c r="GJ306" s="1444"/>
      <c r="GK306" s="1444"/>
      <c r="GL306" s="1444"/>
      <c r="GM306" s="1444"/>
      <c r="GN306" s="1444"/>
      <c r="GO306" s="1444"/>
      <c r="GP306" s="1444"/>
      <c r="GQ306" s="1444"/>
      <c r="GR306" s="1444"/>
      <c r="GS306" s="1444"/>
      <c r="GT306" s="1444"/>
      <c r="GU306" s="1444"/>
      <c r="GV306" s="1444"/>
      <c r="GW306" s="1444"/>
      <c r="GX306" s="1444"/>
      <c r="GY306" s="1444"/>
      <c r="GZ306" s="1444"/>
      <c r="HA306" s="1444"/>
      <c r="HB306" s="1444"/>
      <c r="HC306" s="1444"/>
      <c r="HD306" s="1444"/>
      <c r="HE306" s="1444"/>
      <c r="HF306" s="1444"/>
      <c r="HG306" s="1444"/>
      <c r="HH306" s="1444"/>
      <c r="HI306" s="1444"/>
      <c r="HJ306" s="1444"/>
      <c r="HK306" s="1444"/>
      <c r="HL306" s="1444"/>
      <c r="HM306" s="1444"/>
      <c r="HN306" s="1444"/>
      <c r="HO306" s="1444"/>
      <c r="HP306" s="1444"/>
      <c r="HQ306" s="1444"/>
      <c r="HR306" s="1444"/>
      <c r="HS306" s="1444"/>
      <c r="HT306" s="1444"/>
      <c r="HU306" s="1444"/>
      <c r="HV306" s="1444"/>
      <c r="HW306" s="1444"/>
      <c r="HX306" s="1444"/>
      <c r="HY306" s="1444"/>
      <c r="HZ306" s="1444"/>
      <c r="IA306" s="1444"/>
      <c r="IB306" s="1444"/>
      <c r="IC306" s="1444"/>
      <c r="ID306" s="1444"/>
      <c r="IE306" s="1444"/>
      <c r="IF306" s="1444"/>
      <c r="IG306" s="1444"/>
      <c r="IH306" s="1444"/>
      <c r="II306" s="1444"/>
      <c r="IJ306" s="1444"/>
      <c r="IK306" s="1444"/>
      <c r="IL306" s="1444"/>
      <c r="IM306" s="1444"/>
      <c r="IN306" s="1444"/>
      <c r="IO306" s="1444"/>
      <c r="IP306" s="1444"/>
      <c r="IQ306" s="1444"/>
      <c r="IR306" s="1444"/>
      <c r="IS306" s="1444"/>
      <c r="IT306" s="1444"/>
      <c r="IU306" s="1444"/>
      <c r="IV306" s="1444"/>
      <c r="IW306" s="1444"/>
      <c r="IX306" s="1444"/>
      <c r="IY306" s="1444"/>
      <c r="IZ306" s="1444"/>
      <c r="JA306" s="1444"/>
      <c r="JB306" s="1444"/>
      <c r="JC306" s="1444"/>
      <c r="JD306" s="1444"/>
      <c r="JE306" s="1444"/>
    </row>
    <row r="307" spans="13:265" s="1485" customFormat="1" ht="15" hidden="1" customHeight="1" x14ac:dyDescent="0.25">
      <c r="M307" s="1163"/>
      <c r="N307" s="1163"/>
      <c r="CK307" s="1444"/>
      <c r="CL307" s="1444"/>
      <c r="CM307" s="1444"/>
      <c r="CN307" s="1444"/>
      <c r="CO307" s="1444"/>
      <c r="CP307" s="1444"/>
      <c r="CQ307" s="1444"/>
      <c r="CR307" s="1444"/>
      <c r="CS307" s="1444"/>
      <c r="CT307" s="1444"/>
      <c r="CU307" s="1444"/>
      <c r="CV307" s="1444"/>
      <c r="CW307" s="1444"/>
      <c r="CX307" s="1444"/>
      <c r="CY307" s="1444"/>
      <c r="CZ307" s="1444"/>
      <c r="DA307" s="1444"/>
      <c r="DB307" s="1444"/>
      <c r="DC307" s="1444"/>
      <c r="DD307" s="1444"/>
      <c r="DE307" s="1444"/>
      <c r="DF307" s="1444"/>
      <c r="DG307" s="1444"/>
      <c r="DH307" s="1444"/>
      <c r="DI307" s="1444"/>
      <c r="DJ307" s="1444"/>
      <c r="DK307" s="1444"/>
      <c r="DL307" s="1444"/>
      <c r="DM307" s="1444"/>
      <c r="DN307" s="1444"/>
      <c r="DO307" s="1444"/>
      <c r="DP307" s="1444"/>
      <c r="DQ307" s="1444"/>
      <c r="DR307" s="1444"/>
      <c r="DS307" s="1444"/>
      <c r="DT307" s="1444"/>
      <c r="DU307" s="1444"/>
      <c r="DV307" s="1444"/>
      <c r="DW307" s="1444"/>
      <c r="DX307" s="1444"/>
      <c r="DY307" s="1444"/>
      <c r="DZ307" s="1444"/>
      <c r="EA307" s="1444"/>
      <c r="EB307" s="1444"/>
      <c r="EC307" s="1444"/>
      <c r="ED307" s="1444"/>
      <c r="EE307" s="1444"/>
      <c r="EF307" s="1444"/>
      <c r="EG307" s="1444"/>
      <c r="EH307" s="1444"/>
      <c r="EI307" s="1444"/>
      <c r="EJ307" s="1444"/>
      <c r="EK307" s="1444"/>
      <c r="EL307" s="1444"/>
      <c r="EM307" s="1444"/>
      <c r="EN307" s="1444"/>
      <c r="EO307" s="1444"/>
      <c r="EP307" s="1444"/>
      <c r="EQ307" s="1444"/>
      <c r="ER307" s="1444"/>
      <c r="ES307" s="1444"/>
      <c r="ET307" s="1444"/>
      <c r="EU307" s="1444"/>
      <c r="EV307" s="1444"/>
      <c r="EW307" s="1444"/>
      <c r="EX307" s="1444"/>
      <c r="EY307" s="1444"/>
      <c r="EZ307" s="1444"/>
      <c r="FA307" s="1444"/>
      <c r="FB307" s="1444"/>
      <c r="FC307" s="1444"/>
      <c r="FD307" s="1444"/>
      <c r="FE307" s="1444"/>
      <c r="FF307" s="1444"/>
      <c r="FG307" s="1444"/>
      <c r="FH307" s="1444"/>
      <c r="FI307" s="1444"/>
      <c r="FJ307" s="1444"/>
      <c r="FK307" s="1444"/>
      <c r="FL307" s="1444"/>
      <c r="FM307" s="1444"/>
      <c r="FN307" s="1444"/>
      <c r="FO307" s="1444"/>
      <c r="FP307" s="1444"/>
      <c r="FQ307" s="1444"/>
      <c r="FR307" s="1444"/>
      <c r="FS307" s="1444"/>
      <c r="FT307" s="1444"/>
      <c r="FU307" s="1444"/>
      <c r="FV307" s="1444"/>
      <c r="FW307" s="1444"/>
      <c r="FX307" s="1444"/>
      <c r="FY307" s="1444"/>
      <c r="FZ307" s="1444"/>
      <c r="GA307" s="1444"/>
      <c r="GB307" s="1444"/>
      <c r="GC307" s="1444"/>
      <c r="GD307" s="1444"/>
      <c r="GE307" s="1444"/>
      <c r="GF307" s="1444"/>
      <c r="GG307" s="1444"/>
      <c r="GH307" s="1444"/>
      <c r="GI307" s="1444"/>
      <c r="GJ307" s="1444"/>
      <c r="GK307" s="1444"/>
      <c r="GL307" s="1444"/>
      <c r="GM307" s="1444"/>
      <c r="GN307" s="1444"/>
      <c r="GO307" s="1444"/>
      <c r="GP307" s="1444"/>
      <c r="GQ307" s="1444"/>
      <c r="GR307" s="1444"/>
      <c r="GS307" s="1444"/>
      <c r="GT307" s="1444"/>
      <c r="GU307" s="1444"/>
      <c r="GV307" s="1444"/>
      <c r="GW307" s="1444"/>
      <c r="GX307" s="1444"/>
      <c r="GY307" s="1444"/>
      <c r="GZ307" s="1444"/>
      <c r="HA307" s="1444"/>
      <c r="HB307" s="1444"/>
      <c r="HC307" s="1444"/>
      <c r="HD307" s="1444"/>
      <c r="HE307" s="1444"/>
      <c r="HF307" s="1444"/>
      <c r="HG307" s="1444"/>
      <c r="HH307" s="1444"/>
      <c r="HI307" s="1444"/>
      <c r="HJ307" s="1444"/>
      <c r="HK307" s="1444"/>
      <c r="HL307" s="1444"/>
      <c r="HM307" s="1444"/>
      <c r="HN307" s="1444"/>
      <c r="HO307" s="1444"/>
      <c r="HP307" s="1444"/>
      <c r="HQ307" s="1444"/>
      <c r="HR307" s="1444"/>
      <c r="HS307" s="1444"/>
      <c r="HT307" s="1444"/>
      <c r="HU307" s="1444"/>
      <c r="HV307" s="1444"/>
      <c r="HW307" s="1444"/>
      <c r="HX307" s="1444"/>
      <c r="HY307" s="1444"/>
      <c r="HZ307" s="1444"/>
      <c r="IA307" s="1444"/>
      <c r="IB307" s="1444"/>
      <c r="IC307" s="1444"/>
      <c r="ID307" s="1444"/>
      <c r="IE307" s="1444"/>
      <c r="IF307" s="1444"/>
      <c r="IG307" s="1444"/>
      <c r="IH307" s="1444"/>
      <c r="II307" s="1444"/>
      <c r="IJ307" s="1444"/>
      <c r="IK307" s="1444"/>
      <c r="IL307" s="1444"/>
      <c r="IM307" s="1444"/>
      <c r="IN307" s="1444"/>
      <c r="IO307" s="1444"/>
      <c r="IP307" s="1444"/>
      <c r="IQ307" s="1444"/>
      <c r="IR307" s="1444"/>
      <c r="IS307" s="1444"/>
      <c r="IT307" s="1444"/>
      <c r="IU307" s="1444"/>
      <c r="IV307" s="1444"/>
      <c r="IW307" s="1444"/>
      <c r="IX307" s="1444"/>
      <c r="IY307" s="1444"/>
      <c r="IZ307" s="1444"/>
      <c r="JA307" s="1444"/>
      <c r="JB307" s="1444"/>
      <c r="JC307" s="1444"/>
      <c r="JD307" s="1444"/>
      <c r="JE307" s="1444"/>
    </row>
    <row r="308" spans="13:265" s="1485" customFormat="1" ht="15" hidden="1" customHeight="1" x14ac:dyDescent="0.25">
      <c r="M308" s="1163"/>
      <c r="N308" s="1163"/>
      <c r="CK308" s="1444"/>
      <c r="CL308" s="1444"/>
      <c r="CM308" s="1444"/>
      <c r="CN308" s="1444"/>
      <c r="CO308" s="1444"/>
      <c r="CP308" s="1444"/>
      <c r="CQ308" s="1444"/>
      <c r="CR308" s="1444"/>
      <c r="CS308" s="1444"/>
      <c r="CT308" s="1444"/>
      <c r="CU308" s="1444"/>
      <c r="CV308" s="1444"/>
      <c r="CW308" s="1444"/>
      <c r="CX308" s="1444"/>
      <c r="CY308" s="1444"/>
      <c r="CZ308" s="1444"/>
      <c r="DA308" s="1444"/>
      <c r="DB308" s="1444"/>
      <c r="DC308" s="1444"/>
      <c r="DD308" s="1444"/>
      <c r="DE308" s="1444"/>
      <c r="DF308" s="1444"/>
      <c r="DG308" s="1444"/>
      <c r="DH308" s="1444"/>
      <c r="DI308" s="1444"/>
      <c r="DJ308" s="1444"/>
      <c r="DK308" s="1444"/>
      <c r="DL308" s="1444"/>
      <c r="DM308" s="1444"/>
      <c r="DN308" s="1444"/>
      <c r="DO308" s="1444"/>
      <c r="DP308" s="1444"/>
      <c r="DQ308" s="1444"/>
      <c r="DR308" s="1444"/>
      <c r="DS308" s="1444"/>
      <c r="DT308" s="1444"/>
      <c r="DU308" s="1444"/>
      <c r="DV308" s="1444"/>
      <c r="DW308" s="1444"/>
      <c r="DX308" s="1444"/>
      <c r="DY308" s="1444"/>
      <c r="DZ308" s="1444"/>
      <c r="EA308" s="1444"/>
      <c r="EB308" s="1444"/>
      <c r="EC308" s="1444"/>
      <c r="ED308" s="1444"/>
      <c r="EE308" s="1444"/>
      <c r="EF308" s="1444"/>
      <c r="EG308" s="1444"/>
      <c r="EH308" s="1444"/>
      <c r="EI308" s="1444"/>
      <c r="EJ308" s="1444"/>
      <c r="EK308" s="1444"/>
      <c r="EL308" s="1444"/>
      <c r="EM308" s="1444"/>
      <c r="EN308" s="1444"/>
      <c r="EO308" s="1444"/>
      <c r="EP308" s="1444"/>
      <c r="EQ308" s="1444"/>
      <c r="ER308" s="1444"/>
      <c r="ES308" s="1444"/>
      <c r="ET308" s="1444"/>
      <c r="EU308" s="1444"/>
      <c r="EV308" s="1444"/>
      <c r="EW308" s="1444"/>
      <c r="EX308" s="1444"/>
      <c r="EY308" s="1444"/>
      <c r="EZ308" s="1444"/>
      <c r="FA308" s="1444"/>
      <c r="FB308" s="1444"/>
      <c r="FC308" s="1444"/>
      <c r="FD308" s="1444"/>
      <c r="FE308" s="1444"/>
      <c r="FF308" s="1444"/>
      <c r="FG308" s="1444"/>
      <c r="FH308" s="1444"/>
      <c r="FI308" s="1444"/>
      <c r="FJ308" s="1444"/>
      <c r="FK308" s="1444"/>
      <c r="FL308" s="1444"/>
      <c r="FM308" s="1444"/>
      <c r="FN308" s="1444"/>
      <c r="FO308" s="1444"/>
      <c r="FP308" s="1444"/>
      <c r="FQ308" s="1444"/>
      <c r="FR308" s="1444"/>
      <c r="FS308" s="1444"/>
      <c r="FT308" s="1444"/>
      <c r="FU308" s="1444"/>
      <c r="FV308" s="1444"/>
      <c r="FW308" s="1444"/>
      <c r="FX308" s="1444"/>
      <c r="FY308" s="1444"/>
      <c r="FZ308" s="1444"/>
      <c r="GA308" s="1444"/>
      <c r="GB308" s="1444"/>
      <c r="GC308" s="1444"/>
      <c r="GD308" s="1444"/>
      <c r="GE308" s="1444"/>
      <c r="GF308" s="1444"/>
      <c r="GG308" s="1444"/>
      <c r="GH308" s="1444"/>
      <c r="GI308" s="1444"/>
      <c r="GJ308" s="1444"/>
      <c r="GK308" s="1444"/>
      <c r="GL308" s="1444"/>
      <c r="GM308" s="1444"/>
      <c r="GN308" s="1444"/>
      <c r="GO308" s="1444"/>
      <c r="GP308" s="1444"/>
      <c r="GQ308" s="1444"/>
      <c r="GR308" s="1444"/>
      <c r="GS308" s="1444"/>
      <c r="GT308" s="1444"/>
      <c r="GU308" s="1444"/>
      <c r="GV308" s="1444"/>
      <c r="GW308" s="1444"/>
      <c r="GX308" s="1444"/>
      <c r="GY308" s="1444"/>
      <c r="GZ308" s="1444"/>
      <c r="HA308" s="1444"/>
      <c r="HB308" s="1444"/>
      <c r="HC308" s="1444"/>
      <c r="HD308" s="1444"/>
      <c r="HE308" s="1444"/>
      <c r="HF308" s="1444"/>
      <c r="HG308" s="1444"/>
      <c r="HH308" s="1444"/>
      <c r="HI308" s="1444"/>
      <c r="HJ308" s="1444"/>
      <c r="HK308" s="1444"/>
      <c r="HL308" s="1444"/>
      <c r="HM308" s="1444"/>
      <c r="HN308" s="1444"/>
      <c r="HO308" s="1444"/>
      <c r="HP308" s="1444"/>
      <c r="HQ308" s="1444"/>
      <c r="HR308" s="1444"/>
      <c r="HS308" s="1444"/>
      <c r="HT308" s="1444"/>
      <c r="HU308" s="1444"/>
      <c r="HV308" s="1444"/>
      <c r="HW308" s="1444"/>
      <c r="HX308" s="1444"/>
      <c r="HY308" s="1444"/>
      <c r="HZ308" s="1444"/>
      <c r="IA308" s="1444"/>
      <c r="IB308" s="1444"/>
      <c r="IC308" s="1444"/>
      <c r="ID308" s="1444"/>
      <c r="IE308" s="1444"/>
      <c r="IF308" s="1444"/>
      <c r="IG308" s="1444"/>
      <c r="IH308" s="1444"/>
      <c r="II308" s="1444"/>
      <c r="IJ308" s="1444"/>
      <c r="IK308" s="1444"/>
      <c r="IL308" s="1444"/>
      <c r="IM308" s="1444"/>
      <c r="IN308" s="1444"/>
      <c r="IO308" s="1444"/>
      <c r="IP308" s="1444"/>
      <c r="IQ308" s="1444"/>
      <c r="IR308" s="1444"/>
      <c r="IS308" s="1444"/>
      <c r="IT308" s="1444"/>
      <c r="IU308" s="1444"/>
      <c r="IV308" s="1444"/>
      <c r="IW308" s="1444"/>
      <c r="IX308" s="1444"/>
      <c r="IY308" s="1444"/>
      <c r="IZ308" s="1444"/>
      <c r="JA308" s="1444"/>
      <c r="JB308" s="1444"/>
      <c r="JC308" s="1444"/>
      <c r="JD308" s="1444"/>
      <c r="JE308" s="1444"/>
    </row>
    <row r="309" spans="13:265" s="1485" customFormat="1" ht="15" hidden="1" customHeight="1" x14ac:dyDescent="0.25">
      <c r="M309" s="1163"/>
      <c r="N309" s="1163"/>
      <c r="CK309" s="1444"/>
      <c r="CL309" s="1444"/>
      <c r="CM309" s="1444"/>
      <c r="CN309" s="1444"/>
      <c r="CO309" s="1444"/>
      <c r="CP309" s="1444"/>
      <c r="CQ309" s="1444"/>
      <c r="CR309" s="1444"/>
      <c r="CS309" s="1444"/>
      <c r="CT309" s="1444"/>
      <c r="CU309" s="1444"/>
      <c r="CV309" s="1444"/>
      <c r="CW309" s="1444"/>
      <c r="CX309" s="1444"/>
      <c r="CY309" s="1444"/>
      <c r="CZ309" s="1444"/>
      <c r="DA309" s="1444"/>
      <c r="DB309" s="1444"/>
      <c r="DC309" s="1444"/>
      <c r="DD309" s="1444"/>
      <c r="DE309" s="1444"/>
      <c r="DF309" s="1444"/>
      <c r="DG309" s="1444"/>
      <c r="DH309" s="1444"/>
      <c r="DI309" s="1444"/>
      <c r="DJ309" s="1444"/>
      <c r="DK309" s="1444"/>
      <c r="DL309" s="1444"/>
      <c r="DM309" s="1444"/>
      <c r="DN309" s="1444"/>
      <c r="DO309" s="1444"/>
      <c r="DP309" s="1444"/>
      <c r="DQ309" s="1444"/>
      <c r="DR309" s="1444"/>
      <c r="DS309" s="1444"/>
      <c r="DT309" s="1444"/>
      <c r="DU309" s="1444"/>
      <c r="DV309" s="1444"/>
      <c r="DW309" s="1444"/>
      <c r="DX309" s="1444"/>
      <c r="DY309" s="1444"/>
      <c r="DZ309" s="1444"/>
      <c r="EA309" s="1444"/>
      <c r="EB309" s="1444"/>
      <c r="EC309" s="1444"/>
      <c r="ED309" s="1444"/>
      <c r="EE309" s="1444"/>
      <c r="EF309" s="1444"/>
      <c r="EG309" s="1444"/>
      <c r="EH309" s="1444"/>
      <c r="EI309" s="1444"/>
      <c r="EJ309" s="1444"/>
      <c r="EK309" s="1444"/>
      <c r="EL309" s="1444"/>
      <c r="EM309" s="1444"/>
      <c r="EN309" s="1444"/>
      <c r="EO309" s="1444"/>
      <c r="EP309" s="1444"/>
      <c r="EQ309" s="1444"/>
      <c r="ER309" s="1444"/>
      <c r="ES309" s="1444"/>
      <c r="ET309" s="1444"/>
      <c r="EU309" s="1444"/>
      <c r="EV309" s="1444"/>
      <c r="EW309" s="1444"/>
      <c r="EX309" s="1444"/>
      <c r="EY309" s="1444"/>
      <c r="EZ309" s="1444"/>
      <c r="FA309" s="1444"/>
      <c r="FB309" s="1444"/>
      <c r="FC309" s="1444"/>
      <c r="FD309" s="1444"/>
      <c r="FE309" s="1444"/>
      <c r="FF309" s="1444"/>
      <c r="FG309" s="1444"/>
      <c r="FH309" s="1444"/>
      <c r="FI309" s="1444"/>
      <c r="FJ309" s="1444"/>
      <c r="FK309" s="1444"/>
      <c r="FL309" s="1444"/>
      <c r="FM309" s="1444"/>
      <c r="FN309" s="1444"/>
      <c r="FO309" s="1444"/>
      <c r="FP309" s="1444"/>
      <c r="FQ309" s="1444"/>
      <c r="FR309" s="1444"/>
      <c r="FS309" s="1444"/>
      <c r="FT309" s="1444"/>
      <c r="FU309" s="1444"/>
      <c r="FV309" s="1444"/>
      <c r="FW309" s="1444"/>
      <c r="FX309" s="1444"/>
      <c r="FY309" s="1444"/>
      <c r="FZ309" s="1444"/>
      <c r="GA309" s="1444"/>
      <c r="GB309" s="1444"/>
      <c r="GC309" s="1444"/>
      <c r="GD309" s="1444"/>
      <c r="GE309" s="1444"/>
      <c r="GF309" s="1444"/>
      <c r="GG309" s="1444"/>
      <c r="GH309" s="1444"/>
      <c r="GI309" s="1444"/>
      <c r="GJ309" s="1444"/>
      <c r="GK309" s="1444"/>
      <c r="GL309" s="1444"/>
      <c r="GM309" s="1444"/>
      <c r="GN309" s="1444"/>
      <c r="GO309" s="1444"/>
      <c r="GP309" s="1444"/>
      <c r="GQ309" s="1444"/>
      <c r="GR309" s="1444"/>
      <c r="GS309" s="1444"/>
      <c r="GT309" s="1444"/>
      <c r="GU309" s="1444"/>
      <c r="GV309" s="1444"/>
      <c r="GW309" s="1444"/>
      <c r="GX309" s="1444"/>
      <c r="GY309" s="1444"/>
      <c r="GZ309" s="1444"/>
      <c r="HA309" s="1444"/>
      <c r="HB309" s="1444"/>
      <c r="HC309" s="1444"/>
      <c r="HD309" s="1444"/>
      <c r="HE309" s="1444"/>
      <c r="HF309" s="1444"/>
      <c r="HG309" s="1444"/>
      <c r="HH309" s="1444"/>
      <c r="HI309" s="1444"/>
      <c r="HJ309" s="1444"/>
      <c r="HK309" s="1444"/>
      <c r="HL309" s="1444"/>
      <c r="HM309" s="1444"/>
      <c r="HN309" s="1444"/>
      <c r="HO309" s="1444"/>
      <c r="HP309" s="1444"/>
      <c r="HQ309" s="1444"/>
      <c r="HR309" s="1444"/>
      <c r="HS309" s="1444"/>
      <c r="HT309" s="1444"/>
      <c r="HU309" s="1444"/>
      <c r="HV309" s="1444"/>
      <c r="HW309" s="1444"/>
      <c r="HX309" s="1444"/>
      <c r="HY309" s="1444"/>
      <c r="HZ309" s="1444"/>
      <c r="IA309" s="1444"/>
      <c r="IB309" s="1444"/>
      <c r="IC309" s="1444"/>
      <c r="ID309" s="1444"/>
      <c r="IE309" s="1444"/>
      <c r="IF309" s="1444"/>
      <c r="IG309" s="1444"/>
      <c r="IH309" s="1444"/>
      <c r="II309" s="1444"/>
      <c r="IJ309" s="1444"/>
      <c r="IK309" s="1444"/>
      <c r="IL309" s="1444"/>
      <c r="IM309" s="1444"/>
      <c r="IN309" s="1444"/>
      <c r="IO309" s="1444"/>
      <c r="IP309" s="1444"/>
      <c r="IQ309" s="1444"/>
      <c r="IR309" s="1444"/>
      <c r="IS309" s="1444"/>
      <c r="IT309" s="1444"/>
      <c r="IU309" s="1444"/>
      <c r="IV309" s="1444"/>
      <c r="IW309" s="1444"/>
      <c r="IX309" s="1444"/>
      <c r="IY309" s="1444"/>
      <c r="IZ309" s="1444"/>
      <c r="JA309" s="1444"/>
      <c r="JB309" s="1444"/>
      <c r="JC309" s="1444"/>
      <c r="JD309" s="1444"/>
      <c r="JE309" s="1444"/>
    </row>
    <row r="310" spans="13:265" s="1485" customFormat="1" ht="15" hidden="1" customHeight="1" x14ac:dyDescent="0.25">
      <c r="M310" s="1163"/>
      <c r="N310" s="1163"/>
      <c r="CK310" s="1444"/>
      <c r="CL310" s="1444"/>
      <c r="CM310" s="1444"/>
      <c r="CN310" s="1444"/>
      <c r="CO310" s="1444"/>
      <c r="CP310" s="1444"/>
      <c r="CQ310" s="1444"/>
      <c r="CR310" s="1444"/>
      <c r="CS310" s="1444"/>
      <c r="CT310" s="1444"/>
      <c r="CU310" s="1444"/>
      <c r="CV310" s="1444"/>
      <c r="CW310" s="1444"/>
      <c r="CX310" s="1444"/>
      <c r="CY310" s="1444"/>
      <c r="CZ310" s="1444"/>
      <c r="DA310" s="1444"/>
      <c r="DB310" s="1444"/>
      <c r="DC310" s="1444"/>
      <c r="DD310" s="1444"/>
      <c r="DE310" s="1444"/>
      <c r="DF310" s="1444"/>
      <c r="DG310" s="1444"/>
      <c r="DH310" s="1444"/>
      <c r="DI310" s="1444"/>
      <c r="DJ310" s="1444"/>
      <c r="DK310" s="1444"/>
      <c r="DL310" s="1444"/>
      <c r="DM310" s="1444"/>
      <c r="DN310" s="1444"/>
      <c r="DO310" s="1444"/>
      <c r="DP310" s="1444"/>
      <c r="DQ310" s="1444"/>
      <c r="DR310" s="1444"/>
      <c r="DS310" s="1444"/>
      <c r="DT310" s="1444"/>
      <c r="DU310" s="1444"/>
      <c r="DV310" s="1444"/>
      <c r="DW310" s="1444"/>
      <c r="DX310" s="1444"/>
      <c r="DY310" s="1444"/>
      <c r="DZ310" s="1444"/>
      <c r="EA310" s="1444"/>
      <c r="EB310" s="1444"/>
      <c r="EC310" s="1444"/>
      <c r="ED310" s="1444"/>
      <c r="EE310" s="1444"/>
      <c r="EF310" s="1444"/>
      <c r="EG310" s="1444"/>
      <c r="EH310" s="1444"/>
      <c r="EI310" s="1444"/>
      <c r="EJ310" s="1444"/>
      <c r="EK310" s="1444"/>
      <c r="EL310" s="1444"/>
      <c r="EM310" s="1444"/>
      <c r="EN310" s="1444"/>
      <c r="EO310" s="1444"/>
      <c r="EP310" s="1444"/>
      <c r="EQ310" s="1444"/>
      <c r="ER310" s="1444"/>
      <c r="ES310" s="1444"/>
      <c r="ET310" s="1444"/>
      <c r="EU310" s="1444"/>
      <c r="EV310" s="1444"/>
      <c r="EW310" s="1444"/>
      <c r="EX310" s="1444"/>
      <c r="EY310" s="1444"/>
      <c r="EZ310" s="1444"/>
      <c r="FA310" s="1444"/>
      <c r="FB310" s="1444"/>
      <c r="FC310" s="1444"/>
      <c r="FD310" s="1444"/>
      <c r="FE310" s="1444"/>
      <c r="FF310" s="1444"/>
      <c r="FG310" s="1444"/>
      <c r="FH310" s="1444"/>
      <c r="FI310" s="1444"/>
      <c r="FJ310" s="1444"/>
      <c r="FK310" s="1444"/>
      <c r="FL310" s="1444"/>
      <c r="FM310" s="1444"/>
      <c r="FN310" s="1444"/>
      <c r="FO310" s="1444"/>
      <c r="FP310" s="1444"/>
      <c r="FQ310" s="1444"/>
      <c r="FR310" s="1444"/>
      <c r="FS310" s="1444"/>
      <c r="FT310" s="1444"/>
      <c r="FU310" s="1444"/>
      <c r="FV310" s="1444"/>
      <c r="FW310" s="1444"/>
      <c r="FX310" s="1444"/>
      <c r="FY310" s="1444"/>
      <c r="FZ310" s="1444"/>
      <c r="GA310" s="1444"/>
      <c r="GB310" s="1444"/>
      <c r="GC310" s="1444"/>
      <c r="GD310" s="1444"/>
      <c r="GE310" s="1444"/>
      <c r="GF310" s="1444"/>
      <c r="GG310" s="1444"/>
      <c r="GH310" s="1444"/>
      <c r="GI310" s="1444"/>
      <c r="GJ310" s="1444"/>
      <c r="GK310" s="1444"/>
      <c r="GL310" s="1444"/>
      <c r="GM310" s="1444"/>
      <c r="GN310" s="1444"/>
      <c r="GO310" s="1444"/>
      <c r="GP310" s="1444"/>
      <c r="GQ310" s="1444"/>
      <c r="GR310" s="1444"/>
      <c r="GS310" s="1444"/>
      <c r="GT310" s="1444"/>
      <c r="GU310" s="1444"/>
      <c r="GV310" s="1444"/>
      <c r="GW310" s="1444"/>
      <c r="GX310" s="1444"/>
      <c r="GY310" s="1444"/>
      <c r="GZ310" s="1444"/>
      <c r="HA310" s="1444"/>
      <c r="HB310" s="1444"/>
      <c r="HC310" s="1444"/>
      <c r="HD310" s="1444"/>
      <c r="HE310" s="1444"/>
      <c r="HF310" s="1444"/>
      <c r="HG310" s="1444"/>
      <c r="HH310" s="1444"/>
      <c r="HI310" s="1444"/>
      <c r="HJ310" s="1444"/>
      <c r="HK310" s="1444"/>
      <c r="HL310" s="1444"/>
      <c r="HM310" s="1444"/>
      <c r="HN310" s="1444"/>
      <c r="HO310" s="1444"/>
      <c r="HP310" s="1444"/>
      <c r="HQ310" s="1444"/>
      <c r="HR310" s="1444"/>
      <c r="HS310" s="1444"/>
      <c r="HT310" s="1444"/>
      <c r="HU310" s="1444"/>
      <c r="HV310" s="1444"/>
      <c r="HW310" s="1444"/>
      <c r="HX310" s="1444"/>
      <c r="HY310" s="1444"/>
      <c r="HZ310" s="1444"/>
      <c r="IA310" s="1444"/>
      <c r="IB310" s="1444"/>
      <c r="IC310" s="1444"/>
      <c r="ID310" s="1444"/>
      <c r="IE310" s="1444"/>
      <c r="IF310" s="1444"/>
      <c r="IG310" s="1444"/>
      <c r="IH310" s="1444"/>
      <c r="II310" s="1444"/>
      <c r="IJ310" s="1444"/>
      <c r="IK310" s="1444"/>
      <c r="IL310" s="1444"/>
      <c r="IM310" s="1444"/>
      <c r="IN310" s="1444"/>
      <c r="IO310" s="1444"/>
      <c r="IP310" s="1444"/>
      <c r="IQ310" s="1444"/>
      <c r="IR310" s="1444"/>
      <c r="IS310" s="1444"/>
      <c r="IT310" s="1444"/>
      <c r="IU310" s="1444"/>
      <c r="IV310" s="1444"/>
      <c r="IW310" s="1444"/>
      <c r="IX310" s="1444"/>
      <c r="IY310" s="1444"/>
      <c r="IZ310" s="1444"/>
      <c r="JA310" s="1444"/>
      <c r="JB310" s="1444"/>
      <c r="JC310" s="1444"/>
      <c r="JD310" s="1444"/>
      <c r="JE310" s="1444"/>
    </row>
    <row r="311" spans="13:265" s="1485" customFormat="1" ht="15" hidden="1" customHeight="1" x14ac:dyDescent="0.25">
      <c r="M311" s="1163"/>
      <c r="N311" s="1163"/>
      <c r="CK311" s="1444"/>
      <c r="CL311" s="1444"/>
      <c r="CM311" s="1444"/>
      <c r="CN311" s="1444"/>
      <c r="CO311" s="1444"/>
      <c r="CP311" s="1444"/>
      <c r="CQ311" s="1444"/>
      <c r="CR311" s="1444"/>
      <c r="CS311" s="1444"/>
      <c r="CT311" s="1444"/>
      <c r="CU311" s="1444"/>
      <c r="CV311" s="1444"/>
      <c r="CW311" s="1444"/>
      <c r="CX311" s="1444"/>
      <c r="CY311" s="1444"/>
      <c r="CZ311" s="1444"/>
      <c r="DA311" s="1444"/>
      <c r="DB311" s="1444"/>
      <c r="DC311" s="1444"/>
      <c r="DD311" s="1444"/>
      <c r="DE311" s="1444"/>
      <c r="DF311" s="1444"/>
      <c r="DG311" s="1444"/>
      <c r="DH311" s="1444"/>
      <c r="DI311" s="1444"/>
      <c r="DJ311" s="1444"/>
      <c r="DK311" s="1444"/>
      <c r="DL311" s="1444"/>
      <c r="DM311" s="1444"/>
      <c r="DN311" s="1444"/>
      <c r="DO311" s="1444"/>
      <c r="DP311" s="1444"/>
      <c r="DQ311" s="1444"/>
      <c r="DR311" s="1444"/>
      <c r="DS311" s="1444"/>
      <c r="DT311" s="1444"/>
      <c r="DU311" s="1444"/>
      <c r="DV311" s="1444"/>
      <c r="DW311" s="1444"/>
      <c r="DX311" s="1444"/>
      <c r="DY311" s="1444"/>
      <c r="DZ311" s="1444"/>
      <c r="EA311" s="1444"/>
      <c r="EB311" s="1444"/>
      <c r="EC311" s="1444"/>
      <c r="ED311" s="1444"/>
      <c r="EE311" s="1444"/>
      <c r="EF311" s="1444"/>
      <c r="EG311" s="1444"/>
      <c r="EH311" s="1444"/>
      <c r="EI311" s="1444"/>
      <c r="EJ311" s="1444"/>
      <c r="EK311" s="1444"/>
      <c r="EL311" s="1444"/>
      <c r="EM311" s="1444"/>
      <c r="EN311" s="1444"/>
      <c r="EO311" s="1444"/>
      <c r="EP311" s="1444"/>
      <c r="EQ311" s="1444"/>
      <c r="ER311" s="1444"/>
      <c r="ES311" s="1444"/>
      <c r="ET311" s="1444"/>
      <c r="EU311" s="1444"/>
      <c r="EV311" s="1444"/>
      <c r="EW311" s="1444"/>
      <c r="EX311" s="1444"/>
      <c r="EY311" s="1444"/>
      <c r="EZ311" s="1444"/>
      <c r="FA311" s="1444"/>
      <c r="FB311" s="1444"/>
      <c r="FC311" s="1444"/>
      <c r="FD311" s="1444"/>
      <c r="FE311" s="1444"/>
      <c r="FF311" s="1444"/>
      <c r="FG311" s="1444"/>
      <c r="FH311" s="1444"/>
      <c r="FI311" s="1444"/>
      <c r="FJ311" s="1444"/>
      <c r="FK311" s="1444"/>
      <c r="FL311" s="1444"/>
      <c r="FM311" s="1444"/>
      <c r="FN311" s="1444"/>
      <c r="FO311" s="1444"/>
      <c r="FP311" s="1444"/>
      <c r="FQ311" s="1444"/>
      <c r="FR311" s="1444"/>
      <c r="FS311" s="1444"/>
      <c r="FT311" s="1444"/>
      <c r="FU311" s="1444"/>
      <c r="FV311" s="1444"/>
      <c r="FW311" s="1444"/>
      <c r="FX311" s="1444"/>
      <c r="FY311" s="1444"/>
      <c r="FZ311" s="1444"/>
      <c r="GA311" s="1444"/>
      <c r="GB311" s="1444"/>
      <c r="GC311" s="1444"/>
      <c r="GD311" s="1444"/>
      <c r="GE311" s="1444"/>
      <c r="GF311" s="1444"/>
      <c r="GG311" s="1444"/>
      <c r="GH311" s="1444"/>
      <c r="GI311" s="1444"/>
      <c r="GJ311" s="1444"/>
      <c r="GK311" s="1444"/>
      <c r="GL311" s="1444"/>
      <c r="GM311" s="1444"/>
      <c r="GN311" s="1444"/>
      <c r="GO311" s="1444"/>
      <c r="GP311" s="1444"/>
      <c r="GQ311" s="1444"/>
      <c r="GR311" s="1444"/>
      <c r="GS311" s="1444"/>
      <c r="GT311" s="1444"/>
      <c r="GU311" s="1444"/>
      <c r="GV311" s="1444"/>
      <c r="GW311" s="1444"/>
      <c r="GX311" s="1444"/>
      <c r="GY311" s="1444"/>
      <c r="GZ311" s="1444"/>
      <c r="HA311" s="1444"/>
      <c r="HB311" s="1444"/>
      <c r="HC311" s="1444"/>
      <c r="HD311" s="1444"/>
      <c r="HE311" s="1444"/>
      <c r="HF311" s="1444"/>
      <c r="HG311" s="1444"/>
      <c r="HH311" s="1444"/>
      <c r="HI311" s="1444"/>
      <c r="HJ311" s="1444"/>
      <c r="HK311" s="1444"/>
      <c r="HL311" s="1444"/>
      <c r="HM311" s="1444"/>
      <c r="HN311" s="1444"/>
      <c r="HO311" s="1444"/>
      <c r="HP311" s="1444"/>
      <c r="HQ311" s="1444"/>
      <c r="HR311" s="1444"/>
      <c r="HS311" s="1444"/>
      <c r="HT311" s="1444"/>
      <c r="HU311" s="1444"/>
      <c r="HV311" s="1444"/>
      <c r="HW311" s="1444"/>
      <c r="HX311" s="1444"/>
      <c r="HY311" s="1444"/>
      <c r="HZ311" s="1444"/>
      <c r="IA311" s="1444"/>
      <c r="IB311" s="1444"/>
      <c r="IC311" s="1444"/>
      <c r="ID311" s="1444"/>
      <c r="IE311" s="1444"/>
      <c r="IF311" s="1444"/>
      <c r="IG311" s="1444"/>
      <c r="IH311" s="1444"/>
      <c r="II311" s="1444"/>
      <c r="IJ311" s="1444"/>
      <c r="IK311" s="1444"/>
      <c r="IL311" s="1444"/>
      <c r="IM311" s="1444"/>
      <c r="IN311" s="1444"/>
      <c r="IO311" s="1444"/>
      <c r="IP311" s="1444"/>
      <c r="IQ311" s="1444"/>
      <c r="IR311" s="1444"/>
      <c r="IS311" s="1444"/>
      <c r="IT311" s="1444"/>
      <c r="IU311" s="1444"/>
      <c r="IV311" s="1444"/>
      <c r="IW311" s="1444"/>
      <c r="IX311" s="1444"/>
      <c r="IY311" s="1444"/>
      <c r="IZ311" s="1444"/>
      <c r="JA311" s="1444"/>
      <c r="JB311" s="1444"/>
      <c r="JC311" s="1444"/>
      <c r="JD311" s="1444"/>
      <c r="JE311" s="1444"/>
    </row>
    <row r="312" spans="13:265" s="1485" customFormat="1" ht="15" hidden="1" customHeight="1" x14ac:dyDescent="0.25">
      <c r="M312" s="1163"/>
      <c r="N312" s="1163"/>
      <c r="CK312" s="1444"/>
      <c r="CL312" s="1444"/>
      <c r="CM312" s="1444"/>
      <c r="CN312" s="1444"/>
      <c r="CO312" s="1444"/>
      <c r="CP312" s="1444"/>
      <c r="CQ312" s="1444"/>
      <c r="CR312" s="1444"/>
      <c r="CS312" s="1444"/>
      <c r="CT312" s="1444"/>
      <c r="CU312" s="1444"/>
      <c r="CV312" s="1444"/>
      <c r="CW312" s="1444"/>
      <c r="CX312" s="1444"/>
      <c r="CY312" s="1444"/>
      <c r="CZ312" s="1444"/>
      <c r="DA312" s="1444"/>
      <c r="DB312" s="1444"/>
      <c r="DC312" s="1444"/>
      <c r="DD312" s="1444"/>
      <c r="DE312" s="1444"/>
      <c r="DF312" s="1444"/>
      <c r="DG312" s="1444"/>
      <c r="DH312" s="1444"/>
      <c r="DI312" s="1444"/>
      <c r="DJ312" s="1444"/>
      <c r="DK312" s="1444"/>
      <c r="DL312" s="1444"/>
      <c r="DM312" s="1444"/>
      <c r="DN312" s="1444"/>
      <c r="DO312" s="1444"/>
      <c r="DP312" s="1444"/>
      <c r="DQ312" s="1444"/>
      <c r="DR312" s="1444"/>
      <c r="DS312" s="1444"/>
      <c r="DT312" s="1444"/>
      <c r="DU312" s="1444"/>
      <c r="DV312" s="1444"/>
      <c r="DW312" s="1444"/>
      <c r="DX312" s="1444"/>
      <c r="DY312" s="1444"/>
      <c r="DZ312" s="1444"/>
      <c r="EA312" s="1444"/>
      <c r="EB312" s="1444"/>
      <c r="EC312" s="1444"/>
      <c r="ED312" s="1444"/>
      <c r="EE312" s="1444"/>
      <c r="EF312" s="1444"/>
      <c r="EG312" s="1444"/>
      <c r="EH312" s="1444"/>
      <c r="EI312" s="1444"/>
      <c r="EJ312" s="1444"/>
      <c r="EK312" s="1444"/>
      <c r="EL312" s="1444"/>
      <c r="EM312" s="1444"/>
      <c r="EN312" s="1444"/>
      <c r="EO312" s="1444"/>
      <c r="EP312" s="1444"/>
      <c r="EQ312" s="1444"/>
      <c r="ER312" s="1444"/>
      <c r="ES312" s="1444"/>
      <c r="ET312" s="1444"/>
      <c r="EU312" s="1444"/>
      <c r="EV312" s="1444"/>
      <c r="EW312" s="1444"/>
      <c r="EX312" s="1444"/>
      <c r="EY312" s="1444"/>
      <c r="EZ312" s="1444"/>
      <c r="FA312" s="1444"/>
      <c r="FB312" s="1444"/>
      <c r="FC312" s="1444"/>
      <c r="FD312" s="1444"/>
      <c r="FE312" s="1444"/>
      <c r="FF312" s="1444"/>
      <c r="FG312" s="1444"/>
      <c r="FH312" s="1444"/>
      <c r="FI312" s="1444"/>
      <c r="FJ312" s="1444"/>
      <c r="FK312" s="1444"/>
      <c r="FL312" s="1444"/>
      <c r="FM312" s="1444"/>
      <c r="FN312" s="1444"/>
      <c r="FO312" s="1444"/>
      <c r="FP312" s="1444"/>
      <c r="FQ312" s="1444"/>
      <c r="FR312" s="1444"/>
      <c r="FS312" s="1444"/>
      <c r="FT312" s="1444"/>
      <c r="FU312" s="1444"/>
      <c r="FV312" s="1444"/>
      <c r="FW312" s="1444"/>
      <c r="FX312" s="1444"/>
      <c r="FY312" s="1444"/>
      <c r="FZ312" s="1444"/>
      <c r="GA312" s="1444"/>
      <c r="GB312" s="1444"/>
      <c r="GC312" s="1444"/>
      <c r="GD312" s="1444"/>
      <c r="GE312" s="1444"/>
      <c r="GF312" s="1444"/>
      <c r="GG312" s="1444"/>
      <c r="GH312" s="1444"/>
      <c r="GI312" s="1444"/>
      <c r="GJ312" s="1444"/>
      <c r="GK312" s="1444"/>
      <c r="GL312" s="1444"/>
      <c r="GM312" s="1444"/>
      <c r="GN312" s="1444"/>
      <c r="GO312" s="1444"/>
      <c r="GP312" s="1444"/>
      <c r="GQ312" s="1444"/>
      <c r="GR312" s="1444"/>
      <c r="GS312" s="1444"/>
      <c r="GT312" s="1444"/>
      <c r="GU312" s="1444"/>
      <c r="GV312" s="1444"/>
      <c r="GW312" s="1444"/>
      <c r="GX312" s="1444"/>
      <c r="GY312" s="1444"/>
      <c r="GZ312" s="1444"/>
      <c r="HA312" s="1444"/>
      <c r="HB312" s="1444"/>
      <c r="HC312" s="1444"/>
      <c r="HD312" s="1444"/>
      <c r="HE312" s="1444"/>
      <c r="HF312" s="1444"/>
      <c r="HG312" s="1444"/>
      <c r="HH312" s="1444"/>
      <c r="HI312" s="1444"/>
      <c r="HJ312" s="1444"/>
      <c r="HK312" s="1444"/>
      <c r="HL312" s="1444"/>
      <c r="HM312" s="1444"/>
      <c r="HN312" s="1444"/>
      <c r="HO312" s="1444"/>
      <c r="HP312" s="1444"/>
      <c r="HQ312" s="1444"/>
      <c r="HR312" s="1444"/>
      <c r="HS312" s="1444"/>
      <c r="HT312" s="1444"/>
      <c r="HU312" s="1444"/>
      <c r="HV312" s="1444"/>
      <c r="HW312" s="1444"/>
      <c r="HX312" s="1444"/>
      <c r="HY312" s="1444"/>
      <c r="HZ312" s="1444"/>
      <c r="IA312" s="1444"/>
      <c r="IB312" s="1444"/>
      <c r="IC312" s="1444"/>
      <c r="ID312" s="1444"/>
      <c r="IE312" s="1444"/>
      <c r="IF312" s="1444"/>
      <c r="IG312" s="1444"/>
      <c r="IH312" s="1444"/>
      <c r="II312" s="1444"/>
      <c r="IJ312" s="1444"/>
      <c r="IK312" s="1444"/>
      <c r="IL312" s="1444"/>
      <c r="IM312" s="1444"/>
      <c r="IN312" s="1444"/>
      <c r="IO312" s="1444"/>
      <c r="IP312" s="1444"/>
      <c r="IQ312" s="1444"/>
      <c r="IR312" s="1444"/>
      <c r="IS312" s="1444"/>
      <c r="IT312" s="1444"/>
      <c r="IU312" s="1444"/>
      <c r="IV312" s="1444"/>
      <c r="IW312" s="1444"/>
      <c r="IX312" s="1444"/>
      <c r="IY312" s="1444"/>
      <c r="IZ312" s="1444"/>
      <c r="JA312" s="1444"/>
      <c r="JB312" s="1444"/>
      <c r="JC312" s="1444"/>
      <c r="JD312" s="1444"/>
      <c r="JE312" s="1444"/>
    </row>
    <row r="313" spans="13:265" s="1485" customFormat="1" ht="15" hidden="1" customHeight="1" x14ac:dyDescent="0.25">
      <c r="M313" s="1163"/>
      <c r="N313" s="1163"/>
      <c r="CK313" s="1444"/>
      <c r="CL313" s="1444"/>
      <c r="CM313" s="1444"/>
      <c r="CN313" s="1444"/>
      <c r="CO313" s="1444"/>
      <c r="CP313" s="1444"/>
      <c r="CQ313" s="1444"/>
      <c r="CR313" s="1444"/>
      <c r="CS313" s="1444"/>
      <c r="CT313" s="1444"/>
      <c r="CU313" s="1444"/>
      <c r="CV313" s="1444"/>
      <c r="CW313" s="1444"/>
      <c r="CX313" s="1444"/>
      <c r="CY313" s="1444"/>
      <c r="CZ313" s="1444"/>
      <c r="DA313" s="1444"/>
      <c r="DB313" s="1444"/>
      <c r="DC313" s="1444"/>
      <c r="DD313" s="1444"/>
      <c r="DE313" s="1444"/>
      <c r="DF313" s="1444"/>
      <c r="DG313" s="1444"/>
      <c r="DH313" s="1444"/>
      <c r="DI313" s="1444"/>
      <c r="DJ313" s="1444"/>
      <c r="DK313" s="1444"/>
      <c r="DL313" s="1444"/>
      <c r="DM313" s="1444"/>
      <c r="DN313" s="1444"/>
      <c r="DO313" s="1444"/>
      <c r="DP313" s="1444"/>
      <c r="DQ313" s="1444"/>
      <c r="DR313" s="1444"/>
      <c r="DS313" s="1444"/>
      <c r="DT313" s="1444"/>
      <c r="DU313" s="1444"/>
      <c r="DV313" s="1444"/>
      <c r="DW313" s="1444"/>
      <c r="DX313" s="1444"/>
      <c r="DY313" s="1444"/>
      <c r="DZ313" s="1444"/>
      <c r="EA313" s="1444"/>
      <c r="EB313" s="1444"/>
      <c r="EC313" s="1444"/>
      <c r="ED313" s="1444"/>
      <c r="EE313" s="1444"/>
      <c r="EF313" s="1444"/>
      <c r="EG313" s="1444"/>
      <c r="EH313" s="1444"/>
      <c r="EI313" s="1444"/>
      <c r="EJ313" s="1444"/>
      <c r="EK313" s="1444"/>
      <c r="EL313" s="1444"/>
      <c r="EM313" s="1444"/>
      <c r="EN313" s="1444"/>
      <c r="EO313" s="1444"/>
      <c r="EP313" s="1444"/>
      <c r="EQ313" s="1444"/>
      <c r="ER313" s="1444"/>
      <c r="ES313" s="1444"/>
      <c r="ET313" s="1444"/>
      <c r="EU313" s="1444"/>
      <c r="EV313" s="1444"/>
      <c r="EW313" s="1444"/>
      <c r="EX313" s="1444"/>
      <c r="EY313" s="1444"/>
      <c r="EZ313" s="1444"/>
      <c r="FA313" s="1444"/>
      <c r="FB313" s="1444"/>
      <c r="FC313" s="1444"/>
      <c r="FD313" s="1444"/>
      <c r="FE313" s="1444"/>
      <c r="FF313" s="1444"/>
      <c r="FG313" s="1444"/>
      <c r="FH313" s="1444"/>
      <c r="FI313" s="1444"/>
      <c r="FJ313" s="1444"/>
      <c r="FK313" s="1444"/>
      <c r="FL313" s="1444"/>
      <c r="FM313" s="1444"/>
      <c r="FN313" s="1444"/>
      <c r="FO313" s="1444"/>
      <c r="FP313" s="1444"/>
      <c r="FQ313" s="1444"/>
      <c r="FR313" s="1444"/>
      <c r="FS313" s="1444"/>
      <c r="FT313" s="1444"/>
      <c r="FU313" s="1444"/>
      <c r="FV313" s="1444"/>
      <c r="FW313" s="1444"/>
      <c r="FX313" s="1444"/>
      <c r="FY313" s="1444"/>
      <c r="FZ313" s="1444"/>
      <c r="GA313" s="1444"/>
      <c r="GB313" s="1444"/>
      <c r="GC313" s="1444"/>
      <c r="GD313" s="1444"/>
      <c r="GE313" s="1444"/>
      <c r="GF313" s="1444"/>
      <c r="GG313" s="1444"/>
      <c r="GH313" s="1444"/>
      <c r="GI313" s="1444"/>
      <c r="GJ313" s="1444"/>
      <c r="GK313" s="1444"/>
      <c r="GL313" s="1444"/>
      <c r="GM313" s="1444"/>
      <c r="GN313" s="1444"/>
      <c r="GO313" s="1444"/>
      <c r="GP313" s="1444"/>
      <c r="GQ313" s="1444"/>
      <c r="GR313" s="1444"/>
      <c r="GS313" s="1444"/>
      <c r="GT313" s="1444"/>
      <c r="GU313" s="1444"/>
      <c r="GV313" s="1444"/>
      <c r="GW313" s="1444"/>
      <c r="GX313" s="1444"/>
      <c r="GY313" s="1444"/>
      <c r="GZ313" s="1444"/>
      <c r="HA313" s="1444"/>
      <c r="HB313" s="1444"/>
      <c r="HC313" s="1444"/>
      <c r="HD313" s="1444"/>
      <c r="HE313" s="1444"/>
      <c r="HF313" s="1444"/>
      <c r="HG313" s="1444"/>
      <c r="HH313" s="1444"/>
      <c r="HI313" s="1444"/>
      <c r="HJ313" s="1444"/>
      <c r="HK313" s="1444"/>
      <c r="HL313" s="1444"/>
      <c r="HM313" s="1444"/>
      <c r="HN313" s="1444"/>
      <c r="HO313" s="1444"/>
      <c r="HP313" s="1444"/>
      <c r="HQ313" s="1444"/>
      <c r="HR313" s="1444"/>
      <c r="HS313" s="1444"/>
      <c r="HT313" s="1444"/>
      <c r="HU313" s="1444"/>
      <c r="HV313" s="1444"/>
      <c r="HW313" s="1444"/>
      <c r="HX313" s="1444"/>
      <c r="HY313" s="1444"/>
      <c r="HZ313" s="1444"/>
      <c r="IA313" s="1444"/>
      <c r="IB313" s="1444"/>
      <c r="IC313" s="1444"/>
      <c r="ID313" s="1444"/>
      <c r="IE313" s="1444"/>
      <c r="IF313" s="1444"/>
      <c r="IG313" s="1444"/>
      <c r="IH313" s="1444"/>
      <c r="II313" s="1444"/>
      <c r="IJ313" s="1444"/>
      <c r="IK313" s="1444"/>
      <c r="IL313" s="1444"/>
      <c r="IM313" s="1444"/>
      <c r="IN313" s="1444"/>
      <c r="IO313" s="1444"/>
      <c r="IP313" s="1444"/>
      <c r="IQ313" s="1444"/>
      <c r="IR313" s="1444"/>
      <c r="IS313" s="1444"/>
      <c r="IT313" s="1444"/>
      <c r="IU313" s="1444"/>
      <c r="IV313" s="1444"/>
      <c r="IW313" s="1444"/>
      <c r="IX313" s="1444"/>
      <c r="IY313" s="1444"/>
      <c r="IZ313" s="1444"/>
      <c r="JA313" s="1444"/>
      <c r="JB313" s="1444"/>
      <c r="JC313" s="1444"/>
      <c r="JD313" s="1444"/>
      <c r="JE313" s="1444"/>
    </row>
    <row r="314" spans="13:265" s="1485" customFormat="1" ht="15" hidden="1" customHeight="1" x14ac:dyDescent="0.25">
      <c r="M314" s="1163"/>
      <c r="N314" s="1163"/>
      <c r="CK314" s="1444"/>
      <c r="CL314" s="1444"/>
      <c r="CM314" s="1444"/>
      <c r="CN314" s="1444"/>
      <c r="CO314" s="1444"/>
      <c r="CP314" s="1444"/>
      <c r="CQ314" s="1444"/>
      <c r="CR314" s="1444"/>
      <c r="CS314" s="1444"/>
      <c r="CT314" s="1444"/>
      <c r="CU314" s="1444"/>
      <c r="CV314" s="1444"/>
      <c r="CW314" s="1444"/>
      <c r="CX314" s="1444"/>
      <c r="CY314" s="1444"/>
      <c r="CZ314" s="1444"/>
      <c r="DA314" s="1444"/>
      <c r="DB314" s="1444"/>
      <c r="DC314" s="1444"/>
      <c r="DD314" s="1444"/>
      <c r="DE314" s="1444"/>
      <c r="DF314" s="1444"/>
      <c r="DG314" s="1444"/>
      <c r="DH314" s="1444"/>
      <c r="DI314" s="1444"/>
      <c r="DJ314" s="1444"/>
      <c r="DK314" s="1444"/>
      <c r="DL314" s="1444"/>
      <c r="DM314" s="1444"/>
      <c r="DN314" s="1444"/>
      <c r="DO314" s="1444"/>
      <c r="DP314" s="1444"/>
      <c r="DQ314" s="1444"/>
      <c r="DR314" s="1444"/>
      <c r="DS314" s="1444"/>
      <c r="DT314" s="1444"/>
      <c r="DU314" s="1444"/>
      <c r="DV314" s="1444"/>
      <c r="DW314" s="1444"/>
      <c r="DX314" s="1444"/>
      <c r="DY314" s="1444"/>
      <c r="DZ314" s="1444"/>
      <c r="EA314" s="1444"/>
      <c r="EB314" s="1444"/>
      <c r="EC314" s="1444"/>
      <c r="ED314" s="1444"/>
      <c r="EE314" s="1444"/>
      <c r="EF314" s="1444"/>
      <c r="EG314" s="1444"/>
      <c r="EH314" s="1444"/>
      <c r="EI314" s="1444"/>
      <c r="EJ314" s="1444"/>
      <c r="EK314" s="1444"/>
      <c r="EL314" s="1444"/>
      <c r="EM314" s="1444"/>
      <c r="EN314" s="1444"/>
      <c r="EO314" s="1444"/>
      <c r="EP314" s="1444"/>
      <c r="EQ314" s="1444"/>
      <c r="ER314" s="1444"/>
      <c r="ES314" s="1444"/>
      <c r="ET314" s="1444"/>
      <c r="EU314" s="1444"/>
      <c r="EV314" s="1444"/>
      <c r="EW314" s="1444"/>
      <c r="EX314" s="1444"/>
      <c r="EY314" s="1444"/>
      <c r="EZ314" s="1444"/>
      <c r="FA314" s="1444"/>
      <c r="FB314" s="1444"/>
      <c r="FC314" s="1444"/>
      <c r="FD314" s="1444"/>
      <c r="FE314" s="1444"/>
      <c r="FF314" s="1444"/>
      <c r="FG314" s="1444"/>
      <c r="FH314" s="1444"/>
      <c r="FI314" s="1444"/>
      <c r="FJ314" s="1444"/>
      <c r="FK314" s="1444"/>
      <c r="FL314" s="1444"/>
      <c r="FM314" s="1444"/>
      <c r="FN314" s="1444"/>
      <c r="FO314" s="1444"/>
      <c r="FP314" s="1444"/>
      <c r="FQ314" s="1444"/>
      <c r="FR314" s="1444"/>
      <c r="FS314" s="1444"/>
      <c r="FT314" s="1444"/>
      <c r="FU314" s="1444"/>
      <c r="FV314" s="1444"/>
      <c r="FW314" s="1444"/>
      <c r="FX314" s="1444"/>
      <c r="FY314" s="1444"/>
      <c r="FZ314" s="1444"/>
      <c r="GA314" s="1444"/>
      <c r="GB314" s="1444"/>
      <c r="GC314" s="1444"/>
      <c r="GD314" s="1444"/>
      <c r="GE314" s="1444"/>
      <c r="GF314" s="1444"/>
      <c r="GG314" s="1444"/>
      <c r="GH314" s="1444"/>
      <c r="GI314" s="1444"/>
      <c r="GJ314" s="1444"/>
      <c r="GK314" s="1444"/>
      <c r="GL314" s="1444"/>
      <c r="GM314" s="1444"/>
      <c r="GN314" s="1444"/>
      <c r="GO314" s="1444"/>
      <c r="GP314" s="1444"/>
      <c r="GQ314" s="1444"/>
      <c r="GR314" s="1444"/>
      <c r="GS314" s="1444"/>
      <c r="GT314" s="1444"/>
      <c r="GU314" s="1444"/>
      <c r="GV314" s="1444"/>
      <c r="GW314" s="1444"/>
      <c r="GX314" s="1444"/>
      <c r="GY314" s="1444"/>
      <c r="GZ314" s="1444"/>
      <c r="HA314" s="1444"/>
      <c r="HB314" s="1444"/>
      <c r="HC314" s="1444"/>
      <c r="HD314" s="1444"/>
      <c r="HE314" s="1444"/>
      <c r="HF314" s="1444"/>
      <c r="HG314" s="1444"/>
      <c r="HH314" s="1444"/>
      <c r="HI314" s="1444"/>
      <c r="HJ314" s="1444"/>
      <c r="HK314" s="1444"/>
      <c r="HL314" s="1444"/>
      <c r="HM314" s="1444"/>
      <c r="HN314" s="1444"/>
      <c r="HO314" s="1444"/>
      <c r="HP314" s="1444"/>
      <c r="HQ314" s="1444"/>
      <c r="HR314" s="1444"/>
      <c r="HS314" s="1444"/>
      <c r="HT314" s="1444"/>
      <c r="HU314" s="1444"/>
      <c r="HV314" s="1444"/>
      <c r="HW314" s="1444"/>
      <c r="HX314" s="1444"/>
      <c r="HY314" s="1444"/>
      <c r="HZ314" s="1444"/>
      <c r="IA314" s="1444"/>
      <c r="IB314" s="1444"/>
      <c r="IC314" s="1444"/>
      <c r="ID314" s="1444"/>
      <c r="IE314" s="1444"/>
      <c r="IF314" s="1444"/>
      <c r="IG314" s="1444"/>
      <c r="IH314" s="1444"/>
      <c r="II314" s="1444"/>
      <c r="IJ314" s="1444"/>
      <c r="IK314" s="1444"/>
      <c r="IL314" s="1444"/>
      <c r="IM314" s="1444"/>
      <c r="IN314" s="1444"/>
      <c r="IO314" s="1444"/>
      <c r="IP314" s="1444"/>
      <c r="IQ314" s="1444"/>
      <c r="IR314" s="1444"/>
      <c r="IS314" s="1444"/>
      <c r="IT314" s="1444"/>
      <c r="IU314" s="1444"/>
      <c r="IV314" s="1444"/>
      <c r="IW314" s="1444"/>
      <c r="IX314" s="1444"/>
      <c r="IY314" s="1444"/>
      <c r="IZ314" s="1444"/>
      <c r="JA314" s="1444"/>
      <c r="JB314" s="1444"/>
      <c r="JC314" s="1444"/>
      <c r="JD314" s="1444"/>
      <c r="JE314" s="1444"/>
    </row>
    <row r="315" spans="13:265" s="1485" customFormat="1" ht="15" hidden="1" customHeight="1" x14ac:dyDescent="0.25">
      <c r="M315" s="1163"/>
      <c r="N315" s="1163"/>
      <c r="CK315" s="1444"/>
      <c r="CL315" s="1444"/>
      <c r="CM315" s="1444"/>
      <c r="CN315" s="1444"/>
      <c r="CO315" s="1444"/>
      <c r="CP315" s="1444"/>
      <c r="CQ315" s="1444"/>
      <c r="CR315" s="1444"/>
      <c r="CS315" s="1444"/>
      <c r="CT315" s="1444"/>
      <c r="CU315" s="1444"/>
      <c r="CV315" s="1444"/>
      <c r="CW315" s="1444"/>
      <c r="CX315" s="1444"/>
      <c r="CY315" s="1444"/>
      <c r="CZ315" s="1444"/>
      <c r="DA315" s="1444"/>
      <c r="DB315" s="1444"/>
      <c r="DC315" s="1444"/>
      <c r="DD315" s="1444"/>
      <c r="DE315" s="1444"/>
      <c r="DF315" s="1444"/>
      <c r="DG315" s="1444"/>
      <c r="DH315" s="1444"/>
      <c r="DI315" s="1444"/>
      <c r="DJ315" s="1444"/>
      <c r="DK315" s="1444"/>
      <c r="DL315" s="1444"/>
      <c r="DM315" s="1444"/>
      <c r="DN315" s="1444"/>
      <c r="DO315" s="1444"/>
      <c r="DP315" s="1444"/>
      <c r="DQ315" s="1444"/>
      <c r="DR315" s="1444"/>
      <c r="DS315" s="1444"/>
      <c r="DT315" s="1444"/>
      <c r="DU315" s="1444"/>
      <c r="DV315" s="1444"/>
      <c r="DW315" s="1444"/>
      <c r="DX315" s="1444"/>
      <c r="DY315" s="1444"/>
      <c r="DZ315" s="1444"/>
      <c r="EA315" s="1444"/>
      <c r="EB315" s="1444"/>
      <c r="EC315" s="1444"/>
      <c r="ED315" s="1444"/>
      <c r="EE315" s="1444"/>
      <c r="EF315" s="1444"/>
      <c r="EG315" s="1444"/>
      <c r="EH315" s="1444"/>
      <c r="EI315" s="1444"/>
      <c r="EJ315" s="1444"/>
      <c r="EK315" s="1444"/>
      <c r="EL315" s="1444"/>
      <c r="EM315" s="1444"/>
      <c r="EN315" s="1444"/>
      <c r="EO315" s="1444"/>
      <c r="EP315" s="1444"/>
      <c r="EQ315" s="1444"/>
      <c r="ER315" s="1444"/>
      <c r="ES315" s="1444"/>
      <c r="ET315" s="1444"/>
      <c r="EU315" s="1444"/>
      <c r="EV315" s="1444"/>
      <c r="EW315" s="1444"/>
      <c r="EX315" s="1444"/>
      <c r="EY315" s="1444"/>
      <c r="EZ315" s="1444"/>
      <c r="FA315" s="1444"/>
      <c r="FB315" s="1444"/>
      <c r="FC315" s="1444"/>
      <c r="FD315" s="1444"/>
      <c r="FE315" s="1444"/>
      <c r="FF315" s="1444"/>
      <c r="FG315" s="1444"/>
      <c r="FH315" s="1444"/>
      <c r="FI315" s="1444"/>
      <c r="FJ315" s="1444"/>
      <c r="FK315" s="1444"/>
      <c r="FL315" s="1444"/>
      <c r="FM315" s="1444"/>
      <c r="FN315" s="1444"/>
      <c r="FO315" s="1444"/>
      <c r="FP315" s="1444"/>
      <c r="FQ315" s="1444"/>
      <c r="FR315" s="1444"/>
      <c r="FS315" s="1444"/>
      <c r="FT315" s="1444"/>
      <c r="FU315" s="1444"/>
      <c r="FV315" s="1444"/>
      <c r="FW315" s="1444"/>
      <c r="FX315" s="1444"/>
      <c r="FY315" s="1444"/>
      <c r="FZ315" s="1444"/>
      <c r="GA315" s="1444"/>
      <c r="GB315" s="1444"/>
      <c r="GC315" s="1444"/>
      <c r="GD315" s="1444"/>
      <c r="GE315" s="1444"/>
      <c r="GF315" s="1444"/>
      <c r="GG315" s="1444"/>
      <c r="GH315" s="1444"/>
      <c r="GI315" s="1444"/>
      <c r="GJ315" s="1444"/>
      <c r="GK315" s="1444"/>
      <c r="GL315" s="1444"/>
      <c r="GM315" s="1444"/>
      <c r="GN315" s="1444"/>
      <c r="GO315" s="1444"/>
      <c r="GP315" s="1444"/>
      <c r="GQ315" s="1444"/>
      <c r="GR315" s="1444"/>
      <c r="GS315" s="1444"/>
      <c r="GT315" s="1444"/>
      <c r="GU315" s="1444"/>
      <c r="GV315" s="1444"/>
      <c r="GW315" s="1444"/>
      <c r="GX315" s="1444"/>
      <c r="GY315" s="1444"/>
      <c r="GZ315" s="1444"/>
      <c r="HA315" s="1444"/>
      <c r="HB315" s="1444"/>
      <c r="HC315" s="1444"/>
      <c r="HD315" s="1444"/>
      <c r="HE315" s="1444"/>
      <c r="HF315" s="1444"/>
      <c r="HG315" s="1444"/>
      <c r="HH315" s="1444"/>
      <c r="HI315" s="1444"/>
      <c r="HJ315" s="1444"/>
      <c r="HK315" s="1444"/>
      <c r="HL315" s="1444"/>
      <c r="HM315" s="1444"/>
      <c r="HN315" s="1444"/>
      <c r="HO315" s="1444"/>
      <c r="HP315" s="1444"/>
      <c r="HQ315" s="1444"/>
      <c r="HR315" s="1444"/>
      <c r="HS315" s="1444"/>
      <c r="HT315" s="1444"/>
      <c r="HU315" s="1444"/>
      <c r="HV315" s="1444"/>
      <c r="HW315" s="1444"/>
      <c r="HX315" s="1444"/>
      <c r="HY315" s="1444"/>
      <c r="HZ315" s="1444"/>
      <c r="IA315" s="1444"/>
      <c r="IB315" s="1444"/>
      <c r="IC315" s="1444"/>
      <c r="ID315" s="1444"/>
      <c r="IE315" s="1444"/>
      <c r="IF315" s="1444"/>
      <c r="IG315" s="1444"/>
      <c r="IH315" s="1444"/>
      <c r="II315" s="1444"/>
      <c r="IJ315" s="1444"/>
      <c r="IK315" s="1444"/>
      <c r="IL315" s="1444"/>
      <c r="IM315" s="1444"/>
      <c r="IN315" s="1444"/>
      <c r="IO315" s="1444"/>
      <c r="IP315" s="1444"/>
      <c r="IQ315" s="1444"/>
      <c r="IR315" s="1444"/>
      <c r="IS315" s="1444"/>
      <c r="IT315" s="1444"/>
      <c r="IU315" s="1444"/>
      <c r="IV315" s="1444"/>
      <c r="IW315" s="1444"/>
      <c r="IX315" s="1444"/>
      <c r="IY315" s="1444"/>
      <c r="IZ315" s="1444"/>
      <c r="JA315" s="1444"/>
      <c r="JB315" s="1444"/>
      <c r="JC315" s="1444"/>
      <c r="JD315" s="1444"/>
      <c r="JE315" s="1444"/>
    </row>
    <row r="316" spans="13:265" s="1485" customFormat="1" ht="15" hidden="1" customHeight="1" x14ac:dyDescent="0.25">
      <c r="M316" s="1163"/>
      <c r="N316" s="1163"/>
      <c r="CK316" s="1444"/>
      <c r="CL316" s="1444"/>
      <c r="CM316" s="1444"/>
      <c r="CN316" s="1444"/>
      <c r="CO316" s="1444"/>
      <c r="CP316" s="1444"/>
      <c r="CQ316" s="1444"/>
      <c r="CR316" s="1444"/>
      <c r="CS316" s="1444"/>
      <c r="CT316" s="1444"/>
      <c r="CU316" s="1444"/>
      <c r="CV316" s="1444"/>
      <c r="CW316" s="1444"/>
      <c r="CX316" s="1444"/>
      <c r="CY316" s="1444"/>
      <c r="CZ316" s="1444"/>
      <c r="DA316" s="1444"/>
      <c r="DB316" s="1444"/>
      <c r="DC316" s="1444"/>
      <c r="DD316" s="1444"/>
      <c r="DE316" s="1444"/>
      <c r="DF316" s="1444"/>
      <c r="DG316" s="1444"/>
      <c r="DH316" s="1444"/>
      <c r="DI316" s="1444"/>
      <c r="DJ316" s="1444"/>
      <c r="DK316" s="1444"/>
      <c r="DL316" s="1444"/>
      <c r="DM316" s="1444"/>
      <c r="DN316" s="1444"/>
      <c r="DO316" s="1444"/>
      <c r="DP316" s="1444"/>
      <c r="DQ316" s="1444"/>
      <c r="DR316" s="1444"/>
      <c r="DS316" s="1444"/>
      <c r="DT316" s="1444"/>
      <c r="DU316" s="1444"/>
      <c r="DV316" s="1444"/>
      <c r="DW316" s="1444"/>
      <c r="DX316" s="1444"/>
      <c r="DY316" s="1444"/>
      <c r="DZ316" s="1444"/>
      <c r="EA316" s="1444"/>
      <c r="EB316" s="1444"/>
      <c r="EC316" s="1444"/>
      <c r="ED316" s="1444"/>
      <c r="EE316" s="1444"/>
      <c r="EF316" s="1444"/>
      <c r="EG316" s="1444"/>
      <c r="EH316" s="1444"/>
      <c r="EI316" s="1444"/>
      <c r="EJ316" s="1444"/>
      <c r="EK316" s="1444"/>
      <c r="EL316" s="1444"/>
      <c r="EM316" s="1444"/>
      <c r="EN316" s="1444"/>
      <c r="EO316" s="1444"/>
      <c r="EP316" s="1444"/>
      <c r="EQ316" s="1444"/>
      <c r="ER316" s="1444"/>
      <c r="ES316" s="1444"/>
      <c r="ET316" s="1444"/>
      <c r="EU316" s="1444"/>
      <c r="EV316" s="1444"/>
      <c r="EW316" s="1444"/>
      <c r="EX316" s="1444"/>
      <c r="EY316" s="1444"/>
      <c r="EZ316" s="1444"/>
      <c r="FA316" s="1444"/>
      <c r="FB316" s="1444"/>
      <c r="FC316" s="1444"/>
      <c r="FD316" s="1444"/>
      <c r="FE316" s="1444"/>
      <c r="FF316" s="1444"/>
      <c r="FG316" s="1444"/>
      <c r="FH316" s="1444"/>
      <c r="FI316" s="1444"/>
      <c r="FJ316" s="1444"/>
      <c r="FK316" s="1444"/>
      <c r="FL316" s="1444"/>
      <c r="FM316" s="1444"/>
      <c r="FN316" s="1444"/>
      <c r="FO316" s="1444"/>
      <c r="FP316" s="1444"/>
      <c r="FQ316" s="1444"/>
      <c r="FR316" s="1444"/>
      <c r="FS316" s="1444"/>
      <c r="FT316" s="1444"/>
      <c r="FU316" s="1444"/>
      <c r="FV316" s="1444"/>
      <c r="FW316" s="1444"/>
      <c r="FX316" s="1444"/>
      <c r="FY316" s="1444"/>
      <c r="FZ316" s="1444"/>
      <c r="GA316" s="1444"/>
      <c r="GB316" s="1444"/>
      <c r="GC316" s="1444"/>
      <c r="GD316" s="1444"/>
      <c r="GE316" s="1444"/>
      <c r="GF316" s="1444"/>
      <c r="GG316" s="1444"/>
      <c r="GH316" s="1444"/>
      <c r="GI316" s="1444"/>
      <c r="GJ316" s="1444"/>
      <c r="GK316" s="1444"/>
      <c r="GL316" s="1444"/>
      <c r="GM316" s="1444"/>
      <c r="GN316" s="1444"/>
      <c r="GO316" s="1444"/>
      <c r="GP316" s="1444"/>
      <c r="GQ316" s="1444"/>
      <c r="GR316" s="1444"/>
      <c r="GS316" s="1444"/>
      <c r="GT316" s="1444"/>
      <c r="GU316" s="1444"/>
      <c r="GV316" s="1444"/>
      <c r="GW316" s="1444"/>
      <c r="GX316" s="1444"/>
      <c r="GY316" s="1444"/>
      <c r="GZ316" s="1444"/>
      <c r="HA316" s="1444"/>
      <c r="HB316" s="1444"/>
      <c r="HC316" s="1444"/>
      <c r="HD316" s="1444"/>
      <c r="HE316" s="1444"/>
      <c r="HF316" s="1444"/>
      <c r="HG316" s="1444"/>
      <c r="HH316" s="1444"/>
      <c r="HI316" s="1444"/>
      <c r="HJ316" s="1444"/>
      <c r="HK316" s="1444"/>
      <c r="HL316" s="1444"/>
      <c r="HM316" s="1444"/>
      <c r="HN316" s="1444"/>
      <c r="HO316" s="1444"/>
      <c r="HP316" s="1444"/>
      <c r="HQ316" s="1444"/>
      <c r="HR316" s="1444"/>
      <c r="HS316" s="1444"/>
      <c r="HT316" s="1444"/>
      <c r="HU316" s="1444"/>
      <c r="HV316" s="1444"/>
      <c r="HW316" s="1444"/>
      <c r="HX316" s="1444"/>
      <c r="HY316" s="1444"/>
      <c r="HZ316" s="1444"/>
      <c r="IA316" s="1444"/>
      <c r="IB316" s="1444"/>
      <c r="IC316" s="1444"/>
      <c r="ID316" s="1444"/>
      <c r="IE316" s="1444"/>
      <c r="IF316" s="1444"/>
      <c r="IG316" s="1444"/>
      <c r="IH316" s="1444"/>
      <c r="II316" s="1444"/>
      <c r="IJ316" s="1444"/>
      <c r="IK316" s="1444"/>
      <c r="IL316" s="1444"/>
      <c r="IM316" s="1444"/>
      <c r="IN316" s="1444"/>
      <c r="IO316" s="1444"/>
      <c r="IP316" s="1444"/>
      <c r="IQ316" s="1444"/>
      <c r="IR316" s="1444"/>
      <c r="IS316" s="1444"/>
      <c r="IT316" s="1444"/>
      <c r="IU316" s="1444"/>
      <c r="IV316" s="1444"/>
      <c r="IW316" s="1444"/>
      <c r="IX316" s="1444"/>
      <c r="IY316" s="1444"/>
      <c r="IZ316" s="1444"/>
      <c r="JA316" s="1444"/>
      <c r="JB316" s="1444"/>
      <c r="JC316" s="1444"/>
      <c r="JD316" s="1444"/>
      <c r="JE316" s="1444"/>
    </row>
    <row r="317" spans="13:265" s="1485" customFormat="1" ht="15" hidden="1" customHeight="1" x14ac:dyDescent="0.25">
      <c r="M317" s="1163"/>
      <c r="N317" s="1163"/>
      <c r="CK317" s="1444"/>
      <c r="CL317" s="1444"/>
      <c r="CM317" s="1444"/>
      <c r="CN317" s="1444"/>
      <c r="CO317" s="1444"/>
      <c r="CP317" s="1444"/>
      <c r="CQ317" s="1444"/>
      <c r="CR317" s="1444"/>
      <c r="CS317" s="1444"/>
      <c r="CT317" s="1444"/>
      <c r="CU317" s="1444"/>
      <c r="CV317" s="1444"/>
      <c r="CW317" s="1444"/>
      <c r="CX317" s="1444"/>
      <c r="CY317" s="1444"/>
      <c r="CZ317" s="1444"/>
      <c r="DA317" s="1444"/>
      <c r="DB317" s="1444"/>
      <c r="DC317" s="1444"/>
      <c r="DD317" s="1444"/>
      <c r="DE317" s="1444"/>
      <c r="DF317" s="1444"/>
      <c r="DG317" s="1444"/>
      <c r="DH317" s="1444"/>
      <c r="DI317" s="1444"/>
      <c r="DJ317" s="1444"/>
      <c r="DK317" s="1444"/>
      <c r="DL317" s="1444"/>
      <c r="DM317" s="1444"/>
      <c r="DN317" s="1444"/>
      <c r="DO317" s="1444"/>
      <c r="DP317" s="1444"/>
      <c r="DQ317" s="1444"/>
      <c r="DR317" s="1444"/>
      <c r="DS317" s="1444"/>
      <c r="DT317" s="1444"/>
      <c r="DU317" s="1444"/>
      <c r="DV317" s="1444"/>
      <c r="DW317" s="1444"/>
      <c r="DX317" s="1444"/>
      <c r="DY317" s="1444"/>
      <c r="DZ317" s="1444"/>
      <c r="EA317" s="1444"/>
      <c r="EB317" s="1444"/>
      <c r="EC317" s="1444"/>
      <c r="ED317" s="1444"/>
      <c r="EE317" s="1444"/>
      <c r="EF317" s="1444"/>
      <c r="EG317" s="1444"/>
      <c r="EH317" s="1444"/>
      <c r="EI317" s="1444"/>
      <c r="EJ317" s="1444"/>
      <c r="EK317" s="1444"/>
      <c r="EL317" s="1444"/>
      <c r="EM317" s="1444"/>
      <c r="EN317" s="1444"/>
      <c r="EO317" s="1444"/>
      <c r="EP317" s="1444"/>
      <c r="EQ317" s="1444"/>
      <c r="ER317" s="1444"/>
      <c r="ES317" s="1444"/>
      <c r="ET317" s="1444"/>
      <c r="EU317" s="1444"/>
      <c r="EV317" s="1444"/>
      <c r="EW317" s="1444"/>
      <c r="EX317" s="1444"/>
      <c r="EY317" s="1444"/>
      <c r="EZ317" s="1444"/>
      <c r="FA317" s="1444"/>
      <c r="FB317" s="1444"/>
      <c r="FC317" s="1444"/>
      <c r="FD317" s="1444"/>
      <c r="FE317" s="1444"/>
      <c r="FF317" s="1444"/>
      <c r="FG317" s="1444"/>
      <c r="FH317" s="1444"/>
      <c r="FI317" s="1444"/>
      <c r="FJ317" s="1444"/>
      <c r="FK317" s="1444"/>
      <c r="FL317" s="1444"/>
      <c r="FM317" s="1444"/>
      <c r="FN317" s="1444"/>
      <c r="FO317" s="1444"/>
      <c r="FP317" s="1444"/>
      <c r="FQ317" s="1444"/>
      <c r="FR317" s="1444"/>
      <c r="FS317" s="1444"/>
      <c r="FT317" s="1444"/>
      <c r="FU317" s="1444"/>
      <c r="FV317" s="1444"/>
      <c r="FW317" s="1444"/>
      <c r="FX317" s="1444"/>
      <c r="FY317" s="1444"/>
      <c r="FZ317" s="1444"/>
      <c r="GA317" s="1444"/>
      <c r="GB317" s="1444"/>
      <c r="GC317" s="1444"/>
      <c r="GD317" s="1444"/>
      <c r="GE317" s="1444"/>
      <c r="GF317" s="1444"/>
      <c r="GG317" s="1444"/>
      <c r="GH317" s="1444"/>
      <c r="GI317" s="1444"/>
      <c r="GJ317" s="1444"/>
      <c r="GK317" s="1444"/>
      <c r="GL317" s="1444"/>
      <c r="GM317" s="1444"/>
      <c r="GN317" s="1444"/>
      <c r="GO317" s="1444"/>
      <c r="GP317" s="1444"/>
      <c r="GQ317" s="1444"/>
      <c r="GR317" s="1444"/>
      <c r="GS317" s="1444"/>
      <c r="GT317" s="1444"/>
      <c r="GU317" s="1444"/>
      <c r="GV317" s="1444"/>
      <c r="GW317" s="1444"/>
      <c r="GX317" s="1444"/>
      <c r="GY317" s="1444"/>
      <c r="GZ317" s="1444"/>
      <c r="HA317" s="1444"/>
      <c r="HB317" s="1444"/>
      <c r="HC317" s="1444"/>
      <c r="HD317" s="1444"/>
      <c r="HE317" s="1444"/>
      <c r="HF317" s="1444"/>
      <c r="HG317" s="1444"/>
      <c r="HH317" s="1444"/>
      <c r="HI317" s="1444"/>
      <c r="HJ317" s="1444"/>
      <c r="HK317" s="1444"/>
      <c r="HL317" s="1444"/>
      <c r="HM317" s="1444"/>
      <c r="HN317" s="1444"/>
      <c r="HO317" s="1444"/>
      <c r="HP317" s="1444"/>
      <c r="HQ317" s="1444"/>
      <c r="HR317" s="1444"/>
      <c r="HS317" s="1444"/>
      <c r="HT317" s="1444"/>
      <c r="HU317" s="1444"/>
      <c r="HV317" s="1444"/>
      <c r="HW317" s="1444"/>
      <c r="HX317" s="1444"/>
      <c r="HY317" s="1444"/>
      <c r="HZ317" s="1444"/>
      <c r="IA317" s="1444"/>
      <c r="IB317" s="1444"/>
      <c r="IC317" s="1444"/>
      <c r="ID317" s="1444"/>
      <c r="IE317" s="1444"/>
      <c r="IF317" s="1444"/>
      <c r="IG317" s="1444"/>
      <c r="IH317" s="1444"/>
      <c r="II317" s="1444"/>
      <c r="IJ317" s="1444"/>
      <c r="IK317" s="1444"/>
      <c r="IL317" s="1444"/>
      <c r="IM317" s="1444"/>
      <c r="IN317" s="1444"/>
      <c r="IO317" s="1444"/>
      <c r="IP317" s="1444"/>
      <c r="IQ317" s="1444"/>
      <c r="IR317" s="1444"/>
      <c r="IS317" s="1444"/>
      <c r="IT317" s="1444"/>
      <c r="IU317" s="1444"/>
      <c r="IV317" s="1444"/>
      <c r="IW317" s="1444"/>
      <c r="IX317" s="1444"/>
      <c r="IY317" s="1444"/>
      <c r="IZ317" s="1444"/>
      <c r="JA317" s="1444"/>
      <c r="JB317" s="1444"/>
      <c r="JC317" s="1444"/>
      <c r="JD317" s="1444"/>
      <c r="JE317" s="1444"/>
    </row>
    <row r="318" spans="13:265" s="1485" customFormat="1" ht="15" hidden="1" customHeight="1" x14ac:dyDescent="0.25">
      <c r="M318" s="1163"/>
      <c r="N318" s="1163"/>
      <c r="CK318" s="1444"/>
      <c r="CL318" s="1444"/>
      <c r="CM318" s="1444"/>
      <c r="CN318" s="1444"/>
      <c r="CO318" s="1444"/>
      <c r="CP318" s="1444"/>
      <c r="CQ318" s="1444"/>
      <c r="CR318" s="1444"/>
      <c r="CS318" s="1444"/>
      <c r="CT318" s="1444"/>
      <c r="CU318" s="1444"/>
      <c r="CV318" s="1444"/>
      <c r="CW318" s="1444"/>
      <c r="CX318" s="1444"/>
      <c r="CY318" s="1444"/>
      <c r="CZ318" s="1444"/>
      <c r="DA318" s="1444"/>
      <c r="DB318" s="1444"/>
      <c r="DC318" s="1444"/>
      <c r="DD318" s="1444"/>
      <c r="DE318" s="1444"/>
      <c r="DF318" s="1444"/>
      <c r="DG318" s="1444"/>
      <c r="DH318" s="1444"/>
      <c r="DI318" s="1444"/>
      <c r="DJ318" s="1444"/>
      <c r="DK318" s="1444"/>
      <c r="DL318" s="1444"/>
      <c r="DM318" s="1444"/>
      <c r="DN318" s="1444"/>
      <c r="DO318" s="1444"/>
      <c r="DP318" s="1444"/>
      <c r="DQ318" s="1444"/>
      <c r="DR318" s="1444"/>
      <c r="DS318" s="1444"/>
      <c r="DT318" s="1444"/>
      <c r="DU318" s="1444"/>
      <c r="DV318" s="1444"/>
      <c r="DW318" s="1444"/>
      <c r="DX318" s="1444"/>
      <c r="DY318" s="1444"/>
      <c r="DZ318" s="1444"/>
      <c r="EA318" s="1444"/>
      <c r="EB318" s="1444"/>
      <c r="EC318" s="1444"/>
      <c r="ED318" s="1444"/>
      <c r="EE318" s="1444"/>
      <c r="EF318" s="1444"/>
      <c r="EG318" s="1444"/>
      <c r="EH318" s="1444"/>
      <c r="EI318" s="1444"/>
      <c r="EJ318" s="1444"/>
      <c r="EK318" s="1444"/>
      <c r="EL318" s="1444"/>
      <c r="EM318" s="1444"/>
      <c r="EN318" s="1444"/>
      <c r="EO318" s="1444"/>
      <c r="EP318" s="1444"/>
      <c r="EQ318" s="1444"/>
      <c r="ER318" s="1444"/>
      <c r="ES318" s="1444"/>
      <c r="ET318" s="1444"/>
      <c r="EU318" s="1444"/>
      <c r="EV318" s="1444"/>
      <c r="EW318" s="1444"/>
      <c r="EX318" s="1444"/>
      <c r="EY318" s="1444"/>
      <c r="EZ318" s="1444"/>
      <c r="FA318" s="1444"/>
      <c r="FB318" s="1444"/>
      <c r="FC318" s="1444"/>
      <c r="FD318" s="1444"/>
      <c r="FE318" s="1444"/>
      <c r="FF318" s="1444"/>
      <c r="FG318" s="1444"/>
      <c r="FH318" s="1444"/>
      <c r="FI318" s="1444"/>
      <c r="FJ318" s="1444"/>
      <c r="FK318" s="1444"/>
      <c r="FL318" s="1444"/>
      <c r="FM318" s="1444"/>
      <c r="FN318" s="1444"/>
      <c r="FO318" s="1444"/>
      <c r="FP318" s="1444"/>
      <c r="FQ318" s="1444"/>
      <c r="FR318" s="1444"/>
      <c r="FS318" s="1444"/>
      <c r="FT318" s="1444"/>
      <c r="FU318" s="1444"/>
      <c r="FV318" s="1444"/>
      <c r="FW318" s="1444"/>
      <c r="FX318" s="1444"/>
      <c r="FY318" s="1444"/>
      <c r="FZ318" s="1444"/>
      <c r="GA318" s="1444"/>
      <c r="GB318" s="1444"/>
      <c r="GC318" s="1444"/>
      <c r="GD318" s="1444"/>
      <c r="GE318" s="1444"/>
      <c r="GF318" s="1444"/>
      <c r="GG318" s="1444"/>
      <c r="GH318" s="1444"/>
      <c r="GI318" s="1444"/>
      <c r="GJ318" s="1444"/>
      <c r="GK318" s="1444"/>
      <c r="GL318" s="1444"/>
      <c r="GM318" s="1444"/>
      <c r="GN318" s="1444"/>
      <c r="GO318" s="1444"/>
      <c r="GP318" s="1444"/>
      <c r="GQ318" s="1444"/>
      <c r="GR318" s="1444"/>
      <c r="GS318" s="1444"/>
      <c r="GT318" s="1444"/>
      <c r="GU318" s="1444"/>
      <c r="GV318" s="1444"/>
      <c r="GW318" s="1444"/>
      <c r="GX318" s="1444"/>
      <c r="GY318" s="1444"/>
      <c r="GZ318" s="1444"/>
      <c r="HA318" s="1444"/>
      <c r="HB318" s="1444"/>
      <c r="HC318" s="1444"/>
      <c r="HD318" s="1444"/>
      <c r="HE318" s="1444"/>
      <c r="HF318" s="1444"/>
      <c r="HG318" s="1444"/>
      <c r="HH318" s="1444"/>
      <c r="HI318" s="1444"/>
      <c r="HJ318" s="1444"/>
      <c r="HK318" s="1444"/>
      <c r="HL318" s="1444"/>
      <c r="HM318" s="1444"/>
      <c r="HN318" s="1444"/>
      <c r="HO318" s="1444"/>
      <c r="HP318" s="1444"/>
      <c r="HQ318" s="1444"/>
      <c r="HR318" s="1444"/>
      <c r="HS318" s="1444"/>
      <c r="HT318" s="1444"/>
      <c r="HU318" s="1444"/>
      <c r="HV318" s="1444"/>
      <c r="HW318" s="1444"/>
      <c r="HX318" s="1444"/>
      <c r="HY318" s="1444"/>
      <c r="HZ318" s="1444"/>
      <c r="IA318" s="1444"/>
      <c r="IB318" s="1444"/>
      <c r="IC318" s="1444"/>
      <c r="ID318" s="1444"/>
      <c r="IE318" s="1444"/>
      <c r="IF318" s="1444"/>
      <c r="IG318" s="1444"/>
      <c r="IH318" s="1444"/>
      <c r="II318" s="1444"/>
      <c r="IJ318" s="1444"/>
      <c r="IK318" s="1444"/>
      <c r="IL318" s="1444"/>
      <c r="IM318" s="1444"/>
      <c r="IN318" s="1444"/>
      <c r="IO318" s="1444"/>
      <c r="IP318" s="1444"/>
      <c r="IQ318" s="1444"/>
      <c r="IR318" s="1444"/>
      <c r="IS318" s="1444"/>
      <c r="IT318" s="1444"/>
      <c r="IU318" s="1444"/>
      <c r="IV318" s="1444"/>
      <c r="IW318" s="1444"/>
      <c r="IX318" s="1444"/>
      <c r="IY318" s="1444"/>
      <c r="IZ318" s="1444"/>
      <c r="JA318" s="1444"/>
      <c r="JB318" s="1444"/>
      <c r="JC318" s="1444"/>
      <c r="JD318" s="1444"/>
      <c r="JE318" s="1444"/>
    </row>
    <row r="319" spans="13:265" s="1485" customFormat="1" ht="15" hidden="1" customHeight="1" x14ac:dyDescent="0.25">
      <c r="M319" s="1163"/>
      <c r="N319" s="1163"/>
      <c r="CK319" s="1444"/>
      <c r="CL319" s="1444"/>
      <c r="CM319" s="1444"/>
      <c r="CN319" s="1444"/>
      <c r="CO319" s="1444"/>
      <c r="CP319" s="1444"/>
      <c r="CQ319" s="1444"/>
      <c r="CR319" s="1444"/>
      <c r="CS319" s="1444"/>
      <c r="CT319" s="1444"/>
      <c r="CU319" s="1444"/>
      <c r="CV319" s="1444"/>
      <c r="CW319" s="1444"/>
      <c r="CX319" s="1444"/>
      <c r="CY319" s="1444"/>
      <c r="CZ319" s="1444"/>
      <c r="DA319" s="1444"/>
      <c r="DB319" s="1444"/>
      <c r="DC319" s="1444"/>
      <c r="DD319" s="1444"/>
      <c r="DE319" s="1444"/>
      <c r="DF319" s="1444"/>
      <c r="DG319" s="1444"/>
      <c r="DH319" s="1444"/>
      <c r="DI319" s="1444"/>
      <c r="DJ319" s="1444"/>
      <c r="DK319" s="1444"/>
      <c r="DL319" s="1444"/>
      <c r="DM319" s="1444"/>
      <c r="DN319" s="1444"/>
      <c r="DO319" s="1444"/>
      <c r="DP319" s="1444"/>
      <c r="DQ319" s="1444"/>
      <c r="DR319" s="1444"/>
      <c r="DS319" s="1444"/>
      <c r="DT319" s="1444"/>
      <c r="DU319" s="1444"/>
      <c r="DV319" s="1444"/>
      <c r="DW319" s="1444"/>
      <c r="DX319" s="1444"/>
      <c r="DY319" s="1444"/>
      <c r="DZ319" s="1444"/>
      <c r="EA319" s="1444"/>
      <c r="EB319" s="1444"/>
      <c r="EC319" s="1444"/>
      <c r="ED319" s="1444"/>
      <c r="EE319" s="1444"/>
      <c r="EF319" s="1444"/>
      <c r="EG319" s="1444"/>
      <c r="EH319" s="1444"/>
      <c r="EI319" s="1444"/>
      <c r="EJ319" s="1444"/>
      <c r="EK319" s="1444"/>
      <c r="EL319" s="1444"/>
      <c r="EM319" s="1444"/>
      <c r="EN319" s="1444"/>
      <c r="EO319" s="1444"/>
      <c r="EP319" s="1444"/>
      <c r="EQ319" s="1444"/>
      <c r="ER319" s="1444"/>
      <c r="ES319" s="1444"/>
      <c r="ET319" s="1444"/>
      <c r="EU319" s="1444"/>
      <c r="EV319" s="1444"/>
      <c r="EW319" s="1444"/>
      <c r="EX319" s="1444"/>
      <c r="EY319" s="1444"/>
      <c r="EZ319" s="1444"/>
      <c r="FA319" s="1444"/>
      <c r="FB319" s="1444"/>
      <c r="FC319" s="1444"/>
      <c r="FD319" s="1444"/>
      <c r="FE319" s="1444"/>
      <c r="FF319" s="1444"/>
      <c r="FG319" s="1444"/>
      <c r="FH319" s="1444"/>
      <c r="FI319" s="1444"/>
      <c r="FJ319" s="1444"/>
      <c r="FK319" s="1444"/>
      <c r="FL319" s="1444"/>
      <c r="FM319" s="1444"/>
      <c r="FN319" s="1444"/>
      <c r="FO319" s="1444"/>
      <c r="FP319" s="1444"/>
      <c r="FQ319" s="1444"/>
      <c r="FR319" s="1444"/>
      <c r="FS319" s="1444"/>
      <c r="FT319" s="1444"/>
      <c r="FU319" s="1444"/>
      <c r="FV319" s="1444"/>
      <c r="FW319" s="1444"/>
      <c r="FX319" s="1444"/>
      <c r="FY319" s="1444"/>
      <c r="FZ319" s="1444"/>
      <c r="GA319" s="1444"/>
      <c r="GB319" s="1444"/>
      <c r="GC319" s="1444"/>
      <c r="GD319" s="1444"/>
      <c r="GE319" s="1444"/>
      <c r="GF319" s="1444"/>
      <c r="GG319" s="1444"/>
      <c r="GH319" s="1444"/>
      <c r="GI319" s="1444"/>
      <c r="GJ319" s="1444"/>
      <c r="GK319" s="1444"/>
      <c r="GL319" s="1444"/>
      <c r="GM319" s="1444"/>
      <c r="GN319" s="1444"/>
      <c r="GO319" s="1444"/>
      <c r="GP319" s="1444"/>
      <c r="GQ319" s="1444"/>
      <c r="GR319" s="1444"/>
      <c r="GS319" s="1444"/>
      <c r="GT319" s="1444"/>
      <c r="GU319" s="1444"/>
      <c r="GV319" s="1444"/>
      <c r="GW319" s="1444"/>
      <c r="GX319" s="1444"/>
      <c r="GY319" s="1444"/>
      <c r="GZ319" s="1444"/>
      <c r="HA319" s="1444"/>
      <c r="HB319" s="1444"/>
      <c r="HC319" s="1444"/>
      <c r="HD319" s="1444"/>
      <c r="HE319" s="1444"/>
      <c r="HF319" s="1444"/>
      <c r="HG319" s="1444"/>
      <c r="HH319" s="1444"/>
      <c r="HI319" s="1444"/>
      <c r="HJ319" s="1444"/>
      <c r="HK319" s="1444"/>
      <c r="HL319" s="1444"/>
      <c r="HM319" s="1444"/>
      <c r="HN319" s="1444"/>
      <c r="HO319" s="1444"/>
      <c r="HP319" s="1444"/>
      <c r="HQ319" s="1444"/>
      <c r="HR319" s="1444"/>
      <c r="HS319" s="1444"/>
      <c r="HT319" s="1444"/>
      <c r="HU319" s="1444"/>
      <c r="HV319" s="1444"/>
      <c r="HW319" s="1444"/>
      <c r="HX319" s="1444"/>
      <c r="HY319" s="1444"/>
      <c r="HZ319" s="1444"/>
      <c r="IA319" s="1444"/>
      <c r="IB319" s="1444"/>
      <c r="IC319" s="1444"/>
      <c r="ID319" s="1444"/>
      <c r="IE319" s="1444"/>
      <c r="IF319" s="1444"/>
      <c r="IG319" s="1444"/>
      <c r="IH319" s="1444"/>
      <c r="II319" s="1444"/>
      <c r="IJ319" s="1444"/>
      <c r="IK319" s="1444"/>
      <c r="IL319" s="1444"/>
      <c r="IM319" s="1444"/>
      <c r="IN319" s="1444"/>
      <c r="IO319" s="1444"/>
      <c r="IP319" s="1444"/>
      <c r="IQ319" s="1444"/>
      <c r="IR319" s="1444"/>
      <c r="IS319" s="1444"/>
      <c r="IT319" s="1444"/>
      <c r="IU319" s="1444"/>
      <c r="IV319" s="1444"/>
      <c r="IW319" s="1444"/>
      <c r="IX319" s="1444"/>
      <c r="IY319" s="1444"/>
      <c r="IZ319" s="1444"/>
      <c r="JA319" s="1444"/>
      <c r="JB319" s="1444"/>
      <c r="JC319" s="1444"/>
      <c r="JD319" s="1444"/>
      <c r="JE319" s="1444"/>
    </row>
    <row r="320" spans="13:265" s="1485" customFormat="1" ht="15" hidden="1" customHeight="1" x14ac:dyDescent="0.25">
      <c r="M320" s="1163"/>
      <c r="N320" s="1163"/>
      <c r="CK320" s="1444"/>
      <c r="CL320" s="1444"/>
      <c r="CM320" s="1444"/>
      <c r="CN320" s="1444"/>
      <c r="CO320" s="1444"/>
      <c r="CP320" s="1444"/>
      <c r="CQ320" s="1444"/>
      <c r="CR320" s="1444"/>
      <c r="CS320" s="1444"/>
      <c r="CT320" s="1444"/>
      <c r="CU320" s="1444"/>
      <c r="CV320" s="1444"/>
      <c r="CW320" s="1444"/>
      <c r="CX320" s="1444"/>
      <c r="CY320" s="1444"/>
      <c r="CZ320" s="1444"/>
      <c r="DA320" s="1444"/>
      <c r="DB320" s="1444"/>
      <c r="DC320" s="1444"/>
      <c r="DD320" s="1444"/>
      <c r="DE320" s="1444"/>
      <c r="DF320" s="1444"/>
      <c r="DG320" s="1444"/>
      <c r="DH320" s="1444"/>
      <c r="DI320" s="1444"/>
      <c r="DJ320" s="1444"/>
      <c r="DK320" s="1444"/>
      <c r="DL320" s="1444"/>
      <c r="DM320" s="1444"/>
      <c r="DN320" s="1444"/>
      <c r="DO320" s="1444"/>
      <c r="DP320" s="1444"/>
      <c r="DQ320" s="1444"/>
      <c r="DR320" s="1444"/>
      <c r="DS320" s="1444"/>
      <c r="DT320" s="1444"/>
      <c r="DU320" s="1444"/>
      <c r="DV320" s="1444"/>
      <c r="DW320" s="1444"/>
      <c r="DX320" s="1444"/>
      <c r="DY320" s="1444"/>
      <c r="DZ320" s="1444"/>
      <c r="EA320" s="1444"/>
      <c r="EB320" s="1444"/>
      <c r="EC320" s="1444"/>
      <c r="ED320" s="1444"/>
      <c r="EE320" s="1444"/>
      <c r="EF320" s="1444"/>
      <c r="EG320" s="1444"/>
      <c r="EH320" s="1444"/>
      <c r="EI320" s="1444"/>
      <c r="EJ320" s="1444"/>
      <c r="EK320" s="1444"/>
      <c r="EL320" s="1444"/>
      <c r="EM320" s="1444"/>
      <c r="EN320" s="1444"/>
      <c r="EO320" s="1444"/>
      <c r="EP320" s="1444"/>
      <c r="EQ320" s="1444"/>
      <c r="ER320" s="1444"/>
      <c r="ES320" s="1444"/>
      <c r="ET320" s="1444"/>
      <c r="EU320" s="1444"/>
      <c r="EV320" s="1444"/>
      <c r="EW320" s="1444"/>
      <c r="EX320" s="1444"/>
      <c r="EY320" s="1444"/>
      <c r="EZ320" s="1444"/>
      <c r="FA320" s="1444"/>
      <c r="FB320" s="1444"/>
      <c r="FC320" s="1444"/>
      <c r="FD320" s="1444"/>
      <c r="FE320" s="1444"/>
      <c r="FF320" s="1444"/>
      <c r="FG320" s="1444"/>
      <c r="FH320" s="1444"/>
      <c r="FI320" s="1444"/>
      <c r="FJ320" s="1444"/>
      <c r="FK320" s="1444"/>
      <c r="FL320" s="1444"/>
      <c r="FM320" s="1444"/>
      <c r="FN320" s="1444"/>
      <c r="FO320" s="1444"/>
      <c r="FP320" s="1444"/>
      <c r="FQ320" s="1444"/>
      <c r="FR320" s="1444"/>
      <c r="FS320" s="1444"/>
      <c r="FT320" s="1444"/>
      <c r="FU320" s="1444"/>
      <c r="FV320" s="1444"/>
      <c r="FW320" s="1444"/>
      <c r="FX320" s="1444"/>
      <c r="FY320" s="1444"/>
      <c r="FZ320" s="1444"/>
      <c r="GA320" s="1444"/>
      <c r="GB320" s="1444"/>
      <c r="GC320" s="1444"/>
      <c r="GD320" s="1444"/>
      <c r="GE320" s="1444"/>
      <c r="GF320" s="1444"/>
      <c r="GG320" s="1444"/>
      <c r="GH320" s="1444"/>
      <c r="GI320" s="1444"/>
      <c r="GJ320" s="1444"/>
      <c r="GK320" s="1444"/>
      <c r="GL320" s="1444"/>
      <c r="GM320" s="1444"/>
      <c r="GN320" s="1444"/>
      <c r="GO320" s="1444"/>
      <c r="GP320" s="1444"/>
      <c r="GQ320" s="1444"/>
      <c r="GR320" s="1444"/>
      <c r="GS320" s="1444"/>
      <c r="GT320" s="1444"/>
      <c r="GU320" s="1444"/>
      <c r="GV320" s="1444"/>
      <c r="GW320" s="1444"/>
      <c r="GX320" s="1444"/>
      <c r="GY320" s="1444"/>
      <c r="GZ320" s="1444"/>
      <c r="HA320" s="1444"/>
      <c r="HB320" s="1444"/>
      <c r="HC320" s="1444"/>
      <c r="HD320" s="1444"/>
      <c r="HE320" s="1444"/>
      <c r="HF320" s="1444"/>
      <c r="HG320" s="1444"/>
      <c r="HH320" s="1444"/>
      <c r="HI320" s="1444"/>
      <c r="HJ320" s="1444"/>
      <c r="HK320" s="1444"/>
      <c r="HL320" s="1444"/>
      <c r="HM320" s="1444"/>
      <c r="HN320" s="1444"/>
      <c r="HO320" s="1444"/>
      <c r="HP320" s="1444"/>
      <c r="HQ320" s="1444"/>
      <c r="HR320" s="1444"/>
      <c r="HS320" s="1444"/>
      <c r="HT320" s="1444"/>
      <c r="HU320" s="1444"/>
      <c r="HV320" s="1444"/>
      <c r="HW320" s="1444"/>
      <c r="HX320" s="1444"/>
      <c r="HY320" s="1444"/>
      <c r="HZ320" s="1444"/>
      <c r="IA320" s="1444"/>
      <c r="IB320" s="1444"/>
      <c r="IC320" s="1444"/>
      <c r="ID320" s="1444"/>
      <c r="IE320" s="1444"/>
      <c r="IF320" s="1444"/>
      <c r="IG320" s="1444"/>
      <c r="IH320" s="1444"/>
      <c r="II320" s="1444"/>
      <c r="IJ320" s="1444"/>
      <c r="IK320" s="1444"/>
      <c r="IL320" s="1444"/>
      <c r="IM320" s="1444"/>
      <c r="IN320" s="1444"/>
      <c r="IO320" s="1444"/>
      <c r="IP320" s="1444"/>
      <c r="IQ320" s="1444"/>
      <c r="IR320" s="1444"/>
      <c r="IS320" s="1444"/>
      <c r="IT320" s="1444"/>
      <c r="IU320" s="1444"/>
      <c r="IV320" s="1444"/>
      <c r="IW320" s="1444"/>
      <c r="IX320" s="1444"/>
      <c r="IY320" s="1444"/>
      <c r="IZ320" s="1444"/>
      <c r="JA320" s="1444"/>
      <c r="JB320" s="1444"/>
      <c r="JC320" s="1444"/>
      <c r="JD320" s="1444"/>
      <c r="JE320" s="1444"/>
    </row>
    <row r="321" spans="13:265" s="1485" customFormat="1" ht="15" hidden="1" customHeight="1" x14ac:dyDescent="0.25">
      <c r="M321" s="1163"/>
      <c r="N321" s="1163"/>
      <c r="CK321" s="1444"/>
      <c r="CL321" s="1444"/>
      <c r="CM321" s="1444"/>
      <c r="CN321" s="1444"/>
      <c r="CO321" s="1444"/>
      <c r="CP321" s="1444"/>
      <c r="CQ321" s="1444"/>
      <c r="CR321" s="1444"/>
      <c r="CS321" s="1444"/>
      <c r="CT321" s="1444"/>
      <c r="CU321" s="1444"/>
      <c r="CV321" s="1444"/>
      <c r="CW321" s="1444"/>
      <c r="CX321" s="1444"/>
      <c r="CY321" s="1444"/>
      <c r="CZ321" s="1444"/>
      <c r="DA321" s="1444"/>
      <c r="DB321" s="1444"/>
      <c r="DC321" s="1444"/>
      <c r="DD321" s="1444"/>
      <c r="DE321" s="1444"/>
      <c r="DF321" s="1444"/>
      <c r="DG321" s="1444"/>
      <c r="DH321" s="1444"/>
      <c r="DI321" s="1444"/>
      <c r="DJ321" s="1444"/>
      <c r="DK321" s="1444"/>
      <c r="DL321" s="1444"/>
      <c r="DM321" s="1444"/>
      <c r="DN321" s="1444"/>
      <c r="DO321" s="1444"/>
      <c r="DP321" s="1444"/>
      <c r="DQ321" s="1444"/>
      <c r="DR321" s="1444"/>
      <c r="DS321" s="1444"/>
      <c r="DT321" s="1444"/>
      <c r="DU321" s="1444"/>
      <c r="DV321" s="1444"/>
      <c r="DW321" s="1444"/>
      <c r="DX321" s="1444"/>
      <c r="DY321" s="1444"/>
      <c r="DZ321" s="1444"/>
      <c r="EA321" s="1444"/>
      <c r="EB321" s="1444"/>
      <c r="EC321" s="1444"/>
      <c r="ED321" s="1444"/>
      <c r="EE321" s="1444"/>
      <c r="EF321" s="1444"/>
      <c r="EG321" s="1444"/>
      <c r="EH321" s="1444"/>
      <c r="EI321" s="1444"/>
      <c r="EJ321" s="1444"/>
      <c r="EK321" s="1444"/>
      <c r="EL321" s="1444"/>
      <c r="EM321" s="1444"/>
      <c r="EN321" s="1444"/>
      <c r="EO321" s="1444"/>
      <c r="EP321" s="1444"/>
      <c r="EQ321" s="1444"/>
      <c r="ER321" s="1444"/>
      <c r="ES321" s="1444"/>
      <c r="ET321" s="1444"/>
      <c r="EU321" s="1444"/>
      <c r="EV321" s="1444"/>
      <c r="EW321" s="1444"/>
      <c r="EX321" s="1444"/>
      <c r="EY321" s="1444"/>
      <c r="EZ321" s="1444"/>
      <c r="FA321" s="1444"/>
      <c r="FB321" s="1444"/>
      <c r="FC321" s="1444"/>
      <c r="FD321" s="1444"/>
      <c r="FE321" s="1444"/>
      <c r="FF321" s="1444"/>
      <c r="FG321" s="1444"/>
      <c r="FH321" s="1444"/>
      <c r="FI321" s="1444"/>
      <c r="FJ321" s="1444"/>
      <c r="FK321" s="1444"/>
      <c r="FL321" s="1444"/>
      <c r="FM321" s="1444"/>
      <c r="FN321" s="1444"/>
      <c r="FO321" s="1444"/>
      <c r="FP321" s="1444"/>
      <c r="FQ321" s="1444"/>
      <c r="FR321" s="1444"/>
      <c r="FS321" s="1444"/>
      <c r="FT321" s="1444"/>
      <c r="FU321" s="1444"/>
      <c r="FV321" s="1444"/>
      <c r="FW321" s="1444"/>
      <c r="FX321" s="1444"/>
      <c r="FY321" s="1444"/>
      <c r="FZ321" s="1444"/>
      <c r="GA321" s="1444"/>
      <c r="GB321" s="1444"/>
      <c r="GC321" s="1444"/>
      <c r="GD321" s="1444"/>
      <c r="GE321" s="1444"/>
      <c r="GF321" s="1444"/>
      <c r="GG321" s="1444"/>
      <c r="GH321" s="1444"/>
      <c r="GI321" s="1444"/>
      <c r="GJ321" s="1444"/>
      <c r="GK321" s="1444"/>
      <c r="GL321" s="1444"/>
      <c r="GM321" s="1444"/>
      <c r="GN321" s="1444"/>
      <c r="GO321" s="1444"/>
      <c r="GP321" s="1444"/>
      <c r="GQ321" s="1444"/>
      <c r="GR321" s="1444"/>
      <c r="GS321" s="1444"/>
      <c r="GT321" s="1444"/>
      <c r="GU321" s="1444"/>
      <c r="GV321" s="1444"/>
      <c r="GW321" s="1444"/>
      <c r="GX321" s="1444"/>
      <c r="GY321" s="1444"/>
      <c r="GZ321" s="1444"/>
      <c r="HA321" s="1444"/>
      <c r="HB321" s="1444"/>
      <c r="HC321" s="1444"/>
      <c r="HD321" s="1444"/>
      <c r="HE321" s="1444"/>
      <c r="HF321" s="1444"/>
      <c r="HG321" s="1444"/>
      <c r="HH321" s="1444"/>
      <c r="HI321" s="1444"/>
      <c r="HJ321" s="1444"/>
      <c r="HK321" s="1444"/>
      <c r="HL321" s="1444"/>
      <c r="HM321" s="1444"/>
      <c r="HN321" s="1444"/>
      <c r="HO321" s="1444"/>
      <c r="HP321" s="1444"/>
      <c r="HQ321" s="1444"/>
      <c r="HR321" s="1444"/>
      <c r="HS321" s="1444"/>
      <c r="HT321" s="1444"/>
      <c r="HU321" s="1444"/>
      <c r="HV321" s="1444"/>
      <c r="HW321" s="1444"/>
      <c r="HX321" s="1444"/>
      <c r="HY321" s="1444"/>
      <c r="HZ321" s="1444"/>
      <c r="IA321" s="1444"/>
      <c r="IB321" s="1444"/>
      <c r="IC321" s="1444"/>
      <c r="ID321" s="1444"/>
      <c r="IE321" s="1444"/>
      <c r="IF321" s="1444"/>
      <c r="IG321" s="1444"/>
      <c r="IH321" s="1444"/>
      <c r="II321" s="1444"/>
      <c r="IJ321" s="1444"/>
      <c r="IK321" s="1444"/>
      <c r="IL321" s="1444"/>
      <c r="IM321" s="1444"/>
      <c r="IN321" s="1444"/>
      <c r="IO321" s="1444"/>
      <c r="IP321" s="1444"/>
      <c r="IQ321" s="1444"/>
      <c r="IR321" s="1444"/>
      <c r="IS321" s="1444"/>
      <c r="IT321" s="1444"/>
      <c r="IU321" s="1444"/>
      <c r="IV321" s="1444"/>
      <c r="IW321" s="1444"/>
      <c r="IX321" s="1444"/>
      <c r="IY321" s="1444"/>
      <c r="IZ321" s="1444"/>
      <c r="JA321" s="1444"/>
      <c r="JB321" s="1444"/>
      <c r="JC321" s="1444"/>
      <c r="JD321" s="1444"/>
      <c r="JE321" s="1444"/>
    </row>
    <row r="322" spans="13:265" s="1485" customFormat="1" ht="15" hidden="1" customHeight="1" x14ac:dyDescent="0.25">
      <c r="M322" s="1163"/>
      <c r="N322" s="1163"/>
      <c r="CK322" s="1444"/>
      <c r="CL322" s="1444"/>
      <c r="CM322" s="1444"/>
      <c r="CN322" s="1444"/>
      <c r="CO322" s="1444"/>
      <c r="CP322" s="1444"/>
      <c r="CQ322" s="1444"/>
      <c r="CR322" s="1444"/>
      <c r="CS322" s="1444"/>
      <c r="CT322" s="1444"/>
      <c r="CU322" s="1444"/>
      <c r="CV322" s="1444"/>
      <c r="CW322" s="1444"/>
      <c r="CX322" s="1444"/>
      <c r="CY322" s="1444"/>
      <c r="CZ322" s="1444"/>
      <c r="DA322" s="1444"/>
      <c r="DB322" s="1444"/>
      <c r="DC322" s="1444"/>
      <c r="DD322" s="1444"/>
      <c r="DE322" s="1444"/>
      <c r="DF322" s="1444"/>
      <c r="DG322" s="1444"/>
      <c r="DH322" s="1444"/>
      <c r="DI322" s="1444"/>
      <c r="DJ322" s="1444"/>
      <c r="DK322" s="1444"/>
      <c r="DL322" s="1444"/>
      <c r="DM322" s="1444"/>
      <c r="DN322" s="1444"/>
      <c r="DO322" s="1444"/>
      <c r="DP322" s="1444"/>
      <c r="DQ322" s="1444"/>
      <c r="DR322" s="1444"/>
      <c r="DS322" s="1444"/>
      <c r="DT322" s="1444"/>
      <c r="DU322" s="1444"/>
      <c r="DV322" s="1444"/>
      <c r="DW322" s="1444"/>
      <c r="DX322" s="1444"/>
      <c r="DY322" s="1444"/>
      <c r="DZ322" s="1444"/>
      <c r="EA322" s="1444"/>
      <c r="EB322" s="1444"/>
      <c r="EC322" s="1444"/>
      <c r="ED322" s="1444"/>
      <c r="EE322" s="1444"/>
      <c r="EF322" s="1444"/>
      <c r="EG322" s="1444"/>
      <c r="EH322" s="1444"/>
      <c r="EI322" s="1444"/>
      <c r="EJ322" s="1444"/>
      <c r="EK322" s="1444"/>
      <c r="EL322" s="1444"/>
      <c r="EM322" s="1444"/>
      <c r="EN322" s="1444"/>
      <c r="EO322" s="1444"/>
      <c r="EP322" s="1444"/>
      <c r="EQ322" s="1444"/>
      <c r="ER322" s="1444"/>
      <c r="ES322" s="1444"/>
      <c r="ET322" s="1444"/>
      <c r="EU322" s="1444"/>
      <c r="EV322" s="1444"/>
      <c r="EW322" s="1444"/>
      <c r="EX322" s="1444"/>
      <c r="EY322" s="1444"/>
      <c r="EZ322" s="1444"/>
      <c r="FA322" s="1444"/>
      <c r="FB322" s="1444"/>
      <c r="FC322" s="1444"/>
      <c r="FD322" s="1444"/>
      <c r="FE322" s="1444"/>
      <c r="FF322" s="1444"/>
      <c r="FG322" s="1444"/>
      <c r="FH322" s="1444"/>
      <c r="FI322" s="1444"/>
      <c r="FJ322" s="1444"/>
      <c r="FK322" s="1444"/>
      <c r="FL322" s="1444"/>
      <c r="FM322" s="1444"/>
      <c r="FN322" s="1444"/>
      <c r="FO322" s="1444"/>
      <c r="FP322" s="1444"/>
      <c r="FQ322" s="1444"/>
      <c r="FR322" s="1444"/>
      <c r="FS322" s="1444"/>
      <c r="FT322" s="1444"/>
      <c r="FU322" s="1444"/>
      <c r="FV322" s="1444"/>
      <c r="FW322" s="1444"/>
      <c r="FX322" s="1444"/>
      <c r="FY322" s="1444"/>
      <c r="FZ322" s="1444"/>
      <c r="GA322" s="1444"/>
      <c r="GB322" s="1444"/>
      <c r="GC322" s="1444"/>
      <c r="GD322" s="1444"/>
      <c r="GE322" s="1444"/>
      <c r="GF322" s="1444"/>
      <c r="GG322" s="1444"/>
      <c r="GH322" s="1444"/>
      <c r="GI322" s="1444"/>
      <c r="GJ322" s="1444"/>
      <c r="GK322" s="1444"/>
      <c r="GL322" s="1444"/>
      <c r="GM322" s="1444"/>
      <c r="GN322" s="1444"/>
      <c r="GO322" s="1444"/>
      <c r="GP322" s="1444"/>
      <c r="GQ322" s="1444"/>
      <c r="GR322" s="1444"/>
      <c r="GS322" s="1444"/>
      <c r="GT322" s="1444"/>
      <c r="GU322" s="1444"/>
      <c r="GV322" s="1444"/>
      <c r="GW322" s="1444"/>
      <c r="GX322" s="1444"/>
      <c r="GY322" s="1444"/>
      <c r="GZ322" s="1444"/>
      <c r="HA322" s="1444"/>
      <c r="HB322" s="1444"/>
      <c r="HC322" s="1444"/>
      <c r="HD322" s="1444"/>
      <c r="HE322" s="1444"/>
      <c r="HF322" s="1444"/>
      <c r="HG322" s="1444"/>
      <c r="HH322" s="1444"/>
      <c r="HI322" s="1444"/>
      <c r="HJ322" s="1444"/>
      <c r="HK322" s="1444"/>
      <c r="HL322" s="1444"/>
      <c r="HM322" s="1444"/>
      <c r="HN322" s="1444"/>
      <c r="HO322" s="1444"/>
      <c r="HP322" s="1444"/>
      <c r="HQ322" s="1444"/>
      <c r="HR322" s="1444"/>
      <c r="HS322" s="1444"/>
      <c r="HT322" s="1444"/>
      <c r="HU322" s="1444"/>
      <c r="HV322" s="1444"/>
      <c r="HW322" s="1444"/>
      <c r="HX322" s="1444"/>
      <c r="HY322" s="1444"/>
      <c r="HZ322" s="1444"/>
      <c r="IA322" s="1444"/>
      <c r="IB322" s="1444"/>
      <c r="IC322" s="1444"/>
      <c r="ID322" s="1444"/>
      <c r="IE322" s="1444"/>
      <c r="IF322" s="1444"/>
      <c r="IG322" s="1444"/>
      <c r="IH322" s="1444"/>
      <c r="II322" s="1444"/>
      <c r="IJ322" s="1444"/>
      <c r="IK322" s="1444"/>
      <c r="IL322" s="1444"/>
      <c r="IM322" s="1444"/>
      <c r="IN322" s="1444"/>
      <c r="IO322" s="1444"/>
      <c r="IP322" s="1444"/>
      <c r="IQ322" s="1444"/>
      <c r="IR322" s="1444"/>
      <c r="IS322" s="1444"/>
      <c r="IT322" s="1444"/>
      <c r="IU322" s="1444"/>
      <c r="IV322" s="1444"/>
      <c r="IW322" s="1444"/>
      <c r="IX322" s="1444"/>
      <c r="IY322" s="1444"/>
      <c r="IZ322" s="1444"/>
      <c r="JA322" s="1444"/>
      <c r="JB322" s="1444"/>
      <c r="JC322" s="1444"/>
      <c r="JD322" s="1444"/>
      <c r="JE322" s="1444"/>
    </row>
    <row r="323" spans="13:265" s="1485" customFormat="1" ht="15" hidden="1" customHeight="1" x14ac:dyDescent="0.25">
      <c r="M323" s="1163"/>
      <c r="N323" s="1163"/>
      <c r="CK323" s="1444"/>
      <c r="CL323" s="1444"/>
      <c r="CM323" s="1444"/>
      <c r="CN323" s="1444"/>
      <c r="CO323" s="1444"/>
      <c r="CP323" s="1444"/>
      <c r="CQ323" s="1444"/>
      <c r="CR323" s="1444"/>
      <c r="CS323" s="1444"/>
      <c r="CT323" s="1444"/>
      <c r="CU323" s="1444"/>
      <c r="CV323" s="1444"/>
      <c r="CW323" s="1444"/>
      <c r="CX323" s="1444"/>
      <c r="CY323" s="1444"/>
      <c r="CZ323" s="1444"/>
      <c r="DA323" s="1444"/>
      <c r="DB323" s="1444"/>
      <c r="DC323" s="1444"/>
      <c r="DD323" s="1444"/>
      <c r="DE323" s="1444"/>
      <c r="DF323" s="1444"/>
      <c r="DG323" s="1444"/>
      <c r="DH323" s="1444"/>
      <c r="DI323" s="1444"/>
      <c r="DJ323" s="1444"/>
      <c r="DK323" s="1444"/>
      <c r="DL323" s="1444"/>
      <c r="DM323" s="1444"/>
      <c r="DN323" s="1444"/>
      <c r="DO323" s="1444"/>
      <c r="DP323" s="1444"/>
      <c r="DQ323" s="1444"/>
      <c r="DR323" s="1444"/>
      <c r="DS323" s="1444"/>
      <c r="DT323" s="1444"/>
      <c r="DU323" s="1444"/>
      <c r="DV323" s="1444"/>
      <c r="DW323" s="1444"/>
      <c r="DX323" s="1444"/>
      <c r="DY323" s="1444"/>
      <c r="DZ323" s="1444"/>
      <c r="EA323" s="1444"/>
      <c r="EB323" s="1444"/>
      <c r="EC323" s="1444"/>
      <c r="ED323" s="1444"/>
      <c r="EE323" s="1444"/>
      <c r="EF323" s="1444"/>
      <c r="EG323" s="1444"/>
      <c r="EH323" s="1444"/>
      <c r="EI323" s="1444"/>
      <c r="EJ323" s="1444"/>
      <c r="EK323" s="1444"/>
      <c r="EL323" s="1444"/>
      <c r="EM323" s="1444"/>
      <c r="EN323" s="1444"/>
      <c r="EO323" s="1444"/>
      <c r="EP323" s="1444"/>
      <c r="EQ323" s="1444"/>
      <c r="ER323" s="1444"/>
      <c r="ES323" s="1444"/>
      <c r="ET323" s="1444"/>
      <c r="EU323" s="1444"/>
      <c r="EV323" s="1444"/>
      <c r="EW323" s="1444"/>
      <c r="EX323" s="1444"/>
      <c r="EY323" s="1444"/>
      <c r="EZ323" s="1444"/>
      <c r="FA323" s="1444"/>
      <c r="FB323" s="1444"/>
      <c r="FC323" s="1444"/>
      <c r="FD323" s="1444"/>
      <c r="FE323" s="1444"/>
      <c r="FF323" s="1444"/>
      <c r="FG323" s="1444"/>
      <c r="FH323" s="1444"/>
      <c r="FI323" s="1444"/>
      <c r="FJ323" s="1444"/>
      <c r="FK323" s="1444"/>
      <c r="FL323" s="1444"/>
      <c r="FM323" s="1444"/>
      <c r="FN323" s="1444"/>
      <c r="FO323" s="1444"/>
      <c r="FP323" s="1444"/>
      <c r="FQ323" s="1444"/>
      <c r="FR323" s="1444"/>
      <c r="FS323" s="1444"/>
      <c r="FT323" s="1444"/>
      <c r="FU323" s="1444"/>
      <c r="FV323" s="1444"/>
      <c r="FW323" s="1444"/>
      <c r="FX323" s="1444"/>
      <c r="FY323" s="1444"/>
      <c r="FZ323" s="1444"/>
      <c r="GA323" s="1444"/>
      <c r="GB323" s="1444"/>
      <c r="GC323" s="1444"/>
      <c r="GD323" s="1444"/>
      <c r="GE323" s="1444"/>
      <c r="GF323" s="1444"/>
      <c r="GG323" s="1444"/>
      <c r="GH323" s="1444"/>
      <c r="GI323" s="1444"/>
      <c r="GJ323" s="1444"/>
      <c r="GK323" s="1444"/>
      <c r="GL323" s="1444"/>
      <c r="GM323" s="1444"/>
      <c r="GN323" s="1444"/>
      <c r="GO323" s="1444"/>
      <c r="GP323" s="1444"/>
      <c r="GQ323" s="1444"/>
      <c r="GR323" s="1444"/>
      <c r="GS323" s="1444"/>
      <c r="GT323" s="1444"/>
      <c r="GU323" s="1444"/>
      <c r="GV323" s="1444"/>
      <c r="GW323" s="1444"/>
      <c r="GX323" s="1444"/>
      <c r="GY323" s="1444"/>
      <c r="GZ323" s="1444"/>
      <c r="HA323" s="1444"/>
      <c r="HB323" s="1444"/>
      <c r="HC323" s="1444"/>
      <c r="HD323" s="1444"/>
      <c r="HE323" s="1444"/>
      <c r="HF323" s="1444"/>
      <c r="HG323" s="1444"/>
      <c r="HH323" s="1444"/>
      <c r="HI323" s="1444"/>
      <c r="HJ323" s="1444"/>
      <c r="HK323" s="1444"/>
      <c r="HL323" s="1444"/>
      <c r="HM323" s="1444"/>
      <c r="HN323" s="1444"/>
      <c r="HO323" s="1444"/>
      <c r="HP323" s="1444"/>
      <c r="HQ323" s="1444"/>
      <c r="HR323" s="1444"/>
      <c r="HS323" s="1444"/>
      <c r="HT323" s="1444"/>
      <c r="HU323" s="1444"/>
      <c r="HV323" s="1444"/>
      <c r="HW323" s="1444"/>
      <c r="HX323" s="1444"/>
      <c r="HY323" s="1444"/>
      <c r="HZ323" s="1444"/>
      <c r="IA323" s="1444"/>
      <c r="IB323" s="1444"/>
      <c r="IC323" s="1444"/>
      <c r="ID323" s="1444"/>
      <c r="IE323" s="1444"/>
      <c r="IF323" s="1444"/>
      <c r="IG323" s="1444"/>
      <c r="IH323" s="1444"/>
      <c r="II323" s="1444"/>
      <c r="IJ323" s="1444"/>
      <c r="IK323" s="1444"/>
      <c r="IL323" s="1444"/>
      <c r="IM323" s="1444"/>
      <c r="IN323" s="1444"/>
      <c r="IO323" s="1444"/>
      <c r="IP323" s="1444"/>
      <c r="IQ323" s="1444"/>
      <c r="IR323" s="1444"/>
      <c r="IS323" s="1444"/>
      <c r="IT323" s="1444"/>
      <c r="IU323" s="1444"/>
      <c r="IV323" s="1444"/>
      <c r="IW323" s="1444"/>
      <c r="IX323" s="1444"/>
      <c r="IY323" s="1444"/>
      <c r="IZ323" s="1444"/>
      <c r="JA323" s="1444"/>
      <c r="JB323" s="1444"/>
      <c r="JC323" s="1444"/>
      <c r="JD323" s="1444"/>
      <c r="JE323" s="1444"/>
    </row>
    <row r="324" spans="13:265" s="1485" customFormat="1" ht="15" hidden="1" customHeight="1" x14ac:dyDescent="0.25">
      <c r="M324" s="1163"/>
      <c r="N324" s="1163"/>
      <c r="CK324" s="1444"/>
      <c r="CL324" s="1444"/>
      <c r="CM324" s="1444"/>
      <c r="CN324" s="1444"/>
      <c r="CO324" s="1444"/>
      <c r="CP324" s="1444"/>
      <c r="CQ324" s="1444"/>
      <c r="CR324" s="1444"/>
      <c r="CS324" s="1444"/>
      <c r="CT324" s="1444"/>
      <c r="CU324" s="1444"/>
      <c r="CV324" s="1444"/>
      <c r="CW324" s="1444"/>
      <c r="CX324" s="1444"/>
      <c r="CY324" s="1444"/>
      <c r="CZ324" s="1444"/>
      <c r="DA324" s="1444"/>
      <c r="DB324" s="1444"/>
      <c r="DC324" s="1444"/>
      <c r="DD324" s="1444"/>
      <c r="DE324" s="1444"/>
      <c r="DF324" s="1444"/>
      <c r="DG324" s="1444"/>
      <c r="DH324" s="1444"/>
      <c r="DI324" s="1444"/>
      <c r="DJ324" s="1444"/>
      <c r="DK324" s="1444"/>
      <c r="DL324" s="1444"/>
      <c r="DM324" s="1444"/>
      <c r="DN324" s="1444"/>
      <c r="DO324" s="1444"/>
      <c r="DP324" s="1444"/>
      <c r="DQ324" s="1444"/>
      <c r="DR324" s="1444"/>
      <c r="DS324" s="1444"/>
      <c r="DT324" s="1444"/>
      <c r="DU324" s="1444"/>
      <c r="DV324" s="1444"/>
      <c r="DW324" s="1444"/>
      <c r="DX324" s="1444"/>
      <c r="DY324" s="1444"/>
      <c r="DZ324" s="1444"/>
      <c r="EA324" s="1444"/>
      <c r="EB324" s="1444"/>
      <c r="EC324" s="1444"/>
      <c r="ED324" s="1444"/>
      <c r="EE324" s="1444"/>
      <c r="EF324" s="1444"/>
      <c r="EG324" s="1444"/>
      <c r="EH324" s="1444"/>
      <c r="EI324" s="1444"/>
      <c r="EJ324" s="1444"/>
      <c r="EK324" s="1444"/>
      <c r="EL324" s="1444"/>
      <c r="EM324" s="1444"/>
      <c r="EN324" s="1444"/>
      <c r="EO324" s="1444"/>
      <c r="EP324" s="1444"/>
      <c r="EQ324" s="1444"/>
      <c r="ER324" s="1444"/>
      <c r="ES324" s="1444"/>
      <c r="ET324" s="1444"/>
      <c r="EU324" s="1444"/>
      <c r="EV324" s="1444"/>
      <c r="EW324" s="1444"/>
      <c r="EX324" s="1444"/>
      <c r="EY324" s="1444"/>
      <c r="EZ324" s="1444"/>
      <c r="FA324" s="1444"/>
      <c r="FB324" s="1444"/>
      <c r="FC324" s="1444"/>
      <c r="FD324" s="1444"/>
      <c r="FE324" s="1444"/>
      <c r="FF324" s="1444"/>
      <c r="FG324" s="1444"/>
      <c r="FH324" s="1444"/>
      <c r="FI324" s="1444"/>
      <c r="FJ324" s="1444"/>
      <c r="FK324" s="1444"/>
      <c r="FL324" s="1444"/>
      <c r="FM324" s="1444"/>
      <c r="FN324" s="1444"/>
      <c r="FO324" s="1444"/>
      <c r="FP324" s="1444"/>
      <c r="FQ324" s="1444"/>
      <c r="FR324" s="1444"/>
      <c r="FS324" s="1444"/>
      <c r="FT324" s="1444"/>
      <c r="FU324" s="1444"/>
      <c r="FV324" s="1444"/>
      <c r="FW324" s="1444"/>
      <c r="FX324" s="1444"/>
      <c r="FY324" s="1444"/>
      <c r="FZ324" s="1444"/>
      <c r="GA324" s="1444"/>
      <c r="GB324" s="1444"/>
      <c r="GC324" s="1444"/>
      <c r="GD324" s="1444"/>
      <c r="GE324" s="1444"/>
      <c r="GF324" s="1444"/>
      <c r="GG324" s="1444"/>
      <c r="GH324" s="1444"/>
      <c r="GI324" s="1444"/>
      <c r="GJ324" s="1444"/>
      <c r="GK324" s="1444"/>
      <c r="GL324" s="1444"/>
      <c r="GM324" s="1444"/>
      <c r="GN324" s="1444"/>
      <c r="GO324" s="1444"/>
      <c r="GP324" s="1444"/>
      <c r="GQ324" s="1444"/>
      <c r="GR324" s="1444"/>
      <c r="GS324" s="1444"/>
      <c r="GT324" s="1444"/>
      <c r="GU324" s="1444"/>
      <c r="GV324" s="1444"/>
      <c r="GW324" s="1444"/>
      <c r="GX324" s="1444"/>
      <c r="GY324" s="1444"/>
      <c r="GZ324" s="1444"/>
      <c r="HA324" s="1444"/>
      <c r="HB324" s="1444"/>
      <c r="HC324" s="1444"/>
      <c r="HD324" s="1444"/>
      <c r="HE324" s="1444"/>
      <c r="HF324" s="1444"/>
      <c r="HG324" s="1444"/>
      <c r="HH324" s="1444"/>
      <c r="HI324" s="1444"/>
      <c r="HJ324" s="1444"/>
      <c r="HK324" s="1444"/>
      <c r="HL324" s="1444"/>
      <c r="HM324" s="1444"/>
      <c r="HN324" s="1444"/>
      <c r="HO324" s="1444"/>
      <c r="HP324" s="1444"/>
      <c r="HQ324" s="1444"/>
      <c r="HR324" s="1444"/>
      <c r="HS324" s="1444"/>
      <c r="HT324" s="1444"/>
      <c r="HU324" s="1444"/>
      <c r="HV324" s="1444"/>
      <c r="HW324" s="1444"/>
      <c r="HX324" s="1444"/>
      <c r="HY324" s="1444"/>
      <c r="HZ324" s="1444"/>
      <c r="IA324" s="1444"/>
      <c r="IB324" s="1444"/>
      <c r="IC324" s="1444"/>
      <c r="ID324" s="1444"/>
      <c r="IE324" s="1444"/>
      <c r="IF324" s="1444"/>
      <c r="IG324" s="1444"/>
      <c r="IH324" s="1444"/>
      <c r="II324" s="1444"/>
      <c r="IJ324" s="1444"/>
      <c r="IK324" s="1444"/>
      <c r="IL324" s="1444"/>
      <c r="IM324" s="1444"/>
      <c r="IN324" s="1444"/>
      <c r="IO324" s="1444"/>
      <c r="IP324" s="1444"/>
      <c r="IQ324" s="1444"/>
      <c r="IR324" s="1444"/>
      <c r="IS324" s="1444"/>
      <c r="IT324" s="1444"/>
      <c r="IU324" s="1444"/>
      <c r="IV324" s="1444"/>
      <c r="IW324" s="1444"/>
      <c r="IX324" s="1444"/>
      <c r="IY324" s="1444"/>
      <c r="IZ324" s="1444"/>
      <c r="JA324" s="1444"/>
      <c r="JB324" s="1444"/>
      <c r="JC324" s="1444"/>
      <c r="JD324" s="1444"/>
      <c r="JE324" s="1444"/>
    </row>
    <row r="325" spans="13:265" s="1485" customFormat="1" ht="15" hidden="1" customHeight="1" x14ac:dyDescent="0.25">
      <c r="M325" s="1163"/>
      <c r="N325" s="1163"/>
      <c r="CK325" s="1444"/>
      <c r="CL325" s="1444"/>
      <c r="CM325" s="1444"/>
      <c r="CN325" s="1444"/>
      <c r="CO325" s="1444"/>
      <c r="CP325" s="1444"/>
      <c r="CQ325" s="1444"/>
      <c r="CR325" s="1444"/>
      <c r="CS325" s="1444"/>
      <c r="CT325" s="1444"/>
      <c r="CU325" s="1444"/>
      <c r="CV325" s="1444"/>
      <c r="CW325" s="1444"/>
      <c r="CX325" s="1444"/>
      <c r="CY325" s="1444"/>
      <c r="CZ325" s="1444"/>
      <c r="DA325" s="1444"/>
      <c r="DB325" s="1444"/>
      <c r="DC325" s="1444"/>
      <c r="DD325" s="1444"/>
      <c r="DE325" s="1444"/>
      <c r="DF325" s="1444"/>
      <c r="DG325" s="1444"/>
      <c r="DH325" s="1444"/>
      <c r="DI325" s="1444"/>
      <c r="DJ325" s="1444"/>
      <c r="DK325" s="1444"/>
      <c r="DL325" s="1444"/>
      <c r="DM325" s="1444"/>
      <c r="DN325" s="1444"/>
      <c r="DO325" s="1444"/>
      <c r="DP325" s="1444"/>
      <c r="DQ325" s="1444"/>
      <c r="DR325" s="1444"/>
      <c r="DS325" s="1444"/>
      <c r="DT325" s="1444"/>
      <c r="DU325" s="1444"/>
      <c r="DV325" s="1444"/>
      <c r="DW325" s="1444"/>
      <c r="DX325" s="1444"/>
      <c r="DY325" s="1444"/>
      <c r="DZ325" s="1444"/>
      <c r="EA325" s="1444"/>
      <c r="EB325" s="1444"/>
      <c r="EC325" s="1444"/>
      <c r="ED325" s="1444"/>
      <c r="EE325" s="1444"/>
      <c r="EF325" s="1444"/>
      <c r="EG325" s="1444"/>
      <c r="EH325" s="1444"/>
      <c r="EI325" s="1444"/>
      <c r="EJ325" s="1444"/>
      <c r="EK325" s="1444"/>
      <c r="EL325" s="1444"/>
      <c r="EM325" s="1444"/>
      <c r="EN325" s="1444"/>
      <c r="EO325" s="1444"/>
      <c r="EP325" s="1444"/>
      <c r="EQ325" s="1444"/>
      <c r="ER325" s="1444"/>
      <c r="ES325" s="1444"/>
      <c r="ET325" s="1444"/>
      <c r="EU325" s="1444"/>
      <c r="EV325" s="1444"/>
      <c r="EW325" s="1444"/>
      <c r="EX325" s="1444"/>
      <c r="EY325" s="1444"/>
      <c r="EZ325" s="1444"/>
      <c r="FA325" s="1444"/>
      <c r="FB325" s="1444"/>
      <c r="FC325" s="1444"/>
      <c r="FD325" s="1444"/>
      <c r="FE325" s="1444"/>
      <c r="FF325" s="1444"/>
      <c r="FG325" s="1444"/>
      <c r="FH325" s="1444"/>
      <c r="FI325" s="1444"/>
      <c r="FJ325" s="1444"/>
      <c r="FK325" s="1444"/>
      <c r="FL325" s="1444"/>
      <c r="FM325" s="1444"/>
      <c r="FN325" s="1444"/>
      <c r="FO325" s="1444"/>
      <c r="FP325" s="1444"/>
      <c r="FQ325" s="1444"/>
      <c r="FR325" s="1444"/>
      <c r="FS325" s="1444"/>
      <c r="FT325" s="1444"/>
      <c r="FU325" s="1444"/>
      <c r="FV325" s="1444"/>
      <c r="FW325" s="1444"/>
      <c r="FX325" s="1444"/>
      <c r="FY325" s="1444"/>
      <c r="FZ325" s="1444"/>
      <c r="GA325" s="1444"/>
      <c r="GB325" s="1444"/>
      <c r="GC325" s="1444"/>
      <c r="GD325" s="1444"/>
      <c r="GE325" s="1444"/>
      <c r="GF325" s="1444"/>
      <c r="GG325" s="1444"/>
      <c r="GH325" s="1444"/>
      <c r="GI325" s="1444"/>
      <c r="GJ325" s="1444"/>
      <c r="GK325" s="1444"/>
      <c r="GL325" s="1444"/>
      <c r="GM325" s="1444"/>
      <c r="GN325" s="1444"/>
      <c r="GO325" s="1444"/>
      <c r="GP325" s="1444"/>
      <c r="GQ325" s="1444"/>
      <c r="GR325" s="1444"/>
      <c r="GS325" s="1444"/>
      <c r="GT325" s="1444"/>
      <c r="GU325" s="1444"/>
      <c r="GV325" s="1444"/>
      <c r="GW325" s="1444"/>
      <c r="GX325" s="1444"/>
      <c r="GY325" s="1444"/>
      <c r="GZ325" s="1444"/>
      <c r="HA325" s="1444"/>
      <c r="HB325" s="1444"/>
      <c r="HC325" s="1444"/>
      <c r="HD325" s="1444"/>
      <c r="HE325" s="1444"/>
      <c r="HF325" s="1444"/>
      <c r="HG325" s="1444"/>
      <c r="HH325" s="1444"/>
      <c r="HI325" s="1444"/>
      <c r="HJ325" s="1444"/>
      <c r="HK325" s="1444"/>
      <c r="HL325" s="1444"/>
      <c r="HM325" s="1444"/>
      <c r="HN325" s="1444"/>
      <c r="HO325" s="1444"/>
      <c r="HP325" s="1444"/>
      <c r="HQ325" s="1444"/>
      <c r="HR325" s="1444"/>
      <c r="HS325" s="1444"/>
      <c r="HT325" s="1444"/>
      <c r="HU325" s="1444"/>
      <c r="HV325" s="1444"/>
      <c r="HW325" s="1444"/>
      <c r="HX325" s="1444"/>
      <c r="HY325" s="1444"/>
      <c r="HZ325" s="1444"/>
      <c r="IA325" s="1444"/>
      <c r="IB325" s="1444"/>
      <c r="IC325" s="1444"/>
      <c r="ID325" s="1444"/>
      <c r="IE325" s="1444"/>
      <c r="IF325" s="1444"/>
      <c r="IG325" s="1444"/>
      <c r="IH325" s="1444"/>
      <c r="II325" s="1444"/>
      <c r="IJ325" s="1444"/>
      <c r="IK325" s="1444"/>
      <c r="IL325" s="1444"/>
      <c r="IM325" s="1444"/>
      <c r="IN325" s="1444"/>
      <c r="IO325" s="1444"/>
      <c r="IP325" s="1444"/>
      <c r="IQ325" s="1444"/>
      <c r="IR325" s="1444"/>
      <c r="IS325" s="1444"/>
      <c r="IT325" s="1444"/>
      <c r="IU325" s="1444"/>
      <c r="IV325" s="1444"/>
      <c r="IW325" s="1444"/>
      <c r="IX325" s="1444"/>
      <c r="IY325" s="1444"/>
      <c r="IZ325" s="1444"/>
      <c r="JA325" s="1444"/>
      <c r="JB325" s="1444"/>
      <c r="JC325" s="1444"/>
      <c r="JD325" s="1444"/>
      <c r="JE325" s="1444"/>
    </row>
    <row r="326" spans="13:265" s="1485" customFormat="1" ht="15" hidden="1" customHeight="1" x14ac:dyDescent="0.25">
      <c r="M326" s="1163"/>
      <c r="N326" s="1163"/>
      <c r="CK326" s="1444"/>
      <c r="CL326" s="1444"/>
      <c r="CM326" s="1444"/>
      <c r="CN326" s="1444"/>
      <c r="CO326" s="1444"/>
      <c r="CP326" s="1444"/>
      <c r="CQ326" s="1444"/>
      <c r="CR326" s="1444"/>
      <c r="CS326" s="1444"/>
      <c r="CT326" s="1444"/>
      <c r="CU326" s="1444"/>
      <c r="CV326" s="1444"/>
      <c r="CW326" s="1444"/>
      <c r="CX326" s="1444"/>
      <c r="CY326" s="1444"/>
      <c r="CZ326" s="1444"/>
      <c r="DA326" s="1444"/>
      <c r="DB326" s="1444"/>
      <c r="DC326" s="1444"/>
      <c r="DD326" s="1444"/>
      <c r="DE326" s="1444"/>
      <c r="DF326" s="1444"/>
      <c r="DG326" s="1444"/>
      <c r="DH326" s="1444"/>
      <c r="DI326" s="1444"/>
      <c r="DJ326" s="1444"/>
      <c r="DK326" s="1444"/>
      <c r="DL326" s="1444"/>
      <c r="DM326" s="1444"/>
      <c r="DN326" s="1444"/>
      <c r="DO326" s="1444"/>
      <c r="DP326" s="1444"/>
      <c r="DQ326" s="1444"/>
      <c r="DR326" s="1444"/>
      <c r="DS326" s="1444"/>
      <c r="DT326" s="1444"/>
      <c r="DU326" s="1444"/>
      <c r="DV326" s="1444"/>
      <c r="DW326" s="1444"/>
      <c r="DX326" s="1444"/>
      <c r="DY326" s="1444"/>
      <c r="DZ326" s="1444"/>
      <c r="EA326" s="1444"/>
      <c r="EB326" s="1444"/>
      <c r="EC326" s="1444"/>
      <c r="ED326" s="1444"/>
      <c r="EE326" s="1444"/>
      <c r="EF326" s="1444"/>
      <c r="EG326" s="1444"/>
      <c r="EH326" s="1444"/>
      <c r="EI326" s="1444"/>
      <c r="EJ326" s="1444"/>
      <c r="EK326" s="1444"/>
      <c r="EL326" s="1444"/>
      <c r="EM326" s="1444"/>
      <c r="EN326" s="1444"/>
      <c r="EO326" s="1444"/>
      <c r="EP326" s="1444"/>
      <c r="EQ326" s="1444"/>
      <c r="ER326" s="1444"/>
      <c r="ES326" s="1444"/>
      <c r="ET326" s="1444"/>
      <c r="EU326" s="1444"/>
      <c r="EV326" s="1444"/>
      <c r="EW326" s="1444"/>
      <c r="EX326" s="1444"/>
      <c r="EY326" s="1444"/>
      <c r="EZ326" s="1444"/>
      <c r="FA326" s="1444"/>
      <c r="FB326" s="1444"/>
      <c r="FC326" s="1444"/>
      <c r="FD326" s="1444"/>
      <c r="FE326" s="1444"/>
      <c r="FF326" s="1444"/>
      <c r="FG326" s="1444"/>
      <c r="FH326" s="1444"/>
      <c r="FI326" s="1444"/>
      <c r="FJ326" s="1444"/>
      <c r="FK326" s="1444"/>
      <c r="FL326" s="1444"/>
      <c r="FM326" s="1444"/>
      <c r="FN326" s="1444"/>
      <c r="FO326" s="1444"/>
      <c r="FP326" s="1444"/>
      <c r="FQ326" s="1444"/>
      <c r="FR326" s="1444"/>
      <c r="FS326" s="1444"/>
      <c r="FT326" s="1444"/>
      <c r="FU326" s="1444"/>
      <c r="FV326" s="1444"/>
      <c r="FW326" s="1444"/>
      <c r="FX326" s="1444"/>
      <c r="FY326" s="1444"/>
      <c r="FZ326" s="1444"/>
      <c r="GA326" s="1444"/>
      <c r="GB326" s="1444"/>
      <c r="GC326" s="1444"/>
      <c r="GD326" s="1444"/>
      <c r="GE326" s="1444"/>
      <c r="GF326" s="1444"/>
      <c r="GG326" s="1444"/>
      <c r="GH326" s="1444"/>
      <c r="GI326" s="1444"/>
      <c r="GJ326" s="1444"/>
      <c r="GK326" s="1444"/>
      <c r="GL326" s="1444"/>
      <c r="GM326" s="1444"/>
      <c r="GN326" s="1444"/>
      <c r="GO326" s="1444"/>
      <c r="GP326" s="1444"/>
      <c r="GQ326" s="1444"/>
      <c r="GR326" s="1444"/>
      <c r="GS326" s="1444"/>
      <c r="GT326" s="1444"/>
      <c r="GU326" s="1444"/>
      <c r="GV326" s="1444"/>
      <c r="GW326" s="1444"/>
      <c r="GX326" s="1444"/>
      <c r="GY326" s="1444"/>
      <c r="GZ326" s="1444"/>
      <c r="HA326" s="1444"/>
      <c r="HB326" s="1444"/>
      <c r="HC326" s="1444"/>
      <c r="HD326" s="1444"/>
      <c r="HE326" s="1444"/>
      <c r="HF326" s="1444"/>
      <c r="HG326" s="1444"/>
      <c r="HH326" s="1444"/>
      <c r="HI326" s="1444"/>
      <c r="HJ326" s="1444"/>
      <c r="HK326" s="1444"/>
      <c r="HL326" s="1444"/>
      <c r="HM326" s="1444"/>
      <c r="HN326" s="1444"/>
      <c r="HO326" s="1444"/>
      <c r="HP326" s="1444"/>
      <c r="HQ326" s="1444"/>
      <c r="HR326" s="1444"/>
      <c r="HS326" s="1444"/>
      <c r="HT326" s="1444"/>
      <c r="HU326" s="1444"/>
      <c r="HV326" s="1444"/>
      <c r="HW326" s="1444"/>
      <c r="HX326" s="1444"/>
      <c r="HY326" s="1444"/>
      <c r="HZ326" s="1444"/>
      <c r="IA326" s="1444"/>
      <c r="IB326" s="1444"/>
      <c r="IC326" s="1444"/>
      <c r="ID326" s="1444"/>
      <c r="IE326" s="1444"/>
      <c r="IF326" s="1444"/>
      <c r="IG326" s="1444"/>
      <c r="IH326" s="1444"/>
      <c r="II326" s="1444"/>
      <c r="IJ326" s="1444"/>
      <c r="IK326" s="1444"/>
      <c r="IL326" s="1444"/>
      <c r="IM326" s="1444"/>
      <c r="IN326" s="1444"/>
      <c r="IO326" s="1444"/>
      <c r="IP326" s="1444"/>
      <c r="IQ326" s="1444"/>
      <c r="IR326" s="1444"/>
      <c r="IS326" s="1444"/>
      <c r="IT326" s="1444"/>
      <c r="IU326" s="1444"/>
      <c r="IV326" s="1444"/>
      <c r="IW326" s="1444"/>
      <c r="IX326" s="1444"/>
      <c r="IY326" s="1444"/>
      <c r="IZ326" s="1444"/>
      <c r="JA326" s="1444"/>
      <c r="JB326" s="1444"/>
      <c r="JC326" s="1444"/>
      <c r="JD326" s="1444"/>
      <c r="JE326" s="1444"/>
    </row>
    <row r="327" spans="13:265" s="1485" customFormat="1" ht="15" hidden="1" customHeight="1" x14ac:dyDescent="0.25">
      <c r="M327" s="1163"/>
      <c r="N327" s="1163"/>
      <c r="CK327" s="1444"/>
      <c r="CL327" s="1444"/>
      <c r="CM327" s="1444"/>
      <c r="CN327" s="1444"/>
      <c r="CO327" s="1444"/>
      <c r="CP327" s="1444"/>
      <c r="CQ327" s="1444"/>
      <c r="CR327" s="1444"/>
      <c r="CS327" s="1444"/>
      <c r="CT327" s="1444"/>
      <c r="CU327" s="1444"/>
      <c r="CV327" s="1444"/>
      <c r="CW327" s="1444"/>
      <c r="CX327" s="1444"/>
      <c r="CY327" s="1444"/>
      <c r="CZ327" s="1444"/>
      <c r="DA327" s="1444"/>
      <c r="DB327" s="1444"/>
      <c r="DC327" s="1444"/>
      <c r="DD327" s="1444"/>
      <c r="DE327" s="1444"/>
      <c r="DF327" s="1444"/>
      <c r="DG327" s="1444"/>
      <c r="DH327" s="1444"/>
      <c r="DI327" s="1444"/>
      <c r="DJ327" s="1444"/>
      <c r="DK327" s="1444"/>
      <c r="DL327" s="1444"/>
      <c r="DM327" s="1444"/>
      <c r="DN327" s="1444"/>
      <c r="DO327" s="1444"/>
      <c r="DP327" s="1444"/>
      <c r="DQ327" s="1444"/>
      <c r="DR327" s="1444"/>
      <c r="DS327" s="1444"/>
      <c r="DT327" s="1444"/>
      <c r="DU327" s="1444"/>
      <c r="DV327" s="1444"/>
      <c r="DW327" s="1444"/>
      <c r="DX327" s="1444"/>
      <c r="DY327" s="1444"/>
      <c r="DZ327" s="1444"/>
      <c r="EA327" s="1444"/>
      <c r="EB327" s="1444"/>
      <c r="EC327" s="1444"/>
      <c r="ED327" s="1444"/>
      <c r="EE327" s="1444"/>
      <c r="EF327" s="1444"/>
      <c r="EG327" s="1444"/>
      <c r="EH327" s="1444"/>
      <c r="EI327" s="1444"/>
      <c r="EJ327" s="1444"/>
      <c r="EK327" s="1444"/>
      <c r="EL327" s="1444"/>
      <c r="EM327" s="1444"/>
      <c r="EN327" s="1444"/>
      <c r="EO327" s="1444"/>
      <c r="EP327" s="1444"/>
      <c r="EQ327" s="1444"/>
      <c r="ER327" s="1444"/>
      <c r="ES327" s="1444"/>
      <c r="ET327" s="1444"/>
      <c r="EU327" s="1444"/>
      <c r="EV327" s="1444"/>
      <c r="EW327" s="1444"/>
      <c r="EX327" s="1444"/>
      <c r="EY327" s="1444"/>
      <c r="EZ327" s="1444"/>
      <c r="FA327" s="1444"/>
      <c r="FB327" s="1444"/>
      <c r="FC327" s="1444"/>
      <c r="FD327" s="1444"/>
      <c r="FE327" s="1444"/>
      <c r="FF327" s="1444"/>
      <c r="FG327" s="1444"/>
      <c r="FH327" s="1444"/>
      <c r="FI327" s="1444"/>
      <c r="FJ327" s="1444"/>
      <c r="FK327" s="1444"/>
      <c r="FL327" s="1444"/>
      <c r="FM327" s="1444"/>
      <c r="FN327" s="1444"/>
      <c r="FO327" s="1444"/>
      <c r="FP327" s="1444"/>
      <c r="FQ327" s="1444"/>
      <c r="FR327" s="1444"/>
      <c r="FS327" s="1444"/>
      <c r="FT327" s="1444"/>
      <c r="FU327" s="1444"/>
      <c r="FV327" s="1444"/>
      <c r="FW327" s="1444"/>
      <c r="FX327" s="1444"/>
      <c r="FY327" s="1444"/>
      <c r="FZ327" s="1444"/>
      <c r="GA327" s="1444"/>
      <c r="GB327" s="1444"/>
      <c r="GC327" s="1444"/>
      <c r="GD327" s="1444"/>
      <c r="GE327" s="1444"/>
      <c r="GF327" s="1444"/>
      <c r="GG327" s="1444"/>
      <c r="GH327" s="1444"/>
      <c r="GI327" s="1444"/>
      <c r="GJ327" s="1444"/>
      <c r="GK327" s="1444"/>
      <c r="GL327" s="1444"/>
      <c r="GM327" s="1444"/>
      <c r="GN327" s="1444"/>
      <c r="GO327" s="1444"/>
      <c r="GP327" s="1444"/>
      <c r="GQ327" s="1444"/>
      <c r="GR327" s="1444"/>
      <c r="GS327" s="1444"/>
      <c r="GT327" s="1444"/>
      <c r="GU327" s="1444"/>
      <c r="GV327" s="1444"/>
      <c r="GW327" s="1444"/>
      <c r="GX327" s="1444"/>
      <c r="GY327" s="1444"/>
      <c r="GZ327" s="1444"/>
      <c r="HA327" s="1444"/>
      <c r="HB327" s="1444"/>
      <c r="HC327" s="1444"/>
      <c r="HD327" s="1444"/>
      <c r="HE327" s="1444"/>
      <c r="HF327" s="1444"/>
      <c r="HG327" s="1444"/>
      <c r="HH327" s="1444"/>
      <c r="HI327" s="1444"/>
      <c r="HJ327" s="1444"/>
      <c r="HK327" s="1444"/>
      <c r="HL327" s="1444"/>
      <c r="HM327" s="1444"/>
      <c r="HN327" s="1444"/>
      <c r="HO327" s="1444"/>
      <c r="HP327" s="1444"/>
      <c r="HQ327" s="1444"/>
      <c r="HR327" s="1444"/>
      <c r="HS327" s="1444"/>
      <c r="HT327" s="1444"/>
      <c r="HU327" s="1444"/>
      <c r="HV327" s="1444"/>
      <c r="HW327" s="1444"/>
      <c r="HX327" s="1444"/>
      <c r="HY327" s="1444"/>
      <c r="HZ327" s="1444"/>
      <c r="IA327" s="1444"/>
      <c r="IB327" s="1444"/>
      <c r="IC327" s="1444"/>
      <c r="ID327" s="1444"/>
      <c r="IE327" s="1444"/>
      <c r="IF327" s="1444"/>
      <c r="IG327" s="1444"/>
      <c r="IH327" s="1444"/>
      <c r="II327" s="1444"/>
      <c r="IJ327" s="1444"/>
      <c r="IK327" s="1444"/>
      <c r="IL327" s="1444"/>
      <c r="IM327" s="1444"/>
      <c r="IN327" s="1444"/>
      <c r="IO327" s="1444"/>
      <c r="IP327" s="1444"/>
      <c r="IQ327" s="1444"/>
      <c r="IR327" s="1444"/>
      <c r="IS327" s="1444"/>
      <c r="IT327" s="1444"/>
      <c r="IU327" s="1444"/>
      <c r="IV327" s="1444"/>
      <c r="IW327" s="1444"/>
      <c r="IX327" s="1444"/>
      <c r="IY327" s="1444"/>
      <c r="IZ327" s="1444"/>
      <c r="JA327" s="1444"/>
      <c r="JB327" s="1444"/>
      <c r="JC327" s="1444"/>
      <c r="JD327" s="1444"/>
      <c r="JE327" s="1444"/>
    </row>
    <row r="328" spans="13:265" s="1485" customFormat="1" ht="15" hidden="1" customHeight="1" x14ac:dyDescent="0.25">
      <c r="M328" s="1163"/>
      <c r="N328" s="1163"/>
      <c r="CK328" s="1444"/>
      <c r="CL328" s="1444"/>
      <c r="CM328" s="1444"/>
      <c r="CN328" s="1444"/>
      <c r="CO328" s="1444"/>
      <c r="CP328" s="1444"/>
      <c r="CQ328" s="1444"/>
      <c r="CR328" s="1444"/>
      <c r="CS328" s="1444"/>
      <c r="CT328" s="1444"/>
      <c r="CU328" s="1444"/>
      <c r="CV328" s="1444"/>
      <c r="CW328" s="1444"/>
      <c r="CX328" s="1444"/>
      <c r="CY328" s="1444"/>
      <c r="CZ328" s="1444"/>
      <c r="DA328" s="1444"/>
      <c r="DB328" s="1444"/>
      <c r="DC328" s="1444"/>
      <c r="DD328" s="1444"/>
      <c r="DE328" s="1444"/>
      <c r="DF328" s="1444"/>
      <c r="DG328" s="1444"/>
      <c r="DH328" s="1444"/>
      <c r="DI328" s="1444"/>
      <c r="DJ328" s="1444"/>
      <c r="DK328" s="1444"/>
      <c r="DL328" s="1444"/>
      <c r="DM328" s="1444"/>
      <c r="DN328" s="1444"/>
      <c r="DO328" s="1444"/>
      <c r="DP328" s="1444"/>
      <c r="DQ328" s="1444"/>
      <c r="DR328" s="1444"/>
      <c r="DS328" s="1444"/>
      <c r="DT328" s="1444"/>
      <c r="DU328" s="1444"/>
      <c r="DV328" s="1444"/>
      <c r="DW328" s="1444"/>
      <c r="DX328" s="1444"/>
      <c r="DY328" s="1444"/>
      <c r="DZ328" s="1444"/>
      <c r="EA328" s="1444"/>
      <c r="EB328" s="1444"/>
      <c r="EC328" s="1444"/>
      <c r="ED328" s="1444"/>
      <c r="EE328" s="1444"/>
      <c r="EF328" s="1444"/>
      <c r="EG328" s="1444"/>
      <c r="EH328" s="1444"/>
      <c r="EI328" s="1444"/>
      <c r="EJ328" s="1444"/>
      <c r="EK328" s="1444"/>
      <c r="EL328" s="1444"/>
      <c r="EM328" s="1444"/>
      <c r="EN328" s="1444"/>
      <c r="EO328" s="1444"/>
      <c r="EP328" s="1444"/>
      <c r="EQ328" s="1444"/>
      <c r="ER328" s="1444"/>
      <c r="ES328" s="1444"/>
      <c r="ET328" s="1444"/>
      <c r="EU328" s="1444"/>
      <c r="EV328" s="1444"/>
      <c r="EW328" s="1444"/>
      <c r="EX328" s="1444"/>
      <c r="EY328" s="1444"/>
      <c r="EZ328" s="1444"/>
      <c r="FA328" s="1444"/>
      <c r="FB328" s="1444"/>
      <c r="FC328" s="1444"/>
      <c r="FD328" s="1444"/>
      <c r="FE328" s="1444"/>
      <c r="FF328" s="1444"/>
      <c r="FG328" s="1444"/>
      <c r="FH328" s="1444"/>
      <c r="FI328" s="1444"/>
      <c r="FJ328" s="1444"/>
      <c r="FK328" s="1444"/>
      <c r="FL328" s="1444"/>
      <c r="FM328" s="1444"/>
      <c r="FN328" s="1444"/>
      <c r="FO328" s="1444"/>
      <c r="FP328" s="1444"/>
      <c r="FQ328" s="1444"/>
      <c r="FR328" s="1444"/>
      <c r="FS328" s="1444"/>
      <c r="FT328" s="1444"/>
      <c r="FU328" s="1444"/>
      <c r="FV328" s="1444"/>
      <c r="FW328" s="1444"/>
      <c r="FX328" s="1444"/>
      <c r="FY328" s="1444"/>
      <c r="FZ328" s="1444"/>
      <c r="GA328" s="1444"/>
      <c r="GB328" s="1444"/>
      <c r="GC328" s="1444"/>
      <c r="GD328" s="1444"/>
      <c r="GE328" s="1444"/>
      <c r="GF328" s="1444"/>
      <c r="GG328" s="1444"/>
      <c r="GH328" s="1444"/>
      <c r="GI328" s="1444"/>
      <c r="GJ328" s="1444"/>
      <c r="GK328" s="1444"/>
      <c r="GL328" s="1444"/>
      <c r="GM328" s="1444"/>
      <c r="GN328" s="1444"/>
      <c r="GO328" s="1444"/>
      <c r="GP328" s="1444"/>
      <c r="GQ328" s="1444"/>
      <c r="GR328" s="1444"/>
      <c r="GS328" s="1444"/>
      <c r="GT328" s="1444"/>
      <c r="GU328" s="1444"/>
      <c r="GV328" s="1444"/>
      <c r="GW328" s="1444"/>
      <c r="GX328" s="1444"/>
      <c r="GY328" s="1444"/>
      <c r="GZ328" s="1444"/>
      <c r="HA328" s="1444"/>
      <c r="HB328" s="1444"/>
      <c r="HC328" s="1444"/>
      <c r="HD328" s="1444"/>
      <c r="HE328" s="1444"/>
      <c r="HF328" s="1444"/>
      <c r="HG328" s="1444"/>
      <c r="HH328" s="1444"/>
      <c r="HI328" s="1444"/>
      <c r="HJ328" s="1444"/>
      <c r="HK328" s="1444"/>
      <c r="HL328" s="1444"/>
      <c r="HM328" s="1444"/>
      <c r="HN328" s="1444"/>
      <c r="HO328" s="1444"/>
      <c r="HP328" s="1444"/>
      <c r="HQ328" s="1444"/>
      <c r="HR328" s="1444"/>
      <c r="HS328" s="1444"/>
      <c r="HT328" s="1444"/>
      <c r="HU328" s="1444"/>
      <c r="HV328" s="1444"/>
      <c r="HW328" s="1444"/>
      <c r="HX328" s="1444"/>
      <c r="HY328" s="1444"/>
      <c r="HZ328" s="1444"/>
      <c r="IA328" s="1444"/>
      <c r="IB328" s="1444"/>
      <c r="IC328" s="1444"/>
      <c r="ID328" s="1444"/>
      <c r="IE328" s="1444"/>
      <c r="IF328" s="1444"/>
      <c r="IG328" s="1444"/>
      <c r="IH328" s="1444"/>
      <c r="II328" s="1444"/>
      <c r="IJ328" s="1444"/>
      <c r="IK328" s="1444"/>
      <c r="IL328" s="1444"/>
      <c r="IM328" s="1444"/>
      <c r="IN328" s="1444"/>
      <c r="IO328" s="1444"/>
      <c r="IP328" s="1444"/>
      <c r="IQ328" s="1444"/>
      <c r="IR328" s="1444"/>
      <c r="IS328" s="1444"/>
      <c r="IT328" s="1444"/>
      <c r="IU328" s="1444"/>
      <c r="IV328" s="1444"/>
      <c r="IW328" s="1444"/>
      <c r="IX328" s="1444"/>
      <c r="IY328" s="1444"/>
      <c r="IZ328" s="1444"/>
      <c r="JA328" s="1444"/>
      <c r="JB328" s="1444"/>
      <c r="JC328" s="1444"/>
      <c r="JD328" s="1444"/>
      <c r="JE328" s="1444"/>
    </row>
    <row r="329" spans="13:265" s="1485" customFormat="1" ht="15" hidden="1" customHeight="1" x14ac:dyDescent="0.25">
      <c r="M329" s="1163"/>
      <c r="N329" s="1163"/>
      <c r="CK329" s="1444"/>
      <c r="CL329" s="1444"/>
      <c r="CM329" s="1444"/>
      <c r="CN329" s="1444"/>
      <c r="CO329" s="1444"/>
      <c r="CP329" s="1444"/>
      <c r="CQ329" s="1444"/>
      <c r="CR329" s="1444"/>
      <c r="CS329" s="1444"/>
      <c r="CT329" s="1444"/>
      <c r="CU329" s="1444"/>
      <c r="CV329" s="1444"/>
      <c r="CW329" s="1444"/>
      <c r="CX329" s="1444"/>
      <c r="CY329" s="1444"/>
      <c r="CZ329" s="1444"/>
      <c r="DA329" s="1444"/>
      <c r="DB329" s="1444"/>
      <c r="DC329" s="1444"/>
      <c r="DD329" s="1444"/>
      <c r="DE329" s="1444"/>
      <c r="DF329" s="1444"/>
      <c r="DG329" s="1444"/>
      <c r="DH329" s="1444"/>
      <c r="DI329" s="1444"/>
      <c r="DJ329" s="1444"/>
      <c r="DK329" s="1444"/>
      <c r="DL329" s="1444"/>
      <c r="DM329" s="1444"/>
      <c r="DN329" s="1444"/>
      <c r="DO329" s="1444"/>
      <c r="DP329" s="1444"/>
      <c r="DQ329" s="1444"/>
      <c r="DR329" s="1444"/>
      <c r="DS329" s="1444"/>
      <c r="DT329" s="1444"/>
      <c r="DU329" s="1444"/>
      <c r="DV329" s="1444"/>
      <c r="DW329" s="1444"/>
      <c r="DX329" s="1444"/>
      <c r="DY329" s="1444"/>
      <c r="DZ329" s="1444"/>
      <c r="EA329" s="1444"/>
      <c r="EB329" s="1444"/>
      <c r="EC329" s="1444"/>
      <c r="ED329" s="1444"/>
      <c r="EE329" s="1444"/>
      <c r="EF329" s="1444"/>
      <c r="EG329" s="1444"/>
      <c r="EH329" s="1444"/>
      <c r="EI329" s="1444"/>
      <c r="EJ329" s="1444"/>
      <c r="EK329" s="1444"/>
      <c r="EL329" s="1444"/>
      <c r="EM329" s="1444"/>
      <c r="EN329" s="1444"/>
      <c r="EO329" s="1444"/>
      <c r="EP329" s="1444"/>
      <c r="EQ329" s="1444"/>
      <c r="ER329" s="1444"/>
      <c r="ES329" s="1444"/>
      <c r="ET329" s="1444"/>
      <c r="EU329" s="1444"/>
      <c r="EV329" s="1444"/>
      <c r="EW329" s="1444"/>
      <c r="EX329" s="1444"/>
      <c r="EY329" s="1444"/>
      <c r="EZ329" s="1444"/>
      <c r="FA329" s="1444"/>
      <c r="FB329" s="1444"/>
      <c r="FC329" s="1444"/>
      <c r="FD329" s="1444"/>
      <c r="FE329" s="1444"/>
      <c r="FF329" s="1444"/>
      <c r="FG329" s="1444"/>
      <c r="FH329" s="1444"/>
      <c r="FI329" s="1444"/>
      <c r="FJ329" s="1444"/>
      <c r="FK329" s="1444"/>
      <c r="FL329" s="1444"/>
      <c r="FM329" s="1444"/>
      <c r="FN329" s="1444"/>
      <c r="FO329" s="1444"/>
      <c r="FP329" s="1444"/>
      <c r="FQ329" s="1444"/>
      <c r="FR329" s="1444"/>
      <c r="FS329" s="1444"/>
      <c r="FT329" s="1444"/>
      <c r="FU329" s="1444"/>
      <c r="FV329" s="1444"/>
      <c r="FW329" s="1444"/>
      <c r="FX329" s="1444"/>
      <c r="FY329" s="1444"/>
      <c r="FZ329" s="1444"/>
      <c r="GA329" s="1444"/>
      <c r="GB329" s="1444"/>
      <c r="GC329" s="1444"/>
      <c r="GD329" s="1444"/>
      <c r="GE329" s="1444"/>
      <c r="GF329" s="1444"/>
      <c r="GG329" s="1444"/>
      <c r="GH329" s="1444"/>
      <c r="GI329" s="1444"/>
      <c r="GJ329" s="1444"/>
      <c r="GK329" s="1444"/>
      <c r="GL329" s="1444"/>
      <c r="GM329" s="1444"/>
      <c r="GN329" s="1444"/>
      <c r="GO329" s="1444"/>
      <c r="GP329" s="1444"/>
      <c r="GQ329" s="1444"/>
      <c r="GR329" s="1444"/>
      <c r="GS329" s="1444"/>
      <c r="GT329" s="1444"/>
      <c r="GU329" s="1444"/>
      <c r="GV329" s="1444"/>
      <c r="GW329" s="1444"/>
      <c r="GX329" s="1444"/>
      <c r="GY329" s="1444"/>
      <c r="GZ329" s="1444"/>
      <c r="HA329" s="1444"/>
      <c r="HB329" s="1444"/>
      <c r="HC329" s="1444"/>
      <c r="HD329" s="1444"/>
      <c r="HE329" s="1444"/>
      <c r="HF329" s="1444"/>
      <c r="HG329" s="1444"/>
      <c r="HH329" s="1444"/>
      <c r="HI329" s="1444"/>
      <c r="HJ329" s="1444"/>
      <c r="HK329" s="1444"/>
      <c r="HL329" s="1444"/>
      <c r="HM329" s="1444"/>
      <c r="HN329" s="1444"/>
      <c r="HO329" s="1444"/>
      <c r="HP329" s="1444"/>
      <c r="HQ329" s="1444"/>
      <c r="HR329" s="1444"/>
      <c r="HS329" s="1444"/>
      <c r="HT329" s="1444"/>
      <c r="HU329" s="1444"/>
      <c r="HV329" s="1444"/>
      <c r="HW329" s="1444"/>
      <c r="HX329" s="1444"/>
      <c r="HY329" s="1444"/>
      <c r="HZ329" s="1444"/>
      <c r="IA329" s="1444"/>
      <c r="IB329" s="1444"/>
      <c r="IC329" s="1444"/>
      <c r="ID329" s="1444"/>
      <c r="IE329" s="1444"/>
      <c r="IF329" s="1444"/>
      <c r="IG329" s="1444"/>
      <c r="IH329" s="1444"/>
      <c r="II329" s="1444"/>
      <c r="IJ329" s="1444"/>
      <c r="IK329" s="1444"/>
      <c r="IL329" s="1444"/>
      <c r="IM329" s="1444"/>
      <c r="IN329" s="1444"/>
      <c r="IO329" s="1444"/>
      <c r="IP329" s="1444"/>
      <c r="IQ329" s="1444"/>
      <c r="IR329" s="1444"/>
      <c r="IS329" s="1444"/>
      <c r="IT329" s="1444"/>
      <c r="IU329" s="1444"/>
      <c r="IV329" s="1444"/>
      <c r="IW329" s="1444"/>
      <c r="IX329" s="1444"/>
      <c r="IY329" s="1444"/>
      <c r="IZ329" s="1444"/>
      <c r="JA329" s="1444"/>
      <c r="JB329" s="1444"/>
      <c r="JC329" s="1444"/>
      <c r="JD329" s="1444"/>
      <c r="JE329" s="1444"/>
    </row>
    <row r="330" spans="13:265" s="1485" customFormat="1" ht="15" hidden="1" customHeight="1" x14ac:dyDescent="0.25">
      <c r="M330" s="1163"/>
      <c r="N330" s="1163"/>
      <c r="CK330" s="1444"/>
      <c r="CL330" s="1444"/>
      <c r="CM330" s="1444"/>
      <c r="CN330" s="1444"/>
      <c r="CO330" s="1444"/>
      <c r="CP330" s="1444"/>
      <c r="CQ330" s="1444"/>
      <c r="CR330" s="1444"/>
      <c r="CS330" s="1444"/>
      <c r="CT330" s="1444"/>
      <c r="CU330" s="1444"/>
      <c r="CV330" s="1444"/>
      <c r="CW330" s="1444"/>
      <c r="CX330" s="1444"/>
      <c r="CY330" s="1444"/>
      <c r="CZ330" s="1444"/>
      <c r="DA330" s="1444"/>
      <c r="DB330" s="1444"/>
      <c r="DC330" s="1444"/>
      <c r="DD330" s="1444"/>
      <c r="DE330" s="1444"/>
      <c r="DF330" s="1444"/>
      <c r="DG330" s="1444"/>
      <c r="DH330" s="1444"/>
      <c r="DI330" s="1444"/>
      <c r="DJ330" s="1444"/>
      <c r="DK330" s="1444"/>
      <c r="DL330" s="1444"/>
      <c r="DM330" s="1444"/>
      <c r="DN330" s="1444"/>
      <c r="DO330" s="1444"/>
      <c r="DP330" s="1444"/>
      <c r="DQ330" s="1444"/>
      <c r="DR330" s="1444"/>
      <c r="DS330" s="1444"/>
      <c r="DT330" s="1444"/>
      <c r="DU330" s="1444"/>
      <c r="DV330" s="1444"/>
      <c r="DW330" s="1444"/>
      <c r="DX330" s="1444"/>
      <c r="DY330" s="1444"/>
      <c r="DZ330" s="1444"/>
      <c r="EA330" s="1444"/>
      <c r="EB330" s="1444"/>
      <c r="EC330" s="1444"/>
      <c r="ED330" s="1444"/>
      <c r="EE330" s="1444"/>
      <c r="EF330" s="1444"/>
      <c r="EG330" s="1444"/>
      <c r="EH330" s="1444"/>
      <c r="EI330" s="1444"/>
      <c r="EJ330" s="1444"/>
      <c r="EK330" s="1444"/>
      <c r="EL330" s="1444"/>
      <c r="EM330" s="1444"/>
      <c r="EN330" s="1444"/>
      <c r="EO330" s="1444"/>
      <c r="EP330" s="1444"/>
      <c r="EQ330" s="1444"/>
      <c r="ER330" s="1444"/>
      <c r="ES330" s="1444"/>
      <c r="ET330" s="1444"/>
      <c r="EU330" s="1444"/>
      <c r="EV330" s="1444"/>
      <c r="EW330" s="1444"/>
      <c r="EX330" s="1444"/>
      <c r="EY330" s="1444"/>
      <c r="EZ330" s="1444"/>
      <c r="FA330" s="1444"/>
      <c r="FB330" s="1444"/>
      <c r="FC330" s="1444"/>
      <c r="FD330" s="1444"/>
      <c r="FE330" s="1444"/>
      <c r="FF330" s="1444"/>
      <c r="FG330" s="1444"/>
      <c r="FH330" s="1444"/>
      <c r="FI330" s="1444"/>
      <c r="FJ330" s="1444"/>
      <c r="FK330" s="1444"/>
      <c r="FL330" s="1444"/>
      <c r="FM330" s="1444"/>
      <c r="FN330" s="1444"/>
      <c r="FO330" s="1444"/>
      <c r="FP330" s="1444"/>
      <c r="FQ330" s="1444"/>
      <c r="FR330" s="1444"/>
      <c r="FS330" s="1444"/>
      <c r="FT330" s="1444"/>
      <c r="FU330" s="1444"/>
      <c r="FV330" s="1444"/>
      <c r="FW330" s="1444"/>
      <c r="FX330" s="1444"/>
      <c r="FY330" s="1444"/>
      <c r="FZ330" s="1444"/>
      <c r="GA330" s="1444"/>
      <c r="GB330" s="1444"/>
      <c r="GC330" s="1444"/>
      <c r="GD330" s="1444"/>
      <c r="GE330" s="1444"/>
      <c r="GF330" s="1444"/>
      <c r="GG330" s="1444"/>
      <c r="GH330" s="1444"/>
      <c r="GI330" s="1444"/>
      <c r="GJ330" s="1444"/>
      <c r="GK330" s="1444"/>
      <c r="GL330" s="1444"/>
      <c r="GM330" s="1444"/>
      <c r="GN330" s="1444"/>
      <c r="GO330" s="1444"/>
      <c r="GP330" s="1444"/>
      <c r="GQ330" s="1444"/>
      <c r="GR330" s="1444"/>
      <c r="GS330" s="1444"/>
      <c r="GT330" s="1444"/>
      <c r="GU330" s="1444"/>
      <c r="GV330" s="1444"/>
      <c r="GW330" s="1444"/>
      <c r="GX330" s="1444"/>
      <c r="GY330" s="1444"/>
      <c r="GZ330" s="1444"/>
      <c r="HA330" s="1444"/>
      <c r="HB330" s="1444"/>
      <c r="HC330" s="1444"/>
      <c r="HD330" s="1444"/>
      <c r="HE330" s="1444"/>
      <c r="HF330" s="1444"/>
      <c r="HG330" s="1444"/>
      <c r="HH330" s="1444"/>
      <c r="HI330" s="1444"/>
      <c r="HJ330" s="1444"/>
      <c r="HK330" s="1444"/>
      <c r="HL330" s="1444"/>
      <c r="HM330" s="1444"/>
      <c r="HN330" s="1444"/>
      <c r="HO330" s="1444"/>
      <c r="HP330" s="1444"/>
      <c r="HQ330" s="1444"/>
      <c r="HR330" s="1444"/>
      <c r="HS330" s="1444"/>
      <c r="HT330" s="1444"/>
      <c r="HU330" s="1444"/>
      <c r="HV330" s="1444"/>
      <c r="HW330" s="1444"/>
      <c r="HX330" s="1444"/>
      <c r="HY330" s="1444"/>
      <c r="HZ330" s="1444"/>
      <c r="IA330" s="1444"/>
      <c r="IB330" s="1444"/>
      <c r="IC330" s="1444"/>
      <c r="ID330" s="1444"/>
      <c r="IE330" s="1444"/>
      <c r="IF330" s="1444"/>
      <c r="IG330" s="1444"/>
      <c r="IH330" s="1444"/>
      <c r="II330" s="1444"/>
      <c r="IJ330" s="1444"/>
      <c r="IK330" s="1444"/>
      <c r="IL330" s="1444"/>
      <c r="IM330" s="1444"/>
      <c r="IN330" s="1444"/>
      <c r="IO330" s="1444"/>
      <c r="IP330" s="1444"/>
      <c r="IQ330" s="1444"/>
      <c r="IR330" s="1444"/>
      <c r="IS330" s="1444"/>
      <c r="IT330" s="1444"/>
      <c r="IU330" s="1444"/>
      <c r="IV330" s="1444"/>
      <c r="IW330" s="1444"/>
      <c r="IX330" s="1444"/>
      <c r="IY330" s="1444"/>
      <c r="IZ330" s="1444"/>
      <c r="JA330" s="1444"/>
      <c r="JB330" s="1444"/>
      <c r="JC330" s="1444"/>
      <c r="JD330" s="1444"/>
      <c r="JE330" s="1444"/>
    </row>
    <row r="331" spans="13:265" s="1485" customFormat="1" ht="15" hidden="1" customHeight="1" x14ac:dyDescent="0.25">
      <c r="M331" s="1163"/>
      <c r="N331" s="1163"/>
      <c r="CK331" s="1444"/>
      <c r="CL331" s="1444"/>
      <c r="CM331" s="1444"/>
      <c r="CN331" s="1444"/>
      <c r="CO331" s="1444"/>
      <c r="CP331" s="1444"/>
      <c r="CQ331" s="1444"/>
      <c r="CR331" s="1444"/>
      <c r="CS331" s="1444"/>
      <c r="CT331" s="1444"/>
      <c r="CU331" s="1444"/>
      <c r="CV331" s="1444"/>
      <c r="CW331" s="1444"/>
      <c r="CX331" s="1444"/>
      <c r="CY331" s="1444"/>
      <c r="CZ331" s="1444"/>
      <c r="DA331" s="1444"/>
      <c r="DB331" s="1444"/>
      <c r="DC331" s="1444"/>
      <c r="DD331" s="1444"/>
      <c r="DE331" s="1444"/>
      <c r="DF331" s="1444"/>
      <c r="DG331" s="1444"/>
      <c r="DH331" s="1444"/>
      <c r="DI331" s="1444"/>
      <c r="DJ331" s="1444"/>
      <c r="DK331" s="1444"/>
      <c r="DL331" s="1444"/>
      <c r="DM331" s="1444"/>
      <c r="DN331" s="1444"/>
      <c r="DO331" s="1444"/>
      <c r="DP331" s="1444"/>
      <c r="DQ331" s="1444"/>
      <c r="DR331" s="1444"/>
      <c r="DS331" s="1444"/>
      <c r="DT331" s="1444"/>
      <c r="DU331" s="1444"/>
      <c r="DV331" s="1444"/>
      <c r="DW331" s="1444"/>
      <c r="DX331" s="1444"/>
      <c r="DY331" s="1444"/>
      <c r="DZ331" s="1444"/>
      <c r="EA331" s="1444"/>
      <c r="EB331" s="1444"/>
      <c r="EC331" s="1444"/>
      <c r="ED331" s="1444"/>
      <c r="EE331" s="1444"/>
      <c r="EF331" s="1444"/>
      <c r="EG331" s="1444"/>
      <c r="EH331" s="1444"/>
      <c r="EI331" s="1444"/>
      <c r="EJ331" s="1444"/>
      <c r="EK331" s="1444"/>
      <c r="EL331" s="1444"/>
      <c r="EM331" s="1444"/>
      <c r="EN331" s="1444"/>
      <c r="EO331" s="1444"/>
      <c r="EP331" s="1444"/>
      <c r="EQ331" s="1444"/>
      <c r="ER331" s="1444"/>
      <c r="ES331" s="1444"/>
      <c r="ET331" s="1444"/>
      <c r="EU331" s="1444"/>
      <c r="EV331" s="1444"/>
      <c r="EW331" s="1444"/>
      <c r="EX331" s="1444"/>
      <c r="EY331" s="1444"/>
      <c r="EZ331" s="1444"/>
      <c r="FA331" s="1444"/>
      <c r="FB331" s="1444"/>
      <c r="FC331" s="1444"/>
      <c r="FD331" s="1444"/>
      <c r="FE331" s="1444"/>
      <c r="FF331" s="1444"/>
      <c r="FG331" s="1444"/>
      <c r="FH331" s="1444"/>
      <c r="FI331" s="1444"/>
      <c r="FJ331" s="1444"/>
      <c r="FK331" s="1444"/>
      <c r="FL331" s="1444"/>
      <c r="FM331" s="1444"/>
      <c r="FN331" s="1444"/>
      <c r="FO331" s="1444"/>
      <c r="FP331" s="1444"/>
      <c r="FQ331" s="1444"/>
      <c r="FR331" s="1444"/>
      <c r="FS331" s="1444"/>
      <c r="FT331" s="1444"/>
      <c r="FU331" s="1444"/>
      <c r="FV331" s="1444"/>
      <c r="FW331" s="1444"/>
      <c r="FX331" s="1444"/>
      <c r="FY331" s="1444"/>
      <c r="FZ331" s="1444"/>
      <c r="GA331" s="1444"/>
      <c r="GB331" s="1444"/>
      <c r="GC331" s="1444"/>
      <c r="GD331" s="1444"/>
      <c r="GE331" s="1444"/>
      <c r="GF331" s="1444"/>
      <c r="GG331" s="1444"/>
      <c r="GH331" s="1444"/>
      <c r="GI331" s="1444"/>
      <c r="GJ331" s="1444"/>
      <c r="GK331" s="1444"/>
      <c r="GL331" s="1444"/>
      <c r="GM331" s="1444"/>
      <c r="GN331" s="1444"/>
      <c r="GO331" s="1444"/>
      <c r="GP331" s="1444"/>
      <c r="GQ331" s="1444"/>
      <c r="GR331" s="1444"/>
      <c r="GS331" s="1444"/>
      <c r="GT331" s="1444"/>
      <c r="GU331" s="1444"/>
      <c r="GV331" s="1444"/>
      <c r="GW331" s="1444"/>
      <c r="GX331" s="1444"/>
      <c r="GY331" s="1444"/>
      <c r="GZ331" s="1444"/>
      <c r="HA331" s="1444"/>
      <c r="HB331" s="1444"/>
      <c r="HC331" s="1444"/>
      <c r="HD331" s="1444"/>
      <c r="HE331" s="1444"/>
      <c r="HF331" s="1444"/>
      <c r="HG331" s="1444"/>
      <c r="HH331" s="1444"/>
      <c r="HI331" s="1444"/>
      <c r="HJ331" s="1444"/>
      <c r="HK331" s="1444"/>
      <c r="HL331" s="1444"/>
      <c r="HM331" s="1444"/>
      <c r="HN331" s="1444"/>
      <c r="HO331" s="1444"/>
      <c r="HP331" s="1444"/>
      <c r="HQ331" s="1444"/>
      <c r="HR331" s="1444"/>
      <c r="HS331" s="1444"/>
      <c r="HT331" s="1444"/>
      <c r="HU331" s="1444"/>
      <c r="HV331" s="1444"/>
      <c r="HW331" s="1444"/>
      <c r="HX331" s="1444"/>
      <c r="HY331" s="1444"/>
      <c r="HZ331" s="1444"/>
      <c r="IA331" s="1444"/>
      <c r="IB331" s="1444"/>
      <c r="IC331" s="1444"/>
      <c r="ID331" s="1444"/>
      <c r="IE331" s="1444"/>
      <c r="IF331" s="1444"/>
      <c r="IG331" s="1444"/>
      <c r="IH331" s="1444"/>
      <c r="II331" s="1444"/>
      <c r="IJ331" s="1444"/>
      <c r="IK331" s="1444"/>
      <c r="IL331" s="1444"/>
      <c r="IM331" s="1444"/>
      <c r="IN331" s="1444"/>
      <c r="IO331" s="1444"/>
      <c r="IP331" s="1444"/>
      <c r="IQ331" s="1444"/>
      <c r="IR331" s="1444"/>
      <c r="IS331" s="1444"/>
      <c r="IT331" s="1444"/>
      <c r="IU331" s="1444"/>
      <c r="IV331" s="1444"/>
      <c r="IW331" s="1444"/>
      <c r="IX331" s="1444"/>
      <c r="IY331" s="1444"/>
      <c r="IZ331" s="1444"/>
      <c r="JA331" s="1444"/>
      <c r="JB331" s="1444"/>
      <c r="JC331" s="1444"/>
      <c r="JD331" s="1444"/>
      <c r="JE331" s="1444"/>
    </row>
    <row r="332" spans="13:265" s="1485" customFormat="1" ht="15" hidden="1" customHeight="1" x14ac:dyDescent="0.25">
      <c r="M332" s="1163"/>
      <c r="N332" s="1163"/>
      <c r="CK332" s="1444"/>
      <c r="CL332" s="1444"/>
      <c r="CM332" s="1444"/>
      <c r="CN332" s="1444"/>
      <c r="CO332" s="1444"/>
      <c r="CP332" s="1444"/>
      <c r="CQ332" s="1444"/>
      <c r="CR332" s="1444"/>
      <c r="CS332" s="1444"/>
      <c r="CT332" s="1444"/>
      <c r="CU332" s="1444"/>
      <c r="CV332" s="1444"/>
      <c r="CW332" s="1444"/>
      <c r="CX332" s="1444"/>
      <c r="CY332" s="1444"/>
      <c r="CZ332" s="1444"/>
      <c r="DA332" s="1444"/>
      <c r="DB332" s="1444"/>
      <c r="DC332" s="1444"/>
      <c r="DD332" s="1444"/>
      <c r="DE332" s="1444"/>
      <c r="DF332" s="1444"/>
      <c r="DG332" s="1444"/>
      <c r="DH332" s="1444"/>
      <c r="DI332" s="1444"/>
      <c r="DJ332" s="1444"/>
      <c r="DK332" s="1444"/>
      <c r="DL332" s="1444"/>
      <c r="DM332" s="1444"/>
      <c r="DN332" s="1444"/>
      <c r="DO332" s="1444"/>
      <c r="DP332" s="1444"/>
      <c r="DQ332" s="1444"/>
      <c r="DR332" s="1444"/>
      <c r="DS332" s="1444"/>
      <c r="DT332" s="1444"/>
      <c r="DU332" s="1444"/>
      <c r="DV332" s="1444"/>
      <c r="DW332" s="1444"/>
      <c r="DX332" s="1444"/>
      <c r="DY332" s="1444"/>
      <c r="DZ332" s="1444"/>
      <c r="EA332" s="1444"/>
      <c r="EB332" s="1444"/>
      <c r="EC332" s="1444"/>
      <c r="ED332" s="1444"/>
      <c r="EE332" s="1444"/>
      <c r="EF332" s="1444"/>
      <c r="EG332" s="1444"/>
      <c r="EH332" s="1444"/>
      <c r="EI332" s="1444"/>
      <c r="EJ332" s="1444"/>
      <c r="EK332" s="1444"/>
      <c r="EL332" s="1444"/>
      <c r="EM332" s="1444"/>
      <c r="EN332" s="1444"/>
      <c r="EO332" s="1444"/>
      <c r="EP332" s="1444"/>
      <c r="EQ332" s="1444"/>
      <c r="ER332" s="1444"/>
      <c r="ES332" s="1444"/>
      <c r="ET332" s="1444"/>
      <c r="EU332" s="1444"/>
      <c r="EV332" s="1444"/>
      <c r="EW332" s="1444"/>
      <c r="EX332" s="1444"/>
      <c r="EY332" s="1444"/>
      <c r="EZ332" s="1444"/>
      <c r="FA332" s="1444"/>
      <c r="FB332" s="1444"/>
      <c r="FC332" s="1444"/>
      <c r="FD332" s="1444"/>
      <c r="FE332" s="1444"/>
      <c r="FF332" s="1444"/>
      <c r="FG332" s="1444"/>
      <c r="FH332" s="1444"/>
      <c r="FI332" s="1444"/>
      <c r="FJ332" s="1444"/>
      <c r="FK332" s="1444"/>
      <c r="FL332" s="1444"/>
      <c r="FM332" s="1444"/>
      <c r="FN332" s="1444"/>
      <c r="FO332" s="1444"/>
      <c r="FP332" s="1444"/>
      <c r="FQ332" s="1444"/>
      <c r="FR332" s="1444"/>
      <c r="FS332" s="1444"/>
      <c r="FT332" s="1444"/>
      <c r="FU332" s="1444"/>
      <c r="FV332" s="1444"/>
      <c r="FW332" s="1444"/>
      <c r="FX332" s="1444"/>
      <c r="FY332" s="1444"/>
      <c r="FZ332" s="1444"/>
      <c r="GA332" s="1444"/>
      <c r="GB332" s="1444"/>
      <c r="GC332" s="1444"/>
      <c r="GD332" s="1444"/>
      <c r="GE332" s="1444"/>
      <c r="GF332" s="1444"/>
      <c r="GG332" s="1444"/>
      <c r="GH332" s="1444"/>
      <c r="GI332" s="1444"/>
      <c r="GJ332" s="1444"/>
      <c r="GK332" s="1444"/>
      <c r="GL332" s="1444"/>
      <c r="GM332" s="1444"/>
      <c r="GN332" s="1444"/>
      <c r="GO332" s="1444"/>
      <c r="GP332" s="1444"/>
      <c r="GQ332" s="1444"/>
      <c r="GR332" s="1444"/>
      <c r="GS332" s="1444"/>
      <c r="GT332" s="1444"/>
      <c r="GU332" s="1444"/>
      <c r="GV332" s="1444"/>
      <c r="GW332" s="1444"/>
      <c r="GX332" s="1444"/>
      <c r="GY332" s="1444"/>
      <c r="GZ332" s="1444"/>
      <c r="HA332" s="1444"/>
      <c r="HB332" s="1444"/>
      <c r="HC332" s="1444"/>
      <c r="HD332" s="1444"/>
      <c r="HE332" s="1444"/>
      <c r="HF332" s="1444"/>
      <c r="HG332" s="1444"/>
      <c r="HH332" s="1444"/>
      <c r="HI332" s="1444"/>
      <c r="HJ332" s="1444"/>
      <c r="HK332" s="1444"/>
      <c r="HL332" s="1444"/>
      <c r="HM332" s="1444"/>
      <c r="HN332" s="1444"/>
      <c r="HO332" s="1444"/>
      <c r="HP332" s="1444"/>
      <c r="HQ332" s="1444"/>
      <c r="HR332" s="1444"/>
      <c r="HS332" s="1444"/>
      <c r="HT332" s="1444"/>
      <c r="HU332" s="1444"/>
      <c r="HV332" s="1444"/>
      <c r="HW332" s="1444"/>
      <c r="HX332" s="1444"/>
      <c r="HY332" s="1444"/>
      <c r="HZ332" s="1444"/>
      <c r="IA332" s="1444"/>
      <c r="IB332" s="1444"/>
      <c r="IC332" s="1444"/>
      <c r="ID332" s="1444"/>
      <c r="IE332" s="1444"/>
      <c r="IF332" s="1444"/>
      <c r="IG332" s="1444"/>
      <c r="IH332" s="1444"/>
      <c r="II332" s="1444"/>
      <c r="IJ332" s="1444"/>
      <c r="IK332" s="1444"/>
      <c r="IL332" s="1444"/>
      <c r="IM332" s="1444"/>
      <c r="IN332" s="1444"/>
      <c r="IO332" s="1444"/>
      <c r="IP332" s="1444"/>
      <c r="IQ332" s="1444"/>
      <c r="IR332" s="1444"/>
      <c r="IS332" s="1444"/>
      <c r="IT332" s="1444"/>
      <c r="IU332" s="1444"/>
      <c r="IV332" s="1444"/>
      <c r="IW332" s="1444"/>
      <c r="IX332" s="1444"/>
      <c r="IY332" s="1444"/>
      <c r="IZ332" s="1444"/>
      <c r="JA332" s="1444"/>
      <c r="JB332" s="1444"/>
      <c r="JC332" s="1444"/>
      <c r="JD332" s="1444"/>
      <c r="JE332" s="1444"/>
    </row>
    <row r="333" spans="13:265" s="1485" customFormat="1" ht="15" hidden="1" customHeight="1" x14ac:dyDescent="0.25">
      <c r="M333" s="1163"/>
      <c r="N333" s="1163"/>
      <c r="CK333" s="1444"/>
      <c r="CL333" s="1444"/>
      <c r="CM333" s="1444"/>
      <c r="CN333" s="1444"/>
      <c r="CO333" s="1444"/>
      <c r="CP333" s="1444"/>
      <c r="CQ333" s="1444"/>
      <c r="CR333" s="1444"/>
      <c r="CS333" s="1444"/>
      <c r="CT333" s="1444"/>
      <c r="CU333" s="1444"/>
      <c r="CV333" s="1444"/>
      <c r="CW333" s="1444"/>
      <c r="CX333" s="1444"/>
      <c r="CY333" s="1444"/>
      <c r="CZ333" s="1444"/>
      <c r="DA333" s="1444"/>
      <c r="DB333" s="1444"/>
      <c r="DC333" s="1444"/>
      <c r="DD333" s="1444"/>
      <c r="DE333" s="1444"/>
      <c r="DF333" s="1444"/>
      <c r="DG333" s="1444"/>
      <c r="DH333" s="1444"/>
      <c r="DI333" s="1444"/>
      <c r="DJ333" s="1444"/>
      <c r="DK333" s="1444"/>
      <c r="DL333" s="1444"/>
      <c r="DM333" s="1444"/>
      <c r="DN333" s="1444"/>
      <c r="DO333" s="1444"/>
      <c r="DP333" s="1444"/>
      <c r="DQ333" s="1444"/>
      <c r="DR333" s="1444"/>
      <c r="DS333" s="1444"/>
      <c r="DT333" s="1444"/>
      <c r="DU333" s="1444"/>
      <c r="DV333" s="1444"/>
      <c r="DW333" s="1444"/>
      <c r="DX333" s="1444"/>
      <c r="DY333" s="1444"/>
      <c r="DZ333" s="1444"/>
      <c r="EA333" s="1444"/>
      <c r="EB333" s="1444"/>
      <c r="EC333" s="1444"/>
      <c r="ED333" s="1444"/>
      <c r="EE333" s="1444"/>
      <c r="EF333" s="1444"/>
      <c r="EG333" s="1444"/>
      <c r="EH333" s="1444"/>
      <c r="EI333" s="1444"/>
      <c r="EJ333" s="1444"/>
      <c r="EK333" s="1444"/>
      <c r="EL333" s="1444"/>
      <c r="EM333" s="1444"/>
      <c r="EN333" s="1444"/>
      <c r="EO333" s="1444"/>
      <c r="EP333" s="1444"/>
      <c r="EQ333" s="1444"/>
      <c r="ER333" s="1444"/>
      <c r="ES333" s="1444"/>
      <c r="ET333" s="1444"/>
      <c r="EU333" s="1444"/>
      <c r="EV333" s="1444"/>
      <c r="EW333" s="1444"/>
      <c r="EX333" s="1444"/>
      <c r="EY333" s="1444"/>
      <c r="EZ333" s="1444"/>
      <c r="FA333" s="1444"/>
      <c r="FB333" s="1444"/>
      <c r="FC333" s="1444"/>
      <c r="FD333" s="1444"/>
      <c r="FE333" s="1444"/>
      <c r="FF333" s="1444"/>
      <c r="FG333" s="1444"/>
      <c r="FH333" s="1444"/>
      <c r="FI333" s="1444"/>
      <c r="FJ333" s="1444"/>
      <c r="FK333" s="1444"/>
      <c r="FL333" s="1444"/>
      <c r="FM333" s="1444"/>
      <c r="FN333" s="1444"/>
      <c r="FO333" s="1444"/>
      <c r="FP333" s="1444"/>
      <c r="FQ333" s="1444"/>
      <c r="FR333" s="1444"/>
      <c r="FS333" s="1444"/>
      <c r="FT333" s="1444"/>
      <c r="FU333" s="1444"/>
      <c r="FV333" s="1444"/>
      <c r="FW333" s="1444"/>
      <c r="FX333" s="1444"/>
      <c r="FY333" s="1444"/>
      <c r="FZ333" s="1444"/>
      <c r="GA333" s="1444"/>
      <c r="GB333" s="1444"/>
      <c r="GC333" s="1444"/>
      <c r="GD333" s="1444"/>
      <c r="GE333" s="1444"/>
      <c r="GF333" s="1444"/>
      <c r="GG333" s="1444"/>
      <c r="GH333" s="1444"/>
      <c r="GI333" s="1444"/>
      <c r="GJ333" s="1444"/>
      <c r="GK333" s="1444"/>
      <c r="GL333" s="1444"/>
      <c r="GM333" s="1444"/>
      <c r="GN333" s="1444"/>
      <c r="GO333" s="1444"/>
      <c r="GP333" s="1444"/>
      <c r="GQ333" s="1444"/>
      <c r="GR333" s="1444"/>
      <c r="GS333" s="1444"/>
      <c r="GT333" s="1444"/>
      <c r="GU333" s="1444"/>
      <c r="GV333" s="1444"/>
      <c r="GW333" s="1444"/>
      <c r="GX333" s="1444"/>
      <c r="GY333" s="1444"/>
      <c r="GZ333" s="1444"/>
      <c r="HA333" s="1444"/>
      <c r="HB333" s="1444"/>
      <c r="HC333" s="1444"/>
      <c r="HD333" s="1444"/>
      <c r="HE333" s="1444"/>
      <c r="HF333" s="1444"/>
      <c r="HG333" s="1444"/>
      <c r="HH333" s="1444"/>
      <c r="HI333" s="1444"/>
      <c r="HJ333" s="1444"/>
      <c r="HK333" s="1444"/>
      <c r="HL333" s="1444"/>
      <c r="HM333" s="1444"/>
      <c r="HN333" s="1444"/>
      <c r="HO333" s="1444"/>
      <c r="HP333" s="1444"/>
      <c r="HQ333" s="1444"/>
      <c r="HR333" s="1444"/>
      <c r="HS333" s="1444"/>
      <c r="HT333" s="1444"/>
      <c r="HU333" s="1444"/>
      <c r="HV333" s="1444"/>
      <c r="HW333" s="1444"/>
      <c r="HX333" s="1444"/>
      <c r="HY333" s="1444"/>
      <c r="HZ333" s="1444"/>
      <c r="IA333" s="1444"/>
      <c r="IB333" s="1444"/>
      <c r="IC333" s="1444"/>
      <c r="ID333" s="1444"/>
      <c r="IE333" s="1444"/>
      <c r="IF333" s="1444"/>
      <c r="IG333" s="1444"/>
      <c r="IH333" s="1444"/>
      <c r="II333" s="1444"/>
      <c r="IJ333" s="1444"/>
      <c r="IK333" s="1444"/>
      <c r="IL333" s="1444"/>
      <c r="IM333" s="1444"/>
      <c r="IN333" s="1444"/>
      <c r="IO333" s="1444"/>
      <c r="IP333" s="1444"/>
      <c r="IQ333" s="1444"/>
      <c r="IR333" s="1444"/>
      <c r="IS333" s="1444"/>
      <c r="IT333" s="1444"/>
      <c r="IU333" s="1444"/>
      <c r="IV333" s="1444"/>
      <c r="IW333" s="1444"/>
      <c r="IX333" s="1444"/>
      <c r="IY333" s="1444"/>
      <c r="IZ333" s="1444"/>
      <c r="JA333" s="1444"/>
      <c r="JB333" s="1444"/>
      <c r="JC333" s="1444"/>
      <c r="JD333" s="1444"/>
      <c r="JE333" s="1444"/>
    </row>
    <row r="334" spans="13:265" s="1485" customFormat="1" ht="15" hidden="1" customHeight="1" x14ac:dyDescent="0.25">
      <c r="M334" s="1163"/>
      <c r="N334" s="1163"/>
      <c r="CK334" s="1444"/>
      <c r="CL334" s="1444"/>
      <c r="CM334" s="1444"/>
      <c r="CN334" s="1444"/>
      <c r="CO334" s="1444"/>
      <c r="CP334" s="1444"/>
      <c r="CQ334" s="1444"/>
      <c r="CR334" s="1444"/>
      <c r="CS334" s="1444"/>
      <c r="CT334" s="1444"/>
      <c r="CU334" s="1444"/>
      <c r="CV334" s="1444"/>
      <c r="CW334" s="1444"/>
      <c r="CX334" s="1444"/>
      <c r="CY334" s="1444"/>
      <c r="CZ334" s="1444"/>
      <c r="DA334" s="1444"/>
      <c r="DB334" s="1444"/>
      <c r="DC334" s="1444"/>
      <c r="DD334" s="1444"/>
      <c r="DE334" s="1444"/>
      <c r="DF334" s="1444"/>
      <c r="DG334" s="1444"/>
      <c r="DH334" s="1444"/>
      <c r="DI334" s="1444"/>
      <c r="DJ334" s="1444"/>
      <c r="DK334" s="1444"/>
      <c r="DL334" s="1444"/>
      <c r="DM334" s="1444"/>
      <c r="DN334" s="1444"/>
      <c r="DO334" s="1444"/>
      <c r="DP334" s="1444"/>
      <c r="DQ334" s="1444"/>
      <c r="DR334" s="1444"/>
      <c r="DS334" s="1444"/>
      <c r="DT334" s="1444"/>
      <c r="DU334" s="1444"/>
      <c r="DV334" s="1444"/>
      <c r="DW334" s="1444"/>
      <c r="DX334" s="1444"/>
      <c r="DY334" s="1444"/>
      <c r="DZ334" s="1444"/>
      <c r="EA334" s="1444"/>
      <c r="EB334" s="1444"/>
      <c r="EC334" s="1444"/>
      <c r="ED334" s="1444"/>
      <c r="EE334" s="1444"/>
      <c r="EF334" s="1444"/>
      <c r="EG334" s="1444"/>
      <c r="EH334" s="1444"/>
      <c r="EI334" s="1444"/>
      <c r="EJ334" s="1444"/>
      <c r="EK334" s="1444"/>
      <c r="EL334" s="1444"/>
      <c r="EM334" s="1444"/>
      <c r="EN334" s="1444"/>
      <c r="EO334" s="1444"/>
      <c r="EP334" s="1444"/>
      <c r="EQ334" s="1444"/>
      <c r="ER334" s="1444"/>
      <c r="ES334" s="1444"/>
      <c r="ET334" s="1444"/>
      <c r="EU334" s="1444"/>
      <c r="EV334" s="1444"/>
      <c r="EW334" s="1444"/>
      <c r="EX334" s="1444"/>
      <c r="EY334" s="1444"/>
      <c r="EZ334" s="1444"/>
      <c r="FA334" s="1444"/>
      <c r="FB334" s="1444"/>
      <c r="FC334" s="1444"/>
      <c r="FD334" s="1444"/>
      <c r="FE334" s="1444"/>
      <c r="FF334" s="1444"/>
      <c r="FG334" s="1444"/>
      <c r="FH334" s="1444"/>
      <c r="FI334" s="1444"/>
      <c r="FJ334" s="1444"/>
      <c r="FK334" s="1444"/>
      <c r="FL334" s="1444"/>
      <c r="FM334" s="1444"/>
      <c r="FN334" s="1444"/>
      <c r="FO334" s="1444"/>
      <c r="FP334" s="1444"/>
      <c r="FQ334" s="1444"/>
      <c r="FR334" s="1444"/>
      <c r="FS334" s="1444"/>
      <c r="FT334" s="1444"/>
      <c r="FU334" s="1444"/>
      <c r="FV334" s="1444"/>
      <c r="FW334" s="1444"/>
      <c r="FX334" s="1444"/>
      <c r="FY334" s="1444"/>
      <c r="FZ334" s="1444"/>
      <c r="GA334" s="1444"/>
      <c r="GB334" s="1444"/>
      <c r="GC334" s="1444"/>
      <c r="GD334" s="1444"/>
      <c r="GE334" s="1444"/>
      <c r="GF334" s="1444"/>
      <c r="GG334" s="1444"/>
      <c r="GH334" s="1444"/>
      <c r="GI334" s="1444"/>
      <c r="GJ334" s="1444"/>
      <c r="GK334" s="1444"/>
      <c r="GL334" s="1444"/>
      <c r="GM334" s="1444"/>
      <c r="GN334" s="1444"/>
      <c r="GO334" s="1444"/>
      <c r="GP334" s="1444"/>
      <c r="GQ334" s="1444"/>
      <c r="GR334" s="1444"/>
      <c r="GS334" s="1444"/>
      <c r="GT334" s="1444"/>
      <c r="GU334" s="1444"/>
      <c r="GV334" s="1444"/>
      <c r="GW334" s="1444"/>
      <c r="GX334" s="1444"/>
      <c r="GY334" s="1444"/>
      <c r="GZ334" s="1444"/>
      <c r="HA334" s="1444"/>
      <c r="HB334" s="1444"/>
      <c r="HC334" s="1444"/>
      <c r="HD334" s="1444"/>
      <c r="HE334" s="1444"/>
      <c r="HF334" s="1444"/>
      <c r="HG334" s="1444"/>
      <c r="HH334" s="1444"/>
      <c r="HI334" s="1444"/>
      <c r="HJ334" s="1444"/>
      <c r="HK334" s="1444"/>
      <c r="HL334" s="1444"/>
      <c r="HM334" s="1444"/>
      <c r="HN334" s="1444"/>
      <c r="HO334" s="1444"/>
      <c r="HP334" s="1444"/>
      <c r="HQ334" s="1444"/>
      <c r="HR334" s="1444"/>
      <c r="HS334" s="1444"/>
      <c r="HT334" s="1444"/>
      <c r="HU334" s="1444"/>
      <c r="HV334" s="1444"/>
      <c r="HW334" s="1444"/>
      <c r="HX334" s="1444"/>
      <c r="HY334" s="1444"/>
      <c r="HZ334" s="1444"/>
      <c r="IA334" s="1444"/>
      <c r="IB334" s="1444"/>
      <c r="IC334" s="1444"/>
      <c r="ID334" s="1444"/>
      <c r="IE334" s="1444"/>
      <c r="IF334" s="1444"/>
      <c r="IG334" s="1444"/>
      <c r="IH334" s="1444"/>
      <c r="II334" s="1444"/>
      <c r="IJ334" s="1444"/>
      <c r="IK334" s="1444"/>
      <c r="IL334" s="1444"/>
      <c r="IM334" s="1444"/>
      <c r="IN334" s="1444"/>
      <c r="IO334" s="1444"/>
      <c r="IP334" s="1444"/>
      <c r="IQ334" s="1444"/>
      <c r="IR334" s="1444"/>
      <c r="IS334" s="1444"/>
      <c r="IT334" s="1444"/>
      <c r="IU334" s="1444"/>
      <c r="IV334" s="1444"/>
      <c r="IW334" s="1444"/>
      <c r="IX334" s="1444"/>
      <c r="IY334" s="1444"/>
      <c r="IZ334" s="1444"/>
      <c r="JA334" s="1444"/>
      <c r="JB334" s="1444"/>
      <c r="JC334" s="1444"/>
      <c r="JD334" s="1444"/>
      <c r="JE334" s="1444"/>
    </row>
    <row r="335" spans="13:265" s="1485" customFormat="1" ht="15" hidden="1" customHeight="1" x14ac:dyDescent="0.25">
      <c r="M335" s="1163"/>
      <c r="N335" s="1163"/>
      <c r="CK335" s="1444"/>
      <c r="CL335" s="1444"/>
      <c r="CM335" s="1444"/>
      <c r="CN335" s="1444"/>
      <c r="CO335" s="1444"/>
      <c r="CP335" s="1444"/>
      <c r="CQ335" s="1444"/>
      <c r="CR335" s="1444"/>
      <c r="CS335" s="1444"/>
      <c r="CT335" s="1444"/>
      <c r="CU335" s="1444"/>
      <c r="CV335" s="1444"/>
      <c r="CW335" s="1444"/>
      <c r="CX335" s="1444"/>
      <c r="CY335" s="1444"/>
      <c r="CZ335" s="1444"/>
      <c r="DA335" s="1444"/>
      <c r="DB335" s="1444"/>
      <c r="DC335" s="1444"/>
      <c r="DD335" s="1444"/>
      <c r="DE335" s="1444"/>
      <c r="DF335" s="1444"/>
      <c r="DG335" s="1444"/>
      <c r="DH335" s="1444"/>
      <c r="DI335" s="1444"/>
      <c r="DJ335" s="1444"/>
      <c r="DK335" s="1444"/>
      <c r="DL335" s="1444"/>
      <c r="DM335" s="1444"/>
      <c r="DN335" s="1444"/>
      <c r="DO335" s="1444"/>
      <c r="DP335" s="1444"/>
      <c r="DQ335" s="1444"/>
      <c r="DR335" s="1444"/>
      <c r="DS335" s="1444"/>
      <c r="DT335" s="1444"/>
      <c r="DU335" s="1444"/>
      <c r="DV335" s="1444"/>
      <c r="DW335" s="1444"/>
      <c r="DX335" s="1444"/>
      <c r="DY335" s="1444"/>
      <c r="DZ335" s="1444"/>
      <c r="EA335" s="1444"/>
      <c r="EB335" s="1444"/>
      <c r="EC335" s="1444"/>
      <c r="ED335" s="1444"/>
      <c r="EE335" s="1444"/>
      <c r="EF335" s="1444"/>
      <c r="EG335" s="1444"/>
      <c r="EH335" s="1444"/>
      <c r="EI335" s="1444"/>
      <c r="EJ335" s="1444"/>
      <c r="EK335" s="1444"/>
      <c r="EL335" s="1444"/>
      <c r="EM335" s="1444"/>
      <c r="EN335" s="1444"/>
      <c r="EO335" s="1444"/>
      <c r="EP335" s="1444"/>
      <c r="EQ335" s="1444"/>
      <c r="ER335" s="1444"/>
      <c r="ES335" s="1444"/>
      <c r="ET335" s="1444"/>
      <c r="EU335" s="1444"/>
      <c r="EV335" s="1444"/>
      <c r="EW335" s="1444"/>
      <c r="EX335" s="1444"/>
      <c r="EY335" s="1444"/>
      <c r="EZ335" s="1444"/>
      <c r="FA335" s="1444"/>
      <c r="FB335" s="1444"/>
      <c r="FC335" s="1444"/>
      <c r="FD335" s="1444"/>
      <c r="FE335" s="1444"/>
      <c r="FF335" s="1444"/>
      <c r="FG335" s="1444"/>
      <c r="FH335" s="1444"/>
      <c r="FI335" s="1444"/>
      <c r="FJ335" s="1444"/>
      <c r="FK335" s="1444"/>
      <c r="FL335" s="1444"/>
      <c r="FM335" s="1444"/>
      <c r="FN335" s="1444"/>
      <c r="FO335" s="1444"/>
      <c r="FP335" s="1444"/>
      <c r="FQ335" s="1444"/>
      <c r="FR335" s="1444"/>
      <c r="FS335" s="1444"/>
      <c r="FT335" s="1444"/>
      <c r="FU335" s="1444"/>
      <c r="FV335" s="1444"/>
      <c r="FW335" s="1444"/>
      <c r="FX335" s="1444"/>
      <c r="FY335" s="1444"/>
      <c r="FZ335" s="1444"/>
      <c r="GA335" s="1444"/>
      <c r="GB335" s="1444"/>
      <c r="GC335" s="1444"/>
      <c r="GD335" s="1444"/>
      <c r="GE335" s="1444"/>
      <c r="GF335" s="1444"/>
      <c r="GG335" s="1444"/>
      <c r="GH335" s="1444"/>
      <c r="GI335" s="1444"/>
      <c r="GJ335" s="1444"/>
      <c r="GK335" s="1444"/>
      <c r="GL335" s="1444"/>
      <c r="GM335" s="1444"/>
      <c r="GN335" s="1444"/>
      <c r="GO335" s="1444"/>
      <c r="GP335" s="1444"/>
      <c r="GQ335" s="1444"/>
      <c r="GR335" s="1444"/>
      <c r="GS335" s="1444"/>
      <c r="GT335" s="1444"/>
      <c r="GU335" s="1444"/>
      <c r="GV335" s="1444"/>
      <c r="GW335" s="1444"/>
      <c r="GX335" s="1444"/>
      <c r="GY335" s="1444"/>
      <c r="GZ335" s="1444"/>
      <c r="HA335" s="1444"/>
      <c r="HB335" s="1444"/>
      <c r="HC335" s="1444"/>
      <c r="HD335" s="1444"/>
      <c r="HE335" s="1444"/>
      <c r="HF335" s="1444"/>
      <c r="HG335" s="1444"/>
      <c r="HH335" s="1444"/>
      <c r="HI335" s="1444"/>
      <c r="HJ335" s="1444"/>
      <c r="HK335" s="1444"/>
      <c r="HL335" s="1444"/>
      <c r="HM335" s="1444"/>
      <c r="HN335" s="1444"/>
      <c r="HO335" s="1444"/>
      <c r="HP335" s="1444"/>
      <c r="HQ335" s="1444"/>
      <c r="HR335" s="1444"/>
      <c r="HS335" s="1444"/>
      <c r="HT335" s="1444"/>
      <c r="HU335" s="1444"/>
      <c r="HV335" s="1444"/>
      <c r="HW335" s="1444"/>
      <c r="HX335" s="1444"/>
      <c r="HY335" s="1444"/>
      <c r="HZ335" s="1444"/>
      <c r="IA335" s="1444"/>
      <c r="IB335" s="1444"/>
      <c r="IC335" s="1444"/>
      <c r="ID335" s="1444"/>
      <c r="IE335" s="1444"/>
      <c r="IF335" s="1444"/>
      <c r="IG335" s="1444"/>
      <c r="IH335" s="1444"/>
      <c r="II335" s="1444"/>
      <c r="IJ335" s="1444"/>
      <c r="IK335" s="1444"/>
      <c r="IL335" s="1444"/>
      <c r="IM335" s="1444"/>
      <c r="IN335" s="1444"/>
      <c r="IO335" s="1444"/>
      <c r="IP335" s="1444"/>
      <c r="IQ335" s="1444"/>
      <c r="IR335" s="1444"/>
      <c r="IS335" s="1444"/>
      <c r="IT335" s="1444"/>
      <c r="IU335" s="1444"/>
      <c r="IV335" s="1444"/>
      <c r="IW335" s="1444"/>
      <c r="IX335" s="1444"/>
      <c r="IY335" s="1444"/>
      <c r="IZ335" s="1444"/>
      <c r="JA335" s="1444"/>
      <c r="JB335" s="1444"/>
      <c r="JC335" s="1444"/>
      <c r="JD335" s="1444"/>
      <c r="JE335" s="1444"/>
    </row>
    <row r="336" spans="13:265" s="1485" customFormat="1" ht="15" hidden="1" customHeight="1" x14ac:dyDescent="0.25">
      <c r="M336" s="1163"/>
      <c r="N336" s="1163"/>
      <c r="CK336" s="1444"/>
      <c r="CL336" s="1444"/>
      <c r="CM336" s="1444"/>
      <c r="CN336" s="1444"/>
      <c r="CO336" s="1444"/>
      <c r="CP336" s="1444"/>
      <c r="CQ336" s="1444"/>
      <c r="CR336" s="1444"/>
      <c r="CS336" s="1444"/>
      <c r="CT336" s="1444"/>
      <c r="CU336" s="1444"/>
      <c r="CV336" s="1444"/>
      <c r="CW336" s="1444"/>
      <c r="CX336" s="1444"/>
      <c r="CY336" s="1444"/>
      <c r="CZ336" s="1444"/>
      <c r="DA336" s="1444"/>
      <c r="DB336" s="1444"/>
      <c r="DC336" s="1444"/>
      <c r="DD336" s="1444"/>
      <c r="DE336" s="1444"/>
      <c r="DF336" s="1444"/>
      <c r="DG336" s="1444"/>
      <c r="DH336" s="1444"/>
      <c r="DI336" s="1444"/>
      <c r="DJ336" s="1444"/>
      <c r="DK336" s="1444"/>
      <c r="DL336" s="1444"/>
      <c r="DM336" s="1444"/>
      <c r="DN336" s="1444"/>
      <c r="DO336" s="1444"/>
      <c r="DP336" s="1444"/>
      <c r="DQ336" s="1444"/>
      <c r="DR336" s="1444"/>
      <c r="DS336" s="1444"/>
      <c r="DT336" s="1444"/>
      <c r="DU336" s="1444"/>
      <c r="DV336" s="1444"/>
      <c r="DW336" s="1444"/>
      <c r="DX336" s="1444"/>
      <c r="DY336" s="1444"/>
      <c r="DZ336" s="1444"/>
      <c r="EA336" s="1444"/>
      <c r="EB336" s="1444"/>
      <c r="EC336" s="1444"/>
      <c r="ED336" s="1444"/>
      <c r="EE336" s="1444"/>
      <c r="EF336" s="1444"/>
      <c r="EG336" s="1444"/>
      <c r="EH336" s="1444"/>
      <c r="EI336" s="1444"/>
      <c r="EJ336" s="1444"/>
      <c r="EK336" s="1444"/>
      <c r="EL336" s="1444"/>
      <c r="EM336" s="1444"/>
      <c r="EN336" s="1444"/>
      <c r="EO336" s="1444"/>
      <c r="EP336" s="1444"/>
      <c r="EQ336" s="1444"/>
      <c r="ER336" s="1444"/>
      <c r="ES336" s="1444"/>
      <c r="ET336" s="1444"/>
      <c r="EU336" s="1444"/>
      <c r="EV336" s="1444"/>
      <c r="EW336" s="1444"/>
      <c r="EX336" s="1444"/>
      <c r="EY336" s="1444"/>
      <c r="EZ336" s="1444"/>
      <c r="FA336" s="1444"/>
      <c r="FB336" s="1444"/>
      <c r="FC336" s="1444"/>
      <c r="FD336" s="1444"/>
      <c r="FE336" s="1444"/>
      <c r="FF336" s="1444"/>
      <c r="FG336" s="1444"/>
      <c r="FH336" s="1444"/>
      <c r="FI336" s="1444"/>
      <c r="FJ336" s="1444"/>
      <c r="FK336" s="1444"/>
      <c r="FL336" s="1444"/>
      <c r="FM336" s="1444"/>
      <c r="FN336" s="1444"/>
      <c r="FO336" s="1444"/>
      <c r="FP336" s="1444"/>
      <c r="FQ336" s="1444"/>
      <c r="FR336" s="1444"/>
      <c r="FS336" s="1444"/>
      <c r="FT336" s="1444"/>
      <c r="FU336" s="1444"/>
      <c r="FV336" s="1444"/>
      <c r="FW336" s="1444"/>
      <c r="FX336" s="1444"/>
      <c r="FY336" s="1444"/>
      <c r="FZ336" s="1444"/>
      <c r="GA336" s="1444"/>
      <c r="GB336" s="1444"/>
      <c r="GC336" s="1444"/>
      <c r="GD336" s="1444"/>
      <c r="GE336" s="1444"/>
      <c r="GF336" s="1444"/>
      <c r="GG336" s="1444"/>
      <c r="GH336" s="1444"/>
      <c r="GI336" s="1444"/>
      <c r="GJ336" s="1444"/>
      <c r="GK336" s="1444"/>
      <c r="GL336" s="1444"/>
      <c r="GM336" s="1444"/>
      <c r="GN336" s="1444"/>
      <c r="GO336" s="1444"/>
      <c r="GP336" s="1444"/>
      <c r="GQ336" s="1444"/>
      <c r="GR336" s="1444"/>
      <c r="GS336" s="1444"/>
      <c r="GT336" s="1444"/>
      <c r="GU336" s="1444"/>
      <c r="GV336" s="1444"/>
      <c r="GW336" s="1444"/>
      <c r="GX336" s="1444"/>
      <c r="GY336" s="1444"/>
      <c r="GZ336" s="1444"/>
      <c r="HA336" s="1444"/>
      <c r="HB336" s="1444"/>
      <c r="HC336" s="1444"/>
      <c r="HD336" s="1444"/>
      <c r="HE336" s="1444"/>
      <c r="HF336" s="1444"/>
      <c r="HG336" s="1444"/>
      <c r="HH336" s="1444"/>
      <c r="HI336" s="1444"/>
      <c r="HJ336" s="1444"/>
      <c r="HK336" s="1444"/>
      <c r="HL336" s="1444"/>
      <c r="HM336" s="1444"/>
      <c r="HN336" s="1444"/>
      <c r="HO336" s="1444"/>
      <c r="HP336" s="1444"/>
      <c r="HQ336" s="1444"/>
      <c r="HR336" s="1444"/>
      <c r="HS336" s="1444"/>
      <c r="HT336" s="1444"/>
      <c r="HU336" s="1444"/>
      <c r="HV336" s="1444"/>
      <c r="HW336" s="1444"/>
      <c r="HX336" s="1444"/>
      <c r="HY336" s="1444"/>
      <c r="HZ336" s="1444"/>
      <c r="IA336" s="1444"/>
      <c r="IB336" s="1444"/>
      <c r="IC336" s="1444"/>
      <c r="ID336" s="1444"/>
      <c r="IE336" s="1444"/>
      <c r="IF336" s="1444"/>
      <c r="IG336" s="1444"/>
      <c r="IH336" s="1444"/>
      <c r="II336" s="1444"/>
      <c r="IJ336" s="1444"/>
      <c r="IK336" s="1444"/>
      <c r="IL336" s="1444"/>
      <c r="IM336" s="1444"/>
      <c r="IN336" s="1444"/>
      <c r="IO336" s="1444"/>
      <c r="IP336" s="1444"/>
      <c r="IQ336" s="1444"/>
      <c r="IR336" s="1444"/>
      <c r="IS336" s="1444"/>
      <c r="IT336" s="1444"/>
      <c r="IU336" s="1444"/>
      <c r="IV336" s="1444"/>
      <c r="IW336" s="1444"/>
      <c r="IX336" s="1444"/>
      <c r="IY336" s="1444"/>
      <c r="IZ336" s="1444"/>
      <c r="JA336" s="1444"/>
      <c r="JB336" s="1444"/>
      <c r="JC336" s="1444"/>
      <c r="JD336" s="1444"/>
      <c r="JE336" s="1444"/>
    </row>
    <row r="337" spans="13:265" s="1485" customFormat="1" ht="15" hidden="1" customHeight="1" x14ac:dyDescent="0.25">
      <c r="M337" s="1163"/>
      <c r="N337" s="1163"/>
      <c r="CK337" s="1444"/>
      <c r="CL337" s="1444"/>
      <c r="CM337" s="1444"/>
      <c r="CN337" s="1444"/>
      <c r="CO337" s="1444"/>
      <c r="CP337" s="1444"/>
      <c r="CQ337" s="1444"/>
      <c r="CR337" s="1444"/>
      <c r="CS337" s="1444"/>
      <c r="CT337" s="1444"/>
      <c r="CU337" s="1444"/>
      <c r="CV337" s="1444"/>
      <c r="CW337" s="1444"/>
      <c r="CX337" s="1444"/>
      <c r="CY337" s="1444"/>
      <c r="CZ337" s="1444"/>
      <c r="DA337" s="1444"/>
      <c r="DB337" s="1444"/>
      <c r="DC337" s="1444"/>
      <c r="DD337" s="1444"/>
      <c r="DE337" s="1444"/>
      <c r="DF337" s="1444"/>
      <c r="DG337" s="1444"/>
      <c r="DH337" s="1444"/>
      <c r="DI337" s="1444"/>
      <c r="DJ337" s="1444"/>
      <c r="DK337" s="1444"/>
      <c r="DL337" s="1444"/>
      <c r="DM337" s="1444"/>
      <c r="DN337" s="1444"/>
      <c r="DO337" s="1444"/>
      <c r="DP337" s="1444"/>
      <c r="DQ337" s="1444"/>
      <c r="DR337" s="1444"/>
      <c r="DS337" s="1444"/>
      <c r="DT337" s="1444"/>
      <c r="DU337" s="1444"/>
      <c r="DV337" s="1444"/>
      <c r="DW337" s="1444"/>
      <c r="DX337" s="1444"/>
      <c r="DY337" s="1444"/>
      <c r="DZ337" s="1444"/>
      <c r="EA337" s="1444"/>
      <c r="EB337" s="1444"/>
      <c r="EC337" s="1444"/>
      <c r="ED337" s="1444"/>
      <c r="EE337" s="1444"/>
      <c r="EF337" s="1444"/>
      <c r="EG337" s="1444"/>
      <c r="EH337" s="1444"/>
      <c r="EI337" s="1444"/>
      <c r="EJ337" s="1444"/>
      <c r="EK337" s="1444"/>
      <c r="EL337" s="1444"/>
      <c r="EM337" s="1444"/>
      <c r="EN337" s="1444"/>
      <c r="EO337" s="1444"/>
      <c r="EP337" s="1444"/>
      <c r="EQ337" s="1444"/>
      <c r="ER337" s="1444"/>
      <c r="ES337" s="1444"/>
      <c r="ET337" s="1444"/>
      <c r="EU337" s="1444"/>
      <c r="EV337" s="1444"/>
      <c r="EW337" s="1444"/>
      <c r="EX337" s="1444"/>
      <c r="EY337" s="1444"/>
      <c r="EZ337" s="1444"/>
      <c r="FA337" s="1444"/>
      <c r="FB337" s="1444"/>
      <c r="FC337" s="1444"/>
      <c r="FD337" s="1444"/>
      <c r="FE337" s="1444"/>
      <c r="FF337" s="1444"/>
      <c r="FG337" s="1444"/>
      <c r="FH337" s="1444"/>
      <c r="FI337" s="1444"/>
      <c r="FJ337" s="1444"/>
      <c r="FK337" s="1444"/>
      <c r="FL337" s="1444"/>
      <c r="FM337" s="1444"/>
      <c r="FN337" s="1444"/>
      <c r="FO337" s="1444"/>
      <c r="FP337" s="1444"/>
      <c r="FQ337" s="1444"/>
      <c r="FR337" s="1444"/>
      <c r="FS337" s="1444"/>
      <c r="FT337" s="1444"/>
      <c r="FU337" s="1444"/>
      <c r="FV337" s="1444"/>
      <c r="FW337" s="1444"/>
      <c r="FX337" s="1444"/>
      <c r="FY337" s="1444"/>
      <c r="FZ337" s="1444"/>
      <c r="GA337" s="1444"/>
      <c r="GB337" s="1444"/>
      <c r="GC337" s="1444"/>
      <c r="GD337" s="1444"/>
      <c r="GE337" s="1444"/>
      <c r="GF337" s="1444"/>
      <c r="GG337" s="1444"/>
      <c r="GH337" s="1444"/>
      <c r="GI337" s="1444"/>
      <c r="GJ337" s="1444"/>
      <c r="GK337" s="1444"/>
      <c r="GL337" s="1444"/>
      <c r="GM337" s="1444"/>
      <c r="GN337" s="1444"/>
      <c r="GO337" s="1444"/>
      <c r="GP337" s="1444"/>
      <c r="GQ337" s="1444"/>
      <c r="GR337" s="1444"/>
      <c r="GS337" s="1444"/>
      <c r="GT337" s="1444"/>
      <c r="GU337" s="1444"/>
      <c r="GV337" s="1444"/>
      <c r="GW337" s="1444"/>
      <c r="GX337" s="1444"/>
      <c r="GY337" s="1444"/>
      <c r="GZ337" s="1444"/>
      <c r="HA337" s="1444"/>
      <c r="HB337" s="1444"/>
      <c r="HC337" s="1444"/>
      <c r="HD337" s="1444"/>
      <c r="HE337" s="1444"/>
      <c r="HF337" s="1444"/>
      <c r="HG337" s="1444"/>
      <c r="HH337" s="1444"/>
      <c r="HI337" s="1444"/>
      <c r="HJ337" s="1444"/>
      <c r="HK337" s="1444"/>
      <c r="HL337" s="1444"/>
      <c r="HM337" s="1444"/>
      <c r="HN337" s="1444"/>
      <c r="HO337" s="1444"/>
      <c r="HP337" s="1444"/>
      <c r="HQ337" s="1444"/>
      <c r="HR337" s="1444"/>
      <c r="HS337" s="1444"/>
      <c r="HT337" s="1444"/>
      <c r="HU337" s="1444"/>
      <c r="HV337" s="1444"/>
      <c r="HW337" s="1444"/>
      <c r="HX337" s="1444"/>
      <c r="HY337" s="1444"/>
      <c r="HZ337" s="1444"/>
      <c r="IA337" s="1444"/>
      <c r="IB337" s="1444"/>
      <c r="IC337" s="1444"/>
      <c r="ID337" s="1444"/>
      <c r="IE337" s="1444"/>
      <c r="IF337" s="1444"/>
      <c r="IG337" s="1444"/>
      <c r="IH337" s="1444"/>
      <c r="II337" s="1444"/>
      <c r="IJ337" s="1444"/>
      <c r="IK337" s="1444"/>
      <c r="IL337" s="1444"/>
      <c r="IM337" s="1444"/>
      <c r="IN337" s="1444"/>
      <c r="IO337" s="1444"/>
      <c r="IP337" s="1444"/>
      <c r="IQ337" s="1444"/>
      <c r="IR337" s="1444"/>
      <c r="IS337" s="1444"/>
      <c r="IT337" s="1444"/>
      <c r="IU337" s="1444"/>
      <c r="IV337" s="1444"/>
      <c r="IW337" s="1444"/>
      <c r="IX337" s="1444"/>
      <c r="IY337" s="1444"/>
      <c r="IZ337" s="1444"/>
      <c r="JA337" s="1444"/>
      <c r="JB337" s="1444"/>
      <c r="JC337" s="1444"/>
      <c r="JD337" s="1444"/>
      <c r="JE337" s="1444"/>
    </row>
    <row r="338" spans="13:265" s="1485" customFormat="1" ht="15" hidden="1" customHeight="1" x14ac:dyDescent="0.25">
      <c r="M338" s="1163"/>
      <c r="N338" s="1163"/>
      <c r="CK338" s="1444"/>
      <c r="CL338" s="1444"/>
      <c r="CM338" s="1444"/>
      <c r="CN338" s="1444"/>
      <c r="CO338" s="1444"/>
      <c r="CP338" s="1444"/>
      <c r="CQ338" s="1444"/>
      <c r="CR338" s="1444"/>
      <c r="CS338" s="1444"/>
      <c r="CT338" s="1444"/>
      <c r="CU338" s="1444"/>
      <c r="CV338" s="1444"/>
      <c r="CW338" s="1444"/>
      <c r="CX338" s="1444"/>
      <c r="CY338" s="1444"/>
      <c r="CZ338" s="1444"/>
      <c r="DA338" s="1444"/>
      <c r="DB338" s="1444"/>
      <c r="DC338" s="1444"/>
      <c r="DD338" s="1444"/>
      <c r="DE338" s="1444"/>
      <c r="DF338" s="1444"/>
      <c r="DG338" s="1444"/>
      <c r="DH338" s="1444"/>
      <c r="DI338" s="1444"/>
      <c r="DJ338" s="1444"/>
      <c r="DK338" s="1444"/>
      <c r="DL338" s="1444"/>
      <c r="DM338" s="1444"/>
      <c r="DN338" s="1444"/>
      <c r="DO338" s="1444"/>
      <c r="DP338" s="1444"/>
      <c r="DQ338" s="1444"/>
      <c r="DR338" s="1444"/>
      <c r="DS338" s="1444"/>
      <c r="DT338" s="1444"/>
      <c r="DU338" s="1444"/>
      <c r="DV338" s="1444"/>
      <c r="DW338" s="1444"/>
      <c r="DX338" s="1444"/>
      <c r="DY338" s="1444"/>
      <c r="DZ338" s="1444"/>
      <c r="EA338" s="1444"/>
      <c r="EB338" s="1444"/>
      <c r="EC338" s="1444"/>
      <c r="ED338" s="1444"/>
      <c r="EE338" s="1444"/>
      <c r="EF338" s="1444"/>
      <c r="EG338" s="1444"/>
      <c r="EH338" s="1444"/>
      <c r="EI338" s="1444"/>
      <c r="EJ338" s="1444"/>
      <c r="EK338" s="1444"/>
      <c r="EL338" s="1444"/>
      <c r="EM338" s="1444"/>
      <c r="EN338" s="1444"/>
      <c r="EO338" s="1444"/>
      <c r="EP338" s="1444"/>
      <c r="EQ338" s="1444"/>
      <c r="ER338" s="1444"/>
      <c r="ES338" s="1444"/>
      <c r="ET338" s="1444"/>
      <c r="EU338" s="1444"/>
      <c r="EV338" s="1444"/>
      <c r="EW338" s="1444"/>
      <c r="EX338" s="1444"/>
      <c r="EY338" s="1444"/>
      <c r="EZ338" s="1444"/>
      <c r="FA338" s="1444"/>
      <c r="FB338" s="1444"/>
      <c r="FC338" s="1444"/>
      <c r="FD338" s="1444"/>
      <c r="FE338" s="1444"/>
      <c r="FF338" s="1444"/>
      <c r="FG338" s="1444"/>
      <c r="FH338" s="1444"/>
      <c r="FI338" s="1444"/>
      <c r="FJ338" s="1444"/>
      <c r="FK338" s="1444"/>
      <c r="FL338" s="1444"/>
      <c r="FM338" s="1444"/>
      <c r="FN338" s="1444"/>
      <c r="FO338" s="1444"/>
      <c r="FP338" s="1444"/>
      <c r="FQ338" s="1444"/>
      <c r="FR338" s="1444"/>
      <c r="FS338" s="1444"/>
      <c r="FT338" s="1444"/>
      <c r="FU338" s="1444"/>
      <c r="FV338" s="1444"/>
      <c r="FW338" s="1444"/>
      <c r="FX338" s="1444"/>
      <c r="FY338" s="1444"/>
      <c r="FZ338" s="1444"/>
      <c r="GA338" s="1444"/>
      <c r="GB338" s="1444"/>
      <c r="GC338" s="1444"/>
      <c r="GD338" s="1444"/>
      <c r="GE338" s="1444"/>
      <c r="GF338" s="1444"/>
      <c r="GG338" s="1444"/>
      <c r="GH338" s="1444"/>
      <c r="GI338" s="1444"/>
      <c r="GJ338" s="1444"/>
      <c r="GK338" s="1444"/>
      <c r="GL338" s="1444"/>
      <c r="GM338" s="1444"/>
      <c r="GN338" s="1444"/>
      <c r="GO338" s="1444"/>
      <c r="GP338" s="1444"/>
      <c r="GQ338" s="1444"/>
      <c r="GR338" s="1444"/>
      <c r="GS338" s="1444"/>
      <c r="GT338" s="1444"/>
      <c r="GU338" s="1444"/>
      <c r="GV338" s="1444"/>
      <c r="GW338" s="1444"/>
      <c r="GX338" s="1444"/>
      <c r="GY338" s="1444"/>
      <c r="GZ338" s="1444"/>
      <c r="HA338" s="1444"/>
      <c r="HB338" s="1444"/>
      <c r="HC338" s="1444"/>
      <c r="HD338" s="1444"/>
      <c r="HE338" s="1444"/>
      <c r="HF338" s="1444"/>
      <c r="HG338" s="1444"/>
      <c r="HH338" s="1444"/>
      <c r="HI338" s="1444"/>
      <c r="HJ338" s="1444"/>
      <c r="HK338" s="1444"/>
      <c r="HL338" s="1444"/>
      <c r="HM338" s="1444"/>
      <c r="HN338" s="1444"/>
      <c r="HO338" s="1444"/>
      <c r="HP338" s="1444"/>
      <c r="HQ338" s="1444"/>
      <c r="HR338" s="1444"/>
      <c r="HS338" s="1444"/>
      <c r="HT338" s="1444"/>
      <c r="HU338" s="1444"/>
      <c r="HV338" s="1444"/>
      <c r="HW338" s="1444"/>
      <c r="HX338" s="1444"/>
      <c r="HY338" s="1444"/>
      <c r="HZ338" s="1444"/>
      <c r="IA338" s="1444"/>
      <c r="IB338" s="1444"/>
      <c r="IC338" s="1444"/>
      <c r="ID338" s="1444"/>
      <c r="IE338" s="1444"/>
      <c r="IF338" s="1444"/>
      <c r="IG338" s="1444"/>
      <c r="IH338" s="1444"/>
      <c r="II338" s="1444"/>
      <c r="IJ338" s="1444"/>
      <c r="IK338" s="1444"/>
      <c r="IL338" s="1444"/>
      <c r="IM338" s="1444"/>
      <c r="IN338" s="1444"/>
      <c r="IO338" s="1444"/>
      <c r="IP338" s="1444"/>
      <c r="IQ338" s="1444"/>
      <c r="IR338" s="1444"/>
      <c r="IS338" s="1444"/>
      <c r="IT338" s="1444"/>
      <c r="IU338" s="1444"/>
      <c r="IV338" s="1444"/>
      <c r="IW338" s="1444"/>
      <c r="IX338" s="1444"/>
      <c r="IY338" s="1444"/>
      <c r="IZ338" s="1444"/>
      <c r="JA338" s="1444"/>
      <c r="JB338" s="1444"/>
      <c r="JC338" s="1444"/>
      <c r="JD338" s="1444"/>
      <c r="JE338" s="1444"/>
    </row>
    <row r="339" spans="13:265" s="1485" customFormat="1" ht="15" hidden="1" customHeight="1" x14ac:dyDescent="0.25">
      <c r="M339" s="1163"/>
      <c r="N339" s="1163"/>
      <c r="CK339" s="1444"/>
      <c r="CL339" s="1444"/>
      <c r="CM339" s="1444"/>
      <c r="CN339" s="1444"/>
      <c r="CO339" s="1444"/>
      <c r="CP339" s="1444"/>
      <c r="CQ339" s="1444"/>
      <c r="CR339" s="1444"/>
      <c r="CS339" s="1444"/>
      <c r="CT339" s="1444"/>
      <c r="CU339" s="1444"/>
      <c r="CV339" s="1444"/>
      <c r="CW339" s="1444"/>
      <c r="CX339" s="1444"/>
      <c r="CY339" s="1444"/>
      <c r="CZ339" s="1444"/>
      <c r="DA339" s="1444"/>
      <c r="DB339" s="1444"/>
      <c r="DC339" s="1444"/>
      <c r="DD339" s="1444"/>
      <c r="DE339" s="1444"/>
      <c r="DF339" s="1444"/>
      <c r="DG339" s="1444"/>
      <c r="DH339" s="1444"/>
      <c r="DI339" s="1444"/>
      <c r="DJ339" s="1444"/>
      <c r="DK339" s="1444"/>
      <c r="DL339" s="1444"/>
      <c r="DM339" s="1444"/>
      <c r="DN339" s="1444"/>
      <c r="DO339" s="1444"/>
      <c r="DP339" s="1444"/>
      <c r="DQ339" s="1444"/>
      <c r="DR339" s="1444"/>
      <c r="DS339" s="1444"/>
      <c r="DT339" s="1444"/>
      <c r="DU339" s="1444"/>
      <c r="DV339" s="1444"/>
      <c r="DW339" s="1444"/>
      <c r="DX339" s="1444"/>
      <c r="DY339" s="1444"/>
      <c r="DZ339" s="1444"/>
      <c r="EA339" s="1444"/>
      <c r="EB339" s="1444"/>
      <c r="EC339" s="1444"/>
      <c r="ED339" s="1444"/>
      <c r="EE339" s="1444"/>
      <c r="EF339" s="1444"/>
      <c r="EG339" s="1444"/>
      <c r="EH339" s="1444"/>
      <c r="EI339" s="1444"/>
      <c r="EJ339" s="1444"/>
      <c r="EK339" s="1444"/>
      <c r="EL339" s="1444"/>
      <c r="EM339" s="1444"/>
      <c r="EN339" s="1444"/>
      <c r="EO339" s="1444"/>
      <c r="EP339" s="1444"/>
      <c r="EQ339" s="1444"/>
      <c r="ER339" s="1444"/>
      <c r="ES339" s="1444"/>
      <c r="ET339" s="1444"/>
      <c r="EU339" s="1444"/>
      <c r="EV339" s="1444"/>
      <c r="EW339" s="1444"/>
      <c r="EX339" s="1444"/>
      <c r="EY339" s="1444"/>
      <c r="EZ339" s="1444"/>
      <c r="FA339" s="1444"/>
      <c r="FB339" s="1444"/>
      <c r="FC339" s="1444"/>
      <c r="FD339" s="1444"/>
      <c r="FE339" s="1444"/>
      <c r="FF339" s="1444"/>
      <c r="FG339" s="1444"/>
      <c r="FH339" s="1444"/>
      <c r="FI339" s="1444"/>
      <c r="FJ339" s="1444"/>
      <c r="FK339" s="1444"/>
      <c r="FL339" s="1444"/>
      <c r="FM339" s="1444"/>
      <c r="FN339" s="1444"/>
      <c r="FO339" s="1444"/>
      <c r="FP339" s="1444"/>
      <c r="FQ339" s="1444"/>
      <c r="FR339" s="1444"/>
      <c r="FS339" s="1444"/>
      <c r="FT339" s="1444"/>
      <c r="FU339" s="1444"/>
      <c r="FV339" s="1444"/>
      <c r="FW339" s="1444"/>
      <c r="FX339" s="1444"/>
      <c r="FY339" s="1444"/>
      <c r="FZ339" s="1444"/>
      <c r="GA339" s="1444"/>
      <c r="GB339" s="1444"/>
      <c r="GC339" s="1444"/>
      <c r="GD339" s="1444"/>
      <c r="GE339" s="1444"/>
      <c r="GF339" s="1444"/>
      <c r="GG339" s="1444"/>
      <c r="GH339" s="1444"/>
      <c r="GI339" s="1444"/>
      <c r="GJ339" s="1444"/>
      <c r="GK339" s="1444"/>
      <c r="GL339" s="1444"/>
      <c r="GM339" s="1444"/>
      <c r="GN339" s="1444"/>
      <c r="GO339" s="1444"/>
      <c r="GP339" s="1444"/>
      <c r="GQ339" s="1444"/>
      <c r="GR339" s="1444"/>
      <c r="GS339" s="1444"/>
      <c r="GT339" s="1444"/>
      <c r="GU339" s="1444"/>
      <c r="GV339" s="1444"/>
      <c r="GW339" s="1444"/>
      <c r="GX339" s="1444"/>
      <c r="GY339" s="1444"/>
      <c r="GZ339" s="1444"/>
      <c r="HA339" s="1444"/>
      <c r="HB339" s="1444"/>
      <c r="HC339" s="1444"/>
      <c r="HD339" s="1444"/>
      <c r="HE339" s="1444"/>
      <c r="HF339" s="1444"/>
      <c r="HG339" s="1444"/>
      <c r="HH339" s="1444"/>
      <c r="HI339" s="1444"/>
      <c r="HJ339" s="1444"/>
      <c r="HK339" s="1444"/>
      <c r="HL339" s="1444"/>
      <c r="HM339" s="1444"/>
      <c r="HN339" s="1444"/>
      <c r="HO339" s="1444"/>
      <c r="HP339" s="1444"/>
      <c r="HQ339" s="1444"/>
      <c r="HR339" s="1444"/>
      <c r="HS339" s="1444"/>
      <c r="HT339" s="1444"/>
      <c r="HU339" s="1444"/>
      <c r="HV339" s="1444"/>
      <c r="HW339" s="1444"/>
      <c r="HX339" s="1444"/>
      <c r="HY339" s="1444"/>
      <c r="HZ339" s="1444"/>
      <c r="IA339" s="1444"/>
      <c r="IB339" s="1444"/>
      <c r="IC339" s="1444"/>
      <c r="ID339" s="1444"/>
      <c r="IE339" s="1444"/>
      <c r="IF339" s="1444"/>
      <c r="IG339" s="1444"/>
      <c r="IH339" s="1444"/>
      <c r="II339" s="1444"/>
      <c r="IJ339" s="1444"/>
      <c r="IK339" s="1444"/>
      <c r="IL339" s="1444"/>
      <c r="IM339" s="1444"/>
      <c r="IN339" s="1444"/>
      <c r="IO339" s="1444"/>
      <c r="IP339" s="1444"/>
      <c r="IQ339" s="1444"/>
      <c r="IR339" s="1444"/>
      <c r="IS339" s="1444"/>
      <c r="IT339" s="1444"/>
      <c r="IU339" s="1444"/>
      <c r="IV339" s="1444"/>
      <c r="IW339" s="1444"/>
      <c r="IX339" s="1444"/>
      <c r="IY339" s="1444"/>
      <c r="IZ339" s="1444"/>
      <c r="JA339" s="1444"/>
      <c r="JB339" s="1444"/>
      <c r="JC339" s="1444"/>
      <c r="JD339" s="1444"/>
      <c r="JE339" s="1444"/>
    </row>
    <row r="340" spans="13:265" s="1485" customFormat="1" ht="15" hidden="1" customHeight="1" x14ac:dyDescent="0.25">
      <c r="M340" s="1163"/>
      <c r="N340" s="1163"/>
      <c r="CK340" s="1444"/>
      <c r="CL340" s="1444"/>
      <c r="CM340" s="1444"/>
      <c r="CN340" s="1444"/>
      <c r="CO340" s="1444"/>
      <c r="CP340" s="1444"/>
      <c r="CQ340" s="1444"/>
      <c r="CR340" s="1444"/>
      <c r="CS340" s="1444"/>
      <c r="CT340" s="1444"/>
      <c r="CU340" s="1444"/>
      <c r="CV340" s="1444"/>
      <c r="CW340" s="1444"/>
      <c r="CX340" s="1444"/>
      <c r="CY340" s="1444"/>
      <c r="CZ340" s="1444"/>
      <c r="DA340" s="1444"/>
      <c r="DB340" s="1444"/>
      <c r="DC340" s="1444"/>
      <c r="DD340" s="1444"/>
      <c r="DE340" s="1444"/>
      <c r="DF340" s="1444"/>
      <c r="DG340" s="1444"/>
      <c r="DH340" s="1444"/>
      <c r="DI340" s="1444"/>
      <c r="DJ340" s="1444"/>
      <c r="DK340" s="1444"/>
      <c r="DL340" s="1444"/>
      <c r="DM340" s="1444"/>
      <c r="DN340" s="1444"/>
      <c r="DO340" s="1444"/>
      <c r="DP340" s="1444"/>
      <c r="DQ340" s="1444"/>
      <c r="DR340" s="1444"/>
      <c r="DS340" s="1444"/>
      <c r="DT340" s="1444"/>
      <c r="DU340" s="1444"/>
      <c r="DV340" s="1444"/>
      <c r="DW340" s="1444"/>
      <c r="DX340" s="1444"/>
      <c r="DY340" s="1444"/>
      <c r="DZ340" s="1444"/>
      <c r="EA340" s="1444"/>
      <c r="EB340" s="1444"/>
      <c r="EC340" s="1444"/>
      <c r="ED340" s="1444"/>
      <c r="EE340" s="1444"/>
      <c r="EF340" s="1444"/>
      <c r="EG340" s="1444"/>
      <c r="EH340" s="1444"/>
      <c r="EI340" s="1444"/>
      <c r="EJ340" s="1444"/>
      <c r="EK340" s="1444"/>
      <c r="EL340" s="1444"/>
      <c r="EM340" s="1444"/>
      <c r="EN340" s="1444"/>
      <c r="EO340" s="1444"/>
      <c r="EP340" s="1444"/>
      <c r="EQ340" s="1444"/>
      <c r="ER340" s="1444"/>
      <c r="ES340" s="1444"/>
      <c r="ET340" s="1444"/>
      <c r="EU340" s="1444"/>
      <c r="EV340" s="1444"/>
      <c r="EW340" s="1444"/>
      <c r="EX340" s="1444"/>
      <c r="EY340" s="1444"/>
      <c r="EZ340" s="1444"/>
      <c r="FA340" s="1444"/>
      <c r="FB340" s="1444"/>
      <c r="FC340" s="1444"/>
      <c r="FD340" s="1444"/>
      <c r="FE340" s="1444"/>
      <c r="FF340" s="1444"/>
      <c r="FG340" s="1444"/>
      <c r="FH340" s="1444"/>
      <c r="FI340" s="1444"/>
      <c r="FJ340" s="1444"/>
      <c r="FK340" s="1444"/>
      <c r="FL340" s="1444"/>
      <c r="FM340" s="1444"/>
      <c r="FN340" s="1444"/>
      <c r="FO340" s="1444"/>
      <c r="FP340" s="1444"/>
      <c r="FQ340" s="1444"/>
      <c r="FR340" s="1444"/>
      <c r="FS340" s="1444"/>
      <c r="FT340" s="1444"/>
      <c r="FU340" s="1444"/>
      <c r="FV340" s="1444"/>
      <c r="FW340" s="1444"/>
      <c r="FX340" s="1444"/>
      <c r="FY340" s="1444"/>
      <c r="FZ340" s="1444"/>
      <c r="GA340" s="1444"/>
      <c r="GB340" s="1444"/>
      <c r="GC340" s="1444"/>
      <c r="GD340" s="1444"/>
      <c r="GE340" s="1444"/>
      <c r="GF340" s="1444"/>
      <c r="GG340" s="1444"/>
      <c r="GH340" s="1444"/>
      <c r="GI340" s="1444"/>
      <c r="GJ340" s="1444"/>
      <c r="GK340" s="1444"/>
      <c r="GL340" s="1444"/>
      <c r="GM340" s="1444"/>
      <c r="GN340" s="1444"/>
      <c r="GO340" s="1444"/>
      <c r="GP340" s="1444"/>
      <c r="GQ340" s="1444"/>
      <c r="GR340" s="1444"/>
      <c r="GS340" s="1444"/>
      <c r="GT340" s="1444"/>
      <c r="GU340" s="1444"/>
      <c r="GV340" s="1444"/>
      <c r="GW340" s="1444"/>
      <c r="GX340" s="1444"/>
      <c r="GY340" s="1444"/>
      <c r="GZ340" s="1444"/>
      <c r="HA340" s="1444"/>
      <c r="HB340" s="1444"/>
      <c r="HC340" s="1444"/>
      <c r="HD340" s="1444"/>
      <c r="HE340" s="1444"/>
      <c r="HF340" s="1444"/>
      <c r="HG340" s="1444"/>
      <c r="HH340" s="1444"/>
      <c r="HI340" s="1444"/>
      <c r="HJ340" s="1444"/>
      <c r="HK340" s="1444"/>
      <c r="HL340" s="1444"/>
      <c r="HM340" s="1444"/>
      <c r="HN340" s="1444"/>
      <c r="HO340" s="1444"/>
      <c r="HP340" s="1444"/>
      <c r="HQ340" s="1444"/>
      <c r="HR340" s="1444"/>
      <c r="HS340" s="1444"/>
      <c r="HT340" s="1444"/>
      <c r="HU340" s="1444"/>
      <c r="HV340" s="1444"/>
      <c r="HW340" s="1444"/>
      <c r="HX340" s="1444"/>
      <c r="HY340" s="1444"/>
      <c r="HZ340" s="1444"/>
      <c r="IA340" s="1444"/>
      <c r="IB340" s="1444"/>
      <c r="IC340" s="1444"/>
      <c r="ID340" s="1444"/>
      <c r="IE340" s="1444"/>
      <c r="IF340" s="1444"/>
      <c r="IG340" s="1444"/>
      <c r="IH340" s="1444"/>
      <c r="II340" s="1444"/>
      <c r="IJ340" s="1444"/>
      <c r="IK340" s="1444"/>
      <c r="IL340" s="1444"/>
      <c r="IM340" s="1444"/>
      <c r="IN340" s="1444"/>
      <c r="IO340" s="1444"/>
      <c r="IP340" s="1444"/>
      <c r="IQ340" s="1444"/>
      <c r="IR340" s="1444"/>
      <c r="IS340" s="1444"/>
      <c r="IT340" s="1444"/>
      <c r="IU340" s="1444"/>
      <c r="IV340" s="1444"/>
      <c r="IW340" s="1444"/>
      <c r="IX340" s="1444"/>
      <c r="IY340" s="1444"/>
      <c r="IZ340" s="1444"/>
      <c r="JA340" s="1444"/>
      <c r="JB340" s="1444"/>
      <c r="JC340" s="1444"/>
      <c r="JD340" s="1444"/>
      <c r="JE340" s="1444"/>
    </row>
    <row r="341" spans="13:265" s="1485" customFormat="1" ht="15" hidden="1" customHeight="1" x14ac:dyDescent="0.25">
      <c r="M341" s="1163"/>
      <c r="N341" s="1163"/>
      <c r="CK341" s="1444"/>
      <c r="CL341" s="1444"/>
      <c r="CM341" s="1444"/>
      <c r="CN341" s="1444"/>
      <c r="CO341" s="1444"/>
      <c r="CP341" s="1444"/>
      <c r="CQ341" s="1444"/>
      <c r="CR341" s="1444"/>
      <c r="CS341" s="1444"/>
      <c r="CT341" s="1444"/>
      <c r="CU341" s="1444"/>
      <c r="CV341" s="1444"/>
      <c r="CW341" s="1444"/>
      <c r="CX341" s="1444"/>
      <c r="CY341" s="1444"/>
      <c r="CZ341" s="1444"/>
      <c r="DA341" s="1444"/>
      <c r="DB341" s="1444"/>
      <c r="DC341" s="1444"/>
      <c r="DD341" s="1444"/>
      <c r="DE341" s="1444"/>
      <c r="DF341" s="1444"/>
      <c r="DG341" s="1444"/>
      <c r="DH341" s="1444"/>
      <c r="DI341" s="1444"/>
      <c r="DJ341" s="1444"/>
      <c r="DK341" s="1444"/>
      <c r="DL341" s="1444"/>
      <c r="DM341" s="1444"/>
      <c r="DN341" s="1444"/>
      <c r="DO341" s="1444"/>
      <c r="DP341" s="1444"/>
      <c r="DQ341" s="1444"/>
      <c r="DR341" s="1444"/>
      <c r="DS341" s="1444"/>
      <c r="DT341" s="1444"/>
      <c r="DU341" s="1444"/>
      <c r="DV341" s="1444"/>
      <c r="DW341" s="1444"/>
      <c r="DX341" s="1444"/>
      <c r="DY341" s="1444"/>
      <c r="DZ341" s="1444"/>
      <c r="EA341" s="1444"/>
      <c r="EB341" s="1444"/>
      <c r="EC341" s="1444"/>
      <c r="ED341" s="1444"/>
      <c r="EE341" s="1444"/>
      <c r="EF341" s="1444"/>
      <c r="EG341" s="1444"/>
      <c r="EH341" s="1444"/>
      <c r="EI341" s="1444"/>
      <c r="EJ341" s="1444"/>
      <c r="EK341" s="1444"/>
      <c r="EL341" s="1444"/>
      <c r="EM341" s="1444"/>
      <c r="EN341" s="1444"/>
      <c r="EO341" s="1444"/>
      <c r="EP341" s="1444"/>
      <c r="EQ341" s="1444"/>
      <c r="ER341" s="1444"/>
      <c r="ES341" s="1444"/>
      <c r="ET341" s="1444"/>
      <c r="EU341" s="1444"/>
      <c r="EV341" s="1444"/>
      <c r="EW341" s="1444"/>
      <c r="EX341" s="1444"/>
      <c r="EY341" s="1444"/>
      <c r="EZ341" s="1444"/>
      <c r="FA341" s="1444"/>
      <c r="FB341" s="1444"/>
      <c r="FC341" s="1444"/>
      <c r="FD341" s="1444"/>
      <c r="FE341" s="1444"/>
      <c r="FF341" s="1444"/>
      <c r="FG341" s="1444"/>
      <c r="FH341" s="1444"/>
      <c r="FI341" s="1444"/>
      <c r="FJ341" s="1444"/>
      <c r="FK341" s="1444"/>
      <c r="FL341" s="1444"/>
      <c r="FM341" s="1444"/>
      <c r="FN341" s="1444"/>
      <c r="FO341" s="1444"/>
      <c r="FP341" s="1444"/>
      <c r="FQ341" s="1444"/>
      <c r="FR341" s="1444"/>
      <c r="FS341" s="1444"/>
      <c r="FT341" s="1444"/>
      <c r="FU341" s="1444"/>
      <c r="FV341" s="1444"/>
      <c r="FW341" s="1444"/>
      <c r="FX341" s="1444"/>
      <c r="FY341" s="1444"/>
      <c r="FZ341" s="1444"/>
      <c r="GA341" s="1444"/>
      <c r="GB341" s="1444"/>
      <c r="GC341" s="1444"/>
      <c r="GD341" s="1444"/>
      <c r="GE341" s="1444"/>
      <c r="GF341" s="1444"/>
      <c r="GG341" s="1444"/>
      <c r="GH341" s="1444"/>
      <c r="GI341" s="1444"/>
      <c r="GJ341" s="1444"/>
      <c r="GK341" s="1444"/>
      <c r="GL341" s="1444"/>
      <c r="GM341" s="1444"/>
      <c r="GN341" s="1444"/>
      <c r="GO341" s="1444"/>
      <c r="GP341" s="1444"/>
      <c r="GQ341" s="1444"/>
      <c r="GR341" s="1444"/>
      <c r="GS341" s="1444"/>
      <c r="GT341" s="1444"/>
      <c r="GU341" s="1444"/>
      <c r="GV341" s="1444"/>
      <c r="GW341" s="1444"/>
      <c r="GX341" s="1444"/>
      <c r="GY341" s="1444"/>
      <c r="GZ341" s="1444"/>
      <c r="HA341" s="1444"/>
      <c r="HB341" s="1444"/>
      <c r="HC341" s="1444"/>
      <c r="HD341" s="1444"/>
      <c r="HE341" s="1444"/>
      <c r="HF341" s="1444"/>
      <c r="HG341" s="1444"/>
      <c r="HH341" s="1444"/>
      <c r="HI341" s="1444"/>
      <c r="HJ341" s="1444"/>
      <c r="HK341" s="1444"/>
      <c r="HL341" s="1444"/>
      <c r="HM341" s="1444"/>
      <c r="HN341" s="1444"/>
      <c r="HO341" s="1444"/>
      <c r="HP341" s="1444"/>
      <c r="HQ341" s="1444"/>
      <c r="HR341" s="1444"/>
      <c r="HS341" s="1444"/>
      <c r="HT341" s="1444"/>
      <c r="HU341" s="1444"/>
      <c r="HV341" s="1444"/>
      <c r="HW341" s="1444"/>
      <c r="HX341" s="1444"/>
      <c r="HY341" s="1444"/>
      <c r="HZ341" s="1444"/>
      <c r="IA341" s="1444"/>
      <c r="IB341" s="1444"/>
      <c r="IC341" s="1444"/>
      <c r="ID341" s="1444"/>
      <c r="IE341" s="1444"/>
      <c r="IF341" s="1444"/>
      <c r="IG341" s="1444"/>
      <c r="IH341" s="1444"/>
      <c r="II341" s="1444"/>
      <c r="IJ341" s="1444"/>
      <c r="IK341" s="1444"/>
      <c r="IL341" s="1444"/>
      <c r="IM341" s="1444"/>
      <c r="IN341" s="1444"/>
      <c r="IO341" s="1444"/>
      <c r="IP341" s="1444"/>
      <c r="IQ341" s="1444"/>
      <c r="IR341" s="1444"/>
      <c r="IS341" s="1444"/>
      <c r="IT341" s="1444"/>
      <c r="IU341" s="1444"/>
      <c r="IV341" s="1444"/>
      <c r="IW341" s="1444"/>
      <c r="IX341" s="1444"/>
      <c r="IY341" s="1444"/>
      <c r="IZ341" s="1444"/>
      <c r="JA341" s="1444"/>
      <c r="JB341" s="1444"/>
      <c r="JC341" s="1444"/>
      <c r="JD341" s="1444"/>
      <c r="JE341" s="1444"/>
    </row>
    <row r="342" spans="13:265" s="1485" customFormat="1" ht="15" hidden="1" customHeight="1" x14ac:dyDescent="0.25">
      <c r="M342" s="1163"/>
      <c r="N342" s="1163"/>
      <c r="CK342" s="1444"/>
      <c r="CL342" s="1444"/>
      <c r="CM342" s="1444"/>
      <c r="CN342" s="1444"/>
      <c r="CO342" s="1444"/>
      <c r="CP342" s="1444"/>
      <c r="CQ342" s="1444"/>
      <c r="CR342" s="1444"/>
      <c r="CS342" s="1444"/>
      <c r="CT342" s="1444"/>
      <c r="CU342" s="1444"/>
      <c r="CV342" s="1444"/>
      <c r="CW342" s="1444"/>
      <c r="CX342" s="1444"/>
      <c r="CY342" s="1444"/>
      <c r="CZ342" s="1444"/>
      <c r="DA342" s="1444"/>
      <c r="DB342" s="1444"/>
      <c r="DC342" s="1444"/>
      <c r="DD342" s="1444"/>
      <c r="DE342" s="1444"/>
      <c r="DF342" s="1444"/>
      <c r="DG342" s="1444"/>
      <c r="DH342" s="1444"/>
      <c r="DI342" s="1444"/>
      <c r="DJ342" s="1444"/>
      <c r="DK342" s="1444"/>
      <c r="DL342" s="1444"/>
      <c r="DM342" s="1444"/>
      <c r="DN342" s="1444"/>
      <c r="DO342" s="1444"/>
      <c r="DP342" s="1444"/>
      <c r="DQ342" s="1444"/>
      <c r="DR342" s="1444"/>
      <c r="DS342" s="1444"/>
      <c r="DT342" s="1444"/>
      <c r="DU342" s="1444"/>
      <c r="DV342" s="1444"/>
      <c r="DW342" s="1444"/>
      <c r="DX342" s="1444"/>
      <c r="DY342" s="1444"/>
      <c r="DZ342" s="1444"/>
      <c r="EA342" s="1444"/>
      <c r="EB342" s="1444"/>
      <c r="EC342" s="1444"/>
      <c r="ED342" s="1444"/>
      <c r="EE342" s="1444"/>
      <c r="EF342" s="1444"/>
      <c r="EG342" s="1444"/>
      <c r="EH342" s="1444"/>
      <c r="EI342" s="1444"/>
      <c r="EJ342" s="1444"/>
      <c r="EK342" s="1444"/>
      <c r="EL342" s="1444"/>
      <c r="EM342" s="1444"/>
      <c r="EN342" s="1444"/>
      <c r="EO342" s="1444"/>
      <c r="EP342" s="1444"/>
      <c r="EQ342" s="1444"/>
      <c r="ER342" s="1444"/>
      <c r="ES342" s="1444"/>
      <c r="ET342" s="1444"/>
      <c r="EU342" s="1444"/>
      <c r="EV342" s="1444"/>
      <c r="EW342" s="1444"/>
      <c r="EX342" s="1444"/>
      <c r="EY342" s="1444"/>
      <c r="EZ342" s="1444"/>
      <c r="FA342" s="1444"/>
      <c r="FB342" s="1444"/>
      <c r="FC342" s="1444"/>
      <c r="FD342" s="1444"/>
      <c r="FE342" s="1444"/>
      <c r="FF342" s="1444"/>
      <c r="FG342" s="1444"/>
      <c r="FH342" s="1444"/>
      <c r="FI342" s="1444"/>
      <c r="FJ342" s="1444"/>
      <c r="FK342" s="1444"/>
      <c r="FL342" s="1444"/>
      <c r="FM342" s="1444"/>
      <c r="FN342" s="1444"/>
      <c r="FO342" s="1444"/>
      <c r="FP342" s="1444"/>
      <c r="FQ342" s="1444"/>
      <c r="FR342" s="1444"/>
      <c r="FS342" s="1444"/>
      <c r="FT342" s="1444"/>
      <c r="FU342" s="1444"/>
      <c r="FV342" s="1444"/>
      <c r="FW342" s="1444"/>
      <c r="FX342" s="1444"/>
      <c r="FY342" s="1444"/>
      <c r="FZ342" s="1444"/>
      <c r="GA342" s="1444"/>
      <c r="GB342" s="1444"/>
      <c r="GC342" s="1444"/>
      <c r="GD342" s="1444"/>
      <c r="GE342" s="1444"/>
      <c r="GF342" s="1444"/>
      <c r="GG342" s="1444"/>
      <c r="GH342" s="1444"/>
      <c r="GI342" s="1444"/>
      <c r="GJ342" s="1444"/>
      <c r="GK342" s="1444"/>
      <c r="GL342" s="1444"/>
      <c r="GM342" s="1444"/>
      <c r="GN342" s="1444"/>
      <c r="GO342" s="1444"/>
      <c r="GP342" s="1444"/>
      <c r="GQ342" s="1444"/>
      <c r="GR342" s="1444"/>
      <c r="GS342" s="1444"/>
      <c r="GT342" s="1444"/>
      <c r="GU342" s="1444"/>
      <c r="GV342" s="1444"/>
      <c r="GW342" s="1444"/>
      <c r="GX342" s="1444"/>
      <c r="GY342" s="1444"/>
      <c r="GZ342" s="1444"/>
      <c r="HA342" s="1444"/>
      <c r="HB342" s="1444"/>
      <c r="HC342" s="1444"/>
      <c r="HD342" s="1444"/>
      <c r="HE342" s="1444"/>
      <c r="HF342" s="1444"/>
      <c r="HG342" s="1444"/>
      <c r="HH342" s="1444"/>
      <c r="HI342" s="1444"/>
      <c r="HJ342" s="1444"/>
      <c r="HK342" s="1444"/>
      <c r="HL342" s="1444"/>
      <c r="HM342" s="1444"/>
      <c r="HN342" s="1444"/>
      <c r="HO342" s="1444"/>
      <c r="HP342" s="1444"/>
      <c r="HQ342" s="1444"/>
      <c r="HR342" s="1444"/>
      <c r="HS342" s="1444"/>
      <c r="HT342" s="1444"/>
      <c r="HU342" s="1444"/>
      <c r="HV342" s="1444"/>
      <c r="HW342" s="1444"/>
      <c r="HX342" s="1444"/>
      <c r="HY342" s="1444"/>
      <c r="HZ342" s="1444"/>
      <c r="IA342" s="1444"/>
      <c r="IB342" s="1444"/>
      <c r="IC342" s="1444"/>
      <c r="ID342" s="1444"/>
      <c r="IE342" s="1444"/>
      <c r="IF342" s="1444"/>
      <c r="IG342" s="1444"/>
      <c r="IH342" s="1444"/>
      <c r="II342" s="1444"/>
      <c r="IJ342" s="1444"/>
      <c r="IK342" s="1444"/>
      <c r="IL342" s="1444"/>
      <c r="IM342" s="1444"/>
      <c r="IN342" s="1444"/>
      <c r="IO342" s="1444"/>
      <c r="IP342" s="1444"/>
      <c r="IQ342" s="1444"/>
      <c r="IR342" s="1444"/>
      <c r="IS342" s="1444"/>
      <c r="IT342" s="1444"/>
      <c r="IU342" s="1444"/>
      <c r="IV342" s="1444"/>
      <c r="IW342" s="1444"/>
      <c r="IX342" s="1444"/>
      <c r="IY342" s="1444"/>
      <c r="IZ342" s="1444"/>
      <c r="JA342" s="1444"/>
      <c r="JB342" s="1444"/>
      <c r="JC342" s="1444"/>
      <c r="JD342" s="1444"/>
      <c r="JE342" s="1444"/>
    </row>
    <row r="343" spans="13:265" s="1485" customFormat="1" ht="15" hidden="1" customHeight="1" x14ac:dyDescent="0.25">
      <c r="M343" s="1163"/>
      <c r="N343" s="1163"/>
      <c r="CK343" s="1444"/>
      <c r="CL343" s="1444"/>
      <c r="CM343" s="1444"/>
      <c r="CN343" s="1444"/>
      <c r="CO343" s="1444"/>
      <c r="CP343" s="1444"/>
      <c r="CQ343" s="1444"/>
      <c r="CR343" s="1444"/>
      <c r="CS343" s="1444"/>
      <c r="CT343" s="1444"/>
      <c r="CU343" s="1444"/>
      <c r="CV343" s="1444"/>
      <c r="CW343" s="1444"/>
      <c r="CX343" s="1444"/>
      <c r="CY343" s="1444"/>
      <c r="CZ343" s="1444"/>
      <c r="DA343" s="1444"/>
      <c r="DB343" s="1444"/>
      <c r="DC343" s="1444"/>
      <c r="DD343" s="1444"/>
      <c r="DE343" s="1444"/>
      <c r="DF343" s="1444"/>
      <c r="DG343" s="1444"/>
      <c r="DH343" s="1444"/>
      <c r="DI343" s="1444"/>
      <c r="DJ343" s="1444"/>
      <c r="DK343" s="1444"/>
      <c r="DL343" s="1444"/>
      <c r="DM343" s="1444"/>
      <c r="DN343" s="1444"/>
      <c r="DO343" s="1444"/>
      <c r="DP343" s="1444"/>
      <c r="DQ343" s="1444"/>
      <c r="DR343" s="1444"/>
      <c r="DS343" s="1444"/>
      <c r="DT343" s="1444"/>
      <c r="DU343" s="1444"/>
      <c r="DV343" s="1444"/>
      <c r="DW343" s="1444"/>
      <c r="DX343" s="1444"/>
      <c r="DY343" s="1444"/>
      <c r="DZ343" s="1444"/>
      <c r="EA343" s="1444"/>
      <c r="EB343" s="1444"/>
      <c r="EC343" s="1444"/>
      <c r="ED343" s="1444"/>
      <c r="EE343" s="1444"/>
      <c r="EF343" s="1444"/>
      <c r="EG343" s="1444"/>
      <c r="EH343" s="1444"/>
      <c r="EI343" s="1444"/>
      <c r="EJ343" s="1444"/>
      <c r="EK343" s="1444"/>
      <c r="EL343" s="1444"/>
      <c r="EM343" s="1444"/>
      <c r="EN343" s="1444"/>
      <c r="EO343" s="1444"/>
      <c r="EP343" s="1444"/>
      <c r="EQ343" s="1444"/>
      <c r="ER343" s="1444"/>
      <c r="ES343" s="1444"/>
      <c r="ET343" s="1444"/>
      <c r="EU343" s="1444"/>
      <c r="EV343" s="1444"/>
      <c r="EW343" s="1444"/>
      <c r="EX343" s="1444"/>
      <c r="EY343" s="1444"/>
      <c r="EZ343" s="1444"/>
      <c r="FA343" s="1444"/>
      <c r="FB343" s="1444"/>
      <c r="FC343" s="1444"/>
      <c r="FD343" s="1444"/>
      <c r="FE343" s="1444"/>
      <c r="FF343" s="1444"/>
      <c r="FG343" s="1444"/>
      <c r="FH343" s="1444"/>
      <c r="FI343" s="1444"/>
      <c r="FJ343" s="1444"/>
      <c r="FK343" s="1444"/>
      <c r="FL343" s="1444"/>
      <c r="FM343" s="1444"/>
      <c r="FN343" s="1444"/>
      <c r="FO343" s="1444"/>
      <c r="FP343" s="1444"/>
      <c r="FQ343" s="1444"/>
      <c r="FR343" s="1444"/>
      <c r="FS343" s="1444"/>
      <c r="FT343" s="1444"/>
      <c r="FU343" s="1444"/>
      <c r="FV343" s="1444"/>
      <c r="FW343" s="1444"/>
      <c r="FX343" s="1444"/>
      <c r="FY343" s="1444"/>
      <c r="FZ343" s="1444"/>
      <c r="GA343" s="1444"/>
      <c r="GB343" s="1444"/>
      <c r="GC343" s="1444"/>
      <c r="GD343" s="1444"/>
      <c r="GE343" s="1444"/>
      <c r="GF343" s="1444"/>
      <c r="GG343" s="1444"/>
      <c r="GH343" s="1444"/>
      <c r="GI343" s="1444"/>
      <c r="GJ343" s="1444"/>
      <c r="GK343" s="1444"/>
      <c r="GL343" s="1444"/>
      <c r="GM343" s="1444"/>
      <c r="GN343" s="1444"/>
      <c r="GO343" s="1444"/>
      <c r="GP343" s="1444"/>
      <c r="GQ343" s="1444"/>
      <c r="GR343" s="1444"/>
      <c r="GS343" s="1444"/>
      <c r="GT343" s="1444"/>
      <c r="GU343" s="1444"/>
      <c r="GV343" s="1444"/>
      <c r="GW343" s="1444"/>
      <c r="GX343" s="1444"/>
      <c r="GY343" s="1444"/>
      <c r="GZ343" s="1444"/>
      <c r="HA343" s="1444"/>
      <c r="HB343" s="1444"/>
      <c r="HC343" s="1444"/>
      <c r="HD343" s="1444"/>
      <c r="HE343" s="1444"/>
      <c r="HF343" s="1444"/>
      <c r="HG343" s="1444"/>
      <c r="HH343" s="1444"/>
      <c r="HI343" s="1444"/>
      <c r="HJ343" s="1444"/>
      <c r="HK343" s="1444"/>
      <c r="HL343" s="1444"/>
      <c r="HM343" s="1444"/>
      <c r="HN343" s="1444"/>
      <c r="HO343" s="1444"/>
      <c r="HP343" s="1444"/>
      <c r="HQ343" s="1444"/>
      <c r="HR343" s="1444"/>
      <c r="HS343" s="1444"/>
      <c r="HT343" s="1444"/>
      <c r="HU343" s="1444"/>
      <c r="HV343" s="1444"/>
      <c r="HW343" s="1444"/>
      <c r="HX343" s="1444"/>
      <c r="HY343" s="1444"/>
      <c r="HZ343" s="1444"/>
      <c r="IA343" s="1444"/>
      <c r="IB343" s="1444"/>
      <c r="IC343" s="1444"/>
      <c r="ID343" s="1444"/>
      <c r="IE343" s="1444"/>
      <c r="IF343" s="1444"/>
      <c r="IG343" s="1444"/>
      <c r="IH343" s="1444"/>
      <c r="II343" s="1444"/>
      <c r="IJ343" s="1444"/>
      <c r="IK343" s="1444"/>
      <c r="IL343" s="1444"/>
      <c r="IM343" s="1444"/>
      <c r="IN343" s="1444"/>
      <c r="IO343" s="1444"/>
      <c r="IP343" s="1444"/>
      <c r="IQ343" s="1444"/>
      <c r="IR343" s="1444"/>
      <c r="IS343" s="1444"/>
      <c r="IT343" s="1444"/>
      <c r="IU343" s="1444"/>
      <c r="IV343" s="1444"/>
      <c r="IW343" s="1444"/>
      <c r="IX343" s="1444"/>
      <c r="IY343" s="1444"/>
      <c r="IZ343" s="1444"/>
      <c r="JA343" s="1444"/>
      <c r="JB343" s="1444"/>
      <c r="JC343" s="1444"/>
      <c r="JD343" s="1444"/>
      <c r="JE343" s="1444"/>
    </row>
    <row r="344" spans="13:265" s="1485" customFormat="1" ht="15" hidden="1" customHeight="1" x14ac:dyDescent="0.25">
      <c r="M344" s="1163"/>
      <c r="N344" s="1163"/>
      <c r="CK344" s="1444"/>
      <c r="CL344" s="1444"/>
      <c r="CM344" s="1444"/>
      <c r="CN344" s="1444"/>
      <c r="CO344" s="1444"/>
      <c r="CP344" s="1444"/>
      <c r="CQ344" s="1444"/>
      <c r="CR344" s="1444"/>
      <c r="CS344" s="1444"/>
      <c r="CT344" s="1444"/>
      <c r="CU344" s="1444"/>
      <c r="CV344" s="1444"/>
      <c r="CW344" s="1444"/>
      <c r="CX344" s="1444"/>
      <c r="CY344" s="1444"/>
      <c r="CZ344" s="1444"/>
      <c r="DA344" s="1444"/>
      <c r="DB344" s="1444"/>
      <c r="DC344" s="1444"/>
      <c r="DD344" s="1444"/>
      <c r="DE344" s="1444"/>
      <c r="DF344" s="1444"/>
      <c r="DG344" s="1444"/>
      <c r="DH344" s="1444"/>
      <c r="DI344" s="1444"/>
      <c r="DJ344" s="1444"/>
      <c r="DK344" s="1444"/>
      <c r="DL344" s="1444"/>
      <c r="DM344" s="1444"/>
      <c r="DN344" s="1444"/>
      <c r="DO344" s="1444"/>
      <c r="DP344" s="1444"/>
      <c r="DQ344" s="1444"/>
      <c r="DR344" s="1444"/>
      <c r="DS344" s="1444"/>
      <c r="DT344" s="1444"/>
      <c r="DU344" s="1444"/>
      <c r="DV344" s="1444"/>
      <c r="DW344" s="1444"/>
      <c r="DX344" s="1444"/>
      <c r="DY344" s="1444"/>
      <c r="DZ344" s="1444"/>
      <c r="EA344" s="1444"/>
      <c r="EB344" s="1444"/>
      <c r="EC344" s="1444"/>
      <c r="ED344" s="1444"/>
      <c r="EE344" s="1444"/>
      <c r="EF344" s="1444"/>
      <c r="EG344" s="1444"/>
      <c r="EH344" s="1444"/>
      <c r="EI344" s="1444"/>
      <c r="EJ344" s="1444"/>
      <c r="EK344" s="1444"/>
      <c r="EL344" s="1444"/>
      <c r="EM344" s="1444"/>
      <c r="EN344" s="1444"/>
      <c r="EO344" s="1444"/>
      <c r="EP344" s="1444"/>
      <c r="EQ344" s="1444"/>
      <c r="ER344" s="1444"/>
      <c r="ES344" s="1444"/>
      <c r="ET344" s="1444"/>
      <c r="EU344" s="1444"/>
      <c r="EV344" s="1444"/>
      <c r="EW344" s="1444"/>
      <c r="EX344" s="1444"/>
      <c r="EY344" s="1444"/>
      <c r="EZ344" s="1444"/>
      <c r="FA344" s="1444"/>
      <c r="FB344" s="1444"/>
      <c r="FC344" s="1444"/>
      <c r="FD344" s="1444"/>
      <c r="FE344" s="1444"/>
      <c r="FF344" s="1444"/>
      <c r="FG344" s="1444"/>
      <c r="FH344" s="1444"/>
      <c r="FI344" s="1444"/>
      <c r="FJ344" s="1444"/>
      <c r="FK344" s="1444"/>
      <c r="FL344" s="1444"/>
      <c r="FM344" s="1444"/>
      <c r="FN344" s="1444"/>
      <c r="FO344" s="1444"/>
      <c r="FP344" s="1444"/>
      <c r="FQ344" s="1444"/>
      <c r="FR344" s="1444"/>
      <c r="FS344" s="1444"/>
      <c r="FT344" s="1444"/>
      <c r="FU344" s="1444"/>
      <c r="FV344" s="1444"/>
      <c r="FW344" s="1444"/>
      <c r="FX344" s="1444"/>
      <c r="FY344" s="1444"/>
      <c r="FZ344" s="1444"/>
      <c r="GA344" s="1444"/>
      <c r="GB344" s="1444"/>
      <c r="GC344" s="1444"/>
      <c r="GD344" s="1444"/>
      <c r="GE344" s="1444"/>
      <c r="GF344" s="1444"/>
      <c r="GG344" s="1444"/>
      <c r="GH344" s="1444"/>
      <c r="GI344" s="1444"/>
      <c r="GJ344" s="1444"/>
      <c r="GK344" s="1444"/>
      <c r="GL344" s="1444"/>
      <c r="GM344" s="1444"/>
      <c r="GN344" s="1444"/>
      <c r="GO344" s="1444"/>
      <c r="GP344" s="1444"/>
      <c r="GQ344" s="1444"/>
      <c r="GR344" s="1444"/>
      <c r="GS344" s="1444"/>
      <c r="GT344" s="1444"/>
      <c r="GU344" s="1444"/>
      <c r="GV344" s="1444"/>
      <c r="GW344" s="1444"/>
      <c r="GX344" s="1444"/>
      <c r="GY344" s="1444"/>
      <c r="GZ344" s="1444"/>
      <c r="HA344" s="1444"/>
      <c r="HB344" s="1444"/>
      <c r="HC344" s="1444"/>
      <c r="HD344" s="1444"/>
      <c r="HE344" s="1444"/>
      <c r="HF344" s="1444"/>
      <c r="HG344" s="1444"/>
      <c r="HH344" s="1444"/>
      <c r="HI344" s="1444"/>
      <c r="HJ344" s="1444"/>
      <c r="HK344" s="1444"/>
      <c r="HL344" s="1444"/>
      <c r="HM344" s="1444"/>
      <c r="HN344" s="1444"/>
      <c r="HO344" s="1444"/>
      <c r="HP344" s="1444"/>
      <c r="HQ344" s="1444"/>
      <c r="HR344" s="1444"/>
      <c r="HS344" s="1444"/>
      <c r="HT344" s="1444"/>
      <c r="HU344" s="1444"/>
      <c r="HV344" s="1444"/>
      <c r="HW344" s="1444"/>
      <c r="HX344" s="1444"/>
      <c r="HY344" s="1444"/>
      <c r="HZ344" s="1444"/>
      <c r="IA344" s="1444"/>
      <c r="IB344" s="1444"/>
      <c r="IC344" s="1444"/>
      <c r="ID344" s="1444"/>
      <c r="IE344" s="1444"/>
      <c r="IF344" s="1444"/>
      <c r="IG344" s="1444"/>
      <c r="IH344" s="1444"/>
      <c r="II344" s="1444"/>
      <c r="IJ344" s="1444"/>
      <c r="IK344" s="1444"/>
      <c r="IL344" s="1444"/>
      <c r="IM344" s="1444"/>
      <c r="IN344" s="1444"/>
      <c r="IO344" s="1444"/>
      <c r="IP344" s="1444"/>
      <c r="IQ344" s="1444"/>
      <c r="IR344" s="1444"/>
      <c r="IS344" s="1444"/>
      <c r="IT344" s="1444"/>
      <c r="IU344" s="1444"/>
      <c r="IV344" s="1444"/>
      <c r="IW344" s="1444"/>
      <c r="IX344" s="1444"/>
      <c r="IY344" s="1444"/>
      <c r="IZ344" s="1444"/>
      <c r="JA344" s="1444"/>
      <c r="JB344" s="1444"/>
      <c r="JC344" s="1444"/>
      <c r="JD344" s="1444"/>
      <c r="JE344" s="1444"/>
    </row>
    <row r="345" spans="13:265" s="1485" customFormat="1" ht="15" hidden="1" customHeight="1" x14ac:dyDescent="0.25">
      <c r="M345" s="1163"/>
      <c r="N345" s="1163"/>
      <c r="CK345" s="1444"/>
      <c r="CL345" s="1444"/>
      <c r="CM345" s="1444"/>
      <c r="CN345" s="1444"/>
      <c r="CO345" s="1444"/>
      <c r="CP345" s="1444"/>
      <c r="CQ345" s="1444"/>
      <c r="CR345" s="1444"/>
      <c r="CS345" s="1444"/>
      <c r="CT345" s="1444"/>
      <c r="CU345" s="1444"/>
      <c r="CV345" s="1444"/>
      <c r="CW345" s="1444"/>
      <c r="CX345" s="1444"/>
      <c r="CY345" s="1444"/>
      <c r="CZ345" s="1444"/>
      <c r="DA345" s="1444"/>
      <c r="DB345" s="1444"/>
      <c r="DC345" s="1444"/>
      <c r="DD345" s="1444"/>
      <c r="DE345" s="1444"/>
      <c r="DF345" s="1444"/>
      <c r="DG345" s="1444"/>
      <c r="DH345" s="1444"/>
      <c r="DI345" s="1444"/>
      <c r="DJ345" s="1444"/>
      <c r="DK345" s="1444"/>
      <c r="DL345" s="1444"/>
      <c r="DM345" s="1444"/>
      <c r="DN345" s="1444"/>
      <c r="DO345" s="1444"/>
      <c r="DP345" s="1444"/>
      <c r="DQ345" s="1444"/>
      <c r="DR345" s="1444"/>
      <c r="DS345" s="1444"/>
      <c r="DT345" s="1444"/>
      <c r="DU345" s="1444"/>
      <c r="DV345" s="1444"/>
      <c r="DW345" s="1444"/>
      <c r="DX345" s="1444"/>
      <c r="DY345" s="1444"/>
      <c r="DZ345" s="1444"/>
      <c r="EA345" s="1444"/>
      <c r="EB345" s="1444"/>
      <c r="EC345" s="1444"/>
      <c r="ED345" s="1444"/>
      <c r="EE345" s="1444"/>
      <c r="EF345" s="1444"/>
      <c r="EG345" s="1444"/>
      <c r="EH345" s="1444"/>
      <c r="EI345" s="1444"/>
      <c r="EJ345" s="1444"/>
      <c r="EK345" s="1444"/>
      <c r="EL345" s="1444"/>
      <c r="EM345" s="1444"/>
      <c r="EN345" s="1444"/>
      <c r="EO345" s="1444"/>
      <c r="EP345" s="1444"/>
      <c r="EQ345" s="1444"/>
      <c r="ER345" s="1444"/>
      <c r="ES345" s="1444"/>
      <c r="ET345" s="1444"/>
      <c r="EU345" s="1444"/>
      <c r="EV345" s="1444"/>
      <c r="EW345" s="1444"/>
      <c r="EX345" s="1444"/>
      <c r="EY345" s="1444"/>
      <c r="EZ345" s="1444"/>
      <c r="FA345" s="1444"/>
      <c r="FB345" s="1444"/>
      <c r="FC345" s="1444"/>
      <c r="FD345" s="1444"/>
      <c r="FE345" s="1444"/>
      <c r="FF345" s="1444"/>
      <c r="FG345" s="1444"/>
      <c r="FH345" s="1444"/>
      <c r="FI345" s="1444"/>
      <c r="FJ345" s="1444"/>
      <c r="FK345" s="1444"/>
      <c r="FL345" s="1444"/>
      <c r="FM345" s="1444"/>
      <c r="FN345" s="1444"/>
      <c r="FO345" s="1444"/>
      <c r="FP345" s="1444"/>
      <c r="FQ345" s="1444"/>
      <c r="FR345" s="1444"/>
      <c r="FS345" s="1444"/>
      <c r="FT345" s="1444"/>
      <c r="FU345" s="1444"/>
      <c r="FV345" s="1444"/>
      <c r="FW345" s="1444"/>
      <c r="FX345" s="1444"/>
      <c r="FY345" s="1444"/>
      <c r="FZ345" s="1444"/>
      <c r="GA345" s="1444"/>
      <c r="GB345" s="1444"/>
      <c r="GC345" s="1444"/>
      <c r="GD345" s="1444"/>
      <c r="GE345" s="1444"/>
      <c r="GF345" s="1444"/>
      <c r="GG345" s="1444"/>
      <c r="GH345" s="1444"/>
      <c r="GI345" s="1444"/>
      <c r="GJ345" s="1444"/>
      <c r="GK345" s="1444"/>
      <c r="GL345" s="1444"/>
      <c r="GM345" s="1444"/>
      <c r="GN345" s="1444"/>
      <c r="GO345" s="1444"/>
      <c r="GP345" s="1444"/>
      <c r="GQ345" s="1444"/>
      <c r="GR345" s="1444"/>
      <c r="GS345" s="1444"/>
      <c r="GT345" s="1444"/>
      <c r="GU345" s="1444"/>
      <c r="GV345" s="1444"/>
      <c r="GW345" s="1444"/>
      <c r="GX345" s="1444"/>
      <c r="GY345" s="1444"/>
      <c r="GZ345" s="1444"/>
      <c r="HA345" s="1444"/>
      <c r="HB345" s="1444"/>
      <c r="HC345" s="1444"/>
      <c r="HD345" s="1444"/>
      <c r="HE345" s="1444"/>
      <c r="HF345" s="1444"/>
      <c r="HG345" s="1444"/>
      <c r="HH345" s="1444"/>
      <c r="HI345" s="1444"/>
      <c r="HJ345" s="1444"/>
      <c r="HK345" s="1444"/>
      <c r="HL345" s="1444"/>
      <c r="HM345" s="1444"/>
      <c r="HN345" s="1444"/>
      <c r="HO345" s="1444"/>
      <c r="HP345" s="1444"/>
      <c r="HQ345" s="1444"/>
      <c r="HR345" s="1444"/>
      <c r="HS345" s="1444"/>
      <c r="HT345" s="1444"/>
      <c r="HU345" s="1444"/>
      <c r="HV345" s="1444"/>
      <c r="HW345" s="1444"/>
      <c r="HX345" s="1444"/>
      <c r="HY345" s="1444"/>
      <c r="HZ345" s="1444"/>
      <c r="IA345" s="1444"/>
      <c r="IB345" s="1444"/>
      <c r="IC345" s="1444"/>
      <c r="ID345" s="1444"/>
      <c r="IE345" s="1444"/>
      <c r="IF345" s="1444"/>
      <c r="IG345" s="1444"/>
      <c r="IH345" s="1444"/>
      <c r="II345" s="1444"/>
      <c r="IJ345" s="1444"/>
      <c r="IK345" s="1444"/>
      <c r="IL345" s="1444"/>
      <c r="IM345" s="1444"/>
      <c r="IN345" s="1444"/>
      <c r="IO345" s="1444"/>
      <c r="IP345" s="1444"/>
      <c r="IQ345" s="1444"/>
      <c r="IR345" s="1444"/>
      <c r="IS345" s="1444"/>
      <c r="IT345" s="1444"/>
      <c r="IU345" s="1444"/>
      <c r="IV345" s="1444"/>
      <c r="IW345" s="1444"/>
      <c r="IX345" s="1444"/>
      <c r="IY345" s="1444"/>
      <c r="IZ345" s="1444"/>
      <c r="JA345" s="1444"/>
      <c r="JB345" s="1444"/>
      <c r="JC345" s="1444"/>
      <c r="JD345" s="1444"/>
      <c r="JE345" s="1444"/>
    </row>
    <row r="346" spans="13:265" s="1485" customFormat="1" ht="15" hidden="1" customHeight="1" x14ac:dyDescent="0.25">
      <c r="M346" s="1163"/>
      <c r="N346" s="1163"/>
      <c r="CK346" s="1444"/>
      <c r="CL346" s="1444"/>
      <c r="CM346" s="1444"/>
      <c r="CN346" s="1444"/>
      <c r="CO346" s="1444"/>
      <c r="CP346" s="1444"/>
      <c r="CQ346" s="1444"/>
      <c r="CR346" s="1444"/>
      <c r="CS346" s="1444"/>
      <c r="CT346" s="1444"/>
      <c r="CU346" s="1444"/>
      <c r="CV346" s="1444"/>
      <c r="CW346" s="1444"/>
      <c r="CX346" s="1444"/>
      <c r="CY346" s="1444"/>
      <c r="CZ346" s="1444"/>
      <c r="DA346" s="1444"/>
      <c r="DB346" s="1444"/>
      <c r="DC346" s="1444"/>
      <c r="DD346" s="1444"/>
      <c r="DE346" s="1444"/>
      <c r="DF346" s="1444"/>
      <c r="DG346" s="1444"/>
      <c r="DH346" s="1444"/>
      <c r="DI346" s="1444"/>
      <c r="DJ346" s="1444"/>
      <c r="DK346" s="1444"/>
      <c r="DL346" s="1444"/>
      <c r="DM346" s="1444"/>
      <c r="DN346" s="1444"/>
      <c r="DO346" s="1444"/>
      <c r="DP346" s="1444"/>
      <c r="DQ346" s="1444"/>
      <c r="DR346" s="1444"/>
      <c r="DS346" s="1444"/>
      <c r="DT346" s="1444"/>
      <c r="DU346" s="1444"/>
      <c r="DV346" s="1444"/>
      <c r="DW346" s="1444"/>
      <c r="DX346" s="1444"/>
      <c r="DY346" s="1444"/>
      <c r="DZ346" s="1444"/>
      <c r="EA346" s="1444"/>
      <c r="EB346" s="1444"/>
      <c r="EC346" s="1444"/>
      <c r="ED346" s="1444"/>
      <c r="EE346" s="1444"/>
      <c r="EF346" s="1444"/>
      <c r="EG346" s="1444"/>
      <c r="EH346" s="1444"/>
      <c r="EI346" s="1444"/>
      <c r="EJ346" s="1444"/>
      <c r="EK346" s="1444"/>
      <c r="EL346" s="1444"/>
      <c r="EM346" s="1444"/>
      <c r="EN346" s="1444"/>
      <c r="EO346" s="1444"/>
      <c r="EP346" s="1444"/>
      <c r="EQ346" s="1444"/>
      <c r="ER346" s="1444"/>
      <c r="ES346" s="1444"/>
      <c r="ET346" s="1444"/>
      <c r="EU346" s="1444"/>
      <c r="EV346" s="1444"/>
      <c r="EW346" s="1444"/>
      <c r="EX346" s="1444"/>
      <c r="EY346" s="1444"/>
      <c r="EZ346" s="1444"/>
      <c r="FA346" s="1444"/>
      <c r="FB346" s="1444"/>
      <c r="FC346" s="1444"/>
      <c r="FD346" s="1444"/>
      <c r="FE346" s="1444"/>
      <c r="FF346" s="1444"/>
      <c r="FG346" s="1444"/>
      <c r="FH346" s="1444"/>
      <c r="FI346" s="1444"/>
      <c r="FJ346" s="1444"/>
      <c r="FK346" s="1444"/>
      <c r="FL346" s="1444"/>
      <c r="FM346" s="1444"/>
      <c r="FN346" s="1444"/>
      <c r="FO346" s="1444"/>
      <c r="FP346" s="1444"/>
      <c r="FQ346" s="1444"/>
      <c r="FR346" s="1444"/>
      <c r="FS346" s="1444"/>
      <c r="FT346" s="1444"/>
      <c r="FU346" s="1444"/>
      <c r="FV346" s="1444"/>
      <c r="FW346" s="1444"/>
      <c r="FX346" s="1444"/>
      <c r="FY346" s="1444"/>
      <c r="FZ346" s="1444"/>
      <c r="GA346" s="1444"/>
      <c r="GB346" s="1444"/>
      <c r="GC346" s="1444"/>
      <c r="GD346" s="1444"/>
      <c r="GE346" s="1444"/>
      <c r="GF346" s="1444"/>
      <c r="GG346" s="1444"/>
      <c r="GH346" s="1444"/>
      <c r="GI346" s="1444"/>
      <c r="GJ346" s="1444"/>
      <c r="GK346" s="1444"/>
      <c r="GL346" s="1444"/>
      <c r="GM346" s="1444"/>
      <c r="GN346" s="1444"/>
      <c r="GO346" s="1444"/>
      <c r="GP346" s="1444"/>
      <c r="GQ346" s="1444"/>
      <c r="GR346" s="1444"/>
      <c r="GS346" s="1444"/>
      <c r="GT346" s="1444"/>
      <c r="GU346" s="1444"/>
      <c r="GV346" s="1444"/>
      <c r="GW346" s="1444"/>
      <c r="GX346" s="1444"/>
      <c r="GY346" s="1444"/>
      <c r="GZ346" s="1444"/>
      <c r="HA346" s="1444"/>
      <c r="HB346" s="1444"/>
      <c r="HC346" s="1444"/>
      <c r="HD346" s="1444"/>
      <c r="HE346" s="1444"/>
      <c r="HF346" s="1444"/>
      <c r="HG346" s="1444"/>
      <c r="HH346" s="1444"/>
      <c r="HI346" s="1444"/>
      <c r="HJ346" s="1444"/>
      <c r="HK346" s="1444"/>
      <c r="HL346" s="1444"/>
      <c r="HM346" s="1444"/>
      <c r="HN346" s="1444"/>
      <c r="HO346" s="1444"/>
      <c r="HP346" s="1444"/>
      <c r="HQ346" s="1444"/>
      <c r="HR346" s="1444"/>
      <c r="HS346" s="1444"/>
      <c r="HT346" s="1444"/>
      <c r="HU346" s="1444"/>
      <c r="HV346" s="1444"/>
      <c r="HW346" s="1444"/>
      <c r="HX346" s="1444"/>
      <c r="HY346" s="1444"/>
      <c r="HZ346" s="1444"/>
      <c r="IA346" s="1444"/>
      <c r="IB346" s="1444"/>
      <c r="IC346" s="1444"/>
      <c r="ID346" s="1444"/>
      <c r="IE346" s="1444"/>
      <c r="IF346" s="1444"/>
      <c r="IG346" s="1444"/>
      <c r="IH346" s="1444"/>
      <c r="II346" s="1444"/>
      <c r="IJ346" s="1444"/>
      <c r="IK346" s="1444"/>
      <c r="IL346" s="1444"/>
      <c r="IM346" s="1444"/>
      <c r="IN346" s="1444"/>
      <c r="IO346" s="1444"/>
      <c r="IP346" s="1444"/>
      <c r="IQ346" s="1444"/>
      <c r="IR346" s="1444"/>
      <c r="IS346" s="1444"/>
      <c r="IT346" s="1444"/>
      <c r="IU346" s="1444"/>
      <c r="IV346" s="1444"/>
      <c r="IW346" s="1444"/>
      <c r="IX346" s="1444"/>
      <c r="IY346" s="1444"/>
      <c r="IZ346" s="1444"/>
      <c r="JA346" s="1444"/>
      <c r="JB346" s="1444"/>
      <c r="JC346" s="1444"/>
      <c r="JD346" s="1444"/>
      <c r="JE346" s="1444"/>
    </row>
    <row r="347" spans="13:265" s="1485" customFormat="1" ht="15" hidden="1" customHeight="1" x14ac:dyDescent="0.25">
      <c r="M347" s="1163"/>
      <c r="N347" s="1163"/>
      <c r="CK347" s="1444"/>
      <c r="CL347" s="1444"/>
      <c r="CM347" s="1444"/>
      <c r="CN347" s="1444"/>
      <c r="CO347" s="1444"/>
      <c r="CP347" s="1444"/>
      <c r="CQ347" s="1444"/>
      <c r="CR347" s="1444"/>
      <c r="CS347" s="1444"/>
      <c r="CT347" s="1444"/>
      <c r="CU347" s="1444"/>
      <c r="CV347" s="1444"/>
      <c r="CW347" s="1444"/>
      <c r="CX347" s="1444"/>
      <c r="CY347" s="1444"/>
      <c r="CZ347" s="1444"/>
      <c r="DA347" s="1444"/>
      <c r="DB347" s="1444"/>
      <c r="DC347" s="1444"/>
      <c r="DD347" s="1444"/>
      <c r="DE347" s="1444"/>
      <c r="DF347" s="1444"/>
      <c r="DG347" s="1444"/>
      <c r="DH347" s="1444"/>
      <c r="DI347" s="1444"/>
      <c r="DJ347" s="1444"/>
      <c r="DK347" s="1444"/>
      <c r="DL347" s="1444"/>
      <c r="DM347" s="1444"/>
      <c r="DN347" s="1444"/>
      <c r="DO347" s="1444"/>
      <c r="DP347" s="1444"/>
      <c r="DQ347" s="1444"/>
      <c r="DR347" s="1444"/>
      <c r="DS347" s="1444"/>
      <c r="DT347" s="1444"/>
      <c r="DU347" s="1444"/>
      <c r="DV347" s="1444"/>
      <c r="DW347" s="1444"/>
      <c r="DX347" s="1444"/>
      <c r="DY347" s="1444"/>
      <c r="DZ347" s="1444"/>
      <c r="EA347" s="1444"/>
      <c r="EB347" s="1444"/>
      <c r="EC347" s="1444"/>
      <c r="ED347" s="1444"/>
      <c r="EE347" s="1444"/>
      <c r="EF347" s="1444"/>
      <c r="EG347" s="1444"/>
      <c r="EH347" s="1444"/>
      <c r="EI347" s="1444"/>
      <c r="EJ347" s="1444"/>
      <c r="EK347" s="1444"/>
      <c r="EL347" s="1444"/>
      <c r="EM347" s="1444"/>
      <c r="EN347" s="1444"/>
      <c r="EO347" s="1444"/>
      <c r="EP347" s="1444"/>
      <c r="EQ347" s="1444"/>
      <c r="ER347" s="1444"/>
      <c r="ES347" s="1444"/>
      <c r="ET347" s="1444"/>
      <c r="EU347" s="1444"/>
      <c r="EV347" s="1444"/>
      <c r="EW347" s="1444"/>
      <c r="EX347" s="1444"/>
      <c r="EY347" s="1444"/>
      <c r="EZ347" s="1444"/>
      <c r="FA347" s="1444"/>
      <c r="FB347" s="1444"/>
      <c r="FC347" s="1444"/>
      <c r="FD347" s="1444"/>
      <c r="FE347" s="1444"/>
      <c r="FF347" s="1444"/>
      <c r="FG347" s="1444"/>
      <c r="FH347" s="1444"/>
      <c r="FI347" s="1444"/>
      <c r="FJ347" s="1444"/>
      <c r="FK347" s="1444"/>
      <c r="FL347" s="1444"/>
      <c r="FM347" s="1444"/>
      <c r="FN347" s="1444"/>
      <c r="FO347" s="1444"/>
      <c r="FP347" s="1444"/>
      <c r="FQ347" s="1444"/>
      <c r="FR347" s="1444"/>
      <c r="FS347" s="1444"/>
      <c r="FT347" s="1444"/>
      <c r="FU347" s="1444"/>
      <c r="FV347" s="1444"/>
      <c r="FW347" s="1444"/>
      <c r="FX347" s="1444"/>
      <c r="FY347" s="1444"/>
      <c r="FZ347" s="1444"/>
      <c r="GA347" s="1444"/>
      <c r="GB347" s="1444"/>
      <c r="GC347" s="1444"/>
      <c r="GD347" s="1444"/>
      <c r="GE347" s="1444"/>
      <c r="GF347" s="1444"/>
      <c r="GG347" s="1444"/>
      <c r="GH347" s="1444"/>
      <c r="GI347" s="1444"/>
      <c r="GJ347" s="1444"/>
      <c r="GK347" s="1444"/>
      <c r="GL347" s="1444"/>
      <c r="GM347" s="1444"/>
      <c r="GN347" s="1444"/>
      <c r="GO347" s="1444"/>
      <c r="GP347" s="1444"/>
      <c r="GQ347" s="1444"/>
      <c r="GR347" s="1444"/>
      <c r="GS347" s="1444"/>
      <c r="GT347" s="1444"/>
      <c r="GU347" s="1444"/>
      <c r="GV347" s="1444"/>
      <c r="GW347" s="1444"/>
      <c r="GX347" s="1444"/>
      <c r="GY347" s="1444"/>
      <c r="GZ347" s="1444"/>
      <c r="HA347" s="1444"/>
      <c r="HB347" s="1444"/>
      <c r="HC347" s="1444"/>
      <c r="HD347" s="1444"/>
      <c r="HE347" s="1444"/>
      <c r="HF347" s="1444"/>
      <c r="HG347" s="1444"/>
      <c r="HH347" s="1444"/>
      <c r="HI347" s="1444"/>
      <c r="HJ347" s="1444"/>
      <c r="HK347" s="1444"/>
      <c r="HL347" s="1444"/>
      <c r="HM347" s="1444"/>
      <c r="HN347" s="1444"/>
      <c r="HO347" s="1444"/>
      <c r="HP347" s="1444"/>
      <c r="HQ347" s="1444"/>
      <c r="HR347" s="1444"/>
      <c r="HS347" s="1444"/>
      <c r="HT347" s="1444"/>
      <c r="HU347" s="1444"/>
      <c r="HV347" s="1444"/>
      <c r="HW347" s="1444"/>
      <c r="HX347" s="1444"/>
      <c r="HY347" s="1444"/>
      <c r="HZ347" s="1444"/>
      <c r="IA347" s="1444"/>
      <c r="IB347" s="1444"/>
      <c r="IC347" s="1444"/>
      <c r="ID347" s="1444"/>
      <c r="IE347" s="1444"/>
      <c r="IF347" s="1444"/>
      <c r="IG347" s="1444"/>
      <c r="IH347" s="1444"/>
      <c r="II347" s="1444"/>
      <c r="IJ347" s="1444"/>
      <c r="IK347" s="1444"/>
      <c r="IL347" s="1444"/>
      <c r="IM347" s="1444"/>
      <c r="IN347" s="1444"/>
      <c r="IO347" s="1444"/>
      <c r="IP347" s="1444"/>
      <c r="IQ347" s="1444"/>
      <c r="IR347" s="1444"/>
      <c r="IS347" s="1444"/>
      <c r="IT347" s="1444"/>
      <c r="IU347" s="1444"/>
      <c r="IV347" s="1444"/>
      <c r="IW347" s="1444"/>
      <c r="IX347" s="1444"/>
      <c r="IY347" s="1444"/>
      <c r="IZ347" s="1444"/>
      <c r="JA347" s="1444"/>
      <c r="JB347" s="1444"/>
      <c r="JC347" s="1444"/>
      <c r="JD347" s="1444"/>
      <c r="JE347" s="1444"/>
    </row>
    <row r="348" spans="13:265" s="1485" customFormat="1" ht="15" hidden="1" customHeight="1" x14ac:dyDescent="0.25">
      <c r="M348" s="1163"/>
      <c r="N348" s="1163"/>
      <c r="CK348" s="1444"/>
      <c r="CL348" s="1444"/>
      <c r="CM348" s="1444"/>
      <c r="CN348" s="1444"/>
      <c r="CO348" s="1444"/>
      <c r="CP348" s="1444"/>
      <c r="CQ348" s="1444"/>
      <c r="CR348" s="1444"/>
      <c r="CS348" s="1444"/>
      <c r="CT348" s="1444"/>
      <c r="CU348" s="1444"/>
      <c r="CV348" s="1444"/>
      <c r="CW348" s="1444"/>
      <c r="CX348" s="1444"/>
      <c r="CY348" s="1444"/>
      <c r="CZ348" s="1444"/>
      <c r="DA348" s="1444"/>
      <c r="DB348" s="1444"/>
      <c r="DC348" s="1444"/>
      <c r="DD348" s="1444"/>
      <c r="DE348" s="1444"/>
      <c r="DF348" s="1444"/>
      <c r="DG348" s="1444"/>
      <c r="DH348" s="1444"/>
      <c r="DI348" s="1444"/>
      <c r="DJ348" s="1444"/>
      <c r="DK348" s="1444"/>
      <c r="DL348" s="1444"/>
      <c r="DM348" s="1444"/>
      <c r="DN348" s="1444"/>
      <c r="DO348" s="1444"/>
      <c r="DP348" s="1444"/>
      <c r="DQ348" s="1444"/>
      <c r="DR348" s="1444"/>
      <c r="DS348" s="1444"/>
      <c r="DT348" s="1444"/>
      <c r="DU348" s="1444"/>
      <c r="DV348" s="1444"/>
      <c r="DW348" s="1444"/>
      <c r="DX348" s="1444"/>
      <c r="DY348" s="1444"/>
      <c r="DZ348" s="1444"/>
      <c r="EA348" s="1444"/>
      <c r="EB348" s="1444"/>
      <c r="EC348" s="1444"/>
      <c r="ED348" s="1444"/>
      <c r="EE348" s="1444"/>
      <c r="EF348" s="1444"/>
      <c r="EG348" s="1444"/>
      <c r="EH348" s="1444"/>
      <c r="EI348" s="1444"/>
      <c r="EJ348" s="1444"/>
      <c r="EK348" s="1444"/>
      <c r="EL348" s="1444"/>
      <c r="EM348" s="1444"/>
      <c r="EN348" s="1444"/>
      <c r="EO348" s="1444"/>
      <c r="EP348" s="1444"/>
      <c r="EQ348" s="1444"/>
      <c r="ER348" s="1444"/>
      <c r="ES348" s="1444"/>
      <c r="ET348" s="1444"/>
      <c r="EU348" s="1444"/>
      <c r="EV348" s="1444"/>
      <c r="EW348" s="1444"/>
      <c r="EX348" s="1444"/>
      <c r="EY348" s="1444"/>
      <c r="EZ348" s="1444"/>
      <c r="FA348" s="1444"/>
      <c r="FB348" s="1444"/>
      <c r="FC348" s="1444"/>
      <c r="FD348" s="1444"/>
      <c r="FE348" s="1444"/>
      <c r="FF348" s="1444"/>
      <c r="FG348" s="1444"/>
      <c r="FH348" s="1444"/>
      <c r="FI348" s="1444"/>
      <c r="FJ348" s="1444"/>
      <c r="FK348" s="1444"/>
      <c r="FL348" s="1444"/>
      <c r="FM348" s="1444"/>
      <c r="FN348" s="1444"/>
      <c r="FO348" s="1444"/>
      <c r="FP348" s="1444"/>
      <c r="FQ348" s="1444"/>
      <c r="FR348" s="1444"/>
      <c r="FS348" s="1444"/>
      <c r="FT348" s="1444"/>
      <c r="FU348" s="1444"/>
      <c r="FV348" s="1444"/>
      <c r="FW348" s="1444"/>
      <c r="FX348" s="1444"/>
      <c r="FY348" s="1444"/>
      <c r="FZ348" s="1444"/>
      <c r="GA348" s="1444"/>
      <c r="GB348" s="1444"/>
      <c r="GC348" s="1444"/>
      <c r="GD348" s="1444"/>
      <c r="GE348" s="1444"/>
      <c r="GF348" s="1444"/>
      <c r="GG348" s="1444"/>
      <c r="GH348" s="1444"/>
      <c r="GI348" s="1444"/>
      <c r="GJ348" s="1444"/>
      <c r="GK348" s="1444"/>
      <c r="GL348" s="1444"/>
      <c r="GM348" s="1444"/>
      <c r="GN348" s="1444"/>
      <c r="GO348" s="1444"/>
      <c r="GP348" s="1444"/>
      <c r="GQ348" s="1444"/>
      <c r="GR348" s="1444"/>
      <c r="GS348" s="1444"/>
      <c r="GT348" s="1444"/>
      <c r="GU348" s="1444"/>
      <c r="GV348" s="1444"/>
      <c r="GW348" s="1444"/>
      <c r="GX348" s="1444"/>
      <c r="GY348" s="1444"/>
      <c r="GZ348" s="1444"/>
      <c r="HA348" s="1444"/>
      <c r="HB348" s="1444"/>
      <c r="HC348" s="1444"/>
      <c r="HD348" s="1444"/>
      <c r="HE348" s="1444"/>
      <c r="HF348" s="1444"/>
      <c r="HG348" s="1444"/>
      <c r="HH348" s="1444"/>
      <c r="HI348" s="1444"/>
      <c r="HJ348" s="1444"/>
      <c r="HK348" s="1444"/>
      <c r="HL348" s="1444"/>
      <c r="HM348" s="1444"/>
      <c r="HN348" s="1444"/>
      <c r="HO348" s="1444"/>
      <c r="HP348" s="1444"/>
      <c r="HQ348" s="1444"/>
      <c r="HR348" s="1444"/>
      <c r="HS348" s="1444"/>
      <c r="HT348" s="1444"/>
      <c r="HU348" s="1444"/>
      <c r="HV348" s="1444"/>
      <c r="HW348" s="1444"/>
      <c r="HX348" s="1444"/>
      <c r="HY348" s="1444"/>
      <c r="HZ348" s="1444"/>
      <c r="IA348" s="1444"/>
      <c r="IB348" s="1444"/>
      <c r="IC348" s="1444"/>
      <c r="ID348" s="1444"/>
      <c r="IE348" s="1444"/>
      <c r="IF348" s="1444"/>
      <c r="IG348" s="1444"/>
      <c r="IH348" s="1444"/>
      <c r="II348" s="1444"/>
      <c r="IJ348" s="1444"/>
      <c r="IK348" s="1444"/>
      <c r="IL348" s="1444"/>
      <c r="IM348" s="1444"/>
      <c r="IN348" s="1444"/>
      <c r="IO348" s="1444"/>
      <c r="IP348" s="1444"/>
      <c r="IQ348" s="1444"/>
      <c r="IR348" s="1444"/>
      <c r="IS348" s="1444"/>
      <c r="IT348" s="1444"/>
      <c r="IU348" s="1444"/>
      <c r="IV348" s="1444"/>
      <c r="IW348" s="1444"/>
      <c r="IX348" s="1444"/>
      <c r="IY348" s="1444"/>
      <c r="IZ348" s="1444"/>
      <c r="JA348" s="1444"/>
      <c r="JB348" s="1444"/>
      <c r="JC348" s="1444"/>
      <c r="JD348" s="1444"/>
      <c r="JE348" s="1444"/>
    </row>
    <row r="349" spans="13:265" s="1485" customFormat="1" ht="15" hidden="1" customHeight="1" x14ac:dyDescent="0.25">
      <c r="M349" s="1163"/>
      <c r="N349" s="1163"/>
      <c r="CK349" s="1444"/>
      <c r="CL349" s="1444"/>
      <c r="CM349" s="1444"/>
      <c r="CN349" s="1444"/>
      <c r="CO349" s="1444"/>
      <c r="CP349" s="1444"/>
      <c r="CQ349" s="1444"/>
      <c r="CR349" s="1444"/>
      <c r="CS349" s="1444"/>
      <c r="CT349" s="1444"/>
      <c r="CU349" s="1444"/>
      <c r="CV349" s="1444"/>
      <c r="CW349" s="1444"/>
      <c r="CX349" s="1444"/>
      <c r="CY349" s="1444"/>
      <c r="CZ349" s="1444"/>
      <c r="DA349" s="1444"/>
      <c r="DB349" s="1444"/>
      <c r="DC349" s="1444"/>
      <c r="DD349" s="1444"/>
      <c r="DE349" s="1444"/>
      <c r="DF349" s="1444"/>
      <c r="DG349" s="1444"/>
      <c r="DH349" s="1444"/>
      <c r="DI349" s="1444"/>
      <c r="DJ349" s="1444"/>
      <c r="DK349" s="1444"/>
      <c r="DL349" s="1444"/>
      <c r="DM349" s="1444"/>
      <c r="DN349" s="1444"/>
      <c r="DO349" s="1444"/>
      <c r="DP349" s="1444"/>
      <c r="DQ349" s="1444"/>
      <c r="DR349" s="1444"/>
      <c r="DS349" s="1444"/>
      <c r="DT349" s="1444"/>
      <c r="DU349" s="1444"/>
      <c r="DV349" s="1444"/>
      <c r="DW349" s="1444"/>
      <c r="DX349" s="1444"/>
      <c r="DY349" s="1444"/>
      <c r="DZ349" s="1444"/>
      <c r="EA349" s="1444"/>
      <c r="EB349" s="1444"/>
      <c r="EC349" s="1444"/>
      <c r="ED349" s="1444"/>
      <c r="EE349" s="1444"/>
      <c r="EF349" s="1444"/>
      <c r="EG349" s="1444"/>
      <c r="EH349" s="1444"/>
      <c r="EI349" s="1444"/>
      <c r="EJ349" s="1444"/>
      <c r="EK349" s="1444"/>
      <c r="EL349" s="1444"/>
      <c r="EM349" s="1444"/>
      <c r="EN349" s="1444"/>
      <c r="EO349" s="1444"/>
      <c r="EP349" s="1444"/>
      <c r="EQ349" s="1444"/>
      <c r="ER349" s="1444"/>
      <c r="ES349" s="1444"/>
      <c r="ET349" s="1444"/>
      <c r="EU349" s="1444"/>
      <c r="EV349" s="1444"/>
      <c r="EW349" s="1444"/>
      <c r="EX349" s="1444"/>
      <c r="EY349" s="1444"/>
      <c r="EZ349" s="1444"/>
      <c r="FA349" s="1444"/>
      <c r="FB349" s="1444"/>
      <c r="FC349" s="1444"/>
      <c r="FD349" s="1444"/>
      <c r="FE349" s="1444"/>
      <c r="FF349" s="1444"/>
      <c r="FG349" s="1444"/>
      <c r="FH349" s="1444"/>
      <c r="FI349" s="1444"/>
      <c r="FJ349" s="1444"/>
      <c r="FK349" s="1444"/>
      <c r="FL349" s="1444"/>
      <c r="FM349" s="1444"/>
      <c r="FN349" s="1444"/>
      <c r="FO349" s="1444"/>
      <c r="FP349" s="1444"/>
      <c r="FQ349" s="1444"/>
      <c r="FR349" s="1444"/>
      <c r="FS349" s="1444"/>
      <c r="FT349" s="1444"/>
      <c r="FU349" s="1444"/>
      <c r="FV349" s="1444"/>
      <c r="FW349" s="1444"/>
      <c r="FX349" s="1444"/>
      <c r="FY349" s="1444"/>
      <c r="FZ349" s="1444"/>
      <c r="GA349" s="1444"/>
      <c r="GB349" s="1444"/>
      <c r="GC349" s="1444"/>
      <c r="GD349" s="1444"/>
      <c r="GE349" s="1444"/>
      <c r="GF349" s="1444"/>
      <c r="GG349" s="1444"/>
      <c r="GH349" s="1444"/>
      <c r="GI349" s="1444"/>
      <c r="GJ349" s="1444"/>
      <c r="GK349" s="1444"/>
      <c r="GL349" s="1444"/>
      <c r="GM349" s="1444"/>
      <c r="GN349" s="1444"/>
      <c r="GO349" s="1444"/>
      <c r="GP349" s="1444"/>
      <c r="GQ349" s="1444"/>
      <c r="GR349" s="1444"/>
      <c r="GS349" s="1444"/>
      <c r="GT349" s="1444"/>
      <c r="GU349" s="1444"/>
      <c r="GV349" s="1444"/>
      <c r="GW349" s="1444"/>
      <c r="GX349" s="1444"/>
      <c r="GY349" s="1444"/>
      <c r="GZ349" s="1444"/>
      <c r="HA349" s="1444"/>
      <c r="HB349" s="1444"/>
      <c r="HC349" s="1444"/>
      <c r="HD349" s="1444"/>
      <c r="HE349" s="1444"/>
      <c r="HF349" s="1444"/>
      <c r="HG349" s="1444"/>
      <c r="HH349" s="1444"/>
      <c r="HI349" s="1444"/>
      <c r="HJ349" s="1444"/>
      <c r="HK349" s="1444"/>
      <c r="HL349" s="1444"/>
      <c r="HM349" s="1444"/>
      <c r="HN349" s="1444"/>
      <c r="HO349" s="1444"/>
      <c r="HP349" s="1444"/>
      <c r="HQ349" s="1444"/>
      <c r="HR349" s="1444"/>
      <c r="HS349" s="1444"/>
      <c r="HT349" s="1444"/>
      <c r="HU349" s="1444"/>
      <c r="HV349" s="1444"/>
      <c r="HW349" s="1444"/>
      <c r="HX349" s="1444"/>
      <c r="HY349" s="1444"/>
      <c r="HZ349" s="1444"/>
      <c r="IA349" s="1444"/>
      <c r="IB349" s="1444"/>
      <c r="IC349" s="1444"/>
      <c r="ID349" s="1444"/>
      <c r="IE349" s="1444"/>
      <c r="IF349" s="1444"/>
      <c r="IG349" s="1444"/>
      <c r="IH349" s="1444"/>
      <c r="II349" s="1444"/>
      <c r="IJ349" s="1444"/>
      <c r="IK349" s="1444"/>
      <c r="IL349" s="1444"/>
      <c r="IM349" s="1444"/>
      <c r="IN349" s="1444"/>
      <c r="IO349" s="1444"/>
      <c r="IP349" s="1444"/>
      <c r="IQ349" s="1444"/>
      <c r="IR349" s="1444"/>
      <c r="IS349" s="1444"/>
      <c r="IT349" s="1444"/>
      <c r="IU349" s="1444"/>
      <c r="IV349" s="1444"/>
      <c r="IW349" s="1444"/>
      <c r="IX349" s="1444"/>
      <c r="IY349" s="1444"/>
      <c r="IZ349" s="1444"/>
      <c r="JA349" s="1444"/>
      <c r="JB349" s="1444"/>
      <c r="JC349" s="1444"/>
      <c r="JD349" s="1444"/>
      <c r="JE349" s="1444"/>
    </row>
    <row r="350" spans="13:265" s="1485" customFormat="1" ht="15" hidden="1" customHeight="1" x14ac:dyDescent="0.25">
      <c r="M350" s="1163"/>
      <c r="N350" s="1163"/>
      <c r="CK350" s="1444"/>
      <c r="CL350" s="1444"/>
      <c r="CM350" s="1444"/>
      <c r="CN350" s="1444"/>
      <c r="CO350" s="1444"/>
      <c r="CP350" s="1444"/>
      <c r="CQ350" s="1444"/>
      <c r="CR350" s="1444"/>
      <c r="CS350" s="1444"/>
      <c r="CT350" s="1444"/>
      <c r="CU350" s="1444"/>
      <c r="CV350" s="1444"/>
      <c r="CW350" s="1444"/>
      <c r="CX350" s="1444"/>
      <c r="CY350" s="1444"/>
      <c r="CZ350" s="1444"/>
      <c r="DA350" s="1444"/>
      <c r="DB350" s="1444"/>
      <c r="DC350" s="1444"/>
      <c r="DD350" s="1444"/>
      <c r="DE350" s="1444"/>
      <c r="DF350" s="1444"/>
      <c r="DG350" s="1444"/>
      <c r="DH350" s="1444"/>
      <c r="DI350" s="1444"/>
      <c r="DJ350" s="1444"/>
      <c r="DK350" s="1444"/>
      <c r="DL350" s="1444"/>
      <c r="DM350" s="1444"/>
      <c r="DN350" s="1444"/>
      <c r="DO350" s="1444"/>
      <c r="DP350" s="1444"/>
      <c r="DQ350" s="1444"/>
      <c r="DR350" s="1444"/>
      <c r="DS350" s="1444"/>
      <c r="DT350" s="1444"/>
      <c r="DU350" s="1444"/>
      <c r="DV350" s="1444"/>
      <c r="DW350" s="1444"/>
      <c r="DX350" s="1444"/>
      <c r="DY350" s="1444"/>
      <c r="DZ350" s="1444"/>
      <c r="EA350" s="1444"/>
      <c r="EB350" s="1444"/>
      <c r="EC350" s="1444"/>
      <c r="ED350" s="1444"/>
      <c r="EE350" s="1444"/>
      <c r="EF350" s="1444"/>
      <c r="EG350" s="1444"/>
      <c r="EH350" s="1444"/>
      <c r="EI350" s="1444"/>
      <c r="EJ350" s="1444"/>
      <c r="EK350" s="1444"/>
      <c r="EL350" s="1444"/>
      <c r="EM350" s="1444"/>
      <c r="EN350" s="1444"/>
      <c r="EO350" s="1444"/>
      <c r="EP350" s="1444"/>
      <c r="EQ350" s="1444"/>
      <c r="ER350" s="1444"/>
      <c r="ES350" s="1444"/>
      <c r="ET350" s="1444"/>
      <c r="EU350" s="1444"/>
      <c r="EV350" s="1444"/>
      <c r="EW350" s="1444"/>
      <c r="EX350" s="1444"/>
      <c r="EY350" s="1444"/>
      <c r="EZ350" s="1444"/>
      <c r="FA350" s="1444"/>
      <c r="FB350" s="1444"/>
      <c r="FC350" s="1444"/>
      <c r="FD350" s="1444"/>
      <c r="FE350" s="1444"/>
      <c r="FF350" s="1444"/>
      <c r="FG350" s="1444"/>
      <c r="FH350" s="1444"/>
      <c r="FI350" s="1444"/>
      <c r="FJ350" s="1444"/>
      <c r="FK350" s="1444"/>
      <c r="FL350" s="1444"/>
      <c r="FM350" s="1444"/>
      <c r="FN350" s="1444"/>
      <c r="FO350" s="1444"/>
      <c r="FP350" s="1444"/>
      <c r="FQ350" s="1444"/>
      <c r="FR350" s="1444"/>
      <c r="FS350" s="1444"/>
      <c r="FT350" s="1444"/>
      <c r="FU350" s="1444"/>
      <c r="FV350" s="1444"/>
      <c r="FW350" s="1444"/>
      <c r="FX350" s="1444"/>
      <c r="FY350" s="1444"/>
      <c r="FZ350" s="1444"/>
      <c r="GA350" s="1444"/>
      <c r="GB350" s="1444"/>
      <c r="GC350" s="1444"/>
      <c r="GD350" s="1444"/>
      <c r="GE350" s="1444"/>
      <c r="GF350" s="1444"/>
      <c r="GG350" s="1444"/>
      <c r="GH350" s="1444"/>
      <c r="GI350" s="1444"/>
      <c r="GJ350" s="1444"/>
      <c r="GK350" s="1444"/>
      <c r="GL350" s="1444"/>
      <c r="GM350" s="1444"/>
      <c r="GN350" s="1444"/>
      <c r="GO350" s="1444"/>
      <c r="GP350" s="1444"/>
      <c r="GQ350" s="1444"/>
      <c r="GR350" s="1444"/>
      <c r="GS350" s="1444"/>
      <c r="GT350" s="1444"/>
      <c r="GU350" s="1444"/>
      <c r="GV350" s="1444"/>
      <c r="GW350" s="1444"/>
      <c r="GX350" s="1444"/>
      <c r="GY350" s="1444"/>
      <c r="GZ350" s="1444"/>
      <c r="HA350" s="1444"/>
      <c r="HB350" s="1444"/>
      <c r="HC350" s="1444"/>
      <c r="HD350" s="1444"/>
      <c r="HE350" s="1444"/>
      <c r="HF350" s="1444"/>
      <c r="HG350" s="1444"/>
      <c r="HH350" s="1444"/>
      <c r="HI350" s="1444"/>
      <c r="HJ350" s="1444"/>
      <c r="HK350" s="1444"/>
      <c r="HL350" s="1444"/>
      <c r="HM350" s="1444"/>
      <c r="HN350" s="1444"/>
      <c r="HO350" s="1444"/>
      <c r="HP350" s="1444"/>
      <c r="HQ350" s="1444"/>
      <c r="HR350" s="1444"/>
      <c r="HS350" s="1444"/>
      <c r="HT350" s="1444"/>
      <c r="HU350" s="1444"/>
      <c r="HV350" s="1444"/>
      <c r="HW350" s="1444"/>
      <c r="HX350" s="1444"/>
      <c r="HY350" s="1444"/>
      <c r="HZ350" s="1444"/>
      <c r="IA350" s="1444"/>
      <c r="IB350" s="1444"/>
      <c r="IC350" s="1444"/>
      <c r="ID350" s="1444"/>
      <c r="IE350" s="1444"/>
      <c r="IF350" s="1444"/>
      <c r="IG350" s="1444"/>
      <c r="IH350" s="1444"/>
      <c r="II350" s="1444"/>
      <c r="IJ350" s="1444"/>
      <c r="IK350" s="1444"/>
      <c r="IL350" s="1444"/>
      <c r="IM350" s="1444"/>
      <c r="IN350" s="1444"/>
      <c r="IO350" s="1444"/>
      <c r="IP350" s="1444"/>
      <c r="IQ350" s="1444"/>
      <c r="IR350" s="1444"/>
      <c r="IS350" s="1444"/>
      <c r="IT350" s="1444"/>
      <c r="IU350" s="1444"/>
      <c r="IV350" s="1444"/>
      <c r="IW350" s="1444"/>
      <c r="IX350" s="1444"/>
      <c r="IY350" s="1444"/>
      <c r="IZ350" s="1444"/>
      <c r="JA350" s="1444"/>
      <c r="JB350" s="1444"/>
      <c r="JC350" s="1444"/>
      <c r="JD350" s="1444"/>
      <c r="JE350" s="1444"/>
    </row>
    <row r="351" spans="13:265" s="1485" customFormat="1" ht="15" hidden="1" customHeight="1" x14ac:dyDescent="0.25">
      <c r="M351" s="1163"/>
      <c r="N351" s="1163"/>
      <c r="CK351" s="1444"/>
      <c r="CL351" s="1444"/>
      <c r="CM351" s="1444"/>
      <c r="CN351" s="1444"/>
      <c r="CO351" s="1444"/>
      <c r="CP351" s="1444"/>
      <c r="CQ351" s="1444"/>
      <c r="CR351" s="1444"/>
      <c r="CS351" s="1444"/>
      <c r="CT351" s="1444"/>
      <c r="CU351" s="1444"/>
      <c r="CV351" s="1444"/>
      <c r="CW351" s="1444"/>
      <c r="CX351" s="1444"/>
      <c r="CY351" s="1444"/>
      <c r="CZ351" s="1444"/>
      <c r="DA351" s="1444"/>
      <c r="DB351" s="1444"/>
      <c r="DC351" s="1444"/>
      <c r="DD351" s="1444"/>
      <c r="DE351" s="1444"/>
      <c r="DF351" s="1444"/>
      <c r="DG351" s="1444"/>
      <c r="DH351" s="1444"/>
      <c r="DI351" s="1444"/>
      <c r="DJ351" s="1444"/>
      <c r="DK351" s="1444"/>
      <c r="DL351" s="1444"/>
      <c r="DM351" s="1444"/>
      <c r="DN351" s="1444"/>
      <c r="DO351" s="1444"/>
      <c r="DP351" s="1444"/>
      <c r="DQ351" s="1444"/>
      <c r="DR351" s="1444"/>
      <c r="DS351" s="1444"/>
      <c r="DT351" s="1444"/>
      <c r="DU351" s="1444"/>
      <c r="DV351" s="1444"/>
      <c r="DW351" s="1444"/>
      <c r="DX351" s="1444"/>
      <c r="DY351" s="1444"/>
      <c r="DZ351" s="1444"/>
      <c r="EA351" s="1444"/>
      <c r="EB351" s="1444"/>
      <c r="EC351" s="1444"/>
      <c r="ED351" s="1444"/>
      <c r="EE351" s="1444"/>
      <c r="EF351" s="1444"/>
      <c r="EG351" s="1444"/>
      <c r="EH351" s="1444"/>
      <c r="EI351" s="1444"/>
      <c r="EJ351" s="1444"/>
      <c r="EK351" s="1444"/>
      <c r="EL351" s="1444"/>
      <c r="EM351" s="1444"/>
      <c r="EN351" s="1444"/>
      <c r="EO351" s="1444"/>
      <c r="EP351" s="1444"/>
      <c r="EQ351" s="1444"/>
      <c r="ER351" s="1444"/>
      <c r="ES351" s="1444"/>
      <c r="ET351" s="1444"/>
      <c r="EU351" s="1444"/>
      <c r="EV351" s="1444"/>
      <c r="EW351" s="1444"/>
      <c r="EX351" s="1444"/>
      <c r="EY351" s="1444"/>
      <c r="EZ351" s="1444"/>
      <c r="FA351" s="1444"/>
      <c r="FB351" s="1444"/>
      <c r="FC351" s="1444"/>
      <c r="FD351" s="1444"/>
      <c r="FE351" s="1444"/>
      <c r="FF351" s="1444"/>
      <c r="FG351" s="1444"/>
      <c r="FH351" s="1444"/>
      <c r="FI351" s="1444"/>
      <c r="FJ351" s="1444"/>
      <c r="FK351" s="1444"/>
      <c r="FL351" s="1444"/>
      <c r="FM351" s="1444"/>
      <c r="FN351" s="1444"/>
      <c r="FO351" s="1444"/>
      <c r="FP351" s="1444"/>
      <c r="FQ351" s="1444"/>
      <c r="FR351" s="1444"/>
      <c r="FS351" s="1444"/>
      <c r="FT351" s="1444"/>
      <c r="FU351" s="1444"/>
      <c r="FV351" s="1444"/>
      <c r="FW351" s="1444"/>
      <c r="FX351" s="1444"/>
      <c r="FY351" s="1444"/>
      <c r="FZ351" s="1444"/>
      <c r="GA351" s="1444"/>
      <c r="GB351" s="1444"/>
      <c r="GC351" s="1444"/>
      <c r="GD351" s="1444"/>
      <c r="GE351" s="1444"/>
      <c r="GF351" s="1444"/>
      <c r="GG351" s="1444"/>
      <c r="GH351" s="1444"/>
      <c r="GI351" s="1444"/>
      <c r="GJ351" s="1444"/>
      <c r="GK351" s="1444"/>
      <c r="GL351" s="1444"/>
      <c r="GM351" s="1444"/>
      <c r="GN351" s="1444"/>
      <c r="GO351" s="1444"/>
      <c r="GP351" s="1444"/>
      <c r="GQ351" s="1444"/>
      <c r="GR351" s="1444"/>
      <c r="GS351" s="1444"/>
      <c r="GT351" s="1444"/>
      <c r="GU351" s="1444"/>
      <c r="GV351" s="1444"/>
      <c r="GW351" s="1444"/>
      <c r="GX351" s="1444"/>
      <c r="GY351" s="1444"/>
      <c r="GZ351" s="1444"/>
      <c r="HA351" s="1444"/>
      <c r="HB351" s="1444"/>
      <c r="HC351" s="1444"/>
      <c r="HD351" s="1444"/>
      <c r="HE351" s="1444"/>
      <c r="HF351" s="1444"/>
      <c r="HG351" s="1444"/>
      <c r="HH351" s="1444"/>
      <c r="HI351" s="1444"/>
      <c r="HJ351" s="1444"/>
      <c r="HK351" s="1444"/>
      <c r="HL351" s="1444"/>
      <c r="HM351" s="1444"/>
      <c r="HN351" s="1444"/>
      <c r="HO351" s="1444"/>
      <c r="HP351" s="1444"/>
      <c r="HQ351" s="1444"/>
      <c r="HR351" s="1444"/>
      <c r="HS351" s="1444"/>
      <c r="HT351" s="1444"/>
      <c r="HU351" s="1444"/>
      <c r="HV351" s="1444"/>
      <c r="HW351" s="1444"/>
      <c r="HX351" s="1444"/>
      <c r="HY351" s="1444"/>
      <c r="HZ351" s="1444"/>
      <c r="IA351" s="1444"/>
      <c r="IB351" s="1444"/>
      <c r="IC351" s="1444"/>
      <c r="ID351" s="1444"/>
      <c r="IE351" s="1444"/>
      <c r="IF351" s="1444"/>
      <c r="IG351" s="1444"/>
      <c r="IH351" s="1444"/>
      <c r="II351" s="1444"/>
      <c r="IJ351" s="1444"/>
      <c r="IK351" s="1444"/>
      <c r="IL351" s="1444"/>
      <c r="IM351" s="1444"/>
      <c r="IN351" s="1444"/>
      <c r="IO351" s="1444"/>
      <c r="IP351" s="1444"/>
      <c r="IQ351" s="1444"/>
      <c r="IR351" s="1444"/>
      <c r="IS351" s="1444"/>
      <c r="IT351" s="1444"/>
      <c r="IU351" s="1444"/>
      <c r="IV351" s="1444"/>
      <c r="IW351" s="1444"/>
      <c r="IX351" s="1444"/>
      <c r="IY351" s="1444"/>
      <c r="IZ351" s="1444"/>
      <c r="JA351" s="1444"/>
      <c r="JB351" s="1444"/>
      <c r="JC351" s="1444"/>
      <c r="JD351" s="1444"/>
      <c r="JE351" s="1444"/>
    </row>
    <row r="352" spans="13:265" s="1485" customFormat="1" ht="15" hidden="1" customHeight="1" x14ac:dyDescent="0.25">
      <c r="M352" s="1163"/>
      <c r="N352" s="1163"/>
      <c r="CK352" s="1444"/>
      <c r="CL352" s="1444"/>
      <c r="CM352" s="1444"/>
      <c r="CN352" s="1444"/>
      <c r="CO352" s="1444"/>
      <c r="CP352" s="1444"/>
      <c r="CQ352" s="1444"/>
      <c r="CR352" s="1444"/>
      <c r="CS352" s="1444"/>
      <c r="CT352" s="1444"/>
      <c r="CU352" s="1444"/>
      <c r="CV352" s="1444"/>
      <c r="CW352" s="1444"/>
      <c r="CX352" s="1444"/>
      <c r="CY352" s="1444"/>
      <c r="CZ352" s="1444"/>
      <c r="DA352" s="1444"/>
      <c r="DB352" s="1444"/>
      <c r="DC352" s="1444"/>
      <c r="DD352" s="1444"/>
      <c r="DE352" s="1444"/>
      <c r="DF352" s="1444"/>
      <c r="DG352" s="1444"/>
      <c r="DH352" s="1444"/>
      <c r="DI352" s="1444"/>
      <c r="DJ352" s="1444"/>
      <c r="DK352" s="1444"/>
      <c r="DL352" s="1444"/>
      <c r="DM352" s="1444"/>
      <c r="DN352" s="1444"/>
      <c r="DO352" s="1444"/>
      <c r="DP352" s="1444"/>
      <c r="DQ352" s="1444"/>
      <c r="DR352" s="1444"/>
      <c r="DS352" s="1444"/>
      <c r="DT352" s="1444"/>
      <c r="DU352" s="1444"/>
      <c r="DV352" s="1444"/>
      <c r="DW352" s="1444"/>
      <c r="DX352" s="1444"/>
      <c r="DY352" s="1444"/>
      <c r="DZ352" s="1444"/>
      <c r="EA352" s="1444"/>
      <c r="EB352" s="1444"/>
      <c r="EC352" s="1444"/>
      <c r="ED352" s="1444"/>
      <c r="EE352" s="1444"/>
      <c r="EF352" s="1444"/>
      <c r="EG352" s="1444"/>
      <c r="EH352" s="1444"/>
      <c r="EI352" s="1444"/>
      <c r="EJ352" s="1444"/>
      <c r="EK352" s="1444"/>
      <c r="EL352" s="1444"/>
      <c r="EM352" s="1444"/>
      <c r="EN352" s="1444"/>
      <c r="EO352" s="1444"/>
      <c r="EP352" s="1444"/>
      <c r="EQ352" s="1444"/>
      <c r="ER352" s="1444"/>
      <c r="ES352" s="1444"/>
      <c r="ET352" s="1444"/>
      <c r="EU352" s="1444"/>
      <c r="EV352" s="1444"/>
      <c r="EW352" s="1444"/>
      <c r="EX352" s="1444"/>
      <c r="EY352" s="1444"/>
      <c r="EZ352" s="1444"/>
      <c r="FA352" s="1444"/>
      <c r="FB352" s="1444"/>
      <c r="FC352" s="1444"/>
      <c r="FD352" s="1444"/>
      <c r="FE352" s="1444"/>
      <c r="FF352" s="1444"/>
      <c r="FG352" s="1444"/>
      <c r="FH352" s="1444"/>
      <c r="FI352" s="1444"/>
      <c r="FJ352" s="1444"/>
      <c r="FK352" s="1444"/>
      <c r="FL352" s="1444"/>
      <c r="FM352" s="1444"/>
      <c r="FN352" s="1444"/>
      <c r="FO352" s="1444"/>
      <c r="FP352" s="1444"/>
      <c r="FQ352" s="1444"/>
      <c r="FR352" s="1444"/>
      <c r="FS352" s="1444"/>
      <c r="FT352" s="1444"/>
      <c r="FU352" s="1444"/>
      <c r="FV352" s="1444"/>
      <c r="FW352" s="1444"/>
      <c r="FX352" s="1444"/>
      <c r="FY352" s="1444"/>
      <c r="FZ352" s="1444"/>
      <c r="GA352" s="1444"/>
      <c r="GB352" s="1444"/>
      <c r="GC352" s="1444"/>
      <c r="GD352" s="1444"/>
      <c r="GE352" s="1444"/>
      <c r="GF352" s="1444"/>
      <c r="GG352" s="1444"/>
      <c r="GH352" s="1444"/>
      <c r="GI352" s="1444"/>
      <c r="GJ352" s="1444"/>
      <c r="GK352" s="1444"/>
      <c r="GL352" s="1444"/>
      <c r="GM352" s="1444"/>
      <c r="GN352" s="1444"/>
      <c r="GO352" s="1444"/>
      <c r="GP352" s="1444"/>
      <c r="GQ352" s="1444"/>
      <c r="GR352" s="1444"/>
      <c r="GS352" s="1444"/>
      <c r="GT352" s="1444"/>
      <c r="GU352" s="1444"/>
      <c r="GV352" s="1444"/>
      <c r="GW352" s="1444"/>
      <c r="GX352" s="1444"/>
      <c r="GY352" s="1444"/>
      <c r="GZ352" s="1444"/>
      <c r="HA352" s="1444"/>
      <c r="HB352" s="1444"/>
      <c r="HC352" s="1444"/>
      <c r="HD352" s="1444"/>
      <c r="HE352" s="1444"/>
      <c r="HF352" s="1444"/>
      <c r="HG352" s="1444"/>
      <c r="HH352" s="1444"/>
      <c r="HI352" s="1444"/>
      <c r="HJ352" s="1444"/>
      <c r="HK352" s="1444"/>
      <c r="HL352" s="1444"/>
      <c r="HM352" s="1444"/>
      <c r="HN352" s="1444"/>
      <c r="HO352" s="1444"/>
      <c r="HP352" s="1444"/>
      <c r="HQ352" s="1444"/>
      <c r="HR352" s="1444"/>
      <c r="HS352" s="1444"/>
      <c r="HT352" s="1444"/>
      <c r="HU352" s="1444"/>
      <c r="HV352" s="1444"/>
      <c r="HW352" s="1444"/>
      <c r="HX352" s="1444"/>
      <c r="HY352" s="1444"/>
      <c r="HZ352" s="1444"/>
      <c r="IA352" s="1444"/>
      <c r="IB352" s="1444"/>
      <c r="IC352" s="1444"/>
      <c r="ID352" s="1444"/>
      <c r="IE352" s="1444"/>
      <c r="IF352" s="1444"/>
      <c r="IG352" s="1444"/>
      <c r="IH352" s="1444"/>
      <c r="II352" s="1444"/>
      <c r="IJ352" s="1444"/>
      <c r="IK352" s="1444"/>
      <c r="IL352" s="1444"/>
      <c r="IM352" s="1444"/>
      <c r="IN352" s="1444"/>
      <c r="IO352" s="1444"/>
      <c r="IP352" s="1444"/>
      <c r="IQ352" s="1444"/>
      <c r="IR352" s="1444"/>
      <c r="IS352" s="1444"/>
      <c r="IT352" s="1444"/>
      <c r="IU352" s="1444"/>
      <c r="IV352" s="1444"/>
      <c r="IW352" s="1444"/>
      <c r="IX352" s="1444"/>
      <c r="IY352" s="1444"/>
      <c r="IZ352" s="1444"/>
      <c r="JA352" s="1444"/>
      <c r="JB352" s="1444"/>
      <c r="JC352" s="1444"/>
      <c r="JD352" s="1444"/>
      <c r="JE352" s="1444"/>
    </row>
    <row r="353" spans="1:265" s="1485" customFormat="1" ht="15" hidden="1" customHeight="1" x14ac:dyDescent="0.25">
      <c r="M353" s="1163"/>
      <c r="N353" s="1163"/>
      <c r="CK353" s="1444"/>
      <c r="CL353" s="1444"/>
      <c r="CM353" s="1444"/>
      <c r="CN353" s="1444"/>
      <c r="CO353" s="1444"/>
      <c r="CP353" s="1444"/>
      <c r="CQ353" s="1444"/>
      <c r="CR353" s="1444"/>
      <c r="CS353" s="1444"/>
      <c r="CT353" s="1444"/>
      <c r="CU353" s="1444"/>
      <c r="CV353" s="1444"/>
      <c r="CW353" s="1444"/>
      <c r="CX353" s="1444"/>
      <c r="CY353" s="1444"/>
      <c r="CZ353" s="1444"/>
      <c r="DA353" s="1444"/>
      <c r="DB353" s="1444"/>
      <c r="DC353" s="1444"/>
      <c r="DD353" s="1444"/>
      <c r="DE353" s="1444"/>
      <c r="DF353" s="1444"/>
      <c r="DG353" s="1444"/>
      <c r="DH353" s="1444"/>
      <c r="DI353" s="1444"/>
      <c r="DJ353" s="1444"/>
      <c r="DK353" s="1444"/>
      <c r="DL353" s="1444"/>
      <c r="DM353" s="1444"/>
      <c r="DN353" s="1444"/>
      <c r="DO353" s="1444"/>
      <c r="DP353" s="1444"/>
      <c r="DQ353" s="1444"/>
      <c r="DR353" s="1444"/>
      <c r="DS353" s="1444"/>
      <c r="DT353" s="1444"/>
      <c r="DU353" s="1444"/>
      <c r="DV353" s="1444"/>
      <c r="DW353" s="1444"/>
      <c r="DX353" s="1444"/>
      <c r="DY353" s="1444"/>
      <c r="DZ353" s="1444"/>
      <c r="EA353" s="1444"/>
      <c r="EB353" s="1444"/>
      <c r="EC353" s="1444"/>
      <c r="ED353" s="1444"/>
      <c r="EE353" s="1444"/>
      <c r="EF353" s="1444"/>
      <c r="EG353" s="1444"/>
      <c r="EH353" s="1444"/>
      <c r="EI353" s="1444"/>
      <c r="EJ353" s="1444"/>
      <c r="EK353" s="1444"/>
      <c r="EL353" s="1444"/>
      <c r="EM353" s="1444"/>
      <c r="EN353" s="1444"/>
      <c r="EO353" s="1444"/>
      <c r="EP353" s="1444"/>
      <c r="EQ353" s="1444"/>
      <c r="ER353" s="1444"/>
      <c r="ES353" s="1444"/>
      <c r="ET353" s="1444"/>
      <c r="EU353" s="1444"/>
      <c r="EV353" s="1444"/>
      <c r="EW353" s="1444"/>
      <c r="EX353" s="1444"/>
      <c r="EY353" s="1444"/>
      <c r="EZ353" s="1444"/>
      <c r="FA353" s="1444"/>
      <c r="FB353" s="1444"/>
      <c r="FC353" s="1444"/>
      <c r="FD353" s="1444"/>
      <c r="FE353" s="1444"/>
      <c r="FF353" s="1444"/>
      <c r="FG353" s="1444"/>
      <c r="FH353" s="1444"/>
      <c r="FI353" s="1444"/>
      <c r="FJ353" s="1444"/>
      <c r="FK353" s="1444"/>
      <c r="FL353" s="1444"/>
      <c r="FM353" s="1444"/>
      <c r="FN353" s="1444"/>
      <c r="FO353" s="1444"/>
      <c r="FP353" s="1444"/>
      <c r="FQ353" s="1444"/>
      <c r="FR353" s="1444"/>
      <c r="FS353" s="1444"/>
      <c r="FT353" s="1444"/>
      <c r="FU353" s="1444"/>
      <c r="FV353" s="1444"/>
      <c r="FW353" s="1444"/>
      <c r="FX353" s="1444"/>
      <c r="FY353" s="1444"/>
      <c r="FZ353" s="1444"/>
      <c r="GA353" s="1444"/>
      <c r="GB353" s="1444"/>
      <c r="GC353" s="1444"/>
      <c r="GD353" s="1444"/>
      <c r="GE353" s="1444"/>
      <c r="GF353" s="1444"/>
      <c r="GG353" s="1444"/>
      <c r="GH353" s="1444"/>
      <c r="GI353" s="1444"/>
      <c r="GJ353" s="1444"/>
      <c r="GK353" s="1444"/>
      <c r="GL353" s="1444"/>
      <c r="GM353" s="1444"/>
      <c r="GN353" s="1444"/>
      <c r="GO353" s="1444"/>
      <c r="GP353" s="1444"/>
      <c r="GQ353" s="1444"/>
      <c r="GR353" s="1444"/>
      <c r="GS353" s="1444"/>
      <c r="GT353" s="1444"/>
      <c r="GU353" s="1444"/>
      <c r="GV353" s="1444"/>
      <c r="GW353" s="1444"/>
      <c r="GX353" s="1444"/>
      <c r="GY353" s="1444"/>
      <c r="GZ353" s="1444"/>
      <c r="HA353" s="1444"/>
      <c r="HB353" s="1444"/>
      <c r="HC353" s="1444"/>
      <c r="HD353" s="1444"/>
      <c r="HE353" s="1444"/>
      <c r="HF353" s="1444"/>
      <c r="HG353" s="1444"/>
      <c r="HH353" s="1444"/>
      <c r="HI353" s="1444"/>
      <c r="HJ353" s="1444"/>
      <c r="HK353" s="1444"/>
      <c r="HL353" s="1444"/>
      <c r="HM353" s="1444"/>
      <c r="HN353" s="1444"/>
      <c r="HO353" s="1444"/>
      <c r="HP353" s="1444"/>
      <c r="HQ353" s="1444"/>
      <c r="HR353" s="1444"/>
      <c r="HS353" s="1444"/>
      <c r="HT353" s="1444"/>
      <c r="HU353" s="1444"/>
      <c r="HV353" s="1444"/>
      <c r="HW353" s="1444"/>
      <c r="HX353" s="1444"/>
      <c r="HY353" s="1444"/>
      <c r="HZ353" s="1444"/>
      <c r="IA353" s="1444"/>
      <c r="IB353" s="1444"/>
      <c r="IC353" s="1444"/>
      <c r="ID353" s="1444"/>
      <c r="IE353" s="1444"/>
      <c r="IF353" s="1444"/>
      <c r="IG353" s="1444"/>
      <c r="IH353" s="1444"/>
      <c r="II353" s="1444"/>
      <c r="IJ353" s="1444"/>
      <c r="IK353" s="1444"/>
      <c r="IL353" s="1444"/>
      <c r="IM353" s="1444"/>
      <c r="IN353" s="1444"/>
      <c r="IO353" s="1444"/>
      <c r="IP353" s="1444"/>
      <c r="IQ353" s="1444"/>
      <c r="IR353" s="1444"/>
      <c r="IS353" s="1444"/>
      <c r="IT353" s="1444"/>
      <c r="IU353" s="1444"/>
      <c r="IV353" s="1444"/>
      <c r="IW353" s="1444"/>
      <c r="IX353" s="1444"/>
      <c r="IY353" s="1444"/>
      <c r="IZ353" s="1444"/>
      <c r="JA353" s="1444"/>
      <c r="JB353" s="1444"/>
      <c r="JC353" s="1444"/>
      <c r="JD353" s="1444"/>
      <c r="JE353" s="1444"/>
    </row>
    <row r="354" spans="1:265" s="1485" customFormat="1" ht="15" hidden="1" customHeight="1" x14ac:dyDescent="0.25">
      <c r="M354" s="1163"/>
      <c r="N354" s="1163"/>
      <c r="CK354" s="1444"/>
      <c r="CL354" s="1444"/>
      <c r="CM354" s="1444"/>
      <c r="CN354" s="1444"/>
      <c r="CO354" s="1444"/>
      <c r="CP354" s="1444"/>
      <c r="CQ354" s="1444"/>
      <c r="CR354" s="1444"/>
      <c r="CS354" s="1444"/>
      <c r="CT354" s="1444"/>
      <c r="CU354" s="1444"/>
      <c r="CV354" s="1444"/>
      <c r="CW354" s="1444"/>
      <c r="CX354" s="1444"/>
      <c r="CY354" s="1444"/>
      <c r="CZ354" s="1444"/>
      <c r="DA354" s="1444"/>
      <c r="DB354" s="1444"/>
      <c r="DC354" s="1444"/>
      <c r="DD354" s="1444"/>
      <c r="DE354" s="1444"/>
      <c r="DF354" s="1444"/>
      <c r="DG354" s="1444"/>
      <c r="DH354" s="1444"/>
      <c r="DI354" s="1444"/>
      <c r="DJ354" s="1444"/>
      <c r="DK354" s="1444"/>
      <c r="DL354" s="1444"/>
      <c r="DM354" s="1444"/>
      <c r="DN354" s="1444"/>
      <c r="DO354" s="1444"/>
      <c r="DP354" s="1444"/>
      <c r="DQ354" s="1444"/>
      <c r="DR354" s="1444"/>
      <c r="DS354" s="1444"/>
      <c r="DT354" s="1444"/>
      <c r="DU354" s="1444"/>
      <c r="DV354" s="1444"/>
      <c r="DW354" s="1444"/>
      <c r="DX354" s="1444"/>
      <c r="DY354" s="1444"/>
      <c r="DZ354" s="1444"/>
      <c r="EA354" s="1444"/>
      <c r="EB354" s="1444"/>
      <c r="EC354" s="1444"/>
      <c r="ED354" s="1444"/>
      <c r="EE354" s="1444"/>
      <c r="EF354" s="1444"/>
      <c r="EG354" s="1444"/>
      <c r="EH354" s="1444"/>
      <c r="EI354" s="1444"/>
      <c r="EJ354" s="1444"/>
      <c r="EK354" s="1444"/>
      <c r="EL354" s="1444"/>
      <c r="EM354" s="1444"/>
      <c r="EN354" s="1444"/>
      <c r="EO354" s="1444"/>
      <c r="EP354" s="1444"/>
      <c r="EQ354" s="1444"/>
      <c r="ER354" s="1444"/>
      <c r="ES354" s="1444"/>
      <c r="ET354" s="1444"/>
      <c r="EU354" s="1444"/>
      <c r="EV354" s="1444"/>
      <c r="EW354" s="1444"/>
      <c r="EX354" s="1444"/>
      <c r="EY354" s="1444"/>
      <c r="EZ354" s="1444"/>
      <c r="FA354" s="1444"/>
      <c r="FB354" s="1444"/>
      <c r="FC354" s="1444"/>
      <c r="FD354" s="1444"/>
      <c r="FE354" s="1444"/>
      <c r="FF354" s="1444"/>
      <c r="FG354" s="1444"/>
      <c r="FH354" s="1444"/>
      <c r="FI354" s="1444"/>
      <c r="FJ354" s="1444"/>
      <c r="FK354" s="1444"/>
      <c r="FL354" s="1444"/>
      <c r="FM354" s="1444"/>
      <c r="FN354" s="1444"/>
      <c r="FO354" s="1444"/>
      <c r="FP354" s="1444"/>
      <c r="FQ354" s="1444"/>
      <c r="FR354" s="1444"/>
      <c r="FS354" s="1444"/>
      <c r="FT354" s="1444"/>
      <c r="FU354" s="1444"/>
      <c r="FV354" s="1444"/>
      <c r="FW354" s="1444"/>
      <c r="FX354" s="1444"/>
      <c r="FY354" s="1444"/>
      <c r="FZ354" s="1444"/>
      <c r="GA354" s="1444"/>
      <c r="GB354" s="1444"/>
      <c r="GC354" s="1444"/>
      <c r="GD354" s="1444"/>
      <c r="GE354" s="1444"/>
      <c r="GF354" s="1444"/>
      <c r="GG354" s="1444"/>
      <c r="GH354" s="1444"/>
      <c r="GI354" s="1444"/>
      <c r="GJ354" s="1444"/>
      <c r="GK354" s="1444"/>
      <c r="GL354" s="1444"/>
      <c r="GM354" s="1444"/>
      <c r="GN354" s="1444"/>
      <c r="GO354" s="1444"/>
      <c r="GP354" s="1444"/>
      <c r="GQ354" s="1444"/>
      <c r="GR354" s="1444"/>
      <c r="GS354" s="1444"/>
      <c r="GT354" s="1444"/>
      <c r="GU354" s="1444"/>
      <c r="GV354" s="1444"/>
      <c r="GW354" s="1444"/>
      <c r="GX354" s="1444"/>
      <c r="GY354" s="1444"/>
      <c r="GZ354" s="1444"/>
      <c r="HA354" s="1444"/>
      <c r="HB354" s="1444"/>
      <c r="HC354" s="1444"/>
      <c r="HD354" s="1444"/>
      <c r="HE354" s="1444"/>
      <c r="HF354" s="1444"/>
      <c r="HG354" s="1444"/>
      <c r="HH354" s="1444"/>
      <c r="HI354" s="1444"/>
      <c r="HJ354" s="1444"/>
      <c r="HK354" s="1444"/>
      <c r="HL354" s="1444"/>
      <c r="HM354" s="1444"/>
      <c r="HN354" s="1444"/>
      <c r="HO354" s="1444"/>
      <c r="HP354" s="1444"/>
      <c r="HQ354" s="1444"/>
      <c r="HR354" s="1444"/>
      <c r="HS354" s="1444"/>
      <c r="HT354" s="1444"/>
      <c r="HU354" s="1444"/>
      <c r="HV354" s="1444"/>
      <c r="HW354" s="1444"/>
      <c r="HX354" s="1444"/>
      <c r="HY354" s="1444"/>
      <c r="HZ354" s="1444"/>
      <c r="IA354" s="1444"/>
      <c r="IB354" s="1444"/>
      <c r="IC354" s="1444"/>
      <c r="ID354" s="1444"/>
      <c r="IE354" s="1444"/>
      <c r="IF354" s="1444"/>
      <c r="IG354" s="1444"/>
      <c r="IH354" s="1444"/>
      <c r="II354" s="1444"/>
      <c r="IJ354" s="1444"/>
      <c r="IK354" s="1444"/>
      <c r="IL354" s="1444"/>
      <c r="IM354" s="1444"/>
      <c r="IN354" s="1444"/>
      <c r="IO354" s="1444"/>
      <c r="IP354" s="1444"/>
      <c r="IQ354" s="1444"/>
      <c r="IR354" s="1444"/>
      <c r="IS354" s="1444"/>
      <c r="IT354" s="1444"/>
      <c r="IU354" s="1444"/>
      <c r="IV354" s="1444"/>
      <c r="IW354" s="1444"/>
      <c r="IX354" s="1444"/>
      <c r="IY354" s="1444"/>
      <c r="IZ354" s="1444"/>
      <c r="JA354" s="1444"/>
      <c r="JB354" s="1444"/>
      <c r="JC354" s="1444"/>
      <c r="JD354" s="1444"/>
      <c r="JE354" s="1444"/>
    </row>
    <row r="355" spans="1:265" s="1485" customFormat="1" ht="15" hidden="1" customHeight="1" x14ac:dyDescent="0.25">
      <c r="M355" s="1163"/>
      <c r="N355" s="1163"/>
      <c r="CK355" s="1444"/>
      <c r="CL355" s="1444"/>
      <c r="CM355" s="1444"/>
      <c r="CN355" s="1444"/>
      <c r="CO355" s="1444"/>
      <c r="CP355" s="1444"/>
      <c r="CQ355" s="1444"/>
      <c r="CR355" s="1444"/>
      <c r="CS355" s="1444"/>
      <c r="CT355" s="1444"/>
      <c r="CU355" s="1444"/>
      <c r="CV355" s="1444"/>
      <c r="CW355" s="1444"/>
      <c r="CX355" s="1444"/>
      <c r="CY355" s="1444"/>
      <c r="CZ355" s="1444"/>
      <c r="DA355" s="1444"/>
      <c r="DB355" s="1444"/>
      <c r="DC355" s="1444"/>
      <c r="DD355" s="1444"/>
      <c r="DE355" s="1444"/>
      <c r="DF355" s="1444"/>
      <c r="DG355" s="1444"/>
      <c r="DH355" s="1444"/>
      <c r="DI355" s="1444"/>
      <c r="DJ355" s="1444"/>
      <c r="DK355" s="1444"/>
      <c r="DL355" s="1444"/>
      <c r="DM355" s="1444"/>
      <c r="DN355" s="1444"/>
      <c r="DO355" s="1444"/>
      <c r="DP355" s="1444"/>
      <c r="DQ355" s="1444"/>
      <c r="DR355" s="1444"/>
      <c r="DS355" s="1444"/>
      <c r="DT355" s="1444"/>
      <c r="DU355" s="1444"/>
      <c r="DV355" s="1444"/>
      <c r="DW355" s="1444"/>
      <c r="DX355" s="1444"/>
      <c r="DY355" s="1444"/>
      <c r="DZ355" s="1444"/>
      <c r="EA355" s="1444"/>
      <c r="EB355" s="1444"/>
      <c r="EC355" s="1444"/>
      <c r="ED355" s="1444"/>
      <c r="EE355" s="1444"/>
      <c r="EF355" s="1444"/>
      <c r="EG355" s="1444"/>
      <c r="EH355" s="1444"/>
      <c r="EI355" s="1444"/>
      <c r="EJ355" s="1444"/>
      <c r="EK355" s="1444"/>
      <c r="EL355" s="1444"/>
      <c r="EM355" s="1444"/>
      <c r="EN355" s="1444"/>
      <c r="EO355" s="1444"/>
      <c r="EP355" s="1444"/>
      <c r="EQ355" s="1444"/>
      <c r="ER355" s="1444"/>
      <c r="ES355" s="1444"/>
      <c r="ET355" s="1444"/>
      <c r="EU355" s="1444"/>
      <c r="EV355" s="1444"/>
      <c r="EW355" s="1444"/>
      <c r="EX355" s="1444"/>
      <c r="EY355" s="1444"/>
      <c r="EZ355" s="1444"/>
      <c r="FA355" s="1444"/>
      <c r="FB355" s="1444"/>
      <c r="FC355" s="1444"/>
      <c r="FD355" s="1444"/>
      <c r="FE355" s="1444"/>
      <c r="FF355" s="1444"/>
      <c r="FG355" s="1444"/>
      <c r="FH355" s="1444"/>
      <c r="FI355" s="1444"/>
      <c r="FJ355" s="1444"/>
      <c r="FK355" s="1444"/>
      <c r="FL355" s="1444"/>
      <c r="FM355" s="1444"/>
      <c r="FN355" s="1444"/>
      <c r="FO355" s="1444"/>
      <c r="FP355" s="1444"/>
      <c r="FQ355" s="1444"/>
      <c r="FR355" s="1444"/>
      <c r="FS355" s="1444"/>
      <c r="FT355" s="1444"/>
      <c r="FU355" s="1444"/>
      <c r="FV355" s="1444"/>
      <c r="FW355" s="1444"/>
      <c r="FX355" s="1444"/>
      <c r="FY355" s="1444"/>
      <c r="FZ355" s="1444"/>
      <c r="GA355" s="1444"/>
      <c r="GB355" s="1444"/>
      <c r="GC355" s="1444"/>
      <c r="GD355" s="1444"/>
      <c r="GE355" s="1444"/>
      <c r="GF355" s="1444"/>
      <c r="GG355" s="1444"/>
      <c r="GH355" s="1444"/>
      <c r="GI355" s="1444"/>
      <c r="GJ355" s="1444"/>
      <c r="GK355" s="1444"/>
      <c r="GL355" s="1444"/>
      <c r="GM355" s="1444"/>
      <c r="GN355" s="1444"/>
      <c r="GO355" s="1444"/>
      <c r="GP355" s="1444"/>
      <c r="GQ355" s="1444"/>
      <c r="GR355" s="1444"/>
      <c r="GS355" s="1444"/>
      <c r="GT355" s="1444"/>
      <c r="GU355" s="1444"/>
      <c r="GV355" s="1444"/>
      <c r="GW355" s="1444"/>
      <c r="GX355" s="1444"/>
      <c r="GY355" s="1444"/>
      <c r="GZ355" s="1444"/>
      <c r="HA355" s="1444"/>
      <c r="HB355" s="1444"/>
      <c r="HC355" s="1444"/>
      <c r="HD355" s="1444"/>
      <c r="HE355" s="1444"/>
      <c r="HF355" s="1444"/>
      <c r="HG355" s="1444"/>
      <c r="HH355" s="1444"/>
      <c r="HI355" s="1444"/>
      <c r="HJ355" s="1444"/>
      <c r="HK355" s="1444"/>
      <c r="HL355" s="1444"/>
      <c r="HM355" s="1444"/>
      <c r="HN355" s="1444"/>
      <c r="HO355" s="1444"/>
      <c r="HP355" s="1444"/>
      <c r="HQ355" s="1444"/>
      <c r="HR355" s="1444"/>
      <c r="HS355" s="1444"/>
      <c r="HT355" s="1444"/>
      <c r="HU355" s="1444"/>
      <c r="HV355" s="1444"/>
      <c r="HW355" s="1444"/>
      <c r="HX355" s="1444"/>
      <c r="HY355" s="1444"/>
      <c r="HZ355" s="1444"/>
      <c r="IA355" s="1444"/>
      <c r="IB355" s="1444"/>
      <c r="IC355" s="1444"/>
      <c r="ID355" s="1444"/>
      <c r="IE355" s="1444"/>
      <c r="IF355" s="1444"/>
      <c r="IG355" s="1444"/>
      <c r="IH355" s="1444"/>
      <c r="II355" s="1444"/>
      <c r="IJ355" s="1444"/>
      <c r="IK355" s="1444"/>
      <c r="IL355" s="1444"/>
      <c r="IM355" s="1444"/>
      <c r="IN355" s="1444"/>
      <c r="IO355" s="1444"/>
      <c r="IP355" s="1444"/>
      <c r="IQ355" s="1444"/>
      <c r="IR355" s="1444"/>
      <c r="IS355" s="1444"/>
      <c r="IT355" s="1444"/>
      <c r="IU355" s="1444"/>
      <c r="IV355" s="1444"/>
      <c r="IW355" s="1444"/>
      <c r="IX355" s="1444"/>
      <c r="IY355" s="1444"/>
      <c r="IZ355" s="1444"/>
      <c r="JA355" s="1444"/>
      <c r="JB355" s="1444"/>
      <c r="JC355" s="1444"/>
      <c r="JD355" s="1444"/>
      <c r="JE355" s="1444"/>
    </row>
    <row r="356" spans="1:265" s="1485" customFormat="1" ht="15" hidden="1" customHeight="1" x14ac:dyDescent="0.25">
      <c r="M356" s="1163"/>
      <c r="N356" s="1163"/>
      <c r="CK356" s="1444"/>
      <c r="CL356" s="1444"/>
      <c r="CM356" s="1444"/>
      <c r="CN356" s="1444"/>
      <c r="CO356" s="1444"/>
      <c r="CP356" s="1444"/>
      <c r="CQ356" s="1444"/>
      <c r="CR356" s="1444"/>
      <c r="CS356" s="1444"/>
      <c r="CT356" s="1444"/>
      <c r="CU356" s="1444"/>
      <c r="CV356" s="1444"/>
      <c r="CW356" s="1444"/>
      <c r="CX356" s="1444"/>
      <c r="CY356" s="1444"/>
      <c r="CZ356" s="1444"/>
      <c r="DA356" s="1444"/>
      <c r="DB356" s="1444"/>
      <c r="DC356" s="1444"/>
      <c r="DD356" s="1444"/>
      <c r="DE356" s="1444"/>
      <c r="DF356" s="1444"/>
      <c r="DG356" s="1444"/>
      <c r="DH356" s="1444"/>
      <c r="DI356" s="1444"/>
      <c r="DJ356" s="1444"/>
      <c r="DK356" s="1444"/>
      <c r="DL356" s="1444"/>
      <c r="DM356" s="1444"/>
      <c r="DN356" s="1444"/>
      <c r="DO356" s="1444"/>
      <c r="DP356" s="1444"/>
      <c r="DQ356" s="1444"/>
      <c r="DR356" s="1444"/>
      <c r="DS356" s="1444"/>
      <c r="DT356" s="1444"/>
      <c r="DU356" s="1444"/>
      <c r="DV356" s="1444"/>
      <c r="DW356" s="1444"/>
      <c r="DX356" s="1444"/>
      <c r="DY356" s="1444"/>
      <c r="DZ356" s="1444"/>
      <c r="EA356" s="1444"/>
      <c r="EB356" s="1444"/>
      <c r="EC356" s="1444"/>
      <c r="ED356" s="1444"/>
      <c r="EE356" s="1444"/>
      <c r="EF356" s="1444"/>
      <c r="EG356" s="1444"/>
      <c r="EH356" s="1444"/>
      <c r="EI356" s="1444"/>
      <c r="EJ356" s="1444"/>
      <c r="EK356" s="1444"/>
      <c r="EL356" s="1444"/>
      <c r="EM356" s="1444"/>
      <c r="EN356" s="1444"/>
      <c r="EO356" s="1444"/>
      <c r="EP356" s="1444"/>
      <c r="EQ356" s="1444"/>
      <c r="ER356" s="1444"/>
      <c r="ES356" s="1444"/>
      <c r="ET356" s="1444"/>
      <c r="EU356" s="1444"/>
      <c r="EV356" s="1444"/>
      <c r="EW356" s="1444"/>
      <c r="EX356" s="1444"/>
      <c r="EY356" s="1444"/>
      <c r="EZ356" s="1444"/>
      <c r="FA356" s="1444"/>
      <c r="FB356" s="1444"/>
      <c r="FC356" s="1444"/>
      <c r="FD356" s="1444"/>
      <c r="FE356" s="1444"/>
      <c r="FF356" s="1444"/>
      <c r="FG356" s="1444"/>
      <c r="FH356" s="1444"/>
      <c r="FI356" s="1444"/>
      <c r="FJ356" s="1444"/>
      <c r="FK356" s="1444"/>
      <c r="FL356" s="1444"/>
      <c r="FM356" s="1444"/>
      <c r="FN356" s="1444"/>
      <c r="FO356" s="1444"/>
      <c r="FP356" s="1444"/>
      <c r="FQ356" s="1444"/>
      <c r="FR356" s="1444"/>
      <c r="FS356" s="1444"/>
      <c r="FT356" s="1444"/>
      <c r="FU356" s="1444"/>
      <c r="FV356" s="1444"/>
      <c r="FW356" s="1444"/>
      <c r="FX356" s="1444"/>
      <c r="FY356" s="1444"/>
      <c r="FZ356" s="1444"/>
      <c r="GA356" s="1444"/>
      <c r="GB356" s="1444"/>
      <c r="GC356" s="1444"/>
      <c r="GD356" s="1444"/>
      <c r="GE356" s="1444"/>
      <c r="GF356" s="1444"/>
      <c r="GG356" s="1444"/>
      <c r="GH356" s="1444"/>
      <c r="GI356" s="1444"/>
      <c r="GJ356" s="1444"/>
      <c r="GK356" s="1444"/>
      <c r="GL356" s="1444"/>
      <c r="GM356" s="1444"/>
      <c r="GN356" s="1444"/>
      <c r="GO356" s="1444"/>
      <c r="GP356" s="1444"/>
      <c r="GQ356" s="1444"/>
      <c r="GR356" s="1444"/>
      <c r="GS356" s="1444"/>
      <c r="GT356" s="1444"/>
      <c r="GU356" s="1444"/>
      <c r="GV356" s="1444"/>
      <c r="GW356" s="1444"/>
      <c r="GX356" s="1444"/>
      <c r="GY356" s="1444"/>
      <c r="GZ356" s="1444"/>
      <c r="HA356" s="1444"/>
      <c r="HB356" s="1444"/>
      <c r="HC356" s="1444"/>
      <c r="HD356" s="1444"/>
      <c r="HE356" s="1444"/>
      <c r="HF356" s="1444"/>
      <c r="HG356" s="1444"/>
      <c r="HH356" s="1444"/>
      <c r="HI356" s="1444"/>
      <c r="HJ356" s="1444"/>
      <c r="HK356" s="1444"/>
      <c r="HL356" s="1444"/>
      <c r="HM356" s="1444"/>
      <c r="HN356" s="1444"/>
      <c r="HO356" s="1444"/>
      <c r="HP356" s="1444"/>
      <c r="HQ356" s="1444"/>
      <c r="HR356" s="1444"/>
      <c r="HS356" s="1444"/>
      <c r="HT356" s="1444"/>
      <c r="HU356" s="1444"/>
      <c r="HV356" s="1444"/>
      <c r="HW356" s="1444"/>
      <c r="HX356" s="1444"/>
      <c r="HY356" s="1444"/>
      <c r="HZ356" s="1444"/>
      <c r="IA356" s="1444"/>
      <c r="IB356" s="1444"/>
      <c r="IC356" s="1444"/>
      <c r="ID356" s="1444"/>
      <c r="IE356" s="1444"/>
      <c r="IF356" s="1444"/>
      <c r="IG356" s="1444"/>
      <c r="IH356" s="1444"/>
      <c r="II356" s="1444"/>
      <c r="IJ356" s="1444"/>
      <c r="IK356" s="1444"/>
      <c r="IL356" s="1444"/>
      <c r="IM356" s="1444"/>
      <c r="IN356" s="1444"/>
      <c r="IO356" s="1444"/>
      <c r="IP356" s="1444"/>
      <c r="IQ356" s="1444"/>
      <c r="IR356" s="1444"/>
      <c r="IS356" s="1444"/>
      <c r="IT356" s="1444"/>
      <c r="IU356" s="1444"/>
      <c r="IV356" s="1444"/>
      <c r="IW356" s="1444"/>
      <c r="IX356" s="1444"/>
      <c r="IY356" s="1444"/>
      <c r="IZ356" s="1444"/>
      <c r="JA356" s="1444"/>
      <c r="JB356" s="1444"/>
      <c r="JC356" s="1444"/>
      <c r="JD356" s="1444"/>
      <c r="JE356" s="1444"/>
    </row>
    <row r="357" spans="1:265" s="1485" customFormat="1" ht="15" hidden="1" customHeight="1" x14ac:dyDescent="0.25">
      <c r="M357" s="1163"/>
      <c r="N357" s="1163"/>
      <c r="CK357" s="1444"/>
      <c r="CL357" s="1444"/>
      <c r="CM357" s="1444"/>
      <c r="CN357" s="1444"/>
      <c r="CO357" s="1444"/>
      <c r="CP357" s="1444"/>
      <c r="CQ357" s="1444"/>
      <c r="CR357" s="1444"/>
      <c r="CS357" s="1444"/>
      <c r="CT357" s="1444"/>
      <c r="CU357" s="1444"/>
      <c r="CV357" s="1444"/>
      <c r="CW357" s="1444"/>
      <c r="CX357" s="1444"/>
      <c r="CY357" s="1444"/>
      <c r="CZ357" s="1444"/>
      <c r="DA357" s="1444"/>
      <c r="DB357" s="1444"/>
      <c r="DC357" s="1444"/>
      <c r="DD357" s="1444"/>
      <c r="DE357" s="1444"/>
      <c r="DF357" s="1444"/>
      <c r="DG357" s="1444"/>
      <c r="DH357" s="1444"/>
      <c r="DI357" s="1444"/>
      <c r="DJ357" s="1444"/>
      <c r="DK357" s="1444"/>
      <c r="DL357" s="1444"/>
      <c r="DM357" s="1444"/>
      <c r="DN357" s="1444"/>
      <c r="DO357" s="1444"/>
      <c r="DP357" s="1444"/>
      <c r="DQ357" s="1444"/>
      <c r="DR357" s="1444"/>
      <c r="DS357" s="1444"/>
      <c r="DT357" s="1444"/>
      <c r="DU357" s="1444"/>
      <c r="DV357" s="1444"/>
      <c r="DW357" s="1444"/>
      <c r="DX357" s="1444"/>
      <c r="DY357" s="1444"/>
      <c r="DZ357" s="1444"/>
      <c r="EA357" s="1444"/>
      <c r="EB357" s="1444"/>
      <c r="EC357" s="1444"/>
      <c r="ED357" s="1444"/>
      <c r="EE357" s="1444"/>
      <c r="EF357" s="1444"/>
      <c r="EG357" s="1444"/>
      <c r="EH357" s="1444"/>
      <c r="EI357" s="1444"/>
      <c r="EJ357" s="1444"/>
      <c r="EK357" s="1444"/>
      <c r="EL357" s="1444"/>
      <c r="EM357" s="1444"/>
      <c r="EN357" s="1444"/>
      <c r="EO357" s="1444"/>
      <c r="EP357" s="1444"/>
      <c r="EQ357" s="1444"/>
      <c r="ER357" s="1444"/>
      <c r="ES357" s="1444"/>
      <c r="ET357" s="1444"/>
      <c r="EU357" s="1444"/>
      <c r="EV357" s="1444"/>
      <c r="EW357" s="1444"/>
      <c r="EX357" s="1444"/>
      <c r="EY357" s="1444"/>
      <c r="EZ357" s="1444"/>
      <c r="FA357" s="1444"/>
      <c r="FB357" s="1444"/>
      <c r="FC357" s="1444"/>
      <c r="FD357" s="1444"/>
      <c r="FE357" s="1444"/>
      <c r="FF357" s="1444"/>
      <c r="FG357" s="1444"/>
      <c r="FH357" s="1444"/>
      <c r="FI357" s="1444"/>
      <c r="FJ357" s="1444"/>
      <c r="FK357" s="1444"/>
      <c r="FL357" s="1444"/>
      <c r="FM357" s="1444"/>
      <c r="FN357" s="1444"/>
      <c r="FO357" s="1444"/>
      <c r="FP357" s="1444"/>
      <c r="FQ357" s="1444"/>
      <c r="FR357" s="1444"/>
      <c r="FS357" s="1444"/>
      <c r="FT357" s="1444"/>
      <c r="FU357" s="1444"/>
      <c r="FV357" s="1444"/>
      <c r="FW357" s="1444"/>
      <c r="FX357" s="1444"/>
      <c r="FY357" s="1444"/>
      <c r="FZ357" s="1444"/>
      <c r="GA357" s="1444"/>
      <c r="GB357" s="1444"/>
      <c r="GC357" s="1444"/>
      <c r="GD357" s="1444"/>
      <c r="GE357" s="1444"/>
      <c r="GF357" s="1444"/>
      <c r="GG357" s="1444"/>
      <c r="GH357" s="1444"/>
      <c r="GI357" s="1444"/>
      <c r="GJ357" s="1444"/>
      <c r="GK357" s="1444"/>
      <c r="GL357" s="1444"/>
      <c r="GM357" s="1444"/>
      <c r="GN357" s="1444"/>
      <c r="GO357" s="1444"/>
      <c r="GP357" s="1444"/>
      <c r="GQ357" s="1444"/>
      <c r="GR357" s="1444"/>
      <c r="GS357" s="1444"/>
      <c r="GT357" s="1444"/>
      <c r="GU357" s="1444"/>
      <c r="GV357" s="1444"/>
      <c r="GW357" s="1444"/>
      <c r="GX357" s="1444"/>
      <c r="GY357" s="1444"/>
      <c r="GZ357" s="1444"/>
      <c r="HA357" s="1444"/>
      <c r="HB357" s="1444"/>
      <c r="HC357" s="1444"/>
      <c r="HD357" s="1444"/>
      <c r="HE357" s="1444"/>
      <c r="HF357" s="1444"/>
      <c r="HG357" s="1444"/>
      <c r="HH357" s="1444"/>
      <c r="HI357" s="1444"/>
      <c r="HJ357" s="1444"/>
      <c r="HK357" s="1444"/>
      <c r="HL357" s="1444"/>
      <c r="HM357" s="1444"/>
      <c r="HN357" s="1444"/>
      <c r="HO357" s="1444"/>
      <c r="HP357" s="1444"/>
      <c r="HQ357" s="1444"/>
      <c r="HR357" s="1444"/>
      <c r="HS357" s="1444"/>
      <c r="HT357" s="1444"/>
      <c r="HU357" s="1444"/>
      <c r="HV357" s="1444"/>
      <c r="HW357" s="1444"/>
      <c r="HX357" s="1444"/>
      <c r="HY357" s="1444"/>
      <c r="HZ357" s="1444"/>
      <c r="IA357" s="1444"/>
      <c r="IB357" s="1444"/>
      <c r="IC357" s="1444"/>
      <c r="ID357" s="1444"/>
      <c r="IE357" s="1444"/>
      <c r="IF357" s="1444"/>
      <c r="IG357" s="1444"/>
      <c r="IH357" s="1444"/>
      <c r="II357" s="1444"/>
      <c r="IJ357" s="1444"/>
      <c r="IK357" s="1444"/>
      <c r="IL357" s="1444"/>
      <c r="IM357" s="1444"/>
      <c r="IN357" s="1444"/>
      <c r="IO357" s="1444"/>
      <c r="IP357" s="1444"/>
      <c r="IQ357" s="1444"/>
      <c r="IR357" s="1444"/>
      <c r="IS357" s="1444"/>
      <c r="IT357" s="1444"/>
      <c r="IU357" s="1444"/>
      <c r="IV357" s="1444"/>
      <c r="IW357" s="1444"/>
      <c r="IX357" s="1444"/>
      <c r="IY357" s="1444"/>
      <c r="IZ357" s="1444"/>
      <c r="JA357" s="1444"/>
      <c r="JB357" s="1444"/>
      <c r="JC357" s="1444"/>
      <c r="JD357" s="1444"/>
      <c r="JE357" s="1444"/>
    </row>
    <row r="358" spans="1:265" s="1485" customFormat="1" ht="15" hidden="1" customHeight="1" x14ac:dyDescent="0.25">
      <c r="M358" s="1163"/>
      <c r="N358" s="1163"/>
      <c r="CK358" s="1444"/>
      <c r="CL358" s="1444"/>
      <c r="CM358" s="1444"/>
      <c r="CN358" s="1444"/>
      <c r="CO358" s="1444"/>
      <c r="CP358" s="1444"/>
      <c r="CQ358" s="1444"/>
      <c r="CR358" s="1444"/>
      <c r="CS358" s="1444"/>
      <c r="CT358" s="1444"/>
      <c r="CU358" s="1444"/>
      <c r="CV358" s="1444"/>
      <c r="CW358" s="1444"/>
      <c r="CX358" s="1444"/>
      <c r="CY358" s="1444"/>
      <c r="CZ358" s="1444"/>
      <c r="DA358" s="1444"/>
      <c r="DB358" s="1444"/>
      <c r="DC358" s="1444"/>
      <c r="DD358" s="1444"/>
      <c r="DE358" s="1444"/>
      <c r="DF358" s="1444"/>
      <c r="DG358" s="1444"/>
      <c r="DH358" s="1444"/>
      <c r="DI358" s="1444"/>
      <c r="DJ358" s="1444"/>
      <c r="DK358" s="1444"/>
      <c r="DL358" s="1444"/>
      <c r="DM358" s="1444"/>
      <c r="DN358" s="1444"/>
      <c r="DO358" s="1444"/>
      <c r="DP358" s="1444"/>
      <c r="DQ358" s="1444"/>
      <c r="DR358" s="1444"/>
      <c r="DS358" s="1444"/>
      <c r="DT358" s="1444"/>
      <c r="DU358" s="1444"/>
      <c r="DV358" s="1444"/>
      <c r="DW358" s="1444"/>
      <c r="DX358" s="1444"/>
      <c r="DY358" s="1444"/>
      <c r="DZ358" s="1444"/>
      <c r="EA358" s="1444"/>
      <c r="EB358" s="1444"/>
      <c r="EC358" s="1444"/>
      <c r="ED358" s="1444"/>
      <c r="EE358" s="1444"/>
      <c r="EF358" s="1444"/>
      <c r="EG358" s="1444"/>
      <c r="EH358" s="1444"/>
      <c r="EI358" s="1444"/>
      <c r="EJ358" s="1444"/>
      <c r="EK358" s="1444"/>
      <c r="EL358" s="1444"/>
      <c r="EM358" s="1444"/>
      <c r="EN358" s="1444"/>
      <c r="EO358" s="1444"/>
      <c r="EP358" s="1444"/>
      <c r="EQ358" s="1444"/>
      <c r="ER358" s="1444"/>
      <c r="ES358" s="1444"/>
      <c r="ET358" s="1444"/>
      <c r="EU358" s="1444"/>
      <c r="EV358" s="1444"/>
      <c r="EW358" s="1444"/>
      <c r="EX358" s="1444"/>
      <c r="EY358" s="1444"/>
      <c r="EZ358" s="1444"/>
      <c r="FA358" s="1444"/>
      <c r="FB358" s="1444"/>
      <c r="FC358" s="1444"/>
      <c r="FD358" s="1444"/>
      <c r="FE358" s="1444"/>
      <c r="FF358" s="1444"/>
      <c r="FG358" s="1444"/>
      <c r="FH358" s="1444"/>
      <c r="FI358" s="1444"/>
      <c r="FJ358" s="1444"/>
      <c r="FK358" s="1444"/>
      <c r="FL358" s="1444"/>
      <c r="FM358" s="1444"/>
      <c r="FN358" s="1444"/>
      <c r="FO358" s="1444"/>
      <c r="FP358" s="1444"/>
      <c r="FQ358" s="1444"/>
      <c r="FR358" s="1444"/>
      <c r="FS358" s="1444"/>
      <c r="FT358" s="1444"/>
      <c r="FU358" s="1444"/>
      <c r="FV358" s="1444"/>
      <c r="FW358" s="1444"/>
      <c r="FX358" s="1444"/>
      <c r="FY358" s="1444"/>
      <c r="FZ358" s="1444"/>
      <c r="GA358" s="1444"/>
      <c r="GB358" s="1444"/>
      <c r="GC358" s="1444"/>
      <c r="GD358" s="1444"/>
      <c r="GE358" s="1444"/>
      <c r="GF358" s="1444"/>
      <c r="GG358" s="1444"/>
      <c r="GH358" s="1444"/>
      <c r="GI358" s="1444"/>
      <c r="GJ358" s="1444"/>
      <c r="GK358" s="1444"/>
      <c r="GL358" s="1444"/>
      <c r="GM358" s="1444"/>
      <c r="GN358" s="1444"/>
      <c r="GO358" s="1444"/>
      <c r="GP358" s="1444"/>
      <c r="GQ358" s="1444"/>
      <c r="GR358" s="1444"/>
      <c r="GS358" s="1444"/>
      <c r="GT358" s="1444"/>
      <c r="GU358" s="1444"/>
      <c r="GV358" s="1444"/>
      <c r="GW358" s="1444"/>
      <c r="GX358" s="1444"/>
      <c r="GY358" s="1444"/>
      <c r="GZ358" s="1444"/>
      <c r="HA358" s="1444"/>
      <c r="HB358" s="1444"/>
      <c r="HC358" s="1444"/>
      <c r="HD358" s="1444"/>
      <c r="HE358" s="1444"/>
      <c r="HF358" s="1444"/>
      <c r="HG358" s="1444"/>
      <c r="HH358" s="1444"/>
      <c r="HI358" s="1444"/>
      <c r="HJ358" s="1444"/>
      <c r="HK358" s="1444"/>
      <c r="HL358" s="1444"/>
      <c r="HM358" s="1444"/>
      <c r="HN358" s="1444"/>
      <c r="HO358" s="1444"/>
      <c r="HP358" s="1444"/>
      <c r="HQ358" s="1444"/>
      <c r="HR358" s="1444"/>
      <c r="HS358" s="1444"/>
      <c r="HT358" s="1444"/>
      <c r="HU358" s="1444"/>
      <c r="HV358" s="1444"/>
      <c r="HW358" s="1444"/>
      <c r="HX358" s="1444"/>
      <c r="HY358" s="1444"/>
      <c r="HZ358" s="1444"/>
      <c r="IA358" s="1444"/>
      <c r="IB358" s="1444"/>
      <c r="IC358" s="1444"/>
      <c r="ID358" s="1444"/>
      <c r="IE358" s="1444"/>
      <c r="IF358" s="1444"/>
      <c r="IG358" s="1444"/>
      <c r="IH358" s="1444"/>
      <c r="II358" s="1444"/>
      <c r="IJ358" s="1444"/>
      <c r="IK358" s="1444"/>
      <c r="IL358" s="1444"/>
      <c r="IM358" s="1444"/>
      <c r="IN358" s="1444"/>
      <c r="IO358" s="1444"/>
      <c r="IP358" s="1444"/>
      <c r="IQ358" s="1444"/>
      <c r="IR358" s="1444"/>
      <c r="IS358" s="1444"/>
      <c r="IT358" s="1444"/>
      <c r="IU358" s="1444"/>
      <c r="IV358" s="1444"/>
      <c r="IW358" s="1444"/>
      <c r="IX358" s="1444"/>
      <c r="IY358" s="1444"/>
      <c r="IZ358" s="1444"/>
      <c r="JA358" s="1444"/>
      <c r="JB358" s="1444"/>
      <c r="JC358" s="1444"/>
      <c r="JD358" s="1444"/>
      <c r="JE358" s="1444"/>
    </row>
    <row r="359" spans="1:265" s="1444" customFormat="1" ht="15" hidden="1" customHeight="1" x14ac:dyDescent="0.25">
      <c r="A359" s="1485"/>
      <c r="B359" s="1485"/>
      <c r="C359" s="1485"/>
      <c r="D359" s="1485"/>
      <c r="E359" s="1485"/>
      <c r="F359" s="1485"/>
      <c r="G359" s="1485"/>
      <c r="H359" s="1485"/>
      <c r="I359" s="1485"/>
      <c r="J359" s="1485"/>
      <c r="K359" s="1485"/>
      <c r="L359" s="1485"/>
      <c r="M359" s="1163"/>
      <c r="N359" s="1163"/>
      <c r="O359" s="1485"/>
      <c r="P359" s="1485"/>
      <c r="Q359" s="1485"/>
      <c r="R359" s="1485"/>
      <c r="S359" s="1485"/>
      <c r="T359" s="1485"/>
      <c r="U359" s="1485"/>
      <c r="V359" s="1485"/>
      <c r="W359" s="1485"/>
      <c r="X359" s="1485"/>
      <c r="Y359" s="1485"/>
      <c r="Z359" s="1485"/>
      <c r="AA359" s="1485"/>
      <c r="AB359" s="1485"/>
      <c r="AC359" s="1485"/>
      <c r="AD359" s="1485"/>
      <c r="AE359" s="1485"/>
      <c r="AF359" s="1485"/>
      <c r="AG359" s="1485"/>
      <c r="AH359" s="1485"/>
      <c r="AI359" s="1485"/>
      <c r="AJ359" s="1485"/>
      <c r="AK359" s="1485"/>
      <c r="AL359" s="1485"/>
      <c r="AM359" s="1485"/>
      <c r="AN359" s="1485"/>
      <c r="AO359" s="1485"/>
      <c r="AP359" s="1485"/>
      <c r="AQ359" s="1485"/>
      <c r="AR359" s="1485"/>
      <c r="AS359" s="1485"/>
      <c r="AT359" s="1485"/>
      <c r="AU359" s="1485"/>
      <c r="AV359" s="1485"/>
      <c r="AW359" s="1485"/>
      <c r="AX359" s="1485"/>
      <c r="AY359" s="1485"/>
      <c r="AZ359" s="1485"/>
      <c r="BA359" s="1485"/>
      <c r="BB359" s="1485"/>
      <c r="BC359" s="1485"/>
      <c r="BD359" s="1485"/>
      <c r="BE359" s="1485"/>
      <c r="BF359" s="1485"/>
      <c r="BG359" s="1485"/>
      <c r="BH359" s="1485"/>
      <c r="BI359" s="1485"/>
      <c r="BJ359" s="1485"/>
      <c r="BK359" s="1485"/>
      <c r="BL359" s="1485"/>
      <c r="BM359" s="1485"/>
      <c r="BN359" s="1485"/>
      <c r="BO359" s="1485"/>
      <c r="BP359" s="1485"/>
      <c r="BQ359" s="1485"/>
      <c r="BR359" s="1485"/>
      <c r="BS359" s="1485"/>
      <c r="BT359" s="1485"/>
      <c r="BU359" s="1485"/>
      <c r="BV359" s="1485"/>
      <c r="BW359" s="1485"/>
      <c r="BX359" s="1485"/>
      <c r="BY359" s="1485"/>
      <c r="BZ359" s="1485"/>
      <c r="CA359" s="1485"/>
      <c r="CB359" s="1485"/>
      <c r="CC359" s="1485"/>
      <c r="CD359" s="1485"/>
      <c r="CE359" s="1485"/>
      <c r="CF359" s="1485"/>
      <c r="CG359" s="1485"/>
      <c r="CH359" s="1485"/>
      <c r="CI359" s="1485"/>
      <c r="CJ359" s="1485"/>
    </row>
    <row r="360" spans="1:265" s="1444" customFormat="1" ht="15" hidden="1" customHeight="1" x14ac:dyDescent="0.25">
      <c r="A360" s="1485"/>
      <c r="B360" s="1485"/>
      <c r="C360" s="1485"/>
      <c r="D360" s="1485"/>
      <c r="E360" s="1485"/>
      <c r="F360" s="1485"/>
      <c r="G360" s="1485"/>
      <c r="H360" s="1485"/>
      <c r="I360" s="1485"/>
      <c r="J360" s="1485"/>
      <c r="K360" s="1485"/>
      <c r="L360" s="1485"/>
      <c r="M360" s="1163"/>
      <c r="N360" s="1163"/>
      <c r="O360" s="1485"/>
      <c r="P360" s="1485"/>
      <c r="Q360" s="1485"/>
      <c r="R360" s="1485"/>
      <c r="S360" s="1485"/>
      <c r="T360" s="1485"/>
      <c r="U360" s="1485"/>
      <c r="V360" s="1485"/>
      <c r="W360" s="1485"/>
      <c r="X360" s="1485"/>
      <c r="Y360" s="1485"/>
      <c r="Z360" s="1485"/>
      <c r="AA360" s="1485"/>
      <c r="AB360" s="1485"/>
      <c r="AC360" s="1485"/>
      <c r="AD360" s="1485"/>
      <c r="AE360" s="1485"/>
      <c r="AF360" s="1485"/>
      <c r="AG360" s="1485"/>
      <c r="AH360" s="1485"/>
      <c r="AI360" s="1485"/>
      <c r="AJ360" s="1485"/>
      <c r="AK360" s="1485"/>
      <c r="AL360" s="1485"/>
      <c r="AM360" s="1485"/>
      <c r="AN360" s="1485"/>
      <c r="AO360" s="1485"/>
      <c r="AP360" s="1485"/>
      <c r="AQ360" s="1485"/>
      <c r="AR360" s="1485"/>
      <c r="AS360" s="1485"/>
      <c r="AT360" s="1485"/>
      <c r="AU360" s="1485"/>
      <c r="AV360" s="1485"/>
      <c r="AW360" s="1485"/>
      <c r="AX360" s="1485"/>
      <c r="AY360" s="1485"/>
      <c r="AZ360" s="1485"/>
      <c r="BA360" s="1485"/>
      <c r="BB360" s="1485"/>
      <c r="BC360" s="1485"/>
      <c r="BD360" s="1485"/>
      <c r="BE360" s="1485"/>
      <c r="BF360" s="1485"/>
      <c r="BG360" s="1485"/>
      <c r="BH360" s="1485"/>
      <c r="BI360" s="1485"/>
      <c r="BJ360" s="1485"/>
      <c r="BK360" s="1485"/>
      <c r="BL360" s="1485"/>
      <c r="BM360" s="1485"/>
      <c r="BN360" s="1485"/>
      <c r="BO360" s="1485"/>
      <c r="BP360" s="1485"/>
      <c r="BQ360" s="1485"/>
      <c r="BR360" s="1485"/>
      <c r="BS360" s="1485"/>
      <c r="BT360" s="1485"/>
      <c r="BU360" s="1485"/>
      <c r="BV360" s="1485"/>
      <c r="BW360" s="1485"/>
      <c r="BX360" s="1485"/>
      <c r="BY360" s="1485"/>
      <c r="BZ360" s="1485"/>
      <c r="CA360" s="1485"/>
      <c r="CB360" s="1485"/>
      <c r="CC360" s="1485"/>
      <c r="CD360" s="1485"/>
      <c r="CE360" s="1485"/>
      <c r="CF360" s="1485"/>
      <c r="CG360" s="1485"/>
      <c r="CH360" s="1485"/>
      <c r="CI360" s="1485"/>
      <c r="CJ360" s="1485"/>
    </row>
    <row r="361" spans="1:265" s="1485" customFormat="1" ht="15" hidden="1" customHeight="1" x14ac:dyDescent="0.25">
      <c r="M361" s="1163"/>
      <c r="N361" s="1163"/>
      <c r="CK361" s="1444"/>
      <c r="CL361" s="1444"/>
      <c r="CM361" s="1444"/>
      <c r="CN361" s="1444"/>
      <c r="CO361" s="1444"/>
      <c r="CP361" s="1444"/>
      <c r="CQ361" s="1444"/>
      <c r="CR361" s="1444"/>
      <c r="CS361" s="1444"/>
      <c r="CT361" s="1444"/>
      <c r="CU361" s="1444"/>
      <c r="CV361" s="1444"/>
      <c r="CW361" s="1444"/>
      <c r="CX361" s="1444"/>
      <c r="CY361" s="1444"/>
      <c r="CZ361" s="1444"/>
      <c r="DA361" s="1444"/>
      <c r="DB361" s="1444"/>
      <c r="DC361" s="1444"/>
      <c r="DD361" s="1444"/>
      <c r="DE361" s="1444"/>
      <c r="DF361" s="1444"/>
      <c r="DG361" s="1444"/>
      <c r="DH361" s="1444"/>
      <c r="DI361" s="1444"/>
      <c r="DJ361" s="1444"/>
      <c r="DK361" s="1444"/>
      <c r="DL361" s="1444"/>
      <c r="DM361" s="1444"/>
      <c r="DN361" s="1444"/>
      <c r="DO361" s="1444"/>
      <c r="DP361" s="1444"/>
      <c r="DQ361" s="1444"/>
      <c r="DR361" s="1444"/>
      <c r="DS361" s="1444"/>
      <c r="DT361" s="1444"/>
      <c r="DU361" s="1444"/>
      <c r="DV361" s="1444"/>
      <c r="DW361" s="1444"/>
      <c r="DX361" s="1444"/>
      <c r="DY361" s="1444"/>
      <c r="DZ361" s="1444"/>
      <c r="EA361" s="1444"/>
      <c r="EB361" s="1444"/>
      <c r="EC361" s="1444"/>
      <c r="ED361" s="1444"/>
      <c r="EE361" s="1444"/>
      <c r="EF361" s="1444"/>
      <c r="EG361" s="1444"/>
      <c r="EH361" s="1444"/>
      <c r="EI361" s="1444"/>
      <c r="EJ361" s="1444"/>
      <c r="EK361" s="1444"/>
      <c r="EL361" s="1444"/>
      <c r="EM361" s="1444"/>
      <c r="EN361" s="1444"/>
      <c r="EO361" s="1444"/>
      <c r="EP361" s="1444"/>
      <c r="EQ361" s="1444"/>
      <c r="ER361" s="1444"/>
      <c r="ES361" s="1444"/>
      <c r="ET361" s="1444"/>
      <c r="EU361" s="1444"/>
      <c r="EV361" s="1444"/>
      <c r="EW361" s="1444"/>
      <c r="EX361" s="1444"/>
      <c r="EY361" s="1444"/>
      <c r="EZ361" s="1444"/>
      <c r="FA361" s="1444"/>
      <c r="FB361" s="1444"/>
      <c r="FC361" s="1444"/>
      <c r="FD361" s="1444"/>
      <c r="FE361" s="1444"/>
      <c r="FF361" s="1444"/>
      <c r="FG361" s="1444"/>
      <c r="FH361" s="1444"/>
      <c r="FI361" s="1444"/>
      <c r="FJ361" s="1444"/>
      <c r="FK361" s="1444"/>
      <c r="FL361" s="1444"/>
      <c r="FM361" s="1444"/>
      <c r="FN361" s="1444"/>
      <c r="FO361" s="1444"/>
      <c r="FP361" s="1444"/>
      <c r="FQ361" s="1444"/>
      <c r="FR361" s="1444"/>
      <c r="FS361" s="1444"/>
      <c r="FT361" s="1444"/>
      <c r="FU361" s="1444"/>
      <c r="FV361" s="1444"/>
      <c r="FW361" s="1444"/>
      <c r="FX361" s="1444"/>
      <c r="FY361" s="1444"/>
      <c r="FZ361" s="1444"/>
      <c r="GA361" s="1444"/>
      <c r="GB361" s="1444"/>
      <c r="GC361" s="1444"/>
      <c r="GD361" s="1444"/>
      <c r="GE361" s="1444"/>
      <c r="GF361" s="1444"/>
      <c r="GG361" s="1444"/>
      <c r="GH361" s="1444"/>
      <c r="GI361" s="1444"/>
      <c r="GJ361" s="1444"/>
      <c r="GK361" s="1444"/>
      <c r="GL361" s="1444"/>
      <c r="GM361" s="1444"/>
      <c r="GN361" s="1444"/>
      <c r="GO361" s="1444"/>
      <c r="GP361" s="1444"/>
      <c r="GQ361" s="1444"/>
      <c r="GR361" s="1444"/>
      <c r="GS361" s="1444"/>
      <c r="GT361" s="1444"/>
      <c r="GU361" s="1444"/>
      <c r="GV361" s="1444"/>
      <c r="GW361" s="1444"/>
      <c r="GX361" s="1444"/>
      <c r="GY361" s="1444"/>
      <c r="GZ361" s="1444"/>
      <c r="HA361" s="1444"/>
      <c r="HB361" s="1444"/>
      <c r="HC361" s="1444"/>
      <c r="HD361" s="1444"/>
      <c r="HE361" s="1444"/>
      <c r="HF361" s="1444"/>
      <c r="HG361" s="1444"/>
      <c r="HH361" s="1444"/>
      <c r="HI361" s="1444"/>
      <c r="HJ361" s="1444"/>
      <c r="HK361" s="1444"/>
      <c r="HL361" s="1444"/>
      <c r="HM361" s="1444"/>
      <c r="HN361" s="1444"/>
      <c r="HO361" s="1444"/>
      <c r="HP361" s="1444"/>
      <c r="HQ361" s="1444"/>
      <c r="HR361" s="1444"/>
      <c r="HS361" s="1444"/>
      <c r="HT361" s="1444"/>
      <c r="HU361" s="1444"/>
      <c r="HV361" s="1444"/>
      <c r="HW361" s="1444"/>
      <c r="HX361" s="1444"/>
      <c r="HY361" s="1444"/>
      <c r="HZ361" s="1444"/>
      <c r="IA361" s="1444"/>
      <c r="IB361" s="1444"/>
      <c r="IC361" s="1444"/>
      <c r="ID361" s="1444"/>
      <c r="IE361" s="1444"/>
      <c r="IF361" s="1444"/>
      <c r="IG361" s="1444"/>
      <c r="IH361" s="1444"/>
      <c r="II361" s="1444"/>
      <c r="IJ361" s="1444"/>
      <c r="IK361" s="1444"/>
      <c r="IL361" s="1444"/>
      <c r="IM361" s="1444"/>
      <c r="IN361" s="1444"/>
      <c r="IO361" s="1444"/>
      <c r="IP361" s="1444"/>
      <c r="IQ361" s="1444"/>
      <c r="IR361" s="1444"/>
      <c r="IS361" s="1444"/>
      <c r="IT361" s="1444"/>
      <c r="IU361" s="1444"/>
      <c r="IV361" s="1444"/>
      <c r="IW361" s="1444"/>
      <c r="IX361" s="1444"/>
      <c r="IY361" s="1444"/>
      <c r="IZ361" s="1444"/>
      <c r="JA361" s="1444"/>
      <c r="JB361" s="1444"/>
      <c r="JC361" s="1444"/>
      <c r="JD361" s="1444"/>
      <c r="JE361" s="1444"/>
    </row>
    <row r="362" spans="1:265" s="1485" customFormat="1" ht="15" hidden="1" customHeight="1" x14ac:dyDescent="0.25">
      <c r="M362" s="1163"/>
      <c r="N362" s="1163"/>
      <c r="CK362" s="1444"/>
      <c r="CL362" s="1444"/>
      <c r="CM362" s="1444"/>
      <c r="CN362" s="1444"/>
      <c r="CO362" s="1444"/>
      <c r="CP362" s="1444"/>
      <c r="CQ362" s="1444"/>
      <c r="CR362" s="1444"/>
      <c r="CS362" s="1444"/>
      <c r="CT362" s="1444"/>
      <c r="CU362" s="1444"/>
      <c r="CV362" s="1444"/>
      <c r="CW362" s="1444"/>
      <c r="CX362" s="1444"/>
      <c r="CY362" s="1444"/>
      <c r="CZ362" s="1444"/>
      <c r="DA362" s="1444"/>
      <c r="DB362" s="1444"/>
      <c r="DC362" s="1444"/>
      <c r="DD362" s="1444"/>
      <c r="DE362" s="1444"/>
      <c r="DF362" s="1444"/>
      <c r="DG362" s="1444"/>
      <c r="DH362" s="1444"/>
      <c r="DI362" s="1444"/>
      <c r="DJ362" s="1444"/>
      <c r="DK362" s="1444"/>
      <c r="DL362" s="1444"/>
      <c r="DM362" s="1444"/>
      <c r="DN362" s="1444"/>
      <c r="DO362" s="1444"/>
      <c r="DP362" s="1444"/>
      <c r="DQ362" s="1444"/>
      <c r="DR362" s="1444"/>
      <c r="DS362" s="1444"/>
      <c r="DT362" s="1444"/>
      <c r="DU362" s="1444"/>
      <c r="DV362" s="1444"/>
      <c r="DW362" s="1444"/>
      <c r="DX362" s="1444"/>
      <c r="DY362" s="1444"/>
      <c r="DZ362" s="1444"/>
      <c r="EA362" s="1444"/>
      <c r="EB362" s="1444"/>
      <c r="EC362" s="1444"/>
      <c r="ED362" s="1444"/>
      <c r="EE362" s="1444"/>
      <c r="EF362" s="1444"/>
      <c r="EG362" s="1444"/>
      <c r="EH362" s="1444"/>
      <c r="EI362" s="1444"/>
      <c r="EJ362" s="1444"/>
      <c r="EK362" s="1444"/>
      <c r="EL362" s="1444"/>
      <c r="EM362" s="1444"/>
      <c r="EN362" s="1444"/>
      <c r="EO362" s="1444"/>
      <c r="EP362" s="1444"/>
      <c r="EQ362" s="1444"/>
      <c r="ER362" s="1444"/>
      <c r="ES362" s="1444"/>
      <c r="ET362" s="1444"/>
      <c r="EU362" s="1444"/>
      <c r="EV362" s="1444"/>
      <c r="EW362" s="1444"/>
      <c r="EX362" s="1444"/>
      <c r="EY362" s="1444"/>
      <c r="EZ362" s="1444"/>
      <c r="FA362" s="1444"/>
      <c r="FB362" s="1444"/>
      <c r="FC362" s="1444"/>
      <c r="FD362" s="1444"/>
      <c r="FE362" s="1444"/>
      <c r="FF362" s="1444"/>
      <c r="FG362" s="1444"/>
      <c r="FH362" s="1444"/>
      <c r="FI362" s="1444"/>
      <c r="FJ362" s="1444"/>
      <c r="FK362" s="1444"/>
      <c r="FL362" s="1444"/>
      <c r="FM362" s="1444"/>
      <c r="FN362" s="1444"/>
      <c r="FO362" s="1444"/>
      <c r="FP362" s="1444"/>
      <c r="FQ362" s="1444"/>
      <c r="FR362" s="1444"/>
      <c r="FS362" s="1444"/>
      <c r="FT362" s="1444"/>
      <c r="FU362" s="1444"/>
      <c r="FV362" s="1444"/>
      <c r="FW362" s="1444"/>
      <c r="FX362" s="1444"/>
      <c r="FY362" s="1444"/>
      <c r="FZ362" s="1444"/>
      <c r="GA362" s="1444"/>
      <c r="GB362" s="1444"/>
      <c r="GC362" s="1444"/>
      <c r="GD362" s="1444"/>
      <c r="GE362" s="1444"/>
      <c r="GF362" s="1444"/>
      <c r="GG362" s="1444"/>
      <c r="GH362" s="1444"/>
      <c r="GI362" s="1444"/>
      <c r="GJ362" s="1444"/>
      <c r="GK362" s="1444"/>
      <c r="GL362" s="1444"/>
      <c r="GM362" s="1444"/>
      <c r="GN362" s="1444"/>
      <c r="GO362" s="1444"/>
      <c r="GP362" s="1444"/>
      <c r="GQ362" s="1444"/>
      <c r="GR362" s="1444"/>
      <c r="GS362" s="1444"/>
      <c r="GT362" s="1444"/>
      <c r="GU362" s="1444"/>
      <c r="GV362" s="1444"/>
      <c r="GW362" s="1444"/>
      <c r="GX362" s="1444"/>
      <c r="GY362" s="1444"/>
      <c r="GZ362" s="1444"/>
      <c r="HA362" s="1444"/>
      <c r="HB362" s="1444"/>
      <c r="HC362" s="1444"/>
      <c r="HD362" s="1444"/>
      <c r="HE362" s="1444"/>
      <c r="HF362" s="1444"/>
      <c r="HG362" s="1444"/>
      <c r="HH362" s="1444"/>
      <c r="HI362" s="1444"/>
      <c r="HJ362" s="1444"/>
      <c r="HK362" s="1444"/>
      <c r="HL362" s="1444"/>
      <c r="HM362" s="1444"/>
      <c r="HN362" s="1444"/>
      <c r="HO362" s="1444"/>
      <c r="HP362" s="1444"/>
      <c r="HQ362" s="1444"/>
      <c r="HR362" s="1444"/>
      <c r="HS362" s="1444"/>
      <c r="HT362" s="1444"/>
      <c r="HU362" s="1444"/>
      <c r="HV362" s="1444"/>
      <c r="HW362" s="1444"/>
      <c r="HX362" s="1444"/>
      <c r="HY362" s="1444"/>
      <c r="HZ362" s="1444"/>
      <c r="IA362" s="1444"/>
      <c r="IB362" s="1444"/>
      <c r="IC362" s="1444"/>
      <c r="ID362" s="1444"/>
      <c r="IE362" s="1444"/>
      <c r="IF362" s="1444"/>
      <c r="IG362" s="1444"/>
      <c r="IH362" s="1444"/>
      <c r="II362" s="1444"/>
      <c r="IJ362" s="1444"/>
      <c r="IK362" s="1444"/>
      <c r="IL362" s="1444"/>
      <c r="IM362" s="1444"/>
      <c r="IN362" s="1444"/>
      <c r="IO362" s="1444"/>
      <c r="IP362" s="1444"/>
      <c r="IQ362" s="1444"/>
      <c r="IR362" s="1444"/>
      <c r="IS362" s="1444"/>
      <c r="IT362" s="1444"/>
      <c r="IU362" s="1444"/>
      <c r="IV362" s="1444"/>
      <c r="IW362" s="1444"/>
      <c r="IX362" s="1444"/>
      <c r="IY362" s="1444"/>
      <c r="IZ362" s="1444"/>
      <c r="JA362" s="1444"/>
      <c r="JB362" s="1444"/>
      <c r="JC362" s="1444"/>
      <c r="JD362" s="1444"/>
      <c r="JE362" s="1444"/>
    </row>
    <row r="363" spans="1:265" s="1485" customFormat="1" ht="15" hidden="1" customHeight="1" x14ac:dyDescent="0.25">
      <c r="M363" s="1163"/>
      <c r="N363" s="1163"/>
      <c r="CK363" s="1444"/>
      <c r="CL363" s="1444"/>
      <c r="CM363" s="1444"/>
      <c r="CN363" s="1444"/>
      <c r="CO363" s="1444"/>
      <c r="CP363" s="1444"/>
      <c r="CQ363" s="1444"/>
      <c r="CR363" s="1444"/>
      <c r="CS363" s="1444"/>
      <c r="CT363" s="1444"/>
      <c r="CU363" s="1444"/>
      <c r="CV363" s="1444"/>
      <c r="CW363" s="1444"/>
      <c r="CX363" s="1444"/>
      <c r="CY363" s="1444"/>
      <c r="CZ363" s="1444"/>
      <c r="DA363" s="1444"/>
      <c r="DB363" s="1444"/>
      <c r="DC363" s="1444"/>
      <c r="DD363" s="1444"/>
      <c r="DE363" s="1444"/>
      <c r="DF363" s="1444"/>
      <c r="DG363" s="1444"/>
      <c r="DH363" s="1444"/>
      <c r="DI363" s="1444"/>
      <c r="DJ363" s="1444"/>
      <c r="DK363" s="1444"/>
      <c r="DL363" s="1444"/>
      <c r="DM363" s="1444"/>
      <c r="DN363" s="1444"/>
      <c r="DO363" s="1444"/>
      <c r="DP363" s="1444"/>
      <c r="DQ363" s="1444"/>
      <c r="DR363" s="1444"/>
      <c r="DS363" s="1444"/>
      <c r="DT363" s="1444"/>
      <c r="DU363" s="1444"/>
      <c r="DV363" s="1444"/>
      <c r="DW363" s="1444"/>
      <c r="DX363" s="1444"/>
      <c r="DY363" s="1444"/>
      <c r="DZ363" s="1444"/>
      <c r="EA363" s="1444"/>
      <c r="EB363" s="1444"/>
      <c r="EC363" s="1444"/>
      <c r="ED363" s="1444"/>
      <c r="EE363" s="1444"/>
      <c r="EF363" s="1444"/>
      <c r="EG363" s="1444"/>
      <c r="EH363" s="1444"/>
      <c r="EI363" s="1444"/>
      <c r="EJ363" s="1444"/>
      <c r="EK363" s="1444"/>
      <c r="EL363" s="1444"/>
      <c r="EM363" s="1444"/>
      <c r="EN363" s="1444"/>
      <c r="EO363" s="1444"/>
      <c r="EP363" s="1444"/>
      <c r="EQ363" s="1444"/>
      <c r="ER363" s="1444"/>
      <c r="ES363" s="1444"/>
      <c r="ET363" s="1444"/>
      <c r="EU363" s="1444"/>
      <c r="EV363" s="1444"/>
      <c r="EW363" s="1444"/>
      <c r="EX363" s="1444"/>
      <c r="EY363" s="1444"/>
      <c r="EZ363" s="1444"/>
      <c r="FA363" s="1444"/>
      <c r="FB363" s="1444"/>
      <c r="FC363" s="1444"/>
      <c r="FD363" s="1444"/>
      <c r="FE363" s="1444"/>
      <c r="FF363" s="1444"/>
      <c r="FG363" s="1444"/>
      <c r="FH363" s="1444"/>
      <c r="FI363" s="1444"/>
      <c r="FJ363" s="1444"/>
      <c r="FK363" s="1444"/>
      <c r="FL363" s="1444"/>
      <c r="FM363" s="1444"/>
      <c r="FN363" s="1444"/>
      <c r="FO363" s="1444"/>
      <c r="FP363" s="1444"/>
      <c r="FQ363" s="1444"/>
      <c r="FR363" s="1444"/>
      <c r="FS363" s="1444"/>
      <c r="FT363" s="1444"/>
      <c r="FU363" s="1444"/>
      <c r="FV363" s="1444"/>
      <c r="FW363" s="1444"/>
      <c r="FX363" s="1444"/>
      <c r="FY363" s="1444"/>
      <c r="FZ363" s="1444"/>
      <c r="GA363" s="1444"/>
      <c r="GB363" s="1444"/>
      <c r="GC363" s="1444"/>
      <c r="GD363" s="1444"/>
      <c r="GE363" s="1444"/>
      <c r="GF363" s="1444"/>
      <c r="GG363" s="1444"/>
      <c r="GH363" s="1444"/>
      <c r="GI363" s="1444"/>
      <c r="GJ363" s="1444"/>
      <c r="GK363" s="1444"/>
      <c r="GL363" s="1444"/>
      <c r="GM363" s="1444"/>
      <c r="GN363" s="1444"/>
      <c r="GO363" s="1444"/>
      <c r="GP363" s="1444"/>
      <c r="GQ363" s="1444"/>
      <c r="GR363" s="1444"/>
      <c r="GS363" s="1444"/>
      <c r="GT363" s="1444"/>
      <c r="GU363" s="1444"/>
      <c r="GV363" s="1444"/>
      <c r="GW363" s="1444"/>
      <c r="GX363" s="1444"/>
      <c r="GY363" s="1444"/>
      <c r="GZ363" s="1444"/>
      <c r="HA363" s="1444"/>
      <c r="HB363" s="1444"/>
      <c r="HC363" s="1444"/>
      <c r="HD363" s="1444"/>
      <c r="HE363" s="1444"/>
      <c r="HF363" s="1444"/>
      <c r="HG363" s="1444"/>
      <c r="HH363" s="1444"/>
      <c r="HI363" s="1444"/>
      <c r="HJ363" s="1444"/>
      <c r="HK363" s="1444"/>
      <c r="HL363" s="1444"/>
      <c r="HM363" s="1444"/>
      <c r="HN363" s="1444"/>
      <c r="HO363" s="1444"/>
      <c r="HP363" s="1444"/>
      <c r="HQ363" s="1444"/>
      <c r="HR363" s="1444"/>
      <c r="HS363" s="1444"/>
      <c r="HT363" s="1444"/>
      <c r="HU363" s="1444"/>
      <c r="HV363" s="1444"/>
      <c r="HW363" s="1444"/>
      <c r="HX363" s="1444"/>
      <c r="HY363" s="1444"/>
      <c r="HZ363" s="1444"/>
      <c r="IA363" s="1444"/>
      <c r="IB363" s="1444"/>
      <c r="IC363" s="1444"/>
      <c r="ID363" s="1444"/>
      <c r="IE363" s="1444"/>
      <c r="IF363" s="1444"/>
      <c r="IG363" s="1444"/>
      <c r="IH363" s="1444"/>
      <c r="II363" s="1444"/>
      <c r="IJ363" s="1444"/>
      <c r="IK363" s="1444"/>
      <c r="IL363" s="1444"/>
      <c r="IM363" s="1444"/>
      <c r="IN363" s="1444"/>
      <c r="IO363" s="1444"/>
      <c r="IP363" s="1444"/>
      <c r="IQ363" s="1444"/>
      <c r="IR363" s="1444"/>
      <c r="IS363" s="1444"/>
      <c r="IT363" s="1444"/>
      <c r="IU363" s="1444"/>
      <c r="IV363" s="1444"/>
      <c r="IW363" s="1444"/>
      <c r="IX363" s="1444"/>
      <c r="IY363" s="1444"/>
      <c r="IZ363" s="1444"/>
      <c r="JA363" s="1444"/>
      <c r="JB363" s="1444"/>
      <c r="JC363" s="1444"/>
      <c r="JD363" s="1444"/>
      <c r="JE363" s="1444"/>
    </row>
    <row r="364" spans="1:265" s="1485" customFormat="1" ht="15" hidden="1" customHeight="1" x14ac:dyDescent="0.25">
      <c r="M364" s="1163"/>
      <c r="N364" s="1163"/>
      <c r="CK364" s="1444"/>
      <c r="CL364" s="1444"/>
      <c r="CM364" s="1444"/>
      <c r="CN364" s="1444"/>
      <c r="CO364" s="1444"/>
      <c r="CP364" s="1444"/>
      <c r="CQ364" s="1444"/>
      <c r="CR364" s="1444"/>
      <c r="CS364" s="1444"/>
      <c r="CT364" s="1444"/>
      <c r="CU364" s="1444"/>
      <c r="CV364" s="1444"/>
      <c r="CW364" s="1444"/>
      <c r="CX364" s="1444"/>
      <c r="CY364" s="1444"/>
      <c r="CZ364" s="1444"/>
      <c r="DA364" s="1444"/>
      <c r="DB364" s="1444"/>
      <c r="DC364" s="1444"/>
      <c r="DD364" s="1444"/>
      <c r="DE364" s="1444"/>
      <c r="DF364" s="1444"/>
      <c r="DG364" s="1444"/>
      <c r="DH364" s="1444"/>
      <c r="DI364" s="1444"/>
      <c r="DJ364" s="1444"/>
      <c r="DK364" s="1444"/>
      <c r="DL364" s="1444"/>
      <c r="DM364" s="1444"/>
      <c r="DN364" s="1444"/>
      <c r="DO364" s="1444"/>
      <c r="DP364" s="1444"/>
      <c r="DQ364" s="1444"/>
      <c r="DR364" s="1444"/>
      <c r="DS364" s="1444"/>
      <c r="DT364" s="1444"/>
      <c r="DU364" s="1444"/>
      <c r="DV364" s="1444"/>
      <c r="DW364" s="1444"/>
      <c r="DX364" s="1444"/>
      <c r="DY364" s="1444"/>
      <c r="DZ364" s="1444"/>
      <c r="EA364" s="1444"/>
      <c r="EB364" s="1444"/>
      <c r="EC364" s="1444"/>
      <c r="ED364" s="1444"/>
      <c r="EE364" s="1444"/>
      <c r="EF364" s="1444"/>
      <c r="EG364" s="1444"/>
      <c r="EH364" s="1444"/>
      <c r="EI364" s="1444"/>
      <c r="EJ364" s="1444"/>
      <c r="EK364" s="1444"/>
      <c r="EL364" s="1444"/>
      <c r="EM364" s="1444"/>
      <c r="EN364" s="1444"/>
      <c r="EO364" s="1444"/>
      <c r="EP364" s="1444"/>
      <c r="EQ364" s="1444"/>
      <c r="ER364" s="1444"/>
      <c r="ES364" s="1444"/>
      <c r="ET364" s="1444"/>
      <c r="EU364" s="1444"/>
      <c r="EV364" s="1444"/>
      <c r="EW364" s="1444"/>
      <c r="EX364" s="1444"/>
      <c r="EY364" s="1444"/>
      <c r="EZ364" s="1444"/>
      <c r="FA364" s="1444"/>
      <c r="FB364" s="1444"/>
      <c r="FC364" s="1444"/>
      <c r="FD364" s="1444"/>
      <c r="FE364" s="1444"/>
      <c r="FF364" s="1444"/>
      <c r="FG364" s="1444"/>
      <c r="FH364" s="1444"/>
      <c r="FI364" s="1444"/>
      <c r="FJ364" s="1444"/>
      <c r="FK364" s="1444"/>
      <c r="FL364" s="1444"/>
      <c r="FM364" s="1444"/>
      <c r="FN364" s="1444"/>
      <c r="FO364" s="1444"/>
      <c r="FP364" s="1444"/>
      <c r="FQ364" s="1444"/>
      <c r="FR364" s="1444"/>
      <c r="FS364" s="1444"/>
      <c r="FT364" s="1444"/>
      <c r="FU364" s="1444"/>
      <c r="FV364" s="1444"/>
      <c r="FW364" s="1444"/>
      <c r="FX364" s="1444"/>
      <c r="FY364" s="1444"/>
      <c r="FZ364" s="1444"/>
      <c r="GA364" s="1444"/>
      <c r="GB364" s="1444"/>
      <c r="GC364" s="1444"/>
      <c r="GD364" s="1444"/>
      <c r="GE364" s="1444"/>
      <c r="GF364" s="1444"/>
      <c r="GG364" s="1444"/>
      <c r="GH364" s="1444"/>
      <c r="GI364" s="1444"/>
      <c r="GJ364" s="1444"/>
      <c r="GK364" s="1444"/>
      <c r="GL364" s="1444"/>
      <c r="GM364" s="1444"/>
      <c r="GN364" s="1444"/>
      <c r="GO364" s="1444"/>
      <c r="GP364" s="1444"/>
      <c r="GQ364" s="1444"/>
      <c r="GR364" s="1444"/>
      <c r="GS364" s="1444"/>
      <c r="GT364" s="1444"/>
      <c r="GU364" s="1444"/>
      <c r="GV364" s="1444"/>
      <c r="GW364" s="1444"/>
      <c r="GX364" s="1444"/>
      <c r="GY364" s="1444"/>
      <c r="GZ364" s="1444"/>
      <c r="HA364" s="1444"/>
      <c r="HB364" s="1444"/>
      <c r="HC364" s="1444"/>
      <c r="HD364" s="1444"/>
      <c r="HE364" s="1444"/>
      <c r="HF364" s="1444"/>
      <c r="HG364" s="1444"/>
      <c r="HH364" s="1444"/>
      <c r="HI364" s="1444"/>
      <c r="HJ364" s="1444"/>
      <c r="HK364" s="1444"/>
      <c r="HL364" s="1444"/>
      <c r="HM364" s="1444"/>
      <c r="HN364" s="1444"/>
      <c r="HO364" s="1444"/>
      <c r="HP364" s="1444"/>
      <c r="HQ364" s="1444"/>
      <c r="HR364" s="1444"/>
      <c r="HS364" s="1444"/>
      <c r="HT364" s="1444"/>
      <c r="HU364" s="1444"/>
      <c r="HV364" s="1444"/>
      <c r="HW364" s="1444"/>
      <c r="HX364" s="1444"/>
      <c r="HY364" s="1444"/>
      <c r="HZ364" s="1444"/>
      <c r="IA364" s="1444"/>
      <c r="IB364" s="1444"/>
      <c r="IC364" s="1444"/>
      <c r="ID364" s="1444"/>
      <c r="IE364" s="1444"/>
      <c r="IF364" s="1444"/>
      <c r="IG364" s="1444"/>
      <c r="IH364" s="1444"/>
      <c r="II364" s="1444"/>
      <c r="IJ364" s="1444"/>
      <c r="IK364" s="1444"/>
      <c r="IL364" s="1444"/>
      <c r="IM364" s="1444"/>
      <c r="IN364" s="1444"/>
      <c r="IO364" s="1444"/>
      <c r="IP364" s="1444"/>
      <c r="IQ364" s="1444"/>
      <c r="IR364" s="1444"/>
      <c r="IS364" s="1444"/>
      <c r="IT364" s="1444"/>
      <c r="IU364" s="1444"/>
      <c r="IV364" s="1444"/>
      <c r="IW364" s="1444"/>
      <c r="IX364" s="1444"/>
      <c r="IY364" s="1444"/>
      <c r="IZ364" s="1444"/>
      <c r="JA364" s="1444"/>
      <c r="JB364" s="1444"/>
      <c r="JC364" s="1444"/>
      <c r="JD364" s="1444"/>
      <c r="JE364" s="1444"/>
    </row>
    <row r="365" spans="1:265" s="1485" customFormat="1" ht="15" hidden="1" customHeight="1" x14ac:dyDescent="0.25">
      <c r="M365" s="1163"/>
      <c r="N365" s="1163"/>
      <c r="CK365" s="1444"/>
      <c r="CL365" s="1444"/>
      <c r="CM365" s="1444"/>
      <c r="CN365" s="1444"/>
      <c r="CO365" s="1444"/>
      <c r="CP365" s="1444"/>
      <c r="CQ365" s="1444"/>
      <c r="CR365" s="1444"/>
      <c r="CS365" s="1444"/>
      <c r="CT365" s="1444"/>
      <c r="CU365" s="1444"/>
      <c r="CV365" s="1444"/>
      <c r="CW365" s="1444"/>
      <c r="CX365" s="1444"/>
      <c r="CY365" s="1444"/>
      <c r="CZ365" s="1444"/>
      <c r="DA365" s="1444"/>
      <c r="DB365" s="1444"/>
      <c r="DC365" s="1444"/>
      <c r="DD365" s="1444"/>
      <c r="DE365" s="1444"/>
      <c r="DF365" s="1444"/>
      <c r="DG365" s="1444"/>
      <c r="DH365" s="1444"/>
      <c r="DI365" s="1444"/>
      <c r="DJ365" s="1444"/>
      <c r="DK365" s="1444"/>
      <c r="DL365" s="1444"/>
      <c r="DM365" s="1444"/>
      <c r="DN365" s="1444"/>
      <c r="DO365" s="1444"/>
      <c r="DP365" s="1444"/>
      <c r="DQ365" s="1444"/>
      <c r="DR365" s="1444"/>
      <c r="DS365" s="1444"/>
      <c r="DT365" s="1444"/>
      <c r="DU365" s="1444"/>
      <c r="DV365" s="1444"/>
      <c r="DW365" s="1444"/>
      <c r="DX365" s="1444"/>
      <c r="DY365" s="1444"/>
      <c r="DZ365" s="1444"/>
      <c r="EA365" s="1444"/>
      <c r="EB365" s="1444"/>
      <c r="EC365" s="1444"/>
      <c r="ED365" s="1444"/>
      <c r="EE365" s="1444"/>
      <c r="EF365" s="1444"/>
      <c r="EG365" s="1444"/>
      <c r="EH365" s="1444"/>
      <c r="EI365" s="1444"/>
      <c r="EJ365" s="1444"/>
      <c r="EK365" s="1444"/>
      <c r="EL365" s="1444"/>
      <c r="EM365" s="1444"/>
      <c r="EN365" s="1444"/>
      <c r="EO365" s="1444"/>
      <c r="EP365" s="1444"/>
      <c r="EQ365" s="1444"/>
      <c r="ER365" s="1444"/>
      <c r="ES365" s="1444"/>
      <c r="ET365" s="1444"/>
      <c r="EU365" s="1444"/>
      <c r="EV365" s="1444"/>
      <c r="EW365" s="1444"/>
      <c r="EX365" s="1444"/>
      <c r="EY365" s="1444"/>
      <c r="EZ365" s="1444"/>
      <c r="FA365" s="1444"/>
      <c r="FB365" s="1444"/>
      <c r="FC365" s="1444"/>
      <c r="FD365" s="1444"/>
      <c r="FE365" s="1444"/>
      <c r="FF365" s="1444"/>
      <c r="FG365" s="1444"/>
      <c r="FH365" s="1444"/>
      <c r="FI365" s="1444"/>
      <c r="FJ365" s="1444"/>
      <c r="FK365" s="1444"/>
      <c r="FL365" s="1444"/>
      <c r="FM365" s="1444"/>
      <c r="FN365" s="1444"/>
      <c r="FO365" s="1444"/>
      <c r="FP365" s="1444"/>
      <c r="FQ365" s="1444"/>
      <c r="FR365" s="1444"/>
      <c r="FS365" s="1444"/>
      <c r="FT365" s="1444"/>
      <c r="FU365" s="1444"/>
      <c r="FV365" s="1444"/>
      <c r="FW365" s="1444"/>
      <c r="FX365" s="1444"/>
      <c r="FY365" s="1444"/>
      <c r="FZ365" s="1444"/>
      <c r="GA365" s="1444"/>
      <c r="GB365" s="1444"/>
      <c r="GC365" s="1444"/>
      <c r="GD365" s="1444"/>
      <c r="GE365" s="1444"/>
      <c r="GF365" s="1444"/>
      <c r="GG365" s="1444"/>
      <c r="GH365" s="1444"/>
      <c r="GI365" s="1444"/>
      <c r="GJ365" s="1444"/>
      <c r="GK365" s="1444"/>
      <c r="GL365" s="1444"/>
      <c r="GM365" s="1444"/>
      <c r="GN365" s="1444"/>
      <c r="GO365" s="1444"/>
      <c r="GP365" s="1444"/>
      <c r="GQ365" s="1444"/>
      <c r="GR365" s="1444"/>
      <c r="GS365" s="1444"/>
      <c r="GT365" s="1444"/>
      <c r="GU365" s="1444"/>
      <c r="GV365" s="1444"/>
      <c r="GW365" s="1444"/>
      <c r="GX365" s="1444"/>
      <c r="GY365" s="1444"/>
      <c r="GZ365" s="1444"/>
      <c r="HA365" s="1444"/>
      <c r="HB365" s="1444"/>
      <c r="HC365" s="1444"/>
      <c r="HD365" s="1444"/>
      <c r="HE365" s="1444"/>
      <c r="HF365" s="1444"/>
      <c r="HG365" s="1444"/>
      <c r="HH365" s="1444"/>
      <c r="HI365" s="1444"/>
      <c r="HJ365" s="1444"/>
      <c r="HK365" s="1444"/>
      <c r="HL365" s="1444"/>
      <c r="HM365" s="1444"/>
      <c r="HN365" s="1444"/>
      <c r="HO365" s="1444"/>
      <c r="HP365" s="1444"/>
      <c r="HQ365" s="1444"/>
      <c r="HR365" s="1444"/>
      <c r="HS365" s="1444"/>
      <c r="HT365" s="1444"/>
      <c r="HU365" s="1444"/>
      <c r="HV365" s="1444"/>
      <c r="HW365" s="1444"/>
      <c r="HX365" s="1444"/>
      <c r="HY365" s="1444"/>
      <c r="HZ365" s="1444"/>
      <c r="IA365" s="1444"/>
      <c r="IB365" s="1444"/>
      <c r="IC365" s="1444"/>
      <c r="ID365" s="1444"/>
      <c r="IE365" s="1444"/>
      <c r="IF365" s="1444"/>
      <c r="IG365" s="1444"/>
      <c r="IH365" s="1444"/>
      <c r="II365" s="1444"/>
      <c r="IJ365" s="1444"/>
      <c r="IK365" s="1444"/>
      <c r="IL365" s="1444"/>
      <c r="IM365" s="1444"/>
      <c r="IN365" s="1444"/>
      <c r="IO365" s="1444"/>
      <c r="IP365" s="1444"/>
      <c r="IQ365" s="1444"/>
      <c r="IR365" s="1444"/>
      <c r="IS365" s="1444"/>
      <c r="IT365" s="1444"/>
      <c r="IU365" s="1444"/>
      <c r="IV365" s="1444"/>
      <c r="IW365" s="1444"/>
      <c r="IX365" s="1444"/>
      <c r="IY365" s="1444"/>
      <c r="IZ365" s="1444"/>
      <c r="JA365" s="1444"/>
      <c r="JB365" s="1444"/>
      <c r="JC365" s="1444"/>
      <c r="JD365" s="1444"/>
      <c r="JE365" s="1444"/>
    </row>
    <row r="366" spans="1:265" s="1444" customFormat="1" ht="15" hidden="1" customHeight="1" x14ac:dyDescent="0.25">
      <c r="A366" s="1485"/>
      <c r="B366" s="1485"/>
      <c r="C366" s="1485"/>
      <c r="D366" s="1485"/>
      <c r="E366" s="1485"/>
      <c r="F366" s="1485"/>
      <c r="G366" s="1485"/>
      <c r="H366" s="1485"/>
      <c r="I366" s="1485"/>
      <c r="J366" s="1485"/>
      <c r="K366" s="1485"/>
      <c r="L366" s="1485"/>
      <c r="M366" s="1163"/>
      <c r="N366" s="1163"/>
      <c r="O366" s="1485"/>
      <c r="P366" s="1485"/>
      <c r="Q366" s="1485"/>
      <c r="R366" s="1485"/>
      <c r="S366" s="1485"/>
      <c r="T366" s="1485"/>
      <c r="U366" s="1485"/>
      <c r="V366" s="1485"/>
      <c r="W366" s="1485"/>
      <c r="X366" s="1485"/>
      <c r="Y366" s="1485"/>
      <c r="Z366" s="1485"/>
      <c r="AA366" s="1485"/>
      <c r="AB366" s="1485"/>
      <c r="AC366" s="1485"/>
      <c r="AD366" s="1485"/>
      <c r="AE366" s="1485"/>
      <c r="AF366" s="1485"/>
      <c r="AG366" s="1485"/>
      <c r="AH366" s="1485"/>
      <c r="AI366" s="1485"/>
      <c r="AJ366" s="1485"/>
      <c r="AK366" s="1485"/>
      <c r="AL366" s="1485"/>
      <c r="AM366" s="1485"/>
      <c r="AN366" s="1485"/>
      <c r="AO366" s="1485"/>
      <c r="AP366" s="1485"/>
      <c r="AQ366" s="1485"/>
      <c r="AR366" s="1485"/>
      <c r="AS366" s="1485"/>
      <c r="AT366" s="1485"/>
      <c r="AU366" s="1485"/>
      <c r="AV366" s="1485"/>
      <c r="AW366" s="1485"/>
      <c r="AX366" s="1485"/>
      <c r="AY366" s="1485"/>
      <c r="AZ366" s="1485"/>
      <c r="BA366" s="1485"/>
      <c r="BB366" s="1485"/>
      <c r="BC366" s="1485"/>
      <c r="BD366" s="1485"/>
      <c r="BE366" s="1485"/>
      <c r="BF366" s="1485"/>
      <c r="BG366" s="1485"/>
      <c r="BH366" s="1485"/>
      <c r="BI366" s="1485"/>
      <c r="BJ366" s="1485"/>
      <c r="BK366" s="1485"/>
      <c r="BL366" s="1485"/>
      <c r="BM366" s="1485"/>
      <c r="BN366" s="1485"/>
      <c r="BO366" s="1485"/>
      <c r="BP366" s="1485"/>
      <c r="BQ366" s="1485"/>
      <c r="BR366" s="1485"/>
      <c r="BS366" s="1485"/>
      <c r="BT366" s="1485"/>
      <c r="BU366" s="1485"/>
      <c r="BV366" s="1485"/>
      <c r="BW366" s="1485"/>
      <c r="BX366" s="1485"/>
      <c r="BY366" s="1485"/>
      <c r="BZ366" s="1485"/>
      <c r="CA366" s="1485"/>
      <c r="CB366" s="1485"/>
      <c r="CC366" s="1485"/>
      <c r="CD366" s="1485"/>
      <c r="CE366" s="1485"/>
      <c r="CF366" s="1485"/>
      <c r="CG366" s="1485"/>
      <c r="CH366" s="1485"/>
      <c r="CI366" s="1485"/>
      <c r="CJ366" s="1485"/>
    </row>
    <row r="367" spans="1:265" s="1485" customFormat="1" ht="15" hidden="1" customHeight="1" x14ac:dyDescent="0.25">
      <c r="M367" s="1163"/>
      <c r="N367" s="1163"/>
      <c r="CK367" s="1444"/>
      <c r="CL367" s="1444"/>
      <c r="CM367" s="1444"/>
      <c r="CN367" s="1444"/>
      <c r="CO367" s="1444"/>
      <c r="CP367" s="1444"/>
      <c r="CQ367" s="1444"/>
      <c r="CR367" s="1444"/>
      <c r="CS367" s="1444"/>
      <c r="CT367" s="1444"/>
      <c r="CU367" s="1444"/>
      <c r="CV367" s="1444"/>
      <c r="CW367" s="1444"/>
      <c r="CX367" s="1444"/>
      <c r="CY367" s="1444"/>
      <c r="CZ367" s="1444"/>
      <c r="DA367" s="1444"/>
      <c r="DB367" s="1444"/>
      <c r="DC367" s="1444"/>
      <c r="DD367" s="1444"/>
      <c r="DE367" s="1444"/>
      <c r="DF367" s="1444"/>
      <c r="DG367" s="1444"/>
      <c r="DH367" s="1444"/>
      <c r="DI367" s="1444"/>
      <c r="DJ367" s="1444"/>
      <c r="DK367" s="1444"/>
      <c r="DL367" s="1444"/>
      <c r="DM367" s="1444"/>
      <c r="DN367" s="1444"/>
      <c r="DO367" s="1444"/>
      <c r="DP367" s="1444"/>
      <c r="DQ367" s="1444"/>
      <c r="DR367" s="1444"/>
      <c r="DS367" s="1444"/>
      <c r="DT367" s="1444"/>
      <c r="DU367" s="1444"/>
      <c r="DV367" s="1444"/>
      <c r="DW367" s="1444"/>
      <c r="DX367" s="1444"/>
      <c r="DY367" s="1444"/>
      <c r="DZ367" s="1444"/>
      <c r="EA367" s="1444"/>
      <c r="EB367" s="1444"/>
      <c r="EC367" s="1444"/>
      <c r="ED367" s="1444"/>
      <c r="EE367" s="1444"/>
      <c r="EF367" s="1444"/>
      <c r="EG367" s="1444"/>
      <c r="EH367" s="1444"/>
      <c r="EI367" s="1444"/>
      <c r="EJ367" s="1444"/>
      <c r="EK367" s="1444"/>
      <c r="EL367" s="1444"/>
      <c r="EM367" s="1444"/>
      <c r="EN367" s="1444"/>
      <c r="EO367" s="1444"/>
      <c r="EP367" s="1444"/>
      <c r="EQ367" s="1444"/>
      <c r="ER367" s="1444"/>
      <c r="ES367" s="1444"/>
      <c r="ET367" s="1444"/>
      <c r="EU367" s="1444"/>
      <c r="EV367" s="1444"/>
      <c r="EW367" s="1444"/>
      <c r="EX367" s="1444"/>
      <c r="EY367" s="1444"/>
      <c r="EZ367" s="1444"/>
      <c r="FA367" s="1444"/>
      <c r="FB367" s="1444"/>
      <c r="FC367" s="1444"/>
      <c r="FD367" s="1444"/>
      <c r="FE367" s="1444"/>
      <c r="FF367" s="1444"/>
      <c r="FG367" s="1444"/>
      <c r="FH367" s="1444"/>
      <c r="FI367" s="1444"/>
      <c r="FJ367" s="1444"/>
      <c r="FK367" s="1444"/>
      <c r="FL367" s="1444"/>
      <c r="FM367" s="1444"/>
      <c r="FN367" s="1444"/>
      <c r="FO367" s="1444"/>
      <c r="FP367" s="1444"/>
      <c r="FQ367" s="1444"/>
      <c r="FR367" s="1444"/>
      <c r="FS367" s="1444"/>
      <c r="FT367" s="1444"/>
      <c r="FU367" s="1444"/>
      <c r="FV367" s="1444"/>
      <c r="FW367" s="1444"/>
      <c r="FX367" s="1444"/>
      <c r="FY367" s="1444"/>
      <c r="FZ367" s="1444"/>
      <c r="GA367" s="1444"/>
      <c r="GB367" s="1444"/>
      <c r="GC367" s="1444"/>
      <c r="GD367" s="1444"/>
      <c r="GE367" s="1444"/>
      <c r="GF367" s="1444"/>
      <c r="GG367" s="1444"/>
      <c r="GH367" s="1444"/>
      <c r="GI367" s="1444"/>
      <c r="GJ367" s="1444"/>
      <c r="GK367" s="1444"/>
      <c r="GL367" s="1444"/>
      <c r="GM367" s="1444"/>
      <c r="GN367" s="1444"/>
      <c r="GO367" s="1444"/>
      <c r="GP367" s="1444"/>
      <c r="GQ367" s="1444"/>
      <c r="GR367" s="1444"/>
      <c r="GS367" s="1444"/>
      <c r="GT367" s="1444"/>
      <c r="GU367" s="1444"/>
      <c r="GV367" s="1444"/>
      <c r="GW367" s="1444"/>
      <c r="GX367" s="1444"/>
      <c r="GY367" s="1444"/>
      <c r="GZ367" s="1444"/>
      <c r="HA367" s="1444"/>
      <c r="HB367" s="1444"/>
      <c r="HC367" s="1444"/>
      <c r="HD367" s="1444"/>
      <c r="HE367" s="1444"/>
      <c r="HF367" s="1444"/>
      <c r="HG367" s="1444"/>
      <c r="HH367" s="1444"/>
      <c r="HI367" s="1444"/>
      <c r="HJ367" s="1444"/>
      <c r="HK367" s="1444"/>
      <c r="HL367" s="1444"/>
      <c r="HM367" s="1444"/>
      <c r="HN367" s="1444"/>
      <c r="HO367" s="1444"/>
      <c r="HP367" s="1444"/>
      <c r="HQ367" s="1444"/>
      <c r="HR367" s="1444"/>
      <c r="HS367" s="1444"/>
      <c r="HT367" s="1444"/>
      <c r="HU367" s="1444"/>
      <c r="HV367" s="1444"/>
      <c r="HW367" s="1444"/>
      <c r="HX367" s="1444"/>
      <c r="HY367" s="1444"/>
      <c r="HZ367" s="1444"/>
      <c r="IA367" s="1444"/>
      <c r="IB367" s="1444"/>
      <c r="IC367" s="1444"/>
      <c r="ID367" s="1444"/>
      <c r="IE367" s="1444"/>
      <c r="IF367" s="1444"/>
      <c r="IG367" s="1444"/>
      <c r="IH367" s="1444"/>
      <c r="II367" s="1444"/>
      <c r="IJ367" s="1444"/>
      <c r="IK367" s="1444"/>
      <c r="IL367" s="1444"/>
      <c r="IM367" s="1444"/>
      <c r="IN367" s="1444"/>
      <c r="IO367" s="1444"/>
      <c r="IP367" s="1444"/>
      <c r="IQ367" s="1444"/>
      <c r="IR367" s="1444"/>
      <c r="IS367" s="1444"/>
      <c r="IT367" s="1444"/>
      <c r="IU367" s="1444"/>
      <c r="IV367" s="1444"/>
      <c r="IW367" s="1444"/>
      <c r="IX367" s="1444"/>
      <c r="IY367" s="1444"/>
      <c r="IZ367" s="1444"/>
      <c r="JA367" s="1444"/>
      <c r="JB367" s="1444"/>
      <c r="JC367" s="1444"/>
      <c r="JD367" s="1444"/>
      <c r="JE367" s="1444"/>
    </row>
    <row r="368" spans="1:265" s="1485" customFormat="1" ht="15" hidden="1" customHeight="1" x14ac:dyDescent="0.25">
      <c r="M368" s="1163"/>
      <c r="N368" s="1163"/>
      <c r="CK368" s="1444"/>
      <c r="CL368" s="1444"/>
      <c r="CM368" s="1444"/>
      <c r="CN368" s="1444"/>
      <c r="CO368" s="1444"/>
      <c r="CP368" s="1444"/>
      <c r="CQ368" s="1444"/>
      <c r="CR368" s="1444"/>
      <c r="CS368" s="1444"/>
      <c r="CT368" s="1444"/>
      <c r="CU368" s="1444"/>
      <c r="CV368" s="1444"/>
      <c r="CW368" s="1444"/>
      <c r="CX368" s="1444"/>
      <c r="CY368" s="1444"/>
      <c r="CZ368" s="1444"/>
      <c r="DA368" s="1444"/>
      <c r="DB368" s="1444"/>
      <c r="DC368" s="1444"/>
      <c r="DD368" s="1444"/>
      <c r="DE368" s="1444"/>
      <c r="DF368" s="1444"/>
      <c r="DG368" s="1444"/>
      <c r="DH368" s="1444"/>
      <c r="DI368" s="1444"/>
      <c r="DJ368" s="1444"/>
      <c r="DK368" s="1444"/>
      <c r="DL368" s="1444"/>
      <c r="DM368" s="1444"/>
      <c r="DN368" s="1444"/>
      <c r="DO368" s="1444"/>
      <c r="DP368" s="1444"/>
      <c r="DQ368" s="1444"/>
      <c r="DR368" s="1444"/>
      <c r="DS368" s="1444"/>
      <c r="DT368" s="1444"/>
      <c r="DU368" s="1444"/>
      <c r="DV368" s="1444"/>
      <c r="DW368" s="1444"/>
      <c r="DX368" s="1444"/>
      <c r="DY368" s="1444"/>
      <c r="DZ368" s="1444"/>
      <c r="EA368" s="1444"/>
      <c r="EB368" s="1444"/>
      <c r="EC368" s="1444"/>
      <c r="ED368" s="1444"/>
      <c r="EE368" s="1444"/>
      <c r="EF368" s="1444"/>
      <c r="EG368" s="1444"/>
      <c r="EH368" s="1444"/>
      <c r="EI368" s="1444"/>
      <c r="EJ368" s="1444"/>
      <c r="EK368" s="1444"/>
      <c r="EL368" s="1444"/>
      <c r="EM368" s="1444"/>
      <c r="EN368" s="1444"/>
      <c r="EO368" s="1444"/>
      <c r="EP368" s="1444"/>
      <c r="EQ368" s="1444"/>
      <c r="ER368" s="1444"/>
      <c r="ES368" s="1444"/>
      <c r="ET368" s="1444"/>
      <c r="EU368" s="1444"/>
      <c r="EV368" s="1444"/>
      <c r="EW368" s="1444"/>
      <c r="EX368" s="1444"/>
      <c r="EY368" s="1444"/>
      <c r="EZ368" s="1444"/>
      <c r="FA368" s="1444"/>
      <c r="FB368" s="1444"/>
      <c r="FC368" s="1444"/>
      <c r="FD368" s="1444"/>
      <c r="FE368" s="1444"/>
      <c r="FF368" s="1444"/>
      <c r="FG368" s="1444"/>
      <c r="FH368" s="1444"/>
      <c r="FI368" s="1444"/>
      <c r="FJ368" s="1444"/>
      <c r="FK368" s="1444"/>
      <c r="FL368" s="1444"/>
      <c r="FM368" s="1444"/>
      <c r="FN368" s="1444"/>
      <c r="FO368" s="1444"/>
      <c r="FP368" s="1444"/>
      <c r="FQ368" s="1444"/>
      <c r="FR368" s="1444"/>
      <c r="FS368" s="1444"/>
      <c r="FT368" s="1444"/>
      <c r="FU368" s="1444"/>
      <c r="FV368" s="1444"/>
      <c r="FW368" s="1444"/>
      <c r="FX368" s="1444"/>
      <c r="FY368" s="1444"/>
      <c r="FZ368" s="1444"/>
      <c r="GA368" s="1444"/>
      <c r="GB368" s="1444"/>
      <c r="GC368" s="1444"/>
      <c r="GD368" s="1444"/>
      <c r="GE368" s="1444"/>
      <c r="GF368" s="1444"/>
      <c r="GG368" s="1444"/>
      <c r="GH368" s="1444"/>
      <c r="GI368" s="1444"/>
      <c r="GJ368" s="1444"/>
      <c r="GK368" s="1444"/>
      <c r="GL368" s="1444"/>
      <c r="GM368" s="1444"/>
      <c r="GN368" s="1444"/>
      <c r="GO368" s="1444"/>
      <c r="GP368" s="1444"/>
      <c r="GQ368" s="1444"/>
      <c r="GR368" s="1444"/>
      <c r="GS368" s="1444"/>
      <c r="GT368" s="1444"/>
      <c r="GU368" s="1444"/>
      <c r="GV368" s="1444"/>
      <c r="GW368" s="1444"/>
      <c r="GX368" s="1444"/>
      <c r="GY368" s="1444"/>
      <c r="GZ368" s="1444"/>
      <c r="HA368" s="1444"/>
      <c r="HB368" s="1444"/>
      <c r="HC368" s="1444"/>
      <c r="HD368" s="1444"/>
      <c r="HE368" s="1444"/>
      <c r="HF368" s="1444"/>
      <c r="HG368" s="1444"/>
      <c r="HH368" s="1444"/>
      <c r="HI368" s="1444"/>
      <c r="HJ368" s="1444"/>
      <c r="HK368" s="1444"/>
      <c r="HL368" s="1444"/>
      <c r="HM368" s="1444"/>
      <c r="HN368" s="1444"/>
      <c r="HO368" s="1444"/>
      <c r="HP368" s="1444"/>
      <c r="HQ368" s="1444"/>
      <c r="HR368" s="1444"/>
      <c r="HS368" s="1444"/>
      <c r="HT368" s="1444"/>
      <c r="HU368" s="1444"/>
      <c r="HV368" s="1444"/>
      <c r="HW368" s="1444"/>
      <c r="HX368" s="1444"/>
      <c r="HY368" s="1444"/>
      <c r="HZ368" s="1444"/>
      <c r="IA368" s="1444"/>
      <c r="IB368" s="1444"/>
      <c r="IC368" s="1444"/>
      <c r="ID368" s="1444"/>
      <c r="IE368" s="1444"/>
      <c r="IF368" s="1444"/>
      <c r="IG368" s="1444"/>
      <c r="IH368" s="1444"/>
      <c r="II368" s="1444"/>
      <c r="IJ368" s="1444"/>
      <c r="IK368" s="1444"/>
      <c r="IL368" s="1444"/>
      <c r="IM368" s="1444"/>
      <c r="IN368" s="1444"/>
      <c r="IO368" s="1444"/>
      <c r="IP368" s="1444"/>
      <c r="IQ368" s="1444"/>
      <c r="IR368" s="1444"/>
      <c r="IS368" s="1444"/>
      <c r="IT368" s="1444"/>
      <c r="IU368" s="1444"/>
      <c r="IV368" s="1444"/>
      <c r="IW368" s="1444"/>
      <c r="IX368" s="1444"/>
      <c r="IY368" s="1444"/>
      <c r="IZ368" s="1444"/>
      <c r="JA368" s="1444"/>
      <c r="JB368" s="1444"/>
      <c r="JC368" s="1444"/>
      <c r="JD368" s="1444"/>
      <c r="JE368" s="1444"/>
    </row>
    <row r="369" spans="1:265" s="1485" customFormat="1" ht="15" hidden="1" customHeight="1" x14ac:dyDescent="0.25">
      <c r="M369" s="1163"/>
      <c r="N369" s="1163"/>
      <c r="CK369" s="1444"/>
      <c r="CL369" s="1444"/>
      <c r="CM369" s="1444"/>
      <c r="CN369" s="1444"/>
      <c r="CO369" s="1444"/>
      <c r="CP369" s="1444"/>
      <c r="CQ369" s="1444"/>
      <c r="CR369" s="1444"/>
      <c r="CS369" s="1444"/>
      <c r="CT369" s="1444"/>
      <c r="CU369" s="1444"/>
      <c r="CV369" s="1444"/>
      <c r="CW369" s="1444"/>
      <c r="CX369" s="1444"/>
      <c r="CY369" s="1444"/>
      <c r="CZ369" s="1444"/>
      <c r="DA369" s="1444"/>
      <c r="DB369" s="1444"/>
      <c r="DC369" s="1444"/>
      <c r="DD369" s="1444"/>
      <c r="DE369" s="1444"/>
      <c r="DF369" s="1444"/>
      <c r="DG369" s="1444"/>
      <c r="DH369" s="1444"/>
      <c r="DI369" s="1444"/>
      <c r="DJ369" s="1444"/>
      <c r="DK369" s="1444"/>
      <c r="DL369" s="1444"/>
      <c r="DM369" s="1444"/>
      <c r="DN369" s="1444"/>
      <c r="DO369" s="1444"/>
      <c r="DP369" s="1444"/>
      <c r="DQ369" s="1444"/>
      <c r="DR369" s="1444"/>
      <c r="DS369" s="1444"/>
      <c r="DT369" s="1444"/>
      <c r="DU369" s="1444"/>
      <c r="DV369" s="1444"/>
      <c r="DW369" s="1444"/>
      <c r="DX369" s="1444"/>
      <c r="DY369" s="1444"/>
      <c r="DZ369" s="1444"/>
      <c r="EA369" s="1444"/>
      <c r="EB369" s="1444"/>
      <c r="EC369" s="1444"/>
      <c r="ED369" s="1444"/>
      <c r="EE369" s="1444"/>
      <c r="EF369" s="1444"/>
      <c r="EG369" s="1444"/>
      <c r="EH369" s="1444"/>
      <c r="EI369" s="1444"/>
      <c r="EJ369" s="1444"/>
      <c r="EK369" s="1444"/>
      <c r="EL369" s="1444"/>
      <c r="EM369" s="1444"/>
      <c r="EN369" s="1444"/>
      <c r="EO369" s="1444"/>
      <c r="EP369" s="1444"/>
      <c r="EQ369" s="1444"/>
      <c r="ER369" s="1444"/>
      <c r="ES369" s="1444"/>
      <c r="ET369" s="1444"/>
      <c r="EU369" s="1444"/>
      <c r="EV369" s="1444"/>
      <c r="EW369" s="1444"/>
      <c r="EX369" s="1444"/>
      <c r="EY369" s="1444"/>
      <c r="EZ369" s="1444"/>
      <c r="FA369" s="1444"/>
      <c r="FB369" s="1444"/>
      <c r="FC369" s="1444"/>
      <c r="FD369" s="1444"/>
      <c r="FE369" s="1444"/>
      <c r="FF369" s="1444"/>
      <c r="FG369" s="1444"/>
      <c r="FH369" s="1444"/>
      <c r="FI369" s="1444"/>
      <c r="FJ369" s="1444"/>
      <c r="FK369" s="1444"/>
      <c r="FL369" s="1444"/>
      <c r="FM369" s="1444"/>
      <c r="FN369" s="1444"/>
      <c r="FO369" s="1444"/>
      <c r="FP369" s="1444"/>
      <c r="FQ369" s="1444"/>
      <c r="FR369" s="1444"/>
      <c r="FS369" s="1444"/>
      <c r="FT369" s="1444"/>
      <c r="FU369" s="1444"/>
      <c r="FV369" s="1444"/>
      <c r="FW369" s="1444"/>
      <c r="FX369" s="1444"/>
      <c r="FY369" s="1444"/>
      <c r="FZ369" s="1444"/>
      <c r="GA369" s="1444"/>
      <c r="GB369" s="1444"/>
      <c r="GC369" s="1444"/>
      <c r="GD369" s="1444"/>
      <c r="GE369" s="1444"/>
      <c r="GF369" s="1444"/>
      <c r="GG369" s="1444"/>
      <c r="GH369" s="1444"/>
      <c r="GI369" s="1444"/>
      <c r="GJ369" s="1444"/>
      <c r="GK369" s="1444"/>
      <c r="GL369" s="1444"/>
      <c r="GM369" s="1444"/>
      <c r="GN369" s="1444"/>
      <c r="GO369" s="1444"/>
      <c r="GP369" s="1444"/>
      <c r="GQ369" s="1444"/>
      <c r="GR369" s="1444"/>
      <c r="GS369" s="1444"/>
      <c r="GT369" s="1444"/>
      <c r="GU369" s="1444"/>
      <c r="GV369" s="1444"/>
      <c r="GW369" s="1444"/>
      <c r="GX369" s="1444"/>
      <c r="GY369" s="1444"/>
      <c r="GZ369" s="1444"/>
      <c r="HA369" s="1444"/>
      <c r="HB369" s="1444"/>
      <c r="HC369" s="1444"/>
      <c r="HD369" s="1444"/>
      <c r="HE369" s="1444"/>
      <c r="HF369" s="1444"/>
      <c r="HG369" s="1444"/>
      <c r="HH369" s="1444"/>
      <c r="HI369" s="1444"/>
      <c r="HJ369" s="1444"/>
      <c r="HK369" s="1444"/>
      <c r="HL369" s="1444"/>
      <c r="HM369" s="1444"/>
      <c r="HN369" s="1444"/>
      <c r="HO369" s="1444"/>
      <c r="HP369" s="1444"/>
      <c r="HQ369" s="1444"/>
      <c r="HR369" s="1444"/>
      <c r="HS369" s="1444"/>
      <c r="HT369" s="1444"/>
      <c r="HU369" s="1444"/>
      <c r="HV369" s="1444"/>
      <c r="HW369" s="1444"/>
      <c r="HX369" s="1444"/>
      <c r="HY369" s="1444"/>
      <c r="HZ369" s="1444"/>
      <c r="IA369" s="1444"/>
      <c r="IB369" s="1444"/>
      <c r="IC369" s="1444"/>
      <c r="ID369" s="1444"/>
      <c r="IE369" s="1444"/>
      <c r="IF369" s="1444"/>
      <c r="IG369" s="1444"/>
      <c r="IH369" s="1444"/>
      <c r="II369" s="1444"/>
      <c r="IJ369" s="1444"/>
      <c r="IK369" s="1444"/>
      <c r="IL369" s="1444"/>
      <c r="IM369" s="1444"/>
      <c r="IN369" s="1444"/>
      <c r="IO369" s="1444"/>
      <c r="IP369" s="1444"/>
      <c r="IQ369" s="1444"/>
      <c r="IR369" s="1444"/>
      <c r="IS369" s="1444"/>
      <c r="IT369" s="1444"/>
      <c r="IU369" s="1444"/>
      <c r="IV369" s="1444"/>
      <c r="IW369" s="1444"/>
      <c r="IX369" s="1444"/>
      <c r="IY369" s="1444"/>
      <c r="IZ369" s="1444"/>
      <c r="JA369" s="1444"/>
      <c r="JB369" s="1444"/>
      <c r="JC369" s="1444"/>
      <c r="JD369" s="1444"/>
      <c r="JE369" s="1444"/>
    </row>
    <row r="370" spans="1:265" s="1485" customFormat="1" ht="15" hidden="1" customHeight="1" x14ac:dyDescent="0.25">
      <c r="M370" s="1163"/>
      <c r="N370" s="1163"/>
      <c r="CK370" s="1444"/>
      <c r="CL370" s="1444"/>
      <c r="CM370" s="1444"/>
      <c r="CN370" s="1444"/>
      <c r="CO370" s="1444"/>
      <c r="CP370" s="1444"/>
      <c r="CQ370" s="1444"/>
      <c r="CR370" s="1444"/>
      <c r="CS370" s="1444"/>
      <c r="CT370" s="1444"/>
      <c r="CU370" s="1444"/>
      <c r="CV370" s="1444"/>
      <c r="CW370" s="1444"/>
      <c r="CX370" s="1444"/>
      <c r="CY370" s="1444"/>
      <c r="CZ370" s="1444"/>
      <c r="DA370" s="1444"/>
      <c r="DB370" s="1444"/>
      <c r="DC370" s="1444"/>
      <c r="DD370" s="1444"/>
      <c r="DE370" s="1444"/>
      <c r="DF370" s="1444"/>
      <c r="DG370" s="1444"/>
      <c r="DH370" s="1444"/>
      <c r="DI370" s="1444"/>
      <c r="DJ370" s="1444"/>
      <c r="DK370" s="1444"/>
      <c r="DL370" s="1444"/>
      <c r="DM370" s="1444"/>
      <c r="DN370" s="1444"/>
      <c r="DO370" s="1444"/>
      <c r="DP370" s="1444"/>
      <c r="DQ370" s="1444"/>
      <c r="DR370" s="1444"/>
      <c r="DS370" s="1444"/>
      <c r="DT370" s="1444"/>
      <c r="DU370" s="1444"/>
      <c r="DV370" s="1444"/>
      <c r="DW370" s="1444"/>
      <c r="DX370" s="1444"/>
      <c r="DY370" s="1444"/>
      <c r="DZ370" s="1444"/>
      <c r="EA370" s="1444"/>
      <c r="EB370" s="1444"/>
      <c r="EC370" s="1444"/>
      <c r="ED370" s="1444"/>
      <c r="EE370" s="1444"/>
      <c r="EF370" s="1444"/>
      <c r="EG370" s="1444"/>
      <c r="EH370" s="1444"/>
      <c r="EI370" s="1444"/>
      <c r="EJ370" s="1444"/>
      <c r="EK370" s="1444"/>
      <c r="EL370" s="1444"/>
      <c r="EM370" s="1444"/>
      <c r="EN370" s="1444"/>
      <c r="EO370" s="1444"/>
      <c r="EP370" s="1444"/>
      <c r="EQ370" s="1444"/>
      <c r="ER370" s="1444"/>
      <c r="ES370" s="1444"/>
      <c r="ET370" s="1444"/>
      <c r="EU370" s="1444"/>
      <c r="EV370" s="1444"/>
      <c r="EW370" s="1444"/>
      <c r="EX370" s="1444"/>
      <c r="EY370" s="1444"/>
      <c r="EZ370" s="1444"/>
      <c r="FA370" s="1444"/>
      <c r="FB370" s="1444"/>
      <c r="FC370" s="1444"/>
      <c r="FD370" s="1444"/>
      <c r="FE370" s="1444"/>
      <c r="FF370" s="1444"/>
      <c r="FG370" s="1444"/>
      <c r="FH370" s="1444"/>
      <c r="FI370" s="1444"/>
      <c r="FJ370" s="1444"/>
      <c r="FK370" s="1444"/>
      <c r="FL370" s="1444"/>
      <c r="FM370" s="1444"/>
      <c r="FN370" s="1444"/>
      <c r="FO370" s="1444"/>
      <c r="FP370" s="1444"/>
      <c r="FQ370" s="1444"/>
      <c r="FR370" s="1444"/>
      <c r="FS370" s="1444"/>
      <c r="FT370" s="1444"/>
      <c r="FU370" s="1444"/>
      <c r="FV370" s="1444"/>
      <c r="FW370" s="1444"/>
      <c r="FX370" s="1444"/>
      <c r="FY370" s="1444"/>
      <c r="FZ370" s="1444"/>
      <c r="GA370" s="1444"/>
      <c r="GB370" s="1444"/>
      <c r="GC370" s="1444"/>
      <c r="GD370" s="1444"/>
      <c r="GE370" s="1444"/>
      <c r="GF370" s="1444"/>
      <c r="GG370" s="1444"/>
      <c r="GH370" s="1444"/>
      <c r="GI370" s="1444"/>
      <c r="GJ370" s="1444"/>
      <c r="GK370" s="1444"/>
      <c r="GL370" s="1444"/>
      <c r="GM370" s="1444"/>
      <c r="GN370" s="1444"/>
      <c r="GO370" s="1444"/>
      <c r="GP370" s="1444"/>
      <c r="GQ370" s="1444"/>
      <c r="GR370" s="1444"/>
      <c r="GS370" s="1444"/>
      <c r="GT370" s="1444"/>
      <c r="GU370" s="1444"/>
      <c r="GV370" s="1444"/>
      <c r="GW370" s="1444"/>
      <c r="GX370" s="1444"/>
      <c r="GY370" s="1444"/>
      <c r="GZ370" s="1444"/>
      <c r="HA370" s="1444"/>
      <c r="HB370" s="1444"/>
      <c r="HC370" s="1444"/>
      <c r="HD370" s="1444"/>
      <c r="HE370" s="1444"/>
      <c r="HF370" s="1444"/>
      <c r="HG370" s="1444"/>
      <c r="HH370" s="1444"/>
      <c r="HI370" s="1444"/>
      <c r="HJ370" s="1444"/>
      <c r="HK370" s="1444"/>
      <c r="HL370" s="1444"/>
      <c r="HM370" s="1444"/>
      <c r="HN370" s="1444"/>
      <c r="HO370" s="1444"/>
      <c r="HP370" s="1444"/>
      <c r="HQ370" s="1444"/>
      <c r="HR370" s="1444"/>
      <c r="HS370" s="1444"/>
      <c r="HT370" s="1444"/>
      <c r="HU370" s="1444"/>
      <c r="HV370" s="1444"/>
      <c r="HW370" s="1444"/>
      <c r="HX370" s="1444"/>
      <c r="HY370" s="1444"/>
      <c r="HZ370" s="1444"/>
      <c r="IA370" s="1444"/>
      <c r="IB370" s="1444"/>
      <c r="IC370" s="1444"/>
      <c r="ID370" s="1444"/>
      <c r="IE370" s="1444"/>
      <c r="IF370" s="1444"/>
      <c r="IG370" s="1444"/>
      <c r="IH370" s="1444"/>
      <c r="II370" s="1444"/>
      <c r="IJ370" s="1444"/>
      <c r="IK370" s="1444"/>
      <c r="IL370" s="1444"/>
      <c r="IM370" s="1444"/>
      <c r="IN370" s="1444"/>
      <c r="IO370" s="1444"/>
      <c r="IP370" s="1444"/>
      <c r="IQ370" s="1444"/>
      <c r="IR370" s="1444"/>
      <c r="IS370" s="1444"/>
      <c r="IT370" s="1444"/>
      <c r="IU370" s="1444"/>
      <c r="IV370" s="1444"/>
      <c r="IW370" s="1444"/>
      <c r="IX370" s="1444"/>
      <c r="IY370" s="1444"/>
      <c r="IZ370" s="1444"/>
      <c r="JA370" s="1444"/>
      <c r="JB370" s="1444"/>
      <c r="JC370" s="1444"/>
      <c r="JD370" s="1444"/>
      <c r="JE370" s="1444"/>
    </row>
    <row r="371" spans="1:265" s="1485" customFormat="1" ht="15" hidden="1" customHeight="1" x14ac:dyDescent="0.25">
      <c r="M371" s="1163"/>
      <c r="N371" s="1163"/>
      <c r="CK371" s="1444"/>
      <c r="CL371" s="1444"/>
      <c r="CM371" s="1444"/>
      <c r="CN371" s="1444"/>
      <c r="CO371" s="1444"/>
      <c r="CP371" s="1444"/>
      <c r="CQ371" s="1444"/>
      <c r="CR371" s="1444"/>
      <c r="CS371" s="1444"/>
      <c r="CT371" s="1444"/>
      <c r="CU371" s="1444"/>
      <c r="CV371" s="1444"/>
      <c r="CW371" s="1444"/>
      <c r="CX371" s="1444"/>
      <c r="CY371" s="1444"/>
      <c r="CZ371" s="1444"/>
      <c r="DA371" s="1444"/>
      <c r="DB371" s="1444"/>
      <c r="DC371" s="1444"/>
      <c r="DD371" s="1444"/>
      <c r="DE371" s="1444"/>
      <c r="DF371" s="1444"/>
      <c r="DG371" s="1444"/>
      <c r="DH371" s="1444"/>
      <c r="DI371" s="1444"/>
      <c r="DJ371" s="1444"/>
      <c r="DK371" s="1444"/>
      <c r="DL371" s="1444"/>
      <c r="DM371" s="1444"/>
      <c r="DN371" s="1444"/>
      <c r="DO371" s="1444"/>
      <c r="DP371" s="1444"/>
      <c r="DQ371" s="1444"/>
      <c r="DR371" s="1444"/>
      <c r="DS371" s="1444"/>
      <c r="DT371" s="1444"/>
      <c r="DU371" s="1444"/>
      <c r="DV371" s="1444"/>
      <c r="DW371" s="1444"/>
      <c r="DX371" s="1444"/>
      <c r="DY371" s="1444"/>
      <c r="DZ371" s="1444"/>
      <c r="EA371" s="1444"/>
      <c r="EB371" s="1444"/>
      <c r="EC371" s="1444"/>
      <c r="ED371" s="1444"/>
      <c r="EE371" s="1444"/>
      <c r="EF371" s="1444"/>
      <c r="EG371" s="1444"/>
      <c r="EH371" s="1444"/>
      <c r="EI371" s="1444"/>
      <c r="EJ371" s="1444"/>
      <c r="EK371" s="1444"/>
      <c r="EL371" s="1444"/>
      <c r="EM371" s="1444"/>
      <c r="EN371" s="1444"/>
      <c r="EO371" s="1444"/>
      <c r="EP371" s="1444"/>
      <c r="EQ371" s="1444"/>
      <c r="ER371" s="1444"/>
      <c r="ES371" s="1444"/>
      <c r="ET371" s="1444"/>
      <c r="EU371" s="1444"/>
      <c r="EV371" s="1444"/>
      <c r="EW371" s="1444"/>
      <c r="EX371" s="1444"/>
      <c r="EY371" s="1444"/>
      <c r="EZ371" s="1444"/>
      <c r="FA371" s="1444"/>
      <c r="FB371" s="1444"/>
      <c r="FC371" s="1444"/>
      <c r="FD371" s="1444"/>
      <c r="FE371" s="1444"/>
      <c r="FF371" s="1444"/>
      <c r="FG371" s="1444"/>
      <c r="FH371" s="1444"/>
      <c r="FI371" s="1444"/>
      <c r="FJ371" s="1444"/>
      <c r="FK371" s="1444"/>
      <c r="FL371" s="1444"/>
      <c r="FM371" s="1444"/>
      <c r="FN371" s="1444"/>
      <c r="FO371" s="1444"/>
      <c r="FP371" s="1444"/>
      <c r="FQ371" s="1444"/>
      <c r="FR371" s="1444"/>
      <c r="FS371" s="1444"/>
      <c r="FT371" s="1444"/>
      <c r="FU371" s="1444"/>
      <c r="FV371" s="1444"/>
      <c r="FW371" s="1444"/>
      <c r="FX371" s="1444"/>
      <c r="FY371" s="1444"/>
      <c r="FZ371" s="1444"/>
      <c r="GA371" s="1444"/>
      <c r="GB371" s="1444"/>
      <c r="GC371" s="1444"/>
      <c r="GD371" s="1444"/>
      <c r="GE371" s="1444"/>
      <c r="GF371" s="1444"/>
      <c r="GG371" s="1444"/>
      <c r="GH371" s="1444"/>
      <c r="GI371" s="1444"/>
      <c r="GJ371" s="1444"/>
      <c r="GK371" s="1444"/>
      <c r="GL371" s="1444"/>
      <c r="GM371" s="1444"/>
      <c r="GN371" s="1444"/>
      <c r="GO371" s="1444"/>
      <c r="GP371" s="1444"/>
      <c r="GQ371" s="1444"/>
      <c r="GR371" s="1444"/>
      <c r="GS371" s="1444"/>
      <c r="GT371" s="1444"/>
      <c r="GU371" s="1444"/>
      <c r="GV371" s="1444"/>
      <c r="GW371" s="1444"/>
      <c r="GX371" s="1444"/>
      <c r="GY371" s="1444"/>
      <c r="GZ371" s="1444"/>
      <c r="HA371" s="1444"/>
      <c r="HB371" s="1444"/>
      <c r="HC371" s="1444"/>
      <c r="HD371" s="1444"/>
      <c r="HE371" s="1444"/>
      <c r="HF371" s="1444"/>
      <c r="HG371" s="1444"/>
      <c r="HH371" s="1444"/>
      <c r="HI371" s="1444"/>
      <c r="HJ371" s="1444"/>
      <c r="HK371" s="1444"/>
      <c r="HL371" s="1444"/>
      <c r="HM371" s="1444"/>
      <c r="HN371" s="1444"/>
      <c r="HO371" s="1444"/>
      <c r="HP371" s="1444"/>
      <c r="HQ371" s="1444"/>
      <c r="HR371" s="1444"/>
      <c r="HS371" s="1444"/>
      <c r="HT371" s="1444"/>
      <c r="HU371" s="1444"/>
      <c r="HV371" s="1444"/>
      <c r="HW371" s="1444"/>
      <c r="HX371" s="1444"/>
      <c r="HY371" s="1444"/>
      <c r="HZ371" s="1444"/>
      <c r="IA371" s="1444"/>
      <c r="IB371" s="1444"/>
      <c r="IC371" s="1444"/>
      <c r="ID371" s="1444"/>
      <c r="IE371" s="1444"/>
      <c r="IF371" s="1444"/>
      <c r="IG371" s="1444"/>
      <c r="IH371" s="1444"/>
      <c r="II371" s="1444"/>
      <c r="IJ371" s="1444"/>
      <c r="IK371" s="1444"/>
      <c r="IL371" s="1444"/>
      <c r="IM371" s="1444"/>
      <c r="IN371" s="1444"/>
      <c r="IO371" s="1444"/>
      <c r="IP371" s="1444"/>
      <c r="IQ371" s="1444"/>
      <c r="IR371" s="1444"/>
      <c r="IS371" s="1444"/>
      <c r="IT371" s="1444"/>
      <c r="IU371" s="1444"/>
      <c r="IV371" s="1444"/>
      <c r="IW371" s="1444"/>
      <c r="IX371" s="1444"/>
      <c r="IY371" s="1444"/>
      <c r="IZ371" s="1444"/>
      <c r="JA371" s="1444"/>
      <c r="JB371" s="1444"/>
      <c r="JC371" s="1444"/>
      <c r="JD371" s="1444"/>
      <c r="JE371" s="1444"/>
    </row>
    <row r="372" spans="1:265" s="1485" customFormat="1" ht="15" hidden="1" customHeight="1" x14ac:dyDescent="0.25">
      <c r="M372" s="1163"/>
      <c r="N372" s="1163"/>
      <c r="CK372" s="1444"/>
      <c r="CL372" s="1444"/>
      <c r="CM372" s="1444"/>
      <c r="CN372" s="1444"/>
      <c r="CO372" s="1444"/>
      <c r="CP372" s="1444"/>
      <c r="CQ372" s="1444"/>
      <c r="CR372" s="1444"/>
      <c r="CS372" s="1444"/>
      <c r="CT372" s="1444"/>
      <c r="CU372" s="1444"/>
      <c r="CV372" s="1444"/>
      <c r="CW372" s="1444"/>
      <c r="CX372" s="1444"/>
      <c r="CY372" s="1444"/>
      <c r="CZ372" s="1444"/>
      <c r="DA372" s="1444"/>
      <c r="DB372" s="1444"/>
      <c r="DC372" s="1444"/>
      <c r="DD372" s="1444"/>
      <c r="DE372" s="1444"/>
      <c r="DF372" s="1444"/>
      <c r="DG372" s="1444"/>
      <c r="DH372" s="1444"/>
      <c r="DI372" s="1444"/>
      <c r="DJ372" s="1444"/>
      <c r="DK372" s="1444"/>
      <c r="DL372" s="1444"/>
      <c r="DM372" s="1444"/>
      <c r="DN372" s="1444"/>
      <c r="DO372" s="1444"/>
      <c r="DP372" s="1444"/>
      <c r="DQ372" s="1444"/>
      <c r="DR372" s="1444"/>
      <c r="DS372" s="1444"/>
      <c r="DT372" s="1444"/>
      <c r="DU372" s="1444"/>
      <c r="DV372" s="1444"/>
      <c r="DW372" s="1444"/>
      <c r="DX372" s="1444"/>
      <c r="DY372" s="1444"/>
      <c r="DZ372" s="1444"/>
      <c r="EA372" s="1444"/>
      <c r="EB372" s="1444"/>
      <c r="EC372" s="1444"/>
      <c r="ED372" s="1444"/>
      <c r="EE372" s="1444"/>
      <c r="EF372" s="1444"/>
      <c r="EG372" s="1444"/>
      <c r="EH372" s="1444"/>
      <c r="EI372" s="1444"/>
      <c r="EJ372" s="1444"/>
      <c r="EK372" s="1444"/>
      <c r="EL372" s="1444"/>
      <c r="EM372" s="1444"/>
      <c r="EN372" s="1444"/>
      <c r="EO372" s="1444"/>
      <c r="EP372" s="1444"/>
      <c r="EQ372" s="1444"/>
      <c r="ER372" s="1444"/>
      <c r="ES372" s="1444"/>
      <c r="ET372" s="1444"/>
      <c r="EU372" s="1444"/>
      <c r="EV372" s="1444"/>
      <c r="EW372" s="1444"/>
      <c r="EX372" s="1444"/>
      <c r="EY372" s="1444"/>
      <c r="EZ372" s="1444"/>
      <c r="FA372" s="1444"/>
      <c r="FB372" s="1444"/>
      <c r="FC372" s="1444"/>
      <c r="FD372" s="1444"/>
      <c r="FE372" s="1444"/>
      <c r="FF372" s="1444"/>
      <c r="FG372" s="1444"/>
      <c r="FH372" s="1444"/>
      <c r="FI372" s="1444"/>
      <c r="FJ372" s="1444"/>
      <c r="FK372" s="1444"/>
      <c r="FL372" s="1444"/>
      <c r="FM372" s="1444"/>
      <c r="FN372" s="1444"/>
      <c r="FO372" s="1444"/>
      <c r="FP372" s="1444"/>
      <c r="FQ372" s="1444"/>
      <c r="FR372" s="1444"/>
      <c r="FS372" s="1444"/>
      <c r="FT372" s="1444"/>
      <c r="FU372" s="1444"/>
      <c r="FV372" s="1444"/>
      <c r="FW372" s="1444"/>
      <c r="FX372" s="1444"/>
      <c r="FY372" s="1444"/>
      <c r="FZ372" s="1444"/>
      <c r="GA372" s="1444"/>
      <c r="GB372" s="1444"/>
      <c r="GC372" s="1444"/>
      <c r="GD372" s="1444"/>
      <c r="GE372" s="1444"/>
      <c r="GF372" s="1444"/>
      <c r="GG372" s="1444"/>
      <c r="GH372" s="1444"/>
      <c r="GI372" s="1444"/>
      <c r="GJ372" s="1444"/>
      <c r="GK372" s="1444"/>
      <c r="GL372" s="1444"/>
      <c r="GM372" s="1444"/>
      <c r="GN372" s="1444"/>
      <c r="GO372" s="1444"/>
      <c r="GP372" s="1444"/>
      <c r="GQ372" s="1444"/>
      <c r="GR372" s="1444"/>
      <c r="GS372" s="1444"/>
      <c r="GT372" s="1444"/>
      <c r="GU372" s="1444"/>
      <c r="GV372" s="1444"/>
      <c r="GW372" s="1444"/>
      <c r="GX372" s="1444"/>
      <c r="GY372" s="1444"/>
      <c r="GZ372" s="1444"/>
      <c r="HA372" s="1444"/>
      <c r="HB372" s="1444"/>
      <c r="HC372" s="1444"/>
      <c r="HD372" s="1444"/>
      <c r="HE372" s="1444"/>
      <c r="HF372" s="1444"/>
      <c r="HG372" s="1444"/>
      <c r="HH372" s="1444"/>
      <c r="HI372" s="1444"/>
      <c r="HJ372" s="1444"/>
      <c r="HK372" s="1444"/>
      <c r="HL372" s="1444"/>
      <c r="HM372" s="1444"/>
      <c r="HN372" s="1444"/>
      <c r="HO372" s="1444"/>
      <c r="HP372" s="1444"/>
      <c r="HQ372" s="1444"/>
      <c r="HR372" s="1444"/>
      <c r="HS372" s="1444"/>
      <c r="HT372" s="1444"/>
      <c r="HU372" s="1444"/>
      <c r="HV372" s="1444"/>
      <c r="HW372" s="1444"/>
      <c r="HX372" s="1444"/>
      <c r="HY372" s="1444"/>
      <c r="HZ372" s="1444"/>
      <c r="IA372" s="1444"/>
      <c r="IB372" s="1444"/>
      <c r="IC372" s="1444"/>
      <c r="ID372" s="1444"/>
      <c r="IE372" s="1444"/>
      <c r="IF372" s="1444"/>
      <c r="IG372" s="1444"/>
      <c r="IH372" s="1444"/>
      <c r="II372" s="1444"/>
      <c r="IJ372" s="1444"/>
      <c r="IK372" s="1444"/>
      <c r="IL372" s="1444"/>
      <c r="IM372" s="1444"/>
      <c r="IN372" s="1444"/>
      <c r="IO372" s="1444"/>
      <c r="IP372" s="1444"/>
      <c r="IQ372" s="1444"/>
      <c r="IR372" s="1444"/>
      <c r="IS372" s="1444"/>
      <c r="IT372" s="1444"/>
      <c r="IU372" s="1444"/>
      <c r="IV372" s="1444"/>
      <c r="IW372" s="1444"/>
      <c r="IX372" s="1444"/>
      <c r="IY372" s="1444"/>
      <c r="IZ372" s="1444"/>
      <c r="JA372" s="1444"/>
      <c r="JB372" s="1444"/>
      <c r="JC372" s="1444"/>
      <c r="JD372" s="1444"/>
      <c r="JE372" s="1444"/>
    </row>
    <row r="373" spans="1:265" s="1485" customFormat="1" ht="15" hidden="1" customHeight="1" x14ac:dyDescent="0.25">
      <c r="M373" s="1163"/>
      <c r="N373" s="1163"/>
      <c r="CK373" s="1444"/>
      <c r="CL373" s="1444"/>
      <c r="CM373" s="1444"/>
      <c r="CN373" s="1444"/>
      <c r="CO373" s="1444"/>
      <c r="CP373" s="1444"/>
      <c r="CQ373" s="1444"/>
      <c r="CR373" s="1444"/>
      <c r="CS373" s="1444"/>
      <c r="CT373" s="1444"/>
      <c r="CU373" s="1444"/>
      <c r="CV373" s="1444"/>
      <c r="CW373" s="1444"/>
      <c r="CX373" s="1444"/>
      <c r="CY373" s="1444"/>
      <c r="CZ373" s="1444"/>
      <c r="DA373" s="1444"/>
      <c r="DB373" s="1444"/>
      <c r="DC373" s="1444"/>
      <c r="DD373" s="1444"/>
      <c r="DE373" s="1444"/>
      <c r="DF373" s="1444"/>
      <c r="DG373" s="1444"/>
      <c r="DH373" s="1444"/>
      <c r="DI373" s="1444"/>
      <c r="DJ373" s="1444"/>
      <c r="DK373" s="1444"/>
      <c r="DL373" s="1444"/>
      <c r="DM373" s="1444"/>
      <c r="DN373" s="1444"/>
      <c r="DO373" s="1444"/>
      <c r="DP373" s="1444"/>
      <c r="DQ373" s="1444"/>
      <c r="DR373" s="1444"/>
      <c r="DS373" s="1444"/>
      <c r="DT373" s="1444"/>
      <c r="DU373" s="1444"/>
      <c r="DV373" s="1444"/>
      <c r="DW373" s="1444"/>
      <c r="DX373" s="1444"/>
      <c r="DY373" s="1444"/>
      <c r="DZ373" s="1444"/>
      <c r="EA373" s="1444"/>
      <c r="EB373" s="1444"/>
      <c r="EC373" s="1444"/>
      <c r="ED373" s="1444"/>
      <c r="EE373" s="1444"/>
      <c r="EF373" s="1444"/>
      <c r="EG373" s="1444"/>
      <c r="EH373" s="1444"/>
      <c r="EI373" s="1444"/>
      <c r="EJ373" s="1444"/>
      <c r="EK373" s="1444"/>
      <c r="EL373" s="1444"/>
      <c r="EM373" s="1444"/>
      <c r="EN373" s="1444"/>
      <c r="EO373" s="1444"/>
      <c r="EP373" s="1444"/>
      <c r="EQ373" s="1444"/>
      <c r="ER373" s="1444"/>
      <c r="ES373" s="1444"/>
      <c r="ET373" s="1444"/>
      <c r="EU373" s="1444"/>
      <c r="EV373" s="1444"/>
      <c r="EW373" s="1444"/>
      <c r="EX373" s="1444"/>
      <c r="EY373" s="1444"/>
      <c r="EZ373" s="1444"/>
      <c r="FA373" s="1444"/>
      <c r="FB373" s="1444"/>
      <c r="FC373" s="1444"/>
      <c r="FD373" s="1444"/>
      <c r="FE373" s="1444"/>
      <c r="FF373" s="1444"/>
      <c r="FG373" s="1444"/>
      <c r="FH373" s="1444"/>
      <c r="FI373" s="1444"/>
      <c r="FJ373" s="1444"/>
      <c r="FK373" s="1444"/>
      <c r="FL373" s="1444"/>
      <c r="FM373" s="1444"/>
      <c r="FN373" s="1444"/>
      <c r="FO373" s="1444"/>
      <c r="FP373" s="1444"/>
      <c r="FQ373" s="1444"/>
      <c r="FR373" s="1444"/>
      <c r="FS373" s="1444"/>
      <c r="FT373" s="1444"/>
      <c r="FU373" s="1444"/>
      <c r="FV373" s="1444"/>
      <c r="FW373" s="1444"/>
      <c r="FX373" s="1444"/>
      <c r="FY373" s="1444"/>
      <c r="FZ373" s="1444"/>
      <c r="GA373" s="1444"/>
      <c r="GB373" s="1444"/>
      <c r="GC373" s="1444"/>
      <c r="GD373" s="1444"/>
      <c r="GE373" s="1444"/>
      <c r="GF373" s="1444"/>
      <c r="GG373" s="1444"/>
      <c r="GH373" s="1444"/>
      <c r="GI373" s="1444"/>
      <c r="GJ373" s="1444"/>
      <c r="GK373" s="1444"/>
      <c r="GL373" s="1444"/>
      <c r="GM373" s="1444"/>
      <c r="GN373" s="1444"/>
      <c r="GO373" s="1444"/>
      <c r="GP373" s="1444"/>
      <c r="GQ373" s="1444"/>
      <c r="GR373" s="1444"/>
      <c r="GS373" s="1444"/>
      <c r="GT373" s="1444"/>
      <c r="GU373" s="1444"/>
      <c r="GV373" s="1444"/>
      <c r="GW373" s="1444"/>
      <c r="GX373" s="1444"/>
      <c r="GY373" s="1444"/>
      <c r="GZ373" s="1444"/>
      <c r="HA373" s="1444"/>
      <c r="HB373" s="1444"/>
      <c r="HC373" s="1444"/>
      <c r="HD373" s="1444"/>
      <c r="HE373" s="1444"/>
      <c r="HF373" s="1444"/>
      <c r="HG373" s="1444"/>
      <c r="HH373" s="1444"/>
      <c r="HI373" s="1444"/>
      <c r="HJ373" s="1444"/>
      <c r="HK373" s="1444"/>
      <c r="HL373" s="1444"/>
      <c r="HM373" s="1444"/>
      <c r="HN373" s="1444"/>
      <c r="HO373" s="1444"/>
      <c r="HP373" s="1444"/>
      <c r="HQ373" s="1444"/>
      <c r="HR373" s="1444"/>
      <c r="HS373" s="1444"/>
      <c r="HT373" s="1444"/>
      <c r="HU373" s="1444"/>
      <c r="HV373" s="1444"/>
      <c r="HW373" s="1444"/>
      <c r="HX373" s="1444"/>
      <c r="HY373" s="1444"/>
      <c r="HZ373" s="1444"/>
      <c r="IA373" s="1444"/>
      <c r="IB373" s="1444"/>
      <c r="IC373" s="1444"/>
      <c r="ID373" s="1444"/>
      <c r="IE373" s="1444"/>
      <c r="IF373" s="1444"/>
      <c r="IG373" s="1444"/>
      <c r="IH373" s="1444"/>
      <c r="II373" s="1444"/>
      <c r="IJ373" s="1444"/>
      <c r="IK373" s="1444"/>
      <c r="IL373" s="1444"/>
      <c r="IM373" s="1444"/>
      <c r="IN373" s="1444"/>
      <c r="IO373" s="1444"/>
      <c r="IP373" s="1444"/>
      <c r="IQ373" s="1444"/>
      <c r="IR373" s="1444"/>
      <c r="IS373" s="1444"/>
      <c r="IT373" s="1444"/>
      <c r="IU373" s="1444"/>
      <c r="IV373" s="1444"/>
      <c r="IW373" s="1444"/>
      <c r="IX373" s="1444"/>
      <c r="IY373" s="1444"/>
      <c r="IZ373" s="1444"/>
      <c r="JA373" s="1444"/>
      <c r="JB373" s="1444"/>
      <c r="JC373" s="1444"/>
      <c r="JD373" s="1444"/>
      <c r="JE373" s="1444"/>
    </row>
    <row r="374" spans="1:265" s="1485" customFormat="1" ht="15" hidden="1" customHeight="1" x14ac:dyDescent="0.25">
      <c r="M374" s="1163"/>
      <c r="N374" s="1163"/>
      <c r="CK374" s="1444"/>
      <c r="CL374" s="1444"/>
      <c r="CM374" s="1444"/>
      <c r="CN374" s="1444"/>
      <c r="CO374" s="1444"/>
      <c r="CP374" s="1444"/>
      <c r="CQ374" s="1444"/>
      <c r="CR374" s="1444"/>
      <c r="CS374" s="1444"/>
      <c r="CT374" s="1444"/>
      <c r="CU374" s="1444"/>
      <c r="CV374" s="1444"/>
      <c r="CW374" s="1444"/>
      <c r="CX374" s="1444"/>
      <c r="CY374" s="1444"/>
      <c r="CZ374" s="1444"/>
      <c r="DA374" s="1444"/>
      <c r="DB374" s="1444"/>
      <c r="DC374" s="1444"/>
      <c r="DD374" s="1444"/>
      <c r="DE374" s="1444"/>
      <c r="DF374" s="1444"/>
      <c r="DG374" s="1444"/>
      <c r="DH374" s="1444"/>
      <c r="DI374" s="1444"/>
      <c r="DJ374" s="1444"/>
      <c r="DK374" s="1444"/>
      <c r="DL374" s="1444"/>
      <c r="DM374" s="1444"/>
      <c r="DN374" s="1444"/>
      <c r="DO374" s="1444"/>
      <c r="DP374" s="1444"/>
      <c r="DQ374" s="1444"/>
      <c r="DR374" s="1444"/>
      <c r="DS374" s="1444"/>
      <c r="DT374" s="1444"/>
      <c r="DU374" s="1444"/>
      <c r="DV374" s="1444"/>
      <c r="DW374" s="1444"/>
      <c r="DX374" s="1444"/>
      <c r="DY374" s="1444"/>
      <c r="DZ374" s="1444"/>
      <c r="EA374" s="1444"/>
      <c r="EB374" s="1444"/>
      <c r="EC374" s="1444"/>
      <c r="ED374" s="1444"/>
      <c r="EE374" s="1444"/>
      <c r="EF374" s="1444"/>
      <c r="EG374" s="1444"/>
      <c r="EH374" s="1444"/>
      <c r="EI374" s="1444"/>
      <c r="EJ374" s="1444"/>
      <c r="EK374" s="1444"/>
      <c r="EL374" s="1444"/>
      <c r="EM374" s="1444"/>
      <c r="EN374" s="1444"/>
      <c r="EO374" s="1444"/>
      <c r="EP374" s="1444"/>
      <c r="EQ374" s="1444"/>
      <c r="ER374" s="1444"/>
      <c r="ES374" s="1444"/>
      <c r="ET374" s="1444"/>
      <c r="EU374" s="1444"/>
      <c r="EV374" s="1444"/>
      <c r="EW374" s="1444"/>
      <c r="EX374" s="1444"/>
      <c r="EY374" s="1444"/>
      <c r="EZ374" s="1444"/>
      <c r="FA374" s="1444"/>
      <c r="FB374" s="1444"/>
      <c r="FC374" s="1444"/>
      <c r="FD374" s="1444"/>
      <c r="FE374" s="1444"/>
      <c r="FF374" s="1444"/>
      <c r="FG374" s="1444"/>
      <c r="FH374" s="1444"/>
      <c r="FI374" s="1444"/>
      <c r="FJ374" s="1444"/>
      <c r="FK374" s="1444"/>
      <c r="FL374" s="1444"/>
      <c r="FM374" s="1444"/>
      <c r="FN374" s="1444"/>
      <c r="FO374" s="1444"/>
      <c r="FP374" s="1444"/>
      <c r="FQ374" s="1444"/>
      <c r="FR374" s="1444"/>
      <c r="FS374" s="1444"/>
      <c r="FT374" s="1444"/>
      <c r="FU374" s="1444"/>
      <c r="FV374" s="1444"/>
      <c r="FW374" s="1444"/>
      <c r="FX374" s="1444"/>
      <c r="FY374" s="1444"/>
      <c r="FZ374" s="1444"/>
      <c r="GA374" s="1444"/>
      <c r="GB374" s="1444"/>
      <c r="GC374" s="1444"/>
      <c r="GD374" s="1444"/>
      <c r="GE374" s="1444"/>
      <c r="GF374" s="1444"/>
      <c r="GG374" s="1444"/>
      <c r="GH374" s="1444"/>
      <c r="GI374" s="1444"/>
      <c r="GJ374" s="1444"/>
      <c r="GK374" s="1444"/>
      <c r="GL374" s="1444"/>
      <c r="GM374" s="1444"/>
      <c r="GN374" s="1444"/>
      <c r="GO374" s="1444"/>
      <c r="GP374" s="1444"/>
      <c r="GQ374" s="1444"/>
      <c r="GR374" s="1444"/>
      <c r="GS374" s="1444"/>
      <c r="GT374" s="1444"/>
      <c r="GU374" s="1444"/>
      <c r="GV374" s="1444"/>
      <c r="GW374" s="1444"/>
      <c r="GX374" s="1444"/>
      <c r="GY374" s="1444"/>
      <c r="GZ374" s="1444"/>
      <c r="HA374" s="1444"/>
      <c r="HB374" s="1444"/>
      <c r="HC374" s="1444"/>
      <c r="HD374" s="1444"/>
      <c r="HE374" s="1444"/>
      <c r="HF374" s="1444"/>
      <c r="HG374" s="1444"/>
      <c r="HH374" s="1444"/>
      <c r="HI374" s="1444"/>
      <c r="HJ374" s="1444"/>
      <c r="HK374" s="1444"/>
      <c r="HL374" s="1444"/>
      <c r="HM374" s="1444"/>
      <c r="HN374" s="1444"/>
      <c r="HO374" s="1444"/>
      <c r="HP374" s="1444"/>
      <c r="HQ374" s="1444"/>
      <c r="HR374" s="1444"/>
      <c r="HS374" s="1444"/>
      <c r="HT374" s="1444"/>
      <c r="HU374" s="1444"/>
      <c r="HV374" s="1444"/>
      <c r="HW374" s="1444"/>
      <c r="HX374" s="1444"/>
      <c r="HY374" s="1444"/>
      <c r="HZ374" s="1444"/>
      <c r="IA374" s="1444"/>
      <c r="IB374" s="1444"/>
      <c r="IC374" s="1444"/>
      <c r="ID374" s="1444"/>
      <c r="IE374" s="1444"/>
      <c r="IF374" s="1444"/>
      <c r="IG374" s="1444"/>
      <c r="IH374" s="1444"/>
      <c r="II374" s="1444"/>
      <c r="IJ374" s="1444"/>
      <c r="IK374" s="1444"/>
      <c r="IL374" s="1444"/>
      <c r="IM374" s="1444"/>
      <c r="IN374" s="1444"/>
      <c r="IO374" s="1444"/>
      <c r="IP374" s="1444"/>
      <c r="IQ374" s="1444"/>
      <c r="IR374" s="1444"/>
      <c r="IS374" s="1444"/>
      <c r="IT374" s="1444"/>
      <c r="IU374" s="1444"/>
      <c r="IV374" s="1444"/>
      <c r="IW374" s="1444"/>
      <c r="IX374" s="1444"/>
      <c r="IY374" s="1444"/>
      <c r="IZ374" s="1444"/>
      <c r="JA374" s="1444"/>
      <c r="JB374" s="1444"/>
      <c r="JC374" s="1444"/>
      <c r="JD374" s="1444"/>
      <c r="JE374" s="1444"/>
    </row>
    <row r="375" spans="1:265" s="1485" customFormat="1" ht="15" hidden="1" customHeight="1" x14ac:dyDescent="0.25">
      <c r="M375" s="1163"/>
      <c r="N375" s="1163"/>
      <c r="CK375" s="1444"/>
      <c r="CL375" s="1444"/>
      <c r="CM375" s="1444"/>
      <c r="CN375" s="1444"/>
      <c r="CO375" s="1444"/>
      <c r="CP375" s="1444"/>
      <c r="CQ375" s="1444"/>
      <c r="CR375" s="1444"/>
      <c r="CS375" s="1444"/>
      <c r="CT375" s="1444"/>
      <c r="CU375" s="1444"/>
      <c r="CV375" s="1444"/>
      <c r="CW375" s="1444"/>
      <c r="CX375" s="1444"/>
      <c r="CY375" s="1444"/>
      <c r="CZ375" s="1444"/>
      <c r="DA375" s="1444"/>
      <c r="DB375" s="1444"/>
      <c r="DC375" s="1444"/>
      <c r="DD375" s="1444"/>
      <c r="DE375" s="1444"/>
      <c r="DF375" s="1444"/>
      <c r="DG375" s="1444"/>
      <c r="DH375" s="1444"/>
      <c r="DI375" s="1444"/>
      <c r="DJ375" s="1444"/>
      <c r="DK375" s="1444"/>
      <c r="DL375" s="1444"/>
      <c r="DM375" s="1444"/>
      <c r="DN375" s="1444"/>
      <c r="DO375" s="1444"/>
      <c r="DP375" s="1444"/>
      <c r="DQ375" s="1444"/>
      <c r="DR375" s="1444"/>
      <c r="DS375" s="1444"/>
      <c r="DT375" s="1444"/>
      <c r="DU375" s="1444"/>
      <c r="DV375" s="1444"/>
      <c r="DW375" s="1444"/>
      <c r="DX375" s="1444"/>
      <c r="DY375" s="1444"/>
      <c r="DZ375" s="1444"/>
      <c r="EA375" s="1444"/>
      <c r="EB375" s="1444"/>
      <c r="EC375" s="1444"/>
      <c r="ED375" s="1444"/>
      <c r="EE375" s="1444"/>
      <c r="EF375" s="1444"/>
      <c r="EG375" s="1444"/>
      <c r="EH375" s="1444"/>
      <c r="EI375" s="1444"/>
      <c r="EJ375" s="1444"/>
      <c r="EK375" s="1444"/>
      <c r="EL375" s="1444"/>
      <c r="EM375" s="1444"/>
      <c r="EN375" s="1444"/>
      <c r="EO375" s="1444"/>
      <c r="EP375" s="1444"/>
      <c r="EQ375" s="1444"/>
      <c r="ER375" s="1444"/>
      <c r="ES375" s="1444"/>
      <c r="ET375" s="1444"/>
      <c r="EU375" s="1444"/>
      <c r="EV375" s="1444"/>
      <c r="EW375" s="1444"/>
      <c r="EX375" s="1444"/>
      <c r="EY375" s="1444"/>
      <c r="EZ375" s="1444"/>
      <c r="FA375" s="1444"/>
      <c r="FB375" s="1444"/>
      <c r="FC375" s="1444"/>
      <c r="FD375" s="1444"/>
      <c r="FE375" s="1444"/>
      <c r="FF375" s="1444"/>
      <c r="FG375" s="1444"/>
      <c r="FH375" s="1444"/>
      <c r="FI375" s="1444"/>
      <c r="FJ375" s="1444"/>
      <c r="FK375" s="1444"/>
      <c r="FL375" s="1444"/>
      <c r="FM375" s="1444"/>
      <c r="FN375" s="1444"/>
      <c r="FO375" s="1444"/>
      <c r="FP375" s="1444"/>
      <c r="FQ375" s="1444"/>
      <c r="FR375" s="1444"/>
      <c r="FS375" s="1444"/>
      <c r="FT375" s="1444"/>
      <c r="FU375" s="1444"/>
      <c r="FV375" s="1444"/>
      <c r="FW375" s="1444"/>
      <c r="FX375" s="1444"/>
      <c r="FY375" s="1444"/>
      <c r="FZ375" s="1444"/>
      <c r="GA375" s="1444"/>
      <c r="GB375" s="1444"/>
      <c r="GC375" s="1444"/>
      <c r="GD375" s="1444"/>
      <c r="GE375" s="1444"/>
      <c r="GF375" s="1444"/>
      <c r="GG375" s="1444"/>
      <c r="GH375" s="1444"/>
      <c r="GI375" s="1444"/>
      <c r="GJ375" s="1444"/>
      <c r="GK375" s="1444"/>
      <c r="GL375" s="1444"/>
      <c r="GM375" s="1444"/>
      <c r="GN375" s="1444"/>
      <c r="GO375" s="1444"/>
      <c r="GP375" s="1444"/>
      <c r="GQ375" s="1444"/>
      <c r="GR375" s="1444"/>
      <c r="GS375" s="1444"/>
      <c r="GT375" s="1444"/>
      <c r="GU375" s="1444"/>
      <c r="GV375" s="1444"/>
      <c r="GW375" s="1444"/>
      <c r="GX375" s="1444"/>
      <c r="GY375" s="1444"/>
      <c r="GZ375" s="1444"/>
      <c r="HA375" s="1444"/>
      <c r="HB375" s="1444"/>
      <c r="HC375" s="1444"/>
      <c r="HD375" s="1444"/>
      <c r="HE375" s="1444"/>
      <c r="HF375" s="1444"/>
      <c r="HG375" s="1444"/>
      <c r="HH375" s="1444"/>
      <c r="HI375" s="1444"/>
      <c r="HJ375" s="1444"/>
      <c r="HK375" s="1444"/>
      <c r="HL375" s="1444"/>
      <c r="HM375" s="1444"/>
      <c r="HN375" s="1444"/>
      <c r="HO375" s="1444"/>
      <c r="HP375" s="1444"/>
      <c r="HQ375" s="1444"/>
      <c r="HR375" s="1444"/>
      <c r="HS375" s="1444"/>
      <c r="HT375" s="1444"/>
      <c r="HU375" s="1444"/>
      <c r="HV375" s="1444"/>
      <c r="HW375" s="1444"/>
      <c r="HX375" s="1444"/>
      <c r="HY375" s="1444"/>
      <c r="HZ375" s="1444"/>
      <c r="IA375" s="1444"/>
      <c r="IB375" s="1444"/>
      <c r="IC375" s="1444"/>
      <c r="ID375" s="1444"/>
      <c r="IE375" s="1444"/>
      <c r="IF375" s="1444"/>
      <c r="IG375" s="1444"/>
      <c r="IH375" s="1444"/>
      <c r="II375" s="1444"/>
      <c r="IJ375" s="1444"/>
      <c r="IK375" s="1444"/>
      <c r="IL375" s="1444"/>
      <c r="IM375" s="1444"/>
      <c r="IN375" s="1444"/>
      <c r="IO375" s="1444"/>
      <c r="IP375" s="1444"/>
      <c r="IQ375" s="1444"/>
      <c r="IR375" s="1444"/>
      <c r="IS375" s="1444"/>
      <c r="IT375" s="1444"/>
      <c r="IU375" s="1444"/>
      <c r="IV375" s="1444"/>
      <c r="IW375" s="1444"/>
      <c r="IX375" s="1444"/>
      <c r="IY375" s="1444"/>
      <c r="IZ375" s="1444"/>
      <c r="JA375" s="1444"/>
      <c r="JB375" s="1444"/>
      <c r="JC375" s="1444"/>
      <c r="JD375" s="1444"/>
      <c r="JE375" s="1444"/>
    </row>
    <row r="376" spans="1:265" s="1444" customFormat="1" ht="15" hidden="1" customHeight="1" x14ac:dyDescent="0.25">
      <c r="A376" s="1485"/>
      <c r="B376" s="1485"/>
      <c r="C376" s="1485"/>
      <c r="D376" s="1485"/>
      <c r="E376" s="1485"/>
      <c r="F376" s="1485"/>
      <c r="G376" s="1485"/>
      <c r="H376" s="1485"/>
      <c r="I376" s="1485"/>
      <c r="J376" s="1485"/>
      <c r="K376" s="1485"/>
      <c r="L376" s="1485"/>
      <c r="M376" s="1163"/>
      <c r="N376" s="1163"/>
      <c r="O376" s="1485"/>
      <c r="P376" s="1485"/>
      <c r="Q376" s="1485"/>
      <c r="R376" s="1485"/>
      <c r="S376" s="1485"/>
      <c r="T376" s="1485"/>
      <c r="U376" s="1485"/>
      <c r="V376" s="1485"/>
      <c r="W376" s="1485"/>
      <c r="X376" s="1485"/>
      <c r="Y376" s="1485"/>
      <c r="Z376" s="1485"/>
      <c r="AA376" s="1485"/>
      <c r="AB376" s="1485"/>
      <c r="AC376" s="1485"/>
      <c r="AD376" s="1485"/>
      <c r="AE376" s="1485"/>
      <c r="AF376" s="1485"/>
      <c r="AG376" s="1485"/>
      <c r="AH376" s="1485"/>
      <c r="AI376" s="1485"/>
      <c r="AJ376" s="1485"/>
      <c r="AK376" s="1485"/>
      <c r="AL376" s="1485"/>
      <c r="AM376" s="1485"/>
      <c r="AN376" s="1485"/>
      <c r="AO376" s="1485"/>
      <c r="AP376" s="1485"/>
      <c r="AQ376" s="1485"/>
      <c r="AR376" s="1485"/>
      <c r="AS376" s="1485"/>
      <c r="AT376" s="1485"/>
      <c r="AU376" s="1485"/>
      <c r="AV376" s="1485"/>
      <c r="AW376" s="1485"/>
      <c r="AX376" s="1485"/>
      <c r="AY376" s="1485"/>
      <c r="AZ376" s="1485"/>
      <c r="BA376" s="1485"/>
      <c r="BB376" s="1485"/>
      <c r="BC376" s="1485"/>
      <c r="BD376" s="1485"/>
      <c r="BE376" s="1485"/>
      <c r="BF376" s="1485"/>
      <c r="BG376" s="1485"/>
      <c r="BH376" s="1485"/>
      <c r="BI376" s="1485"/>
      <c r="BJ376" s="1485"/>
      <c r="BK376" s="1485"/>
      <c r="BL376" s="1485"/>
      <c r="BM376" s="1485"/>
      <c r="BN376" s="1485"/>
      <c r="BO376" s="1485"/>
      <c r="BP376" s="1485"/>
      <c r="BQ376" s="1485"/>
      <c r="BR376" s="1485"/>
      <c r="BS376" s="1485"/>
      <c r="BT376" s="1485"/>
      <c r="BU376" s="1485"/>
      <c r="BV376" s="1485"/>
      <c r="BW376" s="1485"/>
      <c r="BX376" s="1485"/>
      <c r="BY376" s="1485"/>
      <c r="BZ376" s="1485"/>
      <c r="CA376" s="1485"/>
      <c r="CB376" s="1485"/>
      <c r="CC376" s="1485"/>
      <c r="CD376" s="1485"/>
      <c r="CE376" s="1485"/>
      <c r="CF376" s="1485"/>
      <c r="CG376" s="1485"/>
      <c r="CH376" s="1485"/>
      <c r="CI376" s="1485"/>
      <c r="CJ376" s="1485"/>
    </row>
    <row r="377" spans="1:265" s="1444" customFormat="1" ht="15" hidden="1" customHeight="1" x14ac:dyDescent="0.25">
      <c r="A377" s="1485"/>
      <c r="B377" s="1485"/>
      <c r="C377" s="1485"/>
      <c r="D377" s="1485"/>
      <c r="E377" s="1485"/>
      <c r="F377" s="1485"/>
      <c r="G377" s="1485"/>
      <c r="H377" s="1485"/>
      <c r="I377" s="1485"/>
      <c r="J377" s="1485"/>
      <c r="K377" s="1485"/>
      <c r="L377" s="1485"/>
      <c r="M377" s="1163"/>
      <c r="N377" s="1163"/>
      <c r="O377" s="1485"/>
      <c r="P377" s="1485"/>
      <c r="Q377" s="1485"/>
      <c r="R377" s="1485"/>
      <c r="S377" s="1485"/>
      <c r="T377" s="1485"/>
      <c r="U377" s="1485"/>
      <c r="V377" s="1485"/>
      <c r="W377" s="1485"/>
      <c r="X377" s="1485"/>
      <c r="Y377" s="1485"/>
      <c r="Z377" s="1485"/>
      <c r="AA377" s="1485"/>
      <c r="AB377" s="1485"/>
      <c r="AC377" s="1485"/>
      <c r="AD377" s="1485"/>
      <c r="AE377" s="1485"/>
      <c r="AF377" s="1485"/>
      <c r="AG377" s="1485"/>
      <c r="AH377" s="1485"/>
      <c r="AI377" s="1485"/>
      <c r="AJ377" s="1485"/>
      <c r="AK377" s="1485"/>
      <c r="AL377" s="1485"/>
      <c r="AM377" s="1485"/>
      <c r="AN377" s="1485"/>
      <c r="AO377" s="1485"/>
      <c r="AP377" s="1485"/>
      <c r="AQ377" s="1485"/>
      <c r="AR377" s="1485"/>
      <c r="AS377" s="1485"/>
      <c r="AT377" s="1485"/>
      <c r="AU377" s="1485"/>
      <c r="AV377" s="1485"/>
      <c r="AW377" s="1485"/>
      <c r="AX377" s="1485"/>
      <c r="AY377" s="1485"/>
      <c r="AZ377" s="1485"/>
      <c r="BA377" s="1485"/>
      <c r="BB377" s="1485"/>
      <c r="BC377" s="1485"/>
      <c r="BD377" s="1485"/>
      <c r="BE377" s="1485"/>
      <c r="BF377" s="1485"/>
      <c r="BG377" s="1485"/>
      <c r="BH377" s="1485"/>
      <c r="BI377" s="1485"/>
      <c r="BJ377" s="1485"/>
      <c r="BK377" s="1485"/>
      <c r="BL377" s="1485"/>
      <c r="BM377" s="1485"/>
      <c r="BN377" s="1485"/>
      <c r="BO377" s="1485"/>
      <c r="BP377" s="1485"/>
      <c r="BQ377" s="1485"/>
      <c r="BR377" s="1485"/>
      <c r="BS377" s="1485"/>
      <c r="BT377" s="1485"/>
      <c r="BU377" s="1485"/>
      <c r="BV377" s="1485"/>
      <c r="BW377" s="1485"/>
      <c r="BX377" s="1485"/>
      <c r="BY377" s="1485"/>
      <c r="BZ377" s="1485"/>
      <c r="CA377" s="1485"/>
      <c r="CB377" s="1485"/>
      <c r="CC377" s="1485"/>
      <c r="CD377" s="1485"/>
      <c r="CE377" s="1485"/>
      <c r="CF377" s="1485"/>
      <c r="CG377" s="1485"/>
      <c r="CH377" s="1485"/>
      <c r="CI377" s="1485"/>
      <c r="CJ377" s="1485"/>
    </row>
    <row r="378" spans="1:265" s="1444" customFormat="1" ht="15" hidden="1" customHeight="1" x14ac:dyDescent="0.25">
      <c r="A378" s="1485"/>
      <c r="B378" s="1485"/>
      <c r="C378" s="1485"/>
      <c r="D378" s="1485"/>
      <c r="E378" s="1485"/>
      <c r="F378" s="1485"/>
      <c r="G378" s="1485"/>
      <c r="H378" s="1485"/>
      <c r="I378" s="1485"/>
      <c r="J378" s="1485"/>
      <c r="K378" s="1485"/>
      <c r="L378" s="1485"/>
      <c r="M378" s="1163"/>
      <c r="N378" s="1163"/>
      <c r="O378" s="1485"/>
      <c r="P378" s="1485"/>
      <c r="Q378" s="1485"/>
      <c r="R378" s="1485"/>
      <c r="S378" s="1485"/>
      <c r="T378" s="1485"/>
      <c r="U378" s="1485"/>
      <c r="V378" s="1485"/>
      <c r="W378" s="1485"/>
      <c r="X378" s="1485"/>
      <c r="Y378" s="1485"/>
      <c r="Z378" s="1485"/>
      <c r="AA378" s="1485"/>
      <c r="AB378" s="1485"/>
      <c r="AC378" s="1485"/>
      <c r="AD378" s="1485"/>
      <c r="AE378" s="1485"/>
      <c r="AF378" s="1485"/>
      <c r="AG378" s="1485"/>
      <c r="AH378" s="1485"/>
      <c r="AI378" s="1485"/>
      <c r="AJ378" s="1485"/>
      <c r="AK378" s="1485"/>
      <c r="AL378" s="1485"/>
      <c r="AM378" s="1485"/>
      <c r="AN378" s="1485"/>
      <c r="AO378" s="1485"/>
      <c r="AP378" s="1485"/>
      <c r="AQ378" s="1485"/>
      <c r="AR378" s="1485"/>
      <c r="AS378" s="1485"/>
      <c r="AT378" s="1485"/>
      <c r="AU378" s="1485"/>
      <c r="AV378" s="1485"/>
      <c r="AW378" s="1485"/>
      <c r="AX378" s="1485"/>
      <c r="AY378" s="1485"/>
      <c r="AZ378" s="1485"/>
      <c r="BA378" s="1485"/>
      <c r="BB378" s="1485"/>
      <c r="BC378" s="1485"/>
      <c r="BD378" s="1485"/>
      <c r="BE378" s="1485"/>
      <c r="BF378" s="1485"/>
      <c r="BG378" s="1485"/>
      <c r="BH378" s="1485"/>
      <c r="BI378" s="1485"/>
      <c r="BJ378" s="1485"/>
      <c r="BK378" s="1485"/>
      <c r="BL378" s="1485"/>
      <c r="BM378" s="1485"/>
      <c r="BN378" s="1485"/>
      <c r="BO378" s="1485"/>
      <c r="BP378" s="1485"/>
      <c r="BQ378" s="1485"/>
      <c r="BR378" s="1485"/>
      <c r="BS378" s="1485"/>
      <c r="BT378" s="1485"/>
      <c r="BU378" s="1485"/>
      <c r="BV378" s="1485"/>
      <c r="BW378" s="1485"/>
      <c r="BX378" s="1485"/>
      <c r="BY378" s="1485"/>
      <c r="BZ378" s="1485"/>
      <c r="CA378" s="1485"/>
      <c r="CB378" s="1485"/>
      <c r="CC378" s="1485"/>
      <c r="CD378" s="1485"/>
      <c r="CE378" s="1485"/>
      <c r="CF378" s="1485"/>
      <c r="CG378" s="1485"/>
      <c r="CH378" s="1485"/>
      <c r="CI378" s="1485"/>
      <c r="CJ378" s="1485"/>
    </row>
    <row r="379" spans="1:265" s="1444" customFormat="1" ht="15" hidden="1" customHeight="1" x14ac:dyDescent="0.25">
      <c r="A379" s="1485"/>
      <c r="B379" s="1485"/>
      <c r="C379" s="1485"/>
      <c r="D379" s="1485"/>
      <c r="E379" s="1485"/>
      <c r="F379" s="1485"/>
      <c r="G379" s="1485"/>
      <c r="H379" s="1485"/>
      <c r="I379" s="1485"/>
      <c r="J379" s="1485"/>
      <c r="K379" s="1485"/>
      <c r="L379" s="1485"/>
      <c r="M379" s="1163"/>
      <c r="N379" s="1163"/>
      <c r="O379" s="1485"/>
      <c r="P379" s="1485"/>
      <c r="Q379" s="1485"/>
      <c r="R379" s="1485"/>
      <c r="S379" s="1485"/>
      <c r="T379" s="1485"/>
      <c r="U379" s="1485"/>
      <c r="V379" s="1485"/>
      <c r="W379" s="1485"/>
      <c r="X379" s="1485"/>
      <c r="Y379" s="1485"/>
      <c r="Z379" s="1485"/>
      <c r="AA379" s="1485"/>
      <c r="AB379" s="1485"/>
      <c r="AC379" s="1485"/>
      <c r="AD379" s="1485"/>
      <c r="AE379" s="1485"/>
      <c r="AF379" s="1485"/>
      <c r="AG379" s="1485"/>
      <c r="AH379" s="1485"/>
      <c r="AI379" s="1485"/>
      <c r="AJ379" s="1485"/>
      <c r="AK379" s="1485"/>
      <c r="AL379" s="1485"/>
      <c r="AM379" s="1485"/>
      <c r="AN379" s="1485"/>
      <c r="AO379" s="1485"/>
      <c r="AP379" s="1485"/>
      <c r="AQ379" s="1485"/>
      <c r="AR379" s="1485"/>
      <c r="AS379" s="1485"/>
      <c r="AT379" s="1485"/>
      <c r="AU379" s="1485"/>
      <c r="AV379" s="1485"/>
      <c r="AW379" s="1485"/>
      <c r="AX379" s="1485"/>
      <c r="AY379" s="1485"/>
      <c r="AZ379" s="1485"/>
      <c r="BA379" s="1485"/>
      <c r="BB379" s="1485"/>
      <c r="BC379" s="1485"/>
      <c r="BD379" s="1485"/>
      <c r="BE379" s="1485"/>
      <c r="BF379" s="1485"/>
      <c r="BG379" s="1485"/>
      <c r="BH379" s="1485"/>
      <c r="BI379" s="1485"/>
      <c r="BJ379" s="1485"/>
      <c r="BK379" s="1485"/>
      <c r="BL379" s="1485"/>
      <c r="BM379" s="1485"/>
      <c r="BN379" s="1485"/>
      <c r="BO379" s="1485"/>
      <c r="BP379" s="1485"/>
      <c r="BQ379" s="1485"/>
      <c r="BR379" s="1485"/>
      <c r="BS379" s="1485"/>
      <c r="BT379" s="1485"/>
      <c r="BU379" s="1485"/>
      <c r="BV379" s="1485"/>
      <c r="BW379" s="1485"/>
      <c r="BX379" s="1485"/>
      <c r="BY379" s="1485"/>
      <c r="BZ379" s="1485"/>
      <c r="CA379" s="1485"/>
      <c r="CB379" s="1485"/>
      <c r="CC379" s="1485"/>
      <c r="CD379" s="1485"/>
      <c r="CE379" s="1485"/>
      <c r="CF379" s="1485"/>
      <c r="CG379" s="1485"/>
      <c r="CH379" s="1485"/>
      <c r="CI379" s="1485"/>
      <c r="CJ379" s="1485"/>
    </row>
    <row r="380" spans="1:265" s="1485" customFormat="1" ht="15" hidden="1" customHeight="1" x14ac:dyDescent="0.25">
      <c r="M380" s="1163"/>
      <c r="N380" s="1163"/>
      <c r="CK380" s="1444"/>
      <c r="CL380" s="1444"/>
      <c r="CM380" s="1444"/>
      <c r="CN380" s="1444"/>
      <c r="CO380" s="1444"/>
      <c r="CP380" s="1444"/>
      <c r="CQ380" s="1444"/>
      <c r="CR380" s="1444"/>
      <c r="CS380" s="1444"/>
      <c r="CT380" s="1444"/>
      <c r="CU380" s="1444"/>
      <c r="CV380" s="1444"/>
      <c r="CW380" s="1444"/>
      <c r="CX380" s="1444"/>
      <c r="CY380" s="1444"/>
      <c r="CZ380" s="1444"/>
      <c r="DA380" s="1444"/>
      <c r="DB380" s="1444"/>
      <c r="DC380" s="1444"/>
      <c r="DD380" s="1444"/>
      <c r="DE380" s="1444"/>
      <c r="DF380" s="1444"/>
      <c r="DG380" s="1444"/>
      <c r="DH380" s="1444"/>
      <c r="DI380" s="1444"/>
      <c r="DJ380" s="1444"/>
      <c r="DK380" s="1444"/>
      <c r="DL380" s="1444"/>
      <c r="DM380" s="1444"/>
      <c r="DN380" s="1444"/>
      <c r="DO380" s="1444"/>
      <c r="DP380" s="1444"/>
      <c r="DQ380" s="1444"/>
      <c r="DR380" s="1444"/>
      <c r="DS380" s="1444"/>
      <c r="DT380" s="1444"/>
      <c r="DU380" s="1444"/>
      <c r="DV380" s="1444"/>
      <c r="DW380" s="1444"/>
      <c r="DX380" s="1444"/>
      <c r="DY380" s="1444"/>
      <c r="DZ380" s="1444"/>
      <c r="EA380" s="1444"/>
      <c r="EB380" s="1444"/>
      <c r="EC380" s="1444"/>
      <c r="ED380" s="1444"/>
      <c r="EE380" s="1444"/>
      <c r="EF380" s="1444"/>
      <c r="EG380" s="1444"/>
      <c r="EH380" s="1444"/>
      <c r="EI380" s="1444"/>
      <c r="EJ380" s="1444"/>
      <c r="EK380" s="1444"/>
      <c r="EL380" s="1444"/>
      <c r="EM380" s="1444"/>
      <c r="EN380" s="1444"/>
      <c r="EO380" s="1444"/>
      <c r="EP380" s="1444"/>
      <c r="EQ380" s="1444"/>
      <c r="ER380" s="1444"/>
      <c r="ES380" s="1444"/>
      <c r="ET380" s="1444"/>
      <c r="EU380" s="1444"/>
      <c r="EV380" s="1444"/>
      <c r="EW380" s="1444"/>
      <c r="EX380" s="1444"/>
      <c r="EY380" s="1444"/>
      <c r="EZ380" s="1444"/>
      <c r="FA380" s="1444"/>
      <c r="FB380" s="1444"/>
      <c r="FC380" s="1444"/>
      <c r="FD380" s="1444"/>
      <c r="FE380" s="1444"/>
      <c r="FF380" s="1444"/>
      <c r="FG380" s="1444"/>
      <c r="FH380" s="1444"/>
      <c r="FI380" s="1444"/>
      <c r="FJ380" s="1444"/>
      <c r="FK380" s="1444"/>
      <c r="FL380" s="1444"/>
      <c r="FM380" s="1444"/>
      <c r="FN380" s="1444"/>
      <c r="FO380" s="1444"/>
      <c r="FP380" s="1444"/>
      <c r="FQ380" s="1444"/>
      <c r="FR380" s="1444"/>
      <c r="FS380" s="1444"/>
      <c r="FT380" s="1444"/>
      <c r="FU380" s="1444"/>
      <c r="FV380" s="1444"/>
      <c r="FW380" s="1444"/>
      <c r="FX380" s="1444"/>
      <c r="FY380" s="1444"/>
      <c r="FZ380" s="1444"/>
      <c r="GA380" s="1444"/>
      <c r="GB380" s="1444"/>
      <c r="GC380" s="1444"/>
      <c r="GD380" s="1444"/>
      <c r="GE380" s="1444"/>
      <c r="GF380" s="1444"/>
      <c r="GG380" s="1444"/>
      <c r="GH380" s="1444"/>
      <c r="GI380" s="1444"/>
      <c r="GJ380" s="1444"/>
      <c r="GK380" s="1444"/>
      <c r="GL380" s="1444"/>
      <c r="GM380" s="1444"/>
      <c r="GN380" s="1444"/>
      <c r="GO380" s="1444"/>
      <c r="GP380" s="1444"/>
      <c r="GQ380" s="1444"/>
      <c r="GR380" s="1444"/>
      <c r="GS380" s="1444"/>
      <c r="GT380" s="1444"/>
      <c r="GU380" s="1444"/>
      <c r="GV380" s="1444"/>
      <c r="GW380" s="1444"/>
      <c r="GX380" s="1444"/>
      <c r="GY380" s="1444"/>
      <c r="GZ380" s="1444"/>
      <c r="HA380" s="1444"/>
      <c r="HB380" s="1444"/>
      <c r="HC380" s="1444"/>
      <c r="HD380" s="1444"/>
      <c r="HE380" s="1444"/>
      <c r="HF380" s="1444"/>
      <c r="HG380" s="1444"/>
      <c r="HH380" s="1444"/>
      <c r="HI380" s="1444"/>
      <c r="HJ380" s="1444"/>
      <c r="HK380" s="1444"/>
      <c r="HL380" s="1444"/>
      <c r="HM380" s="1444"/>
      <c r="HN380" s="1444"/>
      <c r="HO380" s="1444"/>
      <c r="HP380" s="1444"/>
      <c r="HQ380" s="1444"/>
      <c r="HR380" s="1444"/>
      <c r="HS380" s="1444"/>
      <c r="HT380" s="1444"/>
      <c r="HU380" s="1444"/>
      <c r="HV380" s="1444"/>
      <c r="HW380" s="1444"/>
      <c r="HX380" s="1444"/>
      <c r="HY380" s="1444"/>
      <c r="HZ380" s="1444"/>
      <c r="IA380" s="1444"/>
      <c r="IB380" s="1444"/>
      <c r="IC380" s="1444"/>
      <c r="ID380" s="1444"/>
      <c r="IE380" s="1444"/>
      <c r="IF380" s="1444"/>
      <c r="IG380" s="1444"/>
      <c r="IH380" s="1444"/>
      <c r="II380" s="1444"/>
      <c r="IJ380" s="1444"/>
      <c r="IK380" s="1444"/>
      <c r="IL380" s="1444"/>
      <c r="IM380" s="1444"/>
      <c r="IN380" s="1444"/>
      <c r="IO380" s="1444"/>
      <c r="IP380" s="1444"/>
      <c r="IQ380" s="1444"/>
      <c r="IR380" s="1444"/>
      <c r="IS380" s="1444"/>
      <c r="IT380" s="1444"/>
      <c r="IU380" s="1444"/>
      <c r="IV380" s="1444"/>
      <c r="IW380" s="1444"/>
      <c r="IX380" s="1444"/>
      <c r="IY380" s="1444"/>
      <c r="IZ380" s="1444"/>
      <c r="JA380" s="1444"/>
      <c r="JB380" s="1444"/>
      <c r="JC380" s="1444"/>
      <c r="JD380" s="1444"/>
      <c r="JE380" s="1444"/>
    </row>
    <row r="381" spans="1:265" s="1444" customFormat="1" ht="15" hidden="1" customHeight="1" x14ac:dyDescent="0.25">
      <c r="A381" s="1485"/>
      <c r="B381" s="1485"/>
      <c r="C381" s="1485"/>
      <c r="D381" s="1485"/>
      <c r="E381" s="1485"/>
      <c r="F381" s="1485"/>
      <c r="G381" s="1485"/>
      <c r="H381" s="1485"/>
      <c r="I381" s="1485"/>
      <c r="J381" s="1485"/>
      <c r="K381" s="1485"/>
      <c r="L381" s="1485"/>
      <c r="M381" s="1163"/>
      <c r="N381" s="1163"/>
      <c r="O381" s="1485"/>
      <c r="P381" s="1485"/>
      <c r="Q381" s="1485"/>
      <c r="R381" s="1485"/>
      <c r="S381" s="1485"/>
      <c r="T381" s="1485"/>
      <c r="U381" s="1485"/>
      <c r="V381" s="1485"/>
      <c r="W381" s="1485"/>
      <c r="X381" s="1485"/>
      <c r="Y381" s="1485"/>
      <c r="Z381" s="1485"/>
      <c r="AA381" s="1485"/>
      <c r="AB381" s="1485"/>
      <c r="AC381" s="1485"/>
      <c r="AD381" s="1485"/>
      <c r="AE381" s="1485"/>
      <c r="AF381" s="1485"/>
      <c r="AG381" s="1485"/>
      <c r="AH381" s="1485"/>
      <c r="AI381" s="1485"/>
      <c r="AJ381" s="1485"/>
      <c r="AK381" s="1485"/>
      <c r="AL381" s="1485"/>
      <c r="AM381" s="1485"/>
      <c r="AN381" s="1485"/>
      <c r="AO381" s="1485"/>
      <c r="AP381" s="1485"/>
      <c r="AQ381" s="1485"/>
      <c r="AR381" s="1485"/>
      <c r="AS381" s="1485"/>
      <c r="AT381" s="1485"/>
      <c r="AU381" s="1485"/>
      <c r="AV381" s="1485"/>
      <c r="AW381" s="1485"/>
      <c r="AX381" s="1485"/>
      <c r="AY381" s="1485"/>
      <c r="AZ381" s="1485"/>
      <c r="BA381" s="1485"/>
      <c r="BB381" s="1485"/>
      <c r="BC381" s="1485"/>
      <c r="BD381" s="1485"/>
      <c r="BE381" s="1485"/>
      <c r="BF381" s="1485"/>
      <c r="BG381" s="1485"/>
      <c r="BH381" s="1485"/>
      <c r="BI381" s="1485"/>
      <c r="BJ381" s="1485"/>
      <c r="BK381" s="1485"/>
      <c r="BL381" s="1485"/>
      <c r="BM381" s="1485"/>
      <c r="BN381" s="1485"/>
      <c r="BO381" s="1485"/>
      <c r="BP381" s="1485"/>
      <c r="BQ381" s="1485"/>
      <c r="BR381" s="1485"/>
      <c r="BS381" s="1485"/>
      <c r="BT381" s="1485"/>
      <c r="BU381" s="1485"/>
      <c r="BV381" s="1485"/>
      <c r="BW381" s="1485"/>
      <c r="BX381" s="1485"/>
      <c r="BY381" s="1485"/>
      <c r="BZ381" s="1485"/>
      <c r="CA381" s="1485"/>
      <c r="CB381" s="1485"/>
      <c r="CC381" s="1485"/>
      <c r="CD381" s="1485"/>
      <c r="CE381" s="1485"/>
      <c r="CF381" s="1485"/>
      <c r="CG381" s="1485"/>
      <c r="CH381" s="1485"/>
      <c r="CI381" s="1485"/>
      <c r="CJ381" s="1485"/>
    </row>
    <row r="382" spans="1:265" s="1485" customFormat="1" ht="15" hidden="1" customHeight="1" x14ac:dyDescent="0.25">
      <c r="M382" s="1163"/>
      <c r="N382" s="1163"/>
      <c r="CK382" s="1444"/>
      <c r="CL382" s="1444"/>
      <c r="CM382" s="1444"/>
      <c r="CN382" s="1444"/>
      <c r="CO382" s="1444"/>
      <c r="CP382" s="1444"/>
      <c r="CQ382" s="1444"/>
      <c r="CR382" s="1444"/>
      <c r="CS382" s="1444"/>
      <c r="CT382" s="1444"/>
      <c r="CU382" s="1444"/>
      <c r="CV382" s="1444"/>
      <c r="CW382" s="1444"/>
      <c r="CX382" s="1444"/>
      <c r="CY382" s="1444"/>
      <c r="CZ382" s="1444"/>
      <c r="DA382" s="1444"/>
      <c r="DB382" s="1444"/>
      <c r="DC382" s="1444"/>
      <c r="DD382" s="1444"/>
      <c r="DE382" s="1444"/>
      <c r="DF382" s="1444"/>
      <c r="DG382" s="1444"/>
      <c r="DH382" s="1444"/>
      <c r="DI382" s="1444"/>
      <c r="DJ382" s="1444"/>
      <c r="DK382" s="1444"/>
      <c r="DL382" s="1444"/>
      <c r="DM382" s="1444"/>
      <c r="DN382" s="1444"/>
      <c r="DO382" s="1444"/>
      <c r="DP382" s="1444"/>
      <c r="DQ382" s="1444"/>
      <c r="DR382" s="1444"/>
      <c r="DS382" s="1444"/>
      <c r="DT382" s="1444"/>
      <c r="DU382" s="1444"/>
      <c r="DV382" s="1444"/>
      <c r="DW382" s="1444"/>
      <c r="DX382" s="1444"/>
      <c r="DY382" s="1444"/>
      <c r="DZ382" s="1444"/>
      <c r="EA382" s="1444"/>
      <c r="EB382" s="1444"/>
      <c r="EC382" s="1444"/>
      <c r="ED382" s="1444"/>
      <c r="EE382" s="1444"/>
      <c r="EF382" s="1444"/>
      <c r="EG382" s="1444"/>
      <c r="EH382" s="1444"/>
      <c r="EI382" s="1444"/>
      <c r="EJ382" s="1444"/>
      <c r="EK382" s="1444"/>
      <c r="EL382" s="1444"/>
      <c r="EM382" s="1444"/>
      <c r="EN382" s="1444"/>
      <c r="EO382" s="1444"/>
      <c r="EP382" s="1444"/>
      <c r="EQ382" s="1444"/>
      <c r="ER382" s="1444"/>
      <c r="ES382" s="1444"/>
      <c r="ET382" s="1444"/>
      <c r="EU382" s="1444"/>
      <c r="EV382" s="1444"/>
      <c r="EW382" s="1444"/>
      <c r="EX382" s="1444"/>
      <c r="EY382" s="1444"/>
      <c r="EZ382" s="1444"/>
      <c r="FA382" s="1444"/>
      <c r="FB382" s="1444"/>
      <c r="FC382" s="1444"/>
      <c r="FD382" s="1444"/>
      <c r="FE382" s="1444"/>
      <c r="FF382" s="1444"/>
      <c r="FG382" s="1444"/>
      <c r="FH382" s="1444"/>
      <c r="FI382" s="1444"/>
      <c r="FJ382" s="1444"/>
      <c r="FK382" s="1444"/>
      <c r="FL382" s="1444"/>
      <c r="FM382" s="1444"/>
      <c r="FN382" s="1444"/>
      <c r="FO382" s="1444"/>
      <c r="FP382" s="1444"/>
      <c r="FQ382" s="1444"/>
      <c r="FR382" s="1444"/>
      <c r="FS382" s="1444"/>
      <c r="FT382" s="1444"/>
      <c r="FU382" s="1444"/>
      <c r="FV382" s="1444"/>
      <c r="FW382" s="1444"/>
      <c r="FX382" s="1444"/>
      <c r="FY382" s="1444"/>
      <c r="FZ382" s="1444"/>
      <c r="GA382" s="1444"/>
      <c r="GB382" s="1444"/>
      <c r="GC382" s="1444"/>
      <c r="GD382" s="1444"/>
      <c r="GE382" s="1444"/>
      <c r="GF382" s="1444"/>
      <c r="GG382" s="1444"/>
      <c r="GH382" s="1444"/>
      <c r="GI382" s="1444"/>
      <c r="GJ382" s="1444"/>
      <c r="GK382" s="1444"/>
      <c r="GL382" s="1444"/>
      <c r="GM382" s="1444"/>
      <c r="GN382" s="1444"/>
      <c r="GO382" s="1444"/>
      <c r="GP382" s="1444"/>
      <c r="GQ382" s="1444"/>
      <c r="GR382" s="1444"/>
      <c r="GS382" s="1444"/>
      <c r="GT382" s="1444"/>
      <c r="GU382" s="1444"/>
      <c r="GV382" s="1444"/>
      <c r="GW382" s="1444"/>
      <c r="GX382" s="1444"/>
      <c r="GY382" s="1444"/>
      <c r="GZ382" s="1444"/>
      <c r="HA382" s="1444"/>
      <c r="HB382" s="1444"/>
      <c r="HC382" s="1444"/>
      <c r="HD382" s="1444"/>
      <c r="HE382" s="1444"/>
      <c r="HF382" s="1444"/>
      <c r="HG382" s="1444"/>
      <c r="HH382" s="1444"/>
      <c r="HI382" s="1444"/>
      <c r="HJ382" s="1444"/>
      <c r="HK382" s="1444"/>
      <c r="HL382" s="1444"/>
      <c r="HM382" s="1444"/>
      <c r="HN382" s="1444"/>
      <c r="HO382" s="1444"/>
      <c r="HP382" s="1444"/>
      <c r="HQ382" s="1444"/>
      <c r="HR382" s="1444"/>
      <c r="HS382" s="1444"/>
      <c r="HT382" s="1444"/>
      <c r="HU382" s="1444"/>
      <c r="HV382" s="1444"/>
      <c r="HW382" s="1444"/>
      <c r="HX382" s="1444"/>
      <c r="HY382" s="1444"/>
      <c r="HZ382" s="1444"/>
      <c r="IA382" s="1444"/>
      <c r="IB382" s="1444"/>
      <c r="IC382" s="1444"/>
      <c r="ID382" s="1444"/>
      <c r="IE382" s="1444"/>
      <c r="IF382" s="1444"/>
      <c r="IG382" s="1444"/>
      <c r="IH382" s="1444"/>
      <c r="II382" s="1444"/>
      <c r="IJ382" s="1444"/>
      <c r="IK382" s="1444"/>
      <c r="IL382" s="1444"/>
      <c r="IM382" s="1444"/>
      <c r="IN382" s="1444"/>
      <c r="IO382" s="1444"/>
      <c r="IP382" s="1444"/>
      <c r="IQ382" s="1444"/>
      <c r="IR382" s="1444"/>
      <c r="IS382" s="1444"/>
      <c r="IT382" s="1444"/>
      <c r="IU382" s="1444"/>
      <c r="IV382" s="1444"/>
      <c r="IW382" s="1444"/>
      <c r="IX382" s="1444"/>
      <c r="IY382" s="1444"/>
      <c r="IZ382" s="1444"/>
      <c r="JA382" s="1444"/>
      <c r="JB382" s="1444"/>
      <c r="JC382" s="1444"/>
      <c r="JD382" s="1444"/>
      <c r="JE382" s="1444"/>
    </row>
    <row r="383" spans="1:265" s="1485" customFormat="1" ht="15" hidden="1" customHeight="1" x14ac:dyDescent="0.25">
      <c r="M383" s="1163"/>
      <c r="N383" s="1163"/>
      <c r="CK383" s="1444"/>
      <c r="CL383" s="1444"/>
      <c r="CM383" s="1444"/>
      <c r="CN383" s="1444"/>
      <c r="CO383" s="1444"/>
      <c r="CP383" s="1444"/>
      <c r="CQ383" s="1444"/>
      <c r="CR383" s="1444"/>
      <c r="CS383" s="1444"/>
      <c r="CT383" s="1444"/>
      <c r="CU383" s="1444"/>
      <c r="CV383" s="1444"/>
      <c r="CW383" s="1444"/>
      <c r="CX383" s="1444"/>
      <c r="CY383" s="1444"/>
      <c r="CZ383" s="1444"/>
      <c r="DA383" s="1444"/>
      <c r="DB383" s="1444"/>
      <c r="DC383" s="1444"/>
      <c r="DD383" s="1444"/>
      <c r="DE383" s="1444"/>
      <c r="DF383" s="1444"/>
      <c r="DG383" s="1444"/>
      <c r="DH383" s="1444"/>
      <c r="DI383" s="1444"/>
      <c r="DJ383" s="1444"/>
      <c r="DK383" s="1444"/>
      <c r="DL383" s="1444"/>
      <c r="DM383" s="1444"/>
      <c r="DN383" s="1444"/>
      <c r="DO383" s="1444"/>
      <c r="DP383" s="1444"/>
      <c r="DQ383" s="1444"/>
      <c r="DR383" s="1444"/>
      <c r="DS383" s="1444"/>
      <c r="DT383" s="1444"/>
      <c r="DU383" s="1444"/>
      <c r="DV383" s="1444"/>
      <c r="DW383" s="1444"/>
      <c r="DX383" s="1444"/>
      <c r="DY383" s="1444"/>
      <c r="DZ383" s="1444"/>
      <c r="EA383" s="1444"/>
      <c r="EB383" s="1444"/>
      <c r="EC383" s="1444"/>
      <c r="ED383" s="1444"/>
      <c r="EE383" s="1444"/>
      <c r="EF383" s="1444"/>
      <c r="EG383" s="1444"/>
      <c r="EH383" s="1444"/>
      <c r="EI383" s="1444"/>
      <c r="EJ383" s="1444"/>
      <c r="EK383" s="1444"/>
      <c r="EL383" s="1444"/>
      <c r="EM383" s="1444"/>
      <c r="EN383" s="1444"/>
      <c r="EO383" s="1444"/>
      <c r="EP383" s="1444"/>
      <c r="EQ383" s="1444"/>
      <c r="ER383" s="1444"/>
      <c r="ES383" s="1444"/>
      <c r="ET383" s="1444"/>
      <c r="EU383" s="1444"/>
      <c r="EV383" s="1444"/>
      <c r="EW383" s="1444"/>
      <c r="EX383" s="1444"/>
      <c r="EY383" s="1444"/>
      <c r="EZ383" s="1444"/>
      <c r="FA383" s="1444"/>
      <c r="FB383" s="1444"/>
      <c r="FC383" s="1444"/>
      <c r="FD383" s="1444"/>
      <c r="FE383" s="1444"/>
      <c r="FF383" s="1444"/>
      <c r="FG383" s="1444"/>
      <c r="FH383" s="1444"/>
      <c r="FI383" s="1444"/>
      <c r="FJ383" s="1444"/>
      <c r="FK383" s="1444"/>
      <c r="FL383" s="1444"/>
      <c r="FM383" s="1444"/>
      <c r="FN383" s="1444"/>
      <c r="FO383" s="1444"/>
      <c r="FP383" s="1444"/>
      <c r="FQ383" s="1444"/>
      <c r="FR383" s="1444"/>
      <c r="FS383" s="1444"/>
      <c r="FT383" s="1444"/>
      <c r="FU383" s="1444"/>
      <c r="FV383" s="1444"/>
      <c r="FW383" s="1444"/>
      <c r="FX383" s="1444"/>
      <c r="FY383" s="1444"/>
      <c r="FZ383" s="1444"/>
      <c r="GA383" s="1444"/>
      <c r="GB383" s="1444"/>
      <c r="GC383" s="1444"/>
      <c r="GD383" s="1444"/>
      <c r="GE383" s="1444"/>
      <c r="GF383" s="1444"/>
      <c r="GG383" s="1444"/>
      <c r="GH383" s="1444"/>
      <c r="GI383" s="1444"/>
      <c r="GJ383" s="1444"/>
      <c r="GK383" s="1444"/>
      <c r="GL383" s="1444"/>
      <c r="GM383" s="1444"/>
      <c r="GN383" s="1444"/>
      <c r="GO383" s="1444"/>
      <c r="GP383" s="1444"/>
      <c r="GQ383" s="1444"/>
      <c r="GR383" s="1444"/>
      <c r="GS383" s="1444"/>
      <c r="GT383" s="1444"/>
      <c r="GU383" s="1444"/>
      <c r="GV383" s="1444"/>
      <c r="GW383" s="1444"/>
      <c r="GX383" s="1444"/>
      <c r="GY383" s="1444"/>
      <c r="GZ383" s="1444"/>
      <c r="HA383" s="1444"/>
      <c r="HB383" s="1444"/>
      <c r="HC383" s="1444"/>
      <c r="HD383" s="1444"/>
      <c r="HE383" s="1444"/>
      <c r="HF383" s="1444"/>
      <c r="HG383" s="1444"/>
      <c r="HH383" s="1444"/>
      <c r="HI383" s="1444"/>
      <c r="HJ383" s="1444"/>
      <c r="HK383" s="1444"/>
      <c r="HL383" s="1444"/>
      <c r="HM383" s="1444"/>
      <c r="HN383" s="1444"/>
      <c r="HO383" s="1444"/>
      <c r="HP383" s="1444"/>
      <c r="HQ383" s="1444"/>
      <c r="HR383" s="1444"/>
      <c r="HS383" s="1444"/>
      <c r="HT383" s="1444"/>
      <c r="HU383" s="1444"/>
      <c r="HV383" s="1444"/>
      <c r="HW383" s="1444"/>
      <c r="HX383" s="1444"/>
      <c r="HY383" s="1444"/>
      <c r="HZ383" s="1444"/>
      <c r="IA383" s="1444"/>
      <c r="IB383" s="1444"/>
      <c r="IC383" s="1444"/>
      <c r="ID383" s="1444"/>
      <c r="IE383" s="1444"/>
      <c r="IF383" s="1444"/>
      <c r="IG383" s="1444"/>
      <c r="IH383" s="1444"/>
      <c r="II383" s="1444"/>
      <c r="IJ383" s="1444"/>
      <c r="IK383" s="1444"/>
      <c r="IL383" s="1444"/>
      <c r="IM383" s="1444"/>
      <c r="IN383" s="1444"/>
      <c r="IO383" s="1444"/>
      <c r="IP383" s="1444"/>
      <c r="IQ383" s="1444"/>
      <c r="IR383" s="1444"/>
      <c r="IS383" s="1444"/>
      <c r="IT383" s="1444"/>
      <c r="IU383" s="1444"/>
      <c r="IV383" s="1444"/>
      <c r="IW383" s="1444"/>
      <c r="IX383" s="1444"/>
      <c r="IY383" s="1444"/>
      <c r="IZ383" s="1444"/>
      <c r="JA383" s="1444"/>
      <c r="JB383" s="1444"/>
      <c r="JC383" s="1444"/>
      <c r="JD383" s="1444"/>
      <c r="JE383" s="1444"/>
    </row>
    <row r="384" spans="1:265" s="1485" customFormat="1" ht="15" hidden="1" customHeight="1" x14ac:dyDescent="0.25">
      <c r="M384" s="1163"/>
      <c r="N384" s="1163"/>
      <c r="CK384" s="1444"/>
      <c r="CL384" s="1444"/>
      <c r="CM384" s="1444"/>
      <c r="CN384" s="1444"/>
      <c r="CO384" s="1444"/>
      <c r="CP384" s="1444"/>
      <c r="CQ384" s="1444"/>
      <c r="CR384" s="1444"/>
      <c r="CS384" s="1444"/>
      <c r="CT384" s="1444"/>
      <c r="CU384" s="1444"/>
      <c r="CV384" s="1444"/>
      <c r="CW384" s="1444"/>
      <c r="CX384" s="1444"/>
      <c r="CY384" s="1444"/>
      <c r="CZ384" s="1444"/>
      <c r="DA384" s="1444"/>
      <c r="DB384" s="1444"/>
      <c r="DC384" s="1444"/>
      <c r="DD384" s="1444"/>
      <c r="DE384" s="1444"/>
      <c r="DF384" s="1444"/>
      <c r="DG384" s="1444"/>
      <c r="DH384" s="1444"/>
      <c r="DI384" s="1444"/>
      <c r="DJ384" s="1444"/>
      <c r="DK384" s="1444"/>
      <c r="DL384" s="1444"/>
      <c r="DM384" s="1444"/>
      <c r="DN384" s="1444"/>
      <c r="DO384" s="1444"/>
      <c r="DP384" s="1444"/>
      <c r="DQ384" s="1444"/>
      <c r="DR384" s="1444"/>
      <c r="DS384" s="1444"/>
      <c r="DT384" s="1444"/>
      <c r="DU384" s="1444"/>
      <c r="DV384" s="1444"/>
      <c r="DW384" s="1444"/>
      <c r="DX384" s="1444"/>
      <c r="DY384" s="1444"/>
      <c r="DZ384" s="1444"/>
      <c r="EA384" s="1444"/>
      <c r="EB384" s="1444"/>
      <c r="EC384" s="1444"/>
      <c r="ED384" s="1444"/>
      <c r="EE384" s="1444"/>
      <c r="EF384" s="1444"/>
      <c r="EG384" s="1444"/>
      <c r="EH384" s="1444"/>
      <c r="EI384" s="1444"/>
      <c r="EJ384" s="1444"/>
      <c r="EK384" s="1444"/>
      <c r="EL384" s="1444"/>
      <c r="EM384" s="1444"/>
      <c r="EN384" s="1444"/>
      <c r="EO384" s="1444"/>
      <c r="EP384" s="1444"/>
      <c r="EQ384" s="1444"/>
      <c r="ER384" s="1444"/>
      <c r="ES384" s="1444"/>
      <c r="ET384" s="1444"/>
      <c r="EU384" s="1444"/>
      <c r="EV384" s="1444"/>
      <c r="EW384" s="1444"/>
      <c r="EX384" s="1444"/>
      <c r="EY384" s="1444"/>
      <c r="EZ384" s="1444"/>
      <c r="FA384" s="1444"/>
      <c r="FB384" s="1444"/>
      <c r="FC384" s="1444"/>
      <c r="FD384" s="1444"/>
      <c r="FE384" s="1444"/>
      <c r="FF384" s="1444"/>
      <c r="FG384" s="1444"/>
      <c r="FH384" s="1444"/>
      <c r="FI384" s="1444"/>
      <c r="FJ384" s="1444"/>
      <c r="FK384" s="1444"/>
      <c r="FL384" s="1444"/>
      <c r="FM384" s="1444"/>
      <c r="FN384" s="1444"/>
      <c r="FO384" s="1444"/>
      <c r="FP384" s="1444"/>
      <c r="FQ384" s="1444"/>
      <c r="FR384" s="1444"/>
      <c r="FS384" s="1444"/>
      <c r="FT384" s="1444"/>
      <c r="FU384" s="1444"/>
      <c r="FV384" s="1444"/>
      <c r="FW384" s="1444"/>
      <c r="FX384" s="1444"/>
      <c r="FY384" s="1444"/>
      <c r="FZ384" s="1444"/>
      <c r="GA384" s="1444"/>
      <c r="GB384" s="1444"/>
      <c r="GC384" s="1444"/>
      <c r="GD384" s="1444"/>
      <c r="GE384" s="1444"/>
      <c r="GF384" s="1444"/>
      <c r="GG384" s="1444"/>
      <c r="GH384" s="1444"/>
      <c r="GI384" s="1444"/>
      <c r="GJ384" s="1444"/>
      <c r="GK384" s="1444"/>
      <c r="GL384" s="1444"/>
      <c r="GM384" s="1444"/>
      <c r="GN384" s="1444"/>
      <c r="GO384" s="1444"/>
      <c r="GP384" s="1444"/>
      <c r="GQ384" s="1444"/>
      <c r="GR384" s="1444"/>
      <c r="GS384" s="1444"/>
      <c r="GT384" s="1444"/>
      <c r="GU384" s="1444"/>
      <c r="GV384" s="1444"/>
      <c r="GW384" s="1444"/>
      <c r="GX384" s="1444"/>
      <c r="GY384" s="1444"/>
      <c r="GZ384" s="1444"/>
      <c r="HA384" s="1444"/>
      <c r="HB384" s="1444"/>
      <c r="HC384" s="1444"/>
      <c r="HD384" s="1444"/>
      <c r="HE384" s="1444"/>
      <c r="HF384" s="1444"/>
      <c r="HG384" s="1444"/>
      <c r="HH384" s="1444"/>
      <c r="HI384" s="1444"/>
      <c r="HJ384" s="1444"/>
      <c r="HK384" s="1444"/>
      <c r="HL384" s="1444"/>
      <c r="HM384" s="1444"/>
      <c r="HN384" s="1444"/>
      <c r="HO384" s="1444"/>
      <c r="HP384" s="1444"/>
      <c r="HQ384" s="1444"/>
      <c r="HR384" s="1444"/>
      <c r="HS384" s="1444"/>
      <c r="HT384" s="1444"/>
      <c r="HU384" s="1444"/>
      <c r="HV384" s="1444"/>
      <c r="HW384" s="1444"/>
      <c r="HX384" s="1444"/>
      <c r="HY384" s="1444"/>
      <c r="HZ384" s="1444"/>
      <c r="IA384" s="1444"/>
      <c r="IB384" s="1444"/>
      <c r="IC384" s="1444"/>
      <c r="ID384" s="1444"/>
      <c r="IE384" s="1444"/>
      <c r="IF384" s="1444"/>
      <c r="IG384" s="1444"/>
      <c r="IH384" s="1444"/>
      <c r="II384" s="1444"/>
      <c r="IJ384" s="1444"/>
      <c r="IK384" s="1444"/>
      <c r="IL384" s="1444"/>
      <c r="IM384" s="1444"/>
      <c r="IN384" s="1444"/>
      <c r="IO384" s="1444"/>
      <c r="IP384" s="1444"/>
      <c r="IQ384" s="1444"/>
      <c r="IR384" s="1444"/>
      <c r="IS384" s="1444"/>
      <c r="IT384" s="1444"/>
      <c r="IU384" s="1444"/>
      <c r="IV384" s="1444"/>
      <c r="IW384" s="1444"/>
      <c r="IX384" s="1444"/>
      <c r="IY384" s="1444"/>
      <c r="IZ384" s="1444"/>
      <c r="JA384" s="1444"/>
      <c r="JB384" s="1444"/>
      <c r="JC384" s="1444"/>
      <c r="JD384" s="1444"/>
      <c r="JE384" s="1444"/>
    </row>
    <row r="385" spans="1:265" s="1444" customFormat="1" ht="15" hidden="1" customHeight="1" x14ac:dyDescent="0.25">
      <c r="A385" s="1485"/>
      <c r="B385" s="1485"/>
      <c r="C385" s="1485"/>
      <c r="D385" s="1485"/>
      <c r="E385" s="1485"/>
      <c r="F385" s="1485"/>
      <c r="G385" s="1485"/>
      <c r="H385" s="1485"/>
      <c r="I385" s="1485"/>
      <c r="J385" s="1485"/>
      <c r="K385" s="1485"/>
      <c r="L385" s="1485"/>
      <c r="M385" s="1163"/>
      <c r="N385" s="1163"/>
      <c r="O385" s="1485"/>
      <c r="P385" s="1485"/>
      <c r="Q385" s="1485"/>
      <c r="R385" s="1485"/>
      <c r="S385" s="1485"/>
      <c r="T385" s="1485"/>
      <c r="U385" s="1485"/>
      <c r="V385" s="1485"/>
      <c r="W385" s="1485"/>
      <c r="X385" s="1485"/>
      <c r="Y385" s="1485"/>
      <c r="Z385" s="1485"/>
      <c r="AA385" s="1485"/>
      <c r="AB385" s="1485"/>
      <c r="AC385" s="1485"/>
      <c r="AD385" s="1485"/>
      <c r="AE385" s="1485"/>
      <c r="AF385" s="1485"/>
      <c r="AG385" s="1485"/>
      <c r="AH385" s="1485"/>
      <c r="AI385" s="1485"/>
      <c r="AJ385" s="1485"/>
      <c r="AK385" s="1485"/>
      <c r="AL385" s="1485"/>
      <c r="AM385" s="1485"/>
      <c r="AN385" s="1485"/>
      <c r="AO385" s="1485"/>
      <c r="AP385" s="1485"/>
      <c r="AQ385" s="1485"/>
      <c r="AR385" s="1485"/>
      <c r="AS385" s="1485"/>
      <c r="AT385" s="1485"/>
      <c r="AU385" s="1485"/>
      <c r="AV385" s="1485"/>
      <c r="AW385" s="1485"/>
      <c r="AX385" s="1485"/>
      <c r="AY385" s="1485"/>
      <c r="AZ385" s="1485"/>
      <c r="BA385" s="1485"/>
      <c r="BB385" s="1485"/>
      <c r="BC385" s="1485"/>
      <c r="BD385" s="1485"/>
      <c r="BE385" s="1485"/>
      <c r="BF385" s="1485"/>
      <c r="BG385" s="1485"/>
      <c r="BH385" s="1485"/>
      <c r="BI385" s="1485"/>
      <c r="BJ385" s="1485"/>
      <c r="BK385" s="1485"/>
      <c r="BL385" s="1485"/>
      <c r="BM385" s="1485"/>
      <c r="BN385" s="1485"/>
      <c r="BO385" s="1485"/>
      <c r="BP385" s="1485"/>
      <c r="BQ385" s="1485"/>
      <c r="BR385" s="1485"/>
      <c r="BS385" s="1485"/>
      <c r="BT385" s="1485"/>
      <c r="BU385" s="1485"/>
      <c r="BV385" s="1485"/>
      <c r="BW385" s="1485"/>
      <c r="BX385" s="1485"/>
      <c r="BY385" s="1485"/>
      <c r="BZ385" s="1485"/>
      <c r="CA385" s="1485"/>
      <c r="CB385" s="1485"/>
      <c r="CC385" s="1485"/>
      <c r="CD385" s="1485"/>
      <c r="CE385" s="1485"/>
      <c r="CF385" s="1485"/>
      <c r="CG385" s="1485"/>
      <c r="CH385" s="1485"/>
      <c r="CI385" s="1485"/>
      <c r="CJ385" s="1485"/>
    </row>
    <row r="386" spans="1:265" s="1444" customFormat="1" ht="15" hidden="1" customHeight="1" x14ac:dyDescent="0.25">
      <c r="A386" s="1485"/>
      <c r="B386" s="1485"/>
      <c r="C386" s="1485"/>
      <c r="D386" s="1485"/>
      <c r="E386" s="1485"/>
      <c r="F386" s="1485"/>
      <c r="G386" s="1485"/>
      <c r="H386" s="1485"/>
      <c r="I386" s="1485"/>
      <c r="J386" s="1485"/>
      <c r="K386" s="1485"/>
      <c r="L386" s="1485"/>
      <c r="M386" s="1163"/>
      <c r="N386" s="1163"/>
      <c r="O386" s="1485"/>
      <c r="P386" s="1485"/>
      <c r="Q386" s="1485"/>
      <c r="R386" s="1485"/>
      <c r="S386" s="1485"/>
      <c r="T386" s="1485"/>
      <c r="U386" s="1485"/>
      <c r="V386" s="1485"/>
      <c r="W386" s="1485"/>
      <c r="X386" s="1485"/>
      <c r="Y386" s="1485"/>
      <c r="Z386" s="1485"/>
      <c r="AA386" s="1485"/>
      <c r="AB386" s="1485"/>
      <c r="AC386" s="1485"/>
      <c r="AD386" s="1485"/>
      <c r="AE386" s="1485"/>
      <c r="AF386" s="1485"/>
      <c r="AG386" s="1485"/>
      <c r="AH386" s="1485"/>
      <c r="AI386" s="1485"/>
      <c r="AJ386" s="1485"/>
      <c r="AK386" s="1485"/>
      <c r="AL386" s="1485"/>
      <c r="AM386" s="1485"/>
      <c r="AN386" s="1485"/>
      <c r="AO386" s="1485"/>
      <c r="AP386" s="1485"/>
      <c r="AQ386" s="1485"/>
      <c r="AR386" s="1485"/>
      <c r="AS386" s="1485"/>
      <c r="AT386" s="1485"/>
      <c r="AU386" s="1485"/>
      <c r="AV386" s="1485"/>
      <c r="AW386" s="1485"/>
      <c r="AX386" s="1485"/>
      <c r="AY386" s="1485"/>
      <c r="AZ386" s="1485"/>
      <c r="BA386" s="1485"/>
      <c r="BB386" s="1485"/>
      <c r="BC386" s="1485"/>
      <c r="BD386" s="1485"/>
      <c r="BE386" s="1485"/>
      <c r="BF386" s="1485"/>
      <c r="BG386" s="1485"/>
      <c r="BH386" s="1485"/>
      <c r="BI386" s="1485"/>
      <c r="BJ386" s="1485"/>
      <c r="BK386" s="1485"/>
      <c r="BL386" s="1485"/>
      <c r="BM386" s="1485"/>
      <c r="BN386" s="1485"/>
      <c r="BO386" s="1485"/>
      <c r="BP386" s="1485"/>
      <c r="BQ386" s="1485"/>
      <c r="BR386" s="1485"/>
      <c r="BS386" s="1485"/>
      <c r="BT386" s="1485"/>
      <c r="BU386" s="1485"/>
      <c r="BV386" s="1485"/>
      <c r="BW386" s="1485"/>
      <c r="BX386" s="1485"/>
      <c r="BY386" s="1485"/>
      <c r="BZ386" s="1485"/>
      <c r="CA386" s="1485"/>
      <c r="CB386" s="1485"/>
      <c r="CC386" s="1485"/>
      <c r="CD386" s="1485"/>
      <c r="CE386" s="1485"/>
      <c r="CF386" s="1485"/>
      <c r="CG386" s="1485"/>
      <c r="CH386" s="1485"/>
      <c r="CI386" s="1485"/>
      <c r="CJ386" s="1485"/>
    </row>
    <row r="387" spans="1:265" s="1444" customFormat="1" ht="15" hidden="1" customHeight="1" x14ac:dyDescent="0.25">
      <c r="A387" s="1485"/>
      <c r="B387" s="1485"/>
      <c r="C387" s="1485"/>
      <c r="D387" s="1485"/>
      <c r="E387" s="1485"/>
      <c r="F387" s="1485"/>
      <c r="G387" s="1485"/>
      <c r="H387" s="1485"/>
      <c r="I387" s="1485"/>
      <c r="J387" s="1485"/>
      <c r="K387" s="1485"/>
      <c r="L387" s="1485"/>
      <c r="M387" s="1163"/>
      <c r="N387" s="1163"/>
      <c r="O387" s="1485"/>
      <c r="P387" s="1485"/>
      <c r="Q387" s="1485"/>
      <c r="R387" s="1485"/>
      <c r="S387" s="1485"/>
      <c r="T387" s="1485"/>
      <c r="U387" s="1485"/>
      <c r="V387" s="1485"/>
      <c r="W387" s="1485"/>
      <c r="X387" s="1485"/>
      <c r="Y387" s="1485"/>
      <c r="Z387" s="1485"/>
      <c r="AA387" s="1485"/>
      <c r="AB387" s="1485"/>
      <c r="AC387" s="1485"/>
      <c r="AD387" s="1485"/>
      <c r="AE387" s="1485"/>
      <c r="AF387" s="1485"/>
      <c r="AG387" s="1485"/>
      <c r="AH387" s="1485"/>
      <c r="AI387" s="1485"/>
      <c r="AJ387" s="1485"/>
      <c r="AK387" s="1485"/>
      <c r="AL387" s="1485"/>
      <c r="AM387" s="1485"/>
      <c r="AN387" s="1485"/>
      <c r="AO387" s="1485"/>
      <c r="AP387" s="1485"/>
      <c r="AQ387" s="1485"/>
      <c r="AR387" s="1485"/>
      <c r="AS387" s="1485"/>
      <c r="AT387" s="1485"/>
      <c r="AU387" s="1485"/>
      <c r="AV387" s="1485"/>
      <c r="AW387" s="1485"/>
      <c r="AX387" s="1485"/>
      <c r="AY387" s="1485"/>
      <c r="AZ387" s="1485"/>
      <c r="BA387" s="1485"/>
      <c r="BB387" s="1485"/>
      <c r="BC387" s="1485"/>
      <c r="BD387" s="1485"/>
      <c r="BE387" s="1485"/>
      <c r="BF387" s="1485"/>
      <c r="BG387" s="1485"/>
      <c r="BH387" s="1485"/>
      <c r="BI387" s="1485"/>
      <c r="BJ387" s="1485"/>
      <c r="BK387" s="1485"/>
      <c r="BL387" s="1485"/>
      <c r="BM387" s="1485"/>
      <c r="BN387" s="1485"/>
      <c r="BO387" s="1485"/>
      <c r="BP387" s="1485"/>
      <c r="BQ387" s="1485"/>
      <c r="BR387" s="1485"/>
      <c r="BS387" s="1485"/>
      <c r="BT387" s="1485"/>
      <c r="BU387" s="1485"/>
      <c r="BV387" s="1485"/>
      <c r="BW387" s="1485"/>
      <c r="BX387" s="1485"/>
      <c r="BY387" s="1485"/>
      <c r="BZ387" s="1485"/>
      <c r="CA387" s="1485"/>
      <c r="CB387" s="1485"/>
      <c r="CC387" s="1485"/>
      <c r="CD387" s="1485"/>
      <c r="CE387" s="1485"/>
      <c r="CF387" s="1485"/>
      <c r="CG387" s="1485"/>
      <c r="CH387" s="1485"/>
      <c r="CI387" s="1485"/>
      <c r="CJ387" s="1485"/>
    </row>
    <row r="388" spans="1:265" s="1444" customFormat="1" ht="15" hidden="1" customHeight="1" x14ac:dyDescent="0.25">
      <c r="A388" s="1485"/>
      <c r="B388" s="1485"/>
      <c r="C388" s="1485"/>
      <c r="D388" s="1485"/>
      <c r="E388" s="1485"/>
      <c r="F388" s="1485"/>
      <c r="G388" s="1485"/>
      <c r="H388" s="1485"/>
      <c r="I388" s="1485"/>
      <c r="J388" s="1485"/>
      <c r="K388" s="1485"/>
      <c r="L388" s="1485"/>
      <c r="M388" s="1163"/>
      <c r="N388" s="1163"/>
      <c r="O388" s="1485"/>
      <c r="P388" s="1485"/>
      <c r="Q388" s="1485"/>
      <c r="R388" s="1485"/>
      <c r="S388" s="1485"/>
      <c r="T388" s="1485"/>
      <c r="U388" s="1485"/>
      <c r="V388" s="1485"/>
      <c r="W388" s="1485"/>
      <c r="X388" s="1485"/>
      <c r="Y388" s="1485"/>
      <c r="Z388" s="1485"/>
      <c r="AA388" s="1485"/>
      <c r="AB388" s="1485"/>
      <c r="AC388" s="1485"/>
      <c r="AD388" s="1485"/>
      <c r="AE388" s="1485"/>
      <c r="AF388" s="1485"/>
      <c r="AG388" s="1485"/>
      <c r="AH388" s="1485"/>
      <c r="AI388" s="1485"/>
      <c r="AJ388" s="1485"/>
      <c r="AK388" s="1485"/>
      <c r="AL388" s="1485"/>
      <c r="AM388" s="1485"/>
      <c r="AN388" s="1485"/>
      <c r="AO388" s="1485"/>
      <c r="AP388" s="1485"/>
      <c r="AQ388" s="1485"/>
      <c r="AR388" s="1485"/>
      <c r="AS388" s="1485"/>
      <c r="AT388" s="1485"/>
      <c r="AU388" s="1485"/>
      <c r="AV388" s="1485"/>
      <c r="AW388" s="1485"/>
      <c r="AX388" s="1485"/>
      <c r="AY388" s="1485"/>
      <c r="AZ388" s="1485"/>
      <c r="BA388" s="1485"/>
      <c r="BB388" s="1485"/>
      <c r="BC388" s="1485"/>
      <c r="BD388" s="1485"/>
      <c r="BE388" s="1485"/>
      <c r="BF388" s="1485"/>
      <c r="BG388" s="1485"/>
      <c r="BH388" s="1485"/>
      <c r="BI388" s="1485"/>
      <c r="BJ388" s="1485"/>
      <c r="BK388" s="1485"/>
      <c r="BL388" s="1485"/>
      <c r="BM388" s="1485"/>
      <c r="BN388" s="1485"/>
      <c r="BO388" s="1485"/>
      <c r="BP388" s="1485"/>
      <c r="BQ388" s="1485"/>
      <c r="BR388" s="1485"/>
      <c r="BS388" s="1485"/>
      <c r="BT388" s="1485"/>
      <c r="BU388" s="1485"/>
      <c r="BV388" s="1485"/>
      <c r="BW388" s="1485"/>
      <c r="BX388" s="1485"/>
      <c r="BY388" s="1485"/>
      <c r="BZ388" s="1485"/>
      <c r="CA388" s="1485"/>
      <c r="CB388" s="1485"/>
      <c r="CC388" s="1485"/>
      <c r="CD388" s="1485"/>
      <c r="CE388" s="1485"/>
      <c r="CF388" s="1485"/>
      <c r="CG388" s="1485"/>
      <c r="CH388" s="1485"/>
      <c r="CI388" s="1485"/>
      <c r="CJ388" s="1485"/>
    </row>
    <row r="389" spans="1:265" s="1485" customFormat="1" ht="15" hidden="1" customHeight="1" x14ac:dyDescent="0.25">
      <c r="M389" s="1163"/>
      <c r="N389" s="1163"/>
      <c r="CK389" s="1444"/>
      <c r="CL389" s="1444"/>
      <c r="CM389" s="1444"/>
      <c r="CN389" s="1444"/>
      <c r="CO389" s="1444"/>
      <c r="CP389" s="1444"/>
      <c r="CQ389" s="1444"/>
      <c r="CR389" s="1444"/>
      <c r="CS389" s="1444"/>
      <c r="CT389" s="1444"/>
      <c r="CU389" s="1444"/>
      <c r="CV389" s="1444"/>
      <c r="CW389" s="1444"/>
      <c r="CX389" s="1444"/>
      <c r="CY389" s="1444"/>
      <c r="CZ389" s="1444"/>
      <c r="DA389" s="1444"/>
      <c r="DB389" s="1444"/>
      <c r="DC389" s="1444"/>
      <c r="DD389" s="1444"/>
      <c r="DE389" s="1444"/>
      <c r="DF389" s="1444"/>
      <c r="DG389" s="1444"/>
      <c r="DH389" s="1444"/>
      <c r="DI389" s="1444"/>
      <c r="DJ389" s="1444"/>
      <c r="DK389" s="1444"/>
      <c r="DL389" s="1444"/>
      <c r="DM389" s="1444"/>
      <c r="DN389" s="1444"/>
      <c r="DO389" s="1444"/>
      <c r="DP389" s="1444"/>
      <c r="DQ389" s="1444"/>
      <c r="DR389" s="1444"/>
      <c r="DS389" s="1444"/>
      <c r="DT389" s="1444"/>
      <c r="DU389" s="1444"/>
      <c r="DV389" s="1444"/>
      <c r="DW389" s="1444"/>
      <c r="DX389" s="1444"/>
      <c r="DY389" s="1444"/>
      <c r="DZ389" s="1444"/>
      <c r="EA389" s="1444"/>
      <c r="EB389" s="1444"/>
      <c r="EC389" s="1444"/>
      <c r="ED389" s="1444"/>
      <c r="EE389" s="1444"/>
      <c r="EF389" s="1444"/>
      <c r="EG389" s="1444"/>
      <c r="EH389" s="1444"/>
      <c r="EI389" s="1444"/>
      <c r="EJ389" s="1444"/>
      <c r="EK389" s="1444"/>
      <c r="EL389" s="1444"/>
      <c r="EM389" s="1444"/>
      <c r="EN389" s="1444"/>
      <c r="EO389" s="1444"/>
      <c r="EP389" s="1444"/>
      <c r="EQ389" s="1444"/>
      <c r="ER389" s="1444"/>
      <c r="ES389" s="1444"/>
      <c r="ET389" s="1444"/>
      <c r="EU389" s="1444"/>
      <c r="EV389" s="1444"/>
      <c r="EW389" s="1444"/>
      <c r="EX389" s="1444"/>
      <c r="EY389" s="1444"/>
      <c r="EZ389" s="1444"/>
      <c r="FA389" s="1444"/>
      <c r="FB389" s="1444"/>
      <c r="FC389" s="1444"/>
      <c r="FD389" s="1444"/>
      <c r="FE389" s="1444"/>
      <c r="FF389" s="1444"/>
      <c r="FG389" s="1444"/>
      <c r="FH389" s="1444"/>
      <c r="FI389" s="1444"/>
      <c r="FJ389" s="1444"/>
      <c r="FK389" s="1444"/>
      <c r="FL389" s="1444"/>
      <c r="FM389" s="1444"/>
      <c r="FN389" s="1444"/>
      <c r="FO389" s="1444"/>
      <c r="FP389" s="1444"/>
      <c r="FQ389" s="1444"/>
      <c r="FR389" s="1444"/>
      <c r="FS389" s="1444"/>
      <c r="FT389" s="1444"/>
      <c r="FU389" s="1444"/>
      <c r="FV389" s="1444"/>
      <c r="FW389" s="1444"/>
      <c r="FX389" s="1444"/>
      <c r="FY389" s="1444"/>
      <c r="FZ389" s="1444"/>
      <c r="GA389" s="1444"/>
      <c r="GB389" s="1444"/>
      <c r="GC389" s="1444"/>
      <c r="GD389" s="1444"/>
      <c r="GE389" s="1444"/>
      <c r="GF389" s="1444"/>
      <c r="GG389" s="1444"/>
      <c r="GH389" s="1444"/>
      <c r="GI389" s="1444"/>
      <c r="GJ389" s="1444"/>
      <c r="GK389" s="1444"/>
      <c r="GL389" s="1444"/>
      <c r="GM389" s="1444"/>
      <c r="GN389" s="1444"/>
      <c r="GO389" s="1444"/>
      <c r="GP389" s="1444"/>
      <c r="GQ389" s="1444"/>
      <c r="GR389" s="1444"/>
      <c r="GS389" s="1444"/>
      <c r="GT389" s="1444"/>
      <c r="GU389" s="1444"/>
      <c r="GV389" s="1444"/>
      <c r="GW389" s="1444"/>
      <c r="GX389" s="1444"/>
      <c r="GY389" s="1444"/>
      <c r="GZ389" s="1444"/>
      <c r="HA389" s="1444"/>
      <c r="HB389" s="1444"/>
      <c r="HC389" s="1444"/>
      <c r="HD389" s="1444"/>
      <c r="HE389" s="1444"/>
      <c r="HF389" s="1444"/>
      <c r="HG389" s="1444"/>
      <c r="HH389" s="1444"/>
      <c r="HI389" s="1444"/>
      <c r="HJ389" s="1444"/>
      <c r="HK389" s="1444"/>
      <c r="HL389" s="1444"/>
      <c r="HM389" s="1444"/>
      <c r="HN389" s="1444"/>
      <c r="HO389" s="1444"/>
      <c r="HP389" s="1444"/>
      <c r="HQ389" s="1444"/>
      <c r="HR389" s="1444"/>
      <c r="HS389" s="1444"/>
      <c r="HT389" s="1444"/>
      <c r="HU389" s="1444"/>
      <c r="HV389" s="1444"/>
      <c r="HW389" s="1444"/>
      <c r="HX389" s="1444"/>
      <c r="HY389" s="1444"/>
      <c r="HZ389" s="1444"/>
      <c r="IA389" s="1444"/>
      <c r="IB389" s="1444"/>
      <c r="IC389" s="1444"/>
      <c r="ID389" s="1444"/>
      <c r="IE389" s="1444"/>
      <c r="IF389" s="1444"/>
      <c r="IG389" s="1444"/>
      <c r="IH389" s="1444"/>
      <c r="II389" s="1444"/>
      <c r="IJ389" s="1444"/>
      <c r="IK389" s="1444"/>
      <c r="IL389" s="1444"/>
      <c r="IM389" s="1444"/>
      <c r="IN389" s="1444"/>
      <c r="IO389" s="1444"/>
      <c r="IP389" s="1444"/>
      <c r="IQ389" s="1444"/>
      <c r="IR389" s="1444"/>
      <c r="IS389" s="1444"/>
      <c r="IT389" s="1444"/>
      <c r="IU389" s="1444"/>
      <c r="IV389" s="1444"/>
      <c r="IW389" s="1444"/>
      <c r="IX389" s="1444"/>
      <c r="IY389" s="1444"/>
      <c r="IZ389" s="1444"/>
      <c r="JA389" s="1444"/>
      <c r="JB389" s="1444"/>
      <c r="JC389" s="1444"/>
      <c r="JD389" s="1444"/>
      <c r="JE389" s="1444"/>
    </row>
    <row r="390" spans="1:265" s="1444" customFormat="1" ht="15" hidden="1" customHeight="1" x14ac:dyDescent="0.25">
      <c r="A390" s="1485"/>
      <c r="B390" s="1485"/>
      <c r="C390" s="1485"/>
      <c r="D390" s="1485"/>
      <c r="E390" s="1485"/>
      <c r="F390" s="1485"/>
      <c r="G390" s="1485"/>
      <c r="H390" s="1485"/>
      <c r="I390" s="1485"/>
      <c r="J390" s="1485"/>
      <c r="K390" s="1485"/>
      <c r="L390" s="1485"/>
      <c r="M390" s="1163"/>
      <c r="N390" s="1163"/>
      <c r="O390" s="1485"/>
      <c r="P390" s="1485"/>
      <c r="Q390" s="1485"/>
      <c r="R390" s="1485"/>
      <c r="S390" s="1485"/>
      <c r="T390" s="1485"/>
      <c r="U390" s="1485"/>
      <c r="V390" s="1485"/>
      <c r="W390" s="1485"/>
      <c r="X390" s="1485"/>
      <c r="Y390" s="1485"/>
      <c r="Z390" s="1485"/>
      <c r="AA390" s="1485"/>
      <c r="AB390" s="1485"/>
      <c r="AC390" s="1485"/>
      <c r="AD390" s="1485"/>
      <c r="AE390" s="1485"/>
      <c r="AF390" s="1485"/>
      <c r="AG390" s="1485"/>
      <c r="AH390" s="1485"/>
      <c r="AI390" s="1485"/>
      <c r="AJ390" s="1485"/>
      <c r="AK390" s="1485"/>
      <c r="AL390" s="1485"/>
      <c r="AM390" s="1485"/>
      <c r="AN390" s="1485"/>
      <c r="AO390" s="1485"/>
      <c r="AP390" s="1485"/>
      <c r="AQ390" s="1485"/>
      <c r="AR390" s="1485"/>
      <c r="AS390" s="1485"/>
      <c r="AT390" s="1485"/>
      <c r="AU390" s="1485"/>
      <c r="AV390" s="1485"/>
      <c r="AW390" s="1485"/>
      <c r="AX390" s="1485"/>
      <c r="AY390" s="1485"/>
      <c r="AZ390" s="1485"/>
      <c r="BA390" s="1485"/>
      <c r="BB390" s="1485"/>
      <c r="BC390" s="1485"/>
      <c r="BD390" s="1485"/>
      <c r="BE390" s="1485"/>
      <c r="BF390" s="1485"/>
      <c r="BG390" s="1485"/>
      <c r="BH390" s="1485"/>
      <c r="BI390" s="1485"/>
      <c r="BJ390" s="1485"/>
      <c r="BK390" s="1485"/>
      <c r="BL390" s="1485"/>
      <c r="BM390" s="1485"/>
      <c r="BN390" s="1485"/>
      <c r="BO390" s="1485"/>
      <c r="BP390" s="1485"/>
      <c r="BQ390" s="1485"/>
      <c r="BR390" s="1485"/>
      <c r="BS390" s="1485"/>
      <c r="BT390" s="1485"/>
      <c r="BU390" s="1485"/>
      <c r="BV390" s="1485"/>
      <c r="BW390" s="1485"/>
      <c r="BX390" s="1485"/>
      <c r="BY390" s="1485"/>
      <c r="BZ390" s="1485"/>
      <c r="CA390" s="1485"/>
      <c r="CB390" s="1485"/>
      <c r="CC390" s="1485"/>
      <c r="CD390" s="1485"/>
      <c r="CE390" s="1485"/>
      <c r="CF390" s="1485"/>
      <c r="CG390" s="1485"/>
      <c r="CH390" s="1485"/>
      <c r="CI390" s="1485"/>
      <c r="CJ390" s="1485"/>
    </row>
    <row r="391" spans="1:265" s="1444" customFormat="1" ht="15" hidden="1" customHeight="1" x14ac:dyDescent="0.25">
      <c r="A391" s="1485"/>
      <c r="B391" s="1485"/>
      <c r="C391" s="1485"/>
      <c r="D391" s="1485"/>
      <c r="E391" s="1485"/>
      <c r="F391" s="1485"/>
      <c r="G391" s="1485"/>
      <c r="H391" s="1485"/>
      <c r="I391" s="1485"/>
      <c r="J391" s="1485"/>
      <c r="K391" s="1485"/>
      <c r="L391" s="1485"/>
      <c r="M391" s="1163"/>
      <c r="N391" s="1163"/>
      <c r="O391" s="1485"/>
      <c r="P391" s="1485"/>
      <c r="Q391" s="1485"/>
      <c r="R391" s="1485"/>
      <c r="S391" s="1485"/>
      <c r="T391" s="1485"/>
      <c r="U391" s="1485"/>
      <c r="V391" s="1485"/>
      <c r="W391" s="1485"/>
      <c r="X391" s="1485"/>
      <c r="Y391" s="1485"/>
      <c r="Z391" s="1485"/>
      <c r="AA391" s="1485"/>
      <c r="AB391" s="1485"/>
      <c r="AC391" s="1485"/>
      <c r="AD391" s="1485"/>
      <c r="AE391" s="1485"/>
      <c r="AF391" s="1485"/>
      <c r="AG391" s="1485"/>
      <c r="AH391" s="1485"/>
      <c r="AI391" s="1485"/>
      <c r="AJ391" s="1485"/>
      <c r="AK391" s="1485"/>
      <c r="AL391" s="1485"/>
      <c r="AM391" s="1485"/>
      <c r="AN391" s="1485"/>
      <c r="AO391" s="1485"/>
      <c r="AP391" s="1485"/>
      <c r="AQ391" s="1485"/>
      <c r="AR391" s="1485"/>
      <c r="AS391" s="1485"/>
      <c r="AT391" s="1485"/>
      <c r="AU391" s="1485"/>
      <c r="AV391" s="1485"/>
      <c r="AW391" s="1485"/>
      <c r="AX391" s="1485"/>
      <c r="AY391" s="1485"/>
      <c r="AZ391" s="1485"/>
      <c r="BA391" s="1485"/>
      <c r="BB391" s="1485"/>
      <c r="BC391" s="1485"/>
      <c r="BD391" s="1485"/>
      <c r="BE391" s="1485"/>
      <c r="BF391" s="1485"/>
      <c r="BG391" s="1485"/>
      <c r="BH391" s="1485"/>
      <c r="BI391" s="1485"/>
      <c r="BJ391" s="1485"/>
      <c r="BK391" s="1485"/>
      <c r="BL391" s="1485"/>
      <c r="BM391" s="1485"/>
      <c r="BN391" s="1485"/>
      <c r="BO391" s="1485"/>
      <c r="BP391" s="1485"/>
      <c r="BQ391" s="1485"/>
      <c r="BR391" s="1485"/>
      <c r="BS391" s="1485"/>
      <c r="BT391" s="1485"/>
      <c r="BU391" s="1485"/>
      <c r="BV391" s="1485"/>
      <c r="BW391" s="1485"/>
      <c r="BX391" s="1485"/>
      <c r="BY391" s="1485"/>
      <c r="BZ391" s="1485"/>
      <c r="CA391" s="1485"/>
      <c r="CB391" s="1485"/>
      <c r="CC391" s="1485"/>
      <c r="CD391" s="1485"/>
      <c r="CE391" s="1485"/>
      <c r="CF391" s="1485"/>
      <c r="CG391" s="1485"/>
      <c r="CH391" s="1485"/>
      <c r="CI391" s="1485"/>
      <c r="CJ391" s="1485"/>
    </row>
    <row r="392" spans="1:265" s="1444" customFormat="1" ht="15" hidden="1" customHeight="1" x14ac:dyDescent="0.25">
      <c r="A392" s="1485"/>
      <c r="B392" s="1485"/>
      <c r="C392" s="1485"/>
      <c r="D392" s="1485"/>
      <c r="E392" s="1485"/>
      <c r="F392" s="1485"/>
      <c r="G392" s="1485"/>
      <c r="H392" s="1485"/>
      <c r="I392" s="1485"/>
      <c r="J392" s="1485"/>
      <c r="K392" s="1485"/>
      <c r="L392" s="1485"/>
      <c r="M392" s="1163"/>
      <c r="N392" s="1163"/>
      <c r="O392" s="1485"/>
      <c r="P392" s="1485"/>
      <c r="Q392" s="1485"/>
      <c r="R392" s="1485"/>
      <c r="S392" s="1485"/>
      <c r="T392" s="1485"/>
      <c r="U392" s="1485"/>
      <c r="V392" s="1485"/>
      <c r="W392" s="1485"/>
      <c r="X392" s="1485"/>
      <c r="Y392" s="1485"/>
      <c r="Z392" s="1485"/>
      <c r="AA392" s="1485"/>
      <c r="AB392" s="1485"/>
      <c r="AC392" s="1485"/>
      <c r="AD392" s="1485"/>
      <c r="AE392" s="1485"/>
      <c r="AF392" s="1485"/>
      <c r="AG392" s="1485"/>
      <c r="AH392" s="1485"/>
      <c r="AI392" s="1485"/>
      <c r="AJ392" s="1485"/>
      <c r="AK392" s="1485"/>
      <c r="AL392" s="1485"/>
      <c r="AM392" s="1485"/>
      <c r="AN392" s="1485"/>
      <c r="AO392" s="1485"/>
      <c r="AP392" s="1485"/>
      <c r="AQ392" s="1485"/>
      <c r="AR392" s="1485"/>
      <c r="AS392" s="1485"/>
      <c r="AT392" s="1485"/>
      <c r="AU392" s="1485"/>
      <c r="AV392" s="1485"/>
      <c r="AW392" s="1485"/>
      <c r="AX392" s="1485"/>
      <c r="AY392" s="1485"/>
      <c r="AZ392" s="1485"/>
      <c r="BA392" s="1485"/>
      <c r="BB392" s="1485"/>
      <c r="BC392" s="1485"/>
      <c r="BD392" s="1485"/>
      <c r="BE392" s="1485"/>
      <c r="BF392" s="1485"/>
      <c r="BG392" s="1485"/>
      <c r="BH392" s="1485"/>
      <c r="BI392" s="1485"/>
      <c r="BJ392" s="1485"/>
      <c r="BK392" s="1485"/>
      <c r="BL392" s="1485"/>
      <c r="BM392" s="1485"/>
      <c r="BN392" s="1485"/>
      <c r="BO392" s="1485"/>
      <c r="BP392" s="1485"/>
      <c r="BQ392" s="1485"/>
      <c r="BR392" s="1485"/>
      <c r="BS392" s="1485"/>
      <c r="BT392" s="1485"/>
      <c r="BU392" s="1485"/>
      <c r="BV392" s="1485"/>
      <c r="BW392" s="1485"/>
      <c r="BX392" s="1485"/>
      <c r="BY392" s="1485"/>
      <c r="BZ392" s="1485"/>
      <c r="CA392" s="1485"/>
      <c r="CB392" s="1485"/>
      <c r="CC392" s="1485"/>
      <c r="CD392" s="1485"/>
      <c r="CE392" s="1485"/>
      <c r="CF392" s="1485"/>
      <c r="CG392" s="1485"/>
      <c r="CH392" s="1485"/>
      <c r="CI392" s="1485"/>
      <c r="CJ392" s="1485"/>
    </row>
    <row r="393" spans="1:265" s="1444" customFormat="1" ht="15" hidden="1" customHeight="1" x14ac:dyDescent="0.25">
      <c r="A393" s="1485"/>
      <c r="B393" s="1485"/>
      <c r="C393" s="1485"/>
      <c r="D393" s="1485"/>
      <c r="E393" s="1485"/>
      <c r="F393" s="1485"/>
      <c r="G393" s="1485"/>
      <c r="H393" s="1485"/>
      <c r="I393" s="1485"/>
      <c r="J393" s="1485"/>
      <c r="K393" s="1485"/>
      <c r="L393" s="1485"/>
      <c r="M393" s="1163"/>
      <c r="N393" s="1163"/>
      <c r="O393" s="1485"/>
      <c r="P393" s="1485"/>
      <c r="Q393" s="1485"/>
      <c r="R393" s="1485"/>
      <c r="S393" s="1485"/>
      <c r="T393" s="1485"/>
      <c r="U393" s="1485"/>
      <c r="V393" s="1485"/>
      <c r="W393" s="1485"/>
      <c r="X393" s="1485"/>
      <c r="Y393" s="1485"/>
      <c r="Z393" s="1485"/>
      <c r="AA393" s="1485"/>
      <c r="AB393" s="1485"/>
      <c r="AC393" s="1485"/>
      <c r="AD393" s="1485"/>
      <c r="AE393" s="1485"/>
      <c r="AF393" s="1485"/>
      <c r="AG393" s="1485"/>
      <c r="AH393" s="1485"/>
      <c r="AI393" s="1485"/>
      <c r="AJ393" s="1485"/>
      <c r="AK393" s="1485"/>
      <c r="AL393" s="1485"/>
      <c r="AM393" s="1485"/>
      <c r="AN393" s="1485"/>
      <c r="AO393" s="1485"/>
      <c r="AP393" s="1485"/>
      <c r="AQ393" s="1485"/>
      <c r="AR393" s="1485"/>
      <c r="AS393" s="1485"/>
      <c r="AT393" s="1485"/>
      <c r="AU393" s="1485"/>
      <c r="AV393" s="1485"/>
      <c r="AW393" s="1485"/>
      <c r="AX393" s="1485"/>
      <c r="AY393" s="1485"/>
      <c r="AZ393" s="1485"/>
      <c r="BA393" s="1485"/>
      <c r="BB393" s="1485"/>
      <c r="BC393" s="1485"/>
      <c r="BD393" s="1485"/>
      <c r="BE393" s="1485"/>
      <c r="BF393" s="1485"/>
      <c r="BG393" s="1485"/>
      <c r="BH393" s="1485"/>
      <c r="BI393" s="1485"/>
      <c r="BJ393" s="1485"/>
      <c r="BK393" s="1485"/>
      <c r="BL393" s="1485"/>
      <c r="BM393" s="1485"/>
      <c r="BN393" s="1485"/>
      <c r="BO393" s="1485"/>
      <c r="BP393" s="1485"/>
      <c r="BQ393" s="1485"/>
      <c r="BR393" s="1485"/>
      <c r="BS393" s="1485"/>
      <c r="BT393" s="1485"/>
      <c r="BU393" s="1485"/>
      <c r="BV393" s="1485"/>
      <c r="BW393" s="1485"/>
      <c r="BX393" s="1485"/>
      <c r="BY393" s="1485"/>
      <c r="BZ393" s="1485"/>
      <c r="CA393" s="1485"/>
      <c r="CB393" s="1485"/>
      <c r="CC393" s="1485"/>
      <c r="CD393" s="1485"/>
      <c r="CE393" s="1485"/>
      <c r="CF393" s="1485"/>
      <c r="CG393" s="1485"/>
      <c r="CH393" s="1485"/>
      <c r="CI393" s="1485"/>
      <c r="CJ393" s="1485"/>
    </row>
    <row r="394" spans="1:265" s="1444" customFormat="1" ht="15" hidden="1" customHeight="1" x14ac:dyDescent="0.25">
      <c r="A394" s="1485"/>
      <c r="B394" s="1485"/>
      <c r="C394" s="1485"/>
      <c r="D394" s="1485"/>
      <c r="E394" s="1485"/>
      <c r="F394" s="1485"/>
      <c r="G394" s="1485"/>
      <c r="H394" s="1485"/>
      <c r="I394" s="1485"/>
      <c r="J394" s="1485"/>
      <c r="K394" s="1485"/>
      <c r="L394" s="1485"/>
      <c r="M394" s="1163"/>
      <c r="N394" s="1163"/>
      <c r="O394" s="1485"/>
      <c r="P394" s="1485"/>
      <c r="Q394" s="1485"/>
      <c r="R394" s="1485"/>
      <c r="S394" s="1485"/>
      <c r="T394" s="1485"/>
      <c r="U394" s="1485"/>
      <c r="V394" s="1485"/>
      <c r="W394" s="1485"/>
      <c r="X394" s="1485"/>
      <c r="Y394" s="1485"/>
      <c r="Z394" s="1485"/>
      <c r="AA394" s="1485"/>
      <c r="AB394" s="1485"/>
      <c r="AC394" s="1485"/>
      <c r="AD394" s="1485"/>
      <c r="AE394" s="1485"/>
      <c r="AF394" s="1485"/>
      <c r="AG394" s="1485"/>
      <c r="AH394" s="1485"/>
      <c r="AI394" s="1485"/>
      <c r="AJ394" s="1485"/>
      <c r="AK394" s="1485"/>
      <c r="AL394" s="1485"/>
      <c r="AM394" s="1485"/>
      <c r="AN394" s="1485"/>
      <c r="AO394" s="1485"/>
      <c r="AP394" s="1485"/>
      <c r="AQ394" s="1485"/>
      <c r="AR394" s="1485"/>
      <c r="AS394" s="1485"/>
      <c r="AT394" s="1485"/>
      <c r="AU394" s="1485"/>
      <c r="AV394" s="1485"/>
      <c r="AW394" s="1485"/>
      <c r="AX394" s="1485"/>
      <c r="AY394" s="1485"/>
      <c r="AZ394" s="1485"/>
      <c r="BA394" s="1485"/>
      <c r="BB394" s="1485"/>
      <c r="BC394" s="1485"/>
      <c r="BD394" s="1485"/>
      <c r="BE394" s="1485"/>
      <c r="BF394" s="1485"/>
      <c r="BG394" s="1485"/>
      <c r="BH394" s="1485"/>
      <c r="BI394" s="1485"/>
      <c r="BJ394" s="1485"/>
      <c r="BK394" s="1485"/>
      <c r="BL394" s="1485"/>
      <c r="BM394" s="1485"/>
      <c r="BN394" s="1485"/>
      <c r="BO394" s="1485"/>
      <c r="BP394" s="1485"/>
      <c r="BQ394" s="1485"/>
      <c r="BR394" s="1485"/>
      <c r="BS394" s="1485"/>
      <c r="BT394" s="1485"/>
      <c r="BU394" s="1485"/>
      <c r="BV394" s="1485"/>
      <c r="BW394" s="1485"/>
      <c r="BX394" s="1485"/>
      <c r="BY394" s="1485"/>
      <c r="BZ394" s="1485"/>
      <c r="CA394" s="1485"/>
      <c r="CB394" s="1485"/>
      <c r="CC394" s="1485"/>
      <c r="CD394" s="1485"/>
      <c r="CE394" s="1485"/>
      <c r="CF394" s="1485"/>
      <c r="CG394" s="1485"/>
      <c r="CH394" s="1485"/>
      <c r="CI394" s="1485"/>
      <c r="CJ394" s="1485"/>
    </row>
    <row r="395" spans="1:265" s="1444" customFormat="1" ht="15" hidden="1" customHeight="1" x14ac:dyDescent="0.25">
      <c r="A395" s="1485"/>
      <c r="B395" s="1485"/>
      <c r="C395" s="1485"/>
      <c r="D395" s="1485"/>
      <c r="E395" s="1485"/>
      <c r="F395" s="1485"/>
      <c r="G395" s="1485"/>
      <c r="H395" s="1485"/>
      <c r="I395" s="1485"/>
      <c r="J395" s="1485"/>
      <c r="K395" s="1485"/>
      <c r="L395" s="1485"/>
      <c r="M395" s="1163"/>
      <c r="N395" s="1163"/>
      <c r="O395" s="1485"/>
      <c r="P395" s="1485"/>
      <c r="Q395" s="1485"/>
      <c r="R395" s="1485"/>
      <c r="S395" s="1485"/>
      <c r="T395" s="1485"/>
      <c r="U395" s="1485"/>
      <c r="V395" s="1485"/>
      <c r="W395" s="1485"/>
      <c r="X395" s="1485"/>
      <c r="Y395" s="1485"/>
      <c r="Z395" s="1485"/>
      <c r="AA395" s="1485"/>
      <c r="AB395" s="1485"/>
      <c r="AC395" s="1485"/>
      <c r="AD395" s="1485"/>
      <c r="AE395" s="1485"/>
      <c r="AF395" s="1485"/>
      <c r="AG395" s="1485"/>
      <c r="AH395" s="1485"/>
      <c r="AI395" s="1485"/>
      <c r="AJ395" s="1485"/>
      <c r="AK395" s="1485"/>
      <c r="AL395" s="1485"/>
      <c r="AM395" s="1485"/>
      <c r="AN395" s="1485"/>
      <c r="AO395" s="1485"/>
      <c r="AP395" s="1485"/>
      <c r="AQ395" s="1485"/>
      <c r="AR395" s="1485"/>
      <c r="AS395" s="1485"/>
      <c r="AT395" s="1485"/>
      <c r="AU395" s="1485"/>
      <c r="AV395" s="1485"/>
      <c r="AW395" s="1485"/>
      <c r="AX395" s="1485"/>
      <c r="AY395" s="1485"/>
      <c r="AZ395" s="1485"/>
      <c r="BA395" s="1485"/>
      <c r="BB395" s="1485"/>
      <c r="BC395" s="1485"/>
      <c r="BD395" s="1485"/>
      <c r="BE395" s="1485"/>
      <c r="BF395" s="1485"/>
      <c r="BG395" s="1485"/>
      <c r="BH395" s="1485"/>
      <c r="BI395" s="1485"/>
      <c r="BJ395" s="1485"/>
      <c r="BK395" s="1485"/>
      <c r="BL395" s="1485"/>
      <c r="BM395" s="1485"/>
      <c r="BN395" s="1485"/>
      <c r="BO395" s="1485"/>
      <c r="BP395" s="1485"/>
      <c r="BQ395" s="1485"/>
      <c r="BR395" s="1485"/>
      <c r="BS395" s="1485"/>
      <c r="BT395" s="1485"/>
      <c r="BU395" s="1485"/>
      <c r="BV395" s="1485"/>
      <c r="BW395" s="1485"/>
      <c r="BX395" s="1485"/>
      <c r="BY395" s="1485"/>
      <c r="BZ395" s="1485"/>
      <c r="CA395" s="1485"/>
      <c r="CB395" s="1485"/>
      <c r="CC395" s="1485"/>
      <c r="CD395" s="1485"/>
      <c r="CE395" s="1485"/>
      <c r="CF395" s="1485"/>
      <c r="CG395" s="1485"/>
      <c r="CH395" s="1485"/>
      <c r="CI395" s="1485"/>
      <c r="CJ395" s="1485"/>
    </row>
    <row r="396" spans="1:265" s="1444" customFormat="1" ht="15" hidden="1" customHeight="1" x14ac:dyDescent="0.25">
      <c r="A396" s="1485"/>
      <c r="B396" s="1485"/>
      <c r="C396" s="1485"/>
      <c r="D396" s="1485"/>
      <c r="E396" s="1485"/>
      <c r="F396" s="1485"/>
      <c r="G396" s="1485"/>
      <c r="H396" s="1485"/>
      <c r="I396" s="1485"/>
      <c r="J396" s="1485"/>
      <c r="K396" s="1485"/>
      <c r="L396" s="1485"/>
      <c r="M396" s="1163"/>
      <c r="N396" s="1163"/>
      <c r="O396" s="1485"/>
      <c r="P396" s="1485"/>
      <c r="Q396" s="1485"/>
      <c r="R396" s="1485"/>
      <c r="S396" s="1485"/>
      <c r="T396" s="1485"/>
      <c r="U396" s="1485"/>
      <c r="V396" s="1485"/>
      <c r="W396" s="1485"/>
      <c r="X396" s="1485"/>
      <c r="Y396" s="1485"/>
      <c r="Z396" s="1485"/>
      <c r="AA396" s="1485"/>
      <c r="AB396" s="1485"/>
      <c r="AC396" s="1485"/>
      <c r="AD396" s="1485"/>
      <c r="AE396" s="1485"/>
      <c r="AF396" s="1485"/>
      <c r="AG396" s="1485"/>
      <c r="AH396" s="1485"/>
      <c r="AI396" s="1485"/>
      <c r="AJ396" s="1485"/>
      <c r="AK396" s="1485"/>
      <c r="AL396" s="1485"/>
      <c r="AM396" s="1485"/>
      <c r="AN396" s="1485"/>
      <c r="AO396" s="1485"/>
      <c r="AP396" s="1485"/>
      <c r="AQ396" s="1485"/>
      <c r="AR396" s="1485"/>
      <c r="AS396" s="1485"/>
      <c r="AT396" s="1485"/>
      <c r="AU396" s="1485"/>
      <c r="AV396" s="1485"/>
      <c r="AW396" s="1485"/>
      <c r="AX396" s="1485"/>
      <c r="AY396" s="1485"/>
      <c r="AZ396" s="1485"/>
      <c r="BA396" s="1485"/>
      <c r="BB396" s="1485"/>
      <c r="BC396" s="1485"/>
      <c r="BD396" s="1485"/>
      <c r="BE396" s="1485"/>
      <c r="BF396" s="1485"/>
      <c r="BG396" s="1485"/>
      <c r="BH396" s="1485"/>
      <c r="BI396" s="1485"/>
      <c r="BJ396" s="1485"/>
      <c r="BK396" s="1485"/>
      <c r="BL396" s="1485"/>
      <c r="BM396" s="1485"/>
      <c r="BN396" s="1485"/>
      <c r="BO396" s="1485"/>
      <c r="BP396" s="1485"/>
      <c r="BQ396" s="1485"/>
      <c r="BR396" s="1485"/>
      <c r="BS396" s="1485"/>
      <c r="BT396" s="1485"/>
      <c r="BU396" s="1485"/>
      <c r="BV396" s="1485"/>
      <c r="BW396" s="1485"/>
      <c r="BX396" s="1485"/>
      <c r="BY396" s="1485"/>
      <c r="BZ396" s="1485"/>
      <c r="CA396" s="1485"/>
      <c r="CB396" s="1485"/>
      <c r="CC396" s="1485"/>
      <c r="CD396" s="1485"/>
      <c r="CE396" s="1485"/>
      <c r="CF396" s="1485"/>
      <c r="CG396" s="1485"/>
      <c r="CH396" s="1485"/>
      <c r="CI396" s="1485"/>
      <c r="CJ396" s="1485"/>
    </row>
    <row r="397" spans="1:265" s="1444" customFormat="1" ht="15" hidden="1" customHeight="1" x14ac:dyDescent="0.25">
      <c r="A397" s="1485"/>
      <c r="B397" s="1485"/>
      <c r="C397" s="1485"/>
      <c r="D397" s="1485"/>
      <c r="E397" s="1485"/>
      <c r="F397" s="1485"/>
      <c r="G397" s="1485"/>
      <c r="H397" s="1485"/>
      <c r="I397" s="1485"/>
      <c r="J397" s="1485"/>
      <c r="K397" s="1485"/>
      <c r="L397" s="1485"/>
      <c r="M397" s="1163"/>
      <c r="N397" s="1163"/>
      <c r="O397" s="1485"/>
      <c r="P397" s="1485"/>
      <c r="Q397" s="1485"/>
      <c r="R397" s="1485"/>
      <c r="S397" s="1485"/>
      <c r="T397" s="1485"/>
      <c r="U397" s="1485"/>
      <c r="V397" s="1485"/>
      <c r="W397" s="1485"/>
      <c r="X397" s="1485"/>
      <c r="Y397" s="1485"/>
      <c r="Z397" s="1485"/>
      <c r="AA397" s="1485"/>
      <c r="AB397" s="1485"/>
      <c r="AC397" s="1485"/>
      <c r="AD397" s="1485"/>
      <c r="AE397" s="1485"/>
      <c r="AF397" s="1485"/>
      <c r="AG397" s="1485"/>
      <c r="AH397" s="1485"/>
      <c r="AI397" s="1485"/>
      <c r="AJ397" s="1485"/>
      <c r="AK397" s="1485"/>
      <c r="AL397" s="1485"/>
      <c r="AM397" s="1485"/>
      <c r="AN397" s="1485"/>
      <c r="AO397" s="1485"/>
      <c r="AP397" s="1485"/>
      <c r="AQ397" s="1485"/>
      <c r="AR397" s="1485"/>
      <c r="AS397" s="1485"/>
      <c r="AT397" s="1485"/>
      <c r="AU397" s="1485"/>
      <c r="AV397" s="1485"/>
      <c r="AW397" s="1485"/>
      <c r="AX397" s="1485"/>
      <c r="AY397" s="1485"/>
      <c r="AZ397" s="1485"/>
      <c r="BA397" s="1485"/>
      <c r="BB397" s="1485"/>
      <c r="BC397" s="1485"/>
      <c r="BD397" s="1485"/>
      <c r="BE397" s="1485"/>
      <c r="BF397" s="1485"/>
      <c r="BG397" s="1485"/>
      <c r="BH397" s="1485"/>
      <c r="BI397" s="1485"/>
      <c r="BJ397" s="1485"/>
      <c r="BK397" s="1485"/>
      <c r="BL397" s="1485"/>
      <c r="BM397" s="1485"/>
      <c r="BN397" s="1485"/>
      <c r="BO397" s="1485"/>
      <c r="BP397" s="1485"/>
      <c r="BQ397" s="1485"/>
      <c r="BR397" s="1485"/>
      <c r="BS397" s="1485"/>
      <c r="BT397" s="1485"/>
      <c r="BU397" s="1485"/>
      <c r="BV397" s="1485"/>
      <c r="BW397" s="1485"/>
      <c r="BX397" s="1485"/>
      <c r="BY397" s="1485"/>
      <c r="BZ397" s="1485"/>
      <c r="CA397" s="1485"/>
      <c r="CB397" s="1485"/>
      <c r="CC397" s="1485"/>
      <c r="CD397" s="1485"/>
      <c r="CE397" s="1485"/>
      <c r="CF397" s="1485"/>
      <c r="CG397" s="1485"/>
      <c r="CH397" s="1485"/>
      <c r="CI397" s="1485"/>
      <c r="CJ397" s="1485"/>
    </row>
    <row r="398" spans="1:265" s="1444" customFormat="1" ht="15" hidden="1" customHeight="1" x14ac:dyDescent="0.25">
      <c r="A398" s="1485"/>
      <c r="B398" s="1485"/>
      <c r="C398" s="1485"/>
      <c r="D398" s="1485"/>
      <c r="E398" s="1485"/>
      <c r="F398" s="1485"/>
      <c r="G398" s="1485"/>
      <c r="H398" s="1485"/>
      <c r="I398" s="1485"/>
      <c r="J398" s="1485"/>
      <c r="K398" s="1485"/>
      <c r="L398" s="1485"/>
      <c r="M398" s="1163"/>
      <c r="N398" s="1163"/>
      <c r="O398" s="1485"/>
      <c r="P398" s="1485"/>
      <c r="Q398" s="1485"/>
      <c r="R398" s="1485"/>
      <c r="S398" s="1485"/>
      <c r="T398" s="1485"/>
      <c r="U398" s="1485"/>
      <c r="V398" s="1485"/>
      <c r="W398" s="1485"/>
      <c r="X398" s="1485"/>
      <c r="Y398" s="1485"/>
      <c r="Z398" s="1485"/>
      <c r="AA398" s="1485"/>
      <c r="AB398" s="1485"/>
      <c r="AC398" s="1485"/>
      <c r="AD398" s="1485"/>
      <c r="AE398" s="1485"/>
      <c r="AF398" s="1485"/>
      <c r="AG398" s="1485"/>
      <c r="AH398" s="1485"/>
      <c r="AI398" s="1485"/>
      <c r="AJ398" s="1485"/>
      <c r="AK398" s="1485"/>
      <c r="AL398" s="1485"/>
      <c r="AM398" s="1485"/>
      <c r="AN398" s="1485"/>
      <c r="AO398" s="1485"/>
      <c r="AP398" s="1485"/>
      <c r="AQ398" s="1485"/>
      <c r="AR398" s="1485"/>
      <c r="AS398" s="1485"/>
      <c r="AT398" s="1485"/>
      <c r="AU398" s="1485"/>
      <c r="AV398" s="1485"/>
      <c r="AW398" s="1485"/>
      <c r="AX398" s="1485"/>
      <c r="AY398" s="1485"/>
      <c r="AZ398" s="1485"/>
      <c r="BA398" s="1485"/>
      <c r="BB398" s="1485"/>
      <c r="BC398" s="1485"/>
      <c r="BD398" s="1485"/>
      <c r="BE398" s="1485"/>
      <c r="BF398" s="1485"/>
      <c r="BG398" s="1485"/>
      <c r="BH398" s="1485"/>
      <c r="BI398" s="1485"/>
      <c r="BJ398" s="1485"/>
      <c r="BK398" s="1485"/>
      <c r="BL398" s="1485"/>
      <c r="BM398" s="1485"/>
      <c r="BN398" s="1485"/>
      <c r="BO398" s="1485"/>
      <c r="BP398" s="1485"/>
      <c r="BQ398" s="1485"/>
      <c r="BR398" s="1485"/>
      <c r="BS398" s="1485"/>
      <c r="BT398" s="1485"/>
      <c r="BU398" s="1485"/>
      <c r="BV398" s="1485"/>
      <c r="BW398" s="1485"/>
      <c r="BX398" s="1485"/>
      <c r="BY398" s="1485"/>
      <c r="BZ398" s="1485"/>
      <c r="CA398" s="1485"/>
      <c r="CB398" s="1485"/>
      <c r="CC398" s="1485"/>
      <c r="CD398" s="1485"/>
      <c r="CE398" s="1485"/>
      <c r="CF398" s="1485"/>
      <c r="CG398" s="1485"/>
      <c r="CH398" s="1485"/>
      <c r="CI398" s="1485"/>
      <c r="CJ398" s="1485"/>
    </row>
    <row r="399" spans="1:265" s="1444" customFormat="1" ht="15" hidden="1" customHeight="1" x14ac:dyDescent="0.25">
      <c r="A399" s="1485"/>
      <c r="B399" s="1485"/>
      <c r="C399" s="1485"/>
      <c r="D399" s="1485"/>
      <c r="E399" s="1485"/>
      <c r="F399" s="1485"/>
      <c r="G399" s="1485"/>
      <c r="H399" s="1485"/>
      <c r="I399" s="1485"/>
      <c r="J399" s="1485"/>
      <c r="K399" s="1485"/>
      <c r="L399" s="1485"/>
      <c r="M399" s="1163"/>
      <c r="N399" s="1163"/>
      <c r="O399" s="1485"/>
      <c r="P399" s="1485"/>
      <c r="Q399" s="1485"/>
      <c r="R399" s="1485"/>
      <c r="S399" s="1485"/>
      <c r="T399" s="1485"/>
      <c r="U399" s="1485"/>
      <c r="V399" s="1485"/>
      <c r="W399" s="1485"/>
      <c r="X399" s="1485"/>
      <c r="Y399" s="1485"/>
      <c r="Z399" s="1485"/>
      <c r="AA399" s="1485"/>
      <c r="AB399" s="1485"/>
      <c r="AC399" s="1485"/>
      <c r="AD399" s="1485"/>
      <c r="AE399" s="1485"/>
      <c r="AF399" s="1485"/>
      <c r="AG399" s="1485"/>
      <c r="AH399" s="1485"/>
      <c r="AI399" s="1485"/>
      <c r="AJ399" s="1485"/>
      <c r="AK399" s="1485"/>
      <c r="AL399" s="1485"/>
      <c r="AM399" s="1485"/>
      <c r="AN399" s="1485"/>
      <c r="AO399" s="1485"/>
      <c r="AP399" s="1485"/>
      <c r="AQ399" s="1485"/>
      <c r="AR399" s="1485"/>
      <c r="AS399" s="1485"/>
      <c r="AT399" s="1485"/>
      <c r="AU399" s="1485"/>
      <c r="AV399" s="1485"/>
      <c r="AW399" s="1485"/>
      <c r="AX399" s="1485"/>
      <c r="AY399" s="1485"/>
      <c r="AZ399" s="1485"/>
      <c r="BA399" s="1485"/>
      <c r="BB399" s="1485"/>
      <c r="BC399" s="1485"/>
      <c r="BD399" s="1485"/>
      <c r="BE399" s="1485"/>
      <c r="BF399" s="1485"/>
      <c r="BG399" s="1485"/>
      <c r="BH399" s="1485"/>
      <c r="BI399" s="1485"/>
      <c r="BJ399" s="1485"/>
      <c r="BK399" s="1485"/>
      <c r="BL399" s="1485"/>
      <c r="BM399" s="1485"/>
      <c r="BN399" s="1485"/>
      <c r="BO399" s="1485"/>
      <c r="BP399" s="1485"/>
      <c r="BQ399" s="1485"/>
      <c r="BR399" s="1485"/>
      <c r="BS399" s="1485"/>
      <c r="BT399" s="1485"/>
      <c r="BU399" s="1485"/>
      <c r="BV399" s="1485"/>
      <c r="BW399" s="1485"/>
      <c r="BX399" s="1485"/>
      <c r="BY399" s="1485"/>
      <c r="BZ399" s="1485"/>
      <c r="CA399" s="1485"/>
      <c r="CB399" s="1485"/>
      <c r="CC399" s="1485"/>
      <c r="CD399" s="1485"/>
      <c r="CE399" s="1485"/>
      <c r="CF399" s="1485"/>
      <c r="CG399" s="1485"/>
      <c r="CH399" s="1485"/>
      <c r="CI399" s="1485"/>
      <c r="CJ399" s="1485"/>
    </row>
    <row r="400" spans="1:265" s="1485" customFormat="1" ht="15" hidden="1" customHeight="1" x14ac:dyDescent="0.25">
      <c r="M400" s="1163"/>
      <c r="N400" s="1163"/>
      <c r="CK400" s="1444"/>
      <c r="CL400" s="1444"/>
      <c r="CM400" s="1444"/>
      <c r="CN400" s="1444"/>
      <c r="CO400" s="1444"/>
      <c r="CP400" s="1444"/>
      <c r="CQ400" s="1444"/>
      <c r="CR400" s="1444"/>
      <c r="CS400" s="1444"/>
      <c r="CT400" s="1444"/>
      <c r="CU400" s="1444"/>
      <c r="CV400" s="1444"/>
      <c r="CW400" s="1444"/>
      <c r="CX400" s="1444"/>
      <c r="CY400" s="1444"/>
      <c r="CZ400" s="1444"/>
      <c r="DA400" s="1444"/>
      <c r="DB400" s="1444"/>
      <c r="DC400" s="1444"/>
      <c r="DD400" s="1444"/>
      <c r="DE400" s="1444"/>
      <c r="DF400" s="1444"/>
      <c r="DG400" s="1444"/>
      <c r="DH400" s="1444"/>
      <c r="DI400" s="1444"/>
      <c r="DJ400" s="1444"/>
      <c r="DK400" s="1444"/>
      <c r="DL400" s="1444"/>
      <c r="DM400" s="1444"/>
      <c r="DN400" s="1444"/>
      <c r="DO400" s="1444"/>
      <c r="DP400" s="1444"/>
      <c r="DQ400" s="1444"/>
      <c r="DR400" s="1444"/>
      <c r="DS400" s="1444"/>
      <c r="DT400" s="1444"/>
      <c r="DU400" s="1444"/>
      <c r="DV400" s="1444"/>
      <c r="DW400" s="1444"/>
      <c r="DX400" s="1444"/>
      <c r="DY400" s="1444"/>
      <c r="DZ400" s="1444"/>
      <c r="EA400" s="1444"/>
      <c r="EB400" s="1444"/>
      <c r="EC400" s="1444"/>
      <c r="ED400" s="1444"/>
      <c r="EE400" s="1444"/>
      <c r="EF400" s="1444"/>
      <c r="EG400" s="1444"/>
      <c r="EH400" s="1444"/>
      <c r="EI400" s="1444"/>
      <c r="EJ400" s="1444"/>
      <c r="EK400" s="1444"/>
      <c r="EL400" s="1444"/>
      <c r="EM400" s="1444"/>
      <c r="EN400" s="1444"/>
      <c r="EO400" s="1444"/>
      <c r="EP400" s="1444"/>
      <c r="EQ400" s="1444"/>
      <c r="ER400" s="1444"/>
      <c r="ES400" s="1444"/>
      <c r="ET400" s="1444"/>
      <c r="EU400" s="1444"/>
      <c r="EV400" s="1444"/>
      <c r="EW400" s="1444"/>
      <c r="EX400" s="1444"/>
      <c r="EY400" s="1444"/>
      <c r="EZ400" s="1444"/>
      <c r="FA400" s="1444"/>
      <c r="FB400" s="1444"/>
      <c r="FC400" s="1444"/>
      <c r="FD400" s="1444"/>
      <c r="FE400" s="1444"/>
      <c r="FF400" s="1444"/>
      <c r="FG400" s="1444"/>
      <c r="FH400" s="1444"/>
      <c r="FI400" s="1444"/>
      <c r="FJ400" s="1444"/>
      <c r="FK400" s="1444"/>
      <c r="FL400" s="1444"/>
      <c r="FM400" s="1444"/>
      <c r="FN400" s="1444"/>
      <c r="FO400" s="1444"/>
      <c r="FP400" s="1444"/>
      <c r="FQ400" s="1444"/>
      <c r="FR400" s="1444"/>
      <c r="FS400" s="1444"/>
      <c r="FT400" s="1444"/>
      <c r="FU400" s="1444"/>
      <c r="FV400" s="1444"/>
      <c r="FW400" s="1444"/>
      <c r="FX400" s="1444"/>
      <c r="FY400" s="1444"/>
      <c r="FZ400" s="1444"/>
      <c r="GA400" s="1444"/>
      <c r="GB400" s="1444"/>
      <c r="GC400" s="1444"/>
      <c r="GD400" s="1444"/>
      <c r="GE400" s="1444"/>
      <c r="GF400" s="1444"/>
      <c r="GG400" s="1444"/>
      <c r="GH400" s="1444"/>
      <c r="GI400" s="1444"/>
      <c r="GJ400" s="1444"/>
      <c r="GK400" s="1444"/>
      <c r="GL400" s="1444"/>
      <c r="GM400" s="1444"/>
      <c r="GN400" s="1444"/>
      <c r="GO400" s="1444"/>
      <c r="GP400" s="1444"/>
      <c r="GQ400" s="1444"/>
      <c r="GR400" s="1444"/>
      <c r="GS400" s="1444"/>
      <c r="GT400" s="1444"/>
      <c r="GU400" s="1444"/>
      <c r="GV400" s="1444"/>
      <c r="GW400" s="1444"/>
      <c r="GX400" s="1444"/>
      <c r="GY400" s="1444"/>
      <c r="GZ400" s="1444"/>
      <c r="HA400" s="1444"/>
      <c r="HB400" s="1444"/>
      <c r="HC400" s="1444"/>
      <c r="HD400" s="1444"/>
      <c r="HE400" s="1444"/>
      <c r="HF400" s="1444"/>
      <c r="HG400" s="1444"/>
      <c r="HH400" s="1444"/>
      <c r="HI400" s="1444"/>
      <c r="HJ400" s="1444"/>
      <c r="HK400" s="1444"/>
      <c r="HL400" s="1444"/>
      <c r="HM400" s="1444"/>
      <c r="HN400" s="1444"/>
      <c r="HO400" s="1444"/>
      <c r="HP400" s="1444"/>
      <c r="HQ400" s="1444"/>
      <c r="HR400" s="1444"/>
      <c r="HS400" s="1444"/>
      <c r="HT400" s="1444"/>
      <c r="HU400" s="1444"/>
      <c r="HV400" s="1444"/>
      <c r="HW400" s="1444"/>
      <c r="HX400" s="1444"/>
      <c r="HY400" s="1444"/>
      <c r="HZ400" s="1444"/>
      <c r="IA400" s="1444"/>
      <c r="IB400" s="1444"/>
      <c r="IC400" s="1444"/>
      <c r="ID400" s="1444"/>
      <c r="IE400" s="1444"/>
      <c r="IF400" s="1444"/>
      <c r="IG400" s="1444"/>
      <c r="IH400" s="1444"/>
      <c r="II400" s="1444"/>
      <c r="IJ400" s="1444"/>
      <c r="IK400" s="1444"/>
      <c r="IL400" s="1444"/>
      <c r="IM400" s="1444"/>
      <c r="IN400" s="1444"/>
      <c r="IO400" s="1444"/>
      <c r="IP400" s="1444"/>
      <c r="IQ400" s="1444"/>
      <c r="IR400" s="1444"/>
      <c r="IS400" s="1444"/>
      <c r="IT400" s="1444"/>
      <c r="IU400" s="1444"/>
      <c r="IV400" s="1444"/>
      <c r="IW400" s="1444"/>
      <c r="IX400" s="1444"/>
      <c r="IY400" s="1444"/>
      <c r="IZ400" s="1444"/>
      <c r="JA400" s="1444"/>
      <c r="JB400" s="1444"/>
      <c r="JC400" s="1444"/>
      <c r="JD400" s="1444"/>
      <c r="JE400" s="1444"/>
    </row>
    <row r="401" spans="1:265" s="1485" customFormat="1" ht="15" hidden="1" customHeight="1" x14ac:dyDescent="0.25">
      <c r="M401" s="1163"/>
      <c r="N401" s="1163"/>
      <c r="CK401" s="1444"/>
      <c r="CL401" s="1444"/>
      <c r="CM401" s="1444"/>
      <c r="CN401" s="1444"/>
      <c r="CO401" s="1444"/>
      <c r="CP401" s="1444"/>
      <c r="CQ401" s="1444"/>
      <c r="CR401" s="1444"/>
      <c r="CS401" s="1444"/>
      <c r="CT401" s="1444"/>
      <c r="CU401" s="1444"/>
      <c r="CV401" s="1444"/>
      <c r="CW401" s="1444"/>
      <c r="CX401" s="1444"/>
      <c r="CY401" s="1444"/>
      <c r="CZ401" s="1444"/>
      <c r="DA401" s="1444"/>
      <c r="DB401" s="1444"/>
      <c r="DC401" s="1444"/>
      <c r="DD401" s="1444"/>
      <c r="DE401" s="1444"/>
      <c r="DF401" s="1444"/>
      <c r="DG401" s="1444"/>
      <c r="DH401" s="1444"/>
      <c r="DI401" s="1444"/>
      <c r="DJ401" s="1444"/>
      <c r="DK401" s="1444"/>
      <c r="DL401" s="1444"/>
      <c r="DM401" s="1444"/>
      <c r="DN401" s="1444"/>
      <c r="DO401" s="1444"/>
      <c r="DP401" s="1444"/>
      <c r="DQ401" s="1444"/>
      <c r="DR401" s="1444"/>
      <c r="DS401" s="1444"/>
      <c r="DT401" s="1444"/>
      <c r="DU401" s="1444"/>
      <c r="DV401" s="1444"/>
      <c r="DW401" s="1444"/>
      <c r="DX401" s="1444"/>
      <c r="DY401" s="1444"/>
      <c r="DZ401" s="1444"/>
      <c r="EA401" s="1444"/>
      <c r="EB401" s="1444"/>
      <c r="EC401" s="1444"/>
      <c r="ED401" s="1444"/>
      <c r="EE401" s="1444"/>
      <c r="EF401" s="1444"/>
      <c r="EG401" s="1444"/>
      <c r="EH401" s="1444"/>
      <c r="EI401" s="1444"/>
      <c r="EJ401" s="1444"/>
      <c r="EK401" s="1444"/>
      <c r="EL401" s="1444"/>
      <c r="EM401" s="1444"/>
      <c r="EN401" s="1444"/>
      <c r="EO401" s="1444"/>
      <c r="EP401" s="1444"/>
      <c r="EQ401" s="1444"/>
      <c r="ER401" s="1444"/>
      <c r="ES401" s="1444"/>
      <c r="ET401" s="1444"/>
      <c r="EU401" s="1444"/>
      <c r="EV401" s="1444"/>
      <c r="EW401" s="1444"/>
      <c r="EX401" s="1444"/>
      <c r="EY401" s="1444"/>
      <c r="EZ401" s="1444"/>
      <c r="FA401" s="1444"/>
      <c r="FB401" s="1444"/>
      <c r="FC401" s="1444"/>
      <c r="FD401" s="1444"/>
      <c r="FE401" s="1444"/>
      <c r="FF401" s="1444"/>
      <c r="FG401" s="1444"/>
      <c r="FH401" s="1444"/>
      <c r="FI401" s="1444"/>
      <c r="FJ401" s="1444"/>
      <c r="FK401" s="1444"/>
      <c r="FL401" s="1444"/>
      <c r="FM401" s="1444"/>
      <c r="FN401" s="1444"/>
      <c r="FO401" s="1444"/>
      <c r="FP401" s="1444"/>
      <c r="FQ401" s="1444"/>
      <c r="FR401" s="1444"/>
      <c r="FS401" s="1444"/>
      <c r="FT401" s="1444"/>
      <c r="FU401" s="1444"/>
      <c r="FV401" s="1444"/>
      <c r="FW401" s="1444"/>
      <c r="FX401" s="1444"/>
      <c r="FY401" s="1444"/>
      <c r="FZ401" s="1444"/>
      <c r="GA401" s="1444"/>
      <c r="GB401" s="1444"/>
      <c r="GC401" s="1444"/>
      <c r="GD401" s="1444"/>
      <c r="GE401" s="1444"/>
      <c r="GF401" s="1444"/>
      <c r="GG401" s="1444"/>
      <c r="GH401" s="1444"/>
      <c r="GI401" s="1444"/>
      <c r="GJ401" s="1444"/>
      <c r="GK401" s="1444"/>
      <c r="GL401" s="1444"/>
      <c r="GM401" s="1444"/>
      <c r="GN401" s="1444"/>
      <c r="GO401" s="1444"/>
      <c r="GP401" s="1444"/>
      <c r="GQ401" s="1444"/>
      <c r="GR401" s="1444"/>
      <c r="GS401" s="1444"/>
      <c r="GT401" s="1444"/>
      <c r="GU401" s="1444"/>
      <c r="GV401" s="1444"/>
      <c r="GW401" s="1444"/>
      <c r="GX401" s="1444"/>
      <c r="GY401" s="1444"/>
      <c r="GZ401" s="1444"/>
      <c r="HA401" s="1444"/>
      <c r="HB401" s="1444"/>
      <c r="HC401" s="1444"/>
      <c r="HD401" s="1444"/>
      <c r="HE401" s="1444"/>
      <c r="HF401" s="1444"/>
      <c r="HG401" s="1444"/>
      <c r="HH401" s="1444"/>
      <c r="HI401" s="1444"/>
      <c r="HJ401" s="1444"/>
      <c r="HK401" s="1444"/>
      <c r="HL401" s="1444"/>
      <c r="HM401" s="1444"/>
      <c r="HN401" s="1444"/>
      <c r="HO401" s="1444"/>
      <c r="HP401" s="1444"/>
      <c r="HQ401" s="1444"/>
      <c r="HR401" s="1444"/>
      <c r="HS401" s="1444"/>
      <c r="HT401" s="1444"/>
      <c r="HU401" s="1444"/>
      <c r="HV401" s="1444"/>
      <c r="HW401" s="1444"/>
      <c r="HX401" s="1444"/>
      <c r="HY401" s="1444"/>
      <c r="HZ401" s="1444"/>
      <c r="IA401" s="1444"/>
      <c r="IB401" s="1444"/>
      <c r="IC401" s="1444"/>
      <c r="ID401" s="1444"/>
      <c r="IE401" s="1444"/>
      <c r="IF401" s="1444"/>
      <c r="IG401" s="1444"/>
      <c r="IH401" s="1444"/>
      <c r="II401" s="1444"/>
      <c r="IJ401" s="1444"/>
      <c r="IK401" s="1444"/>
      <c r="IL401" s="1444"/>
      <c r="IM401" s="1444"/>
      <c r="IN401" s="1444"/>
      <c r="IO401" s="1444"/>
      <c r="IP401" s="1444"/>
      <c r="IQ401" s="1444"/>
      <c r="IR401" s="1444"/>
      <c r="IS401" s="1444"/>
      <c r="IT401" s="1444"/>
      <c r="IU401" s="1444"/>
      <c r="IV401" s="1444"/>
      <c r="IW401" s="1444"/>
      <c r="IX401" s="1444"/>
      <c r="IY401" s="1444"/>
      <c r="IZ401" s="1444"/>
      <c r="JA401" s="1444"/>
      <c r="JB401" s="1444"/>
      <c r="JC401" s="1444"/>
      <c r="JD401" s="1444"/>
      <c r="JE401" s="1444"/>
    </row>
    <row r="402" spans="1:265" s="1444" customFormat="1" ht="15" hidden="1" customHeight="1" x14ac:dyDescent="0.25">
      <c r="A402" s="1485"/>
      <c r="B402" s="1485"/>
      <c r="C402" s="1485"/>
      <c r="D402" s="1485"/>
      <c r="E402" s="1485"/>
      <c r="F402" s="1485"/>
      <c r="G402" s="1485"/>
      <c r="H402" s="1485"/>
      <c r="I402" s="1485"/>
      <c r="J402" s="1485"/>
      <c r="K402" s="1485"/>
      <c r="L402" s="1485"/>
      <c r="M402" s="1163"/>
      <c r="N402" s="1163"/>
      <c r="O402" s="1485"/>
      <c r="P402" s="1485"/>
      <c r="Q402" s="1485"/>
      <c r="R402" s="1485"/>
      <c r="S402" s="1485"/>
      <c r="T402" s="1485"/>
      <c r="U402" s="1485"/>
      <c r="V402" s="1485"/>
      <c r="W402" s="1485"/>
      <c r="X402" s="1485"/>
      <c r="Y402" s="1485"/>
      <c r="Z402" s="1485"/>
      <c r="AA402" s="1485"/>
      <c r="AB402" s="1485"/>
      <c r="AC402" s="1485"/>
      <c r="AD402" s="1485"/>
      <c r="AE402" s="1485"/>
      <c r="AF402" s="1485"/>
      <c r="AG402" s="1485"/>
      <c r="AH402" s="1485"/>
      <c r="AI402" s="1485"/>
      <c r="AJ402" s="1485"/>
      <c r="AK402" s="1485"/>
      <c r="AL402" s="1485"/>
      <c r="AM402" s="1485"/>
      <c r="AN402" s="1485"/>
      <c r="AO402" s="1485"/>
      <c r="AP402" s="1485"/>
      <c r="AQ402" s="1485"/>
      <c r="AR402" s="1485"/>
      <c r="AS402" s="1485"/>
      <c r="AT402" s="1485"/>
      <c r="AU402" s="1485"/>
      <c r="AV402" s="1485"/>
      <c r="AW402" s="1485"/>
      <c r="AX402" s="1485"/>
      <c r="AY402" s="1485"/>
      <c r="AZ402" s="1485"/>
      <c r="BA402" s="1485"/>
      <c r="BB402" s="1485"/>
      <c r="BC402" s="1485"/>
      <c r="BD402" s="1485"/>
      <c r="BE402" s="1485"/>
      <c r="BF402" s="1485"/>
      <c r="BG402" s="1485"/>
      <c r="BH402" s="1485"/>
      <c r="BI402" s="1485"/>
      <c r="BJ402" s="1485"/>
      <c r="BK402" s="1485"/>
      <c r="BL402" s="1485"/>
      <c r="BM402" s="1485"/>
      <c r="BN402" s="1485"/>
      <c r="BO402" s="1485"/>
      <c r="BP402" s="1485"/>
      <c r="BQ402" s="1485"/>
      <c r="BR402" s="1485"/>
      <c r="BS402" s="1485"/>
      <c r="BT402" s="1485"/>
      <c r="BU402" s="1485"/>
      <c r="BV402" s="1485"/>
      <c r="BW402" s="1485"/>
      <c r="BX402" s="1485"/>
      <c r="BY402" s="1485"/>
      <c r="BZ402" s="1485"/>
      <c r="CA402" s="1485"/>
      <c r="CB402" s="1485"/>
      <c r="CC402" s="1485"/>
      <c r="CD402" s="1485"/>
      <c r="CE402" s="1485"/>
      <c r="CF402" s="1485"/>
      <c r="CG402" s="1485"/>
      <c r="CH402" s="1485"/>
      <c r="CI402" s="1485"/>
      <c r="CJ402" s="1485"/>
    </row>
    <row r="403" spans="1:265" s="1444" customFormat="1" ht="15" hidden="1" customHeight="1" x14ac:dyDescent="0.25">
      <c r="A403" s="1485"/>
      <c r="B403" s="1485"/>
      <c r="C403" s="1485"/>
      <c r="D403" s="1485"/>
      <c r="E403" s="1485"/>
      <c r="F403" s="1485"/>
      <c r="G403" s="1485"/>
      <c r="H403" s="1485"/>
      <c r="I403" s="1485"/>
      <c r="J403" s="1485"/>
      <c r="K403" s="1485"/>
      <c r="L403" s="1485"/>
      <c r="M403" s="1163"/>
      <c r="N403" s="1163"/>
      <c r="O403" s="1485"/>
      <c r="P403" s="1485"/>
      <c r="Q403" s="1485"/>
      <c r="R403" s="1485"/>
      <c r="S403" s="1485"/>
      <c r="T403" s="1485"/>
      <c r="U403" s="1485"/>
      <c r="V403" s="1485"/>
      <c r="W403" s="1485"/>
      <c r="X403" s="1485"/>
      <c r="Y403" s="1485"/>
      <c r="Z403" s="1485"/>
      <c r="AA403" s="1485"/>
      <c r="AB403" s="1485"/>
      <c r="AC403" s="1485"/>
      <c r="AD403" s="1485"/>
      <c r="AE403" s="1485"/>
      <c r="AF403" s="1485"/>
      <c r="AG403" s="1485"/>
      <c r="AH403" s="1485"/>
      <c r="AI403" s="1485"/>
      <c r="AJ403" s="1485"/>
      <c r="AK403" s="1485"/>
      <c r="AL403" s="1485"/>
      <c r="AM403" s="1485"/>
      <c r="AN403" s="1485"/>
      <c r="AO403" s="1485"/>
      <c r="AP403" s="1485"/>
      <c r="AQ403" s="1485"/>
      <c r="AR403" s="1485"/>
      <c r="AS403" s="1485"/>
      <c r="AT403" s="1485"/>
      <c r="AU403" s="1485"/>
      <c r="AV403" s="1485"/>
      <c r="AW403" s="1485"/>
      <c r="AX403" s="1485"/>
      <c r="AY403" s="1485"/>
      <c r="AZ403" s="1485"/>
      <c r="BA403" s="1485"/>
      <c r="BB403" s="1485"/>
      <c r="BC403" s="1485"/>
      <c r="BD403" s="1485"/>
      <c r="BE403" s="1485"/>
      <c r="BF403" s="1485"/>
      <c r="BG403" s="1485"/>
      <c r="BH403" s="1485"/>
      <c r="BI403" s="1485"/>
      <c r="BJ403" s="1485"/>
      <c r="BK403" s="1485"/>
      <c r="BL403" s="1485"/>
      <c r="BM403" s="1485"/>
      <c r="BN403" s="1485"/>
      <c r="BO403" s="1485"/>
      <c r="BP403" s="1485"/>
      <c r="BQ403" s="1485"/>
      <c r="BR403" s="1485"/>
      <c r="BS403" s="1485"/>
      <c r="BT403" s="1485"/>
      <c r="BU403" s="1485"/>
      <c r="BV403" s="1485"/>
      <c r="BW403" s="1485"/>
      <c r="BX403" s="1485"/>
      <c r="BY403" s="1485"/>
      <c r="BZ403" s="1485"/>
      <c r="CA403" s="1485"/>
      <c r="CB403" s="1485"/>
      <c r="CC403" s="1485"/>
      <c r="CD403" s="1485"/>
      <c r="CE403" s="1485"/>
      <c r="CF403" s="1485"/>
      <c r="CG403" s="1485"/>
      <c r="CH403" s="1485"/>
      <c r="CI403" s="1485"/>
      <c r="CJ403" s="1485"/>
    </row>
    <row r="404" spans="1:265" s="1485" customFormat="1" ht="15" hidden="1" customHeight="1" x14ac:dyDescent="0.25">
      <c r="M404" s="1163"/>
      <c r="N404" s="1163"/>
      <c r="CK404" s="1444"/>
      <c r="CL404" s="1444"/>
      <c r="CM404" s="1444"/>
      <c r="CN404" s="1444"/>
      <c r="CO404" s="1444"/>
      <c r="CP404" s="1444"/>
      <c r="CQ404" s="1444"/>
      <c r="CR404" s="1444"/>
      <c r="CS404" s="1444"/>
      <c r="CT404" s="1444"/>
      <c r="CU404" s="1444"/>
      <c r="CV404" s="1444"/>
      <c r="CW404" s="1444"/>
      <c r="CX404" s="1444"/>
      <c r="CY404" s="1444"/>
      <c r="CZ404" s="1444"/>
      <c r="DA404" s="1444"/>
      <c r="DB404" s="1444"/>
      <c r="DC404" s="1444"/>
      <c r="DD404" s="1444"/>
      <c r="DE404" s="1444"/>
      <c r="DF404" s="1444"/>
      <c r="DG404" s="1444"/>
      <c r="DH404" s="1444"/>
      <c r="DI404" s="1444"/>
      <c r="DJ404" s="1444"/>
      <c r="DK404" s="1444"/>
      <c r="DL404" s="1444"/>
      <c r="DM404" s="1444"/>
      <c r="DN404" s="1444"/>
      <c r="DO404" s="1444"/>
      <c r="DP404" s="1444"/>
      <c r="DQ404" s="1444"/>
      <c r="DR404" s="1444"/>
      <c r="DS404" s="1444"/>
      <c r="DT404" s="1444"/>
      <c r="DU404" s="1444"/>
      <c r="DV404" s="1444"/>
      <c r="DW404" s="1444"/>
      <c r="DX404" s="1444"/>
      <c r="DY404" s="1444"/>
      <c r="DZ404" s="1444"/>
      <c r="EA404" s="1444"/>
      <c r="EB404" s="1444"/>
      <c r="EC404" s="1444"/>
      <c r="ED404" s="1444"/>
      <c r="EE404" s="1444"/>
      <c r="EF404" s="1444"/>
      <c r="EG404" s="1444"/>
      <c r="EH404" s="1444"/>
      <c r="EI404" s="1444"/>
      <c r="EJ404" s="1444"/>
      <c r="EK404" s="1444"/>
      <c r="EL404" s="1444"/>
      <c r="EM404" s="1444"/>
      <c r="EN404" s="1444"/>
      <c r="EO404" s="1444"/>
      <c r="EP404" s="1444"/>
      <c r="EQ404" s="1444"/>
      <c r="ER404" s="1444"/>
      <c r="ES404" s="1444"/>
      <c r="ET404" s="1444"/>
      <c r="EU404" s="1444"/>
      <c r="EV404" s="1444"/>
      <c r="EW404" s="1444"/>
      <c r="EX404" s="1444"/>
      <c r="EY404" s="1444"/>
      <c r="EZ404" s="1444"/>
      <c r="FA404" s="1444"/>
      <c r="FB404" s="1444"/>
      <c r="FC404" s="1444"/>
      <c r="FD404" s="1444"/>
      <c r="FE404" s="1444"/>
      <c r="FF404" s="1444"/>
      <c r="FG404" s="1444"/>
      <c r="FH404" s="1444"/>
      <c r="FI404" s="1444"/>
      <c r="FJ404" s="1444"/>
      <c r="FK404" s="1444"/>
      <c r="FL404" s="1444"/>
      <c r="FM404" s="1444"/>
      <c r="FN404" s="1444"/>
      <c r="FO404" s="1444"/>
      <c r="FP404" s="1444"/>
      <c r="FQ404" s="1444"/>
      <c r="FR404" s="1444"/>
      <c r="FS404" s="1444"/>
      <c r="FT404" s="1444"/>
      <c r="FU404" s="1444"/>
      <c r="FV404" s="1444"/>
      <c r="FW404" s="1444"/>
      <c r="FX404" s="1444"/>
      <c r="FY404" s="1444"/>
      <c r="FZ404" s="1444"/>
      <c r="GA404" s="1444"/>
      <c r="GB404" s="1444"/>
      <c r="GC404" s="1444"/>
      <c r="GD404" s="1444"/>
      <c r="GE404" s="1444"/>
      <c r="GF404" s="1444"/>
      <c r="GG404" s="1444"/>
      <c r="GH404" s="1444"/>
      <c r="GI404" s="1444"/>
      <c r="GJ404" s="1444"/>
      <c r="GK404" s="1444"/>
      <c r="GL404" s="1444"/>
      <c r="GM404" s="1444"/>
      <c r="GN404" s="1444"/>
      <c r="GO404" s="1444"/>
      <c r="GP404" s="1444"/>
      <c r="GQ404" s="1444"/>
      <c r="GR404" s="1444"/>
      <c r="GS404" s="1444"/>
      <c r="GT404" s="1444"/>
      <c r="GU404" s="1444"/>
      <c r="GV404" s="1444"/>
      <c r="GW404" s="1444"/>
      <c r="GX404" s="1444"/>
      <c r="GY404" s="1444"/>
      <c r="GZ404" s="1444"/>
      <c r="HA404" s="1444"/>
      <c r="HB404" s="1444"/>
      <c r="HC404" s="1444"/>
      <c r="HD404" s="1444"/>
      <c r="HE404" s="1444"/>
      <c r="HF404" s="1444"/>
      <c r="HG404" s="1444"/>
      <c r="HH404" s="1444"/>
      <c r="HI404" s="1444"/>
      <c r="HJ404" s="1444"/>
      <c r="HK404" s="1444"/>
      <c r="HL404" s="1444"/>
      <c r="HM404" s="1444"/>
      <c r="HN404" s="1444"/>
      <c r="HO404" s="1444"/>
      <c r="HP404" s="1444"/>
      <c r="HQ404" s="1444"/>
      <c r="HR404" s="1444"/>
      <c r="HS404" s="1444"/>
      <c r="HT404" s="1444"/>
      <c r="HU404" s="1444"/>
      <c r="HV404" s="1444"/>
      <c r="HW404" s="1444"/>
      <c r="HX404" s="1444"/>
      <c r="HY404" s="1444"/>
      <c r="HZ404" s="1444"/>
      <c r="IA404" s="1444"/>
      <c r="IB404" s="1444"/>
      <c r="IC404" s="1444"/>
      <c r="ID404" s="1444"/>
      <c r="IE404" s="1444"/>
      <c r="IF404" s="1444"/>
      <c r="IG404" s="1444"/>
      <c r="IH404" s="1444"/>
      <c r="II404" s="1444"/>
      <c r="IJ404" s="1444"/>
      <c r="IK404" s="1444"/>
      <c r="IL404" s="1444"/>
      <c r="IM404" s="1444"/>
      <c r="IN404" s="1444"/>
      <c r="IO404" s="1444"/>
      <c r="IP404" s="1444"/>
      <c r="IQ404" s="1444"/>
      <c r="IR404" s="1444"/>
      <c r="IS404" s="1444"/>
      <c r="IT404" s="1444"/>
      <c r="IU404" s="1444"/>
      <c r="IV404" s="1444"/>
      <c r="IW404" s="1444"/>
      <c r="IX404" s="1444"/>
      <c r="IY404" s="1444"/>
      <c r="IZ404" s="1444"/>
      <c r="JA404" s="1444"/>
      <c r="JB404" s="1444"/>
      <c r="JC404" s="1444"/>
      <c r="JD404" s="1444"/>
      <c r="JE404" s="1444"/>
    </row>
    <row r="405" spans="1:265" s="1444" customFormat="1" ht="15" hidden="1" customHeight="1" x14ac:dyDescent="0.25">
      <c r="A405" s="1485"/>
      <c r="B405" s="1485"/>
      <c r="C405" s="1485"/>
      <c r="D405" s="1485"/>
      <c r="E405" s="1485"/>
      <c r="F405" s="1485"/>
      <c r="G405" s="1485"/>
      <c r="H405" s="1485"/>
      <c r="I405" s="1485"/>
      <c r="J405" s="1485"/>
      <c r="K405" s="1485"/>
      <c r="L405" s="1485"/>
      <c r="M405" s="1163"/>
      <c r="N405" s="1163"/>
      <c r="O405" s="1485"/>
      <c r="P405" s="1485"/>
      <c r="Q405" s="1485"/>
      <c r="R405" s="1485"/>
      <c r="S405" s="1485"/>
      <c r="T405" s="1485"/>
      <c r="U405" s="1485"/>
      <c r="V405" s="1485"/>
      <c r="W405" s="1485"/>
      <c r="X405" s="1485"/>
      <c r="Y405" s="1485"/>
      <c r="Z405" s="1485"/>
      <c r="AA405" s="1485"/>
      <c r="AB405" s="1485"/>
      <c r="AC405" s="1485"/>
      <c r="AD405" s="1485"/>
      <c r="AE405" s="1485"/>
      <c r="AF405" s="1485"/>
      <c r="AG405" s="1485"/>
      <c r="AH405" s="1485"/>
      <c r="AI405" s="1485"/>
      <c r="AJ405" s="1485"/>
      <c r="AK405" s="1485"/>
      <c r="AL405" s="1485"/>
      <c r="AM405" s="1485"/>
      <c r="AN405" s="1485"/>
      <c r="AO405" s="1485"/>
      <c r="AP405" s="1485"/>
      <c r="AQ405" s="1485"/>
      <c r="AR405" s="1485"/>
      <c r="AS405" s="1485"/>
      <c r="AT405" s="1485"/>
      <c r="AU405" s="1485"/>
      <c r="AV405" s="1485"/>
      <c r="AW405" s="1485"/>
      <c r="AX405" s="1485"/>
      <c r="AY405" s="1485"/>
      <c r="AZ405" s="1485"/>
      <c r="BA405" s="1485"/>
      <c r="BB405" s="1485"/>
      <c r="BC405" s="1485"/>
      <c r="BD405" s="1485"/>
      <c r="BE405" s="1485"/>
      <c r="BF405" s="1485"/>
      <c r="BG405" s="1485"/>
      <c r="BH405" s="1485"/>
      <c r="BI405" s="1485"/>
      <c r="BJ405" s="1485"/>
      <c r="BK405" s="1485"/>
      <c r="BL405" s="1485"/>
      <c r="BM405" s="1485"/>
      <c r="BN405" s="1485"/>
      <c r="BO405" s="1485"/>
      <c r="BP405" s="1485"/>
      <c r="BQ405" s="1485"/>
      <c r="BR405" s="1485"/>
      <c r="BS405" s="1485"/>
      <c r="BT405" s="1485"/>
      <c r="BU405" s="1485"/>
      <c r="BV405" s="1485"/>
      <c r="BW405" s="1485"/>
      <c r="BX405" s="1485"/>
      <c r="BY405" s="1485"/>
      <c r="BZ405" s="1485"/>
      <c r="CA405" s="1485"/>
      <c r="CB405" s="1485"/>
      <c r="CC405" s="1485"/>
      <c r="CD405" s="1485"/>
      <c r="CE405" s="1485"/>
      <c r="CF405" s="1485"/>
      <c r="CG405" s="1485"/>
      <c r="CH405" s="1485"/>
      <c r="CI405" s="1485"/>
      <c r="CJ405" s="1485"/>
    </row>
    <row r="406" spans="1:265" s="1444" customFormat="1" ht="15" hidden="1" customHeight="1" x14ac:dyDescent="0.25">
      <c r="A406" s="1485"/>
      <c r="B406" s="1485"/>
      <c r="C406" s="1485"/>
      <c r="D406" s="1485"/>
      <c r="E406" s="1485"/>
      <c r="F406" s="1485"/>
      <c r="G406" s="1485"/>
      <c r="H406" s="1485"/>
      <c r="I406" s="1485"/>
      <c r="J406" s="1485"/>
      <c r="K406" s="1485"/>
      <c r="L406" s="1485"/>
      <c r="M406" s="1163"/>
      <c r="N406" s="1163"/>
      <c r="O406" s="1485"/>
      <c r="P406" s="1485"/>
      <c r="Q406" s="1485"/>
      <c r="R406" s="1485"/>
      <c r="S406" s="1485"/>
      <c r="T406" s="1485"/>
      <c r="U406" s="1485"/>
      <c r="V406" s="1485"/>
      <c r="W406" s="1485"/>
      <c r="X406" s="1485"/>
      <c r="Y406" s="1485"/>
      <c r="Z406" s="1485"/>
      <c r="AA406" s="1485"/>
      <c r="AB406" s="1485"/>
      <c r="AC406" s="1485"/>
      <c r="AD406" s="1485"/>
      <c r="AE406" s="1485"/>
      <c r="AF406" s="1485"/>
      <c r="AG406" s="1485"/>
      <c r="AH406" s="1485"/>
      <c r="AI406" s="1485"/>
      <c r="AJ406" s="1485"/>
      <c r="AK406" s="1485"/>
      <c r="AL406" s="1485"/>
      <c r="AM406" s="1485"/>
      <c r="AN406" s="1485"/>
      <c r="AO406" s="1485"/>
      <c r="AP406" s="1485"/>
      <c r="AQ406" s="1485"/>
      <c r="AR406" s="1485"/>
      <c r="AS406" s="1485"/>
      <c r="AT406" s="1485"/>
      <c r="AU406" s="1485"/>
      <c r="AV406" s="1485"/>
      <c r="AW406" s="1485"/>
      <c r="AX406" s="1485"/>
      <c r="AY406" s="1485"/>
      <c r="AZ406" s="1485"/>
      <c r="BA406" s="1485"/>
      <c r="BB406" s="1485"/>
      <c r="BC406" s="1485"/>
      <c r="BD406" s="1485"/>
      <c r="BE406" s="1485"/>
      <c r="BF406" s="1485"/>
      <c r="BG406" s="1485"/>
      <c r="BH406" s="1485"/>
      <c r="BI406" s="1485"/>
      <c r="BJ406" s="1485"/>
      <c r="BK406" s="1485"/>
      <c r="BL406" s="1485"/>
      <c r="BM406" s="1485"/>
      <c r="BN406" s="1485"/>
      <c r="BO406" s="1485"/>
      <c r="BP406" s="1485"/>
      <c r="BQ406" s="1485"/>
      <c r="BR406" s="1485"/>
      <c r="BS406" s="1485"/>
      <c r="BT406" s="1485"/>
      <c r="BU406" s="1485"/>
      <c r="BV406" s="1485"/>
      <c r="BW406" s="1485"/>
      <c r="BX406" s="1485"/>
      <c r="BY406" s="1485"/>
      <c r="BZ406" s="1485"/>
      <c r="CA406" s="1485"/>
      <c r="CB406" s="1485"/>
      <c r="CC406" s="1485"/>
      <c r="CD406" s="1485"/>
      <c r="CE406" s="1485"/>
      <c r="CF406" s="1485"/>
      <c r="CG406" s="1485"/>
      <c r="CH406" s="1485"/>
      <c r="CI406" s="1485"/>
      <c r="CJ406" s="1485"/>
    </row>
    <row r="407" spans="1:265" s="1444" customFormat="1" ht="15" hidden="1" customHeight="1" x14ac:dyDescent="0.25">
      <c r="A407" s="1485"/>
      <c r="B407" s="1485"/>
      <c r="C407" s="1485"/>
      <c r="D407" s="1485"/>
      <c r="E407" s="1485"/>
      <c r="F407" s="1485"/>
      <c r="G407" s="1485"/>
      <c r="H407" s="1485"/>
      <c r="I407" s="1485"/>
      <c r="J407" s="1485"/>
      <c r="K407" s="1485"/>
      <c r="L407" s="1485"/>
      <c r="M407" s="1163"/>
      <c r="N407" s="1163"/>
      <c r="O407" s="1485"/>
      <c r="P407" s="1485"/>
      <c r="Q407" s="1485"/>
      <c r="R407" s="1485"/>
      <c r="S407" s="1485"/>
      <c r="T407" s="1485"/>
      <c r="U407" s="1485"/>
      <c r="V407" s="1485"/>
      <c r="W407" s="1485"/>
      <c r="X407" s="1485"/>
      <c r="Y407" s="1485"/>
      <c r="Z407" s="1485"/>
      <c r="AA407" s="1485"/>
      <c r="AB407" s="1485"/>
      <c r="AC407" s="1485"/>
      <c r="AD407" s="1485"/>
      <c r="AE407" s="1485"/>
      <c r="AF407" s="1485"/>
      <c r="AG407" s="1485"/>
      <c r="AH407" s="1485"/>
      <c r="AI407" s="1485"/>
      <c r="AJ407" s="1485"/>
      <c r="AK407" s="1485"/>
      <c r="AL407" s="1485"/>
      <c r="AM407" s="1485"/>
      <c r="AN407" s="1485"/>
      <c r="AO407" s="1485"/>
      <c r="AP407" s="1485"/>
      <c r="AQ407" s="1485"/>
      <c r="AR407" s="1485"/>
      <c r="AS407" s="1485"/>
      <c r="AT407" s="1485"/>
      <c r="AU407" s="1485"/>
      <c r="AV407" s="1485"/>
      <c r="AW407" s="1485"/>
      <c r="AX407" s="1485"/>
      <c r="AY407" s="1485"/>
      <c r="AZ407" s="1485"/>
      <c r="BA407" s="1485"/>
      <c r="BB407" s="1485"/>
      <c r="BC407" s="1485"/>
      <c r="BD407" s="1485"/>
      <c r="BE407" s="1485"/>
      <c r="BF407" s="1485"/>
      <c r="BG407" s="1485"/>
      <c r="BH407" s="1485"/>
      <c r="BI407" s="1485"/>
      <c r="BJ407" s="1485"/>
      <c r="BK407" s="1485"/>
      <c r="BL407" s="1485"/>
      <c r="BM407" s="1485"/>
      <c r="BN407" s="1485"/>
      <c r="BO407" s="1485"/>
      <c r="BP407" s="1485"/>
      <c r="BQ407" s="1485"/>
      <c r="BR407" s="1485"/>
      <c r="BS407" s="1485"/>
      <c r="BT407" s="1485"/>
      <c r="BU407" s="1485"/>
      <c r="BV407" s="1485"/>
      <c r="BW407" s="1485"/>
      <c r="BX407" s="1485"/>
      <c r="BY407" s="1485"/>
      <c r="BZ407" s="1485"/>
      <c r="CA407" s="1485"/>
      <c r="CB407" s="1485"/>
      <c r="CC407" s="1485"/>
      <c r="CD407" s="1485"/>
      <c r="CE407" s="1485"/>
      <c r="CF407" s="1485"/>
      <c r="CG407" s="1485"/>
      <c r="CH407" s="1485"/>
      <c r="CI407" s="1485"/>
      <c r="CJ407" s="1485"/>
    </row>
    <row r="408" spans="1:265" s="1444" customFormat="1" ht="15" hidden="1" customHeight="1" x14ac:dyDescent="0.25">
      <c r="A408" s="1485"/>
      <c r="B408" s="1485"/>
      <c r="C408" s="1485"/>
      <c r="D408" s="1485"/>
      <c r="E408" s="1485"/>
      <c r="F408" s="1485"/>
      <c r="G408" s="1485"/>
      <c r="H408" s="1485"/>
      <c r="I408" s="1485"/>
      <c r="J408" s="1485"/>
      <c r="K408" s="1485"/>
      <c r="L408" s="1485"/>
      <c r="M408" s="1163"/>
      <c r="N408" s="1163"/>
      <c r="O408" s="1485"/>
      <c r="P408" s="1485"/>
      <c r="Q408" s="1485"/>
      <c r="R408" s="1485"/>
      <c r="S408" s="1485"/>
      <c r="T408" s="1485"/>
      <c r="U408" s="1485"/>
      <c r="V408" s="1485"/>
      <c r="W408" s="1485"/>
      <c r="X408" s="1485"/>
      <c r="Y408" s="1485"/>
      <c r="Z408" s="1485"/>
      <c r="AA408" s="1485"/>
      <c r="AB408" s="1485"/>
      <c r="AC408" s="1485"/>
      <c r="AD408" s="1485"/>
      <c r="AE408" s="1485"/>
      <c r="AF408" s="1485"/>
      <c r="AG408" s="1485"/>
      <c r="AH408" s="1485"/>
      <c r="AI408" s="1485"/>
      <c r="AJ408" s="1485"/>
      <c r="AK408" s="1485"/>
      <c r="AL408" s="1485"/>
      <c r="AM408" s="1485"/>
      <c r="AN408" s="1485"/>
      <c r="AO408" s="1485"/>
      <c r="AP408" s="1485"/>
      <c r="AQ408" s="1485"/>
      <c r="AR408" s="1485"/>
      <c r="AS408" s="1485"/>
      <c r="AT408" s="1485"/>
      <c r="AU408" s="1485"/>
      <c r="AV408" s="1485"/>
      <c r="AW408" s="1485"/>
      <c r="AX408" s="1485"/>
      <c r="AY408" s="1485"/>
      <c r="AZ408" s="1485"/>
      <c r="BA408" s="1485"/>
      <c r="BB408" s="1485"/>
      <c r="BC408" s="1485"/>
      <c r="BD408" s="1485"/>
      <c r="BE408" s="1485"/>
      <c r="BF408" s="1485"/>
      <c r="BG408" s="1485"/>
      <c r="BH408" s="1485"/>
      <c r="BI408" s="1485"/>
      <c r="BJ408" s="1485"/>
      <c r="BK408" s="1485"/>
      <c r="BL408" s="1485"/>
      <c r="BM408" s="1485"/>
      <c r="BN408" s="1485"/>
      <c r="BO408" s="1485"/>
      <c r="BP408" s="1485"/>
      <c r="BQ408" s="1485"/>
      <c r="BR408" s="1485"/>
      <c r="BS408" s="1485"/>
      <c r="BT408" s="1485"/>
      <c r="BU408" s="1485"/>
      <c r="BV408" s="1485"/>
      <c r="BW408" s="1485"/>
      <c r="BX408" s="1485"/>
      <c r="BY408" s="1485"/>
      <c r="BZ408" s="1485"/>
      <c r="CA408" s="1485"/>
      <c r="CB408" s="1485"/>
      <c r="CC408" s="1485"/>
      <c r="CD408" s="1485"/>
      <c r="CE408" s="1485"/>
      <c r="CF408" s="1485"/>
      <c r="CG408" s="1485"/>
      <c r="CH408" s="1485"/>
      <c r="CI408" s="1485"/>
      <c r="CJ408" s="1485"/>
    </row>
    <row r="409" spans="1:265" s="1444" customFormat="1" ht="15" hidden="1" customHeight="1" x14ac:dyDescent="0.25">
      <c r="A409" s="1485"/>
      <c r="B409" s="1485"/>
      <c r="C409" s="1485"/>
      <c r="D409" s="1485"/>
      <c r="E409" s="1485"/>
      <c r="F409" s="1485"/>
      <c r="G409" s="1485"/>
      <c r="H409" s="1485"/>
      <c r="I409" s="1485"/>
      <c r="J409" s="1485"/>
      <c r="K409" s="1485"/>
      <c r="L409" s="1485"/>
      <c r="M409" s="1163"/>
      <c r="N409" s="1163"/>
      <c r="O409" s="1485"/>
      <c r="P409" s="1485"/>
      <c r="Q409" s="1485"/>
      <c r="R409" s="1485"/>
      <c r="S409" s="1485"/>
      <c r="T409" s="1485"/>
      <c r="U409" s="1485"/>
      <c r="V409" s="1485"/>
      <c r="W409" s="1485"/>
      <c r="X409" s="1485"/>
      <c r="Y409" s="1485"/>
      <c r="Z409" s="1485"/>
      <c r="AA409" s="1485"/>
      <c r="AB409" s="1485"/>
      <c r="AC409" s="1485"/>
      <c r="AD409" s="1485"/>
      <c r="AE409" s="1485"/>
      <c r="AF409" s="1485"/>
      <c r="AG409" s="1485"/>
      <c r="AH409" s="1485"/>
      <c r="AI409" s="1485"/>
      <c r="AJ409" s="1485"/>
      <c r="AK409" s="1485"/>
      <c r="AL409" s="1485"/>
      <c r="AM409" s="1485"/>
      <c r="AN409" s="1485"/>
      <c r="AO409" s="1485"/>
      <c r="AP409" s="1485"/>
      <c r="AQ409" s="1485"/>
      <c r="AR409" s="1485"/>
      <c r="AS409" s="1485"/>
      <c r="AT409" s="1485"/>
      <c r="AU409" s="1485"/>
      <c r="AV409" s="1485"/>
      <c r="AW409" s="1485"/>
      <c r="AX409" s="1485"/>
      <c r="AY409" s="1485"/>
      <c r="AZ409" s="1485"/>
      <c r="BA409" s="1485"/>
      <c r="BB409" s="1485"/>
      <c r="BC409" s="1485"/>
      <c r="BD409" s="1485"/>
      <c r="BE409" s="1485"/>
      <c r="BF409" s="1485"/>
      <c r="BG409" s="1485"/>
      <c r="BH409" s="1485"/>
      <c r="BI409" s="1485"/>
      <c r="BJ409" s="1485"/>
      <c r="BK409" s="1485"/>
      <c r="BL409" s="1485"/>
      <c r="BM409" s="1485"/>
      <c r="BN409" s="1485"/>
      <c r="BO409" s="1485"/>
      <c r="BP409" s="1485"/>
      <c r="BQ409" s="1485"/>
      <c r="BR409" s="1485"/>
      <c r="BS409" s="1485"/>
      <c r="BT409" s="1485"/>
      <c r="BU409" s="1485"/>
      <c r="BV409" s="1485"/>
      <c r="BW409" s="1485"/>
      <c r="BX409" s="1485"/>
      <c r="BY409" s="1485"/>
      <c r="BZ409" s="1485"/>
      <c r="CA409" s="1485"/>
      <c r="CB409" s="1485"/>
      <c r="CC409" s="1485"/>
      <c r="CD409" s="1485"/>
      <c r="CE409" s="1485"/>
      <c r="CF409" s="1485"/>
      <c r="CG409" s="1485"/>
      <c r="CH409" s="1485"/>
      <c r="CI409" s="1485"/>
      <c r="CJ409" s="1485"/>
    </row>
    <row r="410" spans="1:265" s="1444" customFormat="1" ht="15" hidden="1" customHeight="1" x14ac:dyDescent="0.25">
      <c r="A410" s="1485"/>
      <c r="B410" s="1485"/>
      <c r="C410" s="1485"/>
      <c r="D410" s="1485"/>
      <c r="E410" s="1485"/>
      <c r="F410" s="1485"/>
      <c r="G410" s="1485"/>
      <c r="H410" s="1485"/>
      <c r="I410" s="1485"/>
      <c r="J410" s="1485"/>
      <c r="K410" s="1485"/>
      <c r="L410" s="1485"/>
      <c r="M410" s="1163"/>
      <c r="N410" s="1163"/>
      <c r="O410" s="1485"/>
      <c r="P410" s="1485"/>
      <c r="Q410" s="1485"/>
      <c r="R410" s="1485"/>
      <c r="S410" s="1485"/>
      <c r="T410" s="1485"/>
      <c r="U410" s="1485"/>
      <c r="V410" s="1485"/>
      <c r="W410" s="1485"/>
      <c r="X410" s="1485"/>
      <c r="Y410" s="1485"/>
      <c r="Z410" s="1485"/>
      <c r="AA410" s="1485"/>
      <c r="AB410" s="1485"/>
      <c r="AC410" s="1485"/>
      <c r="AD410" s="1485"/>
      <c r="AE410" s="1485"/>
      <c r="AF410" s="1485"/>
      <c r="AG410" s="1485"/>
      <c r="AH410" s="1485"/>
      <c r="AI410" s="1485"/>
      <c r="AJ410" s="1485"/>
      <c r="AK410" s="1485"/>
      <c r="AL410" s="1485"/>
      <c r="AM410" s="1485"/>
      <c r="AN410" s="1485"/>
      <c r="AO410" s="1485"/>
      <c r="AP410" s="1485"/>
      <c r="AQ410" s="1485"/>
      <c r="AR410" s="1485"/>
      <c r="AS410" s="1485"/>
      <c r="AT410" s="1485"/>
      <c r="AU410" s="1485"/>
      <c r="AV410" s="1485"/>
      <c r="AW410" s="1485"/>
      <c r="AX410" s="1485"/>
      <c r="AY410" s="1485"/>
      <c r="AZ410" s="1485"/>
      <c r="BA410" s="1485"/>
      <c r="BB410" s="1485"/>
      <c r="BC410" s="1485"/>
      <c r="BD410" s="1485"/>
      <c r="BE410" s="1485"/>
      <c r="BF410" s="1485"/>
      <c r="BG410" s="1485"/>
      <c r="BH410" s="1485"/>
      <c r="BI410" s="1485"/>
      <c r="BJ410" s="1485"/>
      <c r="BK410" s="1485"/>
      <c r="BL410" s="1485"/>
      <c r="BM410" s="1485"/>
      <c r="BN410" s="1485"/>
      <c r="BO410" s="1485"/>
      <c r="BP410" s="1485"/>
      <c r="BQ410" s="1485"/>
      <c r="BR410" s="1485"/>
      <c r="BS410" s="1485"/>
      <c r="BT410" s="1485"/>
      <c r="BU410" s="1485"/>
      <c r="BV410" s="1485"/>
      <c r="BW410" s="1485"/>
      <c r="BX410" s="1485"/>
      <c r="BY410" s="1485"/>
      <c r="BZ410" s="1485"/>
      <c r="CA410" s="1485"/>
      <c r="CB410" s="1485"/>
      <c r="CC410" s="1485"/>
      <c r="CD410" s="1485"/>
      <c r="CE410" s="1485"/>
      <c r="CF410" s="1485"/>
      <c r="CG410" s="1485"/>
      <c r="CH410" s="1485"/>
      <c r="CI410" s="1485"/>
      <c r="CJ410" s="1485"/>
    </row>
    <row r="411" spans="1:265" s="1444" customFormat="1" ht="15" hidden="1" customHeight="1" x14ac:dyDescent="0.25">
      <c r="A411" s="1485"/>
      <c r="B411" s="1485"/>
      <c r="C411" s="1485"/>
      <c r="D411" s="1485"/>
      <c r="E411" s="1485"/>
      <c r="F411" s="1485"/>
      <c r="G411" s="1485"/>
      <c r="H411" s="1485"/>
      <c r="I411" s="1485"/>
      <c r="J411" s="1485"/>
      <c r="K411" s="1485"/>
      <c r="L411" s="1485"/>
      <c r="M411" s="1163"/>
      <c r="N411" s="1163"/>
      <c r="O411" s="1485"/>
      <c r="P411" s="1485"/>
      <c r="Q411" s="1485"/>
      <c r="R411" s="1485"/>
      <c r="S411" s="1485"/>
      <c r="T411" s="1485"/>
      <c r="U411" s="1485"/>
      <c r="V411" s="1485"/>
      <c r="W411" s="1485"/>
      <c r="X411" s="1485"/>
      <c r="Y411" s="1485"/>
      <c r="Z411" s="1485"/>
      <c r="AA411" s="1485"/>
      <c r="AB411" s="1485"/>
      <c r="AC411" s="1485"/>
      <c r="AD411" s="1485"/>
      <c r="AE411" s="1485"/>
      <c r="AF411" s="1485"/>
      <c r="AG411" s="1485"/>
      <c r="AH411" s="1485"/>
      <c r="AI411" s="1485"/>
      <c r="AJ411" s="1485"/>
      <c r="AK411" s="1485"/>
      <c r="AL411" s="1485"/>
      <c r="AM411" s="1485"/>
      <c r="AN411" s="1485"/>
      <c r="AO411" s="1485"/>
      <c r="AP411" s="1485"/>
      <c r="AQ411" s="1485"/>
      <c r="AR411" s="1485"/>
      <c r="AS411" s="1485"/>
      <c r="AT411" s="1485"/>
      <c r="AU411" s="1485"/>
      <c r="AV411" s="1485"/>
      <c r="AW411" s="1485"/>
      <c r="AX411" s="1485"/>
      <c r="AY411" s="1485"/>
      <c r="AZ411" s="1485"/>
      <c r="BA411" s="1485"/>
      <c r="BB411" s="1485"/>
      <c r="BC411" s="1485"/>
      <c r="BD411" s="1485"/>
      <c r="BE411" s="1485"/>
      <c r="BF411" s="1485"/>
      <c r="BG411" s="1485"/>
      <c r="BH411" s="1485"/>
      <c r="BI411" s="1485"/>
      <c r="BJ411" s="1485"/>
      <c r="BK411" s="1485"/>
      <c r="BL411" s="1485"/>
      <c r="BM411" s="1485"/>
      <c r="BN411" s="1485"/>
      <c r="BO411" s="1485"/>
      <c r="BP411" s="1485"/>
      <c r="BQ411" s="1485"/>
      <c r="BR411" s="1485"/>
      <c r="BS411" s="1485"/>
      <c r="BT411" s="1485"/>
      <c r="BU411" s="1485"/>
      <c r="BV411" s="1485"/>
      <c r="BW411" s="1485"/>
      <c r="BX411" s="1485"/>
      <c r="BY411" s="1485"/>
      <c r="BZ411" s="1485"/>
      <c r="CA411" s="1485"/>
      <c r="CB411" s="1485"/>
      <c r="CC411" s="1485"/>
      <c r="CD411" s="1485"/>
      <c r="CE411" s="1485"/>
      <c r="CF411" s="1485"/>
      <c r="CG411" s="1485"/>
      <c r="CH411" s="1485"/>
      <c r="CI411" s="1485"/>
      <c r="CJ411" s="1485"/>
    </row>
    <row r="412" spans="1:265" s="1444" customFormat="1" ht="15" hidden="1" customHeight="1" x14ac:dyDescent="0.25">
      <c r="A412" s="1485"/>
      <c r="B412" s="1485"/>
      <c r="C412" s="1485"/>
      <c r="D412" s="1485"/>
      <c r="E412" s="1485"/>
      <c r="F412" s="1485"/>
      <c r="G412" s="1485"/>
      <c r="H412" s="1485"/>
      <c r="I412" s="1485"/>
      <c r="J412" s="1485"/>
      <c r="K412" s="1485"/>
      <c r="L412" s="1485"/>
      <c r="M412" s="1163"/>
      <c r="N412" s="1163"/>
      <c r="O412" s="1485"/>
      <c r="P412" s="1485"/>
      <c r="Q412" s="1485"/>
      <c r="R412" s="1485"/>
      <c r="S412" s="1485"/>
      <c r="T412" s="1485"/>
      <c r="U412" s="1485"/>
      <c r="V412" s="1485"/>
      <c r="W412" s="1485"/>
      <c r="X412" s="1485"/>
      <c r="Y412" s="1485"/>
      <c r="Z412" s="1485"/>
      <c r="AA412" s="1485"/>
      <c r="AB412" s="1485"/>
      <c r="AC412" s="1485"/>
      <c r="AD412" s="1485"/>
      <c r="AE412" s="1485"/>
      <c r="AF412" s="1485"/>
      <c r="AG412" s="1485"/>
      <c r="AH412" s="1485"/>
      <c r="AI412" s="1485"/>
      <c r="AJ412" s="1485"/>
      <c r="AK412" s="1485"/>
      <c r="AL412" s="1485"/>
      <c r="AM412" s="1485"/>
      <c r="AN412" s="1485"/>
      <c r="AO412" s="1485"/>
      <c r="AP412" s="1485"/>
      <c r="AQ412" s="1485"/>
      <c r="AR412" s="1485"/>
      <c r="AS412" s="1485"/>
      <c r="AT412" s="1485"/>
      <c r="AU412" s="1485"/>
      <c r="AV412" s="1485"/>
      <c r="AW412" s="1485"/>
      <c r="AX412" s="1485"/>
      <c r="AY412" s="1485"/>
      <c r="AZ412" s="1485"/>
      <c r="BA412" s="1485"/>
      <c r="BB412" s="1485"/>
      <c r="BC412" s="1485"/>
      <c r="BD412" s="1485"/>
      <c r="BE412" s="1485"/>
      <c r="BF412" s="1485"/>
      <c r="BG412" s="1485"/>
      <c r="BH412" s="1485"/>
      <c r="BI412" s="1485"/>
      <c r="BJ412" s="1485"/>
      <c r="BK412" s="1485"/>
      <c r="BL412" s="1485"/>
      <c r="BM412" s="1485"/>
      <c r="BN412" s="1485"/>
      <c r="BO412" s="1485"/>
      <c r="BP412" s="1485"/>
      <c r="BQ412" s="1485"/>
      <c r="BR412" s="1485"/>
      <c r="BS412" s="1485"/>
      <c r="BT412" s="1485"/>
      <c r="BU412" s="1485"/>
      <c r="BV412" s="1485"/>
      <c r="BW412" s="1485"/>
      <c r="BX412" s="1485"/>
      <c r="BY412" s="1485"/>
      <c r="BZ412" s="1485"/>
      <c r="CA412" s="1485"/>
      <c r="CB412" s="1485"/>
      <c r="CC412" s="1485"/>
      <c r="CD412" s="1485"/>
      <c r="CE412" s="1485"/>
      <c r="CF412" s="1485"/>
      <c r="CG412" s="1485"/>
      <c r="CH412" s="1485"/>
      <c r="CI412" s="1485"/>
      <c r="CJ412" s="1485"/>
    </row>
    <row r="413" spans="1:265" s="1444" customFormat="1" ht="15" hidden="1" customHeight="1" x14ac:dyDescent="0.25">
      <c r="A413" s="1485"/>
      <c r="B413" s="1485"/>
      <c r="C413" s="1485"/>
      <c r="D413" s="1485"/>
      <c r="E413" s="1485"/>
      <c r="F413" s="1485"/>
      <c r="G413" s="1485"/>
      <c r="H413" s="1485"/>
      <c r="I413" s="1485"/>
      <c r="J413" s="1485"/>
      <c r="K413" s="1485"/>
      <c r="L413" s="1485"/>
      <c r="M413" s="1163"/>
      <c r="N413" s="1163"/>
      <c r="O413" s="1485"/>
      <c r="P413" s="1485"/>
      <c r="Q413" s="1485"/>
      <c r="R413" s="1485"/>
      <c r="S413" s="1485"/>
      <c r="T413" s="1485"/>
      <c r="U413" s="1485"/>
      <c r="V413" s="1485"/>
      <c r="W413" s="1485"/>
      <c r="X413" s="1485"/>
      <c r="Y413" s="1485"/>
      <c r="Z413" s="1485"/>
      <c r="AA413" s="1485"/>
      <c r="AB413" s="1485"/>
      <c r="AC413" s="1485"/>
      <c r="AD413" s="1485"/>
      <c r="AE413" s="1485"/>
      <c r="AF413" s="1485"/>
      <c r="AG413" s="1485"/>
      <c r="AH413" s="1485"/>
      <c r="AI413" s="1485"/>
      <c r="AJ413" s="1485"/>
      <c r="AK413" s="1485"/>
      <c r="AL413" s="1485"/>
      <c r="AM413" s="1485"/>
      <c r="AN413" s="1485"/>
      <c r="AO413" s="1485"/>
      <c r="AP413" s="1485"/>
      <c r="AQ413" s="1485"/>
      <c r="AR413" s="1485"/>
      <c r="AS413" s="1485"/>
      <c r="AT413" s="1485"/>
      <c r="AU413" s="1485"/>
      <c r="AV413" s="1485"/>
      <c r="AW413" s="1485"/>
      <c r="AX413" s="1485"/>
      <c r="AY413" s="1485"/>
      <c r="AZ413" s="1485"/>
      <c r="BA413" s="1485"/>
      <c r="BB413" s="1485"/>
      <c r="BC413" s="1485"/>
      <c r="BD413" s="1485"/>
      <c r="BE413" s="1485"/>
      <c r="BF413" s="1485"/>
      <c r="BG413" s="1485"/>
      <c r="BH413" s="1485"/>
      <c r="BI413" s="1485"/>
      <c r="BJ413" s="1485"/>
      <c r="BK413" s="1485"/>
      <c r="BL413" s="1485"/>
      <c r="BM413" s="1485"/>
      <c r="BN413" s="1485"/>
      <c r="BO413" s="1485"/>
      <c r="BP413" s="1485"/>
      <c r="BQ413" s="1485"/>
      <c r="BR413" s="1485"/>
      <c r="BS413" s="1485"/>
      <c r="BT413" s="1485"/>
      <c r="BU413" s="1485"/>
      <c r="BV413" s="1485"/>
      <c r="BW413" s="1485"/>
      <c r="BX413" s="1485"/>
      <c r="BY413" s="1485"/>
      <c r="BZ413" s="1485"/>
      <c r="CA413" s="1485"/>
      <c r="CB413" s="1485"/>
      <c r="CC413" s="1485"/>
      <c r="CD413" s="1485"/>
      <c r="CE413" s="1485"/>
      <c r="CF413" s="1485"/>
      <c r="CG413" s="1485"/>
      <c r="CH413" s="1485"/>
      <c r="CI413" s="1485"/>
      <c r="CJ413" s="1485"/>
    </row>
    <row r="414" spans="1:265" s="1444" customFormat="1" ht="15" hidden="1" customHeight="1" x14ac:dyDescent="0.25">
      <c r="A414" s="1485"/>
      <c r="B414" s="1485"/>
      <c r="C414" s="1485"/>
      <c r="D414" s="1485"/>
      <c r="E414" s="1485"/>
      <c r="F414" s="1485"/>
      <c r="G414" s="1485"/>
      <c r="H414" s="1485"/>
      <c r="I414" s="1485"/>
      <c r="J414" s="1485"/>
      <c r="K414" s="1485"/>
      <c r="L414" s="1485"/>
      <c r="M414" s="1163"/>
      <c r="N414" s="1163"/>
      <c r="O414" s="1485"/>
      <c r="P414" s="1485"/>
      <c r="Q414" s="1485"/>
      <c r="R414" s="1485"/>
      <c r="S414" s="1485"/>
      <c r="T414" s="1485"/>
      <c r="U414" s="1485"/>
      <c r="V414" s="1485"/>
      <c r="W414" s="1485"/>
      <c r="X414" s="1485"/>
      <c r="Y414" s="1485"/>
      <c r="Z414" s="1485"/>
      <c r="AA414" s="1485"/>
      <c r="AB414" s="1485"/>
      <c r="AC414" s="1485"/>
      <c r="AD414" s="1485"/>
      <c r="AE414" s="1485"/>
      <c r="AF414" s="1485"/>
      <c r="AG414" s="1485"/>
      <c r="AH414" s="1485"/>
      <c r="AI414" s="1485"/>
      <c r="AJ414" s="1485"/>
      <c r="AK414" s="1485"/>
      <c r="AL414" s="1485"/>
      <c r="AM414" s="1485"/>
      <c r="AN414" s="1485"/>
      <c r="AO414" s="1485"/>
      <c r="AP414" s="1485"/>
      <c r="AQ414" s="1485"/>
      <c r="AR414" s="1485"/>
      <c r="AS414" s="1485"/>
      <c r="AT414" s="1485"/>
      <c r="AU414" s="1485"/>
      <c r="AV414" s="1485"/>
      <c r="AW414" s="1485"/>
      <c r="AX414" s="1485"/>
      <c r="AY414" s="1485"/>
      <c r="AZ414" s="1485"/>
      <c r="BA414" s="1485"/>
      <c r="BB414" s="1485"/>
      <c r="BC414" s="1485"/>
      <c r="BD414" s="1485"/>
      <c r="BE414" s="1485"/>
      <c r="BF414" s="1485"/>
      <c r="BG414" s="1485"/>
      <c r="BH414" s="1485"/>
      <c r="BI414" s="1485"/>
      <c r="BJ414" s="1485"/>
      <c r="BK414" s="1485"/>
      <c r="BL414" s="1485"/>
      <c r="BM414" s="1485"/>
      <c r="BN414" s="1485"/>
      <c r="BO414" s="1485"/>
      <c r="BP414" s="1485"/>
      <c r="BQ414" s="1485"/>
      <c r="BR414" s="1485"/>
      <c r="BS414" s="1485"/>
      <c r="BT414" s="1485"/>
      <c r="BU414" s="1485"/>
      <c r="BV414" s="1485"/>
      <c r="BW414" s="1485"/>
      <c r="BX414" s="1485"/>
      <c r="BY414" s="1485"/>
      <c r="BZ414" s="1485"/>
      <c r="CA414" s="1485"/>
      <c r="CB414" s="1485"/>
      <c r="CC414" s="1485"/>
      <c r="CD414" s="1485"/>
      <c r="CE414" s="1485"/>
      <c r="CF414" s="1485"/>
      <c r="CG414" s="1485"/>
      <c r="CH414" s="1485"/>
      <c r="CI414" s="1485"/>
      <c r="CJ414" s="1485"/>
    </row>
    <row r="415" spans="1:265" s="1444" customFormat="1" ht="15" hidden="1" customHeight="1" x14ac:dyDescent="0.25">
      <c r="A415" s="1485"/>
      <c r="B415" s="1485"/>
      <c r="C415" s="1485"/>
      <c r="D415" s="1485"/>
      <c r="E415" s="1485"/>
      <c r="F415" s="1485"/>
      <c r="G415" s="1485"/>
      <c r="H415" s="1485"/>
      <c r="I415" s="1485"/>
      <c r="J415" s="1485"/>
      <c r="K415" s="1485"/>
      <c r="L415" s="1485"/>
      <c r="M415" s="1163"/>
      <c r="N415" s="1163"/>
      <c r="O415" s="1485"/>
      <c r="P415" s="1485"/>
      <c r="Q415" s="1485"/>
      <c r="R415" s="1485"/>
      <c r="S415" s="1485"/>
      <c r="T415" s="1485"/>
      <c r="U415" s="1485"/>
      <c r="V415" s="1485"/>
      <c r="W415" s="1485"/>
      <c r="X415" s="1485"/>
      <c r="Y415" s="1485"/>
      <c r="Z415" s="1485"/>
      <c r="AA415" s="1485"/>
      <c r="AB415" s="1485"/>
      <c r="AC415" s="1485"/>
      <c r="AD415" s="1485"/>
      <c r="AE415" s="1485"/>
      <c r="AF415" s="1485"/>
      <c r="AG415" s="1485"/>
      <c r="AH415" s="1485"/>
      <c r="AI415" s="1485"/>
      <c r="AJ415" s="1485"/>
      <c r="AK415" s="1485"/>
      <c r="AL415" s="1485"/>
      <c r="AM415" s="1485"/>
      <c r="AN415" s="1485"/>
      <c r="AO415" s="1485"/>
      <c r="AP415" s="1485"/>
      <c r="AQ415" s="1485"/>
      <c r="AR415" s="1485"/>
      <c r="AS415" s="1485"/>
      <c r="AT415" s="1485"/>
      <c r="AU415" s="1485"/>
      <c r="AV415" s="1485"/>
      <c r="AW415" s="1485"/>
      <c r="AX415" s="1485"/>
      <c r="AY415" s="1485"/>
      <c r="AZ415" s="1485"/>
      <c r="BA415" s="1485"/>
      <c r="BB415" s="1485"/>
      <c r="BC415" s="1485"/>
      <c r="BD415" s="1485"/>
      <c r="BE415" s="1485"/>
      <c r="BF415" s="1485"/>
      <c r="BG415" s="1485"/>
      <c r="BH415" s="1485"/>
      <c r="BI415" s="1485"/>
      <c r="BJ415" s="1485"/>
      <c r="BK415" s="1485"/>
      <c r="BL415" s="1485"/>
      <c r="BM415" s="1485"/>
      <c r="BN415" s="1485"/>
      <c r="BO415" s="1485"/>
      <c r="BP415" s="1485"/>
      <c r="BQ415" s="1485"/>
      <c r="BR415" s="1485"/>
      <c r="BS415" s="1485"/>
      <c r="BT415" s="1485"/>
      <c r="BU415" s="1485"/>
      <c r="BV415" s="1485"/>
      <c r="BW415" s="1485"/>
      <c r="BX415" s="1485"/>
      <c r="BY415" s="1485"/>
      <c r="BZ415" s="1485"/>
      <c r="CA415" s="1485"/>
      <c r="CB415" s="1485"/>
      <c r="CC415" s="1485"/>
      <c r="CD415" s="1485"/>
      <c r="CE415" s="1485"/>
      <c r="CF415" s="1485"/>
      <c r="CG415" s="1485"/>
      <c r="CH415" s="1485"/>
      <c r="CI415" s="1485"/>
      <c r="CJ415" s="1485"/>
    </row>
    <row r="416" spans="1:265" s="1444" customFormat="1" ht="15" hidden="1" customHeight="1" x14ac:dyDescent="0.25">
      <c r="A416" s="1485"/>
      <c r="B416" s="1485"/>
      <c r="C416" s="1485"/>
      <c r="D416" s="1485"/>
      <c r="E416" s="1485"/>
      <c r="F416" s="1485"/>
      <c r="G416" s="1485"/>
      <c r="H416" s="1485"/>
      <c r="I416" s="1485"/>
      <c r="J416" s="1485"/>
      <c r="K416" s="1485"/>
      <c r="L416" s="1485"/>
      <c r="M416" s="1163"/>
      <c r="N416" s="1163"/>
      <c r="O416" s="1485"/>
      <c r="P416" s="1485"/>
      <c r="Q416" s="1485"/>
      <c r="R416" s="1485"/>
      <c r="S416" s="1485"/>
      <c r="T416" s="1485"/>
      <c r="U416" s="1485"/>
      <c r="V416" s="1485"/>
      <c r="W416" s="1485"/>
      <c r="X416" s="1485"/>
      <c r="Y416" s="1485"/>
      <c r="Z416" s="1485"/>
      <c r="AA416" s="1485"/>
      <c r="AB416" s="1485"/>
      <c r="AC416" s="1485"/>
      <c r="AD416" s="1485"/>
      <c r="AE416" s="1485"/>
      <c r="AF416" s="1485"/>
      <c r="AG416" s="1485"/>
      <c r="AH416" s="1485"/>
      <c r="AI416" s="1485"/>
      <c r="AJ416" s="1485"/>
      <c r="AK416" s="1485"/>
      <c r="AL416" s="1485"/>
      <c r="AM416" s="1485"/>
      <c r="AN416" s="1485"/>
      <c r="AO416" s="1485"/>
      <c r="AP416" s="1485"/>
      <c r="AQ416" s="1485"/>
      <c r="AR416" s="1485"/>
      <c r="AS416" s="1485"/>
      <c r="AT416" s="1485"/>
      <c r="AU416" s="1485"/>
      <c r="AV416" s="1485"/>
      <c r="AW416" s="1485"/>
      <c r="AX416" s="1485"/>
      <c r="AY416" s="1485"/>
      <c r="AZ416" s="1485"/>
      <c r="BA416" s="1485"/>
      <c r="BB416" s="1485"/>
      <c r="BC416" s="1485"/>
      <c r="BD416" s="1485"/>
      <c r="BE416" s="1485"/>
      <c r="BF416" s="1485"/>
      <c r="BG416" s="1485"/>
      <c r="BH416" s="1485"/>
      <c r="BI416" s="1485"/>
      <c r="BJ416" s="1485"/>
      <c r="BK416" s="1485"/>
      <c r="BL416" s="1485"/>
      <c r="BM416" s="1485"/>
      <c r="BN416" s="1485"/>
      <c r="BO416" s="1485"/>
      <c r="BP416" s="1485"/>
      <c r="BQ416" s="1485"/>
      <c r="BR416" s="1485"/>
      <c r="BS416" s="1485"/>
      <c r="BT416" s="1485"/>
      <c r="BU416" s="1485"/>
      <c r="BV416" s="1485"/>
      <c r="BW416" s="1485"/>
      <c r="BX416" s="1485"/>
      <c r="BY416" s="1485"/>
      <c r="BZ416" s="1485"/>
      <c r="CA416" s="1485"/>
      <c r="CB416" s="1485"/>
      <c r="CC416" s="1485"/>
      <c r="CD416" s="1485"/>
      <c r="CE416" s="1485"/>
      <c r="CF416" s="1485"/>
      <c r="CG416" s="1485"/>
      <c r="CH416" s="1485"/>
      <c r="CI416" s="1485"/>
      <c r="CJ416" s="1485"/>
    </row>
    <row r="417" spans="1:265" s="1444" customFormat="1" ht="15" hidden="1" customHeight="1" x14ac:dyDescent="0.25">
      <c r="A417" s="1485"/>
      <c r="B417" s="1485"/>
      <c r="C417" s="1485"/>
      <c r="D417" s="1485"/>
      <c r="E417" s="1485"/>
      <c r="F417" s="1485"/>
      <c r="G417" s="1485"/>
      <c r="H417" s="1485"/>
      <c r="I417" s="1485"/>
      <c r="J417" s="1485"/>
      <c r="K417" s="1485"/>
      <c r="L417" s="1485"/>
      <c r="M417" s="1163"/>
      <c r="N417" s="1163"/>
      <c r="O417" s="1485"/>
      <c r="P417" s="1485"/>
      <c r="Q417" s="1485"/>
      <c r="R417" s="1485"/>
      <c r="S417" s="1485"/>
      <c r="T417" s="1485"/>
      <c r="U417" s="1485"/>
      <c r="V417" s="1485"/>
      <c r="W417" s="1485"/>
      <c r="X417" s="1485"/>
      <c r="Y417" s="1485"/>
      <c r="Z417" s="1485"/>
      <c r="AA417" s="1485"/>
      <c r="AB417" s="1485"/>
      <c r="AC417" s="1485"/>
      <c r="AD417" s="1485"/>
      <c r="AE417" s="1485"/>
      <c r="AF417" s="1485"/>
      <c r="AG417" s="1485"/>
      <c r="AH417" s="1485"/>
      <c r="AI417" s="1485"/>
      <c r="AJ417" s="1485"/>
      <c r="AK417" s="1485"/>
      <c r="AL417" s="1485"/>
      <c r="AM417" s="1485"/>
      <c r="AN417" s="1485"/>
      <c r="AO417" s="1485"/>
      <c r="AP417" s="1485"/>
      <c r="AQ417" s="1485"/>
      <c r="AR417" s="1485"/>
      <c r="AS417" s="1485"/>
      <c r="AT417" s="1485"/>
      <c r="AU417" s="1485"/>
      <c r="AV417" s="1485"/>
      <c r="AW417" s="1485"/>
      <c r="AX417" s="1485"/>
      <c r="AY417" s="1485"/>
      <c r="AZ417" s="1485"/>
      <c r="BA417" s="1485"/>
      <c r="BB417" s="1485"/>
      <c r="BC417" s="1485"/>
      <c r="BD417" s="1485"/>
      <c r="BE417" s="1485"/>
      <c r="BF417" s="1485"/>
      <c r="BG417" s="1485"/>
      <c r="BH417" s="1485"/>
      <c r="BI417" s="1485"/>
      <c r="BJ417" s="1485"/>
      <c r="BK417" s="1485"/>
      <c r="BL417" s="1485"/>
      <c r="BM417" s="1485"/>
      <c r="BN417" s="1485"/>
      <c r="BO417" s="1485"/>
      <c r="BP417" s="1485"/>
      <c r="BQ417" s="1485"/>
      <c r="BR417" s="1485"/>
      <c r="BS417" s="1485"/>
      <c r="BT417" s="1485"/>
      <c r="BU417" s="1485"/>
      <c r="BV417" s="1485"/>
      <c r="BW417" s="1485"/>
      <c r="BX417" s="1485"/>
      <c r="BY417" s="1485"/>
      <c r="BZ417" s="1485"/>
      <c r="CA417" s="1485"/>
      <c r="CB417" s="1485"/>
      <c r="CC417" s="1485"/>
      <c r="CD417" s="1485"/>
      <c r="CE417" s="1485"/>
      <c r="CF417" s="1485"/>
      <c r="CG417" s="1485"/>
      <c r="CH417" s="1485"/>
      <c r="CI417" s="1485"/>
      <c r="CJ417" s="1485"/>
    </row>
    <row r="418" spans="1:265" s="1444" customFormat="1" ht="15" hidden="1" customHeight="1" x14ac:dyDescent="0.25">
      <c r="A418" s="1485"/>
      <c r="B418" s="1485"/>
      <c r="C418" s="1485"/>
      <c r="D418" s="1485"/>
      <c r="E418" s="1485"/>
      <c r="F418" s="1485"/>
      <c r="G418" s="1485"/>
      <c r="H418" s="1485"/>
      <c r="I418" s="1485"/>
      <c r="J418" s="1485"/>
      <c r="K418" s="1485"/>
      <c r="L418" s="1485"/>
      <c r="M418" s="1163"/>
      <c r="N418" s="1163"/>
      <c r="O418" s="1485"/>
      <c r="P418" s="1485"/>
      <c r="Q418" s="1485"/>
      <c r="R418" s="1485"/>
      <c r="S418" s="1485"/>
      <c r="T418" s="1485"/>
      <c r="U418" s="1485"/>
      <c r="V418" s="1485"/>
      <c r="W418" s="1485"/>
      <c r="X418" s="1485"/>
      <c r="Y418" s="1485"/>
      <c r="Z418" s="1485"/>
      <c r="AA418" s="1485"/>
      <c r="AB418" s="1485"/>
      <c r="AC418" s="1485"/>
      <c r="AD418" s="1485"/>
      <c r="AE418" s="1485"/>
      <c r="AF418" s="1485"/>
      <c r="AG418" s="1485"/>
      <c r="AH418" s="1485"/>
      <c r="AI418" s="1485"/>
      <c r="AJ418" s="1485"/>
      <c r="AK418" s="1485"/>
      <c r="AL418" s="1485"/>
      <c r="AM418" s="1485"/>
      <c r="AN418" s="1485"/>
      <c r="AO418" s="1485"/>
      <c r="AP418" s="1485"/>
      <c r="AQ418" s="1485"/>
      <c r="AR418" s="1485"/>
      <c r="AS418" s="1485"/>
      <c r="AT418" s="1485"/>
      <c r="AU418" s="1485"/>
      <c r="AV418" s="1485"/>
      <c r="AW418" s="1485"/>
      <c r="AX418" s="1485"/>
      <c r="AY418" s="1485"/>
      <c r="AZ418" s="1485"/>
      <c r="BA418" s="1485"/>
      <c r="BB418" s="1485"/>
      <c r="BC418" s="1485"/>
      <c r="BD418" s="1485"/>
      <c r="BE418" s="1485"/>
      <c r="BF418" s="1485"/>
      <c r="BG418" s="1485"/>
      <c r="BH418" s="1485"/>
      <c r="BI418" s="1485"/>
      <c r="BJ418" s="1485"/>
      <c r="BK418" s="1485"/>
      <c r="BL418" s="1485"/>
      <c r="BM418" s="1485"/>
      <c r="BN418" s="1485"/>
      <c r="BO418" s="1485"/>
      <c r="BP418" s="1485"/>
      <c r="BQ418" s="1485"/>
      <c r="BR418" s="1485"/>
      <c r="BS418" s="1485"/>
      <c r="BT418" s="1485"/>
      <c r="BU418" s="1485"/>
      <c r="BV418" s="1485"/>
      <c r="BW418" s="1485"/>
      <c r="BX418" s="1485"/>
      <c r="BY418" s="1485"/>
      <c r="BZ418" s="1485"/>
      <c r="CA418" s="1485"/>
      <c r="CB418" s="1485"/>
      <c r="CC418" s="1485"/>
      <c r="CD418" s="1485"/>
      <c r="CE418" s="1485"/>
      <c r="CF418" s="1485"/>
      <c r="CG418" s="1485"/>
      <c r="CH418" s="1485"/>
      <c r="CI418" s="1485"/>
      <c r="CJ418" s="1485"/>
    </row>
    <row r="419" spans="1:265" s="1444" customFormat="1" ht="15" hidden="1" customHeight="1" x14ac:dyDescent="0.25">
      <c r="A419" s="1485"/>
      <c r="B419" s="1485"/>
      <c r="C419" s="1485"/>
      <c r="D419" s="1485"/>
      <c r="E419" s="1485"/>
      <c r="F419" s="1485"/>
      <c r="G419" s="1485"/>
      <c r="H419" s="1485"/>
      <c r="I419" s="1485"/>
      <c r="J419" s="1485"/>
      <c r="K419" s="1485"/>
      <c r="L419" s="1485"/>
      <c r="M419" s="1163"/>
      <c r="N419" s="1163"/>
      <c r="O419" s="1485"/>
      <c r="P419" s="1485"/>
      <c r="Q419" s="1485"/>
      <c r="R419" s="1485"/>
      <c r="S419" s="1485"/>
      <c r="T419" s="1485"/>
      <c r="U419" s="1485"/>
      <c r="V419" s="1485"/>
      <c r="W419" s="1485"/>
      <c r="X419" s="1485"/>
      <c r="Y419" s="1485"/>
      <c r="Z419" s="1485"/>
      <c r="AA419" s="1485"/>
      <c r="AB419" s="1485"/>
      <c r="AC419" s="1485"/>
      <c r="AD419" s="1485"/>
      <c r="AE419" s="1485"/>
      <c r="AF419" s="1485"/>
      <c r="AG419" s="1485"/>
      <c r="AH419" s="1485"/>
      <c r="AI419" s="1485"/>
      <c r="AJ419" s="1485"/>
      <c r="AK419" s="1485"/>
      <c r="AL419" s="1485"/>
      <c r="AM419" s="1485"/>
      <c r="AN419" s="1485"/>
      <c r="AO419" s="1485"/>
      <c r="AP419" s="1485"/>
      <c r="AQ419" s="1485"/>
      <c r="AR419" s="1485"/>
      <c r="AS419" s="1485"/>
      <c r="AT419" s="1485"/>
      <c r="AU419" s="1485"/>
      <c r="AV419" s="1485"/>
      <c r="AW419" s="1485"/>
      <c r="AX419" s="1485"/>
      <c r="AY419" s="1485"/>
      <c r="AZ419" s="1485"/>
      <c r="BA419" s="1485"/>
      <c r="BB419" s="1485"/>
      <c r="BC419" s="1485"/>
      <c r="BD419" s="1485"/>
      <c r="BE419" s="1485"/>
      <c r="BF419" s="1485"/>
      <c r="BG419" s="1485"/>
      <c r="BH419" s="1485"/>
      <c r="BI419" s="1485"/>
      <c r="BJ419" s="1485"/>
      <c r="BK419" s="1485"/>
      <c r="BL419" s="1485"/>
      <c r="BM419" s="1485"/>
      <c r="BN419" s="1485"/>
      <c r="BO419" s="1485"/>
      <c r="BP419" s="1485"/>
      <c r="BQ419" s="1485"/>
      <c r="BR419" s="1485"/>
      <c r="BS419" s="1485"/>
      <c r="BT419" s="1485"/>
      <c r="BU419" s="1485"/>
      <c r="BV419" s="1485"/>
      <c r="BW419" s="1485"/>
      <c r="BX419" s="1485"/>
      <c r="BY419" s="1485"/>
      <c r="BZ419" s="1485"/>
      <c r="CA419" s="1485"/>
      <c r="CB419" s="1485"/>
      <c r="CC419" s="1485"/>
      <c r="CD419" s="1485"/>
      <c r="CE419" s="1485"/>
      <c r="CF419" s="1485"/>
      <c r="CG419" s="1485"/>
      <c r="CH419" s="1485"/>
      <c r="CI419" s="1485"/>
      <c r="CJ419" s="1485"/>
    </row>
    <row r="420" spans="1:265" s="1444" customFormat="1" ht="15" hidden="1" customHeight="1" x14ac:dyDescent="0.25">
      <c r="A420" s="1485"/>
      <c r="B420" s="1485"/>
      <c r="C420" s="1485"/>
      <c r="D420" s="1485"/>
      <c r="E420" s="1485"/>
      <c r="F420" s="1485"/>
      <c r="G420" s="1485"/>
      <c r="H420" s="1485"/>
      <c r="I420" s="1485"/>
      <c r="J420" s="1485"/>
      <c r="K420" s="1485"/>
      <c r="L420" s="1485"/>
      <c r="M420" s="1163"/>
      <c r="N420" s="1163"/>
      <c r="O420" s="1485"/>
      <c r="P420" s="1485"/>
      <c r="Q420" s="1485"/>
      <c r="R420" s="1485"/>
      <c r="S420" s="1485"/>
      <c r="T420" s="1485"/>
      <c r="U420" s="1485"/>
      <c r="V420" s="1485"/>
      <c r="W420" s="1485"/>
      <c r="X420" s="1485"/>
      <c r="Y420" s="1485"/>
      <c r="Z420" s="1485"/>
      <c r="AA420" s="1485"/>
      <c r="AB420" s="1485"/>
      <c r="AC420" s="1485"/>
      <c r="AD420" s="1485"/>
      <c r="AE420" s="1485"/>
      <c r="AF420" s="1485"/>
      <c r="AG420" s="1485"/>
      <c r="AH420" s="1485"/>
      <c r="AI420" s="1485"/>
      <c r="AJ420" s="1485"/>
      <c r="AK420" s="1485"/>
      <c r="AL420" s="1485"/>
      <c r="AM420" s="1485"/>
      <c r="AN420" s="1485"/>
      <c r="AO420" s="1485"/>
      <c r="AP420" s="1485"/>
      <c r="AQ420" s="1485"/>
      <c r="AR420" s="1485"/>
      <c r="AS420" s="1485"/>
      <c r="AT420" s="1485"/>
      <c r="AU420" s="1485"/>
      <c r="AV420" s="1485"/>
      <c r="AW420" s="1485"/>
      <c r="AX420" s="1485"/>
      <c r="AY420" s="1485"/>
      <c r="AZ420" s="1485"/>
      <c r="BA420" s="1485"/>
      <c r="BB420" s="1485"/>
      <c r="BC420" s="1485"/>
      <c r="BD420" s="1485"/>
      <c r="BE420" s="1485"/>
      <c r="BF420" s="1485"/>
      <c r="BG420" s="1485"/>
      <c r="BH420" s="1485"/>
      <c r="BI420" s="1485"/>
      <c r="BJ420" s="1485"/>
      <c r="BK420" s="1485"/>
      <c r="BL420" s="1485"/>
      <c r="BM420" s="1485"/>
      <c r="BN420" s="1485"/>
      <c r="BO420" s="1485"/>
      <c r="BP420" s="1485"/>
      <c r="BQ420" s="1485"/>
      <c r="BR420" s="1485"/>
      <c r="BS420" s="1485"/>
      <c r="BT420" s="1485"/>
      <c r="BU420" s="1485"/>
      <c r="BV420" s="1485"/>
      <c r="BW420" s="1485"/>
      <c r="BX420" s="1485"/>
      <c r="BY420" s="1485"/>
      <c r="BZ420" s="1485"/>
      <c r="CA420" s="1485"/>
      <c r="CB420" s="1485"/>
      <c r="CC420" s="1485"/>
      <c r="CD420" s="1485"/>
      <c r="CE420" s="1485"/>
      <c r="CF420" s="1485"/>
      <c r="CG420" s="1485"/>
      <c r="CH420" s="1485"/>
      <c r="CI420" s="1485"/>
      <c r="CJ420" s="1485"/>
    </row>
    <row r="421" spans="1:265" s="1485" customFormat="1" ht="15" hidden="1" customHeight="1" x14ac:dyDescent="0.25">
      <c r="M421" s="1163"/>
      <c r="N421" s="1163"/>
      <c r="CK421" s="1444"/>
      <c r="CL421" s="1444"/>
      <c r="CM421" s="1444"/>
      <c r="CN421" s="1444"/>
      <c r="CO421" s="1444"/>
      <c r="CP421" s="1444"/>
      <c r="CQ421" s="1444"/>
      <c r="CR421" s="1444"/>
      <c r="CS421" s="1444"/>
      <c r="CT421" s="1444"/>
      <c r="CU421" s="1444"/>
      <c r="CV421" s="1444"/>
      <c r="CW421" s="1444"/>
      <c r="CX421" s="1444"/>
      <c r="CY421" s="1444"/>
      <c r="CZ421" s="1444"/>
      <c r="DA421" s="1444"/>
      <c r="DB421" s="1444"/>
      <c r="DC421" s="1444"/>
      <c r="DD421" s="1444"/>
      <c r="DE421" s="1444"/>
      <c r="DF421" s="1444"/>
      <c r="DG421" s="1444"/>
      <c r="DH421" s="1444"/>
      <c r="DI421" s="1444"/>
      <c r="DJ421" s="1444"/>
      <c r="DK421" s="1444"/>
      <c r="DL421" s="1444"/>
      <c r="DM421" s="1444"/>
      <c r="DN421" s="1444"/>
      <c r="DO421" s="1444"/>
      <c r="DP421" s="1444"/>
      <c r="DQ421" s="1444"/>
      <c r="DR421" s="1444"/>
      <c r="DS421" s="1444"/>
      <c r="DT421" s="1444"/>
      <c r="DU421" s="1444"/>
      <c r="DV421" s="1444"/>
      <c r="DW421" s="1444"/>
      <c r="DX421" s="1444"/>
      <c r="DY421" s="1444"/>
      <c r="DZ421" s="1444"/>
      <c r="EA421" s="1444"/>
      <c r="EB421" s="1444"/>
      <c r="EC421" s="1444"/>
      <c r="ED421" s="1444"/>
      <c r="EE421" s="1444"/>
      <c r="EF421" s="1444"/>
      <c r="EG421" s="1444"/>
      <c r="EH421" s="1444"/>
      <c r="EI421" s="1444"/>
      <c r="EJ421" s="1444"/>
      <c r="EK421" s="1444"/>
      <c r="EL421" s="1444"/>
      <c r="EM421" s="1444"/>
      <c r="EN421" s="1444"/>
      <c r="EO421" s="1444"/>
      <c r="EP421" s="1444"/>
      <c r="EQ421" s="1444"/>
      <c r="ER421" s="1444"/>
      <c r="ES421" s="1444"/>
      <c r="ET421" s="1444"/>
      <c r="EU421" s="1444"/>
      <c r="EV421" s="1444"/>
      <c r="EW421" s="1444"/>
      <c r="EX421" s="1444"/>
      <c r="EY421" s="1444"/>
      <c r="EZ421" s="1444"/>
      <c r="FA421" s="1444"/>
      <c r="FB421" s="1444"/>
      <c r="FC421" s="1444"/>
      <c r="FD421" s="1444"/>
      <c r="FE421" s="1444"/>
      <c r="FF421" s="1444"/>
      <c r="FG421" s="1444"/>
      <c r="FH421" s="1444"/>
      <c r="FI421" s="1444"/>
      <c r="FJ421" s="1444"/>
      <c r="FK421" s="1444"/>
      <c r="FL421" s="1444"/>
      <c r="FM421" s="1444"/>
      <c r="FN421" s="1444"/>
      <c r="FO421" s="1444"/>
      <c r="FP421" s="1444"/>
      <c r="FQ421" s="1444"/>
      <c r="FR421" s="1444"/>
      <c r="FS421" s="1444"/>
      <c r="FT421" s="1444"/>
      <c r="FU421" s="1444"/>
      <c r="FV421" s="1444"/>
      <c r="FW421" s="1444"/>
      <c r="FX421" s="1444"/>
      <c r="FY421" s="1444"/>
      <c r="FZ421" s="1444"/>
      <c r="GA421" s="1444"/>
      <c r="GB421" s="1444"/>
      <c r="GC421" s="1444"/>
      <c r="GD421" s="1444"/>
      <c r="GE421" s="1444"/>
      <c r="GF421" s="1444"/>
      <c r="GG421" s="1444"/>
      <c r="GH421" s="1444"/>
      <c r="GI421" s="1444"/>
      <c r="GJ421" s="1444"/>
      <c r="GK421" s="1444"/>
      <c r="GL421" s="1444"/>
      <c r="GM421" s="1444"/>
      <c r="GN421" s="1444"/>
      <c r="GO421" s="1444"/>
      <c r="GP421" s="1444"/>
      <c r="GQ421" s="1444"/>
      <c r="GR421" s="1444"/>
      <c r="GS421" s="1444"/>
      <c r="GT421" s="1444"/>
      <c r="GU421" s="1444"/>
      <c r="GV421" s="1444"/>
      <c r="GW421" s="1444"/>
      <c r="GX421" s="1444"/>
      <c r="GY421" s="1444"/>
      <c r="GZ421" s="1444"/>
      <c r="HA421" s="1444"/>
      <c r="HB421" s="1444"/>
      <c r="HC421" s="1444"/>
      <c r="HD421" s="1444"/>
      <c r="HE421" s="1444"/>
      <c r="HF421" s="1444"/>
      <c r="HG421" s="1444"/>
      <c r="HH421" s="1444"/>
      <c r="HI421" s="1444"/>
      <c r="HJ421" s="1444"/>
      <c r="HK421" s="1444"/>
      <c r="HL421" s="1444"/>
      <c r="HM421" s="1444"/>
      <c r="HN421" s="1444"/>
      <c r="HO421" s="1444"/>
      <c r="HP421" s="1444"/>
      <c r="HQ421" s="1444"/>
      <c r="HR421" s="1444"/>
      <c r="HS421" s="1444"/>
      <c r="HT421" s="1444"/>
      <c r="HU421" s="1444"/>
      <c r="HV421" s="1444"/>
      <c r="HW421" s="1444"/>
      <c r="HX421" s="1444"/>
      <c r="HY421" s="1444"/>
      <c r="HZ421" s="1444"/>
      <c r="IA421" s="1444"/>
      <c r="IB421" s="1444"/>
      <c r="IC421" s="1444"/>
      <c r="ID421" s="1444"/>
      <c r="IE421" s="1444"/>
      <c r="IF421" s="1444"/>
      <c r="IG421" s="1444"/>
      <c r="IH421" s="1444"/>
      <c r="II421" s="1444"/>
      <c r="IJ421" s="1444"/>
      <c r="IK421" s="1444"/>
      <c r="IL421" s="1444"/>
      <c r="IM421" s="1444"/>
      <c r="IN421" s="1444"/>
      <c r="IO421" s="1444"/>
      <c r="IP421" s="1444"/>
      <c r="IQ421" s="1444"/>
      <c r="IR421" s="1444"/>
      <c r="IS421" s="1444"/>
      <c r="IT421" s="1444"/>
      <c r="IU421" s="1444"/>
      <c r="IV421" s="1444"/>
      <c r="IW421" s="1444"/>
      <c r="IX421" s="1444"/>
      <c r="IY421" s="1444"/>
      <c r="IZ421" s="1444"/>
      <c r="JA421" s="1444"/>
      <c r="JB421" s="1444"/>
      <c r="JC421" s="1444"/>
      <c r="JD421" s="1444"/>
      <c r="JE421" s="1444"/>
    </row>
    <row r="422" spans="1:265" hidden="1" x14ac:dyDescent="0.25"/>
    <row r="423" spans="1:265" hidden="1" x14ac:dyDescent="0.25"/>
    <row r="424" spans="1:265" hidden="1" x14ac:dyDescent="0.25"/>
    <row r="425" spans="1:265" hidden="1" x14ac:dyDescent="0.25"/>
    <row r="426" spans="1:265" hidden="1" x14ac:dyDescent="0.25"/>
    <row r="427" spans="1:265" hidden="1" x14ac:dyDescent="0.25"/>
    <row r="428" spans="1:265" hidden="1" x14ac:dyDescent="0.25"/>
    <row r="429" spans="1:265" hidden="1" x14ac:dyDescent="0.25"/>
    <row r="430" spans="1:265" hidden="1" x14ac:dyDescent="0.25"/>
    <row r="431" spans="1:265" hidden="1" x14ac:dyDescent="0.25"/>
    <row r="432" spans="1:265" hidden="1" x14ac:dyDescent="0.25"/>
    <row r="433" hidden="1" x14ac:dyDescent="0.25"/>
    <row r="434" hidden="1" x14ac:dyDescent="0.25"/>
    <row r="435" hidden="1" x14ac:dyDescent="0.25"/>
    <row r="436" hidden="1" x14ac:dyDescent="0.25"/>
    <row r="437" hidden="1" x14ac:dyDescent="0.25"/>
    <row r="438" hidden="1" x14ac:dyDescent="0.25"/>
    <row r="439" hidden="1" x14ac:dyDescent="0.25"/>
    <row r="440" hidden="1" x14ac:dyDescent="0.25"/>
    <row r="441" hidden="1" x14ac:dyDescent="0.25"/>
    <row r="442" hidden="1" x14ac:dyDescent="0.25"/>
    <row r="443" hidden="1" x14ac:dyDescent="0.25"/>
    <row r="444" hidden="1" x14ac:dyDescent="0.25"/>
    <row r="445" hidden="1" x14ac:dyDescent="0.25"/>
    <row r="446" hidden="1" x14ac:dyDescent="0.25"/>
    <row r="447" hidden="1" x14ac:dyDescent="0.25"/>
    <row r="448" hidden="1" x14ac:dyDescent="0.25"/>
    <row r="449" hidden="1" x14ac:dyDescent="0.25"/>
    <row r="450" hidden="1" x14ac:dyDescent="0.25"/>
    <row r="451" hidden="1" x14ac:dyDescent="0.25"/>
    <row r="452" hidden="1" x14ac:dyDescent="0.25"/>
    <row r="453" hidden="1" x14ac:dyDescent="0.25"/>
    <row r="454" hidden="1" x14ac:dyDescent="0.25"/>
    <row r="455" hidden="1" x14ac:dyDescent="0.25"/>
    <row r="456" hidden="1" x14ac:dyDescent="0.25"/>
    <row r="457" hidden="1" x14ac:dyDescent="0.25"/>
    <row r="458" hidden="1" x14ac:dyDescent="0.25"/>
    <row r="459" hidden="1" x14ac:dyDescent="0.25"/>
    <row r="460" hidden="1" x14ac:dyDescent="0.25"/>
    <row r="461" hidden="1" x14ac:dyDescent="0.25"/>
    <row r="462" hidden="1" x14ac:dyDescent="0.25"/>
    <row r="463" hidden="1" x14ac:dyDescent="0.25"/>
    <row r="464" hidden="1" x14ac:dyDescent="0.25"/>
    <row r="465" hidden="1" x14ac:dyDescent="0.25"/>
    <row r="466" hidden="1" x14ac:dyDescent="0.25"/>
    <row r="467" hidden="1" x14ac:dyDescent="0.25"/>
    <row r="468" hidden="1" x14ac:dyDescent="0.25"/>
    <row r="469" hidden="1" x14ac:dyDescent="0.25"/>
    <row r="470" hidden="1" x14ac:dyDescent="0.25"/>
    <row r="471" hidden="1" x14ac:dyDescent="0.25"/>
    <row r="472" hidden="1" x14ac:dyDescent="0.25"/>
    <row r="473" hidden="1" x14ac:dyDescent="0.25"/>
    <row r="474" hidden="1" x14ac:dyDescent="0.25"/>
    <row r="475" hidden="1" x14ac:dyDescent="0.25"/>
    <row r="476" hidden="1" x14ac:dyDescent="0.25"/>
    <row r="477" hidden="1" x14ac:dyDescent="0.25"/>
    <row r="478" hidden="1" x14ac:dyDescent="0.25"/>
    <row r="479" hidden="1" x14ac:dyDescent="0.25"/>
    <row r="480" hidden="1" x14ac:dyDescent="0.25"/>
    <row r="481" hidden="1" x14ac:dyDescent="0.25"/>
    <row r="482" hidden="1" x14ac:dyDescent="0.25"/>
    <row r="483" hidden="1" x14ac:dyDescent="0.25"/>
    <row r="484" hidden="1" x14ac:dyDescent="0.25"/>
    <row r="485" hidden="1" x14ac:dyDescent="0.25"/>
    <row r="486" hidden="1" x14ac:dyDescent="0.25"/>
    <row r="487" hidden="1" x14ac:dyDescent="0.25"/>
    <row r="488" hidden="1" x14ac:dyDescent="0.25"/>
    <row r="489" hidden="1" x14ac:dyDescent="0.25"/>
    <row r="490" hidden="1" x14ac:dyDescent="0.25"/>
    <row r="491" hidden="1" x14ac:dyDescent="0.25"/>
    <row r="492" hidden="1" x14ac:dyDescent="0.25"/>
    <row r="493" hidden="1" x14ac:dyDescent="0.25"/>
    <row r="494" hidden="1" x14ac:dyDescent="0.25"/>
    <row r="495" hidden="1" x14ac:dyDescent="0.25"/>
    <row r="496" hidden="1" x14ac:dyDescent="0.25"/>
    <row r="497" hidden="1" x14ac:dyDescent="0.25"/>
    <row r="498" hidden="1" x14ac:dyDescent="0.25"/>
    <row r="499" hidden="1" x14ac:dyDescent="0.25"/>
    <row r="500" hidden="1" x14ac:dyDescent="0.25"/>
    <row r="501" hidden="1" x14ac:dyDescent="0.25"/>
    <row r="502" hidden="1" x14ac:dyDescent="0.25"/>
    <row r="503" hidden="1" x14ac:dyDescent="0.25"/>
    <row r="504" hidden="1" x14ac:dyDescent="0.25"/>
    <row r="505" hidden="1" x14ac:dyDescent="0.25"/>
    <row r="506" hidden="1" x14ac:dyDescent="0.25"/>
    <row r="507" hidden="1" x14ac:dyDescent="0.25"/>
    <row r="508" hidden="1" x14ac:dyDescent="0.25"/>
    <row r="509" hidden="1" x14ac:dyDescent="0.25"/>
    <row r="510" hidden="1" x14ac:dyDescent="0.25"/>
    <row r="511" hidden="1" x14ac:dyDescent="0.25"/>
    <row r="512" hidden="1" x14ac:dyDescent="0.25"/>
    <row r="513" hidden="1" x14ac:dyDescent="0.25"/>
    <row r="514" hidden="1" x14ac:dyDescent="0.25"/>
    <row r="515" hidden="1" x14ac:dyDescent="0.25"/>
    <row r="516" hidden="1" x14ac:dyDescent="0.25"/>
    <row r="517" hidden="1" x14ac:dyDescent="0.25"/>
    <row r="518" hidden="1" x14ac:dyDescent="0.25"/>
    <row r="519" hidden="1" x14ac:dyDescent="0.25"/>
    <row r="520" hidden="1" x14ac:dyDescent="0.25"/>
    <row r="521" hidden="1" x14ac:dyDescent="0.25"/>
    <row r="522" hidden="1" x14ac:dyDescent="0.25"/>
    <row r="523" hidden="1" x14ac:dyDescent="0.25"/>
    <row r="524" hidden="1" x14ac:dyDescent="0.25"/>
    <row r="525" hidden="1" x14ac:dyDescent="0.25"/>
    <row r="526" hidden="1" x14ac:dyDescent="0.25"/>
    <row r="527" hidden="1" x14ac:dyDescent="0.25"/>
    <row r="528" hidden="1" x14ac:dyDescent="0.25"/>
    <row r="529" hidden="1" x14ac:dyDescent="0.25"/>
    <row r="530" hidden="1" x14ac:dyDescent="0.25"/>
    <row r="531" hidden="1" x14ac:dyDescent="0.25"/>
    <row r="532" hidden="1" x14ac:dyDescent="0.25"/>
    <row r="533" hidden="1" x14ac:dyDescent="0.25"/>
    <row r="534" hidden="1" x14ac:dyDescent="0.25"/>
    <row r="535" hidden="1" x14ac:dyDescent="0.25"/>
    <row r="536" hidden="1" x14ac:dyDescent="0.25"/>
    <row r="537" hidden="1" x14ac:dyDescent="0.25"/>
    <row r="538" hidden="1" x14ac:dyDescent="0.25"/>
    <row r="539" hidden="1" x14ac:dyDescent="0.25"/>
    <row r="540" hidden="1" x14ac:dyDescent="0.25"/>
    <row r="541" hidden="1" x14ac:dyDescent="0.25"/>
    <row r="542" hidden="1" x14ac:dyDescent="0.25"/>
    <row r="543" hidden="1" x14ac:dyDescent="0.25"/>
    <row r="544" hidden="1" x14ac:dyDescent="0.25"/>
    <row r="545" hidden="1" x14ac:dyDescent="0.25"/>
    <row r="546" hidden="1" x14ac:dyDescent="0.25"/>
    <row r="547" hidden="1" x14ac:dyDescent="0.25"/>
    <row r="548" hidden="1" x14ac:dyDescent="0.25"/>
    <row r="549" hidden="1" x14ac:dyDescent="0.25"/>
    <row r="550" hidden="1" x14ac:dyDescent="0.25"/>
    <row r="551" hidden="1" x14ac:dyDescent="0.25"/>
    <row r="552" hidden="1" x14ac:dyDescent="0.25"/>
    <row r="553" hidden="1" x14ac:dyDescent="0.25"/>
    <row r="554" hidden="1" x14ac:dyDescent="0.25"/>
    <row r="555" hidden="1" x14ac:dyDescent="0.25"/>
    <row r="556" hidden="1" x14ac:dyDescent="0.25"/>
    <row r="557" hidden="1" x14ac:dyDescent="0.25"/>
    <row r="558" hidden="1" x14ac:dyDescent="0.25"/>
    <row r="559" hidden="1" x14ac:dyDescent="0.25"/>
    <row r="560" hidden="1" x14ac:dyDescent="0.25"/>
    <row r="561" hidden="1" x14ac:dyDescent="0.25"/>
    <row r="562" hidden="1" x14ac:dyDescent="0.25"/>
    <row r="563" hidden="1" x14ac:dyDescent="0.25"/>
    <row r="564" hidden="1" x14ac:dyDescent="0.25"/>
    <row r="565" hidden="1" x14ac:dyDescent="0.25"/>
    <row r="566" hidden="1" x14ac:dyDescent="0.25"/>
    <row r="567" hidden="1" x14ac:dyDescent="0.25"/>
    <row r="568" hidden="1" x14ac:dyDescent="0.25"/>
    <row r="569" hidden="1" x14ac:dyDescent="0.25"/>
    <row r="570" hidden="1" x14ac:dyDescent="0.25"/>
    <row r="571" hidden="1" x14ac:dyDescent="0.25"/>
    <row r="572" hidden="1" x14ac:dyDescent="0.25"/>
    <row r="573" hidden="1" x14ac:dyDescent="0.25"/>
    <row r="574" hidden="1" x14ac:dyDescent="0.25"/>
    <row r="575" hidden="1" x14ac:dyDescent="0.25"/>
    <row r="576" hidden="1" x14ac:dyDescent="0.25"/>
    <row r="577" hidden="1" x14ac:dyDescent="0.25"/>
    <row r="578" hidden="1" x14ac:dyDescent="0.25"/>
    <row r="579" hidden="1" x14ac:dyDescent="0.25"/>
    <row r="580" hidden="1" x14ac:dyDescent="0.25"/>
    <row r="581" hidden="1" x14ac:dyDescent="0.25"/>
    <row r="582" hidden="1" x14ac:dyDescent="0.25"/>
    <row r="583" hidden="1" x14ac:dyDescent="0.25"/>
    <row r="584" hidden="1" x14ac:dyDescent="0.25"/>
    <row r="585" hidden="1" x14ac:dyDescent="0.25"/>
    <row r="586" hidden="1" x14ac:dyDescent="0.25"/>
    <row r="587" hidden="1" x14ac:dyDescent="0.25"/>
    <row r="588" hidden="1" x14ac:dyDescent="0.25"/>
    <row r="589" hidden="1" x14ac:dyDescent="0.25"/>
    <row r="590" hidden="1" x14ac:dyDescent="0.25"/>
    <row r="591" hidden="1" x14ac:dyDescent="0.25"/>
    <row r="592" hidden="1" x14ac:dyDescent="0.25"/>
    <row r="593" hidden="1" x14ac:dyDescent="0.25"/>
    <row r="594" hidden="1" x14ac:dyDescent="0.25"/>
    <row r="595" hidden="1" x14ac:dyDescent="0.25"/>
    <row r="596" hidden="1" x14ac:dyDescent="0.25"/>
  </sheetData>
  <customSheetViews>
    <customSheetView guid="{3D2E4C4C-55B0-42AD-9B20-28C028F4BEE7}" scale="75" hiddenRows="1" hiddenColumns="1">
      <pane ySplit="1" topLeftCell="A137" activePane="bottomLeft" state="frozen"/>
      <selection pane="bottomLeft" activeCell="F150" sqref="F150"/>
      <rowBreaks count="3" manualBreakCount="3">
        <brk id="33" max="12" man="1"/>
        <brk id="81" max="12" man="1"/>
        <brk id="129" max="24" man="1"/>
      </rowBreaks>
      <colBreaks count="1" manualBreakCount="1">
        <brk id="17" min="134" max="287" man="1"/>
      </colBreaks>
      <pageMargins left="0.59055118110236227" right="0.59055118110236227" top="0.98425196850393704" bottom="0.98425196850393704" header="0.51181102362204722" footer="0.51181102362204722"/>
      <printOptions headings="1"/>
      <pageSetup paperSize="9" scale="50" pageOrder="overThenDown" orientation="landscape" r:id="rId1"/>
      <headerFooter alignWithMargins="0">
        <oddHeader>&amp;L&amp;"Segoe UI,Bold"&amp;14Basel Committee on Banking Supervision
Basel III monitoring template&amp;C&amp;14&amp;F
&amp;A&amp;R&amp;"Segoe UI,Bold"&amp;14Confidential when completed</oddHeader>
        <oddFooter>&amp;L&amp;"Segoe UI,Regular"&amp;14&amp;D  &amp;T&amp;R&amp;"Segoe UI,Regular"&amp;14Page &amp;P of &amp;N</oddFooter>
      </headerFooter>
    </customSheetView>
  </customSheetViews>
  <mergeCells count="11">
    <mergeCell ref="B115:E115"/>
    <mergeCell ref="F131:L131"/>
    <mergeCell ref="F146:L146"/>
    <mergeCell ref="F147:L147"/>
    <mergeCell ref="B2:K2"/>
    <mergeCell ref="F141:L141"/>
    <mergeCell ref="F136:L136"/>
    <mergeCell ref="B51:E51"/>
    <mergeCell ref="B67:E67"/>
    <mergeCell ref="B83:E83"/>
    <mergeCell ref="B99:E99"/>
  </mergeCells>
  <conditionalFormatting sqref="F137:M137 L142:M143">
    <cfRule type="cellIs" dxfId="31" priority="14" stopIfTrue="1" operator="equal">
      <formula>"No"</formula>
    </cfRule>
    <cfRule type="cellIs" dxfId="30" priority="15" stopIfTrue="1" operator="equal">
      <formula>"Yes"</formula>
    </cfRule>
  </conditionalFormatting>
  <conditionalFormatting sqref="F142:K142">
    <cfRule type="cellIs" dxfId="29" priority="11" stopIfTrue="1" operator="equal">
      <formula>"No"</formula>
    </cfRule>
    <cfRule type="cellIs" dxfId="28" priority="12" stopIfTrue="1" operator="equal">
      <formula>"Yes"</formula>
    </cfRule>
  </conditionalFormatting>
  <conditionalFormatting sqref="J143:K143">
    <cfRule type="cellIs" dxfId="27" priority="2" stopIfTrue="1" operator="equal">
      <formula>"No"</formula>
    </cfRule>
    <cfRule type="cellIs" dxfId="26" priority="3" stopIfTrue="1" operator="equal">
      <formula>"Yes"</formula>
    </cfRule>
  </conditionalFormatting>
  <conditionalFormatting sqref="F5:F16 F20:F32 F36:F48 F52:F64 F68:F80 F84:F96 F100:F112 F116:F128 F133 F138 F143 F150:F154">
    <cfRule type="cellIs" dxfId="25" priority="1" operator="lessThan">
      <formula>0</formula>
    </cfRule>
  </conditionalFormatting>
  <printOptions headings="1"/>
  <pageMargins left="0.59055118110236227" right="0.59055118110236227" top="0.98425196850393704" bottom="0.98425196850393704" header="0.51181102362204722" footer="0.51181102362204722"/>
  <pageSetup paperSize="9" scale="50" pageOrder="overThenDown" orientation="landscape" r:id="rId2"/>
  <headerFooter alignWithMargins="0">
    <oddHeader>&amp;L&amp;"Segoe UI,Bold"&amp;14Basel Committee on Banking Supervision
Basel III monitoring template&amp;C&amp;14&amp;F
&amp;A&amp;R&amp;"Segoe UI,Bold"&amp;14Confidential when completed</oddHeader>
    <oddFooter>&amp;L&amp;"Segoe UI,Regular"&amp;14&amp;D  &amp;T&amp;R&amp;"Segoe UI,Regular"&amp;14Page &amp;P of &amp;N</oddFooter>
  </headerFooter>
  <rowBreaks count="3" manualBreakCount="3">
    <brk id="33" max="24" man="1"/>
    <brk id="81" max="24" man="1"/>
    <brk id="129" max="24"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rgb="FFFFCC99"/>
  </sheetPr>
  <dimension ref="A1:N186"/>
  <sheetViews>
    <sheetView zoomScale="75" zoomScaleNormal="75" workbookViewId="0">
      <pane xSplit="3" ySplit="4" topLeftCell="D5" activePane="bottomRight" state="frozen"/>
      <selection activeCell="E31" sqref="E31"/>
      <selection pane="topRight" activeCell="E31" sqref="E31"/>
      <selection pane="bottomLeft" activeCell="E31" sqref="E31"/>
      <selection pane="bottomRight"/>
    </sheetView>
  </sheetViews>
  <sheetFormatPr defaultColWidth="0" defaultRowHeight="0" customHeight="1" zeroHeight="1" x14ac:dyDescent="0.25"/>
  <cols>
    <col min="1" max="1" width="1.7109375" style="565" customWidth="1"/>
    <col min="2" max="2" width="20.7109375" style="1101" customWidth="1"/>
    <col min="3" max="3" width="55.7109375" style="1096" customWidth="1"/>
    <col min="4" max="12" width="16.7109375" style="1101" customWidth="1"/>
    <col min="13" max="13" width="16.7109375" style="1096" customWidth="1"/>
    <col min="14" max="14" width="1.7109375" style="1096" customWidth="1"/>
    <col min="15" max="16384" width="16.7109375" style="1096" hidden="1"/>
  </cols>
  <sheetData>
    <row r="1" spans="1:14" ht="30" customHeight="1" x14ac:dyDescent="0.55000000000000004">
      <c r="A1" s="1152" t="s">
        <v>947</v>
      </c>
      <c r="B1" s="1094"/>
      <c r="C1" s="1094"/>
      <c r="D1" s="1017" t="str">
        <f>CONCATENATE("Reporting unit: ", 'General Info'!$C$46, " ", 'General Info'!$C$45)</f>
        <v xml:space="preserve">Reporting unit: 1 </v>
      </c>
      <c r="E1" s="1094"/>
      <c r="F1" s="1094"/>
      <c r="G1" s="1094"/>
      <c r="H1" s="1094"/>
      <c r="I1" s="1094"/>
      <c r="J1" s="1094"/>
      <c r="K1" s="1094"/>
      <c r="L1" s="1094"/>
      <c r="M1" s="1094"/>
      <c r="N1" s="1095"/>
    </row>
    <row r="2" spans="1:14" ht="15" customHeight="1" x14ac:dyDescent="0.25">
      <c r="A2" s="625"/>
      <c r="B2" s="1096"/>
      <c r="D2" s="1096"/>
      <c r="E2" s="1096"/>
      <c r="F2" s="1096"/>
      <c r="G2" s="1096"/>
      <c r="H2" s="1096"/>
      <c r="I2" s="1096"/>
      <c r="J2" s="1096"/>
      <c r="K2" s="1096"/>
      <c r="L2" s="1096"/>
      <c r="N2" s="1097"/>
    </row>
    <row r="3" spans="1:14" ht="15" customHeight="1" x14ac:dyDescent="0.25">
      <c r="A3" s="625"/>
      <c r="B3" s="2384" t="s">
        <v>1009</v>
      </c>
      <c r="C3" s="2385"/>
      <c r="D3" s="1098">
        <v>2007</v>
      </c>
      <c r="E3" s="1098">
        <f>+D3+1</f>
        <v>2008</v>
      </c>
      <c r="F3" s="1098">
        <f t="shared" ref="F3:L3" si="0">+E3+1</f>
        <v>2009</v>
      </c>
      <c r="G3" s="1098">
        <f t="shared" si="0"/>
        <v>2010</v>
      </c>
      <c r="H3" s="1098">
        <f t="shared" si="0"/>
        <v>2011</v>
      </c>
      <c r="I3" s="1098">
        <f t="shared" si="0"/>
        <v>2012</v>
      </c>
      <c r="J3" s="1098">
        <f t="shared" si="0"/>
        <v>2013</v>
      </c>
      <c r="K3" s="1098">
        <f t="shared" si="0"/>
        <v>2014</v>
      </c>
      <c r="L3" s="1098">
        <f t="shared" si="0"/>
        <v>2015</v>
      </c>
      <c r="M3" s="1099">
        <f>+L3+1</f>
        <v>2016</v>
      </c>
      <c r="N3" s="1097"/>
    </row>
    <row r="4" spans="1:14" ht="15" customHeight="1" x14ac:dyDescent="0.25">
      <c r="A4" s="625"/>
      <c r="B4" s="1100"/>
      <c r="C4" s="1100"/>
      <c r="D4" s="1100"/>
      <c r="E4" s="1100"/>
      <c r="F4" s="1100"/>
      <c r="G4" s="1100"/>
      <c r="H4" s="1100"/>
      <c r="I4" s="1100"/>
      <c r="J4" s="1100"/>
      <c r="K4" s="1100"/>
      <c r="L4" s="1100"/>
      <c r="M4" s="1100"/>
      <c r="N4" s="1097"/>
    </row>
    <row r="5" spans="1:14" ht="30" customHeight="1" x14ac:dyDescent="0.3">
      <c r="A5" s="558" t="s">
        <v>1010</v>
      </c>
      <c r="B5" s="1116"/>
      <c r="C5" s="1117"/>
      <c r="D5" s="1096"/>
      <c r="E5" s="1096"/>
      <c r="F5" s="1096"/>
      <c r="G5" s="1096"/>
      <c r="H5" s="1096"/>
      <c r="I5" s="1096"/>
      <c r="J5" s="1096"/>
      <c r="K5" s="1096"/>
      <c r="L5" s="1096"/>
      <c r="N5" s="1097"/>
    </row>
    <row r="6" spans="1:14" ht="15" customHeight="1" x14ac:dyDescent="0.25">
      <c r="A6" s="625"/>
      <c r="B6" s="1102"/>
      <c r="C6" s="1102"/>
      <c r="D6" s="1102"/>
      <c r="E6" s="1102"/>
      <c r="F6" s="1102"/>
      <c r="G6" s="1102"/>
      <c r="H6" s="1102"/>
      <c r="I6" s="1102"/>
      <c r="J6" s="1102"/>
      <c r="K6" s="1102"/>
      <c r="L6" s="1102"/>
      <c r="M6" s="1102"/>
      <c r="N6" s="1097"/>
    </row>
    <row r="7" spans="1:14" ht="15" customHeight="1" x14ac:dyDescent="0.25">
      <c r="A7" s="625"/>
      <c r="B7" s="2386" t="s">
        <v>1011</v>
      </c>
      <c r="C7" s="2379"/>
      <c r="D7" s="1103"/>
      <c r="E7" s="1103"/>
      <c r="F7" s="1103"/>
      <c r="G7" s="1103"/>
      <c r="H7" s="1103"/>
      <c r="I7" s="407"/>
      <c r="J7" s="407"/>
      <c r="K7" s="407"/>
      <c r="L7" s="407"/>
      <c r="M7" s="408"/>
      <c r="N7" s="1097"/>
    </row>
    <row r="8" spans="1:14" ht="15" customHeight="1" x14ac:dyDescent="0.25">
      <c r="A8" s="625"/>
      <c r="B8" s="2382" t="s">
        <v>1012</v>
      </c>
      <c r="C8" s="2383"/>
      <c r="D8" s="49"/>
      <c r="E8" s="49"/>
      <c r="F8" s="49"/>
      <c r="G8" s="49"/>
      <c r="H8" s="49"/>
      <c r="I8" s="57"/>
      <c r="J8" s="57"/>
      <c r="K8" s="57"/>
      <c r="L8" s="57"/>
      <c r="M8" s="101"/>
      <c r="N8" s="1097"/>
    </row>
    <row r="9" spans="1:14" ht="15" customHeight="1" x14ac:dyDescent="0.25">
      <c r="A9" s="625"/>
      <c r="B9" s="2382" t="s">
        <v>1013</v>
      </c>
      <c r="C9" s="2383"/>
      <c r="D9" s="49"/>
      <c r="E9" s="49"/>
      <c r="F9" s="49"/>
      <c r="G9" s="49"/>
      <c r="H9" s="49"/>
      <c r="I9" s="57"/>
      <c r="J9" s="57"/>
      <c r="K9" s="57"/>
      <c r="L9" s="57"/>
      <c r="M9" s="101"/>
      <c r="N9" s="1097"/>
    </row>
    <row r="10" spans="1:14" ht="15" customHeight="1" x14ac:dyDescent="0.25">
      <c r="A10" s="625"/>
      <c r="B10" s="2382" t="s">
        <v>1014</v>
      </c>
      <c r="C10" s="2383"/>
      <c r="D10" s="49"/>
      <c r="E10" s="49"/>
      <c r="F10" s="49"/>
      <c r="G10" s="49"/>
      <c r="H10" s="49"/>
      <c r="I10" s="68"/>
      <c r="J10" s="68"/>
      <c r="K10" s="68"/>
      <c r="L10" s="68"/>
      <c r="M10" s="391"/>
      <c r="N10" s="1097"/>
    </row>
    <row r="11" spans="1:14" ht="15" customHeight="1" x14ac:dyDescent="0.25">
      <c r="A11" s="625"/>
      <c r="B11" s="2382" t="s">
        <v>1015</v>
      </c>
      <c r="C11" s="2383"/>
      <c r="D11" s="49"/>
      <c r="E11" s="49"/>
      <c r="F11" s="49"/>
      <c r="G11" s="49"/>
      <c r="H11" s="49"/>
      <c r="I11" s="68"/>
      <c r="J11" s="68"/>
      <c r="K11" s="68"/>
      <c r="L11" s="68"/>
      <c r="M11" s="391"/>
      <c r="N11" s="1097"/>
    </row>
    <row r="12" spans="1:14" ht="15" customHeight="1" x14ac:dyDescent="0.25">
      <c r="A12" s="625"/>
      <c r="B12" s="2382" t="s">
        <v>1016</v>
      </c>
      <c r="C12" s="2383"/>
      <c r="D12" s="49"/>
      <c r="E12" s="49"/>
      <c r="F12" s="49"/>
      <c r="G12" s="49"/>
      <c r="H12" s="49"/>
      <c r="I12" s="68"/>
      <c r="J12" s="68"/>
      <c r="K12" s="68"/>
      <c r="L12" s="68"/>
      <c r="M12" s="391"/>
      <c r="N12" s="1097"/>
    </row>
    <row r="13" spans="1:14" ht="15" customHeight="1" x14ac:dyDescent="0.25">
      <c r="A13" s="625"/>
      <c r="B13" s="2382" t="s">
        <v>1017</v>
      </c>
      <c r="C13" s="2383"/>
      <c r="D13" s="49"/>
      <c r="E13" s="49"/>
      <c r="F13" s="49"/>
      <c r="G13" s="49"/>
      <c r="H13" s="49"/>
      <c r="I13" s="68"/>
      <c r="J13" s="68"/>
      <c r="K13" s="68"/>
      <c r="L13" s="68"/>
      <c r="M13" s="391"/>
      <c r="N13" s="1097"/>
    </row>
    <row r="14" spans="1:14" ht="15" customHeight="1" x14ac:dyDescent="0.25">
      <c r="A14" s="625"/>
      <c r="B14" s="2387" t="s">
        <v>1018</v>
      </c>
      <c r="C14" s="2381"/>
      <c r="D14" s="51"/>
      <c r="E14" s="51"/>
      <c r="F14" s="51"/>
      <c r="G14" s="51"/>
      <c r="H14" s="51"/>
      <c r="I14" s="52"/>
      <c r="J14" s="52"/>
      <c r="K14" s="52"/>
      <c r="L14" s="52"/>
      <c r="M14" s="471"/>
      <c r="N14" s="1097"/>
    </row>
    <row r="15" spans="1:14" ht="15" customHeight="1" x14ac:dyDescent="0.25">
      <c r="A15" s="625"/>
      <c r="B15" s="1096"/>
      <c r="D15" s="1096"/>
      <c r="E15" s="1096"/>
      <c r="F15" s="1096"/>
      <c r="G15" s="1096"/>
      <c r="H15" s="1096"/>
      <c r="I15" s="1096"/>
      <c r="J15" s="1096"/>
      <c r="K15" s="1096"/>
      <c r="L15" s="1096"/>
      <c r="N15" s="1097"/>
    </row>
    <row r="16" spans="1:14" ht="30" customHeight="1" x14ac:dyDescent="0.3">
      <c r="A16" s="582" t="s">
        <v>1019</v>
      </c>
      <c r="B16" s="1112"/>
      <c r="C16" s="1113"/>
      <c r="D16" s="1114"/>
      <c r="E16" s="1114"/>
      <c r="F16" s="1114"/>
      <c r="G16" s="1114"/>
      <c r="H16" s="1114"/>
      <c r="I16" s="1114"/>
      <c r="J16" s="1114"/>
      <c r="K16" s="1114"/>
      <c r="L16" s="1114"/>
      <c r="M16" s="1114"/>
      <c r="N16" s="1115"/>
    </row>
    <row r="17" spans="1:14" ht="15" customHeight="1" x14ac:dyDescent="0.25">
      <c r="A17" s="625"/>
      <c r="B17" s="1102"/>
      <c r="C17" s="1102"/>
      <c r="D17" s="1102"/>
      <c r="E17" s="1102"/>
      <c r="F17" s="1102"/>
      <c r="G17" s="1102"/>
      <c r="H17" s="1102"/>
      <c r="I17" s="1102"/>
      <c r="J17" s="1102"/>
      <c r="K17" s="1102"/>
      <c r="L17" s="1102"/>
      <c r="M17" s="1102"/>
      <c r="N17" s="1097"/>
    </row>
    <row r="18" spans="1:14" ht="15" customHeight="1" x14ac:dyDescent="0.25">
      <c r="A18" s="625"/>
      <c r="B18" s="2386" t="s">
        <v>1020</v>
      </c>
      <c r="C18" s="2379"/>
      <c r="D18" s="1103"/>
      <c r="E18" s="1103"/>
      <c r="F18" s="1103"/>
      <c r="G18" s="1103"/>
      <c r="H18" s="1103"/>
      <c r="I18" s="407"/>
      <c r="J18" s="407"/>
      <c r="K18" s="407"/>
      <c r="L18" s="407"/>
      <c r="M18" s="408"/>
      <c r="N18" s="1097"/>
    </row>
    <row r="19" spans="1:14" ht="15" customHeight="1" x14ac:dyDescent="0.25">
      <c r="A19" s="625"/>
      <c r="B19" s="2388" t="s">
        <v>1788</v>
      </c>
      <c r="C19" s="2389"/>
      <c r="D19" s="49"/>
      <c r="E19" s="49"/>
      <c r="F19" s="49"/>
      <c r="G19" s="49"/>
      <c r="H19" s="49"/>
      <c r="I19" s="57"/>
      <c r="J19" s="57"/>
      <c r="K19" s="57"/>
      <c r="L19" s="57"/>
      <c r="M19" s="101"/>
      <c r="N19" s="1097"/>
    </row>
    <row r="20" spans="1:14" ht="15" customHeight="1" x14ac:dyDescent="0.25">
      <c r="A20" s="625"/>
      <c r="B20" s="2388" t="s">
        <v>1789</v>
      </c>
      <c r="C20" s="2389"/>
      <c r="D20" s="49"/>
      <c r="E20" s="49"/>
      <c r="F20" s="49"/>
      <c r="G20" s="49"/>
      <c r="H20" s="49"/>
      <c r="I20" s="57"/>
      <c r="J20" s="57"/>
      <c r="K20" s="57"/>
      <c r="L20" s="57"/>
      <c r="M20" s="101"/>
      <c r="N20" s="1097"/>
    </row>
    <row r="21" spans="1:14" ht="15" customHeight="1" x14ac:dyDescent="0.25">
      <c r="A21" s="625"/>
      <c r="B21" s="2382" t="s">
        <v>1021</v>
      </c>
      <c r="C21" s="2383"/>
      <c r="D21" s="49"/>
      <c r="E21" s="49"/>
      <c r="F21" s="49"/>
      <c r="G21" s="49"/>
      <c r="H21" s="49"/>
      <c r="I21" s="57"/>
      <c r="J21" s="57"/>
      <c r="K21" s="57"/>
      <c r="L21" s="57"/>
      <c r="M21" s="101"/>
      <c r="N21" s="1097"/>
    </row>
    <row r="22" spans="1:14" ht="15" customHeight="1" x14ac:dyDescent="0.25">
      <c r="A22" s="625"/>
      <c r="B22" s="2382" t="s">
        <v>1022</v>
      </c>
      <c r="C22" s="2383"/>
      <c r="D22" s="49"/>
      <c r="E22" s="49"/>
      <c r="F22" s="49"/>
      <c r="G22" s="49"/>
      <c r="H22" s="49"/>
      <c r="I22" s="57"/>
      <c r="J22" s="57"/>
      <c r="K22" s="57"/>
      <c r="L22" s="57"/>
      <c r="M22" s="101"/>
      <c r="N22" s="1097"/>
    </row>
    <row r="23" spans="1:14" ht="15" customHeight="1" x14ac:dyDescent="0.25">
      <c r="A23" s="625"/>
      <c r="B23" s="2382" t="s">
        <v>1023</v>
      </c>
      <c r="C23" s="2383"/>
      <c r="D23" s="49"/>
      <c r="E23" s="49"/>
      <c r="F23" s="49"/>
      <c r="G23" s="49"/>
      <c r="H23" s="49"/>
      <c r="I23" s="57"/>
      <c r="J23" s="57"/>
      <c r="K23" s="57"/>
      <c r="L23" s="57"/>
      <c r="M23" s="101"/>
      <c r="N23" s="1097"/>
    </row>
    <row r="24" spans="1:14" ht="15" customHeight="1" x14ac:dyDescent="0.25">
      <c r="A24" s="625"/>
      <c r="B24" s="2382" t="s">
        <v>1024</v>
      </c>
      <c r="C24" s="2383"/>
      <c r="D24" s="49"/>
      <c r="E24" s="49"/>
      <c r="F24" s="49"/>
      <c r="G24" s="49"/>
      <c r="H24" s="49"/>
      <c r="I24" s="57"/>
      <c r="J24" s="57"/>
      <c r="K24" s="57"/>
      <c r="L24" s="57"/>
      <c r="M24" s="101"/>
      <c r="N24" s="1097"/>
    </row>
    <row r="25" spans="1:14" ht="15" customHeight="1" x14ac:dyDescent="0.25">
      <c r="A25" s="625"/>
      <c r="B25" s="2382" t="s">
        <v>1025</v>
      </c>
      <c r="C25" s="2383"/>
      <c r="D25" s="49"/>
      <c r="E25" s="49"/>
      <c r="F25" s="49"/>
      <c r="G25" s="49"/>
      <c r="H25" s="49"/>
      <c r="I25" s="57"/>
      <c r="J25" s="57"/>
      <c r="K25" s="57"/>
      <c r="L25" s="57"/>
      <c r="M25" s="101"/>
      <c r="N25" s="1097"/>
    </row>
    <row r="26" spans="1:14" ht="15" customHeight="1" x14ac:dyDescent="0.25">
      <c r="A26" s="625"/>
      <c r="B26" s="2382" t="s">
        <v>1026</v>
      </c>
      <c r="C26" s="2383"/>
      <c r="D26" s="49"/>
      <c r="E26" s="49"/>
      <c r="F26" s="49"/>
      <c r="G26" s="49"/>
      <c r="H26" s="49"/>
      <c r="I26" s="57"/>
      <c r="J26" s="57"/>
      <c r="K26" s="57"/>
      <c r="L26" s="57"/>
      <c r="M26" s="101"/>
      <c r="N26" s="1097"/>
    </row>
    <row r="27" spans="1:14" ht="15" customHeight="1" x14ac:dyDescent="0.25">
      <c r="A27" s="625"/>
      <c r="B27" s="2382" t="s">
        <v>1027</v>
      </c>
      <c r="C27" s="2383"/>
      <c r="D27" s="49"/>
      <c r="E27" s="49"/>
      <c r="F27" s="49"/>
      <c r="G27" s="49"/>
      <c r="H27" s="49"/>
      <c r="I27" s="57"/>
      <c r="J27" s="57"/>
      <c r="K27" s="57"/>
      <c r="L27" s="57"/>
      <c r="M27" s="101"/>
      <c r="N27" s="1097"/>
    </row>
    <row r="28" spans="1:14" ht="15" customHeight="1" x14ac:dyDescent="0.25">
      <c r="A28" s="625"/>
      <c r="B28" s="2382" t="s">
        <v>1028</v>
      </c>
      <c r="C28" s="2383"/>
      <c r="D28" s="49"/>
      <c r="E28" s="49"/>
      <c r="F28" s="49"/>
      <c r="G28" s="49"/>
      <c r="H28" s="49"/>
      <c r="I28" s="68"/>
      <c r="J28" s="68"/>
      <c r="K28" s="68"/>
      <c r="L28" s="68"/>
      <c r="M28" s="391"/>
      <c r="N28" s="1097"/>
    </row>
    <row r="29" spans="1:14" ht="15" customHeight="1" x14ac:dyDescent="0.25">
      <c r="A29" s="625"/>
      <c r="B29" s="1239" t="s">
        <v>1186</v>
      </c>
      <c r="C29" s="1240"/>
      <c r="D29" s="49"/>
      <c r="E29" s="49"/>
      <c r="F29" s="49"/>
      <c r="G29" s="49"/>
      <c r="H29" s="49"/>
      <c r="I29" s="68"/>
      <c r="J29" s="68"/>
      <c r="K29" s="68"/>
      <c r="L29" s="68"/>
      <c r="M29" s="391"/>
      <c r="N29" s="1097"/>
    </row>
    <row r="30" spans="1:14" ht="15" customHeight="1" x14ac:dyDescent="0.25">
      <c r="A30" s="625"/>
      <c r="B30" s="2391" t="s">
        <v>1187</v>
      </c>
      <c r="C30" s="2392"/>
      <c r="D30" s="51"/>
      <c r="E30" s="51"/>
      <c r="F30" s="51"/>
      <c r="G30" s="51"/>
      <c r="H30" s="51"/>
      <c r="I30" s="52"/>
      <c r="J30" s="52"/>
      <c r="K30" s="52"/>
      <c r="L30" s="52"/>
      <c r="M30" s="471"/>
      <c r="N30" s="1097"/>
    </row>
    <row r="31" spans="1:14" ht="15" customHeight="1" x14ac:dyDescent="0.25">
      <c r="A31" s="625"/>
      <c r="B31" s="1096"/>
      <c r="D31" s="1096"/>
      <c r="E31" s="1096"/>
      <c r="F31" s="1096"/>
      <c r="G31" s="1096"/>
      <c r="H31" s="1096"/>
      <c r="I31" s="1096"/>
      <c r="J31" s="1096"/>
      <c r="K31" s="1096"/>
      <c r="L31" s="1096"/>
      <c r="N31" s="1097"/>
    </row>
    <row r="32" spans="1:14" ht="30" customHeight="1" x14ac:dyDescent="0.3">
      <c r="A32" s="582" t="s">
        <v>1054</v>
      </c>
      <c r="B32" s="1112"/>
      <c r="C32" s="1113"/>
      <c r="D32" s="1114"/>
      <c r="E32" s="1114"/>
      <c r="F32" s="1114"/>
      <c r="G32" s="1114"/>
      <c r="H32" s="1114"/>
      <c r="I32" s="1114"/>
      <c r="J32" s="1114"/>
      <c r="K32" s="1114"/>
      <c r="L32" s="1114"/>
      <c r="M32" s="1114"/>
      <c r="N32" s="1115"/>
    </row>
    <row r="33" spans="1:14" ht="15" customHeight="1" x14ac:dyDescent="0.25">
      <c r="A33" s="625"/>
      <c r="B33" s="1102"/>
      <c r="C33" s="1102"/>
      <c r="D33" s="1102"/>
      <c r="E33" s="1102"/>
      <c r="F33" s="1102"/>
      <c r="G33" s="1102"/>
      <c r="H33" s="1102"/>
      <c r="I33" s="1102"/>
      <c r="J33" s="1102"/>
      <c r="K33" s="1102"/>
      <c r="L33" s="1102"/>
      <c r="M33" s="1102"/>
      <c r="N33" s="1097"/>
    </row>
    <row r="34" spans="1:14" ht="15" customHeight="1" x14ac:dyDescent="0.25">
      <c r="A34" s="625"/>
      <c r="B34" s="1104" t="s">
        <v>1029</v>
      </c>
      <c r="C34" s="1105"/>
      <c r="D34" s="1098">
        <f>D3</f>
        <v>2007</v>
      </c>
      <c r="E34" s="1098">
        <f>+D34+1</f>
        <v>2008</v>
      </c>
      <c r="F34" s="1098">
        <f t="shared" ref="F34:L34" si="1">+E34+1</f>
        <v>2009</v>
      </c>
      <c r="G34" s="1098">
        <f t="shared" si="1"/>
        <v>2010</v>
      </c>
      <c r="H34" s="1098">
        <f t="shared" si="1"/>
        <v>2011</v>
      </c>
      <c r="I34" s="1098">
        <f t="shared" si="1"/>
        <v>2012</v>
      </c>
      <c r="J34" s="1098">
        <f t="shared" si="1"/>
        <v>2013</v>
      </c>
      <c r="K34" s="1098">
        <f t="shared" si="1"/>
        <v>2014</v>
      </c>
      <c r="L34" s="1098">
        <f t="shared" si="1"/>
        <v>2015</v>
      </c>
      <c r="M34" s="1099">
        <f>+L34+1</f>
        <v>2016</v>
      </c>
      <c r="N34" s="1097"/>
    </row>
    <row r="35" spans="1:14" ht="15" customHeight="1" x14ac:dyDescent="0.25">
      <c r="A35" s="625"/>
      <c r="B35" s="2393" t="s">
        <v>1030</v>
      </c>
      <c r="C35" s="1363" t="s">
        <v>1031</v>
      </c>
      <c r="D35" s="407"/>
      <c r="E35" s="57"/>
      <c r="F35" s="57"/>
      <c r="G35" s="57"/>
      <c r="H35" s="57"/>
      <c r="I35" s="57"/>
      <c r="J35" s="57"/>
      <c r="K35" s="57"/>
      <c r="L35" s="57"/>
      <c r="M35" s="101"/>
      <c r="N35" s="1097"/>
    </row>
    <row r="36" spans="1:14" ht="15" customHeight="1" x14ac:dyDescent="0.25">
      <c r="A36" s="625"/>
      <c r="B36" s="2394"/>
      <c r="C36" s="1364" t="s">
        <v>1032</v>
      </c>
      <c r="D36" s="57"/>
      <c r="E36" s="57"/>
      <c r="F36" s="57"/>
      <c r="G36" s="57"/>
      <c r="H36" s="57"/>
      <c r="I36" s="57"/>
      <c r="J36" s="57"/>
      <c r="K36" s="57"/>
      <c r="L36" s="57"/>
      <c r="M36" s="101"/>
      <c r="N36" s="1097"/>
    </row>
    <row r="37" spans="1:14" ht="15" customHeight="1" x14ac:dyDescent="0.25">
      <c r="A37" s="625"/>
      <c r="B37" s="2394"/>
      <c r="C37" s="1364" t="s">
        <v>1033</v>
      </c>
      <c r="D37" s="57"/>
      <c r="E37" s="57"/>
      <c r="F37" s="57"/>
      <c r="G37" s="57"/>
      <c r="H37" s="57"/>
      <c r="I37" s="57"/>
      <c r="J37" s="57"/>
      <c r="K37" s="57"/>
      <c r="L37" s="57"/>
      <c r="M37" s="101"/>
      <c r="N37" s="1097"/>
    </row>
    <row r="38" spans="1:14" ht="15" customHeight="1" x14ac:dyDescent="0.25">
      <c r="A38" s="625"/>
      <c r="B38" s="2394"/>
      <c r="C38" s="1364" t="s">
        <v>1034</v>
      </c>
      <c r="D38" s="68"/>
      <c r="E38" s="68"/>
      <c r="F38" s="68"/>
      <c r="G38" s="68"/>
      <c r="H38" s="68"/>
      <c r="I38" s="68"/>
      <c r="J38" s="68"/>
      <c r="K38" s="68"/>
      <c r="L38" s="68"/>
      <c r="M38" s="391"/>
      <c r="N38" s="1097"/>
    </row>
    <row r="39" spans="1:14" ht="15" customHeight="1" x14ac:dyDescent="0.25">
      <c r="A39" s="625"/>
      <c r="B39" s="2394"/>
      <c r="C39" s="1365" t="s">
        <v>1058</v>
      </c>
      <c r="D39" s="68"/>
      <c r="E39" s="68"/>
      <c r="F39" s="68"/>
      <c r="G39" s="68"/>
      <c r="H39" s="68"/>
      <c r="I39" s="68"/>
      <c r="J39" s="68"/>
      <c r="K39" s="68"/>
      <c r="L39" s="68"/>
      <c r="M39" s="391"/>
      <c r="N39" s="1097"/>
    </row>
    <row r="40" spans="1:14" ht="15" customHeight="1" x14ac:dyDescent="0.25">
      <c r="A40" s="625"/>
      <c r="B40" s="2394"/>
      <c r="C40" s="1365" t="s">
        <v>1074</v>
      </c>
      <c r="D40" s="68"/>
      <c r="E40" s="68"/>
      <c r="F40" s="68"/>
      <c r="G40" s="68"/>
      <c r="H40" s="68"/>
      <c r="I40" s="68"/>
      <c r="J40" s="68"/>
      <c r="K40" s="68"/>
      <c r="L40" s="68"/>
      <c r="M40" s="391"/>
      <c r="N40" s="1097"/>
    </row>
    <row r="41" spans="1:14" ht="15" customHeight="1" x14ac:dyDescent="0.25">
      <c r="A41" s="625"/>
      <c r="B41" s="2394"/>
      <c r="C41" s="1366" t="str">
        <f>CONCATENATE("Check: row ", ROW(C40), " ≤ row ", ROW(C39), " ≤ row ", ROW(C38), " ≤ row ", ROW(C37)," ≤ row ", ROW(C36)," ≤ row ", ROW(C35))</f>
        <v>Check: row 40 ≤ row 39 ≤ row 38 ≤ row 37 ≤ row 36 ≤ row 35</v>
      </c>
      <c r="D41" s="1121" t="str">
        <f>IF(AND(D40&lt;=D39, D39&lt;=D38, D38&lt;=D37, D37&lt;=D36, D36&lt;=D35), "Pass", "Fail")</f>
        <v>Pass</v>
      </c>
      <c r="E41" s="1121" t="str">
        <f t="shared" ref="E41:L41" si="2">IF(AND(E40&lt;=E39, E39&lt;=E38, E38&lt;=E37, E37&lt;=E36, E36&lt;=E35), "Pass", "Fail")</f>
        <v>Pass</v>
      </c>
      <c r="F41" s="1121" t="str">
        <f t="shared" si="2"/>
        <v>Pass</v>
      </c>
      <c r="G41" s="1121" t="str">
        <f t="shared" si="2"/>
        <v>Pass</v>
      </c>
      <c r="H41" s="1121" t="str">
        <f t="shared" si="2"/>
        <v>Pass</v>
      </c>
      <c r="I41" s="1121" t="str">
        <f t="shared" si="2"/>
        <v>Pass</v>
      </c>
      <c r="J41" s="1121" t="str">
        <f t="shared" si="2"/>
        <v>Pass</v>
      </c>
      <c r="K41" s="1121" t="str">
        <f t="shared" si="2"/>
        <v>Pass</v>
      </c>
      <c r="L41" s="1121" t="str">
        <f t="shared" si="2"/>
        <v>Pass</v>
      </c>
      <c r="M41" s="479" t="str">
        <f>IF(AND(M40&lt;=M39, M39&lt;=M38, M38&lt;=M37, M37&lt;=M36, M36&lt;=M35), "Pass", "Fail")</f>
        <v>Pass</v>
      </c>
      <c r="N41" s="1097"/>
    </row>
    <row r="42" spans="1:14" ht="15" customHeight="1" x14ac:dyDescent="0.25">
      <c r="A42" s="625"/>
      <c r="B42" s="2394"/>
      <c r="C42" s="1364" t="s">
        <v>1035</v>
      </c>
      <c r="D42" s="40"/>
      <c r="E42" s="40"/>
      <c r="F42" s="40"/>
      <c r="G42" s="40"/>
      <c r="H42" s="40"/>
      <c r="I42" s="40"/>
      <c r="J42" s="40"/>
      <c r="K42" s="40"/>
      <c r="L42" s="40"/>
      <c r="M42" s="473"/>
      <c r="N42" s="1097"/>
    </row>
    <row r="43" spans="1:14" ht="15" customHeight="1" x14ac:dyDescent="0.25">
      <c r="A43" s="625"/>
      <c r="B43" s="2394"/>
      <c r="C43" s="1364" t="s">
        <v>1036</v>
      </c>
      <c r="D43" s="57"/>
      <c r="E43" s="57"/>
      <c r="F43" s="57"/>
      <c r="G43" s="57"/>
      <c r="H43" s="57"/>
      <c r="I43" s="57"/>
      <c r="J43" s="57"/>
      <c r="K43" s="57"/>
      <c r="L43" s="57"/>
      <c r="M43" s="101"/>
      <c r="N43" s="1097"/>
    </row>
    <row r="44" spans="1:14" ht="15" customHeight="1" x14ac:dyDescent="0.25">
      <c r="A44" s="625"/>
      <c r="B44" s="2394"/>
      <c r="C44" s="1367" t="s">
        <v>1037</v>
      </c>
      <c r="D44" s="57"/>
      <c r="E44" s="57"/>
      <c r="F44" s="57"/>
      <c r="G44" s="57"/>
      <c r="H44" s="57"/>
      <c r="I44" s="57"/>
      <c r="J44" s="57"/>
      <c r="K44" s="57"/>
      <c r="L44" s="57"/>
      <c r="M44" s="101"/>
      <c r="N44" s="1097"/>
    </row>
    <row r="45" spans="1:14" ht="15" customHeight="1" x14ac:dyDescent="0.25">
      <c r="A45" s="625"/>
      <c r="B45" s="2394"/>
      <c r="C45" s="1367" t="s">
        <v>1038</v>
      </c>
      <c r="D45" s="57"/>
      <c r="E45" s="57"/>
      <c r="F45" s="57"/>
      <c r="G45" s="57"/>
      <c r="H45" s="57"/>
      <c r="I45" s="57"/>
      <c r="J45" s="57"/>
      <c r="K45" s="57"/>
      <c r="L45" s="57"/>
      <c r="M45" s="101"/>
      <c r="N45" s="1097"/>
    </row>
    <row r="46" spans="1:14" ht="15" customHeight="1" x14ac:dyDescent="0.25">
      <c r="A46" s="625"/>
      <c r="B46" s="2394"/>
      <c r="C46" s="1368" t="s">
        <v>1059</v>
      </c>
      <c r="D46" s="57"/>
      <c r="E46" s="57"/>
      <c r="F46" s="57"/>
      <c r="G46" s="57"/>
      <c r="H46" s="57"/>
      <c r="I46" s="57"/>
      <c r="J46" s="57"/>
      <c r="K46" s="57"/>
      <c r="L46" s="57"/>
      <c r="M46" s="101"/>
      <c r="N46" s="1097"/>
    </row>
    <row r="47" spans="1:14" ht="15" customHeight="1" x14ac:dyDescent="0.25">
      <c r="A47" s="625"/>
      <c r="B47" s="2394"/>
      <c r="C47" s="1368" t="s">
        <v>1060</v>
      </c>
      <c r="D47" s="57"/>
      <c r="E47" s="57"/>
      <c r="F47" s="57"/>
      <c r="G47" s="57"/>
      <c r="H47" s="57"/>
      <c r="I47" s="57"/>
      <c r="J47" s="57"/>
      <c r="K47" s="57"/>
      <c r="L47" s="57"/>
      <c r="M47" s="101"/>
      <c r="N47" s="1097"/>
    </row>
    <row r="48" spans="1:14" ht="15" customHeight="1" x14ac:dyDescent="0.25">
      <c r="A48" s="625"/>
      <c r="B48" s="2394"/>
      <c r="C48" s="1366" t="str">
        <f>CONCATENATE("Check: row ", ROW(C47), " ≤ row ", ROW(C46), " ≤ row ", ROW(C45), " ≤ row ", ROW(C44)," ≤ row ", ROW(C43)," ≤ row ", ROW(C42))</f>
        <v>Check: row 47 ≤ row 46 ≤ row 45 ≤ row 44 ≤ row 43 ≤ row 42</v>
      </c>
      <c r="D48" s="1121" t="str">
        <f>IF(AND(D47&lt;=D46, D46&lt;=D45, D45&lt;=D44, D44&lt;=D43, D43&lt;=D42), "Pass", "Fail")</f>
        <v>Pass</v>
      </c>
      <c r="E48" s="1121" t="str">
        <f t="shared" ref="E48:L48" si="3">IF(AND(E47&lt;=E46, E46&lt;=E45, E45&lt;=E44, E44&lt;=E43, E43&lt;=E42), "Pass", "Fail")</f>
        <v>Pass</v>
      </c>
      <c r="F48" s="1121" t="str">
        <f t="shared" si="3"/>
        <v>Pass</v>
      </c>
      <c r="G48" s="1121" t="str">
        <f t="shared" si="3"/>
        <v>Pass</v>
      </c>
      <c r="H48" s="1121" t="str">
        <f t="shared" si="3"/>
        <v>Pass</v>
      </c>
      <c r="I48" s="1121" t="str">
        <f t="shared" si="3"/>
        <v>Pass</v>
      </c>
      <c r="J48" s="1121" t="str">
        <f t="shared" si="3"/>
        <v>Pass</v>
      </c>
      <c r="K48" s="1121" t="str">
        <f t="shared" si="3"/>
        <v>Pass</v>
      </c>
      <c r="L48" s="1121" t="str">
        <f t="shared" si="3"/>
        <v>Pass</v>
      </c>
      <c r="M48" s="479" t="str">
        <f>IF(AND(M47&lt;=M46, M46&lt;=M45, M45&lt;=M44, M44&lt;=M43, M43&lt;=M42), "Pass", "Fail")</f>
        <v>Pass</v>
      </c>
      <c r="N48" s="1097"/>
    </row>
    <row r="49" spans="1:14" ht="15" customHeight="1" x14ac:dyDescent="0.25">
      <c r="A49" s="625"/>
      <c r="B49" s="2394"/>
      <c r="C49" s="1369" t="s">
        <v>1039</v>
      </c>
      <c r="D49" s="57"/>
      <c r="E49" s="57"/>
      <c r="F49" s="57"/>
      <c r="G49" s="57"/>
      <c r="H49" s="57"/>
      <c r="I49" s="57"/>
      <c r="J49" s="57"/>
      <c r="K49" s="57"/>
      <c r="L49" s="57"/>
      <c r="M49" s="101"/>
      <c r="N49" s="1097"/>
    </row>
    <row r="50" spans="1:14" ht="15" customHeight="1" x14ac:dyDescent="0.25">
      <c r="A50" s="625"/>
      <c r="B50" s="2394"/>
      <c r="C50" s="1369" t="s">
        <v>1040</v>
      </c>
      <c r="D50" s="57"/>
      <c r="E50" s="57"/>
      <c r="F50" s="57"/>
      <c r="G50" s="57"/>
      <c r="H50" s="57"/>
      <c r="I50" s="57"/>
      <c r="J50" s="57"/>
      <c r="K50" s="57"/>
      <c r="L50" s="57"/>
      <c r="M50" s="101"/>
      <c r="N50" s="1097"/>
    </row>
    <row r="51" spans="1:14" ht="15" customHeight="1" x14ac:dyDescent="0.25">
      <c r="A51" s="625"/>
      <c r="B51" s="2394"/>
      <c r="C51" s="1369" t="s">
        <v>1041</v>
      </c>
      <c r="D51" s="57"/>
      <c r="E51" s="57"/>
      <c r="F51" s="57"/>
      <c r="G51" s="57"/>
      <c r="H51" s="57"/>
      <c r="I51" s="57"/>
      <c r="J51" s="57"/>
      <c r="K51" s="57"/>
      <c r="L51" s="57"/>
      <c r="M51" s="101"/>
      <c r="N51" s="1097"/>
    </row>
    <row r="52" spans="1:14" ht="15" customHeight="1" x14ac:dyDescent="0.25">
      <c r="A52" s="625"/>
      <c r="B52" s="2394"/>
      <c r="C52" s="1370" t="str">
        <f>CONCATENATE("Check: row ", ROW(C51), " ≥ row ", ROW(C50)," ≥ row ", ROW(C49))</f>
        <v>Check: row 51 ≥ row 50 ≥ row 49</v>
      </c>
      <c r="D52" s="1121" t="str">
        <f>IF(AND(D51&gt;=D50, D50&gt;=D49), "Pass", "Fail")</f>
        <v>Pass</v>
      </c>
      <c r="E52" s="1121" t="str">
        <f t="shared" ref="E52:L52" si="4">IF(AND(E51&gt;=E50, E50&gt;=E49), "Pass", "Fail")</f>
        <v>Pass</v>
      </c>
      <c r="F52" s="1121" t="str">
        <f t="shared" si="4"/>
        <v>Pass</v>
      </c>
      <c r="G52" s="1121" t="str">
        <f t="shared" si="4"/>
        <v>Pass</v>
      </c>
      <c r="H52" s="1121" t="str">
        <f t="shared" si="4"/>
        <v>Pass</v>
      </c>
      <c r="I52" s="1121" t="str">
        <f t="shared" si="4"/>
        <v>Pass</v>
      </c>
      <c r="J52" s="1121" t="str">
        <f t="shared" si="4"/>
        <v>Pass</v>
      </c>
      <c r="K52" s="1121" t="str">
        <f t="shared" si="4"/>
        <v>Pass</v>
      </c>
      <c r="L52" s="1121" t="str">
        <f t="shared" si="4"/>
        <v>Pass</v>
      </c>
      <c r="M52" s="479" t="str">
        <f>IF(AND(M51&gt;=M50, M50&gt;=M49), "Pass", "Fail")</f>
        <v>Pass</v>
      </c>
      <c r="N52" s="1097"/>
    </row>
    <row r="53" spans="1:14" ht="15" customHeight="1" x14ac:dyDescent="0.25">
      <c r="A53" s="625"/>
      <c r="B53" s="2394"/>
      <c r="C53" s="1375" t="s">
        <v>1042</v>
      </c>
      <c r="D53" s="68"/>
      <c r="E53" s="68"/>
      <c r="F53" s="68"/>
      <c r="G53" s="68"/>
      <c r="H53" s="68"/>
      <c r="I53" s="68"/>
      <c r="J53" s="68"/>
      <c r="K53" s="68"/>
      <c r="L53" s="68"/>
      <c r="M53" s="391"/>
      <c r="N53" s="1097"/>
    </row>
    <row r="54" spans="1:14" ht="15" customHeight="1" x14ac:dyDescent="0.25">
      <c r="A54" s="625"/>
      <c r="B54" s="2395"/>
      <c r="C54" s="1903" t="s">
        <v>1763</v>
      </c>
      <c r="D54" s="52"/>
      <c r="E54" s="52"/>
      <c r="F54" s="52"/>
      <c r="G54" s="52"/>
      <c r="H54" s="52"/>
      <c r="I54" s="52"/>
      <c r="J54" s="52"/>
      <c r="K54" s="52"/>
      <c r="L54" s="52"/>
      <c r="M54" s="471"/>
      <c r="N54" s="1097"/>
    </row>
    <row r="55" spans="1:14" ht="15" customHeight="1" x14ac:dyDescent="0.25">
      <c r="A55" s="625"/>
      <c r="B55" s="2396" t="s">
        <v>1043</v>
      </c>
      <c r="C55" s="1371" t="s">
        <v>1031</v>
      </c>
      <c r="D55" s="407"/>
      <c r="E55" s="407"/>
      <c r="F55" s="407"/>
      <c r="G55" s="407"/>
      <c r="H55" s="407"/>
      <c r="I55" s="407"/>
      <c r="J55" s="407"/>
      <c r="K55" s="407"/>
      <c r="L55" s="407"/>
      <c r="M55" s="408"/>
      <c r="N55" s="1097"/>
    </row>
    <row r="56" spans="1:14" ht="15" customHeight="1" x14ac:dyDescent="0.25">
      <c r="A56" s="625"/>
      <c r="B56" s="2397"/>
      <c r="C56" s="1372" t="s">
        <v>1032</v>
      </c>
      <c r="D56" s="57"/>
      <c r="E56" s="57"/>
      <c r="F56" s="57"/>
      <c r="G56" s="57"/>
      <c r="H56" s="57"/>
      <c r="I56" s="57"/>
      <c r="J56" s="57"/>
      <c r="K56" s="57"/>
      <c r="L56" s="57"/>
      <c r="M56" s="101"/>
      <c r="N56" s="1097"/>
    </row>
    <row r="57" spans="1:14" ht="15" customHeight="1" x14ac:dyDescent="0.25">
      <c r="A57" s="625"/>
      <c r="B57" s="2397"/>
      <c r="C57" s="1372" t="s">
        <v>1033</v>
      </c>
      <c r="D57" s="57"/>
      <c r="E57" s="57"/>
      <c r="F57" s="57"/>
      <c r="G57" s="57"/>
      <c r="H57" s="57"/>
      <c r="I57" s="57"/>
      <c r="J57" s="57"/>
      <c r="K57" s="57"/>
      <c r="L57" s="57"/>
      <c r="M57" s="101"/>
      <c r="N57" s="1097"/>
    </row>
    <row r="58" spans="1:14" ht="15" customHeight="1" x14ac:dyDescent="0.25">
      <c r="A58" s="625"/>
      <c r="B58" s="2397"/>
      <c r="C58" s="1372" t="s">
        <v>1034</v>
      </c>
      <c r="D58" s="57"/>
      <c r="E58" s="57"/>
      <c r="F58" s="57"/>
      <c r="G58" s="57"/>
      <c r="H58" s="57"/>
      <c r="I58" s="57"/>
      <c r="J58" s="57"/>
      <c r="K58" s="57"/>
      <c r="L58" s="57"/>
      <c r="M58" s="101"/>
      <c r="N58" s="1097"/>
    </row>
    <row r="59" spans="1:14" ht="15" customHeight="1" x14ac:dyDescent="0.25">
      <c r="A59" s="625"/>
      <c r="B59" s="2397"/>
      <c r="C59" s="1370" t="str">
        <f>CONCATENATE("Check: row ", ROW(C58), " ≤ row ", ROW(C57)," ≤ row ", ROW(C56)," ≤ row ", ROW(C55))</f>
        <v>Check: row 58 ≤ row 57 ≤ row 56 ≤ row 55</v>
      </c>
      <c r="D59" s="1121" t="str">
        <f>IF(AND(D58&lt;=D57, D57&lt;=D56, D56&lt;=D55), "Pass", "Fail")</f>
        <v>Pass</v>
      </c>
      <c r="E59" s="1121" t="str">
        <f t="shared" ref="E59:L59" si="5">IF(AND(E58&lt;=E57, E57&lt;=E56, E56&lt;=E55), "Pass", "Fail")</f>
        <v>Pass</v>
      </c>
      <c r="F59" s="1121" t="str">
        <f t="shared" si="5"/>
        <v>Pass</v>
      </c>
      <c r="G59" s="1121" t="str">
        <f t="shared" si="5"/>
        <v>Pass</v>
      </c>
      <c r="H59" s="1121" t="str">
        <f t="shared" si="5"/>
        <v>Pass</v>
      </c>
      <c r="I59" s="1121" t="str">
        <f t="shared" si="5"/>
        <v>Pass</v>
      </c>
      <c r="J59" s="1121" t="str">
        <f t="shared" si="5"/>
        <v>Pass</v>
      </c>
      <c r="K59" s="1121" t="str">
        <f t="shared" si="5"/>
        <v>Pass</v>
      </c>
      <c r="L59" s="1121" t="str">
        <f t="shared" si="5"/>
        <v>Pass</v>
      </c>
      <c r="M59" s="479" t="str">
        <f>IF(AND(M58&lt;=M57, M57&lt;=M56, M56&lt;=M55), "Pass", "Fail")</f>
        <v>Pass</v>
      </c>
      <c r="N59" s="1097"/>
    </row>
    <row r="60" spans="1:14" ht="15" customHeight="1" x14ac:dyDescent="0.25">
      <c r="A60" s="625"/>
      <c r="B60" s="2397"/>
      <c r="C60" s="1372" t="s">
        <v>1035</v>
      </c>
      <c r="D60" s="57"/>
      <c r="E60" s="57"/>
      <c r="F60" s="57"/>
      <c r="G60" s="57"/>
      <c r="H60" s="57"/>
      <c r="I60" s="57"/>
      <c r="J60" s="57"/>
      <c r="K60" s="57"/>
      <c r="L60" s="57"/>
      <c r="M60" s="101"/>
      <c r="N60" s="1097"/>
    </row>
    <row r="61" spans="1:14" ht="15" customHeight="1" x14ac:dyDescent="0.25">
      <c r="A61" s="625"/>
      <c r="B61" s="2397"/>
      <c r="C61" s="1372" t="s">
        <v>1036</v>
      </c>
      <c r="D61" s="57"/>
      <c r="E61" s="57"/>
      <c r="F61" s="57"/>
      <c r="G61" s="57"/>
      <c r="H61" s="57"/>
      <c r="I61" s="57"/>
      <c r="J61" s="57"/>
      <c r="K61" s="57"/>
      <c r="L61" s="57"/>
      <c r="M61" s="101"/>
      <c r="N61" s="1097"/>
    </row>
    <row r="62" spans="1:14" ht="15" customHeight="1" x14ac:dyDescent="0.25">
      <c r="A62" s="625"/>
      <c r="B62" s="2397"/>
      <c r="C62" s="1373" t="s">
        <v>1037</v>
      </c>
      <c r="D62" s="57"/>
      <c r="E62" s="57"/>
      <c r="F62" s="57"/>
      <c r="G62" s="57"/>
      <c r="H62" s="57"/>
      <c r="I62" s="57"/>
      <c r="J62" s="57"/>
      <c r="K62" s="57"/>
      <c r="L62" s="57"/>
      <c r="M62" s="101"/>
      <c r="N62" s="1097"/>
    </row>
    <row r="63" spans="1:14" ht="15" customHeight="1" x14ac:dyDescent="0.25">
      <c r="A63" s="625"/>
      <c r="B63" s="2397"/>
      <c r="C63" s="1373" t="s">
        <v>1038</v>
      </c>
      <c r="D63" s="57"/>
      <c r="E63" s="57"/>
      <c r="F63" s="57"/>
      <c r="G63" s="57"/>
      <c r="H63" s="57"/>
      <c r="I63" s="57"/>
      <c r="J63" s="57"/>
      <c r="K63" s="57"/>
      <c r="L63" s="57"/>
      <c r="M63" s="101"/>
      <c r="N63" s="1097"/>
    </row>
    <row r="64" spans="1:14" ht="15" customHeight="1" x14ac:dyDescent="0.25">
      <c r="A64" s="625"/>
      <c r="B64" s="2397"/>
      <c r="C64" s="1370" t="str">
        <f>CONCATENATE("Check: row ", ROW(C63), " ≤ row ", ROW(C62)," ≤ row ", ROW(C61)," ≤ row ", ROW(C60))</f>
        <v>Check: row 63 ≤ row 62 ≤ row 61 ≤ row 60</v>
      </c>
      <c r="D64" s="1121" t="str">
        <f>IF(AND(D63&lt;=D62, D62&lt;=D61, D61&lt;=D60), "Pass", "Fail")</f>
        <v>Pass</v>
      </c>
      <c r="E64" s="1121" t="str">
        <f t="shared" ref="E64:L64" si="6">IF(AND(E63&lt;=E62, E62&lt;=E61, E61&lt;=E60), "Pass", "Fail")</f>
        <v>Pass</v>
      </c>
      <c r="F64" s="1121" t="str">
        <f t="shared" si="6"/>
        <v>Pass</v>
      </c>
      <c r="G64" s="1121" t="str">
        <f t="shared" si="6"/>
        <v>Pass</v>
      </c>
      <c r="H64" s="1121" t="str">
        <f t="shared" si="6"/>
        <v>Pass</v>
      </c>
      <c r="I64" s="1121" t="str">
        <f t="shared" si="6"/>
        <v>Pass</v>
      </c>
      <c r="J64" s="1121" t="str">
        <f t="shared" si="6"/>
        <v>Pass</v>
      </c>
      <c r="K64" s="1121" t="str">
        <f t="shared" si="6"/>
        <v>Pass</v>
      </c>
      <c r="L64" s="1121" t="str">
        <f t="shared" si="6"/>
        <v>Pass</v>
      </c>
      <c r="M64" s="479" t="str">
        <f>IF(AND(M63&lt;=M62, M62&lt;=M61, M61&lt;=M60), "Pass", "Fail")</f>
        <v>Pass</v>
      </c>
      <c r="N64" s="1097"/>
    </row>
    <row r="65" spans="1:14" ht="15" customHeight="1" x14ac:dyDescent="0.25">
      <c r="A65" s="625"/>
      <c r="B65" s="2397"/>
      <c r="C65" s="1373" t="s">
        <v>1039</v>
      </c>
      <c r="D65" s="57"/>
      <c r="E65" s="57"/>
      <c r="F65" s="57"/>
      <c r="G65" s="57"/>
      <c r="H65" s="57"/>
      <c r="I65" s="57"/>
      <c r="J65" s="57"/>
      <c r="K65" s="57"/>
      <c r="L65" s="57"/>
      <c r="M65" s="101"/>
      <c r="N65" s="1097"/>
    </row>
    <row r="66" spans="1:14" ht="15" customHeight="1" x14ac:dyDescent="0.25">
      <c r="A66" s="625"/>
      <c r="B66" s="2397"/>
      <c r="C66" s="1373" t="s">
        <v>1040</v>
      </c>
      <c r="D66" s="57"/>
      <c r="E66" s="57"/>
      <c r="F66" s="57"/>
      <c r="G66" s="57"/>
      <c r="H66" s="57"/>
      <c r="I66" s="57"/>
      <c r="J66" s="57"/>
      <c r="K66" s="57"/>
      <c r="L66" s="57"/>
      <c r="M66" s="101"/>
      <c r="N66" s="1097"/>
    </row>
    <row r="67" spans="1:14" ht="15" customHeight="1" x14ac:dyDescent="0.25">
      <c r="A67" s="625"/>
      <c r="B67" s="2397"/>
      <c r="C67" s="1373" t="s">
        <v>1041</v>
      </c>
      <c r="D67" s="57"/>
      <c r="E67" s="57"/>
      <c r="F67" s="57"/>
      <c r="G67" s="57"/>
      <c r="H67" s="57"/>
      <c r="I67" s="57"/>
      <c r="J67" s="57"/>
      <c r="K67" s="57"/>
      <c r="L67" s="57"/>
      <c r="M67" s="101"/>
      <c r="N67" s="1097"/>
    </row>
    <row r="68" spans="1:14" ht="15" customHeight="1" x14ac:dyDescent="0.25">
      <c r="A68" s="625"/>
      <c r="B68" s="2397"/>
      <c r="C68" s="1370" t="str">
        <f>CONCATENATE("Check: row ", ROW(C67), " ≥ row ", ROW(C66)," ≥ row ", ROW(C65))</f>
        <v>Check: row 67 ≥ row 66 ≥ row 65</v>
      </c>
      <c r="D68" s="1121" t="str">
        <f>IF(AND(D67&gt;=D66, D66&gt;=D65), "Pass", "Fail")</f>
        <v>Pass</v>
      </c>
      <c r="E68" s="1121" t="str">
        <f t="shared" ref="E68:L68" si="7">IF(AND(E67&gt;=E66, E66&gt;=E65), "Pass", "Fail")</f>
        <v>Pass</v>
      </c>
      <c r="F68" s="1121" t="str">
        <f t="shared" si="7"/>
        <v>Pass</v>
      </c>
      <c r="G68" s="1121" t="str">
        <f t="shared" si="7"/>
        <v>Pass</v>
      </c>
      <c r="H68" s="1121" t="str">
        <f t="shared" si="7"/>
        <v>Pass</v>
      </c>
      <c r="I68" s="1121" t="str">
        <f t="shared" si="7"/>
        <v>Pass</v>
      </c>
      <c r="J68" s="1121" t="str">
        <f t="shared" si="7"/>
        <v>Pass</v>
      </c>
      <c r="K68" s="1121" t="str">
        <f t="shared" si="7"/>
        <v>Pass</v>
      </c>
      <c r="L68" s="1121" t="str">
        <f t="shared" si="7"/>
        <v>Pass</v>
      </c>
      <c r="M68" s="479" t="str">
        <f>IF(AND(M67&gt;=M66, M66&gt;=M65), "Pass", "Fail")</f>
        <v>Pass</v>
      </c>
      <c r="N68" s="1097"/>
    </row>
    <row r="69" spans="1:14" ht="15" customHeight="1" x14ac:dyDescent="0.25">
      <c r="A69" s="625"/>
      <c r="B69" s="2397"/>
      <c r="C69" s="1375" t="s">
        <v>1042</v>
      </c>
      <c r="D69" s="68"/>
      <c r="E69" s="68"/>
      <c r="F69" s="68"/>
      <c r="G69" s="68"/>
      <c r="H69" s="68"/>
      <c r="I69" s="68"/>
      <c r="J69" s="68"/>
      <c r="K69" s="68"/>
      <c r="L69" s="68"/>
      <c r="M69" s="391"/>
      <c r="N69" s="1097"/>
    </row>
    <row r="70" spans="1:14" ht="15" customHeight="1" x14ac:dyDescent="0.25">
      <c r="A70" s="625"/>
      <c r="B70" s="2398"/>
      <c r="C70" s="1903" t="s">
        <v>1763</v>
      </c>
      <c r="D70" s="52"/>
      <c r="E70" s="52"/>
      <c r="F70" s="52"/>
      <c r="G70" s="52"/>
      <c r="H70" s="52"/>
      <c r="I70" s="52"/>
      <c r="J70" s="52"/>
      <c r="K70" s="52"/>
      <c r="L70" s="52"/>
      <c r="M70" s="471"/>
      <c r="N70" s="1097"/>
    </row>
    <row r="71" spans="1:14" ht="15" customHeight="1" x14ac:dyDescent="0.25">
      <c r="A71" s="625"/>
      <c r="B71" s="2397" t="s">
        <v>1044</v>
      </c>
      <c r="C71" s="1374" t="s">
        <v>1031</v>
      </c>
      <c r="D71" s="40"/>
      <c r="E71" s="40"/>
      <c r="F71" s="40"/>
      <c r="G71" s="40"/>
      <c r="H71" s="40"/>
      <c r="I71" s="40"/>
      <c r="J71" s="40"/>
      <c r="K71" s="40"/>
      <c r="L71" s="40"/>
      <c r="M71" s="473"/>
      <c r="N71" s="1097"/>
    </row>
    <row r="72" spans="1:14" ht="15" customHeight="1" x14ac:dyDescent="0.25">
      <c r="A72" s="625"/>
      <c r="B72" s="2397"/>
      <c r="C72" s="1372" t="s">
        <v>1032</v>
      </c>
      <c r="D72" s="57"/>
      <c r="E72" s="57"/>
      <c r="F72" s="57"/>
      <c r="G72" s="57"/>
      <c r="H72" s="57"/>
      <c r="I72" s="57"/>
      <c r="J72" s="57"/>
      <c r="K72" s="57"/>
      <c r="L72" s="57"/>
      <c r="M72" s="101"/>
      <c r="N72" s="1097"/>
    </row>
    <row r="73" spans="1:14" ht="15" customHeight="1" x14ac:dyDescent="0.25">
      <c r="A73" s="625"/>
      <c r="B73" s="2397"/>
      <c r="C73" s="1372" t="s">
        <v>1033</v>
      </c>
      <c r="D73" s="57"/>
      <c r="E73" s="57"/>
      <c r="F73" s="57"/>
      <c r="G73" s="57"/>
      <c r="H73" s="57"/>
      <c r="I73" s="57"/>
      <c r="J73" s="57"/>
      <c r="K73" s="57"/>
      <c r="L73" s="57"/>
      <c r="M73" s="101"/>
      <c r="N73" s="1097"/>
    </row>
    <row r="74" spans="1:14" ht="15" customHeight="1" x14ac:dyDescent="0.25">
      <c r="A74" s="625"/>
      <c r="B74" s="2397"/>
      <c r="C74" s="1372" t="s">
        <v>1034</v>
      </c>
      <c r="D74" s="57"/>
      <c r="E74" s="57"/>
      <c r="F74" s="57"/>
      <c r="G74" s="57"/>
      <c r="H74" s="57"/>
      <c r="I74" s="57"/>
      <c r="J74" s="57"/>
      <c r="K74" s="57"/>
      <c r="L74" s="57"/>
      <c r="M74" s="101"/>
      <c r="N74" s="1097"/>
    </row>
    <row r="75" spans="1:14" ht="15" customHeight="1" x14ac:dyDescent="0.25">
      <c r="A75" s="625"/>
      <c r="B75" s="2397"/>
      <c r="C75" s="1370" t="str">
        <f>CONCATENATE("Check: row ", ROW(C74), " ≤ row ", ROW(C73)," ≤ row ", ROW(C72)," ≤ row ", ROW(C71))</f>
        <v>Check: row 74 ≤ row 73 ≤ row 72 ≤ row 71</v>
      </c>
      <c r="D75" s="1121" t="str">
        <f>IF(AND(D74&lt;=D73, D73&lt;=D72, D72&lt;=D71), "Pass", "Fail")</f>
        <v>Pass</v>
      </c>
      <c r="E75" s="1121" t="str">
        <f t="shared" ref="E75:L75" si="8">IF(AND(E74&lt;=E73, E73&lt;=E72, E72&lt;=E71), "Pass", "Fail")</f>
        <v>Pass</v>
      </c>
      <c r="F75" s="1121" t="str">
        <f t="shared" si="8"/>
        <v>Pass</v>
      </c>
      <c r="G75" s="1121" t="str">
        <f t="shared" si="8"/>
        <v>Pass</v>
      </c>
      <c r="H75" s="1121" t="str">
        <f t="shared" si="8"/>
        <v>Pass</v>
      </c>
      <c r="I75" s="1121" t="str">
        <f t="shared" si="8"/>
        <v>Pass</v>
      </c>
      <c r="J75" s="1121" t="str">
        <f t="shared" si="8"/>
        <v>Pass</v>
      </c>
      <c r="K75" s="1121" t="str">
        <f t="shared" si="8"/>
        <v>Pass</v>
      </c>
      <c r="L75" s="1121" t="str">
        <f t="shared" si="8"/>
        <v>Pass</v>
      </c>
      <c r="M75" s="479" t="str">
        <f>IF(AND(M74&lt;=M73, M73&lt;=M72, M72&lt;=M71), "Pass", "Fail")</f>
        <v>Pass</v>
      </c>
      <c r="N75" s="1097"/>
    </row>
    <row r="76" spans="1:14" ht="15" customHeight="1" x14ac:dyDescent="0.25">
      <c r="A76" s="625"/>
      <c r="B76" s="2397"/>
      <c r="C76" s="1372" t="s">
        <v>1035</v>
      </c>
      <c r="D76" s="57"/>
      <c r="E76" s="57"/>
      <c r="F76" s="57"/>
      <c r="G76" s="57"/>
      <c r="H76" s="57"/>
      <c r="I76" s="57"/>
      <c r="J76" s="57"/>
      <c r="K76" s="57"/>
      <c r="L76" s="57"/>
      <c r="M76" s="101"/>
      <c r="N76" s="1097"/>
    </row>
    <row r="77" spans="1:14" ht="15" customHeight="1" x14ac:dyDescent="0.25">
      <c r="A77" s="625"/>
      <c r="B77" s="2397"/>
      <c r="C77" s="1372" t="s">
        <v>1036</v>
      </c>
      <c r="D77" s="57"/>
      <c r="E77" s="57"/>
      <c r="F77" s="57"/>
      <c r="G77" s="57"/>
      <c r="H77" s="57"/>
      <c r="I77" s="57"/>
      <c r="J77" s="57"/>
      <c r="K77" s="57"/>
      <c r="L77" s="57"/>
      <c r="M77" s="101"/>
      <c r="N77" s="1097"/>
    </row>
    <row r="78" spans="1:14" ht="15" customHeight="1" x14ac:dyDescent="0.25">
      <c r="A78" s="625"/>
      <c r="B78" s="2397"/>
      <c r="C78" s="1373" t="s">
        <v>1037</v>
      </c>
      <c r="D78" s="57"/>
      <c r="E78" s="57"/>
      <c r="F78" s="57"/>
      <c r="G78" s="57"/>
      <c r="H78" s="57"/>
      <c r="I78" s="57"/>
      <c r="J78" s="57"/>
      <c r="K78" s="57"/>
      <c r="L78" s="57"/>
      <c r="M78" s="101"/>
      <c r="N78" s="1097"/>
    </row>
    <row r="79" spans="1:14" ht="15" customHeight="1" x14ac:dyDescent="0.25">
      <c r="A79" s="625"/>
      <c r="B79" s="2397"/>
      <c r="C79" s="1373" t="s">
        <v>1038</v>
      </c>
      <c r="D79" s="57"/>
      <c r="E79" s="57"/>
      <c r="F79" s="57"/>
      <c r="G79" s="57"/>
      <c r="H79" s="57"/>
      <c r="I79" s="57"/>
      <c r="J79" s="57"/>
      <c r="K79" s="57"/>
      <c r="L79" s="57"/>
      <c r="M79" s="101"/>
      <c r="N79" s="1097"/>
    </row>
    <row r="80" spans="1:14" ht="15" customHeight="1" x14ac:dyDescent="0.25">
      <c r="A80" s="625"/>
      <c r="B80" s="2397"/>
      <c r="C80" s="1370" t="str">
        <f>CONCATENATE("Check: row ", ROW(C79), " ≤ row ", ROW(C78)," ≤ row ", ROW(C77)," ≤ row ", ROW(C76))</f>
        <v>Check: row 79 ≤ row 78 ≤ row 77 ≤ row 76</v>
      </c>
      <c r="D80" s="1121" t="str">
        <f>IF(AND(D79&lt;=D78, D78&lt;=D77, D77&lt;=D76), "Pass", "Fail")</f>
        <v>Pass</v>
      </c>
      <c r="E80" s="1121" t="str">
        <f t="shared" ref="E80:M80" si="9">IF(AND(E79&lt;=E78, E78&lt;=E77, E77&lt;=E76), "Pass", "Fail")</f>
        <v>Pass</v>
      </c>
      <c r="F80" s="1121" t="str">
        <f t="shared" si="9"/>
        <v>Pass</v>
      </c>
      <c r="G80" s="1121" t="str">
        <f t="shared" si="9"/>
        <v>Pass</v>
      </c>
      <c r="H80" s="1121" t="str">
        <f t="shared" si="9"/>
        <v>Pass</v>
      </c>
      <c r="I80" s="1121" t="str">
        <f t="shared" si="9"/>
        <v>Pass</v>
      </c>
      <c r="J80" s="1121" t="str">
        <f t="shared" si="9"/>
        <v>Pass</v>
      </c>
      <c r="K80" s="1121" t="str">
        <f t="shared" si="9"/>
        <v>Pass</v>
      </c>
      <c r="L80" s="1121" t="str">
        <f t="shared" si="9"/>
        <v>Pass</v>
      </c>
      <c r="M80" s="479" t="str">
        <f t="shared" si="9"/>
        <v>Pass</v>
      </c>
      <c r="N80" s="1097"/>
    </row>
    <row r="81" spans="1:14" ht="15" customHeight="1" x14ac:dyDescent="0.25">
      <c r="A81" s="625"/>
      <c r="B81" s="2397"/>
      <c r="C81" s="1373" t="s">
        <v>1039</v>
      </c>
      <c r="D81" s="57"/>
      <c r="E81" s="57"/>
      <c r="F81" s="57"/>
      <c r="G81" s="57"/>
      <c r="H81" s="57"/>
      <c r="I81" s="57"/>
      <c r="J81" s="57"/>
      <c r="K81" s="57"/>
      <c r="L81" s="57"/>
      <c r="M81" s="101"/>
      <c r="N81" s="1097"/>
    </row>
    <row r="82" spans="1:14" ht="15" customHeight="1" x14ac:dyDescent="0.25">
      <c r="A82" s="625"/>
      <c r="B82" s="2397"/>
      <c r="C82" s="1373" t="s">
        <v>1040</v>
      </c>
      <c r="D82" s="57"/>
      <c r="E82" s="57"/>
      <c r="F82" s="57"/>
      <c r="G82" s="57"/>
      <c r="H82" s="57"/>
      <c r="I82" s="57"/>
      <c r="J82" s="57"/>
      <c r="K82" s="57"/>
      <c r="L82" s="57"/>
      <c r="M82" s="101"/>
      <c r="N82" s="1097"/>
    </row>
    <row r="83" spans="1:14" ht="15" customHeight="1" x14ac:dyDescent="0.25">
      <c r="A83" s="625"/>
      <c r="B83" s="2397"/>
      <c r="C83" s="1373" t="s">
        <v>1041</v>
      </c>
      <c r="D83" s="57"/>
      <c r="E83" s="57"/>
      <c r="F83" s="57"/>
      <c r="G83" s="57"/>
      <c r="H83" s="57"/>
      <c r="I83" s="57"/>
      <c r="J83" s="57"/>
      <c r="K83" s="57"/>
      <c r="L83" s="57"/>
      <c r="M83" s="101"/>
      <c r="N83" s="1097"/>
    </row>
    <row r="84" spans="1:14" ht="15" customHeight="1" x14ac:dyDescent="0.25">
      <c r="A84" s="625"/>
      <c r="B84" s="2397"/>
      <c r="C84" s="1370" t="str">
        <f>CONCATENATE("Check: row ", ROW(C83), " ≥ row ", ROW(C82)," ≥ row ", ROW(C81))</f>
        <v>Check: row 83 ≥ row 82 ≥ row 81</v>
      </c>
      <c r="D84" s="1121" t="str">
        <f>IF(AND(D83&gt;=D82, D82&gt;=D81), "Pass", "Fail")</f>
        <v>Pass</v>
      </c>
      <c r="E84" s="1121" t="str">
        <f t="shared" ref="E84:M84" si="10">IF(AND(E83&gt;=E82, E82&gt;=E81), "Pass", "Fail")</f>
        <v>Pass</v>
      </c>
      <c r="F84" s="1121" t="str">
        <f t="shared" si="10"/>
        <v>Pass</v>
      </c>
      <c r="G84" s="1121" t="str">
        <f t="shared" si="10"/>
        <v>Pass</v>
      </c>
      <c r="H84" s="1121" t="str">
        <f t="shared" si="10"/>
        <v>Pass</v>
      </c>
      <c r="I84" s="1121" t="str">
        <f t="shared" si="10"/>
        <v>Pass</v>
      </c>
      <c r="J84" s="1121" t="str">
        <f t="shared" si="10"/>
        <v>Pass</v>
      </c>
      <c r="K84" s="1121" t="str">
        <f t="shared" si="10"/>
        <v>Pass</v>
      </c>
      <c r="L84" s="1121" t="str">
        <f t="shared" si="10"/>
        <v>Pass</v>
      </c>
      <c r="M84" s="479" t="str">
        <f t="shared" si="10"/>
        <v>Pass</v>
      </c>
      <c r="N84" s="1097"/>
    </row>
    <row r="85" spans="1:14" ht="15" customHeight="1" x14ac:dyDescent="0.25">
      <c r="A85" s="625"/>
      <c r="B85" s="2397"/>
      <c r="C85" s="1375" t="s">
        <v>1042</v>
      </c>
      <c r="D85" s="68"/>
      <c r="E85" s="68"/>
      <c r="F85" s="68"/>
      <c r="G85" s="68"/>
      <c r="H85" s="68"/>
      <c r="I85" s="68"/>
      <c r="J85" s="68"/>
      <c r="K85" s="68"/>
      <c r="L85" s="68"/>
      <c r="M85" s="391"/>
      <c r="N85" s="1097"/>
    </row>
    <row r="86" spans="1:14" ht="15" customHeight="1" x14ac:dyDescent="0.25">
      <c r="A86" s="625"/>
      <c r="B86" s="2397"/>
      <c r="C86" s="1903" t="s">
        <v>1763</v>
      </c>
      <c r="D86" s="52"/>
      <c r="E86" s="52"/>
      <c r="F86" s="52"/>
      <c r="G86" s="52"/>
      <c r="H86" s="52"/>
      <c r="I86" s="52"/>
      <c r="J86" s="52"/>
      <c r="K86" s="52"/>
      <c r="L86" s="52"/>
      <c r="M86" s="471"/>
      <c r="N86" s="1097"/>
    </row>
    <row r="87" spans="1:14" ht="15" customHeight="1" x14ac:dyDescent="0.25">
      <c r="A87" s="625"/>
      <c r="B87" s="2396" t="s">
        <v>1045</v>
      </c>
      <c r="C87" s="1371" t="s">
        <v>1031</v>
      </c>
      <c r="D87" s="407"/>
      <c r="E87" s="407"/>
      <c r="F87" s="407"/>
      <c r="G87" s="407"/>
      <c r="H87" s="407"/>
      <c r="I87" s="407"/>
      <c r="J87" s="407"/>
      <c r="K87" s="407"/>
      <c r="L87" s="407"/>
      <c r="M87" s="408"/>
      <c r="N87" s="1097"/>
    </row>
    <row r="88" spans="1:14" ht="15" customHeight="1" x14ac:dyDescent="0.25">
      <c r="A88" s="625"/>
      <c r="B88" s="2397"/>
      <c r="C88" s="1372" t="s">
        <v>1032</v>
      </c>
      <c r="D88" s="57"/>
      <c r="E88" s="57"/>
      <c r="F88" s="57"/>
      <c r="G88" s="57"/>
      <c r="H88" s="57"/>
      <c r="I88" s="57"/>
      <c r="J88" s="57"/>
      <c r="K88" s="57"/>
      <c r="L88" s="57"/>
      <c r="M88" s="101"/>
      <c r="N88" s="1097"/>
    </row>
    <row r="89" spans="1:14" ht="15" customHeight="1" x14ac:dyDescent="0.25">
      <c r="A89" s="625"/>
      <c r="B89" s="2397"/>
      <c r="C89" s="1372" t="s">
        <v>1033</v>
      </c>
      <c r="D89" s="57"/>
      <c r="E89" s="57"/>
      <c r="F89" s="57"/>
      <c r="G89" s="57"/>
      <c r="H89" s="57"/>
      <c r="I89" s="57"/>
      <c r="J89" s="57"/>
      <c r="K89" s="57"/>
      <c r="L89" s="57"/>
      <c r="M89" s="101"/>
      <c r="N89" s="1097"/>
    </row>
    <row r="90" spans="1:14" ht="15" customHeight="1" x14ac:dyDescent="0.25">
      <c r="A90" s="625"/>
      <c r="B90" s="2397"/>
      <c r="C90" s="1372" t="s">
        <v>1034</v>
      </c>
      <c r="D90" s="57"/>
      <c r="E90" s="57"/>
      <c r="F90" s="57"/>
      <c r="G90" s="57"/>
      <c r="H90" s="57"/>
      <c r="I90" s="57"/>
      <c r="J90" s="57"/>
      <c r="K90" s="57"/>
      <c r="L90" s="57"/>
      <c r="M90" s="101"/>
      <c r="N90" s="1097"/>
    </row>
    <row r="91" spans="1:14" ht="15" customHeight="1" x14ac:dyDescent="0.25">
      <c r="A91" s="625"/>
      <c r="B91" s="2397"/>
      <c r="C91" s="1370" t="str">
        <f>CONCATENATE("Check: row ", ROW(C90), " ≤ row ", ROW(C89)," ≤ row ", ROW(C88)," ≤ row ", ROW(C87))</f>
        <v>Check: row 90 ≤ row 89 ≤ row 88 ≤ row 87</v>
      </c>
      <c r="D91" s="1121" t="str">
        <f>IF(AND(D90&lt;=D89, D89&lt;=D88, D88&lt;=D87), "Pass", "Fail")</f>
        <v>Pass</v>
      </c>
      <c r="E91" s="1121" t="str">
        <f t="shared" ref="E91:L91" si="11">IF(AND(E90&lt;=E89, E89&lt;=E88, E88&lt;=E87), "Pass", "Fail")</f>
        <v>Pass</v>
      </c>
      <c r="F91" s="1121" t="str">
        <f t="shared" si="11"/>
        <v>Pass</v>
      </c>
      <c r="G91" s="1121" t="str">
        <f t="shared" si="11"/>
        <v>Pass</v>
      </c>
      <c r="H91" s="1121" t="str">
        <f t="shared" si="11"/>
        <v>Pass</v>
      </c>
      <c r="I91" s="1121" t="str">
        <f t="shared" si="11"/>
        <v>Pass</v>
      </c>
      <c r="J91" s="1121" t="str">
        <f t="shared" si="11"/>
        <v>Pass</v>
      </c>
      <c r="K91" s="1121" t="str">
        <f t="shared" si="11"/>
        <v>Pass</v>
      </c>
      <c r="L91" s="1121" t="str">
        <f t="shared" si="11"/>
        <v>Pass</v>
      </c>
      <c r="M91" s="479" t="str">
        <f>IF(AND(M90&lt;=M89, M89&lt;=M88, M88&lt;=M87), "Pass", "Fail")</f>
        <v>Pass</v>
      </c>
      <c r="N91" s="1097"/>
    </row>
    <row r="92" spans="1:14" ht="15" customHeight="1" x14ac:dyDescent="0.25">
      <c r="A92" s="625"/>
      <c r="B92" s="2397"/>
      <c r="C92" s="1372" t="s">
        <v>1035</v>
      </c>
      <c r="D92" s="57"/>
      <c r="E92" s="57"/>
      <c r="F92" s="57"/>
      <c r="G92" s="57"/>
      <c r="H92" s="57"/>
      <c r="I92" s="57"/>
      <c r="J92" s="57"/>
      <c r="K92" s="57"/>
      <c r="L92" s="57"/>
      <c r="M92" s="101"/>
      <c r="N92" s="1097"/>
    </row>
    <row r="93" spans="1:14" ht="15" customHeight="1" x14ac:dyDescent="0.25">
      <c r="A93" s="625"/>
      <c r="B93" s="2397"/>
      <c r="C93" s="1372" t="s">
        <v>1036</v>
      </c>
      <c r="D93" s="57"/>
      <c r="E93" s="57"/>
      <c r="F93" s="57"/>
      <c r="G93" s="57"/>
      <c r="H93" s="57"/>
      <c r="I93" s="57"/>
      <c r="J93" s="57"/>
      <c r="K93" s="57"/>
      <c r="L93" s="57"/>
      <c r="M93" s="101"/>
      <c r="N93" s="1097"/>
    </row>
    <row r="94" spans="1:14" ht="15" customHeight="1" x14ac:dyDescent="0.25">
      <c r="A94" s="625"/>
      <c r="B94" s="2397"/>
      <c r="C94" s="1373" t="s">
        <v>1037</v>
      </c>
      <c r="D94" s="57"/>
      <c r="E94" s="57"/>
      <c r="F94" s="57"/>
      <c r="G94" s="57"/>
      <c r="H94" s="57"/>
      <c r="I94" s="57"/>
      <c r="J94" s="57"/>
      <c r="K94" s="57"/>
      <c r="L94" s="57"/>
      <c r="M94" s="101"/>
      <c r="N94" s="1097"/>
    </row>
    <row r="95" spans="1:14" ht="15" customHeight="1" x14ac:dyDescent="0.25">
      <c r="A95" s="625"/>
      <c r="B95" s="2397"/>
      <c r="C95" s="1373" t="s">
        <v>1038</v>
      </c>
      <c r="D95" s="57"/>
      <c r="E95" s="57"/>
      <c r="F95" s="57"/>
      <c r="G95" s="57"/>
      <c r="H95" s="57"/>
      <c r="I95" s="57"/>
      <c r="J95" s="57"/>
      <c r="K95" s="57"/>
      <c r="L95" s="57"/>
      <c r="M95" s="101"/>
      <c r="N95" s="1097"/>
    </row>
    <row r="96" spans="1:14" ht="15" customHeight="1" x14ac:dyDescent="0.25">
      <c r="A96" s="625"/>
      <c r="B96" s="2397"/>
      <c r="C96" s="1370" t="str">
        <f>CONCATENATE("Check: row ", ROW(C95), " ≤ row ", ROW(C94)," ≤ row ", ROW(C93)," ≤ row ", ROW(C92))</f>
        <v>Check: row 95 ≤ row 94 ≤ row 93 ≤ row 92</v>
      </c>
      <c r="D96" s="1121" t="str">
        <f>IF(AND(D95&lt;=D94, D94&lt;=D93, D93&lt;=D92), "Pass", "Fail")</f>
        <v>Pass</v>
      </c>
      <c r="E96" s="1121" t="str">
        <f t="shared" ref="E96:L96" si="12">IF(AND(E95&lt;=E94, E94&lt;=E93, E93&lt;=E92), "Pass", "Fail")</f>
        <v>Pass</v>
      </c>
      <c r="F96" s="1121" t="str">
        <f t="shared" si="12"/>
        <v>Pass</v>
      </c>
      <c r="G96" s="1121" t="str">
        <f t="shared" si="12"/>
        <v>Pass</v>
      </c>
      <c r="H96" s="1121" t="str">
        <f t="shared" si="12"/>
        <v>Pass</v>
      </c>
      <c r="I96" s="1121" t="str">
        <f t="shared" si="12"/>
        <v>Pass</v>
      </c>
      <c r="J96" s="1121" t="str">
        <f t="shared" si="12"/>
        <v>Pass</v>
      </c>
      <c r="K96" s="1121" t="str">
        <f t="shared" si="12"/>
        <v>Pass</v>
      </c>
      <c r="L96" s="1121" t="str">
        <f t="shared" si="12"/>
        <v>Pass</v>
      </c>
      <c r="M96" s="479" t="str">
        <f>IF(AND(M95&lt;=M94, M94&lt;=M93, M93&lt;=M92), "Pass", "Fail")</f>
        <v>Pass</v>
      </c>
      <c r="N96" s="1097"/>
    </row>
    <row r="97" spans="1:14" ht="15" customHeight="1" x14ac:dyDescent="0.25">
      <c r="A97" s="625"/>
      <c r="B97" s="2397"/>
      <c r="C97" s="1373" t="s">
        <v>1039</v>
      </c>
      <c r="D97" s="57"/>
      <c r="E97" s="57"/>
      <c r="F97" s="57"/>
      <c r="G97" s="57"/>
      <c r="H97" s="57"/>
      <c r="I97" s="57"/>
      <c r="J97" s="57"/>
      <c r="K97" s="57"/>
      <c r="L97" s="57"/>
      <c r="M97" s="101"/>
      <c r="N97" s="1097"/>
    </row>
    <row r="98" spans="1:14" ht="15" customHeight="1" x14ac:dyDescent="0.25">
      <c r="A98" s="625"/>
      <c r="B98" s="2397"/>
      <c r="C98" s="1373" t="s">
        <v>1040</v>
      </c>
      <c r="D98" s="57"/>
      <c r="E98" s="57"/>
      <c r="F98" s="57"/>
      <c r="G98" s="57"/>
      <c r="H98" s="57"/>
      <c r="I98" s="57"/>
      <c r="J98" s="57"/>
      <c r="K98" s="57"/>
      <c r="L98" s="57"/>
      <c r="M98" s="101"/>
      <c r="N98" s="1097"/>
    </row>
    <row r="99" spans="1:14" ht="15" customHeight="1" x14ac:dyDescent="0.25">
      <c r="A99" s="625"/>
      <c r="B99" s="2397"/>
      <c r="C99" s="1373" t="s">
        <v>1041</v>
      </c>
      <c r="D99" s="57"/>
      <c r="E99" s="57"/>
      <c r="F99" s="57"/>
      <c r="G99" s="57"/>
      <c r="H99" s="57"/>
      <c r="I99" s="57"/>
      <c r="J99" s="57"/>
      <c r="K99" s="57"/>
      <c r="L99" s="57"/>
      <c r="M99" s="101"/>
      <c r="N99" s="1097"/>
    </row>
    <row r="100" spans="1:14" ht="15" customHeight="1" x14ac:dyDescent="0.25">
      <c r="A100" s="625"/>
      <c r="B100" s="2397"/>
      <c r="C100" s="1370" t="str">
        <f>CONCATENATE("Check: row ", ROW(C99), " ≥ row ", ROW(C98)," ≥ row ", ROW(C97))</f>
        <v>Check: row 99 ≥ row 98 ≥ row 97</v>
      </c>
      <c r="D100" s="1121" t="str">
        <f>IF(AND(D99&gt;=D98, D98&gt;=D97), "Pass", "Fail")</f>
        <v>Pass</v>
      </c>
      <c r="E100" s="1121" t="str">
        <f t="shared" ref="E100:L100" si="13">IF(AND(E99&gt;=E98, E98&gt;=E97), "Pass", "Fail")</f>
        <v>Pass</v>
      </c>
      <c r="F100" s="1121" t="str">
        <f t="shared" si="13"/>
        <v>Pass</v>
      </c>
      <c r="G100" s="1121" t="str">
        <f t="shared" si="13"/>
        <v>Pass</v>
      </c>
      <c r="H100" s="1121" t="str">
        <f t="shared" si="13"/>
        <v>Pass</v>
      </c>
      <c r="I100" s="1121" t="str">
        <f t="shared" si="13"/>
        <v>Pass</v>
      </c>
      <c r="J100" s="1121" t="str">
        <f t="shared" si="13"/>
        <v>Pass</v>
      </c>
      <c r="K100" s="1121" t="str">
        <f t="shared" si="13"/>
        <v>Pass</v>
      </c>
      <c r="L100" s="1121" t="str">
        <f t="shared" si="13"/>
        <v>Pass</v>
      </c>
      <c r="M100" s="479" t="str">
        <f>IF(AND(M99&gt;=M98, M98&gt;=M97), "Pass", "Fail")</f>
        <v>Pass</v>
      </c>
      <c r="N100" s="1097"/>
    </row>
    <row r="101" spans="1:14" ht="15" customHeight="1" x14ac:dyDescent="0.25">
      <c r="A101" s="625"/>
      <c r="B101" s="2397"/>
      <c r="C101" s="1375" t="s">
        <v>1042</v>
      </c>
      <c r="D101" s="68"/>
      <c r="E101" s="68"/>
      <c r="F101" s="68"/>
      <c r="G101" s="68"/>
      <c r="H101" s="68"/>
      <c r="I101" s="68"/>
      <c r="J101" s="68"/>
      <c r="K101" s="68"/>
      <c r="L101" s="68"/>
      <c r="M101" s="391"/>
      <c r="N101" s="1097"/>
    </row>
    <row r="102" spans="1:14" ht="15" customHeight="1" x14ac:dyDescent="0.25">
      <c r="A102" s="625"/>
      <c r="B102" s="2398"/>
      <c r="C102" s="1903" t="s">
        <v>1763</v>
      </c>
      <c r="D102" s="52"/>
      <c r="E102" s="52"/>
      <c r="F102" s="52"/>
      <c r="G102" s="52"/>
      <c r="H102" s="52"/>
      <c r="I102" s="52"/>
      <c r="J102" s="52"/>
      <c r="K102" s="52"/>
      <c r="L102" s="52"/>
      <c r="M102" s="471"/>
      <c r="N102" s="1097"/>
    </row>
    <row r="103" spans="1:14" ht="15" customHeight="1" x14ac:dyDescent="0.25">
      <c r="A103" s="625"/>
      <c r="B103" s="2396" t="s">
        <v>1046</v>
      </c>
      <c r="C103" s="1371" t="s">
        <v>1031</v>
      </c>
      <c r="D103" s="407"/>
      <c r="E103" s="407"/>
      <c r="F103" s="407"/>
      <c r="G103" s="407"/>
      <c r="H103" s="407"/>
      <c r="I103" s="407"/>
      <c r="J103" s="407"/>
      <c r="K103" s="407"/>
      <c r="L103" s="407"/>
      <c r="M103" s="408"/>
      <c r="N103" s="1097"/>
    </row>
    <row r="104" spans="1:14" ht="15" customHeight="1" x14ac:dyDescent="0.25">
      <c r="A104" s="625"/>
      <c r="B104" s="2397"/>
      <c r="C104" s="1372" t="s">
        <v>1032</v>
      </c>
      <c r="D104" s="57"/>
      <c r="E104" s="57"/>
      <c r="F104" s="57"/>
      <c r="G104" s="57"/>
      <c r="H104" s="57"/>
      <c r="I104" s="57"/>
      <c r="J104" s="57"/>
      <c r="K104" s="57"/>
      <c r="L104" s="57"/>
      <c r="M104" s="101"/>
      <c r="N104" s="1097"/>
    </row>
    <row r="105" spans="1:14" ht="15" customHeight="1" x14ac:dyDescent="0.25">
      <c r="A105" s="625"/>
      <c r="B105" s="2397"/>
      <c r="C105" s="1372" t="s">
        <v>1033</v>
      </c>
      <c r="D105" s="57"/>
      <c r="E105" s="57"/>
      <c r="F105" s="57"/>
      <c r="G105" s="57"/>
      <c r="H105" s="57"/>
      <c r="I105" s="57"/>
      <c r="J105" s="57"/>
      <c r="K105" s="57"/>
      <c r="L105" s="57"/>
      <c r="M105" s="101"/>
      <c r="N105" s="1097"/>
    </row>
    <row r="106" spans="1:14" ht="15" customHeight="1" x14ac:dyDescent="0.25">
      <c r="A106" s="625"/>
      <c r="B106" s="2397"/>
      <c r="C106" s="1372" t="s">
        <v>1034</v>
      </c>
      <c r="D106" s="57"/>
      <c r="E106" s="57"/>
      <c r="F106" s="57"/>
      <c r="G106" s="57"/>
      <c r="H106" s="57"/>
      <c r="I106" s="57"/>
      <c r="J106" s="57"/>
      <c r="K106" s="57"/>
      <c r="L106" s="57"/>
      <c r="M106" s="101"/>
      <c r="N106" s="1097"/>
    </row>
    <row r="107" spans="1:14" ht="15" customHeight="1" x14ac:dyDescent="0.25">
      <c r="A107" s="625"/>
      <c r="B107" s="2397"/>
      <c r="C107" s="1370" t="str">
        <f>CONCATENATE("Check: row ", ROW(C106), " ≤ row ", ROW(C105)," ≤ row ", ROW(C104)," ≤ row ", ROW(C103))</f>
        <v>Check: row 106 ≤ row 105 ≤ row 104 ≤ row 103</v>
      </c>
      <c r="D107" s="1121" t="str">
        <f>IF(AND(D106&lt;=D105, D105&lt;=D104, D104&lt;=D103), "Pass", "Fail")</f>
        <v>Pass</v>
      </c>
      <c r="E107" s="1121" t="str">
        <f t="shared" ref="E107:L107" si="14">IF(AND(E106&lt;=E105, E105&lt;=E104, E104&lt;=E103), "Pass", "Fail")</f>
        <v>Pass</v>
      </c>
      <c r="F107" s="1121" t="str">
        <f t="shared" si="14"/>
        <v>Pass</v>
      </c>
      <c r="G107" s="1121" t="str">
        <f t="shared" si="14"/>
        <v>Pass</v>
      </c>
      <c r="H107" s="1121" t="str">
        <f t="shared" si="14"/>
        <v>Pass</v>
      </c>
      <c r="I107" s="1121" t="str">
        <f t="shared" si="14"/>
        <v>Pass</v>
      </c>
      <c r="J107" s="1121" t="str">
        <f t="shared" si="14"/>
        <v>Pass</v>
      </c>
      <c r="K107" s="1121" t="str">
        <f t="shared" si="14"/>
        <v>Pass</v>
      </c>
      <c r="L107" s="1121" t="str">
        <f t="shared" si="14"/>
        <v>Pass</v>
      </c>
      <c r="M107" s="479" t="str">
        <f>IF(AND(M106&lt;=M105, M105&lt;=M104, M104&lt;=M103), "Pass", "Fail")</f>
        <v>Pass</v>
      </c>
      <c r="N107" s="1097"/>
    </row>
    <row r="108" spans="1:14" ht="15" customHeight="1" x14ac:dyDescent="0.25">
      <c r="A108" s="625"/>
      <c r="B108" s="2397"/>
      <c r="C108" s="1372" t="s">
        <v>1035</v>
      </c>
      <c r="D108" s="57"/>
      <c r="E108" s="57"/>
      <c r="F108" s="57"/>
      <c r="G108" s="57"/>
      <c r="H108" s="57"/>
      <c r="I108" s="57"/>
      <c r="J108" s="57"/>
      <c r="K108" s="57"/>
      <c r="L108" s="57"/>
      <c r="M108" s="101"/>
      <c r="N108" s="1097"/>
    </row>
    <row r="109" spans="1:14" ht="15" customHeight="1" x14ac:dyDescent="0.25">
      <c r="A109" s="625"/>
      <c r="B109" s="2397"/>
      <c r="C109" s="1372" t="s">
        <v>1036</v>
      </c>
      <c r="D109" s="57"/>
      <c r="E109" s="57"/>
      <c r="F109" s="57"/>
      <c r="G109" s="57"/>
      <c r="H109" s="57"/>
      <c r="I109" s="57"/>
      <c r="J109" s="57"/>
      <c r="K109" s="57"/>
      <c r="L109" s="57"/>
      <c r="M109" s="101"/>
      <c r="N109" s="1097"/>
    </row>
    <row r="110" spans="1:14" ht="15" customHeight="1" x14ac:dyDescent="0.25">
      <c r="A110" s="625"/>
      <c r="B110" s="2397"/>
      <c r="C110" s="1373" t="s">
        <v>1037</v>
      </c>
      <c r="D110" s="57"/>
      <c r="E110" s="57"/>
      <c r="F110" s="57"/>
      <c r="G110" s="57"/>
      <c r="H110" s="57"/>
      <c r="I110" s="57"/>
      <c r="J110" s="57"/>
      <c r="K110" s="57"/>
      <c r="L110" s="57"/>
      <c r="M110" s="101"/>
      <c r="N110" s="1097"/>
    </row>
    <row r="111" spans="1:14" ht="15" customHeight="1" x14ac:dyDescent="0.25">
      <c r="A111" s="625"/>
      <c r="B111" s="2397"/>
      <c r="C111" s="1373" t="s">
        <v>1038</v>
      </c>
      <c r="D111" s="57"/>
      <c r="E111" s="57"/>
      <c r="F111" s="57"/>
      <c r="G111" s="57"/>
      <c r="H111" s="57"/>
      <c r="I111" s="57"/>
      <c r="J111" s="57"/>
      <c r="K111" s="57"/>
      <c r="L111" s="57"/>
      <c r="M111" s="101"/>
      <c r="N111" s="1097"/>
    </row>
    <row r="112" spans="1:14" ht="15" customHeight="1" x14ac:dyDescent="0.25">
      <c r="A112" s="625"/>
      <c r="B112" s="2397"/>
      <c r="C112" s="1370" t="str">
        <f>CONCATENATE("Check: row ", ROW(C111), " ≤ row ", ROW(C110)," ≤ row ", ROW(C109)," ≤ row ", ROW(C108))</f>
        <v>Check: row 111 ≤ row 110 ≤ row 109 ≤ row 108</v>
      </c>
      <c r="D112" s="1121" t="str">
        <f>IF(AND(D111&lt;=D110, D110&lt;=D109, D109&lt;=D108), "Pass", "Fail")</f>
        <v>Pass</v>
      </c>
      <c r="E112" s="1121" t="str">
        <f t="shared" ref="E112:L112" si="15">IF(AND(E111&lt;=E110, E110&lt;=E109, E109&lt;=E108), "Pass", "Fail")</f>
        <v>Pass</v>
      </c>
      <c r="F112" s="1121" t="str">
        <f t="shared" si="15"/>
        <v>Pass</v>
      </c>
      <c r="G112" s="1121" t="str">
        <f t="shared" si="15"/>
        <v>Pass</v>
      </c>
      <c r="H112" s="1121" t="str">
        <f t="shared" si="15"/>
        <v>Pass</v>
      </c>
      <c r="I112" s="1121" t="str">
        <f t="shared" si="15"/>
        <v>Pass</v>
      </c>
      <c r="J112" s="1121" t="str">
        <f t="shared" si="15"/>
        <v>Pass</v>
      </c>
      <c r="K112" s="1121" t="str">
        <f t="shared" si="15"/>
        <v>Pass</v>
      </c>
      <c r="L112" s="1121" t="str">
        <f t="shared" si="15"/>
        <v>Pass</v>
      </c>
      <c r="M112" s="479" t="str">
        <f>IF(AND(M111&lt;=M110, M110&lt;=M109, M109&lt;=M108), "Pass", "Fail")</f>
        <v>Pass</v>
      </c>
      <c r="N112" s="1097"/>
    </row>
    <row r="113" spans="1:14" ht="15" customHeight="1" x14ac:dyDescent="0.25">
      <c r="A113" s="625"/>
      <c r="B113" s="2397"/>
      <c r="C113" s="1373" t="s">
        <v>1039</v>
      </c>
      <c r="D113" s="57"/>
      <c r="E113" s="57"/>
      <c r="F113" s="57"/>
      <c r="G113" s="57"/>
      <c r="H113" s="57"/>
      <c r="I113" s="57"/>
      <c r="J113" s="57"/>
      <c r="K113" s="57"/>
      <c r="L113" s="57"/>
      <c r="M113" s="101"/>
      <c r="N113" s="1097"/>
    </row>
    <row r="114" spans="1:14" ht="15" customHeight="1" x14ac:dyDescent="0.25">
      <c r="A114" s="625"/>
      <c r="B114" s="2397"/>
      <c r="C114" s="1373" t="s">
        <v>1040</v>
      </c>
      <c r="D114" s="57"/>
      <c r="E114" s="57"/>
      <c r="F114" s="57"/>
      <c r="G114" s="57"/>
      <c r="H114" s="57"/>
      <c r="I114" s="57"/>
      <c r="J114" s="57"/>
      <c r="K114" s="57"/>
      <c r="L114" s="57"/>
      <c r="M114" s="101"/>
      <c r="N114" s="1097"/>
    </row>
    <row r="115" spans="1:14" ht="15" customHeight="1" x14ac:dyDescent="0.25">
      <c r="A115" s="625"/>
      <c r="B115" s="2397"/>
      <c r="C115" s="1373" t="s">
        <v>1041</v>
      </c>
      <c r="D115" s="57"/>
      <c r="E115" s="57"/>
      <c r="F115" s="57"/>
      <c r="G115" s="57"/>
      <c r="H115" s="57"/>
      <c r="I115" s="57"/>
      <c r="J115" s="57"/>
      <c r="K115" s="57"/>
      <c r="L115" s="57"/>
      <c r="M115" s="101"/>
      <c r="N115" s="1097"/>
    </row>
    <row r="116" spans="1:14" ht="15" customHeight="1" x14ac:dyDescent="0.25">
      <c r="A116" s="625"/>
      <c r="B116" s="2397"/>
      <c r="C116" s="1370" t="str">
        <f>CONCATENATE("Check: row ", ROW(C115), " ≥ row ", ROW(C114)," ≥ row ", ROW(C113))</f>
        <v>Check: row 115 ≥ row 114 ≥ row 113</v>
      </c>
      <c r="D116" s="1121" t="str">
        <f>IF(AND(D115&gt;=D114, D114&gt;=D113), "Pass", "Fail")</f>
        <v>Pass</v>
      </c>
      <c r="E116" s="1121" t="str">
        <f t="shared" ref="E116:L116" si="16">IF(AND(E115&gt;=E114, E114&gt;=E113), "Pass", "Fail")</f>
        <v>Pass</v>
      </c>
      <c r="F116" s="1121" t="str">
        <f t="shared" si="16"/>
        <v>Pass</v>
      </c>
      <c r="G116" s="1121" t="str">
        <f t="shared" si="16"/>
        <v>Pass</v>
      </c>
      <c r="H116" s="1121" t="str">
        <f t="shared" si="16"/>
        <v>Pass</v>
      </c>
      <c r="I116" s="1121" t="str">
        <f t="shared" si="16"/>
        <v>Pass</v>
      </c>
      <c r="J116" s="1121" t="str">
        <f t="shared" si="16"/>
        <v>Pass</v>
      </c>
      <c r="K116" s="1121" t="str">
        <f t="shared" si="16"/>
        <v>Pass</v>
      </c>
      <c r="L116" s="1121" t="str">
        <f t="shared" si="16"/>
        <v>Pass</v>
      </c>
      <c r="M116" s="479" t="str">
        <f>IF(AND(M115&gt;=M114, M114&gt;=M113), "Pass", "Fail")</f>
        <v>Pass</v>
      </c>
      <c r="N116" s="1097"/>
    </row>
    <row r="117" spans="1:14" ht="15" customHeight="1" x14ac:dyDescent="0.25">
      <c r="A117" s="625"/>
      <c r="B117" s="2397"/>
      <c r="C117" s="1375" t="s">
        <v>1042</v>
      </c>
      <c r="D117" s="68"/>
      <c r="E117" s="68"/>
      <c r="F117" s="68"/>
      <c r="G117" s="68"/>
      <c r="H117" s="68"/>
      <c r="I117" s="68"/>
      <c r="J117" s="68"/>
      <c r="K117" s="68"/>
      <c r="L117" s="68"/>
      <c r="M117" s="391"/>
      <c r="N117" s="1097"/>
    </row>
    <row r="118" spans="1:14" ht="15" customHeight="1" x14ac:dyDescent="0.25">
      <c r="A118" s="625"/>
      <c r="B118" s="2398"/>
      <c r="C118" s="1903" t="s">
        <v>1763</v>
      </c>
      <c r="D118" s="52"/>
      <c r="E118" s="52"/>
      <c r="F118" s="52"/>
      <c r="G118" s="52"/>
      <c r="H118" s="52"/>
      <c r="I118" s="52"/>
      <c r="J118" s="52"/>
      <c r="K118" s="52"/>
      <c r="L118" s="52"/>
      <c r="M118" s="471"/>
      <c r="N118" s="1097"/>
    </row>
    <row r="119" spans="1:14" ht="15" customHeight="1" x14ac:dyDescent="0.25">
      <c r="A119" s="625"/>
      <c r="B119" s="2397" t="s">
        <v>1047</v>
      </c>
      <c r="C119" s="1374" t="s">
        <v>1031</v>
      </c>
      <c r="D119" s="40"/>
      <c r="E119" s="40"/>
      <c r="F119" s="40"/>
      <c r="G119" s="40"/>
      <c r="H119" s="40"/>
      <c r="I119" s="40"/>
      <c r="J119" s="40"/>
      <c r="K119" s="40"/>
      <c r="L119" s="40"/>
      <c r="M119" s="473"/>
      <c r="N119" s="1097"/>
    </row>
    <row r="120" spans="1:14" ht="15" customHeight="1" x14ac:dyDescent="0.25">
      <c r="A120" s="625"/>
      <c r="B120" s="2397"/>
      <c r="C120" s="1372" t="s">
        <v>1032</v>
      </c>
      <c r="D120" s="57"/>
      <c r="E120" s="57"/>
      <c r="F120" s="57"/>
      <c r="G120" s="57"/>
      <c r="H120" s="57"/>
      <c r="I120" s="57"/>
      <c r="J120" s="57"/>
      <c r="K120" s="57"/>
      <c r="L120" s="57"/>
      <c r="M120" s="101"/>
      <c r="N120" s="1097"/>
    </row>
    <row r="121" spans="1:14" ht="15" customHeight="1" x14ac:dyDescent="0.25">
      <c r="A121" s="625"/>
      <c r="B121" s="2397"/>
      <c r="C121" s="1372" t="s">
        <v>1033</v>
      </c>
      <c r="D121" s="57"/>
      <c r="E121" s="57"/>
      <c r="F121" s="57"/>
      <c r="G121" s="57"/>
      <c r="H121" s="57"/>
      <c r="I121" s="57"/>
      <c r="J121" s="57"/>
      <c r="K121" s="57"/>
      <c r="L121" s="57"/>
      <c r="M121" s="101"/>
      <c r="N121" s="1097"/>
    </row>
    <row r="122" spans="1:14" ht="15" customHeight="1" x14ac:dyDescent="0.25">
      <c r="A122" s="625"/>
      <c r="B122" s="2397"/>
      <c r="C122" s="1372" t="s">
        <v>1034</v>
      </c>
      <c r="D122" s="57"/>
      <c r="E122" s="57"/>
      <c r="F122" s="57"/>
      <c r="G122" s="57"/>
      <c r="H122" s="57"/>
      <c r="I122" s="57"/>
      <c r="J122" s="57"/>
      <c r="K122" s="57"/>
      <c r="L122" s="57"/>
      <c r="M122" s="101"/>
      <c r="N122" s="1097"/>
    </row>
    <row r="123" spans="1:14" ht="15" customHeight="1" x14ac:dyDescent="0.25">
      <c r="A123" s="625"/>
      <c r="B123" s="2397"/>
      <c r="C123" s="1370" t="str">
        <f>CONCATENATE("Check: row ", ROW(C122), " ≤ row ", ROW(C121)," ≤ row ", ROW(C120)," ≤ row ", ROW(C119))</f>
        <v>Check: row 122 ≤ row 121 ≤ row 120 ≤ row 119</v>
      </c>
      <c r="D123" s="1121" t="str">
        <f>IF(AND(D122&lt;=D121, D121&lt;=D120, D120&lt;=D119), "Pass", "Fail")</f>
        <v>Pass</v>
      </c>
      <c r="E123" s="1121" t="str">
        <f t="shared" ref="E123:L123" si="17">IF(AND(E122&lt;=E121, E121&lt;=E120, E120&lt;=E119), "Pass", "Fail")</f>
        <v>Pass</v>
      </c>
      <c r="F123" s="1121" t="str">
        <f t="shared" si="17"/>
        <v>Pass</v>
      </c>
      <c r="G123" s="1121" t="str">
        <f t="shared" si="17"/>
        <v>Pass</v>
      </c>
      <c r="H123" s="1121" t="str">
        <f t="shared" si="17"/>
        <v>Pass</v>
      </c>
      <c r="I123" s="1121" t="str">
        <f t="shared" si="17"/>
        <v>Pass</v>
      </c>
      <c r="J123" s="1121" t="str">
        <f t="shared" si="17"/>
        <v>Pass</v>
      </c>
      <c r="K123" s="1121" t="str">
        <f t="shared" si="17"/>
        <v>Pass</v>
      </c>
      <c r="L123" s="1121" t="str">
        <f t="shared" si="17"/>
        <v>Pass</v>
      </c>
      <c r="M123" s="479" t="str">
        <f>IF(AND(M122&lt;=M121, M121&lt;=M120, M120&lt;=M119), "Pass", "Fail")</f>
        <v>Pass</v>
      </c>
      <c r="N123" s="1097"/>
    </row>
    <row r="124" spans="1:14" ht="15" customHeight="1" x14ac:dyDescent="0.25">
      <c r="A124" s="625"/>
      <c r="B124" s="2397"/>
      <c r="C124" s="1372" t="s">
        <v>1035</v>
      </c>
      <c r="D124" s="57"/>
      <c r="E124" s="57"/>
      <c r="F124" s="57"/>
      <c r="G124" s="57"/>
      <c r="H124" s="57"/>
      <c r="I124" s="57"/>
      <c r="J124" s="57"/>
      <c r="K124" s="57"/>
      <c r="L124" s="57"/>
      <c r="M124" s="101"/>
      <c r="N124" s="1097"/>
    </row>
    <row r="125" spans="1:14" ht="15" customHeight="1" x14ac:dyDescent="0.25">
      <c r="A125" s="625"/>
      <c r="B125" s="2397"/>
      <c r="C125" s="1372" t="s">
        <v>1036</v>
      </c>
      <c r="D125" s="57"/>
      <c r="E125" s="57"/>
      <c r="F125" s="57"/>
      <c r="G125" s="57"/>
      <c r="H125" s="57"/>
      <c r="I125" s="57"/>
      <c r="J125" s="57"/>
      <c r="K125" s="57"/>
      <c r="L125" s="57"/>
      <c r="M125" s="101"/>
      <c r="N125" s="1097"/>
    </row>
    <row r="126" spans="1:14" ht="15" customHeight="1" x14ac:dyDescent="0.25">
      <c r="A126" s="625"/>
      <c r="B126" s="2397"/>
      <c r="C126" s="1373" t="s">
        <v>1037</v>
      </c>
      <c r="D126" s="57"/>
      <c r="E126" s="57"/>
      <c r="F126" s="57"/>
      <c r="G126" s="57"/>
      <c r="H126" s="57"/>
      <c r="I126" s="57"/>
      <c r="J126" s="57"/>
      <c r="K126" s="57"/>
      <c r="L126" s="57"/>
      <c r="M126" s="101"/>
      <c r="N126" s="1097"/>
    </row>
    <row r="127" spans="1:14" ht="15" customHeight="1" x14ac:dyDescent="0.25">
      <c r="A127" s="625"/>
      <c r="B127" s="2397"/>
      <c r="C127" s="1373" t="s">
        <v>1038</v>
      </c>
      <c r="D127" s="57"/>
      <c r="E127" s="57"/>
      <c r="F127" s="57"/>
      <c r="G127" s="57"/>
      <c r="H127" s="57"/>
      <c r="I127" s="57"/>
      <c r="J127" s="57"/>
      <c r="K127" s="57"/>
      <c r="L127" s="57"/>
      <c r="M127" s="101"/>
      <c r="N127" s="1097"/>
    </row>
    <row r="128" spans="1:14" ht="15" customHeight="1" x14ac:dyDescent="0.25">
      <c r="A128" s="625"/>
      <c r="B128" s="2397"/>
      <c r="C128" s="1370" t="str">
        <f>CONCATENATE("Check: row ", ROW(C127), " ≤ row ", ROW(C126)," ≤ row ", ROW(C125)," ≤ row ", ROW(C124))</f>
        <v>Check: row 127 ≤ row 126 ≤ row 125 ≤ row 124</v>
      </c>
      <c r="D128" s="1121" t="str">
        <f>IF(AND(D127&lt;=D126, D126&lt;=D125, D125&lt;=D124), "Pass", "Fail")</f>
        <v>Pass</v>
      </c>
      <c r="E128" s="1121" t="str">
        <f t="shared" ref="E128:L128" si="18">IF(AND(E127&lt;=E126, E126&lt;=E125, E125&lt;=E124), "Pass", "Fail")</f>
        <v>Pass</v>
      </c>
      <c r="F128" s="1121" t="str">
        <f t="shared" si="18"/>
        <v>Pass</v>
      </c>
      <c r="G128" s="1121" t="str">
        <f t="shared" si="18"/>
        <v>Pass</v>
      </c>
      <c r="H128" s="1121" t="str">
        <f t="shared" si="18"/>
        <v>Pass</v>
      </c>
      <c r="I128" s="1121" t="str">
        <f t="shared" si="18"/>
        <v>Pass</v>
      </c>
      <c r="J128" s="1121" t="str">
        <f t="shared" si="18"/>
        <v>Pass</v>
      </c>
      <c r="K128" s="1121" t="str">
        <f t="shared" si="18"/>
        <v>Pass</v>
      </c>
      <c r="L128" s="1121" t="str">
        <f t="shared" si="18"/>
        <v>Pass</v>
      </c>
      <c r="M128" s="479" t="str">
        <f>IF(AND(M127&lt;=M126, M126&lt;=M125, M125&lt;=M124), "Pass", "Fail")</f>
        <v>Pass</v>
      </c>
      <c r="N128" s="1097"/>
    </row>
    <row r="129" spans="1:14" ht="15" customHeight="1" x14ac:dyDescent="0.25">
      <c r="A129" s="625"/>
      <c r="B129" s="2397"/>
      <c r="C129" s="1373" t="s">
        <v>1039</v>
      </c>
      <c r="D129" s="57"/>
      <c r="E129" s="57"/>
      <c r="F129" s="57"/>
      <c r="G129" s="57"/>
      <c r="H129" s="57"/>
      <c r="I129" s="57"/>
      <c r="J129" s="57"/>
      <c r="K129" s="57"/>
      <c r="L129" s="57"/>
      <c r="M129" s="101"/>
      <c r="N129" s="1097"/>
    </row>
    <row r="130" spans="1:14" ht="15" customHeight="1" x14ac:dyDescent="0.25">
      <c r="A130" s="625"/>
      <c r="B130" s="2397"/>
      <c r="C130" s="1373" t="s">
        <v>1040</v>
      </c>
      <c r="D130" s="57"/>
      <c r="E130" s="57"/>
      <c r="F130" s="57"/>
      <c r="G130" s="57"/>
      <c r="H130" s="57"/>
      <c r="I130" s="57"/>
      <c r="J130" s="57"/>
      <c r="K130" s="57"/>
      <c r="L130" s="57"/>
      <c r="M130" s="101"/>
      <c r="N130" s="1097"/>
    </row>
    <row r="131" spans="1:14" ht="15" customHeight="1" x14ac:dyDescent="0.25">
      <c r="A131" s="625"/>
      <c r="B131" s="2397"/>
      <c r="C131" s="1373" t="s">
        <v>1041</v>
      </c>
      <c r="D131" s="57"/>
      <c r="E131" s="57"/>
      <c r="F131" s="57"/>
      <c r="G131" s="57"/>
      <c r="H131" s="57"/>
      <c r="I131" s="57"/>
      <c r="J131" s="57"/>
      <c r="K131" s="57"/>
      <c r="L131" s="57"/>
      <c r="M131" s="101"/>
      <c r="N131" s="1097"/>
    </row>
    <row r="132" spans="1:14" ht="15" customHeight="1" x14ac:dyDescent="0.25">
      <c r="A132" s="625"/>
      <c r="B132" s="2397"/>
      <c r="C132" s="1370" t="str">
        <f>CONCATENATE("Check: row ", ROW(C131), " ≥ row ", ROW(C130)," ≥ row ", ROW(C129))</f>
        <v>Check: row 131 ≥ row 130 ≥ row 129</v>
      </c>
      <c r="D132" s="1121" t="str">
        <f>IF(AND(D131&gt;=D130, D130&gt;=D129), "Pass", "Fail")</f>
        <v>Pass</v>
      </c>
      <c r="E132" s="1121" t="str">
        <f t="shared" ref="E132:L132" si="19">IF(AND(E131&gt;=E130, E130&gt;=E129), "Pass", "Fail")</f>
        <v>Pass</v>
      </c>
      <c r="F132" s="1121" t="str">
        <f t="shared" si="19"/>
        <v>Pass</v>
      </c>
      <c r="G132" s="1121" t="str">
        <f t="shared" si="19"/>
        <v>Pass</v>
      </c>
      <c r="H132" s="1121" t="str">
        <f t="shared" si="19"/>
        <v>Pass</v>
      </c>
      <c r="I132" s="1121" t="str">
        <f t="shared" si="19"/>
        <v>Pass</v>
      </c>
      <c r="J132" s="1121" t="str">
        <f t="shared" si="19"/>
        <v>Pass</v>
      </c>
      <c r="K132" s="1121" t="str">
        <f t="shared" si="19"/>
        <v>Pass</v>
      </c>
      <c r="L132" s="1121" t="str">
        <f t="shared" si="19"/>
        <v>Pass</v>
      </c>
      <c r="M132" s="479" t="str">
        <f>IF(AND(M131&gt;=M130, M130&gt;=M129), "Pass", "Fail")</f>
        <v>Pass</v>
      </c>
      <c r="N132" s="1097"/>
    </row>
    <row r="133" spans="1:14" ht="15" customHeight="1" x14ac:dyDescent="0.25">
      <c r="A133" s="625"/>
      <c r="B133" s="2397"/>
      <c r="C133" s="1375" t="s">
        <v>1042</v>
      </c>
      <c r="D133" s="68"/>
      <c r="E133" s="68"/>
      <c r="F133" s="68"/>
      <c r="G133" s="68"/>
      <c r="H133" s="68"/>
      <c r="I133" s="68"/>
      <c r="J133" s="68"/>
      <c r="K133" s="68"/>
      <c r="L133" s="68"/>
      <c r="M133" s="391"/>
      <c r="N133" s="1097"/>
    </row>
    <row r="134" spans="1:14" ht="15" customHeight="1" x14ac:dyDescent="0.25">
      <c r="A134" s="625"/>
      <c r="B134" s="2397"/>
      <c r="C134" s="1903" t="s">
        <v>1763</v>
      </c>
      <c r="D134" s="52"/>
      <c r="E134" s="52"/>
      <c r="F134" s="52"/>
      <c r="G134" s="52"/>
      <c r="H134" s="52"/>
      <c r="I134" s="52"/>
      <c r="J134" s="52"/>
      <c r="K134" s="52"/>
      <c r="L134" s="52"/>
      <c r="M134" s="471"/>
      <c r="N134" s="1097"/>
    </row>
    <row r="135" spans="1:14" ht="15" customHeight="1" x14ac:dyDescent="0.25">
      <c r="A135" s="625"/>
      <c r="B135" s="2396" t="s">
        <v>1048</v>
      </c>
      <c r="C135" s="1371" t="s">
        <v>1031</v>
      </c>
      <c r="D135" s="407"/>
      <c r="E135" s="407"/>
      <c r="F135" s="407"/>
      <c r="G135" s="407"/>
      <c r="H135" s="407"/>
      <c r="I135" s="407"/>
      <c r="J135" s="407"/>
      <c r="K135" s="407"/>
      <c r="L135" s="407"/>
      <c r="M135" s="408"/>
      <c r="N135" s="1097"/>
    </row>
    <row r="136" spans="1:14" ht="15" customHeight="1" x14ac:dyDescent="0.25">
      <c r="A136" s="625"/>
      <c r="B136" s="2397"/>
      <c r="C136" s="1372" t="s">
        <v>1032</v>
      </c>
      <c r="D136" s="57"/>
      <c r="E136" s="57"/>
      <c r="F136" s="57"/>
      <c r="G136" s="57"/>
      <c r="H136" s="57"/>
      <c r="I136" s="57"/>
      <c r="J136" s="57"/>
      <c r="K136" s="57"/>
      <c r="L136" s="57"/>
      <c r="M136" s="101"/>
      <c r="N136" s="1097"/>
    </row>
    <row r="137" spans="1:14" ht="15" customHeight="1" x14ac:dyDescent="0.25">
      <c r="A137" s="625"/>
      <c r="B137" s="2397"/>
      <c r="C137" s="1372" t="s">
        <v>1033</v>
      </c>
      <c r="D137" s="57"/>
      <c r="E137" s="57"/>
      <c r="F137" s="57"/>
      <c r="G137" s="57"/>
      <c r="H137" s="57"/>
      <c r="I137" s="57"/>
      <c r="J137" s="57"/>
      <c r="K137" s="57"/>
      <c r="L137" s="57"/>
      <c r="M137" s="101"/>
      <c r="N137" s="1097"/>
    </row>
    <row r="138" spans="1:14" ht="15" customHeight="1" x14ac:dyDescent="0.25">
      <c r="A138" s="625"/>
      <c r="B138" s="2397"/>
      <c r="C138" s="1372" t="s">
        <v>1034</v>
      </c>
      <c r="D138" s="57"/>
      <c r="E138" s="57"/>
      <c r="F138" s="57"/>
      <c r="G138" s="57"/>
      <c r="H138" s="57"/>
      <c r="I138" s="57"/>
      <c r="J138" s="57"/>
      <c r="K138" s="57"/>
      <c r="L138" s="57"/>
      <c r="M138" s="101"/>
      <c r="N138" s="1097"/>
    </row>
    <row r="139" spans="1:14" ht="15" customHeight="1" x14ac:dyDescent="0.25">
      <c r="A139" s="625"/>
      <c r="B139" s="2397"/>
      <c r="C139" s="1370" t="str">
        <f>CONCATENATE("Check: row ", ROW(C138), " ≤ row ", ROW(C137)," ≤ row ", ROW(C136)," ≤ row ", ROW(C135))</f>
        <v>Check: row 138 ≤ row 137 ≤ row 136 ≤ row 135</v>
      </c>
      <c r="D139" s="1121" t="str">
        <f>IF(AND(D138&lt;=D137, D137&lt;=D136, D136&lt;=D135), "Pass", "Fail")</f>
        <v>Pass</v>
      </c>
      <c r="E139" s="1121" t="str">
        <f t="shared" ref="E139:L139" si="20">IF(AND(E138&lt;=E137, E137&lt;=E136, E136&lt;=E135), "Pass", "Fail")</f>
        <v>Pass</v>
      </c>
      <c r="F139" s="1121" t="str">
        <f t="shared" si="20"/>
        <v>Pass</v>
      </c>
      <c r="G139" s="1121" t="str">
        <f t="shared" si="20"/>
        <v>Pass</v>
      </c>
      <c r="H139" s="1121" t="str">
        <f t="shared" si="20"/>
        <v>Pass</v>
      </c>
      <c r="I139" s="1121" t="str">
        <f t="shared" si="20"/>
        <v>Pass</v>
      </c>
      <c r="J139" s="1121" t="str">
        <f t="shared" si="20"/>
        <v>Pass</v>
      </c>
      <c r="K139" s="1121" t="str">
        <f t="shared" si="20"/>
        <v>Pass</v>
      </c>
      <c r="L139" s="1121" t="str">
        <f t="shared" si="20"/>
        <v>Pass</v>
      </c>
      <c r="M139" s="479" t="str">
        <f>IF(AND(M138&lt;=M137, M137&lt;=M136, M136&lt;=M135), "Pass", "Fail")</f>
        <v>Pass</v>
      </c>
      <c r="N139" s="1097"/>
    </row>
    <row r="140" spans="1:14" ht="15" customHeight="1" x14ac:dyDescent="0.25">
      <c r="A140" s="625"/>
      <c r="B140" s="2397"/>
      <c r="C140" s="1372" t="s">
        <v>1035</v>
      </c>
      <c r="D140" s="57"/>
      <c r="E140" s="57"/>
      <c r="F140" s="57"/>
      <c r="G140" s="57"/>
      <c r="H140" s="57"/>
      <c r="I140" s="57"/>
      <c r="J140" s="57"/>
      <c r="K140" s="57"/>
      <c r="L140" s="57"/>
      <c r="M140" s="101"/>
      <c r="N140" s="1097"/>
    </row>
    <row r="141" spans="1:14" ht="15" customHeight="1" x14ac:dyDescent="0.25">
      <c r="A141" s="625"/>
      <c r="B141" s="2397"/>
      <c r="C141" s="1372" t="s">
        <v>1036</v>
      </c>
      <c r="D141" s="57"/>
      <c r="E141" s="57"/>
      <c r="F141" s="57"/>
      <c r="G141" s="57"/>
      <c r="H141" s="57"/>
      <c r="I141" s="57"/>
      <c r="J141" s="57"/>
      <c r="K141" s="57"/>
      <c r="L141" s="57"/>
      <c r="M141" s="101"/>
      <c r="N141" s="1097"/>
    </row>
    <row r="142" spans="1:14" ht="15" customHeight="1" x14ac:dyDescent="0.25">
      <c r="A142" s="625"/>
      <c r="B142" s="2397"/>
      <c r="C142" s="1373" t="s">
        <v>1037</v>
      </c>
      <c r="D142" s="57"/>
      <c r="E142" s="57"/>
      <c r="F142" s="57"/>
      <c r="G142" s="57"/>
      <c r="H142" s="57"/>
      <c r="I142" s="57"/>
      <c r="J142" s="57"/>
      <c r="K142" s="57"/>
      <c r="L142" s="57"/>
      <c r="M142" s="101"/>
      <c r="N142" s="1097"/>
    </row>
    <row r="143" spans="1:14" ht="15" customHeight="1" x14ac:dyDescent="0.25">
      <c r="A143" s="625"/>
      <c r="B143" s="2397"/>
      <c r="C143" s="1373" t="s">
        <v>1038</v>
      </c>
      <c r="D143" s="57"/>
      <c r="E143" s="57"/>
      <c r="F143" s="57"/>
      <c r="G143" s="57"/>
      <c r="H143" s="57"/>
      <c r="I143" s="57"/>
      <c r="J143" s="57"/>
      <c r="K143" s="57"/>
      <c r="L143" s="57"/>
      <c r="M143" s="101"/>
      <c r="N143" s="1097"/>
    </row>
    <row r="144" spans="1:14" ht="15" customHeight="1" x14ac:dyDescent="0.25">
      <c r="A144" s="625"/>
      <c r="B144" s="2397"/>
      <c r="C144" s="1370" t="str">
        <f>CONCATENATE("Check: row ", ROW(C143), " ≤ row ", ROW(C142)," ≤ row ", ROW(C141)," ≤ row ", ROW(C140))</f>
        <v>Check: row 143 ≤ row 142 ≤ row 141 ≤ row 140</v>
      </c>
      <c r="D144" s="1121" t="str">
        <f>IF(AND(D143&lt;=D142, D142&lt;=D141, D141&lt;=D140), "Pass", "Fail")</f>
        <v>Pass</v>
      </c>
      <c r="E144" s="1121" t="str">
        <f t="shared" ref="E144:L144" si="21">IF(AND(E143&lt;=E142, E142&lt;=E141, E141&lt;=E140), "Pass", "Fail")</f>
        <v>Pass</v>
      </c>
      <c r="F144" s="1121" t="str">
        <f t="shared" si="21"/>
        <v>Pass</v>
      </c>
      <c r="G144" s="1121" t="str">
        <f t="shared" si="21"/>
        <v>Pass</v>
      </c>
      <c r="H144" s="1121" t="str">
        <f t="shared" si="21"/>
        <v>Pass</v>
      </c>
      <c r="I144" s="1121" t="str">
        <f t="shared" si="21"/>
        <v>Pass</v>
      </c>
      <c r="J144" s="1121" t="str">
        <f t="shared" si="21"/>
        <v>Pass</v>
      </c>
      <c r="K144" s="1121" t="str">
        <f t="shared" si="21"/>
        <v>Pass</v>
      </c>
      <c r="L144" s="1121" t="str">
        <f t="shared" si="21"/>
        <v>Pass</v>
      </c>
      <c r="M144" s="479" t="str">
        <f>IF(AND(M143&lt;=M142, M142&lt;=M141, M141&lt;=M140), "Pass", "Fail")</f>
        <v>Pass</v>
      </c>
      <c r="N144" s="1097"/>
    </row>
    <row r="145" spans="1:14" ht="15" customHeight="1" x14ac:dyDescent="0.25">
      <c r="A145" s="625"/>
      <c r="B145" s="2397"/>
      <c r="C145" s="1373" t="s">
        <v>1039</v>
      </c>
      <c r="D145" s="57"/>
      <c r="E145" s="57"/>
      <c r="F145" s="57"/>
      <c r="G145" s="57"/>
      <c r="H145" s="57"/>
      <c r="I145" s="57"/>
      <c r="J145" s="57"/>
      <c r="K145" s="57"/>
      <c r="L145" s="57"/>
      <c r="M145" s="101"/>
      <c r="N145" s="1097"/>
    </row>
    <row r="146" spans="1:14" ht="15" customHeight="1" x14ac:dyDescent="0.25">
      <c r="A146" s="625"/>
      <c r="B146" s="2397"/>
      <c r="C146" s="1373" t="s">
        <v>1040</v>
      </c>
      <c r="D146" s="57"/>
      <c r="E146" s="57"/>
      <c r="F146" s="57"/>
      <c r="G146" s="57"/>
      <c r="H146" s="57"/>
      <c r="I146" s="57"/>
      <c r="J146" s="57"/>
      <c r="K146" s="57"/>
      <c r="L146" s="57"/>
      <c r="M146" s="101"/>
      <c r="N146" s="1097"/>
    </row>
    <row r="147" spans="1:14" ht="15" customHeight="1" x14ac:dyDescent="0.25">
      <c r="A147" s="625"/>
      <c r="B147" s="2397"/>
      <c r="C147" s="1373" t="s">
        <v>1041</v>
      </c>
      <c r="D147" s="57"/>
      <c r="E147" s="57"/>
      <c r="F147" s="57"/>
      <c r="G147" s="57"/>
      <c r="H147" s="57"/>
      <c r="I147" s="57"/>
      <c r="J147" s="57"/>
      <c r="K147" s="57"/>
      <c r="L147" s="57"/>
      <c r="M147" s="101"/>
      <c r="N147" s="1097"/>
    </row>
    <row r="148" spans="1:14" ht="15" customHeight="1" x14ac:dyDescent="0.25">
      <c r="A148" s="625"/>
      <c r="B148" s="2397"/>
      <c r="C148" s="1370" t="str">
        <f>CONCATENATE("Check: row ", ROW(C147), " ≥ row ", ROW(C146)," ≥ row ", ROW(C145))</f>
        <v>Check: row 147 ≥ row 146 ≥ row 145</v>
      </c>
      <c r="D148" s="1121" t="str">
        <f>IF(AND(D147&gt;=D146, D146&gt;=D145), "Pass", "Fail")</f>
        <v>Pass</v>
      </c>
      <c r="E148" s="1121" t="str">
        <f t="shared" ref="E148:L148" si="22">IF(AND(E147&gt;=E146, E146&gt;=E145), "Pass", "Fail")</f>
        <v>Pass</v>
      </c>
      <c r="F148" s="1121" t="str">
        <f t="shared" si="22"/>
        <v>Pass</v>
      </c>
      <c r="G148" s="1121" t="str">
        <f t="shared" si="22"/>
        <v>Pass</v>
      </c>
      <c r="H148" s="1121" t="str">
        <f t="shared" si="22"/>
        <v>Pass</v>
      </c>
      <c r="I148" s="1121" t="str">
        <f t="shared" si="22"/>
        <v>Pass</v>
      </c>
      <c r="J148" s="1121" t="str">
        <f t="shared" si="22"/>
        <v>Pass</v>
      </c>
      <c r="K148" s="1121" t="str">
        <f t="shared" si="22"/>
        <v>Pass</v>
      </c>
      <c r="L148" s="1121" t="str">
        <f t="shared" si="22"/>
        <v>Pass</v>
      </c>
      <c r="M148" s="479" t="str">
        <f>IF(AND(M147&gt;=M146, M146&gt;=M145), "Pass", "Fail")</f>
        <v>Pass</v>
      </c>
      <c r="N148" s="1097"/>
    </row>
    <row r="149" spans="1:14" ht="15" customHeight="1" x14ac:dyDescent="0.25">
      <c r="A149" s="625"/>
      <c r="B149" s="2397"/>
      <c r="C149" s="1375" t="s">
        <v>1042</v>
      </c>
      <c r="D149" s="68"/>
      <c r="E149" s="68"/>
      <c r="F149" s="68"/>
      <c r="G149" s="68"/>
      <c r="H149" s="68"/>
      <c r="I149" s="68"/>
      <c r="J149" s="68"/>
      <c r="K149" s="68"/>
      <c r="L149" s="68"/>
      <c r="M149" s="391"/>
      <c r="N149" s="1097"/>
    </row>
    <row r="150" spans="1:14" ht="15" customHeight="1" x14ac:dyDescent="0.25">
      <c r="A150" s="625"/>
      <c r="B150" s="2398"/>
      <c r="C150" s="1903" t="s">
        <v>1763</v>
      </c>
      <c r="D150" s="52"/>
      <c r="E150" s="52"/>
      <c r="F150" s="52"/>
      <c r="G150" s="52"/>
      <c r="H150" s="52"/>
      <c r="I150" s="52"/>
      <c r="J150" s="52"/>
      <c r="K150" s="52"/>
      <c r="L150" s="52"/>
      <c r="M150" s="471"/>
      <c r="N150" s="1097"/>
    </row>
    <row r="151" spans="1:14" ht="15" customHeight="1" x14ac:dyDescent="0.25">
      <c r="A151" s="625"/>
      <c r="B151" s="2397" t="s">
        <v>1049</v>
      </c>
      <c r="C151" s="1374" t="s">
        <v>1031</v>
      </c>
      <c r="D151" s="40"/>
      <c r="E151" s="40"/>
      <c r="F151" s="40"/>
      <c r="G151" s="40"/>
      <c r="H151" s="40"/>
      <c r="I151" s="40"/>
      <c r="J151" s="40"/>
      <c r="K151" s="40"/>
      <c r="L151" s="40"/>
      <c r="M151" s="473"/>
      <c r="N151" s="1097"/>
    </row>
    <row r="152" spans="1:14" ht="15" customHeight="1" x14ac:dyDescent="0.25">
      <c r="A152" s="625"/>
      <c r="B152" s="2397"/>
      <c r="C152" s="1372" t="s">
        <v>1032</v>
      </c>
      <c r="D152" s="57"/>
      <c r="E152" s="57"/>
      <c r="F152" s="57"/>
      <c r="G152" s="57"/>
      <c r="H152" s="57"/>
      <c r="I152" s="57"/>
      <c r="J152" s="57"/>
      <c r="K152" s="57"/>
      <c r="L152" s="57"/>
      <c r="M152" s="101"/>
      <c r="N152" s="1097"/>
    </row>
    <row r="153" spans="1:14" ht="15" customHeight="1" x14ac:dyDescent="0.25">
      <c r="A153" s="625"/>
      <c r="B153" s="2397"/>
      <c r="C153" s="1372" t="s">
        <v>1033</v>
      </c>
      <c r="D153" s="57"/>
      <c r="E153" s="57"/>
      <c r="F153" s="57"/>
      <c r="G153" s="57"/>
      <c r="H153" s="57"/>
      <c r="I153" s="57"/>
      <c r="J153" s="57"/>
      <c r="K153" s="57"/>
      <c r="L153" s="57"/>
      <c r="M153" s="101"/>
      <c r="N153" s="1097"/>
    </row>
    <row r="154" spans="1:14" ht="15" customHeight="1" x14ac:dyDescent="0.25">
      <c r="A154" s="625"/>
      <c r="B154" s="2397"/>
      <c r="C154" s="1372" t="s">
        <v>1034</v>
      </c>
      <c r="D154" s="57"/>
      <c r="E154" s="57"/>
      <c r="F154" s="57"/>
      <c r="G154" s="57"/>
      <c r="H154" s="57"/>
      <c r="I154" s="57"/>
      <c r="J154" s="57"/>
      <c r="K154" s="57"/>
      <c r="L154" s="57"/>
      <c r="M154" s="101"/>
      <c r="N154" s="1097"/>
    </row>
    <row r="155" spans="1:14" ht="15" customHeight="1" x14ac:dyDescent="0.25">
      <c r="A155" s="625"/>
      <c r="B155" s="2397"/>
      <c r="C155" s="1370" t="str">
        <f>CONCATENATE("Check: row ", ROW(C154), " ≤ row ", ROW(C153)," ≤ row ", ROW(C152)," ≤ row ", ROW(C151))</f>
        <v>Check: row 154 ≤ row 153 ≤ row 152 ≤ row 151</v>
      </c>
      <c r="D155" s="1121" t="str">
        <f>IF(AND(D154&lt;=D153, D153&lt;=D152, D152&lt;=D151), "Pass", "Fail")</f>
        <v>Pass</v>
      </c>
      <c r="E155" s="1121" t="str">
        <f t="shared" ref="E155:L155" si="23">IF(AND(E154&lt;=E153, E153&lt;=E152, E152&lt;=E151), "Pass", "Fail")</f>
        <v>Pass</v>
      </c>
      <c r="F155" s="1121" t="str">
        <f t="shared" si="23"/>
        <v>Pass</v>
      </c>
      <c r="G155" s="1121" t="str">
        <f t="shared" si="23"/>
        <v>Pass</v>
      </c>
      <c r="H155" s="1121" t="str">
        <f t="shared" si="23"/>
        <v>Pass</v>
      </c>
      <c r="I155" s="1121" t="str">
        <f t="shared" si="23"/>
        <v>Pass</v>
      </c>
      <c r="J155" s="1121" t="str">
        <f t="shared" si="23"/>
        <v>Pass</v>
      </c>
      <c r="K155" s="1121" t="str">
        <f t="shared" si="23"/>
        <v>Pass</v>
      </c>
      <c r="L155" s="1121" t="str">
        <f t="shared" si="23"/>
        <v>Pass</v>
      </c>
      <c r="M155" s="479" t="str">
        <f>IF(AND(M154&lt;=M153, M153&lt;=M152, M152&lt;=M151), "Pass", "Fail")</f>
        <v>Pass</v>
      </c>
      <c r="N155" s="1097"/>
    </row>
    <row r="156" spans="1:14" ht="15" customHeight="1" x14ac:dyDescent="0.25">
      <c r="A156" s="625"/>
      <c r="B156" s="2397"/>
      <c r="C156" s="1372" t="s">
        <v>1035</v>
      </c>
      <c r="D156" s="57"/>
      <c r="E156" s="57"/>
      <c r="F156" s="57"/>
      <c r="G156" s="57"/>
      <c r="H156" s="57"/>
      <c r="I156" s="57"/>
      <c r="J156" s="57"/>
      <c r="K156" s="57"/>
      <c r="L156" s="57"/>
      <c r="M156" s="101"/>
      <c r="N156" s="1097"/>
    </row>
    <row r="157" spans="1:14" ht="15" customHeight="1" x14ac:dyDescent="0.25">
      <c r="A157" s="625"/>
      <c r="B157" s="2397"/>
      <c r="C157" s="1372" t="s">
        <v>1036</v>
      </c>
      <c r="D157" s="57"/>
      <c r="E157" s="57"/>
      <c r="F157" s="57"/>
      <c r="G157" s="57"/>
      <c r="H157" s="57"/>
      <c r="I157" s="57"/>
      <c r="J157" s="57"/>
      <c r="K157" s="57"/>
      <c r="L157" s="57"/>
      <c r="M157" s="101"/>
      <c r="N157" s="1097"/>
    </row>
    <row r="158" spans="1:14" ht="15" customHeight="1" x14ac:dyDescent="0.25">
      <c r="A158" s="625"/>
      <c r="B158" s="2397"/>
      <c r="C158" s="1373" t="s">
        <v>1037</v>
      </c>
      <c r="D158" s="57"/>
      <c r="E158" s="57"/>
      <c r="F158" s="57"/>
      <c r="G158" s="57"/>
      <c r="H158" s="57"/>
      <c r="I158" s="57"/>
      <c r="J158" s="57"/>
      <c r="K158" s="57"/>
      <c r="L158" s="57"/>
      <c r="M158" s="101"/>
      <c r="N158" s="1097"/>
    </row>
    <row r="159" spans="1:14" ht="15" customHeight="1" x14ac:dyDescent="0.25">
      <c r="A159" s="625"/>
      <c r="B159" s="2397"/>
      <c r="C159" s="1373" t="s">
        <v>1038</v>
      </c>
      <c r="D159" s="57"/>
      <c r="E159" s="57"/>
      <c r="F159" s="57"/>
      <c r="G159" s="57"/>
      <c r="H159" s="57"/>
      <c r="I159" s="57"/>
      <c r="J159" s="57"/>
      <c r="K159" s="57"/>
      <c r="L159" s="57"/>
      <c r="M159" s="101"/>
      <c r="N159" s="1097"/>
    </row>
    <row r="160" spans="1:14" ht="15" customHeight="1" x14ac:dyDescent="0.25">
      <c r="A160" s="625"/>
      <c r="B160" s="2397"/>
      <c r="C160" s="1370" t="str">
        <f>CONCATENATE("Check: row ", ROW(C159), " ≤ row ", ROW(C158)," ≤ row ", ROW(C157)," ≤ row ", ROW(C156))</f>
        <v>Check: row 159 ≤ row 158 ≤ row 157 ≤ row 156</v>
      </c>
      <c r="D160" s="1121" t="str">
        <f>IF(AND(D159&lt;=D158, D158&lt;=D157, D157&lt;=D156), "Pass", "Fail")</f>
        <v>Pass</v>
      </c>
      <c r="E160" s="1121" t="str">
        <f t="shared" ref="E160:L160" si="24">IF(AND(E159&lt;=E158, E158&lt;=E157, E157&lt;=E156), "Pass", "Fail")</f>
        <v>Pass</v>
      </c>
      <c r="F160" s="1121" t="str">
        <f t="shared" si="24"/>
        <v>Pass</v>
      </c>
      <c r="G160" s="1121" t="str">
        <f t="shared" si="24"/>
        <v>Pass</v>
      </c>
      <c r="H160" s="1121" t="str">
        <f t="shared" si="24"/>
        <v>Pass</v>
      </c>
      <c r="I160" s="1121" t="str">
        <f t="shared" si="24"/>
        <v>Pass</v>
      </c>
      <c r="J160" s="1121" t="str">
        <f t="shared" si="24"/>
        <v>Pass</v>
      </c>
      <c r="K160" s="1121" t="str">
        <f t="shared" si="24"/>
        <v>Pass</v>
      </c>
      <c r="L160" s="1121" t="str">
        <f t="shared" si="24"/>
        <v>Pass</v>
      </c>
      <c r="M160" s="479" t="str">
        <f>IF(AND(M159&lt;=M158, M158&lt;=M157, M157&lt;=M156), "Pass", "Fail")</f>
        <v>Pass</v>
      </c>
      <c r="N160" s="1097"/>
    </row>
    <row r="161" spans="1:14" ht="15" customHeight="1" x14ac:dyDescent="0.25">
      <c r="A161" s="625"/>
      <c r="B161" s="2397"/>
      <c r="C161" s="1373" t="s">
        <v>1039</v>
      </c>
      <c r="D161" s="57"/>
      <c r="E161" s="57"/>
      <c r="F161" s="57"/>
      <c r="G161" s="57"/>
      <c r="H161" s="57"/>
      <c r="I161" s="57"/>
      <c r="J161" s="57"/>
      <c r="K161" s="57"/>
      <c r="L161" s="57"/>
      <c r="M161" s="101"/>
      <c r="N161" s="1097"/>
    </row>
    <row r="162" spans="1:14" ht="15" customHeight="1" x14ac:dyDescent="0.25">
      <c r="A162" s="625"/>
      <c r="B162" s="2397"/>
      <c r="C162" s="1373" t="s">
        <v>1040</v>
      </c>
      <c r="D162" s="57"/>
      <c r="E162" s="57"/>
      <c r="F162" s="57"/>
      <c r="G162" s="57"/>
      <c r="H162" s="57"/>
      <c r="I162" s="57"/>
      <c r="J162" s="57"/>
      <c r="K162" s="57"/>
      <c r="L162" s="57"/>
      <c r="M162" s="101"/>
      <c r="N162" s="1097"/>
    </row>
    <row r="163" spans="1:14" ht="15" customHeight="1" x14ac:dyDescent="0.25">
      <c r="A163" s="625"/>
      <c r="B163" s="2397"/>
      <c r="C163" s="1373" t="s">
        <v>1041</v>
      </c>
      <c r="D163" s="57"/>
      <c r="E163" s="57"/>
      <c r="F163" s="57"/>
      <c r="G163" s="57"/>
      <c r="H163" s="57"/>
      <c r="I163" s="57"/>
      <c r="J163" s="57"/>
      <c r="K163" s="57"/>
      <c r="L163" s="57"/>
      <c r="M163" s="101"/>
      <c r="N163" s="1097"/>
    </row>
    <row r="164" spans="1:14" ht="15" customHeight="1" x14ac:dyDescent="0.25">
      <c r="A164" s="625"/>
      <c r="B164" s="2397"/>
      <c r="C164" s="1370" t="str">
        <f>CONCATENATE("Check: row ", ROW(C163), " ≥ row ", ROW(C162)," ≥ row ", ROW(C161))</f>
        <v>Check: row 163 ≥ row 162 ≥ row 161</v>
      </c>
      <c r="D164" s="1121" t="str">
        <f>IF(AND(D163&gt;=D162, D162&gt;=D161), "Pass", "Fail")</f>
        <v>Pass</v>
      </c>
      <c r="E164" s="1121" t="str">
        <f t="shared" ref="E164:L164" si="25">IF(AND(E163&gt;=E162, E162&gt;=E161), "Pass", "Fail")</f>
        <v>Pass</v>
      </c>
      <c r="F164" s="1121" t="str">
        <f t="shared" si="25"/>
        <v>Pass</v>
      </c>
      <c r="G164" s="1121" t="str">
        <f t="shared" si="25"/>
        <v>Pass</v>
      </c>
      <c r="H164" s="1121" t="str">
        <f t="shared" si="25"/>
        <v>Pass</v>
      </c>
      <c r="I164" s="1121" t="str">
        <f t="shared" si="25"/>
        <v>Pass</v>
      </c>
      <c r="J164" s="1121" t="str">
        <f t="shared" si="25"/>
        <v>Pass</v>
      </c>
      <c r="K164" s="1121" t="str">
        <f t="shared" si="25"/>
        <v>Pass</v>
      </c>
      <c r="L164" s="1121" t="str">
        <f t="shared" si="25"/>
        <v>Pass</v>
      </c>
      <c r="M164" s="479" t="str">
        <f>IF(AND(M163&gt;=M162, M162&gt;=M161), "Pass", "Fail")</f>
        <v>Pass</v>
      </c>
      <c r="N164" s="1097"/>
    </row>
    <row r="165" spans="1:14" ht="15" customHeight="1" x14ac:dyDescent="0.25">
      <c r="A165" s="625"/>
      <c r="B165" s="2397"/>
      <c r="C165" s="1375" t="s">
        <v>1042</v>
      </c>
      <c r="D165" s="68"/>
      <c r="E165" s="68"/>
      <c r="F165" s="68"/>
      <c r="G165" s="68"/>
      <c r="H165" s="68"/>
      <c r="I165" s="68"/>
      <c r="J165" s="68"/>
      <c r="K165" s="68"/>
      <c r="L165" s="68"/>
      <c r="M165" s="391"/>
      <c r="N165" s="1097"/>
    </row>
    <row r="166" spans="1:14" ht="15" customHeight="1" x14ac:dyDescent="0.25">
      <c r="A166" s="625"/>
      <c r="B166" s="2398"/>
      <c r="C166" s="1903" t="s">
        <v>1763</v>
      </c>
      <c r="D166" s="52"/>
      <c r="E166" s="52"/>
      <c r="F166" s="52"/>
      <c r="G166" s="52"/>
      <c r="H166" s="52"/>
      <c r="I166" s="52"/>
      <c r="J166" s="52"/>
      <c r="K166" s="52"/>
      <c r="L166" s="52"/>
      <c r="M166" s="471"/>
      <c r="N166" s="1097"/>
    </row>
    <row r="167" spans="1:14" ht="15" customHeight="1" x14ac:dyDescent="0.25">
      <c r="A167" s="625"/>
      <c r="B167" s="1096"/>
      <c r="D167" s="1096"/>
      <c r="E167" s="1096"/>
      <c r="F167" s="1096"/>
      <c r="G167" s="1096"/>
      <c r="H167" s="1096"/>
      <c r="I167" s="1096"/>
      <c r="J167" s="1096"/>
      <c r="K167" s="1096"/>
      <c r="L167" s="1096"/>
      <c r="N167" s="1097"/>
    </row>
    <row r="168" spans="1:14" ht="30" customHeight="1" x14ac:dyDescent="0.3">
      <c r="A168" s="582" t="s">
        <v>1794</v>
      </c>
      <c r="B168" s="1112"/>
      <c r="C168" s="1113"/>
      <c r="D168" s="1114"/>
      <c r="E168" s="1114"/>
      <c r="F168" s="1114"/>
      <c r="G168" s="1114"/>
      <c r="H168" s="1114"/>
      <c r="I168" s="1114"/>
      <c r="J168" s="1114"/>
      <c r="K168" s="1114"/>
      <c r="L168" s="1114"/>
      <c r="M168" s="1114"/>
      <c r="N168" s="1115"/>
    </row>
    <row r="169" spans="1:14" ht="15" customHeight="1" x14ac:dyDescent="0.25">
      <c r="A169" s="625"/>
      <c r="B169" s="1102"/>
      <c r="C169" s="1102"/>
      <c r="D169" s="1102"/>
      <c r="E169" s="1102"/>
      <c r="F169" s="1102"/>
      <c r="G169" s="1102"/>
      <c r="H169" s="1102"/>
      <c r="I169" s="1102"/>
      <c r="J169" s="1102"/>
      <c r="K169" s="1102"/>
      <c r="L169" s="1102"/>
      <c r="M169" s="1102"/>
      <c r="N169" s="1097"/>
    </row>
    <row r="170" spans="1:14" ht="15" customHeight="1" x14ac:dyDescent="0.25">
      <c r="A170" s="625"/>
      <c r="B170" s="2390" t="s">
        <v>1050</v>
      </c>
      <c r="C170" s="2146"/>
      <c r="D170" s="49"/>
      <c r="E170" s="49"/>
      <c r="F170" s="49"/>
      <c r="G170" s="49"/>
      <c r="H170" s="49"/>
      <c r="I170" s="49"/>
      <c r="J170" s="68"/>
      <c r="K170" s="68"/>
      <c r="L170" s="68"/>
      <c r="M170" s="1287"/>
      <c r="N170" s="1097"/>
    </row>
    <row r="171" spans="1:14" ht="30" customHeight="1" x14ac:dyDescent="0.25">
      <c r="A171" s="625"/>
      <c r="B171" s="2399" t="s">
        <v>1765</v>
      </c>
      <c r="C171" s="2400"/>
      <c r="D171" s="49"/>
      <c r="E171" s="49"/>
      <c r="F171" s="49"/>
      <c r="G171" s="49"/>
      <c r="H171" s="49"/>
      <c r="I171" s="435"/>
      <c r="J171" s="82">
        <f>SUM(J172:J175)</f>
        <v>0</v>
      </c>
      <c r="K171" s="82">
        <f>SUM(K172:K175)</f>
        <v>0</v>
      </c>
      <c r="L171" s="82">
        <f>SUM(L172:L175)</f>
        <v>0</v>
      </c>
      <c r="M171" s="18">
        <f>SUM(M172:M175)</f>
        <v>0</v>
      </c>
      <c r="N171" s="1097"/>
    </row>
    <row r="172" spans="1:14" ht="15" customHeight="1" x14ac:dyDescent="0.25">
      <c r="A172" s="625"/>
      <c r="B172" s="2401" t="s">
        <v>1051</v>
      </c>
      <c r="C172" s="2402"/>
      <c r="D172" s="49"/>
      <c r="E172" s="49"/>
      <c r="F172" s="49"/>
      <c r="G172" s="49"/>
      <c r="H172" s="49"/>
      <c r="I172" s="49"/>
      <c r="J172" s="40"/>
      <c r="K172" s="40"/>
      <c r="L172" s="40"/>
      <c r="M172" s="473"/>
      <c r="N172" s="1097"/>
    </row>
    <row r="173" spans="1:14" ht="15" customHeight="1" x14ac:dyDescent="0.25">
      <c r="A173" s="625"/>
      <c r="B173" s="2401" t="s">
        <v>1052</v>
      </c>
      <c r="C173" s="2402"/>
      <c r="D173" s="49"/>
      <c r="E173" s="49"/>
      <c r="F173" s="49"/>
      <c r="G173" s="49"/>
      <c r="H173" s="49"/>
      <c r="I173" s="49"/>
      <c r="J173" s="57"/>
      <c r="K173" s="57"/>
      <c r="L173" s="57"/>
      <c r="M173" s="101"/>
      <c r="N173" s="1097"/>
    </row>
    <row r="174" spans="1:14" ht="15" customHeight="1" x14ac:dyDescent="0.25">
      <c r="A174" s="625"/>
      <c r="B174" s="2401" t="s">
        <v>1053</v>
      </c>
      <c r="C174" s="2402"/>
      <c r="D174" s="49"/>
      <c r="E174" s="49"/>
      <c r="F174" s="49"/>
      <c r="G174" s="49"/>
      <c r="H174" s="49"/>
      <c r="I174" s="49"/>
      <c r="J174" s="57"/>
      <c r="K174" s="57"/>
      <c r="L174" s="57"/>
      <c r="M174" s="101"/>
      <c r="N174" s="1097"/>
    </row>
    <row r="175" spans="1:14" ht="15" customHeight="1" x14ac:dyDescent="0.25">
      <c r="A175" s="625"/>
      <c r="B175" s="2405" t="s">
        <v>1739</v>
      </c>
      <c r="C175" s="2402"/>
      <c r="D175" s="49"/>
      <c r="E175" s="49"/>
      <c r="F175" s="49"/>
      <c r="G175" s="49"/>
      <c r="H175" s="49"/>
      <c r="I175" s="49"/>
      <c r="J175" s="57"/>
      <c r="K175" s="57"/>
      <c r="L175" s="57"/>
      <c r="M175" s="101"/>
      <c r="N175" s="1097"/>
    </row>
    <row r="176" spans="1:14" ht="15" customHeight="1" x14ac:dyDescent="0.25">
      <c r="A176" s="625"/>
      <c r="B176" s="2399" t="s">
        <v>1766</v>
      </c>
      <c r="C176" s="2400"/>
      <c r="D176" s="49"/>
      <c r="E176" s="49"/>
      <c r="F176" s="49"/>
      <c r="G176" s="49"/>
      <c r="H176" s="49"/>
      <c r="I176" s="49"/>
      <c r="J176" s="82">
        <f>SUM(J177:J180)</f>
        <v>0</v>
      </c>
      <c r="K176" s="82">
        <f>SUM(K177:K180)</f>
        <v>0</v>
      </c>
      <c r="L176" s="82">
        <f>SUM(L177:L180)</f>
        <v>0</v>
      </c>
      <c r="M176" s="18">
        <f>SUM(M177:M180)</f>
        <v>0</v>
      </c>
      <c r="N176" s="1097"/>
    </row>
    <row r="177" spans="1:14" ht="15" customHeight="1" x14ac:dyDescent="0.25">
      <c r="A177" s="625"/>
      <c r="B177" s="2401" t="s">
        <v>1051</v>
      </c>
      <c r="C177" s="2402"/>
      <c r="D177" s="49"/>
      <c r="E177" s="49"/>
      <c r="F177" s="49"/>
      <c r="G177" s="49"/>
      <c r="H177" s="49"/>
      <c r="I177" s="49"/>
      <c r="J177" s="57"/>
      <c r="K177" s="57"/>
      <c r="L177" s="57"/>
      <c r="M177" s="101"/>
      <c r="N177" s="1097"/>
    </row>
    <row r="178" spans="1:14" ht="15" customHeight="1" x14ac:dyDescent="0.25">
      <c r="A178" s="625"/>
      <c r="B178" s="2401" t="s">
        <v>1052</v>
      </c>
      <c r="C178" s="2402"/>
      <c r="D178" s="49"/>
      <c r="E178" s="49"/>
      <c r="F178" s="49"/>
      <c r="G178" s="49"/>
      <c r="H178" s="49"/>
      <c r="I178" s="49"/>
      <c r="J178" s="57"/>
      <c r="K178" s="57"/>
      <c r="L178" s="57"/>
      <c r="M178" s="101"/>
      <c r="N178" s="1097"/>
    </row>
    <row r="179" spans="1:14" ht="15" customHeight="1" x14ac:dyDescent="0.25">
      <c r="A179" s="625"/>
      <c r="B179" s="2401" t="s">
        <v>1053</v>
      </c>
      <c r="C179" s="2402"/>
      <c r="D179" s="49"/>
      <c r="E179" s="49"/>
      <c r="F179" s="49"/>
      <c r="G179" s="49"/>
      <c r="H179" s="49"/>
      <c r="I179" s="49"/>
      <c r="J179" s="57"/>
      <c r="K179" s="57"/>
      <c r="L179" s="57"/>
      <c r="M179" s="101"/>
      <c r="N179" s="1097"/>
    </row>
    <row r="180" spans="1:14" ht="15" customHeight="1" x14ac:dyDescent="0.25">
      <c r="A180" s="625"/>
      <c r="B180" s="2403" t="s">
        <v>1739</v>
      </c>
      <c r="C180" s="2404"/>
      <c r="D180" s="51"/>
      <c r="E180" s="51"/>
      <c r="F180" s="51"/>
      <c r="G180" s="51"/>
      <c r="H180" s="51"/>
      <c r="I180" s="51"/>
      <c r="J180" s="52"/>
      <c r="K180" s="52"/>
      <c r="L180" s="52"/>
      <c r="M180" s="471"/>
      <c r="N180" s="1097"/>
    </row>
    <row r="181" spans="1:14" ht="15" customHeight="1" x14ac:dyDescent="0.25">
      <c r="A181" s="625"/>
      <c r="B181" s="1107"/>
      <c r="C181" s="1107"/>
      <c r="D181" s="1096"/>
      <c r="E181" s="1096"/>
      <c r="F181" s="1096"/>
      <c r="G181" s="1096"/>
      <c r="H181" s="1096"/>
      <c r="I181" s="1096"/>
      <c r="J181" s="1096"/>
      <c r="K181" s="1096"/>
      <c r="L181" s="1096"/>
      <c r="N181" s="1097"/>
    </row>
    <row r="182" spans="1:14" ht="30" customHeight="1" x14ac:dyDescent="0.3">
      <c r="A182" s="1385" t="s">
        <v>1764</v>
      </c>
      <c r="B182" s="1386"/>
      <c r="C182" s="1387"/>
      <c r="D182" s="1306"/>
      <c r="E182" s="1306"/>
      <c r="F182" s="1306"/>
      <c r="G182" s="1306"/>
      <c r="H182" s="1306"/>
      <c r="I182" s="1306"/>
      <c r="J182" s="1306"/>
      <c r="K182" s="1306"/>
      <c r="L182" s="1306"/>
      <c r="M182" s="1306"/>
      <c r="N182" s="1310"/>
    </row>
    <row r="183" spans="1:14" ht="15" customHeight="1" x14ac:dyDescent="0.25">
      <c r="A183" s="625"/>
      <c r="B183" s="1388"/>
      <c r="C183" s="1388"/>
      <c r="D183" s="1388"/>
      <c r="E183" s="1388"/>
      <c r="F183" s="1388"/>
      <c r="G183" s="1388"/>
      <c r="H183" s="1388"/>
      <c r="I183" s="1388"/>
      <c r="J183" s="1388"/>
      <c r="K183" s="1388"/>
      <c r="L183" s="1388"/>
      <c r="M183" s="1388"/>
      <c r="N183" s="1097"/>
    </row>
    <row r="184" spans="1:14" ht="15" customHeight="1" x14ac:dyDescent="0.25">
      <c r="A184" s="625"/>
      <c r="B184" s="2378" t="s">
        <v>1399</v>
      </c>
      <c r="C184" s="2379"/>
      <c r="D184" s="1103"/>
      <c r="E184" s="1103"/>
      <c r="F184" s="1103"/>
      <c r="G184" s="1103"/>
      <c r="H184" s="1103"/>
      <c r="I184" s="407"/>
      <c r="J184" s="407"/>
      <c r="K184" s="407"/>
      <c r="L184" s="407"/>
      <c r="M184" s="408"/>
      <c r="N184" s="1097"/>
    </row>
    <row r="185" spans="1:14" ht="15" customHeight="1" x14ac:dyDescent="0.25">
      <c r="A185" s="625"/>
      <c r="B185" s="2380" t="s">
        <v>1400</v>
      </c>
      <c r="C185" s="2381"/>
      <c r="D185" s="51"/>
      <c r="E185" s="51"/>
      <c r="F185" s="51"/>
      <c r="G185" s="51"/>
      <c r="H185" s="51"/>
      <c r="I185" s="52"/>
      <c r="J185" s="52"/>
      <c r="K185" s="52"/>
      <c r="L185" s="52"/>
      <c r="M185" s="471"/>
      <c r="N185" s="1097"/>
    </row>
    <row r="186" spans="1:14" ht="15" customHeight="1" x14ac:dyDescent="0.25">
      <c r="A186" s="573"/>
      <c r="B186" s="1307"/>
      <c r="C186" s="1307"/>
      <c r="D186" s="1307"/>
      <c r="E186" s="1307"/>
      <c r="F186" s="1307"/>
      <c r="G186" s="1307"/>
      <c r="H186" s="1307"/>
      <c r="I186" s="1307"/>
      <c r="J186" s="1307"/>
      <c r="K186" s="1307"/>
      <c r="L186" s="1307"/>
      <c r="M186" s="1307"/>
      <c r="N186" s="1111"/>
    </row>
  </sheetData>
  <customSheetViews>
    <customSheetView guid="{3D2E4C4C-55B0-42AD-9B20-28C028F4BEE7}" scale="75" hiddenRows="1" hiddenColumns="1">
      <pane xSplit="3" ySplit="4" topLeftCell="D23" activePane="bottomRight" state="frozen"/>
      <selection pane="bottomRight" activeCell="C181" sqref="C181"/>
      <rowBreaks count="3" manualBreakCount="3">
        <brk id="31" max="13" man="1"/>
        <brk id="86" max="13" man="1"/>
        <brk id="134" max="13" man="1"/>
      </rowBreaks>
      <pageMargins left="0.70866141732283472" right="0.70866141732283472" top="0.74803149606299213" bottom="0.74803149606299213" header="0.31496062992125984" footer="0.31496062992125984"/>
      <printOptions headings="1"/>
      <pageSetup paperSize="9" scale="50" pageOrder="overThenDown" orientation="landscape" r:id="rId1"/>
      <headerFooter>
        <oddHeader>&amp;L&amp;"Arial,Bold"&amp;14Basel Committee on Banking Supervision
Basel III monitoring template&amp;C&amp;14&amp;F
&amp;A&amp;R&amp;"Arial,Bold"&amp;14Confidential when completed</oddHeader>
        <oddFooter>&amp;L&amp;14&amp;D  &amp;T&amp;R&amp;14Page &amp;P of &amp;N</oddFooter>
      </headerFooter>
    </customSheetView>
  </customSheetViews>
  <mergeCells count="42">
    <mergeCell ref="B171:C171"/>
    <mergeCell ref="B172:C172"/>
    <mergeCell ref="B173:C173"/>
    <mergeCell ref="B174:C174"/>
    <mergeCell ref="B175:C175"/>
    <mergeCell ref="B176:C176"/>
    <mergeCell ref="B177:C177"/>
    <mergeCell ref="B178:C178"/>
    <mergeCell ref="B179:C179"/>
    <mergeCell ref="B180:C180"/>
    <mergeCell ref="B22:C22"/>
    <mergeCell ref="B23:C23"/>
    <mergeCell ref="B24:C24"/>
    <mergeCell ref="B25:C25"/>
    <mergeCell ref="B170:C170"/>
    <mergeCell ref="B27:C27"/>
    <mergeCell ref="B28:C28"/>
    <mergeCell ref="B30:C30"/>
    <mergeCell ref="B35:B54"/>
    <mergeCell ref="B55:B70"/>
    <mergeCell ref="B71:B86"/>
    <mergeCell ref="B87:B102"/>
    <mergeCell ref="B103:B118"/>
    <mergeCell ref="B119:B134"/>
    <mergeCell ref="B135:B150"/>
    <mergeCell ref="B151:B166"/>
    <mergeCell ref="B184:C184"/>
    <mergeCell ref="B185:C185"/>
    <mergeCell ref="B11:C11"/>
    <mergeCell ref="B3:C3"/>
    <mergeCell ref="B7:C7"/>
    <mergeCell ref="B8:C8"/>
    <mergeCell ref="B9:C9"/>
    <mergeCell ref="B10:C10"/>
    <mergeCell ref="B26:C26"/>
    <mergeCell ref="B12:C12"/>
    <mergeCell ref="B13:C13"/>
    <mergeCell ref="B14:C14"/>
    <mergeCell ref="B18:C18"/>
    <mergeCell ref="B19:C19"/>
    <mergeCell ref="B20:C20"/>
    <mergeCell ref="B21:C21"/>
  </mergeCells>
  <conditionalFormatting sqref="D41:M41 D48:M48 D52:M52 D59:M59 D64:M64 D68:M68 D75:M75 D80:M80 D84:M84 D91:M91 D96:M96 D100:M100 D107:M107 D112:M112 D116:M116 D123:M123 D128:M128 D132:M132 D139:M139 D144:M144 D148:M148 D155:M155 D160:M160 D164:M164">
    <cfRule type="cellIs" dxfId="24" priority="2" stopIfTrue="1" operator="equal">
      <formula>"Fail"</formula>
    </cfRule>
    <cfRule type="cellIs" dxfId="23" priority="3" stopIfTrue="1" operator="equal">
      <formula>"Pass"</formula>
    </cfRule>
  </conditionalFormatting>
  <conditionalFormatting sqref="D1">
    <cfRule type="cellIs" dxfId="22" priority="1" stopIfTrue="1" operator="lessThan">
      <formula>0</formula>
    </cfRule>
  </conditionalFormatting>
  <dataValidations disablePrompts="1" count="1">
    <dataValidation type="list" allowBlank="1" showInputMessage="1" showErrorMessage="1" sqref="J170:M170">
      <formula1>OpRisk</formula1>
    </dataValidation>
  </dataValidations>
  <printOptions headings="1"/>
  <pageMargins left="0.70866141732283472" right="0.70866141732283472" top="0.74803149606299213" bottom="0.74803149606299213" header="0.31496062992125984" footer="0.31496062992125984"/>
  <pageSetup paperSize="9" scale="50" pageOrder="overThenDown" orientation="landscape" r:id="rId2"/>
  <headerFooter>
    <oddHeader>&amp;L&amp;"Arial,Bold"&amp;14Basel Committee on Banking Supervision
Basel III monitoring template&amp;C&amp;14&amp;F
&amp;A&amp;R&amp;"Arial,Bold"&amp;14Confidential when completed</oddHeader>
    <oddFooter>&amp;L&amp;14&amp;D  &amp;T&amp;R&amp;14Page &amp;P of &amp;N</oddFooter>
  </headerFooter>
  <rowBreaks count="3" manualBreakCount="3">
    <brk id="31" max="13" man="1"/>
    <brk id="86" max="13" man="1"/>
    <brk id="134" max="13"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tabColor rgb="FFFFCC99"/>
  </sheetPr>
  <dimension ref="A1:AL613"/>
  <sheetViews>
    <sheetView zoomScale="75" zoomScaleNormal="75" workbookViewId="0"/>
  </sheetViews>
  <sheetFormatPr defaultColWidth="0" defaultRowHeight="0" customHeight="1" zeroHeight="1" x14ac:dyDescent="0.25"/>
  <cols>
    <col min="1" max="1" width="1.7109375" style="565" customWidth="1"/>
    <col min="2" max="2" width="120.7109375" style="1084" customWidth="1"/>
    <col min="3" max="11" width="16.7109375" style="1084" customWidth="1"/>
    <col min="12" max="12" width="16.7109375" style="565" customWidth="1"/>
    <col min="13" max="13" width="16.7109375" style="1194" customWidth="1"/>
    <col min="14" max="14" width="16.7109375" style="1183" customWidth="1"/>
    <col min="15" max="37" width="16.7109375" style="1084" customWidth="1"/>
    <col min="38" max="38" width="1.7109375" style="1084" customWidth="1"/>
    <col min="39" max="16384" width="16.7109375" style="1084" hidden="1"/>
  </cols>
  <sheetData>
    <row r="1" spans="1:38" s="565" customFormat="1" ht="30" customHeight="1" x14ac:dyDescent="0.55000000000000004">
      <c r="A1" s="1769" t="s">
        <v>1001</v>
      </c>
      <c r="B1" s="1770"/>
      <c r="C1" s="1770"/>
      <c r="D1" s="1735" t="str">
        <f>CONCATENATE("Reporting unit: ", 'General Info'!$C$46, " ", 'General Info'!$C$45)</f>
        <v xml:space="preserve">Reporting unit: 1 </v>
      </c>
      <c r="E1" s="1770"/>
      <c r="F1" s="1770"/>
      <c r="G1" s="1770"/>
      <c r="H1" s="1770"/>
      <c r="I1" s="1771"/>
      <c r="J1" s="1770"/>
      <c r="K1" s="1770"/>
      <c r="L1" s="1771"/>
      <c r="M1" s="1199"/>
      <c r="N1" s="1200"/>
      <c r="O1" s="1772"/>
      <c r="P1" s="1772"/>
      <c r="Q1" s="1772"/>
      <c r="R1" s="1772"/>
      <c r="S1" s="1772"/>
      <c r="T1" s="1772"/>
      <c r="U1" s="1772"/>
      <c r="V1" s="1772"/>
      <c r="W1" s="1772"/>
      <c r="X1" s="1772"/>
      <c r="Y1" s="1772"/>
      <c r="Z1" s="1772"/>
      <c r="AA1" s="1772"/>
      <c r="AB1" s="1772"/>
      <c r="AC1" s="1772"/>
      <c r="AD1" s="1772"/>
      <c r="AE1" s="1772"/>
      <c r="AF1" s="1772"/>
      <c r="AG1" s="1772"/>
      <c r="AH1" s="1772"/>
      <c r="AI1" s="1772"/>
      <c r="AJ1" s="1772"/>
      <c r="AK1" s="1772"/>
      <c r="AL1" s="1773"/>
    </row>
    <row r="2" spans="1:38" s="565" customFormat="1" ht="60" customHeight="1" x14ac:dyDescent="0.25">
      <c r="A2" s="1977" t="s">
        <v>1004</v>
      </c>
      <c r="B2" s="561"/>
      <c r="C2" s="561"/>
      <c r="D2" s="561"/>
      <c r="E2" s="561"/>
      <c r="F2" s="561"/>
      <c r="G2" s="561"/>
      <c r="H2" s="561"/>
      <c r="I2" s="561"/>
      <c r="J2" s="561"/>
      <c r="K2" s="561"/>
      <c r="L2" s="561"/>
      <c r="M2" s="1180"/>
      <c r="N2" s="1179"/>
      <c r="O2" s="1107"/>
      <c r="P2" s="1107"/>
      <c r="Q2" s="1107"/>
      <c r="R2" s="1107"/>
      <c r="S2" s="1107"/>
      <c r="T2" s="1107"/>
      <c r="U2" s="1107"/>
      <c r="V2" s="1107"/>
      <c r="W2" s="1107"/>
      <c r="X2" s="1107"/>
      <c r="Y2" s="1107"/>
      <c r="Z2" s="1107"/>
      <c r="AA2" s="1107"/>
      <c r="AB2" s="1107"/>
      <c r="AC2" s="1107"/>
      <c r="AD2" s="1107"/>
      <c r="AE2" s="1107"/>
      <c r="AF2" s="1107"/>
      <c r="AG2" s="1107"/>
      <c r="AH2" s="1107"/>
      <c r="AI2" s="1107"/>
      <c r="AJ2" s="1107"/>
      <c r="AK2" s="1107"/>
      <c r="AL2" s="557"/>
    </row>
    <row r="3" spans="1:38" s="1107" customFormat="1" ht="30" customHeight="1" x14ac:dyDescent="0.3">
      <c r="A3" s="1055"/>
      <c r="B3" s="1978" t="str">
        <f>IFERROR(IF((DefCap!D38+DefCap!E38+'DefCap-Provisioning'!D28+'DefCap-Provisioning'!E28+'DefCap-Provisioning'!F28)&gt;0,"This institution has reported a positive amount of deferred tax assets (DTA), in the DefCap or DefCap-Provisioning worksheet, please make sure that no DTA are included in the amounts reported on panels A to D."," "), "")</f>
        <v/>
      </c>
      <c r="C3" s="561"/>
      <c r="D3" s="561"/>
      <c r="E3" s="561"/>
      <c r="F3" s="561"/>
      <c r="G3" s="561"/>
      <c r="H3" s="561"/>
      <c r="I3" s="561"/>
      <c r="J3" s="561"/>
      <c r="K3" s="561"/>
      <c r="L3" s="561"/>
      <c r="M3" s="1180"/>
      <c r="N3" s="1179"/>
      <c r="AL3" s="557"/>
    </row>
    <row r="4" spans="1:38" ht="15" customHeight="1" x14ac:dyDescent="0.25">
      <c r="A4" s="625"/>
      <c r="B4" s="1774"/>
      <c r="C4" s="1775"/>
      <c r="D4" s="2435" t="s">
        <v>1170</v>
      </c>
      <c r="E4" s="2436"/>
      <c r="F4" s="2436"/>
      <c r="G4" s="2436"/>
      <c r="H4" s="2436"/>
      <c r="I4" s="2437"/>
      <c r="J4" s="2438" t="s">
        <v>1169</v>
      </c>
      <c r="K4" s="2439"/>
      <c r="L4" s="2440"/>
      <c r="M4" s="2429" t="s">
        <v>1005</v>
      </c>
      <c r="N4" s="2430"/>
      <c r="O4" s="1181"/>
      <c r="P4" s="1181"/>
      <c r="Q4" s="1181"/>
      <c r="R4" s="1181"/>
      <c r="S4" s="1181"/>
      <c r="T4" s="1181"/>
      <c r="U4" s="1181"/>
      <c r="V4" s="1181"/>
      <c r="W4" s="1181"/>
      <c r="X4" s="1181"/>
      <c r="Y4" s="1181"/>
      <c r="Z4" s="1181"/>
      <c r="AA4" s="1181"/>
      <c r="AB4" s="1181"/>
      <c r="AC4" s="1181"/>
      <c r="AD4" s="1181"/>
      <c r="AE4" s="1181"/>
      <c r="AF4" s="1181"/>
      <c r="AG4" s="1181"/>
      <c r="AH4" s="1181"/>
      <c r="AI4" s="1181"/>
      <c r="AJ4" s="1181"/>
      <c r="AK4" s="1181"/>
      <c r="AL4" s="1083"/>
    </row>
    <row r="5" spans="1:38" ht="15" customHeight="1" x14ac:dyDescent="0.25">
      <c r="A5" s="625"/>
      <c r="B5" s="1182"/>
      <c r="C5" s="2433" t="s">
        <v>1091</v>
      </c>
      <c r="D5" s="2435" t="s">
        <v>1092</v>
      </c>
      <c r="E5" s="2436"/>
      <c r="F5" s="2437"/>
      <c r="G5" s="2435" t="s">
        <v>1093</v>
      </c>
      <c r="H5" s="2436"/>
      <c r="I5" s="2437"/>
      <c r="J5" s="2441"/>
      <c r="K5" s="2442"/>
      <c r="L5" s="2443"/>
      <c r="M5" s="2431"/>
      <c r="N5" s="2432"/>
      <c r="O5" s="1181"/>
      <c r="P5" s="1181"/>
      <c r="Q5" s="1181"/>
      <c r="R5" s="1181"/>
      <c r="S5" s="1181"/>
      <c r="T5" s="1181"/>
      <c r="U5" s="1181"/>
      <c r="V5" s="1181"/>
      <c r="W5" s="1181"/>
      <c r="X5" s="1181"/>
      <c r="Y5" s="1181"/>
      <c r="Z5" s="1181"/>
      <c r="AA5" s="1181"/>
      <c r="AB5" s="1181"/>
      <c r="AC5" s="1181"/>
      <c r="AD5" s="1181"/>
      <c r="AE5" s="1181"/>
      <c r="AF5" s="1181"/>
      <c r="AG5" s="1181"/>
      <c r="AH5" s="1181"/>
      <c r="AI5" s="1181"/>
      <c r="AJ5" s="1181"/>
      <c r="AK5" s="1181"/>
      <c r="AL5" s="1083"/>
    </row>
    <row r="6" spans="1:38" ht="90" customHeight="1" x14ac:dyDescent="0.25">
      <c r="A6" s="625"/>
      <c r="B6" s="1776"/>
      <c r="C6" s="2434"/>
      <c r="D6" s="1777" t="s">
        <v>106</v>
      </c>
      <c r="E6" s="1778" t="s">
        <v>1002</v>
      </c>
      <c r="F6" s="1728" t="s">
        <v>1175</v>
      </c>
      <c r="G6" s="1777" t="s">
        <v>106</v>
      </c>
      <c r="H6" s="1778" t="s">
        <v>1002</v>
      </c>
      <c r="I6" s="1085" t="s">
        <v>1175</v>
      </c>
      <c r="J6" s="1777" t="s">
        <v>1094</v>
      </c>
      <c r="K6" s="1728" t="s">
        <v>1168</v>
      </c>
      <c r="L6" s="1085" t="s">
        <v>1096</v>
      </c>
      <c r="M6" s="1779" t="s">
        <v>1097</v>
      </c>
      <c r="N6" s="1780" t="s">
        <v>1098</v>
      </c>
      <c r="O6" s="1181"/>
      <c r="P6" s="1181"/>
      <c r="Q6" s="1181"/>
      <c r="R6" s="1181"/>
      <c r="S6" s="1181"/>
      <c r="T6" s="1181"/>
      <c r="U6" s="1181"/>
      <c r="V6" s="1181"/>
      <c r="W6" s="1181"/>
      <c r="X6" s="1181"/>
      <c r="Y6" s="1181"/>
      <c r="Z6" s="1181"/>
      <c r="AA6" s="1181"/>
      <c r="AB6" s="1181"/>
      <c r="AC6" s="1181"/>
      <c r="AD6" s="1181"/>
      <c r="AE6" s="1181"/>
      <c r="AF6" s="1181"/>
      <c r="AG6" s="1181"/>
      <c r="AH6" s="1181"/>
      <c r="AI6" s="1181"/>
      <c r="AJ6" s="1181"/>
      <c r="AK6" s="1181"/>
      <c r="AL6" s="1083"/>
    </row>
    <row r="7" spans="1:38" ht="15" customHeight="1" x14ac:dyDescent="0.25">
      <c r="A7" s="625"/>
      <c r="B7" s="1086" t="s">
        <v>1099</v>
      </c>
      <c r="C7" s="1218" t="s">
        <v>1100</v>
      </c>
      <c r="D7" s="1781"/>
      <c r="E7" s="1782"/>
      <c r="F7" s="1287"/>
      <c r="G7" s="1147"/>
      <c r="H7" s="407"/>
      <c r="I7" s="1148"/>
      <c r="J7" s="1147"/>
      <c r="K7" s="408"/>
      <c r="L7" s="1188"/>
      <c r="M7" s="1187"/>
      <c r="N7" s="473"/>
      <c r="O7" s="1181"/>
      <c r="P7" s="1181"/>
      <c r="Q7" s="1181"/>
      <c r="R7" s="1181"/>
      <c r="S7" s="1181"/>
      <c r="T7" s="1181"/>
      <c r="U7" s="1181"/>
      <c r="V7" s="1181"/>
      <c r="W7" s="1181"/>
      <c r="X7" s="1181"/>
      <c r="Y7" s="1181"/>
      <c r="Z7" s="1181"/>
      <c r="AA7" s="1181"/>
      <c r="AB7" s="1181"/>
      <c r="AC7" s="1181"/>
      <c r="AD7" s="1181"/>
      <c r="AE7" s="1181"/>
      <c r="AF7" s="1181"/>
      <c r="AG7" s="1181"/>
      <c r="AH7" s="1181"/>
      <c r="AI7" s="1181"/>
      <c r="AJ7" s="1181"/>
      <c r="AK7" s="1181"/>
      <c r="AL7" s="1083"/>
    </row>
    <row r="8" spans="1:38" ht="15" customHeight="1" x14ac:dyDescent="0.25">
      <c r="A8" s="625"/>
      <c r="B8" s="1191" t="s">
        <v>1360</v>
      </c>
      <c r="C8" s="1296"/>
      <c r="D8" s="1288" t="str">
        <f>IF(MAX(D11-D10,D10-D9,D9-D7,D12-D7,D13-D7)&gt;0,"No","Yes")</f>
        <v>Yes</v>
      </c>
      <c r="E8" s="1289" t="str">
        <f t="shared" ref="E8:L8" si="0">IF(MAX(E11-E10,E10-E9,E9-E7,E12-E7,E13-E7)&gt;0,"No","Yes")</f>
        <v>Yes</v>
      </c>
      <c r="F8" s="1290" t="str">
        <f t="shared" si="0"/>
        <v>Yes</v>
      </c>
      <c r="G8" s="1288" t="str">
        <f t="shared" si="0"/>
        <v>Yes</v>
      </c>
      <c r="H8" s="1289" t="str">
        <f t="shared" si="0"/>
        <v>Yes</v>
      </c>
      <c r="I8" s="1290" t="str">
        <f t="shared" si="0"/>
        <v>Yes</v>
      </c>
      <c r="J8" s="1288" t="str">
        <f t="shared" si="0"/>
        <v>Yes</v>
      </c>
      <c r="K8" s="1289" t="str">
        <f t="shared" si="0"/>
        <v>Yes</v>
      </c>
      <c r="L8" s="1290" t="str">
        <f t="shared" si="0"/>
        <v>Yes</v>
      </c>
      <c r="M8" s="1286"/>
      <c r="N8" s="50"/>
      <c r="O8" s="1181"/>
      <c r="P8" s="1181"/>
      <c r="Q8" s="1181"/>
      <c r="R8" s="1181"/>
      <c r="S8" s="1181"/>
      <c r="T8" s="1181"/>
      <c r="U8" s="1181"/>
      <c r="V8" s="1181"/>
      <c r="W8" s="1181"/>
      <c r="X8" s="1181"/>
      <c r="Y8" s="1181"/>
      <c r="Z8" s="1181"/>
      <c r="AA8" s="1181"/>
      <c r="AB8" s="1181"/>
      <c r="AC8" s="1181"/>
      <c r="AD8" s="1181"/>
      <c r="AE8" s="1181"/>
      <c r="AF8" s="1181"/>
      <c r="AG8" s="1181"/>
      <c r="AH8" s="1181"/>
      <c r="AI8" s="1181"/>
      <c r="AJ8" s="1181"/>
      <c r="AK8" s="1181"/>
      <c r="AL8" s="1083"/>
    </row>
    <row r="9" spans="1:38" ht="15" customHeight="1" x14ac:dyDescent="0.25">
      <c r="A9" s="625"/>
      <c r="B9" s="1087" t="str">
        <f>CONCATENATE("as part of the total under row ", ROW(B7), ", the legal entity (owner) has an exposure to a domestic issuer")</f>
        <v>as part of the total under row 7, the legal entity (owner) has an exposure to a domestic issuer</v>
      </c>
      <c r="C9" s="1219" t="s">
        <v>1101</v>
      </c>
      <c r="D9" s="1187"/>
      <c r="E9" s="40"/>
      <c r="F9" s="473"/>
      <c r="G9" s="1149"/>
      <c r="H9" s="57"/>
      <c r="I9" s="1150"/>
      <c r="J9" s="1149"/>
      <c r="K9" s="101"/>
      <c r="L9" s="1150"/>
      <c r="M9" s="1149"/>
      <c r="N9" s="101"/>
      <c r="O9" s="1181"/>
      <c r="P9" s="1181"/>
      <c r="Q9" s="1181"/>
      <c r="R9" s="1181"/>
      <c r="S9" s="1181"/>
      <c r="T9" s="1181"/>
      <c r="U9" s="1181"/>
      <c r="V9" s="1181"/>
      <c r="W9" s="1181"/>
      <c r="X9" s="1181"/>
      <c r="Y9" s="1181"/>
      <c r="Z9" s="1181"/>
      <c r="AA9" s="1181"/>
      <c r="AB9" s="1181"/>
      <c r="AC9" s="1181"/>
      <c r="AD9" s="1181"/>
      <c r="AE9" s="1181"/>
      <c r="AF9" s="1181"/>
      <c r="AG9" s="1181"/>
      <c r="AH9" s="1181"/>
      <c r="AI9" s="1181"/>
      <c r="AJ9" s="1181"/>
      <c r="AK9" s="1181"/>
      <c r="AL9" s="1083"/>
    </row>
    <row r="10" spans="1:38" ht="15" customHeight="1" x14ac:dyDescent="0.25">
      <c r="A10" s="625"/>
      <c r="B10" s="1088" t="str">
        <f>CONCATENATE("as part of the total under row ", ROW(B9), ", the exposure in domestic currency")</f>
        <v>as part of the total under row 9, the exposure in domestic currency</v>
      </c>
      <c r="C10" s="1219" t="s">
        <v>1102</v>
      </c>
      <c r="D10" s="1149"/>
      <c r="E10" s="57"/>
      <c r="F10" s="101"/>
      <c r="G10" s="1149"/>
      <c r="H10" s="57"/>
      <c r="I10" s="1150"/>
      <c r="J10" s="1149"/>
      <c r="K10" s="101"/>
      <c r="L10" s="1150"/>
      <c r="M10" s="1149"/>
      <c r="N10" s="101"/>
      <c r="O10" s="1181"/>
      <c r="P10" s="1181"/>
      <c r="Q10" s="1181"/>
      <c r="R10" s="1181"/>
      <c r="S10" s="1181"/>
      <c r="T10" s="1181"/>
      <c r="U10" s="1181"/>
      <c r="V10" s="1181"/>
      <c r="W10" s="1181"/>
      <c r="X10" s="1181"/>
      <c r="Y10" s="1181"/>
      <c r="Z10" s="1181"/>
      <c r="AA10" s="1181"/>
      <c r="AB10" s="1181"/>
      <c r="AC10" s="1181"/>
      <c r="AD10" s="1181"/>
      <c r="AE10" s="1181"/>
      <c r="AF10" s="1181"/>
      <c r="AG10" s="1181"/>
      <c r="AH10" s="1181"/>
      <c r="AI10" s="1181"/>
      <c r="AJ10" s="1181"/>
      <c r="AK10" s="1181"/>
      <c r="AL10" s="1083"/>
    </row>
    <row r="11" spans="1:38" ht="15" customHeight="1" x14ac:dyDescent="0.25">
      <c r="A11" s="625"/>
      <c r="B11" s="1089" t="str">
        <f>CONCATENATE("as part of the total under row ", ROW(B10), ", the jurisdiction of the legal entity (owner) is different from that of the group")</f>
        <v>as part of the total under row 10, the jurisdiction of the legal entity (owner) is different from that of the group</v>
      </c>
      <c r="C11" s="1223" t="s">
        <v>726</v>
      </c>
      <c r="D11" s="1149"/>
      <c r="E11" s="57"/>
      <c r="F11" s="101"/>
      <c r="G11" s="1149"/>
      <c r="H11" s="57"/>
      <c r="I11" s="1150"/>
      <c r="J11" s="1149"/>
      <c r="K11" s="101"/>
      <c r="L11" s="1150"/>
      <c r="M11" s="1149"/>
      <c r="N11" s="101"/>
      <c r="O11" s="1181"/>
      <c r="P11" s="1181"/>
      <c r="Q11" s="1181"/>
      <c r="R11" s="1181"/>
      <c r="S11" s="1181"/>
      <c r="T11" s="1181"/>
      <c r="U11" s="1181"/>
      <c r="V11" s="1181"/>
      <c r="W11" s="1181"/>
      <c r="X11" s="1181"/>
      <c r="Y11" s="1181"/>
      <c r="Z11" s="1181"/>
      <c r="AA11" s="1181"/>
      <c r="AB11" s="1181"/>
      <c r="AC11" s="1181"/>
      <c r="AD11" s="1181"/>
      <c r="AE11" s="1181"/>
      <c r="AF11" s="1181"/>
      <c r="AG11" s="1181"/>
      <c r="AH11" s="1181"/>
      <c r="AI11" s="1181"/>
      <c r="AJ11" s="1181"/>
      <c r="AK11" s="1181"/>
      <c r="AL11" s="1083"/>
    </row>
    <row r="12" spans="1:38" ht="15" customHeight="1" x14ac:dyDescent="0.25">
      <c r="A12" s="625"/>
      <c r="B12" s="1087" t="str">
        <f>CONCATENATE("as part of the total under row ", ROW(B7), ", the group has an exposure to the domestic issuer of the same jurisdiction as the group")</f>
        <v>as part of the total under row 7, the group has an exposure to the domestic issuer of the same jurisdiction as the group</v>
      </c>
      <c r="C12" s="1219" t="s">
        <v>1103</v>
      </c>
      <c r="D12" s="100"/>
      <c r="E12" s="57"/>
      <c r="F12" s="101"/>
      <c r="G12" s="1149"/>
      <c r="H12" s="57"/>
      <c r="I12" s="1150"/>
      <c r="J12" s="1149"/>
      <c r="K12" s="101"/>
      <c r="L12" s="1150"/>
      <c r="M12" s="1149"/>
      <c r="N12" s="101"/>
      <c r="O12" s="1181"/>
      <c r="P12" s="1181"/>
      <c r="Q12" s="1181"/>
      <c r="R12" s="1181"/>
      <c r="S12" s="1181"/>
      <c r="T12" s="1181"/>
      <c r="U12" s="1181"/>
      <c r="V12" s="1181"/>
      <c r="W12" s="1181"/>
      <c r="X12" s="1181"/>
      <c r="Y12" s="1181"/>
      <c r="Z12" s="1181"/>
      <c r="AA12" s="1181"/>
      <c r="AB12" s="1181"/>
      <c r="AC12" s="1181"/>
      <c r="AD12" s="1181"/>
      <c r="AE12" s="1181"/>
      <c r="AF12" s="1181"/>
      <c r="AG12" s="1181"/>
      <c r="AH12" s="1181"/>
      <c r="AI12" s="1181"/>
      <c r="AJ12" s="1181"/>
      <c r="AK12" s="1181"/>
      <c r="AL12" s="1083"/>
    </row>
    <row r="13" spans="1:38" ht="30" customHeight="1" x14ac:dyDescent="0.25">
      <c r="A13" s="625"/>
      <c r="B13" s="1201" t="str">
        <f>CONCATENATE("as part of the total under row ", ROW(B7), ", exposures risk-weighted as denominated and funded in domestic currency based on paragraph 54 (or for the trading book paragraph 711)")</f>
        <v>as part of the total under row 7, exposures risk-weighted as denominated and funded in domestic currency based on paragraph 54 (or for the trading book paragraph 711)</v>
      </c>
      <c r="C13" s="1220" t="s">
        <v>1100</v>
      </c>
      <c r="D13" s="1185"/>
      <c r="E13" s="52"/>
      <c r="F13" s="471"/>
      <c r="G13" s="1294"/>
      <c r="H13" s="51"/>
      <c r="I13" s="1295"/>
      <c r="J13" s="55"/>
      <c r="K13" s="51"/>
      <c r="L13" s="1295"/>
      <c r="M13" s="1185"/>
      <c r="N13" s="471"/>
      <c r="O13" s="1181"/>
      <c r="P13" s="1181"/>
      <c r="Q13" s="1181"/>
      <c r="R13" s="1181"/>
      <c r="S13" s="1181"/>
      <c r="T13" s="1181"/>
      <c r="U13" s="1181"/>
      <c r="V13" s="1181"/>
      <c r="W13" s="1181"/>
      <c r="X13" s="1181"/>
      <c r="Y13" s="1181"/>
      <c r="Z13" s="1181"/>
      <c r="AA13" s="1181"/>
      <c r="AB13" s="1181"/>
      <c r="AC13" s="1181"/>
      <c r="AD13" s="1181"/>
      <c r="AE13" s="1181"/>
      <c r="AF13" s="1181"/>
      <c r="AG13" s="1181"/>
      <c r="AH13" s="1181"/>
      <c r="AI13" s="1181"/>
      <c r="AJ13" s="1181"/>
      <c r="AK13" s="1181"/>
      <c r="AL13" s="1083"/>
    </row>
    <row r="14" spans="1:38" ht="15" customHeight="1" x14ac:dyDescent="0.25">
      <c r="A14" s="625"/>
      <c r="B14" s="1186" t="s">
        <v>1104</v>
      </c>
      <c r="C14" s="1218" t="s">
        <v>1100</v>
      </c>
      <c r="D14" s="1187"/>
      <c r="E14" s="40"/>
      <c r="F14" s="473"/>
      <c r="G14" s="1187"/>
      <c r="H14" s="40"/>
      <c r="I14" s="1188"/>
      <c r="J14" s="1187"/>
      <c r="K14" s="473"/>
      <c r="L14" s="1188"/>
      <c r="M14" s="1187"/>
      <c r="N14" s="473"/>
      <c r="O14" s="1181"/>
      <c r="P14" s="1181"/>
      <c r="Q14" s="1181"/>
      <c r="R14" s="1181"/>
      <c r="S14" s="1181"/>
      <c r="T14" s="1181"/>
      <c r="U14" s="1181"/>
      <c r="V14" s="1181"/>
      <c r="W14" s="1181"/>
      <c r="X14" s="1181"/>
      <c r="Y14" s="1181"/>
      <c r="Z14" s="1181"/>
      <c r="AA14" s="1181"/>
      <c r="AB14" s="1181"/>
      <c r="AC14" s="1181"/>
      <c r="AD14" s="1181"/>
      <c r="AE14" s="1181"/>
      <c r="AF14" s="1181"/>
      <c r="AG14" s="1181"/>
      <c r="AH14" s="1181"/>
      <c r="AI14" s="1181"/>
      <c r="AJ14" s="1181"/>
      <c r="AK14" s="1181"/>
      <c r="AL14" s="1083"/>
    </row>
    <row r="15" spans="1:38" ht="15" customHeight="1" x14ac:dyDescent="0.25">
      <c r="A15" s="625"/>
      <c r="B15" s="1191" t="s">
        <v>1360</v>
      </c>
      <c r="C15" s="1296"/>
      <c r="D15" s="1288" t="str">
        <f>IF(MAX(D18-D17,D17-D16,D16-D14,D19-D14,D20-D14)&gt;0,"No","Yes")</f>
        <v>Yes</v>
      </c>
      <c r="E15" s="1289" t="str">
        <f t="shared" ref="E15:L15" si="1">IF(MAX(E18-E17,E17-E16,E16-E14,E19-E14,E20-E14)&gt;0,"No","Yes")</f>
        <v>Yes</v>
      </c>
      <c r="F15" s="1290" t="str">
        <f t="shared" si="1"/>
        <v>Yes</v>
      </c>
      <c r="G15" s="1288" t="str">
        <f t="shared" si="1"/>
        <v>Yes</v>
      </c>
      <c r="H15" s="1289" t="str">
        <f t="shared" si="1"/>
        <v>Yes</v>
      </c>
      <c r="I15" s="1290" t="str">
        <f t="shared" si="1"/>
        <v>Yes</v>
      </c>
      <c r="J15" s="1288" t="str">
        <f t="shared" si="1"/>
        <v>Yes</v>
      </c>
      <c r="K15" s="1289" t="str">
        <f t="shared" si="1"/>
        <v>Yes</v>
      </c>
      <c r="L15" s="1290" t="str">
        <f t="shared" si="1"/>
        <v>Yes</v>
      </c>
      <c r="M15" s="1286"/>
      <c r="N15" s="50"/>
      <c r="O15" s="1181"/>
      <c r="P15" s="1181"/>
      <c r="Q15" s="1181"/>
      <c r="R15" s="1181"/>
      <c r="S15" s="1181"/>
      <c r="T15" s="1181"/>
      <c r="U15" s="1181"/>
      <c r="V15" s="1181"/>
      <c r="W15" s="1181"/>
      <c r="X15" s="1181"/>
      <c r="Y15" s="1181"/>
      <c r="Z15" s="1181"/>
      <c r="AA15" s="1181"/>
      <c r="AB15" s="1181"/>
      <c r="AC15" s="1181"/>
      <c r="AD15" s="1181"/>
      <c r="AE15" s="1181"/>
      <c r="AF15" s="1181"/>
      <c r="AG15" s="1181"/>
      <c r="AH15" s="1181"/>
      <c r="AI15" s="1181"/>
      <c r="AJ15" s="1181"/>
      <c r="AK15" s="1181"/>
      <c r="AL15" s="1083"/>
    </row>
    <row r="16" spans="1:38" ht="15" customHeight="1" x14ac:dyDescent="0.25">
      <c r="A16" s="625"/>
      <c r="B16" s="1087" t="str">
        <f>CONCATENATE("as part of the total under row ", ROW(B14), ", the legal entity (owner) has an exposure to a domestic issuer")</f>
        <v>as part of the total under row 14, the legal entity (owner) has an exposure to a domestic issuer</v>
      </c>
      <c r="C16" s="1219" t="s">
        <v>1101</v>
      </c>
      <c r="D16" s="1149"/>
      <c r="E16" s="57"/>
      <c r="F16" s="101"/>
      <c r="G16" s="1149"/>
      <c r="H16" s="57"/>
      <c r="I16" s="1150"/>
      <c r="J16" s="1149"/>
      <c r="K16" s="101"/>
      <c r="L16" s="1150"/>
      <c r="M16" s="1149"/>
      <c r="N16" s="101"/>
      <c r="O16" s="1181"/>
      <c r="P16" s="1181"/>
      <c r="Q16" s="1181"/>
      <c r="R16" s="1181"/>
      <c r="S16" s="1181"/>
      <c r="T16" s="1181"/>
      <c r="U16" s="1181"/>
      <c r="V16" s="1181"/>
      <c r="W16" s="1181"/>
      <c r="X16" s="1181"/>
      <c r="Y16" s="1181"/>
      <c r="Z16" s="1181"/>
      <c r="AA16" s="1181"/>
      <c r="AB16" s="1181"/>
      <c r="AC16" s="1181"/>
      <c r="AD16" s="1181"/>
      <c r="AE16" s="1181"/>
      <c r="AF16" s="1181"/>
      <c r="AG16" s="1181"/>
      <c r="AH16" s="1181"/>
      <c r="AI16" s="1181"/>
      <c r="AJ16" s="1181"/>
      <c r="AK16" s="1181"/>
      <c r="AL16" s="1083"/>
    </row>
    <row r="17" spans="1:38" ht="15" customHeight="1" x14ac:dyDescent="0.25">
      <c r="A17" s="625"/>
      <c r="B17" s="1088" t="str">
        <f>CONCATENATE("as part of the total under row ", ROW(B16), ", the exposure in domestic currency")</f>
        <v>as part of the total under row 16, the exposure in domestic currency</v>
      </c>
      <c r="C17" s="1219" t="s">
        <v>1102</v>
      </c>
      <c r="D17" s="1149"/>
      <c r="E17" s="57"/>
      <c r="F17" s="101"/>
      <c r="G17" s="1149"/>
      <c r="H17" s="57"/>
      <c r="I17" s="1150"/>
      <c r="J17" s="1149"/>
      <c r="K17" s="101"/>
      <c r="L17" s="1150"/>
      <c r="M17" s="1149"/>
      <c r="N17" s="101"/>
      <c r="O17" s="1181"/>
      <c r="P17" s="1181"/>
      <c r="Q17" s="1181"/>
      <c r="R17" s="1181"/>
      <c r="S17" s="1181"/>
      <c r="T17" s="1181"/>
      <c r="U17" s="1181"/>
      <c r="V17" s="1181"/>
      <c r="W17" s="1181"/>
      <c r="X17" s="1181"/>
      <c r="Y17" s="1181"/>
      <c r="Z17" s="1181"/>
      <c r="AA17" s="1181"/>
      <c r="AB17" s="1181"/>
      <c r="AC17" s="1181"/>
      <c r="AD17" s="1181"/>
      <c r="AE17" s="1181"/>
      <c r="AF17" s="1181"/>
      <c r="AG17" s="1181"/>
      <c r="AH17" s="1181"/>
      <c r="AI17" s="1181"/>
      <c r="AJ17" s="1181"/>
      <c r="AK17" s="1181"/>
      <c r="AL17" s="1083"/>
    </row>
    <row r="18" spans="1:38" ht="15" customHeight="1" x14ac:dyDescent="0.25">
      <c r="A18" s="625"/>
      <c r="B18" s="1089" t="str">
        <f>CONCATENATE("as part of the total under row ", ROW(B17), ", the jurisdiction of the legal entity (owner) is different from that of the group")</f>
        <v>as part of the total under row 17, the jurisdiction of the legal entity (owner) is different from that of the group</v>
      </c>
      <c r="C18" s="1219" t="s">
        <v>726</v>
      </c>
      <c r="D18" s="1149"/>
      <c r="E18" s="57"/>
      <c r="F18" s="101"/>
      <c r="G18" s="1149"/>
      <c r="H18" s="57"/>
      <c r="I18" s="1150"/>
      <c r="J18" s="1149"/>
      <c r="K18" s="101"/>
      <c r="L18" s="1150"/>
      <c r="M18" s="1149"/>
      <c r="N18" s="101"/>
      <c r="O18" s="1181"/>
      <c r="P18" s="1181"/>
      <c r="Q18" s="1181"/>
      <c r="R18" s="1181"/>
      <c r="S18" s="1181"/>
      <c r="T18" s="1181"/>
      <c r="U18" s="1181"/>
      <c r="V18" s="1181"/>
      <c r="W18" s="1181"/>
      <c r="X18" s="1181"/>
      <c r="Y18" s="1181"/>
      <c r="Z18" s="1181"/>
      <c r="AA18" s="1181"/>
      <c r="AB18" s="1181"/>
      <c r="AC18" s="1181"/>
      <c r="AD18" s="1181"/>
      <c r="AE18" s="1181"/>
      <c r="AF18" s="1181"/>
      <c r="AG18" s="1181"/>
      <c r="AH18" s="1181"/>
      <c r="AI18" s="1181"/>
      <c r="AJ18" s="1181"/>
      <c r="AK18" s="1181"/>
      <c r="AL18" s="1083"/>
    </row>
    <row r="19" spans="1:38" ht="15" customHeight="1" x14ac:dyDescent="0.25">
      <c r="A19" s="625"/>
      <c r="B19" s="1087" t="str">
        <f>CONCATENATE("as part of the total under row ", ROW(B14), ", the group has an exposure to the domestic issuer of the same juristiction as the group")</f>
        <v>as part of the total under row 14, the group has an exposure to the domestic issuer of the same juristiction as the group</v>
      </c>
      <c r="C19" s="1219" t="s">
        <v>1103</v>
      </c>
      <c r="D19" s="1149"/>
      <c r="E19" s="57"/>
      <c r="F19" s="101"/>
      <c r="G19" s="1149"/>
      <c r="H19" s="57"/>
      <c r="I19" s="1150"/>
      <c r="J19" s="1149"/>
      <c r="K19" s="101"/>
      <c r="L19" s="1150"/>
      <c r="M19" s="1149"/>
      <c r="N19" s="101"/>
      <c r="O19" s="1181"/>
      <c r="P19" s="1181"/>
      <c r="Q19" s="1181"/>
      <c r="R19" s="1181"/>
      <c r="S19" s="1181"/>
      <c r="T19" s="1181"/>
      <c r="U19" s="1181"/>
      <c r="V19" s="1181"/>
      <c r="W19" s="1181"/>
      <c r="X19" s="1181"/>
      <c r="Y19" s="1181"/>
      <c r="Z19" s="1181"/>
      <c r="AA19" s="1181"/>
      <c r="AB19" s="1181"/>
      <c r="AC19" s="1181"/>
      <c r="AD19" s="1181"/>
      <c r="AE19" s="1181"/>
      <c r="AF19" s="1181"/>
      <c r="AG19" s="1181"/>
      <c r="AH19" s="1181"/>
      <c r="AI19" s="1181"/>
      <c r="AJ19" s="1181"/>
      <c r="AK19" s="1181"/>
      <c r="AL19" s="1083"/>
    </row>
    <row r="20" spans="1:38" ht="30" customHeight="1" x14ac:dyDescent="0.25">
      <c r="A20" s="625"/>
      <c r="B20" s="1201" t="str">
        <f>CONCATENATE("as part of the total under row ", ROW(B14), ", exposures risk-weighted as denominated and funded in domestic currency based on paragraph 54 (or for the trading book paragraph 711)")</f>
        <v>as part of the total under row 14, exposures risk-weighted as denominated and funded in domestic currency based on paragraph 54 (or for the trading book paragraph 711)</v>
      </c>
      <c r="C20" s="1220" t="s">
        <v>1100</v>
      </c>
      <c r="D20" s="1185"/>
      <c r="E20" s="52"/>
      <c r="F20" s="471"/>
      <c r="G20" s="1294"/>
      <c r="H20" s="51"/>
      <c r="I20" s="1295"/>
      <c r="J20" s="55"/>
      <c r="K20" s="51"/>
      <c r="L20" s="1295"/>
      <c r="M20" s="1185"/>
      <c r="N20" s="471"/>
      <c r="O20" s="1181"/>
      <c r="P20" s="1181"/>
      <c r="Q20" s="1181"/>
      <c r="R20" s="1181"/>
      <c r="S20" s="1181"/>
      <c r="T20" s="1181"/>
      <c r="U20" s="1181"/>
      <c r="V20" s="1181"/>
      <c r="W20" s="1181"/>
      <c r="X20" s="1181"/>
      <c r="Y20" s="1181"/>
      <c r="Z20" s="1181"/>
      <c r="AA20" s="1181"/>
      <c r="AB20" s="1181"/>
      <c r="AC20" s="1181"/>
      <c r="AD20" s="1181"/>
      <c r="AE20" s="1181"/>
      <c r="AF20" s="1181"/>
      <c r="AG20" s="1181"/>
      <c r="AH20" s="1181"/>
      <c r="AI20" s="1181"/>
      <c r="AJ20" s="1181"/>
      <c r="AK20" s="1181"/>
      <c r="AL20" s="1083"/>
    </row>
    <row r="21" spans="1:38" ht="15" customHeight="1" x14ac:dyDescent="0.25">
      <c r="A21" s="625"/>
      <c r="B21" s="1783" t="s">
        <v>1105</v>
      </c>
      <c r="C21" s="1297"/>
      <c r="D21" s="1784"/>
      <c r="E21" s="1785"/>
      <c r="F21" s="1304"/>
      <c r="G21" s="1784"/>
      <c r="H21" s="1785"/>
      <c r="I21" s="1190"/>
      <c r="J21" s="1784"/>
      <c r="K21" s="1304"/>
      <c r="L21" s="1190"/>
      <c r="M21" s="1784"/>
      <c r="N21" s="1304"/>
      <c r="O21" s="1181"/>
      <c r="P21" s="1181"/>
      <c r="Q21" s="1181"/>
      <c r="R21" s="1181"/>
      <c r="S21" s="1181"/>
      <c r="T21" s="1181"/>
      <c r="U21" s="1181"/>
      <c r="V21" s="1181"/>
      <c r="W21" s="1181"/>
      <c r="X21" s="1181"/>
      <c r="Y21" s="1181"/>
      <c r="Z21" s="1181"/>
      <c r="AA21" s="1181"/>
      <c r="AB21" s="1181"/>
      <c r="AC21" s="1181"/>
      <c r="AD21" s="1181"/>
      <c r="AE21" s="1181"/>
      <c r="AF21" s="1181"/>
      <c r="AG21" s="1181"/>
      <c r="AH21" s="1181"/>
      <c r="AI21" s="1181"/>
      <c r="AJ21" s="1181"/>
      <c r="AK21" s="1181"/>
      <c r="AL21" s="1083"/>
    </row>
    <row r="22" spans="1:38" ht="15" customHeight="1" x14ac:dyDescent="0.25">
      <c r="A22" s="625"/>
      <c r="B22" s="1186" t="s">
        <v>1106</v>
      </c>
      <c r="C22" s="1220" t="s">
        <v>1107</v>
      </c>
      <c r="D22" s="1827"/>
      <c r="E22" s="459"/>
      <c r="F22" s="460"/>
      <c r="G22" s="1827"/>
      <c r="H22" s="459"/>
      <c r="I22" s="1828"/>
      <c r="J22" s="1827"/>
      <c r="K22" s="460"/>
      <c r="L22" s="1828"/>
      <c r="M22" s="1187"/>
      <c r="N22" s="473"/>
      <c r="O22" s="1181"/>
      <c r="P22" s="1181"/>
      <c r="Q22" s="1181"/>
      <c r="R22" s="1181"/>
      <c r="S22" s="1181"/>
      <c r="T22" s="1181"/>
      <c r="U22" s="1181"/>
      <c r="V22" s="1181"/>
      <c r="W22" s="1181"/>
      <c r="X22" s="1181"/>
      <c r="Y22" s="1181"/>
      <c r="Z22" s="1181"/>
      <c r="AA22" s="1181"/>
      <c r="AB22" s="1181"/>
      <c r="AC22" s="1181"/>
      <c r="AD22" s="1181"/>
      <c r="AE22" s="1181"/>
      <c r="AF22" s="1181"/>
      <c r="AG22" s="1181"/>
      <c r="AH22" s="1181"/>
      <c r="AI22" s="1181"/>
      <c r="AJ22" s="1181"/>
      <c r="AK22" s="1181"/>
      <c r="AL22" s="1083"/>
    </row>
    <row r="23" spans="1:38" ht="15" customHeight="1" x14ac:dyDescent="0.25">
      <c r="A23" s="625"/>
      <c r="B23" s="1191" t="s">
        <v>1360</v>
      </c>
      <c r="C23" s="1825"/>
      <c r="D23" s="1830" t="str">
        <f>IF(MAX(D28-D27,D27-D26,D26-D25,D29-D25,D30-D25,D31-D25,D35-D34,D34-D33,D33-D32,D36-D32,D37-D32,D38-D32,D42-D41,D41-D40,D40-D39,D43-D39,D44-D39,D45-D39)&gt;0,"No","Yes")</f>
        <v>Yes</v>
      </c>
      <c r="E23" s="1829" t="str">
        <f t="shared" ref="E23:L23" si="2">IF(MAX(E28-E27,E27-E26,E26-E25,E29-E25,E30-E25,E31-E25,E35-E34,E34-E33,E33-E32,E36-E32,E37-E32,E38-E32,E42-E41,E41-E40,E40-E39,E43-E39,E44-E39,E45-E39)&gt;0,"No","Yes")</f>
        <v>Yes</v>
      </c>
      <c r="F23" s="1839" t="str">
        <f t="shared" si="2"/>
        <v>Yes</v>
      </c>
      <c r="G23" s="1830" t="str">
        <f t="shared" si="2"/>
        <v>Yes</v>
      </c>
      <c r="H23" s="1829" t="str">
        <f t="shared" si="2"/>
        <v>Yes</v>
      </c>
      <c r="I23" s="1829" t="str">
        <f t="shared" si="2"/>
        <v>Yes</v>
      </c>
      <c r="J23" s="1829" t="str">
        <f t="shared" si="2"/>
        <v>Yes</v>
      </c>
      <c r="K23" s="1829" t="str">
        <f t="shared" si="2"/>
        <v>Yes</v>
      </c>
      <c r="L23" s="1840" t="str">
        <f t="shared" si="2"/>
        <v>Yes</v>
      </c>
      <c r="M23" s="1826"/>
      <c r="N23" s="50"/>
      <c r="O23" s="1181"/>
      <c r="P23" s="1181"/>
      <c r="Q23" s="1181"/>
      <c r="R23" s="1181"/>
      <c r="S23" s="1181"/>
      <c r="T23" s="1181"/>
      <c r="U23" s="1181"/>
      <c r="V23" s="1181"/>
      <c r="W23" s="1181"/>
      <c r="X23" s="1181"/>
      <c r="Y23" s="1181"/>
      <c r="Z23" s="1181"/>
      <c r="AA23" s="1181"/>
      <c r="AB23" s="1181"/>
      <c r="AC23" s="1181"/>
      <c r="AD23" s="1181"/>
      <c r="AE23" s="1181"/>
      <c r="AF23" s="1181"/>
      <c r="AG23" s="1181"/>
      <c r="AH23" s="1181"/>
      <c r="AI23" s="1181"/>
      <c r="AJ23" s="1181"/>
      <c r="AK23" s="1181"/>
      <c r="AL23" s="1083"/>
    </row>
    <row r="24" spans="1:38" ht="15" customHeight="1" x14ac:dyDescent="0.25">
      <c r="A24" s="625"/>
      <c r="B24" s="1191" t="str">
        <f>CONCATENATE("Check: sum of rows ", ROW(B25), ", ", ROW(B32), " and ", ROW(B39), " should be equal to overall exposures to non-central government PSEs in row ", ROW(B22))</f>
        <v>Check: sum of rows 25, 32 and 39 should be equal to overall exposures to non-central government PSEs in row 22</v>
      </c>
      <c r="C24" s="1825"/>
      <c r="D24" s="1830" t="str">
        <f t="shared" ref="D24:M24" si="3">IF(D25+D32+D39 =D22,"Yes","No")</f>
        <v>Yes</v>
      </c>
      <c r="E24" s="1829" t="str">
        <f t="shared" si="3"/>
        <v>Yes</v>
      </c>
      <c r="F24" s="1839" t="str">
        <f t="shared" si="3"/>
        <v>Yes</v>
      </c>
      <c r="G24" s="1830" t="str">
        <f t="shared" si="3"/>
        <v>Yes</v>
      </c>
      <c r="H24" s="1829" t="str">
        <f t="shared" si="3"/>
        <v>Yes</v>
      </c>
      <c r="I24" s="1829" t="str">
        <f t="shared" si="3"/>
        <v>Yes</v>
      </c>
      <c r="J24" s="1829" t="str">
        <f t="shared" si="3"/>
        <v>Yes</v>
      </c>
      <c r="K24" s="1829" t="str">
        <f t="shared" si="3"/>
        <v>Yes</v>
      </c>
      <c r="L24" s="1840" t="str">
        <f t="shared" si="3"/>
        <v>Yes</v>
      </c>
      <c r="M24" s="719" t="str">
        <f t="shared" si="3"/>
        <v>Yes</v>
      </c>
      <c r="N24" s="50"/>
      <c r="O24" s="1181"/>
      <c r="P24" s="1181"/>
      <c r="Q24" s="1181"/>
      <c r="R24" s="1181"/>
      <c r="S24" s="1181"/>
      <c r="T24" s="1181"/>
      <c r="U24" s="1181"/>
      <c r="V24" s="1181"/>
      <c r="W24" s="1181"/>
      <c r="X24" s="1181"/>
      <c r="Y24" s="1181"/>
      <c r="Z24" s="1181"/>
      <c r="AA24" s="1181"/>
      <c r="AB24" s="1181"/>
      <c r="AC24" s="1181"/>
      <c r="AD24" s="1181"/>
      <c r="AE24" s="1181"/>
      <c r="AF24" s="1181"/>
      <c r="AG24" s="1181"/>
      <c r="AH24" s="1181"/>
      <c r="AI24" s="1181"/>
      <c r="AJ24" s="1181"/>
      <c r="AK24" s="1181"/>
      <c r="AL24" s="1083"/>
    </row>
    <row r="25" spans="1:38" ht="15" customHeight="1" x14ac:dyDescent="0.25">
      <c r="A25" s="625"/>
      <c r="B25" s="1087" t="s">
        <v>1108</v>
      </c>
      <c r="C25" s="1219" t="s">
        <v>1100</v>
      </c>
      <c r="D25" s="1187"/>
      <c r="E25" s="40"/>
      <c r="F25" s="473"/>
      <c r="G25" s="1187"/>
      <c r="H25" s="40"/>
      <c r="I25" s="1188"/>
      <c r="J25" s="1187"/>
      <c r="K25" s="473"/>
      <c r="L25" s="1188"/>
      <c r="M25" s="1149"/>
      <c r="N25" s="101"/>
      <c r="O25" s="1181"/>
      <c r="P25" s="1181"/>
      <c r="Q25" s="1181"/>
      <c r="R25" s="1181"/>
      <c r="S25" s="1181"/>
      <c r="T25" s="1181"/>
      <c r="U25" s="1181"/>
      <c r="V25" s="1181"/>
      <c r="W25" s="1181"/>
      <c r="X25" s="1181"/>
      <c r="Y25" s="1181"/>
      <c r="Z25" s="1181"/>
      <c r="AA25" s="1181"/>
      <c r="AB25" s="1181"/>
      <c r="AC25" s="1181"/>
      <c r="AD25" s="1181"/>
      <c r="AE25" s="1181"/>
      <c r="AF25" s="1181"/>
      <c r="AG25" s="1181"/>
      <c r="AH25" s="1181"/>
      <c r="AI25" s="1181"/>
      <c r="AJ25" s="1181"/>
      <c r="AK25" s="1181"/>
      <c r="AL25" s="1083"/>
    </row>
    <row r="26" spans="1:38" ht="15" customHeight="1" x14ac:dyDescent="0.25">
      <c r="A26" s="625"/>
      <c r="B26" s="1088" t="str">
        <f>CONCATENATE("as part of the total under row ", ROW(B25), ", the legal entity (owner) has an exposure to a domestic issuer")</f>
        <v>as part of the total under row 25, the legal entity (owner) has an exposure to a domestic issuer</v>
      </c>
      <c r="C26" s="1219" t="s">
        <v>1101</v>
      </c>
      <c r="D26" s="1149"/>
      <c r="E26" s="57"/>
      <c r="F26" s="101"/>
      <c r="G26" s="1149"/>
      <c r="H26" s="57"/>
      <c r="I26" s="1150"/>
      <c r="J26" s="1149"/>
      <c r="K26" s="101"/>
      <c r="L26" s="1150"/>
      <c r="M26" s="1149"/>
      <c r="N26" s="101"/>
      <c r="O26" s="1181"/>
      <c r="P26" s="1181"/>
      <c r="Q26" s="1181"/>
      <c r="R26" s="1181"/>
      <c r="S26" s="1181"/>
      <c r="T26" s="1181"/>
      <c r="U26" s="1181"/>
      <c r="V26" s="1181"/>
      <c r="W26" s="1181"/>
      <c r="X26" s="1181"/>
      <c r="Y26" s="1181"/>
      <c r="Z26" s="1181"/>
      <c r="AA26" s="1181"/>
      <c r="AB26" s="1181"/>
      <c r="AC26" s="1181"/>
      <c r="AD26" s="1181"/>
      <c r="AE26" s="1181"/>
      <c r="AF26" s="1181"/>
      <c r="AG26" s="1181"/>
      <c r="AH26" s="1181"/>
      <c r="AI26" s="1181"/>
      <c r="AJ26" s="1181"/>
      <c r="AK26" s="1181"/>
      <c r="AL26" s="1083"/>
    </row>
    <row r="27" spans="1:38" ht="15" customHeight="1" x14ac:dyDescent="0.25">
      <c r="A27" s="625"/>
      <c r="B27" s="1089" t="str">
        <f>CONCATENATE("as part of the total under row ", ROW(B26), ", the exposure in domestic currency")</f>
        <v>as part of the total under row 26, the exposure in domestic currency</v>
      </c>
      <c r="C27" s="1219" t="s">
        <v>1102</v>
      </c>
      <c r="D27" s="1149"/>
      <c r="E27" s="57"/>
      <c r="F27" s="101"/>
      <c r="G27" s="1149"/>
      <c r="H27" s="57"/>
      <c r="I27" s="1150"/>
      <c r="J27" s="1149"/>
      <c r="K27" s="101"/>
      <c r="L27" s="1150"/>
      <c r="M27" s="1149"/>
      <c r="N27" s="101"/>
      <c r="O27" s="1181"/>
      <c r="P27" s="1181"/>
      <c r="Q27" s="1181"/>
      <c r="R27" s="1181"/>
      <c r="S27" s="1181"/>
      <c r="T27" s="1181"/>
      <c r="U27" s="1181"/>
      <c r="V27" s="1181"/>
      <c r="W27" s="1181"/>
      <c r="X27" s="1181"/>
      <c r="Y27" s="1181"/>
      <c r="Z27" s="1181"/>
      <c r="AA27" s="1181"/>
      <c r="AB27" s="1181"/>
      <c r="AC27" s="1181"/>
      <c r="AD27" s="1181"/>
      <c r="AE27" s="1181"/>
      <c r="AF27" s="1181"/>
      <c r="AG27" s="1181"/>
      <c r="AH27" s="1181"/>
      <c r="AI27" s="1181"/>
      <c r="AJ27" s="1181"/>
      <c r="AK27" s="1181"/>
      <c r="AL27" s="1083"/>
    </row>
    <row r="28" spans="1:38" ht="15" customHeight="1" x14ac:dyDescent="0.25">
      <c r="A28" s="625"/>
      <c r="B28" s="1091" t="str">
        <f>CONCATENATE("as part of the total under row ", ROW(B27), ", the jurisdiction of the legal entity (owner) is different from that of the group")</f>
        <v>as part of the total under row 27, the jurisdiction of the legal entity (owner) is different from that of the group</v>
      </c>
      <c r="C28" s="1219" t="s">
        <v>726</v>
      </c>
      <c r="D28" s="1149"/>
      <c r="E28" s="57"/>
      <c r="F28" s="101"/>
      <c r="G28" s="1149"/>
      <c r="H28" s="57"/>
      <c r="I28" s="1150"/>
      <c r="J28" s="1149"/>
      <c r="K28" s="101"/>
      <c r="L28" s="1150"/>
      <c r="M28" s="1149"/>
      <c r="N28" s="101"/>
      <c r="O28" s="1181"/>
      <c r="P28" s="1181"/>
      <c r="Q28" s="1181"/>
      <c r="R28" s="1181"/>
      <c r="S28" s="1181"/>
      <c r="T28" s="1181"/>
      <c r="U28" s="1181"/>
      <c r="V28" s="1181"/>
      <c r="W28" s="1181"/>
      <c r="X28" s="1181"/>
      <c r="Y28" s="1181"/>
      <c r="Z28" s="1181"/>
      <c r="AA28" s="1181"/>
      <c r="AB28" s="1181"/>
      <c r="AC28" s="1181"/>
      <c r="AD28" s="1181"/>
      <c r="AE28" s="1181"/>
      <c r="AF28" s="1181"/>
      <c r="AG28" s="1181"/>
      <c r="AH28" s="1181"/>
      <c r="AI28" s="1181"/>
      <c r="AJ28" s="1181"/>
      <c r="AK28" s="1181"/>
      <c r="AL28" s="1083"/>
    </row>
    <row r="29" spans="1:38" ht="15" customHeight="1" x14ac:dyDescent="0.25">
      <c r="A29" s="625"/>
      <c r="B29" s="1088" t="str">
        <f>CONCATENATE("as part of the total under row ", ROW(B25), ", the group has an exposure to the domestic issuer of the same juristiction as the group")</f>
        <v>as part of the total under row 25, the group has an exposure to the domestic issuer of the same juristiction as the group</v>
      </c>
      <c r="C29" s="1219" t="s">
        <v>1103</v>
      </c>
      <c r="D29" s="1149"/>
      <c r="E29" s="57"/>
      <c r="F29" s="101"/>
      <c r="G29" s="1149"/>
      <c r="H29" s="57"/>
      <c r="I29" s="1150"/>
      <c r="J29" s="1149"/>
      <c r="K29" s="101"/>
      <c r="L29" s="1150"/>
      <c r="M29" s="1149"/>
      <c r="N29" s="101"/>
      <c r="O29" s="1181"/>
      <c r="P29" s="1181"/>
      <c r="Q29" s="1181"/>
      <c r="R29" s="1181"/>
      <c r="S29" s="1181"/>
      <c r="T29" s="1181"/>
      <c r="U29" s="1181"/>
      <c r="V29" s="1181"/>
      <c r="W29" s="1181"/>
      <c r="X29" s="1181"/>
      <c r="Y29" s="1181"/>
      <c r="Z29" s="1181"/>
      <c r="AA29" s="1181"/>
      <c r="AB29" s="1181"/>
      <c r="AC29" s="1181"/>
      <c r="AD29" s="1181"/>
      <c r="AE29" s="1181"/>
      <c r="AF29" s="1181"/>
      <c r="AG29" s="1181"/>
      <c r="AH29" s="1181"/>
      <c r="AI29" s="1181"/>
      <c r="AJ29" s="1181"/>
      <c r="AK29" s="1181"/>
      <c r="AL29" s="1083"/>
    </row>
    <row r="30" spans="1:38" ht="15" customHeight="1" x14ac:dyDescent="0.25">
      <c r="A30" s="625"/>
      <c r="B30" s="1088" t="str">
        <f>CONCATENATE("as part of the total under row ", ROW(B25), ", exposures risk-weighted like sovereigns based on paragraph 58")</f>
        <v>as part of the total under row 25, exposures risk-weighted like sovereigns based on paragraph 58</v>
      </c>
      <c r="C30" s="1219" t="s">
        <v>1100</v>
      </c>
      <c r="D30" s="1149"/>
      <c r="E30" s="57"/>
      <c r="F30" s="101"/>
      <c r="G30" s="1149"/>
      <c r="H30" s="57"/>
      <c r="I30" s="1150"/>
      <c r="J30" s="1149"/>
      <c r="K30" s="101"/>
      <c r="L30" s="1150"/>
      <c r="M30" s="1149"/>
      <c r="N30" s="101"/>
      <c r="O30" s="1181"/>
      <c r="P30" s="1181"/>
      <c r="Q30" s="1181"/>
      <c r="R30" s="1181"/>
      <c r="S30" s="1181"/>
      <c r="T30" s="1181"/>
      <c r="U30" s="1181"/>
      <c r="V30" s="1181"/>
      <c r="W30" s="1181"/>
      <c r="X30" s="1181"/>
      <c r="Y30" s="1181"/>
      <c r="Z30" s="1181"/>
      <c r="AA30" s="1181"/>
      <c r="AB30" s="1181"/>
      <c r="AC30" s="1181"/>
      <c r="AD30" s="1181"/>
      <c r="AE30" s="1181"/>
      <c r="AF30" s="1181"/>
      <c r="AG30" s="1181"/>
      <c r="AH30" s="1181"/>
      <c r="AI30" s="1181"/>
      <c r="AJ30" s="1181"/>
      <c r="AK30" s="1181"/>
      <c r="AL30" s="1083"/>
    </row>
    <row r="31" spans="1:38" ht="30" customHeight="1" x14ac:dyDescent="0.25">
      <c r="A31" s="625"/>
      <c r="B31" s="1202" t="str">
        <f>CONCATENATE("as part of the total under row ", ROW(B25), ", exposures risk-weighted as denominated and funded in domestic currency based on paragraph 54 (or for the trading book paragraph 711)")</f>
        <v>as part of the total under row 25, exposures risk-weighted as denominated and funded in domestic currency based on paragraph 54 (or for the trading book paragraph 711)</v>
      </c>
      <c r="C31" s="1219" t="s">
        <v>1100</v>
      </c>
      <c r="D31" s="1149"/>
      <c r="E31" s="57"/>
      <c r="F31" s="101"/>
      <c r="G31" s="1298"/>
      <c r="H31" s="1299"/>
      <c r="I31" s="1300"/>
      <c r="J31" s="1301"/>
      <c r="K31" s="1299"/>
      <c r="L31" s="1299"/>
      <c r="M31" s="1149"/>
      <c r="N31" s="101"/>
      <c r="O31" s="1181"/>
      <c r="P31" s="1181"/>
      <c r="Q31" s="1181"/>
      <c r="R31" s="1181"/>
      <c r="S31" s="1181"/>
      <c r="T31" s="1181"/>
      <c r="U31" s="1181"/>
      <c r="V31" s="1181"/>
      <c r="W31" s="1181"/>
      <c r="X31" s="1181"/>
      <c r="Y31" s="1181"/>
      <c r="Z31" s="1181"/>
      <c r="AA31" s="1181"/>
      <c r="AB31" s="1181"/>
      <c r="AC31" s="1181"/>
      <c r="AD31" s="1181"/>
      <c r="AE31" s="1181"/>
      <c r="AF31" s="1181"/>
      <c r="AG31" s="1181"/>
      <c r="AH31" s="1181"/>
      <c r="AI31" s="1181"/>
      <c r="AJ31" s="1181"/>
      <c r="AK31" s="1181"/>
      <c r="AL31" s="1083"/>
    </row>
    <row r="32" spans="1:38" ht="15" customHeight="1" x14ac:dyDescent="0.25">
      <c r="A32" s="625"/>
      <c r="B32" s="1087" t="s">
        <v>1109</v>
      </c>
      <c r="C32" s="1219" t="s">
        <v>1100</v>
      </c>
      <c r="D32" s="1149"/>
      <c r="E32" s="57"/>
      <c r="F32" s="101"/>
      <c r="G32" s="1149"/>
      <c r="H32" s="57"/>
      <c r="I32" s="1150"/>
      <c r="J32" s="100"/>
      <c r="K32" s="101"/>
      <c r="L32" s="1150"/>
      <c r="M32" s="1149"/>
      <c r="N32" s="101"/>
      <c r="O32" s="1181"/>
      <c r="P32" s="1181"/>
      <c r="Q32" s="1181"/>
      <c r="R32" s="1181"/>
      <c r="S32" s="1181"/>
      <c r="T32" s="1181"/>
      <c r="U32" s="1181"/>
      <c r="V32" s="1181"/>
      <c r="W32" s="1181"/>
      <c r="X32" s="1181"/>
      <c r="Y32" s="1181"/>
      <c r="Z32" s="1181"/>
      <c r="AA32" s="1181"/>
      <c r="AB32" s="1181"/>
      <c r="AC32" s="1181"/>
      <c r="AD32" s="1181"/>
      <c r="AE32" s="1181"/>
      <c r="AF32" s="1181"/>
      <c r="AG32" s="1181"/>
      <c r="AH32" s="1181"/>
      <c r="AI32" s="1181"/>
      <c r="AJ32" s="1181"/>
      <c r="AK32" s="1181"/>
      <c r="AL32" s="1083"/>
    </row>
    <row r="33" spans="1:38" ht="15" customHeight="1" x14ac:dyDescent="0.25">
      <c r="A33" s="625"/>
      <c r="B33" s="1088" t="str">
        <f>CONCATENATE("as part of the total under row ", ROW(B32), ", the legal entity (owner) has an exposure to a domestic issuer")</f>
        <v>as part of the total under row 32, the legal entity (owner) has an exposure to a domestic issuer</v>
      </c>
      <c r="C33" s="1219" t="s">
        <v>1101</v>
      </c>
      <c r="D33" s="1149"/>
      <c r="E33" s="57"/>
      <c r="F33" s="101"/>
      <c r="G33" s="1149"/>
      <c r="H33" s="57"/>
      <c r="I33" s="1150"/>
      <c r="J33" s="100"/>
      <c r="K33" s="101"/>
      <c r="L33" s="1150"/>
      <c r="M33" s="1149"/>
      <c r="N33" s="101"/>
      <c r="O33" s="1181"/>
      <c r="P33" s="1181"/>
      <c r="Q33" s="1181"/>
      <c r="R33" s="1181"/>
      <c r="S33" s="1181"/>
      <c r="T33" s="1181"/>
      <c r="U33" s="1181"/>
      <c r="V33" s="1181"/>
      <c r="W33" s="1181"/>
      <c r="X33" s="1181"/>
      <c r="Y33" s="1181"/>
      <c r="Z33" s="1181"/>
      <c r="AA33" s="1181"/>
      <c r="AB33" s="1181"/>
      <c r="AC33" s="1181"/>
      <c r="AD33" s="1181"/>
      <c r="AE33" s="1181"/>
      <c r="AF33" s="1181"/>
      <c r="AG33" s="1181"/>
      <c r="AH33" s="1181"/>
      <c r="AI33" s="1181"/>
      <c r="AJ33" s="1181"/>
      <c r="AK33" s="1181"/>
      <c r="AL33" s="1083"/>
    </row>
    <row r="34" spans="1:38" ht="15" customHeight="1" x14ac:dyDescent="0.25">
      <c r="A34" s="625"/>
      <c r="B34" s="1089" t="str">
        <f>CONCATENATE("as part of the total under row ", ROW(B33), ", the exposure in domestic currency")</f>
        <v>as part of the total under row 33, the exposure in domestic currency</v>
      </c>
      <c r="C34" s="1219" t="s">
        <v>1102</v>
      </c>
      <c r="D34" s="1149"/>
      <c r="E34" s="57"/>
      <c r="F34" s="101"/>
      <c r="G34" s="1149"/>
      <c r="H34" s="57"/>
      <c r="I34" s="1150"/>
      <c r="J34" s="100"/>
      <c r="K34" s="101"/>
      <c r="L34" s="1150"/>
      <c r="M34" s="1149"/>
      <c r="N34" s="101"/>
      <c r="O34" s="1181"/>
      <c r="P34" s="1181"/>
      <c r="Q34" s="1181"/>
      <c r="R34" s="1181"/>
      <c r="S34" s="1181"/>
      <c r="T34" s="1181"/>
      <c r="U34" s="1181"/>
      <c r="V34" s="1181"/>
      <c r="W34" s="1181"/>
      <c r="X34" s="1181"/>
      <c r="Y34" s="1181"/>
      <c r="Z34" s="1181"/>
      <c r="AA34" s="1181"/>
      <c r="AB34" s="1181"/>
      <c r="AC34" s="1181"/>
      <c r="AD34" s="1181"/>
      <c r="AE34" s="1181"/>
      <c r="AF34" s="1181"/>
      <c r="AG34" s="1181"/>
      <c r="AH34" s="1181"/>
      <c r="AI34" s="1181"/>
      <c r="AJ34" s="1181"/>
      <c r="AK34" s="1181"/>
      <c r="AL34" s="1083"/>
    </row>
    <row r="35" spans="1:38" ht="15" customHeight="1" x14ac:dyDescent="0.25">
      <c r="A35" s="625"/>
      <c r="B35" s="1091" t="str">
        <f>CONCATENATE("as part of the total under row ", ROW(B34), ", the jurisdiction of the legal entity (owner) is different from that of the group")</f>
        <v>as part of the total under row 34, the jurisdiction of the legal entity (owner) is different from that of the group</v>
      </c>
      <c r="C35" s="1219" t="s">
        <v>726</v>
      </c>
      <c r="D35" s="1149"/>
      <c r="E35" s="57"/>
      <c r="F35" s="101"/>
      <c r="G35" s="1149"/>
      <c r="H35" s="57"/>
      <c r="I35" s="1150"/>
      <c r="J35" s="100"/>
      <c r="K35" s="101"/>
      <c r="L35" s="1150"/>
      <c r="M35" s="1149"/>
      <c r="N35" s="101"/>
      <c r="O35" s="1181"/>
      <c r="P35" s="1181"/>
      <c r="Q35" s="1181"/>
      <c r="R35" s="1181"/>
      <c r="S35" s="1181"/>
      <c r="T35" s="1181"/>
      <c r="U35" s="1181"/>
      <c r="V35" s="1181"/>
      <c r="W35" s="1181"/>
      <c r="X35" s="1181"/>
      <c r="Y35" s="1181"/>
      <c r="Z35" s="1181"/>
      <c r="AA35" s="1181"/>
      <c r="AB35" s="1181"/>
      <c r="AC35" s="1181"/>
      <c r="AD35" s="1181"/>
      <c r="AE35" s="1181"/>
      <c r="AF35" s="1181"/>
      <c r="AG35" s="1181"/>
      <c r="AH35" s="1181"/>
      <c r="AI35" s="1181"/>
      <c r="AJ35" s="1181"/>
      <c r="AK35" s="1181"/>
      <c r="AL35" s="1083"/>
    </row>
    <row r="36" spans="1:38" ht="15" customHeight="1" x14ac:dyDescent="0.25">
      <c r="A36" s="625"/>
      <c r="B36" s="1088" t="str">
        <f>CONCATENATE("as part of the total under row ", ROW(B32), ", the group has an exposure to the domestic issuer of the same juristiction as the group")</f>
        <v>as part of the total under row 32, the group has an exposure to the domestic issuer of the same juristiction as the group</v>
      </c>
      <c r="C36" s="1219" t="s">
        <v>1103</v>
      </c>
      <c r="D36" s="1149"/>
      <c r="E36" s="57"/>
      <c r="F36" s="101"/>
      <c r="G36" s="1149"/>
      <c r="H36" s="57"/>
      <c r="I36" s="1150"/>
      <c r="J36" s="100"/>
      <c r="K36" s="101"/>
      <c r="L36" s="1150"/>
      <c r="M36" s="1149"/>
      <c r="N36" s="101"/>
      <c r="O36" s="1181"/>
      <c r="P36" s="1181"/>
      <c r="Q36" s="1181"/>
      <c r="R36" s="1181"/>
      <c r="S36" s="1181"/>
      <c r="T36" s="1181"/>
      <c r="U36" s="1181"/>
      <c r="V36" s="1181"/>
      <c r="W36" s="1181"/>
      <c r="X36" s="1181"/>
      <c r="Y36" s="1181"/>
      <c r="Z36" s="1181"/>
      <c r="AA36" s="1181"/>
      <c r="AB36" s="1181"/>
      <c r="AC36" s="1181"/>
      <c r="AD36" s="1181"/>
      <c r="AE36" s="1181"/>
      <c r="AF36" s="1181"/>
      <c r="AG36" s="1181"/>
      <c r="AH36" s="1181"/>
      <c r="AI36" s="1181"/>
      <c r="AJ36" s="1181"/>
      <c r="AK36" s="1181"/>
      <c r="AL36" s="1083"/>
    </row>
    <row r="37" spans="1:38" ht="15" customHeight="1" x14ac:dyDescent="0.25">
      <c r="A37" s="625"/>
      <c r="B37" s="1088" t="str">
        <f>CONCATENATE("as part of the total under row ", ROW(B32), ", exposures risk-weighted like sovereigns based on paragraph 58")</f>
        <v>as part of the total under row 32, exposures risk-weighted like sovereigns based on paragraph 58</v>
      </c>
      <c r="C37" s="1219" t="s">
        <v>1100</v>
      </c>
      <c r="D37" s="1149"/>
      <c r="E37" s="57"/>
      <c r="F37" s="101"/>
      <c r="G37" s="1149"/>
      <c r="H37" s="57"/>
      <c r="I37" s="1150"/>
      <c r="J37" s="100"/>
      <c r="K37" s="101"/>
      <c r="L37" s="1150"/>
      <c r="M37" s="1149"/>
      <c r="N37" s="101"/>
      <c r="O37" s="1181"/>
      <c r="P37" s="1181"/>
      <c r="Q37" s="1181"/>
      <c r="R37" s="1181"/>
      <c r="S37" s="1181"/>
      <c r="T37" s="1181"/>
      <c r="U37" s="1181"/>
      <c r="V37" s="1181"/>
      <c r="W37" s="1181"/>
      <c r="X37" s="1181"/>
      <c r="Y37" s="1181"/>
      <c r="Z37" s="1181"/>
      <c r="AA37" s="1181"/>
      <c r="AB37" s="1181"/>
      <c r="AC37" s="1181"/>
      <c r="AD37" s="1181"/>
      <c r="AE37" s="1181"/>
      <c r="AF37" s="1181"/>
      <c r="AG37" s="1181"/>
      <c r="AH37" s="1181"/>
      <c r="AI37" s="1181"/>
      <c r="AJ37" s="1181"/>
      <c r="AK37" s="1181"/>
      <c r="AL37" s="1083"/>
    </row>
    <row r="38" spans="1:38" ht="30" customHeight="1" x14ac:dyDescent="0.25">
      <c r="A38" s="625"/>
      <c r="B38" s="1202" t="str">
        <f>CONCATENATE("as part of the total under row ", ROW(B32), ", exposures risk-weighted as denominated and funded in domestic currency based on paragraph 54 (or for the trading book paragraph 711)")</f>
        <v>as part of the total under row 32, exposures risk-weighted as denominated and funded in domestic currency based on paragraph 54 (or for the trading book paragraph 711)</v>
      </c>
      <c r="C38" s="1219" t="s">
        <v>1100</v>
      </c>
      <c r="D38" s="1149"/>
      <c r="E38" s="57"/>
      <c r="F38" s="101"/>
      <c r="G38" s="1298"/>
      <c r="H38" s="1299"/>
      <c r="I38" s="1300"/>
      <c r="J38" s="1301"/>
      <c r="K38" s="1299"/>
      <c r="L38" s="1299"/>
      <c r="M38" s="1149"/>
      <c r="N38" s="101"/>
      <c r="O38" s="1181"/>
      <c r="P38" s="1181"/>
      <c r="Q38" s="1181"/>
      <c r="R38" s="1181"/>
      <c r="S38" s="1181"/>
      <c r="T38" s="1181"/>
      <c r="U38" s="1181"/>
      <c r="V38" s="1181"/>
      <c r="W38" s="1181"/>
      <c r="X38" s="1181"/>
      <c r="Y38" s="1181"/>
      <c r="Z38" s="1181"/>
      <c r="AA38" s="1181"/>
      <c r="AB38" s="1181"/>
      <c r="AC38" s="1181"/>
      <c r="AD38" s="1181"/>
      <c r="AE38" s="1181"/>
      <c r="AF38" s="1181"/>
      <c r="AG38" s="1181"/>
      <c r="AH38" s="1181"/>
      <c r="AI38" s="1181"/>
      <c r="AJ38" s="1181"/>
      <c r="AK38" s="1181"/>
      <c r="AL38" s="1083"/>
    </row>
    <row r="39" spans="1:38" ht="15" customHeight="1" x14ac:dyDescent="0.25">
      <c r="A39" s="625"/>
      <c r="B39" s="1087" t="s">
        <v>1110</v>
      </c>
      <c r="C39" s="1219" t="s">
        <v>1100</v>
      </c>
      <c r="D39" s="1149"/>
      <c r="E39" s="57"/>
      <c r="F39" s="101"/>
      <c r="G39" s="1149"/>
      <c r="H39" s="57"/>
      <c r="I39" s="1150"/>
      <c r="J39" s="1149"/>
      <c r="K39" s="101"/>
      <c r="L39" s="1150"/>
      <c r="M39" s="1149"/>
      <c r="N39" s="101"/>
      <c r="O39" s="1181"/>
      <c r="P39" s="1181"/>
      <c r="Q39" s="1181"/>
      <c r="R39" s="1181"/>
      <c r="S39" s="1181"/>
      <c r="T39" s="1181"/>
      <c r="U39" s="1181"/>
      <c r="V39" s="1181"/>
      <c r="W39" s="1181"/>
      <c r="X39" s="1181"/>
      <c r="Y39" s="1181"/>
      <c r="Z39" s="1181"/>
      <c r="AA39" s="1181"/>
      <c r="AB39" s="1181"/>
      <c r="AC39" s="1181"/>
      <c r="AD39" s="1181"/>
      <c r="AE39" s="1181"/>
      <c r="AF39" s="1181"/>
      <c r="AG39" s="1181"/>
      <c r="AH39" s="1181"/>
      <c r="AI39" s="1181"/>
      <c r="AJ39" s="1181"/>
      <c r="AK39" s="1181"/>
      <c r="AL39" s="1083"/>
    </row>
    <row r="40" spans="1:38" ht="15" customHeight="1" x14ac:dyDescent="0.25">
      <c r="A40" s="625"/>
      <c r="B40" s="1088" t="str">
        <f>CONCATENATE("as part of the total under row ", ROW(B39), ", the legal entity (owner) has an exposure to a domestic issuer")</f>
        <v>as part of the total under row 39, the legal entity (owner) has an exposure to a domestic issuer</v>
      </c>
      <c r="C40" s="1219" t="s">
        <v>1101</v>
      </c>
      <c r="D40" s="1149"/>
      <c r="E40" s="57"/>
      <c r="F40" s="101"/>
      <c r="G40" s="1149"/>
      <c r="H40" s="57"/>
      <c r="I40" s="1150"/>
      <c r="J40" s="1149"/>
      <c r="K40" s="101"/>
      <c r="L40" s="1150"/>
      <c r="M40" s="1149"/>
      <c r="N40" s="101"/>
      <c r="O40" s="1181"/>
      <c r="P40" s="1181"/>
      <c r="Q40" s="1181"/>
      <c r="R40" s="1181"/>
      <c r="S40" s="1181"/>
      <c r="T40" s="1181"/>
      <c r="U40" s="1181"/>
      <c r="V40" s="1181"/>
      <c r="W40" s="1181"/>
      <c r="X40" s="1181"/>
      <c r="Y40" s="1181"/>
      <c r="Z40" s="1181"/>
      <c r="AA40" s="1181"/>
      <c r="AB40" s="1181"/>
      <c r="AC40" s="1181"/>
      <c r="AD40" s="1181"/>
      <c r="AE40" s="1181"/>
      <c r="AF40" s="1181"/>
      <c r="AG40" s="1181"/>
      <c r="AH40" s="1181"/>
      <c r="AI40" s="1181"/>
      <c r="AJ40" s="1181"/>
      <c r="AK40" s="1181"/>
      <c r="AL40" s="1083"/>
    </row>
    <row r="41" spans="1:38" ht="15" customHeight="1" x14ac:dyDescent="0.25">
      <c r="A41" s="625"/>
      <c r="B41" s="1089" t="str">
        <f>CONCATENATE("as part of the total under row ", ROW(B40), ", the exposure in domestic currency")</f>
        <v>as part of the total under row 40, the exposure in domestic currency</v>
      </c>
      <c r="C41" s="1219" t="s">
        <v>1102</v>
      </c>
      <c r="D41" s="1149"/>
      <c r="E41" s="57"/>
      <c r="F41" s="101"/>
      <c r="G41" s="1149"/>
      <c r="H41" s="57"/>
      <c r="I41" s="1150"/>
      <c r="J41" s="1149"/>
      <c r="K41" s="101"/>
      <c r="L41" s="1150"/>
      <c r="M41" s="1149"/>
      <c r="N41" s="101"/>
      <c r="O41" s="1181"/>
      <c r="P41" s="1181"/>
      <c r="Q41" s="1181"/>
      <c r="R41" s="1181"/>
      <c r="S41" s="1181"/>
      <c r="T41" s="1181"/>
      <c r="U41" s="1181"/>
      <c r="V41" s="1181"/>
      <c r="W41" s="1181"/>
      <c r="X41" s="1181"/>
      <c r="Y41" s="1181"/>
      <c r="Z41" s="1181"/>
      <c r="AA41" s="1181"/>
      <c r="AB41" s="1181"/>
      <c r="AC41" s="1181"/>
      <c r="AD41" s="1181"/>
      <c r="AE41" s="1181"/>
      <c r="AF41" s="1181"/>
      <c r="AG41" s="1181"/>
      <c r="AH41" s="1181"/>
      <c r="AI41" s="1181"/>
      <c r="AJ41" s="1181"/>
      <c r="AK41" s="1181"/>
      <c r="AL41" s="1083"/>
    </row>
    <row r="42" spans="1:38" ht="15" customHeight="1" x14ac:dyDescent="0.25">
      <c r="A42" s="625"/>
      <c r="B42" s="1091" t="str">
        <f>CONCATENATE("as part of the total under row ", ROW(B41), ", the jurisdiction of the legal entity (owner) is different from that of the group")</f>
        <v>as part of the total under row 41, the jurisdiction of the legal entity (owner) is different from that of the group</v>
      </c>
      <c r="C42" s="1219" t="s">
        <v>726</v>
      </c>
      <c r="D42" s="1149"/>
      <c r="E42" s="57"/>
      <c r="F42" s="101"/>
      <c r="G42" s="1149"/>
      <c r="H42" s="57"/>
      <c r="I42" s="1150"/>
      <c r="J42" s="1149"/>
      <c r="K42" s="101"/>
      <c r="L42" s="1150"/>
      <c r="M42" s="1149"/>
      <c r="N42" s="101"/>
      <c r="O42" s="1181"/>
      <c r="P42" s="1181"/>
      <c r="Q42" s="1181"/>
      <c r="R42" s="1181"/>
      <c r="S42" s="1181"/>
      <c r="T42" s="1181"/>
      <c r="U42" s="1181"/>
      <c r="V42" s="1181"/>
      <c r="W42" s="1181"/>
      <c r="X42" s="1181"/>
      <c r="Y42" s="1181"/>
      <c r="Z42" s="1181"/>
      <c r="AA42" s="1181"/>
      <c r="AB42" s="1181"/>
      <c r="AC42" s="1181"/>
      <c r="AD42" s="1181"/>
      <c r="AE42" s="1181"/>
      <c r="AF42" s="1181"/>
      <c r="AG42" s="1181"/>
      <c r="AH42" s="1181"/>
      <c r="AI42" s="1181"/>
      <c r="AJ42" s="1181"/>
      <c r="AK42" s="1181"/>
      <c r="AL42" s="1083"/>
    </row>
    <row r="43" spans="1:38" ht="15" customHeight="1" x14ac:dyDescent="0.25">
      <c r="A43" s="625"/>
      <c r="B43" s="1088" t="str">
        <f>CONCATENATE("as part of the total under row ", ROW(B39), ", the group has an exposure to the domestic issuer of the same juristiction as the group")</f>
        <v>as part of the total under row 39, the group has an exposure to the domestic issuer of the same juristiction as the group</v>
      </c>
      <c r="C43" s="1219" t="s">
        <v>1103</v>
      </c>
      <c r="D43" s="1149"/>
      <c r="E43" s="57"/>
      <c r="F43" s="101"/>
      <c r="G43" s="1149"/>
      <c r="H43" s="57"/>
      <c r="I43" s="1150"/>
      <c r="J43" s="1149"/>
      <c r="K43" s="101"/>
      <c r="L43" s="1150"/>
      <c r="M43" s="1149"/>
      <c r="N43" s="101"/>
      <c r="O43" s="1181"/>
      <c r="P43" s="1181"/>
      <c r="Q43" s="1181"/>
      <c r="R43" s="1181"/>
      <c r="S43" s="1181"/>
      <c r="T43" s="1181"/>
      <c r="U43" s="1181"/>
      <c r="V43" s="1181"/>
      <c r="W43" s="1181"/>
      <c r="X43" s="1181"/>
      <c r="Y43" s="1181"/>
      <c r="Z43" s="1181"/>
      <c r="AA43" s="1181"/>
      <c r="AB43" s="1181"/>
      <c r="AC43" s="1181"/>
      <c r="AD43" s="1181"/>
      <c r="AE43" s="1181"/>
      <c r="AF43" s="1181"/>
      <c r="AG43" s="1181"/>
      <c r="AH43" s="1181"/>
      <c r="AI43" s="1181"/>
      <c r="AJ43" s="1181"/>
      <c r="AK43" s="1181"/>
      <c r="AL43" s="1083"/>
    </row>
    <row r="44" spans="1:38" ht="15" customHeight="1" x14ac:dyDescent="0.25">
      <c r="A44" s="625"/>
      <c r="B44" s="1088" t="str">
        <f>CONCATENATE("as part of the total under row ", ROW(B39), ", exposures risk-weighted like sovereigns based on paragraph 58")</f>
        <v>as part of the total under row 39, exposures risk-weighted like sovereigns based on paragraph 58</v>
      </c>
      <c r="C44" s="1219" t="s">
        <v>1100</v>
      </c>
      <c r="D44" s="1192"/>
      <c r="E44" s="68"/>
      <c r="F44" s="391"/>
      <c r="G44" s="1192"/>
      <c r="H44" s="68"/>
      <c r="I44" s="1193"/>
      <c r="J44" s="1192"/>
      <c r="K44" s="391"/>
      <c r="L44" s="1193"/>
      <c r="M44" s="1192"/>
      <c r="N44" s="391"/>
      <c r="O44" s="1181"/>
      <c r="P44" s="1181"/>
      <c r="Q44" s="1181"/>
      <c r="R44" s="1181"/>
      <c r="S44" s="1181"/>
      <c r="T44" s="1181"/>
      <c r="U44" s="1181"/>
      <c r="V44" s="1181"/>
      <c r="W44" s="1181"/>
      <c r="X44" s="1181"/>
      <c r="Y44" s="1181"/>
      <c r="Z44" s="1181"/>
      <c r="AA44" s="1181"/>
      <c r="AB44" s="1181"/>
      <c r="AC44" s="1181"/>
      <c r="AD44" s="1181"/>
      <c r="AE44" s="1181"/>
      <c r="AF44" s="1181"/>
      <c r="AG44" s="1181"/>
      <c r="AH44" s="1181"/>
      <c r="AI44" s="1181"/>
      <c r="AJ44" s="1181"/>
      <c r="AK44" s="1181"/>
      <c r="AL44" s="1083"/>
    </row>
    <row r="45" spans="1:38" ht="30" customHeight="1" x14ac:dyDescent="0.25">
      <c r="A45" s="625"/>
      <c r="B45" s="1203" t="str">
        <f>CONCATENATE("as part of the total under row ", ROW(B39), ", exposures risk-weighted as denominated and funded in domestic currency based on paragraph 54 (or for the trading book paragraph 711)")</f>
        <v>as part of the total under row 39, exposures risk-weighted as denominated and funded in domestic currency based on paragraph 54 (or for the trading book paragraph 711)</v>
      </c>
      <c r="C45" s="1220" t="s">
        <v>1100</v>
      </c>
      <c r="D45" s="1185"/>
      <c r="E45" s="52"/>
      <c r="F45" s="471"/>
      <c r="G45" s="1836"/>
      <c r="H45" s="1837"/>
      <c r="I45" s="1837"/>
      <c r="J45" s="1837"/>
      <c r="K45" s="1837"/>
      <c r="L45" s="1838"/>
      <c r="M45" s="1185"/>
      <c r="N45" s="471"/>
      <c r="O45" s="1181"/>
      <c r="P45" s="1181"/>
      <c r="Q45" s="1181"/>
      <c r="R45" s="1181"/>
      <c r="S45" s="1181"/>
      <c r="T45" s="1181"/>
      <c r="U45" s="1181"/>
      <c r="V45" s="1181"/>
      <c r="W45" s="1181"/>
      <c r="X45" s="1181"/>
      <c r="Y45" s="1181"/>
      <c r="Z45" s="1181"/>
      <c r="AA45" s="1181"/>
      <c r="AB45" s="1181"/>
      <c r="AC45" s="1181"/>
      <c r="AD45" s="1181"/>
      <c r="AE45" s="1181"/>
      <c r="AF45" s="1181"/>
      <c r="AG45" s="1181"/>
      <c r="AH45" s="1181"/>
      <c r="AI45" s="1181"/>
      <c r="AJ45" s="1181"/>
      <c r="AK45" s="1181"/>
      <c r="AL45" s="1083"/>
    </row>
    <row r="46" spans="1:38" ht="15" customHeight="1" x14ac:dyDescent="0.25">
      <c r="A46" s="625"/>
      <c r="B46" s="1786" t="s">
        <v>1111</v>
      </c>
      <c r="C46" s="1221" t="s">
        <v>1112</v>
      </c>
      <c r="D46" s="1762">
        <f t="shared" ref="D46:N46" si="4">D7+D14+D21+D22</f>
        <v>0</v>
      </c>
      <c r="E46" s="1763">
        <f t="shared" si="4"/>
        <v>0</v>
      </c>
      <c r="F46" s="1214">
        <f t="shared" si="4"/>
        <v>0</v>
      </c>
      <c r="G46" s="1762">
        <f t="shared" si="4"/>
        <v>0</v>
      </c>
      <c r="H46" s="1763">
        <f t="shared" si="4"/>
        <v>0</v>
      </c>
      <c r="I46" s="1214">
        <f t="shared" si="4"/>
        <v>0</v>
      </c>
      <c r="J46" s="1762">
        <f t="shared" si="4"/>
        <v>0</v>
      </c>
      <c r="K46" s="1763">
        <f t="shared" si="4"/>
        <v>0</v>
      </c>
      <c r="L46" s="1763">
        <f t="shared" si="4"/>
        <v>0</v>
      </c>
      <c r="M46" s="1762">
        <f t="shared" si="4"/>
        <v>0</v>
      </c>
      <c r="N46" s="1764">
        <f t="shared" si="4"/>
        <v>0</v>
      </c>
      <c r="O46" s="1181"/>
      <c r="P46" s="1181"/>
      <c r="Q46" s="1181"/>
      <c r="R46" s="1181"/>
      <c r="S46" s="1181"/>
      <c r="T46" s="1181"/>
      <c r="U46" s="1181"/>
      <c r="V46" s="1181"/>
      <c r="W46" s="1181"/>
      <c r="X46" s="1181"/>
      <c r="Y46" s="1181"/>
      <c r="Z46" s="1181"/>
      <c r="AA46" s="1181"/>
      <c r="AB46" s="1181"/>
      <c r="AC46" s="1181"/>
      <c r="AD46" s="1181"/>
      <c r="AE46" s="1181"/>
      <c r="AF46" s="1181"/>
      <c r="AG46" s="1181"/>
      <c r="AH46" s="1181"/>
      <c r="AI46" s="1181"/>
      <c r="AJ46" s="1181"/>
      <c r="AK46" s="1181"/>
      <c r="AL46" s="1083"/>
    </row>
    <row r="47" spans="1:38" ht="30" customHeight="1" x14ac:dyDescent="0.25">
      <c r="A47" s="625"/>
      <c r="B47" s="1831"/>
      <c r="C47" s="1832"/>
      <c r="D47" s="2444" t="str">
        <f>IFERROR(IF((E46+H46)/'Leverage Ratio'!J157&gt;1.05,"The sum of categories 1. to 4. of direct exposure under SA and IRB prior to CCF/CRM in the banking book is greater than 105% of the reported exposures in the Leverage Ratio worksheet, please confirm and provide comment"," "), "")</f>
        <v/>
      </c>
      <c r="E47" s="2445"/>
      <c r="F47" s="2445"/>
      <c r="G47" s="2445"/>
      <c r="H47" s="2445"/>
      <c r="I47" s="2446"/>
      <c r="J47" s="1208"/>
      <c r="K47" s="1787"/>
      <c r="L47" s="1209"/>
      <c r="M47" s="1208"/>
      <c r="N47" s="1787"/>
      <c r="O47" s="1181"/>
      <c r="P47" s="1181"/>
      <c r="Q47" s="1181"/>
      <c r="R47" s="1181"/>
      <c r="S47" s="1181"/>
      <c r="T47" s="1181"/>
      <c r="U47" s="1181"/>
      <c r="V47" s="1181"/>
      <c r="W47" s="1181"/>
      <c r="X47" s="1181"/>
      <c r="Y47" s="1181"/>
      <c r="Z47" s="1181"/>
      <c r="AA47" s="1181"/>
      <c r="AB47" s="1181"/>
      <c r="AC47" s="1181"/>
      <c r="AD47" s="1181"/>
      <c r="AE47" s="1181"/>
      <c r="AF47" s="1181"/>
      <c r="AG47" s="1181"/>
      <c r="AH47" s="1181"/>
      <c r="AI47" s="1181"/>
      <c r="AJ47" s="1181"/>
      <c r="AK47" s="1181"/>
      <c r="AL47" s="1083"/>
    </row>
    <row r="48" spans="1:38" ht="15" customHeight="1" x14ac:dyDescent="0.25">
      <c r="A48" s="625"/>
      <c r="B48" s="1186" t="s">
        <v>1113</v>
      </c>
      <c r="C48" s="1220" t="s">
        <v>1114</v>
      </c>
      <c r="D48" s="1827"/>
      <c r="E48" s="459"/>
      <c r="F48" s="460"/>
      <c r="G48" s="1827"/>
      <c r="H48" s="459"/>
      <c r="I48" s="1828"/>
      <c r="J48" s="1827"/>
      <c r="K48" s="460"/>
      <c r="L48" s="1828"/>
      <c r="M48" s="1187"/>
      <c r="N48" s="473"/>
      <c r="O48" s="1181"/>
      <c r="P48" s="1181"/>
      <c r="Q48" s="1181"/>
      <c r="R48" s="1181"/>
      <c r="S48" s="1181"/>
      <c r="T48" s="1181"/>
      <c r="U48" s="1181"/>
      <c r="V48" s="1181"/>
      <c r="W48" s="1181"/>
      <c r="X48" s="1181"/>
      <c r="Y48" s="1181"/>
      <c r="Z48" s="1181"/>
      <c r="AA48" s="1181"/>
      <c r="AB48" s="1181"/>
      <c r="AC48" s="1181"/>
      <c r="AD48" s="1181"/>
      <c r="AE48" s="1181"/>
      <c r="AF48" s="1181"/>
      <c r="AG48" s="1181"/>
      <c r="AH48" s="1181"/>
      <c r="AI48" s="1181"/>
      <c r="AJ48" s="1181"/>
      <c r="AK48" s="1181"/>
      <c r="AL48" s="1083"/>
    </row>
    <row r="49" spans="1:38" ht="15" customHeight="1" x14ac:dyDescent="0.25">
      <c r="A49" s="625"/>
      <c r="B49" s="1191" t="s">
        <v>1360</v>
      </c>
      <c r="C49" s="1825"/>
      <c r="D49" s="1288" t="str">
        <f>IF(MAX(D54-D53,D53-D52,D52-D51,D55-D51,D56-D51,D60-D59,D59-D58,D58-D57,D61-D57,D62-D57,D66-D65,D65-D64,D64-D63,D67-D63,D68-D63)&gt;0,"No","Yes")</f>
        <v>Yes</v>
      </c>
      <c r="E49" s="1289" t="str">
        <f t="shared" ref="E49:L49" si="5">IF(MAX(E54-E53,E53-E52,E52-E51,E55-E51,E56-E51,E60-E59,E59-E58,E58-E57,E61-E57,E62-E57,E66-E65,E65-E64,E64-E63,E67-E63,E68-E63)&gt;0,"No","Yes")</f>
        <v>Yes</v>
      </c>
      <c r="F49" s="1835" t="str">
        <f t="shared" si="5"/>
        <v>Yes</v>
      </c>
      <c r="G49" s="1288" t="str">
        <f t="shared" si="5"/>
        <v>Yes</v>
      </c>
      <c r="H49" s="1289" t="str">
        <f t="shared" si="5"/>
        <v>Yes</v>
      </c>
      <c r="I49" s="1289" t="str">
        <f t="shared" si="5"/>
        <v>Yes</v>
      </c>
      <c r="J49" s="1289" t="str">
        <f t="shared" si="5"/>
        <v>Yes</v>
      </c>
      <c r="K49" s="1289" t="str">
        <f t="shared" si="5"/>
        <v>Yes</v>
      </c>
      <c r="L49" s="1290" t="str">
        <f t="shared" si="5"/>
        <v>Yes</v>
      </c>
      <c r="M49" s="1826"/>
      <c r="N49" s="28"/>
      <c r="O49" s="1181"/>
      <c r="P49" s="1181"/>
      <c r="Q49" s="1181"/>
      <c r="R49" s="1181"/>
      <c r="S49" s="1181"/>
      <c r="T49" s="1181"/>
      <c r="U49" s="1181"/>
      <c r="V49" s="1181"/>
      <c r="W49" s="1181"/>
      <c r="X49" s="1181"/>
      <c r="Y49" s="1181"/>
      <c r="Z49" s="1181"/>
      <c r="AA49" s="1181"/>
      <c r="AB49" s="1181"/>
      <c r="AC49" s="1181"/>
      <c r="AD49" s="1181"/>
      <c r="AE49" s="1181"/>
      <c r="AF49" s="1181"/>
      <c r="AG49" s="1181"/>
      <c r="AH49" s="1181"/>
      <c r="AI49" s="1181"/>
      <c r="AJ49" s="1181"/>
      <c r="AK49" s="1181"/>
      <c r="AL49" s="1083"/>
    </row>
    <row r="50" spans="1:38" ht="30" customHeight="1" x14ac:dyDescent="0.25">
      <c r="A50" s="625"/>
      <c r="B50" s="1204" t="str">
        <f>CONCATENATE("Check: sum of rows ", ROW(B51), ", ", ROW(B57), " and ", ROW(B63), " should be equal to overall exposures to commercial undertakings related to the public sector in row ", ROW(B48))</f>
        <v>Check: sum of rows 51, 57 and 63 should be equal to overall exposures to commercial undertakings related to the public sector in row 48</v>
      </c>
      <c r="C50" s="1825"/>
      <c r="D50" s="1288" t="str">
        <f>IF(D51+D57+D63 =D48,"Yes","No")</f>
        <v>Yes</v>
      </c>
      <c r="E50" s="1289" t="str">
        <f t="shared" ref="E50:L50" si="6">IF(E51+E57+E63 =E48,"Yes","No")</f>
        <v>Yes</v>
      </c>
      <c r="F50" s="1835" t="str">
        <f t="shared" si="6"/>
        <v>Yes</v>
      </c>
      <c r="G50" s="1288" t="str">
        <f t="shared" si="6"/>
        <v>Yes</v>
      </c>
      <c r="H50" s="1289" t="str">
        <f t="shared" si="6"/>
        <v>Yes</v>
      </c>
      <c r="I50" s="1289" t="str">
        <f t="shared" si="6"/>
        <v>Yes</v>
      </c>
      <c r="J50" s="1289" t="str">
        <f t="shared" si="6"/>
        <v>Yes</v>
      </c>
      <c r="K50" s="1289" t="str">
        <f t="shared" si="6"/>
        <v>Yes</v>
      </c>
      <c r="L50" s="1290" t="str">
        <f t="shared" si="6"/>
        <v>Yes</v>
      </c>
      <c r="M50" s="719" t="str">
        <f t="shared" ref="M50" si="7">IF(M51+M57+M63 =M48,"Yes","No")</f>
        <v>Yes</v>
      </c>
      <c r="N50" s="28"/>
      <c r="O50" s="1181"/>
      <c r="P50" s="1181"/>
      <c r="Q50" s="1181"/>
      <c r="R50" s="1181"/>
      <c r="S50" s="1181"/>
      <c r="T50" s="1181"/>
      <c r="U50" s="1181"/>
      <c r="V50" s="1181"/>
      <c r="W50" s="1181"/>
      <c r="X50" s="1181"/>
      <c r="Y50" s="1181"/>
      <c r="Z50" s="1181"/>
      <c r="AA50" s="1181"/>
      <c r="AB50" s="1181"/>
      <c r="AC50" s="1181"/>
      <c r="AD50" s="1181"/>
      <c r="AE50" s="1181"/>
      <c r="AF50" s="1181"/>
      <c r="AG50" s="1181"/>
      <c r="AH50" s="1181"/>
      <c r="AI50" s="1181"/>
      <c r="AJ50" s="1181"/>
      <c r="AK50" s="1181"/>
      <c r="AL50" s="1083"/>
    </row>
    <row r="51" spans="1:38" ht="15" customHeight="1" x14ac:dyDescent="0.25">
      <c r="A51" s="625"/>
      <c r="B51" s="1087" t="s">
        <v>1003</v>
      </c>
      <c r="C51" s="1219" t="s">
        <v>1100</v>
      </c>
      <c r="D51" s="1187"/>
      <c r="E51" s="40"/>
      <c r="F51" s="473"/>
      <c r="G51" s="1187"/>
      <c r="H51" s="40"/>
      <c r="I51" s="1188"/>
      <c r="J51" s="1187"/>
      <c r="K51" s="473"/>
      <c r="L51" s="1188"/>
      <c r="M51" s="1149"/>
      <c r="N51" s="101"/>
      <c r="O51" s="1181"/>
      <c r="P51" s="1181"/>
      <c r="Q51" s="1181"/>
      <c r="R51" s="1181"/>
      <c r="S51" s="1181"/>
      <c r="T51" s="1181"/>
      <c r="U51" s="1181"/>
      <c r="V51" s="1181"/>
      <c r="W51" s="1181"/>
      <c r="X51" s="1181"/>
      <c r="Y51" s="1181"/>
      <c r="Z51" s="1181"/>
      <c r="AA51" s="1181"/>
      <c r="AB51" s="1181"/>
      <c r="AC51" s="1181"/>
      <c r="AD51" s="1181"/>
      <c r="AE51" s="1181"/>
      <c r="AF51" s="1181"/>
      <c r="AG51" s="1181"/>
      <c r="AH51" s="1181"/>
      <c r="AI51" s="1181"/>
      <c r="AJ51" s="1181"/>
      <c r="AK51" s="1181"/>
      <c r="AL51" s="1083"/>
    </row>
    <row r="52" spans="1:38" ht="15" customHeight="1" x14ac:dyDescent="0.25">
      <c r="A52" s="625"/>
      <c r="B52" s="1088" t="str">
        <f>CONCATENATE("as part of the total under row ", ROW(B51), ", the legal entity (owner) has an exposure to a domestic issuer")</f>
        <v>as part of the total under row 51, the legal entity (owner) has an exposure to a domestic issuer</v>
      </c>
      <c r="C52" s="1219" t="s">
        <v>1101</v>
      </c>
      <c r="D52" s="1149"/>
      <c r="E52" s="57"/>
      <c r="F52" s="101"/>
      <c r="G52" s="1149"/>
      <c r="H52" s="57"/>
      <c r="I52" s="1150"/>
      <c r="J52" s="1149"/>
      <c r="K52" s="101"/>
      <c r="L52" s="1150"/>
      <c r="M52" s="1149"/>
      <c r="N52" s="101"/>
      <c r="O52" s="1181"/>
      <c r="P52" s="1181"/>
      <c r="Q52" s="1181"/>
      <c r="R52" s="1181"/>
      <c r="S52" s="1181"/>
      <c r="T52" s="1181"/>
      <c r="U52" s="1181"/>
      <c r="V52" s="1181"/>
      <c r="W52" s="1181"/>
      <c r="X52" s="1181"/>
      <c r="Y52" s="1181"/>
      <c r="Z52" s="1181"/>
      <c r="AA52" s="1181"/>
      <c r="AB52" s="1181"/>
      <c r="AC52" s="1181"/>
      <c r="AD52" s="1181"/>
      <c r="AE52" s="1181"/>
      <c r="AF52" s="1181"/>
      <c r="AG52" s="1181"/>
      <c r="AH52" s="1181"/>
      <c r="AI52" s="1181"/>
      <c r="AJ52" s="1181"/>
      <c r="AK52" s="1181"/>
      <c r="AL52" s="1083"/>
    </row>
    <row r="53" spans="1:38" ht="15" customHeight="1" x14ac:dyDescent="0.25">
      <c r="A53" s="625"/>
      <c r="B53" s="1089" t="str">
        <f>CONCATENATE("as part of the total under row ", ROW(B52), ", the exposure in domestic currency")</f>
        <v>as part of the total under row 52, the exposure in domestic currency</v>
      </c>
      <c r="C53" s="1219" t="s">
        <v>1102</v>
      </c>
      <c r="D53" s="1149"/>
      <c r="E53" s="57"/>
      <c r="F53" s="101"/>
      <c r="G53" s="1149"/>
      <c r="H53" s="57"/>
      <c r="I53" s="1150"/>
      <c r="J53" s="1149"/>
      <c r="K53" s="101"/>
      <c r="L53" s="1150"/>
      <c r="M53" s="1149"/>
      <c r="N53" s="101"/>
      <c r="O53" s="1181"/>
      <c r="P53" s="1181"/>
      <c r="Q53" s="1181"/>
      <c r="R53" s="1181"/>
      <c r="S53" s="1181"/>
      <c r="T53" s="1181"/>
      <c r="U53" s="1181"/>
      <c r="V53" s="1181"/>
      <c r="W53" s="1181"/>
      <c r="X53" s="1181"/>
      <c r="Y53" s="1181"/>
      <c r="Z53" s="1181"/>
      <c r="AA53" s="1181"/>
      <c r="AB53" s="1181"/>
      <c r="AC53" s="1181"/>
      <c r="AD53" s="1181"/>
      <c r="AE53" s="1181"/>
      <c r="AF53" s="1181"/>
      <c r="AG53" s="1181"/>
      <c r="AH53" s="1181"/>
      <c r="AI53" s="1181"/>
      <c r="AJ53" s="1181"/>
      <c r="AK53" s="1181"/>
      <c r="AL53" s="1083"/>
    </row>
    <row r="54" spans="1:38" ht="15" customHeight="1" x14ac:dyDescent="0.25">
      <c r="A54" s="625"/>
      <c r="B54" s="1091" t="str">
        <f>CONCATENATE("as part of the total under row ", ROW(B53), ", the jurisdiction of the legal entity (owner) is different from that of the group")</f>
        <v>as part of the total under row 53, the jurisdiction of the legal entity (owner) is different from that of the group</v>
      </c>
      <c r="C54" s="1219" t="s">
        <v>726</v>
      </c>
      <c r="D54" s="1149"/>
      <c r="E54" s="57"/>
      <c r="F54" s="101"/>
      <c r="G54" s="1149"/>
      <c r="H54" s="57"/>
      <c r="I54" s="1150"/>
      <c r="J54" s="1149"/>
      <c r="K54" s="101"/>
      <c r="L54" s="1150"/>
      <c r="M54" s="1149"/>
      <c r="N54" s="101"/>
      <c r="O54" s="1181"/>
      <c r="P54" s="1181"/>
      <c r="Q54" s="1181"/>
      <c r="R54" s="1181"/>
      <c r="S54" s="1181"/>
      <c r="T54" s="1181"/>
      <c r="U54" s="1181"/>
      <c r="V54" s="1181"/>
      <c r="W54" s="1181"/>
      <c r="X54" s="1181"/>
      <c r="Y54" s="1181"/>
      <c r="Z54" s="1181"/>
      <c r="AA54" s="1181"/>
      <c r="AB54" s="1181"/>
      <c r="AC54" s="1181"/>
      <c r="AD54" s="1181"/>
      <c r="AE54" s="1181"/>
      <c r="AF54" s="1181"/>
      <c r="AG54" s="1181"/>
      <c r="AH54" s="1181"/>
      <c r="AI54" s="1181"/>
      <c r="AJ54" s="1181"/>
      <c r="AK54" s="1181"/>
      <c r="AL54" s="1083"/>
    </row>
    <row r="55" spans="1:38" ht="15" customHeight="1" x14ac:dyDescent="0.25">
      <c r="A55" s="625"/>
      <c r="B55" s="1088" t="str">
        <f>CONCATENATE("as part of the total under row ", ROW(B51), ", the group has an exposure to the domestic issuer of the same juristiction as the group")</f>
        <v>as part of the total under row 51, the group has an exposure to the domestic issuer of the same juristiction as the group</v>
      </c>
      <c r="C55" s="1219" t="s">
        <v>1103</v>
      </c>
      <c r="D55" s="1149"/>
      <c r="E55" s="57"/>
      <c r="F55" s="101"/>
      <c r="G55" s="1149"/>
      <c r="H55" s="57"/>
      <c r="I55" s="1150"/>
      <c r="J55" s="100"/>
      <c r="K55" s="101"/>
      <c r="L55" s="1150"/>
      <c r="M55" s="1149"/>
      <c r="N55" s="101"/>
      <c r="O55" s="1181"/>
      <c r="P55" s="1181"/>
      <c r="Q55" s="1181"/>
      <c r="R55" s="1181"/>
      <c r="S55" s="1181"/>
      <c r="T55" s="1181"/>
      <c r="U55" s="1181"/>
      <c r="V55" s="1181"/>
      <c r="W55" s="1181"/>
      <c r="X55" s="1181"/>
      <c r="Y55" s="1181"/>
      <c r="Z55" s="1181"/>
      <c r="AA55" s="1181"/>
      <c r="AB55" s="1181"/>
      <c r="AC55" s="1181"/>
      <c r="AD55" s="1181"/>
      <c r="AE55" s="1181"/>
      <c r="AF55" s="1181"/>
      <c r="AG55" s="1181"/>
      <c r="AH55" s="1181"/>
      <c r="AI55" s="1181"/>
      <c r="AJ55" s="1181"/>
      <c r="AK55" s="1181"/>
      <c r="AL55" s="1083"/>
    </row>
    <row r="56" spans="1:38" ht="30" customHeight="1" x14ac:dyDescent="0.25">
      <c r="A56" s="625"/>
      <c r="B56" s="1202" t="str">
        <f>CONCATENATE("as part of the total under row ", ROW(B51), ", exposures risk-weighted as denominated and funded in domestic currency based on paragraph 54 (or for the trading book paragraph 711)")</f>
        <v>as part of the total under row 51, exposures risk-weighted as denominated and funded in domestic currency based on paragraph 54 (or for the trading book paragraph 711)</v>
      </c>
      <c r="C56" s="1219" t="s">
        <v>1100</v>
      </c>
      <c r="D56" s="1149"/>
      <c r="E56" s="57"/>
      <c r="F56" s="101"/>
      <c r="G56" s="1292"/>
      <c r="H56" s="49"/>
      <c r="I56" s="1293"/>
      <c r="J56" s="1291"/>
      <c r="K56" s="49"/>
      <c r="L56" s="49"/>
      <c r="M56" s="1149"/>
      <c r="N56" s="101"/>
      <c r="O56" s="1181"/>
      <c r="P56" s="1181"/>
      <c r="Q56" s="1181"/>
      <c r="R56" s="1181"/>
      <c r="S56" s="1181"/>
      <c r="T56" s="1181"/>
      <c r="U56" s="1181"/>
      <c r="V56" s="1181"/>
      <c r="W56" s="1181"/>
      <c r="X56" s="1181"/>
      <c r="Y56" s="1181"/>
      <c r="Z56" s="1181"/>
      <c r="AA56" s="1181"/>
      <c r="AB56" s="1181"/>
      <c r="AC56" s="1181"/>
      <c r="AD56" s="1181"/>
      <c r="AE56" s="1181"/>
      <c r="AF56" s="1181"/>
      <c r="AG56" s="1181"/>
      <c r="AH56" s="1181"/>
      <c r="AI56" s="1181"/>
      <c r="AJ56" s="1181"/>
      <c r="AK56" s="1181"/>
      <c r="AL56" s="1083"/>
    </row>
    <row r="57" spans="1:38" ht="15" customHeight="1" x14ac:dyDescent="0.25">
      <c r="A57" s="625"/>
      <c r="B57" s="1729" t="s">
        <v>1056</v>
      </c>
      <c r="C57" s="1219" t="s">
        <v>1100</v>
      </c>
      <c r="D57" s="1149"/>
      <c r="E57" s="57"/>
      <c r="F57" s="101"/>
      <c r="G57" s="1149"/>
      <c r="H57" s="57"/>
      <c r="I57" s="1150"/>
      <c r="J57" s="100"/>
      <c r="K57" s="101"/>
      <c r="L57" s="1150"/>
      <c r="M57" s="1149"/>
      <c r="N57" s="101"/>
      <c r="O57" s="1181"/>
      <c r="P57" s="1181"/>
      <c r="Q57" s="1181"/>
      <c r="R57" s="1181"/>
      <c r="S57" s="1181"/>
      <c r="T57" s="1181"/>
      <c r="U57" s="1181"/>
      <c r="V57" s="1181"/>
      <c r="W57" s="1181"/>
      <c r="X57" s="1181"/>
      <c r="Y57" s="1181"/>
      <c r="Z57" s="1181"/>
      <c r="AA57" s="1181"/>
      <c r="AB57" s="1181"/>
      <c r="AC57" s="1181"/>
      <c r="AD57" s="1181"/>
      <c r="AE57" s="1181"/>
      <c r="AF57" s="1181"/>
      <c r="AG57" s="1181"/>
      <c r="AH57" s="1181"/>
      <c r="AI57" s="1181"/>
      <c r="AJ57" s="1181"/>
      <c r="AK57" s="1181"/>
      <c r="AL57" s="1083"/>
    </row>
    <row r="58" spans="1:38" ht="15" customHeight="1" x14ac:dyDescent="0.25">
      <c r="A58" s="625"/>
      <c r="B58" s="1088" t="str">
        <f>CONCATENATE("as part of the total under row ", ROW(B57), ", the legal entity (owner) has an exposure to a domestic issuer")</f>
        <v>as part of the total under row 57, the legal entity (owner) has an exposure to a domestic issuer</v>
      </c>
      <c r="C58" s="1219" t="s">
        <v>1101</v>
      </c>
      <c r="D58" s="1149"/>
      <c r="E58" s="57"/>
      <c r="F58" s="101"/>
      <c r="G58" s="1149"/>
      <c r="H58" s="57"/>
      <c r="I58" s="1150"/>
      <c r="J58" s="100"/>
      <c r="K58" s="101"/>
      <c r="L58" s="1150"/>
      <c r="M58" s="1149"/>
      <c r="N58" s="101"/>
      <c r="O58" s="1181"/>
      <c r="P58" s="1181"/>
      <c r="Q58" s="1181"/>
      <c r="R58" s="1181"/>
      <c r="S58" s="1181"/>
      <c r="T58" s="1181"/>
      <c r="U58" s="1181"/>
      <c r="V58" s="1181"/>
      <c r="W58" s="1181"/>
      <c r="X58" s="1181"/>
      <c r="Y58" s="1181"/>
      <c r="Z58" s="1181"/>
      <c r="AA58" s="1181"/>
      <c r="AB58" s="1181"/>
      <c r="AC58" s="1181"/>
      <c r="AD58" s="1181"/>
      <c r="AE58" s="1181"/>
      <c r="AF58" s="1181"/>
      <c r="AG58" s="1181"/>
      <c r="AH58" s="1181"/>
      <c r="AI58" s="1181"/>
      <c r="AJ58" s="1181"/>
      <c r="AK58" s="1181"/>
      <c r="AL58" s="1083"/>
    </row>
    <row r="59" spans="1:38" ht="15" customHeight="1" x14ac:dyDescent="0.25">
      <c r="A59" s="625"/>
      <c r="B59" s="1089" t="str">
        <f>CONCATENATE("as part of the total under row ", ROW(B58), ", the exposure in domestic currency")</f>
        <v>as part of the total under row 58, the exposure in domestic currency</v>
      </c>
      <c r="C59" s="1219" t="s">
        <v>1102</v>
      </c>
      <c r="D59" s="1149"/>
      <c r="E59" s="57"/>
      <c r="F59" s="101"/>
      <c r="G59" s="1149"/>
      <c r="H59" s="57"/>
      <c r="I59" s="1150"/>
      <c r="J59" s="100"/>
      <c r="K59" s="101"/>
      <c r="L59" s="1150"/>
      <c r="M59" s="1149"/>
      <c r="N59" s="101"/>
      <c r="O59" s="1181"/>
      <c r="P59" s="1181"/>
      <c r="Q59" s="1181"/>
      <c r="R59" s="1181"/>
      <c r="S59" s="1181"/>
      <c r="T59" s="1181"/>
      <c r="U59" s="1181"/>
      <c r="V59" s="1181"/>
      <c r="W59" s="1181"/>
      <c r="X59" s="1181"/>
      <c r="Y59" s="1181"/>
      <c r="Z59" s="1181"/>
      <c r="AA59" s="1181"/>
      <c r="AB59" s="1181"/>
      <c r="AC59" s="1181"/>
      <c r="AD59" s="1181"/>
      <c r="AE59" s="1181"/>
      <c r="AF59" s="1181"/>
      <c r="AG59" s="1181"/>
      <c r="AH59" s="1181"/>
      <c r="AI59" s="1181"/>
      <c r="AJ59" s="1181"/>
      <c r="AK59" s="1181"/>
      <c r="AL59" s="1083"/>
    </row>
    <row r="60" spans="1:38" ht="15" customHeight="1" x14ac:dyDescent="0.25">
      <c r="A60" s="625"/>
      <c r="B60" s="1091" t="str">
        <f>CONCATENATE("as part of the total under row ", ROW(B59), ", the jurisdiction of the legal entity (owner) is different from that of the group")</f>
        <v>as part of the total under row 59, the jurisdiction of the legal entity (owner) is different from that of the group</v>
      </c>
      <c r="C60" s="1219" t="s">
        <v>726</v>
      </c>
      <c r="D60" s="1149"/>
      <c r="E60" s="57"/>
      <c r="F60" s="101"/>
      <c r="G60" s="1149"/>
      <c r="H60" s="57"/>
      <c r="I60" s="1150"/>
      <c r="J60" s="100"/>
      <c r="K60" s="101"/>
      <c r="L60" s="1150"/>
      <c r="M60" s="1149"/>
      <c r="N60" s="101"/>
      <c r="O60" s="1181"/>
      <c r="P60" s="1181"/>
      <c r="Q60" s="1181"/>
      <c r="R60" s="1181"/>
      <c r="S60" s="1181"/>
      <c r="T60" s="1181"/>
      <c r="U60" s="1181"/>
      <c r="V60" s="1181"/>
      <c r="W60" s="1181"/>
      <c r="X60" s="1181"/>
      <c r="Y60" s="1181"/>
      <c r="Z60" s="1181"/>
      <c r="AA60" s="1181"/>
      <c r="AB60" s="1181"/>
      <c r="AC60" s="1181"/>
      <c r="AD60" s="1181"/>
      <c r="AE60" s="1181"/>
      <c r="AF60" s="1181"/>
      <c r="AG60" s="1181"/>
      <c r="AH60" s="1181"/>
      <c r="AI60" s="1181"/>
      <c r="AJ60" s="1181"/>
      <c r="AK60" s="1181"/>
      <c r="AL60" s="1083"/>
    </row>
    <row r="61" spans="1:38" ht="15" customHeight="1" x14ac:dyDescent="0.25">
      <c r="A61" s="625"/>
      <c r="B61" s="1088" t="str">
        <f>CONCATENATE("as part of the total under row ", ROW(B57), ", the group has an exposure to the domestic issuer of the same juristiction as the group")</f>
        <v>as part of the total under row 57, the group has an exposure to the domestic issuer of the same juristiction as the group</v>
      </c>
      <c r="C61" s="1219" t="s">
        <v>1103</v>
      </c>
      <c r="D61" s="1149"/>
      <c r="E61" s="57"/>
      <c r="F61" s="101"/>
      <c r="G61" s="1149"/>
      <c r="H61" s="57"/>
      <c r="I61" s="1150"/>
      <c r="J61" s="100"/>
      <c r="K61" s="101"/>
      <c r="L61" s="1150"/>
      <c r="M61" s="1149"/>
      <c r="N61" s="101"/>
      <c r="O61" s="1181"/>
      <c r="P61" s="1181"/>
      <c r="Q61" s="1181"/>
      <c r="R61" s="1181"/>
      <c r="S61" s="1181"/>
      <c r="T61" s="1181"/>
      <c r="U61" s="1181"/>
      <c r="V61" s="1181"/>
      <c r="W61" s="1181"/>
      <c r="X61" s="1181"/>
      <c r="Y61" s="1181"/>
      <c r="Z61" s="1181"/>
      <c r="AA61" s="1181"/>
      <c r="AB61" s="1181"/>
      <c r="AC61" s="1181"/>
      <c r="AD61" s="1181"/>
      <c r="AE61" s="1181"/>
      <c r="AF61" s="1181"/>
      <c r="AG61" s="1181"/>
      <c r="AH61" s="1181"/>
      <c r="AI61" s="1181"/>
      <c r="AJ61" s="1181"/>
      <c r="AK61" s="1181"/>
      <c r="AL61" s="1083"/>
    </row>
    <row r="62" spans="1:38" ht="30" customHeight="1" x14ac:dyDescent="0.25">
      <c r="A62" s="625"/>
      <c r="B62" s="1202" t="str">
        <f>CONCATENATE("as part of the total under row ", ROW(B57), ", exposures risk-weighted as denominated and funded in domestic currency based on paragraph 54 (or for the trading book paragraph 711)")</f>
        <v>as part of the total under row 57, exposures risk-weighted as denominated and funded in domestic currency based on paragraph 54 (or for the trading book paragraph 711)</v>
      </c>
      <c r="C62" s="1219" t="s">
        <v>1100</v>
      </c>
      <c r="D62" s="1149"/>
      <c r="E62" s="57"/>
      <c r="F62" s="101"/>
      <c r="G62" s="1292"/>
      <c r="H62" s="49"/>
      <c r="I62" s="1293"/>
      <c r="J62" s="1291"/>
      <c r="K62" s="49"/>
      <c r="L62" s="49"/>
      <c r="M62" s="1149"/>
      <c r="N62" s="101"/>
      <c r="O62" s="1181"/>
      <c r="P62" s="1181"/>
      <c r="Q62" s="1181"/>
      <c r="R62" s="1181"/>
      <c r="S62" s="1181"/>
      <c r="T62" s="1181"/>
      <c r="U62" s="1181"/>
      <c r="V62" s="1181"/>
      <c r="W62" s="1181"/>
      <c r="X62" s="1181"/>
      <c r="Y62" s="1181"/>
      <c r="Z62" s="1181"/>
      <c r="AA62" s="1181"/>
      <c r="AB62" s="1181"/>
      <c r="AC62" s="1181"/>
      <c r="AD62" s="1181"/>
      <c r="AE62" s="1181"/>
      <c r="AF62" s="1181"/>
      <c r="AG62" s="1181"/>
      <c r="AH62" s="1181"/>
      <c r="AI62" s="1181"/>
      <c r="AJ62" s="1181"/>
      <c r="AK62" s="1181"/>
      <c r="AL62" s="1083"/>
    </row>
    <row r="63" spans="1:38" ht="15" customHeight="1" x14ac:dyDescent="0.25">
      <c r="A63" s="625"/>
      <c r="B63" s="1729" t="s">
        <v>1057</v>
      </c>
      <c r="C63" s="1219" t="s">
        <v>1100</v>
      </c>
      <c r="D63" s="1149"/>
      <c r="E63" s="57"/>
      <c r="F63" s="101"/>
      <c r="G63" s="1149"/>
      <c r="H63" s="57"/>
      <c r="I63" s="1150"/>
      <c r="J63" s="100"/>
      <c r="K63" s="101"/>
      <c r="L63" s="1150"/>
      <c r="M63" s="1149"/>
      <c r="N63" s="101"/>
      <c r="O63" s="1181"/>
      <c r="P63" s="1181"/>
      <c r="Q63" s="1181"/>
      <c r="R63" s="1181"/>
      <c r="S63" s="1181"/>
      <c r="T63" s="1181"/>
      <c r="U63" s="1181"/>
      <c r="V63" s="1181"/>
      <c r="W63" s="1181"/>
      <c r="X63" s="1181"/>
      <c r="Y63" s="1181"/>
      <c r="Z63" s="1181"/>
      <c r="AA63" s="1181"/>
      <c r="AB63" s="1181"/>
      <c r="AC63" s="1181"/>
      <c r="AD63" s="1181"/>
      <c r="AE63" s="1181"/>
      <c r="AF63" s="1181"/>
      <c r="AG63" s="1181"/>
      <c r="AH63" s="1181"/>
      <c r="AI63" s="1181"/>
      <c r="AJ63" s="1181"/>
      <c r="AK63" s="1181"/>
      <c r="AL63" s="1083"/>
    </row>
    <row r="64" spans="1:38" ht="15" customHeight="1" x14ac:dyDescent="0.25">
      <c r="A64" s="625"/>
      <c r="B64" s="1088" t="str">
        <f>CONCATENATE("as part of the total under row ", ROW(B63), ", the legal entity (owner) has an exposure to a domestic issuer")</f>
        <v>as part of the total under row 63, the legal entity (owner) has an exposure to a domestic issuer</v>
      </c>
      <c r="C64" s="1219" t="s">
        <v>1101</v>
      </c>
      <c r="D64" s="1149"/>
      <c r="E64" s="57"/>
      <c r="F64" s="101"/>
      <c r="G64" s="1149"/>
      <c r="H64" s="57"/>
      <c r="I64" s="1150"/>
      <c r="J64" s="100"/>
      <c r="K64" s="101"/>
      <c r="L64" s="1150"/>
      <c r="M64" s="1149"/>
      <c r="N64" s="101"/>
      <c r="O64" s="1181"/>
      <c r="P64" s="1181"/>
      <c r="Q64" s="1181"/>
      <c r="R64" s="1181"/>
      <c r="S64" s="1181"/>
      <c r="T64" s="1181"/>
      <c r="U64" s="1181"/>
      <c r="V64" s="1181"/>
      <c r="W64" s="1181"/>
      <c r="X64" s="1181"/>
      <c r="Y64" s="1181"/>
      <c r="Z64" s="1181"/>
      <c r="AA64" s="1181"/>
      <c r="AB64" s="1181"/>
      <c r="AC64" s="1181"/>
      <c r="AD64" s="1181"/>
      <c r="AE64" s="1181"/>
      <c r="AF64" s="1181"/>
      <c r="AG64" s="1181"/>
      <c r="AH64" s="1181"/>
      <c r="AI64" s="1181"/>
      <c r="AJ64" s="1181"/>
      <c r="AK64" s="1181"/>
      <c r="AL64" s="1083"/>
    </row>
    <row r="65" spans="1:38" ht="15" customHeight="1" x14ac:dyDescent="0.25">
      <c r="A65" s="625"/>
      <c r="B65" s="1089" t="str">
        <f>CONCATENATE("as part of the total under row ", ROW(B64), ", the exposure in domestic currency")</f>
        <v>as part of the total under row 64, the exposure in domestic currency</v>
      </c>
      <c r="C65" s="1219" t="s">
        <v>1102</v>
      </c>
      <c r="D65" s="1149"/>
      <c r="E65" s="57"/>
      <c r="F65" s="101"/>
      <c r="G65" s="1149"/>
      <c r="H65" s="57"/>
      <c r="I65" s="1150"/>
      <c r="J65" s="100"/>
      <c r="K65" s="101"/>
      <c r="L65" s="1150"/>
      <c r="M65" s="1149"/>
      <c r="N65" s="101"/>
      <c r="O65" s="1181"/>
      <c r="P65" s="1181"/>
      <c r="Q65" s="1181"/>
      <c r="R65" s="1181"/>
      <c r="S65" s="1181"/>
      <c r="T65" s="1181"/>
      <c r="U65" s="1181"/>
      <c r="V65" s="1181"/>
      <c r="W65" s="1181"/>
      <c r="X65" s="1181"/>
      <c r="Y65" s="1181"/>
      <c r="Z65" s="1181"/>
      <c r="AA65" s="1181"/>
      <c r="AB65" s="1181"/>
      <c r="AC65" s="1181"/>
      <c r="AD65" s="1181"/>
      <c r="AE65" s="1181"/>
      <c r="AF65" s="1181"/>
      <c r="AG65" s="1181"/>
      <c r="AH65" s="1181"/>
      <c r="AI65" s="1181"/>
      <c r="AJ65" s="1181"/>
      <c r="AK65" s="1181"/>
      <c r="AL65" s="1083"/>
    </row>
    <row r="66" spans="1:38" ht="15" customHeight="1" x14ac:dyDescent="0.25">
      <c r="A66" s="625"/>
      <c r="B66" s="1091" t="str">
        <f>CONCATENATE("as part of the total under row ", ROW(B65), ", the jurisdiction of the legal entity (owner) is different from that of the group")</f>
        <v>as part of the total under row 65, the jurisdiction of the legal entity (owner) is different from that of the group</v>
      </c>
      <c r="C66" s="1219" t="s">
        <v>726</v>
      </c>
      <c r="D66" s="1149"/>
      <c r="E66" s="57"/>
      <c r="F66" s="101"/>
      <c r="G66" s="1149"/>
      <c r="H66" s="57"/>
      <c r="I66" s="1150"/>
      <c r="J66" s="100"/>
      <c r="K66" s="101"/>
      <c r="L66" s="1150"/>
      <c r="M66" s="1149"/>
      <c r="N66" s="101"/>
      <c r="O66" s="1181"/>
      <c r="P66" s="1181"/>
      <c r="Q66" s="1181"/>
      <c r="R66" s="1181"/>
      <c r="S66" s="1181"/>
      <c r="T66" s="1181"/>
      <c r="U66" s="1181"/>
      <c r="V66" s="1181"/>
      <c r="W66" s="1181"/>
      <c r="X66" s="1181"/>
      <c r="Y66" s="1181"/>
      <c r="Z66" s="1181"/>
      <c r="AA66" s="1181"/>
      <c r="AB66" s="1181"/>
      <c r="AC66" s="1181"/>
      <c r="AD66" s="1181"/>
      <c r="AE66" s="1181"/>
      <c r="AF66" s="1181"/>
      <c r="AG66" s="1181"/>
      <c r="AH66" s="1181"/>
      <c r="AI66" s="1181"/>
      <c r="AJ66" s="1181"/>
      <c r="AK66" s="1181"/>
      <c r="AL66" s="1083"/>
    </row>
    <row r="67" spans="1:38" ht="15" customHeight="1" x14ac:dyDescent="0.25">
      <c r="A67" s="625"/>
      <c r="B67" s="1088" t="str">
        <f>CONCATENATE("as part of the total under row ", ROW(B63), ", the group has an exposure to the domestic issuer of the same juristiction as the group")</f>
        <v>as part of the total under row 63, the group has an exposure to the domestic issuer of the same juristiction as the group</v>
      </c>
      <c r="C67" s="1219" t="s">
        <v>1103</v>
      </c>
      <c r="D67" s="1149"/>
      <c r="E67" s="57"/>
      <c r="F67" s="101"/>
      <c r="G67" s="1149"/>
      <c r="H67" s="57"/>
      <c r="I67" s="1150"/>
      <c r="J67" s="100"/>
      <c r="K67" s="101"/>
      <c r="L67" s="1150"/>
      <c r="M67" s="1149"/>
      <c r="N67" s="101"/>
      <c r="O67" s="1181"/>
      <c r="P67" s="1181"/>
      <c r="Q67" s="1181"/>
      <c r="R67" s="1181"/>
      <c r="S67" s="1181"/>
      <c r="T67" s="1181"/>
      <c r="U67" s="1181"/>
      <c r="V67" s="1181"/>
      <c r="W67" s="1181"/>
      <c r="X67" s="1181"/>
      <c r="Y67" s="1181"/>
      <c r="Z67" s="1181"/>
      <c r="AA67" s="1181"/>
      <c r="AB67" s="1181"/>
      <c r="AC67" s="1181"/>
      <c r="AD67" s="1181"/>
      <c r="AE67" s="1181"/>
      <c r="AF67" s="1181"/>
      <c r="AG67" s="1181"/>
      <c r="AH67" s="1181"/>
      <c r="AI67" s="1181"/>
      <c r="AJ67" s="1181"/>
      <c r="AK67" s="1181"/>
      <c r="AL67" s="1083"/>
    </row>
    <row r="68" spans="1:38" ht="30" customHeight="1" x14ac:dyDescent="0.25">
      <c r="A68" s="625"/>
      <c r="B68" s="1203" t="str">
        <f>CONCATENATE("as part of the total under row ", ROW(B63), ", exposures risk-weighted as denominated and funded in domestic currency based on paragraph 54 (or for the trading book paragraph 711)")</f>
        <v>as part of the total under row 63, exposures risk-weighted as denominated and funded in domestic currency based on paragraph 54 (or for the trading book paragraph 711)</v>
      </c>
      <c r="C68" s="1220" t="s">
        <v>1100</v>
      </c>
      <c r="D68" s="1185"/>
      <c r="E68" s="52"/>
      <c r="F68" s="471"/>
      <c r="G68" s="1294"/>
      <c r="H68" s="51"/>
      <c r="I68" s="1295"/>
      <c r="J68" s="1291"/>
      <c r="K68" s="49"/>
      <c r="L68" s="49"/>
      <c r="M68" s="1185"/>
      <c r="N68" s="471"/>
      <c r="O68" s="1181"/>
      <c r="P68" s="1181"/>
      <c r="Q68" s="1181"/>
      <c r="R68" s="1181"/>
      <c r="S68" s="1181"/>
      <c r="T68" s="1181"/>
      <c r="U68" s="1181"/>
      <c r="V68" s="1181"/>
      <c r="W68" s="1181"/>
      <c r="X68" s="1181"/>
      <c r="Y68" s="1181"/>
      <c r="Z68" s="1181"/>
      <c r="AA68" s="1181"/>
      <c r="AB68" s="1181"/>
      <c r="AC68" s="1181"/>
      <c r="AD68" s="1181"/>
      <c r="AE68" s="1181"/>
      <c r="AF68" s="1181"/>
      <c r="AG68" s="1181"/>
      <c r="AH68" s="1181"/>
      <c r="AI68" s="1181"/>
      <c r="AJ68" s="1181"/>
      <c r="AK68" s="1181"/>
      <c r="AL68" s="1083"/>
    </row>
    <row r="69" spans="1:38" ht="15" customHeight="1" x14ac:dyDescent="0.25">
      <c r="A69" s="625"/>
      <c r="B69" s="1786" t="s">
        <v>1115</v>
      </c>
      <c r="C69" s="1221" t="s">
        <v>1116</v>
      </c>
      <c r="D69" s="1762">
        <f>D46+D48</f>
        <v>0</v>
      </c>
      <c r="E69" s="1763">
        <f t="shared" ref="E69:L69" si="8">E46+E48</f>
        <v>0</v>
      </c>
      <c r="F69" s="1214">
        <f t="shared" si="8"/>
        <v>0</v>
      </c>
      <c r="G69" s="1762">
        <f t="shared" si="8"/>
        <v>0</v>
      </c>
      <c r="H69" s="1763">
        <f t="shared" si="8"/>
        <v>0</v>
      </c>
      <c r="I69" s="1214">
        <f t="shared" si="8"/>
        <v>0</v>
      </c>
      <c r="J69" s="1762">
        <f t="shared" si="8"/>
        <v>0</v>
      </c>
      <c r="K69" s="1763">
        <f t="shared" si="8"/>
        <v>0</v>
      </c>
      <c r="L69" s="1763">
        <f t="shared" si="8"/>
        <v>0</v>
      </c>
      <c r="M69" s="1762">
        <f>M46+M48</f>
        <v>0</v>
      </c>
      <c r="N69" s="1764">
        <f>N46+N48</f>
        <v>0</v>
      </c>
      <c r="O69" s="1181"/>
      <c r="P69" s="1181"/>
      <c r="Q69" s="1181"/>
      <c r="R69" s="1181"/>
      <c r="S69" s="1181"/>
      <c r="T69" s="1181"/>
      <c r="U69" s="1181"/>
      <c r="V69" s="1181"/>
      <c r="W69" s="1181"/>
      <c r="X69" s="1181"/>
      <c r="Y69" s="1181"/>
      <c r="Z69" s="1181"/>
      <c r="AA69" s="1181"/>
      <c r="AB69" s="1181"/>
      <c r="AC69" s="1181"/>
      <c r="AD69" s="1181"/>
      <c r="AE69" s="1181"/>
      <c r="AF69" s="1181"/>
      <c r="AG69" s="1181"/>
      <c r="AH69" s="1181"/>
      <c r="AI69" s="1181"/>
      <c r="AJ69" s="1181"/>
      <c r="AK69" s="1181"/>
      <c r="AL69" s="1083"/>
    </row>
    <row r="70" spans="1:38" ht="30" customHeight="1" x14ac:dyDescent="0.25">
      <c r="A70" s="625"/>
      <c r="B70" s="1833"/>
      <c r="C70" s="1834"/>
      <c r="D70" s="2447" t="str">
        <f>IFERROR(IF((E69+H69)/'Leverage Ratio'!J157&lt;0.95,"The sum of categories 1. to 5. of direct exposures under SA and IRB prior to CCF/CRM in the Banking Book is less than 0.95% of the reported exposures in the Leverage Ratio sheet, please confirm and provide comment"," "), "")</f>
        <v/>
      </c>
      <c r="E70" s="2448"/>
      <c r="F70" s="2448"/>
      <c r="G70" s="2448"/>
      <c r="H70" s="2448"/>
      <c r="I70" s="2449"/>
      <c r="J70" s="1208"/>
      <c r="K70" s="1787"/>
      <c r="L70" s="1209"/>
      <c r="M70" s="1302"/>
      <c r="N70" s="1303"/>
      <c r="O70" s="1181"/>
      <c r="P70" s="1181"/>
      <c r="Q70" s="1181"/>
      <c r="R70" s="1181"/>
      <c r="S70" s="1181"/>
      <c r="T70" s="1181"/>
      <c r="U70" s="1181"/>
      <c r="V70" s="1181"/>
      <c r="W70" s="1181"/>
      <c r="X70" s="1181"/>
      <c r="Y70" s="1181"/>
      <c r="Z70" s="1181"/>
      <c r="AA70" s="1181"/>
      <c r="AB70" s="1181"/>
      <c r="AC70" s="1181"/>
      <c r="AD70" s="1181"/>
      <c r="AE70" s="1181"/>
      <c r="AF70" s="1181"/>
      <c r="AG70" s="1181"/>
      <c r="AH70" s="1181"/>
      <c r="AI70" s="1181"/>
      <c r="AJ70" s="1181"/>
      <c r="AK70" s="1181"/>
      <c r="AL70" s="1083"/>
    </row>
    <row r="71" spans="1:38" ht="15" customHeight="1" x14ac:dyDescent="0.25">
      <c r="A71" s="625"/>
      <c r="B71" s="2450"/>
      <c r="C71" s="2450"/>
      <c r="D71" s="2450"/>
      <c r="E71" s="2450"/>
      <c r="F71" s="2450"/>
      <c r="G71" s="2450"/>
      <c r="H71" s="2450"/>
      <c r="I71" s="2450"/>
      <c r="J71" s="2450"/>
      <c r="K71" s="2450"/>
      <c r="L71" s="2450"/>
      <c r="M71" s="1210"/>
      <c r="N71" s="1211"/>
      <c r="O71" s="1788"/>
      <c r="P71" s="1788"/>
      <c r="Q71" s="1788"/>
      <c r="R71" s="1788"/>
      <c r="S71" s="1788"/>
      <c r="T71" s="1788"/>
      <c r="U71" s="1788"/>
      <c r="V71" s="1788"/>
      <c r="W71" s="1788"/>
      <c r="X71" s="1788"/>
      <c r="Y71" s="1788"/>
      <c r="Z71" s="1788"/>
      <c r="AA71" s="1788"/>
      <c r="AB71" s="1788"/>
      <c r="AC71" s="1788"/>
      <c r="AD71" s="1788"/>
      <c r="AE71" s="1788"/>
      <c r="AF71" s="1788"/>
      <c r="AG71" s="1788"/>
      <c r="AH71" s="1788"/>
      <c r="AI71" s="1788"/>
      <c r="AJ71" s="1788"/>
      <c r="AK71" s="1788"/>
      <c r="AL71" s="1789"/>
    </row>
    <row r="72" spans="1:38" ht="45" customHeight="1" x14ac:dyDescent="0.35">
      <c r="A72" s="1790" t="s">
        <v>1006</v>
      </c>
      <c r="B72" s="1353"/>
      <c r="C72" s="1353"/>
      <c r="D72" s="1353"/>
      <c r="E72" s="1353"/>
      <c r="F72" s="1353"/>
      <c r="G72" s="1353"/>
      <c r="H72" s="1353"/>
      <c r="I72" s="1353"/>
      <c r="J72" s="1353"/>
      <c r="K72" s="1353"/>
      <c r="L72" s="1353"/>
      <c r="O72" s="1181"/>
      <c r="P72" s="1181"/>
      <c r="Q72" s="1181"/>
      <c r="R72" s="1181"/>
      <c r="S72" s="1181"/>
      <c r="T72" s="1181"/>
      <c r="U72" s="1181"/>
      <c r="V72" s="1181"/>
      <c r="W72" s="1181"/>
      <c r="X72" s="1181"/>
      <c r="Y72" s="1181"/>
      <c r="Z72" s="1181"/>
      <c r="AA72" s="1181"/>
      <c r="AB72" s="1181"/>
      <c r="AC72" s="1181"/>
      <c r="AD72" s="1181"/>
      <c r="AE72" s="1181"/>
      <c r="AF72" s="1181"/>
      <c r="AG72" s="1181"/>
      <c r="AH72" s="1181"/>
      <c r="AI72" s="1181"/>
      <c r="AJ72" s="1181"/>
      <c r="AK72" s="1181"/>
      <c r="AL72" s="1083"/>
    </row>
    <row r="73" spans="1:38" s="1107" customFormat="1" ht="15" customHeight="1" x14ac:dyDescent="0.3">
      <c r="A73" s="1055"/>
      <c r="B73" s="561"/>
      <c r="C73" s="561"/>
      <c r="D73" s="561"/>
      <c r="E73" s="561"/>
      <c r="F73" s="561"/>
      <c r="G73" s="561"/>
      <c r="H73" s="561"/>
      <c r="I73" s="561"/>
      <c r="J73" s="561"/>
      <c r="K73" s="561"/>
      <c r="L73" s="561"/>
      <c r="M73" s="1180"/>
      <c r="N73" s="1179"/>
      <c r="AL73" s="557"/>
    </row>
    <row r="74" spans="1:38" ht="15" customHeight="1" x14ac:dyDescent="0.25">
      <c r="A74" s="625"/>
      <c r="B74" s="1774"/>
      <c r="C74" s="1775"/>
      <c r="D74" s="2435" t="s">
        <v>1089</v>
      </c>
      <c r="E74" s="2436"/>
      <c r="F74" s="2436"/>
      <c r="G74" s="2436"/>
      <c r="H74" s="2436"/>
      <c r="I74" s="2437"/>
      <c r="J74" s="2438" t="s">
        <v>1090</v>
      </c>
      <c r="K74" s="2439"/>
      <c r="L74" s="2440"/>
      <c r="M74" s="2429" t="s">
        <v>1005</v>
      </c>
      <c r="N74" s="2430"/>
      <c r="O74" s="1181"/>
      <c r="P74" s="1181"/>
      <c r="Q74" s="1181"/>
      <c r="R74" s="1181"/>
      <c r="S74" s="1181"/>
      <c r="T74" s="1181"/>
      <c r="U74" s="1181"/>
      <c r="V74" s="1181"/>
      <c r="W74" s="1181"/>
      <c r="X74" s="1181"/>
      <c r="Y74" s="1181"/>
      <c r="Z74" s="1181"/>
      <c r="AA74" s="1181"/>
      <c r="AB74" s="1181"/>
      <c r="AC74" s="1181"/>
      <c r="AD74" s="1181"/>
      <c r="AE74" s="1181"/>
      <c r="AF74" s="1181"/>
      <c r="AG74" s="1181"/>
      <c r="AH74" s="1181"/>
      <c r="AI74" s="1181"/>
      <c r="AJ74" s="1181"/>
      <c r="AK74" s="1181"/>
      <c r="AL74" s="1083"/>
    </row>
    <row r="75" spans="1:38" ht="15" customHeight="1" x14ac:dyDescent="0.25">
      <c r="A75" s="625"/>
      <c r="B75" s="1182"/>
      <c r="C75" s="2433" t="s">
        <v>1091</v>
      </c>
      <c r="D75" s="2435" t="s">
        <v>1092</v>
      </c>
      <c r="E75" s="2436"/>
      <c r="F75" s="2437"/>
      <c r="G75" s="2435" t="s">
        <v>1093</v>
      </c>
      <c r="H75" s="2436"/>
      <c r="I75" s="2437"/>
      <c r="J75" s="2441"/>
      <c r="K75" s="2442"/>
      <c r="L75" s="2443"/>
      <c r="M75" s="2431"/>
      <c r="N75" s="2432"/>
      <c r="O75" s="1181"/>
      <c r="P75" s="1181"/>
      <c r="Q75" s="1181"/>
      <c r="R75" s="1181"/>
      <c r="S75" s="1181"/>
      <c r="T75" s="1181"/>
      <c r="U75" s="1181"/>
      <c r="V75" s="1181"/>
      <c r="W75" s="1181"/>
      <c r="X75" s="1181"/>
      <c r="Y75" s="1181"/>
      <c r="Z75" s="1181"/>
      <c r="AA75" s="1181"/>
      <c r="AB75" s="1181"/>
      <c r="AC75" s="1181"/>
      <c r="AD75" s="1181"/>
      <c r="AE75" s="1181"/>
      <c r="AF75" s="1181"/>
      <c r="AG75" s="1181"/>
      <c r="AH75" s="1181"/>
      <c r="AI75" s="1181"/>
      <c r="AJ75" s="1181"/>
      <c r="AK75" s="1181"/>
      <c r="AL75" s="1083"/>
    </row>
    <row r="76" spans="1:38" ht="90" customHeight="1" x14ac:dyDescent="0.25">
      <c r="A76" s="625"/>
      <c r="B76" s="1776"/>
      <c r="C76" s="2434"/>
      <c r="D76" s="1777" t="s">
        <v>106</v>
      </c>
      <c r="E76" s="1778" t="s">
        <v>1002</v>
      </c>
      <c r="F76" s="1728" t="s">
        <v>1175</v>
      </c>
      <c r="G76" s="1777" t="s">
        <v>106</v>
      </c>
      <c r="H76" s="1778" t="s">
        <v>1002</v>
      </c>
      <c r="I76" s="1085" t="s">
        <v>1175</v>
      </c>
      <c r="J76" s="1777" t="s">
        <v>1094</v>
      </c>
      <c r="K76" s="1778" t="s">
        <v>1095</v>
      </c>
      <c r="L76" s="1085" t="s">
        <v>1096</v>
      </c>
      <c r="M76" s="1779" t="s">
        <v>1097</v>
      </c>
      <c r="N76" s="1780" t="s">
        <v>1098</v>
      </c>
      <c r="O76" s="1181"/>
      <c r="P76" s="1181"/>
      <c r="Q76" s="1181"/>
      <c r="R76" s="1181"/>
      <c r="S76" s="1181"/>
      <c r="T76" s="1181"/>
      <c r="U76" s="1181"/>
      <c r="V76" s="1181"/>
      <c r="W76" s="1181"/>
      <c r="X76" s="1181"/>
      <c r="Y76" s="1181"/>
      <c r="Z76" s="1181"/>
      <c r="AA76" s="1181"/>
      <c r="AB76" s="1181"/>
      <c r="AC76" s="1181"/>
      <c r="AD76" s="1181"/>
      <c r="AE76" s="1181"/>
      <c r="AF76" s="1181"/>
      <c r="AG76" s="1181"/>
      <c r="AH76" s="1181"/>
      <c r="AI76" s="1181"/>
      <c r="AJ76" s="1181"/>
      <c r="AK76" s="1181"/>
      <c r="AL76" s="1083"/>
    </row>
    <row r="77" spans="1:38" ht="15" customHeight="1" x14ac:dyDescent="0.25">
      <c r="A77" s="625"/>
      <c r="B77" s="1086" t="s">
        <v>1099</v>
      </c>
      <c r="C77" s="1218" t="s">
        <v>1100</v>
      </c>
      <c r="D77" s="1147"/>
      <c r="E77" s="407"/>
      <c r="F77" s="408"/>
      <c r="G77" s="1147"/>
      <c r="H77" s="407"/>
      <c r="I77" s="1148"/>
      <c r="J77" s="1147"/>
      <c r="K77" s="407"/>
      <c r="L77" s="1148"/>
      <c r="M77" s="1147"/>
      <c r="N77" s="408"/>
      <c r="O77" s="1181"/>
      <c r="P77" s="1181"/>
      <c r="Q77" s="1181"/>
      <c r="R77" s="1181"/>
      <c r="S77" s="1181"/>
      <c r="T77" s="1181"/>
      <c r="U77" s="1181"/>
      <c r="V77" s="1181"/>
      <c r="W77" s="1181"/>
      <c r="X77" s="1181"/>
      <c r="Y77" s="1181"/>
      <c r="Z77" s="1181"/>
      <c r="AA77" s="1181"/>
      <c r="AB77" s="1181"/>
      <c r="AC77" s="1181"/>
      <c r="AD77" s="1181"/>
      <c r="AE77" s="1181"/>
      <c r="AF77" s="1181"/>
      <c r="AG77" s="1181"/>
      <c r="AH77" s="1181"/>
      <c r="AI77" s="1181"/>
      <c r="AJ77" s="1181"/>
      <c r="AK77" s="1181"/>
      <c r="AL77" s="1083"/>
    </row>
    <row r="78" spans="1:38" ht="15" customHeight="1" x14ac:dyDescent="0.25">
      <c r="A78" s="625"/>
      <c r="B78" s="1090" t="s">
        <v>1104</v>
      </c>
      <c r="C78" s="1219" t="s">
        <v>1100</v>
      </c>
      <c r="D78" s="1149"/>
      <c r="E78" s="57"/>
      <c r="F78" s="101"/>
      <c r="G78" s="1149"/>
      <c r="H78" s="57"/>
      <c r="I78" s="1150"/>
      <c r="J78" s="1149"/>
      <c r="K78" s="57"/>
      <c r="L78" s="1150"/>
      <c r="M78" s="1149"/>
      <c r="N78" s="101"/>
      <c r="O78" s="1181"/>
      <c r="P78" s="1181"/>
      <c r="Q78" s="1181"/>
      <c r="R78" s="1181"/>
      <c r="S78" s="1181"/>
      <c r="T78" s="1181"/>
      <c r="U78" s="1181"/>
      <c r="V78" s="1181"/>
      <c r="W78" s="1181"/>
      <c r="X78" s="1181"/>
      <c r="Y78" s="1181"/>
      <c r="Z78" s="1181"/>
      <c r="AA78" s="1181"/>
      <c r="AB78" s="1181"/>
      <c r="AC78" s="1181"/>
      <c r="AD78" s="1181"/>
      <c r="AE78" s="1181"/>
      <c r="AF78" s="1181"/>
      <c r="AG78" s="1181"/>
      <c r="AH78" s="1181"/>
      <c r="AI78" s="1181"/>
      <c r="AJ78" s="1181"/>
      <c r="AK78" s="1181"/>
      <c r="AL78" s="1083"/>
    </row>
    <row r="79" spans="1:38" ht="15" customHeight="1" x14ac:dyDescent="0.25">
      <c r="A79" s="625"/>
      <c r="B79" s="1090" t="s">
        <v>1105</v>
      </c>
      <c r="C79" s="1232"/>
      <c r="D79" s="1149"/>
      <c r="E79" s="57"/>
      <c r="F79" s="101"/>
      <c r="G79" s="1149"/>
      <c r="H79" s="57"/>
      <c r="I79" s="1150"/>
      <c r="J79" s="1149"/>
      <c r="K79" s="57"/>
      <c r="L79" s="1150"/>
      <c r="M79" s="1149"/>
      <c r="N79" s="101"/>
      <c r="O79" s="1181"/>
      <c r="P79" s="1181"/>
      <c r="Q79" s="1181"/>
      <c r="R79" s="1181"/>
      <c r="S79" s="1181"/>
      <c r="T79" s="1181"/>
      <c r="U79" s="1181"/>
      <c r="V79" s="1181"/>
      <c r="W79" s="1181"/>
      <c r="X79" s="1181"/>
      <c r="Y79" s="1181"/>
      <c r="Z79" s="1181"/>
      <c r="AA79" s="1181"/>
      <c r="AB79" s="1181"/>
      <c r="AC79" s="1181"/>
      <c r="AD79" s="1181"/>
      <c r="AE79" s="1181"/>
      <c r="AF79" s="1181"/>
      <c r="AG79" s="1181"/>
      <c r="AH79" s="1181"/>
      <c r="AI79" s="1181"/>
      <c r="AJ79" s="1181"/>
      <c r="AK79" s="1181"/>
      <c r="AL79" s="1083"/>
    </row>
    <row r="80" spans="1:38" ht="15" customHeight="1" x14ac:dyDescent="0.25">
      <c r="A80" s="625"/>
      <c r="B80" s="1090" t="s">
        <v>1106</v>
      </c>
      <c r="C80" s="1219" t="s">
        <v>1117</v>
      </c>
      <c r="D80" s="1149"/>
      <c r="E80" s="57"/>
      <c r="F80" s="101"/>
      <c r="G80" s="1149"/>
      <c r="H80" s="57"/>
      <c r="I80" s="1150"/>
      <c r="J80" s="1149"/>
      <c r="K80" s="57"/>
      <c r="L80" s="1150"/>
      <c r="M80" s="1149"/>
      <c r="N80" s="101"/>
      <c r="O80" s="1181"/>
      <c r="P80" s="1181"/>
      <c r="Q80" s="1181"/>
      <c r="R80" s="1181"/>
      <c r="S80" s="1181"/>
      <c r="T80" s="1181"/>
      <c r="U80" s="1181"/>
      <c r="V80" s="1181"/>
      <c r="W80" s="1181"/>
      <c r="X80" s="1181"/>
      <c r="Y80" s="1181"/>
      <c r="Z80" s="1181"/>
      <c r="AA80" s="1181"/>
      <c r="AB80" s="1181"/>
      <c r="AC80" s="1181"/>
      <c r="AD80" s="1181"/>
      <c r="AE80" s="1181"/>
      <c r="AF80" s="1181"/>
      <c r="AG80" s="1181"/>
      <c r="AH80" s="1181"/>
      <c r="AI80" s="1181"/>
      <c r="AJ80" s="1181"/>
      <c r="AK80" s="1181"/>
      <c r="AL80" s="1083"/>
    </row>
    <row r="81" spans="1:38" ht="15" customHeight="1" x14ac:dyDescent="0.25">
      <c r="A81" s="625"/>
      <c r="B81" s="1757" t="str">
        <f>CONCATENATE("Check: sum of rows ", ROW(B82), " and ", ROW(B83), " should be equal to overall exposures to non-central government PSEs in row ", ROW(B80))</f>
        <v>Check: sum of rows 82 and 83 should be equal to overall exposures to non-central government PSEs in row 80</v>
      </c>
      <c r="C81" s="1232"/>
      <c r="D81" s="1212" t="str">
        <f t="shared" ref="D81:N81" si="9">IF(D82+D83 =D80,"Yes","No")</f>
        <v>Yes</v>
      </c>
      <c r="E81" s="689" t="str">
        <f t="shared" si="9"/>
        <v>Yes</v>
      </c>
      <c r="F81" s="689" t="str">
        <f t="shared" si="9"/>
        <v>Yes</v>
      </c>
      <c r="G81" s="1212" t="str">
        <f t="shared" si="9"/>
        <v>Yes</v>
      </c>
      <c r="H81" s="689" t="str">
        <f t="shared" si="9"/>
        <v>Yes</v>
      </c>
      <c r="I81" s="1213" t="str">
        <f t="shared" si="9"/>
        <v>Yes</v>
      </c>
      <c r="J81" s="1212" t="str">
        <f t="shared" si="9"/>
        <v>Yes</v>
      </c>
      <c r="K81" s="689" t="str">
        <f t="shared" si="9"/>
        <v>Yes</v>
      </c>
      <c r="L81" s="1213" t="str">
        <f t="shared" si="9"/>
        <v>Yes</v>
      </c>
      <c r="M81" s="719" t="str">
        <f t="shared" si="9"/>
        <v>Yes</v>
      </c>
      <c r="N81" s="689" t="str">
        <f t="shared" si="9"/>
        <v>Yes</v>
      </c>
      <c r="O81" s="1181"/>
      <c r="P81" s="1181"/>
      <c r="Q81" s="1181"/>
      <c r="R81" s="1181"/>
      <c r="S81" s="1181"/>
      <c r="T81" s="1181"/>
      <c r="U81" s="1181"/>
      <c r="V81" s="1181"/>
      <c r="W81" s="1181"/>
      <c r="X81" s="1181"/>
      <c r="Y81" s="1181"/>
      <c r="Z81" s="1181"/>
      <c r="AA81" s="1181"/>
      <c r="AB81" s="1181"/>
      <c r="AC81" s="1181"/>
      <c r="AD81" s="1181"/>
      <c r="AE81" s="1181"/>
      <c r="AF81" s="1181"/>
      <c r="AG81" s="1181"/>
      <c r="AH81" s="1181"/>
      <c r="AI81" s="1181"/>
      <c r="AJ81" s="1181"/>
      <c r="AK81" s="1181"/>
      <c r="AL81" s="1083"/>
    </row>
    <row r="82" spans="1:38" ht="15" customHeight="1" x14ac:dyDescent="0.25">
      <c r="A82" s="625"/>
      <c r="B82" s="1087" t="s">
        <v>1172</v>
      </c>
      <c r="C82" s="1219" t="s">
        <v>1100</v>
      </c>
      <c r="D82" s="1149"/>
      <c r="E82" s="57"/>
      <c r="F82" s="101"/>
      <c r="G82" s="1149"/>
      <c r="H82" s="57"/>
      <c r="I82" s="1150"/>
      <c r="J82" s="1149"/>
      <c r="K82" s="57"/>
      <c r="L82" s="1150"/>
      <c r="M82" s="1149"/>
      <c r="N82" s="101"/>
      <c r="O82" s="1181"/>
      <c r="P82" s="1181"/>
      <c r="Q82" s="1181"/>
      <c r="R82" s="1181"/>
      <c r="S82" s="1181"/>
      <c r="T82" s="1181"/>
      <c r="U82" s="1181"/>
      <c r="V82" s="1181"/>
      <c r="W82" s="1181"/>
      <c r="X82" s="1181"/>
      <c r="Y82" s="1181"/>
      <c r="Z82" s="1181"/>
      <c r="AA82" s="1181"/>
      <c r="AB82" s="1181"/>
      <c r="AC82" s="1181"/>
      <c r="AD82" s="1181"/>
      <c r="AE82" s="1181"/>
      <c r="AF82" s="1181"/>
      <c r="AG82" s="1181"/>
      <c r="AH82" s="1181"/>
      <c r="AI82" s="1181"/>
      <c r="AJ82" s="1181"/>
      <c r="AK82" s="1181"/>
      <c r="AL82" s="1083"/>
    </row>
    <row r="83" spans="1:38" ht="15" customHeight="1" x14ac:dyDescent="0.25">
      <c r="A83" s="625"/>
      <c r="B83" s="1087" t="s">
        <v>1118</v>
      </c>
      <c r="C83" s="1219" t="s">
        <v>1100</v>
      </c>
      <c r="D83" s="1149"/>
      <c r="E83" s="57"/>
      <c r="F83" s="101"/>
      <c r="G83" s="1149"/>
      <c r="H83" s="57"/>
      <c r="I83" s="1150"/>
      <c r="J83" s="100"/>
      <c r="K83" s="57"/>
      <c r="L83" s="1150"/>
      <c r="M83" s="1149"/>
      <c r="N83" s="101"/>
      <c r="O83" s="1181"/>
      <c r="P83" s="1181"/>
      <c r="Q83" s="1181"/>
      <c r="R83" s="1181"/>
      <c r="S83" s="1181"/>
      <c r="T83" s="1181"/>
      <c r="U83" s="1181"/>
      <c r="V83" s="1181"/>
      <c r="W83" s="1181"/>
      <c r="X83" s="1181"/>
      <c r="Y83" s="1181"/>
      <c r="Z83" s="1181"/>
      <c r="AA83" s="1181"/>
      <c r="AB83" s="1181"/>
      <c r="AC83" s="1181"/>
      <c r="AD83" s="1181"/>
      <c r="AE83" s="1181"/>
      <c r="AF83" s="1181"/>
      <c r="AG83" s="1181"/>
      <c r="AH83" s="1181"/>
      <c r="AI83" s="1181"/>
      <c r="AJ83" s="1181"/>
      <c r="AK83" s="1181"/>
      <c r="AL83" s="1083"/>
    </row>
    <row r="84" spans="1:38" ht="15" customHeight="1" x14ac:dyDescent="0.25">
      <c r="A84" s="625"/>
      <c r="B84" s="1090" t="s">
        <v>1113</v>
      </c>
      <c r="C84" s="1219" t="s">
        <v>1114</v>
      </c>
      <c r="D84" s="1149"/>
      <c r="E84" s="57"/>
      <c r="F84" s="101"/>
      <c r="G84" s="1149"/>
      <c r="H84" s="57"/>
      <c r="I84" s="1150"/>
      <c r="J84" s="100"/>
      <c r="K84" s="57"/>
      <c r="L84" s="1150"/>
      <c r="M84" s="1149"/>
      <c r="N84" s="101"/>
      <c r="O84" s="1181"/>
      <c r="P84" s="1181"/>
      <c r="Q84" s="1181"/>
      <c r="R84" s="1181"/>
      <c r="S84" s="1181"/>
      <c r="T84" s="1181"/>
      <c r="U84" s="1181"/>
      <c r="V84" s="1181"/>
      <c r="W84" s="1181"/>
      <c r="X84" s="1181"/>
      <c r="Y84" s="1181"/>
      <c r="Z84" s="1181"/>
      <c r="AA84" s="1181"/>
      <c r="AB84" s="1181"/>
      <c r="AC84" s="1181"/>
      <c r="AD84" s="1181"/>
      <c r="AE84" s="1181"/>
      <c r="AF84" s="1181"/>
      <c r="AG84" s="1181"/>
      <c r="AH84" s="1181"/>
      <c r="AI84" s="1181"/>
      <c r="AJ84" s="1181"/>
      <c r="AK84" s="1181"/>
      <c r="AL84" s="1083"/>
    </row>
    <row r="85" spans="1:38" ht="30" customHeight="1" x14ac:dyDescent="0.25">
      <c r="A85" s="625"/>
      <c r="B85" s="1758" t="str">
        <f>CONCATENATE("Check: sum of rows ", ROW(B86), ", ", ROW(B87), " and ", ROW(B88), " should be equal to overall exposures to commercial undertakings related to the public sector in row ", ROW(B84))</f>
        <v>Check: sum of rows 86, 87 and 88 should be equal to overall exposures to commercial undertakings related to the public sector in row 84</v>
      </c>
      <c r="C85" s="1232"/>
      <c r="D85" s="1212" t="str">
        <f t="shared" ref="D85:N85" si="10">IF(D86+D87+D88 =D84,"Yes","No")</f>
        <v>Yes</v>
      </c>
      <c r="E85" s="689" t="str">
        <f t="shared" si="10"/>
        <v>Yes</v>
      </c>
      <c r="F85" s="689" t="str">
        <f t="shared" si="10"/>
        <v>Yes</v>
      </c>
      <c r="G85" s="1212" t="str">
        <f t="shared" si="10"/>
        <v>Yes</v>
      </c>
      <c r="H85" s="689" t="str">
        <f t="shared" si="10"/>
        <v>Yes</v>
      </c>
      <c r="I85" s="1213" t="str">
        <f t="shared" si="10"/>
        <v>Yes</v>
      </c>
      <c r="J85" s="1212" t="str">
        <f t="shared" si="10"/>
        <v>Yes</v>
      </c>
      <c r="K85" s="689" t="str">
        <f t="shared" si="10"/>
        <v>Yes</v>
      </c>
      <c r="L85" s="1213" t="str">
        <f t="shared" si="10"/>
        <v>Yes</v>
      </c>
      <c r="M85" s="719" t="str">
        <f t="shared" si="10"/>
        <v>Yes</v>
      </c>
      <c r="N85" s="689" t="str">
        <f t="shared" si="10"/>
        <v>Yes</v>
      </c>
      <c r="O85" s="1181"/>
      <c r="P85" s="1181"/>
      <c r="Q85" s="1181"/>
      <c r="R85" s="1181"/>
      <c r="S85" s="1181"/>
      <c r="T85" s="1181"/>
      <c r="U85" s="1181"/>
      <c r="V85" s="1181"/>
      <c r="W85" s="1181"/>
      <c r="X85" s="1181"/>
      <c r="Y85" s="1181"/>
      <c r="Z85" s="1181"/>
      <c r="AA85" s="1181"/>
      <c r="AB85" s="1181"/>
      <c r="AC85" s="1181"/>
      <c r="AD85" s="1181"/>
      <c r="AE85" s="1181"/>
      <c r="AF85" s="1181"/>
      <c r="AG85" s="1181"/>
      <c r="AH85" s="1181"/>
      <c r="AI85" s="1181"/>
      <c r="AJ85" s="1181"/>
      <c r="AK85" s="1181"/>
      <c r="AL85" s="1083"/>
    </row>
    <row r="86" spans="1:38" ht="15" customHeight="1" x14ac:dyDescent="0.25">
      <c r="A86" s="625"/>
      <c r="B86" s="1087" t="s">
        <v>1003</v>
      </c>
      <c r="C86" s="1219" t="s">
        <v>1100</v>
      </c>
      <c r="D86" s="1149"/>
      <c r="E86" s="57"/>
      <c r="F86" s="101"/>
      <c r="G86" s="1149"/>
      <c r="H86" s="57"/>
      <c r="I86" s="1150"/>
      <c r="J86" s="100"/>
      <c r="K86" s="57"/>
      <c r="L86" s="1150"/>
      <c r="M86" s="1149"/>
      <c r="N86" s="101"/>
      <c r="O86" s="1181"/>
      <c r="P86" s="1181"/>
      <c r="Q86" s="1181"/>
      <c r="R86" s="1181"/>
      <c r="S86" s="1181"/>
      <c r="T86" s="1181"/>
      <c r="U86" s="1181"/>
      <c r="V86" s="1181"/>
      <c r="W86" s="1181"/>
      <c r="X86" s="1181"/>
      <c r="Y86" s="1181"/>
      <c r="Z86" s="1181"/>
      <c r="AA86" s="1181"/>
      <c r="AB86" s="1181"/>
      <c r="AC86" s="1181"/>
      <c r="AD86" s="1181"/>
      <c r="AE86" s="1181"/>
      <c r="AF86" s="1181"/>
      <c r="AG86" s="1181"/>
      <c r="AH86" s="1181"/>
      <c r="AI86" s="1181"/>
      <c r="AJ86" s="1181"/>
      <c r="AK86" s="1181"/>
      <c r="AL86" s="1083"/>
    </row>
    <row r="87" spans="1:38" ht="15" customHeight="1" x14ac:dyDescent="0.25">
      <c r="A87" s="625"/>
      <c r="B87" s="1729" t="s">
        <v>1056</v>
      </c>
      <c r="C87" s="1219" t="s">
        <v>1100</v>
      </c>
      <c r="D87" s="1149"/>
      <c r="E87" s="57"/>
      <c r="F87" s="101"/>
      <c r="G87" s="1149"/>
      <c r="H87" s="57"/>
      <c r="I87" s="1150"/>
      <c r="J87" s="100"/>
      <c r="K87" s="57"/>
      <c r="L87" s="1150"/>
      <c r="M87" s="1149"/>
      <c r="N87" s="101"/>
      <c r="O87" s="1181"/>
      <c r="P87" s="1181"/>
      <c r="Q87" s="1181"/>
      <c r="R87" s="1181"/>
      <c r="S87" s="1181"/>
      <c r="T87" s="1181"/>
      <c r="U87" s="1181"/>
      <c r="V87" s="1181"/>
      <c r="W87" s="1181"/>
      <c r="X87" s="1181"/>
      <c r="Y87" s="1181"/>
      <c r="Z87" s="1181"/>
      <c r="AA87" s="1181"/>
      <c r="AB87" s="1181"/>
      <c r="AC87" s="1181"/>
      <c r="AD87" s="1181"/>
      <c r="AE87" s="1181"/>
      <c r="AF87" s="1181"/>
      <c r="AG87" s="1181"/>
      <c r="AH87" s="1181"/>
      <c r="AI87" s="1181"/>
      <c r="AJ87" s="1181"/>
      <c r="AK87" s="1181"/>
      <c r="AL87" s="1083"/>
    </row>
    <row r="88" spans="1:38" ht="15" customHeight="1" x14ac:dyDescent="0.25">
      <c r="A88" s="625"/>
      <c r="B88" s="1759" t="s">
        <v>1057</v>
      </c>
      <c r="C88" s="1760" t="s">
        <v>1100</v>
      </c>
      <c r="D88" s="1185"/>
      <c r="E88" s="52"/>
      <c r="F88" s="471"/>
      <c r="G88" s="1185"/>
      <c r="H88" s="52"/>
      <c r="I88" s="1761"/>
      <c r="J88" s="1206"/>
      <c r="K88" s="52"/>
      <c r="L88" s="1761"/>
      <c r="M88" s="1185"/>
      <c r="N88" s="471"/>
      <c r="O88" s="1181"/>
      <c r="P88" s="1181"/>
      <c r="Q88" s="1181"/>
      <c r="R88" s="1181"/>
      <c r="S88" s="1181"/>
      <c r="T88" s="1181"/>
      <c r="U88" s="1181"/>
      <c r="V88" s="1181"/>
      <c r="W88" s="1181"/>
      <c r="X88" s="1181"/>
      <c r="Y88" s="1181"/>
      <c r="Z88" s="1181"/>
      <c r="AA88" s="1181"/>
      <c r="AB88" s="1181"/>
      <c r="AC88" s="1181"/>
      <c r="AD88" s="1181"/>
      <c r="AE88" s="1181"/>
      <c r="AF88" s="1181"/>
      <c r="AG88" s="1181"/>
      <c r="AH88" s="1181"/>
      <c r="AI88" s="1181"/>
      <c r="AJ88" s="1181"/>
      <c r="AK88" s="1181"/>
      <c r="AL88" s="1083"/>
    </row>
    <row r="89" spans="1:38" ht="15" customHeight="1" x14ac:dyDescent="0.25">
      <c r="A89" s="625"/>
      <c r="B89" s="1786" t="s">
        <v>1115</v>
      </c>
      <c r="C89" s="1221" t="s">
        <v>1116</v>
      </c>
      <c r="D89" s="1762">
        <f>SUM(D77:D81,D84)</f>
        <v>0</v>
      </c>
      <c r="E89" s="1763">
        <f t="shared" ref="E89:N89" si="11">SUM(E77:E81,E84)</f>
        <v>0</v>
      </c>
      <c r="F89" s="1214">
        <f t="shared" si="11"/>
        <v>0</v>
      </c>
      <c r="G89" s="1762">
        <f t="shared" si="11"/>
        <v>0</v>
      </c>
      <c r="H89" s="1763">
        <f t="shared" si="11"/>
        <v>0</v>
      </c>
      <c r="I89" s="1214">
        <f t="shared" si="11"/>
        <v>0</v>
      </c>
      <c r="J89" s="1762">
        <f t="shared" si="11"/>
        <v>0</v>
      </c>
      <c r="K89" s="1763">
        <f t="shared" si="11"/>
        <v>0</v>
      </c>
      <c r="L89" s="1214">
        <f t="shared" si="11"/>
        <v>0</v>
      </c>
      <c r="M89" s="1762">
        <f t="shared" si="11"/>
        <v>0</v>
      </c>
      <c r="N89" s="1764">
        <f t="shared" si="11"/>
        <v>0</v>
      </c>
      <c r="O89" s="1181"/>
      <c r="P89" s="1181"/>
      <c r="Q89" s="1181"/>
      <c r="R89" s="1181"/>
      <c r="S89" s="1181"/>
      <c r="T89" s="1181"/>
      <c r="U89" s="1181"/>
      <c r="V89" s="1181"/>
      <c r="W89" s="1181"/>
      <c r="X89" s="1181"/>
      <c r="Y89" s="1181"/>
      <c r="Z89" s="1181"/>
      <c r="AA89" s="1181"/>
      <c r="AB89" s="1181"/>
      <c r="AC89" s="1181"/>
      <c r="AD89" s="1181"/>
      <c r="AE89" s="1181"/>
      <c r="AF89" s="1181"/>
      <c r="AG89" s="1181"/>
      <c r="AH89" s="1181"/>
      <c r="AI89" s="1181"/>
      <c r="AJ89" s="1181"/>
      <c r="AK89" s="1181"/>
      <c r="AL89" s="1083"/>
    </row>
    <row r="90" spans="1:38" ht="30" customHeight="1" x14ac:dyDescent="0.25">
      <c r="A90" s="625"/>
      <c r="B90" s="1207"/>
      <c r="C90" s="1222"/>
      <c r="D90" s="2453"/>
      <c r="E90" s="2454"/>
      <c r="F90" s="2454"/>
      <c r="G90" s="2454"/>
      <c r="H90" s="2454"/>
      <c r="I90" s="2455"/>
      <c r="J90" s="1208"/>
      <c r="K90" s="1791"/>
      <c r="L90" s="1209"/>
      <c r="M90" s="1208"/>
      <c r="N90" s="1787"/>
      <c r="O90" s="1181"/>
      <c r="P90" s="1181"/>
      <c r="Q90" s="1181"/>
      <c r="R90" s="1181"/>
      <c r="S90" s="1181"/>
      <c r="T90" s="1181"/>
      <c r="U90" s="1181"/>
      <c r="V90" s="1181"/>
      <c r="W90" s="1181"/>
      <c r="X90" s="1181"/>
      <c r="Y90" s="1181"/>
      <c r="Z90" s="1181"/>
      <c r="AA90" s="1181"/>
      <c r="AB90" s="1181"/>
      <c r="AC90" s="1181"/>
      <c r="AD90" s="1181"/>
      <c r="AE90" s="1181"/>
      <c r="AF90" s="1181"/>
      <c r="AG90" s="1181"/>
      <c r="AH90" s="1181"/>
      <c r="AI90" s="1181"/>
      <c r="AJ90" s="1181"/>
      <c r="AK90" s="1181"/>
      <c r="AL90" s="1083"/>
    </row>
    <row r="91" spans="1:38" s="1107" customFormat="1" ht="15" customHeight="1" x14ac:dyDescent="0.25">
      <c r="A91" s="1092"/>
      <c r="B91" s="1066"/>
      <c r="C91" s="1066"/>
      <c r="D91" s="1066"/>
      <c r="E91" s="1066"/>
      <c r="F91" s="1066"/>
      <c r="G91" s="1066"/>
      <c r="H91" s="1066"/>
      <c r="I91" s="1066"/>
      <c r="J91" s="1066"/>
      <c r="K91" s="1066"/>
      <c r="L91" s="1066"/>
      <c r="M91" s="1066"/>
      <c r="N91" s="1066"/>
      <c r="O91" s="1179"/>
      <c r="AL91" s="557"/>
    </row>
    <row r="92" spans="1:38" ht="45" customHeight="1" x14ac:dyDescent="0.35">
      <c r="A92" s="1790" t="s">
        <v>1119</v>
      </c>
      <c r="B92" s="1195"/>
      <c r="C92" s="1353"/>
      <c r="D92" s="1353"/>
      <c r="E92" s="1353"/>
      <c r="F92" s="1353"/>
      <c r="G92" s="1353"/>
      <c r="H92" s="1353"/>
      <c r="I92" s="1353"/>
      <c r="J92" s="1353"/>
      <c r="K92" s="1353"/>
      <c r="L92" s="1353"/>
      <c r="M92" s="1792"/>
      <c r="N92" s="1793"/>
      <c r="O92" s="1794"/>
      <c r="P92" s="1794"/>
      <c r="Q92" s="1794"/>
      <c r="R92" s="1794"/>
      <c r="S92" s="1794"/>
      <c r="T92" s="1794"/>
      <c r="U92" s="1794"/>
      <c r="V92" s="1794"/>
      <c r="W92" s="1794"/>
      <c r="X92" s="1794"/>
      <c r="Y92" s="1794"/>
      <c r="Z92" s="1794"/>
      <c r="AA92" s="1794"/>
      <c r="AB92" s="1794"/>
      <c r="AC92" s="1794"/>
      <c r="AD92" s="1794"/>
      <c r="AE92" s="1794"/>
      <c r="AF92" s="1794"/>
      <c r="AG92" s="1794"/>
      <c r="AH92" s="1794"/>
      <c r="AI92" s="1794"/>
      <c r="AJ92" s="1794"/>
      <c r="AK92" s="1794"/>
      <c r="AL92" s="1795"/>
    </row>
    <row r="93" spans="1:38" s="1107" customFormat="1" ht="15" customHeight="1" x14ac:dyDescent="0.3">
      <c r="A93" s="1055"/>
      <c r="B93" s="561"/>
      <c r="C93" s="561"/>
      <c r="D93" s="561"/>
      <c r="E93" s="561"/>
      <c r="F93" s="561"/>
      <c r="G93" s="561"/>
      <c r="H93" s="561"/>
      <c r="I93" s="561"/>
      <c r="J93" s="561"/>
      <c r="K93" s="561"/>
      <c r="L93" s="561"/>
      <c r="M93" s="1180"/>
      <c r="N93" s="1179"/>
      <c r="AL93" s="557"/>
    </row>
    <row r="94" spans="1:38" ht="15" customHeight="1" x14ac:dyDescent="0.25">
      <c r="A94" s="625"/>
      <c r="B94" s="1796"/>
      <c r="C94" s="2456" t="s">
        <v>1091</v>
      </c>
      <c r="D94" s="2457"/>
      <c r="E94" s="2458" t="s">
        <v>1120</v>
      </c>
      <c r="F94" s="2451" t="s">
        <v>1121</v>
      </c>
      <c r="G94" s="2451" t="s">
        <v>1122</v>
      </c>
      <c r="H94" s="2451" t="s">
        <v>1123</v>
      </c>
      <c r="I94" s="2451" t="s">
        <v>1124</v>
      </c>
      <c r="J94" s="2451" t="s">
        <v>1125</v>
      </c>
      <c r="K94" s="2451" t="s">
        <v>1126</v>
      </c>
      <c r="L94" s="2451" t="s">
        <v>1127</v>
      </c>
      <c r="M94" s="2451" t="s">
        <v>1128</v>
      </c>
      <c r="N94" s="2451" t="s">
        <v>1129</v>
      </c>
      <c r="O94" s="2451" t="s">
        <v>1130</v>
      </c>
      <c r="P94" s="2451" t="s">
        <v>1131</v>
      </c>
      <c r="Q94" s="2451" t="s">
        <v>1132</v>
      </c>
      <c r="R94" s="2451" t="s">
        <v>1133</v>
      </c>
      <c r="S94" s="2451" t="s">
        <v>1134</v>
      </c>
      <c r="T94" s="2451" t="s">
        <v>1135</v>
      </c>
      <c r="U94" s="2451" t="s">
        <v>1136</v>
      </c>
      <c r="V94" s="2451" t="s">
        <v>1137</v>
      </c>
      <c r="W94" s="2451" t="s">
        <v>1138</v>
      </c>
      <c r="X94" s="2451" t="s">
        <v>1139</v>
      </c>
      <c r="Y94" s="2451" t="s">
        <v>1140</v>
      </c>
      <c r="Z94" s="2451" t="s">
        <v>1141</v>
      </c>
      <c r="AA94" s="2451" t="s">
        <v>1142</v>
      </c>
      <c r="AB94" s="2451" t="s">
        <v>1143</v>
      </c>
      <c r="AC94" s="2451" t="s">
        <v>1144</v>
      </c>
      <c r="AD94" s="2451" t="s">
        <v>1145</v>
      </c>
      <c r="AE94" s="2451" t="s">
        <v>1146</v>
      </c>
      <c r="AF94" s="2451" t="s">
        <v>1147</v>
      </c>
      <c r="AG94" s="2451" t="s">
        <v>1148</v>
      </c>
      <c r="AH94" s="2451" t="s">
        <v>1149</v>
      </c>
      <c r="AI94" s="2460" t="s">
        <v>994</v>
      </c>
      <c r="AJ94" s="2451" t="s">
        <v>290</v>
      </c>
      <c r="AK94" s="2462" t="s">
        <v>1171</v>
      </c>
      <c r="AL94" s="1083"/>
    </row>
    <row r="95" spans="1:38" ht="150" customHeight="1" x14ac:dyDescent="0.25">
      <c r="A95" s="625"/>
      <c r="B95" s="1797" t="s">
        <v>1150</v>
      </c>
      <c r="C95" s="1778" t="s">
        <v>1151</v>
      </c>
      <c r="D95" s="1778" t="s">
        <v>1358</v>
      </c>
      <c r="E95" s="2459"/>
      <c r="F95" s="2452"/>
      <c r="G95" s="2452"/>
      <c r="H95" s="2452"/>
      <c r="I95" s="2452"/>
      <c r="J95" s="2452"/>
      <c r="K95" s="2452"/>
      <c r="L95" s="2452"/>
      <c r="M95" s="2452"/>
      <c r="N95" s="2452"/>
      <c r="O95" s="2452"/>
      <c r="P95" s="2452"/>
      <c r="Q95" s="2452"/>
      <c r="R95" s="2452"/>
      <c r="S95" s="2452"/>
      <c r="T95" s="2452"/>
      <c r="U95" s="2452"/>
      <c r="V95" s="2452"/>
      <c r="W95" s="2452"/>
      <c r="X95" s="2452"/>
      <c r="Y95" s="2452"/>
      <c r="Z95" s="2452"/>
      <c r="AA95" s="2452"/>
      <c r="AB95" s="2452"/>
      <c r="AC95" s="2452"/>
      <c r="AD95" s="2452"/>
      <c r="AE95" s="2452"/>
      <c r="AF95" s="2452"/>
      <c r="AG95" s="2452"/>
      <c r="AH95" s="2452"/>
      <c r="AI95" s="2461"/>
      <c r="AJ95" s="2452"/>
      <c r="AK95" s="2463"/>
      <c r="AL95" s="1083"/>
    </row>
    <row r="96" spans="1:38" ht="15" customHeight="1" x14ac:dyDescent="0.25">
      <c r="A96" s="625"/>
      <c r="B96" s="1086" t="s">
        <v>1152</v>
      </c>
      <c r="C96" s="1215" t="s">
        <v>1103</v>
      </c>
      <c r="D96" s="1215" t="s">
        <v>1153</v>
      </c>
      <c r="E96" s="1205"/>
      <c r="F96" s="407"/>
      <c r="G96" s="407"/>
      <c r="H96" s="407"/>
      <c r="I96" s="407"/>
      <c r="J96" s="407"/>
      <c r="K96" s="407"/>
      <c r="L96" s="407"/>
      <c r="M96" s="407"/>
      <c r="N96" s="407"/>
      <c r="O96" s="407"/>
      <c r="P96" s="407"/>
      <c r="Q96" s="407"/>
      <c r="R96" s="407"/>
      <c r="S96" s="407"/>
      <c r="T96" s="407"/>
      <c r="U96" s="407"/>
      <c r="V96" s="407"/>
      <c r="W96" s="407"/>
      <c r="X96" s="407"/>
      <c r="Y96" s="407"/>
      <c r="Z96" s="407"/>
      <c r="AA96" s="407"/>
      <c r="AB96" s="407"/>
      <c r="AC96" s="407"/>
      <c r="AD96" s="407"/>
      <c r="AE96" s="407"/>
      <c r="AF96" s="407"/>
      <c r="AG96" s="407"/>
      <c r="AH96" s="407"/>
      <c r="AI96" s="408"/>
      <c r="AJ96" s="123">
        <f>SUM(E96:AI96)</f>
        <v>0</v>
      </c>
      <c r="AK96" s="1383" t="str">
        <f>IF(AJ96=(F7+I7+M7+N7),"Yes","No")</f>
        <v>Yes</v>
      </c>
      <c r="AL96" s="1083"/>
    </row>
    <row r="97" spans="1:38" ht="15" customHeight="1" x14ac:dyDescent="0.25">
      <c r="A97" s="625"/>
      <c r="B97" s="1087" t="str">
        <f>CONCATENATE("as part of the total under row ", ROW(B96), ", the exposure in the domestic currency of the issuer")</f>
        <v>as part of the total under row 96, the exposure in the domestic currency of the issuer</v>
      </c>
      <c r="C97" s="1216" t="s">
        <v>1154</v>
      </c>
      <c r="D97" s="1216" t="s">
        <v>1155</v>
      </c>
      <c r="E97" s="100"/>
      <c r="F97" s="57"/>
      <c r="G97" s="57"/>
      <c r="H97" s="57"/>
      <c r="I97" s="57"/>
      <c r="J97" s="57"/>
      <c r="K97" s="57"/>
      <c r="L97" s="57"/>
      <c r="M97" s="57"/>
      <c r="N97" s="57"/>
      <c r="O97" s="57"/>
      <c r="P97" s="57"/>
      <c r="Q97" s="57"/>
      <c r="R97" s="57"/>
      <c r="S97" s="57"/>
      <c r="T97" s="57"/>
      <c r="U97" s="57"/>
      <c r="V97" s="57"/>
      <c r="W97" s="57"/>
      <c r="X97" s="57"/>
      <c r="Y97" s="57"/>
      <c r="Z97" s="57"/>
      <c r="AA97" s="57"/>
      <c r="AB97" s="57"/>
      <c r="AC97" s="57"/>
      <c r="AD97" s="57"/>
      <c r="AE97" s="57"/>
      <c r="AF97" s="57"/>
      <c r="AG97" s="57"/>
      <c r="AH97" s="57"/>
      <c r="AI97" s="101"/>
      <c r="AJ97" s="18">
        <f t="shared" ref="AJ97:AJ109" si="12">SUM(E97:AI97)</f>
        <v>0</v>
      </c>
      <c r="AK97" s="56"/>
      <c r="AL97" s="1083"/>
    </row>
    <row r="98" spans="1:38" ht="15" customHeight="1" x14ac:dyDescent="0.25">
      <c r="A98" s="625"/>
      <c r="B98" s="1090" t="s">
        <v>1156</v>
      </c>
      <c r="C98" s="1216" t="s">
        <v>1103</v>
      </c>
      <c r="D98" s="1216" t="s">
        <v>1153</v>
      </c>
      <c r="E98" s="100"/>
      <c r="F98" s="57"/>
      <c r="G98" s="57"/>
      <c r="H98" s="57"/>
      <c r="I98" s="57"/>
      <c r="J98" s="57"/>
      <c r="K98" s="57"/>
      <c r="L98" s="57"/>
      <c r="M98" s="57"/>
      <c r="N98" s="57"/>
      <c r="O98" s="57"/>
      <c r="P98" s="57"/>
      <c r="Q98" s="57"/>
      <c r="R98" s="57"/>
      <c r="S98" s="57"/>
      <c r="T98" s="57"/>
      <c r="U98" s="57"/>
      <c r="V98" s="57"/>
      <c r="W98" s="57"/>
      <c r="X98" s="57"/>
      <c r="Y98" s="57"/>
      <c r="Z98" s="57"/>
      <c r="AA98" s="57"/>
      <c r="AB98" s="57"/>
      <c r="AC98" s="57"/>
      <c r="AD98" s="57"/>
      <c r="AE98" s="57"/>
      <c r="AF98" s="57"/>
      <c r="AG98" s="57"/>
      <c r="AH98" s="57"/>
      <c r="AI98" s="101"/>
      <c r="AJ98" s="18">
        <f t="shared" si="12"/>
        <v>0</v>
      </c>
      <c r="AK98" s="479" t="str">
        <f>IF(AJ98=(F14+I14+M14+N14),"Yes","No")</f>
        <v>Yes</v>
      </c>
      <c r="AL98" s="1083"/>
    </row>
    <row r="99" spans="1:38" ht="15" customHeight="1" x14ac:dyDescent="0.25">
      <c r="A99" s="625"/>
      <c r="B99" s="1087" t="str">
        <f>CONCATENATE("as part of the total under row ", ROW(B98), ", the exposure in the domestic currency of the issuer")</f>
        <v>as part of the total under row 98, the exposure in the domestic currency of the issuer</v>
      </c>
      <c r="C99" s="1216" t="s">
        <v>1154</v>
      </c>
      <c r="D99" s="1216" t="s">
        <v>1155</v>
      </c>
      <c r="E99" s="100"/>
      <c r="F99" s="57"/>
      <c r="G99" s="57"/>
      <c r="H99" s="57"/>
      <c r="I99" s="57"/>
      <c r="J99" s="57"/>
      <c r="K99" s="57"/>
      <c r="L99" s="57"/>
      <c r="M99" s="57"/>
      <c r="N99" s="57"/>
      <c r="O99" s="57"/>
      <c r="P99" s="57"/>
      <c r="Q99" s="57"/>
      <c r="R99" s="57"/>
      <c r="S99" s="57"/>
      <c r="T99" s="57"/>
      <c r="U99" s="57"/>
      <c r="V99" s="57"/>
      <c r="W99" s="57"/>
      <c r="X99" s="57"/>
      <c r="Y99" s="57"/>
      <c r="Z99" s="57"/>
      <c r="AA99" s="57"/>
      <c r="AB99" s="57"/>
      <c r="AC99" s="57"/>
      <c r="AD99" s="57"/>
      <c r="AE99" s="57"/>
      <c r="AF99" s="57"/>
      <c r="AG99" s="57"/>
      <c r="AH99" s="57"/>
      <c r="AI99" s="101"/>
      <c r="AJ99" s="18">
        <f t="shared" si="12"/>
        <v>0</v>
      </c>
      <c r="AK99" s="56"/>
      <c r="AL99" s="1083"/>
    </row>
    <row r="100" spans="1:38" ht="15" customHeight="1" x14ac:dyDescent="0.25">
      <c r="A100" s="625"/>
      <c r="B100" s="1090" t="s">
        <v>1157</v>
      </c>
      <c r="C100" s="1216" t="s">
        <v>1103</v>
      </c>
      <c r="D100" s="1216" t="s">
        <v>1153</v>
      </c>
      <c r="E100" s="100"/>
      <c r="F100" s="57"/>
      <c r="G100" s="57"/>
      <c r="H100" s="57"/>
      <c r="I100" s="57"/>
      <c r="J100" s="57"/>
      <c r="K100" s="57"/>
      <c r="L100" s="57"/>
      <c r="M100" s="57"/>
      <c r="N100" s="57"/>
      <c r="O100" s="57"/>
      <c r="P100" s="57"/>
      <c r="Q100" s="57"/>
      <c r="R100" s="57"/>
      <c r="S100" s="57"/>
      <c r="T100" s="57"/>
      <c r="U100" s="57"/>
      <c r="V100" s="57"/>
      <c r="W100" s="57"/>
      <c r="X100" s="57"/>
      <c r="Y100" s="57"/>
      <c r="Z100" s="57"/>
      <c r="AA100" s="57"/>
      <c r="AB100" s="57"/>
      <c r="AC100" s="57"/>
      <c r="AD100" s="57"/>
      <c r="AE100" s="57"/>
      <c r="AF100" s="57"/>
      <c r="AG100" s="57"/>
      <c r="AH100" s="57"/>
      <c r="AI100" s="101"/>
      <c r="AJ100" s="18">
        <f t="shared" si="12"/>
        <v>0</v>
      </c>
      <c r="AK100" s="479" t="str">
        <f>IF(AJ100=(F22+I22+M22+N22),"Yes","No")</f>
        <v>Yes</v>
      </c>
      <c r="AL100" s="1083"/>
    </row>
    <row r="101" spans="1:38" ht="15" customHeight="1" x14ac:dyDescent="0.25">
      <c r="A101" s="625"/>
      <c r="B101" s="1087" t="str">
        <f>CONCATENATE("as part of the total under row ", ROW(B100), ", the exposure in the domestic currency of the issuer")</f>
        <v>as part of the total under row 100, the exposure in the domestic currency of the issuer</v>
      </c>
      <c r="C101" s="1216" t="s">
        <v>1154</v>
      </c>
      <c r="D101" s="1216" t="s">
        <v>1155</v>
      </c>
      <c r="E101" s="100"/>
      <c r="F101" s="57"/>
      <c r="G101" s="57"/>
      <c r="H101" s="57"/>
      <c r="I101" s="57"/>
      <c r="J101" s="57"/>
      <c r="K101" s="57"/>
      <c r="L101" s="57"/>
      <c r="M101" s="57"/>
      <c r="N101" s="57"/>
      <c r="O101" s="57"/>
      <c r="P101" s="57"/>
      <c r="Q101" s="57"/>
      <c r="R101" s="57"/>
      <c r="S101" s="57"/>
      <c r="T101" s="57"/>
      <c r="U101" s="57"/>
      <c r="V101" s="57"/>
      <c r="W101" s="57"/>
      <c r="X101" s="57"/>
      <c r="Y101" s="57"/>
      <c r="Z101" s="57"/>
      <c r="AA101" s="57"/>
      <c r="AB101" s="57"/>
      <c r="AC101" s="57"/>
      <c r="AD101" s="57"/>
      <c r="AE101" s="57"/>
      <c r="AF101" s="57"/>
      <c r="AG101" s="57"/>
      <c r="AH101" s="57"/>
      <c r="AI101" s="101"/>
      <c r="AJ101" s="18">
        <f t="shared" si="12"/>
        <v>0</v>
      </c>
      <c r="AK101" s="56"/>
      <c r="AL101" s="1083"/>
    </row>
    <row r="102" spans="1:38" ht="15" customHeight="1" x14ac:dyDescent="0.25">
      <c r="A102" s="625"/>
      <c r="B102" s="1087" t="s">
        <v>1108</v>
      </c>
      <c r="C102" s="1216" t="s">
        <v>1103</v>
      </c>
      <c r="D102" s="1216" t="s">
        <v>1153</v>
      </c>
      <c r="E102" s="100"/>
      <c r="F102" s="57"/>
      <c r="G102" s="57"/>
      <c r="H102" s="57"/>
      <c r="I102" s="57"/>
      <c r="J102" s="57"/>
      <c r="K102" s="57"/>
      <c r="L102" s="57"/>
      <c r="M102" s="57"/>
      <c r="N102" s="57"/>
      <c r="O102" s="57"/>
      <c r="P102" s="57"/>
      <c r="Q102" s="57"/>
      <c r="R102" s="57"/>
      <c r="S102" s="57"/>
      <c r="T102" s="57"/>
      <c r="U102" s="57"/>
      <c r="V102" s="57"/>
      <c r="W102" s="57"/>
      <c r="X102" s="57"/>
      <c r="Y102" s="57"/>
      <c r="Z102" s="57"/>
      <c r="AA102" s="57"/>
      <c r="AB102" s="57"/>
      <c r="AC102" s="57"/>
      <c r="AD102" s="57"/>
      <c r="AE102" s="57"/>
      <c r="AF102" s="57"/>
      <c r="AG102" s="57"/>
      <c r="AH102" s="57"/>
      <c r="AI102" s="101"/>
      <c r="AJ102" s="18">
        <f t="shared" si="12"/>
        <v>0</v>
      </c>
      <c r="AK102" s="479" t="str">
        <f>IF(AJ102=(F25+I25+M25+N25),"Yes","No")</f>
        <v>Yes</v>
      </c>
      <c r="AL102" s="1083"/>
    </row>
    <row r="103" spans="1:38" ht="15" customHeight="1" x14ac:dyDescent="0.25">
      <c r="A103" s="625"/>
      <c r="B103" s="1088" t="str">
        <f>CONCATENATE("as part of the total under row ",ROW(B102),", the exposure in the domestic currency of the issuer")</f>
        <v>as part of the total under row 102, the exposure in the domestic currency of the issuer</v>
      </c>
      <c r="C103" s="1216" t="s">
        <v>1154</v>
      </c>
      <c r="D103" s="1216" t="s">
        <v>1155</v>
      </c>
      <c r="E103" s="100"/>
      <c r="F103" s="57"/>
      <c r="G103" s="57"/>
      <c r="H103" s="57"/>
      <c r="I103" s="57"/>
      <c r="J103" s="57"/>
      <c r="K103" s="57"/>
      <c r="L103" s="57"/>
      <c r="M103" s="57"/>
      <c r="N103" s="57"/>
      <c r="O103" s="57"/>
      <c r="P103" s="57"/>
      <c r="Q103" s="57"/>
      <c r="R103" s="57"/>
      <c r="S103" s="57"/>
      <c r="T103" s="57"/>
      <c r="U103" s="57"/>
      <c r="V103" s="57"/>
      <c r="W103" s="57"/>
      <c r="X103" s="57"/>
      <c r="Y103" s="57"/>
      <c r="Z103" s="57"/>
      <c r="AA103" s="57"/>
      <c r="AB103" s="57"/>
      <c r="AC103" s="57"/>
      <c r="AD103" s="57"/>
      <c r="AE103" s="57"/>
      <c r="AF103" s="57"/>
      <c r="AG103" s="57"/>
      <c r="AH103" s="57"/>
      <c r="AI103" s="101"/>
      <c r="AJ103" s="18">
        <f t="shared" si="12"/>
        <v>0</v>
      </c>
      <c r="AK103" s="56"/>
      <c r="AL103" s="1083"/>
    </row>
    <row r="104" spans="1:38" ht="15" customHeight="1" x14ac:dyDescent="0.25">
      <c r="A104" s="625"/>
      <c r="B104" s="1087" t="s">
        <v>1109</v>
      </c>
      <c r="C104" s="1216" t="s">
        <v>1103</v>
      </c>
      <c r="D104" s="1216" t="s">
        <v>1153</v>
      </c>
      <c r="E104" s="100"/>
      <c r="F104" s="57"/>
      <c r="G104" s="57"/>
      <c r="H104" s="57"/>
      <c r="I104" s="57"/>
      <c r="J104" s="57"/>
      <c r="K104" s="57"/>
      <c r="L104" s="57"/>
      <c r="M104" s="57"/>
      <c r="N104" s="57"/>
      <c r="O104" s="57"/>
      <c r="P104" s="57"/>
      <c r="Q104" s="57"/>
      <c r="R104" s="57"/>
      <c r="S104" s="57"/>
      <c r="T104" s="57"/>
      <c r="U104" s="57"/>
      <c r="V104" s="57"/>
      <c r="W104" s="57"/>
      <c r="X104" s="57"/>
      <c r="Y104" s="57"/>
      <c r="Z104" s="57"/>
      <c r="AA104" s="57"/>
      <c r="AB104" s="57"/>
      <c r="AC104" s="57"/>
      <c r="AD104" s="57"/>
      <c r="AE104" s="57"/>
      <c r="AF104" s="57"/>
      <c r="AG104" s="57"/>
      <c r="AH104" s="57"/>
      <c r="AI104" s="101"/>
      <c r="AJ104" s="18">
        <f t="shared" si="12"/>
        <v>0</v>
      </c>
      <c r="AK104" s="479" t="str">
        <f>IF(AJ104=(F32+I32+M32+N32),"Yes","No")</f>
        <v>Yes</v>
      </c>
      <c r="AL104" s="1083"/>
    </row>
    <row r="105" spans="1:38" ht="15" customHeight="1" x14ac:dyDescent="0.25">
      <c r="A105" s="625"/>
      <c r="B105" s="1088" t="str">
        <f>CONCATENATE("as part of the total under row ",ROW(B104),", the exposure in the domestic currency of the issuer")</f>
        <v>as part of the total under row 104, the exposure in the domestic currency of the issuer</v>
      </c>
      <c r="C105" s="1216" t="s">
        <v>1154</v>
      </c>
      <c r="D105" s="1216" t="s">
        <v>1155</v>
      </c>
      <c r="E105" s="100"/>
      <c r="F105" s="57"/>
      <c r="G105" s="57"/>
      <c r="H105" s="57"/>
      <c r="I105" s="57"/>
      <c r="J105" s="57"/>
      <c r="K105" s="57"/>
      <c r="L105" s="57"/>
      <c r="M105" s="57"/>
      <c r="N105" s="57"/>
      <c r="O105" s="57"/>
      <c r="P105" s="57"/>
      <c r="Q105" s="57"/>
      <c r="R105" s="57"/>
      <c r="S105" s="57"/>
      <c r="T105" s="57"/>
      <c r="U105" s="57"/>
      <c r="V105" s="57"/>
      <c r="W105" s="57"/>
      <c r="X105" s="57"/>
      <c r="Y105" s="57"/>
      <c r="Z105" s="57"/>
      <c r="AA105" s="57"/>
      <c r="AB105" s="57"/>
      <c r="AC105" s="57"/>
      <c r="AD105" s="57"/>
      <c r="AE105" s="57"/>
      <c r="AF105" s="57"/>
      <c r="AG105" s="57"/>
      <c r="AH105" s="57"/>
      <c r="AI105" s="101"/>
      <c r="AJ105" s="18">
        <f t="shared" si="12"/>
        <v>0</v>
      </c>
      <c r="AK105" s="56"/>
      <c r="AL105" s="1083"/>
    </row>
    <row r="106" spans="1:38" ht="15" customHeight="1" x14ac:dyDescent="0.25">
      <c r="A106" s="625"/>
      <c r="B106" s="1087" t="s">
        <v>1110</v>
      </c>
      <c r="C106" s="1216" t="s">
        <v>1103</v>
      </c>
      <c r="D106" s="1216" t="s">
        <v>1153</v>
      </c>
      <c r="E106" s="100"/>
      <c r="F106" s="57"/>
      <c r="G106" s="57"/>
      <c r="H106" s="57"/>
      <c r="I106" s="57"/>
      <c r="J106" s="57"/>
      <c r="K106" s="57"/>
      <c r="L106" s="57"/>
      <c r="M106" s="57"/>
      <c r="N106" s="57"/>
      <c r="O106" s="57"/>
      <c r="P106" s="57"/>
      <c r="Q106" s="57"/>
      <c r="R106" s="57"/>
      <c r="S106" s="57"/>
      <c r="T106" s="57"/>
      <c r="U106" s="57"/>
      <c r="V106" s="57"/>
      <c r="W106" s="57"/>
      <c r="X106" s="57"/>
      <c r="Y106" s="57"/>
      <c r="Z106" s="57"/>
      <c r="AA106" s="57"/>
      <c r="AB106" s="57"/>
      <c r="AC106" s="57"/>
      <c r="AD106" s="57"/>
      <c r="AE106" s="57"/>
      <c r="AF106" s="57"/>
      <c r="AG106" s="57"/>
      <c r="AH106" s="57"/>
      <c r="AI106" s="101"/>
      <c r="AJ106" s="18">
        <f t="shared" si="12"/>
        <v>0</v>
      </c>
      <c r="AK106" s="479" t="str">
        <f>IF(AJ106=(F39+I39+M39+N39),"Yes","No")</f>
        <v>Yes</v>
      </c>
      <c r="AL106" s="1083"/>
    </row>
    <row r="107" spans="1:38" ht="15" customHeight="1" x14ac:dyDescent="0.25">
      <c r="A107" s="625"/>
      <c r="B107" s="1088" t="str">
        <f>CONCATENATE("as part of the total under row ",ROW(B106),", the exposure in the domestic currency of the issuer")</f>
        <v>as part of the total under row 106, the exposure in the domestic currency of the issuer</v>
      </c>
      <c r="C107" s="1216" t="s">
        <v>1154</v>
      </c>
      <c r="D107" s="1216" t="s">
        <v>1155</v>
      </c>
      <c r="E107" s="100"/>
      <c r="F107" s="57"/>
      <c r="G107" s="57"/>
      <c r="H107" s="57"/>
      <c r="I107" s="57"/>
      <c r="J107" s="57"/>
      <c r="K107" s="57"/>
      <c r="L107" s="57"/>
      <c r="M107" s="57"/>
      <c r="N107" s="57"/>
      <c r="O107" s="57"/>
      <c r="P107" s="57"/>
      <c r="Q107" s="57"/>
      <c r="R107" s="57"/>
      <c r="S107" s="57"/>
      <c r="T107" s="57"/>
      <c r="U107" s="57"/>
      <c r="V107" s="57"/>
      <c r="W107" s="57"/>
      <c r="X107" s="57"/>
      <c r="Y107" s="57"/>
      <c r="Z107" s="57"/>
      <c r="AA107" s="57"/>
      <c r="AB107" s="57"/>
      <c r="AC107" s="57"/>
      <c r="AD107" s="57"/>
      <c r="AE107" s="57"/>
      <c r="AF107" s="57"/>
      <c r="AG107" s="57"/>
      <c r="AH107" s="57"/>
      <c r="AI107" s="101"/>
      <c r="AJ107" s="18">
        <f t="shared" si="12"/>
        <v>0</v>
      </c>
      <c r="AK107" s="56"/>
      <c r="AL107" s="1083"/>
    </row>
    <row r="108" spans="1:38" ht="15" customHeight="1" x14ac:dyDescent="0.25">
      <c r="A108" s="625"/>
      <c r="B108" s="1090" t="s">
        <v>1158</v>
      </c>
      <c r="C108" s="1216" t="s">
        <v>1103</v>
      </c>
      <c r="D108" s="1216" t="s">
        <v>1153</v>
      </c>
      <c r="E108" s="100"/>
      <c r="F108" s="57"/>
      <c r="G108" s="57"/>
      <c r="H108" s="57"/>
      <c r="I108" s="57"/>
      <c r="J108" s="57"/>
      <c r="K108" s="57"/>
      <c r="L108" s="57"/>
      <c r="M108" s="57"/>
      <c r="N108" s="57"/>
      <c r="O108" s="57"/>
      <c r="P108" s="57"/>
      <c r="Q108" s="57"/>
      <c r="R108" s="57"/>
      <c r="S108" s="57"/>
      <c r="T108" s="57"/>
      <c r="U108" s="57"/>
      <c r="V108" s="57"/>
      <c r="W108" s="57"/>
      <c r="X108" s="57"/>
      <c r="Y108" s="57"/>
      <c r="Z108" s="57"/>
      <c r="AA108" s="57"/>
      <c r="AB108" s="57"/>
      <c r="AC108" s="57"/>
      <c r="AD108" s="57"/>
      <c r="AE108" s="57"/>
      <c r="AF108" s="57"/>
      <c r="AG108" s="57"/>
      <c r="AH108" s="57"/>
      <c r="AI108" s="101"/>
      <c r="AJ108" s="18">
        <f t="shared" si="12"/>
        <v>0</v>
      </c>
      <c r="AK108" s="1384" t="str">
        <f>IF(AJ108=(F48+I48+M48+N48),"Yes","No")</f>
        <v>Yes</v>
      </c>
      <c r="AL108" s="1083"/>
    </row>
    <row r="109" spans="1:38" ht="15" customHeight="1" x14ac:dyDescent="0.25">
      <c r="A109" s="625"/>
      <c r="B109" s="1184" t="str">
        <f>CONCATENATE("as part of the total under row ", ROW(B108), ", the exposure in the domestic currency of the issuer")</f>
        <v>as part of the total under row 108, the exposure in the domestic currency of the issuer</v>
      </c>
      <c r="C109" s="1216" t="s">
        <v>1154</v>
      </c>
      <c r="D109" s="1217" t="s">
        <v>1155</v>
      </c>
      <c r="E109" s="1206"/>
      <c r="F109" s="52"/>
      <c r="G109" s="52"/>
      <c r="H109" s="52"/>
      <c r="I109" s="52"/>
      <c r="J109" s="52"/>
      <c r="K109" s="52"/>
      <c r="L109" s="52"/>
      <c r="M109" s="52"/>
      <c r="N109" s="52"/>
      <c r="O109" s="52"/>
      <c r="P109" s="52"/>
      <c r="Q109" s="52"/>
      <c r="R109" s="52"/>
      <c r="S109" s="52"/>
      <c r="T109" s="52"/>
      <c r="U109" s="52"/>
      <c r="V109" s="52"/>
      <c r="W109" s="52"/>
      <c r="X109" s="52"/>
      <c r="Y109" s="52"/>
      <c r="Z109" s="52"/>
      <c r="AA109" s="52"/>
      <c r="AB109" s="52"/>
      <c r="AC109" s="52"/>
      <c r="AD109" s="52"/>
      <c r="AE109" s="52"/>
      <c r="AF109" s="52"/>
      <c r="AG109" s="52"/>
      <c r="AH109" s="52"/>
      <c r="AI109" s="471"/>
      <c r="AJ109" s="103">
        <f t="shared" si="12"/>
        <v>0</v>
      </c>
      <c r="AK109" s="54"/>
      <c r="AL109" s="1083"/>
    </row>
    <row r="110" spans="1:38" ht="15" customHeight="1" x14ac:dyDescent="0.25">
      <c r="A110" s="625"/>
      <c r="B110" s="1786" t="s">
        <v>1159</v>
      </c>
      <c r="C110" s="1798" t="s">
        <v>1160</v>
      </c>
      <c r="D110" s="1799" t="s">
        <v>1160</v>
      </c>
      <c r="E110" s="1763">
        <f t="shared" ref="E110:AJ110" si="13">E96+E98+E100+E108</f>
        <v>0</v>
      </c>
      <c r="F110" s="1763">
        <f t="shared" si="13"/>
        <v>0</v>
      </c>
      <c r="G110" s="1763">
        <f t="shared" si="13"/>
        <v>0</v>
      </c>
      <c r="H110" s="1763">
        <f t="shared" si="13"/>
        <v>0</v>
      </c>
      <c r="I110" s="1763">
        <f t="shared" si="13"/>
        <v>0</v>
      </c>
      <c r="J110" s="1763">
        <f t="shared" si="13"/>
        <v>0</v>
      </c>
      <c r="K110" s="1763">
        <f t="shared" si="13"/>
        <v>0</v>
      </c>
      <c r="L110" s="1763">
        <f t="shared" si="13"/>
        <v>0</v>
      </c>
      <c r="M110" s="1763">
        <f t="shared" si="13"/>
        <v>0</v>
      </c>
      <c r="N110" s="1763">
        <f t="shared" si="13"/>
        <v>0</v>
      </c>
      <c r="O110" s="1763">
        <f t="shared" si="13"/>
        <v>0</v>
      </c>
      <c r="P110" s="1763">
        <f t="shared" si="13"/>
        <v>0</v>
      </c>
      <c r="Q110" s="1763">
        <f t="shared" si="13"/>
        <v>0</v>
      </c>
      <c r="R110" s="1763">
        <f t="shared" si="13"/>
        <v>0</v>
      </c>
      <c r="S110" s="1763">
        <f t="shared" si="13"/>
        <v>0</v>
      </c>
      <c r="T110" s="1763">
        <f t="shared" si="13"/>
        <v>0</v>
      </c>
      <c r="U110" s="1763">
        <f t="shared" si="13"/>
        <v>0</v>
      </c>
      <c r="V110" s="1763">
        <f t="shared" si="13"/>
        <v>0</v>
      </c>
      <c r="W110" s="1763">
        <f t="shared" si="13"/>
        <v>0</v>
      </c>
      <c r="X110" s="1763">
        <f t="shared" si="13"/>
        <v>0</v>
      </c>
      <c r="Y110" s="1763">
        <f t="shared" si="13"/>
        <v>0</v>
      </c>
      <c r="Z110" s="1763">
        <f t="shared" si="13"/>
        <v>0</v>
      </c>
      <c r="AA110" s="1763">
        <f t="shared" si="13"/>
        <v>0</v>
      </c>
      <c r="AB110" s="1763">
        <f t="shared" si="13"/>
        <v>0</v>
      </c>
      <c r="AC110" s="1763">
        <f t="shared" si="13"/>
        <v>0</v>
      </c>
      <c r="AD110" s="1763">
        <f t="shared" si="13"/>
        <v>0</v>
      </c>
      <c r="AE110" s="1763">
        <f t="shared" si="13"/>
        <v>0</v>
      </c>
      <c r="AF110" s="1763">
        <f t="shared" si="13"/>
        <v>0</v>
      </c>
      <c r="AG110" s="1763">
        <f t="shared" si="13"/>
        <v>0</v>
      </c>
      <c r="AH110" s="1763">
        <f t="shared" si="13"/>
        <v>0</v>
      </c>
      <c r="AI110" s="1764">
        <f t="shared" si="13"/>
        <v>0</v>
      </c>
      <c r="AJ110" s="1764">
        <f t="shared" si="13"/>
        <v>0</v>
      </c>
      <c r="AK110" s="1800"/>
      <c r="AL110" s="1083"/>
    </row>
    <row r="111" spans="1:38" ht="15" customHeight="1" x14ac:dyDescent="0.25">
      <c r="A111" s="625"/>
      <c r="B111" s="1227" t="s">
        <v>1161</v>
      </c>
      <c r="C111" s="1228"/>
      <c r="D111" s="1228"/>
      <c r="E111" s="1229"/>
      <c r="F111" s="1229"/>
      <c r="G111" s="1229"/>
      <c r="H111" s="1229"/>
      <c r="I111" s="1229"/>
      <c r="J111" s="1229"/>
      <c r="K111" s="1229"/>
      <c r="L111" s="1229"/>
      <c r="M111" s="1229"/>
      <c r="N111" s="1229"/>
      <c r="O111" s="1229"/>
      <c r="P111" s="1229"/>
      <c r="Q111" s="1229"/>
      <c r="R111" s="1229"/>
      <c r="S111" s="1229"/>
      <c r="T111" s="1229"/>
      <c r="U111" s="1229"/>
      <c r="V111" s="1229"/>
      <c r="W111" s="1229"/>
      <c r="X111" s="1229"/>
      <c r="Y111" s="1229"/>
      <c r="Z111" s="1229"/>
      <c r="AA111" s="1229"/>
      <c r="AB111" s="1229"/>
      <c r="AC111" s="1229"/>
      <c r="AD111" s="1229"/>
      <c r="AE111" s="1229"/>
      <c r="AF111" s="1229"/>
      <c r="AG111" s="1229"/>
      <c r="AH111" s="1229"/>
      <c r="AI111" s="1229"/>
      <c r="AJ111" s="1230"/>
      <c r="AK111" s="36"/>
      <c r="AL111" s="1083"/>
    </row>
    <row r="112" spans="1:38" ht="15" customHeight="1" x14ac:dyDescent="0.25">
      <c r="A112" s="625"/>
      <c r="B112" s="1186" t="s">
        <v>1162</v>
      </c>
      <c r="C112" s="1231"/>
      <c r="D112" s="1231"/>
      <c r="E112" s="1225"/>
      <c r="F112" s="40"/>
      <c r="G112" s="40"/>
      <c r="H112" s="40"/>
      <c r="I112" s="40"/>
      <c r="J112" s="40"/>
      <c r="K112" s="40"/>
      <c r="L112" s="40"/>
      <c r="M112" s="40"/>
      <c r="N112" s="40"/>
      <c r="O112" s="40"/>
      <c r="P112" s="40"/>
      <c r="Q112" s="40"/>
      <c r="R112" s="40"/>
      <c r="S112" s="40"/>
      <c r="T112" s="40"/>
      <c r="U112" s="40"/>
      <c r="V112" s="40"/>
      <c r="W112" s="40"/>
      <c r="X112" s="40"/>
      <c r="Y112" s="40"/>
      <c r="Z112" s="40"/>
      <c r="AA112" s="40"/>
      <c r="AB112" s="40"/>
      <c r="AC112" s="40"/>
      <c r="AD112" s="40"/>
      <c r="AE112" s="40"/>
      <c r="AF112" s="40"/>
      <c r="AG112" s="40"/>
      <c r="AH112" s="40"/>
      <c r="AI112" s="1226"/>
      <c r="AJ112" s="1226"/>
      <c r="AK112" s="42"/>
      <c r="AL112" s="1083"/>
    </row>
    <row r="113" spans="1:38" ht="15" customHeight="1" x14ac:dyDescent="0.25">
      <c r="A113" s="625"/>
      <c r="B113" s="1186" t="s">
        <v>1173</v>
      </c>
      <c r="C113" s="1224" t="s">
        <v>1163</v>
      </c>
      <c r="D113" s="1224" t="s">
        <v>1164</v>
      </c>
      <c r="E113" s="1225"/>
      <c r="F113" s="40"/>
      <c r="G113" s="40"/>
      <c r="H113" s="40"/>
      <c r="I113" s="40"/>
      <c r="J113" s="40"/>
      <c r="K113" s="40"/>
      <c r="L113" s="40"/>
      <c r="M113" s="40"/>
      <c r="N113" s="40"/>
      <c r="O113" s="40"/>
      <c r="P113" s="40"/>
      <c r="Q113" s="40"/>
      <c r="R113" s="40"/>
      <c r="S113" s="40"/>
      <c r="T113" s="40"/>
      <c r="U113" s="40"/>
      <c r="V113" s="40"/>
      <c r="W113" s="40"/>
      <c r="X113" s="40"/>
      <c r="Y113" s="40"/>
      <c r="Z113" s="40"/>
      <c r="AA113" s="40"/>
      <c r="AB113" s="40"/>
      <c r="AC113" s="40"/>
      <c r="AD113" s="40"/>
      <c r="AE113" s="40"/>
      <c r="AF113" s="40"/>
      <c r="AG113" s="40"/>
      <c r="AH113" s="40"/>
      <c r="AI113" s="473"/>
      <c r="AJ113" s="88">
        <f>SUM(E113:AI113)</f>
        <v>0</v>
      </c>
      <c r="AK113" s="479" t="str">
        <f>IF(AJ113=(F9+I9+M9+N9),"Yes","No")</f>
        <v>Yes</v>
      </c>
      <c r="AL113" s="1083"/>
    </row>
    <row r="114" spans="1:38" s="565" customFormat="1" ht="15" customHeight="1" x14ac:dyDescent="0.25">
      <c r="A114" s="625"/>
      <c r="B114" s="1087" t="str">
        <f>CONCATENATE("as part of the total under row ", ROW(B113), ", the exposure in the domestic currency of the issuer")</f>
        <v>as part of the total under row 113, the exposure in the domestic currency of the issuer</v>
      </c>
      <c r="C114" s="1216" t="s">
        <v>297</v>
      </c>
      <c r="D114" s="1216" t="s">
        <v>726</v>
      </c>
      <c r="E114" s="100"/>
      <c r="F114" s="57"/>
      <c r="G114" s="57"/>
      <c r="H114" s="57"/>
      <c r="I114" s="57"/>
      <c r="J114" s="57"/>
      <c r="K114" s="57"/>
      <c r="L114" s="57"/>
      <c r="M114" s="57"/>
      <c r="N114" s="57"/>
      <c r="O114" s="57"/>
      <c r="P114" s="57"/>
      <c r="Q114" s="57"/>
      <c r="R114" s="57"/>
      <c r="S114" s="57"/>
      <c r="T114" s="57"/>
      <c r="U114" s="57"/>
      <c r="V114" s="57"/>
      <c r="W114" s="57"/>
      <c r="X114" s="57"/>
      <c r="Y114" s="57"/>
      <c r="Z114" s="57"/>
      <c r="AA114" s="57"/>
      <c r="AB114" s="57"/>
      <c r="AC114" s="57"/>
      <c r="AD114" s="57"/>
      <c r="AE114" s="57"/>
      <c r="AF114" s="57"/>
      <c r="AG114" s="57"/>
      <c r="AH114" s="57"/>
      <c r="AI114" s="101"/>
      <c r="AJ114" s="18">
        <f t="shared" ref="AJ114:AJ126" si="14">SUM(E114:AI114)</f>
        <v>0</v>
      </c>
      <c r="AK114" s="479" t="str">
        <f>IF(AJ114=(F10+I10+M10+N10),"Yes","No")</f>
        <v>Yes</v>
      </c>
      <c r="AL114" s="557"/>
    </row>
    <row r="115" spans="1:38" s="565" customFormat="1" ht="15" customHeight="1" x14ac:dyDescent="0.25">
      <c r="A115" s="625"/>
      <c r="B115" s="1090" t="s">
        <v>1174</v>
      </c>
      <c r="C115" s="1216" t="s">
        <v>1163</v>
      </c>
      <c r="D115" s="1216" t="s">
        <v>1164</v>
      </c>
      <c r="E115" s="100"/>
      <c r="F115" s="57"/>
      <c r="G115" s="57"/>
      <c r="H115" s="57"/>
      <c r="I115" s="57"/>
      <c r="J115" s="57"/>
      <c r="K115" s="57"/>
      <c r="L115" s="57"/>
      <c r="M115" s="57"/>
      <c r="N115" s="57"/>
      <c r="O115" s="57"/>
      <c r="P115" s="57"/>
      <c r="Q115" s="57"/>
      <c r="R115" s="57"/>
      <c r="S115" s="57"/>
      <c r="T115" s="57"/>
      <c r="U115" s="57"/>
      <c r="V115" s="57"/>
      <c r="W115" s="57"/>
      <c r="X115" s="57"/>
      <c r="Y115" s="57"/>
      <c r="Z115" s="57"/>
      <c r="AA115" s="57"/>
      <c r="AB115" s="57"/>
      <c r="AC115" s="57"/>
      <c r="AD115" s="57"/>
      <c r="AE115" s="57"/>
      <c r="AF115" s="57"/>
      <c r="AG115" s="57"/>
      <c r="AH115" s="57"/>
      <c r="AI115" s="101"/>
      <c r="AJ115" s="18">
        <f t="shared" si="14"/>
        <v>0</v>
      </c>
      <c r="AK115" s="479" t="str">
        <f>IF(AJ115=(F16+I16+M16+N16),"Yes","No")</f>
        <v>Yes</v>
      </c>
      <c r="AL115" s="557"/>
    </row>
    <row r="116" spans="1:38" s="565" customFormat="1" ht="15" customHeight="1" x14ac:dyDescent="0.25">
      <c r="A116" s="625"/>
      <c r="B116" s="1087" t="str">
        <f>CONCATENATE("as part of the total under row ", ROW(B115), ", the exposure in the domestic currency of the issuer")</f>
        <v>as part of the total under row 115, the exposure in the domestic currency of the issuer</v>
      </c>
      <c r="C116" s="1216" t="s">
        <v>297</v>
      </c>
      <c r="D116" s="1216" t="s">
        <v>726</v>
      </c>
      <c r="E116" s="100"/>
      <c r="F116" s="57"/>
      <c r="G116" s="57"/>
      <c r="H116" s="57"/>
      <c r="I116" s="57"/>
      <c r="J116" s="57"/>
      <c r="K116" s="57"/>
      <c r="L116" s="57"/>
      <c r="M116" s="57"/>
      <c r="N116" s="57"/>
      <c r="O116" s="57"/>
      <c r="P116" s="57"/>
      <c r="Q116" s="57"/>
      <c r="R116" s="57"/>
      <c r="S116" s="57"/>
      <c r="T116" s="57"/>
      <c r="U116" s="57"/>
      <c r="V116" s="57"/>
      <c r="W116" s="57"/>
      <c r="X116" s="57"/>
      <c r="Y116" s="57"/>
      <c r="Z116" s="57"/>
      <c r="AA116" s="57"/>
      <c r="AB116" s="57"/>
      <c r="AC116" s="57"/>
      <c r="AD116" s="57"/>
      <c r="AE116" s="57"/>
      <c r="AF116" s="57"/>
      <c r="AG116" s="57"/>
      <c r="AH116" s="57"/>
      <c r="AI116" s="101"/>
      <c r="AJ116" s="18">
        <f t="shared" si="14"/>
        <v>0</v>
      </c>
      <c r="AK116" s="479" t="str">
        <f>IF(AJ116=(F17+I17+M17+N17),"Yes","No")</f>
        <v>Yes</v>
      </c>
      <c r="AL116" s="557"/>
    </row>
    <row r="117" spans="1:38" s="565" customFormat="1" ht="15" customHeight="1" x14ac:dyDescent="0.25">
      <c r="A117" s="625"/>
      <c r="B117" s="1090" t="s">
        <v>1165</v>
      </c>
      <c r="C117" s="1216" t="s">
        <v>1163</v>
      </c>
      <c r="D117" s="1216" t="s">
        <v>1164</v>
      </c>
      <c r="E117" s="100"/>
      <c r="F117" s="57"/>
      <c r="G117" s="57"/>
      <c r="H117" s="57"/>
      <c r="I117" s="57"/>
      <c r="J117" s="57"/>
      <c r="K117" s="57"/>
      <c r="L117" s="57"/>
      <c r="M117" s="57"/>
      <c r="N117" s="57"/>
      <c r="O117" s="57"/>
      <c r="P117" s="57"/>
      <c r="Q117" s="57"/>
      <c r="R117" s="57"/>
      <c r="S117" s="57"/>
      <c r="T117" s="57"/>
      <c r="U117" s="57"/>
      <c r="V117" s="57"/>
      <c r="W117" s="57"/>
      <c r="X117" s="57"/>
      <c r="Y117" s="57"/>
      <c r="Z117" s="57"/>
      <c r="AA117" s="57"/>
      <c r="AB117" s="57"/>
      <c r="AC117" s="57"/>
      <c r="AD117" s="57"/>
      <c r="AE117" s="57"/>
      <c r="AF117" s="57"/>
      <c r="AG117" s="57"/>
      <c r="AH117" s="57"/>
      <c r="AI117" s="101"/>
      <c r="AJ117" s="18">
        <f t="shared" si="14"/>
        <v>0</v>
      </c>
      <c r="AK117" s="479" t="str">
        <f>IF(AJ117=(F26+I26+M26+N26+F33+I33+M33+N33+F40+I40+M40+N40),"Yes","No")</f>
        <v>Yes</v>
      </c>
      <c r="AL117" s="557"/>
    </row>
    <row r="118" spans="1:38" s="565" customFormat="1" ht="15" customHeight="1" x14ac:dyDescent="0.25">
      <c r="A118" s="625"/>
      <c r="B118" s="1087" t="str">
        <f>CONCATENATE("as part of the total under row ", ROW(B117), ", the exposure in the domestic currency of the issuer")</f>
        <v>as part of the total under row 117, the exposure in the domestic currency of the issuer</v>
      </c>
      <c r="C118" s="1216" t="s">
        <v>297</v>
      </c>
      <c r="D118" s="1216" t="s">
        <v>726</v>
      </c>
      <c r="E118" s="100"/>
      <c r="F118" s="57"/>
      <c r="G118" s="57"/>
      <c r="H118" s="57"/>
      <c r="I118" s="57"/>
      <c r="J118" s="57"/>
      <c r="K118" s="57"/>
      <c r="L118" s="57"/>
      <c r="M118" s="57"/>
      <c r="N118" s="57"/>
      <c r="O118" s="57"/>
      <c r="P118" s="57"/>
      <c r="Q118" s="57"/>
      <c r="R118" s="57"/>
      <c r="S118" s="57"/>
      <c r="T118" s="57"/>
      <c r="U118" s="57"/>
      <c r="V118" s="57"/>
      <c r="W118" s="57"/>
      <c r="X118" s="57"/>
      <c r="Y118" s="57"/>
      <c r="Z118" s="57"/>
      <c r="AA118" s="57"/>
      <c r="AB118" s="57"/>
      <c r="AC118" s="57"/>
      <c r="AD118" s="57"/>
      <c r="AE118" s="57"/>
      <c r="AF118" s="57"/>
      <c r="AG118" s="57"/>
      <c r="AH118" s="57"/>
      <c r="AI118" s="101"/>
      <c r="AJ118" s="18">
        <f t="shared" si="14"/>
        <v>0</v>
      </c>
      <c r="AK118" s="479" t="str">
        <f>IF(AJ118=(F27+I27+M27+N27+F34+I34+M34+N34+F41+I41+M41+N41),"Yes","No")</f>
        <v>Yes</v>
      </c>
      <c r="AL118" s="557"/>
    </row>
    <row r="119" spans="1:38" s="565" customFormat="1" ht="15" customHeight="1" x14ac:dyDescent="0.25">
      <c r="A119" s="625"/>
      <c r="B119" s="1087" t="s">
        <v>1108</v>
      </c>
      <c r="C119" s="1216" t="s">
        <v>1163</v>
      </c>
      <c r="D119" s="1216" t="s">
        <v>1164</v>
      </c>
      <c r="E119" s="100"/>
      <c r="F119" s="57"/>
      <c r="G119" s="57"/>
      <c r="H119" s="57"/>
      <c r="I119" s="57"/>
      <c r="J119" s="57"/>
      <c r="K119" s="57"/>
      <c r="L119" s="57"/>
      <c r="M119" s="57"/>
      <c r="N119" s="57"/>
      <c r="O119" s="57"/>
      <c r="P119" s="57"/>
      <c r="Q119" s="57"/>
      <c r="R119" s="57"/>
      <c r="S119" s="57"/>
      <c r="T119" s="57"/>
      <c r="U119" s="57"/>
      <c r="V119" s="57"/>
      <c r="W119" s="57"/>
      <c r="X119" s="57"/>
      <c r="Y119" s="57"/>
      <c r="Z119" s="57"/>
      <c r="AA119" s="57"/>
      <c r="AB119" s="57"/>
      <c r="AC119" s="57"/>
      <c r="AD119" s="57"/>
      <c r="AE119" s="57"/>
      <c r="AF119" s="57"/>
      <c r="AG119" s="57"/>
      <c r="AH119" s="57"/>
      <c r="AI119" s="101"/>
      <c r="AJ119" s="18">
        <f t="shared" si="14"/>
        <v>0</v>
      </c>
      <c r="AK119" s="479" t="str">
        <f>IF(AJ119=(F26+I26+M26+N26),"Yes","No")</f>
        <v>Yes</v>
      </c>
      <c r="AL119" s="557"/>
    </row>
    <row r="120" spans="1:38" s="565" customFormat="1" ht="15" customHeight="1" x14ac:dyDescent="0.25">
      <c r="A120" s="625"/>
      <c r="B120" s="1088" t="str">
        <f>CONCATENATE("as part of the total under row ",ROW(B119),", the exposure in the domestic currency of the issuer")</f>
        <v>as part of the total under row 119, the exposure in the domestic currency of the issuer</v>
      </c>
      <c r="C120" s="1216" t="s">
        <v>297</v>
      </c>
      <c r="D120" s="1216" t="s">
        <v>726</v>
      </c>
      <c r="E120" s="100"/>
      <c r="F120" s="57"/>
      <c r="G120" s="57"/>
      <c r="H120" s="57"/>
      <c r="I120" s="57"/>
      <c r="J120" s="57"/>
      <c r="K120" s="57"/>
      <c r="L120" s="57"/>
      <c r="M120" s="57"/>
      <c r="N120" s="57"/>
      <c r="O120" s="57"/>
      <c r="P120" s="57"/>
      <c r="Q120" s="57"/>
      <c r="R120" s="57"/>
      <c r="S120" s="57"/>
      <c r="T120" s="57"/>
      <c r="U120" s="57"/>
      <c r="V120" s="57"/>
      <c r="W120" s="57"/>
      <c r="X120" s="57"/>
      <c r="Y120" s="57"/>
      <c r="Z120" s="57"/>
      <c r="AA120" s="57"/>
      <c r="AB120" s="57"/>
      <c r="AC120" s="57"/>
      <c r="AD120" s="57"/>
      <c r="AE120" s="57"/>
      <c r="AF120" s="57"/>
      <c r="AG120" s="57"/>
      <c r="AH120" s="57"/>
      <c r="AI120" s="101"/>
      <c r="AJ120" s="18">
        <f t="shared" si="14"/>
        <v>0</v>
      </c>
      <c r="AK120" s="479" t="str">
        <f>IF(AJ120=(F27+I27+M27+N27),"Yes","No")</f>
        <v>Yes</v>
      </c>
      <c r="AL120" s="557"/>
    </row>
    <row r="121" spans="1:38" s="565" customFormat="1" ht="15" customHeight="1" x14ac:dyDescent="0.25">
      <c r="A121" s="625"/>
      <c r="B121" s="1087" t="s">
        <v>1109</v>
      </c>
      <c r="C121" s="1216" t="s">
        <v>1163</v>
      </c>
      <c r="D121" s="1216" t="s">
        <v>1164</v>
      </c>
      <c r="E121" s="100"/>
      <c r="F121" s="57"/>
      <c r="G121" s="57"/>
      <c r="H121" s="57"/>
      <c r="I121" s="57"/>
      <c r="J121" s="57"/>
      <c r="K121" s="57"/>
      <c r="L121" s="57"/>
      <c r="M121" s="57"/>
      <c r="N121" s="57"/>
      <c r="O121" s="57"/>
      <c r="P121" s="57"/>
      <c r="Q121" s="57"/>
      <c r="R121" s="57"/>
      <c r="S121" s="57"/>
      <c r="T121" s="57"/>
      <c r="U121" s="57"/>
      <c r="V121" s="57"/>
      <c r="W121" s="57"/>
      <c r="X121" s="57"/>
      <c r="Y121" s="57"/>
      <c r="Z121" s="57"/>
      <c r="AA121" s="57"/>
      <c r="AB121" s="57"/>
      <c r="AC121" s="57"/>
      <c r="AD121" s="57"/>
      <c r="AE121" s="57"/>
      <c r="AF121" s="57"/>
      <c r="AG121" s="57"/>
      <c r="AH121" s="57"/>
      <c r="AI121" s="101"/>
      <c r="AJ121" s="18">
        <f t="shared" si="14"/>
        <v>0</v>
      </c>
      <c r="AK121" s="479" t="str">
        <f>IF(AJ121=(F33+I33+M33+N33),"Yes","No")</f>
        <v>Yes</v>
      </c>
      <c r="AL121" s="557"/>
    </row>
    <row r="122" spans="1:38" s="565" customFormat="1" ht="15" customHeight="1" x14ac:dyDescent="0.25">
      <c r="A122" s="625"/>
      <c r="B122" s="1088" t="str">
        <f>CONCATENATE("as part of the total under row ",ROW(B121),", the exposure in the domestic currency of the issuer")</f>
        <v>as part of the total under row 121, the exposure in the domestic currency of the issuer</v>
      </c>
      <c r="C122" s="1216" t="s">
        <v>297</v>
      </c>
      <c r="D122" s="1216" t="s">
        <v>726</v>
      </c>
      <c r="E122" s="100"/>
      <c r="F122" s="57"/>
      <c r="G122" s="57"/>
      <c r="H122" s="57"/>
      <c r="I122" s="57"/>
      <c r="J122" s="57"/>
      <c r="K122" s="57"/>
      <c r="L122" s="57"/>
      <c r="M122" s="57"/>
      <c r="N122" s="57"/>
      <c r="O122" s="57"/>
      <c r="P122" s="57"/>
      <c r="Q122" s="57"/>
      <c r="R122" s="57"/>
      <c r="S122" s="57"/>
      <c r="T122" s="57"/>
      <c r="U122" s="57"/>
      <c r="V122" s="57"/>
      <c r="W122" s="57"/>
      <c r="X122" s="57"/>
      <c r="Y122" s="57"/>
      <c r="Z122" s="57"/>
      <c r="AA122" s="57"/>
      <c r="AB122" s="57"/>
      <c r="AC122" s="57"/>
      <c r="AD122" s="57"/>
      <c r="AE122" s="57"/>
      <c r="AF122" s="57"/>
      <c r="AG122" s="57"/>
      <c r="AH122" s="57"/>
      <c r="AI122" s="101"/>
      <c r="AJ122" s="18">
        <f t="shared" si="14"/>
        <v>0</v>
      </c>
      <c r="AK122" s="479" t="str">
        <f>IF(AJ122=(F34+I34+M34+N34),"Yes","No")</f>
        <v>Yes</v>
      </c>
      <c r="AL122" s="557"/>
    </row>
    <row r="123" spans="1:38" s="565" customFormat="1" ht="15" customHeight="1" x14ac:dyDescent="0.25">
      <c r="A123" s="625"/>
      <c r="B123" s="1087" t="s">
        <v>1110</v>
      </c>
      <c r="C123" s="1216" t="s">
        <v>1163</v>
      </c>
      <c r="D123" s="1216" t="s">
        <v>1164</v>
      </c>
      <c r="E123" s="100"/>
      <c r="F123" s="57"/>
      <c r="G123" s="57"/>
      <c r="H123" s="57"/>
      <c r="I123" s="57"/>
      <c r="J123" s="57"/>
      <c r="K123" s="57"/>
      <c r="L123" s="57"/>
      <c r="M123" s="57"/>
      <c r="N123" s="57"/>
      <c r="O123" s="57"/>
      <c r="P123" s="57"/>
      <c r="Q123" s="57"/>
      <c r="R123" s="57"/>
      <c r="S123" s="57"/>
      <c r="T123" s="57"/>
      <c r="U123" s="57"/>
      <c r="V123" s="57"/>
      <c r="W123" s="57"/>
      <c r="X123" s="57"/>
      <c r="Y123" s="57"/>
      <c r="Z123" s="57"/>
      <c r="AA123" s="57"/>
      <c r="AB123" s="57"/>
      <c r="AC123" s="57"/>
      <c r="AD123" s="57"/>
      <c r="AE123" s="57"/>
      <c r="AF123" s="57"/>
      <c r="AG123" s="57"/>
      <c r="AH123" s="57"/>
      <c r="AI123" s="101"/>
      <c r="AJ123" s="18">
        <f t="shared" si="14"/>
        <v>0</v>
      </c>
      <c r="AK123" s="479" t="str">
        <f>IF(AJ123=(F40+I40+M40+N40),"Yes","No")</f>
        <v>Yes</v>
      </c>
      <c r="AL123" s="557"/>
    </row>
    <row r="124" spans="1:38" s="565" customFormat="1" ht="15" customHeight="1" x14ac:dyDescent="0.25">
      <c r="A124" s="625"/>
      <c r="B124" s="1088" t="str">
        <f>CONCATENATE("as part of the total under row ",ROW(B123),", the exposure in the domestic currency of the issuer")</f>
        <v>as part of the total under row 123, the exposure in the domestic currency of the issuer</v>
      </c>
      <c r="C124" s="1216" t="s">
        <v>297</v>
      </c>
      <c r="D124" s="1216" t="s">
        <v>726</v>
      </c>
      <c r="E124" s="100"/>
      <c r="F124" s="57"/>
      <c r="G124" s="57"/>
      <c r="H124" s="57"/>
      <c r="I124" s="57"/>
      <c r="J124" s="57"/>
      <c r="K124" s="57"/>
      <c r="L124" s="57"/>
      <c r="M124" s="57"/>
      <c r="N124" s="57"/>
      <c r="O124" s="57"/>
      <c r="P124" s="57"/>
      <c r="Q124" s="57"/>
      <c r="R124" s="57"/>
      <c r="S124" s="57"/>
      <c r="T124" s="57"/>
      <c r="U124" s="57"/>
      <c r="V124" s="57"/>
      <c r="W124" s="57"/>
      <c r="X124" s="57"/>
      <c r="Y124" s="57"/>
      <c r="Z124" s="57"/>
      <c r="AA124" s="57"/>
      <c r="AB124" s="57"/>
      <c r="AC124" s="57"/>
      <c r="AD124" s="57"/>
      <c r="AE124" s="57"/>
      <c r="AF124" s="57"/>
      <c r="AG124" s="57"/>
      <c r="AH124" s="57"/>
      <c r="AI124" s="101"/>
      <c r="AJ124" s="18">
        <f t="shared" si="14"/>
        <v>0</v>
      </c>
      <c r="AK124" s="479" t="str">
        <f>IF(AJ124=(F41+I41+M41+N41),"Yes","No")</f>
        <v>Yes</v>
      </c>
      <c r="AL124" s="557"/>
    </row>
    <row r="125" spans="1:38" s="565" customFormat="1" ht="15" customHeight="1" x14ac:dyDescent="0.25">
      <c r="A125" s="625"/>
      <c r="B125" s="1090" t="s">
        <v>1166</v>
      </c>
      <c r="C125" s="1216" t="s">
        <v>1163</v>
      </c>
      <c r="D125" s="1216" t="s">
        <v>1164</v>
      </c>
      <c r="E125" s="100"/>
      <c r="F125" s="57"/>
      <c r="G125" s="57"/>
      <c r="H125" s="57"/>
      <c r="I125" s="57"/>
      <c r="J125" s="57"/>
      <c r="K125" s="57"/>
      <c r="L125" s="57"/>
      <c r="M125" s="57"/>
      <c r="N125" s="57"/>
      <c r="O125" s="57"/>
      <c r="P125" s="57"/>
      <c r="Q125" s="57"/>
      <c r="R125" s="57"/>
      <c r="S125" s="57"/>
      <c r="T125" s="57"/>
      <c r="U125" s="57"/>
      <c r="V125" s="57"/>
      <c r="W125" s="57"/>
      <c r="X125" s="57"/>
      <c r="Y125" s="57"/>
      <c r="Z125" s="57"/>
      <c r="AA125" s="57"/>
      <c r="AB125" s="57"/>
      <c r="AC125" s="57"/>
      <c r="AD125" s="57"/>
      <c r="AE125" s="57"/>
      <c r="AF125" s="57"/>
      <c r="AG125" s="57"/>
      <c r="AH125" s="57"/>
      <c r="AI125" s="101"/>
      <c r="AJ125" s="18">
        <f t="shared" si="14"/>
        <v>0</v>
      </c>
      <c r="AK125" s="479" t="str">
        <f>IF(AJ125=(F52+I52+M52+N52+F58+I58+M58+N58+F64+I64+M64+N64),"Yes","No")</f>
        <v>Yes</v>
      </c>
      <c r="AL125" s="557"/>
    </row>
    <row r="126" spans="1:38" s="565" customFormat="1" ht="15" customHeight="1" x14ac:dyDescent="0.25">
      <c r="A126" s="625"/>
      <c r="B126" s="1184" t="str">
        <f>CONCATENATE("as part of the total under row ", ROW(B125), ", the exposure in the domestic currency of the issuer")</f>
        <v>as part of the total under row 125, the exposure in the domestic currency of the issuer</v>
      </c>
      <c r="C126" s="1217" t="s">
        <v>297</v>
      </c>
      <c r="D126" s="1217" t="s">
        <v>726</v>
      </c>
      <c r="E126" s="1206"/>
      <c r="F126" s="52"/>
      <c r="G126" s="52"/>
      <c r="H126" s="52"/>
      <c r="I126" s="52"/>
      <c r="J126" s="52"/>
      <c r="K126" s="52"/>
      <c r="L126" s="52"/>
      <c r="M126" s="52"/>
      <c r="N126" s="52"/>
      <c r="O126" s="52"/>
      <c r="P126" s="52"/>
      <c r="Q126" s="52"/>
      <c r="R126" s="52"/>
      <c r="S126" s="52"/>
      <c r="T126" s="52"/>
      <c r="U126" s="52"/>
      <c r="V126" s="52"/>
      <c r="W126" s="52"/>
      <c r="X126" s="52"/>
      <c r="Y126" s="52"/>
      <c r="Z126" s="52"/>
      <c r="AA126" s="52"/>
      <c r="AB126" s="52"/>
      <c r="AC126" s="52"/>
      <c r="AD126" s="52"/>
      <c r="AE126" s="52"/>
      <c r="AF126" s="52"/>
      <c r="AG126" s="52"/>
      <c r="AH126" s="52"/>
      <c r="AI126" s="471"/>
      <c r="AJ126" s="103">
        <f t="shared" si="14"/>
        <v>0</v>
      </c>
      <c r="AK126" s="479" t="str">
        <f>IF(AJ126=(F53+I53+M53+N53+F59+I59+M59+N59+F65+I65+M65+N65),"Yes","No")</f>
        <v>Yes</v>
      </c>
      <c r="AL126" s="557"/>
    </row>
    <row r="127" spans="1:38" ht="15" customHeight="1" x14ac:dyDescent="0.25">
      <c r="A127" s="625"/>
      <c r="B127" s="1786" t="s">
        <v>1167</v>
      </c>
      <c r="C127" s="1798" t="s">
        <v>1160</v>
      </c>
      <c r="D127" s="1798" t="s">
        <v>1160</v>
      </c>
      <c r="E127" s="1763">
        <f t="shared" ref="E127:AJ127" si="15">E113+E115+E117+E125</f>
        <v>0</v>
      </c>
      <c r="F127" s="1763">
        <f t="shared" si="15"/>
        <v>0</v>
      </c>
      <c r="G127" s="1763">
        <f t="shared" si="15"/>
        <v>0</v>
      </c>
      <c r="H127" s="1763">
        <f t="shared" si="15"/>
        <v>0</v>
      </c>
      <c r="I127" s="1763">
        <f t="shared" si="15"/>
        <v>0</v>
      </c>
      <c r="J127" s="1763">
        <f t="shared" si="15"/>
        <v>0</v>
      </c>
      <c r="K127" s="1763">
        <f t="shared" si="15"/>
        <v>0</v>
      </c>
      <c r="L127" s="1763">
        <f t="shared" si="15"/>
        <v>0</v>
      </c>
      <c r="M127" s="1763">
        <f t="shared" si="15"/>
        <v>0</v>
      </c>
      <c r="N127" s="1763">
        <f t="shared" si="15"/>
        <v>0</v>
      </c>
      <c r="O127" s="1763">
        <f t="shared" si="15"/>
        <v>0</v>
      </c>
      <c r="P127" s="1763">
        <f t="shared" si="15"/>
        <v>0</v>
      </c>
      <c r="Q127" s="1763">
        <f t="shared" si="15"/>
        <v>0</v>
      </c>
      <c r="R127" s="1763">
        <f t="shared" si="15"/>
        <v>0</v>
      </c>
      <c r="S127" s="1763">
        <f t="shared" si="15"/>
        <v>0</v>
      </c>
      <c r="T127" s="1763">
        <f t="shared" si="15"/>
        <v>0</v>
      </c>
      <c r="U127" s="1763">
        <f t="shared" si="15"/>
        <v>0</v>
      </c>
      <c r="V127" s="1763">
        <f t="shared" si="15"/>
        <v>0</v>
      </c>
      <c r="W127" s="1763">
        <f t="shared" si="15"/>
        <v>0</v>
      </c>
      <c r="X127" s="1763">
        <f t="shared" si="15"/>
        <v>0</v>
      </c>
      <c r="Y127" s="1763">
        <f t="shared" si="15"/>
        <v>0</v>
      </c>
      <c r="Z127" s="1763">
        <f t="shared" si="15"/>
        <v>0</v>
      </c>
      <c r="AA127" s="1763">
        <f t="shared" si="15"/>
        <v>0</v>
      </c>
      <c r="AB127" s="1763">
        <f t="shared" si="15"/>
        <v>0</v>
      </c>
      <c r="AC127" s="1763">
        <f t="shared" si="15"/>
        <v>0</v>
      </c>
      <c r="AD127" s="1763">
        <f t="shared" si="15"/>
        <v>0</v>
      </c>
      <c r="AE127" s="1763">
        <f t="shared" si="15"/>
        <v>0</v>
      </c>
      <c r="AF127" s="1763">
        <f t="shared" si="15"/>
        <v>0</v>
      </c>
      <c r="AG127" s="1763">
        <f t="shared" si="15"/>
        <v>0</v>
      </c>
      <c r="AH127" s="1763">
        <f t="shared" si="15"/>
        <v>0</v>
      </c>
      <c r="AI127" s="1764">
        <f t="shared" si="15"/>
        <v>0</v>
      </c>
      <c r="AJ127" s="1763">
        <f t="shared" si="15"/>
        <v>0</v>
      </c>
      <c r="AK127" s="1382"/>
      <c r="AL127" s="1083"/>
    </row>
    <row r="128" spans="1:38" ht="30" customHeight="1" x14ac:dyDescent="0.25">
      <c r="A128" s="625"/>
      <c r="B128" s="1765" t="s">
        <v>1723</v>
      </c>
      <c r="C128" s="1228"/>
      <c r="D128" s="1228"/>
      <c r="E128" s="1229"/>
      <c r="F128" s="1229"/>
      <c r="G128" s="1229"/>
      <c r="H128" s="1229"/>
      <c r="I128" s="1229"/>
      <c r="J128" s="1229"/>
      <c r="K128" s="1229"/>
      <c r="L128" s="1229"/>
      <c r="M128" s="1229"/>
      <c r="N128" s="1229"/>
      <c r="O128" s="1229"/>
      <c r="P128" s="1229"/>
      <c r="Q128" s="1229"/>
      <c r="R128" s="1229"/>
      <c r="S128" s="1229"/>
      <c r="T128" s="1229"/>
      <c r="U128" s="1229"/>
      <c r="V128" s="1229"/>
      <c r="W128" s="1229"/>
      <c r="X128" s="1229"/>
      <c r="Y128" s="1229"/>
      <c r="Z128" s="1229"/>
      <c r="AA128" s="1229"/>
      <c r="AB128" s="1229"/>
      <c r="AC128" s="1229"/>
      <c r="AD128" s="1229"/>
      <c r="AE128" s="1229"/>
      <c r="AF128" s="1229"/>
      <c r="AG128" s="1229"/>
      <c r="AH128" s="1229"/>
      <c r="AI128" s="1229"/>
      <c r="AJ128" s="1230"/>
      <c r="AK128" s="36"/>
      <c r="AL128" s="1083"/>
    </row>
    <row r="129" spans="1:38" ht="15" customHeight="1" x14ac:dyDescent="0.25">
      <c r="A129" s="625"/>
      <c r="B129" s="1186" t="s">
        <v>1724</v>
      </c>
      <c r="C129" s="1231"/>
      <c r="D129" s="1231"/>
      <c r="E129" s="45"/>
      <c r="F129" s="45"/>
      <c r="G129" s="45"/>
      <c r="H129" s="45"/>
      <c r="I129" s="45"/>
      <c r="J129" s="45"/>
      <c r="K129" s="45"/>
      <c r="L129" s="45"/>
      <c r="M129" s="45"/>
      <c r="N129" s="45"/>
      <c r="O129" s="45"/>
      <c r="P129" s="45"/>
      <c r="Q129" s="45"/>
      <c r="R129" s="45"/>
      <c r="S129" s="45"/>
      <c r="T129" s="45"/>
      <c r="U129" s="45"/>
      <c r="V129" s="45"/>
      <c r="W129" s="45"/>
      <c r="X129" s="45"/>
      <c r="Y129" s="45"/>
      <c r="Z129" s="45"/>
      <c r="AA129" s="45"/>
      <c r="AB129" s="45"/>
      <c r="AC129" s="45"/>
      <c r="AD129" s="45"/>
      <c r="AE129" s="45"/>
      <c r="AF129" s="45"/>
      <c r="AG129" s="45"/>
      <c r="AH129" s="45"/>
      <c r="AI129" s="1226"/>
      <c r="AJ129" s="1226"/>
      <c r="AK129" s="42"/>
      <c r="AL129" s="1083"/>
    </row>
    <row r="130" spans="1:38" ht="15" customHeight="1" x14ac:dyDescent="0.25">
      <c r="A130" s="625"/>
      <c r="B130" s="1186" t="s">
        <v>1725</v>
      </c>
      <c r="C130" s="1224" t="s">
        <v>1163</v>
      </c>
      <c r="D130" s="1224" t="s">
        <v>1164</v>
      </c>
      <c r="E130" s="45"/>
      <c r="F130" s="45"/>
      <c r="G130" s="45"/>
      <c r="H130" s="45"/>
      <c r="I130" s="45"/>
      <c r="J130" s="45"/>
      <c r="K130" s="45"/>
      <c r="L130" s="45"/>
      <c r="M130" s="45"/>
      <c r="N130" s="45"/>
      <c r="O130" s="45"/>
      <c r="P130" s="45"/>
      <c r="Q130" s="45"/>
      <c r="R130" s="45"/>
      <c r="S130" s="45"/>
      <c r="T130" s="45"/>
      <c r="U130" s="45"/>
      <c r="V130" s="45"/>
      <c r="W130" s="45"/>
      <c r="X130" s="45"/>
      <c r="Y130" s="45"/>
      <c r="Z130" s="45"/>
      <c r="AA130" s="45"/>
      <c r="AB130" s="45"/>
      <c r="AC130" s="45"/>
      <c r="AD130" s="45"/>
      <c r="AE130" s="45"/>
      <c r="AF130" s="45"/>
      <c r="AG130" s="45"/>
      <c r="AH130" s="45"/>
      <c r="AI130" s="45"/>
      <c r="AJ130" s="88">
        <f>SUM(E130:AI130)</f>
        <v>0</v>
      </c>
      <c r="AK130" s="42"/>
      <c r="AL130" s="1083"/>
    </row>
    <row r="131" spans="1:38" ht="15" customHeight="1" x14ac:dyDescent="0.25">
      <c r="A131" s="625"/>
      <c r="B131" s="1087" t="str">
        <f>CONCATENATE("as part of the total under row ",ROW(B130),", the exposure in the domestic currency of the issuer")</f>
        <v>as part of the total under row 130, the exposure in the domestic currency of the issuer</v>
      </c>
      <c r="C131" s="1216" t="s">
        <v>297</v>
      </c>
      <c r="D131" s="1216" t="s">
        <v>726</v>
      </c>
      <c r="E131" s="45"/>
      <c r="F131" s="45"/>
      <c r="G131" s="45"/>
      <c r="H131" s="45"/>
      <c r="I131" s="45"/>
      <c r="J131" s="45"/>
      <c r="K131" s="45"/>
      <c r="L131" s="45"/>
      <c r="M131" s="45"/>
      <c r="N131" s="45"/>
      <c r="O131" s="45"/>
      <c r="P131" s="45"/>
      <c r="Q131" s="45"/>
      <c r="R131" s="45"/>
      <c r="S131" s="45"/>
      <c r="T131" s="45"/>
      <c r="U131" s="45"/>
      <c r="V131" s="45"/>
      <c r="W131" s="45"/>
      <c r="X131" s="45"/>
      <c r="Y131" s="45"/>
      <c r="Z131" s="45"/>
      <c r="AA131" s="45"/>
      <c r="AB131" s="45"/>
      <c r="AC131" s="45"/>
      <c r="AD131" s="45"/>
      <c r="AE131" s="45"/>
      <c r="AF131" s="45"/>
      <c r="AG131" s="45"/>
      <c r="AH131" s="45"/>
      <c r="AI131" s="45"/>
      <c r="AJ131" s="18">
        <f t="shared" ref="AJ131:AJ141" si="16">SUM(E131:AI131)</f>
        <v>0</v>
      </c>
      <c r="AK131" s="42"/>
      <c r="AL131" s="1083"/>
    </row>
    <row r="132" spans="1:38" ht="15" customHeight="1" x14ac:dyDescent="0.25">
      <c r="A132" s="625"/>
      <c r="B132" s="1090" t="s">
        <v>1726</v>
      </c>
      <c r="C132" s="1216" t="s">
        <v>1163</v>
      </c>
      <c r="D132" s="1216" t="s">
        <v>1164</v>
      </c>
      <c r="E132" s="45"/>
      <c r="F132" s="45"/>
      <c r="G132" s="45"/>
      <c r="H132" s="45"/>
      <c r="I132" s="45"/>
      <c r="J132" s="45"/>
      <c r="K132" s="45"/>
      <c r="L132" s="45"/>
      <c r="M132" s="45"/>
      <c r="N132" s="45"/>
      <c r="O132" s="45"/>
      <c r="P132" s="45"/>
      <c r="Q132" s="45"/>
      <c r="R132" s="45"/>
      <c r="S132" s="45"/>
      <c r="T132" s="45"/>
      <c r="U132" s="45"/>
      <c r="V132" s="45"/>
      <c r="W132" s="45"/>
      <c r="X132" s="45"/>
      <c r="Y132" s="45"/>
      <c r="Z132" s="45"/>
      <c r="AA132" s="45"/>
      <c r="AB132" s="45"/>
      <c r="AC132" s="45"/>
      <c r="AD132" s="45"/>
      <c r="AE132" s="45"/>
      <c r="AF132" s="45"/>
      <c r="AG132" s="45"/>
      <c r="AH132" s="45"/>
      <c r="AI132" s="45"/>
      <c r="AJ132" s="18">
        <f t="shared" si="16"/>
        <v>0</v>
      </c>
      <c r="AK132" s="42"/>
      <c r="AL132" s="1083"/>
    </row>
    <row r="133" spans="1:38" ht="15" customHeight="1" x14ac:dyDescent="0.25">
      <c r="A133" s="625"/>
      <c r="B133" s="1087" t="str">
        <f>CONCATENATE("as part of the total under row ",ROW(B132),", the exposure in the domestic currency of the issuer")</f>
        <v>as part of the total under row 132, the exposure in the domestic currency of the issuer</v>
      </c>
      <c r="C133" s="1216" t="s">
        <v>297</v>
      </c>
      <c r="D133" s="1216" t="s">
        <v>726</v>
      </c>
      <c r="E133" s="45"/>
      <c r="F133" s="45"/>
      <c r="G133" s="45"/>
      <c r="H133" s="45"/>
      <c r="I133" s="45"/>
      <c r="J133" s="45"/>
      <c r="K133" s="45"/>
      <c r="L133" s="45"/>
      <c r="M133" s="45"/>
      <c r="N133" s="45"/>
      <c r="O133" s="45"/>
      <c r="P133" s="45"/>
      <c r="Q133" s="45"/>
      <c r="R133" s="45"/>
      <c r="S133" s="45"/>
      <c r="T133" s="45"/>
      <c r="U133" s="45"/>
      <c r="V133" s="45"/>
      <c r="W133" s="45"/>
      <c r="X133" s="45"/>
      <c r="Y133" s="45"/>
      <c r="Z133" s="45"/>
      <c r="AA133" s="45"/>
      <c r="AB133" s="45"/>
      <c r="AC133" s="45"/>
      <c r="AD133" s="45"/>
      <c r="AE133" s="45"/>
      <c r="AF133" s="45"/>
      <c r="AG133" s="45"/>
      <c r="AH133" s="45"/>
      <c r="AI133" s="45"/>
      <c r="AJ133" s="18">
        <f t="shared" si="16"/>
        <v>0</v>
      </c>
      <c r="AK133" s="42"/>
      <c r="AL133" s="1083"/>
    </row>
    <row r="134" spans="1:38" ht="15" customHeight="1" x14ac:dyDescent="0.25">
      <c r="A134" s="625"/>
      <c r="B134" s="1090" t="s">
        <v>1727</v>
      </c>
      <c r="C134" s="1216" t="s">
        <v>1163</v>
      </c>
      <c r="D134" s="1216" t="s">
        <v>1164</v>
      </c>
      <c r="E134" s="45"/>
      <c r="F134" s="45"/>
      <c r="G134" s="45"/>
      <c r="H134" s="45"/>
      <c r="I134" s="45"/>
      <c r="J134" s="45"/>
      <c r="K134" s="45"/>
      <c r="L134" s="45"/>
      <c r="M134" s="45"/>
      <c r="N134" s="45"/>
      <c r="O134" s="45"/>
      <c r="P134" s="45"/>
      <c r="Q134" s="45"/>
      <c r="R134" s="45"/>
      <c r="S134" s="45"/>
      <c r="T134" s="45"/>
      <c r="U134" s="45"/>
      <c r="V134" s="45"/>
      <c r="W134" s="45"/>
      <c r="X134" s="45"/>
      <c r="Y134" s="45"/>
      <c r="Z134" s="45"/>
      <c r="AA134" s="45"/>
      <c r="AB134" s="45"/>
      <c r="AC134" s="45"/>
      <c r="AD134" s="45"/>
      <c r="AE134" s="45"/>
      <c r="AF134" s="45"/>
      <c r="AG134" s="45"/>
      <c r="AH134" s="45"/>
      <c r="AI134" s="45"/>
      <c r="AJ134" s="18">
        <f t="shared" si="16"/>
        <v>0</v>
      </c>
      <c r="AK134" s="42"/>
      <c r="AL134" s="1083"/>
    </row>
    <row r="135" spans="1:38" ht="15" customHeight="1" x14ac:dyDescent="0.25">
      <c r="A135" s="625"/>
      <c r="B135" s="1087" t="str">
        <f>CONCATENATE("as part of the total under row ",ROW(B134),", the exposure in the domestic currency of the issuer")</f>
        <v>as part of the total under row 134, the exposure in the domestic currency of the issuer</v>
      </c>
      <c r="C135" s="1216" t="s">
        <v>297</v>
      </c>
      <c r="D135" s="1216" t="s">
        <v>726</v>
      </c>
      <c r="E135" s="45"/>
      <c r="F135" s="45"/>
      <c r="G135" s="45"/>
      <c r="H135" s="45"/>
      <c r="I135" s="45"/>
      <c r="J135" s="45"/>
      <c r="K135" s="45"/>
      <c r="L135" s="45"/>
      <c r="M135" s="45"/>
      <c r="N135" s="45"/>
      <c r="O135" s="45"/>
      <c r="P135" s="45"/>
      <c r="Q135" s="45"/>
      <c r="R135" s="45"/>
      <c r="S135" s="45"/>
      <c r="T135" s="45"/>
      <c r="U135" s="45"/>
      <c r="V135" s="45"/>
      <c r="W135" s="45"/>
      <c r="X135" s="45"/>
      <c r="Y135" s="45"/>
      <c r="Z135" s="45"/>
      <c r="AA135" s="45"/>
      <c r="AB135" s="45"/>
      <c r="AC135" s="45"/>
      <c r="AD135" s="45"/>
      <c r="AE135" s="45"/>
      <c r="AF135" s="45"/>
      <c r="AG135" s="45"/>
      <c r="AH135" s="45"/>
      <c r="AI135" s="45"/>
      <c r="AJ135" s="18">
        <f t="shared" si="16"/>
        <v>0</v>
      </c>
      <c r="AK135" s="42"/>
      <c r="AL135" s="1083"/>
    </row>
    <row r="136" spans="1:38" ht="15" customHeight="1" x14ac:dyDescent="0.25">
      <c r="A136" s="625"/>
      <c r="B136" s="1087" t="s">
        <v>1108</v>
      </c>
      <c r="C136" s="1216" t="s">
        <v>1163</v>
      </c>
      <c r="D136" s="1216" t="s">
        <v>1164</v>
      </c>
      <c r="E136" s="45"/>
      <c r="F136" s="45"/>
      <c r="G136" s="45"/>
      <c r="H136" s="45"/>
      <c r="I136" s="45"/>
      <c r="J136" s="45"/>
      <c r="K136" s="45"/>
      <c r="L136" s="45"/>
      <c r="M136" s="45"/>
      <c r="N136" s="45"/>
      <c r="O136" s="45"/>
      <c r="P136" s="45"/>
      <c r="Q136" s="45"/>
      <c r="R136" s="45"/>
      <c r="S136" s="45"/>
      <c r="T136" s="45"/>
      <c r="U136" s="45"/>
      <c r="V136" s="45"/>
      <c r="W136" s="45"/>
      <c r="X136" s="45"/>
      <c r="Y136" s="45"/>
      <c r="Z136" s="45"/>
      <c r="AA136" s="45"/>
      <c r="AB136" s="45"/>
      <c r="AC136" s="45"/>
      <c r="AD136" s="45"/>
      <c r="AE136" s="45"/>
      <c r="AF136" s="45"/>
      <c r="AG136" s="45"/>
      <c r="AH136" s="45"/>
      <c r="AI136" s="45"/>
      <c r="AJ136" s="18">
        <f t="shared" si="16"/>
        <v>0</v>
      </c>
      <c r="AK136" s="42"/>
      <c r="AL136" s="1083"/>
    </row>
    <row r="137" spans="1:38" ht="15" customHeight="1" x14ac:dyDescent="0.25">
      <c r="A137" s="625"/>
      <c r="B137" s="1088" t="str">
        <f>CONCATENATE("as part of the total under row ",ROW(B136),", the exposure in the domestic currency of the issuer")</f>
        <v>as part of the total under row 136, the exposure in the domestic currency of the issuer</v>
      </c>
      <c r="C137" s="1216" t="s">
        <v>297</v>
      </c>
      <c r="D137" s="1216" t="s">
        <v>726</v>
      </c>
      <c r="E137" s="45"/>
      <c r="F137" s="45"/>
      <c r="G137" s="45"/>
      <c r="H137" s="45"/>
      <c r="I137" s="45"/>
      <c r="J137" s="45"/>
      <c r="K137" s="45"/>
      <c r="L137" s="45"/>
      <c r="M137" s="45"/>
      <c r="N137" s="45"/>
      <c r="O137" s="45"/>
      <c r="P137" s="45"/>
      <c r="Q137" s="45"/>
      <c r="R137" s="45"/>
      <c r="S137" s="45"/>
      <c r="T137" s="45"/>
      <c r="U137" s="45"/>
      <c r="V137" s="45"/>
      <c r="W137" s="45"/>
      <c r="X137" s="45"/>
      <c r="Y137" s="45"/>
      <c r="Z137" s="45"/>
      <c r="AA137" s="45"/>
      <c r="AB137" s="45"/>
      <c r="AC137" s="45"/>
      <c r="AD137" s="45"/>
      <c r="AE137" s="45"/>
      <c r="AF137" s="45"/>
      <c r="AG137" s="45"/>
      <c r="AH137" s="45"/>
      <c r="AI137" s="45"/>
      <c r="AJ137" s="18">
        <f t="shared" si="16"/>
        <v>0</v>
      </c>
      <c r="AK137" s="42"/>
      <c r="AL137" s="1083"/>
    </row>
    <row r="138" spans="1:38" ht="15" customHeight="1" x14ac:dyDescent="0.25">
      <c r="A138" s="625"/>
      <c r="B138" s="1087" t="s">
        <v>1109</v>
      </c>
      <c r="C138" s="1216" t="s">
        <v>1163</v>
      </c>
      <c r="D138" s="1216" t="s">
        <v>1164</v>
      </c>
      <c r="E138" s="45"/>
      <c r="F138" s="45"/>
      <c r="G138" s="45"/>
      <c r="H138" s="45"/>
      <c r="I138" s="45"/>
      <c r="J138" s="45"/>
      <c r="K138" s="45"/>
      <c r="L138" s="45"/>
      <c r="M138" s="45"/>
      <c r="N138" s="45"/>
      <c r="O138" s="45"/>
      <c r="P138" s="45"/>
      <c r="Q138" s="45"/>
      <c r="R138" s="45"/>
      <c r="S138" s="45"/>
      <c r="T138" s="45"/>
      <c r="U138" s="45"/>
      <c r="V138" s="45"/>
      <c r="W138" s="45"/>
      <c r="X138" s="45"/>
      <c r="Y138" s="45"/>
      <c r="Z138" s="45"/>
      <c r="AA138" s="45"/>
      <c r="AB138" s="45"/>
      <c r="AC138" s="45"/>
      <c r="AD138" s="45"/>
      <c r="AE138" s="45"/>
      <c r="AF138" s="45"/>
      <c r="AG138" s="45"/>
      <c r="AH138" s="45"/>
      <c r="AI138" s="45"/>
      <c r="AJ138" s="18">
        <f t="shared" si="16"/>
        <v>0</v>
      </c>
      <c r="AK138" s="42"/>
      <c r="AL138" s="1083"/>
    </row>
    <row r="139" spans="1:38" ht="15" customHeight="1" x14ac:dyDescent="0.25">
      <c r="A139" s="625"/>
      <c r="B139" s="1088" t="str">
        <f>CONCATENATE("as part of the total under row ",ROW(B138),", the exposure in the domestic currency of the issuer")</f>
        <v>as part of the total under row 138, the exposure in the domestic currency of the issuer</v>
      </c>
      <c r="C139" s="1216" t="s">
        <v>297</v>
      </c>
      <c r="D139" s="1216" t="s">
        <v>726</v>
      </c>
      <c r="E139" s="45"/>
      <c r="F139" s="45"/>
      <c r="G139" s="45"/>
      <c r="H139" s="45"/>
      <c r="I139" s="45"/>
      <c r="J139" s="45"/>
      <c r="K139" s="45"/>
      <c r="L139" s="45"/>
      <c r="M139" s="45"/>
      <c r="N139" s="45"/>
      <c r="O139" s="45"/>
      <c r="P139" s="45"/>
      <c r="Q139" s="45"/>
      <c r="R139" s="45"/>
      <c r="S139" s="45"/>
      <c r="T139" s="45"/>
      <c r="U139" s="45"/>
      <c r="V139" s="45"/>
      <c r="W139" s="45"/>
      <c r="X139" s="45"/>
      <c r="Y139" s="45"/>
      <c r="Z139" s="45"/>
      <c r="AA139" s="45"/>
      <c r="AB139" s="45"/>
      <c r="AC139" s="45"/>
      <c r="AD139" s="45"/>
      <c r="AE139" s="45"/>
      <c r="AF139" s="45"/>
      <c r="AG139" s="45"/>
      <c r="AH139" s="45"/>
      <c r="AI139" s="45"/>
      <c r="AJ139" s="18">
        <f t="shared" si="16"/>
        <v>0</v>
      </c>
      <c r="AK139" s="42"/>
      <c r="AL139" s="1083"/>
    </row>
    <row r="140" spans="1:38" ht="15" customHeight="1" x14ac:dyDescent="0.25">
      <c r="A140" s="625"/>
      <c r="B140" s="1087" t="s">
        <v>1110</v>
      </c>
      <c r="C140" s="1216" t="s">
        <v>1163</v>
      </c>
      <c r="D140" s="1216" t="s">
        <v>1164</v>
      </c>
      <c r="E140" s="45"/>
      <c r="F140" s="45"/>
      <c r="G140" s="45"/>
      <c r="H140" s="45"/>
      <c r="I140" s="45"/>
      <c r="J140" s="45"/>
      <c r="K140" s="45"/>
      <c r="L140" s="45"/>
      <c r="M140" s="45"/>
      <c r="N140" s="45"/>
      <c r="O140" s="45"/>
      <c r="P140" s="45"/>
      <c r="Q140" s="45"/>
      <c r="R140" s="45"/>
      <c r="S140" s="45"/>
      <c r="T140" s="45"/>
      <c r="U140" s="45"/>
      <c r="V140" s="45"/>
      <c r="W140" s="45"/>
      <c r="X140" s="45"/>
      <c r="Y140" s="45"/>
      <c r="Z140" s="45"/>
      <c r="AA140" s="45"/>
      <c r="AB140" s="45"/>
      <c r="AC140" s="45"/>
      <c r="AD140" s="45"/>
      <c r="AE140" s="45"/>
      <c r="AF140" s="45"/>
      <c r="AG140" s="45"/>
      <c r="AH140" s="45"/>
      <c r="AI140" s="45"/>
      <c r="AJ140" s="18">
        <f t="shared" si="16"/>
        <v>0</v>
      </c>
      <c r="AK140" s="42"/>
      <c r="AL140" s="1083"/>
    </row>
    <row r="141" spans="1:38" ht="15" customHeight="1" x14ac:dyDescent="0.25">
      <c r="A141" s="625"/>
      <c r="B141" s="1088" t="str">
        <f>CONCATENATE("as part of the total under row ",ROW(B140),", the exposure in the domestic currency of the issuer")</f>
        <v>as part of the total under row 140, the exposure in the domestic currency of the issuer</v>
      </c>
      <c r="C141" s="1216" t="s">
        <v>297</v>
      </c>
      <c r="D141" s="1216" t="s">
        <v>726</v>
      </c>
      <c r="E141" s="45"/>
      <c r="F141" s="45"/>
      <c r="G141" s="45"/>
      <c r="H141" s="45"/>
      <c r="I141" s="45"/>
      <c r="J141" s="45"/>
      <c r="K141" s="45"/>
      <c r="L141" s="45"/>
      <c r="M141" s="45"/>
      <c r="N141" s="45"/>
      <c r="O141" s="45"/>
      <c r="P141" s="45"/>
      <c r="Q141" s="45"/>
      <c r="R141" s="45"/>
      <c r="S141" s="45"/>
      <c r="T141" s="45"/>
      <c r="U141" s="45"/>
      <c r="V141" s="45"/>
      <c r="W141" s="45"/>
      <c r="X141" s="45"/>
      <c r="Y141" s="45"/>
      <c r="Z141" s="45"/>
      <c r="AA141" s="45"/>
      <c r="AB141" s="45"/>
      <c r="AC141" s="45"/>
      <c r="AD141" s="45"/>
      <c r="AE141" s="45"/>
      <c r="AF141" s="45"/>
      <c r="AG141" s="45"/>
      <c r="AH141" s="45"/>
      <c r="AI141" s="45"/>
      <c r="AJ141" s="18">
        <f t="shared" si="16"/>
        <v>0</v>
      </c>
      <c r="AK141" s="42"/>
      <c r="AL141" s="1083"/>
    </row>
    <row r="142" spans="1:38" ht="15" customHeight="1" x14ac:dyDescent="0.25">
      <c r="A142" s="625"/>
      <c r="B142" s="1090" t="s">
        <v>1728</v>
      </c>
      <c r="C142" s="1216" t="s">
        <v>1163</v>
      </c>
      <c r="D142" s="1216" t="s">
        <v>1164</v>
      </c>
      <c r="E142" s="45"/>
      <c r="F142" s="45"/>
      <c r="G142" s="45"/>
      <c r="H142" s="45"/>
      <c r="I142" s="45"/>
      <c r="J142" s="45"/>
      <c r="K142" s="45"/>
      <c r="L142" s="45"/>
      <c r="M142" s="45"/>
      <c r="N142" s="45"/>
      <c r="O142" s="45"/>
      <c r="P142" s="45"/>
      <c r="Q142" s="45"/>
      <c r="R142" s="45"/>
      <c r="S142" s="45"/>
      <c r="T142" s="45"/>
      <c r="U142" s="45"/>
      <c r="V142" s="45"/>
      <c r="W142" s="45"/>
      <c r="X142" s="45"/>
      <c r="Y142" s="45"/>
      <c r="Z142" s="45"/>
      <c r="AA142" s="45"/>
      <c r="AB142" s="45"/>
      <c r="AC142" s="45"/>
      <c r="AD142" s="45"/>
      <c r="AE142" s="45"/>
      <c r="AF142" s="45"/>
      <c r="AG142" s="45"/>
      <c r="AH142" s="45"/>
      <c r="AI142" s="45"/>
      <c r="AJ142" s="18">
        <f t="shared" ref="AJ142:AJ143" si="17">SUM(E142:AI142)</f>
        <v>0</v>
      </c>
      <c r="AK142" s="42"/>
      <c r="AL142" s="1083"/>
    </row>
    <row r="143" spans="1:38" ht="15" customHeight="1" x14ac:dyDescent="0.25">
      <c r="A143" s="625"/>
      <c r="B143" s="1184" t="str">
        <f>CONCATENATE("as part of the total under row ",ROW(B142),", the exposure in the domestic currency of the issuer")</f>
        <v>as part of the total under row 142, the exposure in the domestic currency of the issuer</v>
      </c>
      <c r="C143" s="1217" t="s">
        <v>297</v>
      </c>
      <c r="D143" s="1217" t="s">
        <v>726</v>
      </c>
      <c r="E143" s="45"/>
      <c r="F143" s="45"/>
      <c r="G143" s="45"/>
      <c r="H143" s="45"/>
      <c r="I143" s="45"/>
      <c r="J143" s="45"/>
      <c r="K143" s="45"/>
      <c r="L143" s="45"/>
      <c r="M143" s="45"/>
      <c r="N143" s="45"/>
      <c r="O143" s="45"/>
      <c r="P143" s="45"/>
      <c r="Q143" s="45"/>
      <c r="R143" s="45"/>
      <c r="S143" s="45"/>
      <c r="T143" s="45"/>
      <c r="U143" s="45"/>
      <c r="V143" s="45"/>
      <c r="W143" s="45"/>
      <c r="X143" s="45"/>
      <c r="Y143" s="45"/>
      <c r="Z143" s="45"/>
      <c r="AA143" s="45"/>
      <c r="AB143" s="45"/>
      <c r="AC143" s="45"/>
      <c r="AD143" s="45"/>
      <c r="AE143" s="45"/>
      <c r="AF143" s="45"/>
      <c r="AG143" s="45"/>
      <c r="AH143" s="45"/>
      <c r="AI143" s="45"/>
      <c r="AJ143" s="103">
        <f t="shared" si="17"/>
        <v>0</v>
      </c>
      <c r="AK143" s="42"/>
      <c r="AL143" s="1083"/>
    </row>
    <row r="144" spans="1:38" ht="15" customHeight="1" x14ac:dyDescent="0.25">
      <c r="A144" s="625"/>
      <c r="B144" s="1786" t="s">
        <v>1167</v>
      </c>
      <c r="C144" s="1798" t="s">
        <v>1160</v>
      </c>
      <c r="D144" s="1798" t="s">
        <v>1160</v>
      </c>
      <c r="E144" s="1763">
        <f t="shared" ref="E144:AJ144" si="18">E130+E132+E134+E142</f>
        <v>0</v>
      </c>
      <c r="F144" s="1763">
        <f t="shared" si="18"/>
        <v>0</v>
      </c>
      <c r="G144" s="1763">
        <f t="shared" si="18"/>
        <v>0</v>
      </c>
      <c r="H144" s="1763">
        <f t="shared" si="18"/>
        <v>0</v>
      </c>
      <c r="I144" s="1763">
        <f t="shared" si="18"/>
        <v>0</v>
      </c>
      <c r="J144" s="1763">
        <f t="shared" si="18"/>
        <v>0</v>
      </c>
      <c r="K144" s="1763">
        <f t="shared" si="18"/>
        <v>0</v>
      </c>
      <c r="L144" s="1763">
        <f t="shared" si="18"/>
        <v>0</v>
      </c>
      <c r="M144" s="1763">
        <f t="shared" si="18"/>
        <v>0</v>
      </c>
      <c r="N144" s="1763">
        <f t="shared" si="18"/>
        <v>0</v>
      </c>
      <c r="O144" s="1763">
        <f t="shared" si="18"/>
        <v>0</v>
      </c>
      <c r="P144" s="1763">
        <f t="shared" si="18"/>
        <v>0</v>
      </c>
      <c r="Q144" s="1763">
        <f t="shared" si="18"/>
        <v>0</v>
      </c>
      <c r="R144" s="1763">
        <f t="shared" si="18"/>
        <v>0</v>
      </c>
      <c r="S144" s="1763">
        <f t="shared" si="18"/>
        <v>0</v>
      </c>
      <c r="T144" s="1763">
        <f t="shared" si="18"/>
        <v>0</v>
      </c>
      <c r="U144" s="1763">
        <f t="shared" si="18"/>
        <v>0</v>
      </c>
      <c r="V144" s="1763">
        <f t="shared" si="18"/>
        <v>0</v>
      </c>
      <c r="W144" s="1763">
        <f t="shared" si="18"/>
        <v>0</v>
      </c>
      <c r="X144" s="1763">
        <f t="shared" si="18"/>
        <v>0</v>
      </c>
      <c r="Y144" s="1763">
        <f t="shared" si="18"/>
        <v>0</v>
      </c>
      <c r="Z144" s="1763">
        <f t="shared" si="18"/>
        <v>0</v>
      </c>
      <c r="AA144" s="1763">
        <f t="shared" si="18"/>
        <v>0</v>
      </c>
      <c r="AB144" s="1763">
        <f t="shared" si="18"/>
        <v>0</v>
      </c>
      <c r="AC144" s="1763">
        <f t="shared" si="18"/>
        <v>0</v>
      </c>
      <c r="AD144" s="1763">
        <f t="shared" si="18"/>
        <v>0</v>
      </c>
      <c r="AE144" s="1763">
        <f t="shared" si="18"/>
        <v>0</v>
      </c>
      <c r="AF144" s="1763">
        <f t="shared" si="18"/>
        <v>0</v>
      </c>
      <c r="AG144" s="1763">
        <f t="shared" si="18"/>
        <v>0</v>
      </c>
      <c r="AH144" s="1763">
        <f t="shared" si="18"/>
        <v>0</v>
      </c>
      <c r="AI144" s="1764">
        <f t="shared" si="18"/>
        <v>0</v>
      </c>
      <c r="AJ144" s="1763">
        <f t="shared" si="18"/>
        <v>0</v>
      </c>
      <c r="AK144" s="1382"/>
      <c r="AL144" s="1083"/>
    </row>
    <row r="145" spans="1:38" ht="15" customHeight="1" x14ac:dyDescent="0.25">
      <c r="A145" s="1801"/>
      <c r="B145" s="1788"/>
      <c r="C145" s="1788"/>
      <c r="D145" s="1788"/>
      <c r="E145" s="1788"/>
      <c r="F145" s="1788"/>
      <c r="G145" s="1788"/>
      <c r="H145" s="1788"/>
      <c r="I145" s="1788"/>
      <c r="J145" s="1788"/>
      <c r="K145" s="1788"/>
      <c r="L145" s="1273"/>
      <c r="M145" s="1197"/>
      <c r="N145" s="1198"/>
      <c r="O145" s="1788"/>
      <c r="P145" s="1788"/>
      <c r="Q145" s="1788"/>
      <c r="R145" s="1788"/>
      <c r="S145" s="1788"/>
      <c r="T145" s="1788"/>
      <c r="U145" s="1788"/>
      <c r="V145" s="1788"/>
      <c r="W145" s="1788"/>
      <c r="X145" s="1788"/>
      <c r="Y145" s="1788"/>
      <c r="Z145" s="1788"/>
      <c r="AA145" s="1788"/>
      <c r="AB145" s="1788"/>
      <c r="AC145" s="1788"/>
      <c r="AD145" s="1788"/>
      <c r="AE145" s="1788"/>
      <c r="AF145" s="1788"/>
      <c r="AG145" s="1788"/>
      <c r="AH145" s="1788"/>
      <c r="AI145" s="1788"/>
      <c r="AJ145" s="1788"/>
      <c r="AK145" s="1788"/>
      <c r="AL145" s="1789"/>
    </row>
    <row r="146" spans="1:38" ht="45" customHeight="1" x14ac:dyDescent="0.35">
      <c r="A146" s="1790" t="s">
        <v>1729</v>
      </c>
      <c r="B146" s="1195"/>
      <c r="C146" s="1353"/>
      <c r="D146" s="1353"/>
      <c r="E146" s="1353"/>
      <c r="F146" s="1353"/>
      <c r="G146" s="1353"/>
      <c r="H146" s="1353"/>
      <c r="I146" s="1353"/>
      <c r="J146" s="1353"/>
      <c r="K146" s="1353"/>
      <c r="L146" s="1353"/>
      <c r="M146" s="1792"/>
      <c r="N146" s="1793"/>
      <c r="O146" s="1794"/>
      <c r="P146" s="1794"/>
      <c r="Q146" s="1794"/>
      <c r="R146" s="1794"/>
      <c r="S146" s="1794"/>
      <c r="T146" s="1794"/>
      <c r="U146" s="1794"/>
      <c r="V146" s="1794"/>
      <c r="W146" s="1794"/>
      <c r="X146" s="1794"/>
      <c r="Y146" s="1794"/>
      <c r="Z146" s="1794"/>
      <c r="AA146" s="1794"/>
      <c r="AB146" s="1794"/>
      <c r="AC146" s="1794"/>
      <c r="AD146" s="1794"/>
      <c r="AE146" s="1794"/>
      <c r="AF146" s="1794"/>
      <c r="AG146" s="1794"/>
      <c r="AH146" s="1794"/>
      <c r="AI146" s="1794"/>
      <c r="AJ146" s="1794"/>
      <c r="AK146" s="1794"/>
      <c r="AL146" s="1795"/>
    </row>
    <row r="147" spans="1:38" s="1107" customFormat="1" ht="15" customHeight="1" x14ac:dyDescent="0.3">
      <c r="A147" s="1055"/>
      <c r="B147" s="561"/>
      <c r="C147" s="561"/>
      <c r="D147" s="561"/>
      <c r="E147" s="561"/>
      <c r="F147" s="561"/>
      <c r="G147" s="561"/>
      <c r="H147" s="561"/>
      <c r="I147" s="561"/>
      <c r="J147" s="561"/>
      <c r="K147" s="561"/>
      <c r="L147" s="561"/>
      <c r="M147" s="1180"/>
      <c r="N147" s="1179"/>
      <c r="AL147" s="557"/>
    </row>
    <row r="148" spans="1:38" ht="14.25" customHeight="1" x14ac:dyDescent="0.25">
      <c r="A148" s="625"/>
      <c r="B148" s="2424" t="s">
        <v>1170</v>
      </c>
      <c r="C148" s="2406" t="s">
        <v>1091</v>
      </c>
      <c r="D148" s="2409"/>
      <c r="E148" s="2421" t="s">
        <v>1092</v>
      </c>
      <c r="F148" s="2413"/>
      <c r="G148" s="2413"/>
      <c r="H148" s="2413"/>
      <c r="I148" s="2413"/>
      <c r="J148" s="2413"/>
      <c r="K148" s="2413"/>
      <c r="L148" s="2413"/>
      <c r="M148" s="2413"/>
      <c r="N148" s="2413"/>
      <c r="O148" s="2413"/>
      <c r="P148" s="2413"/>
      <c r="Q148" s="2406" t="s">
        <v>1732</v>
      </c>
      <c r="R148" s="2409" t="s">
        <v>1733</v>
      </c>
      <c r="S148" s="2412" t="s">
        <v>1093</v>
      </c>
      <c r="T148" s="2413"/>
      <c r="U148" s="2413"/>
      <c r="V148" s="2413"/>
      <c r="W148" s="2413"/>
      <c r="X148" s="2413"/>
      <c r="Y148" s="2413"/>
      <c r="Z148" s="2413"/>
      <c r="AA148" s="2413"/>
      <c r="AB148" s="2413"/>
      <c r="AC148" s="2413"/>
      <c r="AD148" s="2414"/>
      <c r="AE148" s="2406" t="s">
        <v>1732</v>
      </c>
      <c r="AF148" s="2409" t="s">
        <v>1733</v>
      </c>
      <c r="AG148" s="1181"/>
      <c r="AH148" s="1181"/>
      <c r="AI148" s="1181"/>
      <c r="AJ148" s="1181"/>
      <c r="AK148" s="1181"/>
      <c r="AL148" s="1083"/>
    </row>
    <row r="149" spans="1:38" ht="14.25" customHeight="1" x14ac:dyDescent="0.25">
      <c r="A149" s="625"/>
      <c r="B149" s="2425"/>
      <c r="C149" s="2407"/>
      <c r="D149" s="2410"/>
      <c r="E149" s="2421" t="s">
        <v>106</v>
      </c>
      <c r="F149" s="2413"/>
      <c r="G149" s="2413"/>
      <c r="H149" s="2413"/>
      <c r="I149" s="2413"/>
      <c r="J149" s="2413"/>
      <c r="K149" s="2412" t="s">
        <v>1175</v>
      </c>
      <c r="L149" s="2413"/>
      <c r="M149" s="2413"/>
      <c r="N149" s="2413"/>
      <c r="O149" s="2413"/>
      <c r="P149" s="2413"/>
      <c r="Q149" s="2407"/>
      <c r="R149" s="2410"/>
      <c r="S149" s="2412" t="s">
        <v>106</v>
      </c>
      <c r="T149" s="2413"/>
      <c r="U149" s="2413"/>
      <c r="V149" s="2413"/>
      <c r="W149" s="2413"/>
      <c r="X149" s="2413"/>
      <c r="Y149" s="2412" t="s">
        <v>1175</v>
      </c>
      <c r="Z149" s="2413"/>
      <c r="AA149" s="2413"/>
      <c r="AB149" s="2413"/>
      <c r="AC149" s="2413"/>
      <c r="AD149" s="2414"/>
      <c r="AE149" s="2407"/>
      <c r="AF149" s="2410"/>
      <c r="AG149" s="1181"/>
      <c r="AH149" s="1181"/>
      <c r="AI149" s="1181"/>
      <c r="AJ149" s="1181"/>
      <c r="AK149" s="1181"/>
      <c r="AL149" s="1083"/>
    </row>
    <row r="150" spans="1:38" ht="14.25" customHeight="1" x14ac:dyDescent="0.25">
      <c r="A150" s="625"/>
      <c r="B150" s="2426"/>
      <c r="C150" s="2408"/>
      <c r="D150" s="2411"/>
      <c r="E150" s="1808" t="s">
        <v>1734</v>
      </c>
      <c r="F150" s="1808" t="s">
        <v>1735</v>
      </c>
      <c r="G150" s="1808" t="s">
        <v>1736</v>
      </c>
      <c r="H150" s="1808" t="s">
        <v>1737</v>
      </c>
      <c r="I150" s="1808" t="s">
        <v>1738</v>
      </c>
      <c r="J150" s="1810" t="s">
        <v>1341</v>
      </c>
      <c r="K150" s="1811" t="s">
        <v>1734</v>
      </c>
      <c r="L150" s="1809" t="s">
        <v>1735</v>
      </c>
      <c r="M150" s="1808" t="s">
        <v>1736</v>
      </c>
      <c r="N150" s="1808" t="s">
        <v>1737</v>
      </c>
      <c r="O150" s="1808" t="s">
        <v>1738</v>
      </c>
      <c r="P150" s="1810" t="s">
        <v>1341</v>
      </c>
      <c r="Q150" s="2408"/>
      <c r="R150" s="2411"/>
      <c r="S150" s="1811" t="s">
        <v>1734</v>
      </c>
      <c r="T150" s="1808" t="s">
        <v>1735</v>
      </c>
      <c r="U150" s="1808" t="s">
        <v>1736</v>
      </c>
      <c r="V150" s="1808" t="s">
        <v>1737</v>
      </c>
      <c r="W150" s="1808" t="s">
        <v>1738</v>
      </c>
      <c r="X150" s="1810" t="s">
        <v>1341</v>
      </c>
      <c r="Y150" s="1811" t="s">
        <v>1734</v>
      </c>
      <c r="Z150" s="1809" t="s">
        <v>1735</v>
      </c>
      <c r="AA150" s="1808" t="s">
        <v>1736</v>
      </c>
      <c r="AB150" s="1808" t="s">
        <v>1737</v>
      </c>
      <c r="AC150" s="1808" t="s">
        <v>1738</v>
      </c>
      <c r="AD150" s="1808" t="s">
        <v>1341</v>
      </c>
      <c r="AE150" s="2408"/>
      <c r="AF150" s="2411"/>
      <c r="AG150" s="1181"/>
      <c r="AH150" s="1181"/>
      <c r="AI150" s="1181"/>
      <c r="AJ150" s="1181"/>
      <c r="AK150" s="1181"/>
      <c r="AL150" s="1083"/>
    </row>
    <row r="151" spans="1:38" ht="14.25" customHeight="1" x14ac:dyDescent="0.25">
      <c r="A151" s="625"/>
      <c r="B151" s="1803" t="s">
        <v>1730</v>
      </c>
      <c r="C151" s="2427" t="s">
        <v>1100</v>
      </c>
      <c r="D151" s="2428"/>
      <c r="E151" s="40"/>
      <c r="F151" s="40"/>
      <c r="G151" s="40"/>
      <c r="H151" s="40"/>
      <c r="I151" s="40"/>
      <c r="J151" s="473"/>
      <c r="K151" s="1187"/>
      <c r="L151" s="40"/>
      <c r="M151" s="40"/>
      <c r="N151" s="40"/>
      <c r="O151" s="40"/>
      <c r="P151" s="40"/>
      <c r="Q151" s="1813" t="str">
        <f>IF(SUM(E151:J151)=D7,"Yes","No")</f>
        <v>Yes</v>
      </c>
      <c r="R151" s="1681" t="str">
        <f>IF(SUM(K151:P151)=F7,"Yes","No")</f>
        <v>Yes</v>
      </c>
      <c r="S151" s="1187"/>
      <c r="T151" s="40"/>
      <c r="U151" s="40"/>
      <c r="V151" s="40"/>
      <c r="W151" s="40"/>
      <c r="X151" s="473"/>
      <c r="Y151" s="1187"/>
      <c r="Z151" s="40"/>
      <c r="AA151" s="40"/>
      <c r="AB151" s="40"/>
      <c r="AC151" s="40"/>
      <c r="AD151" s="40"/>
      <c r="AE151" s="1813" t="str">
        <f>IF(SUM(S151:X151)=G7,"Yes","No")</f>
        <v>Yes</v>
      </c>
      <c r="AF151" s="1681" t="str">
        <f>IF(SUM(Y151:AD151)=I7,"Yes","No")</f>
        <v>Yes</v>
      </c>
      <c r="AG151" s="1181"/>
      <c r="AH151" s="1181"/>
      <c r="AI151" s="1181"/>
      <c r="AJ151" s="1181"/>
      <c r="AK151" s="1181"/>
      <c r="AL151" s="1083"/>
    </row>
    <row r="152" spans="1:38" ht="14.25" customHeight="1" x14ac:dyDescent="0.25">
      <c r="A152" s="625"/>
      <c r="B152" s="1804" t="str">
        <f>CONCATENATE("as part of the total under row ",ROW(B151),", the exposure denominated and funded in the domestic currency of the issuer")</f>
        <v>as part of the total under row 151, the exposure denominated and funded in the domestic currency of the issuer</v>
      </c>
      <c r="C152" s="2415" t="s">
        <v>1731</v>
      </c>
      <c r="D152" s="2416"/>
      <c r="E152" s="57"/>
      <c r="F152" s="57"/>
      <c r="G152" s="57"/>
      <c r="H152" s="57"/>
      <c r="I152" s="57"/>
      <c r="J152" s="101"/>
      <c r="K152" s="1149"/>
      <c r="L152" s="57"/>
      <c r="M152" s="57"/>
      <c r="N152" s="57"/>
      <c r="O152" s="57"/>
      <c r="P152" s="57"/>
      <c r="Q152" s="49"/>
      <c r="R152" s="435"/>
      <c r="S152" s="1149"/>
      <c r="T152" s="57"/>
      <c r="U152" s="57"/>
      <c r="V152" s="57"/>
      <c r="W152" s="57"/>
      <c r="X152" s="101"/>
      <c r="Y152" s="1149"/>
      <c r="Z152" s="57"/>
      <c r="AA152" s="57"/>
      <c r="AB152" s="57"/>
      <c r="AC152" s="57"/>
      <c r="AD152" s="57"/>
      <c r="AE152" s="49"/>
      <c r="AF152" s="435"/>
      <c r="AG152" s="1181"/>
      <c r="AH152" s="1181"/>
      <c r="AI152" s="1181"/>
      <c r="AJ152" s="1181"/>
      <c r="AK152" s="1181"/>
      <c r="AL152" s="1083"/>
    </row>
    <row r="153" spans="1:38" ht="14.25" customHeight="1" x14ac:dyDescent="0.25">
      <c r="A153" s="625"/>
      <c r="B153" s="1805" t="s">
        <v>1104</v>
      </c>
      <c r="C153" s="2415" t="s">
        <v>1100</v>
      </c>
      <c r="D153" s="2416"/>
      <c r="E153" s="57"/>
      <c r="F153" s="57"/>
      <c r="G153" s="57"/>
      <c r="H153" s="57"/>
      <c r="I153" s="57"/>
      <c r="J153" s="101"/>
      <c r="K153" s="1149"/>
      <c r="L153" s="57"/>
      <c r="M153" s="57"/>
      <c r="N153" s="57"/>
      <c r="O153" s="57"/>
      <c r="P153" s="57"/>
      <c r="Q153" s="611" t="str">
        <f>IF(SUM(E153:J153)=D14,"Yes","No")</f>
        <v>Yes</v>
      </c>
      <c r="R153" s="689" t="str">
        <f>IF(SUM(K153:P153)=F14,"Yes","No")</f>
        <v>Yes</v>
      </c>
      <c r="S153" s="1149"/>
      <c r="T153" s="57"/>
      <c r="U153" s="57"/>
      <c r="V153" s="57"/>
      <c r="W153" s="57"/>
      <c r="X153" s="101"/>
      <c r="Y153" s="1149"/>
      <c r="Z153" s="57"/>
      <c r="AA153" s="57"/>
      <c r="AB153" s="57"/>
      <c r="AC153" s="57"/>
      <c r="AD153" s="57"/>
      <c r="AE153" s="611" t="str">
        <f>IF(SUM(S153:X153)=G14,"Yes","No")</f>
        <v>Yes</v>
      </c>
      <c r="AF153" s="689" t="str">
        <f>IF(SUM(Y153:AD153)=I14,"Yes","No")</f>
        <v>Yes</v>
      </c>
      <c r="AG153" s="1181"/>
      <c r="AH153" s="1181"/>
      <c r="AI153" s="1181"/>
      <c r="AJ153" s="1181"/>
      <c r="AK153" s="1181"/>
      <c r="AL153" s="1083"/>
    </row>
    <row r="154" spans="1:38" ht="14.25" customHeight="1" x14ac:dyDescent="0.25">
      <c r="A154" s="625"/>
      <c r="B154" s="1804" t="str">
        <f>CONCATENATE("as part of the total under row ",ROW(B153),", the exposure denominated and funded in the domestic currency of the issuer")</f>
        <v>as part of the total under row 153, the exposure denominated and funded in the domestic currency of the issuer</v>
      </c>
      <c r="C154" s="2415" t="s">
        <v>1731</v>
      </c>
      <c r="D154" s="2416"/>
      <c r="E154" s="57"/>
      <c r="F154" s="57"/>
      <c r="G154" s="57"/>
      <c r="H154" s="57"/>
      <c r="I154" s="57"/>
      <c r="J154" s="101"/>
      <c r="K154" s="1149"/>
      <c r="L154" s="57"/>
      <c r="M154" s="57"/>
      <c r="N154" s="57"/>
      <c r="O154" s="57"/>
      <c r="P154" s="57"/>
      <c r="Q154" s="49"/>
      <c r="R154" s="435"/>
      <c r="S154" s="1149"/>
      <c r="T154" s="57"/>
      <c r="U154" s="57"/>
      <c r="V154" s="57"/>
      <c r="W154" s="57"/>
      <c r="X154" s="101"/>
      <c r="Y154" s="1149"/>
      <c r="Z154" s="57"/>
      <c r="AA154" s="57"/>
      <c r="AB154" s="57"/>
      <c r="AC154" s="57"/>
      <c r="AD154" s="57"/>
      <c r="AE154" s="49"/>
      <c r="AF154" s="435"/>
      <c r="AG154" s="1181"/>
      <c r="AH154" s="1181"/>
      <c r="AI154" s="1181"/>
      <c r="AJ154" s="1181"/>
      <c r="AK154" s="1181"/>
      <c r="AL154" s="1083"/>
    </row>
    <row r="155" spans="1:38" ht="14.25" customHeight="1" x14ac:dyDescent="0.25">
      <c r="A155" s="625"/>
      <c r="B155" s="1805" t="s">
        <v>1105</v>
      </c>
      <c r="C155" s="2422"/>
      <c r="D155" s="2423"/>
      <c r="E155" s="57"/>
      <c r="F155" s="57"/>
      <c r="G155" s="57"/>
      <c r="H155" s="57"/>
      <c r="I155" s="57"/>
      <c r="J155" s="101"/>
      <c r="K155" s="1149"/>
      <c r="L155" s="57"/>
      <c r="M155" s="57"/>
      <c r="N155" s="57"/>
      <c r="O155" s="57"/>
      <c r="P155" s="57"/>
      <c r="Q155" s="611" t="str">
        <f>IF(SUM(E155:J155)=D21,"Yes","No")</f>
        <v>Yes</v>
      </c>
      <c r="R155" s="689" t="str">
        <f>IF(SUM(K155:P155)=F21,"Yes","No")</f>
        <v>Yes</v>
      </c>
      <c r="S155" s="1149"/>
      <c r="T155" s="57"/>
      <c r="U155" s="57"/>
      <c r="V155" s="57"/>
      <c r="W155" s="57"/>
      <c r="X155" s="101"/>
      <c r="Y155" s="1149"/>
      <c r="Z155" s="57"/>
      <c r="AA155" s="57"/>
      <c r="AB155" s="57"/>
      <c r="AC155" s="57"/>
      <c r="AD155" s="57"/>
      <c r="AE155" s="611" t="str">
        <f>IF(SUM(S155:X155)=G21,"Yes","No")</f>
        <v>Yes</v>
      </c>
      <c r="AF155" s="689" t="str">
        <f>IF(SUM(Y155:AD155)=I21,"Yes","No")</f>
        <v>Yes</v>
      </c>
      <c r="AG155" s="1181"/>
      <c r="AH155" s="1181"/>
      <c r="AI155" s="1181"/>
      <c r="AJ155" s="1181"/>
      <c r="AK155" s="1181"/>
      <c r="AL155" s="1083"/>
    </row>
    <row r="156" spans="1:38" ht="14.25" customHeight="1" x14ac:dyDescent="0.25">
      <c r="A156" s="625"/>
      <c r="B156" s="1805" t="s">
        <v>1106</v>
      </c>
      <c r="C156" s="2415" t="s">
        <v>1100</v>
      </c>
      <c r="D156" s="2416"/>
      <c r="E156" s="57"/>
      <c r="F156" s="57"/>
      <c r="G156" s="57"/>
      <c r="H156" s="57"/>
      <c r="I156" s="57"/>
      <c r="J156" s="101"/>
      <c r="K156" s="1149"/>
      <c r="L156" s="57"/>
      <c r="M156" s="57"/>
      <c r="N156" s="57"/>
      <c r="O156" s="57"/>
      <c r="P156" s="57"/>
      <c r="Q156" s="611" t="str">
        <f>IF(SUM(E156:J156)=D22,"Yes","No")</f>
        <v>Yes</v>
      </c>
      <c r="R156" s="689" t="str">
        <f>IF(SUM(K156:P156)=F22,"Yes","No")</f>
        <v>Yes</v>
      </c>
      <c r="S156" s="1149"/>
      <c r="T156" s="57"/>
      <c r="U156" s="57"/>
      <c r="V156" s="57"/>
      <c r="W156" s="57"/>
      <c r="X156" s="101"/>
      <c r="Y156" s="1149"/>
      <c r="Z156" s="57"/>
      <c r="AA156" s="57"/>
      <c r="AB156" s="57"/>
      <c r="AC156" s="57"/>
      <c r="AD156" s="57"/>
      <c r="AE156" s="611" t="str">
        <f>IF(SUM(S156:X156)=G22,"Yes","No")</f>
        <v>Yes</v>
      </c>
      <c r="AF156" s="689" t="str">
        <f>IF(SUM(Y156:AD156)=I22,"Yes","No")</f>
        <v>Yes</v>
      </c>
      <c r="AG156" s="1181"/>
      <c r="AH156" s="1181"/>
      <c r="AI156" s="1181"/>
      <c r="AJ156" s="1181"/>
      <c r="AK156" s="1181"/>
      <c r="AL156" s="1083"/>
    </row>
    <row r="157" spans="1:38" ht="14.25" customHeight="1" x14ac:dyDescent="0.25">
      <c r="A157" s="625"/>
      <c r="B157" s="1804" t="str">
        <f>CONCATENATE("as part of the total under row ",ROW(B156),", the exposure denominated and funded in the domestic currency of the issuer")</f>
        <v>as part of the total under row 156, the exposure denominated and funded in the domestic currency of the issuer</v>
      </c>
      <c r="C157" s="2415" t="s">
        <v>1731</v>
      </c>
      <c r="D157" s="2416"/>
      <c r="E157" s="57"/>
      <c r="F157" s="57"/>
      <c r="G157" s="57"/>
      <c r="H157" s="57"/>
      <c r="I157" s="57"/>
      <c r="J157" s="101"/>
      <c r="K157" s="1149"/>
      <c r="L157" s="57"/>
      <c r="M157" s="57"/>
      <c r="N157" s="57"/>
      <c r="O157" s="57"/>
      <c r="P157" s="57"/>
      <c r="Q157" s="49"/>
      <c r="R157" s="435"/>
      <c r="S157" s="1149"/>
      <c r="T157" s="57"/>
      <c r="U157" s="57"/>
      <c r="V157" s="57"/>
      <c r="W157" s="57"/>
      <c r="X157" s="101"/>
      <c r="Y157" s="1149"/>
      <c r="Z157" s="57"/>
      <c r="AA157" s="57"/>
      <c r="AB157" s="57"/>
      <c r="AC157" s="57"/>
      <c r="AD157" s="57"/>
      <c r="AE157" s="49"/>
      <c r="AF157" s="435"/>
      <c r="AG157" s="1181"/>
      <c r="AH157" s="1181"/>
      <c r="AI157" s="1181"/>
      <c r="AJ157" s="1181"/>
      <c r="AK157" s="1181"/>
      <c r="AL157" s="1083"/>
    </row>
    <row r="158" spans="1:38" ht="14.25" customHeight="1" x14ac:dyDescent="0.25">
      <c r="A158" s="625"/>
      <c r="B158" s="1804" t="s">
        <v>1108</v>
      </c>
      <c r="C158" s="2415" t="s">
        <v>1100</v>
      </c>
      <c r="D158" s="2416"/>
      <c r="E158" s="57"/>
      <c r="F158" s="57"/>
      <c r="G158" s="57"/>
      <c r="H158" s="57"/>
      <c r="I158" s="57"/>
      <c r="J158" s="101"/>
      <c r="K158" s="1149"/>
      <c r="L158" s="57"/>
      <c r="M158" s="57"/>
      <c r="N158" s="57"/>
      <c r="O158" s="57"/>
      <c r="P158" s="57"/>
      <c r="Q158" s="611" t="str">
        <f>IF(SUM(E158:J158)=D25,"Yes","No")</f>
        <v>Yes</v>
      </c>
      <c r="R158" s="689" t="str">
        <f>IF(SUM(K158:P158)=F25,"Yes","No")</f>
        <v>Yes</v>
      </c>
      <c r="S158" s="1149"/>
      <c r="T158" s="57"/>
      <c r="U158" s="57"/>
      <c r="V158" s="57"/>
      <c r="W158" s="57"/>
      <c r="X158" s="101"/>
      <c r="Y158" s="1149"/>
      <c r="Z158" s="57"/>
      <c r="AA158" s="57"/>
      <c r="AB158" s="57"/>
      <c r="AC158" s="57"/>
      <c r="AD158" s="57"/>
      <c r="AE158" s="611" t="str">
        <f>IF(SUM(S158:X158)=G25,"Yes","No")</f>
        <v>Yes</v>
      </c>
      <c r="AF158" s="689" t="str">
        <f>IF(SUM(Y158:AD158)=I25,"Yes","No")</f>
        <v>Yes</v>
      </c>
      <c r="AG158" s="1181"/>
      <c r="AH158" s="1181"/>
      <c r="AI158" s="1181"/>
      <c r="AJ158" s="1181"/>
      <c r="AK158" s="1181"/>
      <c r="AL158" s="1083"/>
    </row>
    <row r="159" spans="1:38" ht="14.25" customHeight="1" x14ac:dyDescent="0.25">
      <c r="A159" s="625"/>
      <c r="B159" s="1806" t="str">
        <f>CONCATENATE("as part of the total under row ",ROW(B158),", the exposure denominated and funded in the domestic currency of the issuer")</f>
        <v>as part of the total under row 158, the exposure denominated and funded in the domestic currency of the issuer</v>
      </c>
      <c r="C159" s="2415" t="s">
        <v>1731</v>
      </c>
      <c r="D159" s="2416"/>
      <c r="E159" s="57"/>
      <c r="F159" s="57"/>
      <c r="G159" s="57"/>
      <c r="H159" s="57"/>
      <c r="I159" s="57"/>
      <c r="J159" s="101"/>
      <c r="K159" s="1149"/>
      <c r="L159" s="57"/>
      <c r="M159" s="57"/>
      <c r="N159" s="57"/>
      <c r="O159" s="57"/>
      <c r="P159" s="57"/>
      <c r="Q159" s="49"/>
      <c r="R159" s="435"/>
      <c r="S159" s="1149"/>
      <c r="T159" s="57"/>
      <c r="U159" s="57"/>
      <c r="V159" s="57"/>
      <c r="W159" s="57"/>
      <c r="X159" s="101"/>
      <c r="Y159" s="1149"/>
      <c r="Z159" s="57"/>
      <c r="AA159" s="57"/>
      <c r="AB159" s="57"/>
      <c r="AC159" s="57"/>
      <c r="AD159" s="57"/>
      <c r="AE159" s="49"/>
      <c r="AF159" s="435"/>
      <c r="AG159" s="1181"/>
      <c r="AH159" s="1181"/>
      <c r="AI159" s="1181"/>
      <c r="AJ159" s="1181"/>
      <c r="AK159" s="1181"/>
      <c r="AL159" s="1083"/>
    </row>
    <row r="160" spans="1:38" ht="14.25" customHeight="1" x14ac:dyDescent="0.25">
      <c r="A160" s="625"/>
      <c r="B160" s="1804" t="s">
        <v>1109</v>
      </c>
      <c r="C160" s="2415" t="s">
        <v>1100</v>
      </c>
      <c r="D160" s="2416"/>
      <c r="E160" s="57"/>
      <c r="F160" s="57"/>
      <c r="G160" s="57"/>
      <c r="H160" s="57"/>
      <c r="I160" s="57"/>
      <c r="J160" s="101"/>
      <c r="K160" s="1149"/>
      <c r="L160" s="57"/>
      <c r="M160" s="57"/>
      <c r="N160" s="57"/>
      <c r="O160" s="57"/>
      <c r="P160" s="57"/>
      <c r="Q160" s="611" t="str">
        <f>IF(SUM(E160:J160)=D32,"Yes","No")</f>
        <v>Yes</v>
      </c>
      <c r="R160" s="689" t="str">
        <f>IF(SUM(K160:P160)=F32,"Yes","No")</f>
        <v>Yes</v>
      </c>
      <c r="S160" s="1149"/>
      <c r="T160" s="57"/>
      <c r="U160" s="57"/>
      <c r="V160" s="57"/>
      <c r="W160" s="57"/>
      <c r="X160" s="101"/>
      <c r="Y160" s="1149"/>
      <c r="Z160" s="57"/>
      <c r="AA160" s="57"/>
      <c r="AB160" s="57"/>
      <c r="AC160" s="57"/>
      <c r="AD160" s="57"/>
      <c r="AE160" s="611" t="str">
        <f>IF(SUM(S160:X160)=G32,"Yes","No")</f>
        <v>Yes</v>
      </c>
      <c r="AF160" s="689" t="str">
        <f>IF(SUM(Y160:AD160)=I32,"Yes","No")</f>
        <v>Yes</v>
      </c>
      <c r="AG160" s="1181"/>
      <c r="AH160" s="1181"/>
      <c r="AI160" s="1181"/>
      <c r="AJ160" s="1181"/>
      <c r="AK160" s="1181"/>
      <c r="AL160" s="1083"/>
    </row>
    <row r="161" spans="1:38" ht="14.25" customHeight="1" x14ac:dyDescent="0.25">
      <c r="A161" s="625"/>
      <c r="B161" s="1806" t="str">
        <f>CONCATENATE("as part of the total under row ",ROW(B160),", the exposure denominated and funded in the domestic currency of the issuer")</f>
        <v>as part of the total under row 160, the exposure denominated and funded in the domestic currency of the issuer</v>
      </c>
      <c r="C161" s="2415" t="s">
        <v>1731</v>
      </c>
      <c r="D161" s="2416"/>
      <c r="E161" s="57"/>
      <c r="F161" s="57"/>
      <c r="G161" s="57"/>
      <c r="H161" s="57"/>
      <c r="I161" s="57"/>
      <c r="J161" s="101"/>
      <c r="K161" s="1149"/>
      <c r="L161" s="57"/>
      <c r="M161" s="57"/>
      <c r="N161" s="57"/>
      <c r="O161" s="57"/>
      <c r="P161" s="57"/>
      <c r="Q161" s="49"/>
      <c r="R161" s="435"/>
      <c r="S161" s="1149"/>
      <c r="T161" s="57"/>
      <c r="U161" s="57"/>
      <c r="V161" s="57"/>
      <c r="W161" s="57"/>
      <c r="X161" s="101"/>
      <c r="Y161" s="1149"/>
      <c r="Z161" s="57"/>
      <c r="AA161" s="57"/>
      <c r="AB161" s="57"/>
      <c r="AC161" s="57"/>
      <c r="AD161" s="57"/>
      <c r="AE161" s="49"/>
      <c r="AF161" s="435"/>
      <c r="AG161" s="1181"/>
      <c r="AH161" s="1181"/>
      <c r="AI161" s="1181"/>
      <c r="AJ161" s="1181"/>
      <c r="AK161" s="1181"/>
      <c r="AL161" s="1083"/>
    </row>
    <row r="162" spans="1:38" ht="14.25" customHeight="1" x14ac:dyDescent="0.25">
      <c r="A162" s="625"/>
      <c r="B162" s="1804" t="s">
        <v>1110</v>
      </c>
      <c r="C162" s="2415" t="s">
        <v>1100</v>
      </c>
      <c r="D162" s="2416"/>
      <c r="E162" s="57"/>
      <c r="F162" s="57"/>
      <c r="G162" s="57"/>
      <c r="H162" s="57"/>
      <c r="I162" s="57"/>
      <c r="J162" s="101"/>
      <c r="K162" s="1149"/>
      <c r="L162" s="57"/>
      <c r="M162" s="57"/>
      <c r="N162" s="57"/>
      <c r="O162" s="57"/>
      <c r="P162" s="57"/>
      <c r="Q162" s="611" t="str">
        <f>IF(SUM(E162:J162)=D39,"Yes","No")</f>
        <v>Yes</v>
      </c>
      <c r="R162" s="689" t="str">
        <f>IF(SUM(K162:P162)=F39,"Yes","No")</f>
        <v>Yes</v>
      </c>
      <c r="S162" s="1149"/>
      <c r="T162" s="57"/>
      <c r="U162" s="57"/>
      <c r="V162" s="57"/>
      <c r="W162" s="57"/>
      <c r="X162" s="101"/>
      <c r="Y162" s="1149"/>
      <c r="Z162" s="57"/>
      <c r="AA162" s="57"/>
      <c r="AB162" s="57"/>
      <c r="AC162" s="57"/>
      <c r="AD162" s="57"/>
      <c r="AE162" s="611" t="str">
        <f>IF(SUM(S162:X162)=G39,"Yes","No")</f>
        <v>Yes</v>
      </c>
      <c r="AF162" s="689" t="str">
        <f>IF(SUM(Y162:AD162)=I39,"Yes","No")</f>
        <v>Yes</v>
      </c>
      <c r="AG162" s="1181"/>
      <c r="AH162" s="1181"/>
      <c r="AI162" s="1181"/>
      <c r="AJ162" s="1181"/>
      <c r="AK162" s="1181"/>
      <c r="AL162" s="1083"/>
    </row>
    <row r="163" spans="1:38" ht="14.25" customHeight="1" x14ac:dyDescent="0.25">
      <c r="A163" s="625"/>
      <c r="B163" s="1806" t="str">
        <f>CONCATENATE("as part of the total under row ",ROW(B162),", the exposure denominated and funded in the domestic currency of the issuer")</f>
        <v>as part of the total under row 162, the exposure denominated and funded in the domestic currency of the issuer</v>
      </c>
      <c r="C163" s="2415" t="s">
        <v>1731</v>
      </c>
      <c r="D163" s="2416"/>
      <c r="E163" s="57"/>
      <c r="F163" s="57"/>
      <c r="G163" s="57"/>
      <c r="H163" s="57"/>
      <c r="I163" s="57"/>
      <c r="J163" s="101"/>
      <c r="K163" s="1149"/>
      <c r="L163" s="57"/>
      <c r="M163" s="57"/>
      <c r="N163" s="57"/>
      <c r="O163" s="57"/>
      <c r="P163" s="57"/>
      <c r="Q163" s="49"/>
      <c r="R163" s="435"/>
      <c r="S163" s="1149"/>
      <c r="T163" s="57"/>
      <c r="U163" s="57"/>
      <c r="V163" s="57"/>
      <c r="W163" s="57"/>
      <c r="X163" s="101"/>
      <c r="Y163" s="1149"/>
      <c r="Z163" s="57"/>
      <c r="AA163" s="57"/>
      <c r="AB163" s="57"/>
      <c r="AC163" s="57"/>
      <c r="AD163" s="57"/>
      <c r="AE163" s="49"/>
      <c r="AF163" s="435"/>
      <c r="AG163" s="1181"/>
      <c r="AH163" s="1181"/>
      <c r="AI163" s="1181"/>
      <c r="AJ163" s="1181"/>
      <c r="AK163" s="1181"/>
      <c r="AL163" s="1083"/>
    </row>
    <row r="164" spans="1:38" ht="14.25" customHeight="1" x14ac:dyDescent="0.25">
      <c r="A164" s="625"/>
      <c r="B164" s="1805" t="s">
        <v>1113</v>
      </c>
      <c r="C164" s="2415" t="s">
        <v>1100</v>
      </c>
      <c r="D164" s="2416"/>
      <c r="E164" s="57"/>
      <c r="F164" s="57"/>
      <c r="G164" s="57"/>
      <c r="H164" s="57"/>
      <c r="I164" s="57"/>
      <c r="J164" s="101"/>
      <c r="K164" s="1149"/>
      <c r="L164" s="57"/>
      <c r="M164" s="57"/>
      <c r="N164" s="57"/>
      <c r="O164" s="57"/>
      <c r="P164" s="57"/>
      <c r="Q164" s="611" t="str">
        <f>IF(SUM(E164:J164)=D48,"Yes","No")</f>
        <v>Yes</v>
      </c>
      <c r="R164" s="689" t="str">
        <f>IF(SUM(K164:P164)=F48,"Yes","No")</f>
        <v>Yes</v>
      </c>
      <c r="S164" s="1149"/>
      <c r="T164" s="57"/>
      <c r="U164" s="57"/>
      <c r="V164" s="57"/>
      <c r="W164" s="57"/>
      <c r="X164" s="101"/>
      <c r="Y164" s="1149"/>
      <c r="Z164" s="57"/>
      <c r="AA164" s="57"/>
      <c r="AB164" s="57"/>
      <c r="AC164" s="57"/>
      <c r="AD164" s="57"/>
      <c r="AE164" s="611" t="str">
        <f>IF(SUM(S164:X164)=G48,"Yes","No")</f>
        <v>Yes</v>
      </c>
      <c r="AF164" s="689" t="str">
        <f>IF(SUM(Y164:AD164)=I48,"Yes","No")</f>
        <v>Yes</v>
      </c>
      <c r="AG164" s="1181"/>
      <c r="AH164" s="1181"/>
      <c r="AI164" s="1181"/>
      <c r="AJ164" s="1181"/>
      <c r="AK164" s="1181"/>
      <c r="AL164" s="1083"/>
    </row>
    <row r="165" spans="1:38" ht="14.25" customHeight="1" x14ac:dyDescent="0.25">
      <c r="A165" s="625"/>
      <c r="B165" s="1804" t="str">
        <f>CONCATENATE("as part of the total under row ",ROW(B164),", the exposure denominated and funded in the domestic currency of the issuer")</f>
        <v>as part of the total under row 164, the exposure denominated and funded in the domestic currency of the issuer</v>
      </c>
      <c r="C165" s="2415" t="s">
        <v>1731</v>
      </c>
      <c r="D165" s="2416"/>
      <c r="E165" s="57"/>
      <c r="F165" s="57"/>
      <c r="G165" s="57"/>
      <c r="H165" s="57"/>
      <c r="I165" s="57"/>
      <c r="J165" s="101"/>
      <c r="K165" s="1149"/>
      <c r="L165" s="57"/>
      <c r="M165" s="57"/>
      <c r="N165" s="57"/>
      <c r="O165" s="57"/>
      <c r="P165" s="57"/>
      <c r="Q165" s="49"/>
      <c r="R165" s="435"/>
      <c r="S165" s="1149"/>
      <c r="T165" s="57"/>
      <c r="U165" s="57"/>
      <c r="V165" s="57"/>
      <c r="W165" s="57"/>
      <c r="X165" s="101"/>
      <c r="Y165" s="1149"/>
      <c r="Z165" s="57"/>
      <c r="AA165" s="57"/>
      <c r="AB165" s="57"/>
      <c r="AC165" s="57"/>
      <c r="AD165" s="57"/>
      <c r="AE165" s="49"/>
      <c r="AF165" s="435"/>
      <c r="AG165" s="1181"/>
      <c r="AH165" s="1181"/>
      <c r="AI165" s="1181"/>
      <c r="AJ165" s="1181"/>
      <c r="AK165" s="1181"/>
      <c r="AL165" s="1083"/>
    </row>
    <row r="166" spans="1:38" ht="14.25" customHeight="1" x14ac:dyDescent="0.25">
      <c r="A166" s="625"/>
      <c r="B166" s="1804" t="s">
        <v>1003</v>
      </c>
      <c r="C166" s="2415" t="s">
        <v>1100</v>
      </c>
      <c r="D166" s="2416"/>
      <c r="E166" s="57"/>
      <c r="F166" s="57"/>
      <c r="G166" s="57"/>
      <c r="H166" s="57"/>
      <c r="I166" s="57"/>
      <c r="J166" s="101"/>
      <c r="K166" s="1149"/>
      <c r="L166" s="57"/>
      <c r="M166" s="57"/>
      <c r="N166" s="57"/>
      <c r="O166" s="57"/>
      <c r="P166" s="57"/>
      <c r="Q166" s="611" t="str">
        <f>IF(SUM(E166:J166)=D51,"Yes","No")</f>
        <v>Yes</v>
      </c>
      <c r="R166" s="689" t="str">
        <f>IF(SUM(K166:P166)=F51,"Yes","No")</f>
        <v>Yes</v>
      </c>
      <c r="S166" s="1149"/>
      <c r="T166" s="57"/>
      <c r="U166" s="57"/>
      <c r="V166" s="57"/>
      <c r="W166" s="57"/>
      <c r="X166" s="101"/>
      <c r="Y166" s="1149"/>
      <c r="Z166" s="57"/>
      <c r="AA166" s="57"/>
      <c r="AB166" s="57"/>
      <c r="AC166" s="57"/>
      <c r="AD166" s="57"/>
      <c r="AE166" s="611" t="str">
        <f>IF(SUM(S166:X166)=G51,"Yes","No")</f>
        <v>Yes</v>
      </c>
      <c r="AF166" s="689" t="str">
        <f>IF(SUM(Y166:AD166)=I51,"Yes","No")</f>
        <v>Yes</v>
      </c>
      <c r="AG166" s="1181"/>
      <c r="AH166" s="1181"/>
      <c r="AI166" s="1181"/>
      <c r="AJ166" s="1181"/>
      <c r="AK166" s="1181"/>
      <c r="AL166" s="1083"/>
    </row>
    <row r="167" spans="1:38" ht="14.25" customHeight="1" x14ac:dyDescent="0.25">
      <c r="A167" s="625"/>
      <c r="B167" s="1806" t="str">
        <f>CONCATENATE("as part of the total under row ",ROW(B166),", the exposure denominated and funded in the domestic currency of the issuer")</f>
        <v>as part of the total under row 166, the exposure denominated and funded in the domestic currency of the issuer</v>
      </c>
      <c r="C167" s="2415" t="s">
        <v>1731</v>
      </c>
      <c r="D167" s="2416"/>
      <c r="E167" s="57"/>
      <c r="F167" s="57"/>
      <c r="G167" s="57"/>
      <c r="H167" s="57"/>
      <c r="I167" s="57"/>
      <c r="J167" s="101"/>
      <c r="K167" s="1149"/>
      <c r="L167" s="57"/>
      <c r="M167" s="57"/>
      <c r="N167" s="57"/>
      <c r="O167" s="57"/>
      <c r="P167" s="57"/>
      <c r="Q167" s="49"/>
      <c r="R167" s="435"/>
      <c r="S167" s="1149"/>
      <c r="T167" s="57"/>
      <c r="U167" s="57"/>
      <c r="V167" s="57"/>
      <c r="W167" s="57"/>
      <c r="X167" s="101"/>
      <c r="Y167" s="1149"/>
      <c r="Z167" s="57"/>
      <c r="AA167" s="57"/>
      <c r="AB167" s="57"/>
      <c r="AC167" s="57"/>
      <c r="AD167" s="57"/>
      <c r="AE167" s="49"/>
      <c r="AF167" s="435"/>
      <c r="AG167" s="1181"/>
      <c r="AH167" s="1181"/>
      <c r="AI167" s="1181"/>
      <c r="AJ167" s="1181"/>
      <c r="AK167" s="1181"/>
      <c r="AL167" s="1083"/>
    </row>
    <row r="168" spans="1:38" ht="14.25" customHeight="1" x14ac:dyDescent="0.25">
      <c r="A168" s="625"/>
      <c r="B168" s="1804" t="s">
        <v>1056</v>
      </c>
      <c r="C168" s="2415" t="s">
        <v>1100</v>
      </c>
      <c r="D168" s="2416"/>
      <c r="E168" s="57"/>
      <c r="F168" s="57"/>
      <c r="G168" s="57"/>
      <c r="H168" s="57"/>
      <c r="I168" s="57"/>
      <c r="J168" s="101"/>
      <c r="K168" s="1149"/>
      <c r="L168" s="57"/>
      <c r="M168" s="57"/>
      <c r="N168" s="57"/>
      <c r="O168" s="57"/>
      <c r="P168" s="57"/>
      <c r="Q168" s="611" t="str">
        <f>IF(SUM(E168:J168)=D57,"Yes","No")</f>
        <v>Yes</v>
      </c>
      <c r="R168" s="689" t="str">
        <f>IF(SUM(K168:P168)=F57,"Yes","No")</f>
        <v>Yes</v>
      </c>
      <c r="S168" s="1149"/>
      <c r="T168" s="57"/>
      <c r="U168" s="57"/>
      <c r="V168" s="57"/>
      <c r="W168" s="57"/>
      <c r="X168" s="101"/>
      <c r="Y168" s="1149"/>
      <c r="Z168" s="57"/>
      <c r="AA168" s="57"/>
      <c r="AB168" s="57"/>
      <c r="AC168" s="57"/>
      <c r="AD168" s="57"/>
      <c r="AE168" s="611" t="str">
        <f>IF(SUM(S168:X168)=G57,"Yes","No")</f>
        <v>Yes</v>
      </c>
      <c r="AF168" s="689" t="str">
        <f>IF(SUM(Y168:AD168)=I57,"Yes","No")</f>
        <v>Yes</v>
      </c>
      <c r="AG168" s="1181"/>
      <c r="AH168" s="1181"/>
      <c r="AI168" s="1181"/>
      <c r="AJ168" s="1181"/>
      <c r="AK168" s="1181"/>
      <c r="AL168" s="1083"/>
    </row>
    <row r="169" spans="1:38" ht="14.25" customHeight="1" x14ac:dyDescent="0.25">
      <c r="A169" s="625"/>
      <c r="B169" s="1806" t="str">
        <f>CONCATENATE("as part of the total under row ",ROW(B168),", the exposure denominated and funded in the domestic currency of the issuer")</f>
        <v>as part of the total under row 168, the exposure denominated and funded in the domestic currency of the issuer</v>
      </c>
      <c r="C169" s="2415" t="s">
        <v>1731</v>
      </c>
      <c r="D169" s="2416"/>
      <c r="E169" s="57"/>
      <c r="F169" s="57"/>
      <c r="G169" s="57"/>
      <c r="H169" s="57"/>
      <c r="I169" s="57"/>
      <c r="J169" s="101"/>
      <c r="K169" s="1149"/>
      <c r="L169" s="57"/>
      <c r="M169" s="57"/>
      <c r="N169" s="57"/>
      <c r="O169" s="57"/>
      <c r="P169" s="57"/>
      <c r="Q169" s="49"/>
      <c r="R169" s="435"/>
      <c r="S169" s="1149"/>
      <c r="T169" s="57"/>
      <c r="U169" s="57"/>
      <c r="V169" s="57"/>
      <c r="W169" s="57"/>
      <c r="X169" s="101"/>
      <c r="Y169" s="1149"/>
      <c r="Z169" s="57"/>
      <c r="AA169" s="57"/>
      <c r="AB169" s="57"/>
      <c r="AC169" s="57"/>
      <c r="AD169" s="57"/>
      <c r="AE169" s="49"/>
      <c r="AF169" s="435"/>
      <c r="AG169" s="1181"/>
      <c r="AH169" s="1181"/>
      <c r="AI169" s="1181"/>
      <c r="AJ169" s="1181"/>
      <c r="AK169" s="1181"/>
      <c r="AL169" s="1083"/>
    </row>
    <row r="170" spans="1:38" ht="14.25" customHeight="1" x14ac:dyDescent="0.25">
      <c r="A170" s="625"/>
      <c r="B170" s="1804" t="s">
        <v>1057</v>
      </c>
      <c r="C170" s="2415" t="s">
        <v>1100</v>
      </c>
      <c r="D170" s="2416"/>
      <c r="E170" s="57"/>
      <c r="F170" s="57"/>
      <c r="G170" s="57"/>
      <c r="H170" s="57"/>
      <c r="I170" s="57"/>
      <c r="J170" s="101"/>
      <c r="K170" s="1149"/>
      <c r="L170" s="57"/>
      <c r="M170" s="57"/>
      <c r="N170" s="57"/>
      <c r="O170" s="57"/>
      <c r="P170" s="57"/>
      <c r="Q170" s="611" t="str">
        <f>IF(SUM(E170:J170)=D63,"Yes","No")</f>
        <v>Yes</v>
      </c>
      <c r="R170" s="689" t="str">
        <f>IF(SUM(K170:P170)=F63,"Yes","No")</f>
        <v>Yes</v>
      </c>
      <c r="S170" s="1149"/>
      <c r="T170" s="57"/>
      <c r="U170" s="57"/>
      <c r="V170" s="57"/>
      <c r="W170" s="57"/>
      <c r="X170" s="101"/>
      <c r="Y170" s="1149"/>
      <c r="Z170" s="57"/>
      <c r="AA170" s="57"/>
      <c r="AB170" s="57"/>
      <c r="AC170" s="57"/>
      <c r="AD170" s="57"/>
      <c r="AE170" s="611" t="str">
        <f>IF(SUM(S170:X170)=G63,"Yes","No")</f>
        <v>Yes</v>
      </c>
      <c r="AF170" s="689" t="str">
        <f>IF(SUM(Y170:AD170)=I63,"Yes","No")</f>
        <v>Yes</v>
      </c>
      <c r="AG170" s="1181"/>
      <c r="AH170" s="1181"/>
      <c r="AI170" s="1181"/>
      <c r="AJ170" s="1181"/>
      <c r="AK170" s="1181"/>
      <c r="AL170" s="1083"/>
    </row>
    <row r="171" spans="1:38" ht="14.25" customHeight="1" x14ac:dyDescent="0.25">
      <c r="A171" s="625"/>
      <c r="B171" s="1807" t="str">
        <f>CONCATENATE("as part of the total under row ",ROW(B170),", the exposure denominated and funded in the domestic currency of the issuer")</f>
        <v>as part of the total under row 170, the exposure denominated and funded in the domestic currency of the issuer</v>
      </c>
      <c r="C171" s="2417" t="s">
        <v>1731</v>
      </c>
      <c r="D171" s="2418"/>
      <c r="E171" s="68"/>
      <c r="F171" s="68"/>
      <c r="G171" s="68"/>
      <c r="H171" s="68"/>
      <c r="I171" s="68"/>
      <c r="J171" s="391"/>
      <c r="K171" s="1192"/>
      <c r="L171" s="68"/>
      <c r="M171" s="68"/>
      <c r="N171" s="68"/>
      <c r="O171" s="68"/>
      <c r="P171" s="68"/>
      <c r="Q171" s="51"/>
      <c r="R171" s="553"/>
      <c r="S171" s="1192"/>
      <c r="T171" s="68"/>
      <c r="U171" s="68"/>
      <c r="V171" s="68"/>
      <c r="W171" s="68"/>
      <c r="X171" s="391"/>
      <c r="Y171" s="1192"/>
      <c r="Z171" s="68"/>
      <c r="AA171" s="68"/>
      <c r="AB171" s="68"/>
      <c r="AC171" s="68"/>
      <c r="AD171" s="68"/>
      <c r="AE171" s="51"/>
      <c r="AF171" s="553"/>
      <c r="AG171" s="1181"/>
      <c r="AH171" s="1181"/>
      <c r="AI171" s="1181"/>
      <c r="AJ171" s="1181"/>
      <c r="AK171" s="1181"/>
      <c r="AL171" s="1083"/>
    </row>
    <row r="172" spans="1:38" ht="14.25" customHeight="1" x14ac:dyDescent="0.25">
      <c r="A172" s="625"/>
      <c r="B172" s="1786" t="s">
        <v>1115</v>
      </c>
      <c r="C172" s="2419" t="s">
        <v>1116</v>
      </c>
      <c r="D172" s="2420"/>
      <c r="E172" s="1767">
        <f t="shared" ref="E172:P172" si="19">E151+E153+E155+E156+E164</f>
        <v>0</v>
      </c>
      <c r="F172" s="1767">
        <f t="shared" si="19"/>
        <v>0</v>
      </c>
      <c r="G172" s="1767">
        <f t="shared" si="19"/>
        <v>0</v>
      </c>
      <c r="H172" s="1767">
        <f t="shared" si="19"/>
        <v>0</v>
      </c>
      <c r="I172" s="1767">
        <f t="shared" si="19"/>
        <v>0</v>
      </c>
      <c r="J172" s="1821">
        <f t="shared" si="19"/>
        <v>0</v>
      </c>
      <c r="K172" s="1822">
        <f t="shared" si="19"/>
        <v>0</v>
      </c>
      <c r="L172" s="1768">
        <f t="shared" si="19"/>
        <v>0</v>
      </c>
      <c r="M172" s="1767">
        <f t="shared" si="19"/>
        <v>0</v>
      </c>
      <c r="N172" s="1767">
        <f t="shared" si="19"/>
        <v>0</v>
      </c>
      <c r="O172" s="1767">
        <f t="shared" si="19"/>
        <v>0</v>
      </c>
      <c r="P172" s="1767">
        <f t="shared" si="19"/>
        <v>0</v>
      </c>
      <c r="Q172" s="1814"/>
      <c r="R172" s="1382"/>
      <c r="S172" s="1822">
        <f t="shared" ref="S172:AD172" si="20">S151+S153+S155+S156+S164</f>
        <v>0</v>
      </c>
      <c r="T172" s="1767">
        <f t="shared" si="20"/>
        <v>0</v>
      </c>
      <c r="U172" s="1767">
        <f t="shared" si="20"/>
        <v>0</v>
      </c>
      <c r="V172" s="1767">
        <f t="shared" si="20"/>
        <v>0</v>
      </c>
      <c r="W172" s="1767">
        <f t="shared" si="20"/>
        <v>0</v>
      </c>
      <c r="X172" s="1821">
        <f t="shared" si="20"/>
        <v>0</v>
      </c>
      <c r="Y172" s="1812">
        <f t="shared" si="20"/>
        <v>0</v>
      </c>
      <c r="Z172" s="1772">
        <f t="shared" si="20"/>
        <v>0</v>
      </c>
      <c r="AA172" s="1210">
        <f t="shared" si="20"/>
        <v>0</v>
      </c>
      <c r="AB172" s="1211">
        <f t="shared" si="20"/>
        <v>0</v>
      </c>
      <c r="AC172" s="1802">
        <f t="shared" si="20"/>
        <v>0</v>
      </c>
      <c r="AD172" s="1766">
        <f t="shared" si="20"/>
        <v>0</v>
      </c>
      <c r="AE172" s="1814"/>
      <c r="AF172" s="1382"/>
      <c r="AG172" s="1181"/>
      <c r="AH172" s="1181"/>
      <c r="AI172" s="1181"/>
      <c r="AJ172" s="1181"/>
      <c r="AK172" s="1181"/>
      <c r="AL172" s="1083"/>
    </row>
    <row r="173" spans="1:38" ht="14.25" customHeight="1" x14ac:dyDescent="0.25">
      <c r="A173" s="1588"/>
      <c r="B173" s="1599"/>
      <c r="C173" s="1599"/>
      <c r="D173" s="1599"/>
      <c r="E173" s="1599"/>
      <c r="F173" s="1599"/>
      <c r="G173" s="1599"/>
      <c r="H173" s="1599"/>
      <c r="I173" s="1599"/>
      <c r="J173" s="1599"/>
      <c r="K173" s="1599"/>
      <c r="L173" s="1599"/>
      <c r="M173" s="1196"/>
      <c r="N173" s="1198"/>
      <c r="O173" s="1788"/>
      <c r="P173" s="1788"/>
      <c r="Q173" s="1788"/>
      <c r="R173" s="1788"/>
      <c r="S173" s="1788"/>
      <c r="T173" s="1788"/>
      <c r="U173" s="1788"/>
      <c r="V173" s="1788"/>
      <c r="W173" s="1788"/>
      <c r="X173" s="1788"/>
      <c r="Y173" s="1788"/>
      <c r="Z173" s="1788"/>
      <c r="AA173" s="1788"/>
      <c r="AB173" s="1788"/>
      <c r="AC173" s="1788"/>
      <c r="AD173" s="1788"/>
      <c r="AE173" s="1788"/>
      <c r="AF173" s="1788"/>
      <c r="AG173" s="1788"/>
      <c r="AH173" s="1788"/>
      <c r="AI173" s="1788"/>
      <c r="AJ173" s="1788"/>
      <c r="AK173" s="1788"/>
      <c r="AL173" s="1789"/>
    </row>
    <row r="174" spans="1:38" ht="14.25" hidden="1" customHeight="1" x14ac:dyDescent="0.25"/>
    <row r="175" spans="1:38" ht="14.25" hidden="1" customHeight="1" x14ac:dyDescent="0.25"/>
    <row r="176" spans="1:38" ht="14.25" hidden="1" customHeight="1" x14ac:dyDescent="0.25"/>
    <row r="177" ht="14.25" hidden="1" customHeight="1" x14ac:dyDescent="0.25"/>
    <row r="178" ht="14.25" hidden="1" customHeight="1" x14ac:dyDescent="0.25"/>
    <row r="179" ht="14.25" hidden="1" customHeight="1" x14ac:dyDescent="0.25"/>
    <row r="180" ht="14.25" hidden="1" customHeight="1" x14ac:dyDescent="0.25"/>
    <row r="181" ht="14.25" hidden="1" customHeight="1" x14ac:dyDescent="0.25"/>
    <row r="182" ht="14.25" hidden="1" customHeight="1" x14ac:dyDescent="0.25"/>
    <row r="183" ht="14.25" hidden="1" customHeight="1" x14ac:dyDescent="0.25"/>
    <row r="184" ht="14.25" hidden="1" customHeight="1" x14ac:dyDescent="0.25"/>
    <row r="185" ht="14.25" hidden="1" customHeight="1" x14ac:dyDescent="0.25"/>
    <row r="186" ht="14.25" hidden="1" customHeight="1" x14ac:dyDescent="0.25"/>
    <row r="187" ht="14.25" hidden="1" customHeight="1" x14ac:dyDescent="0.25"/>
    <row r="188" ht="14.25" hidden="1" customHeight="1" x14ac:dyDescent="0.25"/>
    <row r="189" ht="14.25" hidden="1" customHeight="1" x14ac:dyDescent="0.25"/>
    <row r="190" ht="14.25" hidden="1" customHeight="1" x14ac:dyDescent="0.25"/>
    <row r="191" ht="14.25" hidden="1" customHeight="1" x14ac:dyDescent="0.25"/>
    <row r="192" ht="14.25" hidden="1" customHeight="1" x14ac:dyDescent="0.25"/>
    <row r="193" ht="14.25" hidden="1" customHeight="1" x14ac:dyDescent="0.25"/>
    <row r="194" ht="14.25" hidden="1" customHeight="1" x14ac:dyDescent="0.25"/>
    <row r="195" ht="14.25" hidden="1" customHeight="1" x14ac:dyDescent="0.25"/>
    <row r="196" ht="14.25" hidden="1" customHeight="1" x14ac:dyDescent="0.25"/>
    <row r="197" ht="14.25" hidden="1" customHeight="1" x14ac:dyDescent="0.25"/>
    <row r="198" ht="14.25" hidden="1" customHeight="1" x14ac:dyDescent="0.25"/>
    <row r="199" ht="14.25" hidden="1" customHeight="1" x14ac:dyDescent="0.25"/>
    <row r="200" ht="14.25" hidden="1" customHeight="1" x14ac:dyDescent="0.25"/>
    <row r="201" ht="14.25" hidden="1" customHeight="1" x14ac:dyDescent="0.25"/>
    <row r="202" ht="14.25" hidden="1" customHeight="1" x14ac:dyDescent="0.25"/>
    <row r="203" ht="14.25" hidden="1" customHeight="1" x14ac:dyDescent="0.25"/>
    <row r="204" ht="14.25" hidden="1" customHeight="1" x14ac:dyDescent="0.25"/>
    <row r="205" ht="14.25" hidden="1" customHeight="1" x14ac:dyDescent="0.25"/>
    <row r="206" ht="14.25" hidden="1" customHeight="1" x14ac:dyDescent="0.25"/>
    <row r="207" ht="14.25" hidden="1" customHeight="1" x14ac:dyDescent="0.25"/>
    <row r="208" ht="14.25" hidden="1" customHeight="1" x14ac:dyDescent="0.25"/>
    <row r="209" ht="14.25" hidden="1" customHeight="1" x14ac:dyDescent="0.25"/>
    <row r="210" ht="14.25" hidden="1" customHeight="1" x14ac:dyDescent="0.25"/>
    <row r="211" ht="14.25" hidden="1" customHeight="1" x14ac:dyDescent="0.25"/>
    <row r="212" ht="14.25" hidden="1" customHeight="1" x14ac:dyDescent="0.25"/>
    <row r="213" ht="14.25" hidden="1" customHeight="1" x14ac:dyDescent="0.25"/>
    <row r="214" ht="14.25" hidden="1" customHeight="1" x14ac:dyDescent="0.25"/>
    <row r="215" ht="14.25" hidden="1" customHeight="1" x14ac:dyDescent="0.25"/>
    <row r="216" ht="14.25" hidden="1" customHeight="1" x14ac:dyDescent="0.25"/>
    <row r="217" ht="14.25" hidden="1" customHeight="1" x14ac:dyDescent="0.25"/>
    <row r="218" ht="14.25" hidden="1" customHeight="1" x14ac:dyDescent="0.25"/>
    <row r="219" ht="14.25" hidden="1" customHeight="1" x14ac:dyDescent="0.25"/>
    <row r="220" ht="14.25" hidden="1" customHeight="1" x14ac:dyDescent="0.25"/>
    <row r="221" ht="14.25" hidden="1" customHeight="1" x14ac:dyDescent="0.25"/>
    <row r="222" ht="14.25" hidden="1" customHeight="1" x14ac:dyDescent="0.25"/>
    <row r="223" ht="14.25" hidden="1" customHeight="1" x14ac:dyDescent="0.25"/>
    <row r="224" ht="14.25" hidden="1" customHeight="1" x14ac:dyDescent="0.25"/>
    <row r="225" ht="14.25" hidden="1" customHeight="1" x14ac:dyDescent="0.25"/>
    <row r="226" ht="14.25" hidden="1" customHeight="1" x14ac:dyDescent="0.25"/>
    <row r="227" ht="14.25" hidden="1" customHeight="1" x14ac:dyDescent="0.25"/>
    <row r="228" ht="14.25" hidden="1" customHeight="1" x14ac:dyDescent="0.25"/>
    <row r="229" ht="14.25" hidden="1" customHeight="1" x14ac:dyDescent="0.25"/>
    <row r="230" ht="14.25" hidden="1" customHeight="1" x14ac:dyDescent="0.25"/>
    <row r="231" ht="14.25" hidden="1" customHeight="1" x14ac:dyDescent="0.25"/>
    <row r="232" ht="14.25" hidden="1" customHeight="1" x14ac:dyDescent="0.25"/>
    <row r="233" ht="14.25" hidden="1" customHeight="1" x14ac:dyDescent="0.25"/>
    <row r="234" ht="14.25" hidden="1" customHeight="1" x14ac:dyDescent="0.25"/>
    <row r="235" ht="14.25" hidden="1" customHeight="1" x14ac:dyDescent="0.25"/>
    <row r="236" ht="14.25" hidden="1" customHeight="1" x14ac:dyDescent="0.25"/>
    <row r="237" ht="14.25" hidden="1" customHeight="1" x14ac:dyDescent="0.25"/>
    <row r="238" ht="14.25" hidden="1" customHeight="1" x14ac:dyDescent="0.25"/>
    <row r="239" ht="14.25" hidden="1" customHeight="1" x14ac:dyDescent="0.25"/>
    <row r="240" ht="14.25" hidden="1" customHeight="1" x14ac:dyDescent="0.25"/>
    <row r="241" ht="14.25" hidden="1" customHeight="1" x14ac:dyDescent="0.25"/>
    <row r="242" ht="14.25" hidden="1" customHeight="1" x14ac:dyDescent="0.25"/>
    <row r="243" ht="14.25" hidden="1" customHeight="1" x14ac:dyDescent="0.25"/>
    <row r="244" ht="14.25" hidden="1" customHeight="1" x14ac:dyDescent="0.25"/>
    <row r="245" ht="14.25" hidden="1" customHeight="1" x14ac:dyDescent="0.25"/>
    <row r="246" ht="14.25" hidden="1" customHeight="1" x14ac:dyDescent="0.25"/>
    <row r="247" ht="14.25" hidden="1" customHeight="1" x14ac:dyDescent="0.25"/>
    <row r="248" ht="14.25" hidden="1" customHeight="1" x14ac:dyDescent="0.25"/>
    <row r="249" ht="14.25" hidden="1" customHeight="1" x14ac:dyDescent="0.25"/>
    <row r="250" ht="14.25" hidden="1" customHeight="1" x14ac:dyDescent="0.25"/>
    <row r="251" ht="14.25" hidden="1" customHeight="1" x14ac:dyDescent="0.25"/>
    <row r="252" ht="14.25" hidden="1" customHeight="1" x14ac:dyDescent="0.25"/>
    <row r="253" ht="14.25" hidden="1" customHeight="1" x14ac:dyDescent="0.25"/>
    <row r="254" ht="14.25" hidden="1" customHeight="1" x14ac:dyDescent="0.25"/>
    <row r="255" ht="14.25" hidden="1" customHeight="1" x14ac:dyDescent="0.25"/>
    <row r="256" ht="14.25" hidden="1" customHeight="1" x14ac:dyDescent="0.25"/>
    <row r="257" ht="14.25" hidden="1" customHeight="1" x14ac:dyDescent="0.25"/>
    <row r="258" ht="14.25" hidden="1" customHeight="1" x14ac:dyDescent="0.25"/>
    <row r="259" ht="14.25" hidden="1" customHeight="1" x14ac:dyDescent="0.25"/>
    <row r="260" ht="14.25" hidden="1" customHeight="1" x14ac:dyDescent="0.25"/>
    <row r="261" ht="14.25" hidden="1" customHeight="1" x14ac:dyDescent="0.25"/>
    <row r="262" ht="14.25" hidden="1" customHeight="1" x14ac:dyDescent="0.25"/>
    <row r="263" ht="14.25" hidden="1" customHeight="1" x14ac:dyDescent="0.25"/>
    <row r="264" ht="14.25" hidden="1" customHeight="1" x14ac:dyDescent="0.25"/>
    <row r="265" ht="14.25" hidden="1" customHeight="1" x14ac:dyDescent="0.25"/>
    <row r="266" ht="14.25" hidden="1" customHeight="1" x14ac:dyDescent="0.25"/>
    <row r="267" ht="14.25" hidden="1" customHeight="1" x14ac:dyDescent="0.25"/>
    <row r="268" ht="14.25" hidden="1" customHeight="1" x14ac:dyDescent="0.25"/>
    <row r="269" ht="14.25" hidden="1" customHeight="1" x14ac:dyDescent="0.25"/>
    <row r="270" ht="14.25" hidden="1" customHeight="1" x14ac:dyDescent="0.25"/>
    <row r="271" ht="14.25" hidden="1" customHeight="1" x14ac:dyDescent="0.25"/>
    <row r="272" ht="14.25" hidden="1" customHeight="1" x14ac:dyDescent="0.25"/>
    <row r="273" ht="14.25" hidden="1" customHeight="1" x14ac:dyDescent="0.25"/>
    <row r="274" ht="14.25" hidden="1" customHeight="1" x14ac:dyDescent="0.25"/>
    <row r="275" ht="14.25" hidden="1" customHeight="1" x14ac:dyDescent="0.25"/>
    <row r="276" ht="14.25" hidden="1" customHeight="1" x14ac:dyDescent="0.25"/>
    <row r="277" ht="14.25" hidden="1" customHeight="1" x14ac:dyDescent="0.25"/>
    <row r="278" ht="14.25" hidden="1" customHeight="1" x14ac:dyDescent="0.25"/>
    <row r="279" ht="14.25" hidden="1" customHeight="1" x14ac:dyDescent="0.25"/>
    <row r="280" ht="14.25" hidden="1" customHeight="1" x14ac:dyDescent="0.25"/>
    <row r="281" ht="14.25" hidden="1" customHeight="1" x14ac:dyDescent="0.25"/>
    <row r="282" ht="14.25" hidden="1" customHeight="1" x14ac:dyDescent="0.25"/>
    <row r="283" ht="14.25" hidden="1" customHeight="1" x14ac:dyDescent="0.25"/>
    <row r="284" ht="14.25" hidden="1" customHeight="1" x14ac:dyDescent="0.25"/>
    <row r="285" ht="14.25" hidden="1" customHeight="1" x14ac:dyDescent="0.25"/>
    <row r="286" ht="14.25" hidden="1" customHeight="1" x14ac:dyDescent="0.25"/>
    <row r="287" ht="14.25" hidden="1" customHeight="1" x14ac:dyDescent="0.25"/>
    <row r="288" ht="14.25" hidden="1" customHeight="1" x14ac:dyDescent="0.25"/>
    <row r="289" ht="14.25" hidden="1" customHeight="1" x14ac:dyDescent="0.25"/>
    <row r="290" ht="14.25" hidden="1" customHeight="1" x14ac:dyDescent="0.25"/>
    <row r="291" ht="14.25" hidden="1" customHeight="1" x14ac:dyDescent="0.25"/>
    <row r="292" ht="14.25" hidden="1" customHeight="1" x14ac:dyDescent="0.25"/>
    <row r="293" ht="14.25" hidden="1" customHeight="1" x14ac:dyDescent="0.25"/>
    <row r="294" ht="14.25" hidden="1" customHeight="1" x14ac:dyDescent="0.25"/>
    <row r="295" ht="14.25" hidden="1" customHeight="1" x14ac:dyDescent="0.25"/>
    <row r="296" ht="14.25" hidden="1" customHeight="1" x14ac:dyDescent="0.25"/>
    <row r="297" ht="14.25" hidden="1" customHeight="1" x14ac:dyDescent="0.25"/>
    <row r="298" ht="14.25" hidden="1" customHeight="1" x14ac:dyDescent="0.25"/>
    <row r="299" ht="14.25" hidden="1" customHeight="1" x14ac:dyDescent="0.25"/>
    <row r="300" ht="14.25" hidden="1" customHeight="1" x14ac:dyDescent="0.25"/>
    <row r="301" ht="14.25" hidden="1" customHeight="1" x14ac:dyDescent="0.25"/>
    <row r="302" ht="14.25" hidden="1" customHeight="1" x14ac:dyDescent="0.25"/>
    <row r="303" ht="14.25" hidden="1" customHeight="1" x14ac:dyDescent="0.25"/>
    <row r="304" ht="14.25" hidden="1" customHeight="1" x14ac:dyDescent="0.25"/>
    <row r="305" ht="14.25" hidden="1" customHeight="1" x14ac:dyDescent="0.25"/>
    <row r="306" ht="14.25" hidden="1" customHeight="1" x14ac:dyDescent="0.25"/>
    <row r="307" ht="14.25" hidden="1" customHeight="1" x14ac:dyDescent="0.25"/>
    <row r="308" ht="14.25" hidden="1" customHeight="1" x14ac:dyDescent="0.25"/>
    <row r="309" ht="14.25" hidden="1" customHeight="1" x14ac:dyDescent="0.25"/>
    <row r="310" ht="14.25" hidden="1" customHeight="1" x14ac:dyDescent="0.25"/>
    <row r="311" ht="14.25" hidden="1" customHeight="1" x14ac:dyDescent="0.25"/>
    <row r="312" ht="14.25" hidden="1" customHeight="1" x14ac:dyDescent="0.25"/>
    <row r="313" ht="14.25" hidden="1" customHeight="1" x14ac:dyDescent="0.25"/>
    <row r="314" ht="14.25" hidden="1" customHeight="1" x14ac:dyDescent="0.25"/>
    <row r="315" ht="14.25" hidden="1" customHeight="1" x14ac:dyDescent="0.25"/>
    <row r="316" ht="14.25" hidden="1" customHeight="1" x14ac:dyDescent="0.25"/>
    <row r="317" ht="14.25" hidden="1" customHeight="1" x14ac:dyDescent="0.25"/>
    <row r="318" ht="14.25" hidden="1" customHeight="1" x14ac:dyDescent="0.25"/>
    <row r="319" ht="14.25" hidden="1" customHeight="1" x14ac:dyDescent="0.25"/>
    <row r="320" ht="14.25" hidden="1" customHeight="1" x14ac:dyDescent="0.25"/>
    <row r="321" ht="14.25" hidden="1" customHeight="1" x14ac:dyDescent="0.25"/>
    <row r="322" ht="14.25" hidden="1" customHeight="1" x14ac:dyDescent="0.25"/>
    <row r="323" ht="14.25" hidden="1" customHeight="1" x14ac:dyDescent="0.25"/>
    <row r="324" ht="14.25" hidden="1" customHeight="1" x14ac:dyDescent="0.25"/>
    <row r="325" ht="14.25" hidden="1" customHeight="1" x14ac:dyDescent="0.25"/>
    <row r="326" ht="14.25" hidden="1" customHeight="1" x14ac:dyDescent="0.25"/>
    <row r="327" ht="14.25" hidden="1" customHeight="1" x14ac:dyDescent="0.25"/>
    <row r="328" ht="14.25" hidden="1" customHeight="1" x14ac:dyDescent="0.25"/>
    <row r="329" ht="14.25" hidden="1" customHeight="1" x14ac:dyDescent="0.25"/>
    <row r="330" ht="14.25" hidden="1" customHeight="1" x14ac:dyDescent="0.25"/>
    <row r="331" ht="14.25" hidden="1" customHeight="1" x14ac:dyDescent="0.25"/>
    <row r="332" ht="14.25" hidden="1" customHeight="1" x14ac:dyDescent="0.25"/>
    <row r="333" ht="14.25" hidden="1" customHeight="1" x14ac:dyDescent="0.25"/>
    <row r="334" ht="14.25" hidden="1" customHeight="1" x14ac:dyDescent="0.25"/>
    <row r="335" ht="14.25" hidden="1" customHeight="1" x14ac:dyDescent="0.25"/>
    <row r="336" ht="14.25" hidden="1" customHeight="1" x14ac:dyDescent="0.25"/>
    <row r="337" ht="14.25" hidden="1" customHeight="1" x14ac:dyDescent="0.25"/>
    <row r="338" ht="14.25" hidden="1" customHeight="1" x14ac:dyDescent="0.25"/>
    <row r="339" ht="14.25" hidden="1" customHeight="1" x14ac:dyDescent="0.25"/>
    <row r="340" ht="14.25" hidden="1" customHeight="1" x14ac:dyDescent="0.25"/>
    <row r="341" ht="14.25" hidden="1" customHeight="1" x14ac:dyDescent="0.25"/>
    <row r="342" ht="14.25" hidden="1" customHeight="1" x14ac:dyDescent="0.25"/>
    <row r="343" ht="14.25" hidden="1" customHeight="1" x14ac:dyDescent="0.25"/>
    <row r="344" ht="14.25" hidden="1" customHeight="1" x14ac:dyDescent="0.25"/>
    <row r="345" ht="14.25" hidden="1" customHeight="1" x14ac:dyDescent="0.25"/>
    <row r="346" ht="14.25" hidden="1" customHeight="1" x14ac:dyDescent="0.25"/>
    <row r="347" ht="14.25" hidden="1" customHeight="1" x14ac:dyDescent="0.25"/>
    <row r="348" ht="14.25" hidden="1" customHeight="1" x14ac:dyDescent="0.25"/>
    <row r="349" ht="14.25" hidden="1" customHeight="1" x14ac:dyDescent="0.25"/>
    <row r="350" ht="14.25" hidden="1" customHeight="1" x14ac:dyDescent="0.25"/>
    <row r="351" ht="14.25" hidden="1" customHeight="1" x14ac:dyDescent="0.25"/>
    <row r="352" ht="14.25" hidden="1" customHeight="1" x14ac:dyDescent="0.25"/>
    <row r="353" ht="14.25" hidden="1" customHeight="1" x14ac:dyDescent="0.25"/>
    <row r="354" ht="14.25" hidden="1" customHeight="1" x14ac:dyDescent="0.25"/>
    <row r="355" ht="14.25" hidden="1" customHeight="1" x14ac:dyDescent="0.25"/>
    <row r="356" ht="14.25" hidden="1" customHeight="1" x14ac:dyDescent="0.25"/>
    <row r="357" ht="14.25" hidden="1" customHeight="1" x14ac:dyDescent="0.25"/>
    <row r="358" ht="14.25" hidden="1" customHeight="1" x14ac:dyDescent="0.25"/>
    <row r="359" ht="14.25" hidden="1" customHeight="1" x14ac:dyDescent="0.25"/>
    <row r="360" ht="14.25" hidden="1" customHeight="1" x14ac:dyDescent="0.25"/>
    <row r="361" ht="14.25" hidden="1" customHeight="1" x14ac:dyDescent="0.25"/>
    <row r="362" ht="14.25" hidden="1" customHeight="1" x14ac:dyDescent="0.25"/>
    <row r="363" ht="14.25" hidden="1" customHeight="1" x14ac:dyDescent="0.25"/>
    <row r="364" ht="14.25" hidden="1" customHeight="1" x14ac:dyDescent="0.25"/>
    <row r="365" ht="14.25" hidden="1" customHeight="1" x14ac:dyDescent="0.25"/>
    <row r="366" ht="14.25" hidden="1" customHeight="1" x14ac:dyDescent="0.25"/>
    <row r="367" ht="14.25" hidden="1" customHeight="1" x14ac:dyDescent="0.25"/>
    <row r="368" ht="14.25" hidden="1" customHeight="1" x14ac:dyDescent="0.25"/>
    <row r="369" ht="14.25" hidden="1" customHeight="1" x14ac:dyDescent="0.25"/>
    <row r="370" ht="14.25" hidden="1" customHeight="1" x14ac:dyDescent="0.25"/>
    <row r="371" ht="14.25" hidden="1" customHeight="1" x14ac:dyDescent="0.25"/>
    <row r="372" ht="14.25" hidden="1" customHeight="1" x14ac:dyDescent="0.25"/>
    <row r="373" ht="14.25" hidden="1" customHeight="1" x14ac:dyDescent="0.25"/>
    <row r="374" ht="14.25" hidden="1" customHeight="1" x14ac:dyDescent="0.25"/>
    <row r="375" ht="14.25" hidden="1" customHeight="1" x14ac:dyDescent="0.25"/>
    <row r="376" ht="14.25" hidden="1" customHeight="1" x14ac:dyDescent="0.25"/>
    <row r="377" ht="14.25" hidden="1" customHeight="1" x14ac:dyDescent="0.25"/>
    <row r="378" ht="14.25" hidden="1" customHeight="1" x14ac:dyDescent="0.25"/>
    <row r="379" ht="14.25" hidden="1" customHeight="1" x14ac:dyDescent="0.25"/>
    <row r="380" ht="14.25" hidden="1" customHeight="1" x14ac:dyDescent="0.25"/>
    <row r="381" ht="14.25" hidden="1" customHeight="1" x14ac:dyDescent="0.25"/>
    <row r="382" ht="14.25" hidden="1" customHeight="1" x14ac:dyDescent="0.25"/>
    <row r="383" ht="14.25" hidden="1" customHeight="1" x14ac:dyDescent="0.25"/>
    <row r="384" ht="14.25" hidden="1" customHeight="1" x14ac:dyDescent="0.25"/>
    <row r="385" ht="14.25" hidden="1" customHeight="1" x14ac:dyDescent="0.25"/>
    <row r="386" ht="14.25" hidden="1" customHeight="1" x14ac:dyDescent="0.25"/>
    <row r="387" ht="14.25" hidden="1" customHeight="1" x14ac:dyDescent="0.25"/>
    <row r="388" ht="14.25" hidden="1" customHeight="1" x14ac:dyDescent="0.25"/>
    <row r="389" ht="14.25" hidden="1" customHeight="1" x14ac:dyDescent="0.25"/>
    <row r="390" ht="14.25" hidden="1" customHeight="1" x14ac:dyDescent="0.25"/>
    <row r="391" ht="14.25" hidden="1" customHeight="1" x14ac:dyDescent="0.25"/>
    <row r="392" ht="14.25" hidden="1" customHeight="1" x14ac:dyDescent="0.25"/>
    <row r="393" ht="14.25" hidden="1" customHeight="1" x14ac:dyDescent="0.25"/>
    <row r="394" ht="14.25" hidden="1" customHeight="1" x14ac:dyDescent="0.25"/>
    <row r="395" ht="14.25" hidden="1" customHeight="1" x14ac:dyDescent="0.25"/>
    <row r="396" ht="14.25" hidden="1" customHeight="1" x14ac:dyDescent="0.25"/>
    <row r="397" ht="14.25" hidden="1" customHeight="1" x14ac:dyDescent="0.25"/>
    <row r="398" ht="14.25" hidden="1" customHeight="1" x14ac:dyDescent="0.25"/>
    <row r="399" ht="14.25" hidden="1" customHeight="1" x14ac:dyDescent="0.25"/>
    <row r="400" ht="14.25" hidden="1" customHeight="1" x14ac:dyDescent="0.25"/>
    <row r="401" ht="14.25" hidden="1" customHeight="1" x14ac:dyDescent="0.25"/>
    <row r="402" ht="14.25" hidden="1" customHeight="1" x14ac:dyDescent="0.25"/>
    <row r="403" ht="14.25" hidden="1" customHeight="1" x14ac:dyDescent="0.25"/>
    <row r="404" ht="14.25" hidden="1" customHeight="1" x14ac:dyDescent="0.25"/>
    <row r="405" ht="14.25" hidden="1" customHeight="1" x14ac:dyDescent="0.25"/>
    <row r="406" ht="14.25" hidden="1" customHeight="1" x14ac:dyDescent="0.25"/>
    <row r="407" ht="14.25" hidden="1" customHeight="1" x14ac:dyDescent="0.25"/>
    <row r="408" ht="14.25" hidden="1" customHeight="1" x14ac:dyDescent="0.25"/>
    <row r="409" ht="14.25" hidden="1" customHeight="1" x14ac:dyDescent="0.25"/>
    <row r="410" ht="14.25" hidden="1" customHeight="1" x14ac:dyDescent="0.25"/>
    <row r="411" ht="14.25" hidden="1" customHeight="1" x14ac:dyDescent="0.25"/>
    <row r="412" ht="14.25" hidden="1" customHeight="1" x14ac:dyDescent="0.25"/>
    <row r="413" ht="14.25" hidden="1" customHeight="1" x14ac:dyDescent="0.25"/>
    <row r="414" ht="14.25" hidden="1" customHeight="1" x14ac:dyDescent="0.25"/>
    <row r="415" ht="14.25" hidden="1" customHeight="1" x14ac:dyDescent="0.25"/>
    <row r="416" ht="14.25" hidden="1" customHeight="1" x14ac:dyDescent="0.25"/>
    <row r="417" ht="14.25" hidden="1" customHeight="1" x14ac:dyDescent="0.25"/>
    <row r="418" ht="14.25" hidden="1" customHeight="1" x14ac:dyDescent="0.25"/>
    <row r="419" ht="14.25" hidden="1" customHeight="1" x14ac:dyDescent="0.25"/>
    <row r="420" ht="14.25" hidden="1" customHeight="1" x14ac:dyDescent="0.25"/>
    <row r="421" ht="14.25" hidden="1" customHeight="1" x14ac:dyDescent="0.25"/>
    <row r="422" ht="14.25" hidden="1" customHeight="1" x14ac:dyDescent="0.25"/>
    <row r="423" ht="14.25" hidden="1" customHeight="1" x14ac:dyDescent="0.25"/>
    <row r="424" ht="14.25" hidden="1" customHeight="1" x14ac:dyDescent="0.25"/>
    <row r="425" ht="14.25" hidden="1" customHeight="1" x14ac:dyDescent="0.25"/>
    <row r="426" ht="14.25" hidden="1" customHeight="1" x14ac:dyDescent="0.25"/>
    <row r="427" ht="14.25" hidden="1" customHeight="1" x14ac:dyDescent="0.25"/>
    <row r="428" ht="14.25" hidden="1" customHeight="1" x14ac:dyDescent="0.25"/>
    <row r="429" ht="14.25" hidden="1" customHeight="1" x14ac:dyDescent="0.25"/>
    <row r="430" ht="14.25" hidden="1" customHeight="1" x14ac:dyDescent="0.25"/>
    <row r="431" ht="14.25" hidden="1" customHeight="1" x14ac:dyDescent="0.25"/>
    <row r="432" ht="14.25" hidden="1" customHeight="1" x14ac:dyDescent="0.25"/>
    <row r="433" ht="14.25" hidden="1" customHeight="1" x14ac:dyDescent="0.25"/>
    <row r="434" ht="14.25" hidden="1" customHeight="1" x14ac:dyDescent="0.25"/>
    <row r="435" ht="14.25" hidden="1" customHeight="1" x14ac:dyDescent="0.25"/>
    <row r="436" ht="14.25" hidden="1" customHeight="1" x14ac:dyDescent="0.25"/>
    <row r="437" ht="14.25" hidden="1" customHeight="1" x14ac:dyDescent="0.25"/>
    <row r="438" ht="14.25" hidden="1" customHeight="1" x14ac:dyDescent="0.25"/>
    <row r="439" ht="14.25" hidden="1" customHeight="1" x14ac:dyDescent="0.25"/>
    <row r="440" ht="14.25" hidden="1" customHeight="1" x14ac:dyDescent="0.25"/>
    <row r="441" ht="14.25" hidden="1" customHeight="1" x14ac:dyDescent="0.25"/>
    <row r="442" ht="14.25" hidden="1" customHeight="1" x14ac:dyDescent="0.25"/>
    <row r="443" ht="14.25" hidden="1" customHeight="1" x14ac:dyDescent="0.25"/>
    <row r="444" ht="14.25" hidden="1" customHeight="1" x14ac:dyDescent="0.25"/>
    <row r="445" ht="14.25" hidden="1" customHeight="1" x14ac:dyDescent="0.25"/>
    <row r="446" ht="14.25" hidden="1" customHeight="1" x14ac:dyDescent="0.25"/>
    <row r="447" ht="14.25" hidden="1" customHeight="1" x14ac:dyDescent="0.25"/>
    <row r="448" ht="14.25" hidden="1" customHeight="1" x14ac:dyDescent="0.25"/>
    <row r="449" ht="14.25" hidden="1" customHeight="1" x14ac:dyDescent="0.25"/>
    <row r="450" ht="14.25" hidden="1" customHeight="1" x14ac:dyDescent="0.25"/>
    <row r="451" ht="14.25" hidden="1" customHeight="1" x14ac:dyDescent="0.25"/>
    <row r="452" ht="14.25" hidden="1" customHeight="1" x14ac:dyDescent="0.25"/>
    <row r="453" ht="14.25" hidden="1" customHeight="1" x14ac:dyDescent="0.25"/>
    <row r="454" ht="14.25" hidden="1" customHeight="1" x14ac:dyDescent="0.25"/>
    <row r="455" ht="14.25" hidden="1" customHeight="1" x14ac:dyDescent="0.25"/>
    <row r="456" ht="14.25" hidden="1" customHeight="1" x14ac:dyDescent="0.25"/>
    <row r="457" ht="14.25" hidden="1" customHeight="1" x14ac:dyDescent="0.25"/>
    <row r="458" ht="14.25" hidden="1" customHeight="1" x14ac:dyDescent="0.25"/>
    <row r="459" ht="14.25" hidden="1" customHeight="1" x14ac:dyDescent="0.25"/>
    <row r="460" ht="14.25" hidden="1" customHeight="1" x14ac:dyDescent="0.25"/>
    <row r="461" ht="14.25" hidden="1" customHeight="1" x14ac:dyDescent="0.25"/>
    <row r="462" ht="14.25" hidden="1" customHeight="1" x14ac:dyDescent="0.25"/>
    <row r="463" ht="14.25" hidden="1" customHeight="1" x14ac:dyDescent="0.25"/>
    <row r="464" ht="14.25" hidden="1" customHeight="1" x14ac:dyDescent="0.25"/>
    <row r="465" ht="14.25" hidden="1" customHeight="1" x14ac:dyDescent="0.25"/>
    <row r="466" ht="14.25" hidden="1" customHeight="1" x14ac:dyDescent="0.25"/>
    <row r="467" ht="14.25" hidden="1" customHeight="1" x14ac:dyDescent="0.25"/>
    <row r="468" ht="14.25" hidden="1" customHeight="1" x14ac:dyDescent="0.25"/>
    <row r="469" ht="14.25" hidden="1" customHeight="1" x14ac:dyDescent="0.25"/>
    <row r="470" ht="14.25" hidden="1" customHeight="1" x14ac:dyDescent="0.25"/>
    <row r="471" ht="14.25" hidden="1" customHeight="1" x14ac:dyDescent="0.25"/>
    <row r="472" ht="14.25" hidden="1" customHeight="1" x14ac:dyDescent="0.25"/>
    <row r="473" ht="14.25" hidden="1" customHeight="1" x14ac:dyDescent="0.25"/>
    <row r="474" ht="14.25" hidden="1" customHeight="1" x14ac:dyDescent="0.25"/>
    <row r="475" ht="14.25" hidden="1" customHeight="1" x14ac:dyDescent="0.25"/>
    <row r="476" ht="14.25" hidden="1" customHeight="1" x14ac:dyDescent="0.25"/>
    <row r="477" ht="14.25" hidden="1" customHeight="1" x14ac:dyDescent="0.25"/>
    <row r="478" ht="14.25" hidden="1" customHeight="1" x14ac:dyDescent="0.25"/>
    <row r="479" ht="14.25" hidden="1" customHeight="1" x14ac:dyDescent="0.25"/>
    <row r="480" ht="14.25" hidden="1" customHeight="1" x14ac:dyDescent="0.25"/>
    <row r="481" ht="14.25" hidden="1" customHeight="1" x14ac:dyDescent="0.25"/>
    <row r="482" ht="14.25" hidden="1" customHeight="1" x14ac:dyDescent="0.25"/>
    <row r="483" ht="14.25" hidden="1" customHeight="1" x14ac:dyDescent="0.25"/>
    <row r="484" ht="14.25" hidden="1" customHeight="1" x14ac:dyDescent="0.25"/>
    <row r="485" ht="14.25" hidden="1" customHeight="1" x14ac:dyDescent="0.25"/>
    <row r="486" ht="14.25" hidden="1" customHeight="1" x14ac:dyDescent="0.25"/>
    <row r="487" ht="14.25" hidden="1" customHeight="1" x14ac:dyDescent="0.25"/>
    <row r="488" ht="14.25" hidden="1" customHeight="1" x14ac:dyDescent="0.25"/>
    <row r="489" ht="14.25" hidden="1" customHeight="1" x14ac:dyDescent="0.25"/>
    <row r="490" ht="14.25" hidden="1" customHeight="1" x14ac:dyDescent="0.25"/>
    <row r="491" ht="14.25" hidden="1" customHeight="1" x14ac:dyDescent="0.25"/>
    <row r="492" ht="14.25" hidden="1" customHeight="1" x14ac:dyDescent="0.25"/>
    <row r="493" ht="14.25" hidden="1" customHeight="1" x14ac:dyDescent="0.25"/>
    <row r="494" ht="14.25" hidden="1" customHeight="1" x14ac:dyDescent="0.25"/>
    <row r="495" ht="14.25" hidden="1" customHeight="1" x14ac:dyDescent="0.25"/>
    <row r="496" ht="14.25" hidden="1" customHeight="1" x14ac:dyDescent="0.25"/>
    <row r="497" ht="14.25" hidden="1" customHeight="1" x14ac:dyDescent="0.25"/>
    <row r="498" ht="14.25" hidden="1" customHeight="1" x14ac:dyDescent="0.25"/>
    <row r="499" ht="14.25" hidden="1" customHeight="1" x14ac:dyDescent="0.25"/>
    <row r="500" ht="14.25" hidden="1" customHeight="1" x14ac:dyDescent="0.25"/>
    <row r="501" ht="14.25" hidden="1" customHeight="1" x14ac:dyDescent="0.25"/>
    <row r="502" ht="14.25" hidden="1" customHeight="1" x14ac:dyDescent="0.25"/>
    <row r="503" ht="14.25" hidden="1" customHeight="1" x14ac:dyDescent="0.25"/>
    <row r="504" ht="14.25" hidden="1" customHeight="1" x14ac:dyDescent="0.25"/>
    <row r="505" ht="14.25" hidden="1" customHeight="1" x14ac:dyDescent="0.25"/>
    <row r="506" ht="14.25" hidden="1" customHeight="1" x14ac:dyDescent="0.25"/>
    <row r="507" ht="14.25" hidden="1" customHeight="1" x14ac:dyDescent="0.25"/>
    <row r="508" ht="14.25" hidden="1" customHeight="1" x14ac:dyDescent="0.25"/>
    <row r="509" ht="14.25" hidden="1" customHeight="1" x14ac:dyDescent="0.25"/>
    <row r="510" ht="14.25" hidden="1" customHeight="1" x14ac:dyDescent="0.25"/>
    <row r="511" ht="14.25" hidden="1" customHeight="1" x14ac:dyDescent="0.25"/>
    <row r="512" ht="14.25" hidden="1" customHeight="1" x14ac:dyDescent="0.25"/>
    <row r="513" ht="14.25" hidden="1" customHeight="1" x14ac:dyDescent="0.25"/>
    <row r="514" ht="14.25" hidden="1" customHeight="1" x14ac:dyDescent="0.25"/>
    <row r="515" ht="14.25" hidden="1" customHeight="1" x14ac:dyDescent="0.25"/>
    <row r="516" ht="14.25" hidden="1" customHeight="1" x14ac:dyDescent="0.25"/>
    <row r="517" ht="14.25" hidden="1" customHeight="1" x14ac:dyDescent="0.25"/>
    <row r="518" ht="14.25" hidden="1" customHeight="1" x14ac:dyDescent="0.25"/>
    <row r="519" ht="14.25" hidden="1" customHeight="1" x14ac:dyDescent="0.25"/>
    <row r="520" ht="14.25" hidden="1" customHeight="1" x14ac:dyDescent="0.25"/>
    <row r="521" ht="14.25" hidden="1" customHeight="1" x14ac:dyDescent="0.25"/>
    <row r="522" ht="14.25" hidden="1" customHeight="1" x14ac:dyDescent="0.25"/>
    <row r="523" ht="14.25" hidden="1" customHeight="1" x14ac:dyDescent="0.25"/>
    <row r="524" ht="14.25" hidden="1" customHeight="1" x14ac:dyDescent="0.25"/>
    <row r="525" ht="14.25" hidden="1" customHeight="1" x14ac:dyDescent="0.25"/>
    <row r="526" ht="14.25" hidden="1" customHeight="1" x14ac:dyDescent="0.25"/>
    <row r="527" ht="14.25" hidden="1" customHeight="1" x14ac:dyDescent="0.25"/>
    <row r="528" ht="14.25" hidden="1" customHeight="1" x14ac:dyDescent="0.25"/>
    <row r="529" ht="14.25" hidden="1" customHeight="1" x14ac:dyDescent="0.25"/>
    <row r="530" ht="14.25" hidden="1" customHeight="1" x14ac:dyDescent="0.25"/>
    <row r="531" ht="14.25" hidden="1" customHeight="1" x14ac:dyDescent="0.25"/>
    <row r="532" ht="14.25" hidden="1" customHeight="1" x14ac:dyDescent="0.25"/>
    <row r="533" ht="14.25" hidden="1" customHeight="1" x14ac:dyDescent="0.25"/>
    <row r="534" ht="14.25" hidden="1" customHeight="1" x14ac:dyDescent="0.25"/>
    <row r="535" ht="14.25" hidden="1" customHeight="1" x14ac:dyDescent="0.25"/>
    <row r="536" ht="14.25" hidden="1" customHeight="1" x14ac:dyDescent="0.25"/>
    <row r="537" ht="14.25" hidden="1" customHeight="1" x14ac:dyDescent="0.25"/>
    <row r="538" ht="14.25" hidden="1" customHeight="1" x14ac:dyDescent="0.25"/>
    <row r="539" ht="14.25" hidden="1" customHeight="1" x14ac:dyDescent="0.25"/>
    <row r="540" ht="14.25" hidden="1" customHeight="1" x14ac:dyDescent="0.25"/>
    <row r="541" ht="14.25" hidden="1" customHeight="1" x14ac:dyDescent="0.25"/>
    <row r="542" ht="14.25" hidden="1" customHeight="1" x14ac:dyDescent="0.25"/>
    <row r="543" ht="14.25" hidden="1" customHeight="1" x14ac:dyDescent="0.25"/>
    <row r="544" ht="14.25" hidden="1" customHeight="1" x14ac:dyDescent="0.25"/>
    <row r="545" ht="14.25" hidden="1" customHeight="1" x14ac:dyDescent="0.25"/>
    <row r="546" ht="14.25" hidden="1" customHeight="1" x14ac:dyDescent="0.25"/>
    <row r="547" ht="14.25" hidden="1" customHeight="1" x14ac:dyDescent="0.25"/>
    <row r="548" ht="14.25" hidden="1" customHeight="1" x14ac:dyDescent="0.25"/>
    <row r="549" ht="14.25" hidden="1" customHeight="1" x14ac:dyDescent="0.25"/>
    <row r="550" ht="14.25" hidden="1" customHeight="1" x14ac:dyDescent="0.25"/>
    <row r="551" ht="14.25" hidden="1" customHeight="1" x14ac:dyDescent="0.25"/>
    <row r="552" ht="14.25" hidden="1" customHeight="1" x14ac:dyDescent="0.25"/>
    <row r="553" ht="14.25" hidden="1" customHeight="1" x14ac:dyDescent="0.25"/>
    <row r="554" ht="14.25" hidden="1" customHeight="1" x14ac:dyDescent="0.25"/>
    <row r="555" ht="14.25" hidden="1" customHeight="1" x14ac:dyDescent="0.25"/>
    <row r="556" ht="14.25" hidden="1" customHeight="1" x14ac:dyDescent="0.25"/>
    <row r="557" ht="14.25" hidden="1" customHeight="1" x14ac:dyDescent="0.25"/>
    <row r="558" ht="14.25" hidden="1" customHeight="1" x14ac:dyDescent="0.25"/>
    <row r="559" ht="14.25" hidden="1" customHeight="1" x14ac:dyDescent="0.25"/>
    <row r="560" ht="14.25" hidden="1" customHeight="1" x14ac:dyDescent="0.25"/>
    <row r="561" ht="14.25" hidden="1" customHeight="1" x14ac:dyDescent="0.25"/>
    <row r="562" ht="14.25" hidden="1" customHeight="1" x14ac:dyDescent="0.25"/>
    <row r="563" ht="14.25" hidden="1" customHeight="1" x14ac:dyDescent="0.25"/>
    <row r="564" ht="14.25" hidden="1" customHeight="1" x14ac:dyDescent="0.25"/>
    <row r="565" ht="14.25" hidden="1" customHeight="1" x14ac:dyDescent="0.25"/>
    <row r="566" ht="14.25" hidden="1" customHeight="1" x14ac:dyDescent="0.25"/>
    <row r="567" ht="14.25" hidden="1" customHeight="1" x14ac:dyDescent="0.25"/>
    <row r="568" ht="14.25" hidden="1" customHeight="1" x14ac:dyDescent="0.25"/>
    <row r="569" ht="14.25" hidden="1" customHeight="1" x14ac:dyDescent="0.25"/>
    <row r="570" ht="14.25" hidden="1" customHeight="1" x14ac:dyDescent="0.25"/>
    <row r="571" ht="14.25" hidden="1" customHeight="1" x14ac:dyDescent="0.25"/>
    <row r="572" ht="14.25" hidden="1" customHeight="1" x14ac:dyDescent="0.25"/>
    <row r="573" ht="14.25" hidden="1" customHeight="1" x14ac:dyDescent="0.25"/>
    <row r="574" ht="14.25" hidden="1" customHeight="1" x14ac:dyDescent="0.25"/>
    <row r="575" ht="14.25" hidden="1" customHeight="1" x14ac:dyDescent="0.25"/>
    <row r="576" ht="14.25" hidden="1" customHeight="1" x14ac:dyDescent="0.25"/>
    <row r="577" ht="14.25" hidden="1" customHeight="1" x14ac:dyDescent="0.25"/>
    <row r="578" ht="14.25" hidden="1" customHeight="1" x14ac:dyDescent="0.25"/>
    <row r="579" ht="14.25" hidden="1" customHeight="1" x14ac:dyDescent="0.25"/>
    <row r="580" ht="14.25" hidden="1" customHeight="1" x14ac:dyDescent="0.25"/>
    <row r="581" ht="14.25" hidden="1" customHeight="1" x14ac:dyDescent="0.25"/>
    <row r="582" ht="14.25" hidden="1" customHeight="1" x14ac:dyDescent="0.25"/>
    <row r="583" ht="14.25" hidden="1" customHeight="1" x14ac:dyDescent="0.25"/>
    <row r="584" ht="14.25" hidden="1" customHeight="1" x14ac:dyDescent="0.25"/>
    <row r="585" ht="14.25" hidden="1" customHeight="1" x14ac:dyDescent="0.25"/>
    <row r="586" ht="14.25" hidden="1" customHeight="1" x14ac:dyDescent="0.25"/>
    <row r="587" ht="14.25" hidden="1" customHeight="1" x14ac:dyDescent="0.25"/>
    <row r="588" ht="14.25" hidden="1" customHeight="1" x14ac:dyDescent="0.25"/>
    <row r="589" ht="14.25" hidden="1" customHeight="1" x14ac:dyDescent="0.25"/>
    <row r="590" ht="14.25" hidden="1" customHeight="1" x14ac:dyDescent="0.25"/>
    <row r="591" ht="14.25" hidden="1" customHeight="1" x14ac:dyDescent="0.25"/>
    <row r="592" ht="14.25" hidden="1" customHeight="1" x14ac:dyDescent="0.25"/>
    <row r="593" ht="14.25" hidden="1" customHeight="1" x14ac:dyDescent="0.25"/>
    <row r="594" ht="14.25" hidden="1" customHeight="1" x14ac:dyDescent="0.25"/>
    <row r="595" ht="14.25" hidden="1" customHeight="1" x14ac:dyDescent="0.25"/>
    <row r="596" ht="14.25" hidden="1" customHeight="1" x14ac:dyDescent="0.25"/>
    <row r="597" ht="14.25" hidden="1" customHeight="1" x14ac:dyDescent="0.25"/>
    <row r="598" ht="14.25" hidden="1" customHeight="1" x14ac:dyDescent="0.25"/>
    <row r="599" ht="14.25" hidden="1" customHeight="1" x14ac:dyDescent="0.25"/>
    <row r="600" ht="14.25" hidden="1" customHeight="1" x14ac:dyDescent="0.25"/>
    <row r="601" ht="14.25" hidden="1" customHeight="1" x14ac:dyDescent="0.25"/>
    <row r="602" ht="14.25" hidden="1" customHeight="1" x14ac:dyDescent="0.25"/>
    <row r="603" ht="14.25" hidden="1" customHeight="1" x14ac:dyDescent="0.25"/>
    <row r="604" ht="14.25" hidden="1" customHeight="1" x14ac:dyDescent="0.25"/>
    <row r="605" ht="14.25" hidden="1" customHeight="1" x14ac:dyDescent="0.25"/>
    <row r="606" ht="14.25" hidden="1" customHeight="1" x14ac:dyDescent="0.25"/>
    <row r="607" ht="14.25" hidden="1" customHeight="1" x14ac:dyDescent="0.25"/>
    <row r="608" ht="14.25" hidden="1" customHeight="1" x14ac:dyDescent="0.25"/>
    <row r="609" ht="14.25" hidden="1" customHeight="1" x14ac:dyDescent="0.25"/>
    <row r="610" ht="14.25" hidden="1" customHeight="1" x14ac:dyDescent="0.25"/>
    <row r="611" ht="14.25" hidden="1" customHeight="1" x14ac:dyDescent="0.25"/>
    <row r="612" ht="14.25" hidden="1" customHeight="1" x14ac:dyDescent="0.25"/>
    <row r="613" ht="14.25" hidden="1" customHeight="1" x14ac:dyDescent="0.25"/>
  </sheetData>
  <customSheetViews>
    <customSheetView guid="{3D2E4C4C-55B0-42AD-9B20-28C028F4BEE7}" scale="75" hiddenRows="1" hiddenColumns="1" topLeftCell="A52">
      <selection activeCell="D69" sqref="D69"/>
      <rowBreaks count="4" manualBreakCount="4">
        <brk id="38" max="14" man="1"/>
        <brk id="70" max="14" man="1"/>
        <brk id="91" max="37" man="1"/>
        <brk id="127" max="16383" man="1"/>
      </rowBreaks>
      <colBreaks count="2" manualBreakCount="2">
        <brk id="9" max="90" man="1"/>
        <brk id="9" min="91" max="1048575" man="1"/>
      </colBreaks>
      <pageMargins left="0.59055118110236227" right="0.59055118110236227" top="0.98425196850393704" bottom="0.98425196850393704" header="0.51181102362204722" footer="0.51181102362204722"/>
      <printOptions headings="1"/>
      <pageSetup paperSize="9" scale="50" fitToHeight="4" pageOrder="overThenDown" orientation="landscape" r:id="rId1"/>
      <headerFooter alignWithMargins="0">
        <oddHeader>&amp;L&amp;"Segoe UI,Bold"&amp;14Basel Committee on Banking Supervision
Basel III monitoring template&amp;C&amp;"Segoe UI,Regular"&amp;14&amp;F
&amp;A&amp;R&amp;"Segoe UI,Bold"&amp;14Confidential when completed</oddHeader>
        <oddFooter>&amp;L&amp;"Segoe UI,Regular"&amp;14&amp;D  &amp;T&amp;R&amp;"Segoe UI,Regular"&amp;14Page &amp;P of &amp;N</oddFooter>
      </headerFooter>
    </customSheetView>
  </customSheetViews>
  <mergeCells count="84">
    <mergeCell ref="AH94:AH95"/>
    <mergeCell ref="AI94:AI95"/>
    <mergeCell ref="AJ94:AJ95"/>
    <mergeCell ref="AK94:AK95"/>
    <mergeCell ref="AB94:AB95"/>
    <mergeCell ref="AC94:AC95"/>
    <mergeCell ref="AD94:AD95"/>
    <mergeCell ref="AE94:AE95"/>
    <mergeCell ref="AF94:AF95"/>
    <mergeCell ref="AG94:AG95"/>
    <mergeCell ref="AA94:AA95"/>
    <mergeCell ref="P94:P95"/>
    <mergeCell ref="Q94:Q95"/>
    <mergeCell ref="R94:R95"/>
    <mergeCell ref="S94:S95"/>
    <mergeCell ref="T94:T95"/>
    <mergeCell ref="U94:U95"/>
    <mergeCell ref="V94:V95"/>
    <mergeCell ref="W94:W95"/>
    <mergeCell ref="X94:X95"/>
    <mergeCell ref="Y94:Y95"/>
    <mergeCell ref="Z94:Z95"/>
    <mergeCell ref="O94:O95"/>
    <mergeCell ref="D90:I90"/>
    <mergeCell ref="C94:D94"/>
    <mergeCell ref="E94:E95"/>
    <mergeCell ref="F94:F95"/>
    <mergeCell ref="G94:G95"/>
    <mergeCell ref="H94:H95"/>
    <mergeCell ref="I94:I95"/>
    <mergeCell ref="J94:J95"/>
    <mergeCell ref="K94:K95"/>
    <mergeCell ref="L94:L95"/>
    <mergeCell ref="M94:M95"/>
    <mergeCell ref="N94:N95"/>
    <mergeCell ref="M74:N75"/>
    <mergeCell ref="C75:C76"/>
    <mergeCell ref="D75:F75"/>
    <mergeCell ref="G75:I75"/>
    <mergeCell ref="D4:I4"/>
    <mergeCell ref="J4:L5"/>
    <mergeCell ref="M4:N5"/>
    <mergeCell ref="C5:C6"/>
    <mergeCell ref="D5:F5"/>
    <mergeCell ref="G5:I5"/>
    <mergeCell ref="D47:I47"/>
    <mergeCell ref="D70:I70"/>
    <mergeCell ref="B71:L71"/>
    <mergeCell ref="D74:I74"/>
    <mergeCell ref="J74:L75"/>
    <mergeCell ref="B148:B150"/>
    <mergeCell ref="C148:D150"/>
    <mergeCell ref="C151:D151"/>
    <mergeCell ref="C152:D152"/>
    <mergeCell ref="C153:D153"/>
    <mergeCell ref="C163:D163"/>
    <mergeCell ref="C154:D154"/>
    <mergeCell ref="C155:D155"/>
    <mergeCell ref="C156:D156"/>
    <mergeCell ref="C157:D157"/>
    <mergeCell ref="C158:D158"/>
    <mergeCell ref="C169:D169"/>
    <mergeCell ref="C170:D170"/>
    <mergeCell ref="C171:D171"/>
    <mergeCell ref="C172:D172"/>
    <mergeCell ref="E148:P148"/>
    <mergeCell ref="E149:J149"/>
    <mergeCell ref="K149:P149"/>
    <mergeCell ref="C164:D164"/>
    <mergeCell ref="C165:D165"/>
    <mergeCell ref="C166:D166"/>
    <mergeCell ref="C167:D167"/>
    <mergeCell ref="C168:D168"/>
    <mergeCell ref="C159:D159"/>
    <mergeCell ref="C160:D160"/>
    <mergeCell ref="C161:D161"/>
    <mergeCell ref="C162:D162"/>
    <mergeCell ref="AE148:AE150"/>
    <mergeCell ref="AF148:AF150"/>
    <mergeCell ref="Q148:Q150"/>
    <mergeCell ref="R148:R150"/>
    <mergeCell ref="S148:AD148"/>
    <mergeCell ref="S149:X149"/>
    <mergeCell ref="Y149:AD149"/>
  </mergeCells>
  <conditionalFormatting sqref="D8:L8 D15:L15 D23:L24 M24 D49:L50 M50 D81:N81 D85:N85 AK96 AK98 AK100 AK102 AK104 AK106 AK108 AK113:AK126 Q151:R151 Q153:R153 Q155:R156 Q158:R158 Q160:R160 Q162:R162 Q164:R164 Q166:R166 Q168:R168 Q170:R170 AE151:AF151 AE153:AF153 AE155:AF156 AE158:AF159 AE160:AF160 AE162:AF162 AE164:AF164 AE166:AF166 AE168:AF168 AE170:AF170">
    <cfRule type="cellIs" dxfId="21" priority="2" stopIfTrue="1" operator="equal">
      <formula>"Yes"</formula>
    </cfRule>
  </conditionalFormatting>
  <conditionalFormatting sqref="D8:L8 D15:L15 D23:L24 M24 D49:L50 M50 D81:N81 D85:N85 AK96 AK98 AK100 AK102 AK104 AK106 AK108 AK113:AK126 Q151:R151 Q153:R153 Q155:R156 Q158:R158 Q160:R160 Q162:R162 Q164:R164 Q166:R166 Q168:R168 Q170:R170 AE151:AF151 AE153:AF153 AE155:AF156 AE158:AF160 AE162:AF162 AE164:AF164 AE166:AF166 AE168:AF168 AE170:AF170">
    <cfRule type="cellIs" dxfId="20" priority="1" stopIfTrue="1" operator="equal">
      <formula>"No"</formula>
    </cfRule>
  </conditionalFormatting>
  <printOptions headings="1"/>
  <pageMargins left="0.59055118110236227" right="0.59055118110236227" top="0.98425196850393704" bottom="0.98425196850393704" header="0.51181102362204722" footer="0.51181102362204722"/>
  <pageSetup paperSize="9" scale="50" fitToHeight="4" pageOrder="overThenDown" orientation="landscape" r:id="rId2"/>
  <headerFooter alignWithMargins="0">
    <oddHeader>&amp;L&amp;"Segoe UI,Bold"&amp;14Basel Committee on Banking Supervision
Basel III monitoring template&amp;C&amp;"Segoe UI,Regular"&amp;14&amp;F
&amp;A&amp;R&amp;"Segoe UI,Bold"&amp;14Confidential when completed</oddHeader>
    <oddFooter>&amp;L&amp;"Segoe UI,Regular"&amp;14&amp;D  &amp;T&amp;R&amp;"Segoe UI,Regular"&amp;14Page &amp;P of &amp;N</oddFooter>
  </headerFooter>
  <rowBreaks count="4" manualBreakCount="4">
    <brk id="38" max="14" man="1"/>
    <brk id="70" max="14" man="1"/>
    <brk id="91" max="37" man="1"/>
    <brk id="127" max="16383" man="1"/>
  </rowBreaks>
  <colBreaks count="2" manualBreakCount="2">
    <brk id="9" max="90" man="1"/>
    <brk id="9" min="91" max="1048575" man="1"/>
  </colBreaks>
  <drawing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Q91"/>
  <sheetViews>
    <sheetView zoomScale="75" zoomScaleNormal="75" workbookViewId="0"/>
  </sheetViews>
  <sheetFormatPr defaultColWidth="0" defaultRowHeight="0" customHeight="1" zeroHeight="1" x14ac:dyDescent="0.25"/>
  <cols>
    <col min="1" max="1" width="1.7109375" style="1531" customWidth="1"/>
    <col min="2" max="2" width="8.7109375" style="1531" customWidth="1"/>
    <col min="3" max="3" width="160.7109375" style="1311" customWidth="1"/>
    <col min="4" max="6" width="20.7109375" style="1311" customWidth="1"/>
    <col min="7" max="7" width="1.7109375" style="1311" customWidth="1"/>
    <col min="8" max="17" width="0" style="1311" hidden="1" customWidth="1"/>
    <col min="18" max="16384" width="16.7109375" style="1311" hidden="1"/>
  </cols>
  <sheetData>
    <row r="1" spans="1:7" ht="30" customHeight="1" x14ac:dyDescent="0.55000000000000004">
      <c r="A1" s="2030" t="s">
        <v>1861</v>
      </c>
      <c r="B1" s="2031"/>
      <c r="C1" s="2032"/>
      <c r="D1" s="2032"/>
      <c r="E1" s="2032"/>
      <c r="F1" s="2032"/>
      <c r="G1" s="2033"/>
    </row>
    <row r="2" spans="1:7" ht="45" customHeight="1" x14ac:dyDescent="0.25">
      <c r="A2" s="2464" t="s">
        <v>1947</v>
      </c>
      <c r="B2" s="2465"/>
      <c r="C2" s="2465"/>
      <c r="D2" s="2465"/>
      <c r="E2" s="1986"/>
      <c r="F2" s="1986"/>
      <c r="G2" s="1544"/>
    </row>
    <row r="3" spans="1:7" ht="15" customHeight="1" x14ac:dyDescent="0.25">
      <c r="A3" s="1317"/>
      <c r="B3" s="1721"/>
      <c r="C3" s="1979"/>
      <c r="D3" s="1979"/>
      <c r="E3" s="1979"/>
      <c r="F3" s="1979"/>
      <c r="G3" s="1544"/>
    </row>
    <row r="4" spans="1:7" ht="15" customHeight="1" x14ac:dyDescent="0.25">
      <c r="A4" s="1317"/>
      <c r="B4" s="2034">
        <v>1</v>
      </c>
      <c r="C4" s="2035" t="s">
        <v>1946</v>
      </c>
      <c r="D4" s="2471"/>
      <c r="E4" s="2472"/>
      <c r="F4" s="1986"/>
      <c r="G4" s="1544"/>
    </row>
    <row r="5" spans="1:7" ht="15" customHeight="1" x14ac:dyDescent="0.25">
      <c r="A5" s="1317"/>
      <c r="B5" s="1980">
        <v>2</v>
      </c>
      <c r="C5" s="2024" t="s">
        <v>1862</v>
      </c>
      <c r="D5" s="1312"/>
      <c r="E5" s="1312"/>
      <c r="F5" s="1986"/>
      <c r="G5" s="1544"/>
    </row>
    <row r="6" spans="1:7" ht="15" customHeight="1" x14ac:dyDescent="0.25">
      <c r="A6" s="1317"/>
      <c r="B6" s="1981"/>
      <c r="C6" s="2023" t="s">
        <v>1863</v>
      </c>
      <c r="D6" s="1945"/>
      <c r="E6" s="1312"/>
      <c r="F6" s="1986"/>
      <c r="G6" s="1544"/>
    </row>
    <row r="7" spans="1:7" ht="15" customHeight="1" x14ac:dyDescent="0.25">
      <c r="A7" s="1317"/>
      <c r="B7" s="1981"/>
      <c r="C7" s="1989" t="s">
        <v>1864</v>
      </c>
      <c r="D7" s="1945"/>
      <c r="E7" s="1312"/>
      <c r="F7" s="1986"/>
      <c r="G7" s="1544"/>
    </row>
    <row r="8" spans="1:7" ht="15" customHeight="1" x14ac:dyDescent="0.25">
      <c r="A8" s="1317"/>
      <c r="B8" s="1981"/>
      <c r="C8" s="1989" t="s">
        <v>1865</v>
      </c>
      <c r="D8" s="1945"/>
      <c r="E8" s="1312"/>
      <c r="F8" s="1986"/>
      <c r="G8" s="1544"/>
    </row>
    <row r="9" spans="1:7" ht="15" customHeight="1" x14ac:dyDescent="0.25">
      <c r="A9" s="1317"/>
      <c r="B9" s="1981"/>
      <c r="C9" s="1989" t="s">
        <v>1866</v>
      </c>
      <c r="D9" s="1945"/>
      <c r="E9" s="1312"/>
      <c r="F9" s="1986"/>
      <c r="G9" s="1544"/>
    </row>
    <row r="10" spans="1:7" ht="15" customHeight="1" x14ac:dyDescent="0.25">
      <c r="A10" s="1317"/>
      <c r="B10" s="1981"/>
      <c r="C10" s="1989" t="s">
        <v>1867</v>
      </c>
      <c r="D10" s="1945"/>
      <c r="E10" s="1312"/>
      <c r="F10" s="1986"/>
      <c r="G10" s="1544"/>
    </row>
    <row r="11" spans="1:7" ht="15" customHeight="1" x14ac:dyDescent="0.25">
      <c r="A11" s="1317"/>
      <c r="B11" s="1981"/>
      <c r="C11" s="1989" t="s">
        <v>1908</v>
      </c>
      <c r="D11" s="1945"/>
      <c r="E11" s="1312"/>
      <c r="F11" s="1986"/>
      <c r="G11" s="1544"/>
    </row>
    <row r="12" spans="1:7" ht="15" customHeight="1" x14ac:dyDescent="0.25">
      <c r="A12" s="1317"/>
      <c r="B12" s="1981"/>
      <c r="C12" s="1989" t="s">
        <v>1949</v>
      </c>
      <c r="D12" s="1945"/>
      <c r="E12" s="1312"/>
      <c r="F12" s="1986"/>
      <c r="G12" s="1544"/>
    </row>
    <row r="13" spans="1:7" ht="15" customHeight="1" x14ac:dyDescent="0.25">
      <c r="A13" s="1317"/>
      <c r="B13" s="1982"/>
      <c r="C13" s="1990"/>
      <c r="D13" s="1312"/>
      <c r="E13" s="1312"/>
      <c r="F13" s="1986"/>
      <c r="G13" s="1544"/>
    </row>
    <row r="14" spans="1:7" ht="15" customHeight="1" x14ac:dyDescent="0.25">
      <c r="A14" s="1317"/>
      <c r="B14" s="1983">
        <v>3</v>
      </c>
      <c r="C14" s="1991" t="s">
        <v>1869</v>
      </c>
      <c r="D14" s="1992"/>
      <c r="E14" s="2012"/>
      <c r="F14" s="1986"/>
      <c r="G14" s="1544"/>
    </row>
    <row r="15" spans="1:7" s="1242" customFormat="1" ht="75" customHeight="1" x14ac:dyDescent="0.25">
      <c r="A15" s="2466" t="s">
        <v>1925</v>
      </c>
      <c r="B15" s="2467"/>
      <c r="C15" s="2467"/>
      <c r="D15" s="2467"/>
      <c r="E15" s="421"/>
      <c r="F15" s="421"/>
      <c r="G15" s="1984"/>
    </row>
    <row r="16" spans="1:7" ht="30" customHeight="1" x14ac:dyDescent="0.25">
      <c r="A16" s="1317"/>
      <c r="B16" s="1998">
        <v>4</v>
      </c>
      <c r="C16" s="2022" t="s">
        <v>1948</v>
      </c>
      <c r="D16" s="2016" t="s">
        <v>1870</v>
      </c>
      <c r="E16" s="2017" t="s">
        <v>1871</v>
      </c>
      <c r="F16" s="2018" t="s">
        <v>1872</v>
      </c>
      <c r="G16" s="1544"/>
    </row>
    <row r="17" spans="1:7" ht="15" customHeight="1" x14ac:dyDescent="0.25">
      <c r="A17" s="1317"/>
      <c r="B17" s="1981"/>
      <c r="C17" s="2021" t="s">
        <v>1909</v>
      </c>
      <c r="D17" s="2013"/>
      <c r="E17" s="2014"/>
      <c r="F17" s="2015"/>
      <c r="G17" s="1544"/>
    </row>
    <row r="18" spans="1:7" ht="15" customHeight="1" x14ac:dyDescent="0.25">
      <c r="A18" s="1317"/>
      <c r="B18" s="1981"/>
      <c r="C18" s="1994" t="s">
        <v>1910</v>
      </c>
      <c r="D18" s="1993"/>
      <c r="E18" s="1987"/>
      <c r="F18" s="1942"/>
      <c r="G18" s="1544"/>
    </row>
    <row r="19" spans="1:7" ht="15" customHeight="1" x14ac:dyDescent="0.25">
      <c r="A19" s="1317"/>
      <c r="B19" s="1981"/>
      <c r="C19" s="1994" t="s">
        <v>1911</v>
      </c>
      <c r="D19" s="1993"/>
      <c r="E19" s="1987"/>
      <c r="F19" s="1942"/>
      <c r="G19" s="1544"/>
    </row>
    <row r="20" spans="1:7" ht="15" customHeight="1" x14ac:dyDescent="0.25">
      <c r="A20" s="1317"/>
      <c r="B20" s="1981"/>
      <c r="C20" s="1994" t="s">
        <v>1912</v>
      </c>
      <c r="D20" s="1993"/>
      <c r="E20" s="1987"/>
      <c r="F20" s="1942"/>
      <c r="G20" s="1544"/>
    </row>
    <row r="21" spans="1:7" ht="15" customHeight="1" x14ac:dyDescent="0.25">
      <c r="A21" s="1317"/>
      <c r="B21" s="1981"/>
      <c r="C21" s="1994" t="s">
        <v>1913</v>
      </c>
      <c r="D21" s="1993"/>
      <c r="E21" s="1987"/>
      <c r="F21" s="1942"/>
      <c r="G21" s="1544"/>
    </row>
    <row r="22" spans="1:7" ht="15" customHeight="1" x14ac:dyDescent="0.25">
      <c r="A22" s="1317"/>
      <c r="B22" s="1981"/>
      <c r="C22" s="1994" t="s">
        <v>1950</v>
      </c>
      <c r="D22" s="1993"/>
      <c r="E22" s="1987"/>
      <c r="F22" s="1942"/>
      <c r="G22" s="1544"/>
    </row>
    <row r="23" spans="1:7" ht="15" customHeight="1" x14ac:dyDescent="0.25">
      <c r="A23" s="1317"/>
      <c r="B23" s="1981"/>
      <c r="C23" s="1994" t="s">
        <v>1914</v>
      </c>
      <c r="D23" s="1993"/>
      <c r="E23" s="1987"/>
      <c r="F23" s="1942"/>
      <c r="G23" s="1544"/>
    </row>
    <row r="24" spans="1:7" ht="15" customHeight="1" x14ac:dyDescent="0.25">
      <c r="A24" s="1317"/>
      <c r="B24" s="1981"/>
      <c r="C24" s="1994" t="s">
        <v>1598</v>
      </c>
      <c r="D24" s="1993"/>
      <c r="E24" s="1987"/>
      <c r="F24" s="1942"/>
      <c r="G24" s="1544"/>
    </row>
    <row r="25" spans="1:7" ht="15" customHeight="1" x14ac:dyDescent="0.25">
      <c r="A25" s="1317"/>
      <c r="B25" s="1981"/>
      <c r="C25" s="1994" t="s">
        <v>1915</v>
      </c>
      <c r="D25" s="1993"/>
      <c r="E25" s="1987"/>
      <c r="F25" s="1942"/>
      <c r="G25" s="1544"/>
    </row>
    <row r="26" spans="1:7" ht="15" customHeight="1" x14ac:dyDescent="0.25">
      <c r="A26" s="1317"/>
      <c r="B26" s="1981"/>
      <c r="C26" s="1994" t="s">
        <v>1916</v>
      </c>
      <c r="D26" s="1993"/>
      <c r="E26" s="1987"/>
      <c r="F26" s="1942"/>
      <c r="G26" s="1544"/>
    </row>
    <row r="27" spans="1:7" ht="15" customHeight="1" x14ac:dyDescent="0.25">
      <c r="A27" s="1317"/>
      <c r="B27" s="1981"/>
      <c r="C27" s="1994" t="s">
        <v>1917</v>
      </c>
      <c r="D27" s="1993"/>
      <c r="E27" s="1987"/>
      <c r="F27" s="1942"/>
      <c r="G27" s="1544"/>
    </row>
    <row r="28" spans="1:7" ht="15" customHeight="1" x14ac:dyDescent="0.25">
      <c r="A28" s="1317"/>
      <c r="B28" s="1981"/>
      <c r="C28" s="1994" t="s">
        <v>1918</v>
      </c>
      <c r="D28" s="1993"/>
      <c r="E28" s="1987"/>
      <c r="F28" s="1942"/>
      <c r="G28" s="1544"/>
    </row>
    <row r="29" spans="1:7" ht="15" customHeight="1" x14ac:dyDescent="0.25">
      <c r="A29" s="1317"/>
      <c r="B29" s="1981"/>
      <c r="C29" s="1994" t="s">
        <v>1919</v>
      </c>
      <c r="D29" s="1993"/>
      <c r="E29" s="1987"/>
      <c r="F29" s="1942"/>
      <c r="G29" s="1544"/>
    </row>
    <row r="30" spans="1:7" ht="15" customHeight="1" x14ac:dyDescent="0.25">
      <c r="A30" s="1317"/>
      <c r="B30" s="1981"/>
      <c r="C30" s="1994" t="s">
        <v>1949</v>
      </c>
      <c r="D30" s="1993"/>
      <c r="E30" s="1987"/>
      <c r="F30" s="1942"/>
      <c r="G30" s="1544"/>
    </row>
    <row r="31" spans="1:7" ht="15" customHeight="1" x14ac:dyDescent="0.25">
      <c r="A31" s="1317"/>
      <c r="B31" s="1981"/>
      <c r="C31" s="2019"/>
      <c r="D31" s="1650"/>
      <c r="E31" s="1645"/>
      <c r="F31" s="2020"/>
      <c r="G31" s="1544"/>
    </row>
    <row r="32" spans="1:7" ht="45" customHeight="1" x14ac:dyDescent="0.25">
      <c r="A32" s="1317"/>
      <c r="B32" s="1998">
        <v>5</v>
      </c>
      <c r="C32" s="2468" t="s">
        <v>1951</v>
      </c>
      <c r="D32" s="2016" t="s">
        <v>1952</v>
      </c>
      <c r="E32" s="2017" t="s">
        <v>1953</v>
      </c>
      <c r="F32" s="2018" t="s">
        <v>1954</v>
      </c>
      <c r="G32" s="1544"/>
    </row>
    <row r="33" spans="1:7" ht="15" customHeight="1" x14ac:dyDescent="0.25">
      <c r="A33" s="1317"/>
      <c r="B33" s="1985"/>
      <c r="C33" s="2469"/>
      <c r="D33" s="2027"/>
      <c r="E33" s="2025"/>
      <c r="F33" s="2026"/>
      <c r="G33" s="1544"/>
    </row>
    <row r="34" spans="1:7" ht="15" customHeight="1" x14ac:dyDescent="0.25">
      <c r="A34" s="1317"/>
      <c r="B34" s="1981"/>
      <c r="C34" s="1995"/>
      <c r="D34" s="421"/>
      <c r="E34" s="421"/>
      <c r="F34" s="421"/>
      <c r="G34" s="2036"/>
    </row>
    <row r="35" spans="1:7" ht="15" customHeight="1" x14ac:dyDescent="0.25">
      <c r="A35" s="1317"/>
      <c r="B35" s="2034">
        <v>6</v>
      </c>
      <c r="C35" s="1132" t="s">
        <v>1873</v>
      </c>
      <c r="D35" s="2474"/>
      <c r="E35" s="2474"/>
      <c r="F35" s="2474"/>
      <c r="G35" s="1544"/>
    </row>
    <row r="36" spans="1:7" ht="15" customHeight="1" x14ac:dyDescent="0.25">
      <c r="A36" s="1317"/>
      <c r="B36" s="1996">
        <v>7</v>
      </c>
      <c r="C36" s="1997" t="s">
        <v>1874</v>
      </c>
      <c r="D36" s="2473"/>
      <c r="E36" s="2473"/>
      <c r="F36" s="2473"/>
      <c r="G36" s="1544"/>
    </row>
    <row r="37" spans="1:7" ht="15" customHeight="1" x14ac:dyDescent="0.25">
      <c r="A37" s="1317"/>
      <c r="B37" s="1996"/>
      <c r="C37" s="2019"/>
      <c r="D37" s="1312"/>
      <c r="E37" s="1312"/>
      <c r="F37" s="1312"/>
      <c r="G37" s="1544"/>
    </row>
    <row r="38" spans="1:7" ht="15" customHeight="1" x14ac:dyDescent="0.25">
      <c r="A38" s="1317"/>
      <c r="B38" s="1996">
        <v>8</v>
      </c>
      <c r="C38" s="1988" t="s">
        <v>1874</v>
      </c>
      <c r="D38" s="2473"/>
      <c r="E38" s="2473"/>
      <c r="F38" s="2473"/>
      <c r="G38" s="1544"/>
    </row>
    <row r="39" spans="1:7" ht="15" customHeight="1" x14ac:dyDescent="0.25">
      <c r="A39" s="1317"/>
      <c r="B39" s="1996">
        <v>9</v>
      </c>
      <c r="C39" s="1133" t="s">
        <v>1974</v>
      </c>
      <c r="D39" s="2473"/>
      <c r="E39" s="2473"/>
      <c r="F39" s="2473"/>
      <c r="G39" s="1544"/>
    </row>
    <row r="40" spans="1:7" ht="15" customHeight="1" x14ac:dyDescent="0.25">
      <c r="A40" s="1317"/>
      <c r="B40" s="1983">
        <v>10</v>
      </c>
      <c r="C40" s="1134" t="s">
        <v>1975</v>
      </c>
      <c r="D40" s="2475"/>
      <c r="E40" s="2475"/>
      <c r="F40" s="2475"/>
      <c r="G40" s="1544"/>
    </row>
    <row r="41" spans="1:7" ht="15" customHeight="1" x14ac:dyDescent="0.25">
      <c r="A41" s="1317"/>
      <c r="B41" s="1981"/>
      <c r="C41" s="1995"/>
      <c r="D41" s="421"/>
      <c r="E41" s="1986"/>
      <c r="F41" s="1986"/>
      <c r="G41" s="2036"/>
    </row>
    <row r="42" spans="1:7" ht="30" customHeight="1" x14ac:dyDescent="0.25">
      <c r="A42" s="1317"/>
      <c r="B42" s="2034">
        <v>11</v>
      </c>
      <c r="C42" s="2037" t="s">
        <v>1875</v>
      </c>
      <c r="D42" s="2476"/>
      <c r="E42" s="2477"/>
      <c r="F42" s="2478"/>
      <c r="G42" s="1544"/>
    </row>
    <row r="43" spans="1:7" ht="15" customHeight="1" x14ac:dyDescent="0.25">
      <c r="A43" s="1317"/>
      <c r="B43" s="1996">
        <v>12</v>
      </c>
      <c r="C43" s="1133" t="s">
        <v>1876</v>
      </c>
      <c r="D43" s="2479"/>
      <c r="E43" s="2480"/>
      <c r="F43" s="2481"/>
      <c r="G43" s="1544"/>
    </row>
    <row r="44" spans="1:7" ht="15" customHeight="1" x14ac:dyDescent="0.25">
      <c r="A44" s="1317"/>
      <c r="B44" s="1996">
        <v>13</v>
      </c>
      <c r="C44" s="1133" t="s">
        <v>1877</v>
      </c>
      <c r="D44" s="2473"/>
      <c r="E44" s="2473"/>
      <c r="F44" s="2473"/>
      <c r="G44" s="1544"/>
    </row>
    <row r="45" spans="1:7" ht="45" customHeight="1" x14ac:dyDescent="0.25">
      <c r="A45" s="1317"/>
      <c r="B45" s="1996">
        <v>14</v>
      </c>
      <c r="C45" s="1619" t="s">
        <v>1924</v>
      </c>
      <c r="D45" s="1945"/>
      <c r="E45" s="1312"/>
      <c r="F45" s="1312"/>
      <c r="G45" s="1544"/>
    </row>
    <row r="46" spans="1:7" ht="15" customHeight="1" x14ac:dyDescent="0.25">
      <c r="A46" s="1317"/>
      <c r="B46" s="1996"/>
      <c r="C46" s="1990"/>
      <c r="D46" s="1312"/>
      <c r="E46" s="1312"/>
      <c r="F46" s="1312"/>
      <c r="G46" s="1544"/>
    </row>
    <row r="47" spans="1:7" ht="15" customHeight="1" x14ac:dyDescent="0.25">
      <c r="A47" s="1317"/>
      <c r="B47" s="1996">
        <v>15</v>
      </c>
      <c r="C47" s="1133" t="s">
        <v>1878</v>
      </c>
      <c r="D47" s="2479"/>
      <c r="E47" s="2480"/>
      <c r="F47" s="2481"/>
      <c r="G47" s="1544"/>
    </row>
    <row r="48" spans="1:7" ht="15" customHeight="1" x14ac:dyDescent="0.25">
      <c r="A48" s="1317"/>
      <c r="B48" s="1996">
        <v>16</v>
      </c>
      <c r="C48" s="1133" t="s">
        <v>1923</v>
      </c>
      <c r="D48" s="1945"/>
      <c r="E48" s="1312"/>
      <c r="F48" s="1312"/>
      <c r="G48" s="1544"/>
    </row>
    <row r="49" spans="1:7" ht="15" customHeight="1" x14ac:dyDescent="0.25">
      <c r="A49" s="1317"/>
      <c r="B49" s="1980">
        <v>17</v>
      </c>
      <c r="C49" s="1999" t="s">
        <v>1879</v>
      </c>
      <c r="D49" s="1312"/>
      <c r="E49" s="1312"/>
      <c r="F49" s="1312"/>
      <c r="G49" s="1544"/>
    </row>
    <row r="50" spans="1:7" ht="15" customHeight="1" x14ac:dyDescent="0.25">
      <c r="A50" s="1317"/>
      <c r="B50" s="1981"/>
      <c r="C50" s="1989" t="s">
        <v>1880</v>
      </c>
      <c r="D50" s="1945"/>
      <c r="E50" s="1312"/>
      <c r="F50" s="1312"/>
      <c r="G50" s="1544"/>
    </row>
    <row r="51" spans="1:7" ht="15" customHeight="1" x14ac:dyDescent="0.25">
      <c r="A51" s="1317"/>
      <c r="B51" s="1981"/>
      <c r="C51" s="1989" t="s">
        <v>1881</v>
      </c>
      <c r="D51" s="1945"/>
      <c r="E51" s="1312"/>
      <c r="F51" s="1312"/>
      <c r="G51" s="1544"/>
    </row>
    <row r="52" spans="1:7" ht="15" customHeight="1" x14ac:dyDescent="0.25">
      <c r="A52" s="1317"/>
      <c r="B52" s="1981"/>
      <c r="C52" s="1989" t="s">
        <v>1882</v>
      </c>
      <c r="D52" s="1945"/>
      <c r="E52" s="1312"/>
      <c r="F52" s="1312"/>
      <c r="G52" s="1544"/>
    </row>
    <row r="53" spans="1:7" ht="15" customHeight="1" x14ac:dyDescent="0.25">
      <c r="A53" s="1317"/>
      <c r="B53" s="1981"/>
      <c r="C53" s="1989" t="s">
        <v>1883</v>
      </c>
      <c r="D53" s="1945"/>
      <c r="E53" s="1312"/>
      <c r="F53" s="1312"/>
      <c r="G53" s="1544"/>
    </row>
    <row r="54" spans="1:7" ht="15" customHeight="1" x14ac:dyDescent="0.25">
      <c r="A54" s="1317"/>
      <c r="B54" s="1981"/>
      <c r="C54" s="1989" t="s">
        <v>1884</v>
      </c>
      <c r="D54" s="1945"/>
      <c r="E54" s="1312"/>
      <c r="F54" s="1312"/>
      <c r="G54" s="1544"/>
    </row>
    <row r="55" spans="1:7" ht="15" customHeight="1" x14ac:dyDescent="0.25">
      <c r="A55" s="1317"/>
      <c r="B55" s="1981"/>
      <c r="C55" s="1989" t="s">
        <v>1949</v>
      </c>
      <c r="D55" s="1945"/>
      <c r="E55" s="1312"/>
      <c r="F55" s="1312"/>
      <c r="G55" s="1544"/>
    </row>
    <row r="56" spans="1:7" ht="15" customHeight="1" x14ac:dyDescent="0.25">
      <c r="A56" s="1317"/>
      <c r="B56" s="1982"/>
      <c r="C56" s="1945"/>
      <c r="D56" s="1312"/>
      <c r="E56" s="1312"/>
      <c r="F56" s="1312"/>
      <c r="G56" s="1544"/>
    </row>
    <row r="57" spans="1:7" ht="15" customHeight="1" x14ac:dyDescent="0.25">
      <c r="A57" s="1317"/>
      <c r="B57" s="1996">
        <v>18</v>
      </c>
      <c r="C57" s="1999" t="s">
        <v>1921</v>
      </c>
      <c r="D57" s="1945"/>
      <c r="E57" s="1312"/>
      <c r="F57" s="1312"/>
      <c r="G57" s="1544"/>
    </row>
    <row r="58" spans="1:7" ht="15" customHeight="1" x14ac:dyDescent="0.25">
      <c r="A58" s="1317"/>
      <c r="B58" s="1996">
        <v>19</v>
      </c>
      <c r="C58" s="1619" t="s">
        <v>1885</v>
      </c>
      <c r="D58" s="2479"/>
      <c r="E58" s="2480"/>
      <c r="F58" s="2481"/>
      <c r="G58" s="1544"/>
    </row>
    <row r="59" spans="1:7" ht="15" customHeight="1" x14ac:dyDescent="0.25">
      <c r="A59" s="1317"/>
      <c r="B59" s="1996"/>
      <c r="C59" s="1990"/>
      <c r="D59" s="1312"/>
      <c r="E59" s="1312"/>
      <c r="F59" s="1312"/>
      <c r="G59" s="1544"/>
    </row>
    <row r="60" spans="1:7" ht="15" customHeight="1" x14ac:dyDescent="0.25">
      <c r="A60" s="1317"/>
      <c r="B60" s="1983">
        <v>20</v>
      </c>
      <c r="C60" s="1134" t="s">
        <v>1922</v>
      </c>
      <c r="D60" s="1992"/>
      <c r="E60" s="2012"/>
      <c r="F60" s="2012"/>
      <c r="G60" s="1544"/>
    </row>
    <row r="61" spans="1:7" s="1242" customFormat="1" ht="45" customHeight="1" x14ac:dyDescent="0.25">
      <c r="A61" s="2466" t="s">
        <v>1886</v>
      </c>
      <c r="B61" s="2467"/>
      <c r="C61" s="2467"/>
      <c r="D61" s="2470"/>
      <c r="E61" s="421"/>
      <c r="F61" s="421"/>
      <c r="G61" s="1984"/>
    </row>
    <row r="62" spans="1:7" ht="15" customHeight="1" x14ac:dyDescent="0.25">
      <c r="A62" s="1317"/>
      <c r="B62" s="1998">
        <v>21</v>
      </c>
      <c r="C62" s="2038" t="s">
        <v>1887</v>
      </c>
      <c r="D62" s="2039"/>
      <c r="E62" s="1986"/>
      <c r="F62" s="1986"/>
      <c r="G62" s="1544"/>
    </row>
    <row r="63" spans="1:7" ht="15" customHeight="1" x14ac:dyDescent="0.25">
      <c r="A63" s="1317"/>
      <c r="B63" s="1981"/>
      <c r="C63" s="1989" t="s">
        <v>1888</v>
      </c>
      <c r="D63" s="1945"/>
      <c r="E63" s="1986"/>
      <c r="F63" s="1986"/>
      <c r="G63" s="1544"/>
    </row>
    <row r="64" spans="1:7" ht="15" customHeight="1" x14ac:dyDescent="0.25">
      <c r="A64" s="1317"/>
      <c r="B64" s="1981"/>
      <c r="C64" s="1989" t="s">
        <v>1012</v>
      </c>
      <c r="D64" s="1945"/>
      <c r="E64" s="1986"/>
      <c r="F64" s="1986"/>
      <c r="G64" s="1544"/>
    </row>
    <row r="65" spans="1:7" ht="15" customHeight="1" x14ac:dyDescent="0.25">
      <c r="A65" s="1317"/>
      <c r="B65" s="1981"/>
      <c r="C65" s="1989" t="s">
        <v>1889</v>
      </c>
      <c r="D65" s="1945"/>
      <c r="E65" s="1986"/>
      <c r="F65" s="1986"/>
      <c r="G65" s="1544"/>
    </row>
    <row r="66" spans="1:7" ht="15" customHeight="1" x14ac:dyDescent="0.25">
      <c r="A66" s="1317"/>
      <c r="B66" s="1981"/>
      <c r="C66" s="1989" t="s">
        <v>1890</v>
      </c>
      <c r="D66" s="1945"/>
      <c r="E66" s="1986"/>
      <c r="F66" s="1986"/>
      <c r="G66" s="1544"/>
    </row>
    <row r="67" spans="1:7" ht="15" customHeight="1" x14ac:dyDescent="0.25">
      <c r="A67" s="1317"/>
      <c r="B67" s="1981"/>
      <c r="C67" s="1989" t="s">
        <v>1891</v>
      </c>
      <c r="D67" s="1945"/>
      <c r="E67" s="1986"/>
      <c r="F67" s="1986"/>
      <c r="G67" s="1544"/>
    </row>
    <row r="68" spans="1:7" ht="15" customHeight="1" x14ac:dyDescent="0.25">
      <c r="A68" s="1317"/>
      <c r="B68" s="1981"/>
      <c r="C68" s="1989" t="s">
        <v>1892</v>
      </c>
      <c r="D68" s="1945"/>
      <c r="E68" s="1986"/>
      <c r="F68" s="1986"/>
      <c r="G68" s="1544"/>
    </row>
    <row r="69" spans="1:7" ht="15" customHeight="1" x14ac:dyDescent="0.25">
      <c r="A69" s="1317"/>
      <c r="B69" s="1981"/>
      <c r="C69" s="1989" t="s">
        <v>1949</v>
      </c>
      <c r="D69" s="1945"/>
      <c r="E69" s="1986"/>
      <c r="F69" s="1986"/>
      <c r="G69" s="1544"/>
    </row>
    <row r="70" spans="1:7" ht="15" customHeight="1" x14ac:dyDescent="0.25">
      <c r="A70" s="1317"/>
      <c r="B70" s="1982"/>
      <c r="C70" s="1945"/>
      <c r="D70" s="1312"/>
      <c r="E70" s="1986"/>
      <c r="F70" s="1986"/>
      <c r="G70" s="1544"/>
    </row>
    <row r="71" spans="1:7" ht="15" customHeight="1" x14ac:dyDescent="0.25">
      <c r="A71" s="1317"/>
      <c r="B71" s="1981">
        <v>22</v>
      </c>
      <c r="C71" s="1997" t="s">
        <v>1893</v>
      </c>
      <c r="D71" s="1312"/>
      <c r="E71" s="1986"/>
      <c r="F71" s="1986"/>
      <c r="G71" s="1544"/>
    </row>
    <row r="72" spans="1:7" ht="15" customHeight="1" x14ac:dyDescent="0.25">
      <c r="A72" s="1317"/>
      <c r="B72" s="1981"/>
      <c r="C72" s="1989" t="s">
        <v>1894</v>
      </c>
      <c r="D72" s="1945"/>
      <c r="E72" s="1986"/>
      <c r="F72" s="1986"/>
      <c r="G72" s="1544"/>
    </row>
    <row r="73" spans="1:7" ht="15" customHeight="1" x14ac:dyDescent="0.25">
      <c r="A73" s="1317"/>
      <c r="B73" s="1981"/>
      <c r="C73" s="1989" t="s">
        <v>1895</v>
      </c>
      <c r="D73" s="1945"/>
      <c r="E73" s="1986"/>
      <c r="F73" s="1986"/>
      <c r="G73" s="1544"/>
    </row>
    <row r="74" spans="1:7" ht="15" customHeight="1" x14ac:dyDescent="0.25">
      <c r="A74" s="1317"/>
      <c r="B74" s="1981"/>
      <c r="C74" s="1989" t="s">
        <v>1896</v>
      </c>
      <c r="D74" s="1945"/>
      <c r="E74" s="1986"/>
      <c r="F74" s="1986"/>
      <c r="G74" s="1544"/>
    </row>
    <row r="75" spans="1:7" ht="15" customHeight="1" x14ac:dyDescent="0.25">
      <c r="A75" s="1317"/>
      <c r="B75" s="1981"/>
      <c r="C75" s="1989" t="s">
        <v>1897</v>
      </c>
      <c r="D75" s="1945"/>
      <c r="E75" s="1986"/>
      <c r="F75" s="1986"/>
      <c r="G75" s="1544"/>
    </row>
    <row r="76" spans="1:7" ht="15" customHeight="1" x14ac:dyDescent="0.25">
      <c r="A76" s="1317"/>
      <c r="B76" s="1981"/>
      <c r="C76" s="1989" t="s">
        <v>1949</v>
      </c>
      <c r="D76" s="1945"/>
      <c r="E76" s="1986"/>
      <c r="F76" s="1986"/>
      <c r="G76" s="1544"/>
    </row>
    <row r="77" spans="1:7" ht="15" customHeight="1" x14ac:dyDescent="0.25">
      <c r="A77" s="1317"/>
      <c r="B77" s="1981"/>
      <c r="C77" s="1945"/>
      <c r="D77" s="1312"/>
      <c r="E77" s="1986"/>
      <c r="F77" s="1986"/>
      <c r="G77" s="1544"/>
    </row>
    <row r="78" spans="1:7" ht="15" customHeight="1" x14ac:dyDescent="0.25">
      <c r="A78" s="1317"/>
      <c r="B78" s="1980">
        <v>23</v>
      </c>
      <c r="C78" s="1997" t="s">
        <v>1898</v>
      </c>
      <c r="D78" s="1312"/>
      <c r="E78" s="1986"/>
      <c r="F78" s="1986"/>
      <c r="G78" s="1544"/>
    </row>
    <row r="79" spans="1:7" ht="15" customHeight="1" x14ac:dyDescent="0.25">
      <c r="A79" s="1317"/>
      <c r="B79" s="1981"/>
      <c r="C79" s="1989" t="s">
        <v>1899</v>
      </c>
      <c r="D79" s="1945"/>
      <c r="E79" s="1986"/>
      <c r="F79" s="1986"/>
      <c r="G79" s="1544"/>
    </row>
    <row r="80" spans="1:7" ht="15" customHeight="1" x14ac:dyDescent="0.25">
      <c r="A80" s="1317"/>
      <c r="B80" s="1981"/>
      <c r="C80" s="1989" t="s">
        <v>1900</v>
      </c>
      <c r="D80" s="1945"/>
      <c r="E80" s="1986"/>
      <c r="F80" s="1986"/>
      <c r="G80" s="1544"/>
    </row>
    <row r="81" spans="1:7" ht="15" customHeight="1" x14ac:dyDescent="0.25">
      <c r="A81" s="1317"/>
      <c r="B81" s="1981"/>
      <c r="C81" s="1989" t="s">
        <v>1901</v>
      </c>
      <c r="D81" s="1945"/>
      <c r="E81" s="1986"/>
      <c r="F81" s="1986"/>
      <c r="G81" s="1544"/>
    </row>
    <row r="82" spans="1:7" ht="15" customHeight="1" x14ac:dyDescent="0.25">
      <c r="A82" s="1317"/>
      <c r="B82" s="1981"/>
      <c r="C82" s="1989" t="s">
        <v>1902</v>
      </c>
      <c r="D82" s="1945"/>
      <c r="E82" s="1986"/>
      <c r="F82" s="1986"/>
      <c r="G82" s="1544"/>
    </row>
    <row r="83" spans="1:7" ht="15" customHeight="1" x14ac:dyDescent="0.25">
      <c r="A83" s="1317"/>
      <c r="B83" s="1981"/>
      <c r="C83" s="1989" t="s">
        <v>1903</v>
      </c>
      <c r="D83" s="1945"/>
      <c r="E83" s="1986"/>
      <c r="F83" s="1986"/>
      <c r="G83" s="1544"/>
    </row>
    <row r="84" spans="1:7" ht="15" customHeight="1" x14ac:dyDescent="0.25">
      <c r="A84" s="1317"/>
      <c r="B84" s="1981"/>
      <c r="C84" s="1989" t="s">
        <v>1904</v>
      </c>
      <c r="D84" s="1945"/>
      <c r="E84" s="1986"/>
      <c r="F84" s="1986"/>
      <c r="G84" s="1544"/>
    </row>
    <row r="85" spans="1:7" ht="15" customHeight="1" x14ac:dyDescent="0.25">
      <c r="A85" s="1317"/>
      <c r="B85" s="1981"/>
      <c r="C85" s="1989" t="s">
        <v>1905</v>
      </c>
      <c r="D85" s="1945"/>
      <c r="E85" s="1986"/>
      <c r="F85" s="1986"/>
      <c r="G85" s="1544"/>
    </row>
    <row r="86" spans="1:7" ht="15" customHeight="1" x14ac:dyDescent="0.25">
      <c r="A86" s="1317"/>
      <c r="B86" s="1981"/>
      <c r="C86" s="1989" t="s">
        <v>1906</v>
      </c>
      <c r="D86" s="1945"/>
      <c r="E86" s="1986"/>
      <c r="F86" s="1986"/>
      <c r="G86" s="1544"/>
    </row>
    <row r="87" spans="1:7" ht="15" customHeight="1" x14ac:dyDescent="0.25">
      <c r="A87" s="1317"/>
      <c r="B87" s="1981"/>
      <c r="C87" s="1989" t="s">
        <v>1907</v>
      </c>
      <c r="D87" s="1945"/>
      <c r="E87" s="1986"/>
      <c r="F87" s="1986"/>
      <c r="G87" s="1544"/>
    </row>
    <row r="88" spans="1:7" ht="15" customHeight="1" x14ac:dyDescent="0.25">
      <c r="A88" s="1317"/>
      <c r="B88" s="1981"/>
      <c r="C88" s="1989" t="s">
        <v>1920</v>
      </c>
      <c r="D88" s="1945"/>
      <c r="E88" s="1986"/>
      <c r="F88" s="1986"/>
      <c r="G88" s="1544"/>
    </row>
    <row r="89" spans="1:7" ht="15" customHeight="1" x14ac:dyDescent="0.25">
      <c r="A89" s="1317"/>
      <c r="B89" s="1981"/>
      <c r="C89" s="1989" t="s">
        <v>1949</v>
      </c>
      <c r="D89" s="1945"/>
      <c r="E89" s="1986"/>
      <c r="F89" s="1986"/>
      <c r="G89" s="1544"/>
    </row>
    <row r="90" spans="1:7" ht="15" customHeight="1" x14ac:dyDescent="0.25">
      <c r="A90" s="1317"/>
      <c r="B90" s="1985"/>
      <c r="C90" s="1992"/>
      <c r="D90" s="1641"/>
      <c r="E90" s="1986"/>
      <c r="F90" s="1986"/>
      <c r="G90" s="1544"/>
    </row>
    <row r="91" spans="1:7" ht="15" customHeight="1" x14ac:dyDescent="0.25">
      <c r="A91" s="2040"/>
      <c r="B91" s="1931"/>
      <c r="C91" s="2041"/>
      <c r="D91" s="2041"/>
      <c r="E91" s="2041"/>
      <c r="F91" s="2041"/>
      <c r="G91" s="2042"/>
    </row>
  </sheetData>
  <dataConsolidate/>
  <mergeCells count="15">
    <mergeCell ref="A2:D2"/>
    <mergeCell ref="A15:D15"/>
    <mergeCell ref="C32:C33"/>
    <mergeCell ref="A61:D61"/>
    <mergeCell ref="D4:E4"/>
    <mergeCell ref="D36:F36"/>
    <mergeCell ref="D35:F35"/>
    <mergeCell ref="D40:F40"/>
    <mergeCell ref="D39:F39"/>
    <mergeCell ref="D38:F38"/>
    <mergeCell ref="D42:F42"/>
    <mergeCell ref="D43:F43"/>
    <mergeCell ref="D44:F44"/>
    <mergeCell ref="D47:F47"/>
    <mergeCell ref="D58:F58"/>
  </mergeCells>
  <dataValidations count="6">
    <dataValidation type="list" allowBlank="1" showInputMessage="1" showErrorMessage="1" sqref="D14 D60 D57 D48 D45">
      <formula1>YesNo</formula1>
    </dataValidation>
    <dataValidation type="list" allowBlank="1" showInputMessage="1" showErrorMessage="1" sqref="D6:D12 D63:D69">
      <formula1>QNumeric7</formula1>
    </dataValidation>
    <dataValidation type="list" allowBlank="1" showInputMessage="1" showErrorMessage="1" sqref="D17:F30">
      <formula1>QNumeric14</formula1>
    </dataValidation>
    <dataValidation type="list" allowBlank="1" showInputMessage="1" showErrorMessage="1" sqref="D50:D55">
      <formula1>QNumeric6</formula1>
    </dataValidation>
    <dataValidation type="list" allowBlank="1" showInputMessage="1" showErrorMessage="1" sqref="D72:D76">
      <formula1>QNumeric5</formula1>
    </dataValidation>
    <dataValidation type="list" allowBlank="1" showInputMessage="1" showErrorMessage="1" sqref="D79:D89">
      <formula1>QNumeric11</formula1>
    </dataValidation>
  </dataValidations>
  <printOptions headings="1"/>
  <pageMargins left="0.70866141732283472" right="0.70866141732283472" top="0.74803149606299213" bottom="0.74803149606299213" header="0.31496062992125984" footer="0.31496062992125984"/>
  <pageSetup paperSize="9" scale="50" pageOrder="overThenDown" orientation="landscape" r:id="rId1"/>
  <headerFooter>
    <oddHeader>&amp;L&amp;"Arial,Bold"&amp;14Basel Committee on Banking Supervision
Basel III monitoring template&amp;C&amp;14&amp;F
&amp;A&amp;R&amp;"Arial,Bold"&amp;14Confidential when completed</oddHeader>
    <oddFooter>&amp;L&amp;14&amp;D  &amp;T&amp;R&amp;14Page &amp;P of &amp;N</oddFooter>
  </headerFooter>
  <rowBreaks count="1" manualBreakCount="1">
    <brk id="41" max="6" man="1"/>
  </rowBreaks>
  <extLst>
    <ext xmlns:x14="http://schemas.microsoft.com/office/spreadsheetml/2009/9/main" uri="{CCE6A557-97BC-4b89-ADB6-D9C93CAAB3DF}">
      <x14:dataValidations xmlns:xm="http://schemas.microsoft.com/office/excel/2006/main" count="9">
        <x14:dataValidation type="list" allowBlank="1" showInputMessage="1" showErrorMessage="1">
          <x14:formula1>
            <xm:f>Parameters!$D$375:$D$386</xm:f>
          </x14:formula1>
          <xm:sqref>D4</xm:sqref>
        </x14:dataValidation>
        <x14:dataValidation type="list" allowBlank="1" showInputMessage="1" showErrorMessage="1">
          <x14:formula1>
            <xm:f>Parameters!$D$387:$D$396</xm:f>
          </x14:formula1>
          <xm:sqref>D33:F33</xm:sqref>
        </x14:dataValidation>
        <x14:dataValidation type="list" allowBlank="1" showInputMessage="1" showErrorMessage="1">
          <x14:formula1>
            <xm:f>Parameters!$D$397:$D$400</xm:f>
          </x14:formula1>
          <xm:sqref>D35 D39:D40 D44</xm:sqref>
        </x14:dataValidation>
        <x14:dataValidation type="list" allowBlank="1" showInputMessage="1" showErrorMessage="1">
          <x14:formula1>
            <xm:f>Parameters!$D$401:$D$405</xm:f>
          </x14:formula1>
          <xm:sqref>D36</xm:sqref>
        </x14:dataValidation>
        <x14:dataValidation type="list" allowBlank="1" showInputMessage="1" showErrorMessage="1">
          <x14:formula1>
            <xm:f>Parameters!$D$406:$D$416</xm:f>
          </x14:formula1>
          <xm:sqref>D38:F38</xm:sqref>
        </x14:dataValidation>
        <x14:dataValidation type="list" allowBlank="1" showInputMessage="1" showErrorMessage="1">
          <x14:formula1>
            <xm:f>Parameters!$D$417:$D$420</xm:f>
          </x14:formula1>
          <xm:sqref>D42:F42</xm:sqref>
        </x14:dataValidation>
        <x14:dataValidation type="list" allowBlank="1" showInputMessage="1" showErrorMessage="1">
          <x14:formula1>
            <xm:f>Parameters!$D$421:$D$425</xm:f>
          </x14:formula1>
          <xm:sqref>D43:F43</xm:sqref>
        </x14:dataValidation>
        <x14:dataValidation type="list" allowBlank="1" showInputMessage="1" showErrorMessage="1">
          <x14:formula1>
            <xm:f>Parameters!$D$426:$D$427</xm:f>
          </x14:formula1>
          <xm:sqref>D47:F47</xm:sqref>
        </x14:dataValidation>
        <x14:dataValidation type="list" allowBlank="1" showInputMessage="1" showErrorMessage="1">
          <x14:formula1>
            <xm:f>Parameters!$D$428:$D$433</xm:f>
          </x14:formula1>
          <xm:sqref>D58:F58</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rgb="FFFF0000"/>
  </sheetPr>
  <dimension ref="A1:XEW233"/>
  <sheetViews>
    <sheetView zoomScale="75" zoomScaleNormal="75" workbookViewId="0">
      <pane ySplit="1" topLeftCell="A2" activePane="bottomLeft" state="frozen"/>
      <selection pane="bottomLeft"/>
    </sheetView>
  </sheetViews>
  <sheetFormatPr defaultColWidth="0" defaultRowHeight="0" customHeight="1" zeroHeight="1" x14ac:dyDescent="0.25"/>
  <cols>
    <col min="1" max="1" width="1.7109375" style="1233" customWidth="1"/>
    <col min="2" max="2" width="8.7109375" style="928" customWidth="1"/>
    <col min="3" max="3" width="100.7109375" style="928" customWidth="1"/>
    <col min="4" max="15" width="12.7109375" style="929" customWidth="1"/>
    <col min="16" max="16" width="1.42578125" style="1075" customWidth="1"/>
    <col min="17" max="16384" width="16.7109375" style="721" hidden="1"/>
  </cols>
  <sheetData>
    <row r="1" spans="1:16377" s="1305" customFormat="1" ht="30" customHeight="1" x14ac:dyDescent="0.55000000000000004">
      <c r="A1" s="549" t="s">
        <v>157</v>
      </c>
      <c r="B1" s="550"/>
      <c r="C1" s="550"/>
      <c r="D1" s="550"/>
      <c r="E1" s="550"/>
      <c r="F1" s="550"/>
      <c r="G1" s="550"/>
      <c r="H1" s="550"/>
      <c r="I1" s="550"/>
      <c r="J1" s="550"/>
      <c r="K1" s="550"/>
      <c r="L1" s="550"/>
      <c r="M1" s="550"/>
      <c r="N1" s="550"/>
      <c r="P1" s="1309"/>
    </row>
    <row r="2" spans="1:16377" s="561" customFormat="1" ht="45" customHeight="1" x14ac:dyDescent="0.25">
      <c r="A2" s="1675" t="s">
        <v>140</v>
      </c>
      <c r="B2" s="1354"/>
      <c r="C2" s="1354"/>
      <c r="D2" s="1354"/>
      <c r="E2" s="1354"/>
      <c r="F2" s="1354"/>
      <c r="G2" s="1354"/>
      <c r="H2" s="1354"/>
      <c r="I2" s="1354"/>
      <c r="J2" s="1354"/>
      <c r="K2" s="1354"/>
      <c r="L2" s="1354"/>
      <c r="M2" s="1354"/>
      <c r="N2" s="1354"/>
      <c r="O2" s="1354"/>
      <c r="P2" s="1665"/>
      <c r="Q2" s="1354"/>
      <c r="R2" s="1354"/>
      <c r="S2" s="1354"/>
      <c r="T2" s="1354"/>
      <c r="U2" s="1354"/>
      <c r="V2" s="1354"/>
      <c r="W2" s="1354"/>
      <c r="X2" s="1354"/>
      <c r="Y2" s="1354"/>
      <c r="Z2" s="1354"/>
      <c r="AA2" s="1354"/>
      <c r="AB2" s="1354"/>
      <c r="AC2" s="1354"/>
      <c r="AD2" s="1354"/>
      <c r="AE2" s="1354"/>
      <c r="AF2" s="1354"/>
      <c r="AG2" s="1354"/>
      <c r="AH2" s="1354"/>
      <c r="AI2" s="1354"/>
      <c r="AJ2" s="1354"/>
      <c r="AK2" s="1354"/>
      <c r="AL2" s="1354"/>
      <c r="AM2" s="1354"/>
      <c r="AN2" s="1354"/>
      <c r="AO2" s="1354"/>
      <c r="AP2" s="1354"/>
      <c r="AQ2" s="1354"/>
      <c r="AR2" s="1354"/>
      <c r="AS2" s="1354"/>
      <c r="AT2" s="1354"/>
      <c r="AU2" s="1354"/>
      <c r="AV2" s="1354"/>
      <c r="AW2" s="1354"/>
      <c r="AX2" s="1354"/>
      <c r="AY2" s="1354"/>
      <c r="AZ2" s="1354"/>
      <c r="BA2" s="1354"/>
      <c r="BB2" s="1354"/>
      <c r="BC2" s="1354"/>
      <c r="BD2" s="1354"/>
      <c r="BE2" s="1354"/>
      <c r="BF2" s="1354"/>
      <c r="BG2" s="1354"/>
      <c r="BH2" s="1354"/>
      <c r="BI2" s="1354"/>
      <c r="BJ2" s="1354"/>
      <c r="BK2" s="1354"/>
      <c r="BL2" s="1354"/>
      <c r="BM2" s="1354"/>
      <c r="BN2" s="1354"/>
      <c r="BO2" s="1354"/>
      <c r="BP2" s="1354"/>
      <c r="BQ2" s="1354"/>
      <c r="BR2" s="1354"/>
      <c r="BS2" s="1354"/>
      <c r="BT2" s="1354"/>
      <c r="BU2" s="1354"/>
      <c r="BV2" s="1354"/>
      <c r="BW2" s="1354"/>
      <c r="BX2" s="1354"/>
      <c r="BY2" s="1354"/>
      <c r="BZ2" s="1354"/>
      <c r="CA2" s="1354"/>
      <c r="CB2" s="1354"/>
      <c r="CC2" s="1354"/>
      <c r="CD2" s="1354"/>
      <c r="CE2" s="1354"/>
      <c r="CF2" s="1354"/>
      <c r="CG2" s="1354"/>
      <c r="CH2" s="1354"/>
      <c r="CI2" s="1354"/>
      <c r="CJ2" s="1354"/>
      <c r="CK2" s="1354"/>
      <c r="CL2" s="1354"/>
      <c r="CM2" s="1354"/>
      <c r="CN2" s="1354"/>
      <c r="CO2" s="1354"/>
      <c r="CP2" s="1354"/>
      <c r="CQ2" s="1354"/>
      <c r="CR2" s="1354"/>
      <c r="CS2" s="1354"/>
      <c r="CT2" s="1354"/>
      <c r="CU2" s="1354"/>
      <c r="CV2" s="1354"/>
      <c r="CW2" s="1354"/>
      <c r="CX2" s="1354"/>
      <c r="CY2" s="1354"/>
      <c r="CZ2" s="1354"/>
      <c r="DA2" s="1354"/>
      <c r="DB2" s="1354"/>
      <c r="DC2" s="1354"/>
      <c r="DD2" s="1354"/>
      <c r="DE2" s="1354"/>
      <c r="DF2" s="1354"/>
      <c r="DG2" s="1354"/>
      <c r="DH2" s="1354"/>
      <c r="DI2" s="1354"/>
      <c r="DJ2" s="1354"/>
      <c r="DK2" s="1354"/>
      <c r="DL2" s="1354"/>
      <c r="DM2" s="1354"/>
      <c r="DN2" s="1354"/>
      <c r="DO2" s="1354"/>
      <c r="DP2" s="1354"/>
      <c r="DQ2" s="1354"/>
      <c r="DR2" s="1354"/>
      <c r="DS2" s="1354"/>
      <c r="DT2" s="1354"/>
      <c r="DU2" s="1354"/>
      <c r="DV2" s="1354"/>
      <c r="DW2" s="1354"/>
      <c r="DX2" s="1354"/>
      <c r="DY2" s="1354"/>
      <c r="DZ2" s="1354"/>
      <c r="EA2" s="1354"/>
      <c r="EB2" s="1354"/>
      <c r="EC2" s="1354"/>
      <c r="ED2" s="1354"/>
      <c r="EE2" s="1354"/>
      <c r="EF2" s="1354"/>
      <c r="EG2" s="1354"/>
      <c r="EH2" s="1354"/>
      <c r="EI2" s="1354"/>
      <c r="EJ2" s="1354"/>
      <c r="EK2" s="1354"/>
      <c r="EL2" s="1354"/>
      <c r="EM2" s="1354"/>
      <c r="EN2" s="1354"/>
      <c r="EO2" s="1354"/>
      <c r="EP2" s="1354"/>
      <c r="EQ2" s="1354"/>
      <c r="ER2" s="1354"/>
      <c r="ES2" s="1354"/>
      <c r="ET2" s="1354"/>
      <c r="EU2" s="1354"/>
      <c r="EV2" s="1354"/>
      <c r="EW2" s="1354"/>
      <c r="EX2" s="1354"/>
      <c r="EY2" s="1354"/>
      <c r="EZ2" s="1354"/>
      <c r="FA2" s="1354"/>
      <c r="FB2" s="1354"/>
      <c r="FC2" s="1354"/>
      <c r="FD2" s="1354"/>
      <c r="FE2" s="1354"/>
      <c r="FF2" s="1354"/>
      <c r="FG2" s="1354"/>
      <c r="FH2" s="1354"/>
      <c r="FI2" s="1354"/>
      <c r="FJ2" s="1354"/>
      <c r="FK2" s="1354"/>
      <c r="FL2" s="1354"/>
      <c r="FM2" s="1354"/>
      <c r="FN2" s="1354"/>
      <c r="FO2" s="1354"/>
      <c r="FP2" s="1354"/>
      <c r="FQ2" s="1354"/>
      <c r="FR2" s="1354"/>
      <c r="FS2" s="1354"/>
      <c r="FT2" s="1354"/>
      <c r="FU2" s="1354"/>
      <c r="FV2" s="1354"/>
      <c r="FW2" s="1354"/>
      <c r="FX2" s="1354"/>
      <c r="FY2" s="1354"/>
      <c r="FZ2" s="1354"/>
      <c r="GA2" s="1354"/>
      <c r="GB2" s="1354"/>
      <c r="GC2" s="1354"/>
      <c r="GD2" s="1354"/>
      <c r="GE2" s="1354"/>
      <c r="GF2" s="1354"/>
      <c r="GG2" s="1354"/>
      <c r="GH2" s="1354"/>
      <c r="GI2" s="1354"/>
      <c r="GJ2" s="1354"/>
      <c r="GK2" s="1354"/>
      <c r="GL2" s="1354"/>
      <c r="GM2" s="1354"/>
      <c r="GN2" s="1354"/>
      <c r="GO2" s="1354"/>
      <c r="GP2" s="1354"/>
      <c r="GQ2" s="1354"/>
      <c r="GR2" s="1354"/>
      <c r="GS2" s="1354"/>
      <c r="GT2" s="1354"/>
      <c r="GU2" s="1354"/>
      <c r="GV2" s="1354"/>
      <c r="GW2" s="1354"/>
      <c r="GX2" s="1354"/>
      <c r="GY2" s="1354"/>
      <c r="GZ2" s="1354"/>
      <c r="HA2" s="1354"/>
      <c r="HB2" s="1354"/>
      <c r="HC2" s="1354"/>
      <c r="HD2" s="1354"/>
      <c r="HE2" s="1354"/>
      <c r="HF2" s="1354"/>
      <c r="HG2" s="1354"/>
      <c r="HH2" s="1354"/>
      <c r="HI2" s="1354"/>
      <c r="HJ2" s="1354"/>
      <c r="HK2" s="1354"/>
      <c r="HL2" s="1354"/>
      <c r="HM2" s="1354"/>
      <c r="HN2" s="1354"/>
      <c r="HO2" s="1354"/>
      <c r="HP2" s="1354"/>
      <c r="HQ2" s="1354"/>
      <c r="HR2" s="1354"/>
      <c r="HS2" s="1354"/>
      <c r="HT2" s="1354"/>
      <c r="HU2" s="1354"/>
      <c r="HV2" s="1354"/>
      <c r="HW2" s="1354"/>
      <c r="HX2" s="1354"/>
      <c r="HY2" s="1354"/>
      <c r="HZ2" s="1354"/>
      <c r="IA2" s="1354"/>
      <c r="IB2" s="1354"/>
      <c r="IC2" s="1354"/>
      <c r="ID2" s="1354"/>
      <c r="IE2" s="1354"/>
      <c r="IF2" s="1354"/>
      <c r="IG2" s="1354"/>
      <c r="IH2" s="1354"/>
      <c r="II2" s="1354"/>
      <c r="IJ2" s="1354"/>
      <c r="IK2" s="1354"/>
      <c r="IL2" s="1354"/>
      <c r="IM2" s="1354"/>
      <c r="IN2" s="1354"/>
      <c r="IO2" s="1354"/>
      <c r="IP2" s="1354"/>
      <c r="IQ2" s="1354"/>
      <c r="IR2" s="1354"/>
      <c r="IS2" s="1354"/>
      <c r="IT2" s="1354"/>
      <c r="IU2" s="1354"/>
      <c r="IV2" s="1354"/>
      <c r="IW2" s="1354"/>
      <c r="IX2" s="1354"/>
      <c r="IY2" s="1354"/>
      <c r="IZ2" s="1354"/>
      <c r="JA2" s="1354"/>
      <c r="JB2" s="1354"/>
      <c r="JC2" s="1354"/>
      <c r="JD2" s="1354"/>
      <c r="JE2" s="1354"/>
      <c r="JF2" s="1354"/>
      <c r="JG2" s="1354"/>
      <c r="JH2" s="1354"/>
      <c r="JI2" s="1354"/>
      <c r="JJ2" s="1354"/>
      <c r="JK2" s="1354"/>
      <c r="JL2" s="1354"/>
      <c r="JM2" s="1354"/>
      <c r="JN2" s="1354"/>
      <c r="JO2" s="1354"/>
      <c r="JP2" s="1354"/>
      <c r="JQ2" s="1354"/>
      <c r="JR2" s="1354"/>
      <c r="JS2" s="1354"/>
      <c r="JT2" s="1354"/>
      <c r="JU2" s="1354"/>
      <c r="JV2" s="1354"/>
      <c r="JW2" s="1354"/>
      <c r="JX2" s="1354"/>
      <c r="JY2" s="1354"/>
      <c r="JZ2" s="1354"/>
      <c r="KA2" s="1354"/>
      <c r="KB2" s="1354"/>
      <c r="KC2" s="1354"/>
      <c r="KD2" s="1354"/>
      <c r="KE2" s="1354"/>
      <c r="KF2" s="1354"/>
      <c r="KG2" s="1354"/>
      <c r="KH2" s="1354"/>
      <c r="KI2" s="1354"/>
      <c r="KJ2" s="1354"/>
      <c r="KK2" s="1354"/>
      <c r="KL2" s="1354"/>
      <c r="KM2" s="1354"/>
      <c r="KN2" s="1354"/>
      <c r="KO2" s="1354"/>
      <c r="KP2" s="1354"/>
      <c r="KQ2" s="1354"/>
      <c r="KR2" s="1354"/>
      <c r="KS2" s="1354"/>
      <c r="KT2" s="1354"/>
      <c r="KU2" s="1354"/>
      <c r="KV2" s="1354"/>
      <c r="KW2" s="1354"/>
      <c r="KX2" s="1354"/>
      <c r="KY2" s="1354"/>
      <c r="KZ2" s="1354"/>
      <c r="LA2" s="1354"/>
      <c r="LB2" s="1354"/>
      <c r="LC2" s="1354"/>
      <c r="LD2" s="1354"/>
      <c r="LE2" s="1354"/>
      <c r="LF2" s="1354"/>
      <c r="LG2" s="1354"/>
      <c r="LH2" s="1354"/>
      <c r="LI2" s="1354"/>
      <c r="LJ2" s="1354"/>
      <c r="LK2" s="1354"/>
      <c r="LL2" s="1354"/>
      <c r="LM2" s="1354"/>
      <c r="LN2" s="1354"/>
      <c r="LO2" s="1354"/>
      <c r="LP2" s="1354"/>
      <c r="LQ2" s="1354"/>
      <c r="LR2" s="1354"/>
      <c r="LS2" s="1354"/>
      <c r="LT2" s="1354"/>
      <c r="LU2" s="1354"/>
      <c r="LV2" s="1354"/>
      <c r="LW2" s="1354"/>
      <c r="LX2" s="1354"/>
      <c r="LY2" s="1354"/>
      <c r="LZ2" s="1354"/>
      <c r="MA2" s="1354"/>
      <c r="MB2" s="1354"/>
      <c r="MC2" s="1354"/>
      <c r="MD2" s="1354"/>
      <c r="ME2" s="1354"/>
      <c r="MF2" s="1354"/>
      <c r="MG2" s="1354"/>
      <c r="MH2" s="1354"/>
      <c r="MI2" s="1354"/>
      <c r="MJ2" s="1354"/>
      <c r="MK2" s="1354"/>
      <c r="ML2" s="1354"/>
      <c r="MM2" s="1354"/>
      <c r="MN2" s="1354"/>
      <c r="MO2" s="1354"/>
      <c r="MP2" s="1354"/>
      <c r="MQ2" s="1354"/>
      <c r="MR2" s="1354"/>
      <c r="MS2" s="1354"/>
      <c r="MT2" s="1354"/>
      <c r="MU2" s="1354"/>
      <c r="MV2" s="1354"/>
      <c r="MW2" s="1354"/>
      <c r="MX2" s="1354"/>
      <c r="MY2" s="1354"/>
      <c r="MZ2" s="1354"/>
      <c r="NA2" s="1354"/>
      <c r="NB2" s="1354"/>
      <c r="NC2" s="1354"/>
      <c r="ND2" s="1354"/>
      <c r="NE2" s="1354"/>
      <c r="NF2" s="1354"/>
      <c r="NG2" s="1354"/>
      <c r="NH2" s="1354"/>
      <c r="NI2" s="1354"/>
      <c r="NJ2" s="1354"/>
      <c r="NK2" s="1354"/>
      <c r="NL2" s="1354"/>
      <c r="NM2" s="1354"/>
      <c r="NN2" s="1354"/>
      <c r="NO2" s="1354"/>
      <c r="NP2" s="1354"/>
      <c r="NQ2" s="1354"/>
      <c r="NR2" s="1354"/>
      <c r="NS2" s="1354"/>
      <c r="NT2" s="1354"/>
      <c r="NU2" s="1354"/>
      <c r="NV2" s="1354"/>
      <c r="NW2" s="1354"/>
      <c r="NX2" s="1354"/>
      <c r="NY2" s="1354"/>
      <c r="NZ2" s="1354"/>
      <c r="OA2" s="1354"/>
      <c r="OB2" s="1354"/>
      <c r="OC2" s="1354"/>
      <c r="OD2" s="1354"/>
      <c r="OE2" s="1354"/>
      <c r="OF2" s="1354"/>
      <c r="OG2" s="1354"/>
      <c r="OH2" s="1354"/>
      <c r="OI2" s="1354"/>
      <c r="OJ2" s="1354"/>
      <c r="OK2" s="1354"/>
      <c r="OL2" s="1354"/>
      <c r="OM2" s="1354"/>
      <c r="ON2" s="1354"/>
      <c r="OO2" s="1354"/>
      <c r="OP2" s="1354"/>
      <c r="OQ2" s="1354"/>
      <c r="OR2" s="1354"/>
      <c r="OS2" s="1354"/>
      <c r="OT2" s="1354"/>
      <c r="OU2" s="1354"/>
      <c r="OV2" s="1354"/>
      <c r="OW2" s="1354"/>
      <c r="OX2" s="1354"/>
      <c r="OY2" s="1354"/>
      <c r="OZ2" s="1354"/>
      <c r="PA2" s="1354"/>
      <c r="PB2" s="1354"/>
      <c r="PC2" s="1354"/>
      <c r="PD2" s="1354"/>
      <c r="PE2" s="1354"/>
      <c r="PF2" s="1354"/>
      <c r="PG2" s="1354"/>
      <c r="PH2" s="1354"/>
      <c r="PI2" s="1354"/>
      <c r="PJ2" s="1354"/>
      <c r="PK2" s="1354"/>
      <c r="PL2" s="1354"/>
      <c r="PM2" s="1354"/>
      <c r="PN2" s="1354"/>
      <c r="PO2" s="1354"/>
      <c r="PP2" s="1354"/>
      <c r="PQ2" s="1354"/>
      <c r="PR2" s="1354"/>
      <c r="PS2" s="1354"/>
      <c r="PT2" s="1354"/>
      <c r="PU2" s="1354"/>
      <c r="PV2" s="1354"/>
      <c r="PW2" s="1354"/>
      <c r="PX2" s="1354"/>
      <c r="PY2" s="1354"/>
      <c r="PZ2" s="1354"/>
      <c r="QA2" s="1354"/>
      <c r="QB2" s="1354"/>
      <c r="QC2" s="1354"/>
      <c r="QD2" s="1354"/>
      <c r="QE2" s="1354"/>
      <c r="QF2" s="1354"/>
      <c r="QG2" s="1354"/>
      <c r="QH2" s="1354"/>
      <c r="QI2" s="1354"/>
      <c r="QJ2" s="1354"/>
      <c r="QK2" s="1354"/>
      <c r="QL2" s="1354"/>
      <c r="QM2" s="1354"/>
      <c r="QN2" s="1354"/>
      <c r="QO2" s="1354"/>
      <c r="QP2" s="1354"/>
      <c r="QQ2" s="1354"/>
      <c r="QR2" s="1354"/>
      <c r="QS2" s="1354"/>
      <c r="QT2" s="1354"/>
      <c r="QU2" s="1354"/>
      <c r="QV2" s="1354"/>
      <c r="QW2" s="1354"/>
      <c r="QX2" s="1354"/>
      <c r="QY2" s="1354"/>
      <c r="QZ2" s="1354"/>
      <c r="RA2" s="1354"/>
      <c r="RB2" s="1354"/>
      <c r="RC2" s="1354"/>
      <c r="RD2" s="1354"/>
      <c r="RE2" s="1354"/>
      <c r="RF2" s="1354"/>
      <c r="RG2" s="1354"/>
      <c r="RH2" s="1354"/>
      <c r="RI2" s="1354"/>
      <c r="RJ2" s="1354"/>
      <c r="RK2" s="1354"/>
      <c r="RL2" s="1354"/>
      <c r="RM2" s="1354"/>
      <c r="RN2" s="1354"/>
      <c r="RO2" s="1354"/>
      <c r="RP2" s="1354"/>
      <c r="RQ2" s="1354"/>
      <c r="RR2" s="1354"/>
      <c r="RS2" s="1354"/>
      <c r="RT2" s="1354"/>
      <c r="RU2" s="1354"/>
      <c r="RV2" s="1354"/>
      <c r="RW2" s="1354"/>
      <c r="RX2" s="1354"/>
      <c r="RY2" s="1354"/>
      <c r="RZ2" s="1354"/>
      <c r="SA2" s="1354"/>
      <c r="SB2" s="1354"/>
      <c r="SC2" s="1354"/>
      <c r="SD2" s="1354"/>
      <c r="SE2" s="1354"/>
      <c r="SF2" s="1354"/>
      <c r="SG2" s="1354"/>
      <c r="SH2" s="1354"/>
      <c r="SI2" s="1354"/>
      <c r="SJ2" s="1354"/>
      <c r="SK2" s="1354"/>
      <c r="SL2" s="1354"/>
      <c r="SM2" s="1354"/>
      <c r="SN2" s="1354"/>
      <c r="SO2" s="1354"/>
      <c r="SP2" s="1354"/>
      <c r="SQ2" s="1354"/>
      <c r="SR2" s="1354"/>
      <c r="SS2" s="1354"/>
      <c r="ST2" s="1354"/>
      <c r="SU2" s="1354"/>
      <c r="SV2" s="1354"/>
      <c r="SW2" s="1354"/>
      <c r="SX2" s="1354"/>
      <c r="SY2" s="1354"/>
      <c r="SZ2" s="1354"/>
      <c r="TA2" s="1354"/>
      <c r="TB2" s="1354"/>
      <c r="TC2" s="1354"/>
      <c r="TD2" s="1354"/>
      <c r="TE2" s="1354"/>
      <c r="TF2" s="1354"/>
      <c r="TG2" s="1354"/>
      <c r="TH2" s="1354"/>
      <c r="TI2" s="1354"/>
      <c r="TJ2" s="1354"/>
      <c r="TK2" s="1354"/>
      <c r="TL2" s="1354"/>
      <c r="TM2" s="1354"/>
      <c r="TN2" s="1354"/>
      <c r="TO2" s="1354"/>
      <c r="TP2" s="1354"/>
      <c r="TQ2" s="1354"/>
      <c r="TR2" s="1354"/>
      <c r="TS2" s="1354"/>
      <c r="TT2" s="1354"/>
      <c r="TU2" s="1354"/>
      <c r="TV2" s="1354"/>
      <c r="TW2" s="1354"/>
      <c r="TX2" s="1354"/>
      <c r="TY2" s="1354"/>
      <c r="TZ2" s="1354"/>
      <c r="UA2" s="1354"/>
      <c r="UB2" s="1354"/>
      <c r="UC2" s="1354"/>
      <c r="UD2" s="1354"/>
      <c r="UE2" s="1354"/>
      <c r="UF2" s="1354"/>
      <c r="UG2" s="1354"/>
      <c r="UH2" s="1354"/>
      <c r="UI2" s="1354"/>
      <c r="UJ2" s="1354"/>
      <c r="UK2" s="1354"/>
      <c r="UL2" s="1354"/>
      <c r="UM2" s="1354"/>
      <c r="UN2" s="1354"/>
      <c r="UO2" s="1354"/>
      <c r="UP2" s="1354"/>
      <c r="UQ2" s="1354"/>
      <c r="UR2" s="1354"/>
      <c r="US2" s="1354"/>
      <c r="UT2" s="1354"/>
      <c r="UU2" s="1354"/>
      <c r="UV2" s="1354"/>
      <c r="UW2" s="1354"/>
      <c r="UX2" s="1354"/>
      <c r="UY2" s="1354"/>
      <c r="UZ2" s="1354"/>
      <c r="VA2" s="1354"/>
      <c r="VB2" s="1354"/>
      <c r="VC2" s="1354"/>
      <c r="VD2" s="1354"/>
      <c r="VE2" s="1354"/>
      <c r="VF2" s="1354"/>
      <c r="VG2" s="1354"/>
      <c r="VH2" s="1354"/>
      <c r="VI2" s="1354"/>
      <c r="VJ2" s="1354"/>
      <c r="VK2" s="1354"/>
      <c r="VL2" s="1354"/>
      <c r="VM2" s="1354"/>
      <c r="VN2" s="1354"/>
      <c r="VO2" s="1354"/>
      <c r="VP2" s="1354"/>
      <c r="VQ2" s="1354"/>
      <c r="VR2" s="1354"/>
      <c r="VS2" s="1354"/>
      <c r="VT2" s="1354"/>
      <c r="VU2" s="1354"/>
      <c r="VV2" s="1354"/>
      <c r="VW2" s="1354"/>
      <c r="VX2" s="1354"/>
      <c r="VY2" s="1354"/>
      <c r="VZ2" s="1354"/>
      <c r="WA2" s="1354"/>
      <c r="WB2" s="1354"/>
      <c r="WC2" s="1354"/>
      <c r="WD2" s="1354"/>
      <c r="WE2" s="1354"/>
      <c r="WF2" s="1354"/>
      <c r="WG2" s="1354"/>
      <c r="WH2" s="1354"/>
      <c r="WI2" s="1354"/>
      <c r="WJ2" s="1354"/>
      <c r="WK2" s="1354"/>
      <c r="WL2" s="1354"/>
      <c r="WM2" s="1354"/>
      <c r="WN2" s="1354"/>
      <c r="WO2" s="1354"/>
      <c r="WP2" s="1354"/>
      <c r="WQ2" s="1354"/>
      <c r="WR2" s="1354"/>
      <c r="WS2" s="1354"/>
      <c r="WT2" s="1354"/>
      <c r="WU2" s="1354"/>
      <c r="WV2" s="1354"/>
      <c r="WW2" s="1354"/>
      <c r="WX2" s="1354"/>
      <c r="WY2" s="1354"/>
      <c r="WZ2" s="1354"/>
      <c r="XA2" s="1354"/>
      <c r="XB2" s="1354"/>
      <c r="XC2" s="1354"/>
      <c r="XD2" s="1354"/>
      <c r="XE2" s="1354"/>
      <c r="XF2" s="1354"/>
      <c r="XG2" s="1354"/>
      <c r="XH2" s="1354"/>
      <c r="XI2" s="1354"/>
      <c r="XJ2" s="1354"/>
      <c r="XK2" s="1354"/>
      <c r="XL2" s="1354"/>
      <c r="XM2" s="1354"/>
      <c r="XN2" s="1354"/>
      <c r="XO2" s="1354"/>
      <c r="XP2" s="1354"/>
      <c r="XQ2" s="1354"/>
      <c r="XR2" s="1354"/>
      <c r="XS2" s="1354"/>
      <c r="XT2" s="1354"/>
      <c r="XU2" s="1354"/>
      <c r="XV2" s="1354"/>
      <c r="XW2" s="1354"/>
      <c r="XX2" s="1354"/>
      <c r="XY2" s="1354"/>
      <c r="XZ2" s="1354"/>
      <c r="YA2" s="1354"/>
      <c r="YB2" s="1354"/>
      <c r="YC2" s="1354"/>
      <c r="YD2" s="1354"/>
      <c r="YE2" s="1354"/>
      <c r="YF2" s="1354"/>
      <c r="YG2" s="1354"/>
      <c r="YH2" s="1354"/>
      <c r="YI2" s="1354"/>
      <c r="YJ2" s="1354"/>
      <c r="YK2" s="1354"/>
      <c r="YL2" s="1354"/>
      <c r="YM2" s="1354"/>
      <c r="YN2" s="1354"/>
      <c r="YO2" s="1354"/>
      <c r="YP2" s="1354"/>
      <c r="YQ2" s="1354"/>
      <c r="YR2" s="1354"/>
      <c r="YS2" s="1354"/>
      <c r="YT2" s="1354"/>
      <c r="YU2" s="1354"/>
      <c r="YV2" s="1354"/>
      <c r="YW2" s="1354"/>
      <c r="YX2" s="1354"/>
      <c r="YY2" s="1354"/>
      <c r="YZ2" s="1354"/>
      <c r="ZA2" s="1354"/>
      <c r="ZB2" s="1354"/>
      <c r="ZC2" s="1354"/>
      <c r="ZD2" s="1354"/>
      <c r="ZE2" s="1354"/>
      <c r="ZF2" s="1354"/>
      <c r="ZG2" s="1354"/>
      <c r="ZH2" s="1354"/>
      <c r="ZI2" s="1354"/>
      <c r="ZJ2" s="1354"/>
      <c r="ZK2" s="1354"/>
      <c r="ZL2" s="1354"/>
      <c r="ZM2" s="1354"/>
      <c r="ZN2" s="1354"/>
      <c r="ZO2" s="1354"/>
      <c r="ZP2" s="1354"/>
      <c r="ZQ2" s="1354"/>
      <c r="ZR2" s="1354"/>
      <c r="ZS2" s="1354"/>
      <c r="ZT2" s="1354"/>
      <c r="ZU2" s="1354"/>
      <c r="ZV2" s="1354"/>
      <c r="ZW2" s="1354"/>
      <c r="ZX2" s="1354"/>
      <c r="ZY2" s="1354"/>
      <c r="ZZ2" s="1354"/>
      <c r="AAA2" s="1354"/>
      <c r="AAB2" s="1354"/>
      <c r="AAC2" s="1354"/>
      <c r="AAD2" s="1354"/>
      <c r="AAE2" s="1354"/>
      <c r="AAF2" s="1354"/>
      <c r="AAG2" s="1354"/>
      <c r="AAH2" s="1354"/>
      <c r="AAI2" s="1354"/>
      <c r="AAJ2" s="1354"/>
      <c r="AAK2" s="1354"/>
      <c r="AAL2" s="1354"/>
      <c r="AAM2" s="1354"/>
      <c r="AAN2" s="1354"/>
      <c r="AAO2" s="1354"/>
      <c r="AAP2" s="1354"/>
      <c r="AAQ2" s="1354"/>
      <c r="AAR2" s="1354"/>
      <c r="AAS2" s="1354"/>
      <c r="AAT2" s="1354"/>
      <c r="AAU2" s="1354"/>
      <c r="AAV2" s="1354"/>
      <c r="AAW2" s="1354"/>
      <c r="AAX2" s="1354"/>
      <c r="AAY2" s="1354"/>
      <c r="AAZ2" s="1354"/>
      <c r="ABA2" s="1354"/>
      <c r="ABB2" s="1354"/>
      <c r="ABC2" s="1354"/>
      <c r="ABD2" s="1354"/>
      <c r="ABE2" s="1354"/>
      <c r="ABF2" s="1354"/>
      <c r="ABG2" s="1354"/>
      <c r="ABH2" s="1354"/>
      <c r="ABI2" s="1354"/>
      <c r="ABJ2" s="1354"/>
      <c r="ABK2" s="1354"/>
      <c r="ABL2" s="1354"/>
      <c r="ABM2" s="1354"/>
      <c r="ABN2" s="1354"/>
      <c r="ABO2" s="1354"/>
      <c r="ABP2" s="1354"/>
      <c r="ABQ2" s="1354"/>
      <c r="ABR2" s="1354"/>
      <c r="ABS2" s="1354"/>
      <c r="ABT2" s="1354"/>
      <c r="ABU2" s="1354"/>
      <c r="ABV2" s="1354"/>
      <c r="ABW2" s="1354"/>
      <c r="ABX2" s="1354"/>
      <c r="ABY2" s="1354"/>
      <c r="ABZ2" s="1354"/>
      <c r="ACA2" s="1354"/>
      <c r="ACB2" s="1354"/>
      <c r="ACC2" s="1354"/>
      <c r="ACD2" s="1354"/>
      <c r="ACE2" s="1354"/>
      <c r="ACF2" s="1354"/>
      <c r="ACG2" s="1354"/>
      <c r="ACH2" s="1354"/>
      <c r="ACI2" s="1354"/>
      <c r="ACJ2" s="1354"/>
      <c r="ACK2" s="1354"/>
      <c r="ACL2" s="1354"/>
      <c r="ACM2" s="1354"/>
      <c r="ACN2" s="1354"/>
      <c r="ACO2" s="1354"/>
      <c r="ACP2" s="1354"/>
      <c r="ACQ2" s="1354"/>
      <c r="ACR2" s="1354"/>
      <c r="ACS2" s="1354"/>
      <c r="ACT2" s="1354"/>
      <c r="ACU2" s="1354"/>
      <c r="ACV2" s="1354"/>
      <c r="ACW2" s="1354"/>
      <c r="ACX2" s="1354"/>
      <c r="ACY2" s="1354"/>
      <c r="ACZ2" s="1354"/>
      <c r="ADA2" s="1354"/>
      <c r="ADB2" s="1354"/>
      <c r="ADC2" s="1354"/>
      <c r="ADD2" s="1354"/>
      <c r="ADE2" s="1354"/>
      <c r="ADF2" s="1354"/>
      <c r="ADG2" s="1354"/>
      <c r="ADH2" s="1354"/>
      <c r="ADI2" s="1354"/>
      <c r="ADJ2" s="1354"/>
      <c r="ADK2" s="1354"/>
      <c r="ADL2" s="1354"/>
      <c r="ADM2" s="1354"/>
      <c r="ADN2" s="1354"/>
      <c r="ADO2" s="1354"/>
      <c r="ADP2" s="1354"/>
      <c r="ADQ2" s="1354"/>
      <c r="ADR2" s="1354"/>
      <c r="ADS2" s="1354"/>
      <c r="ADT2" s="1354"/>
      <c r="ADU2" s="1354"/>
      <c r="ADV2" s="1354"/>
      <c r="ADW2" s="1354"/>
      <c r="ADX2" s="1354"/>
      <c r="ADY2" s="1354"/>
      <c r="ADZ2" s="1354"/>
      <c r="AEA2" s="1354"/>
      <c r="AEB2" s="1354"/>
      <c r="AEC2" s="1354"/>
      <c r="AED2" s="1354"/>
      <c r="AEE2" s="1354"/>
      <c r="AEF2" s="1354"/>
      <c r="AEG2" s="1354"/>
      <c r="AEH2" s="1354"/>
      <c r="AEI2" s="1354"/>
      <c r="AEJ2" s="1354"/>
      <c r="AEK2" s="1354"/>
      <c r="AEL2" s="1354"/>
      <c r="AEM2" s="1354"/>
      <c r="AEN2" s="1354"/>
      <c r="AEO2" s="1354"/>
      <c r="AEP2" s="1354"/>
      <c r="AEQ2" s="1354"/>
      <c r="AER2" s="1354"/>
      <c r="AES2" s="1354"/>
      <c r="AET2" s="1354"/>
      <c r="AEU2" s="1354"/>
      <c r="AEV2" s="1354"/>
      <c r="AEW2" s="1354"/>
      <c r="AEX2" s="1354"/>
      <c r="AEY2" s="1354"/>
      <c r="AEZ2" s="1354"/>
      <c r="AFA2" s="1354"/>
      <c r="AFB2" s="1354"/>
      <c r="AFC2" s="1354"/>
      <c r="AFD2" s="1354"/>
      <c r="AFE2" s="1354"/>
      <c r="AFF2" s="1354"/>
      <c r="AFG2" s="1354"/>
      <c r="AFH2" s="1354"/>
      <c r="AFI2" s="1354"/>
      <c r="AFJ2" s="1354"/>
      <c r="AFK2" s="1354"/>
      <c r="AFL2" s="1354"/>
      <c r="AFM2" s="1354"/>
      <c r="AFN2" s="1354"/>
      <c r="AFO2" s="1354"/>
      <c r="AFP2" s="1354"/>
      <c r="AFQ2" s="1354"/>
      <c r="AFR2" s="1354"/>
      <c r="AFS2" s="1354"/>
      <c r="AFT2" s="1354"/>
      <c r="AFU2" s="1354"/>
      <c r="AFV2" s="1354"/>
      <c r="AFW2" s="1354"/>
      <c r="AFX2" s="1354"/>
      <c r="AFY2" s="1354"/>
      <c r="AFZ2" s="1354"/>
      <c r="AGA2" s="1354"/>
      <c r="AGB2" s="1354"/>
      <c r="AGC2" s="1354"/>
      <c r="AGD2" s="1354"/>
      <c r="AGE2" s="1354"/>
      <c r="AGF2" s="1354"/>
      <c r="AGG2" s="1354"/>
      <c r="AGH2" s="1354"/>
      <c r="AGI2" s="1354"/>
      <c r="AGJ2" s="1354"/>
      <c r="AGK2" s="1354"/>
      <c r="AGL2" s="1354"/>
      <c r="AGM2" s="1354"/>
      <c r="AGN2" s="1354"/>
      <c r="AGO2" s="1354"/>
      <c r="AGP2" s="1354"/>
      <c r="AGQ2" s="1354"/>
      <c r="AGR2" s="1354"/>
      <c r="AGS2" s="1354"/>
      <c r="AGT2" s="1354"/>
      <c r="AGU2" s="1354"/>
      <c r="AGV2" s="1354"/>
      <c r="AGW2" s="1354"/>
      <c r="AGX2" s="1354"/>
      <c r="AGY2" s="1354"/>
      <c r="AGZ2" s="1354"/>
      <c r="AHA2" s="1354"/>
      <c r="AHB2" s="1354"/>
      <c r="AHC2" s="1354"/>
      <c r="AHD2" s="1354"/>
      <c r="AHE2" s="1354"/>
      <c r="AHF2" s="1354"/>
      <c r="AHG2" s="1354"/>
      <c r="AHH2" s="1354"/>
      <c r="AHI2" s="1354"/>
      <c r="AHJ2" s="1354"/>
      <c r="AHK2" s="1354"/>
      <c r="AHL2" s="1354"/>
      <c r="AHM2" s="1354"/>
      <c r="AHN2" s="1354"/>
      <c r="AHO2" s="1354"/>
      <c r="AHP2" s="1354"/>
      <c r="AHQ2" s="1354"/>
      <c r="AHR2" s="1354"/>
      <c r="AHS2" s="1354"/>
      <c r="AHT2" s="1354"/>
      <c r="AHU2" s="1354"/>
      <c r="AHV2" s="1354"/>
      <c r="AHW2" s="1354"/>
      <c r="AHX2" s="1354"/>
      <c r="AHY2" s="1354"/>
      <c r="AHZ2" s="1354"/>
      <c r="AIA2" s="1354"/>
      <c r="AIB2" s="1354"/>
      <c r="AIC2" s="1354"/>
      <c r="AID2" s="1354"/>
      <c r="AIE2" s="1354"/>
      <c r="AIF2" s="1354"/>
      <c r="AIG2" s="1354"/>
      <c r="AIH2" s="1354"/>
      <c r="AII2" s="1354"/>
      <c r="AIJ2" s="1354"/>
      <c r="AIK2" s="1354"/>
      <c r="AIL2" s="1354"/>
      <c r="AIM2" s="1354"/>
      <c r="AIN2" s="1354"/>
      <c r="AIO2" s="1354"/>
      <c r="AIP2" s="1354"/>
      <c r="AIQ2" s="1354"/>
      <c r="AIR2" s="1354"/>
      <c r="AIS2" s="1354"/>
      <c r="AIT2" s="1354"/>
      <c r="AIU2" s="1354"/>
      <c r="AIV2" s="1354"/>
      <c r="AIW2" s="1354"/>
      <c r="AIX2" s="1354"/>
      <c r="AIY2" s="1354"/>
      <c r="AIZ2" s="1354"/>
      <c r="AJA2" s="1354"/>
      <c r="AJB2" s="1354"/>
      <c r="AJC2" s="1354"/>
      <c r="AJD2" s="1354"/>
      <c r="AJE2" s="1354"/>
      <c r="AJF2" s="1354"/>
      <c r="AJG2" s="1354"/>
      <c r="AJH2" s="1354"/>
      <c r="AJI2" s="1354"/>
      <c r="AJJ2" s="1354"/>
      <c r="AJK2" s="1354"/>
      <c r="AJL2" s="1354"/>
      <c r="AJM2" s="1354"/>
      <c r="AJN2" s="1354"/>
      <c r="AJO2" s="1354"/>
      <c r="AJP2" s="1354"/>
      <c r="AJQ2" s="1354"/>
      <c r="AJR2" s="1354"/>
      <c r="AJS2" s="1354"/>
      <c r="AJT2" s="1354"/>
      <c r="AJU2" s="1354"/>
      <c r="AJV2" s="1354"/>
      <c r="AJW2" s="1354"/>
      <c r="AJX2" s="1354"/>
      <c r="AJY2" s="1354"/>
      <c r="AJZ2" s="1354"/>
      <c r="AKA2" s="1354"/>
      <c r="AKB2" s="1354"/>
      <c r="AKC2" s="1354"/>
      <c r="AKD2" s="1354"/>
      <c r="AKE2" s="1354"/>
      <c r="AKF2" s="1354"/>
      <c r="AKG2" s="1354"/>
      <c r="AKH2" s="1354"/>
      <c r="AKI2" s="1354"/>
      <c r="AKJ2" s="1354"/>
      <c r="AKK2" s="1354"/>
      <c r="AKL2" s="1354"/>
      <c r="AKM2" s="1354"/>
      <c r="AKN2" s="1354"/>
      <c r="AKO2" s="1354"/>
      <c r="AKP2" s="1354"/>
      <c r="AKQ2" s="1354"/>
      <c r="AKR2" s="1354"/>
      <c r="AKS2" s="1354"/>
      <c r="AKT2" s="1354"/>
      <c r="AKU2" s="1354"/>
      <c r="AKV2" s="1354"/>
      <c r="AKW2" s="1354"/>
      <c r="AKX2" s="1354"/>
      <c r="AKY2" s="1354"/>
      <c r="AKZ2" s="1354"/>
      <c r="ALA2" s="1354"/>
      <c r="ALB2" s="1354"/>
      <c r="ALC2" s="1354"/>
      <c r="ALD2" s="1354"/>
      <c r="ALE2" s="1354"/>
      <c r="ALF2" s="1354"/>
      <c r="ALG2" s="1354"/>
      <c r="ALH2" s="1354"/>
      <c r="ALI2" s="1354"/>
      <c r="ALJ2" s="1354"/>
      <c r="ALK2" s="1354"/>
      <c r="ALL2" s="1354"/>
      <c r="ALM2" s="1354"/>
      <c r="ALN2" s="1354"/>
      <c r="ALO2" s="1354"/>
      <c r="ALP2" s="1354"/>
      <c r="ALQ2" s="1354"/>
      <c r="ALR2" s="1354"/>
      <c r="ALS2" s="1354"/>
      <c r="ALT2" s="1354"/>
      <c r="ALU2" s="1354"/>
      <c r="ALV2" s="1354"/>
      <c r="ALW2" s="1354"/>
      <c r="ALX2" s="1354"/>
      <c r="ALY2" s="1354"/>
      <c r="ALZ2" s="1354"/>
      <c r="AMA2" s="1354"/>
      <c r="AMB2" s="1354"/>
      <c r="AMC2" s="1354"/>
      <c r="AMD2" s="1354"/>
      <c r="AME2" s="1354"/>
      <c r="AMF2" s="1354"/>
      <c r="AMG2" s="1354"/>
      <c r="AMH2" s="1354"/>
      <c r="AMI2" s="1354"/>
      <c r="AMJ2" s="1354"/>
      <c r="AMK2" s="1354"/>
      <c r="AML2" s="1354"/>
      <c r="AMM2" s="1354"/>
      <c r="AMN2" s="1354"/>
      <c r="AMO2" s="1354"/>
      <c r="AMP2" s="1354"/>
      <c r="AMQ2" s="1354"/>
      <c r="AMR2" s="1354"/>
      <c r="AMS2" s="1354"/>
      <c r="AMT2" s="1354"/>
      <c r="AMU2" s="1354"/>
      <c r="AMV2" s="1354"/>
      <c r="AMW2" s="1354"/>
      <c r="AMX2" s="1354"/>
      <c r="AMY2" s="1354"/>
      <c r="AMZ2" s="1354"/>
      <c r="ANA2" s="1354"/>
      <c r="ANB2" s="1354"/>
      <c r="ANC2" s="1354"/>
      <c r="AND2" s="1354"/>
      <c r="ANE2" s="1354"/>
      <c r="ANF2" s="1354"/>
      <c r="ANG2" s="1354"/>
      <c r="ANH2" s="1354"/>
      <c r="ANI2" s="1354"/>
      <c r="ANJ2" s="1354"/>
      <c r="ANK2" s="1354"/>
      <c r="ANL2" s="1354"/>
      <c r="ANM2" s="1354"/>
      <c r="ANN2" s="1354"/>
      <c r="ANO2" s="1354"/>
      <c r="ANP2" s="1354"/>
      <c r="ANQ2" s="1354"/>
      <c r="ANR2" s="1354"/>
      <c r="ANS2" s="1354"/>
      <c r="ANT2" s="1354"/>
      <c r="ANU2" s="1354"/>
      <c r="ANV2" s="1354"/>
      <c r="ANW2" s="1354"/>
      <c r="ANX2" s="1354"/>
      <c r="ANY2" s="1354"/>
      <c r="ANZ2" s="1354"/>
      <c r="AOA2" s="1354"/>
      <c r="AOB2" s="1354"/>
      <c r="AOC2" s="1354"/>
      <c r="AOD2" s="1354"/>
      <c r="AOE2" s="1354"/>
      <c r="AOF2" s="1354"/>
      <c r="AOG2" s="1354"/>
      <c r="AOH2" s="1354"/>
      <c r="AOI2" s="1354"/>
      <c r="AOJ2" s="1354"/>
      <c r="AOK2" s="1354"/>
      <c r="AOL2" s="1354"/>
      <c r="AOM2" s="1354"/>
      <c r="AON2" s="1354"/>
      <c r="AOO2" s="1354"/>
      <c r="AOP2" s="1354"/>
      <c r="AOQ2" s="1354"/>
      <c r="AOR2" s="1354"/>
      <c r="AOS2" s="1354"/>
      <c r="AOT2" s="1354"/>
      <c r="AOU2" s="1354"/>
      <c r="AOV2" s="1354"/>
      <c r="AOW2" s="1354"/>
      <c r="AOX2" s="1354"/>
      <c r="AOY2" s="1354"/>
      <c r="AOZ2" s="1354"/>
      <c r="APA2" s="1354"/>
      <c r="APB2" s="1354"/>
      <c r="APC2" s="1354"/>
      <c r="APD2" s="1354"/>
      <c r="APE2" s="1354"/>
      <c r="APF2" s="1354"/>
      <c r="APG2" s="1354"/>
      <c r="APH2" s="1354"/>
      <c r="API2" s="1354"/>
      <c r="APJ2" s="1354"/>
      <c r="APK2" s="1354"/>
      <c r="APL2" s="1354"/>
      <c r="APM2" s="1354"/>
      <c r="APN2" s="1354"/>
      <c r="APO2" s="1354"/>
      <c r="APP2" s="1354"/>
      <c r="APQ2" s="1354"/>
      <c r="APR2" s="1354"/>
      <c r="APS2" s="1354"/>
      <c r="APT2" s="1354"/>
      <c r="APU2" s="1354"/>
      <c r="APV2" s="1354"/>
      <c r="APW2" s="1354"/>
      <c r="APX2" s="1354"/>
      <c r="APY2" s="1354"/>
      <c r="APZ2" s="1354"/>
      <c r="AQA2" s="1354"/>
      <c r="AQB2" s="1354"/>
      <c r="AQC2" s="1354"/>
      <c r="AQD2" s="1354"/>
      <c r="AQE2" s="1354"/>
      <c r="AQF2" s="1354"/>
      <c r="AQG2" s="1354"/>
      <c r="AQH2" s="1354"/>
      <c r="AQI2" s="1354"/>
      <c r="AQJ2" s="1354"/>
      <c r="AQK2" s="1354"/>
      <c r="AQL2" s="1354"/>
      <c r="AQM2" s="1354"/>
      <c r="AQN2" s="1354"/>
      <c r="AQO2" s="1354"/>
      <c r="AQP2" s="1354"/>
      <c r="AQQ2" s="1354"/>
      <c r="AQR2" s="1354"/>
      <c r="AQS2" s="1354"/>
      <c r="AQT2" s="1354"/>
      <c r="AQU2" s="1354"/>
      <c r="AQV2" s="1354"/>
      <c r="AQW2" s="1354"/>
      <c r="AQX2" s="1354"/>
      <c r="AQY2" s="1354"/>
      <c r="AQZ2" s="1354"/>
      <c r="ARA2" s="1354"/>
      <c r="ARB2" s="1354"/>
      <c r="ARC2" s="1354"/>
      <c r="ARD2" s="1354"/>
      <c r="ARE2" s="1354"/>
      <c r="ARF2" s="1354"/>
      <c r="ARG2" s="1354"/>
      <c r="ARH2" s="1354"/>
      <c r="ARI2" s="1354"/>
      <c r="ARJ2" s="1354"/>
      <c r="ARK2" s="1354"/>
      <c r="ARL2" s="1354"/>
      <c r="ARM2" s="1354"/>
      <c r="ARN2" s="1354"/>
      <c r="ARO2" s="1354"/>
      <c r="ARP2" s="1354"/>
      <c r="ARQ2" s="1354"/>
      <c r="ARR2" s="1354"/>
      <c r="ARS2" s="1354"/>
      <c r="ART2" s="1354"/>
      <c r="ARU2" s="1354"/>
      <c r="ARV2" s="1354"/>
      <c r="ARW2" s="1354"/>
      <c r="ARX2" s="1354"/>
      <c r="ARY2" s="1354"/>
      <c r="ARZ2" s="1354"/>
      <c r="ASA2" s="1354"/>
      <c r="ASB2" s="1354"/>
      <c r="ASC2" s="1354"/>
      <c r="ASD2" s="1354"/>
      <c r="ASE2" s="1354"/>
      <c r="ASF2" s="1354"/>
      <c r="ASG2" s="1354"/>
      <c r="ASH2" s="1354"/>
      <c r="ASI2" s="1354"/>
      <c r="ASJ2" s="1354"/>
      <c r="ASK2" s="1354"/>
      <c r="ASL2" s="1354"/>
      <c r="ASM2" s="1354"/>
      <c r="ASN2" s="1354"/>
      <c r="ASO2" s="1354"/>
      <c r="ASP2" s="1354"/>
      <c r="ASQ2" s="1354"/>
      <c r="ASR2" s="1354"/>
      <c r="ASS2" s="1354"/>
      <c r="AST2" s="1354"/>
      <c r="ASU2" s="1354"/>
      <c r="ASV2" s="1354"/>
      <c r="ASW2" s="1354"/>
      <c r="ASX2" s="1354"/>
      <c r="ASY2" s="1354"/>
      <c r="ASZ2" s="1354"/>
      <c r="ATA2" s="1354"/>
      <c r="ATB2" s="1354"/>
      <c r="ATC2" s="1354"/>
      <c r="ATD2" s="1354"/>
      <c r="ATE2" s="1354"/>
      <c r="ATF2" s="1354"/>
      <c r="ATG2" s="1354"/>
      <c r="ATH2" s="1354"/>
      <c r="ATI2" s="1354"/>
      <c r="ATJ2" s="1354"/>
      <c r="ATK2" s="1354"/>
      <c r="ATL2" s="1354"/>
      <c r="ATM2" s="1354"/>
      <c r="ATN2" s="1354"/>
      <c r="ATO2" s="1354"/>
      <c r="ATP2" s="1354"/>
      <c r="ATQ2" s="1354"/>
      <c r="ATR2" s="1354"/>
      <c r="ATS2" s="1354"/>
      <c r="ATT2" s="1354"/>
      <c r="ATU2" s="1354"/>
      <c r="ATV2" s="1354"/>
      <c r="ATW2" s="1354"/>
      <c r="ATX2" s="1354"/>
      <c r="ATY2" s="1354"/>
      <c r="ATZ2" s="1354"/>
      <c r="AUA2" s="1354"/>
      <c r="AUB2" s="1354"/>
      <c r="AUC2" s="1354"/>
      <c r="AUD2" s="1354"/>
      <c r="AUE2" s="1354"/>
      <c r="AUF2" s="1354"/>
      <c r="AUG2" s="1354"/>
      <c r="AUH2" s="1354"/>
      <c r="AUI2" s="1354"/>
      <c r="AUJ2" s="1354"/>
      <c r="AUK2" s="1354"/>
      <c r="AUL2" s="1354"/>
      <c r="AUM2" s="1354"/>
      <c r="AUN2" s="1354"/>
      <c r="AUO2" s="1354"/>
      <c r="AUP2" s="1354"/>
      <c r="AUQ2" s="1354"/>
      <c r="AUR2" s="1354"/>
      <c r="AUS2" s="1354"/>
      <c r="AUT2" s="1354"/>
      <c r="AUU2" s="1354"/>
      <c r="AUV2" s="1354"/>
      <c r="AUW2" s="1354"/>
      <c r="AUX2" s="1354"/>
      <c r="AUY2" s="1354"/>
      <c r="AUZ2" s="1354"/>
      <c r="AVA2" s="1354"/>
      <c r="AVB2" s="1354"/>
      <c r="AVC2" s="1354"/>
      <c r="AVD2" s="1354"/>
      <c r="AVE2" s="1354"/>
      <c r="AVF2" s="1354"/>
      <c r="AVG2" s="1354"/>
      <c r="AVH2" s="1354"/>
      <c r="AVI2" s="1354"/>
      <c r="AVJ2" s="1354"/>
      <c r="AVK2" s="1354"/>
      <c r="AVL2" s="1354"/>
      <c r="AVM2" s="1354"/>
      <c r="AVN2" s="1354"/>
      <c r="AVO2" s="1354"/>
      <c r="AVP2" s="1354"/>
      <c r="AVQ2" s="1354"/>
      <c r="AVR2" s="1354"/>
      <c r="AVS2" s="1354"/>
      <c r="AVT2" s="1354"/>
      <c r="AVU2" s="1354"/>
      <c r="AVV2" s="1354"/>
      <c r="AVW2" s="1354"/>
      <c r="AVX2" s="1354"/>
      <c r="AVY2" s="1354"/>
      <c r="AVZ2" s="1354"/>
      <c r="AWA2" s="1354"/>
      <c r="AWB2" s="1354"/>
      <c r="AWC2" s="1354"/>
      <c r="AWD2" s="1354"/>
      <c r="AWE2" s="1354"/>
      <c r="AWF2" s="1354"/>
      <c r="AWG2" s="1354"/>
      <c r="AWH2" s="1354"/>
      <c r="AWI2" s="1354"/>
      <c r="AWJ2" s="1354"/>
      <c r="AWK2" s="1354"/>
      <c r="AWL2" s="1354"/>
      <c r="AWM2" s="1354"/>
      <c r="AWN2" s="1354"/>
      <c r="AWO2" s="1354"/>
      <c r="AWP2" s="1354"/>
      <c r="AWQ2" s="1354"/>
      <c r="AWR2" s="1354"/>
      <c r="AWS2" s="1354"/>
      <c r="AWT2" s="1354"/>
      <c r="AWU2" s="1354"/>
      <c r="AWV2" s="1354"/>
      <c r="AWW2" s="1354"/>
      <c r="AWX2" s="1354"/>
      <c r="AWY2" s="1354"/>
      <c r="AWZ2" s="1354"/>
      <c r="AXA2" s="1354"/>
      <c r="AXB2" s="1354"/>
      <c r="AXC2" s="1354"/>
      <c r="AXD2" s="1354"/>
      <c r="AXE2" s="1354"/>
      <c r="AXF2" s="1354"/>
      <c r="AXG2" s="1354"/>
      <c r="AXH2" s="1354"/>
      <c r="AXI2" s="1354"/>
      <c r="AXJ2" s="1354"/>
      <c r="AXK2" s="1354"/>
      <c r="AXL2" s="1354"/>
      <c r="AXM2" s="1354"/>
      <c r="AXN2" s="1354"/>
      <c r="AXO2" s="1354"/>
      <c r="AXP2" s="1354"/>
      <c r="AXQ2" s="1354"/>
      <c r="AXR2" s="1354"/>
      <c r="AXS2" s="1354"/>
      <c r="AXT2" s="1354"/>
      <c r="AXU2" s="1354"/>
      <c r="AXV2" s="1354"/>
      <c r="AXW2" s="1354"/>
      <c r="AXX2" s="1354"/>
      <c r="AXY2" s="1354"/>
      <c r="AXZ2" s="1354"/>
      <c r="AYA2" s="1354"/>
      <c r="AYB2" s="1354"/>
      <c r="AYC2" s="1354"/>
      <c r="AYD2" s="1354"/>
      <c r="AYE2" s="1354"/>
      <c r="AYF2" s="1354"/>
      <c r="AYG2" s="1354"/>
      <c r="AYH2" s="1354"/>
      <c r="AYI2" s="1354"/>
      <c r="AYJ2" s="1354"/>
      <c r="AYK2" s="1354"/>
      <c r="AYL2" s="1354"/>
      <c r="AYM2" s="1354"/>
      <c r="AYN2" s="1354"/>
      <c r="AYO2" s="1354"/>
      <c r="AYP2" s="1354"/>
      <c r="AYQ2" s="1354"/>
      <c r="AYR2" s="1354"/>
      <c r="AYS2" s="1354"/>
      <c r="AYT2" s="1354"/>
      <c r="AYU2" s="1354"/>
      <c r="AYV2" s="1354"/>
      <c r="AYW2" s="1354"/>
      <c r="AYX2" s="1354"/>
      <c r="AYY2" s="1354"/>
      <c r="AYZ2" s="1354"/>
      <c r="AZA2" s="1354"/>
      <c r="AZB2" s="1354"/>
      <c r="AZC2" s="1354"/>
      <c r="AZD2" s="1354"/>
      <c r="AZE2" s="1354"/>
      <c r="AZF2" s="1354"/>
      <c r="AZG2" s="1354"/>
      <c r="AZH2" s="1354"/>
      <c r="AZI2" s="1354"/>
      <c r="AZJ2" s="1354"/>
      <c r="AZK2" s="1354"/>
      <c r="AZL2" s="1354"/>
      <c r="AZM2" s="1354"/>
      <c r="AZN2" s="1354"/>
      <c r="AZO2" s="1354"/>
      <c r="AZP2" s="1354"/>
      <c r="AZQ2" s="1354"/>
      <c r="AZR2" s="1354"/>
      <c r="AZS2" s="1354"/>
      <c r="AZT2" s="1354"/>
      <c r="AZU2" s="1354"/>
      <c r="AZV2" s="1354"/>
      <c r="AZW2" s="1354"/>
      <c r="AZX2" s="1354"/>
      <c r="AZY2" s="1354"/>
      <c r="AZZ2" s="1354"/>
      <c r="BAA2" s="1354"/>
      <c r="BAB2" s="1354"/>
      <c r="BAC2" s="1354"/>
      <c r="BAD2" s="1354"/>
      <c r="BAE2" s="1354"/>
      <c r="BAF2" s="1354"/>
      <c r="BAG2" s="1354"/>
      <c r="BAH2" s="1354"/>
      <c r="BAI2" s="1354"/>
      <c r="BAJ2" s="1354"/>
      <c r="BAK2" s="1354"/>
      <c r="BAL2" s="1354"/>
      <c r="BAM2" s="1354"/>
      <c r="BAN2" s="1354"/>
      <c r="BAO2" s="1354"/>
      <c r="BAP2" s="1354"/>
      <c r="BAQ2" s="1354"/>
      <c r="BAR2" s="1354"/>
      <c r="BAS2" s="1354"/>
      <c r="BAT2" s="1354"/>
      <c r="BAU2" s="1354"/>
      <c r="BAV2" s="1354"/>
      <c r="BAW2" s="1354"/>
      <c r="BAX2" s="1354"/>
      <c r="BAY2" s="1354"/>
      <c r="BAZ2" s="1354"/>
      <c r="BBA2" s="1354"/>
      <c r="BBB2" s="1354"/>
      <c r="BBC2" s="1354"/>
      <c r="BBD2" s="1354"/>
      <c r="BBE2" s="1354"/>
      <c r="BBF2" s="1354"/>
      <c r="BBG2" s="1354"/>
      <c r="BBH2" s="1354"/>
      <c r="BBI2" s="1354"/>
      <c r="BBJ2" s="1354"/>
      <c r="BBK2" s="1354"/>
      <c r="BBL2" s="1354"/>
      <c r="BBM2" s="1354"/>
      <c r="BBN2" s="1354"/>
      <c r="BBO2" s="1354"/>
      <c r="BBP2" s="1354"/>
      <c r="BBQ2" s="1354"/>
      <c r="BBR2" s="1354"/>
      <c r="BBS2" s="1354"/>
      <c r="BBT2" s="1354"/>
      <c r="BBU2" s="1354"/>
      <c r="BBV2" s="1354"/>
      <c r="BBW2" s="1354"/>
      <c r="BBX2" s="1354"/>
      <c r="BBY2" s="1354"/>
      <c r="BBZ2" s="1354"/>
      <c r="BCA2" s="1354"/>
      <c r="BCB2" s="1354"/>
      <c r="BCC2" s="1354"/>
      <c r="BCD2" s="1354"/>
      <c r="BCE2" s="1354"/>
      <c r="BCF2" s="1354"/>
      <c r="BCG2" s="1354"/>
      <c r="BCH2" s="1354"/>
      <c r="BCI2" s="1354"/>
      <c r="BCJ2" s="1354"/>
      <c r="BCK2" s="1354"/>
      <c r="BCL2" s="1354"/>
      <c r="BCM2" s="1354"/>
      <c r="BCN2" s="1354"/>
      <c r="BCO2" s="1354"/>
      <c r="BCP2" s="1354"/>
      <c r="BCQ2" s="1354"/>
      <c r="BCR2" s="1354"/>
      <c r="BCS2" s="1354"/>
      <c r="BCT2" s="1354"/>
      <c r="BCU2" s="1354"/>
      <c r="BCV2" s="1354"/>
      <c r="BCW2" s="1354"/>
      <c r="BCX2" s="1354"/>
      <c r="BCY2" s="1354"/>
      <c r="BCZ2" s="1354"/>
      <c r="BDA2" s="1354"/>
      <c r="BDB2" s="1354"/>
      <c r="BDC2" s="1354"/>
      <c r="BDD2" s="1354"/>
      <c r="BDE2" s="1354"/>
      <c r="BDF2" s="1354"/>
      <c r="BDG2" s="1354"/>
      <c r="BDH2" s="1354"/>
      <c r="BDI2" s="1354"/>
      <c r="BDJ2" s="1354"/>
      <c r="BDK2" s="1354"/>
      <c r="BDL2" s="1354"/>
      <c r="BDM2" s="1354"/>
      <c r="BDN2" s="1354"/>
      <c r="BDO2" s="1354"/>
      <c r="BDP2" s="1354"/>
      <c r="BDQ2" s="1354"/>
      <c r="BDR2" s="1354"/>
      <c r="BDS2" s="1354"/>
      <c r="BDT2" s="1354"/>
      <c r="BDU2" s="1354"/>
      <c r="BDV2" s="1354"/>
      <c r="BDW2" s="1354"/>
      <c r="BDX2" s="1354"/>
      <c r="BDY2" s="1354"/>
      <c r="BDZ2" s="1354"/>
      <c r="BEA2" s="1354"/>
      <c r="BEB2" s="1354"/>
      <c r="BEC2" s="1354"/>
      <c r="BED2" s="1354"/>
      <c r="BEE2" s="1354"/>
      <c r="BEF2" s="1354"/>
      <c r="BEG2" s="1354"/>
      <c r="BEH2" s="1354"/>
      <c r="BEI2" s="1354"/>
      <c r="BEJ2" s="1354"/>
      <c r="BEK2" s="1354"/>
      <c r="BEL2" s="1354"/>
      <c r="BEM2" s="1354"/>
      <c r="BEN2" s="1354"/>
      <c r="BEO2" s="1354"/>
      <c r="BEP2" s="1354"/>
      <c r="BEQ2" s="1354"/>
      <c r="BER2" s="1354"/>
      <c r="BES2" s="1354"/>
      <c r="BET2" s="1354"/>
      <c r="BEU2" s="1354"/>
      <c r="BEV2" s="1354"/>
      <c r="BEW2" s="1354"/>
      <c r="BEX2" s="1354"/>
      <c r="BEY2" s="1354"/>
      <c r="BEZ2" s="1354"/>
      <c r="BFA2" s="1354"/>
      <c r="BFB2" s="1354"/>
      <c r="BFC2" s="1354"/>
      <c r="BFD2" s="1354"/>
      <c r="BFE2" s="1354"/>
      <c r="BFF2" s="1354"/>
      <c r="BFG2" s="1354"/>
      <c r="BFH2" s="1354"/>
      <c r="BFI2" s="1354"/>
      <c r="BFJ2" s="1354"/>
      <c r="BFK2" s="1354"/>
      <c r="BFL2" s="1354"/>
      <c r="BFM2" s="1354"/>
      <c r="BFN2" s="1354"/>
      <c r="BFO2" s="1354"/>
      <c r="BFP2" s="1354"/>
      <c r="BFQ2" s="1354"/>
      <c r="BFR2" s="1354"/>
      <c r="BFS2" s="1354"/>
      <c r="BFT2" s="1354"/>
      <c r="BFU2" s="1354"/>
      <c r="BFV2" s="1354"/>
      <c r="BFW2" s="1354"/>
      <c r="BFX2" s="1354"/>
      <c r="BFY2" s="1354"/>
      <c r="BFZ2" s="1354"/>
      <c r="BGA2" s="1354"/>
      <c r="BGB2" s="1354"/>
      <c r="BGC2" s="1354"/>
      <c r="BGD2" s="1354"/>
      <c r="BGE2" s="1354"/>
      <c r="BGF2" s="1354"/>
      <c r="BGG2" s="1354"/>
      <c r="BGH2" s="1354"/>
      <c r="BGI2" s="1354"/>
      <c r="BGJ2" s="1354"/>
      <c r="BGK2" s="1354"/>
      <c r="BGL2" s="1354"/>
      <c r="BGM2" s="1354"/>
      <c r="BGN2" s="1354"/>
      <c r="BGO2" s="1354"/>
      <c r="BGP2" s="1354"/>
      <c r="BGQ2" s="1354"/>
      <c r="BGR2" s="1354"/>
      <c r="BGS2" s="1354"/>
      <c r="BGT2" s="1354"/>
      <c r="BGU2" s="1354"/>
      <c r="BGV2" s="1354"/>
      <c r="BGW2" s="1354"/>
      <c r="BGX2" s="1354"/>
      <c r="BGY2" s="1354"/>
      <c r="BGZ2" s="1354"/>
      <c r="BHA2" s="1354"/>
      <c r="BHB2" s="1354"/>
      <c r="BHC2" s="1354"/>
      <c r="BHD2" s="1354"/>
      <c r="BHE2" s="1354"/>
      <c r="BHF2" s="1354"/>
      <c r="BHG2" s="1354"/>
      <c r="BHH2" s="1354"/>
      <c r="BHI2" s="1354"/>
      <c r="BHJ2" s="1354"/>
      <c r="BHK2" s="1354"/>
      <c r="BHL2" s="1354"/>
      <c r="BHM2" s="1354"/>
      <c r="BHN2" s="1354"/>
      <c r="BHO2" s="1354"/>
      <c r="BHP2" s="1354"/>
      <c r="BHQ2" s="1354"/>
      <c r="BHR2" s="1354"/>
      <c r="BHS2" s="1354"/>
      <c r="BHT2" s="1354"/>
      <c r="BHU2" s="1354"/>
      <c r="BHV2" s="1354"/>
      <c r="BHW2" s="1354"/>
      <c r="BHX2" s="1354"/>
      <c r="BHY2" s="1354"/>
      <c r="BHZ2" s="1354"/>
      <c r="BIA2" s="1354"/>
      <c r="BIB2" s="1354"/>
      <c r="BIC2" s="1354"/>
      <c r="BID2" s="1354"/>
      <c r="BIE2" s="1354"/>
      <c r="BIF2" s="1354"/>
      <c r="BIG2" s="1354"/>
      <c r="BIH2" s="1354"/>
      <c r="BII2" s="1354"/>
      <c r="BIJ2" s="1354"/>
      <c r="BIK2" s="1354"/>
      <c r="BIL2" s="1354"/>
      <c r="BIM2" s="1354"/>
      <c r="BIN2" s="1354"/>
      <c r="BIO2" s="1354"/>
      <c r="BIP2" s="1354"/>
      <c r="BIQ2" s="1354"/>
      <c r="BIR2" s="1354"/>
      <c r="BIS2" s="1354"/>
      <c r="BIT2" s="1354"/>
      <c r="BIU2" s="1354"/>
      <c r="BIV2" s="1354"/>
      <c r="BIW2" s="1354"/>
      <c r="BIX2" s="1354"/>
      <c r="BIY2" s="1354"/>
      <c r="BIZ2" s="1354"/>
      <c r="BJA2" s="1354"/>
      <c r="BJB2" s="1354"/>
      <c r="BJC2" s="1354"/>
      <c r="BJD2" s="1354"/>
      <c r="BJE2" s="1354"/>
      <c r="BJF2" s="1354"/>
      <c r="BJG2" s="1354"/>
      <c r="BJH2" s="1354"/>
      <c r="BJI2" s="1354"/>
      <c r="BJJ2" s="1354"/>
      <c r="BJK2" s="1354"/>
      <c r="BJL2" s="1354"/>
      <c r="BJM2" s="1354"/>
      <c r="BJN2" s="1354"/>
      <c r="BJO2" s="1354"/>
      <c r="BJP2" s="1354"/>
      <c r="BJQ2" s="1354"/>
      <c r="BJR2" s="1354"/>
      <c r="BJS2" s="1354"/>
      <c r="BJT2" s="1354"/>
      <c r="BJU2" s="1354"/>
      <c r="BJV2" s="1354"/>
      <c r="BJW2" s="1354"/>
      <c r="BJX2" s="1354"/>
      <c r="BJY2" s="1354"/>
      <c r="BJZ2" s="1354"/>
      <c r="BKA2" s="1354"/>
      <c r="BKB2" s="1354"/>
      <c r="BKC2" s="1354"/>
      <c r="BKD2" s="1354"/>
      <c r="BKE2" s="1354"/>
      <c r="BKF2" s="1354"/>
      <c r="BKG2" s="1354"/>
      <c r="BKH2" s="1354"/>
      <c r="BKI2" s="1354"/>
      <c r="BKJ2" s="1354"/>
      <c r="BKK2" s="1354"/>
      <c r="BKL2" s="1354"/>
      <c r="BKM2" s="1354"/>
      <c r="BKN2" s="1354"/>
      <c r="BKO2" s="1354"/>
      <c r="BKP2" s="1354"/>
      <c r="BKQ2" s="1354"/>
      <c r="BKR2" s="1354"/>
      <c r="BKS2" s="1354"/>
      <c r="BKT2" s="1354"/>
      <c r="BKU2" s="1354"/>
      <c r="BKV2" s="1354"/>
      <c r="BKW2" s="1354"/>
      <c r="BKX2" s="1354"/>
      <c r="BKY2" s="1354"/>
      <c r="BKZ2" s="1354"/>
      <c r="BLA2" s="1354"/>
      <c r="BLB2" s="1354"/>
      <c r="BLC2" s="1354"/>
      <c r="BLD2" s="1354"/>
      <c r="BLE2" s="1354"/>
      <c r="BLF2" s="1354"/>
      <c r="BLG2" s="1354"/>
      <c r="BLH2" s="1354"/>
      <c r="BLI2" s="1354"/>
      <c r="BLJ2" s="1354"/>
      <c r="BLK2" s="1354"/>
      <c r="BLL2" s="1354"/>
      <c r="BLM2" s="1354"/>
      <c r="BLN2" s="1354"/>
      <c r="BLO2" s="1354"/>
      <c r="BLP2" s="1354"/>
      <c r="BLQ2" s="1354"/>
      <c r="BLR2" s="1354"/>
      <c r="BLS2" s="1354"/>
      <c r="BLT2" s="1354"/>
      <c r="BLU2" s="1354"/>
      <c r="BLV2" s="1354"/>
      <c r="BLW2" s="1354"/>
      <c r="BLX2" s="1354"/>
      <c r="BLY2" s="1354"/>
      <c r="BLZ2" s="1354"/>
      <c r="BMA2" s="1354"/>
      <c r="BMB2" s="1354"/>
      <c r="BMC2" s="1354"/>
      <c r="BMD2" s="1354"/>
      <c r="BME2" s="1354"/>
      <c r="BMF2" s="1354"/>
      <c r="BMG2" s="1354"/>
      <c r="BMH2" s="1354"/>
      <c r="BMI2" s="1354"/>
      <c r="BMJ2" s="1354"/>
      <c r="BMK2" s="1354"/>
      <c r="BML2" s="1354"/>
      <c r="BMM2" s="1354"/>
      <c r="BMN2" s="1354"/>
      <c r="BMO2" s="1354"/>
      <c r="BMP2" s="1354"/>
      <c r="BMQ2" s="1354"/>
      <c r="BMR2" s="1354"/>
      <c r="BMS2" s="1354"/>
      <c r="BMT2" s="1354"/>
      <c r="BMU2" s="1354"/>
      <c r="BMV2" s="1354"/>
      <c r="BMW2" s="1354"/>
      <c r="BMX2" s="1354"/>
      <c r="BMY2" s="1354"/>
      <c r="BMZ2" s="1354"/>
      <c r="BNA2" s="1354"/>
      <c r="BNB2" s="1354"/>
      <c r="BNC2" s="1354"/>
      <c r="BND2" s="1354"/>
      <c r="BNE2" s="1354"/>
      <c r="BNF2" s="1354"/>
      <c r="BNG2" s="1354"/>
      <c r="BNH2" s="1354"/>
      <c r="BNI2" s="1354"/>
      <c r="BNJ2" s="1354"/>
      <c r="BNK2" s="1354"/>
      <c r="BNL2" s="1354"/>
      <c r="BNM2" s="1354"/>
      <c r="BNN2" s="1354"/>
      <c r="BNO2" s="1354"/>
      <c r="BNP2" s="1354"/>
      <c r="BNQ2" s="1354"/>
      <c r="BNR2" s="1354"/>
      <c r="BNS2" s="1354"/>
      <c r="BNT2" s="1354"/>
      <c r="BNU2" s="1354"/>
      <c r="BNV2" s="1354"/>
      <c r="BNW2" s="1354"/>
      <c r="BNX2" s="1354"/>
      <c r="BNY2" s="1354"/>
      <c r="BNZ2" s="1354"/>
      <c r="BOA2" s="1354"/>
      <c r="BOB2" s="1354"/>
      <c r="BOC2" s="1354"/>
      <c r="BOD2" s="1354"/>
      <c r="BOE2" s="1354"/>
      <c r="BOF2" s="1354"/>
      <c r="BOG2" s="1354"/>
      <c r="BOH2" s="1354"/>
      <c r="BOI2" s="1354"/>
      <c r="BOJ2" s="1354"/>
      <c r="BOK2" s="1354"/>
      <c r="BOL2" s="1354"/>
      <c r="BOM2" s="1354"/>
      <c r="BON2" s="1354"/>
      <c r="BOO2" s="1354"/>
      <c r="BOP2" s="1354"/>
      <c r="BOQ2" s="1354"/>
      <c r="BOR2" s="1354"/>
      <c r="BOS2" s="1354"/>
      <c r="BOT2" s="1354"/>
      <c r="BOU2" s="1354"/>
      <c r="BOV2" s="1354"/>
      <c r="BOW2" s="1354"/>
      <c r="BOX2" s="1354"/>
      <c r="BOY2" s="1354"/>
      <c r="BOZ2" s="1354"/>
      <c r="BPA2" s="1354"/>
      <c r="BPB2" s="1354"/>
      <c r="BPC2" s="1354"/>
      <c r="BPD2" s="1354"/>
      <c r="BPE2" s="1354"/>
      <c r="BPF2" s="1354"/>
      <c r="BPG2" s="1354"/>
      <c r="BPH2" s="1354"/>
      <c r="BPI2" s="1354"/>
      <c r="BPJ2" s="1354"/>
      <c r="BPK2" s="1354"/>
      <c r="BPL2" s="1354"/>
      <c r="BPM2" s="1354"/>
      <c r="BPN2" s="1354"/>
      <c r="BPO2" s="1354"/>
      <c r="BPP2" s="1354"/>
      <c r="BPQ2" s="1354"/>
      <c r="BPR2" s="1354"/>
      <c r="BPS2" s="1354"/>
      <c r="BPT2" s="1354"/>
      <c r="BPU2" s="1354"/>
      <c r="BPV2" s="1354"/>
      <c r="BPW2" s="1354"/>
      <c r="BPX2" s="1354"/>
      <c r="BPY2" s="1354"/>
      <c r="BPZ2" s="1354"/>
      <c r="BQA2" s="1354"/>
      <c r="BQB2" s="1354"/>
      <c r="BQC2" s="1354"/>
      <c r="BQD2" s="1354"/>
      <c r="BQE2" s="1354"/>
      <c r="BQF2" s="1354"/>
      <c r="BQG2" s="1354"/>
      <c r="BQH2" s="1354"/>
      <c r="BQI2" s="1354"/>
      <c r="BQJ2" s="1354"/>
      <c r="BQK2" s="1354"/>
      <c r="BQL2" s="1354"/>
      <c r="BQM2" s="1354"/>
      <c r="BQN2" s="1354"/>
      <c r="BQO2" s="1354"/>
      <c r="BQP2" s="1354"/>
      <c r="BQQ2" s="1354"/>
      <c r="BQR2" s="1354"/>
      <c r="BQS2" s="1354"/>
      <c r="BQT2" s="1354"/>
      <c r="BQU2" s="1354"/>
      <c r="BQV2" s="1354"/>
      <c r="BQW2" s="1354"/>
      <c r="BQX2" s="1354"/>
      <c r="BQY2" s="1354"/>
      <c r="BQZ2" s="1354"/>
      <c r="BRA2" s="1354"/>
      <c r="BRB2" s="1354"/>
      <c r="BRC2" s="1354"/>
      <c r="BRD2" s="1354"/>
      <c r="BRE2" s="1354"/>
      <c r="BRF2" s="1354"/>
      <c r="BRG2" s="1354"/>
      <c r="BRH2" s="1354"/>
      <c r="BRI2" s="1354"/>
      <c r="BRJ2" s="1354"/>
      <c r="BRK2" s="1354"/>
      <c r="BRL2" s="1354"/>
      <c r="BRM2" s="1354"/>
      <c r="BRN2" s="1354"/>
      <c r="BRO2" s="1354"/>
      <c r="BRP2" s="1354"/>
      <c r="BRQ2" s="1354"/>
      <c r="BRR2" s="1354"/>
      <c r="BRS2" s="1354"/>
      <c r="BRT2" s="1354"/>
      <c r="BRU2" s="1354"/>
      <c r="BRV2" s="1354"/>
      <c r="BRW2" s="1354"/>
      <c r="BRX2" s="1354"/>
      <c r="BRY2" s="1354"/>
      <c r="BRZ2" s="1354"/>
      <c r="BSA2" s="1354"/>
      <c r="BSB2" s="1354"/>
      <c r="BSC2" s="1354"/>
      <c r="BSD2" s="1354"/>
      <c r="BSE2" s="1354"/>
      <c r="BSF2" s="1354"/>
      <c r="BSG2" s="1354"/>
      <c r="BSH2" s="1354"/>
      <c r="BSI2" s="1354"/>
      <c r="BSJ2" s="1354"/>
      <c r="BSK2" s="1354"/>
      <c r="BSL2" s="1354"/>
      <c r="BSM2" s="1354"/>
      <c r="BSN2" s="1354"/>
      <c r="BSO2" s="1354"/>
      <c r="BSP2" s="1354"/>
      <c r="BSQ2" s="1354"/>
      <c r="BSR2" s="1354"/>
      <c r="BSS2" s="1354"/>
      <c r="BST2" s="1354"/>
      <c r="BSU2" s="1354"/>
      <c r="BSV2" s="1354"/>
      <c r="BSW2" s="1354"/>
      <c r="BSX2" s="1354"/>
      <c r="BSY2" s="1354"/>
      <c r="BSZ2" s="1354"/>
      <c r="BTA2" s="1354"/>
      <c r="BTB2" s="1354"/>
      <c r="BTC2" s="1354"/>
      <c r="BTD2" s="1354"/>
      <c r="BTE2" s="1354"/>
      <c r="BTF2" s="1354"/>
      <c r="BTG2" s="1354"/>
      <c r="BTH2" s="1354"/>
      <c r="BTI2" s="1354"/>
      <c r="BTJ2" s="1354"/>
      <c r="BTK2" s="1354"/>
      <c r="BTL2" s="1354"/>
      <c r="BTM2" s="1354"/>
      <c r="BTN2" s="1354"/>
      <c r="BTO2" s="1354"/>
      <c r="BTP2" s="1354"/>
      <c r="BTQ2" s="1354"/>
      <c r="BTR2" s="1354"/>
      <c r="BTS2" s="1354"/>
      <c r="BTT2" s="1354"/>
      <c r="BTU2" s="1354"/>
      <c r="BTV2" s="1354"/>
      <c r="BTW2" s="1354"/>
      <c r="BTX2" s="1354"/>
      <c r="BTY2" s="1354"/>
      <c r="BTZ2" s="1354"/>
      <c r="BUA2" s="1354"/>
      <c r="BUB2" s="1354"/>
      <c r="BUC2" s="1354"/>
      <c r="BUD2" s="1354"/>
      <c r="BUE2" s="1354"/>
      <c r="BUF2" s="1354"/>
      <c r="BUG2" s="1354"/>
      <c r="BUH2" s="1354"/>
      <c r="BUI2" s="1354"/>
      <c r="BUJ2" s="1354"/>
      <c r="BUK2" s="1354"/>
      <c r="BUL2" s="1354"/>
      <c r="BUM2" s="1354"/>
      <c r="BUN2" s="1354"/>
      <c r="BUO2" s="1354"/>
      <c r="BUP2" s="1354"/>
      <c r="BUQ2" s="1354"/>
      <c r="BUR2" s="1354"/>
      <c r="BUS2" s="1354"/>
      <c r="BUT2" s="1354"/>
      <c r="BUU2" s="1354"/>
      <c r="BUV2" s="1354"/>
      <c r="BUW2" s="1354"/>
      <c r="BUX2" s="1354"/>
      <c r="BUY2" s="1354"/>
      <c r="BUZ2" s="1354"/>
      <c r="BVA2" s="1354"/>
      <c r="BVB2" s="1354"/>
      <c r="BVC2" s="1354"/>
      <c r="BVD2" s="1354"/>
      <c r="BVE2" s="1354"/>
      <c r="BVF2" s="1354"/>
      <c r="BVG2" s="1354"/>
      <c r="BVH2" s="1354"/>
      <c r="BVI2" s="1354"/>
      <c r="BVJ2" s="1354"/>
      <c r="BVK2" s="1354"/>
      <c r="BVL2" s="1354"/>
      <c r="BVM2" s="1354"/>
      <c r="BVN2" s="1354"/>
      <c r="BVO2" s="1354"/>
      <c r="BVP2" s="1354"/>
      <c r="BVQ2" s="1354"/>
      <c r="BVR2" s="1354"/>
      <c r="BVS2" s="1354"/>
      <c r="BVT2" s="1354"/>
      <c r="BVU2" s="1354"/>
      <c r="BVV2" s="1354"/>
      <c r="BVW2" s="1354"/>
      <c r="BVX2" s="1354"/>
      <c r="BVY2" s="1354"/>
      <c r="BVZ2" s="1354"/>
      <c r="BWA2" s="1354"/>
      <c r="BWB2" s="1354"/>
      <c r="BWC2" s="1354"/>
      <c r="BWD2" s="1354"/>
      <c r="BWE2" s="1354"/>
      <c r="BWF2" s="1354"/>
      <c r="BWG2" s="1354"/>
      <c r="BWH2" s="1354"/>
      <c r="BWI2" s="1354"/>
      <c r="BWJ2" s="1354"/>
      <c r="BWK2" s="1354"/>
      <c r="BWL2" s="1354"/>
      <c r="BWM2" s="1354"/>
      <c r="BWN2" s="1354"/>
      <c r="BWO2" s="1354"/>
      <c r="BWP2" s="1354"/>
      <c r="BWQ2" s="1354"/>
      <c r="BWR2" s="1354"/>
      <c r="BWS2" s="1354"/>
      <c r="BWT2" s="1354"/>
      <c r="BWU2" s="1354"/>
      <c r="BWV2" s="1354"/>
      <c r="BWW2" s="1354"/>
      <c r="BWX2" s="1354"/>
      <c r="BWY2" s="1354"/>
      <c r="BWZ2" s="1354"/>
      <c r="BXA2" s="1354"/>
      <c r="BXB2" s="1354"/>
      <c r="BXC2" s="1354"/>
      <c r="BXD2" s="1354"/>
      <c r="BXE2" s="1354"/>
      <c r="BXF2" s="1354"/>
      <c r="BXG2" s="1354"/>
      <c r="BXH2" s="1354"/>
      <c r="BXI2" s="1354"/>
      <c r="BXJ2" s="1354"/>
      <c r="BXK2" s="1354"/>
      <c r="BXL2" s="1354"/>
      <c r="BXM2" s="1354"/>
      <c r="BXN2" s="1354"/>
      <c r="BXO2" s="1354"/>
      <c r="BXP2" s="1354"/>
      <c r="BXQ2" s="1354"/>
      <c r="BXR2" s="1354"/>
      <c r="BXS2" s="1354"/>
      <c r="BXT2" s="1354"/>
      <c r="BXU2" s="1354"/>
      <c r="BXV2" s="1354"/>
      <c r="BXW2" s="1354"/>
      <c r="BXX2" s="1354"/>
      <c r="BXY2" s="1354"/>
      <c r="BXZ2" s="1354"/>
      <c r="BYA2" s="1354"/>
      <c r="BYB2" s="1354"/>
      <c r="BYC2" s="1354"/>
      <c r="BYD2" s="1354"/>
      <c r="BYE2" s="1354"/>
      <c r="BYF2" s="1354"/>
      <c r="BYG2" s="1354"/>
      <c r="BYH2" s="1354"/>
      <c r="BYI2" s="1354"/>
      <c r="BYJ2" s="1354"/>
      <c r="BYK2" s="1354"/>
      <c r="BYL2" s="1354"/>
      <c r="BYM2" s="1354"/>
      <c r="BYN2" s="1354"/>
      <c r="BYO2" s="1354"/>
      <c r="BYP2" s="1354"/>
      <c r="BYQ2" s="1354"/>
      <c r="BYR2" s="1354"/>
      <c r="BYS2" s="1354"/>
      <c r="BYT2" s="1354"/>
      <c r="BYU2" s="1354"/>
      <c r="BYV2" s="1354"/>
      <c r="BYW2" s="1354"/>
      <c r="BYX2" s="1354"/>
      <c r="BYY2" s="1354"/>
      <c r="BYZ2" s="1354"/>
      <c r="BZA2" s="1354"/>
      <c r="BZB2" s="1354"/>
      <c r="BZC2" s="1354"/>
      <c r="BZD2" s="1354"/>
      <c r="BZE2" s="1354"/>
      <c r="BZF2" s="1354"/>
      <c r="BZG2" s="1354"/>
      <c r="BZH2" s="1354"/>
      <c r="BZI2" s="1354"/>
      <c r="BZJ2" s="1354"/>
      <c r="BZK2" s="1354"/>
      <c r="BZL2" s="1354"/>
      <c r="BZM2" s="1354"/>
      <c r="BZN2" s="1354"/>
      <c r="BZO2" s="1354"/>
      <c r="BZP2" s="1354"/>
      <c r="BZQ2" s="1354"/>
      <c r="BZR2" s="1354"/>
      <c r="BZS2" s="1354"/>
      <c r="BZT2" s="1354"/>
      <c r="BZU2" s="1354"/>
      <c r="BZV2" s="1354"/>
      <c r="BZW2" s="1354"/>
      <c r="BZX2" s="1354"/>
      <c r="BZY2" s="1354"/>
      <c r="BZZ2" s="1354"/>
      <c r="CAA2" s="1354"/>
      <c r="CAB2" s="1354"/>
      <c r="CAC2" s="1354"/>
      <c r="CAD2" s="1354"/>
      <c r="CAE2" s="1354"/>
      <c r="CAF2" s="1354"/>
      <c r="CAG2" s="1354"/>
      <c r="CAH2" s="1354"/>
      <c r="CAI2" s="1354"/>
      <c r="CAJ2" s="1354"/>
      <c r="CAK2" s="1354"/>
      <c r="CAL2" s="1354"/>
      <c r="CAM2" s="1354"/>
      <c r="CAN2" s="1354"/>
      <c r="CAO2" s="1354"/>
      <c r="CAP2" s="1354"/>
      <c r="CAQ2" s="1354"/>
      <c r="CAR2" s="1354"/>
      <c r="CAS2" s="1354"/>
      <c r="CAT2" s="1354"/>
      <c r="CAU2" s="1354"/>
      <c r="CAV2" s="1354"/>
      <c r="CAW2" s="1354"/>
      <c r="CAX2" s="1354"/>
      <c r="CAY2" s="1354"/>
      <c r="CAZ2" s="1354"/>
      <c r="CBA2" s="1354"/>
      <c r="CBB2" s="1354"/>
      <c r="CBC2" s="1354"/>
      <c r="CBD2" s="1354"/>
      <c r="CBE2" s="1354"/>
      <c r="CBF2" s="1354"/>
      <c r="CBG2" s="1354"/>
      <c r="CBH2" s="1354"/>
      <c r="CBI2" s="1354"/>
      <c r="CBJ2" s="1354"/>
      <c r="CBK2" s="1354"/>
      <c r="CBL2" s="1354"/>
      <c r="CBM2" s="1354"/>
      <c r="CBN2" s="1354"/>
      <c r="CBO2" s="1354"/>
      <c r="CBP2" s="1354"/>
      <c r="CBQ2" s="1354"/>
      <c r="CBR2" s="1354"/>
      <c r="CBS2" s="1354"/>
      <c r="CBT2" s="1354"/>
      <c r="CBU2" s="1354"/>
      <c r="CBV2" s="1354"/>
      <c r="CBW2" s="1354"/>
      <c r="CBX2" s="1354"/>
      <c r="CBY2" s="1354"/>
      <c r="CBZ2" s="1354"/>
      <c r="CCA2" s="1354"/>
      <c r="CCB2" s="1354"/>
      <c r="CCC2" s="1354"/>
      <c r="CCD2" s="1354"/>
      <c r="CCE2" s="1354"/>
      <c r="CCF2" s="1354"/>
      <c r="CCG2" s="1354"/>
      <c r="CCH2" s="1354"/>
      <c r="CCI2" s="1354"/>
      <c r="CCJ2" s="1354"/>
      <c r="CCK2" s="1354"/>
      <c r="CCL2" s="1354"/>
      <c r="CCM2" s="1354"/>
      <c r="CCN2" s="1354"/>
      <c r="CCO2" s="1354"/>
      <c r="CCP2" s="1354"/>
      <c r="CCQ2" s="1354"/>
      <c r="CCR2" s="1354"/>
      <c r="CCS2" s="1354"/>
      <c r="CCT2" s="1354"/>
      <c r="CCU2" s="1354"/>
      <c r="CCV2" s="1354"/>
      <c r="CCW2" s="1354"/>
      <c r="CCX2" s="1354"/>
      <c r="CCY2" s="1354"/>
      <c r="CCZ2" s="1354"/>
      <c r="CDA2" s="1354"/>
      <c r="CDB2" s="1354"/>
      <c r="CDC2" s="1354"/>
      <c r="CDD2" s="1354"/>
      <c r="CDE2" s="1354"/>
      <c r="CDF2" s="1354"/>
      <c r="CDG2" s="1354"/>
      <c r="CDH2" s="1354"/>
      <c r="CDI2" s="1354"/>
      <c r="CDJ2" s="1354"/>
      <c r="CDK2" s="1354"/>
      <c r="CDL2" s="1354"/>
      <c r="CDM2" s="1354"/>
      <c r="CDN2" s="1354"/>
      <c r="CDO2" s="1354"/>
      <c r="CDP2" s="1354"/>
      <c r="CDQ2" s="1354"/>
      <c r="CDR2" s="1354"/>
      <c r="CDS2" s="1354"/>
      <c r="CDT2" s="1354"/>
      <c r="CDU2" s="1354"/>
      <c r="CDV2" s="1354"/>
      <c r="CDW2" s="1354"/>
      <c r="CDX2" s="1354"/>
      <c r="CDY2" s="1354"/>
      <c r="CDZ2" s="1354"/>
      <c r="CEA2" s="1354"/>
      <c r="CEB2" s="1354"/>
      <c r="CEC2" s="1354"/>
      <c r="CED2" s="1354"/>
      <c r="CEE2" s="1354"/>
      <c r="CEF2" s="1354"/>
      <c r="CEG2" s="1354"/>
      <c r="CEH2" s="1354"/>
      <c r="CEI2" s="1354"/>
      <c r="CEJ2" s="1354"/>
      <c r="CEK2" s="1354"/>
      <c r="CEL2" s="1354"/>
      <c r="CEM2" s="1354"/>
      <c r="CEN2" s="1354"/>
      <c r="CEO2" s="1354"/>
      <c r="CEP2" s="1354"/>
      <c r="CEQ2" s="1354"/>
      <c r="CER2" s="1354"/>
      <c r="CES2" s="1354"/>
      <c r="CET2" s="1354"/>
      <c r="CEU2" s="1354"/>
      <c r="CEV2" s="1354"/>
      <c r="CEW2" s="1354"/>
      <c r="CEX2" s="1354"/>
      <c r="CEY2" s="1354"/>
      <c r="CEZ2" s="1354"/>
      <c r="CFA2" s="1354"/>
      <c r="CFB2" s="1354"/>
      <c r="CFC2" s="1354"/>
      <c r="CFD2" s="1354"/>
      <c r="CFE2" s="1354"/>
      <c r="CFF2" s="1354"/>
      <c r="CFG2" s="1354"/>
      <c r="CFH2" s="1354"/>
      <c r="CFI2" s="1354"/>
      <c r="CFJ2" s="1354"/>
      <c r="CFK2" s="1354"/>
      <c r="CFL2" s="1354"/>
      <c r="CFM2" s="1354"/>
      <c r="CFN2" s="1354"/>
      <c r="CFO2" s="1354"/>
      <c r="CFP2" s="1354"/>
      <c r="CFQ2" s="1354"/>
      <c r="CFR2" s="1354"/>
      <c r="CFS2" s="1354"/>
      <c r="CFT2" s="1354"/>
      <c r="CFU2" s="1354"/>
      <c r="CFV2" s="1354"/>
      <c r="CFW2" s="1354"/>
      <c r="CFX2" s="1354"/>
      <c r="CFY2" s="1354"/>
      <c r="CFZ2" s="1354"/>
      <c r="CGA2" s="1354"/>
      <c r="CGB2" s="1354"/>
      <c r="CGC2" s="1354"/>
      <c r="CGD2" s="1354"/>
      <c r="CGE2" s="1354"/>
      <c r="CGF2" s="1354"/>
      <c r="CGG2" s="1354"/>
      <c r="CGH2" s="1354"/>
      <c r="CGI2" s="1354"/>
      <c r="CGJ2" s="1354"/>
      <c r="CGK2" s="1354"/>
      <c r="CGL2" s="1354"/>
      <c r="CGM2" s="1354"/>
      <c r="CGN2" s="1354"/>
      <c r="CGO2" s="1354"/>
      <c r="CGP2" s="1354"/>
      <c r="CGQ2" s="1354"/>
      <c r="CGR2" s="1354"/>
      <c r="CGS2" s="1354"/>
      <c r="CGT2" s="1354"/>
      <c r="CGU2" s="1354"/>
      <c r="CGV2" s="1354"/>
      <c r="CGW2" s="1354"/>
      <c r="CGX2" s="1354"/>
      <c r="CGY2" s="1354"/>
      <c r="CGZ2" s="1354"/>
      <c r="CHA2" s="1354"/>
      <c r="CHB2" s="1354"/>
      <c r="CHC2" s="1354"/>
      <c r="CHD2" s="1354"/>
      <c r="CHE2" s="1354"/>
      <c r="CHF2" s="1354"/>
      <c r="CHG2" s="1354"/>
      <c r="CHH2" s="1354"/>
      <c r="CHI2" s="1354"/>
      <c r="CHJ2" s="1354"/>
      <c r="CHK2" s="1354"/>
      <c r="CHL2" s="1354"/>
      <c r="CHM2" s="1354"/>
      <c r="CHN2" s="1354"/>
      <c r="CHO2" s="1354"/>
      <c r="CHP2" s="1354"/>
      <c r="CHQ2" s="1354"/>
      <c r="CHR2" s="1354"/>
      <c r="CHS2" s="1354"/>
      <c r="CHT2" s="1354"/>
      <c r="CHU2" s="1354"/>
      <c r="CHV2" s="1354"/>
      <c r="CHW2" s="1354"/>
      <c r="CHX2" s="1354"/>
      <c r="CHY2" s="1354"/>
      <c r="CHZ2" s="1354"/>
      <c r="CIA2" s="1354"/>
      <c r="CIB2" s="1354"/>
      <c r="CIC2" s="1354"/>
      <c r="CID2" s="1354"/>
      <c r="CIE2" s="1354"/>
      <c r="CIF2" s="1354"/>
      <c r="CIG2" s="1354"/>
      <c r="CIH2" s="1354"/>
      <c r="CII2" s="1354"/>
      <c r="CIJ2" s="1354"/>
      <c r="CIK2" s="1354"/>
      <c r="CIL2" s="1354"/>
      <c r="CIM2" s="1354"/>
      <c r="CIN2" s="1354"/>
      <c r="CIO2" s="1354"/>
      <c r="CIP2" s="1354"/>
      <c r="CIQ2" s="1354"/>
      <c r="CIR2" s="1354"/>
      <c r="CIS2" s="1354"/>
      <c r="CIT2" s="1354"/>
      <c r="CIU2" s="1354"/>
      <c r="CIV2" s="1354"/>
      <c r="CIW2" s="1354"/>
      <c r="CIX2" s="1354"/>
      <c r="CIY2" s="1354"/>
      <c r="CIZ2" s="1354"/>
      <c r="CJA2" s="1354"/>
      <c r="CJB2" s="1354"/>
      <c r="CJC2" s="1354"/>
      <c r="CJD2" s="1354"/>
      <c r="CJE2" s="1354"/>
      <c r="CJF2" s="1354"/>
      <c r="CJG2" s="1354"/>
      <c r="CJH2" s="1354"/>
      <c r="CJI2" s="1354"/>
      <c r="CJJ2" s="1354"/>
      <c r="CJK2" s="1354"/>
      <c r="CJL2" s="1354"/>
      <c r="CJM2" s="1354"/>
      <c r="CJN2" s="1354"/>
      <c r="CJO2" s="1354"/>
      <c r="CJP2" s="1354"/>
      <c r="CJQ2" s="1354"/>
      <c r="CJR2" s="1354"/>
      <c r="CJS2" s="1354"/>
      <c r="CJT2" s="1354"/>
      <c r="CJU2" s="1354"/>
      <c r="CJV2" s="1354"/>
      <c r="CJW2" s="1354"/>
      <c r="CJX2" s="1354"/>
      <c r="CJY2" s="1354"/>
      <c r="CJZ2" s="1354"/>
      <c r="CKA2" s="1354"/>
      <c r="CKB2" s="1354"/>
      <c r="CKC2" s="1354"/>
      <c r="CKD2" s="1354"/>
      <c r="CKE2" s="1354"/>
      <c r="CKF2" s="1354"/>
      <c r="CKG2" s="1354"/>
      <c r="CKH2" s="1354"/>
      <c r="CKI2" s="1354"/>
      <c r="CKJ2" s="1354"/>
      <c r="CKK2" s="1354"/>
      <c r="CKL2" s="1354"/>
      <c r="CKM2" s="1354"/>
      <c r="CKN2" s="1354"/>
      <c r="CKO2" s="1354"/>
      <c r="CKP2" s="1354"/>
      <c r="CKQ2" s="1354"/>
      <c r="CKR2" s="1354"/>
      <c r="CKS2" s="1354"/>
      <c r="CKT2" s="1354"/>
      <c r="CKU2" s="1354"/>
      <c r="CKV2" s="1354"/>
      <c r="CKW2" s="1354"/>
      <c r="CKX2" s="1354"/>
      <c r="CKY2" s="1354"/>
      <c r="CKZ2" s="1354"/>
      <c r="CLA2" s="1354"/>
      <c r="CLB2" s="1354"/>
      <c r="CLC2" s="1354"/>
      <c r="CLD2" s="1354"/>
      <c r="CLE2" s="1354"/>
      <c r="CLF2" s="1354"/>
      <c r="CLG2" s="1354"/>
      <c r="CLH2" s="1354"/>
      <c r="CLI2" s="1354"/>
      <c r="CLJ2" s="1354"/>
      <c r="CLK2" s="1354"/>
      <c r="CLL2" s="1354"/>
      <c r="CLM2" s="1354"/>
      <c r="CLN2" s="1354"/>
      <c r="CLO2" s="1354"/>
      <c r="CLP2" s="1354"/>
      <c r="CLQ2" s="1354"/>
      <c r="CLR2" s="1354"/>
      <c r="CLS2" s="1354"/>
      <c r="CLT2" s="1354"/>
      <c r="CLU2" s="1354"/>
      <c r="CLV2" s="1354"/>
      <c r="CLW2" s="1354"/>
      <c r="CLX2" s="1354"/>
      <c r="CLY2" s="1354"/>
      <c r="CLZ2" s="1354"/>
      <c r="CMA2" s="1354"/>
      <c r="CMB2" s="1354"/>
      <c r="CMC2" s="1354"/>
      <c r="CMD2" s="1354"/>
      <c r="CME2" s="1354"/>
      <c r="CMF2" s="1354"/>
      <c r="CMG2" s="1354"/>
      <c r="CMH2" s="1354"/>
      <c r="CMI2" s="1354"/>
      <c r="CMJ2" s="1354"/>
      <c r="CMK2" s="1354"/>
      <c r="CML2" s="1354"/>
      <c r="CMM2" s="1354"/>
      <c r="CMN2" s="1354"/>
      <c r="CMO2" s="1354"/>
      <c r="CMP2" s="1354"/>
      <c r="CMQ2" s="1354"/>
      <c r="CMR2" s="1354"/>
      <c r="CMS2" s="1354"/>
      <c r="CMT2" s="1354"/>
      <c r="CMU2" s="1354"/>
      <c r="CMV2" s="1354"/>
      <c r="CMW2" s="1354"/>
      <c r="CMX2" s="1354"/>
      <c r="CMY2" s="1354"/>
      <c r="CMZ2" s="1354"/>
      <c r="CNA2" s="1354"/>
      <c r="CNB2" s="1354"/>
      <c r="CNC2" s="1354"/>
      <c r="CND2" s="1354"/>
      <c r="CNE2" s="1354"/>
      <c r="CNF2" s="1354"/>
      <c r="CNG2" s="1354"/>
      <c r="CNH2" s="1354"/>
      <c r="CNI2" s="1354"/>
      <c r="CNJ2" s="1354"/>
      <c r="CNK2" s="1354"/>
      <c r="CNL2" s="1354"/>
      <c r="CNM2" s="1354"/>
      <c r="CNN2" s="1354"/>
      <c r="CNO2" s="1354"/>
      <c r="CNP2" s="1354"/>
      <c r="CNQ2" s="1354"/>
      <c r="CNR2" s="1354"/>
      <c r="CNS2" s="1354"/>
      <c r="CNT2" s="1354"/>
      <c r="CNU2" s="1354"/>
      <c r="CNV2" s="1354"/>
      <c r="CNW2" s="1354"/>
      <c r="CNX2" s="1354"/>
      <c r="CNY2" s="1354"/>
      <c r="CNZ2" s="1354"/>
      <c r="COA2" s="1354"/>
      <c r="COB2" s="1354"/>
      <c r="COC2" s="1354"/>
      <c r="COD2" s="1354"/>
      <c r="COE2" s="1354"/>
      <c r="COF2" s="1354"/>
      <c r="COG2" s="1354"/>
      <c r="COH2" s="1354"/>
      <c r="COI2" s="1354"/>
      <c r="COJ2" s="1354"/>
      <c r="COK2" s="1354"/>
      <c r="COL2" s="1354"/>
      <c r="COM2" s="1354"/>
      <c r="CON2" s="1354"/>
      <c r="COO2" s="1354"/>
      <c r="COP2" s="1354"/>
      <c r="COQ2" s="1354"/>
      <c r="COR2" s="1354"/>
      <c r="COS2" s="1354"/>
      <c r="COT2" s="1354"/>
      <c r="COU2" s="1354"/>
      <c r="COV2" s="1354"/>
      <c r="COW2" s="1354"/>
      <c r="COX2" s="1354"/>
      <c r="COY2" s="1354"/>
      <c r="COZ2" s="1354"/>
      <c r="CPA2" s="1354"/>
      <c r="CPB2" s="1354"/>
      <c r="CPC2" s="1354"/>
      <c r="CPD2" s="1354"/>
      <c r="CPE2" s="1354"/>
      <c r="CPF2" s="1354"/>
      <c r="CPG2" s="1354"/>
      <c r="CPH2" s="1354"/>
      <c r="CPI2" s="1354"/>
      <c r="CPJ2" s="1354"/>
      <c r="CPK2" s="1354"/>
      <c r="CPL2" s="1354"/>
      <c r="CPM2" s="1354"/>
      <c r="CPN2" s="1354"/>
      <c r="CPO2" s="1354"/>
      <c r="CPP2" s="1354"/>
      <c r="CPQ2" s="1354"/>
      <c r="CPR2" s="1354"/>
      <c r="CPS2" s="1354"/>
      <c r="CPT2" s="1354"/>
      <c r="CPU2" s="1354"/>
      <c r="CPV2" s="1354"/>
      <c r="CPW2" s="1354"/>
      <c r="CPX2" s="1354"/>
      <c r="CPY2" s="1354"/>
      <c r="CPZ2" s="1354"/>
      <c r="CQA2" s="1354"/>
      <c r="CQB2" s="1354"/>
      <c r="CQC2" s="1354"/>
      <c r="CQD2" s="1354"/>
      <c r="CQE2" s="1354"/>
      <c r="CQF2" s="1354"/>
      <c r="CQG2" s="1354"/>
      <c r="CQH2" s="1354"/>
      <c r="CQI2" s="1354"/>
      <c r="CQJ2" s="1354"/>
      <c r="CQK2" s="1354"/>
      <c r="CQL2" s="1354"/>
      <c r="CQM2" s="1354"/>
      <c r="CQN2" s="1354"/>
      <c r="CQO2" s="1354"/>
      <c r="CQP2" s="1354"/>
      <c r="CQQ2" s="1354"/>
      <c r="CQR2" s="1354"/>
      <c r="CQS2" s="1354"/>
      <c r="CQT2" s="1354"/>
      <c r="CQU2" s="1354"/>
      <c r="CQV2" s="1354"/>
      <c r="CQW2" s="1354"/>
      <c r="CQX2" s="1354"/>
      <c r="CQY2" s="1354"/>
      <c r="CQZ2" s="1354"/>
      <c r="CRA2" s="1354"/>
      <c r="CRB2" s="1354"/>
      <c r="CRC2" s="1354"/>
      <c r="CRD2" s="1354"/>
      <c r="CRE2" s="1354"/>
      <c r="CRF2" s="1354"/>
      <c r="CRG2" s="1354"/>
      <c r="CRH2" s="1354"/>
      <c r="CRI2" s="1354"/>
      <c r="CRJ2" s="1354"/>
      <c r="CRK2" s="1354"/>
      <c r="CRL2" s="1354"/>
      <c r="CRM2" s="1354"/>
      <c r="CRN2" s="1354"/>
      <c r="CRO2" s="1354"/>
      <c r="CRP2" s="1354"/>
      <c r="CRQ2" s="1354"/>
      <c r="CRR2" s="1354"/>
      <c r="CRS2" s="1354"/>
      <c r="CRT2" s="1354"/>
      <c r="CRU2" s="1354"/>
      <c r="CRV2" s="1354"/>
      <c r="CRW2" s="1354"/>
      <c r="CRX2" s="1354"/>
      <c r="CRY2" s="1354"/>
      <c r="CRZ2" s="1354"/>
      <c r="CSA2" s="1354"/>
      <c r="CSB2" s="1354"/>
      <c r="CSC2" s="1354"/>
      <c r="CSD2" s="1354"/>
      <c r="CSE2" s="1354"/>
      <c r="CSF2" s="1354"/>
      <c r="CSG2" s="1354"/>
      <c r="CSH2" s="1354"/>
      <c r="CSI2" s="1354"/>
      <c r="CSJ2" s="1354"/>
      <c r="CSK2" s="1354"/>
      <c r="CSL2" s="1354"/>
      <c r="CSM2" s="1354"/>
      <c r="CSN2" s="1354"/>
      <c r="CSO2" s="1354"/>
      <c r="CSP2" s="1354"/>
      <c r="CSQ2" s="1354"/>
      <c r="CSR2" s="1354"/>
      <c r="CSS2" s="1354"/>
      <c r="CST2" s="1354"/>
      <c r="CSU2" s="1354"/>
      <c r="CSV2" s="1354"/>
      <c r="CSW2" s="1354"/>
      <c r="CSX2" s="1354"/>
      <c r="CSY2" s="1354"/>
      <c r="CSZ2" s="1354"/>
      <c r="CTA2" s="1354"/>
      <c r="CTB2" s="1354"/>
      <c r="CTC2" s="1354"/>
      <c r="CTD2" s="1354"/>
      <c r="CTE2" s="1354"/>
      <c r="CTF2" s="1354"/>
      <c r="CTG2" s="1354"/>
      <c r="CTH2" s="1354"/>
      <c r="CTI2" s="1354"/>
      <c r="CTJ2" s="1354"/>
      <c r="CTK2" s="1354"/>
      <c r="CTL2" s="1354"/>
      <c r="CTM2" s="1354"/>
      <c r="CTN2" s="1354"/>
      <c r="CTO2" s="1354"/>
      <c r="CTP2" s="1354"/>
      <c r="CTQ2" s="1354"/>
      <c r="CTR2" s="1354"/>
      <c r="CTS2" s="1354"/>
      <c r="CTT2" s="1354"/>
      <c r="CTU2" s="1354"/>
      <c r="CTV2" s="1354"/>
      <c r="CTW2" s="1354"/>
      <c r="CTX2" s="1354"/>
      <c r="CTY2" s="1354"/>
      <c r="CTZ2" s="1354"/>
      <c r="CUA2" s="1354"/>
      <c r="CUB2" s="1354"/>
      <c r="CUC2" s="1354"/>
      <c r="CUD2" s="1354"/>
      <c r="CUE2" s="1354"/>
      <c r="CUF2" s="1354"/>
      <c r="CUG2" s="1354"/>
      <c r="CUH2" s="1354"/>
      <c r="CUI2" s="1354"/>
      <c r="CUJ2" s="1354"/>
      <c r="CUK2" s="1354"/>
      <c r="CUL2" s="1354"/>
      <c r="CUM2" s="1354"/>
      <c r="CUN2" s="1354"/>
      <c r="CUO2" s="1354"/>
      <c r="CUP2" s="1354"/>
      <c r="CUQ2" s="1354"/>
      <c r="CUR2" s="1354"/>
      <c r="CUS2" s="1354"/>
      <c r="CUT2" s="1354"/>
      <c r="CUU2" s="1354"/>
      <c r="CUV2" s="1354"/>
      <c r="CUW2" s="1354"/>
      <c r="CUX2" s="1354"/>
      <c r="CUY2" s="1354"/>
      <c r="CUZ2" s="1354"/>
      <c r="CVA2" s="1354"/>
      <c r="CVB2" s="1354"/>
      <c r="CVC2" s="1354"/>
      <c r="CVD2" s="1354"/>
      <c r="CVE2" s="1354"/>
      <c r="CVF2" s="1354"/>
      <c r="CVG2" s="1354"/>
      <c r="CVH2" s="1354"/>
      <c r="CVI2" s="1354"/>
      <c r="CVJ2" s="1354"/>
      <c r="CVK2" s="1354"/>
      <c r="CVL2" s="1354"/>
      <c r="CVM2" s="1354"/>
      <c r="CVN2" s="1354"/>
      <c r="CVO2" s="1354"/>
      <c r="CVP2" s="1354"/>
      <c r="CVQ2" s="1354"/>
      <c r="CVR2" s="1354"/>
      <c r="CVS2" s="1354"/>
      <c r="CVT2" s="1354"/>
      <c r="CVU2" s="1354"/>
      <c r="CVV2" s="1354"/>
      <c r="CVW2" s="1354"/>
      <c r="CVX2" s="1354"/>
      <c r="CVY2" s="1354"/>
      <c r="CVZ2" s="1354"/>
      <c r="CWA2" s="1354"/>
      <c r="CWB2" s="1354"/>
      <c r="CWC2" s="1354"/>
      <c r="CWD2" s="1354"/>
      <c r="CWE2" s="1354"/>
      <c r="CWF2" s="1354"/>
      <c r="CWG2" s="1354"/>
      <c r="CWH2" s="1354"/>
      <c r="CWI2" s="1354"/>
      <c r="CWJ2" s="1354"/>
      <c r="CWK2" s="1354"/>
      <c r="CWL2" s="1354"/>
      <c r="CWM2" s="1354"/>
      <c r="CWN2" s="1354"/>
      <c r="CWO2" s="1354"/>
      <c r="CWP2" s="1354"/>
      <c r="CWQ2" s="1354"/>
      <c r="CWR2" s="1354"/>
      <c r="CWS2" s="1354"/>
      <c r="CWT2" s="1354"/>
      <c r="CWU2" s="1354"/>
      <c r="CWV2" s="1354"/>
      <c r="CWW2" s="1354"/>
      <c r="CWX2" s="1354"/>
      <c r="CWY2" s="1354"/>
      <c r="CWZ2" s="1354"/>
      <c r="CXA2" s="1354"/>
      <c r="CXB2" s="1354"/>
      <c r="CXC2" s="1354"/>
      <c r="CXD2" s="1354"/>
      <c r="CXE2" s="1354"/>
      <c r="CXF2" s="1354"/>
      <c r="CXG2" s="1354"/>
      <c r="CXH2" s="1354"/>
      <c r="CXI2" s="1354"/>
      <c r="CXJ2" s="1354"/>
      <c r="CXK2" s="1354"/>
      <c r="CXL2" s="1354"/>
      <c r="CXM2" s="1354"/>
      <c r="CXN2" s="1354"/>
      <c r="CXO2" s="1354"/>
      <c r="CXP2" s="1354"/>
      <c r="CXQ2" s="1354"/>
      <c r="CXR2" s="1354"/>
      <c r="CXS2" s="1354"/>
      <c r="CXT2" s="1354"/>
      <c r="CXU2" s="1354"/>
      <c r="CXV2" s="1354"/>
      <c r="CXW2" s="1354"/>
      <c r="CXX2" s="1354"/>
      <c r="CXY2" s="1354"/>
      <c r="CXZ2" s="1354"/>
      <c r="CYA2" s="1354"/>
      <c r="CYB2" s="1354"/>
      <c r="CYC2" s="1354"/>
      <c r="CYD2" s="1354"/>
      <c r="CYE2" s="1354"/>
      <c r="CYF2" s="1354"/>
      <c r="CYG2" s="1354"/>
      <c r="CYH2" s="1354"/>
      <c r="CYI2" s="1354"/>
      <c r="CYJ2" s="1354"/>
      <c r="CYK2" s="1354"/>
      <c r="CYL2" s="1354"/>
      <c r="CYM2" s="1354"/>
      <c r="CYN2" s="1354"/>
      <c r="CYO2" s="1354"/>
      <c r="CYP2" s="1354"/>
      <c r="CYQ2" s="1354"/>
      <c r="CYR2" s="1354"/>
      <c r="CYS2" s="1354"/>
      <c r="CYT2" s="1354"/>
      <c r="CYU2" s="1354"/>
      <c r="CYV2" s="1354"/>
      <c r="CYW2" s="1354"/>
      <c r="CYX2" s="1354"/>
      <c r="CYY2" s="1354"/>
      <c r="CYZ2" s="1354"/>
      <c r="CZA2" s="1354"/>
      <c r="CZB2" s="1354"/>
      <c r="CZC2" s="1354"/>
      <c r="CZD2" s="1354"/>
      <c r="CZE2" s="1354"/>
      <c r="CZF2" s="1354"/>
      <c r="CZG2" s="1354"/>
      <c r="CZH2" s="1354"/>
      <c r="CZI2" s="1354"/>
      <c r="CZJ2" s="1354"/>
      <c r="CZK2" s="1354"/>
      <c r="CZL2" s="1354"/>
      <c r="CZM2" s="1354"/>
      <c r="CZN2" s="1354"/>
      <c r="CZO2" s="1354"/>
      <c r="CZP2" s="1354"/>
      <c r="CZQ2" s="1354"/>
      <c r="CZR2" s="1354"/>
      <c r="CZS2" s="1354"/>
      <c r="CZT2" s="1354"/>
      <c r="CZU2" s="1354"/>
      <c r="CZV2" s="1354"/>
      <c r="CZW2" s="1354"/>
      <c r="CZX2" s="1354"/>
      <c r="CZY2" s="1354"/>
      <c r="CZZ2" s="1354"/>
      <c r="DAA2" s="1354"/>
      <c r="DAB2" s="1354"/>
      <c r="DAC2" s="1354"/>
      <c r="DAD2" s="1354"/>
      <c r="DAE2" s="1354"/>
      <c r="DAF2" s="1354"/>
      <c r="DAG2" s="1354"/>
      <c r="DAH2" s="1354"/>
      <c r="DAI2" s="1354"/>
      <c r="DAJ2" s="1354"/>
      <c r="DAK2" s="1354"/>
      <c r="DAL2" s="1354"/>
      <c r="DAM2" s="1354"/>
      <c r="DAN2" s="1354"/>
      <c r="DAO2" s="1354"/>
      <c r="DAP2" s="1354"/>
      <c r="DAQ2" s="1354"/>
      <c r="DAR2" s="1354"/>
      <c r="DAS2" s="1354"/>
      <c r="DAT2" s="1354"/>
      <c r="DAU2" s="1354"/>
      <c r="DAV2" s="1354"/>
      <c r="DAW2" s="1354"/>
      <c r="DAX2" s="1354"/>
      <c r="DAY2" s="1354"/>
      <c r="DAZ2" s="1354"/>
      <c r="DBA2" s="1354"/>
      <c r="DBB2" s="1354"/>
      <c r="DBC2" s="1354"/>
      <c r="DBD2" s="1354"/>
      <c r="DBE2" s="1354"/>
      <c r="DBF2" s="1354"/>
      <c r="DBG2" s="1354"/>
      <c r="DBH2" s="1354"/>
      <c r="DBI2" s="1354"/>
      <c r="DBJ2" s="1354"/>
      <c r="DBK2" s="1354"/>
      <c r="DBL2" s="1354"/>
      <c r="DBM2" s="1354"/>
      <c r="DBN2" s="1354"/>
      <c r="DBO2" s="1354"/>
      <c r="DBP2" s="1354"/>
      <c r="DBQ2" s="1354"/>
      <c r="DBR2" s="1354"/>
      <c r="DBS2" s="1354"/>
      <c r="DBT2" s="1354"/>
      <c r="DBU2" s="1354"/>
      <c r="DBV2" s="1354"/>
      <c r="DBW2" s="1354"/>
      <c r="DBX2" s="1354"/>
      <c r="DBY2" s="1354"/>
      <c r="DBZ2" s="1354"/>
      <c r="DCA2" s="1354"/>
      <c r="DCB2" s="1354"/>
      <c r="DCC2" s="1354"/>
      <c r="DCD2" s="1354"/>
      <c r="DCE2" s="1354"/>
      <c r="DCF2" s="1354"/>
      <c r="DCG2" s="1354"/>
      <c r="DCH2" s="1354"/>
      <c r="DCI2" s="1354"/>
      <c r="DCJ2" s="1354"/>
      <c r="DCK2" s="1354"/>
      <c r="DCL2" s="1354"/>
      <c r="DCM2" s="1354"/>
      <c r="DCN2" s="1354"/>
      <c r="DCO2" s="1354"/>
      <c r="DCP2" s="1354"/>
      <c r="DCQ2" s="1354"/>
      <c r="DCR2" s="1354"/>
      <c r="DCS2" s="1354"/>
      <c r="DCT2" s="1354"/>
      <c r="DCU2" s="1354"/>
      <c r="DCV2" s="1354"/>
      <c r="DCW2" s="1354"/>
      <c r="DCX2" s="1354"/>
      <c r="DCY2" s="1354"/>
      <c r="DCZ2" s="1354"/>
      <c r="DDA2" s="1354"/>
      <c r="DDB2" s="1354"/>
      <c r="DDC2" s="1354"/>
      <c r="DDD2" s="1354"/>
      <c r="DDE2" s="1354"/>
      <c r="DDF2" s="1354"/>
      <c r="DDG2" s="1354"/>
      <c r="DDH2" s="1354"/>
      <c r="DDI2" s="1354"/>
      <c r="DDJ2" s="1354"/>
      <c r="DDK2" s="1354"/>
      <c r="DDL2" s="1354"/>
      <c r="DDM2" s="1354"/>
      <c r="DDN2" s="1354"/>
      <c r="DDO2" s="1354"/>
      <c r="DDP2" s="1354"/>
      <c r="DDQ2" s="1354"/>
      <c r="DDR2" s="1354"/>
      <c r="DDS2" s="1354"/>
      <c r="DDT2" s="1354"/>
      <c r="DDU2" s="1354"/>
      <c r="DDV2" s="1354"/>
      <c r="DDW2" s="1354"/>
      <c r="DDX2" s="1354"/>
      <c r="DDY2" s="1354"/>
      <c r="DDZ2" s="1354"/>
      <c r="DEA2" s="1354"/>
      <c r="DEB2" s="1354"/>
      <c r="DEC2" s="1354"/>
      <c r="DED2" s="1354"/>
      <c r="DEE2" s="1354"/>
      <c r="DEF2" s="1354"/>
      <c r="DEG2" s="1354"/>
      <c r="DEH2" s="1354"/>
      <c r="DEI2" s="1354"/>
      <c r="DEJ2" s="1354"/>
      <c r="DEK2" s="1354"/>
      <c r="DEL2" s="1354"/>
      <c r="DEM2" s="1354"/>
      <c r="DEN2" s="1354"/>
      <c r="DEO2" s="1354"/>
      <c r="DEP2" s="1354"/>
      <c r="DEQ2" s="1354"/>
      <c r="DER2" s="1354"/>
      <c r="DES2" s="1354"/>
      <c r="DET2" s="1354"/>
      <c r="DEU2" s="1354"/>
      <c r="DEV2" s="1354"/>
      <c r="DEW2" s="1354"/>
      <c r="DEX2" s="1354"/>
      <c r="DEY2" s="1354"/>
      <c r="DEZ2" s="1354"/>
      <c r="DFA2" s="1354"/>
      <c r="DFB2" s="1354"/>
      <c r="DFC2" s="1354"/>
      <c r="DFD2" s="1354"/>
      <c r="DFE2" s="1354"/>
      <c r="DFF2" s="1354"/>
      <c r="DFG2" s="1354"/>
      <c r="DFH2" s="1354"/>
      <c r="DFI2" s="1354"/>
      <c r="DFJ2" s="1354"/>
      <c r="DFK2" s="1354"/>
      <c r="DFL2" s="1354"/>
      <c r="DFM2" s="1354"/>
      <c r="DFN2" s="1354"/>
      <c r="DFO2" s="1354"/>
      <c r="DFP2" s="1354"/>
      <c r="DFQ2" s="1354"/>
      <c r="DFR2" s="1354"/>
      <c r="DFS2" s="1354"/>
      <c r="DFT2" s="1354"/>
      <c r="DFU2" s="1354"/>
      <c r="DFV2" s="1354"/>
      <c r="DFW2" s="1354"/>
      <c r="DFX2" s="1354"/>
      <c r="DFY2" s="1354"/>
      <c r="DFZ2" s="1354"/>
      <c r="DGA2" s="1354"/>
      <c r="DGB2" s="1354"/>
      <c r="DGC2" s="1354"/>
      <c r="DGD2" s="1354"/>
      <c r="DGE2" s="1354"/>
      <c r="DGF2" s="1354"/>
      <c r="DGG2" s="1354"/>
      <c r="DGH2" s="1354"/>
      <c r="DGI2" s="1354"/>
      <c r="DGJ2" s="1354"/>
      <c r="DGK2" s="1354"/>
      <c r="DGL2" s="1354"/>
      <c r="DGM2" s="1354"/>
      <c r="DGN2" s="1354"/>
      <c r="DGO2" s="1354"/>
      <c r="DGP2" s="1354"/>
      <c r="DGQ2" s="1354"/>
      <c r="DGR2" s="1354"/>
      <c r="DGS2" s="1354"/>
      <c r="DGT2" s="1354"/>
      <c r="DGU2" s="1354"/>
      <c r="DGV2" s="1354"/>
      <c r="DGW2" s="1354"/>
      <c r="DGX2" s="1354"/>
      <c r="DGY2" s="1354"/>
      <c r="DGZ2" s="1354"/>
      <c r="DHA2" s="1354"/>
      <c r="DHB2" s="1354"/>
      <c r="DHC2" s="1354"/>
      <c r="DHD2" s="1354"/>
      <c r="DHE2" s="1354"/>
      <c r="DHF2" s="1354"/>
      <c r="DHG2" s="1354"/>
      <c r="DHH2" s="1354"/>
      <c r="DHI2" s="1354"/>
      <c r="DHJ2" s="1354"/>
      <c r="DHK2" s="1354"/>
      <c r="DHL2" s="1354"/>
      <c r="DHM2" s="1354"/>
      <c r="DHN2" s="1354"/>
      <c r="DHO2" s="1354"/>
      <c r="DHP2" s="1354"/>
      <c r="DHQ2" s="1354"/>
      <c r="DHR2" s="1354"/>
      <c r="DHS2" s="1354"/>
      <c r="DHT2" s="1354"/>
      <c r="DHU2" s="1354"/>
      <c r="DHV2" s="1354"/>
      <c r="DHW2" s="1354"/>
      <c r="DHX2" s="1354"/>
      <c r="DHY2" s="1354"/>
      <c r="DHZ2" s="1354"/>
      <c r="DIA2" s="1354"/>
      <c r="DIB2" s="1354"/>
      <c r="DIC2" s="1354"/>
      <c r="DID2" s="1354"/>
      <c r="DIE2" s="1354"/>
      <c r="DIF2" s="1354"/>
      <c r="DIG2" s="1354"/>
      <c r="DIH2" s="1354"/>
      <c r="DII2" s="1354"/>
      <c r="DIJ2" s="1354"/>
      <c r="DIK2" s="1354"/>
      <c r="DIL2" s="1354"/>
      <c r="DIM2" s="1354"/>
      <c r="DIN2" s="1354"/>
      <c r="DIO2" s="1354"/>
      <c r="DIP2" s="1354"/>
      <c r="DIQ2" s="1354"/>
      <c r="DIR2" s="1354"/>
      <c r="DIS2" s="1354"/>
      <c r="DIT2" s="1354"/>
      <c r="DIU2" s="1354"/>
      <c r="DIV2" s="1354"/>
      <c r="DIW2" s="1354"/>
      <c r="DIX2" s="1354"/>
      <c r="DIY2" s="1354"/>
      <c r="DIZ2" s="1354"/>
      <c r="DJA2" s="1354"/>
      <c r="DJB2" s="1354"/>
      <c r="DJC2" s="1354"/>
      <c r="DJD2" s="1354"/>
      <c r="DJE2" s="1354"/>
      <c r="DJF2" s="1354"/>
      <c r="DJG2" s="1354"/>
      <c r="DJH2" s="1354"/>
      <c r="DJI2" s="1354"/>
      <c r="DJJ2" s="1354"/>
      <c r="DJK2" s="1354"/>
      <c r="DJL2" s="1354"/>
      <c r="DJM2" s="1354"/>
      <c r="DJN2" s="1354"/>
      <c r="DJO2" s="1354"/>
      <c r="DJP2" s="1354"/>
      <c r="DJQ2" s="1354"/>
      <c r="DJR2" s="1354"/>
      <c r="DJS2" s="1354"/>
      <c r="DJT2" s="1354"/>
      <c r="DJU2" s="1354"/>
      <c r="DJV2" s="1354"/>
      <c r="DJW2" s="1354"/>
      <c r="DJX2" s="1354"/>
      <c r="DJY2" s="1354"/>
      <c r="DJZ2" s="1354"/>
      <c r="DKA2" s="1354"/>
      <c r="DKB2" s="1354"/>
      <c r="DKC2" s="1354"/>
      <c r="DKD2" s="1354"/>
      <c r="DKE2" s="1354"/>
      <c r="DKF2" s="1354"/>
      <c r="DKG2" s="1354"/>
      <c r="DKH2" s="1354"/>
      <c r="DKI2" s="1354"/>
      <c r="DKJ2" s="1354"/>
      <c r="DKK2" s="1354"/>
      <c r="DKL2" s="1354"/>
      <c r="DKM2" s="1354"/>
      <c r="DKN2" s="1354"/>
      <c r="DKO2" s="1354"/>
      <c r="DKP2" s="1354"/>
      <c r="DKQ2" s="1354"/>
      <c r="DKR2" s="1354"/>
      <c r="DKS2" s="1354"/>
      <c r="DKT2" s="1354"/>
      <c r="DKU2" s="1354"/>
      <c r="DKV2" s="1354"/>
      <c r="DKW2" s="1354"/>
      <c r="DKX2" s="1354"/>
      <c r="DKY2" s="1354"/>
      <c r="DKZ2" s="1354"/>
      <c r="DLA2" s="1354"/>
      <c r="DLB2" s="1354"/>
      <c r="DLC2" s="1354"/>
      <c r="DLD2" s="1354"/>
      <c r="DLE2" s="1354"/>
      <c r="DLF2" s="1354"/>
      <c r="DLG2" s="1354"/>
      <c r="DLH2" s="1354"/>
      <c r="DLI2" s="1354"/>
      <c r="DLJ2" s="1354"/>
      <c r="DLK2" s="1354"/>
      <c r="DLL2" s="1354"/>
      <c r="DLM2" s="1354"/>
      <c r="DLN2" s="1354"/>
      <c r="DLO2" s="1354"/>
      <c r="DLP2" s="1354"/>
      <c r="DLQ2" s="1354"/>
      <c r="DLR2" s="1354"/>
      <c r="DLS2" s="1354"/>
      <c r="DLT2" s="1354"/>
      <c r="DLU2" s="1354"/>
      <c r="DLV2" s="1354"/>
      <c r="DLW2" s="1354"/>
      <c r="DLX2" s="1354"/>
      <c r="DLY2" s="1354"/>
      <c r="DLZ2" s="1354"/>
      <c r="DMA2" s="1354"/>
      <c r="DMB2" s="1354"/>
      <c r="DMC2" s="1354"/>
      <c r="DMD2" s="1354"/>
      <c r="DME2" s="1354"/>
      <c r="DMF2" s="1354"/>
      <c r="DMG2" s="1354"/>
      <c r="DMH2" s="1354"/>
      <c r="DMI2" s="1354"/>
      <c r="DMJ2" s="1354"/>
      <c r="DMK2" s="1354"/>
      <c r="DML2" s="1354"/>
      <c r="DMM2" s="1354"/>
      <c r="DMN2" s="1354"/>
      <c r="DMO2" s="1354"/>
      <c r="DMP2" s="1354"/>
      <c r="DMQ2" s="1354"/>
      <c r="DMR2" s="1354"/>
      <c r="DMS2" s="1354"/>
      <c r="DMT2" s="1354"/>
      <c r="DMU2" s="1354"/>
      <c r="DMV2" s="1354"/>
      <c r="DMW2" s="1354"/>
      <c r="DMX2" s="1354"/>
      <c r="DMY2" s="1354"/>
      <c r="DMZ2" s="1354"/>
      <c r="DNA2" s="1354"/>
      <c r="DNB2" s="1354"/>
      <c r="DNC2" s="1354"/>
      <c r="DND2" s="1354"/>
      <c r="DNE2" s="1354"/>
      <c r="DNF2" s="1354"/>
      <c r="DNG2" s="1354"/>
      <c r="DNH2" s="1354"/>
      <c r="DNI2" s="1354"/>
      <c r="DNJ2" s="1354"/>
      <c r="DNK2" s="1354"/>
      <c r="DNL2" s="1354"/>
      <c r="DNM2" s="1354"/>
      <c r="DNN2" s="1354"/>
      <c r="DNO2" s="1354"/>
      <c r="DNP2" s="1354"/>
      <c r="DNQ2" s="1354"/>
      <c r="DNR2" s="1354"/>
      <c r="DNS2" s="1354"/>
      <c r="DNT2" s="1354"/>
      <c r="DNU2" s="1354"/>
      <c r="DNV2" s="1354"/>
      <c r="DNW2" s="1354"/>
      <c r="DNX2" s="1354"/>
      <c r="DNY2" s="1354"/>
      <c r="DNZ2" s="1354"/>
      <c r="DOA2" s="1354"/>
      <c r="DOB2" s="1354"/>
      <c r="DOC2" s="1354"/>
      <c r="DOD2" s="1354"/>
      <c r="DOE2" s="1354"/>
      <c r="DOF2" s="1354"/>
      <c r="DOG2" s="1354"/>
      <c r="DOH2" s="1354"/>
      <c r="DOI2" s="1354"/>
      <c r="DOJ2" s="1354"/>
      <c r="DOK2" s="1354"/>
      <c r="DOL2" s="1354"/>
      <c r="DOM2" s="1354"/>
      <c r="DON2" s="1354"/>
      <c r="DOO2" s="1354"/>
      <c r="DOP2" s="1354"/>
      <c r="DOQ2" s="1354"/>
      <c r="DOR2" s="1354"/>
      <c r="DOS2" s="1354"/>
      <c r="DOT2" s="1354"/>
      <c r="DOU2" s="1354"/>
      <c r="DOV2" s="1354"/>
      <c r="DOW2" s="1354"/>
      <c r="DOX2" s="1354"/>
      <c r="DOY2" s="1354"/>
      <c r="DOZ2" s="1354"/>
      <c r="DPA2" s="1354"/>
      <c r="DPB2" s="1354"/>
      <c r="DPC2" s="1354"/>
      <c r="DPD2" s="1354"/>
      <c r="DPE2" s="1354"/>
      <c r="DPF2" s="1354"/>
      <c r="DPG2" s="1354"/>
      <c r="DPH2" s="1354"/>
      <c r="DPI2" s="1354"/>
      <c r="DPJ2" s="1354"/>
      <c r="DPK2" s="1354"/>
      <c r="DPL2" s="1354"/>
      <c r="DPM2" s="1354"/>
      <c r="DPN2" s="1354"/>
      <c r="DPO2" s="1354"/>
      <c r="DPP2" s="1354"/>
      <c r="DPQ2" s="1354"/>
      <c r="DPR2" s="1354"/>
      <c r="DPS2" s="1354"/>
      <c r="DPT2" s="1354"/>
      <c r="DPU2" s="1354"/>
      <c r="DPV2" s="1354"/>
      <c r="DPW2" s="1354"/>
      <c r="DPX2" s="1354"/>
      <c r="DPY2" s="1354"/>
      <c r="DPZ2" s="1354"/>
      <c r="DQA2" s="1354"/>
      <c r="DQB2" s="1354"/>
      <c r="DQC2" s="1354"/>
      <c r="DQD2" s="1354"/>
      <c r="DQE2" s="1354"/>
      <c r="DQF2" s="1354"/>
      <c r="DQG2" s="1354"/>
      <c r="DQH2" s="1354"/>
      <c r="DQI2" s="1354"/>
      <c r="DQJ2" s="1354"/>
      <c r="DQK2" s="1354"/>
      <c r="DQL2" s="1354"/>
      <c r="DQM2" s="1354"/>
      <c r="DQN2" s="1354"/>
      <c r="DQO2" s="1354"/>
      <c r="DQP2" s="1354"/>
      <c r="DQQ2" s="1354"/>
      <c r="DQR2" s="1354"/>
      <c r="DQS2" s="1354"/>
      <c r="DQT2" s="1354"/>
      <c r="DQU2" s="1354"/>
      <c r="DQV2" s="1354"/>
      <c r="DQW2" s="1354"/>
      <c r="DQX2" s="1354"/>
      <c r="DQY2" s="1354"/>
      <c r="DQZ2" s="1354"/>
      <c r="DRA2" s="1354"/>
      <c r="DRB2" s="1354"/>
      <c r="DRC2" s="1354"/>
      <c r="DRD2" s="1354"/>
      <c r="DRE2" s="1354"/>
      <c r="DRF2" s="1354"/>
      <c r="DRG2" s="1354"/>
      <c r="DRH2" s="1354"/>
      <c r="DRI2" s="1354"/>
      <c r="DRJ2" s="1354"/>
      <c r="DRK2" s="1354"/>
      <c r="DRL2" s="1354"/>
      <c r="DRM2" s="1354"/>
      <c r="DRN2" s="1354"/>
      <c r="DRO2" s="1354"/>
      <c r="DRP2" s="1354"/>
      <c r="DRQ2" s="1354"/>
      <c r="DRR2" s="1354"/>
      <c r="DRS2" s="1354"/>
      <c r="DRT2" s="1354"/>
      <c r="DRU2" s="1354"/>
      <c r="DRV2" s="1354"/>
      <c r="DRW2" s="1354"/>
      <c r="DRX2" s="1354"/>
      <c r="DRY2" s="1354"/>
      <c r="DRZ2" s="1354"/>
      <c r="DSA2" s="1354"/>
      <c r="DSB2" s="1354"/>
      <c r="DSC2" s="1354"/>
      <c r="DSD2" s="1354"/>
      <c r="DSE2" s="1354"/>
      <c r="DSF2" s="1354"/>
      <c r="DSG2" s="1354"/>
      <c r="DSH2" s="1354"/>
      <c r="DSI2" s="1354"/>
      <c r="DSJ2" s="1354"/>
      <c r="DSK2" s="1354"/>
      <c r="DSL2" s="1354"/>
      <c r="DSM2" s="1354"/>
      <c r="DSN2" s="1354"/>
      <c r="DSO2" s="1354"/>
      <c r="DSP2" s="1354"/>
      <c r="DSQ2" s="1354"/>
      <c r="DSR2" s="1354"/>
      <c r="DSS2" s="1354"/>
      <c r="DST2" s="1354"/>
      <c r="DSU2" s="1354"/>
      <c r="DSV2" s="1354"/>
      <c r="DSW2" s="1354"/>
      <c r="DSX2" s="1354"/>
      <c r="DSY2" s="1354"/>
      <c r="DSZ2" s="1354"/>
      <c r="DTA2" s="1354"/>
      <c r="DTB2" s="1354"/>
      <c r="DTC2" s="1354"/>
      <c r="DTD2" s="1354"/>
      <c r="DTE2" s="1354"/>
      <c r="DTF2" s="1354"/>
      <c r="DTG2" s="1354"/>
      <c r="DTH2" s="1354"/>
      <c r="DTI2" s="1354"/>
      <c r="DTJ2" s="1354"/>
      <c r="DTK2" s="1354"/>
      <c r="DTL2" s="1354"/>
      <c r="DTM2" s="1354"/>
      <c r="DTN2" s="1354"/>
      <c r="DTO2" s="1354"/>
      <c r="DTP2" s="1354"/>
      <c r="DTQ2" s="1354"/>
      <c r="DTR2" s="1354"/>
      <c r="DTS2" s="1354"/>
      <c r="DTT2" s="1354"/>
      <c r="DTU2" s="1354"/>
      <c r="DTV2" s="1354"/>
      <c r="DTW2" s="1354"/>
      <c r="DTX2" s="1354"/>
      <c r="DTY2" s="1354"/>
      <c r="DTZ2" s="1354"/>
      <c r="DUA2" s="1354"/>
      <c r="DUB2" s="1354"/>
      <c r="DUC2" s="1354"/>
      <c r="DUD2" s="1354"/>
      <c r="DUE2" s="1354"/>
      <c r="DUF2" s="1354"/>
      <c r="DUG2" s="1354"/>
      <c r="DUH2" s="1354"/>
      <c r="DUI2" s="1354"/>
      <c r="DUJ2" s="1354"/>
      <c r="DUK2" s="1354"/>
      <c r="DUL2" s="1354"/>
      <c r="DUM2" s="1354"/>
      <c r="DUN2" s="1354"/>
      <c r="DUO2" s="1354"/>
      <c r="DUP2" s="1354"/>
      <c r="DUQ2" s="1354"/>
      <c r="DUR2" s="1354"/>
      <c r="DUS2" s="1354"/>
      <c r="DUT2" s="1354"/>
      <c r="DUU2" s="1354"/>
      <c r="DUV2" s="1354"/>
      <c r="DUW2" s="1354"/>
      <c r="DUX2" s="1354"/>
      <c r="DUY2" s="1354"/>
      <c r="DUZ2" s="1354"/>
      <c r="DVA2" s="1354"/>
      <c r="DVB2" s="1354"/>
      <c r="DVC2" s="1354"/>
      <c r="DVD2" s="1354"/>
      <c r="DVE2" s="1354"/>
      <c r="DVF2" s="1354"/>
      <c r="DVG2" s="1354"/>
      <c r="DVH2" s="1354"/>
      <c r="DVI2" s="1354"/>
      <c r="DVJ2" s="1354"/>
      <c r="DVK2" s="1354"/>
      <c r="DVL2" s="1354"/>
      <c r="DVM2" s="1354"/>
      <c r="DVN2" s="1354"/>
      <c r="DVO2" s="1354"/>
      <c r="DVP2" s="1354"/>
      <c r="DVQ2" s="1354"/>
      <c r="DVR2" s="1354"/>
      <c r="DVS2" s="1354"/>
      <c r="DVT2" s="1354"/>
      <c r="DVU2" s="1354"/>
      <c r="DVV2" s="1354"/>
      <c r="DVW2" s="1354"/>
      <c r="DVX2" s="1354"/>
      <c r="DVY2" s="1354"/>
      <c r="DVZ2" s="1354"/>
      <c r="DWA2" s="1354"/>
      <c r="DWB2" s="1354"/>
      <c r="DWC2" s="1354"/>
      <c r="DWD2" s="1354"/>
      <c r="DWE2" s="1354"/>
      <c r="DWF2" s="1354"/>
      <c r="DWG2" s="1354"/>
      <c r="DWH2" s="1354"/>
      <c r="DWI2" s="1354"/>
      <c r="DWJ2" s="1354"/>
      <c r="DWK2" s="1354"/>
      <c r="DWL2" s="1354"/>
      <c r="DWM2" s="1354"/>
      <c r="DWN2" s="1354"/>
      <c r="DWO2" s="1354"/>
      <c r="DWP2" s="1354"/>
      <c r="DWQ2" s="1354"/>
      <c r="DWR2" s="1354"/>
      <c r="DWS2" s="1354"/>
      <c r="DWT2" s="1354"/>
      <c r="DWU2" s="1354"/>
      <c r="DWV2" s="1354"/>
      <c r="DWW2" s="1354"/>
      <c r="DWX2" s="1354"/>
      <c r="DWY2" s="1354"/>
      <c r="DWZ2" s="1354"/>
      <c r="DXA2" s="1354"/>
      <c r="DXB2" s="1354"/>
      <c r="DXC2" s="1354"/>
      <c r="DXD2" s="1354"/>
      <c r="DXE2" s="1354"/>
      <c r="DXF2" s="1354"/>
      <c r="DXG2" s="1354"/>
      <c r="DXH2" s="1354"/>
      <c r="DXI2" s="1354"/>
      <c r="DXJ2" s="1354"/>
      <c r="DXK2" s="1354"/>
      <c r="DXL2" s="1354"/>
      <c r="DXM2" s="1354"/>
      <c r="DXN2" s="1354"/>
      <c r="DXO2" s="1354"/>
      <c r="DXP2" s="1354"/>
      <c r="DXQ2" s="1354"/>
      <c r="DXR2" s="1354"/>
      <c r="DXS2" s="1354"/>
      <c r="DXT2" s="1354"/>
      <c r="DXU2" s="1354"/>
      <c r="DXV2" s="1354"/>
      <c r="DXW2" s="1354"/>
      <c r="DXX2" s="1354"/>
      <c r="DXY2" s="1354"/>
      <c r="DXZ2" s="1354"/>
      <c r="DYA2" s="1354"/>
      <c r="DYB2" s="1354"/>
      <c r="DYC2" s="1354"/>
      <c r="DYD2" s="1354"/>
      <c r="DYE2" s="1354"/>
      <c r="DYF2" s="1354"/>
      <c r="DYG2" s="1354"/>
      <c r="DYH2" s="1354"/>
      <c r="DYI2" s="1354"/>
      <c r="DYJ2" s="1354"/>
      <c r="DYK2" s="1354"/>
      <c r="DYL2" s="1354"/>
      <c r="DYM2" s="1354"/>
      <c r="DYN2" s="1354"/>
      <c r="DYO2" s="1354"/>
      <c r="DYP2" s="1354"/>
      <c r="DYQ2" s="1354"/>
      <c r="DYR2" s="1354"/>
      <c r="DYS2" s="1354"/>
      <c r="DYT2" s="1354"/>
      <c r="DYU2" s="1354"/>
      <c r="DYV2" s="1354"/>
      <c r="DYW2" s="1354"/>
      <c r="DYX2" s="1354"/>
      <c r="DYY2" s="1354"/>
      <c r="DYZ2" s="1354"/>
      <c r="DZA2" s="1354"/>
      <c r="DZB2" s="1354"/>
      <c r="DZC2" s="1354"/>
      <c r="DZD2" s="1354"/>
      <c r="DZE2" s="1354"/>
      <c r="DZF2" s="1354"/>
      <c r="DZG2" s="1354"/>
      <c r="DZH2" s="1354"/>
      <c r="DZI2" s="1354"/>
      <c r="DZJ2" s="1354"/>
      <c r="DZK2" s="1354"/>
      <c r="DZL2" s="1354"/>
      <c r="DZM2" s="1354"/>
      <c r="DZN2" s="1354"/>
      <c r="DZO2" s="1354"/>
      <c r="DZP2" s="1354"/>
      <c r="DZQ2" s="1354"/>
      <c r="DZR2" s="1354"/>
      <c r="DZS2" s="1354"/>
      <c r="DZT2" s="1354"/>
      <c r="DZU2" s="1354"/>
      <c r="DZV2" s="1354"/>
      <c r="DZW2" s="1354"/>
      <c r="DZX2" s="1354"/>
      <c r="DZY2" s="1354"/>
      <c r="DZZ2" s="1354"/>
      <c r="EAA2" s="1354"/>
      <c r="EAB2" s="1354"/>
      <c r="EAC2" s="1354"/>
      <c r="EAD2" s="1354"/>
      <c r="EAE2" s="1354"/>
      <c r="EAF2" s="1354"/>
      <c r="EAG2" s="1354"/>
      <c r="EAH2" s="1354"/>
      <c r="EAI2" s="1354"/>
      <c r="EAJ2" s="1354"/>
      <c r="EAK2" s="1354"/>
      <c r="EAL2" s="1354"/>
      <c r="EAM2" s="1354"/>
      <c r="EAN2" s="1354"/>
      <c r="EAO2" s="1354"/>
      <c r="EAP2" s="1354"/>
      <c r="EAQ2" s="1354"/>
      <c r="EAR2" s="1354"/>
      <c r="EAS2" s="1354"/>
      <c r="EAT2" s="1354"/>
      <c r="EAU2" s="1354"/>
      <c r="EAV2" s="1354"/>
      <c r="EAW2" s="1354"/>
      <c r="EAX2" s="1354"/>
      <c r="EAY2" s="1354"/>
      <c r="EAZ2" s="1354"/>
      <c r="EBA2" s="1354"/>
      <c r="EBB2" s="1354"/>
      <c r="EBC2" s="1354"/>
      <c r="EBD2" s="1354"/>
      <c r="EBE2" s="1354"/>
      <c r="EBF2" s="1354"/>
      <c r="EBG2" s="1354"/>
      <c r="EBH2" s="1354"/>
      <c r="EBI2" s="1354"/>
      <c r="EBJ2" s="1354"/>
      <c r="EBK2" s="1354"/>
      <c r="EBL2" s="1354"/>
      <c r="EBM2" s="1354"/>
      <c r="EBN2" s="1354"/>
      <c r="EBO2" s="1354"/>
      <c r="EBP2" s="1354"/>
      <c r="EBQ2" s="1354"/>
      <c r="EBR2" s="1354"/>
      <c r="EBS2" s="1354"/>
      <c r="EBT2" s="1354"/>
      <c r="EBU2" s="1354"/>
      <c r="EBV2" s="1354"/>
      <c r="EBW2" s="1354"/>
      <c r="EBX2" s="1354"/>
      <c r="EBY2" s="1354"/>
      <c r="EBZ2" s="1354"/>
      <c r="ECA2" s="1354"/>
      <c r="ECB2" s="1354"/>
      <c r="ECC2" s="1354"/>
      <c r="ECD2" s="1354"/>
      <c r="ECE2" s="1354"/>
      <c r="ECF2" s="1354"/>
      <c r="ECG2" s="1354"/>
      <c r="ECH2" s="1354"/>
      <c r="ECI2" s="1354"/>
      <c r="ECJ2" s="1354"/>
      <c r="ECK2" s="1354"/>
      <c r="ECL2" s="1354"/>
      <c r="ECM2" s="1354"/>
      <c r="ECN2" s="1354"/>
      <c r="ECO2" s="1354"/>
      <c r="ECP2" s="1354"/>
      <c r="ECQ2" s="1354"/>
      <c r="ECR2" s="1354"/>
      <c r="ECS2" s="1354"/>
      <c r="ECT2" s="1354"/>
      <c r="ECU2" s="1354"/>
      <c r="ECV2" s="1354"/>
      <c r="ECW2" s="1354"/>
      <c r="ECX2" s="1354"/>
      <c r="ECY2" s="1354"/>
      <c r="ECZ2" s="1354"/>
      <c r="EDA2" s="1354"/>
      <c r="EDB2" s="1354"/>
      <c r="EDC2" s="1354"/>
      <c r="EDD2" s="1354"/>
      <c r="EDE2" s="1354"/>
      <c r="EDF2" s="1354"/>
      <c r="EDG2" s="1354"/>
      <c r="EDH2" s="1354"/>
      <c r="EDI2" s="1354"/>
      <c r="EDJ2" s="1354"/>
      <c r="EDK2" s="1354"/>
      <c r="EDL2" s="1354"/>
      <c r="EDM2" s="1354"/>
      <c r="EDN2" s="1354"/>
      <c r="EDO2" s="1354"/>
      <c r="EDP2" s="1354"/>
      <c r="EDQ2" s="1354"/>
      <c r="EDR2" s="1354"/>
      <c r="EDS2" s="1354"/>
      <c r="EDT2" s="1354"/>
      <c r="EDU2" s="1354"/>
      <c r="EDV2" s="1354"/>
      <c r="EDW2" s="1354"/>
      <c r="EDX2" s="1354"/>
      <c r="EDY2" s="1354"/>
      <c r="EDZ2" s="1354"/>
      <c r="EEA2" s="1354"/>
      <c r="EEB2" s="1354"/>
      <c r="EEC2" s="1354"/>
      <c r="EED2" s="1354"/>
      <c r="EEE2" s="1354"/>
      <c r="EEF2" s="1354"/>
      <c r="EEG2" s="1354"/>
      <c r="EEH2" s="1354"/>
      <c r="EEI2" s="1354"/>
      <c r="EEJ2" s="1354"/>
      <c r="EEK2" s="1354"/>
      <c r="EEL2" s="1354"/>
      <c r="EEM2" s="1354"/>
      <c r="EEN2" s="1354"/>
      <c r="EEO2" s="1354"/>
      <c r="EEP2" s="1354"/>
      <c r="EEQ2" s="1354"/>
      <c r="EER2" s="1354"/>
      <c r="EES2" s="1354"/>
      <c r="EET2" s="1354"/>
      <c r="EEU2" s="1354"/>
      <c r="EEV2" s="1354"/>
      <c r="EEW2" s="1354"/>
      <c r="EEX2" s="1354"/>
      <c r="EEY2" s="1354"/>
      <c r="EEZ2" s="1354"/>
      <c r="EFA2" s="1354"/>
      <c r="EFB2" s="1354"/>
      <c r="EFC2" s="1354"/>
      <c r="EFD2" s="1354"/>
      <c r="EFE2" s="1354"/>
      <c r="EFF2" s="1354"/>
      <c r="EFG2" s="1354"/>
      <c r="EFH2" s="1354"/>
      <c r="EFI2" s="1354"/>
      <c r="EFJ2" s="1354"/>
      <c r="EFK2" s="1354"/>
      <c r="EFL2" s="1354"/>
      <c r="EFM2" s="1354"/>
      <c r="EFN2" s="1354"/>
      <c r="EFO2" s="1354"/>
      <c r="EFP2" s="1354"/>
      <c r="EFQ2" s="1354"/>
      <c r="EFR2" s="1354"/>
      <c r="EFS2" s="1354"/>
      <c r="EFT2" s="1354"/>
      <c r="EFU2" s="1354"/>
      <c r="EFV2" s="1354"/>
      <c r="EFW2" s="1354"/>
      <c r="EFX2" s="1354"/>
      <c r="EFY2" s="1354"/>
      <c r="EFZ2" s="1354"/>
      <c r="EGA2" s="1354"/>
      <c r="EGB2" s="1354"/>
      <c r="EGC2" s="1354"/>
      <c r="EGD2" s="1354"/>
      <c r="EGE2" s="1354"/>
      <c r="EGF2" s="1354"/>
      <c r="EGG2" s="1354"/>
      <c r="EGH2" s="1354"/>
      <c r="EGI2" s="1354"/>
      <c r="EGJ2" s="1354"/>
      <c r="EGK2" s="1354"/>
      <c r="EGL2" s="1354"/>
      <c r="EGM2" s="1354"/>
      <c r="EGN2" s="1354"/>
      <c r="EGO2" s="1354"/>
      <c r="EGP2" s="1354"/>
      <c r="EGQ2" s="1354"/>
      <c r="EGR2" s="1354"/>
      <c r="EGS2" s="1354"/>
      <c r="EGT2" s="1354"/>
      <c r="EGU2" s="1354"/>
      <c r="EGV2" s="1354"/>
      <c r="EGW2" s="1354"/>
      <c r="EGX2" s="1354"/>
      <c r="EGY2" s="1354"/>
      <c r="EGZ2" s="1354"/>
      <c r="EHA2" s="1354"/>
      <c r="EHB2" s="1354"/>
      <c r="EHC2" s="1354"/>
      <c r="EHD2" s="1354"/>
      <c r="EHE2" s="1354"/>
      <c r="EHF2" s="1354"/>
      <c r="EHG2" s="1354"/>
      <c r="EHH2" s="1354"/>
      <c r="EHI2" s="1354"/>
      <c r="EHJ2" s="1354"/>
      <c r="EHK2" s="1354"/>
      <c r="EHL2" s="1354"/>
      <c r="EHM2" s="1354"/>
      <c r="EHN2" s="1354"/>
      <c r="EHO2" s="1354"/>
      <c r="EHP2" s="1354"/>
      <c r="EHQ2" s="1354"/>
      <c r="EHR2" s="1354"/>
      <c r="EHS2" s="1354"/>
      <c r="EHT2" s="1354"/>
      <c r="EHU2" s="1354"/>
      <c r="EHV2" s="1354"/>
      <c r="EHW2" s="1354"/>
      <c r="EHX2" s="1354"/>
      <c r="EHY2" s="1354"/>
      <c r="EHZ2" s="1354"/>
      <c r="EIA2" s="1354"/>
      <c r="EIB2" s="1354"/>
      <c r="EIC2" s="1354"/>
      <c r="EID2" s="1354"/>
      <c r="EIE2" s="1354"/>
      <c r="EIF2" s="1354"/>
      <c r="EIG2" s="1354"/>
      <c r="EIH2" s="1354"/>
      <c r="EII2" s="1354"/>
      <c r="EIJ2" s="1354"/>
      <c r="EIK2" s="1354"/>
      <c r="EIL2" s="1354"/>
      <c r="EIM2" s="1354"/>
      <c r="EIN2" s="1354"/>
      <c r="EIO2" s="1354"/>
      <c r="EIP2" s="1354"/>
      <c r="EIQ2" s="1354"/>
      <c r="EIR2" s="1354"/>
      <c r="EIS2" s="1354"/>
      <c r="EIT2" s="1354"/>
      <c r="EIU2" s="1354"/>
      <c r="EIV2" s="1354"/>
      <c r="EIW2" s="1354"/>
      <c r="EIX2" s="1354"/>
      <c r="EIY2" s="1354"/>
      <c r="EIZ2" s="1354"/>
      <c r="EJA2" s="1354"/>
      <c r="EJB2" s="1354"/>
      <c r="EJC2" s="1354"/>
      <c r="EJD2" s="1354"/>
      <c r="EJE2" s="1354"/>
      <c r="EJF2" s="1354"/>
      <c r="EJG2" s="1354"/>
      <c r="EJH2" s="1354"/>
      <c r="EJI2" s="1354"/>
      <c r="EJJ2" s="1354"/>
      <c r="EJK2" s="1354"/>
      <c r="EJL2" s="1354"/>
      <c r="EJM2" s="1354"/>
      <c r="EJN2" s="1354"/>
      <c r="EJO2" s="1354"/>
      <c r="EJP2" s="1354"/>
      <c r="EJQ2" s="1354"/>
      <c r="EJR2" s="1354"/>
      <c r="EJS2" s="1354"/>
      <c r="EJT2" s="1354"/>
      <c r="EJU2" s="1354"/>
      <c r="EJV2" s="1354"/>
      <c r="EJW2" s="1354"/>
      <c r="EJX2" s="1354"/>
      <c r="EJY2" s="1354"/>
      <c r="EJZ2" s="1354"/>
      <c r="EKA2" s="1354"/>
      <c r="EKB2" s="1354"/>
      <c r="EKC2" s="1354"/>
      <c r="EKD2" s="1354"/>
      <c r="EKE2" s="1354"/>
      <c r="EKF2" s="1354"/>
      <c r="EKG2" s="1354"/>
      <c r="EKH2" s="1354"/>
      <c r="EKI2" s="1354"/>
      <c r="EKJ2" s="1354"/>
      <c r="EKK2" s="1354"/>
      <c r="EKL2" s="1354"/>
      <c r="EKM2" s="1354"/>
      <c r="EKN2" s="1354"/>
      <c r="EKO2" s="1354"/>
      <c r="EKP2" s="1354"/>
      <c r="EKQ2" s="1354"/>
      <c r="EKR2" s="1354"/>
      <c r="EKS2" s="1354"/>
      <c r="EKT2" s="1354"/>
      <c r="EKU2" s="1354"/>
      <c r="EKV2" s="1354"/>
      <c r="EKW2" s="1354"/>
      <c r="EKX2" s="1354"/>
      <c r="EKY2" s="1354"/>
      <c r="EKZ2" s="1354"/>
      <c r="ELA2" s="1354"/>
      <c r="ELB2" s="1354"/>
      <c r="ELC2" s="1354"/>
      <c r="ELD2" s="1354"/>
      <c r="ELE2" s="1354"/>
      <c r="ELF2" s="1354"/>
      <c r="ELG2" s="1354"/>
      <c r="ELH2" s="1354"/>
      <c r="ELI2" s="1354"/>
      <c r="ELJ2" s="1354"/>
      <c r="ELK2" s="1354"/>
      <c r="ELL2" s="1354"/>
      <c r="ELM2" s="1354"/>
      <c r="ELN2" s="1354"/>
      <c r="ELO2" s="1354"/>
      <c r="ELP2" s="1354"/>
      <c r="ELQ2" s="1354"/>
      <c r="ELR2" s="1354"/>
      <c r="ELS2" s="1354"/>
      <c r="ELT2" s="1354"/>
      <c r="ELU2" s="1354"/>
      <c r="ELV2" s="1354"/>
      <c r="ELW2" s="1354"/>
      <c r="ELX2" s="1354"/>
      <c r="ELY2" s="1354"/>
      <c r="ELZ2" s="1354"/>
      <c r="EMA2" s="1354"/>
      <c r="EMB2" s="1354"/>
      <c r="EMC2" s="1354"/>
      <c r="EMD2" s="1354"/>
      <c r="EME2" s="1354"/>
      <c r="EMF2" s="1354"/>
      <c r="EMG2" s="1354"/>
      <c r="EMH2" s="1354"/>
      <c r="EMI2" s="1354"/>
      <c r="EMJ2" s="1354"/>
      <c r="EMK2" s="1354"/>
      <c r="EML2" s="1354"/>
      <c r="EMM2" s="1354"/>
      <c r="EMN2" s="1354"/>
      <c r="EMO2" s="1354"/>
      <c r="EMP2" s="1354"/>
      <c r="EMQ2" s="1354"/>
      <c r="EMR2" s="1354"/>
      <c r="EMS2" s="1354"/>
      <c r="EMT2" s="1354"/>
      <c r="EMU2" s="1354"/>
      <c r="EMV2" s="1354"/>
      <c r="EMW2" s="1354"/>
      <c r="EMX2" s="1354"/>
      <c r="EMY2" s="1354"/>
      <c r="EMZ2" s="1354"/>
      <c r="ENA2" s="1354"/>
      <c r="ENB2" s="1354"/>
      <c r="ENC2" s="1354"/>
      <c r="END2" s="1354"/>
      <c r="ENE2" s="1354"/>
      <c r="ENF2" s="1354"/>
      <c r="ENG2" s="1354"/>
      <c r="ENH2" s="1354"/>
      <c r="ENI2" s="1354"/>
      <c r="ENJ2" s="1354"/>
      <c r="ENK2" s="1354"/>
      <c r="ENL2" s="1354"/>
      <c r="ENM2" s="1354"/>
      <c r="ENN2" s="1354"/>
      <c r="ENO2" s="1354"/>
      <c r="ENP2" s="1354"/>
      <c r="ENQ2" s="1354"/>
      <c r="ENR2" s="1354"/>
      <c r="ENS2" s="1354"/>
      <c r="ENT2" s="1354"/>
      <c r="ENU2" s="1354"/>
      <c r="ENV2" s="1354"/>
      <c r="ENW2" s="1354"/>
      <c r="ENX2" s="1354"/>
      <c r="ENY2" s="1354"/>
      <c r="ENZ2" s="1354"/>
      <c r="EOA2" s="1354"/>
      <c r="EOB2" s="1354"/>
      <c r="EOC2" s="1354"/>
      <c r="EOD2" s="1354"/>
      <c r="EOE2" s="1354"/>
      <c r="EOF2" s="1354"/>
      <c r="EOG2" s="1354"/>
      <c r="EOH2" s="1354"/>
      <c r="EOI2" s="1354"/>
      <c r="EOJ2" s="1354"/>
      <c r="EOK2" s="1354"/>
      <c r="EOL2" s="1354"/>
      <c r="EOM2" s="1354"/>
      <c r="EON2" s="1354"/>
      <c r="EOO2" s="1354"/>
      <c r="EOP2" s="1354"/>
      <c r="EOQ2" s="1354"/>
      <c r="EOR2" s="1354"/>
      <c r="EOS2" s="1354"/>
      <c r="EOT2" s="1354"/>
      <c r="EOU2" s="1354"/>
      <c r="EOV2" s="1354"/>
      <c r="EOW2" s="1354"/>
      <c r="EOX2" s="1354"/>
      <c r="EOY2" s="1354"/>
      <c r="EOZ2" s="1354"/>
      <c r="EPA2" s="1354"/>
      <c r="EPB2" s="1354"/>
      <c r="EPC2" s="1354"/>
      <c r="EPD2" s="1354"/>
      <c r="EPE2" s="1354"/>
      <c r="EPF2" s="1354"/>
      <c r="EPG2" s="1354"/>
      <c r="EPH2" s="1354"/>
      <c r="EPI2" s="1354"/>
      <c r="EPJ2" s="1354"/>
      <c r="EPK2" s="1354"/>
      <c r="EPL2" s="1354"/>
      <c r="EPM2" s="1354"/>
      <c r="EPN2" s="1354"/>
      <c r="EPO2" s="1354"/>
      <c r="EPP2" s="1354"/>
      <c r="EPQ2" s="1354"/>
      <c r="EPR2" s="1354"/>
      <c r="EPS2" s="1354"/>
      <c r="EPT2" s="1354"/>
      <c r="EPU2" s="1354"/>
      <c r="EPV2" s="1354"/>
      <c r="EPW2" s="1354"/>
      <c r="EPX2" s="1354"/>
      <c r="EPY2" s="1354"/>
      <c r="EPZ2" s="1354"/>
      <c r="EQA2" s="1354"/>
      <c r="EQB2" s="1354"/>
      <c r="EQC2" s="1354"/>
      <c r="EQD2" s="1354"/>
      <c r="EQE2" s="1354"/>
      <c r="EQF2" s="1354"/>
      <c r="EQG2" s="1354"/>
      <c r="EQH2" s="1354"/>
      <c r="EQI2" s="1354"/>
      <c r="EQJ2" s="1354"/>
      <c r="EQK2" s="1354"/>
      <c r="EQL2" s="1354"/>
      <c r="EQM2" s="1354"/>
      <c r="EQN2" s="1354"/>
      <c r="EQO2" s="1354"/>
      <c r="EQP2" s="1354"/>
      <c r="EQQ2" s="1354"/>
      <c r="EQR2" s="1354"/>
      <c r="EQS2" s="1354"/>
      <c r="EQT2" s="1354"/>
      <c r="EQU2" s="1354"/>
      <c r="EQV2" s="1354"/>
      <c r="EQW2" s="1354"/>
      <c r="EQX2" s="1354"/>
      <c r="EQY2" s="1354"/>
      <c r="EQZ2" s="1354"/>
      <c r="ERA2" s="1354"/>
      <c r="ERB2" s="1354"/>
      <c r="ERC2" s="1354"/>
      <c r="ERD2" s="1354"/>
      <c r="ERE2" s="1354"/>
      <c r="ERF2" s="1354"/>
      <c r="ERG2" s="1354"/>
      <c r="ERH2" s="1354"/>
      <c r="ERI2" s="1354"/>
      <c r="ERJ2" s="1354"/>
      <c r="ERK2" s="1354"/>
      <c r="ERL2" s="1354"/>
      <c r="ERM2" s="1354"/>
      <c r="ERN2" s="1354"/>
      <c r="ERO2" s="1354"/>
      <c r="ERP2" s="1354"/>
      <c r="ERQ2" s="1354"/>
      <c r="ERR2" s="1354"/>
      <c r="ERS2" s="1354"/>
      <c r="ERT2" s="1354"/>
      <c r="ERU2" s="1354"/>
      <c r="ERV2" s="1354"/>
      <c r="ERW2" s="1354"/>
      <c r="ERX2" s="1354"/>
      <c r="ERY2" s="1354"/>
      <c r="ERZ2" s="1354"/>
      <c r="ESA2" s="1354"/>
      <c r="ESB2" s="1354"/>
      <c r="ESC2" s="1354"/>
      <c r="ESD2" s="1354"/>
      <c r="ESE2" s="1354"/>
      <c r="ESF2" s="1354"/>
      <c r="ESG2" s="1354"/>
      <c r="ESH2" s="1354"/>
      <c r="ESI2" s="1354"/>
      <c r="ESJ2" s="1354"/>
      <c r="ESK2" s="1354"/>
      <c r="ESL2" s="1354"/>
      <c r="ESM2" s="1354"/>
      <c r="ESN2" s="1354"/>
      <c r="ESO2" s="1354"/>
      <c r="ESP2" s="1354"/>
      <c r="ESQ2" s="1354"/>
      <c r="ESR2" s="1354"/>
      <c r="ESS2" s="1354"/>
      <c r="EST2" s="1354"/>
      <c r="ESU2" s="1354"/>
      <c r="ESV2" s="1354"/>
      <c r="ESW2" s="1354"/>
      <c r="ESX2" s="1354"/>
      <c r="ESY2" s="1354"/>
      <c r="ESZ2" s="1354"/>
      <c r="ETA2" s="1354"/>
      <c r="ETB2" s="1354"/>
      <c r="ETC2" s="1354"/>
      <c r="ETD2" s="1354"/>
      <c r="ETE2" s="1354"/>
      <c r="ETF2" s="1354"/>
      <c r="ETG2" s="1354"/>
      <c r="ETH2" s="1354"/>
      <c r="ETI2" s="1354"/>
      <c r="ETJ2" s="1354"/>
      <c r="ETK2" s="1354"/>
      <c r="ETL2" s="1354"/>
      <c r="ETM2" s="1354"/>
      <c r="ETN2" s="1354"/>
      <c r="ETO2" s="1354"/>
      <c r="ETP2" s="1354"/>
      <c r="ETQ2" s="1354"/>
      <c r="ETR2" s="1354"/>
      <c r="ETS2" s="1354"/>
      <c r="ETT2" s="1354"/>
      <c r="ETU2" s="1354"/>
      <c r="ETV2" s="1354"/>
      <c r="ETW2" s="1354"/>
      <c r="ETX2" s="1354"/>
      <c r="ETY2" s="1354"/>
      <c r="ETZ2" s="1354"/>
      <c r="EUA2" s="1354"/>
      <c r="EUB2" s="1354"/>
      <c r="EUC2" s="1354"/>
      <c r="EUD2" s="1354"/>
      <c r="EUE2" s="1354"/>
      <c r="EUF2" s="1354"/>
      <c r="EUG2" s="1354"/>
      <c r="EUH2" s="1354"/>
      <c r="EUI2" s="1354"/>
      <c r="EUJ2" s="1354"/>
      <c r="EUK2" s="1354"/>
      <c r="EUL2" s="1354"/>
      <c r="EUM2" s="1354"/>
      <c r="EUN2" s="1354"/>
      <c r="EUO2" s="1354"/>
      <c r="EUP2" s="1354"/>
      <c r="EUQ2" s="1354"/>
      <c r="EUR2" s="1354"/>
      <c r="EUS2" s="1354"/>
      <c r="EUT2" s="1354"/>
      <c r="EUU2" s="1354"/>
      <c r="EUV2" s="1354"/>
      <c r="EUW2" s="1354"/>
      <c r="EUX2" s="1354"/>
      <c r="EUY2" s="1354"/>
      <c r="EUZ2" s="1354"/>
      <c r="EVA2" s="1354"/>
      <c r="EVB2" s="1354"/>
      <c r="EVC2" s="1354"/>
      <c r="EVD2" s="1354"/>
      <c r="EVE2" s="1354"/>
      <c r="EVF2" s="1354"/>
      <c r="EVG2" s="1354"/>
      <c r="EVH2" s="1354"/>
      <c r="EVI2" s="1354"/>
      <c r="EVJ2" s="1354"/>
      <c r="EVK2" s="1354"/>
      <c r="EVL2" s="1354"/>
      <c r="EVM2" s="1354"/>
      <c r="EVN2" s="1354"/>
      <c r="EVO2" s="1354"/>
      <c r="EVP2" s="1354"/>
      <c r="EVQ2" s="1354"/>
      <c r="EVR2" s="1354"/>
      <c r="EVS2" s="1354"/>
      <c r="EVT2" s="1354"/>
      <c r="EVU2" s="1354"/>
      <c r="EVV2" s="1354"/>
      <c r="EVW2" s="1354"/>
      <c r="EVX2" s="1354"/>
      <c r="EVY2" s="1354"/>
      <c r="EVZ2" s="1354"/>
      <c r="EWA2" s="1354"/>
      <c r="EWB2" s="1354"/>
      <c r="EWC2" s="1354"/>
      <c r="EWD2" s="1354"/>
      <c r="EWE2" s="1354"/>
      <c r="EWF2" s="1354"/>
      <c r="EWG2" s="1354"/>
      <c r="EWH2" s="1354"/>
      <c r="EWI2" s="1354"/>
      <c r="EWJ2" s="1354"/>
      <c r="EWK2" s="1354"/>
      <c r="EWL2" s="1354"/>
      <c r="EWM2" s="1354"/>
      <c r="EWN2" s="1354"/>
      <c r="EWO2" s="1354"/>
      <c r="EWP2" s="1354"/>
      <c r="EWQ2" s="1354"/>
      <c r="EWR2" s="1354"/>
      <c r="EWS2" s="1354"/>
      <c r="EWT2" s="1354"/>
      <c r="EWU2" s="1354"/>
      <c r="EWV2" s="1354"/>
      <c r="EWW2" s="1354"/>
      <c r="EWX2" s="1354"/>
      <c r="EWY2" s="1354"/>
      <c r="EWZ2" s="1354"/>
      <c r="EXA2" s="1354"/>
      <c r="EXB2" s="1354"/>
      <c r="EXC2" s="1354"/>
      <c r="EXD2" s="1354"/>
      <c r="EXE2" s="1354"/>
      <c r="EXF2" s="1354"/>
      <c r="EXG2" s="1354"/>
      <c r="EXH2" s="1354"/>
      <c r="EXI2" s="1354"/>
      <c r="EXJ2" s="1354"/>
      <c r="EXK2" s="1354"/>
      <c r="EXL2" s="1354"/>
      <c r="EXM2" s="1354"/>
      <c r="EXN2" s="1354"/>
      <c r="EXO2" s="1354"/>
      <c r="EXP2" s="1354"/>
      <c r="EXQ2" s="1354"/>
      <c r="EXR2" s="1354"/>
      <c r="EXS2" s="1354"/>
      <c r="EXT2" s="1354"/>
      <c r="EXU2" s="1354"/>
      <c r="EXV2" s="1354"/>
      <c r="EXW2" s="1354"/>
      <c r="EXX2" s="1354"/>
      <c r="EXY2" s="1354"/>
      <c r="EXZ2" s="1354"/>
      <c r="EYA2" s="1354"/>
      <c r="EYB2" s="1354"/>
      <c r="EYC2" s="1354"/>
      <c r="EYD2" s="1354"/>
      <c r="EYE2" s="1354"/>
      <c r="EYF2" s="1354"/>
      <c r="EYG2" s="1354"/>
      <c r="EYH2" s="1354"/>
      <c r="EYI2" s="1354"/>
      <c r="EYJ2" s="1354"/>
      <c r="EYK2" s="1354"/>
      <c r="EYL2" s="1354"/>
      <c r="EYM2" s="1354"/>
      <c r="EYN2" s="1354"/>
      <c r="EYO2" s="1354"/>
      <c r="EYP2" s="1354"/>
      <c r="EYQ2" s="1354"/>
      <c r="EYR2" s="1354"/>
      <c r="EYS2" s="1354"/>
      <c r="EYT2" s="1354"/>
      <c r="EYU2" s="1354"/>
      <c r="EYV2" s="1354"/>
      <c r="EYW2" s="1354"/>
      <c r="EYX2" s="1354"/>
      <c r="EYY2" s="1354"/>
      <c r="EYZ2" s="1354"/>
      <c r="EZA2" s="1354"/>
      <c r="EZB2" s="1354"/>
      <c r="EZC2" s="1354"/>
      <c r="EZD2" s="1354"/>
      <c r="EZE2" s="1354"/>
      <c r="EZF2" s="1354"/>
      <c r="EZG2" s="1354"/>
      <c r="EZH2" s="1354"/>
      <c r="EZI2" s="1354"/>
      <c r="EZJ2" s="1354"/>
      <c r="EZK2" s="1354"/>
      <c r="EZL2" s="1354"/>
      <c r="EZM2" s="1354"/>
      <c r="EZN2" s="1354"/>
      <c r="EZO2" s="1354"/>
      <c r="EZP2" s="1354"/>
      <c r="EZQ2" s="1354"/>
      <c r="EZR2" s="1354"/>
      <c r="EZS2" s="1354"/>
      <c r="EZT2" s="1354"/>
      <c r="EZU2" s="1354"/>
      <c r="EZV2" s="1354"/>
      <c r="EZW2" s="1354"/>
      <c r="EZX2" s="1354"/>
      <c r="EZY2" s="1354"/>
      <c r="EZZ2" s="1354"/>
      <c r="FAA2" s="1354"/>
      <c r="FAB2" s="1354"/>
      <c r="FAC2" s="1354"/>
      <c r="FAD2" s="1354"/>
      <c r="FAE2" s="1354"/>
      <c r="FAF2" s="1354"/>
      <c r="FAG2" s="1354"/>
      <c r="FAH2" s="1354"/>
      <c r="FAI2" s="1354"/>
      <c r="FAJ2" s="1354"/>
      <c r="FAK2" s="1354"/>
      <c r="FAL2" s="1354"/>
      <c r="FAM2" s="1354"/>
      <c r="FAN2" s="1354"/>
      <c r="FAO2" s="1354"/>
      <c r="FAP2" s="1354"/>
      <c r="FAQ2" s="1354"/>
      <c r="FAR2" s="1354"/>
      <c r="FAS2" s="1354"/>
      <c r="FAT2" s="1354"/>
      <c r="FAU2" s="1354"/>
      <c r="FAV2" s="1354"/>
      <c r="FAW2" s="1354"/>
      <c r="FAX2" s="1354"/>
      <c r="FAY2" s="1354"/>
      <c r="FAZ2" s="1354"/>
      <c r="FBA2" s="1354"/>
      <c r="FBB2" s="1354"/>
      <c r="FBC2" s="1354"/>
      <c r="FBD2" s="1354"/>
      <c r="FBE2" s="1354"/>
      <c r="FBF2" s="1354"/>
      <c r="FBG2" s="1354"/>
      <c r="FBH2" s="1354"/>
      <c r="FBI2" s="1354"/>
      <c r="FBJ2" s="1354"/>
      <c r="FBK2" s="1354"/>
      <c r="FBL2" s="1354"/>
      <c r="FBM2" s="1354"/>
      <c r="FBN2" s="1354"/>
      <c r="FBO2" s="1354"/>
      <c r="FBP2" s="1354"/>
      <c r="FBQ2" s="1354"/>
      <c r="FBR2" s="1354"/>
      <c r="FBS2" s="1354"/>
      <c r="FBT2" s="1354"/>
      <c r="FBU2" s="1354"/>
      <c r="FBV2" s="1354"/>
      <c r="FBW2" s="1354"/>
      <c r="FBX2" s="1354"/>
      <c r="FBY2" s="1354"/>
      <c r="FBZ2" s="1354"/>
      <c r="FCA2" s="1354"/>
      <c r="FCB2" s="1354"/>
      <c r="FCC2" s="1354"/>
      <c r="FCD2" s="1354"/>
      <c r="FCE2" s="1354"/>
      <c r="FCF2" s="1354"/>
      <c r="FCG2" s="1354"/>
      <c r="FCH2" s="1354"/>
      <c r="FCI2" s="1354"/>
      <c r="FCJ2" s="1354"/>
      <c r="FCK2" s="1354"/>
      <c r="FCL2" s="1354"/>
      <c r="FCM2" s="1354"/>
      <c r="FCN2" s="1354"/>
      <c r="FCO2" s="1354"/>
      <c r="FCP2" s="1354"/>
      <c r="FCQ2" s="1354"/>
      <c r="FCR2" s="1354"/>
      <c r="FCS2" s="1354"/>
      <c r="FCT2" s="1354"/>
      <c r="FCU2" s="1354"/>
      <c r="FCV2" s="1354"/>
      <c r="FCW2" s="1354"/>
      <c r="FCX2" s="1354"/>
      <c r="FCY2" s="1354"/>
      <c r="FCZ2" s="1354"/>
      <c r="FDA2" s="1354"/>
      <c r="FDB2" s="1354"/>
      <c r="FDC2" s="1354"/>
      <c r="FDD2" s="1354"/>
      <c r="FDE2" s="1354"/>
      <c r="FDF2" s="1354"/>
      <c r="FDG2" s="1354"/>
      <c r="FDH2" s="1354"/>
      <c r="FDI2" s="1354"/>
      <c r="FDJ2" s="1354"/>
      <c r="FDK2" s="1354"/>
      <c r="FDL2" s="1354"/>
      <c r="FDM2" s="1354"/>
      <c r="FDN2" s="1354"/>
      <c r="FDO2" s="1354"/>
      <c r="FDP2" s="1354"/>
      <c r="FDQ2" s="1354"/>
      <c r="FDR2" s="1354"/>
      <c r="FDS2" s="1354"/>
      <c r="FDT2" s="1354"/>
      <c r="FDU2" s="1354"/>
      <c r="FDV2" s="1354"/>
      <c r="FDW2" s="1354"/>
      <c r="FDX2" s="1354"/>
      <c r="FDY2" s="1354"/>
      <c r="FDZ2" s="1354"/>
      <c r="FEA2" s="1354"/>
      <c r="FEB2" s="1354"/>
      <c r="FEC2" s="1354"/>
      <c r="FED2" s="1354"/>
      <c r="FEE2" s="1354"/>
      <c r="FEF2" s="1354"/>
      <c r="FEG2" s="1354"/>
      <c r="FEH2" s="1354"/>
      <c r="FEI2" s="1354"/>
      <c r="FEJ2" s="1354"/>
      <c r="FEK2" s="1354"/>
      <c r="FEL2" s="1354"/>
      <c r="FEM2" s="1354"/>
      <c r="FEN2" s="1354"/>
      <c r="FEO2" s="1354"/>
      <c r="FEP2" s="1354"/>
      <c r="FEQ2" s="1354"/>
      <c r="FER2" s="1354"/>
      <c r="FES2" s="1354"/>
      <c r="FET2" s="1354"/>
      <c r="FEU2" s="1354"/>
      <c r="FEV2" s="1354"/>
      <c r="FEW2" s="1354"/>
      <c r="FEX2" s="1354"/>
      <c r="FEY2" s="1354"/>
      <c r="FEZ2" s="1354"/>
      <c r="FFA2" s="1354"/>
      <c r="FFB2" s="1354"/>
      <c r="FFC2" s="1354"/>
      <c r="FFD2" s="1354"/>
      <c r="FFE2" s="1354"/>
      <c r="FFF2" s="1354"/>
      <c r="FFG2" s="1354"/>
      <c r="FFH2" s="1354"/>
      <c r="FFI2" s="1354"/>
      <c r="FFJ2" s="1354"/>
      <c r="FFK2" s="1354"/>
      <c r="FFL2" s="1354"/>
      <c r="FFM2" s="1354"/>
      <c r="FFN2" s="1354"/>
      <c r="FFO2" s="1354"/>
      <c r="FFP2" s="1354"/>
      <c r="FFQ2" s="1354"/>
      <c r="FFR2" s="1354"/>
      <c r="FFS2" s="1354"/>
      <c r="FFT2" s="1354"/>
      <c r="FFU2" s="1354"/>
      <c r="FFV2" s="1354"/>
      <c r="FFW2" s="1354"/>
      <c r="FFX2" s="1354"/>
      <c r="FFY2" s="1354"/>
      <c r="FFZ2" s="1354"/>
      <c r="FGA2" s="1354"/>
      <c r="FGB2" s="1354"/>
      <c r="FGC2" s="1354"/>
      <c r="FGD2" s="1354"/>
      <c r="FGE2" s="1354"/>
      <c r="FGF2" s="1354"/>
      <c r="FGG2" s="1354"/>
      <c r="FGH2" s="1354"/>
      <c r="FGI2" s="1354"/>
      <c r="FGJ2" s="1354"/>
      <c r="FGK2" s="1354"/>
      <c r="FGL2" s="1354"/>
      <c r="FGM2" s="1354"/>
      <c r="FGN2" s="1354"/>
      <c r="FGO2" s="1354"/>
      <c r="FGP2" s="1354"/>
      <c r="FGQ2" s="1354"/>
      <c r="FGR2" s="1354"/>
      <c r="FGS2" s="1354"/>
      <c r="FGT2" s="1354"/>
      <c r="FGU2" s="1354"/>
      <c r="FGV2" s="1354"/>
      <c r="FGW2" s="1354"/>
      <c r="FGX2" s="1354"/>
      <c r="FGY2" s="1354"/>
      <c r="FGZ2" s="1354"/>
      <c r="FHA2" s="1354"/>
      <c r="FHB2" s="1354"/>
      <c r="FHC2" s="1354"/>
      <c r="FHD2" s="1354"/>
      <c r="FHE2" s="1354"/>
      <c r="FHF2" s="1354"/>
      <c r="FHG2" s="1354"/>
      <c r="FHH2" s="1354"/>
      <c r="FHI2" s="1354"/>
      <c r="FHJ2" s="1354"/>
      <c r="FHK2" s="1354"/>
      <c r="FHL2" s="1354"/>
      <c r="FHM2" s="1354"/>
      <c r="FHN2" s="1354"/>
      <c r="FHO2" s="1354"/>
      <c r="FHP2" s="1354"/>
      <c r="FHQ2" s="1354"/>
      <c r="FHR2" s="1354"/>
      <c r="FHS2" s="1354"/>
      <c r="FHT2" s="1354"/>
      <c r="FHU2" s="1354"/>
      <c r="FHV2" s="1354"/>
      <c r="FHW2" s="1354"/>
      <c r="FHX2" s="1354"/>
      <c r="FHY2" s="1354"/>
      <c r="FHZ2" s="1354"/>
      <c r="FIA2" s="1354"/>
      <c r="FIB2" s="1354"/>
      <c r="FIC2" s="1354"/>
      <c r="FID2" s="1354"/>
      <c r="FIE2" s="1354"/>
      <c r="FIF2" s="1354"/>
      <c r="FIG2" s="1354"/>
      <c r="FIH2" s="1354"/>
      <c r="FII2" s="1354"/>
      <c r="FIJ2" s="1354"/>
      <c r="FIK2" s="1354"/>
      <c r="FIL2" s="1354"/>
      <c r="FIM2" s="1354"/>
      <c r="FIN2" s="1354"/>
      <c r="FIO2" s="1354"/>
      <c r="FIP2" s="1354"/>
      <c r="FIQ2" s="1354"/>
      <c r="FIR2" s="1354"/>
      <c r="FIS2" s="1354"/>
      <c r="FIT2" s="1354"/>
      <c r="FIU2" s="1354"/>
      <c r="FIV2" s="1354"/>
      <c r="FIW2" s="1354"/>
      <c r="FIX2" s="1354"/>
      <c r="FIY2" s="1354"/>
      <c r="FIZ2" s="1354"/>
      <c r="FJA2" s="1354"/>
      <c r="FJB2" s="1354"/>
      <c r="FJC2" s="1354"/>
      <c r="FJD2" s="1354"/>
      <c r="FJE2" s="1354"/>
      <c r="FJF2" s="1354"/>
      <c r="FJG2" s="1354"/>
      <c r="FJH2" s="1354"/>
      <c r="FJI2" s="1354"/>
      <c r="FJJ2" s="1354"/>
      <c r="FJK2" s="1354"/>
      <c r="FJL2" s="1354"/>
      <c r="FJM2" s="1354"/>
      <c r="FJN2" s="1354"/>
      <c r="FJO2" s="1354"/>
      <c r="FJP2" s="1354"/>
      <c r="FJQ2" s="1354"/>
      <c r="FJR2" s="1354"/>
      <c r="FJS2" s="1354"/>
      <c r="FJT2" s="1354"/>
      <c r="FJU2" s="1354"/>
      <c r="FJV2" s="1354"/>
      <c r="FJW2" s="1354"/>
      <c r="FJX2" s="1354"/>
      <c r="FJY2" s="1354"/>
      <c r="FJZ2" s="1354"/>
      <c r="FKA2" s="1354"/>
      <c r="FKB2" s="1354"/>
      <c r="FKC2" s="1354"/>
      <c r="FKD2" s="1354"/>
      <c r="FKE2" s="1354"/>
      <c r="FKF2" s="1354"/>
      <c r="FKG2" s="1354"/>
      <c r="FKH2" s="1354"/>
      <c r="FKI2" s="1354"/>
      <c r="FKJ2" s="1354"/>
      <c r="FKK2" s="1354"/>
      <c r="FKL2" s="1354"/>
      <c r="FKM2" s="1354"/>
      <c r="FKN2" s="1354"/>
      <c r="FKO2" s="1354"/>
      <c r="FKP2" s="1354"/>
      <c r="FKQ2" s="1354"/>
      <c r="FKR2" s="1354"/>
      <c r="FKS2" s="1354"/>
      <c r="FKT2" s="1354"/>
      <c r="FKU2" s="1354"/>
      <c r="FKV2" s="1354"/>
      <c r="FKW2" s="1354"/>
      <c r="FKX2" s="1354"/>
      <c r="FKY2" s="1354"/>
      <c r="FKZ2" s="1354"/>
      <c r="FLA2" s="1354"/>
      <c r="FLB2" s="1354"/>
      <c r="FLC2" s="1354"/>
      <c r="FLD2" s="1354"/>
      <c r="FLE2" s="1354"/>
      <c r="FLF2" s="1354"/>
      <c r="FLG2" s="1354"/>
      <c r="FLH2" s="1354"/>
      <c r="FLI2" s="1354"/>
      <c r="FLJ2" s="1354"/>
      <c r="FLK2" s="1354"/>
      <c r="FLL2" s="1354"/>
      <c r="FLM2" s="1354"/>
      <c r="FLN2" s="1354"/>
      <c r="FLO2" s="1354"/>
      <c r="FLP2" s="1354"/>
      <c r="FLQ2" s="1354"/>
      <c r="FLR2" s="1354"/>
      <c r="FLS2" s="1354"/>
      <c r="FLT2" s="1354"/>
      <c r="FLU2" s="1354"/>
      <c r="FLV2" s="1354"/>
      <c r="FLW2" s="1354"/>
      <c r="FLX2" s="1354"/>
      <c r="FLY2" s="1354"/>
      <c r="FLZ2" s="1354"/>
      <c r="FMA2" s="1354"/>
      <c r="FMB2" s="1354"/>
      <c r="FMC2" s="1354"/>
      <c r="FMD2" s="1354"/>
      <c r="FME2" s="1354"/>
      <c r="FMF2" s="1354"/>
      <c r="FMG2" s="1354"/>
      <c r="FMH2" s="1354"/>
      <c r="FMI2" s="1354"/>
      <c r="FMJ2" s="1354"/>
      <c r="FMK2" s="1354"/>
      <c r="FML2" s="1354"/>
      <c r="FMM2" s="1354"/>
      <c r="FMN2" s="1354"/>
      <c r="FMO2" s="1354"/>
      <c r="FMP2" s="1354"/>
      <c r="FMQ2" s="1354"/>
      <c r="FMR2" s="1354"/>
      <c r="FMS2" s="1354"/>
      <c r="FMT2" s="1354"/>
      <c r="FMU2" s="1354"/>
      <c r="FMV2" s="1354"/>
      <c r="FMW2" s="1354"/>
      <c r="FMX2" s="1354"/>
      <c r="FMY2" s="1354"/>
      <c r="FMZ2" s="1354"/>
      <c r="FNA2" s="1354"/>
      <c r="FNB2" s="1354"/>
      <c r="FNC2" s="1354"/>
      <c r="FND2" s="1354"/>
      <c r="FNE2" s="1354"/>
      <c r="FNF2" s="1354"/>
      <c r="FNG2" s="1354"/>
      <c r="FNH2" s="1354"/>
      <c r="FNI2" s="1354"/>
      <c r="FNJ2" s="1354"/>
      <c r="FNK2" s="1354"/>
      <c r="FNL2" s="1354"/>
      <c r="FNM2" s="1354"/>
      <c r="FNN2" s="1354"/>
      <c r="FNO2" s="1354"/>
      <c r="FNP2" s="1354"/>
      <c r="FNQ2" s="1354"/>
      <c r="FNR2" s="1354"/>
      <c r="FNS2" s="1354"/>
      <c r="FNT2" s="1354"/>
      <c r="FNU2" s="1354"/>
      <c r="FNV2" s="1354"/>
      <c r="FNW2" s="1354"/>
      <c r="FNX2" s="1354"/>
      <c r="FNY2" s="1354"/>
      <c r="FNZ2" s="1354"/>
      <c r="FOA2" s="1354"/>
      <c r="FOB2" s="1354"/>
      <c r="FOC2" s="1354"/>
      <c r="FOD2" s="1354"/>
      <c r="FOE2" s="1354"/>
      <c r="FOF2" s="1354"/>
      <c r="FOG2" s="1354"/>
      <c r="FOH2" s="1354"/>
      <c r="FOI2" s="1354"/>
      <c r="FOJ2" s="1354"/>
      <c r="FOK2" s="1354"/>
      <c r="FOL2" s="1354"/>
      <c r="FOM2" s="1354"/>
      <c r="FON2" s="1354"/>
      <c r="FOO2" s="1354"/>
      <c r="FOP2" s="1354"/>
      <c r="FOQ2" s="1354"/>
      <c r="FOR2" s="1354"/>
      <c r="FOS2" s="1354"/>
      <c r="FOT2" s="1354"/>
      <c r="FOU2" s="1354"/>
      <c r="FOV2" s="1354"/>
      <c r="FOW2" s="1354"/>
      <c r="FOX2" s="1354"/>
      <c r="FOY2" s="1354"/>
      <c r="FOZ2" s="1354"/>
      <c r="FPA2" s="1354"/>
      <c r="FPB2" s="1354"/>
      <c r="FPC2" s="1354"/>
      <c r="FPD2" s="1354"/>
      <c r="FPE2" s="1354"/>
      <c r="FPF2" s="1354"/>
      <c r="FPG2" s="1354"/>
      <c r="FPH2" s="1354"/>
      <c r="FPI2" s="1354"/>
      <c r="FPJ2" s="1354"/>
      <c r="FPK2" s="1354"/>
      <c r="FPL2" s="1354"/>
      <c r="FPM2" s="1354"/>
      <c r="FPN2" s="1354"/>
      <c r="FPO2" s="1354"/>
      <c r="FPP2" s="1354"/>
      <c r="FPQ2" s="1354"/>
      <c r="FPR2" s="1354"/>
      <c r="FPS2" s="1354"/>
      <c r="FPT2" s="1354"/>
      <c r="FPU2" s="1354"/>
      <c r="FPV2" s="1354"/>
      <c r="FPW2" s="1354"/>
      <c r="FPX2" s="1354"/>
      <c r="FPY2" s="1354"/>
      <c r="FPZ2" s="1354"/>
      <c r="FQA2" s="1354"/>
      <c r="FQB2" s="1354"/>
      <c r="FQC2" s="1354"/>
      <c r="FQD2" s="1354"/>
      <c r="FQE2" s="1354"/>
      <c r="FQF2" s="1354"/>
      <c r="FQG2" s="1354"/>
      <c r="FQH2" s="1354"/>
      <c r="FQI2" s="1354"/>
      <c r="FQJ2" s="1354"/>
      <c r="FQK2" s="1354"/>
      <c r="FQL2" s="1354"/>
      <c r="FQM2" s="1354"/>
      <c r="FQN2" s="1354"/>
      <c r="FQO2" s="1354"/>
      <c r="FQP2" s="1354"/>
      <c r="FQQ2" s="1354"/>
      <c r="FQR2" s="1354"/>
      <c r="FQS2" s="1354"/>
      <c r="FQT2" s="1354"/>
      <c r="FQU2" s="1354"/>
      <c r="FQV2" s="1354"/>
      <c r="FQW2" s="1354"/>
      <c r="FQX2" s="1354"/>
      <c r="FQY2" s="1354"/>
      <c r="FQZ2" s="1354"/>
      <c r="FRA2" s="1354"/>
      <c r="FRB2" s="1354"/>
      <c r="FRC2" s="1354"/>
      <c r="FRD2" s="1354"/>
      <c r="FRE2" s="1354"/>
      <c r="FRF2" s="1354"/>
      <c r="FRG2" s="1354"/>
      <c r="FRH2" s="1354"/>
      <c r="FRI2" s="1354"/>
      <c r="FRJ2" s="1354"/>
      <c r="FRK2" s="1354"/>
      <c r="FRL2" s="1354"/>
      <c r="FRM2" s="1354"/>
      <c r="FRN2" s="1354"/>
      <c r="FRO2" s="1354"/>
      <c r="FRP2" s="1354"/>
      <c r="FRQ2" s="1354"/>
      <c r="FRR2" s="1354"/>
      <c r="FRS2" s="1354"/>
      <c r="FRT2" s="1354"/>
      <c r="FRU2" s="1354"/>
      <c r="FRV2" s="1354"/>
      <c r="FRW2" s="1354"/>
      <c r="FRX2" s="1354"/>
      <c r="FRY2" s="1354"/>
      <c r="FRZ2" s="1354"/>
      <c r="FSA2" s="1354"/>
      <c r="FSB2" s="1354"/>
      <c r="FSC2" s="1354"/>
      <c r="FSD2" s="1354"/>
      <c r="FSE2" s="1354"/>
      <c r="FSF2" s="1354"/>
      <c r="FSG2" s="1354"/>
      <c r="FSH2" s="1354"/>
      <c r="FSI2" s="1354"/>
      <c r="FSJ2" s="1354"/>
      <c r="FSK2" s="1354"/>
      <c r="FSL2" s="1354"/>
      <c r="FSM2" s="1354"/>
      <c r="FSN2" s="1354"/>
      <c r="FSO2" s="1354"/>
      <c r="FSP2" s="1354"/>
      <c r="FSQ2" s="1354"/>
      <c r="FSR2" s="1354"/>
      <c r="FSS2" s="1354"/>
      <c r="FST2" s="1354"/>
      <c r="FSU2" s="1354"/>
      <c r="FSV2" s="1354"/>
      <c r="FSW2" s="1354"/>
      <c r="FSX2" s="1354"/>
      <c r="FSY2" s="1354"/>
      <c r="FSZ2" s="1354"/>
      <c r="FTA2" s="1354"/>
      <c r="FTB2" s="1354"/>
      <c r="FTC2" s="1354"/>
      <c r="FTD2" s="1354"/>
      <c r="FTE2" s="1354"/>
      <c r="FTF2" s="1354"/>
      <c r="FTG2" s="1354"/>
      <c r="FTH2" s="1354"/>
      <c r="FTI2" s="1354"/>
      <c r="FTJ2" s="1354"/>
      <c r="FTK2" s="1354"/>
      <c r="FTL2" s="1354"/>
      <c r="FTM2" s="1354"/>
      <c r="FTN2" s="1354"/>
      <c r="FTO2" s="1354"/>
      <c r="FTP2" s="1354"/>
      <c r="FTQ2" s="1354"/>
      <c r="FTR2" s="1354"/>
      <c r="FTS2" s="1354"/>
      <c r="FTT2" s="1354"/>
      <c r="FTU2" s="1354"/>
      <c r="FTV2" s="1354"/>
      <c r="FTW2" s="1354"/>
      <c r="FTX2" s="1354"/>
      <c r="FTY2" s="1354"/>
      <c r="FTZ2" s="1354"/>
      <c r="FUA2" s="1354"/>
      <c r="FUB2" s="1354"/>
      <c r="FUC2" s="1354"/>
      <c r="FUD2" s="1354"/>
      <c r="FUE2" s="1354"/>
      <c r="FUF2" s="1354"/>
      <c r="FUG2" s="1354"/>
      <c r="FUH2" s="1354"/>
      <c r="FUI2" s="1354"/>
      <c r="FUJ2" s="1354"/>
      <c r="FUK2" s="1354"/>
      <c r="FUL2" s="1354"/>
      <c r="FUM2" s="1354"/>
      <c r="FUN2" s="1354"/>
      <c r="FUO2" s="1354"/>
      <c r="FUP2" s="1354"/>
      <c r="FUQ2" s="1354"/>
      <c r="FUR2" s="1354"/>
      <c r="FUS2" s="1354"/>
      <c r="FUT2" s="1354"/>
      <c r="FUU2" s="1354"/>
      <c r="FUV2" s="1354"/>
      <c r="FUW2" s="1354"/>
      <c r="FUX2" s="1354"/>
      <c r="FUY2" s="1354"/>
      <c r="FUZ2" s="1354"/>
      <c r="FVA2" s="1354"/>
      <c r="FVB2" s="1354"/>
      <c r="FVC2" s="1354"/>
      <c r="FVD2" s="1354"/>
      <c r="FVE2" s="1354"/>
      <c r="FVF2" s="1354"/>
      <c r="FVG2" s="1354"/>
      <c r="FVH2" s="1354"/>
      <c r="FVI2" s="1354"/>
      <c r="FVJ2" s="1354"/>
      <c r="FVK2" s="1354"/>
      <c r="FVL2" s="1354"/>
      <c r="FVM2" s="1354"/>
      <c r="FVN2" s="1354"/>
      <c r="FVO2" s="1354"/>
      <c r="FVP2" s="1354"/>
      <c r="FVQ2" s="1354"/>
      <c r="FVR2" s="1354"/>
      <c r="FVS2" s="1354"/>
      <c r="FVT2" s="1354"/>
      <c r="FVU2" s="1354"/>
      <c r="FVV2" s="1354"/>
      <c r="FVW2" s="1354"/>
      <c r="FVX2" s="1354"/>
      <c r="FVY2" s="1354"/>
      <c r="FVZ2" s="1354"/>
      <c r="FWA2" s="1354"/>
      <c r="FWB2" s="1354"/>
      <c r="FWC2" s="1354"/>
      <c r="FWD2" s="1354"/>
      <c r="FWE2" s="1354"/>
      <c r="FWF2" s="1354"/>
      <c r="FWG2" s="1354"/>
      <c r="FWH2" s="1354"/>
      <c r="FWI2" s="1354"/>
      <c r="FWJ2" s="1354"/>
      <c r="FWK2" s="1354"/>
      <c r="FWL2" s="1354"/>
      <c r="FWM2" s="1354"/>
      <c r="FWN2" s="1354"/>
      <c r="FWO2" s="1354"/>
      <c r="FWP2" s="1354"/>
      <c r="FWQ2" s="1354"/>
      <c r="FWR2" s="1354"/>
      <c r="FWS2" s="1354"/>
      <c r="FWT2" s="1354"/>
      <c r="FWU2" s="1354"/>
      <c r="FWV2" s="1354"/>
      <c r="FWW2" s="1354"/>
      <c r="FWX2" s="1354"/>
      <c r="FWY2" s="1354"/>
      <c r="FWZ2" s="1354"/>
      <c r="FXA2" s="1354"/>
      <c r="FXB2" s="1354"/>
      <c r="FXC2" s="1354"/>
      <c r="FXD2" s="1354"/>
      <c r="FXE2" s="1354"/>
      <c r="FXF2" s="1354"/>
      <c r="FXG2" s="1354"/>
      <c r="FXH2" s="1354"/>
      <c r="FXI2" s="1354"/>
      <c r="FXJ2" s="1354"/>
      <c r="FXK2" s="1354"/>
      <c r="FXL2" s="1354"/>
      <c r="FXM2" s="1354"/>
      <c r="FXN2" s="1354"/>
      <c r="FXO2" s="1354"/>
      <c r="FXP2" s="1354"/>
      <c r="FXQ2" s="1354"/>
      <c r="FXR2" s="1354"/>
      <c r="FXS2" s="1354"/>
      <c r="FXT2" s="1354"/>
      <c r="FXU2" s="1354"/>
      <c r="FXV2" s="1354"/>
      <c r="FXW2" s="1354"/>
      <c r="FXX2" s="1354"/>
      <c r="FXY2" s="1354"/>
      <c r="FXZ2" s="1354"/>
      <c r="FYA2" s="1354"/>
      <c r="FYB2" s="1354"/>
      <c r="FYC2" s="1354"/>
      <c r="FYD2" s="1354"/>
      <c r="FYE2" s="1354"/>
      <c r="FYF2" s="1354"/>
      <c r="FYG2" s="1354"/>
      <c r="FYH2" s="1354"/>
      <c r="FYI2" s="1354"/>
      <c r="FYJ2" s="1354"/>
      <c r="FYK2" s="1354"/>
      <c r="FYL2" s="1354"/>
      <c r="FYM2" s="1354"/>
      <c r="FYN2" s="1354"/>
      <c r="FYO2" s="1354"/>
      <c r="FYP2" s="1354"/>
      <c r="FYQ2" s="1354"/>
      <c r="FYR2" s="1354"/>
      <c r="FYS2" s="1354"/>
      <c r="FYT2" s="1354"/>
      <c r="FYU2" s="1354"/>
      <c r="FYV2" s="1354"/>
      <c r="FYW2" s="1354"/>
      <c r="FYX2" s="1354"/>
      <c r="FYY2" s="1354"/>
      <c r="FYZ2" s="1354"/>
      <c r="FZA2" s="1354"/>
      <c r="FZB2" s="1354"/>
      <c r="FZC2" s="1354"/>
      <c r="FZD2" s="1354"/>
      <c r="FZE2" s="1354"/>
      <c r="FZF2" s="1354"/>
      <c r="FZG2" s="1354"/>
      <c r="FZH2" s="1354"/>
      <c r="FZI2" s="1354"/>
      <c r="FZJ2" s="1354"/>
      <c r="FZK2" s="1354"/>
      <c r="FZL2" s="1354"/>
      <c r="FZM2" s="1354"/>
      <c r="FZN2" s="1354"/>
      <c r="FZO2" s="1354"/>
      <c r="FZP2" s="1354"/>
      <c r="FZQ2" s="1354"/>
      <c r="FZR2" s="1354"/>
      <c r="FZS2" s="1354"/>
      <c r="FZT2" s="1354"/>
      <c r="FZU2" s="1354"/>
      <c r="FZV2" s="1354"/>
      <c r="FZW2" s="1354"/>
      <c r="FZX2" s="1354"/>
      <c r="FZY2" s="1354"/>
      <c r="FZZ2" s="1354"/>
      <c r="GAA2" s="1354"/>
      <c r="GAB2" s="1354"/>
      <c r="GAC2" s="1354"/>
      <c r="GAD2" s="1354"/>
      <c r="GAE2" s="1354"/>
      <c r="GAF2" s="1354"/>
      <c r="GAG2" s="1354"/>
      <c r="GAH2" s="1354"/>
      <c r="GAI2" s="1354"/>
      <c r="GAJ2" s="1354"/>
      <c r="GAK2" s="1354"/>
      <c r="GAL2" s="1354"/>
      <c r="GAM2" s="1354"/>
      <c r="GAN2" s="1354"/>
      <c r="GAO2" s="1354"/>
      <c r="GAP2" s="1354"/>
      <c r="GAQ2" s="1354"/>
      <c r="GAR2" s="1354"/>
      <c r="GAS2" s="1354"/>
      <c r="GAT2" s="1354"/>
      <c r="GAU2" s="1354"/>
      <c r="GAV2" s="1354"/>
      <c r="GAW2" s="1354"/>
      <c r="GAX2" s="1354"/>
      <c r="GAY2" s="1354"/>
      <c r="GAZ2" s="1354"/>
      <c r="GBA2" s="1354"/>
      <c r="GBB2" s="1354"/>
      <c r="GBC2" s="1354"/>
      <c r="GBD2" s="1354"/>
      <c r="GBE2" s="1354"/>
      <c r="GBF2" s="1354"/>
      <c r="GBG2" s="1354"/>
      <c r="GBH2" s="1354"/>
      <c r="GBI2" s="1354"/>
      <c r="GBJ2" s="1354"/>
      <c r="GBK2" s="1354"/>
      <c r="GBL2" s="1354"/>
      <c r="GBM2" s="1354"/>
      <c r="GBN2" s="1354"/>
      <c r="GBO2" s="1354"/>
      <c r="GBP2" s="1354"/>
      <c r="GBQ2" s="1354"/>
      <c r="GBR2" s="1354"/>
      <c r="GBS2" s="1354"/>
      <c r="GBT2" s="1354"/>
      <c r="GBU2" s="1354"/>
      <c r="GBV2" s="1354"/>
      <c r="GBW2" s="1354"/>
      <c r="GBX2" s="1354"/>
      <c r="GBY2" s="1354"/>
      <c r="GBZ2" s="1354"/>
      <c r="GCA2" s="1354"/>
      <c r="GCB2" s="1354"/>
      <c r="GCC2" s="1354"/>
      <c r="GCD2" s="1354"/>
      <c r="GCE2" s="1354"/>
      <c r="GCF2" s="1354"/>
      <c r="GCG2" s="1354"/>
      <c r="GCH2" s="1354"/>
      <c r="GCI2" s="1354"/>
      <c r="GCJ2" s="1354"/>
      <c r="GCK2" s="1354"/>
      <c r="GCL2" s="1354"/>
      <c r="GCM2" s="1354"/>
      <c r="GCN2" s="1354"/>
      <c r="GCO2" s="1354"/>
      <c r="GCP2" s="1354"/>
      <c r="GCQ2" s="1354"/>
      <c r="GCR2" s="1354"/>
      <c r="GCS2" s="1354"/>
      <c r="GCT2" s="1354"/>
      <c r="GCU2" s="1354"/>
      <c r="GCV2" s="1354"/>
      <c r="GCW2" s="1354"/>
      <c r="GCX2" s="1354"/>
      <c r="GCY2" s="1354"/>
      <c r="GCZ2" s="1354"/>
      <c r="GDA2" s="1354"/>
      <c r="GDB2" s="1354"/>
      <c r="GDC2" s="1354"/>
      <c r="GDD2" s="1354"/>
      <c r="GDE2" s="1354"/>
      <c r="GDF2" s="1354"/>
      <c r="GDG2" s="1354"/>
      <c r="GDH2" s="1354"/>
      <c r="GDI2" s="1354"/>
      <c r="GDJ2" s="1354"/>
      <c r="GDK2" s="1354"/>
      <c r="GDL2" s="1354"/>
      <c r="GDM2" s="1354"/>
      <c r="GDN2" s="1354"/>
      <c r="GDO2" s="1354"/>
      <c r="GDP2" s="1354"/>
      <c r="GDQ2" s="1354"/>
      <c r="GDR2" s="1354"/>
      <c r="GDS2" s="1354"/>
      <c r="GDT2" s="1354"/>
      <c r="GDU2" s="1354"/>
      <c r="GDV2" s="1354"/>
      <c r="GDW2" s="1354"/>
      <c r="GDX2" s="1354"/>
      <c r="GDY2" s="1354"/>
      <c r="GDZ2" s="1354"/>
      <c r="GEA2" s="1354"/>
      <c r="GEB2" s="1354"/>
      <c r="GEC2" s="1354"/>
      <c r="GED2" s="1354"/>
      <c r="GEE2" s="1354"/>
      <c r="GEF2" s="1354"/>
      <c r="GEG2" s="1354"/>
      <c r="GEH2" s="1354"/>
      <c r="GEI2" s="1354"/>
      <c r="GEJ2" s="1354"/>
      <c r="GEK2" s="1354"/>
      <c r="GEL2" s="1354"/>
      <c r="GEM2" s="1354"/>
      <c r="GEN2" s="1354"/>
      <c r="GEO2" s="1354"/>
      <c r="GEP2" s="1354"/>
      <c r="GEQ2" s="1354"/>
      <c r="GER2" s="1354"/>
      <c r="GES2" s="1354"/>
      <c r="GET2" s="1354"/>
      <c r="GEU2" s="1354"/>
      <c r="GEV2" s="1354"/>
      <c r="GEW2" s="1354"/>
      <c r="GEX2" s="1354"/>
      <c r="GEY2" s="1354"/>
      <c r="GEZ2" s="1354"/>
      <c r="GFA2" s="1354"/>
      <c r="GFB2" s="1354"/>
      <c r="GFC2" s="1354"/>
      <c r="GFD2" s="1354"/>
      <c r="GFE2" s="1354"/>
      <c r="GFF2" s="1354"/>
      <c r="GFG2" s="1354"/>
      <c r="GFH2" s="1354"/>
      <c r="GFI2" s="1354"/>
      <c r="GFJ2" s="1354"/>
      <c r="GFK2" s="1354"/>
      <c r="GFL2" s="1354"/>
      <c r="GFM2" s="1354"/>
      <c r="GFN2" s="1354"/>
      <c r="GFO2" s="1354"/>
      <c r="GFP2" s="1354"/>
      <c r="GFQ2" s="1354"/>
      <c r="GFR2" s="1354"/>
      <c r="GFS2" s="1354"/>
      <c r="GFT2" s="1354"/>
      <c r="GFU2" s="1354"/>
      <c r="GFV2" s="1354"/>
      <c r="GFW2" s="1354"/>
      <c r="GFX2" s="1354"/>
      <c r="GFY2" s="1354"/>
      <c r="GFZ2" s="1354"/>
      <c r="GGA2" s="1354"/>
      <c r="GGB2" s="1354"/>
      <c r="GGC2" s="1354"/>
      <c r="GGD2" s="1354"/>
      <c r="GGE2" s="1354"/>
      <c r="GGF2" s="1354"/>
      <c r="GGG2" s="1354"/>
      <c r="GGH2" s="1354"/>
      <c r="GGI2" s="1354"/>
      <c r="GGJ2" s="1354"/>
      <c r="GGK2" s="1354"/>
      <c r="GGL2" s="1354"/>
      <c r="GGM2" s="1354"/>
      <c r="GGN2" s="1354"/>
      <c r="GGO2" s="1354"/>
      <c r="GGP2" s="1354"/>
      <c r="GGQ2" s="1354"/>
      <c r="GGR2" s="1354"/>
      <c r="GGS2" s="1354"/>
      <c r="GGT2" s="1354"/>
      <c r="GGU2" s="1354"/>
      <c r="GGV2" s="1354"/>
      <c r="GGW2" s="1354"/>
      <c r="GGX2" s="1354"/>
      <c r="GGY2" s="1354"/>
      <c r="GGZ2" s="1354"/>
      <c r="GHA2" s="1354"/>
      <c r="GHB2" s="1354"/>
      <c r="GHC2" s="1354"/>
      <c r="GHD2" s="1354"/>
      <c r="GHE2" s="1354"/>
      <c r="GHF2" s="1354"/>
      <c r="GHG2" s="1354"/>
      <c r="GHH2" s="1354"/>
      <c r="GHI2" s="1354"/>
      <c r="GHJ2" s="1354"/>
      <c r="GHK2" s="1354"/>
      <c r="GHL2" s="1354"/>
      <c r="GHM2" s="1354"/>
      <c r="GHN2" s="1354"/>
      <c r="GHO2" s="1354"/>
      <c r="GHP2" s="1354"/>
      <c r="GHQ2" s="1354"/>
      <c r="GHR2" s="1354"/>
      <c r="GHS2" s="1354"/>
      <c r="GHT2" s="1354"/>
      <c r="GHU2" s="1354"/>
      <c r="GHV2" s="1354"/>
      <c r="GHW2" s="1354"/>
      <c r="GHX2" s="1354"/>
      <c r="GHY2" s="1354"/>
      <c r="GHZ2" s="1354"/>
      <c r="GIA2" s="1354"/>
      <c r="GIB2" s="1354"/>
      <c r="GIC2" s="1354"/>
      <c r="GID2" s="1354"/>
      <c r="GIE2" s="1354"/>
      <c r="GIF2" s="1354"/>
      <c r="GIG2" s="1354"/>
      <c r="GIH2" s="1354"/>
      <c r="GII2" s="1354"/>
      <c r="GIJ2" s="1354"/>
      <c r="GIK2" s="1354"/>
      <c r="GIL2" s="1354"/>
      <c r="GIM2" s="1354"/>
      <c r="GIN2" s="1354"/>
      <c r="GIO2" s="1354"/>
      <c r="GIP2" s="1354"/>
      <c r="GIQ2" s="1354"/>
      <c r="GIR2" s="1354"/>
      <c r="GIS2" s="1354"/>
      <c r="GIT2" s="1354"/>
      <c r="GIU2" s="1354"/>
      <c r="GIV2" s="1354"/>
      <c r="GIW2" s="1354"/>
      <c r="GIX2" s="1354"/>
      <c r="GIY2" s="1354"/>
      <c r="GIZ2" s="1354"/>
      <c r="GJA2" s="1354"/>
      <c r="GJB2" s="1354"/>
      <c r="GJC2" s="1354"/>
      <c r="GJD2" s="1354"/>
      <c r="GJE2" s="1354"/>
      <c r="GJF2" s="1354"/>
      <c r="GJG2" s="1354"/>
      <c r="GJH2" s="1354"/>
      <c r="GJI2" s="1354"/>
      <c r="GJJ2" s="1354"/>
      <c r="GJK2" s="1354"/>
      <c r="GJL2" s="1354"/>
      <c r="GJM2" s="1354"/>
      <c r="GJN2" s="1354"/>
      <c r="GJO2" s="1354"/>
      <c r="GJP2" s="1354"/>
      <c r="GJQ2" s="1354"/>
      <c r="GJR2" s="1354"/>
      <c r="GJS2" s="1354"/>
      <c r="GJT2" s="1354"/>
      <c r="GJU2" s="1354"/>
      <c r="GJV2" s="1354"/>
      <c r="GJW2" s="1354"/>
      <c r="GJX2" s="1354"/>
      <c r="GJY2" s="1354"/>
      <c r="GJZ2" s="1354"/>
      <c r="GKA2" s="1354"/>
      <c r="GKB2" s="1354"/>
      <c r="GKC2" s="1354"/>
      <c r="GKD2" s="1354"/>
      <c r="GKE2" s="1354"/>
      <c r="GKF2" s="1354"/>
      <c r="GKG2" s="1354"/>
      <c r="GKH2" s="1354"/>
      <c r="GKI2" s="1354"/>
      <c r="GKJ2" s="1354"/>
      <c r="GKK2" s="1354"/>
      <c r="GKL2" s="1354"/>
      <c r="GKM2" s="1354"/>
      <c r="GKN2" s="1354"/>
      <c r="GKO2" s="1354"/>
      <c r="GKP2" s="1354"/>
      <c r="GKQ2" s="1354"/>
      <c r="GKR2" s="1354"/>
      <c r="GKS2" s="1354"/>
      <c r="GKT2" s="1354"/>
      <c r="GKU2" s="1354"/>
      <c r="GKV2" s="1354"/>
      <c r="GKW2" s="1354"/>
      <c r="GKX2" s="1354"/>
      <c r="GKY2" s="1354"/>
      <c r="GKZ2" s="1354"/>
      <c r="GLA2" s="1354"/>
      <c r="GLB2" s="1354"/>
      <c r="GLC2" s="1354"/>
      <c r="GLD2" s="1354"/>
      <c r="GLE2" s="1354"/>
      <c r="GLF2" s="1354"/>
      <c r="GLG2" s="1354"/>
      <c r="GLH2" s="1354"/>
      <c r="GLI2" s="1354"/>
      <c r="GLJ2" s="1354"/>
      <c r="GLK2" s="1354"/>
      <c r="GLL2" s="1354"/>
      <c r="GLM2" s="1354"/>
      <c r="GLN2" s="1354"/>
      <c r="GLO2" s="1354"/>
      <c r="GLP2" s="1354"/>
      <c r="GLQ2" s="1354"/>
      <c r="GLR2" s="1354"/>
      <c r="GLS2" s="1354"/>
      <c r="GLT2" s="1354"/>
      <c r="GLU2" s="1354"/>
      <c r="GLV2" s="1354"/>
      <c r="GLW2" s="1354"/>
      <c r="GLX2" s="1354"/>
      <c r="GLY2" s="1354"/>
      <c r="GLZ2" s="1354"/>
      <c r="GMA2" s="1354"/>
      <c r="GMB2" s="1354"/>
      <c r="GMC2" s="1354"/>
      <c r="GMD2" s="1354"/>
      <c r="GME2" s="1354"/>
      <c r="GMF2" s="1354"/>
      <c r="GMG2" s="1354"/>
      <c r="GMH2" s="1354"/>
      <c r="GMI2" s="1354"/>
      <c r="GMJ2" s="1354"/>
      <c r="GMK2" s="1354"/>
      <c r="GML2" s="1354"/>
      <c r="GMM2" s="1354"/>
      <c r="GMN2" s="1354"/>
      <c r="GMO2" s="1354"/>
      <c r="GMP2" s="1354"/>
      <c r="GMQ2" s="1354"/>
      <c r="GMR2" s="1354"/>
      <c r="GMS2" s="1354"/>
      <c r="GMT2" s="1354"/>
      <c r="GMU2" s="1354"/>
      <c r="GMV2" s="1354"/>
      <c r="GMW2" s="1354"/>
      <c r="GMX2" s="1354"/>
      <c r="GMY2" s="1354"/>
      <c r="GMZ2" s="1354"/>
      <c r="GNA2" s="1354"/>
      <c r="GNB2" s="1354"/>
      <c r="GNC2" s="1354"/>
      <c r="GND2" s="1354"/>
      <c r="GNE2" s="1354"/>
      <c r="GNF2" s="1354"/>
      <c r="GNG2" s="1354"/>
      <c r="GNH2" s="1354"/>
      <c r="GNI2" s="1354"/>
      <c r="GNJ2" s="1354"/>
      <c r="GNK2" s="1354"/>
      <c r="GNL2" s="1354"/>
      <c r="GNM2" s="1354"/>
      <c r="GNN2" s="1354"/>
      <c r="GNO2" s="1354"/>
      <c r="GNP2" s="1354"/>
      <c r="GNQ2" s="1354"/>
      <c r="GNR2" s="1354"/>
      <c r="GNS2" s="1354"/>
      <c r="GNT2" s="1354"/>
      <c r="GNU2" s="1354"/>
      <c r="GNV2" s="1354"/>
      <c r="GNW2" s="1354"/>
      <c r="GNX2" s="1354"/>
      <c r="GNY2" s="1354"/>
      <c r="GNZ2" s="1354"/>
      <c r="GOA2" s="1354"/>
      <c r="GOB2" s="1354"/>
      <c r="GOC2" s="1354"/>
      <c r="GOD2" s="1354"/>
      <c r="GOE2" s="1354"/>
      <c r="GOF2" s="1354"/>
      <c r="GOG2" s="1354"/>
      <c r="GOH2" s="1354"/>
      <c r="GOI2" s="1354"/>
      <c r="GOJ2" s="1354"/>
      <c r="GOK2" s="1354"/>
      <c r="GOL2" s="1354"/>
      <c r="GOM2" s="1354"/>
      <c r="GON2" s="1354"/>
      <c r="GOO2" s="1354"/>
      <c r="GOP2" s="1354"/>
      <c r="GOQ2" s="1354"/>
      <c r="GOR2" s="1354"/>
      <c r="GOS2" s="1354"/>
      <c r="GOT2" s="1354"/>
      <c r="GOU2" s="1354"/>
      <c r="GOV2" s="1354"/>
      <c r="GOW2" s="1354"/>
      <c r="GOX2" s="1354"/>
      <c r="GOY2" s="1354"/>
      <c r="GOZ2" s="1354"/>
      <c r="GPA2" s="1354"/>
      <c r="GPB2" s="1354"/>
      <c r="GPC2" s="1354"/>
      <c r="GPD2" s="1354"/>
      <c r="GPE2" s="1354"/>
      <c r="GPF2" s="1354"/>
      <c r="GPG2" s="1354"/>
      <c r="GPH2" s="1354"/>
      <c r="GPI2" s="1354"/>
      <c r="GPJ2" s="1354"/>
      <c r="GPK2" s="1354"/>
      <c r="GPL2" s="1354"/>
      <c r="GPM2" s="1354"/>
      <c r="GPN2" s="1354"/>
      <c r="GPO2" s="1354"/>
      <c r="GPP2" s="1354"/>
      <c r="GPQ2" s="1354"/>
      <c r="GPR2" s="1354"/>
      <c r="GPS2" s="1354"/>
      <c r="GPT2" s="1354"/>
      <c r="GPU2" s="1354"/>
      <c r="GPV2" s="1354"/>
      <c r="GPW2" s="1354"/>
      <c r="GPX2" s="1354"/>
      <c r="GPY2" s="1354"/>
      <c r="GPZ2" s="1354"/>
      <c r="GQA2" s="1354"/>
      <c r="GQB2" s="1354"/>
      <c r="GQC2" s="1354"/>
      <c r="GQD2" s="1354"/>
      <c r="GQE2" s="1354"/>
      <c r="GQF2" s="1354"/>
      <c r="GQG2" s="1354"/>
      <c r="GQH2" s="1354"/>
      <c r="GQI2" s="1354"/>
      <c r="GQJ2" s="1354"/>
      <c r="GQK2" s="1354"/>
      <c r="GQL2" s="1354"/>
      <c r="GQM2" s="1354"/>
      <c r="GQN2" s="1354"/>
      <c r="GQO2" s="1354"/>
      <c r="GQP2" s="1354"/>
      <c r="GQQ2" s="1354"/>
      <c r="GQR2" s="1354"/>
      <c r="GQS2" s="1354"/>
      <c r="GQT2" s="1354"/>
      <c r="GQU2" s="1354"/>
      <c r="GQV2" s="1354"/>
      <c r="GQW2" s="1354"/>
      <c r="GQX2" s="1354"/>
      <c r="GQY2" s="1354"/>
      <c r="GQZ2" s="1354"/>
      <c r="GRA2" s="1354"/>
      <c r="GRB2" s="1354"/>
      <c r="GRC2" s="1354"/>
      <c r="GRD2" s="1354"/>
      <c r="GRE2" s="1354"/>
      <c r="GRF2" s="1354"/>
      <c r="GRG2" s="1354"/>
      <c r="GRH2" s="1354"/>
      <c r="GRI2" s="1354"/>
      <c r="GRJ2" s="1354"/>
      <c r="GRK2" s="1354"/>
      <c r="GRL2" s="1354"/>
      <c r="GRM2" s="1354"/>
      <c r="GRN2" s="1354"/>
      <c r="GRO2" s="1354"/>
      <c r="GRP2" s="1354"/>
      <c r="GRQ2" s="1354"/>
      <c r="GRR2" s="1354"/>
      <c r="GRS2" s="1354"/>
      <c r="GRT2" s="1354"/>
      <c r="GRU2" s="1354"/>
      <c r="GRV2" s="1354"/>
      <c r="GRW2" s="1354"/>
      <c r="GRX2" s="1354"/>
      <c r="GRY2" s="1354"/>
      <c r="GRZ2" s="1354"/>
      <c r="GSA2" s="1354"/>
      <c r="GSB2" s="1354"/>
      <c r="GSC2" s="1354"/>
      <c r="GSD2" s="1354"/>
      <c r="GSE2" s="1354"/>
      <c r="GSF2" s="1354"/>
      <c r="GSG2" s="1354"/>
      <c r="GSH2" s="1354"/>
      <c r="GSI2" s="1354"/>
      <c r="GSJ2" s="1354"/>
      <c r="GSK2" s="1354"/>
      <c r="GSL2" s="1354"/>
      <c r="GSM2" s="1354"/>
      <c r="GSN2" s="1354"/>
      <c r="GSO2" s="1354"/>
      <c r="GSP2" s="1354"/>
      <c r="GSQ2" s="1354"/>
      <c r="GSR2" s="1354"/>
      <c r="GSS2" s="1354"/>
      <c r="GST2" s="1354"/>
      <c r="GSU2" s="1354"/>
      <c r="GSV2" s="1354"/>
      <c r="GSW2" s="1354"/>
      <c r="GSX2" s="1354"/>
      <c r="GSY2" s="1354"/>
      <c r="GSZ2" s="1354"/>
      <c r="GTA2" s="1354"/>
      <c r="GTB2" s="1354"/>
      <c r="GTC2" s="1354"/>
      <c r="GTD2" s="1354"/>
      <c r="GTE2" s="1354"/>
      <c r="GTF2" s="1354"/>
      <c r="GTG2" s="1354"/>
      <c r="GTH2" s="1354"/>
      <c r="GTI2" s="1354"/>
      <c r="GTJ2" s="1354"/>
      <c r="GTK2" s="1354"/>
      <c r="GTL2" s="1354"/>
      <c r="GTM2" s="1354"/>
      <c r="GTN2" s="1354"/>
      <c r="GTO2" s="1354"/>
      <c r="GTP2" s="1354"/>
      <c r="GTQ2" s="1354"/>
      <c r="GTR2" s="1354"/>
      <c r="GTS2" s="1354"/>
      <c r="GTT2" s="1354"/>
      <c r="GTU2" s="1354"/>
      <c r="GTV2" s="1354"/>
      <c r="GTW2" s="1354"/>
      <c r="GTX2" s="1354"/>
      <c r="GTY2" s="1354"/>
      <c r="GTZ2" s="1354"/>
      <c r="GUA2" s="1354"/>
      <c r="GUB2" s="1354"/>
      <c r="GUC2" s="1354"/>
      <c r="GUD2" s="1354"/>
      <c r="GUE2" s="1354"/>
      <c r="GUF2" s="1354"/>
      <c r="GUG2" s="1354"/>
      <c r="GUH2" s="1354"/>
      <c r="GUI2" s="1354"/>
      <c r="GUJ2" s="1354"/>
      <c r="GUK2" s="1354"/>
      <c r="GUL2" s="1354"/>
      <c r="GUM2" s="1354"/>
      <c r="GUN2" s="1354"/>
      <c r="GUO2" s="1354"/>
      <c r="GUP2" s="1354"/>
      <c r="GUQ2" s="1354"/>
      <c r="GUR2" s="1354"/>
      <c r="GUS2" s="1354"/>
      <c r="GUT2" s="1354"/>
      <c r="GUU2" s="1354"/>
      <c r="GUV2" s="1354"/>
      <c r="GUW2" s="1354"/>
      <c r="GUX2" s="1354"/>
      <c r="GUY2" s="1354"/>
      <c r="GUZ2" s="1354"/>
      <c r="GVA2" s="1354"/>
      <c r="GVB2" s="1354"/>
      <c r="GVC2" s="1354"/>
      <c r="GVD2" s="1354"/>
      <c r="GVE2" s="1354"/>
      <c r="GVF2" s="1354"/>
      <c r="GVG2" s="1354"/>
      <c r="GVH2" s="1354"/>
      <c r="GVI2" s="1354"/>
      <c r="GVJ2" s="1354"/>
      <c r="GVK2" s="1354"/>
      <c r="GVL2" s="1354"/>
      <c r="GVM2" s="1354"/>
      <c r="GVN2" s="1354"/>
      <c r="GVO2" s="1354"/>
      <c r="GVP2" s="1354"/>
      <c r="GVQ2" s="1354"/>
      <c r="GVR2" s="1354"/>
      <c r="GVS2" s="1354"/>
      <c r="GVT2" s="1354"/>
      <c r="GVU2" s="1354"/>
      <c r="GVV2" s="1354"/>
      <c r="GVW2" s="1354"/>
      <c r="GVX2" s="1354"/>
      <c r="GVY2" s="1354"/>
      <c r="GVZ2" s="1354"/>
      <c r="GWA2" s="1354"/>
      <c r="GWB2" s="1354"/>
      <c r="GWC2" s="1354"/>
      <c r="GWD2" s="1354"/>
      <c r="GWE2" s="1354"/>
      <c r="GWF2" s="1354"/>
      <c r="GWG2" s="1354"/>
      <c r="GWH2" s="1354"/>
      <c r="GWI2" s="1354"/>
      <c r="GWJ2" s="1354"/>
      <c r="GWK2" s="1354"/>
      <c r="GWL2" s="1354"/>
      <c r="GWM2" s="1354"/>
      <c r="GWN2" s="1354"/>
      <c r="GWO2" s="1354"/>
      <c r="GWP2" s="1354"/>
      <c r="GWQ2" s="1354"/>
      <c r="GWR2" s="1354"/>
      <c r="GWS2" s="1354"/>
      <c r="GWT2" s="1354"/>
      <c r="GWU2" s="1354"/>
      <c r="GWV2" s="1354"/>
      <c r="GWW2" s="1354"/>
      <c r="GWX2" s="1354"/>
      <c r="GWY2" s="1354"/>
      <c r="GWZ2" s="1354"/>
      <c r="GXA2" s="1354"/>
      <c r="GXB2" s="1354"/>
      <c r="GXC2" s="1354"/>
      <c r="GXD2" s="1354"/>
      <c r="GXE2" s="1354"/>
      <c r="GXF2" s="1354"/>
      <c r="GXG2" s="1354"/>
      <c r="GXH2" s="1354"/>
      <c r="GXI2" s="1354"/>
      <c r="GXJ2" s="1354"/>
      <c r="GXK2" s="1354"/>
      <c r="GXL2" s="1354"/>
      <c r="GXM2" s="1354"/>
      <c r="GXN2" s="1354"/>
      <c r="GXO2" s="1354"/>
      <c r="GXP2" s="1354"/>
      <c r="GXQ2" s="1354"/>
      <c r="GXR2" s="1354"/>
      <c r="GXS2" s="1354"/>
      <c r="GXT2" s="1354"/>
      <c r="GXU2" s="1354"/>
      <c r="GXV2" s="1354"/>
      <c r="GXW2" s="1354"/>
      <c r="GXX2" s="1354"/>
      <c r="GXY2" s="1354"/>
      <c r="GXZ2" s="1354"/>
      <c r="GYA2" s="1354"/>
      <c r="GYB2" s="1354"/>
      <c r="GYC2" s="1354"/>
      <c r="GYD2" s="1354"/>
      <c r="GYE2" s="1354"/>
      <c r="GYF2" s="1354"/>
      <c r="GYG2" s="1354"/>
      <c r="GYH2" s="1354"/>
      <c r="GYI2" s="1354"/>
      <c r="GYJ2" s="1354"/>
      <c r="GYK2" s="1354"/>
      <c r="GYL2" s="1354"/>
      <c r="GYM2" s="1354"/>
      <c r="GYN2" s="1354"/>
      <c r="GYO2" s="1354"/>
      <c r="GYP2" s="1354"/>
      <c r="GYQ2" s="1354"/>
      <c r="GYR2" s="1354"/>
      <c r="GYS2" s="1354"/>
      <c r="GYT2" s="1354"/>
      <c r="GYU2" s="1354"/>
      <c r="GYV2" s="1354"/>
      <c r="GYW2" s="1354"/>
      <c r="GYX2" s="1354"/>
      <c r="GYY2" s="1354"/>
      <c r="GYZ2" s="1354"/>
      <c r="GZA2" s="1354"/>
      <c r="GZB2" s="1354"/>
      <c r="GZC2" s="1354"/>
      <c r="GZD2" s="1354"/>
      <c r="GZE2" s="1354"/>
      <c r="GZF2" s="1354"/>
      <c r="GZG2" s="1354"/>
      <c r="GZH2" s="1354"/>
      <c r="GZI2" s="1354"/>
      <c r="GZJ2" s="1354"/>
      <c r="GZK2" s="1354"/>
      <c r="GZL2" s="1354"/>
      <c r="GZM2" s="1354"/>
      <c r="GZN2" s="1354"/>
      <c r="GZO2" s="1354"/>
      <c r="GZP2" s="1354"/>
      <c r="GZQ2" s="1354"/>
      <c r="GZR2" s="1354"/>
      <c r="GZS2" s="1354"/>
      <c r="GZT2" s="1354"/>
      <c r="GZU2" s="1354"/>
      <c r="GZV2" s="1354"/>
      <c r="GZW2" s="1354"/>
      <c r="GZX2" s="1354"/>
      <c r="GZY2" s="1354"/>
      <c r="GZZ2" s="1354"/>
      <c r="HAA2" s="1354"/>
      <c r="HAB2" s="1354"/>
      <c r="HAC2" s="1354"/>
      <c r="HAD2" s="1354"/>
      <c r="HAE2" s="1354"/>
      <c r="HAF2" s="1354"/>
      <c r="HAG2" s="1354"/>
      <c r="HAH2" s="1354"/>
      <c r="HAI2" s="1354"/>
      <c r="HAJ2" s="1354"/>
      <c r="HAK2" s="1354"/>
      <c r="HAL2" s="1354"/>
      <c r="HAM2" s="1354"/>
      <c r="HAN2" s="1354"/>
      <c r="HAO2" s="1354"/>
      <c r="HAP2" s="1354"/>
      <c r="HAQ2" s="1354"/>
      <c r="HAR2" s="1354"/>
      <c r="HAS2" s="1354"/>
      <c r="HAT2" s="1354"/>
      <c r="HAU2" s="1354"/>
      <c r="HAV2" s="1354"/>
      <c r="HAW2" s="1354"/>
      <c r="HAX2" s="1354"/>
      <c r="HAY2" s="1354"/>
      <c r="HAZ2" s="1354"/>
      <c r="HBA2" s="1354"/>
      <c r="HBB2" s="1354"/>
      <c r="HBC2" s="1354"/>
      <c r="HBD2" s="1354"/>
      <c r="HBE2" s="1354"/>
      <c r="HBF2" s="1354"/>
      <c r="HBG2" s="1354"/>
      <c r="HBH2" s="1354"/>
      <c r="HBI2" s="1354"/>
      <c r="HBJ2" s="1354"/>
      <c r="HBK2" s="1354"/>
      <c r="HBL2" s="1354"/>
      <c r="HBM2" s="1354"/>
      <c r="HBN2" s="1354"/>
      <c r="HBO2" s="1354"/>
      <c r="HBP2" s="1354"/>
      <c r="HBQ2" s="1354"/>
      <c r="HBR2" s="1354"/>
      <c r="HBS2" s="1354"/>
      <c r="HBT2" s="1354"/>
      <c r="HBU2" s="1354"/>
      <c r="HBV2" s="1354"/>
      <c r="HBW2" s="1354"/>
      <c r="HBX2" s="1354"/>
      <c r="HBY2" s="1354"/>
      <c r="HBZ2" s="1354"/>
      <c r="HCA2" s="1354"/>
      <c r="HCB2" s="1354"/>
      <c r="HCC2" s="1354"/>
      <c r="HCD2" s="1354"/>
      <c r="HCE2" s="1354"/>
      <c r="HCF2" s="1354"/>
      <c r="HCG2" s="1354"/>
      <c r="HCH2" s="1354"/>
      <c r="HCI2" s="1354"/>
      <c r="HCJ2" s="1354"/>
      <c r="HCK2" s="1354"/>
      <c r="HCL2" s="1354"/>
      <c r="HCM2" s="1354"/>
      <c r="HCN2" s="1354"/>
      <c r="HCO2" s="1354"/>
      <c r="HCP2" s="1354"/>
      <c r="HCQ2" s="1354"/>
      <c r="HCR2" s="1354"/>
      <c r="HCS2" s="1354"/>
      <c r="HCT2" s="1354"/>
      <c r="HCU2" s="1354"/>
      <c r="HCV2" s="1354"/>
      <c r="HCW2" s="1354"/>
      <c r="HCX2" s="1354"/>
      <c r="HCY2" s="1354"/>
      <c r="HCZ2" s="1354"/>
      <c r="HDA2" s="1354"/>
      <c r="HDB2" s="1354"/>
      <c r="HDC2" s="1354"/>
      <c r="HDD2" s="1354"/>
      <c r="HDE2" s="1354"/>
      <c r="HDF2" s="1354"/>
      <c r="HDG2" s="1354"/>
      <c r="HDH2" s="1354"/>
      <c r="HDI2" s="1354"/>
      <c r="HDJ2" s="1354"/>
      <c r="HDK2" s="1354"/>
      <c r="HDL2" s="1354"/>
      <c r="HDM2" s="1354"/>
      <c r="HDN2" s="1354"/>
      <c r="HDO2" s="1354"/>
      <c r="HDP2" s="1354"/>
      <c r="HDQ2" s="1354"/>
      <c r="HDR2" s="1354"/>
      <c r="HDS2" s="1354"/>
      <c r="HDT2" s="1354"/>
      <c r="HDU2" s="1354"/>
      <c r="HDV2" s="1354"/>
      <c r="HDW2" s="1354"/>
      <c r="HDX2" s="1354"/>
      <c r="HDY2" s="1354"/>
      <c r="HDZ2" s="1354"/>
      <c r="HEA2" s="1354"/>
      <c r="HEB2" s="1354"/>
      <c r="HEC2" s="1354"/>
      <c r="HED2" s="1354"/>
      <c r="HEE2" s="1354"/>
      <c r="HEF2" s="1354"/>
      <c r="HEG2" s="1354"/>
      <c r="HEH2" s="1354"/>
      <c r="HEI2" s="1354"/>
      <c r="HEJ2" s="1354"/>
      <c r="HEK2" s="1354"/>
      <c r="HEL2" s="1354"/>
      <c r="HEM2" s="1354"/>
      <c r="HEN2" s="1354"/>
      <c r="HEO2" s="1354"/>
      <c r="HEP2" s="1354"/>
      <c r="HEQ2" s="1354"/>
      <c r="HER2" s="1354"/>
      <c r="HES2" s="1354"/>
      <c r="HET2" s="1354"/>
      <c r="HEU2" s="1354"/>
      <c r="HEV2" s="1354"/>
      <c r="HEW2" s="1354"/>
      <c r="HEX2" s="1354"/>
      <c r="HEY2" s="1354"/>
      <c r="HEZ2" s="1354"/>
      <c r="HFA2" s="1354"/>
      <c r="HFB2" s="1354"/>
      <c r="HFC2" s="1354"/>
      <c r="HFD2" s="1354"/>
      <c r="HFE2" s="1354"/>
      <c r="HFF2" s="1354"/>
      <c r="HFG2" s="1354"/>
      <c r="HFH2" s="1354"/>
      <c r="HFI2" s="1354"/>
      <c r="HFJ2" s="1354"/>
      <c r="HFK2" s="1354"/>
      <c r="HFL2" s="1354"/>
      <c r="HFM2" s="1354"/>
      <c r="HFN2" s="1354"/>
      <c r="HFO2" s="1354"/>
      <c r="HFP2" s="1354"/>
      <c r="HFQ2" s="1354"/>
      <c r="HFR2" s="1354"/>
      <c r="HFS2" s="1354"/>
      <c r="HFT2" s="1354"/>
      <c r="HFU2" s="1354"/>
      <c r="HFV2" s="1354"/>
      <c r="HFW2" s="1354"/>
      <c r="HFX2" s="1354"/>
      <c r="HFY2" s="1354"/>
      <c r="HFZ2" s="1354"/>
      <c r="HGA2" s="1354"/>
      <c r="HGB2" s="1354"/>
      <c r="HGC2" s="1354"/>
      <c r="HGD2" s="1354"/>
      <c r="HGE2" s="1354"/>
      <c r="HGF2" s="1354"/>
      <c r="HGG2" s="1354"/>
      <c r="HGH2" s="1354"/>
      <c r="HGI2" s="1354"/>
      <c r="HGJ2" s="1354"/>
      <c r="HGK2" s="1354"/>
      <c r="HGL2" s="1354"/>
      <c r="HGM2" s="1354"/>
      <c r="HGN2" s="1354"/>
      <c r="HGO2" s="1354"/>
      <c r="HGP2" s="1354"/>
      <c r="HGQ2" s="1354"/>
      <c r="HGR2" s="1354"/>
      <c r="HGS2" s="1354"/>
      <c r="HGT2" s="1354"/>
      <c r="HGU2" s="1354"/>
      <c r="HGV2" s="1354"/>
      <c r="HGW2" s="1354"/>
      <c r="HGX2" s="1354"/>
      <c r="HGY2" s="1354"/>
      <c r="HGZ2" s="1354"/>
      <c r="HHA2" s="1354"/>
      <c r="HHB2" s="1354"/>
      <c r="HHC2" s="1354"/>
      <c r="HHD2" s="1354"/>
      <c r="HHE2" s="1354"/>
      <c r="HHF2" s="1354"/>
      <c r="HHG2" s="1354"/>
      <c r="HHH2" s="1354"/>
      <c r="HHI2" s="1354"/>
      <c r="HHJ2" s="1354"/>
      <c r="HHK2" s="1354"/>
      <c r="HHL2" s="1354"/>
      <c r="HHM2" s="1354"/>
      <c r="HHN2" s="1354"/>
      <c r="HHO2" s="1354"/>
      <c r="HHP2" s="1354"/>
      <c r="HHQ2" s="1354"/>
      <c r="HHR2" s="1354"/>
      <c r="HHS2" s="1354"/>
      <c r="HHT2" s="1354"/>
      <c r="HHU2" s="1354"/>
      <c r="HHV2" s="1354"/>
      <c r="HHW2" s="1354"/>
      <c r="HHX2" s="1354"/>
      <c r="HHY2" s="1354"/>
      <c r="HHZ2" s="1354"/>
      <c r="HIA2" s="1354"/>
      <c r="HIB2" s="1354"/>
      <c r="HIC2" s="1354"/>
      <c r="HID2" s="1354"/>
      <c r="HIE2" s="1354"/>
      <c r="HIF2" s="1354"/>
      <c r="HIG2" s="1354"/>
      <c r="HIH2" s="1354"/>
      <c r="HII2" s="1354"/>
      <c r="HIJ2" s="1354"/>
      <c r="HIK2" s="1354"/>
      <c r="HIL2" s="1354"/>
      <c r="HIM2" s="1354"/>
      <c r="HIN2" s="1354"/>
      <c r="HIO2" s="1354"/>
      <c r="HIP2" s="1354"/>
      <c r="HIQ2" s="1354"/>
      <c r="HIR2" s="1354"/>
      <c r="HIS2" s="1354"/>
      <c r="HIT2" s="1354"/>
      <c r="HIU2" s="1354"/>
      <c r="HIV2" s="1354"/>
      <c r="HIW2" s="1354"/>
      <c r="HIX2" s="1354"/>
      <c r="HIY2" s="1354"/>
      <c r="HIZ2" s="1354"/>
      <c r="HJA2" s="1354"/>
      <c r="HJB2" s="1354"/>
      <c r="HJC2" s="1354"/>
      <c r="HJD2" s="1354"/>
      <c r="HJE2" s="1354"/>
      <c r="HJF2" s="1354"/>
      <c r="HJG2" s="1354"/>
      <c r="HJH2" s="1354"/>
      <c r="HJI2" s="1354"/>
      <c r="HJJ2" s="1354"/>
      <c r="HJK2" s="1354"/>
      <c r="HJL2" s="1354"/>
      <c r="HJM2" s="1354"/>
      <c r="HJN2" s="1354"/>
      <c r="HJO2" s="1354"/>
      <c r="HJP2" s="1354"/>
      <c r="HJQ2" s="1354"/>
      <c r="HJR2" s="1354"/>
      <c r="HJS2" s="1354"/>
      <c r="HJT2" s="1354"/>
      <c r="HJU2" s="1354"/>
      <c r="HJV2" s="1354"/>
      <c r="HJW2" s="1354"/>
      <c r="HJX2" s="1354"/>
      <c r="HJY2" s="1354"/>
      <c r="HJZ2" s="1354"/>
      <c r="HKA2" s="1354"/>
      <c r="HKB2" s="1354"/>
      <c r="HKC2" s="1354"/>
      <c r="HKD2" s="1354"/>
      <c r="HKE2" s="1354"/>
      <c r="HKF2" s="1354"/>
      <c r="HKG2" s="1354"/>
      <c r="HKH2" s="1354"/>
      <c r="HKI2" s="1354"/>
      <c r="HKJ2" s="1354"/>
      <c r="HKK2" s="1354"/>
      <c r="HKL2" s="1354"/>
      <c r="HKM2" s="1354"/>
      <c r="HKN2" s="1354"/>
      <c r="HKO2" s="1354"/>
      <c r="HKP2" s="1354"/>
      <c r="HKQ2" s="1354"/>
      <c r="HKR2" s="1354"/>
      <c r="HKS2" s="1354"/>
      <c r="HKT2" s="1354"/>
      <c r="HKU2" s="1354"/>
      <c r="HKV2" s="1354"/>
      <c r="HKW2" s="1354"/>
      <c r="HKX2" s="1354"/>
      <c r="HKY2" s="1354"/>
      <c r="HKZ2" s="1354"/>
      <c r="HLA2" s="1354"/>
      <c r="HLB2" s="1354"/>
      <c r="HLC2" s="1354"/>
      <c r="HLD2" s="1354"/>
      <c r="HLE2" s="1354"/>
      <c r="HLF2" s="1354"/>
      <c r="HLG2" s="1354"/>
      <c r="HLH2" s="1354"/>
      <c r="HLI2" s="1354"/>
      <c r="HLJ2" s="1354"/>
      <c r="HLK2" s="1354"/>
      <c r="HLL2" s="1354"/>
      <c r="HLM2" s="1354"/>
      <c r="HLN2" s="1354"/>
      <c r="HLO2" s="1354"/>
      <c r="HLP2" s="1354"/>
      <c r="HLQ2" s="1354"/>
      <c r="HLR2" s="1354"/>
      <c r="HLS2" s="1354"/>
      <c r="HLT2" s="1354"/>
      <c r="HLU2" s="1354"/>
      <c r="HLV2" s="1354"/>
      <c r="HLW2" s="1354"/>
      <c r="HLX2" s="1354"/>
      <c r="HLY2" s="1354"/>
      <c r="HLZ2" s="1354"/>
      <c r="HMA2" s="1354"/>
      <c r="HMB2" s="1354"/>
      <c r="HMC2" s="1354"/>
      <c r="HMD2" s="1354"/>
      <c r="HME2" s="1354"/>
      <c r="HMF2" s="1354"/>
      <c r="HMG2" s="1354"/>
      <c r="HMH2" s="1354"/>
      <c r="HMI2" s="1354"/>
      <c r="HMJ2" s="1354"/>
      <c r="HMK2" s="1354"/>
      <c r="HML2" s="1354"/>
      <c r="HMM2" s="1354"/>
      <c r="HMN2" s="1354"/>
      <c r="HMO2" s="1354"/>
      <c r="HMP2" s="1354"/>
      <c r="HMQ2" s="1354"/>
      <c r="HMR2" s="1354"/>
      <c r="HMS2" s="1354"/>
      <c r="HMT2" s="1354"/>
      <c r="HMU2" s="1354"/>
      <c r="HMV2" s="1354"/>
      <c r="HMW2" s="1354"/>
      <c r="HMX2" s="1354"/>
      <c r="HMY2" s="1354"/>
      <c r="HMZ2" s="1354"/>
      <c r="HNA2" s="1354"/>
      <c r="HNB2" s="1354"/>
      <c r="HNC2" s="1354"/>
      <c r="HND2" s="1354"/>
      <c r="HNE2" s="1354"/>
      <c r="HNF2" s="1354"/>
      <c r="HNG2" s="1354"/>
      <c r="HNH2" s="1354"/>
      <c r="HNI2" s="1354"/>
      <c r="HNJ2" s="1354"/>
      <c r="HNK2" s="1354"/>
      <c r="HNL2" s="1354"/>
      <c r="HNM2" s="1354"/>
      <c r="HNN2" s="1354"/>
      <c r="HNO2" s="1354"/>
      <c r="HNP2" s="1354"/>
      <c r="HNQ2" s="1354"/>
      <c r="HNR2" s="1354"/>
      <c r="HNS2" s="1354"/>
      <c r="HNT2" s="1354"/>
      <c r="HNU2" s="1354"/>
      <c r="HNV2" s="1354"/>
      <c r="HNW2" s="1354"/>
      <c r="HNX2" s="1354"/>
      <c r="HNY2" s="1354"/>
      <c r="HNZ2" s="1354"/>
      <c r="HOA2" s="1354"/>
      <c r="HOB2" s="1354"/>
      <c r="HOC2" s="1354"/>
      <c r="HOD2" s="1354"/>
      <c r="HOE2" s="1354"/>
      <c r="HOF2" s="1354"/>
      <c r="HOG2" s="1354"/>
      <c r="HOH2" s="1354"/>
      <c r="HOI2" s="1354"/>
      <c r="HOJ2" s="1354"/>
      <c r="HOK2" s="1354"/>
      <c r="HOL2" s="1354"/>
      <c r="HOM2" s="1354"/>
      <c r="HON2" s="1354"/>
      <c r="HOO2" s="1354"/>
      <c r="HOP2" s="1354"/>
      <c r="HOQ2" s="1354"/>
      <c r="HOR2" s="1354"/>
      <c r="HOS2" s="1354"/>
      <c r="HOT2" s="1354"/>
      <c r="HOU2" s="1354"/>
      <c r="HOV2" s="1354"/>
      <c r="HOW2" s="1354"/>
      <c r="HOX2" s="1354"/>
      <c r="HOY2" s="1354"/>
      <c r="HOZ2" s="1354"/>
      <c r="HPA2" s="1354"/>
      <c r="HPB2" s="1354"/>
      <c r="HPC2" s="1354"/>
      <c r="HPD2" s="1354"/>
      <c r="HPE2" s="1354"/>
      <c r="HPF2" s="1354"/>
      <c r="HPG2" s="1354"/>
      <c r="HPH2" s="1354"/>
      <c r="HPI2" s="1354"/>
      <c r="HPJ2" s="1354"/>
      <c r="HPK2" s="1354"/>
      <c r="HPL2" s="1354"/>
      <c r="HPM2" s="1354"/>
      <c r="HPN2" s="1354"/>
      <c r="HPO2" s="1354"/>
      <c r="HPP2" s="1354"/>
      <c r="HPQ2" s="1354"/>
      <c r="HPR2" s="1354"/>
      <c r="HPS2" s="1354"/>
      <c r="HPT2" s="1354"/>
      <c r="HPU2" s="1354"/>
      <c r="HPV2" s="1354"/>
      <c r="HPW2" s="1354"/>
      <c r="HPX2" s="1354"/>
      <c r="HPY2" s="1354"/>
      <c r="HPZ2" s="1354"/>
      <c r="HQA2" s="1354"/>
      <c r="HQB2" s="1354"/>
      <c r="HQC2" s="1354"/>
      <c r="HQD2" s="1354"/>
      <c r="HQE2" s="1354"/>
      <c r="HQF2" s="1354"/>
      <c r="HQG2" s="1354"/>
      <c r="HQH2" s="1354"/>
      <c r="HQI2" s="1354"/>
      <c r="HQJ2" s="1354"/>
      <c r="HQK2" s="1354"/>
      <c r="HQL2" s="1354"/>
      <c r="HQM2" s="1354"/>
      <c r="HQN2" s="1354"/>
      <c r="HQO2" s="1354"/>
      <c r="HQP2" s="1354"/>
      <c r="HQQ2" s="1354"/>
      <c r="HQR2" s="1354"/>
      <c r="HQS2" s="1354"/>
      <c r="HQT2" s="1354"/>
      <c r="HQU2" s="1354"/>
      <c r="HQV2" s="1354"/>
      <c r="HQW2" s="1354"/>
      <c r="HQX2" s="1354"/>
      <c r="HQY2" s="1354"/>
      <c r="HQZ2" s="1354"/>
      <c r="HRA2" s="1354"/>
      <c r="HRB2" s="1354"/>
      <c r="HRC2" s="1354"/>
      <c r="HRD2" s="1354"/>
      <c r="HRE2" s="1354"/>
      <c r="HRF2" s="1354"/>
      <c r="HRG2" s="1354"/>
      <c r="HRH2" s="1354"/>
      <c r="HRI2" s="1354"/>
      <c r="HRJ2" s="1354"/>
      <c r="HRK2" s="1354"/>
      <c r="HRL2" s="1354"/>
      <c r="HRM2" s="1354"/>
      <c r="HRN2" s="1354"/>
      <c r="HRO2" s="1354"/>
      <c r="HRP2" s="1354"/>
      <c r="HRQ2" s="1354"/>
      <c r="HRR2" s="1354"/>
      <c r="HRS2" s="1354"/>
      <c r="HRT2" s="1354"/>
      <c r="HRU2" s="1354"/>
      <c r="HRV2" s="1354"/>
      <c r="HRW2" s="1354"/>
      <c r="HRX2" s="1354"/>
      <c r="HRY2" s="1354"/>
      <c r="HRZ2" s="1354"/>
      <c r="HSA2" s="1354"/>
      <c r="HSB2" s="1354"/>
      <c r="HSC2" s="1354"/>
      <c r="HSD2" s="1354"/>
      <c r="HSE2" s="1354"/>
      <c r="HSF2" s="1354"/>
      <c r="HSG2" s="1354"/>
      <c r="HSH2" s="1354"/>
      <c r="HSI2" s="1354"/>
      <c r="HSJ2" s="1354"/>
      <c r="HSK2" s="1354"/>
      <c r="HSL2" s="1354"/>
      <c r="HSM2" s="1354"/>
      <c r="HSN2" s="1354"/>
      <c r="HSO2" s="1354"/>
      <c r="HSP2" s="1354"/>
      <c r="HSQ2" s="1354"/>
      <c r="HSR2" s="1354"/>
      <c r="HSS2" s="1354"/>
      <c r="HST2" s="1354"/>
      <c r="HSU2" s="1354"/>
      <c r="HSV2" s="1354"/>
      <c r="HSW2" s="1354"/>
      <c r="HSX2" s="1354"/>
      <c r="HSY2" s="1354"/>
      <c r="HSZ2" s="1354"/>
      <c r="HTA2" s="1354"/>
      <c r="HTB2" s="1354"/>
      <c r="HTC2" s="1354"/>
      <c r="HTD2" s="1354"/>
      <c r="HTE2" s="1354"/>
      <c r="HTF2" s="1354"/>
      <c r="HTG2" s="1354"/>
      <c r="HTH2" s="1354"/>
      <c r="HTI2" s="1354"/>
      <c r="HTJ2" s="1354"/>
      <c r="HTK2" s="1354"/>
      <c r="HTL2" s="1354"/>
      <c r="HTM2" s="1354"/>
      <c r="HTN2" s="1354"/>
      <c r="HTO2" s="1354"/>
      <c r="HTP2" s="1354"/>
      <c r="HTQ2" s="1354"/>
      <c r="HTR2" s="1354"/>
      <c r="HTS2" s="1354"/>
      <c r="HTT2" s="1354"/>
      <c r="HTU2" s="1354"/>
      <c r="HTV2" s="1354"/>
      <c r="HTW2" s="1354"/>
      <c r="HTX2" s="1354"/>
      <c r="HTY2" s="1354"/>
      <c r="HTZ2" s="1354"/>
      <c r="HUA2" s="1354"/>
      <c r="HUB2" s="1354"/>
      <c r="HUC2" s="1354"/>
      <c r="HUD2" s="1354"/>
      <c r="HUE2" s="1354"/>
      <c r="HUF2" s="1354"/>
      <c r="HUG2" s="1354"/>
      <c r="HUH2" s="1354"/>
      <c r="HUI2" s="1354"/>
      <c r="HUJ2" s="1354"/>
      <c r="HUK2" s="1354"/>
      <c r="HUL2" s="1354"/>
      <c r="HUM2" s="1354"/>
      <c r="HUN2" s="1354"/>
      <c r="HUO2" s="1354"/>
      <c r="HUP2" s="1354"/>
      <c r="HUQ2" s="1354"/>
      <c r="HUR2" s="1354"/>
      <c r="HUS2" s="1354"/>
      <c r="HUT2" s="1354"/>
      <c r="HUU2" s="1354"/>
      <c r="HUV2" s="1354"/>
      <c r="HUW2" s="1354"/>
      <c r="HUX2" s="1354"/>
      <c r="HUY2" s="1354"/>
      <c r="HUZ2" s="1354"/>
      <c r="HVA2" s="1354"/>
      <c r="HVB2" s="1354"/>
      <c r="HVC2" s="1354"/>
      <c r="HVD2" s="1354"/>
      <c r="HVE2" s="1354"/>
      <c r="HVF2" s="1354"/>
      <c r="HVG2" s="1354"/>
      <c r="HVH2" s="1354"/>
      <c r="HVI2" s="1354"/>
      <c r="HVJ2" s="1354"/>
      <c r="HVK2" s="1354"/>
      <c r="HVL2" s="1354"/>
      <c r="HVM2" s="1354"/>
      <c r="HVN2" s="1354"/>
      <c r="HVO2" s="1354"/>
      <c r="HVP2" s="1354"/>
      <c r="HVQ2" s="1354"/>
      <c r="HVR2" s="1354"/>
      <c r="HVS2" s="1354"/>
      <c r="HVT2" s="1354"/>
      <c r="HVU2" s="1354"/>
      <c r="HVV2" s="1354"/>
      <c r="HVW2" s="1354"/>
      <c r="HVX2" s="1354"/>
      <c r="HVY2" s="1354"/>
      <c r="HVZ2" s="1354"/>
      <c r="HWA2" s="1354"/>
      <c r="HWB2" s="1354"/>
      <c r="HWC2" s="1354"/>
      <c r="HWD2" s="1354"/>
      <c r="HWE2" s="1354"/>
      <c r="HWF2" s="1354"/>
      <c r="HWG2" s="1354"/>
      <c r="HWH2" s="1354"/>
      <c r="HWI2" s="1354"/>
      <c r="HWJ2" s="1354"/>
      <c r="HWK2" s="1354"/>
      <c r="HWL2" s="1354"/>
      <c r="HWM2" s="1354"/>
      <c r="HWN2" s="1354"/>
      <c r="HWO2" s="1354"/>
      <c r="HWP2" s="1354"/>
      <c r="HWQ2" s="1354"/>
      <c r="HWR2" s="1354"/>
      <c r="HWS2" s="1354"/>
      <c r="HWT2" s="1354"/>
      <c r="HWU2" s="1354"/>
      <c r="HWV2" s="1354"/>
      <c r="HWW2" s="1354"/>
      <c r="HWX2" s="1354"/>
      <c r="HWY2" s="1354"/>
      <c r="HWZ2" s="1354"/>
      <c r="HXA2" s="1354"/>
      <c r="HXB2" s="1354"/>
      <c r="HXC2" s="1354"/>
      <c r="HXD2" s="1354"/>
      <c r="HXE2" s="1354"/>
      <c r="HXF2" s="1354"/>
      <c r="HXG2" s="1354"/>
      <c r="HXH2" s="1354"/>
      <c r="HXI2" s="1354"/>
      <c r="HXJ2" s="1354"/>
      <c r="HXK2" s="1354"/>
      <c r="HXL2" s="1354"/>
      <c r="HXM2" s="1354"/>
      <c r="HXN2" s="1354"/>
      <c r="HXO2" s="1354"/>
      <c r="HXP2" s="1354"/>
      <c r="HXQ2" s="1354"/>
      <c r="HXR2" s="1354"/>
      <c r="HXS2" s="1354"/>
      <c r="HXT2" s="1354"/>
      <c r="HXU2" s="1354"/>
      <c r="HXV2" s="1354"/>
      <c r="HXW2" s="1354"/>
      <c r="HXX2" s="1354"/>
      <c r="HXY2" s="1354"/>
      <c r="HXZ2" s="1354"/>
      <c r="HYA2" s="1354"/>
      <c r="HYB2" s="1354"/>
      <c r="HYC2" s="1354"/>
      <c r="HYD2" s="1354"/>
      <c r="HYE2" s="1354"/>
      <c r="HYF2" s="1354"/>
      <c r="HYG2" s="1354"/>
      <c r="HYH2" s="1354"/>
      <c r="HYI2" s="1354"/>
      <c r="HYJ2" s="1354"/>
      <c r="HYK2" s="1354"/>
      <c r="HYL2" s="1354"/>
      <c r="HYM2" s="1354"/>
      <c r="HYN2" s="1354"/>
      <c r="HYO2" s="1354"/>
      <c r="HYP2" s="1354"/>
      <c r="HYQ2" s="1354"/>
      <c r="HYR2" s="1354"/>
      <c r="HYS2" s="1354"/>
      <c r="HYT2" s="1354"/>
      <c r="HYU2" s="1354"/>
      <c r="HYV2" s="1354"/>
      <c r="HYW2" s="1354"/>
      <c r="HYX2" s="1354"/>
      <c r="HYY2" s="1354"/>
      <c r="HYZ2" s="1354"/>
      <c r="HZA2" s="1354"/>
      <c r="HZB2" s="1354"/>
      <c r="HZC2" s="1354"/>
      <c r="HZD2" s="1354"/>
      <c r="HZE2" s="1354"/>
      <c r="HZF2" s="1354"/>
      <c r="HZG2" s="1354"/>
      <c r="HZH2" s="1354"/>
      <c r="HZI2" s="1354"/>
      <c r="HZJ2" s="1354"/>
      <c r="HZK2" s="1354"/>
      <c r="HZL2" s="1354"/>
      <c r="HZM2" s="1354"/>
      <c r="HZN2" s="1354"/>
      <c r="HZO2" s="1354"/>
      <c r="HZP2" s="1354"/>
      <c r="HZQ2" s="1354"/>
      <c r="HZR2" s="1354"/>
      <c r="HZS2" s="1354"/>
      <c r="HZT2" s="1354"/>
      <c r="HZU2" s="1354"/>
      <c r="HZV2" s="1354"/>
      <c r="HZW2" s="1354"/>
      <c r="HZX2" s="1354"/>
      <c r="HZY2" s="1354"/>
      <c r="HZZ2" s="1354"/>
      <c r="IAA2" s="1354"/>
      <c r="IAB2" s="1354"/>
      <c r="IAC2" s="1354"/>
      <c r="IAD2" s="1354"/>
      <c r="IAE2" s="1354"/>
      <c r="IAF2" s="1354"/>
      <c r="IAG2" s="1354"/>
      <c r="IAH2" s="1354"/>
      <c r="IAI2" s="1354"/>
      <c r="IAJ2" s="1354"/>
      <c r="IAK2" s="1354"/>
      <c r="IAL2" s="1354"/>
      <c r="IAM2" s="1354"/>
      <c r="IAN2" s="1354"/>
      <c r="IAO2" s="1354"/>
      <c r="IAP2" s="1354"/>
      <c r="IAQ2" s="1354"/>
      <c r="IAR2" s="1354"/>
      <c r="IAS2" s="1354"/>
      <c r="IAT2" s="1354"/>
      <c r="IAU2" s="1354"/>
      <c r="IAV2" s="1354"/>
      <c r="IAW2" s="1354"/>
      <c r="IAX2" s="1354"/>
      <c r="IAY2" s="1354"/>
      <c r="IAZ2" s="1354"/>
      <c r="IBA2" s="1354"/>
      <c r="IBB2" s="1354"/>
      <c r="IBC2" s="1354"/>
      <c r="IBD2" s="1354"/>
      <c r="IBE2" s="1354"/>
      <c r="IBF2" s="1354"/>
      <c r="IBG2" s="1354"/>
      <c r="IBH2" s="1354"/>
      <c r="IBI2" s="1354"/>
      <c r="IBJ2" s="1354"/>
      <c r="IBK2" s="1354"/>
      <c r="IBL2" s="1354"/>
      <c r="IBM2" s="1354"/>
      <c r="IBN2" s="1354"/>
      <c r="IBO2" s="1354"/>
      <c r="IBP2" s="1354"/>
      <c r="IBQ2" s="1354"/>
      <c r="IBR2" s="1354"/>
      <c r="IBS2" s="1354"/>
      <c r="IBT2" s="1354"/>
      <c r="IBU2" s="1354"/>
      <c r="IBV2" s="1354"/>
      <c r="IBW2" s="1354"/>
      <c r="IBX2" s="1354"/>
      <c r="IBY2" s="1354"/>
      <c r="IBZ2" s="1354"/>
      <c r="ICA2" s="1354"/>
      <c r="ICB2" s="1354"/>
      <c r="ICC2" s="1354"/>
      <c r="ICD2" s="1354"/>
      <c r="ICE2" s="1354"/>
      <c r="ICF2" s="1354"/>
      <c r="ICG2" s="1354"/>
      <c r="ICH2" s="1354"/>
      <c r="ICI2" s="1354"/>
      <c r="ICJ2" s="1354"/>
      <c r="ICK2" s="1354"/>
      <c r="ICL2" s="1354"/>
      <c r="ICM2" s="1354"/>
      <c r="ICN2" s="1354"/>
      <c r="ICO2" s="1354"/>
      <c r="ICP2" s="1354"/>
      <c r="ICQ2" s="1354"/>
      <c r="ICR2" s="1354"/>
      <c r="ICS2" s="1354"/>
      <c r="ICT2" s="1354"/>
      <c r="ICU2" s="1354"/>
      <c r="ICV2" s="1354"/>
      <c r="ICW2" s="1354"/>
      <c r="ICX2" s="1354"/>
      <c r="ICY2" s="1354"/>
      <c r="ICZ2" s="1354"/>
      <c r="IDA2" s="1354"/>
      <c r="IDB2" s="1354"/>
      <c r="IDC2" s="1354"/>
      <c r="IDD2" s="1354"/>
      <c r="IDE2" s="1354"/>
      <c r="IDF2" s="1354"/>
      <c r="IDG2" s="1354"/>
      <c r="IDH2" s="1354"/>
      <c r="IDI2" s="1354"/>
      <c r="IDJ2" s="1354"/>
      <c r="IDK2" s="1354"/>
      <c r="IDL2" s="1354"/>
      <c r="IDM2" s="1354"/>
      <c r="IDN2" s="1354"/>
      <c r="IDO2" s="1354"/>
      <c r="IDP2" s="1354"/>
      <c r="IDQ2" s="1354"/>
      <c r="IDR2" s="1354"/>
      <c r="IDS2" s="1354"/>
      <c r="IDT2" s="1354"/>
      <c r="IDU2" s="1354"/>
      <c r="IDV2" s="1354"/>
      <c r="IDW2" s="1354"/>
      <c r="IDX2" s="1354"/>
      <c r="IDY2" s="1354"/>
      <c r="IDZ2" s="1354"/>
      <c r="IEA2" s="1354"/>
      <c r="IEB2" s="1354"/>
      <c r="IEC2" s="1354"/>
      <c r="IED2" s="1354"/>
      <c r="IEE2" s="1354"/>
      <c r="IEF2" s="1354"/>
      <c r="IEG2" s="1354"/>
      <c r="IEH2" s="1354"/>
      <c r="IEI2" s="1354"/>
      <c r="IEJ2" s="1354"/>
      <c r="IEK2" s="1354"/>
      <c r="IEL2" s="1354"/>
      <c r="IEM2" s="1354"/>
      <c r="IEN2" s="1354"/>
      <c r="IEO2" s="1354"/>
      <c r="IEP2" s="1354"/>
      <c r="IEQ2" s="1354"/>
      <c r="IER2" s="1354"/>
      <c r="IES2" s="1354"/>
      <c r="IET2" s="1354"/>
      <c r="IEU2" s="1354"/>
      <c r="IEV2" s="1354"/>
      <c r="IEW2" s="1354"/>
      <c r="IEX2" s="1354"/>
      <c r="IEY2" s="1354"/>
      <c r="IEZ2" s="1354"/>
      <c r="IFA2" s="1354"/>
      <c r="IFB2" s="1354"/>
      <c r="IFC2" s="1354"/>
      <c r="IFD2" s="1354"/>
      <c r="IFE2" s="1354"/>
      <c r="IFF2" s="1354"/>
      <c r="IFG2" s="1354"/>
      <c r="IFH2" s="1354"/>
      <c r="IFI2" s="1354"/>
      <c r="IFJ2" s="1354"/>
      <c r="IFK2" s="1354"/>
      <c r="IFL2" s="1354"/>
      <c r="IFM2" s="1354"/>
      <c r="IFN2" s="1354"/>
      <c r="IFO2" s="1354"/>
      <c r="IFP2" s="1354"/>
      <c r="IFQ2" s="1354"/>
      <c r="IFR2" s="1354"/>
      <c r="IFS2" s="1354"/>
      <c r="IFT2" s="1354"/>
      <c r="IFU2" s="1354"/>
      <c r="IFV2" s="1354"/>
      <c r="IFW2" s="1354"/>
      <c r="IFX2" s="1354"/>
      <c r="IFY2" s="1354"/>
      <c r="IFZ2" s="1354"/>
      <c r="IGA2" s="1354"/>
      <c r="IGB2" s="1354"/>
      <c r="IGC2" s="1354"/>
      <c r="IGD2" s="1354"/>
      <c r="IGE2" s="1354"/>
      <c r="IGF2" s="1354"/>
      <c r="IGG2" s="1354"/>
      <c r="IGH2" s="1354"/>
      <c r="IGI2" s="1354"/>
      <c r="IGJ2" s="1354"/>
      <c r="IGK2" s="1354"/>
      <c r="IGL2" s="1354"/>
      <c r="IGM2" s="1354"/>
      <c r="IGN2" s="1354"/>
      <c r="IGO2" s="1354"/>
      <c r="IGP2" s="1354"/>
      <c r="IGQ2" s="1354"/>
      <c r="IGR2" s="1354"/>
      <c r="IGS2" s="1354"/>
      <c r="IGT2" s="1354"/>
      <c r="IGU2" s="1354"/>
      <c r="IGV2" s="1354"/>
      <c r="IGW2" s="1354"/>
      <c r="IGX2" s="1354"/>
      <c r="IGY2" s="1354"/>
      <c r="IGZ2" s="1354"/>
      <c r="IHA2" s="1354"/>
      <c r="IHB2" s="1354"/>
      <c r="IHC2" s="1354"/>
      <c r="IHD2" s="1354"/>
      <c r="IHE2" s="1354"/>
      <c r="IHF2" s="1354"/>
      <c r="IHG2" s="1354"/>
      <c r="IHH2" s="1354"/>
      <c r="IHI2" s="1354"/>
      <c r="IHJ2" s="1354"/>
      <c r="IHK2" s="1354"/>
      <c r="IHL2" s="1354"/>
      <c r="IHM2" s="1354"/>
      <c r="IHN2" s="1354"/>
      <c r="IHO2" s="1354"/>
      <c r="IHP2" s="1354"/>
      <c r="IHQ2" s="1354"/>
      <c r="IHR2" s="1354"/>
      <c r="IHS2" s="1354"/>
      <c r="IHT2" s="1354"/>
      <c r="IHU2" s="1354"/>
      <c r="IHV2" s="1354"/>
      <c r="IHW2" s="1354"/>
      <c r="IHX2" s="1354"/>
      <c r="IHY2" s="1354"/>
      <c r="IHZ2" s="1354"/>
      <c r="IIA2" s="1354"/>
      <c r="IIB2" s="1354"/>
      <c r="IIC2" s="1354"/>
      <c r="IID2" s="1354"/>
      <c r="IIE2" s="1354"/>
      <c r="IIF2" s="1354"/>
      <c r="IIG2" s="1354"/>
      <c r="IIH2" s="1354"/>
      <c r="III2" s="1354"/>
      <c r="IIJ2" s="1354"/>
      <c r="IIK2" s="1354"/>
      <c r="IIL2" s="1354"/>
      <c r="IIM2" s="1354"/>
      <c r="IIN2" s="1354"/>
      <c r="IIO2" s="1354"/>
      <c r="IIP2" s="1354"/>
      <c r="IIQ2" s="1354"/>
      <c r="IIR2" s="1354"/>
      <c r="IIS2" s="1354"/>
      <c r="IIT2" s="1354"/>
      <c r="IIU2" s="1354"/>
      <c r="IIV2" s="1354"/>
      <c r="IIW2" s="1354"/>
      <c r="IIX2" s="1354"/>
      <c r="IIY2" s="1354"/>
      <c r="IIZ2" s="1354"/>
      <c r="IJA2" s="1354"/>
      <c r="IJB2" s="1354"/>
      <c r="IJC2" s="1354"/>
      <c r="IJD2" s="1354"/>
      <c r="IJE2" s="1354"/>
      <c r="IJF2" s="1354"/>
      <c r="IJG2" s="1354"/>
      <c r="IJH2" s="1354"/>
      <c r="IJI2" s="1354"/>
      <c r="IJJ2" s="1354"/>
      <c r="IJK2" s="1354"/>
      <c r="IJL2" s="1354"/>
      <c r="IJM2" s="1354"/>
      <c r="IJN2" s="1354"/>
      <c r="IJO2" s="1354"/>
      <c r="IJP2" s="1354"/>
      <c r="IJQ2" s="1354"/>
      <c r="IJR2" s="1354"/>
      <c r="IJS2" s="1354"/>
      <c r="IJT2" s="1354"/>
      <c r="IJU2" s="1354"/>
      <c r="IJV2" s="1354"/>
      <c r="IJW2" s="1354"/>
      <c r="IJX2" s="1354"/>
      <c r="IJY2" s="1354"/>
      <c r="IJZ2" s="1354"/>
      <c r="IKA2" s="1354"/>
      <c r="IKB2" s="1354"/>
      <c r="IKC2" s="1354"/>
      <c r="IKD2" s="1354"/>
      <c r="IKE2" s="1354"/>
      <c r="IKF2" s="1354"/>
      <c r="IKG2" s="1354"/>
      <c r="IKH2" s="1354"/>
      <c r="IKI2" s="1354"/>
      <c r="IKJ2" s="1354"/>
      <c r="IKK2" s="1354"/>
      <c r="IKL2" s="1354"/>
      <c r="IKM2" s="1354"/>
      <c r="IKN2" s="1354"/>
      <c r="IKO2" s="1354"/>
      <c r="IKP2" s="1354"/>
      <c r="IKQ2" s="1354"/>
      <c r="IKR2" s="1354"/>
      <c r="IKS2" s="1354"/>
      <c r="IKT2" s="1354"/>
      <c r="IKU2" s="1354"/>
      <c r="IKV2" s="1354"/>
      <c r="IKW2" s="1354"/>
      <c r="IKX2" s="1354"/>
      <c r="IKY2" s="1354"/>
      <c r="IKZ2" s="1354"/>
      <c r="ILA2" s="1354"/>
      <c r="ILB2" s="1354"/>
      <c r="ILC2" s="1354"/>
      <c r="ILD2" s="1354"/>
      <c r="ILE2" s="1354"/>
      <c r="ILF2" s="1354"/>
      <c r="ILG2" s="1354"/>
      <c r="ILH2" s="1354"/>
      <c r="ILI2" s="1354"/>
      <c r="ILJ2" s="1354"/>
      <c r="ILK2" s="1354"/>
      <c r="ILL2" s="1354"/>
      <c r="ILM2" s="1354"/>
      <c r="ILN2" s="1354"/>
      <c r="ILO2" s="1354"/>
      <c r="ILP2" s="1354"/>
      <c r="ILQ2" s="1354"/>
      <c r="ILR2" s="1354"/>
      <c r="ILS2" s="1354"/>
      <c r="ILT2" s="1354"/>
      <c r="ILU2" s="1354"/>
      <c r="ILV2" s="1354"/>
      <c r="ILW2" s="1354"/>
      <c r="ILX2" s="1354"/>
      <c r="ILY2" s="1354"/>
      <c r="ILZ2" s="1354"/>
      <c r="IMA2" s="1354"/>
      <c r="IMB2" s="1354"/>
      <c r="IMC2" s="1354"/>
      <c r="IMD2" s="1354"/>
      <c r="IME2" s="1354"/>
      <c r="IMF2" s="1354"/>
      <c r="IMG2" s="1354"/>
      <c r="IMH2" s="1354"/>
      <c r="IMI2" s="1354"/>
      <c r="IMJ2" s="1354"/>
      <c r="IMK2" s="1354"/>
      <c r="IML2" s="1354"/>
      <c r="IMM2" s="1354"/>
      <c r="IMN2" s="1354"/>
      <c r="IMO2" s="1354"/>
      <c r="IMP2" s="1354"/>
      <c r="IMQ2" s="1354"/>
      <c r="IMR2" s="1354"/>
      <c r="IMS2" s="1354"/>
      <c r="IMT2" s="1354"/>
      <c r="IMU2" s="1354"/>
      <c r="IMV2" s="1354"/>
      <c r="IMW2" s="1354"/>
      <c r="IMX2" s="1354"/>
      <c r="IMY2" s="1354"/>
      <c r="IMZ2" s="1354"/>
      <c r="INA2" s="1354"/>
      <c r="INB2" s="1354"/>
      <c r="INC2" s="1354"/>
      <c r="IND2" s="1354"/>
      <c r="INE2" s="1354"/>
      <c r="INF2" s="1354"/>
      <c r="ING2" s="1354"/>
      <c r="INH2" s="1354"/>
      <c r="INI2" s="1354"/>
      <c r="INJ2" s="1354"/>
      <c r="INK2" s="1354"/>
      <c r="INL2" s="1354"/>
      <c r="INM2" s="1354"/>
      <c r="INN2" s="1354"/>
      <c r="INO2" s="1354"/>
      <c r="INP2" s="1354"/>
      <c r="INQ2" s="1354"/>
      <c r="INR2" s="1354"/>
      <c r="INS2" s="1354"/>
      <c r="INT2" s="1354"/>
      <c r="INU2" s="1354"/>
      <c r="INV2" s="1354"/>
      <c r="INW2" s="1354"/>
      <c r="INX2" s="1354"/>
      <c r="INY2" s="1354"/>
      <c r="INZ2" s="1354"/>
      <c r="IOA2" s="1354"/>
      <c r="IOB2" s="1354"/>
      <c r="IOC2" s="1354"/>
      <c r="IOD2" s="1354"/>
      <c r="IOE2" s="1354"/>
      <c r="IOF2" s="1354"/>
      <c r="IOG2" s="1354"/>
      <c r="IOH2" s="1354"/>
      <c r="IOI2" s="1354"/>
      <c r="IOJ2" s="1354"/>
      <c r="IOK2" s="1354"/>
      <c r="IOL2" s="1354"/>
      <c r="IOM2" s="1354"/>
      <c r="ION2" s="1354"/>
      <c r="IOO2" s="1354"/>
      <c r="IOP2" s="1354"/>
      <c r="IOQ2" s="1354"/>
      <c r="IOR2" s="1354"/>
      <c r="IOS2" s="1354"/>
      <c r="IOT2" s="1354"/>
      <c r="IOU2" s="1354"/>
      <c r="IOV2" s="1354"/>
      <c r="IOW2" s="1354"/>
      <c r="IOX2" s="1354"/>
      <c r="IOY2" s="1354"/>
      <c r="IOZ2" s="1354"/>
      <c r="IPA2" s="1354"/>
      <c r="IPB2" s="1354"/>
      <c r="IPC2" s="1354"/>
      <c r="IPD2" s="1354"/>
      <c r="IPE2" s="1354"/>
      <c r="IPF2" s="1354"/>
      <c r="IPG2" s="1354"/>
      <c r="IPH2" s="1354"/>
      <c r="IPI2" s="1354"/>
      <c r="IPJ2" s="1354"/>
      <c r="IPK2" s="1354"/>
      <c r="IPL2" s="1354"/>
      <c r="IPM2" s="1354"/>
      <c r="IPN2" s="1354"/>
      <c r="IPO2" s="1354"/>
      <c r="IPP2" s="1354"/>
      <c r="IPQ2" s="1354"/>
      <c r="IPR2" s="1354"/>
      <c r="IPS2" s="1354"/>
      <c r="IPT2" s="1354"/>
      <c r="IPU2" s="1354"/>
      <c r="IPV2" s="1354"/>
      <c r="IPW2" s="1354"/>
      <c r="IPX2" s="1354"/>
      <c r="IPY2" s="1354"/>
      <c r="IPZ2" s="1354"/>
      <c r="IQA2" s="1354"/>
      <c r="IQB2" s="1354"/>
      <c r="IQC2" s="1354"/>
      <c r="IQD2" s="1354"/>
      <c r="IQE2" s="1354"/>
      <c r="IQF2" s="1354"/>
      <c r="IQG2" s="1354"/>
      <c r="IQH2" s="1354"/>
      <c r="IQI2" s="1354"/>
      <c r="IQJ2" s="1354"/>
      <c r="IQK2" s="1354"/>
      <c r="IQL2" s="1354"/>
      <c r="IQM2" s="1354"/>
      <c r="IQN2" s="1354"/>
      <c r="IQO2" s="1354"/>
      <c r="IQP2" s="1354"/>
      <c r="IQQ2" s="1354"/>
      <c r="IQR2" s="1354"/>
      <c r="IQS2" s="1354"/>
      <c r="IQT2" s="1354"/>
      <c r="IQU2" s="1354"/>
      <c r="IQV2" s="1354"/>
      <c r="IQW2" s="1354"/>
      <c r="IQX2" s="1354"/>
      <c r="IQY2" s="1354"/>
      <c r="IQZ2" s="1354"/>
      <c r="IRA2" s="1354"/>
      <c r="IRB2" s="1354"/>
      <c r="IRC2" s="1354"/>
      <c r="IRD2" s="1354"/>
      <c r="IRE2" s="1354"/>
      <c r="IRF2" s="1354"/>
      <c r="IRG2" s="1354"/>
      <c r="IRH2" s="1354"/>
      <c r="IRI2" s="1354"/>
      <c r="IRJ2" s="1354"/>
      <c r="IRK2" s="1354"/>
      <c r="IRL2" s="1354"/>
      <c r="IRM2" s="1354"/>
      <c r="IRN2" s="1354"/>
      <c r="IRO2" s="1354"/>
      <c r="IRP2" s="1354"/>
      <c r="IRQ2" s="1354"/>
      <c r="IRR2" s="1354"/>
      <c r="IRS2" s="1354"/>
      <c r="IRT2" s="1354"/>
      <c r="IRU2" s="1354"/>
      <c r="IRV2" s="1354"/>
      <c r="IRW2" s="1354"/>
      <c r="IRX2" s="1354"/>
      <c r="IRY2" s="1354"/>
      <c r="IRZ2" s="1354"/>
      <c r="ISA2" s="1354"/>
      <c r="ISB2" s="1354"/>
      <c r="ISC2" s="1354"/>
      <c r="ISD2" s="1354"/>
      <c r="ISE2" s="1354"/>
      <c r="ISF2" s="1354"/>
      <c r="ISG2" s="1354"/>
      <c r="ISH2" s="1354"/>
      <c r="ISI2" s="1354"/>
      <c r="ISJ2" s="1354"/>
      <c r="ISK2" s="1354"/>
      <c r="ISL2" s="1354"/>
      <c r="ISM2" s="1354"/>
      <c r="ISN2" s="1354"/>
      <c r="ISO2" s="1354"/>
      <c r="ISP2" s="1354"/>
      <c r="ISQ2" s="1354"/>
      <c r="ISR2" s="1354"/>
      <c r="ISS2" s="1354"/>
      <c r="IST2" s="1354"/>
      <c r="ISU2" s="1354"/>
      <c r="ISV2" s="1354"/>
      <c r="ISW2" s="1354"/>
      <c r="ISX2" s="1354"/>
      <c r="ISY2" s="1354"/>
      <c r="ISZ2" s="1354"/>
      <c r="ITA2" s="1354"/>
      <c r="ITB2" s="1354"/>
      <c r="ITC2" s="1354"/>
      <c r="ITD2" s="1354"/>
      <c r="ITE2" s="1354"/>
      <c r="ITF2" s="1354"/>
      <c r="ITG2" s="1354"/>
      <c r="ITH2" s="1354"/>
      <c r="ITI2" s="1354"/>
      <c r="ITJ2" s="1354"/>
      <c r="ITK2" s="1354"/>
      <c r="ITL2" s="1354"/>
      <c r="ITM2" s="1354"/>
      <c r="ITN2" s="1354"/>
      <c r="ITO2" s="1354"/>
      <c r="ITP2" s="1354"/>
      <c r="ITQ2" s="1354"/>
      <c r="ITR2" s="1354"/>
      <c r="ITS2" s="1354"/>
      <c r="ITT2" s="1354"/>
      <c r="ITU2" s="1354"/>
      <c r="ITV2" s="1354"/>
      <c r="ITW2" s="1354"/>
      <c r="ITX2" s="1354"/>
      <c r="ITY2" s="1354"/>
      <c r="ITZ2" s="1354"/>
      <c r="IUA2" s="1354"/>
      <c r="IUB2" s="1354"/>
      <c r="IUC2" s="1354"/>
      <c r="IUD2" s="1354"/>
      <c r="IUE2" s="1354"/>
      <c r="IUF2" s="1354"/>
      <c r="IUG2" s="1354"/>
      <c r="IUH2" s="1354"/>
      <c r="IUI2" s="1354"/>
      <c r="IUJ2" s="1354"/>
      <c r="IUK2" s="1354"/>
      <c r="IUL2" s="1354"/>
      <c r="IUM2" s="1354"/>
      <c r="IUN2" s="1354"/>
      <c r="IUO2" s="1354"/>
      <c r="IUP2" s="1354"/>
      <c r="IUQ2" s="1354"/>
      <c r="IUR2" s="1354"/>
      <c r="IUS2" s="1354"/>
      <c r="IUT2" s="1354"/>
      <c r="IUU2" s="1354"/>
      <c r="IUV2" s="1354"/>
      <c r="IUW2" s="1354"/>
      <c r="IUX2" s="1354"/>
      <c r="IUY2" s="1354"/>
      <c r="IUZ2" s="1354"/>
      <c r="IVA2" s="1354"/>
      <c r="IVB2" s="1354"/>
      <c r="IVC2" s="1354"/>
      <c r="IVD2" s="1354"/>
      <c r="IVE2" s="1354"/>
      <c r="IVF2" s="1354"/>
      <c r="IVG2" s="1354"/>
      <c r="IVH2" s="1354"/>
      <c r="IVI2" s="1354"/>
      <c r="IVJ2" s="1354"/>
      <c r="IVK2" s="1354"/>
      <c r="IVL2" s="1354"/>
      <c r="IVM2" s="1354"/>
      <c r="IVN2" s="1354"/>
      <c r="IVO2" s="1354"/>
      <c r="IVP2" s="1354"/>
      <c r="IVQ2" s="1354"/>
      <c r="IVR2" s="1354"/>
      <c r="IVS2" s="1354"/>
      <c r="IVT2" s="1354"/>
      <c r="IVU2" s="1354"/>
      <c r="IVV2" s="1354"/>
      <c r="IVW2" s="1354"/>
      <c r="IVX2" s="1354"/>
      <c r="IVY2" s="1354"/>
      <c r="IVZ2" s="1354"/>
      <c r="IWA2" s="1354"/>
      <c r="IWB2" s="1354"/>
      <c r="IWC2" s="1354"/>
      <c r="IWD2" s="1354"/>
      <c r="IWE2" s="1354"/>
      <c r="IWF2" s="1354"/>
      <c r="IWG2" s="1354"/>
      <c r="IWH2" s="1354"/>
      <c r="IWI2" s="1354"/>
      <c r="IWJ2" s="1354"/>
      <c r="IWK2" s="1354"/>
      <c r="IWL2" s="1354"/>
      <c r="IWM2" s="1354"/>
      <c r="IWN2" s="1354"/>
      <c r="IWO2" s="1354"/>
      <c r="IWP2" s="1354"/>
      <c r="IWQ2" s="1354"/>
      <c r="IWR2" s="1354"/>
      <c r="IWS2" s="1354"/>
      <c r="IWT2" s="1354"/>
      <c r="IWU2" s="1354"/>
      <c r="IWV2" s="1354"/>
      <c r="IWW2" s="1354"/>
      <c r="IWX2" s="1354"/>
      <c r="IWY2" s="1354"/>
      <c r="IWZ2" s="1354"/>
      <c r="IXA2" s="1354"/>
      <c r="IXB2" s="1354"/>
      <c r="IXC2" s="1354"/>
      <c r="IXD2" s="1354"/>
      <c r="IXE2" s="1354"/>
      <c r="IXF2" s="1354"/>
      <c r="IXG2" s="1354"/>
      <c r="IXH2" s="1354"/>
      <c r="IXI2" s="1354"/>
      <c r="IXJ2" s="1354"/>
      <c r="IXK2" s="1354"/>
      <c r="IXL2" s="1354"/>
      <c r="IXM2" s="1354"/>
      <c r="IXN2" s="1354"/>
      <c r="IXO2" s="1354"/>
      <c r="IXP2" s="1354"/>
      <c r="IXQ2" s="1354"/>
      <c r="IXR2" s="1354"/>
      <c r="IXS2" s="1354"/>
      <c r="IXT2" s="1354"/>
      <c r="IXU2" s="1354"/>
      <c r="IXV2" s="1354"/>
      <c r="IXW2" s="1354"/>
      <c r="IXX2" s="1354"/>
      <c r="IXY2" s="1354"/>
      <c r="IXZ2" s="1354"/>
      <c r="IYA2" s="1354"/>
      <c r="IYB2" s="1354"/>
      <c r="IYC2" s="1354"/>
      <c r="IYD2" s="1354"/>
      <c r="IYE2" s="1354"/>
      <c r="IYF2" s="1354"/>
      <c r="IYG2" s="1354"/>
      <c r="IYH2" s="1354"/>
      <c r="IYI2" s="1354"/>
      <c r="IYJ2" s="1354"/>
      <c r="IYK2" s="1354"/>
      <c r="IYL2" s="1354"/>
      <c r="IYM2" s="1354"/>
      <c r="IYN2" s="1354"/>
      <c r="IYO2" s="1354"/>
      <c r="IYP2" s="1354"/>
      <c r="IYQ2" s="1354"/>
      <c r="IYR2" s="1354"/>
      <c r="IYS2" s="1354"/>
      <c r="IYT2" s="1354"/>
      <c r="IYU2" s="1354"/>
      <c r="IYV2" s="1354"/>
      <c r="IYW2" s="1354"/>
      <c r="IYX2" s="1354"/>
      <c r="IYY2" s="1354"/>
      <c r="IYZ2" s="1354"/>
      <c r="IZA2" s="1354"/>
      <c r="IZB2" s="1354"/>
      <c r="IZC2" s="1354"/>
      <c r="IZD2" s="1354"/>
      <c r="IZE2" s="1354"/>
      <c r="IZF2" s="1354"/>
      <c r="IZG2" s="1354"/>
      <c r="IZH2" s="1354"/>
      <c r="IZI2" s="1354"/>
      <c r="IZJ2" s="1354"/>
      <c r="IZK2" s="1354"/>
      <c r="IZL2" s="1354"/>
      <c r="IZM2" s="1354"/>
      <c r="IZN2" s="1354"/>
      <c r="IZO2" s="1354"/>
      <c r="IZP2" s="1354"/>
      <c r="IZQ2" s="1354"/>
      <c r="IZR2" s="1354"/>
      <c r="IZS2" s="1354"/>
      <c r="IZT2" s="1354"/>
      <c r="IZU2" s="1354"/>
      <c r="IZV2" s="1354"/>
      <c r="IZW2" s="1354"/>
      <c r="IZX2" s="1354"/>
      <c r="IZY2" s="1354"/>
      <c r="IZZ2" s="1354"/>
      <c r="JAA2" s="1354"/>
      <c r="JAB2" s="1354"/>
      <c r="JAC2" s="1354"/>
      <c r="JAD2" s="1354"/>
      <c r="JAE2" s="1354"/>
      <c r="JAF2" s="1354"/>
      <c r="JAG2" s="1354"/>
      <c r="JAH2" s="1354"/>
      <c r="JAI2" s="1354"/>
      <c r="JAJ2" s="1354"/>
      <c r="JAK2" s="1354"/>
      <c r="JAL2" s="1354"/>
      <c r="JAM2" s="1354"/>
      <c r="JAN2" s="1354"/>
      <c r="JAO2" s="1354"/>
      <c r="JAP2" s="1354"/>
      <c r="JAQ2" s="1354"/>
      <c r="JAR2" s="1354"/>
      <c r="JAS2" s="1354"/>
      <c r="JAT2" s="1354"/>
      <c r="JAU2" s="1354"/>
      <c r="JAV2" s="1354"/>
      <c r="JAW2" s="1354"/>
      <c r="JAX2" s="1354"/>
      <c r="JAY2" s="1354"/>
      <c r="JAZ2" s="1354"/>
      <c r="JBA2" s="1354"/>
      <c r="JBB2" s="1354"/>
      <c r="JBC2" s="1354"/>
      <c r="JBD2" s="1354"/>
      <c r="JBE2" s="1354"/>
      <c r="JBF2" s="1354"/>
      <c r="JBG2" s="1354"/>
      <c r="JBH2" s="1354"/>
      <c r="JBI2" s="1354"/>
      <c r="JBJ2" s="1354"/>
      <c r="JBK2" s="1354"/>
      <c r="JBL2" s="1354"/>
      <c r="JBM2" s="1354"/>
      <c r="JBN2" s="1354"/>
      <c r="JBO2" s="1354"/>
      <c r="JBP2" s="1354"/>
      <c r="JBQ2" s="1354"/>
      <c r="JBR2" s="1354"/>
      <c r="JBS2" s="1354"/>
      <c r="JBT2" s="1354"/>
      <c r="JBU2" s="1354"/>
      <c r="JBV2" s="1354"/>
      <c r="JBW2" s="1354"/>
      <c r="JBX2" s="1354"/>
      <c r="JBY2" s="1354"/>
      <c r="JBZ2" s="1354"/>
      <c r="JCA2" s="1354"/>
      <c r="JCB2" s="1354"/>
      <c r="JCC2" s="1354"/>
      <c r="JCD2" s="1354"/>
      <c r="JCE2" s="1354"/>
      <c r="JCF2" s="1354"/>
      <c r="JCG2" s="1354"/>
      <c r="JCH2" s="1354"/>
      <c r="JCI2" s="1354"/>
      <c r="JCJ2" s="1354"/>
      <c r="JCK2" s="1354"/>
      <c r="JCL2" s="1354"/>
      <c r="JCM2" s="1354"/>
      <c r="JCN2" s="1354"/>
      <c r="JCO2" s="1354"/>
      <c r="JCP2" s="1354"/>
      <c r="JCQ2" s="1354"/>
      <c r="JCR2" s="1354"/>
      <c r="JCS2" s="1354"/>
      <c r="JCT2" s="1354"/>
      <c r="JCU2" s="1354"/>
      <c r="JCV2" s="1354"/>
      <c r="JCW2" s="1354"/>
      <c r="JCX2" s="1354"/>
      <c r="JCY2" s="1354"/>
      <c r="JCZ2" s="1354"/>
      <c r="JDA2" s="1354"/>
      <c r="JDB2" s="1354"/>
      <c r="JDC2" s="1354"/>
      <c r="JDD2" s="1354"/>
      <c r="JDE2" s="1354"/>
      <c r="JDF2" s="1354"/>
      <c r="JDG2" s="1354"/>
      <c r="JDH2" s="1354"/>
      <c r="JDI2" s="1354"/>
      <c r="JDJ2" s="1354"/>
      <c r="JDK2" s="1354"/>
      <c r="JDL2" s="1354"/>
      <c r="JDM2" s="1354"/>
      <c r="JDN2" s="1354"/>
      <c r="JDO2" s="1354"/>
      <c r="JDP2" s="1354"/>
      <c r="JDQ2" s="1354"/>
      <c r="JDR2" s="1354"/>
      <c r="JDS2" s="1354"/>
      <c r="JDT2" s="1354"/>
      <c r="JDU2" s="1354"/>
      <c r="JDV2" s="1354"/>
      <c r="JDW2" s="1354"/>
      <c r="JDX2" s="1354"/>
      <c r="JDY2" s="1354"/>
      <c r="JDZ2" s="1354"/>
      <c r="JEA2" s="1354"/>
      <c r="JEB2" s="1354"/>
      <c r="JEC2" s="1354"/>
      <c r="JED2" s="1354"/>
      <c r="JEE2" s="1354"/>
      <c r="JEF2" s="1354"/>
      <c r="JEG2" s="1354"/>
      <c r="JEH2" s="1354"/>
      <c r="JEI2" s="1354"/>
      <c r="JEJ2" s="1354"/>
      <c r="JEK2" s="1354"/>
      <c r="JEL2" s="1354"/>
      <c r="JEM2" s="1354"/>
      <c r="JEN2" s="1354"/>
      <c r="JEO2" s="1354"/>
      <c r="JEP2" s="1354"/>
      <c r="JEQ2" s="1354"/>
      <c r="JER2" s="1354"/>
      <c r="JES2" s="1354"/>
      <c r="JET2" s="1354"/>
      <c r="JEU2" s="1354"/>
      <c r="JEV2" s="1354"/>
      <c r="JEW2" s="1354"/>
      <c r="JEX2" s="1354"/>
      <c r="JEY2" s="1354"/>
      <c r="JEZ2" s="1354"/>
      <c r="JFA2" s="1354"/>
      <c r="JFB2" s="1354"/>
      <c r="JFC2" s="1354"/>
      <c r="JFD2" s="1354"/>
      <c r="JFE2" s="1354"/>
      <c r="JFF2" s="1354"/>
      <c r="JFG2" s="1354"/>
      <c r="JFH2" s="1354"/>
      <c r="JFI2" s="1354"/>
      <c r="JFJ2" s="1354"/>
      <c r="JFK2" s="1354"/>
      <c r="JFL2" s="1354"/>
      <c r="JFM2" s="1354"/>
      <c r="JFN2" s="1354"/>
      <c r="JFO2" s="1354"/>
      <c r="JFP2" s="1354"/>
      <c r="JFQ2" s="1354"/>
      <c r="JFR2" s="1354"/>
      <c r="JFS2" s="1354"/>
      <c r="JFT2" s="1354"/>
      <c r="JFU2" s="1354"/>
      <c r="JFV2" s="1354"/>
      <c r="JFW2" s="1354"/>
      <c r="JFX2" s="1354"/>
      <c r="JFY2" s="1354"/>
      <c r="JFZ2" s="1354"/>
      <c r="JGA2" s="1354"/>
      <c r="JGB2" s="1354"/>
      <c r="JGC2" s="1354"/>
      <c r="JGD2" s="1354"/>
      <c r="JGE2" s="1354"/>
      <c r="JGF2" s="1354"/>
      <c r="JGG2" s="1354"/>
      <c r="JGH2" s="1354"/>
      <c r="JGI2" s="1354"/>
      <c r="JGJ2" s="1354"/>
      <c r="JGK2" s="1354"/>
      <c r="JGL2" s="1354"/>
      <c r="JGM2" s="1354"/>
      <c r="JGN2" s="1354"/>
      <c r="JGO2" s="1354"/>
      <c r="JGP2" s="1354"/>
      <c r="JGQ2" s="1354"/>
      <c r="JGR2" s="1354"/>
      <c r="JGS2" s="1354"/>
      <c r="JGT2" s="1354"/>
      <c r="JGU2" s="1354"/>
      <c r="JGV2" s="1354"/>
      <c r="JGW2" s="1354"/>
      <c r="JGX2" s="1354"/>
      <c r="JGY2" s="1354"/>
      <c r="JGZ2" s="1354"/>
      <c r="JHA2" s="1354"/>
      <c r="JHB2" s="1354"/>
      <c r="JHC2" s="1354"/>
      <c r="JHD2" s="1354"/>
      <c r="JHE2" s="1354"/>
      <c r="JHF2" s="1354"/>
      <c r="JHG2" s="1354"/>
      <c r="JHH2" s="1354"/>
      <c r="JHI2" s="1354"/>
      <c r="JHJ2" s="1354"/>
      <c r="JHK2" s="1354"/>
      <c r="JHL2" s="1354"/>
      <c r="JHM2" s="1354"/>
      <c r="JHN2" s="1354"/>
      <c r="JHO2" s="1354"/>
      <c r="JHP2" s="1354"/>
      <c r="JHQ2" s="1354"/>
      <c r="JHR2" s="1354"/>
      <c r="JHS2" s="1354"/>
      <c r="JHT2" s="1354"/>
      <c r="JHU2" s="1354"/>
      <c r="JHV2" s="1354"/>
      <c r="JHW2" s="1354"/>
      <c r="JHX2" s="1354"/>
      <c r="JHY2" s="1354"/>
      <c r="JHZ2" s="1354"/>
      <c r="JIA2" s="1354"/>
      <c r="JIB2" s="1354"/>
      <c r="JIC2" s="1354"/>
      <c r="JID2" s="1354"/>
      <c r="JIE2" s="1354"/>
      <c r="JIF2" s="1354"/>
      <c r="JIG2" s="1354"/>
      <c r="JIH2" s="1354"/>
      <c r="JII2" s="1354"/>
      <c r="JIJ2" s="1354"/>
      <c r="JIK2" s="1354"/>
      <c r="JIL2" s="1354"/>
      <c r="JIM2" s="1354"/>
      <c r="JIN2" s="1354"/>
      <c r="JIO2" s="1354"/>
      <c r="JIP2" s="1354"/>
      <c r="JIQ2" s="1354"/>
      <c r="JIR2" s="1354"/>
      <c r="JIS2" s="1354"/>
      <c r="JIT2" s="1354"/>
      <c r="JIU2" s="1354"/>
      <c r="JIV2" s="1354"/>
      <c r="JIW2" s="1354"/>
      <c r="JIX2" s="1354"/>
      <c r="JIY2" s="1354"/>
      <c r="JIZ2" s="1354"/>
      <c r="JJA2" s="1354"/>
      <c r="JJB2" s="1354"/>
      <c r="JJC2" s="1354"/>
      <c r="JJD2" s="1354"/>
      <c r="JJE2" s="1354"/>
      <c r="JJF2" s="1354"/>
      <c r="JJG2" s="1354"/>
      <c r="JJH2" s="1354"/>
      <c r="JJI2" s="1354"/>
      <c r="JJJ2" s="1354"/>
      <c r="JJK2" s="1354"/>
      <c r="JJL2" s="1354"/>
      <c r="JJM2" s="1354"/>
      <c r="JJN2" s="1354"/>
      <c r="JJO2" s="1354"/>
      <c r="JJP2" s="1354"/>
      <c r="JJQ2" s="1354"/>
      <c r="JJR2" s="1354"/>
      <c r="JJS2" s="1354"/>
      <c r="JJT2" s="1354"/>
      <c r="JJU2" s="1354"/>
      <c r="JJV2" s="1354"/>
      <c r="JJW2" s="1354"/>
      <c r="JJX2" s="1354"/>
      <c r="JJY2" s="1354"/>
      <c r="JJZ2" s="1354"/>
      <c r="JKA2" s="1354"/>
      <c r="JKB2" s="1354"/>
      <c r="JKC2" s="1354"/>
      <c r="JKD2" s="1354"/>
      <c r="JKE2" s="1354"/>
      <c r="JKF2" s="1354"/>
      <c r="JKG2" s="1354"/>
      <c r="JKH2" s="1354"/>
      <c r="JKI2" s="1354"/>
      <c r="JKJ2" s="1354"/>
      <c r="JKK2" s="1354"/>
      <c r="JKL2" s="1354"/>
      <c r="JKM2" s="1354"/>
      <c r="JKN2" s="1354"/>
      <c r="JKO2" s="1354"/>
      <c r="JKP2" s="1354"/>
      <c r="JKQ2" s="1354"/>
      <c r="JKR2" s="1354"/>
      <c r="JKS2" s="1354"/>
      <c r="JKT2" s="1354"/>
      <c r="JKU2" s="1354"/>
      <c r="JKV2" s="1354"/>
      <c r="JKW2" s="1354"/>
      <c r="JKX2" s="1354"/>
      <c r="JKY2" s="1354"/>
      <c r="JKZ2" s="1354"/>
      <c r="JLA2" s="1354"/>
      <c r="JLB2" s="1354"/>
      <c r="JLC2" s="1354"/>
      <c r="JLD2" s="1354"/>
      <c r="JLE2" s="1354"/>
      <c r="JLF2" s="1354"/>
      <c r="JLG2" s="1354"/>
      <c r="JLH2" s="1354"/>
      <c r="JLI2" s="1354"/>
      <c r="JLJ2" s="1354"/>
      <c r="JLK2" s="1354"/>
      <c r="JLL2" s="1354"/>
      <c r="JLM2" s="1354"/>
      <c r="JLN2" s="1354"/>
      <c r="JLO2" s="1354"/>
      <c r="JLP2" s="1354"/>
      <c r="JLQ2" s="1354"/>
      <c r="JLR2" s="1354"/>
      <c r="JLS2" s="1354"/>
      <c r="JLT2" s="1354"/>
      <c r="JLU2" s="1354"/>
      <c r="JLV2" s="1354"/>
      <c r="JLW2" s="1354"/>
      <c r="JLX2" s="1354"/>
      <c r="JLY2" s="1354"/>
      <c r="JLZ2" s="1354"/>
      <c r="JMA2" s="1354"/>
      <c r="JMB2" s="1354"/>
      <c r="JMC2" s="1354"/>
      <c r="JMD2" s="1354"/>
      <c r="JME2" s="1354"/>
      <c r="JMF2" s="1354"/>
      <c r="JMG2" s="1354"/>
      <c r="JMH2" s="1354"/>
      <c r="JMI2" s="1354"/>
      <c r="JMJ2" s="1354"/>
      <c r="JMK2" s="1354"/>
      <c r="JML2" s="1354"/>
      <c r="JMM2" s="1354"/>
      <c r="JMN2" s="1354"/>
      <c r="JMO2" s="1354"/>
      <c r="JMP2" s="1354"/>
      <c r="JMQ2" s="1354"/>
      <c r="JMR2" s="1354"/>
      <c r="JMS2" s="1354"/>
      <c r="JMT2" s="1354"/>
      <c r="JMU2" s="1354"/>
      <c r="JMV2" s="1354"/>
      <c r="JMW2" s="1354"/>
      <c r="JMX2" s="1354"/>
      <c r="JMY2" s="1354"/>
      <c r="JMZ2" s="1354"/>
      <c r="JNA2" s="1354"/>
      <c r="JNB2" s="1354"/>
      <c r="JNC2" s="1354"/>
      <c r="JND2" s="1354"/>
      <c r="JNE2" s="1354"/>
      <c r="JNF2" s="1354"/>
      <c r="JNG2" s="1354"/>
      <c r="JNH2" s="1354"/>
      <c r="JNI2" s="1354"/>
      <c r="JNJ2" s="1354"/>
      <c r="JNK2" s="1354"/>
      <c r="JNL2" s="1354"/>
      <c r="JNM2" s="1354"/>
      <c r="JNN2" s="1354"/>
      <c r="JNO2" s="1354"/>
      <c r="JNP2" s="1354"/>
      <c r="JNQ2" s="1354"/>
      <c r="JNR2" s="1354"/>
      <c r="JNS2" s="1354"/>
      <c r="JNT2" s="1354"/>
      <c r="JNU2" s="1354"/>
      <c r="JNV2" s="1354"/>
      <c r="JNW2" s="1354"/>
      <c r="JNX2" s="1354"/>
      <c r="JNY2" s="1354"/>
      <c r="JNZ2" s="1354"/>
      <c r="JOA2" s="1354"/>
      <c r="JOB2" s="1354"/>
      <c r="JOC2" s="1354"/>
      <c r="JOD2" s="1354"/>
      <c r="JOE2" s="1354"/>
      <c r="JOF2" s="1354"/>
      <c r="JOG2" s="1354"/>
      <c r="JOH2" s="1354"/>
      <c r="JOI2" s="1354"/>
      <c r="JOJ2" s="1354"/>
      <c r="JOK2" s="1354"/>
      <c r="JOL2" s="1354"/>
      <c r="JOM2" s="1354"/>
      <c r="JON2" s="1354"/>
      <c r="JOO2" s="1354"/>
      <c r="JOP2" s="1354"/>
      <c r="JOQ2" s="1354"/>
      <c r="JOR2" s="1354"/>
      <c r="JOS2" s="1354"/>
      <c r="JOT2" s="1354"/>
      <c r="JOU2" s="1354"/>
      <c r="JOV2" s="1354"/>
      <c r="JOW2" s="1354"/>
      <c r="JOX2" s="1354"/>
      <c r="JOY2" s="1354"/>
      <c r="JOZ2" s="1354"/>
      <c r="JPA2" s="1354"/>
      <c r="JPB2" s="1354"/>
      <c r="JPC2" s="1354"/>
      <c r="JPD2" s="1354"/>
      <c r="JPE2" s="1354"/>
      <c r="JPF2" s="1354"/>
      <c r="JPG2" s="1354"/>
      <c r="JPH2" s="1354"/>
      <c r="JPI2" s="1354"/>
      <c r="JPJ2" s="1354"/>
      <c r="JPK2" s="1354"/>
      <c r="JPL2" s="1354"/>
      <c r="JPM2" s="1354"/>
      <c r="JPN2" s="1354"/>
      <c r="JPO2" s="1354"/>
      <c r="JPP2" s="1354"/>
      <c r="JPQ2" s="1354"/>
      <c r="JPR2" s="1354"/>
      <c r="JPS2" s="1354"/>
      <c r="JPT2" s="1354"/>
      <c r="JPU2" s="1354"/>
      <c r="JPV2" s="1354"/>
      <c r="JPW2" s="1354"/>
      <c r="JPX2" s="1354"/>
      <c r="JPY2" s="1354"/>
      <c r="JPZ2" s="1354"/>
      <c r="JQA2" s="1354"/>
      <c r="JQB2" s="1354"/>
      <c r="JQC2" s="1354"/>
      <c r="JQD2" s="1354"/>
      <c r="JQE2" s="1354"/>
      <c r="JQF2" s="1354"/>
      <c r="JQG2" s="1354"/>
      <c r="JQH2" s="1354"/>
      <c r="JQI2" s="1354"/>
      <c r="JQJ2" s="1354"/>
      <c r="JQK2" s="1354"/>
      <c r="JQL2" s="1354"/>
      <c r="JQM2" s="1354"/>
      <c r="JQN2" s="1354"/>
      <c r="JQO2" s="1354"/>
      <c r="JQP2" s="1354"/>
      <c r="JQQ2" s="1354"/>
      <c r="JQR2" s="1354"/>
      <c r="JQS2" s="1354"/>
      <c r="JQT2" s="1354"/>
      <c r="JQU2" s="1354"/>
      <c r="JQV2" s="1354"/>
      <c r="JQW2" s="1354"/>
      <c r="JQX2" s="1354"/>
      <c r="JQY2" s="1354"/>
      <c r="JQZ2" s="1354"/>
      <c r="JRA2" s="1354"/>
      <c r="JRB2" s="1354"/>
      <c r="JRC2" s="1354"/>
      <c r="JRD2" s="1354"/>
      <c r="JRE2" s="1354"/>
      <c r="JRF2" s="1354"/>
      <c r="JRG2" s="1354"/>
      <c r="JRH2" s="1354"/>
      <c r="JRI2" s="1354"/>
      <c r="JRJ2" s="1354"/>
      <c r="JRK2" s="1354"/>
      <c r="JRL2" s="1354"/>
      <c r="JRM2" s="1354"/>
      <c r="JRN2" s="1354"/>
      <c r="JRO2" s="1354"/>
      <c r="JRP2" s="1354"/>
      <c r="JRQ2" s="1354"/>
      <c r="JRR2" s="1354"/>
      <c r="JRS2" s="1354"/>
      <c r="JRT2" s="1354"/>
      <c r="JRU2" s="1354"/>
      <c r="JRV2" s="1354"/>
      <c r="JRW2" s="1354"/>
      <c r="JRX2" s="1354"/>
      <c r="JRY2" s="1354"/>
      <c r="JRZ2" s="1354"/>
      <c r="JSA2" s="1354"/>
      <c r="JSB2" s="1354"/>
      <c r="JSC2" s="1354"/>
      <c r="JSD2" s="1354"/>
      <c r="JSE2" s="1354"/>
      <c r="JSF2" s="1354"/>
      <c r="JSG2" s="1354"/>
      <c r="JSH2" s="1354"/>
      <c r="JSI2" s="1354"/>
      <c r="JSJ2" s="1354"/>
      <c r="JSK2" s="1354"/>
      <c r="JSL2" s="1354"/>
      <c r="JSM2" s="1354"/>
      <c r="JSN2" s="1354"/>
      <c r="JSO2" s="1354"/>
      <c r="JSP2" s="1354"/>
      <c r="JSQ2" s="1354"/>
      <c r="JSR2" s="1354"/>
      <c r="JSS2" s="1354"/>
      <c r="JST2" s="1354"/>
      <c r="JSU2" s="1354"/>
      <c r="JSV2" s="1354"/>
      <c r="JSW2" s="1354"/>
      <c r="JSX2" s="1354"/>
      <c r="JSY2" s="1354"/>
      <c r="JSZ2" s="1354"/>
      <c r="JTA2" s="1354"/>
      <c r="JTB2" s="1354"/>
      <c r="JTC2" s="1354"/>
      <c r="JTD2" s="1354"/>
      <c r="JTE2" s="1354"/>
      <c r="JTF2" s="1354"/>
      <c r="JTG2" s="1354"/>
      <c r="JTH2" s="1354"/>
      <c r="JTI2" s="1354"/>
      <c r="JTJ2" s="1354"/>
      <c r="JTK2" s="1354"/>
      <c r="JTL2" s="1354"/>
      <c r="JTM2" s="1354"/>
      <c r="JTN2" s="1354"/>
      <c r="JTO2" s="1354"/>
      <c r="JTP2" s="1354"/>
      <c r="JTQ2" s="1354"/>
      <c r="JTR2" s="1354"/>
      <c r="JTS2" s="1354"/>
      <c r="JTT2" s="1354"/>
      <c r="JTU2" s="1354"/>
      <c r="JTV2" s="1354"/>
      <c r="JTW2" s="1354"/>
      <c r="JTX2" s="1354"/>
      <c r="JTY2" s="1354"/>
      <c r="JTZ2" s="1354"/>
      <c r="JUA2" s="1354"/>
      <c r="JUB2" s="1354"/>
      <c r="JUC2" s="1354"/>
      <c r="JUD2" s="1354"/>
      <c r="JUE2" s="1354"/>
      <c r="JUF2" s="1354"/>
      <c r="JUG2" s="1354"/>
      <c r="JUH2" s="1354"/>
      <c r="JUI2" s="1354"/>
      <c r="JUJ2" s="1354"/>
      <c r="JUK2" s="1354"/>
      <c r="JUL2" s="1354"/>
      <c r="JUM2" s="1354"/>
      <c r="JUN2" s="1354"/>
      <c r="JUO2" s="1354"/>
      <c r="JUP2" s="1354"/>
      <c r="JUQ2" s="1354"/>
      <c r="JUR2" s="1354"/>
      <c r="JUS2" s="1354"/>
      <c r="JUT2" s="1354"/>
      <c r="JUU2" s="1354"/>
      <c r="JUV2" s="1354"/>
      <c r="JUW2" s="1354"/>
      <c r="JUX2" s="1354"/>
      <c r="JUY2" s="1354"/>
      <c r="JUZ2" s="1354"/>
      <c r="JVA2" s="1354"/>
      <c r="JVB2" s="1354"/>
      <c r="JVC2" s="1354"/>
      <c r="JVD2" s="1354"/>
      <c r="JVE2" s="1354"/>
      <c r="JVF2" s="1354"/>
      <c r="JVG2" s="1354"/>
      <c r="JVH2" s="1354"/>
      <c r="JVI2" s="1354"/>
      <c r="JVJ2" s="1354"/>
      <c r="JVK2" s="1354"/>
      <c r="JVL2" s="1354"/>
      <c r="JVM2" s="1354"/>
      <c r="JVN2" s="1354"/>
      <c r="JVO2" s="1354"/>
      <c r="JVP2" s="1354"/>
      <c r="JVQ2" s="1354"/>
      <c r="JVR2" s="1354"/>
      <c r="JVS2" s="1354"/>
      <c r="JVT2" s="1354"/>
      <c r="JVU2" s="1354"/>
      <c r="JVV2" s="1354"/>
      <c r="JVW2" s="1354"/>
      <c r="JVX2" s="1354"/>
      <c r="JVY2" s="1354"/>
      <c r="JVZ2" s="1354"/>
      <c r="JWA2" s="1354"/>
      <c r="JWB2" s="1354"/>
      <c r="JWC2" s="1354"/>
      <c r="JWD2" s="1354"/>
      <c r="JWE2" s="1354"/>
      <c r="JWF2" s="1354"/>
      <c r="JWG2" s="1354"/>
      <c r="JWH2" s="1354"/>
      <c r="JWI2" s="1354"/>
      <c r="JWJ2" s="1354"/>
      <c r="JWK2" s="1354"/>
      <c r="JWL2" s="1354"/>
      <c r="JWM2" s="1354"/>
      <c r="JWN2" s="1354"/>
      <c r="JWO2" s="1354"/>
      <c r="JWP2" s="1354"/>
      <c r="JWQ2" s="1354"/>
      <c r="JWR2" s="1354"/>
      <c r="JWS2" s="1354"/>
      <c r="JWT2" s="1354"/>
      <c r="JWU2" s="1354"/>
      <c r="JWV2" s="1354"/>
      <c r="JWW2" s="1354"/>
      <c r="JWX2" s="1354"/>
      <c r="JWY2" s="1354"/>
      <c r="JWZ2" s="1354"/>
      <c r="JXA2" s="1354"/>
      <c r="JXB2" s="1354"/>
      <c r="JXC2" s="1354"/>
      <c r="JXD2" s="1354"/>
      <c r="JXE2" s="1354"/>
      <c r="JXF2" s="1354"/>
      <c r="JXG2" s="1354"/>
      <c r="JXH2" s="1354"/>
      <c r="JXI2" s="1354"/>
      <c r="JXJ2" s="1354"/>
      <c r="JXK2" s="1354"/>
      <c r="JXL2" s="1354"/>
      <c r="JXM2" s="1354"/>
      <c r="JXN2" s="1354"/>
      <c r="JXO2" s="1354"/>
      <c r="JXP2" s="1354"/>
      <c r="JXQ2" s="1354"/>
      <c r="JXR2" s="1354"/>
      <c r="JXS2" s="1354"/>
      <c r="JXT2" s="1354"/>
      <c r="JXU2" s="1354"/>
      <c r="JXV2" s="1354"/>
      <c r="JXW2" s="1354"/>
      <c r="JXX2" s="1354"/>
      <c r="JXY2" s="1354"/>
      <c r="JXZ2" s="1354"/>
      <c r="JYA2" s="1354"/>
      <c r="JYB2" s="1354"/>
      <c r="JYC2" s="1354"/>
      <c r="JYD2" s="1354"/>
      <c r="JYE2" s="1354"/>
      <c r="JYF2" s="1354"/>
      <c r="JYG2" s="1354"/>
      <c r="JYH2" s="1354"/>
      <c r="JYI2" s="1354"/>
      <c r="JYJ2" s="1354"/>
      <c r="JYK2" s="1354"/>
      <c r="JYL2" s="1354"/>
      <c r="JYM2" s="1354"/>
      <c r="JYN2" s="1354"/>
      <c r="JYO2" s="1354"/>
      <c r="JYP2" s="1354"/>
      <c r="JYQ2" s="1354"/>
      <c r="JYR2" s="1354"/>
      <c r="JYS2" s="1354"/>
      <c r="JYT2" s="1354"/>
      <c r="JYU2" s="1354"/>
      <c r="JYV2" s="1354"/>
      <c r="JYW2" s="1354"/>
      <c r="JYX2" s="1354"/>
      <c r="JYY2" s="1354"/>
      <c r="JYZ2" s="1354"/>
      <c r="JZA2" s="1354"/>
      <c r="JZB2" s="1354"/>
      <c r="JZC2" s="1354"/>
      <c r="JZD2" s="1354"/>
      <c r="JZE2" s="1354"/>
      <c r="JZF2" s="1354"/>
      <c r="JZG2" s="1354"/>
      <c r="JZH2" s="1354"/>
      <c r="JZI2" s="1354"/>
      <c r="JZJ2" s="1354"/>
      <c r="JZK2" s="1354"/>
      <c r="JZL2" s="1354"/>
      <c r="JZM2" s="1354"/>
      <c r="JZN2" s="1354"/>
      <c r="JZO2" s="1354"/>
      <c r="JZP2" s="1354"/>
      <c r="JZQ2" s="1354"/>
      <c r="JZR2" s="1354"/>
      <c r="JZS2" s="1354"/>
      <c r="JZT2" s="1354"/>
      <c r="JZU2" s="1354"/>
      <c r="JZV2" s="1354"/>
      <c r="JZW2" s="1354"/>
      <c r="JZX2" s="1354"/>
      <c r="JZY2" s="1354"/>
      <c r="JZZ2" s="1354"/>
      <c r="KAA2" s="1354"/>
      <c r="KAB2" s="1354"/>
      <c r="KAC2" s="1354"/>
      <c r="KAD2" s="1354"/>
      <c r="KAE2" s="1354"/>
      <c r="KAF2" s="1354"/>
      <c r="KAG2" s="1354"/>
      <c r="KAH2" s="1354"/>
      <c r="KAI2" s="1354"/>
      <c r="KAJ2" s="1354"/>
      <c r="KAK2" s="1354"/>
      <c r="KAL2" s="1354"/>
      <c r="KAM2" s="1354"/>
      <c r="KAN2" s="1354"/>
      <c r="KAO2" s="1354"/>
      <c r="KAP2" s="1354"/>
      <c r="KAQ2" s="1354"/>
      <c r="KAR2" s="1354"/>
      <c r="KAS2" s="1354"/>
      <c r="KAT2" s="1354"/>
      <c r="KAU2" s="1354"/>
      <c r="KAV2" s="1354"/>
      <c r="KAW2" s="1354"/>
      <c r="KAX2" s="1354"/>
      <c r="KAY2" s="1354"/>
      <c r="KAZ2" s="1354"/>
      <c r="KBA2" s="1354"/>
      <c r="KBB2" s="1354"/>
      <c r="KBC2" s="1354"/>
      <c r="KBD2" s="1354"/>
      <c r="KBE2" s="1354"/>
      <c r="KBF2" s="1354"/>
      <c r="KBG2" s="1354"/>
      <c r="KBH2" s="1354"/>
      <c r="KBI2" s="1354"/>
      <c r="KBJ2" s="1354"/>
      <c r="KBK2" s="1354"/>
      <c r="KBL2" s="1354"/>
      <c r="KBM2" s="1354"/>
      <c r="KBN2" s="1354"/>
      <c r="KBO2" s="1354"/>
      <c r="KBP2" s="1354"/>
      <c r="KBQ2" s="1354"/>
      <c r="KBR2" s="1354"/>
      <c r="KBS2" s="1354"/>
      <c r="KBT2" s="1354"/>
      <c r="KBU2" s="1354"/>
      <c r="KBV2" s="1354"/>
      <c r="KBW2" s="1354"/>
      <c r="KBX2" s="1354"/>
      <c r="KBY2" s="1354"/>
      <c r="KBZ2" s="1354"/>
      <c r="KCA2" s="1354"/>
      <c r="KCB2" s="1354"/>
      <c r="KCC2" s="1354"/>
      <c r="KCD2" s="1354"/>
      <c r="KCE2" s="1354"/>
      <c r="KCF2" s="1354"/>
      <c r="KCG2" s="1354"/>
      <c r="KCH2" s="1354"/>
      <c r="KCI2" s="1354"/>
      <c r="KCJ2" s="1354"/>
      <c r="KCK2" s="1354"/>
      <c r="KCL2" s="1354"/>
      <c r="KCM2" s="1354"/>
      <c r="KCN2" s="1354"/>
      <c r="KCO2" s="1354"/>
      <c r="KCP2" s="1354"/>
      <c r="KCQ2" s="1354"/>
      <c r="KCR2" s="1354"/>
      <c r="KCS2" s="1354"/>
      <c r="KCT2" s="1354"/>
      <c r="KCU2" s="1354"/>
      <c r="KCV2" s="1354"/>
      <c r="KCW2" s="1354"/>
      <c r="KCX2" s="1354"/>
      <c r="KCY2" s="1354"/>
      <c r="KCZ2" s="1354"/>
      <c r="KDA2" s="1354"/>
      <c r="KDB2" s="1354"/>
      <c r="KDC2" s="1354"/>
      <c r="KDD2" s="1354"/>
      <c r="KDE2" s="1354"/>
      <c r="KDF2" s="1354"/>
      <c r="KDG2" s="1354"/>
      <c r="KDH2" s="1354"/>
      <c r="KDI2" s="1354"/>
      <c r="KDJ2" s="1354"/>
      <c r="KDK2" s="1354"/>
      <c r="KDL2" s="1354"/>
      <c r="KDM2" s="1354"/>
      <c r="KDN2" s="1354"/>
      <c r="KDO2" s="1354"/>
      <c r="KDP2" s="1354"/>
      <c r="KDQ2" s="1354"/>
      <c r="KDR2" s="1354"/>
      <c r="KDS2" s="1354"/>
      <c r="KDT2" s="1354"/>
      <c r="KDU2" s="1354"/>
      <c r="KDV2" s="1354"/>
      <c r="KDW2" s="1354"/>
      <c r="KDX2" s="1354"/>
      <c r="KDY2" s="1354"/>
      <c r="KDZ2" s="1354"/>
      <c r="KEA2" s="1354"/>
      <c r="KEB2" s="1354"/>
      <c r="KEC2" s="1354"/>
      <c r="KED2" s="1354"/>
      <c r="KEE2" s="1354"/>
      <c r="KEF2" s="1354"/>
      <c r="KEG2" s="1354"/>
      <c r="KEH2" s="1354"/>
      <c r="KEI2" s="1354"/>
      <c r="KEJ2" s="1354"/>
      <c r="KEK2" s="1354"/>
      <c r="KEL2" s="1354"/>
      <c r="KEM2" s="1354"/>
      <c r="KEN2" s="1354"/>
      <c r="KEO2" s="1354"/>
      <c r="KEP2" s="1354"/>
      <c r="KEQ2" s="1354"/>
      <c r="KER2" s="1354"/>
      <c r="KES2" s="1354"/>
      <c r="KET2" s="1354"/>
      <c r="KEU2" s="1354"/>
      <c r="KEV2" s="1354"/>
      <c r="KEW2" s="1354"/>
      <c r="KEX2" s="1354"/>
      <c r="KEY2" s="1354"/>
      <c r="KEZ2" s="1354"/>
      <c r="KFA2" s="1354"/>
      <c r="KFB2" s="1354"/>
      <c r="KFC2" s="1354"/>
      <c r="KFD2" s="1354"/>
      <c r="KFE2" s="1354"/>
      <c r="KFF2" s="1354"/>
      <c r="KFG2" s="1354"/>
      <c r="KFH2" s="1354"/>
      <c r="KFI2" s="1354"/>
      <c r="KFJ2" s="1354"/>
      <c r="KFK2" s="1354"/>
      <c r="KFL2" s="1354"/>
      <c r="KFM2" s="1354"/>
      <c r="KFN2" s="1354"/>
      <c r="KFO2" s="1354"/>
      <c r="KFP2" s="1354"/>
      <c r="KFQ2" s="1354"/>
      <c r="KFR2" s="1354"/>
      <c r="KFS2" s="1354"/>
      <c r="KFT2" s="1354"/>
      <c r="KFU2" s="1354"/>
      <c r="KFV2" s="1354"/>
      <c r="KFW2" s="1354"/>
      <c r="KFX2" s="1354"/>
      <c r="KFY2" s="1354"/>
      <c r="KFZ2" s="1354"/>
      <c r="KGA2" s="1354"/>
      <c r="KGB2" s="1354"/>
      <c r="KGC2" s="1354"/>
      <c r="KGD2" s="1354"/>
      <c r="KGE2" s="1354"/>
      <c r="KGF2" s="1354"/>
      <c r="KGG2" s="1354"/>
      <c r="KGH2" s="1354"/>
      <c r="KGI2" s="1354"/>
      <c r="KGJ2" s="1354"/>
      <c r="KGK2" s="1354"/>
      <c r="KGL2" s="1354"/>
      <c r="KGM2" s="1354"/>
      <c r="KGN2" s="1354"/>
      <c r="KGO2" s="1354"/>
      <c r="KGP2" s="1354"/>
      <c r="KGQ2" s="1354"/>
      <c r="KGR2" s="1354"/>
      <c r="KGS2" s="1354"/>
      <c r="KGT2" s="1354"/>
      <c r="KGU2" s="1354"/>
      <c r="KGV2" s="1354"/>
      <c r="KGW2" s="1354"/>
      <c r="KGX2" s="1354"/>
      <c r="KGY2" s="1354"/>
      <c r="KGZ2" s="1354"/>
      <c r="KHA2" s="1354"/>
      <c r="KHB2" s="1354"/>
      <c r="KHC2" s="1354"/>
      <c r="KHD2" s="1354"/>
      <c r="KHE2" s="1354"/>
      <c r="KHF2" s="1354"/>
      <c r="KHG2" s="1354"/>
      <c r="KHH2" s="1354"/>
      <c r="KHI2" s="1354"/>
      <c r="KHJ2" s="1354"/>
      <c r="KHK2" s="1354"/>
      <c r="KHL2" s="1354"/>
      <c r="KHM2" s="1354"/>
      <c r="KHN2" s="1354"/>
      <c r="KHO2" s="1354"/>
      <c r="KHP2" s="1354"/>
      <c r="KHQ2" s="1354"/>
      <c r="KHR2" s="1354"/>
      <c r="KHS2" s="1354"/>
      <c r="KHT2" s="1354"/>
      <c r="KHU2" s="1354"/>
      <c r="KHV2" s="1354"/>
      <c r="KHW2" s="1354"/>
      <c r="KHX2" s="1354"/>
      <c r="KHY2" s="1354"/>
      <c r="KHZ2" s="1354"/>
      <c r="KIA2" s="1354"/>
      <c r="KIB2" s="1354"/>
      <c r="KIC2" s="1354"/>
      <c r="KID2" s="1354"/>
      <c r="KIE2" s="1354"/>
      <c r="KIF2" s="1354"/>
      <c r="KIG2" s="1354"/>
      <c r="KIH2" s="1354"/>
      <c r="KII2" s="1354"/>
      <c r="KIJ2" s="1354"/>
      <c r="KIK2" s="1354"/>
      <c r="KIL2" s="1354"/>
      <c r="KIM2" s="1354"/>
      <c r="KIN2" s="1354"/>
      <c r="KIO2" s="1354"/>
      <c r="KIP2" s="1354"/>
      <c r="KIQ2" s="1354"/>
      <c r="KIR2" s="1354"/>
      <c r="KIS2" s="1354"/>
      <c r="KIT2" s="1354"/>
      <c r="KIU2" s="1354"/>
      <c r="KIV2" s="1354"/>
      <c r="KIW2" s="1354"/>
      <c r="KIX2" s="1354"/>
      <c r="KIY2" s="1354"/>
      <c r="KIZ2" s="1354"/>
      <c r="KJA2" s="1354"/>
      <c r="KJB2" s="1354"/>
      <c r="KJC2" s="1354"/>
      <c r="KJD2" s="1354"/>
      <c r="KJE2" s="1354"/>
      <c r="KJF2" s="1354"/>
      <c r="KJG2" s="1354"/>
      <c r="KJH2" s="1354"/>
      <c r="KJI2" s="1354"/>
      <c r="KJJ2" s="1354"/>
      <c r="KJK2" s="1354"/>
      <c r="KJL2" s="1354"/>
      <c r="KJM2" s="1354"/>
      <c r="KJN2" s="1354"/>
      <c r="KJO2" s="1354"/>
      <c r="KJP2" s="1354"/>
      <c r="KJQ2" s="1354"/>
      <c r="KJR2" s="1354"/>
      <c r="KJS2" s="1354"/>
      <c r="KJT2" s="1354"/>
      <c r="KJU2" s="1354"/>
      <c r="KJV2" s="1354"/>
      <c r="KJW2" s="1354"/>
      <c r="KJX2" s="1354"/>
      <c r="KJY2" s="1354"/>
      <c r="KJZ2" s="1354"/>
      <c r="KKA2" s="1354"/>
      <c r="KKB2" s="1354"/>
      <c r="KKC2" s="1354"/>
      <c r="KKD2" s="1354"/>
      <c r="KKE2" s="1354"/>
      <c r="KKF2" s="1354"/>
      <c r="KKG2" s="1354"/>
      <c r="KKH2" s="1354"/>
      <c r="KKI2" s="1354"/>
      <c r="KKJ2" s="1354"/>
      <c r="KKK2" s="1354"/>
      <c r="KKL2" s="1354"/>
      <c r="KKM2" s="1354"/>
      <c r="KKN2" s="1354"/>
      <c r="KKO2" s="1354"/>
      <c r="KKP2" s="1354"/>
      <c r="KKQ2" s="1354"/>
      <c r="KKR2" s="1354"/>
      <c r="KKS2" s="1354"/>
      <c r="KKT2" s="1354"/>
      <c r="KKU2" s="1354"/>
      <c r="KKV2" s="1354"/>
      <c r="KKW2" s="1354"/>
      <c r="KKX2" s="1354"/>
      <c r="KKY2" s="1354"/>
      <c r="KKZ2" s="1354"/>
      <c r="KLA2" s="1354"/>
      <c r="KLB2" s="1354"/>
      <c r="KLC2" s="1354"/>
      <c r="KLD2" s="1354"/>
      <c r="KLE2" s="1354"/>
      <c r="KLF2" s="1354"/>
      <c r="KLG2" s="1354"/>
      <c r="KLH2" s="1354"/>
      <c r="KLI2" s="1354"/>
      <c r="KLJ2" s="1354"/>
      <c r="KLK2" s="1354"/>
      <c r="KLL2" s="1354"/>
      <c r="KLM2" s="1354"/>
      <c r="KLN2" s="1354"/>
      <c r="KLO2" s="1354"/>
      <c r="KLP2" s="1354"/>
      <c r="KLQ2" s="1354"/>
      <c r="KLR2" s="1354"/>
      <c r="KLS2" s="1354"/>
      <c r="KLT2" s="1354"/>
      <c r="KLU2" s="1354"/>
      <c r="KLV2" s="1354"/>
      <c r="KLW2" s="1354"/>
      <c r="KLX2" s="1354"/>
      <c r="KLY2" s="1354"/>
      <c r="KLZ2" s="1354"/>
      <c r="KMA2" s="1354"/>
      <c r="KMB2" s="1354"/>
      <c r="KMC2" s="1354"/>
      <c r="KMD2" s="1354"/>
      <c r="KME2" s="1354"/>
      <c r="KMF2" s="1354"/>
      <c r="KMG2" s="1354"/>
      <c r="KMH2" s="1354"/>
      <c r="KMI2" s="1354"/>
      <c r="KMJ2" s="1354"/>
      <c r="KMK2" s="1354"/>
      <c r="KML2" s="1354"/>
      <c r="KMM2" s="1354"/>
      <c r="KMN2" s="1354"/>
      <c r="KMO2" s="1354"/>
      <c r="KMP2" s="1354"/>
      <c r="KMQ2" s="1354"/>
      <c r="KMR2" s="1354"/>
      <c r="KMS2" s="1354"/>
      <c r="KMT2" s="1354"/>
      <c r="KMU2" s="1354"/>
      <c r="KMV2" s="1354"/>
      <c r="KMW2" s="1354"/>
      <c r="KMX2" s="1354"/>
      <c r="KMY2" s="1354"/>
      <c r="KMZ2" s="1354"/>
      <c r="KNA2" s="1354"/>
      <c r="KNB2" s="1354"/>
      <c r="KNC2" s="1354"/>
      <c r="KND2" s="1354"/>
      <c r="KNE2" s="1354"/>
      <c r="KNF2" s="1354"/>
      <c r="KNG2" s="1354"/>
      <c r="KNH2" s="1354"/>
      <c r="KNI2" s="1354"/>
      <c r="KNJ2" s="1354"/>
      <c r="KNK2" s="1354"/>
      <c r="KNL2" s="1354"/>
      <c r="KNM2" s="1354"/>
      <c r="KNN2" s="1354"/>
      <c r="KNO2" s="1354"/>
      <c r="KNP2" s="1354"/>
      <c r="KNQ2" s="1354"/>
      <c r="KNR2" s="1354"/>
      <c r="KNS2" s="1354"/>
      <c r="KNT2" s="1354"/>
      <c r="KNU2" s="1354"/>
      <c r="KNV2" s="1354"/>
      <c r="KNW2" s="1354"/>
      <c r="KNX2" s="1354"/>
      <c r="KNY2" s="1354"/>
      <c r="KNZ2" s="1354"/>
      <c r="KOA2" s="1354"/>
      <c r="KOB2" s="1354"/>
      <c r="KOC2" s="1354"/>
      <c r="KOD2" s="1354"/>
      <c r="KOE2" s="1354"/>
      <c r="KOF2" s="1354"/>
      <c r="KOG2" s="1354"/>
      <c r="KOH2" s="1354"/>
      <c r="KOI2" s="1354"/>
      <c r="KOJ2" s="1354"/>
      <c r="KOK2" s="1354"/>
      <c r="KOL2" s="1354"/>
      <c r="KOM2" s="1354"/>
      <c r="KON2" s="1354"/>
      <c r="KOO2" s="1354"/>
      <c r="KOP2" s="1354"/>
      <c r="KOQ2" s="1354"/>
      <c r="KOR2" s="1354"/>
      <c r="KOS2" s="1354"/>
      <c r="KOT2" s="1354"/>
      <c r="KOU2" s="1354"/>
      <c r="KOV2" s="1354"/>
      <c r="KOW2" s="1354"/>
      <c r="KOX2" s="1354"/>
      <c r="KOY2" s="1354"/>
      <c r="KOZ2" s="1354"/>
      <c r="KPA2" s="1354"/>
      <c r="KPB2" s="1354"/>
      <c r="KPC2" s="1354"/>
      <c r="KPD2" s="1354"/>
      <c r="KPE2" s="1354"/>
      <c r="KPF2" s="1354"/>
      <c r="KPG2" s="1354"/>
      <c r="KPH2" s="1354"/>
      <c r="KPI2" s="1354"/>
      <c r="KPJ2" s="1354"/>
      <c r="KPK2" s="1354"/>
      <c r="KPL2" s="1354"/>
      <c r="KPM2" s="1354"/>
      <c r="KPN2" s="1354"/>
      <c r="KPO2" s="1354"/>
      <c r="KPP2" s="1354"/>
      <c r="KPQ2" s="1354"/>
      <c r="KPR2" s="1354"/>
      <c r="KPS2" s="1354"/>
      <c r="KPT2" s="1354"/>
      <c r="KPU2" s="1354"/>
      <c r="KPV2" s="1354"/>
      <c r="KPW2" s="1354"/>
      <c r="KPX2" s="1354"/>
      <c r="KPY2" s="1354"/>
      <c r="KPZ2" s="1354"/>
      <c r="KQA2" s="1354"/>
      <c r="KQB2" s="1354"/>
      <c r="KQC2" s="1354"/>
      <c r="KQD2" s="1354"/>
      <c r="KQE2" s="1354"/>
      <c r="KQF2" s="1354"/>
      <c r="KQG2" s="1354"/>
      <c r="KQH2" s="1354"/>
      <c r="KQI2" s="1354"/>
      <c r="KQJ2" s="1354"/>
      <c r="KQK2" s="1354"/>
      <c r="KQL2" s="1354"/>
      <c r="KQM2" s="1354"/>
      <c r="KQN2" s="1354"/>
      <c r="KQO2" s="1354"/>
      <c r="KQP2" s="1354"/>
      <c r="KQQ2" s="1354"/>
      <c r="KQR2" s="1354"/>
      <c r="KQS2" s="1354"/>
      <c r="KQT2" s="1354"/>
      <c r="KQU2" s="1354"/>
      <c r="KQV2" s="1354"/>
      <c r="KQW2" s="1354"/>
      <c r="KQX2" s="1354"/>
      <c r="KQY2" s="1354"/>
      <c r="KQZ2" s="1354"/>
      <c r="KRA2" s="1354"/>
      <c r="KRB2" s="1354"/>
      <c r="KRC2" s="1354"/>
      <c r="KRD2" s="1354"/>
      <c r="KRE2" s="1354"/>
      <c r="KRF2" s="1354"/>
      <c r="KRG2" s="1354"/>
      <c r="KRH2" s="1354"/>
      <c r="KRI2" s="1354"/>
      <c r="KRJ2" s="1354"/>
      <c r="KRK2" s="1354"/>
      <c r="KRL2" s="1354"/>
      <c r="KRM2" s="1354"/>
      <c r="KRN2" s="1354"/>
      <c r="KRO2" s="1354"/>
      <c r="KRP2" s="1354"/>
      <c r="KRQ2" s="1354"/>
      <c r="KRR2" s="1354"/>
      <c r="KRS2" s="1354"/>
      <c r="KRT2" s="1354"/>
      <c r="KRU2" s="1354"/>
      <c r="KRV2" s="1354"/>
      <c r="KRW2" s="1354"/>
      <c r="KRX2" s="1354"/>
      <c r="KRY2" s="1354"/>
      <c r="KRZ2" s="1354"/>
      <c r="KSA2" s="1354"/>
      <c r="KSB2" s="1354"/>
      <c r="KSC2" s="1354"/>
      <c r="KSD2" s="1354"/>
      <c r="KSE2" s="1354"/>
      <c r="KSF2" s="1354"/>
      <c r="KSG2" s="1354"/>
      <c r="KSH2" s="1354"/>
      <c r="KSI2" s="1354"/>
      <c r="KSJ2" s="1354"/>
      <c r="KSK2" s="1354"/>
      <c r="KSL2" s="1354"/>
      <c r="KSM2" s="1354"/>
      <c r="KSN2" s="1354"/>
      <c r="KSO2" s="1354"/>
      <c r="KSP2" s="1354"/>
      <c r="KSQ2" s="1354"/>
      <c r="KSR2" s="1354"/>
      <c r="KSS2" s="1354"/>
      <c r="KST2" s="1354"/>
      <c r="KSU2" s="1354"/>
      <c r="KSV2" s="1354"/>
      <c r="KSW2" s="1354"/>
      <c r="KSX2" s="1354"/>
      <c r="KSY2" s="1354"/>
      <c r="KSZ2" s="1354"/>
      <c r="KTA2" s="1354"/>
      <c r="KTB2" s="1354"/>
      <c r="KTC2" s="1354"/>
      <c r="KTD2" s="1354"/>
      <c r="KTE2" s="1354"/>
      <c r="KTF2" s="1354"/>
      <c r="KTG2" s="1354"/>
      <c r="KTH2" s="1354"/>
      <c r="KTI2" s="1354"/>
      <c r="KTJ2" s="1354"/>
      <c r="KTK2" s="1354"/>
      <c r="KTL2" s="1354"/>
      <c r="KTM2" s="1354"/>
      <c r="KTN2" s="1354"/>
      <c r="KTO2" s="1354"/>
      <c r="KTP2" s="1354"/>
      <c r="KTQ2" s="1354"/>
      <c r="KTR2" s="1354"/>
      <c r="KTS2" s="1354"/>
      <c r="KTT2" s="1354"/>
      <c r="KTU2" s="1354"/>
      <c r="KTV2" s="1354"/>
      <c r="KTW2" s="1354"/>
      <c r="KTX2" s="1354"/>
      <c r="KTY2" s="1354"/>
      <c r="KTZ2" s="1354"/>
      <c r="KUA2" s="1354"/>
      <c r="KUB2" s="1354"/>
      <c r="KUC2" s="1354"/>
      <c r="KUD2" s="1354"/>
      <c r="KUE2" s="1354"/>
      <c r="KUF2" s="1354"/>
      <c r="KUG2" s="1354"/>
      <c r="KUH2" s="1354"/>
      <c r="KUI2" s="1354"/>
      <c r="KUJ2" s="1354"/>
      <c r="KUK2" s="1354"/>
      <c r="KUL2" s="1354"/>
      <c r="KUM2" s="1354"/>
      <c r="KUN2" s="1354"/>
      <c r="KUO2" s="1354"/>
      <c r="KUP2" s="1354"/>
      <c r="KUQ2" s="1354"/>
      <c r="KUR2" s="1354"/>
      <c r="KUS2" s="1354"/>
      <c r="KUT2" s="1354"/>
      <c r="KUU2" s="1354"/>
      <c r="KUV2" s="1354"/>
      <c r="KUW2" s="1354"/>
      <c r="KUX2" s="1354"/>
      <c r="KUY2" s="1354"/>
      <c r="KUZ2" s="1354"/>
      <c r="KVA2" s="1354"/>
      <c r="KVB2" s="1354"/>
      <c r="KVC2" s="1354"/>
      <c r="KVD2" s="1354"/>
      <c r="KVE2" s="1354"/>
      <c r="KVF2" s="1354"/>
      <c r="KVG2" s="1354"/>
      <c r="KVH2" s="1354"/>
      <c r="KVI2" s="1354"/>
      <c r="KVJ2" s="1354"/>
      <c r="KVK2" s="1354"/>
      <c r="KVL2" s="1354"/>
      <c r="KVM2" s="1354"/>
      <c r="KVN2" s="1354"/>
      <c r="KVO2" s="1354"/>
      <c r="KVP2" s="1354"/>
      <c r="KVQ2" s="1354"/>
      <c r="KVR2" s="1354"/>
      <c r="KVS2" s="1354"/>
      <c r="KVT2" s="1354"/>
      <c r="KVU2" s="1354"/>
      <c r="KVV2" s="1354"/>
      <c r="KVW2" s="1354"/>
      <c r="KVX2" s="1354"/>
      <c r="KVY2" s="1354"/>
      <c r="KVZ2" s="1354"/>
      <c r="KWA2" s="1354"/>
      <c r="KWB2" s="1354"/>
      <c r="KWC2" s="1354"/>
      <c r="KWD2" s="1354"/>
      <c r="KWE2" s="1354"/>
      <c r="KWF2" s="1354"/>
      <c r="KWG2" s="1354"/>
      <c r="KWH2" s="1354"/>
      <c r="KWI2" s="1354"/>
      <c r="KWJ2" s="1354"/>
      <c r="KWK2" s="1354"/>
      <c r="KWL2" s="1354"/>
      <c r="KWM2" s="1354"/>
      <c r="KWN2" s="1354"/>
      <c r="KWO2" s="1354"/>
      <c r="KWP2" s="1354"/>
      <c r="KWQ2" s="1354"/>
      <c r="KWR2" s="1354"/>
      <c r="KWS2" s="1354"/>
      <c r="KWT2" s="1354"/>
      <c r="KWU2" s="1354"/>
      <c r="KWV2" s="1354"/>
      <c r="KWW2" s="1354"/>
      <c r="KWX2" s="1354"/>
      <c r="KWY2" s="1354"/>
      <c r="KWZ2" s="1354"/>
      <c r="KXA2" s="1354"/>
      <c r="KXB2" s="1354"/>
      <c r="KXC2" s="1354"/>
      <c r="KXD2" s="1354"/>
      <c r="KXE2" s="1354"/>
      <c r="KXF2" s="1354"/>
      <c r="KXG2" s="1354"/>
      <c r="KXH2" s="1354"/>
      <c r="KXI2" s="1354"/>
      <c r="KXJ2" s="1354"/>
      <c r="KXK2" s="1354"/>
      <c r="KXL2" s="1354"/>
      <c r="KXM2" s="1354"/>
      <c r="KXN2" s="1354"/>
      <c r="KXO2" s="1354"/>
      <c r="KXP2" s="1354"/>
      <c r="KXQ2" s="1354"/>
      <c r="KXR2" s="1354"/>
      <c r="KXS2" s="1354"/>
      <c r="KXT2" s="1354"/>
      <c r="KXU2" s="1354"/>
      <c r="KXV2" s="1354"/>
      <c r="KXW2" s="1354"/>
      <c r="KXX2" s="1354"/>
      <c r="KXY2" s="1354"/>
      <c r="KXZ2" s="1354"/>
      <c r="KYA2" s="1354"/>
      <c r="KYB2" s="1354"/>
      <c r="KYC2" s="1354"/>
      <c r="KYD2" s="1354"/>
      <c r="KYE2" s="1354"/>
      <c r="KYF2" s="1354"/>
      <c r="KYG2" s="1354"/>
      <c r="KYH2" s="1354"/>
      <c r="KYI2" s="1354"/>
      <c r="KYJ2" s="1354"/>
      <c r="KYK2" s="1354"/>
      <c r="KYL2" s="1354"/>
      <c r="KYM2" s="1354"/>
      <c r="KYN2" s="1354"/>
      <c r="KYO2" s="1354"/>
      <c r="KYP2" s="1354"/>
      <c r="KYQ2" s="1354"/>
      <c r="KYR2" s="1354"/>
      <c r="KYS2" s="1354"/>
      <c r="KYT2" s="1354"/>
      <c r="KYU2" s="1354"/>
      <c r="KYV2" s="1354"/>
      <c r="KYW2" s="1354"/>
      <c r="KYX2" s="1354"/>
      <c r="KYY2" s="1354"/>
      <c r="KYZ2" s="1354"/>
      <c r="KZA2" s="1354"/>
      <c r="KZB2" s="1354"/>
      <c r="KZC2" s="1354"/>
      <c r="KZD2" s="1354"/>
      <c r="KZE2" s="1354"/>
      <c r="KZF2" s="1354"/>
      <c r="KZG2" s="1354"/>
      <c r="KZH2" s="1354"/>
      <c r="KZI2" s="1354"/>
      <c r="KZJ2" s="1354"/>
      <c r="KZK2" s="1354"/>
      <c r="KZL2" s="1354"/>
      <c r="KZM2" s="1354"/>
      <c r="KZN2" s="1354"/>
      <c r="KZO2" s="1354"/>
      <c r="KZP2" s="1354"/>
      <c r="KZQ2" s="1354"/>
      <c r="KZR2" s="1354"/>
      <c r="KZS2" s="1354"/>
      <c r="KZT2" s="1354"/>
      <c r="KZU2" s="1354"/>
      <c r="KZV2" s="1354"/>
      <c r="KZW2" s="1354"/>
      <c r="KZX2" s="1354"/>
      <c r="KZY2" s="1354"/>
      <c r="KZZ2" s="1354"/>
      <c r="LAA2" s="1354"/>
      <c r="LAB2" s="1354"/>
      <c r="LAC2" s="1354"/>
      <c r="LAD2" s="1354"/>
      <c r="LAE2" s="1354"/>
      <c r="LAF2" s="1354"/>
      <c r="LAG2" s="1354"/>
      <c r="LAH2" s="1354"/>
      <c r="LAI2" s="1354"/>
      <c r="LAJ2" s="1354"/>
      <c r="LAK2" s="1354"/>
      <c r="LAL2" s="1354"/>
      <c r="LAM2" s="1354"/>
      <c r="LAN2" s="1354"/>
      <c r="LAO2" s="1354"/>
      <c r="LAP2" s="1354"/>
      <c r="LAQ2" s="1354"/>
      <c r="LAR2" s="1354"/>
      <c r="LAS2" s="1354"/>
      <c r="LAT2" s="1354"/>
      <c r="LAU2" s="1354"/>
      <c r="LAV2" s="1354"/>
      <c r="LAW2" s="1354"/>
      <c r="LAX2" s="1354"/>
      <c r="LAY2" s="1354"/>
      <c r="LAZ2" s="1354"/>
      <c r="LBA2" s="1354"/>
      <c r="LBB2" s="1354"/>
      <c r="LBC2" s="1354"/>
      <c r="LBD2" s="1354"/>
      <c r="LBE2" s="1354"/>
      <c r="LBF2" s="1354"/>
      <c r="LBG2" s="1354"/>
      <c r="LBH2" s="1354"/>
      <c r="LBI2" s="1354"/>
      <c r="LBJ2" s="1354"/>
      <c r="LBK2" s="1354"/>
      <c r="LBL2" s="1354"/>
      <c r="LBM2" s="1354"/>
      <c r="LBN2" s="1354"/>
      <c r="LBO2" s="1354"/>
      <c r="LBP2" s="1354"/>
      <c r="LBQ2" s="1354"/>
      <c r="LBR2" s="1354"/>
      <c r="LBS2" s="1354"/>
      <c r="LBT2" s="1354"/>
      <c r="LBU2" s="1354"/>
      <c r="LBV2" s="1354"/>
      <c r="LBW2" s="1354"/>
      <c r="LBX2" s="1354"/>
      <c r="LBY2" s="1354"/>
      <c r="LBZ2" s="1354"/>
      <c r="LCA2" s="1354"/>
      <c r="LCB2" s="1354"/>
      <c r="LCC2" s="1354"/>
      <c r="LCD2" s="1354"/>
      <c r="LCE2" s="1354"/>
      <c r="LCF2" s="1354"/>
      <c r="LCG2" s="1354"/>
      <c r="LCH2" s="1354"/>
      <c r="LCI2" s="1354"/>
      <c r="LCJ2" s="1354"/>
      <c r="LCK2" s="1354"/>
      <c r="LCL2" s="1354"/>
      <c r="LCM2" s="1354"/>
      <c r="LCN2" s="1354"/>
      <c r="LCO2" s="1354"/>
      <c r="LCP2" s="1354"/>
      <c r="LCQ2" s="1354"/>
      <c r="LCR2" s="1354"/>
      <c r="LCS2" s="1354"/>
      <c r="LCT2" s="1354"/>
      <c r="LCU2" s="1354"/>
      <c r="LCV2" s="1354"/>
      <c r="LCW2" s="1354"/>
      <c r="LCX2" s="1354"/>
      <c r="LCY2" s="1354"/>
      <c r="LCZ2" s="1354"/>
      <c r="LDA2" s="1354"/>
      <c r="LDB2" s="1354"/>
      <c r="LDC2" s="1354"/>
      <c r="LDD2" s="1354"/>
      <c r="LDE2" s="1354"/>
      <c r="LDF2" s="1354"/>
      <c r="LDG2" s="1354"/>
      <c r="LDH2" s="1354"/>
      <c r="LDI2" s="1354"/>
      <c r="LDJ2" s="1354"/>
      <c r="LDK2" s="1354"/>
      <c r="LDL2" s="1354"/>
      <c r="LDM2" s="1354"/>
      <c r="LDN2" s="1354"/>
      <c r="LDO2" s="1354"/>
      <c r="LDP2" s="1354"/>
      <c r="LDQ2" s="1354"/>
      <c r="LDR2" s="1354"/>
      <c r="LDS2" s="1354"/>
      <c r="LDT2" s="1354"/>
      <c r="LDU2" s="1354"/>
      <c r="LDV2" s="1354"/>
      <c r="LDW2" s="1354"/>
      <c r="LDX2" s="1354"/>
      <c r="LDY2" s="1354"/>
      <c r="LDZ2" s="1354"/>
      <c r="LEA2" s="1354"/>
      <c r="LEB2" s="1354"/>
      <c r="LEC2" s="1354"/>
      <c r="LED2" s="1354"/>
      <c r="LEE2" s="1354"/>
      <c r="LEF2" s="1354"/>
      <c r="LEG2" s="1354"/>
      <c r="LEH2" s="1354"/>
      <c r="LEI2" s="1354"/>
      <c r="LEJ2" s="1354"/>
      <c r="LEK2" s="1354"/>
      <c r="LEL2" s="1354"/>
      <c r="LEM2" s="1354"/>
      <c r="LEN2" s="1354"/>
      <c r="LEO2" s="1354"/>
      <c r="LEP2" s="1354"/>
      <c r="LEQ2" s="1354"/>
      <c r="LER2" s="1354"/>
      <c r="LES2" s="1354"/>
      <c r="LET2" s="1354"/>
      <c r="LEU2" s="1354"/>
      <c r="LEV2" s="1354"/>
      <c r="LEW2" s="1354"/>
      <c r="LEX2" s="1354"/>
      <c r="LEY2" s="1354"/>
      <c r="LEZ2" s="1354"/>
      <c r="LFA2" s="1354"/>
      <c r="LFB2" s="1354"/>
      <c r="LFC2" s="1354"/>
      <c r="LFD2" s="1354"/>
      <c r="LFE2" s="1354"/>
      <c r="LFF2" s="1354"/>
      <c r="LFG2" s="1354"/>
      <c r="LFH2" s="1354"/>
      <c r="LFI2" s="1354"/>
      <c r="LFJ2" s="1354"/>
      <c r="LFK2" s="1354"/>
      <c r="LFL2" s="1354"/>
      <c r="LFM2" s="1354"/>
      <c r="LFN2" s="1354"/>
      <c r="LFO2" s="1354"/>
      <c r="LFP2" s="1354"/>
      <c r="LFQ2" s="1354"/>
      <c r="LFR2" s="1354"/>
      <c r="LFS2" s="1354"/>
      <c r="LFT2" s="1354"/>
      <c r="LFU2" s="1354"/>
      <c r="LFV2" s="1354"/>
      <c r="LFW2" s="1354"/>
      <c r="LFX2" s="1354"/>
      <c r="LFY2" s="1354"/>
      <c r="LFZ2" s="1354"/>
      <c r="LGA2" s="1354"/>
      <c r="LGB2" s="1354"/>
      <c r="LGC2" s="1354"/>
      <c r="LGD2" s="1354"/>
      <c r="LGE2" s="1354"/>
      <c r="LGF2" s="1354"/>
      <c r="LGG2" s="1354"/>
      <c r="LGH2" s="1354"/>
      <c r="LGI2" s="1354"/>
      <c r="LGJ2" s="1354"/>
      <c r="LGK2" s="1354"/>
      <c r="LGL2" s="1354"/>
      <c r="LGM2" s="1354"/>
      <c r="LGN2" s="1354"/>
      <c r="LGO2" s="1354"/>
      <c r="LGP2" s="1354"/>
      <c r="LGQ2" s="1354"/>
      <c r="LGR2" s="1354"/>
      <c r="LGS2" s="1354"/>
      <c r="LGT2" s="1354"/>
      <c r="LGU2" s="1354"/>
      <c r="LGV2" s="1354"/>
      <c r="LGW2" s="1354"/>
      <c r="LGX2" s="1354"/>
      <c r="LGY2" s="1354"/>
      <c r="LGZ2" s="1354"/>
      <c r="LHA2" s="1354"/>
      <c r="LHB2" s="1354"/>
      <c r="LHC2" s="1354"/>
      <c r="LHD2" s="1354"/>
      <c r="LHE2" s="1354"/>
      <c r="LHF2" s="1354"/>
      <c r="LHG2" s="1354"/>
      <c r="LHH2" s="1354"/>
      <c r="LHI2" s="1354"/>
      <c r="LHJ2" s="1354"/>
      <c r="LHK2" s="1354"/>
      <c r="LHL2" s="1354"/>
      <c r="LHM2" s="1354"/>
      <c r="LHN2" s="1354"/>
      <c r="LHO2" s="1354"/>
      <c r="LHP2" s="1354"/>
      <c r="LHQ2" s="1354"/>
      <c r="LHR2" s="1354"/>
      <c r="LHS2" s="1354"/>
      <c r="LHT2" s="1354"/>
      <c r="LHU2" s="1354"/>
      <c r="LHV2" s="1354"/>
      <c r="LHW2" s="1354"/>
      <c r="LHX2" s="1354"/>
      <c r="LHY2" s="1354"/>
      <c r="LHZ2" s="1354"/>
      <c r="LIA2" s="1354"/>
      <c r="LIB2" s="1354"/>
      <c r="LIC2" s="1354"/>
      <c r="LID2" s="1354"/>
      <c r="LIE2" s="1354"/>
      <c r="LIF2" s="1354"/>
      <c r="LIG2" s="1354"/>
      <c r="LIH2" s="1354"/>
      <c r="LII2" s="1354"/>
      <c r="LIJ2" s="1354"/>
      <c r="LIK2" s="1354"/>
      <c r="LIL2" s="1354"/>
      <c r="LIM2" s="1354"/>
      <c r="LIN2" s="1354"/>
      <c r="LIO2" s="1354"/>
      <c r="LIP2" s="1354"/>
      <c r="LIQ2" s="1354"/>
      <c r="LIR2" s="1354"/>
      <c r="LIS2" s="1354"/>
      <c r="LIT2" s="1354"/>
      <c r="LIU2" s="1354"/>
      <c r="LIV2" s="1354"/>
      <c r="LIW2" s="1354"/>
      <c r="LIX2" s="1354"/>
      <c r="LIY2" s="1354"/>
      <c r="LIZ2" s="1354"/>
      <c r="LJA2" s="1354"/>
      <c r="LJB2" s="1354"/>
      <c r="LJC2" s="1354"/>
      <c r="LJD2" s="1354"/>
      <c r="LJE2" s="1354"/>
      <c r="LJF2" s="1354"/>
      <c r="LJG2" s="1354"/>
      <c r="LJH2" s="1354"/>
      <c r="LJI2" s="1354"/>
      <c r="LJJ2" s="1354"/>
      <c r="LJK2" s="1354"/>
      <c r="LJL2" s="1354"/>
      <c r="LJM2" s="1354"/>
      <c r="LJN2" s="1354"/>
      <c r="LJO2" s="1354"/>
      <c r="LJP2" s="1354"/>
      <c r="LJQ2" s="1354"/>
      <c r="LJR2" s="1354"/>
      <c r="LJS2" s="1354"/>
      <c r="LJT2" s="1354"/>
      <c r="LJU2" s="1354"/>
      <c r="LJV2" s="1354"/>
      <c r="LJW2" s="1354"/>
      <c r="LJX2" s="1354"/>
      <c r="LJY2" s="1354"/>
      <c r="LJZ2" s="1354"/>
      <c r="LKA2" s="1354"/>
      <c r="LKB2" s="1354"/>
      <c r="LKC2" s="1354"/>
      <c r="LKD2" s="1354"/>
      <c r="LKE2" s="1354"/>
      <c r="LKF2" s="1354"/>
      <c r="LKG2" s="1354"/>
      <c r="LKH2" s="1354"/>
      <c r="LKI2" s="1354"/>
      <c r="LKJ2" s="1354"/>
      <c r="LKK2" s="1354"/>
      <c r="LKL2" s="1354"/>
      <c r="LKM2" s="1354"/>
      <c r="LKN2" s="1354"/>
      <c r="LKO2" s="1354"/>
      <c r="LKP2" s="1354"/>
      <c r="LKQ2" s="1354"/>
      <c r="LKR2" s="1354"/>
      <c r="LKS2" s="1354"/>
      <c r="LKT2" s="1354"/>
      <c r="LKU2" s="1354"/>
      <c r="LKV2" s="1354"/>
      <c r="LKW2" s="1354"/>
      <c r="LKX2" s="1354"/>
      <c r="LKY2" s="1354"/>
      <c r="LKZ2" s="1354"/>
      <c r="LLA2" s="1354"/>
      <c r="LLB2" s="1354"/>
      <c r="LLC2" s="1354"/>
      <c r="LLD2" s="1354"/>
      <c r="LLE2" s="1354"/>
      <c r="LLF2" s="1354"/>
      <c r="LLG2" s="1354"/>
      <c r="LLH2" s="1354"/>
      <c r="LLI2" s="1354"/>
      <c r="LLJ2" s="1354"/>
      <c r="LLK2" s="1354"/>
      <c r="LLL2" s="1354"/>
      <c r="LLM2" s="1354"/>
      <c r="LLN2" s="1354"/>
      <c r="LLO2" s="1354"/>
      <c r="LLP2" s="1354"/>
      <c r="LLQ2" s="1354"/>
      <c r="LLR2" s="1354"/>
      <c r="LLS2" s="1354"/>
      <c r="LLT2" s="1354"/>
      <c r="LLU2" s="1354"/>
      <c r="LLV2" s="1354"/>
      <c r="LLW2" s="1354"/>
      <c r="LLX2" s="1354"/>
      <c r="LLY2" s="1354"/>
      <c r="LLZ2" s="1354"/>
      <c r="LMA2" s="1354"/>
      <c r="LMB2" s="1354"/>
      <c r="LMC2" s="1354"/>
      <c r="LMD2" s="1354"/>
      <c r="LME2" s="1354"/>
      <c r="LMF2" s="1354"/>
      <c r="LMG2" s="1354"/>
      <c r="LMH2" s="1354"/>
      <c r="LMI2" s="1354"/>
      <c r="LMJ2" s="1354"/>
      <c r="LMK2" s="1354"/>
      <c r="LML2" s="1354"/>
      <c r="LMM2" s="1354"/>
      <c r="LMN2" s="1354"/>
      <c r="LMO2" s="1354"/>
      <c r="LMP2" s="1354"/>
      <c r="LMQ2" s="1354"/>
      <c r="LMR2" s="1354"/>
      <c r="LMS2" s="1354"/>
      <c r="LMT2" s="1354"/>
      <c r="LMU2" s="1354"/>
      <c r="LMV2" s="1354"/>
      <c r="LMW2" s="1354"/>
      <c r="LMX2" s="1354"/>
      <c r="LMY2" s="1354"/>
      <c r="LMZ2" s="1354"/>
      <c r="LNA2" s="1354"/>
      <c r="LNB2" s="1354"/>
      <c r="LNC2" s="1354"/>
      <c r="LND2" s="1354"/>
      <c r="LNE2" s="1354"/>
      <c r="LNF2" s="1354"/>
      <c r="LNG2" s="1354"/>
      <c r="LNH2" s="1354"/>
      <c r="LNI2" s="1354"/>
      <c r="LNJ2" s="1354"/>
      <c r="LNK2" s="1354"/>
      <c r="LNL2" s="1354"/>
      <c r="LNM2" s="1354"/>
      <c r="LNN2" s="1354"/>
      <c r="LNO2" s="1354"/>
      <c r="LNP2" s="1354"/>
      <c r="LNQ2" s="1354"/>
      <c r="LNR2" s="1354"/>
      <c r="LNS2" s="1354"/>
      <c r="LNT2" s="1354"/>
      <c r="LNU2" s="1354"/>
      <c r="LNV2" s="1354"/>
      <c r="LNW2" s="1354"/>
      <c r="LNX2" s="1354"/>
      <c r="LNY2" s="1354"/>
      <c r="LNZ2" s="1354"/>
      <c r="LOA2" s="1354"/>
      <c r="LOB2" s="1354"/>
      <c r="LOC2" s="1354"/>
      <c r="LOD2" s="1354"/>
      <c r="LOE2" s="1354"/>
      <c r="LOF2" s="1354"/>
      <c r="LOG2" s="1354"/>
      <c r="LOH2" s="1354"/>
      <c r="LOI2" s="1354"/>
      <c r="LOJ2" s="1354"/>
      <c r="LOK2" s="1354"/>
      <c r="LOL2" s="1354"/>
      <c r="LOM2" s="1354"/>
      <c r="LON2" s="1354"/>
      <c r="LOO2" s="1354"/>
      <c r="LOP2" s="1354"/>
      <c r="LOQ2" s="1354"/>
      <c r="LOR2" s="1354"/>
      <c r="LOS2" s="1354"/>
      <c r="LOT2" s="1354"/>
      <c r="LOU2" s="1354"/>
      <c r="LOV2" s="1354"/>
      <c r="LOW2" s="1354"/>
      <c r="LOX2" s="1354"/>
      <c r="LOY2" s="1354"/>
      <c r="LOZ2" s="1354"/>
      <c r="LPA2" s="1354"/>
      <c r="LPB2" s="1354"/>
      <c r="LPC2" s="1354"/>
      <c r="LPD2" s="1354"/>
      <c r="LPE2" s="1354"/>
      <c r="LPF2" s="1354"/>
      <c r="LPG2" s="1354"/>
      <c r="LPH2" s="1354"/>
      <c r="LPI2" s="1354"/>
      <c r="LPJ2" s="1354"/>
      <c r="LPK2" s="1354"/>
      <c r="LPL2" s="1354"/>
      <c r="LPM2" s="1354"/>
      <c r="LPN2" s="1354"/>
      <c r="LPO2" s="1354"/>
      <c r="LPP2" s="1354"/>
      <c r="LPQ2" s="1354"/>
      <c r="LPR2" s="1354"/>
      <c r="LPS2" s="1354"/>
      <c r="LPT2" s="1354"/>
      <c r="LPU2" s="1354"/>
      <c r="LPV2" s="1354"/>
      <c r="LPW2" s="1354"/>
      <c r="LPX2" s="1354"/>
      <c r="LPY2" s="1354"/>
      <c r="LPZ2" s="1354"/>
      <c r="LQA2" s="1354"/>
      <c r="LQB2" s="1354"/>
      <c r="LQC2" s="1354"/>
      <c r="LQD2" s="1354"/>
      <c r="LQE2" s="1354"/>
      <c r="LQF2" s="1354"/>
      <c r="LQG2" s="1354"/>
      <c r="LQH2" s="1354"/>
      <c r="LQI2" s="1354"/>
      <c r="LQJ2" s="1354"/>
      <c r="LQK2" s="1354"/>
      <c r="LQL2" s="1354"/>
      <c r="LQM2" s="1354"/>
      <c r="LQN2" s="1354"/>
      <c r="LQO2" s="1354"/>
      <c r="LQP2" s="1354"/>
      <c r="LQQ2" s="1354"/>
      <c r="LQR2" s="1354"/>
      <c r="LQS2" s="1354"/>
      <c r="LQT2" s="1354"/>
      <c r="LQU2" s="1354"/>
      <c r="LQV2" s="1354"/>
      <c r="LQW2" s="1354"/>
      <c r="LQX2" s="1354"/>
      <c r="LQY2" s="1354"/>
      <c r="LQZ2" s="1354"/>
      <c r="LRA2" s="1354"/>
      <c r="LRB2" s="1354"/>
      <c r="LRC2" s="1354"/>
      <c r="LRD2" s="1354"/>
      <c r="LRE2" s="1354"/>
      <c r="LRF2" s="1354"/>
      <c r="LRG2" s="1354"/>
      <c r="LRH2" s="1354"/>
      <c r="LRI2" s="1354"/>
      <c r="LRJ2" s="1354"/>
      <c r="LRK2" s="1354"/>
      <c r="LRL2" s="1354"/>
      <c r="LRM2" s="1354"/>
      <c r="LRN2" s="1354"/>
      <c r="LRO2" s="1354"/>
      <c r="LRP2" s="1354"/>
      <c r="LRQ2" s="1354"/>
      <c r="LRR2" s="1354"/>
      <c r="LRS2" s="1354"/>
      <c r="LRT2" s="1354"/>
      <c r="LRU2" s="1354"/>
      <c r="LRV2" s="1354"/>
      <c r="LRW2" s="1354"/>
      <c r="LRX2" s="1354"/>
      <c r="LRY2" s="1354"/>
      <c r="LRZ2" s="1354"/>
      <c r="LSA2" s="1354"/>
      <c r="LSB2" s="1354"/>
      <c r="LSC2" s="1354"/>
      <c r="LSD2" s="1354"/>
      <c r="LSE2" s="1354"/>
      <c r="LSF2" s="1354"/>
      <c r="LSG2" s="1354"/>
      <c r="LSH2" s="1354"/>
      <c r="LSI2" s="1354"/>
      <c r="LSJ2" s="1354"/>
      <c r="LSK2" s="1354"/>
      <c r="LSL2" s="1354"/>
      <c r="LSM2" s="1354"/>
      <c r="LSN2" s="1354"/>
      <c r="LSO2" s="1354"/>
      <c r="LSP2" s="1354"/>
      <c r="LSQ2" s="1354"/>
      <c r="LSR2" s="1354"/>
      <c r="LSS2" s="1354"/>
      <c r="LST2" s="1354"/>
      <c r="LSU2" s="1354"/>
      <c r="LSV2" s="1354"/>
      <c r="LSW2" s="1354"/>
      <c r="LSX2" s="1354"/>
      <c r="LSY2" s="1354"/>
      <c r="LSZ2" s="1354"/>
      <c r="LTA2" s="1354"/>
      <c r="LTB2" s="1354"/>
      <c r="LTC2" s="1354"/>
      <c r="LTD2" s="1354"/>
      <c r="LTE2" s="1354"/>
      <c r="LTF2" s="1354"/>
      <c r="LTG2" s="1354"/>
      <c r="LTH2" s="1354"/>
      <c r="LTI2" s="1354"/>
      <c r="LTJ2" s="1354"/>
      <c r="LTK2" s="1354"/>
      <c r="LTL2" s="1354"/>
      <c r="LTM2" s="1354"/>
      <c r="LTN2" s="1354"/>
      <c r="LTO2" s="1354"/>
      <c r="LTP2" s="1354"/>
      <c r="LTQ2" s="1354"/>
      <c r="LTR2" s="1354"/>
      <c r="LTS2" s="1354"/>
      <c r="LTT2" s="1354"/>
      <c r="LTU2" s="1354"/>
      <c r="LTV2" s="1354"/>
      <c r="LTW2" s="1354"/>
      <c r="LTX2" s="1354"/>
      <c r="LTY2" s="1354"/>
      <c r="LTZ2" s="1354"/>
      <c r="LUA2" s="1354"/>
      <c r="LUB2" s="1354"/>
      <c r="LUC2" s="1354"/>
      <c r="LUD2" s="1354"/>
      <c r="LUE2" s="1354"/>
      <c r="LUF2" s="1354"/>
      <c r="LUG2" s="1354"/>
      <c r="LUH2" s="1354"/>
      <c r="LUI2" s="1354"/>
      <c r="LUJ2" s="1354"/>
      <c r="LUK2" s="1354"/>
      <c r="LUL2" s="1354"/>
      <c r="LUM2" s="1354"/>
      <c r="LUN2" s="1354"/>
      <c r="LUO2" s="1354"/>
      <c r="LUP2" s="1354"/>
      <c r="LUQ2" s="1354"/>
      <c r="LUR2" s="1354"/>
      <c r="LUS2" s="1354"/>
      <c r="LUT2" s="1354"/>
      <c r="LUU2" s="1354"/>
      <c r="LUV2" s="1354"/>
      <c r="LUW2" s="1354"/>
      <c r="LUX2" s="1354"/>
      <c r="LUY2" s="1354"/>
      <c r="LUZ2" s="1354"/>
      <c r="LVA2" s="1354"/>
      <c r="LVB2" s="1354"/>
      <c r="LVC2" s="1354"/>
      <c r="LVD2" s="1354"/>
      <c r="LVE2" s="1354"/>
      <c r="LVF2" s="1354"/>
      <c r="LVG2" s="1354"/>
      <c r="LVH2" s="1354"/>
      <c r="LVI2" s="1354"/>
      <c r="LVJ2" s="1354"/>
      <c r="LVK2" s="1354"/>
      <c r="LVL2" s="1354"/>
      <c r="LVM2" s="1354"/>
      <c r="LVN2" s="1354"/>
      <c r="LVO2" s="1354"/>
      <c r="LVP2" s="1354"/>
      <c r="LVQ2" s="1354"/>
      <c r="LVR2" s="1354"/>
      <c r="LVS2" s="1354"/>
      <c r="LVT2" s="1354"/>
      <c r="LVU2" s="1354"/>
      <c r="LVV2" s="1354"/>
      <c r="LVW2" s="1354"/>
      <c r="LVX2" s="1354"/>
      <c r="LVY2" s="1354"/>
      <c r="LVZ2" s="1354"/>
      <c r="LWA2" s="1354"/>
      <c r="LWB2" s="1354"/>
      <c r="LWC2" s="1354"/>
      <c r="LWD2" s="1354"/>
      <c r="LWE2" s="1354"/>
      <c r="LWF2" s="1354"/>
      <c r="LWG2" s="1354"/>
      <c r="LWH2" s="1354"/>
      <c r="LWI2" s="1354"/>
      <c r="LWJ2" s="1354"/>
      <c r="LWK2" s="1354"/>
      <c r="LWL2" s="1354"/>
      <c r="LWM2" s="1354"/>
      <c r="LWN2" s="1354"/>
      <c r="LWO2" s="1354"/>
      <c r="LWP2" s="1354"/>
      <c r="LWQ2" s="1354"/>
      <c r="LWR2" s="1354"/>
      <c r="LWS2" s="1354"/>
      <c r="LWT2" s="1354"/>
      <c r="LWU2" s="1354"/>
      <c r="LWV2" s="1354"/>
      <c r="LWW2" s="1354"/>
      <c r="LWX2" s="1354"/>
      <c r="LWY2" s="1354"/>
      <c r="LWZ2" s="1354"/>
      <c r="LXA2" s="1354"/>
      <c r="LXB2" s="1354"/>
      <c r="LXC2" s="1354"/>
      <c r="LXD2" s="1354"/>
      <c r="LXE2" s="1354"/>
      <c r="LXF2" s="1354"/>
      <c r="LXG2" s="1354"/>
      <c r="LXH2" s="1354"/>
      <c r="LXI2" s="1354"/>
      <c r="LXJ2" s="1354"/>
      <c r="LXK2" s="1354"/>
      <c r="LXL2" s="1354"/>
      <c r="LXM2" s="1354"/>
      <c r="LXN2" s="1354"/>
      <c r="LXO2" s="1354"/>
      <c r="LXP2" s="1354"/>
      <c r="LXQ2" s="1354"/>
      <c r="LXR2" s="1354"/>
      <c r="LXS2" s="1354"/>
      <c r="LXT2" s="1354"/>
      <c r="LXU2" s="1354"/>
      <c r="LXV2" s="1354"/>
      <c r="LXW2" s="1354"/>
      <c r="LXX2" s="1354"/>
      <c r="LXY2" s="1354"/>
      <c r="LXZ2" s="1354"/>
      <c r="LYA2" s="1354"/>
      <c r="LYB2" s="1354"/>
      <c r="LYC2" s="1354"/>
      <c r="LYD2" s="1354"/>
      <c r="LYE2" s="1354"/>
      <c r="LYF2" s="1354"/>
      <c r="LYG2" s="1354"/>
      <c r="LYH2" s="1354"/>
      <c r="LYI2" s="1354"/>
      <c r="LYJ2" s="1354"/>
      <c r="LYK2" s="1354"/>
      <c r="LYL2" s="1354"/>
      <c r="LYM2" s="1354"/>
      <c r="LYN2" s="1354"/>
      <c r="LYO2" s="1354"/>
      <c r="LYP2" s="1354"/>
      <c r="LYQ2" s="1354"/>
      <c r="LYR2" s="1354"/>
      <c r="LYS2" s="1354"/>
      <c r="LYT2" s="1354"/>
      <c r="LYU2" s="1354"/>
      <c r="LYV2" s="1354"/>
      <c r="LYW2" s="1354"/>
      <c r="LYX2" s="1354"/>
      <c r="LYY2" s="1354"/>
      <c r="LYZ2" s="1354"/>
      <c r="LZA2" s="1354"/>
      <c r="LZB2" s="1354"/>
      <c r="LZC2" s="1354"/>
      <c r="LZD2" s="1354"/>
      <c r="LZE2" s="1354"/>
      <c r="LZF2" s="1354"/>
      <c r="LZG2" s="1354"/>
      <c r="LZH2" s="1354"/>
      <c r="LZI2" s="1354"/>
      <c r="LZJ2" s="1354"/>
      <c r="LZK2" s="1354"/>
      <c r="LZL2" s="1354"/>
      <c r="LZM2" s="1354"/>
      <c r="LZN2" s="1354"/>
      <c r="LZO2" s="1354"/>
      <c r="LZP2" s="1354"/>
      <c r="LZQ2" s="1354"/>
      <c r="LZR2" s="1354"/>
      <c r="LZS2" s="1354"/>
      <c r="LZT2" s="1354"/>
      <c r="LZU2" s="1354"/>
      <c r="LZV2" s="1354"/>
      <c r="LZW2" s="1354"/>
      <c r="LZX2" s="1354"/>
      <c r="LZY2" s="1354"/>
      <c r="LZZ2" s="1354"/>
      <c r="MAA2" s="1354"/>
      <c r="MAB2" s="1354"/>
      <c r="MAC2" s="1354"/>
      <c r="MAD2" s="1354"/>
      <c r="MAE2" s="1354"/>
      <c r="MAF2" s="1354"/>
      <c r="MAG2" s="1354"/>
      <c r="MAH2" s="1354"/>
      <c r="MAI2" s="1354"/>
      <c r="MAJ2" s="1354"/>
      <c r="MAK2" s="1354"/>
      <c r="MAL2" s="1354"/>
      <c r="MAM2" s="1354"/>
      <c r="MAN2" s="1354"/>
      <c r="MAO2" s="1354"/>
      <c r="MAP2" s="1354"/>
      <c r="MAQ2" s="1354"/>
      <c r="MAR2" s="1354"/>
      <c r="MAS2" s="1354"/>
      <c r="MAT2" s="1354"/>
      <c r="MAU2" s="1354"/>
      <c r="MAV2" s="1354"/>
      <c r="MAW2" s="1354"/>
      <c r="MAX2" s="1354"/>
      <c r="MAY2" s="1354"/>
      <c r="MAZ2" s="1354"/>
      <c r="MBA2" s="1354"/>
      <c r="MBB2" s="1354"/>
      <c r="MBC2" s="1354"/>
      <c r="MBD2" s="1354"/>
      <c r="MBE2" s="1354"/>
      <c r="MBF2" s="1354"/>
      <c r="MBG2" s="1354"/>
      <c r="MBH2" s="1354"/>
      <c r="MBI2" s="1354"/>
      <c r="MBJ2" s="1354"/>
      <c r="MBK2" s="1354"/>
      <c r="MBL2" s="1354"/>
      <c r="MBM2" s="1354"/>
      <c r="MBN2" s="1354"/>
      <c r="MBO2" s="1354"/>
      <c r="MBP2" s="1354"/>
      <c r="MBQ2" s="1354"/>
      <c r="MBR2" s="1354"/>
      <c r="MBS2" s="1354"/>
      <c r="MBT2" s="1354"/>
      <c r="MBU2" s="1354"/>
      <c r="MBV2" s="1354"/>
      <c r="MBW2" s="1354"/>
      <c r="MBX2" s="1354"/>
      <c r="MBY2" s="1354"/>
      <c r="MBZ2" s="1354"/>
      <c r="MCA2" s="1354"/>
      <c r="MCB2" s="1354"/>
      <c r="MCC2" s="1354"/>
      <c r="MCD2" s="1354"/>
      <c r="MCE2" s="1354"/>
      <c r="MCF2" s="1354"/>
      <c r="MCG2" s="1354"/>
      <c r="MCH2" s="1354"/>
      <c r="MCI2" s="1354"/>
      <c r="MCJ2" s="1354"/>
      <c r="MCK2" s="1354"/>
      <c r="MCL2" s="1354"/>
      <c r="MCM2" s="1354"/>
      <c r="MCN2" s="1354"/>
      <c r="MCO2" s="1354"/>
      <c r="MCP2" s="1354"/>
      <c r="MCQ2" s="1354"/>
      <c r="MCR2" s="1354"/>
      <c r="MCS2" s="1354"/>
      <c r="MCT2" s="1354"/>
      <c r="MCU2" s="1354"/>
      <c r="MCV2" s="1354"/>
      <c r="MCW2" s="1354"/>
      <c r="MCX2" s="1354"/>
      <c r="MCY2" s="1354"/>
      <c r="MCZ2" s="1354"/>
      <c r="MDA2" s="1354"/>
      <c r="MDB2" s="1354"/>
      <c r="MDC2" s="1354"/>
      <c r="MDD2" s="1354"/>
      <c r="MDE2" s="1354"/>
      <c r="MDF2" s="1354"/>
      <c r="MDG2" s="1354"/>
      <c r="MDH2" s="1354"/>
      <c r="MDI2" s="1354"/>
      <c r="MDJ2" s="1354"/>
      <c r="MDK2" s="1354"/>
      <c r="MDL2" s="1354"/>
      <c r="MDM2" s="1354"/>
      <c r="MDN2" s="1354"/>
      <c r="MDO2" s="1354"/>
      <c r="MDP2" s="1354"/>
      <c r="MDQ2" s="1354"/>
      <c r="MDR2" s="1354"/>
      <c r="MDS2" s="1354"/>
      <c r="MDT2" s="1354"/>
      <c r="MDU2" s="1354"/>
      <c r="MDV2" s="1354"/>
      <c r="MDW2" s="1354"/>
      <c r="MDX2" s="1354"/>
      <c r="MDY2" s="1354"/>
      <c r="MDZ2" s="1354"/>
      <c r="MEA2" s="1354"/>
      <c r="MEB2" s="1354"/>
      <c r="MEC2" s="1354"/>
      <c r="MED2" s="1354"/>
      <c r="MEE2" s="1354"/>
      <c r="MEF2" s="1354"/>
      <c r="MEG2" s="1354"/>
      <c r="MEH2" s="1354"/>
      <c r="MEI2" s="1354"/>
      <c r="MEJ2" s="1354"/>
      <c r="MEK2" s="1354"/>
      <c r="MEL2" s="1354"/>
      <c r="MEM2" s="1354"/>
      <c r="MEN2" s="1354"/>
      <c r="MEO2" s="1354"/>
      <c r="MEP2" s="1354"/>
      <c r="MEQ2" s="1354"/>
      <c r="MER2" s="1354"/>
      <c r="MES2" s="1354"/>
      <c r="MET2" s="1354"/>
      <c r="MEU2" s="1354"/>
      <c r="MEV2" s="1354"/>
      <c r="MEW2" s="1354"/>
      <c r="MEX2" s="1354"/>
      <c r="MEY2" s="1354"/>
      <c r="MEZ2" s="1354"/>
      <c r="MFA2" s="1354"/>
      <c r="MFB2" s="1354"/>
      <c r="MFC2" s="1354"/>
      <c r="MFD2" s="1354"/>
      <c r="MFE2" s="1354"/>
      <c r="MFF2" s="1354"/>
      <c r="MFG2" s="1354"/>
      <c r="MFH2" s="1354"/>
      <c r="MFI2" s="1354"/>
      <c r="MFJ2" s="1354"/>
      <c r="MFK2" s="1354"/>
      <c r="MFL2" s="1354"/>
      <c r="MFM2" s="1354"/>
      <c r="MFN2" s="1354"/>
      <c r="MFO2" s="1354"/>
      <c r="MFP2" s="1354"/>
      <c r="MFQ2" s="1354"/>
      <c r="MFR2" s="1354"/>
      <c r="MFS2" s="1354"/>
      <c r="MFT2" s="1354"/>
      <c r="MFU2" s="1354"/>
      <c r="MFV2" s="1354"/>
      <c r="MFW2" s="1354"/>
      <c r="MFX2" s="1354"/>
      <c r="MFY2" s="1354"/>
      <c r="MFZ2" s="1354"/>
      <c r="MGA2" s="1354"/>
      <c r="MGB2" s="1354"/>
      <c r="MGC2" s="1354"/>
      <c r="MGD2" s="1354"/>
      <c r="MGE2" s="1354"/>
      <c r="MGF2" s="1354"/>
      <c r="MGG2" s="1354"/>
      <c r="MGH2" s="1354"/>
      <c r="MGI2" s="1354"/>
      <c r="MGJ2" s="1354"/>
      <c r="MGK2" s="1354"/>
      <c r="MGL2" s="1354"/>
      <c r="MGM2" s="1354"/>
      <c r="MGN2" s="1354"/>
      <c r="MGO2" s="1354"/>
      <c r="MGP2" s="1354"/>
      <c r="MGQ2" s="1354"/>
      <c r="MGR2" s="1354"/>
      <c r="MGS2" s="1354"/>
      <c r="MGT2" s="1354"/>
      <c r="MGU2" s="1354"/>
      <c r="MGV2" s="1354"/>
      <c r="MGW2" s="1354"/>
      <c r="MGX2" s="1354"/>
      <c r="MGY2" s="1354"/>
      <c r="MGZ2" s="1354"/>
      <c r="MHA2" s="1354"/>
      <c r="MHB2" s="1354"/>
      <c r="MHC2" s="1354"/>
      <c r="MHD2" s="1354"/>
      <c r="MHE2" s="1354"/>
      <c r="MHF2" s="1354"/>
      <c r="MHG2" s="1354"/>
      <c r="MHH2" s="1354"/>
      <c r="MHI2" s="1354"/>
      <c r="MHJ2" s="1354"/>
      <c r="MHK2" s="1354"/>
      <c r="MHL2" s="1354"/>
      <c r="MHM2" s="1354"/>
      <c r="MHN2" s="1354"/>
      <c r="MHO2" s="1354"/>
      <c r="MHP2" s="1354"/>
      <c r="MHQ2" s="1354"/>
      <c r="MHR2" s="1354"/>
      <c r="MHS2" s="1354"/>
      <c r="MHT2" s="1354"/>
      <c r="MHU2" s="1354"/>
      <c r="MHV2" s="1354"/>
      <c r="MHW2" s="1354"/>
      <c r="MHX2" s="1354"/>
      <c r="MHY2" s="1354"/>
      <c r="MHZ2" s="1354"/>
      <c r="MIA2" s="1354"/>
      <c r="MIB2" s="1354"/>
      <c r="MIC2" s="1354"/>
      <c r="MID2" s="1354"/>
      <c r="MIE2" s="1354"/>
      <c r="MIF2" s="1354"/>
      <c r="MIG2" s="1354"/>
      <c r="MIH2" s="1354"/>
      <c r="MII2" s="1354"/>
      <c r="MIJ2" s="1354"/>
      <c r="MIK2" s="1354"/>
      <c r="MIL2" s="1354"/>
      <c r="MIM2" s="1354"/>
      <c r="MIN2" s="1354"/>
      <c r="MIO2" s="1354"/>
      <c r="MIP2" s="1354"/>
      <c r="MIQ2" s="1354"/>
      <c r="MIR2" s="1354"/>
      <c r="MIS2" s="1354"/>
      <c r="MIT2" s="1354"/>
      <c r="MIU2" s="1354"/>
      <c r="MIV2" s="1354"/>
      <c r="MIW2" s="1354"/>
      <c r="MIX2" s="1354"/>
      <c r="MIY2" s="1354"/>
      <c r="MIZ2" s="1354"/>
      <c r="MJA2" s="1354"/>
      <c r="MJB2" s="1354"/>
      <c r="MJC2" s="1354"/>
      <c r="MJD2" s="1354"/>
      <c r="MJE2" s="1354"/>
      <c r="MJF2" s="1354"/>
      <c r="MJG2" s="1354"/>
      <c r="MJH2" s="1354"/>
      <c r="MJI2" s="1354"/>
      <c r="MJJ2" s="1354"/>
      <c r="MJK2" s="1354"/>
      <c r="MJL2" s="1354"/>
      <c r="MJM2" s="1354"/>
      <c r="MJN2" s="1354"/>
      <c r="MJO2" s="1354"/>
      <c r="MJP2" s="1354"/>
      <c r="MJQ2" s="1354"/>
      <c r="MJR2" s="1354"/>
      <c r="MJS2" s="1354"/>
      <c r="MJT2" s="1354"/>
      <c r="MJU2" s="1354"/>
      <c r="MJV2" s="1354"/>
      <c r="MJW2" s="1354"/>
      <c r="MJX2" s="1354"/>
      <c r="MJY2" s="1354"/>
      <c r="MJZ2" s="1354"/>
      <c r="MKA2" s="1354"/>
      <c r="MKB2" s="1354"/>
      <c r="MKC2" s="1354"/>
      <c r="MKD2" s="1354"/>
      <c r="MKE2" s="1354"/>
      <c r="MKF2" s="1354"/>
      <c r="MKG2" s="1354"/>
      <c r="MKH2" s="1354"/>
      <c r="MKI2" s="1354"/>
      <c r="MKJ2" s="1354"/>
      <c r="MKK2" s="1354"/>
      <c r="MKL2" s="1354"/>
      <c r="MKM2" s="1354"/>
      <c r="MKN2" s="1354"/>
      <c r="MKO2" s="1354"/>
      <c r="MKP2" s="1354"/>
      <c r="MKQ2" s="1354"/>
      <c r="MKR2" s="1354"/>
      <c r="MKS2" s="1354"/>
      <c r="MKT2" s="1354"/>
      <c r="MKU2" s="1354"/>
      <c r="MKV2" s="1354"/>
      <c r="MKW2" s="1354"/>
      <c r="MKX2" s="1354"/>
      <c r="MKY2" s="1354"/>
      <c r="MKZ2" s="1354"/>
      <c r="MLA2" s="1354"/>
      <c r="MLB2" s="1354"/>
      <c r="MLC2" s="1354"/>
      <c r="MLD2" s="1354"/>
      <c r="MLE2" s="1354"/>
      <c r="MLF2" s="1354"/>
      <c r="MLG2" s="1354"/>
      <c r="MLH2" s="1354"/>
      <c r="MLI2" s="1354"/>
      <c r="MLJ2" s="1354"/>
      <c r="MLK2" s="1354"/>
      <c r="MLL2" s="1354"/>
      <c r="MLM2" s="1354"/>
      <c r="MLN2" s="1354"/>
      <c r="MLO2" s="1354"/>
      <c r="MLP2" s="1354"/>
      <c r="MLQ2" s="1354"/>
      <c r="MLR2" s="1354"/>
      <c r="MLS2" s="1354"/>
      <c r="MLT2" s="1354"/>
      <c r="MLU2" s="1354"/>
      <c r="MLV2" s="1354"/>
      <c r="MLW2" s="1354"/>
      <c r="MLX2" s="1354"/>
      <c r="MLY2" s="1354"/>
      <c r="MLZ2" s="1354"/>
      <c r="MMA2" s="1354"/>
      <c r="MMB2" s="1354"/>
      <c r="MMC2" s="1354"/>
      <c r="MMD2" s="1354"/>
      <c r="MME2" s="1354"/>
      <c r="MMF2" s="1354"/>
      <c r="MMG2" s="1354"/>
      <c r="MMH2" s="1354"/>
      <c r="MMI2" s="1354"/>
      <c r="MMJ2" s="1354"/>
      <c r="MMK2" s="1354"/>
      <c r="MML2" s="1354"/>
      <c r="MMM2" s="1354"/>
      <c r="MMN2" s="1354"/>
      <c r="MMO2" s="1354"/>
      <c r="MMP2" s="1354"/>
      <c r="MMQ2" s="1354"/>
      <c r="MMR2" s="1354"/>
      <c r="MMS2" s="1354"/>
      <c r="MMT2" s="1354"/>
      <c r="MMU2" s="1354"/>
      <c r="MMV2" s="1354"/>
      <c r="MMW2" s="1354"/>
      <c r="MMX2" s="1354"/>
      <c r="MMY2" s="1354"/>
      <c r="MMZ2" s="1354"/>
      <c r="MNA2" s="1354"/>
      <c r="MNB2" s="1354"/>
      <c r="MNC2" s="1354"/>
      <c r="MND2" s="1354"/>
      <c r="MNE2" s="1354"/>
      <c r="MNF2" s="1354"/>
      <c r="MNG2" s="1354"/>
      <c r="MNH2" s="1354"/>
      <c r="MNI2" s="1354"/>
      <c r="MNJ2" s="1354"/>
      <c r="MNK2" s="1354"/>
      <c r="MNL2" s="1354"/>
      <c r="MNM2" s="1354"/>
      <c r="MNN2" s="1354"/>
      <c r="MNO2" s="1354"/>
      <c r="MNP2" s="1354"/>
      <c r="MNQ2" s="1354"/>
      <c r="MNR2" s="1354"/>
      <c r="MNS2" s="1354"/>
      <c r="MNT2" s="1354"/>
      <c r="MNU2" s="1354"/>
      <c r="MNV2" s="1354"/>
      <c r="MNW2" s="1354"/>
      <c r="MNX2" s="1354"/>
      <c r="MNY2" s="1354"/>
      <c r="MNZ2" s="1354"/>
      <c r="MOA2" s="1354"/>
      <c r="MOB2" s="1354"/>
      <c r="MOC2" s="1354"/>
      <c r="MOD2" s="1354"/>
      <c r="MOE2" s="1354"/>
      <c r="MOF2" s="1354"/>
      <c r="MOG2" s="1354"/>
      <c r="MOH2" s="1354"/>
      <c r="MOI2" s="1354"/>
      <c r="MOJ2" s="1354"/>
      <c r="MOK2" s="1354"/>
      <c r="MOL2" s="1354"/>
      <c r="MOM2" s="1354"/>
      <c r="MON2" s="1354"/>
      <c r="MOO2" s="1354"/>
      <c r="MOP2" s="1354"/>
      <c r="MOQ2" s="1354"/>
      <c r="MOR2" s="1354"/>
      <c r="MOS2" s="1354"/>
      <c r="MOT2" s="1354"/>
      <c r="MOU2" s="1354"/>
      <c r="MOV2" s="1354"/>
      <c r="MOW2" s="1354"/>
      <c r="MOX2" s="1354"/>
      <c r="MOY2" s="1354"/>
      <c r="MOZ2" s="1354"/>
      <c r="MPA2" s="1354"/>
      <c r="MPB2" s="1354"/>
      <c r="MPC2" s="1354"/>
      <c r="MPD2" s="1354"/>
      <c r="MPE2" s="1354"/>
      <c r="MPF2" s="1354"/>
      <c r="MPG2" s="1354"/>
      <c r="MPH2" s="1354"/>
      <c r="MPI2" s="1354"/>
      <c r="MPJ2" s="1354"/>
      <c r="MPK2" s="1354"/>
      <c r="MPL2" s="1354"/>
      <c r="MPM2" s="1354"/>
      <c r="MPN2" s="1354"/>
      <c r="MPO2" s="1354"/>
      <c r="MPP2" s="1354"/>
      <c r="MPQ2" s="1354"/>
      <c r="MPR2" s="1354"/>
      <c r="MPS2" s="1354"/>
      <c r="MPT2" s="1354"/>
      <c r="MPU2" s="1354"/>
      <c r="MPV2" s="1354"/>
      <c r="MPW2" s="1354"/>
      <c r="MPX2" s="1354"/>
      <c r="MPY2" s="1354"/>
      <c r="MPZ2" s="1354"/>
      <c r="MQA2" s="1354"/>
      <c r="MQB2" s="1354"/>
      <c r="MQC2" s="1354"/>
      <c r="MQD2" s="1354"/>
      <c r="MQE2" s="1354"/>
      <c r="MQF2" s="1354"/>
      <c r="MQG2" s="1354"/>
      <c r="MQH2" s="1354"/>
      <c r="MQI2" s="1354"/>
      <c r="MQJ2" s="1354"/>
      <c r="MQK2" s="1354"/>
      <c r="MQL2" s="1354"/>
      <c r="MQM2" s="1354"/>
      <c r="MQN2" s="1354"/>
      <c r="MQO2" s="1354"/>
      <c r="MQP2" s="1354"/>
      <c r="MQQ2" s="1354"/>
      <c r="MQR2" s="1354"/>
      <c r="MQS2" s="1354"/>
      <c r="MQT2" s="1354"/>
      <c r="MQU2" s="1354"/>
      <c r="MQV2" s="1354"/>
      <c r="MQW2" s="1354"/>
      <c r="MQX2" s="1354"/>
      <c r="MQY2" s="1354"/>
      <c r="MQZ2" s="1354"/>
      <c r="MRA2" s="1354"/>
      <c r="MRB2" s="1354"/>
      <c r="MRC2" s="1354"/>
      <c r="MRD2" s="1354"/>
      <c r="MRE2" s="1354"/>
      <c r="MRF2" s="1354"/>
      <c r="MRG2" s="1354"/>
      <c r="MRH2" s="1354"/>
      <c r="MRI2" s="1354"/>
      <c r="MRJ2" s="1354"/>
      <c r="MRK2" s="1354"/>
      <c r="MRL2" s="1354"/>
      <c r="MRM2" s="1354"/>
      <c r="MRN2" s="1354"/>
      <c r="MRO2" s="1354"/>
      <c r="MRP2" s="1354"/>
      <c r="MRQ2" s="1354"/>
      <c r="MRR2" s="1354"/>
      <c r="MRS2" s="1354"/>
      <c r="MRT2" s="1354"/>
      <c r="MRU2" s="1354"/>
      <c r="MRV2" s="1354"/>
      <c r="MRW2" s="1354"/>
      <c r="MRX2" s="1354"/>
      <c r="MRY2" s="1354"/>
      <c r="MRZ2" s="1354"/>
      <c r="MSA2" s="1354"/>
      <c r="MSB2" s="1354"/>
      <c r="MSC2" s="1354"/>
      <c r="MSD2" s="1354"/>
      <c r="MSE2" s="1354"/>
      <c r="MSF2" s="1354"/>
      <c r="MSG2" s="1354"/>
      <c r="MSH2" s="1354"/>
      <c r="MSI2" s="1354"/>
      <c r="MSJ2" s="1354"/>
      <c r="MSK2" s="1354"/>
      <c r="MSL2" s="1354"/>
      <c r="MSM2" s="1354"/>
      <c r="MSN2" s="1354"/>
      <c r="MSO2" s="1354"/>
      <c r="MSP2" s="1354"/>
      <c r="MSQ2" s="1354"/>
      <c r="MSR2" s="1354"/>
      <c r="MSS2" s="1354"/>
      <c r="MST2" s="1354"/>
      <c r="MSU2" s="1354"/>
      <c r="MSV2" s="1354"/>
      <c r="MSW2" s="1354"/>
      <c r="MSX2" s="1354"/>
      <c r="MSY2" s="1354"/>
      <c r="MSZ2" s="1354"/>
      <c r="MTA2" s="1354"/>
      <c r="MTB2" s="1354"/>
      <c r="MTC2" s="1354"/>
      <c r="MTD2" s="1354"/>
      <c r="MTE2" s="1354"/>
      <c r="MTF2" s="1354"/>
      <c r="MTG2" s="1354"/>
      <c r="MTH2" s="1354"/>
      <c r="MTI2" s="1354"/>
      <c r="MTJ2" s="1354"/>
      <c r="MTK2" s="1354"/>
      <c r="MTL2" s="1354"/>
      <c r="MTM2" s="1354"/>
      <c r="MTN2" s="1354"/>
      <c r="MTO2" s="1354"/>
      <c r="MTP2" s="1354"/>
      <c r="MTQ2" s="1354"/>
      <c r="MTR2" s="1354"/>
      <c r="MTS2" s="1354"/>
      <c r="MTT2" s="1354"/>
      <c r="MTU2" s="1354"/>
      <c r="MTV2" s="1354"/>
      <c r="MTW2" s="1354"/>
      <c r="MTX2" s="1354"/>
      <c r="MTY2" s="1354"/>
      <c r="MTZ2" s="1354"/>
      <c r="MUA2" s="1354"/>
      <c r="MUB2" s="1354"/>
      <c r="MUC2" s="1354"/>
      <c r="MUD2" s="1354"/>
      <c r="MUE2" s="1354"/>
      <c r="MUF2" s="1354"/>
      <c r="MUG2" s="1354"/>
      <c r="MUH2" s="1354"/>
      <c r="MUI2" s="1354"/>
      <c r="MUJ2" s="1354"/>
      <c r="MUK2" s="1354"/>
      <c r="MUL2" s="1354"/>
      <c r="MUM2" s="1354"/>
      <c r="MUN2" s="1354"/>
      <c r="MUO2" s="1354"/>
      <c r="MUP2" s="1354"/>
      <c r="MUQ2" s="1354"/>
      <c r="MUR2" s="1354"/>
      <c r="MUS2" s="1354"/>
      <c r="MUT2" s="1354"/>
      <c r="MUU2" s="1354"/>
      <c r="MUV2" s="1354"/>
      <c r="MUW2" s="1354"/>
      <c r="MUX2" s="1354"/>
      <c r="MUY2" s="1354"/>
      <c r="MUZ2" s="1354"/>
      <c r="MVA2" s="1354"/>
      <c r="MVB2" s="1354"/>
      <c r="MVC2" s="1354"/>
      <c r="MVD2" s="1354"/>
      <c r="MVE2" s="1354"/>
      <c r="MVF2" s="1354"/>
      <c r="MVG2" s="1354"/>
      <c r="MVH2" s="1354"/>
      <c r="MVI2" s="1354"/>
      <c r="MVJ2" s="1354"/>
      <c r="MVK2" s="1354"/>
      <c r="MVL2" s="1354"/>
      <c r="MVM2" s="1354"/>
      <c r="MVN2" s="1354"/>
      <c r="MVO2" s="1354"/>
      <c r="MVP2" s="1354"/>
      <c r="MVQ2" s="1354"/>
      <c r="MVR2" s="1354"/>
      <c r="MVS2" s="1354"/>
      <c r="MVT2" s="1354"/>
      <c r="MVU2" s="1354"/>
      <c r="MVV2" s="1354"/>
      <c r="MVW2" s="1354"/>
      <c r="MVX2" s="1354"/>
      <c r="MVY2" s="1354"/>
      <c r="MVZ2" s="1354"/>
      <c r="MWA2" s="1354"/>
      <c r="MWB2" s="1354"/>
      <c r="MWC2" s="1354"/>
      <c r="MWD2" s="1354"/>
      <c r="MWE2" s="1354"/>
      <c r="MWF2" s="1354"/>
      <c r="MWG2" s="1354"/>
      <c r="MWH2" s="1354"/>
      <c r="MWI2" s="1354"/>
      <c r="MWJ2" s="1354"/>
      <c r="MWK2" s="1354"/>
      <c r="MWL2" s="1354"/>
      <c r="MWM2" s="1354"/>
      <c r="MWN2" s="1354"/>
      <c r="MWO2" s="1354"/>
      <c r="MWP2" s="1354"/>
      <c r="MWQ2" s="1354"/>
      <c r="MWR2" s="1354"/>
      <c r="MWS2" s="1354"/>
      <c r="MWT2" s="1354"/>
      <c r="MWU2" s="1354"/>
      <c r="MWV2" s="1354"/>
      <c r="MWW2" s="1354"/>
      <c r="MWX2" s="1354"/>
      <c r="MWY2" s="1354"/>
      <c r="MWZ2" s="1354"/>
      <c r="MXA2" s="1354"/>
      <c r="MXB2" s="1354"/>
      <c r="MXC2" s="1354"/>
      <c r="MXD2" s="1354"/>
      <c r="MXE2" s="1354"/>
      <c r="MXF2" s="1354"/>
      <c r="MXG2" s="1354"/>
      <c r="MXH2" s="1354"/>
      <c r="MXI2" s="1354"/>
      <c r="MXJ2" s="1354"/>
      <c r="MXK2" s="1354"/>
      <c r="MXL2" s="1354"/>
      <c r="MXM2" s="1354"/>
      <c r="MXN2" s="1354"/>
      <c r="MXO2" s="1354"/>
      <c r="MXP2" s="1354"/>
      <c r="MXQ2" s="1354"/>
      <c r="MXR2" s="1354"/>
      <c r="MXS2" s="1354"/>
      <c r="MXT2" s="1354"/>
      <c r="MXU2" s="1354"/>
      <c r="MXV2" s="1354"/>
      <c r="MXW2" s="1354"/>
      <c r="MXX2" s="1354"/>
      <c r="MXY2" s="1354"/>
      <c r="MXZ2" s="1354"/>
      <c r="MYA2" s="1354"/>
      <c r="MYB2" s="1354"/>
      <c r="MYC2" s="1354"/>
      <c r="MYD2" s="1354"/>
      <c r="MYE2" s="1354"/>
      <c r="MYF2" s="1354"/>
      <c r="MYG2" s="1354"/>
      <c r="MYH2" s="1354"/>
      <c r="MYI2" s="1354"/>
      <c r="MYJ2" s="1354"/>
      <c r="MYK2" s="1354"/>
      <c r="MYL2" s="1354"/>
      <c r="MYM2" s="1354"/>
      <c r="MYN2" s="1354"/>
      <c r="MYO2" s="1354"/>
      <c r="MYP2" s="1354"/>
      <c r="MYQ2" s="1354"/>
      <c r="MYR2" s="1354"/>
      <c r="MYS2" s="1354"/>
      <c r="MYT2" s="1354"/>
      <c r="MYU2" s="1354"/>
      <c r="MYV2" s="1354"/>
      <c r="MYW2" s="1354"/>
      <c r="MYX2" s="1354"/>
      <c r="MYY2" s="1354"/>
      <c r="MYZ2" s="1354"/>
      <c r="MZA2" s="1354"/>
      <c r="MZB2" s="1354"/>
      <c r="MZC2" s="1354"/>
      <c r="MZD2" s="1354"/>
      <c r="MZE2" s="1354"/>
      <c r="MZF2" s="1354"/>
      <c r="MZG2" s="1354"/>
      <c r="MZH2" s="1354"/>
      <c r="MZI2" s="1354"/>
      <c r="MZJ2" s="1354"/>
      <c r="MZK2" s="1354"/>
      <c r="MZL2" s="1354"/>
      <c r="MZM2" s="1354"/>
      <c r="MZN2" s="1354"/>
      <c r="MZO2" s="1354"/>
      <c r="MZP2" s="1354"/>
      <c r="MZQ2" s="1354"/>
      <c r="MZR2" s="1354"/>
      <c r="MZS2" s="1354"/>
      <c r="MZT2" s="1354"/>
      <c r="MZU2" s="1354"/>
      <c r="MZV2" s="1354"/>
      <c r="MZW2" s="1354"/>
      <c r="MZX2" s="1354"/>
      <c r="MZY2" s="1354"/>
      <c r="MZZ2" s="1354"/>
      <c r="NAA2" s="1354"/>
      <c r="NAB2" s="1354"/>
      <c r="NAC2" s="1354"/>
      <c r="NAD2" s="1354"/>
      <c r="NAE2" s="1354"/>
      <c r="NAF2" s="1354"/>
      <c r="NAG2" s="1354"/>
      <c r="NAH2" s="1354"/>
      <c r="NAI2" s="1354"/>
      <c r="NAJ2" s="1354"/>
      <c r="NAK2" s="1354"/>
      <c r="NAL2" s="1354"/>
      <c r="NAM2" s="1354"/>
      <c r="NAN2" s="1354"/>
      <c r="NAO2" s="1354"/>
      <c r="NAP2" s="1354"/>
      <c r="NAQ2" s="1354"/>
      <c r="NAR2" s="1354"/>
      <c r="NAS2" s="1354"/>
      <c r="NAT2" s="1354"/>
      <c r="NAU2" s="1354"/>
      <c r="NAV2" s="1354"/>
      <c r="NAW2" s="1354"/>
      <c r="NAX2" s="1354"/>
      <c r="NAY2" s="1354"/>
      <c r="NAZ2" s="1354"/>
      <c r="NBA2" s="1354"/>
      <c r="NBB2" s="1354"/>
      <c r="NBC2" s="1354"/>
      <c r="NBD2" s="1354"/>
      <c r="NBE2" s="1354"/>
      <c r="NBF2" s="1354"/>
      <c r="NBG2" s="1354"/>
      <c r="NBH2" s="1354"/>
      <c r="NBI2" s="1354"/>
      <c r="NBJ2" s="1354"/>
      <c r="NBK2" s="1354"/>
      <c r="NBL2" s="1354"/>
      <c r="NBM2" s="1354"/>
      <c r="NBN2" s="1354"/>
      <c r="NBO2" s="1354"/>
      <c r="NBP2" s="1354"/>
      <c r="NBQ2" s="1354"/>
      <c r="NBR2" s="1354"/>
      <c r="NBS2" s="1354"/>
      <c r="NBT2" s="1354"/>
      <c r="NBU2" s="1354"/>
      <c r="NBV2" s="1354"/>
      <c r="NBW2" s="1354"/>
      <c r="NBX2" s="1354"/>
      <c r="NBY2" s="1354"/>
      <c r="NBZ2" s="1354"/>
      <c r="NCA2" s="1354"/>
      <c r="NCB2" s="1354"/>
      <c r="NCC2" s="1354"/>
      <c r="NCD2" s="1354"/>
      <c r="NCE2" s="1354"/>
      <c r="NCF2" s="1354"/>
      <c r="NCG2" s="1354"/>
      <c r="NCH2" s="1354"/>
      <c r="NCI2" s="1354"/>
      <c r="NCJ2" s="1354"/>
      <c r="NCK2" s="1354"/>
      <c r="NCL2" s="1354"/>
      <c r="NCM2" s="1354"/>
      <c r="NCN2" s="1354"/>
      <c r="NCO2" s="1354"/>
      <c r="NCP2" s="1354"/>
      <c r="NCQ2" s="1354"/>
      <c r="NCR2" s="1354"/>
      <c r="NCS2" s="1354"/>
      <c r="NCT2" s="1354"/>
      <c r="NCU2" s="1354"/>
      <c r="NCV2" s="1354"/>
      <c r="NCW2" s="1354"/>
      <c r="NCX2" s="1354"/>
      <c r="NCY2" s="1354"/>
      <c r="NCZ2" s="1354"/>
      <c r="NDA2" s="1354"/>
      <c r="NDB2" s="1354"/>
      <c r="NDC2" s="1354"/>
      <c r="NDD2" s="1354"/>
      <c r="NDE2" s="1354"/>
      <c r="NDF2" s="1354"/>
      <c r="NDG2" s="1354"/>
      <c r="NDH2" s="1354"/>
      <c r="NDI2" s="1354"/>
      <c r="NDJ2" s="1354"/>
      <c r="NDK2" s="1354"/>
      <c r="NDL2" s="1354"/>
      <c r="NDM2" s="1354"/>
      <c r="NDN2" s="1354"/>
      <c r="NDO2" s="1354"/>
      <c r="NDP2" s="1354"/>
      <c r="NDQ2" s="1354"/>
      <c r="NDR2" s="1354"/>
      <c r="NDS2" s="1354"/>
      <c r="NDT2" s="1354"/>
      <c r="NDU2" s="1354"/>
      <c r="NDV2" s="1354"/>
      <c r="NDW2" s="1354"/>
      <c r="NDX2" s="1354"/>
      <c r="NDY2" s="1354"/>
      <c r="NDZ2" s="1354"/>
      <c r="NEA2" s="1354"/>
      <c r="NEB2" s="1354"/>
      <c r="NEC2" s="1354"/>
      <c r="NED2" s="1354"/>
      <c r="NEE2" s="1354"/>
      <c r="NEF2" s="1354"/>
      <c r="NEG2" s="1354"/>
      <c r="NEH2" s="1354"/>
      <c r="NEI2" s="1354"/>
      <c r="NEJ2" s="1354"/>
      <c r="NEK2" s="1354"/>
      <c r="NEL2" s="1354"/>
      <c r="NEM2" s="1354"/>
      <c r="NEN2" s="1354"/>
      <c r="NEO2" s="1354"/>
      <c r="NEP2" s="1354"/>
      <c r="NEQ2" s="1354"/>
      <c r="NER2" s="1354"/>
      <c r="NES2" s="1354"/>
      <c r="NET2" s="1354"/>
      <c r="NEU2" s="1354"/>
      <c r="NEV2" s="1354"/>
      <c r="NEW2" s="1354"/>
      <c r="NEX2" s="1354"/>
      <c r="NEY2" s="1354"/>
      <c r="NEZ2" s="1354"/>
      <c r="NFA2" s="1354"/>
      <c r="NFB2" s="1354"/>
      <c r="NFC2" s="1354"/>
      <c r="NFD2" s="1354"/>
      <c r="NFE2" s="1354"/>
      <c r="NFF2" s="1354"/>
      <c r="NFG2" s="1354"/>
      <c r="NFH2" s="1354"/>
      <c r="NFI2" s="1354"/>
      <c r="NFJ2" s="1354"/>
      <c r="NFK2" s="1354"/>
      <c r="NFL2" s="1354"/>
      <c r="NFM2" s="1354"/>
      <c r="NFN2" s="1354"/>
      <c r="NFO2" s="1354"/>
      <c r="NFP2" s="1354"/>
      <c r="NFQ2" s="1354"/>
      <c r="NFR2" s="1354"/>
      <c r="NFS2" s="1354"/>
      <c r="NFT2" s="1354"/>
      <c r="NFU2" s="1354"/>
      <c r="NFV2" s="1354"/>
      <c r="NFW2" s="1354"/>
      <c r="NFX2" s="1354"/>
      <c r="NFY2" s="1354"/>
      <c r="NFZ2" s="1354"/>
      <c r="NGA2" s="1354"/>
      <c r="NGB2" s="1354"/>
      <c r="NGC2" s="1354"/>
      <c r="NGD2" s="1354"/>
      <c r="NGE2" s="1354"/>
      <c r="NGF2" s="1354"/>
      <c r="NGG2" s="1354"/>
      <c r="NGH2" s="1354"/>
      <c r="NGI2" s="1354"/>
      <c r="NGJ2" s="1354"/>
      <c r="NGK2" s="1354"/>
      <c r="NGL2" s="1354"/>
      <c r="NGM2" s="1354"/>
      <c r="NGN2" s="1354"/>
      <c r="NGO2" s="1354"/>
      <c r="NGP2" s="1354"/>
      <c r="NGQ2" s="1354"/>
      <c r="NGR2" s="1354"/>
      <c r="NGS2" s="1354"/>
      <c r="NGT2" s="1354"/>
      <c r="NGU2" s="1354"/>
      <c r="NGV2" s="1354"/>
      <c r="NGW2" s="1354"/>
      <c r="NGX2" s="1354"/>
      <c r="NGY2" s="1354"/>
      <c r="NGZ2" s="1354"/>
      <c r="NHA2" s="1354"/>
      <c r="NHB2" s="1354"/>
      <c r="NHC2" s="1354"/>
      <c r="NHD2" s="1354"/>
      <c r="NHE2" s="1354"/>
      <c r="NHF2" s="1354"/>
      <c r="NHG2" s="1354"/>
      <c r="NHH2" s="1354"/>
      <c r="NHI2" s="1354"/>
      <c r="NHJ2" s="1354"/>
      <c r="NHK2" s="1354"/>
      <c r="NHL2" s="1354"/>
      <c r="NHM2" s="1354"/>
      <c r="NHN2" s="1354"/>
      <c r="NHO2" s="1354"/>
      <c r="NHP2" s="1354"/>
      <c r="NHQ2" s="1354"/>
      <c r="NHR2" s="1354"/>
      <c r="NHS2" s="1354"/>
      <c r="NHT2" s="1354"/>
      <c r="NHU2" s="1354"/>
      <c r="NHV2" s="1354"/>
      <c r="NHW2" s="1354"/>
      <c r="NHX2" s="1354"/>
      <c r="NHY2" s="1354"/>
      <c r="NHZ2" s="1354"/>
      <c r="NIA2" s="1354"/>
      <c r="NIB2" s="1354"/>
      <c r="NIC2" s="1354"/>
      <c r="NID2" s="1354"/>
      <c r="NIE2" s="1354"/>
      <c r="NIF2" s="1354"/>
      <c r="NIG2" s="1354"/>
      <c r="NIH2" s="1354"/>
      <c r="NII2" s="1354"/>
      <c r="NIJ2" s="1354"/>
      <c r="NIK2" s="1354"/>
      <c r="NIL2" s="1354"/>
      <c r="NIM2" s="1354"/>
      <c r="NIN2" s="1354"/>
      <c r="NIO2" s="1354"/>
      <c r="NIP2" s="1354"/>
      <c r="NIQ2" s="1354"/>
      <c r="NIR2" s="1354"/>
      <c r="NIS2" s="1354"/>
      <c r="NIT2" s="1354"/>
      <c r="NIU2" s="1354"/>
      <c r="NIV2" s="1354"/>
      <c r="NIW2" s="1354"/>
      <c r="NIX2" s="1354"/>
      <c r="NIY2" s="1354"/>
      <c r="NIZ2" s="1354"/>
      <c r="NJA2" s="1354"/>
      <c r="NJB2" s="1354"/>
      <c r="NJC2" s="1354"/>
      <c r="NJD2" s="1354"/>
      <c r="NJE2" s="1354"/>
      <c r="NJF2" s="1354"/>
      <c r="NJG2" s="1354"/>
      <c r="NJH2" s="1354"/>
      <c r="NJI2" s="1354"/>
      <c r="NJJ2" s="1354"/>
      <c r="NJK2" s="1354"/>
      <c r="NJL2" s="1354"/>
      <c r="NJM2" s="1354"/>
      <c r="NJN2" s="1354"/>
      <c r="NJO2" s="1354"/>
      <c r="NJP2" s="1354"/>
      <c r="NJQ2" s="1354"/>
      <c r="NJR2" s="1354"/>
      <c r="NJS2" s="1354"/>
      <c r="NJT2" s="1354"/>
      <c r="NJU2" s="1354"/>
      <c r="NJV2" s="1354"/>
      <c r="NJW2" s="1354"/>
      <c r="NJX2" s="1354"/>
      <c r="NJY2" s="1354"/>
      <c r="NJZ2" s="1354"/>
      <c r="NKA2" s="1354"/>
      <c r="NKB2" s="1354"/>
      <c r="NKC2" s="1354"/>
      <c r="NKD2" s="1354"/>
      <c r="NKE2" s="1354"/>
      <c r="NKF2" s="1354"/>
      <c r="NKG2" s="1354"/>
      <c r="NKH2" s="1354"/>
      <c r="NKI2" s="1354"/>
      <c r="NKJ2" s="1354"/>
      <c r="NKK2" s="1354"/>
      <c r="NKL2" s="1354"/>
      <c r="NKM2" s="1354"/>
      <c r="NKN2" s="1354"/>
      <c r="NKO2" s="1354"/>
      <c r="NKP2" s="1354"/>
      <c r="NKQ2" s="1354"/>
      <c r="NKR2" s="1354"/>
      <c r="NKS2" s="1354"/>
      <c r="NKT2" s="1354"/>
      <c r="NKU2" s="1354"/>
      <c r="NKV2" s="1354"/>
      <c r="NKW2" s="1354"/>
      <c r="NKX2" s="1354"/>
      <c r="NKY2" s="1354"/>
      <c r="NKZ2" s="1354"/>
      <c r="NLA2" s="1354"/>
      <c r="NLB2" s="1354"/>
      <c r="NLC2" s="1354"/>
      <c r="NLD2" s="1354"/>
      <c r="NLE2" s="1354"/>
      <c r="NLF2" s="1354"/>
      <c r="NLG2" s="1354"/>
      <c r="NLH2" s="1354"/>
      <c r="NLI2" s="1354"/>
      <c r="NLJ2" s="1354"/>
      <c r="NLK2" s="1354"/>
      <c r="NLL2" s="1354"/>
      <c r="NLM2" s="1354"/>
      <c r="NLN2" s="1354"/>
      <c r="NLO2" s="1354"/>
      <c r="NLP2" s="1354"/>
      <c r="NLQ2" s="1354"/>
      <c r="NLR2" s="1354"/>
      <c r="NLS2" s="1354"/>
      <c r="NLT2" s="1354"/>
      <c r="NLU2" s="1354"/>
      <c r="NLV2" s="1354"/>
      <c r="NLW2" s="1354"/>
      <c r="NLX2" s="1354"/>
      <c r="NLY2" s="1354"/>
      <c r="NLZ2" s="1354"/>
      <c r="NMA2" s="1354"/>
      <c r="NMB2" s="1354"/>
      <c r="NMC2" s="1354"/>
      <c r="NMD2" s="1354"/>
      <c r="NME2" s="1354"/>
      <c r="NMF2" s="1354"/>
      <c r="NMG2" s="1354"/>
      <c r="NMH2" s="1354"/>
      <c r="NMI2" s="1354"/>
      <c r="NMJ2" s="1354"/>
      <c r="NMK2" s="1354"/>
      <c r="NML2" s="1354"/>
      <c r="NMM2" s="1354"/>
      <c r="NMN2" s="1354"/>
      <c r="NMO2" s="1354"/>
      <c r="NMP2" s="1354"/>
      <c r="NMQ2" s="1354"/>
      <c r="NMR2" s="1354"/>
      <c r="NMS2" s="1354"/>
      <c r="NMT2" s="1354"/>
      <c r="NMU2" s="1354"/>
      <c r="NMV2" s="1354"/>
      <c r="NMW2" s="1354"/>
      <c r="NMX2" s="1354"/>
      <c r="NMY2" s="1354"/>
      <c r="NMZ2" s="1354"/>
      <c r="NNA2" s="1354"/>
      <c r="NNB2" s="1354"/>
      <c r="NNC2" s="1354"/>
      <c r="NND2" s="1354"/>
      <c r="NNE2" s="1354"/>
      <c r="NNF2" s="1354"/>
      <c r="NNG2" s="1354"/>
      <c r="NNH2" s="1354"/>
      <c r="NNI2" s="1354"/>
      <c r="NNJ2" s="1354"/>
      <c r="NNK2" s="1354"/>
      <c r="NNL2" s="1354"/>
      <c r="NNM2" s="1354"/>
      <c r="NNN2" s="1354"/>
      <c r="NNO2" s="1354"/>
      <c r="NNP2" s="1354"/>
      <c r="NNQ2" s="1354"/>
      <c r="NNR2" s="1354"/>
      <c r="NNS2" s="1354"/>
      <c r="NNT2" s="1354"/>
      <c r="NNU2" s="1354"/>
      <c r="NNV2" s="1354"/>
      <c r="NNW2" s="1354"/>
      <c r="NNX2" s="1354"/>
      <c r="NNY2" s="1354"/>
      <c r="NNZ2" s="1354"/>
      <c r="NOA2" s="1354"/>
      <c r="NOB2" s="1354"/>
      <c r="NOC2" s="1354"/>
      <c r="NOD2" s="1354"/>
      <c r="NOE2" s="1354"/>
      <c r="NOF2" s="1354"/>
      <c r="NOG2" s="1354"/>
      <c r="NOH2" s="1354"/>
      <c r="NOI2" s="1354"/>
      <c r="NOJ2" s="1354"/>
      <c r="NOK2" s="1354"/>
      <c r="NOL2" s="1354"/>
      <c r="NOM2" s="1354"/>
      <c r="NON2" s="1354"/>
      <c r="NOO2" s="1354"/>
      <c r="NOP2" s="1354"/>
      <c r="NOQ2" s="1354"/>
      <c r="NOR2" s="1354"/>
      <c r="NOS2" s="1354"/>
      <c r="NOT2" s="1354"/>
      <c r="NOU2" s="1354"/>
      <c r="NOV2" s="1354"/>
      <c r="NOW2" s="1354"/>
      <c r="NOX2" s="1354"/>
      <c r="NOY2" s="1354"/>
      <c r="NOZ2" s="1354"/>
      <c r="NPA2" s="1354"/>
      <c r="NPB2" s="1354"/>
      <c r="NPC2" s="1354"/>
      <c r="NPD2" s="1354"/>
      <c r="NPE2" s="1354"/>
      <c r="NPF2" s="1354"/>
      <c r="NPG2" s="1354"/>
      <c r="NPH2" s="1354"/>
      <c r="NPI2" s="1354"/>
      <c r="NPJ2" s="1354"/>
      <c r="NPK2" s="1354"/>
      <c r="NPL2" s="1354"/>
      <c r="NPM2" s="1354"/>
      <c r="NPN2" s="1354"/>
      <c r="NPO2" s="1354"/>
      <c r="NPP2" s="1354"/>
      <c r="NPQ2" s="1354"/>
      <c r="NPR2" s="1354"/>
      <c r="NPS2" s="1354"/>
      <c r="NPT2" s="1354"/>
      <c r="NPU2" s="1354"/>
      <c r="NPV2" s="1354"/>
      <c r="NPW2" s="1354"/>
      <c r="NPX2" s="1354"/>
      <c r="NPY2" s="1354"/>
      <c r="NPZ2" s="1354"/>
      <c r="NQA2" s="1354"/>
      <c r="NQB2" s="1354"/>
      <c r="NQC2" s="1354"/>
      <c r="NQD2" s="1354"/>
      <c r="NQE2" s="1354"/>
      <c r="NQF2" s="1354"/>
      <c r="NQG2" s="1354"/>
      <c r="NQH2" s="1354"/>
      <c r="NQI2" s="1354"/>
      <c r="NQJ2" s="1354"/>
      <c r="NQK2" s="1354"/>
      <c r="NQL2" s="1354"/>
      <c r="NQM2" s="1354"/>
      <c r="NQN2" s="1354"/>
      <c r="NQO2" s="1354"/>
      <c r="NQP2" s="1354"/>
      <c r="NQQ2" s="1354"/>
      <c r="NQR2" s="1354"/>
      <c r="NQS2" s="1354"/>
      <c r="NQT2" s="1354"/>
      <c r="NQU2" s="1354"/>
      <c r="NQV2" s="1354"/>
      <c r="NQW2" s="1354"/>
      <c r="NQX2" s="1354"/>
      <c r="NQY2" s="1354"/>
      <c r="NQZ2" s="1354"/>
      <c r="NRA2" s="1354"/>
      <c r="NRB2" s="1354"/>
      <c r="NRC2" s="1354"/>
      <c r="NRD2" s="1354"/>
      <c r="NRE2" s="1354"/>
      <c r="NRF2" s="1354"/>
      <c r="NRG2" s="1354"/>
      <c r="NRH2" s="1354"/>
      <c r="NRI2" s="1354"/>
      <c r="NRJ2" s="1354"/>
      <c r="NRK2" s="1354"/>
      <c r="NRL2" s="1354"/>
      <c r="NRM2" s="1354"/>
      <c r="NRN2" s="1354"/>
      <c r="NRO2" s="1354"/>
      <c r="NRP2" s="1354"/>
      <c r="NRQ2" s="1354"/>
      <c r="NRR2" s="1354"/>
      <c r="NRS2" s="1354"/>
      <c r="NRT2" s="1354"/>
      <c r="NRU2" s="1354"/>
      <c r="NRV2" s="1354"/>
      <c r="NRW2" s="1354"/>
      <c r="NRX2" s="1354"/>
      <c r="NRY2" s="1354"/>
      <c r="NRZ2" s="1354"/>
      <c r="NSA2" s="1354"/>
      <c r="NSB2" s="1354"/>
      <c r="NSC2" s="1354"/>
      <c r="NSD2" s="1354"/>
      <c r="NSE2" s="1354"/>
      <c r="NSF2" s="1354"/>
      <c r="NSG2" s="1354"/>
      <c r="NSH2" s="1354"/>
      <c r="NSI2" s="1354"/>
      <c r="NSJ2" s="1354"/>
      <c r="NSK2" s="1354"/>
      <c r="NSL2" s="1354"/>
      <c r="NSM2" s="1354"/>
      <c r="NSN2" s="1354"/>
      <c r="NSO2" s="1354"/>
      <c r="NSP2" s="1354"/>
      <c r="NSQ2" s="1354"/>
      <c r="NSR2" s="1354"/>
      <c r="NSS2" s="1354"/>
      <c r="NST2" s="1354"/>
      <c r="NSU2" s="1354"/>
      <c r="NSV2" s="1354"/>
      <c r="NSW2" s="1354"/>
      <c r="NSX2" s="1354"/>
      <c r="NSY2" s="1354"/>
      <c r="NSZ2" s="1354"/>
      <c r="NTA2" s="1354"/>
      <c r="NTB2" s="1354"/>
      <c r="NTC2" s="1354"/>
      <c r="NTD2" s="1354"/>
      <c r="NTE2" s="1354"/>
      <c r="NTF2" s="1354"/>
      <c r="NTG2" s="1354"/>
      <c r="NTH2" s="1354"/>
      <c r="NTI2" s="1354"/>
      <c r="NTJ2" s="1354"/>
      <c r="NTK2" s="1354"/>
      <c r="NTL2" s="1354"/>
      <c r="NTM2" s="1354"/>
      <c r="NTN2" s="1354"/>
      <c r="NTO2" s="1354"/>
      <c r="NTP2" s="1354"/>
      <c r="NTQ2" s="1354"/>
      <c r="NTR2" s="1354"/>
      <c r="NTS2" s="1354"/>
      <c r="NTT2" s="1354"/>
      <c r="NTU2" s="1354"/>
      <c r="NTV2" s="1354"/>
      <c r="NTW2" s="1354"/>
      <c r="NTX2" s="1354"/>
      <c r="NTY2" s="1354"/>
      <c r="NTZ2" s="1354"/>
      <c r="NUA2" s="1354"/>
      <c r="NUB2" s="1354"/>
      <c r="NUC2" s="1354"/>
      <c r="NUD2" s="1354"/>
      <c r="NUE2" s="1354"/>
      <c r="NUF2" s="1354"/>
      <c r="NUG2" s="1354"/>
      <c r="NUH2" s="1354"/>
      <c r="NUI2" s="1354"/>
      <c r="NUJ2" s="1354"/>
      <c r="NUK2" s="1354"/>
      <c r="NUL2" s="1354"/>
      <c r="NUM2" s="1354"/>
      <c r="NUN2" s="1354"/>
      <c r="NUO2" s="1354"/>
      <c r="NUP2" s="1354"/>
      <c r="NUQ2" s="1354"/>
      <c r="NUR2" s="1354"/>
      <c r="NUS2" s="1354"/>
      <c r="NUT2" s="1354"/>
      <c r="NUU2" s="1354"/>
      <c r="NUV2" s="1354"/>
      <c r="NUW2" s="1354"/>
      <c r="NUX2" s="1354"/>
      <c r="NUY2" s="1354"/>
      <c r="NUZ2" s="1354"/>
      <c r="NVA2" s="1354"/>
      <c r="NVB2" s="1354"/>
      <c r="NVC2" s="1354"/>
      <c r="NVD2" s="1354"/>
      <c r="NVE2" s="1354"/>
      <c r="NVF2" s="1354"/>
      <c r="NVG2" s="1354"/>
      <c r="NVH2" s="1354"/>
      <c r="NVI2" s="1354"/>
      <c r="NVJ2" s="1354"/>
      <c r="NVK2" s="1354"/>
      <c r="NVL2" s="1354"/>
      <c r="NVM2" s="1354"/>
      <c r="NVN2" s="1354"/>
      <c r="NVO2" s="1354"/>
      <c r="NVP2" s="1354"/>
      <c r="NVQ2" s="1354"/>
      <c r="NVR2" s="1354"/>
      <c r="NVS2" s="1354"/>
      <c r="NVT2" s="1354"/>
      <c r="NVU2" s="1354"/>
      <c r="NVV2" s="1354"/>
      <c r="NVW2" s="1354"/>
      <c r="NVX2" s="1354"/>
      <c r="NVY2" s="1354"/>
      <c r="NVZ2" s="1354"/>
      <c r="NWA2" s="1354"/>
      <c r="NWB2" s="1354"/>
      <c r="NWC2" s="1354"/>
      <c r="NWD2" s="1354"/>
      <c r="NWE2" s="1354"/>
      <c r="NWF2" s="1354"/>
      <c r="NWG2" s="1354"/>
      <c r="NWH2" s="1354"/>
      <c r="NWI2" s="1354"/>
      <c r="NWJ2" s="1354"/>
      <c r="NWK2" s="1354"/>
      <c r="NWL2" s="1354"/>
      <c r="NWM2" s="1354"/>
      <c r="NWN2" s="1354"/>
      <c r="NWO2" s="1354"/>
      <c r="NWP2" s="1354"/>
      <c r="NWQ2" s="1354"/>
      <c r="NWR2" s="1354"/>
      <c r="NWS2" s="1354"/>
      <c r="NWT2" s="1354"/>
      <c r="NWU2" s="1354"/>
      <c r="NWV2" s="1354"/>
      <c r="NWW2" s="1354"/>
      <c r="NWX2" s="1354"/>
      <c r="NWY2" s="1354"/>
      <c r="NWZ2" s="1354"/>
      <c r="NXA2" s="1354"/>
      <c r="NXB2" s="1354"/>
      <c r="NXC2" s="1354"/>
      <c r="NXD2" s="1354"/>
      <c r="NXE2" s="1354"/>
      <c r="NXF2" s="1354"/>
      <c r="NXG2" s="1354"/>
      <c r="NXH2" s="1354"/>
      <c r="NXI2" s="1354"/>
      <c r="NXJ2" s="1354"/>
      <c r="NXK2" s="1354"/>
      <c r="NXL2" s="1354"/>
      <c r="NXM2" s="1354"/>
      <c r="NXN2" s="1354"/>
      <c r="NXO2" s="1354"/>
      <c r="NXP2" s="1354"/>
      <c r="NXQ2" s="1354"/>
      <c r="NXR2" s="1354"/>
      <c r="NXS2" s="1354"/>
      <c r="NXT2" s="1354"/>
      <c r="NXU2" s="1354"/>
      <c r="NXV2" s="1354"/>
      <c r="NXW2" s="1354"/>
      <c r="NXX2" s="1354"/>
      <c r="NXY2" s="1354"/>
      <c r="NXZ2" s="1354"/>
      <c r="NYA2" s="1354"/>
      <c r="NYB2" s="1354"/>
      <c r="NYC2" s="1354"/>
      <c r="NYD2" s="1354"/>
      <c r="NYE2" s="1354"/>
      <c r="NYF2" s="1354"/>
      <c r="NYG2" s="1354"/>
      <c r="NYH2" s="1354"/>
      <c r="NYI2" s="1354"/>
      <c r="NYJ2" s="1354"/>
      <c r="NYK2" s="1354"/>
      <c r="NYL2" s="1354"/>
      <c r="NYM2" s="1354"/>
      <c r="NYN2" s="1354"/>
      <c r="NYO2" s="1354"/>
      <c r="NYP2" s="1354"/>
      <c r="NYQ2" s="1354"/>
      <c r="NYR2" s="1354"/>
      <c r="NYS2" s="1354"/>
      <c r="NYT2" s="1354"/>
      <c r="NYU2" s="1354"/>
      <c r="NYV2" s="1354"/>
      <c r="NYW2" s="1354"/>
      <c r="NYX2" s="1354"/>
      <c r="NYY2" s="1354"/>
      <c r="NYZ2" s="1354"/>
      <c r="NZA2" s="1354"/>
      <c r="NZB2" s="1354"/>
      <c r="NZC2" s="1354"/>
      <c r="NZD2" s="1354"/>
      <c r="NZE2" s="1354"/>
      <c r="NZF2" s="1354"/>
      <c r="NZG2" s="1354"/>
      <c r="NZH2" s="1354"/>
      <c r="NZI2" s="1354"/>
      <c r="NZJ2" s="1354"/>
      <c r="NZK2" s="1354"/>
      <c r="NZL2" s="1354"/>
      <c r="NZM2" s="1354"/>
      <c r="NZN2" s="1354"/>
      <c r="NZO2" s="1354"/>
      <c r="NZP2" s="1354"/>
      <c r="NZQ2" s="1354"/>
      <c r="NZR2" s="1354"/>
      <c r="NZS2" s="1354"/>
      <c r="NZT2" s="1354"/>
      <c r="NZU2" s="1354"/>
      <c r="NZV2" s="1354"/>
      <c r="NZW2" s="1354"/>
      <c r="NZX2" s="1354"/>
      <c r="NZY2" s="1354"/>
      <c r="NZZ2" s="1354"/>
      <c r="OAA2" s="1354"/>
      <c r="OAB2" s="1354"/>
      <c r="OAC2" s="1354"/>
      <c r="OAD2" s="1354"/>
      <c r="OAE2" s="1354"/>
      <c r="OAF2" s="1354"/>
      <c r="OAG2" s="1354"/>
      <c r="OAH2" s="1354"/>
      <c r="OAI2" s="1354"/>
      <c r="OAJ2" s="1354"/>
      <c r="OAK2" s="1354"/>
      <c r="OAL2" s="1354"/>
      <c r="OAM2" s="1354"/>
      <c r="OAN2" s="1354"/>
      <c r="OAO2" s="1354"/>
      <c r="OAP2" s="1354"/>
      <c r="OAQ2" s="1354"/>
      <c r="OAR2" s="1354"/>
      <c r="OAS2" s="1354"/>
      <c r="OAT2" s="1354"/>
      <c r="OAU2" s="1354"/>
      <c r="OAV2" s="1354"/>
      <c r="OAW2" s="1354"/>
      <c r="OAX2" s="1354"/>
      <c r="OAY2" s="1354"/>
      <c r="OAZ2" s="1354"/>
      <c r="OBA2" s="1354"/>
      <c r="OBB2" s="1354"/>
      <c r="OBC2" s="1354"/>
      <c r="OBD2" s="1354"/>
      <c r="OBE2" s="1354"/>
      <c r="OBF2" s="1354"/>
      <c r="OBG2" s="1354"/>
      <c r="OBH2" s="1354"/>
      <c r="OBI2" s="1354"/>
      <c r="OBJ2" s="1354"/>
      <c r="OBK2" s="1354"/>
      <c r="OBL2" s="1354"/>
      <c r="OBM2" s="1354"/>
      <c r="OBN2" s="1354"/>
      <c r="OBO2" s="1354"/>
      <c r="OBP2" s="1354"/>
      <c r="OBQ2" s="1354"/>
      <c r="OBR2" s="1354"/>
      <c r="OBS2" s="1354"/>
      <c r="OBT2" s="1354"/>
      <c r="OBU2" s="1354"/>
      <c r="OBV2" s="1354"/>
      <c r="OBW2" s="1354"/>
      <c r="OBX2" s="1354"/>
      <c r="OBY2" s="1354"/>
      <c r="OBZ2" s="1354"/>
      <c r="OCA2" s="1354"/>
      <c r="OCB2" s="1354"/>
      <c r="OCC2" s="1354"/>
      <c r="OCD2" s="1354"/>
      <c r="OCE2" s="1354"/>
      <c r="OCF2" s="1354"/>
      <c r="OCG2" s="1354"/>
      <c r="OCH2" s="1354"/>
      <c r="OCI2" s="1354"/>
      <c r="OCJ2" s="1354"/>
      <c r="OCK2" s="1354"/>
      <c r="OCL2" s="1354"/>
      <c r="OCM2" s="1354"/>
      <c r="OCN2" s="1354"/>
      <c r="OCO2" s="1354"/>
      <c r="OCP2" s="1354"/>
      <c r="OCQ2" s="1354"/>
      <c r="OCR2" s="1354"/>
      <c r="OCS2" s="1354"/>
      <c r="OCT2" s="1354"/>
      <c r="OCU2" s="1354"/>
      <c r="OCV2" s="1354"/>
      <c r="OCW2" s="1354"/>
      <c r="OCX2" s="1354"/>
      <c r="OCY2" s="1354"/>
      <c r="OCZ2" s="1354"/>
      <c r="ODA2" s="1354"/>
      <c r="ODB2" s="1354"/>
      <c r="ODC2" s="1354"/>
      <c r="ODD2" s="1354"/>
      <c r="ODE2" s="1354"/>
      <c r="ODF2" s="1354"/>
      <c r="ODG2" s="1354"/>
      <c r="ODH2" s="1354"/>
      <c r="ODI2" s="1354"/>
      <c r="ODJ2" s="1354"/>
      <c r="ODK2" s="1354"/>
      <c r="ODL2" s="1354"/>
      <c r="ODM2" s="1354"/>
      <c r="ODN2" s="1354"/>
      <c r="ODO2" s="1354"/>
      <c r="ODP2" s="1354"/>
      <c r="ODQ2" s="1354"/>
      <c r="ODR2" s="1354"/>
      <c r="ODS2" s="1354"/>
      <c r="ODT2" s="1354"/>
      <c r="ODU2" s="1354"/>
      <c r="ODV2" s="1354"/>
      <c r="ODW2" s="1354"/>
      <c r="ODX2" s="1354"/>
      <c r="ODY2" s="1354"/>
      <c r="ODZ2" s="1354"/>
      <c r="OEA2" s="1354"/>
      <c r="OEB2" s="1354"/>
      <c r="OEC2" s="1354"/>
      <c r="OED2" s="1354"/>
      <c r="OEE2" s="1354"/>
      <c r="OEF2" s="1354"/>
      <c r="OEG2" s="1354"/>
      <c r="OEH2" s="1354"/>
      <c r="OEI2" s="1354"/>
      <c r="OEJ2" s="1354"/>
      <c r="OEK2" s="1354"/>
      <c r="OEL2" s="1354"/>
      <c r="OEM2" s="1354"/>
      <c r="OEN2" s="1354"/>
      <c r="OEO2" s="1354"/>
      <c r="OEP2" s="1354"/>
      <c r="OEQ2" s="1354"/>
      <c r="OER2" s="1354"/>
      <c r="OES2" s="1354"/>
      <c r="OET2" s="1354"/>
      <c r="OEU2" s="1354"/>
      <c r="OEV2" s="1354"/>
      <c r="OEW2" s="1354"/>
      <c r="OEX2" s="1354"/>
      <c r="OEY2" s="1354"/>
      <c r="OEZ2" s="1354"/>
      <c r="OFA2" s="1354"/>
      <c r="OFB2" s="1354"/>
      <c r="OFC2" s="1354"/>
      <c r="OFD2" s="1354"/>
      <c r="OFE2" s="1354"/>
      <c r="OFF2" s="1354"/>
      <c r="OFG2" s="1354"/>
      <c r="OFH2" s="1354"/>
      <c r="OFI2" s="1354"/>
      <c r="OFJ2" s="1354"/>
      <c r="OFK2" s="1354"/>
      <c r="OFL2" s="1354"/>
      <c r="OFM2" s="1354"/>
      <c r="OFN2" s="1354"/>
      <c r="OFO2" s="1354"/>
      <c r="OFP2" s="1354"/>
      <c r="OFQ2" s="1354"/>
      <c r="OFR2" s="1354"/>
      <c r="OFS2" s="1354"/>
      <c r="OFT2" s="1354"/>
      <c r="OFU2" s="1354"/>
      <c r="OFV2" s="1354"/>
      <c r="OFW2" s="1354"/>
      <c r="OFX2" s="1354"/>
      <c r="OFY2" s="1354"/>
      <c r="OFZ2" s="1354"/>
      <c r="OGA2" s="1354"/>
      <c r="OGB2" s="1354"/>
      <c r="OGC2" s="1354"/>
      <c r="OGD2" s="1354"/>
      <c r="OGE2" s="1354"/>
      <c r="OGF2" s="1354"/>
      <c r="OGG2" s="1354"/>
      <c r="OGH2" s="1354"/>
      <c r="OGI2" s="1354"/>
      <c r="OGJ2" s="1354"/>
      <c r="OGK2" s="1354"/>
      <c r="OGL2" s="1354"/>
      <c r="OGM2" s="1354"/>
      <c r="OGN2" s="1354"/>
      <c r="OGO2" s="1354"/>
      <c r="OGP2" s="1354"/>
      <c r="OGQ2" s="1354"/>
      <c r="OGR2" s="1354"/>
      <c r="OGS2" s="1354"/>
      <c r="OGT2" s="1354"/>
      <c r="OGU2" s="1354"/>
      <c r="OGV2" s="1354"/>
      <c r="OGW2" s="1354"/>
      <c r="OGX2" s="1354"/>
      <c r="OGY2" s="1354"/>
      <c r="OGZ2" s="1354"/>
      <c r="OHA2" s="1354"/>
      <c r="OHB2" s="1354"/>
      <c r="OHC2" s="1354"/>
      <c r="OHD2" s="1354"/>
      <c r="OHE2" s="1354"/>
      <c r="OHF2" s="1354"/>
      <c r="OHG2" s="1354"/>
      <c r="OHH2" s="1354"/>
      <c r="OHI2" s="1354"/>
      <c r="OHJ2" s="1354"/>
      <c r="OHK2" s="1354"/>
      <c r="OHL2" s="1354"/>
      <c r="OHM2" s="1354"/>
      <c r="OHN2" s="1354"/>
      <c r="OHO2" s="1354"/>
      <c r="OHP2" s="1354"/>
      <c r="OHQ2" s="1354"/>
      <c r="OHR2" s="1354"/>
      <c r="OHS2" s="1354"/>
      <c r="OHT2" s="1354"/>
      <c r="OHU2" s="1354"/>
      <c r="OHV2" s="1354"/>
      <c r="OHW2" s="1354"/>
      <c r="OHX2" s="1354"/>
      <c r="OHY2" s="1354"/>
      <c r="OHZ2" s="1354"/>
      <c r="OIA2" s="1354"/>
      <c r="OIB2" s="1354"/>
      <c r="OIC2" s="1354"/>
      <c r="OID2" s="1354"/>
      <c r="OIE2" s="1354"/>
      <c r="OIF2" s="1354"/>
      <c r="OIG2" s="1354"/>
      <c r="OIH2" s="1354"/>
      <c r="OII2" s="1354"/>
      <c r="OIJ2" s="1354"/>
      <c r="OIK2" s="1354"/>
      <c r="OIL2" s="1354"/>
      <c r="OIM2" s="1354"/>
      <c r="OIN2" s="1354"/>
      <c r="OIO2" s="1354"/>
      <c r="OIP2" s="1354"/>
      <c r="OIQ2" s="1354"/>
      <c r="OIR2" s="1354"/>
      <c r="OIS2" s="1354"/>
      <c r="OIT2" s="1354"/>
      <c r="OIU2" s="1354"/>
      <c r="OIV2" s="1354"/>
      <c r="OIW2" s="1354"/>
      <c r="OIX2" s="1354"/>
      <c r="OIY2" s="1354"/>
      <c r="OIZ2" s="1354"/>
      <c r="OJA2" s="1354"/>
      <c r="OJB2" s="1354"/>
      <c r="OJC2" s="1354"/>
      <c r="OJD2" s="1354"/>
      <c r="OJE2" s="1354"/>
      <c r="OJF2" s="1354"/>
      <c r="OJG2" s="1354"/>
      <c r="OJH2" s="1354"/>
      <c r="OJI2" s="1354"/>
      <c r="OJJ2" s="1354"/>
      <c r="OJK2" s="1354"/>
      <c r="OJL2" s="1354"/>
      <c r="OJM2" s="1354"/>
      <c r="OJN2" s="1354"/>
      <c r="OJO2" s="1354"/>
      <c r="OJP2" s="1354"/>
      <c r="OJQ2" s="1354"/>
      <c r="OJR2" s="1354"/>
      <c r="OJS2" s="1354"/>
      <c r="OJT2" s="1354"/>
      <c r="OJU2" s="1354"/>
      <c r="OJV2" s="1354"/>
      <c r="OJW2" s="1354"/>
      <c r="OJX2" s="1354"/>
      <c r="OJY2" s="1354"/>
      <c r="OJZ2" s="1354"/>
      <c r="OKA2" s="1354"/>
      <c r="OKB2" s="1354"/>
      <c r="OKC2" s="1354"/>
      <c r="OKD2" s="1354"/>
      <c r="OKE2" s="1354"/>
      <c r="OKF2" s="1354"/>
      <c r="OKG2" s="1354"/>
      <c r="OKH2" s="1354"/>
      <c r="OKI2" s="1354"/>
      <c r="OKJ2" s="1354"/>
      <c r="OKK2" s="1354"/>
      <c r="OKL2" s="1354"/>
      <c r="OKM2" s="1354"/>
      <c r="OKN2" s="1354"/>
      <c r="OKO2" s="1354"/>
      <c r="OKP2" s="1354"/>
      <c r="OKQ2" s="1354"/>
      <c r="OKR2" s="1354"/>
      <c r="OKS2" s="1354"/>
      <c r="OKT2" s="1354"/>
      <c r="OKU2" s="1354"/>
      <c r="OKV2" s="1354"/>
      <c r="OKW2" s="1354"/>
      <c r="OKX2" s="1354"/>
      <c r="OKY2" s="1354"/>
      <c r="OKZ2" s="1354"/>
      <c r="OLA2" s="1354"/>
      <c r="OLB2" s="1354"/>
      <c r="OLC2" s="1354"/>
      <c r="OLD2" s="1354"/>
      <c r="OLE2" s="1354"/>
      <c r="OLF2" s="1354"/>
      <c r="OLG2" s="1354"/>
      <c r="OLH2" s="1354"/>
      <c r="OLI2" s="1354"/>
      <c r="OLJ2" s="1354"/>
      <c r="OLK2" s="1354"/>
      <c r="OLL2" s="1354"/>
      <c r="OLM2" s="1354"/>
      <c r="OLN2" s="1354"/>
      <c r="OLO2" s="1354"/>
      <c r="OLP2" s="1354"/>
      <c r="OLQ2" s="1354"/>
      <c r="OLR2" s="1354"/>
      <c r="OLS2" s="1354"/>
      <c r="OLT2" s="1354"/>
      <c r="OLU2" s="1354"/>
      <c r="OLV2" s="1354"/>
      <c r="OLW2" s="1354"/>
      <c r="OLX2" s="1354"/>
      <c r="OLY2" s="1354"/>
      <c r="OLZ2" s="1354"/>
      <c r="OMA2" s="1354"/>
      <c r="OMB2" s="1354"/>
      <c r="OMC2" s="1354"/>
      <c r="OMD2" s="1354"/>
      <c r="OME2" s="1354"/>
      <c r="OMF2" s="1354"/>
      <c r="OMG2" s="1354"/>
      <c r="OMH2" s="1354"/>
      <c r="OMI2" s="1354"/>
      <c r="OMJ2" s="1354"/>
      <c r="OMK2" s="1354"/>
      <c r="OML2" s="1354"/>
      <c r="OMM2" s="1354"/>
      <c r="OMN2" s="1354"/>
      <c r="OMO2" s="1354"/>
      <c r="OMP2" s="1354"/>
      <c r="OMQ2" s="1354"/>
      <c r="OMR2" s="1354"/>
      <c r="OMS2" s="1354"/>
      <c r="OMT2" s="1354"/>
      <c r="OMU2" s="1354"/>
      <c r="OMV2" s="1354"/>
      <c r="OMW2" s="1354"/>
      <c r="OMX2" s="1354"/>
      <c r="OMY2" s="1354"/>
      <c r="OMZ2" s="1354"/>
      <c r="ONA2" s="1354"/>
      <c r="ONB2" s="1354"/>
      <c r="ONC2" s="1354"/>
      <c r="OND2" s="1354"/>
      <c r="ONE2" s="1354"/>
      <c r="ONF2" s="1354"/>
      <c r="ONG2" s="1354"/>
      <c r="ONH2" s="1354"/>
      <c r="ONI2" s="1354"/>
      <c r="ONJ2" s="1354"/>
      <c r="ONK2" s="1354"/>
      <c r="ONL2" s="1354"/>
      <c r="ONM2" s="1354"/>
      <c r="ONN2" s="1354"/>
      <c r="ONO2" s="1354"/>
      <c r="ONP2" s="1354"/>
      <c r="ONQ2" s="1354"/>
      <c r="ONR2" s="1354"/>
      <c r="ONS2" s="1354"/>
      <c r="ONT2" s="1354"/>
      <c r="ONU2" s="1354"/>
      <c r="ONV2" s="1354"/>
      <c r="ONW2" s="1354"/>
      <c r="ONX2" s="1354"/>
      <c r="ONY2" s="1354"/>
      <c r="ONZ2" s="1354"/>
      <c r="OOA2" s="1354"/>
      <c r="OOB2" s="1354"/>
      <c r="OOC2" s="1354"/>
      <c r="OOD2" s="1354"/>
      <c r="OOE2" s="1354"/>
      <c r="OOF2" s="1354"/>
      <c r="OOG2" s="1354"/>
      <c r="OOH2" s="1354"/>
      <c r="OOI2" s="1354"/>
      <c r="OOJ2" s="1354"/>
      <c r="OOK2" s="1354"/>
      <c r="OOL2" s="1354"/>
      <c r="OOM2" s="1354"/>
      <c r="OON2" s="1354"/>
      <c r="OOO2" s="1354"/>
      <c r="OOP2" s="1354"/>
      <c r="OOQ2" s="1354"/>
      <c r="OOR2" s="1354"/>
      <c r="OOS2" s="1354"/>
      <c r="OOT2" s="1354"/>
      <c r="OOU2" s="1354"/>
      <c r="OOV2" s="1354"/>
      <c r="OOW2" s="1354"/>
      <c r="OOX2" s="1354"/>
      <c r="OOY2" s="1354"/>
      <c r="OOZ2" s="1354"/>
      <c r="OPA2" s="1354"/>
      <c r="OPB2" s="1354"/>
      <c r="OPC2" s="1354"/>
      <c r="OPD2" s="1354"/>
      <c r="OPE2" s="1354"/>
      <c r="OPF2" s="1354"/>
      <c r="OPG2" s="1354"/>
      <c r="OPH2" s="1354"/>
      <c r="OPI2" s="1354"/>
      <c r="OPJ2" s="1354"/>
      <c r="OPK2" s="1354"/>
      <c r="OPL2" s="1354"/>
      <c r="OPM2" s="1354"/>
      <c r="OPN2" s="1354"/>
      <c r="OPO2" s="1354"/>
      <c r="OPP2" s="1354"/>
      <c r="OPQ2" s="1354"/>
      <c r="OPR2" s="1354"/>
      <c r="OPS2" s="1354"/>
      <c r="OPT2" s="1354"/>
      <c r="OPU2" s="1354"/>
      <c r="OPV2" s="1354"/>
      <c r="OPW2" s="1354"/>
      <c r="OPX2" s="1354"/>
      <c r="OPY2" s="1354"/>
      <c r="OPZ2" s="1354"/>
      <c r="OQA2" s="1354"/>
      <c r="OQB2" s="1354"/>
      <c r="OQC2" s="1354"/>
      <c r="OQD2" s="1354"/>
      <c r="OQE2" s="1354"/>
      <c r="OQF2" s="1354"/>
      <c r="OQG2" s="1354"/>
      <c r="OQH2" s="1354"/>
      <c r="OQI2" s="1354"/>
      <c r="OQJ2" s="1354"/>
      <c r="OQK2" s="1354"/>
      <c r="OQL2" s="1354"/>
      <c r="OQM2" s="1354"/>
      <c r="OQN2" s="1354"/>
      <c r="OQO2" s="1354"/>
      <c r="OQP2" s="1354"/>
      <c r="OQQ2" s="1354"/>
      <c r="OQR2" s="1354"/>
      <c r="OQS2" s="1354"/>
      <c r="OQT2" s="1354"/>
      <c r="OQU2" s="1354"/>
      <c r="OQV2" s="1354"/>
      <c r="OQW2" s="1354"/>
      <c r="OQX2" s="1354"/>
      <c r="OQY2" s="1354"/>
      <c r="OQZ2" s="1354"/>
      <c r="ORA2" s="1354"/>
      <c r="ORB2" s="1354"/>
      <c r="ORC2" s="1354"/>
      <c r="ORD2" s="1354"/>
      <c r="ORE2" s="1354"/>
      <c r="ORF2" s="1354"/>
      <c r="ORG2" s="1354"/>
      <c r="ORH2" s="1354"/>
      <c r="ORI2" s="1354"/>
      <c r="ORJ2" s="1354"/>
      <c r="ORK2" s="1354"/>
      <c r="ORL2" s="1354"/>
      <c r="ORM2" s="1354"/>
      <c r="ORN2" s="1354"/>
      <c r="ORO2" s="1354"/>
      <c r="ORP2" s="1354"/>
      <c r="ORQ2" s="1354"/>
      <c r="ORR2" s="1354"/>
      <c r="ORS2" s="1354"/>
      <c r="ORT2" s="1354"/>
      <c r="ORU2" s="1354"/>
      <c r="ORV2" s="1354"/>
      <c r="ORW2" s="1354"/>
      <c r="ORX2" s="1354"/>
      <c r="ORY2" s="1354"/>
      <c r="ORZ2" s="1354"/>
      <c r="OSA2" s="1354"/>
      <c r="OSB2" s="1354"/>
      <c r="OSC2" s="1354"/>
      <c r="OSD2" s="1354"/>
      <c r="OSE2" s="1354"/>
      <c r="OSF2" s="1354"/>
      <c r="OSG2" s="1354"/>
      <c r="OSH2" s="1354"/>
      <c r="OSI2" s="1354"/>
      <c r="OSJ2" s="1354"/>
      <c r="OSK2" s="1354"/>
      <c r="OSL2" s="1354"/>
      <c r="OSM2" s="1354"/>
      <c r="OSN2" s="1354"/>
      <c r="OSO2" s="1354"/>
      <c r="OSP2" s="1354"/>
      <c r="OSQ2" s="1354"/>
      <c r="OSR2" s="1354"/>
      <c r="OSS2" s="1354"/>
      <c r="OST2" s="1354"/>
      <c r="OSU2" s="1354"/>
      <c r="OSV2" s="1354"/>
      <c r="OSW2" s="1354"/>
      <c r="OSX2" s="1354"/>
      <c r="OSY2" s="1354"/>
      <c r="OSZ2" s="1354"/>
      <c r="OTA2" s="1354"/>
      <c r="OTB2" s="1354"/>
      <c r="OTC2" s="1354"/>
      <c r="OTD2" s="1354"/>
      <c r="OTE2" s="1354"/>
      <c r="OTF2" s="1354"/>
      <c r="OTG2" s="1354"/>
      <c r="OTH2" s="1354"/>
      <c r="OTI2" s="1354"/>
      <c r="OTJ2" s="1354"/>
      <c r="OTK2" s="1354"/>
      <c r="OTL2" s="1354"/>
      <c r="OTM2" s="1354"/>
      <c r="OTN2" s="1354"/>
      <c r="OTO2" s="1354"/>
      <c r="OTP2" s="1354"/>
      <c r="OTQ2" s="1354"/>
      <c r="OTR2" s="1354"/>
      <c r="OTS2" s="1354"/>
      <c r="OTT2" s="1354"/>
      <c r="OTU2" s="1354"/>
      <c r="OTV2" s="1354"/>
      <c r="OTW2" s="1354"/>
      <c r="OTX2" s="1354"/>
      <c r="OTY2" s="1354"/>
      <c r="OTZ2" s="1354"/>
      <c r="OUA2" s="1354"/>
      <c r="OUB2" s="1354"/>
      <c r="OUC2" s="1354"/>
      <c r="OUD2" s="1354"/>
      <c r="OUE2" s="1354"/>
      <c r="OUF2" s="1354"/>
      <c r="OUG2" s="1354"/>
      <c r="OUH2" s="1354"/>
      <c r="OUI2" s="1354"/>
      <c r="OUJ2" s="1354"/>
      <c r="OUK2" s="1354"/>
      <c r="OUL2" s="1354"/>
      <c r="OUM2" s="1354"/>
      <c r="OUN2" s="1354"/>
      <c r="OUO2" s="1354"/>
      <c r="OUP2" s="1354"/>
      <c r="OUQ2" s="1354"/>
      <c r="OUR2" s="1354"/>
      <c r="OUS2" s="1354"/>
      <c r="OUT2" s="1354"/>
      <c r="OUU2" s="1354"/>
      <c r="OUV2" s="1354"/>
      <c r="OUW2" s="1354"/>
      <c r="OUX2" s="1354"/>
      <c r="OUY2" s="1354"/>
      <c r="OUZ2" s="1354"/>
      <c r="OVA2" s="1354"/>
      <c r="OVB2" s="1354"/>
      <c r="OVC2" s="1354"/>
      <c r="OVD2" s="1354"/>
      <c r="OVE2" s="1354"/>
      <c r="OVF2" s="1354"/>
      <c r="OVG2" s="1354"/>
      <c r="OVH2" s="1354"/>
      <c r="OVI2" s="1354"/>
      <c r="OVJ2" s="1354"/>
      <c r="OVK2" s="1354"/>
      <c r="OVL2" s="1354"/>
      <c r="OVM2" s="1354"/>
      <c r="OVN2" s="1354"/>
      <c r="OVO2" s="1354"/>
      <c r="OVP2" s="1354"/>
      <c r="OVQ2" s="1354"/>
      <c r="OVR2" s="1354"/>
      <c r="OVS2" s="1354"/>
      <c r="OVT2" s="1354"/>
      <c r="OVU2" s="1354"/>
      <c r="OVV2" s="1354"/>
      <c r="OVW2" s="1354"/>
      <c r="OVX2" s="1354"/>
      <c r="OVY2" s="1354"/>
      <c r="OVZ2" s="1354"/>
      <c r="OWA2" s="1354"/>
      <c r="OWB2" s="1354"/>
      <c r="OWC2" s="1354"/>
      <c r="OWD2" s="1354"/>
      <c r="OWE2" s="1354"/>
      <c r="OWF2" s="1354"/>
      <c r="OWG2" s="1354"/>
      <c r="OWH2" s="1354"/>
      <c r="OWI2" s="1354"/>
      <c r="OWJ2" s="1354"/>
      <c r="OWK2" s="1354"/>
      <c r="OWL2" s="1354"/>
      <c r="OWM2" s="1354"/>
      <c r="OWN2" s="1354"/>
      <c r="OWO2" s="1354"/>
      <c r="OWP2" s="1354"/>
      <c r="OWQ2" s="1354"/>
      <c r="OWR2" s="1354"/>
      <c r="OWS2" s="1354"/>
      <c r="OWT2" s="1354"/>
      <c r="OWU2" s="1354"/>
      <c r="OWV2" s="1354"/>
      <c r="OWW2" s="1354"/>
      <c r="OWX2" s="1354"/>
      <c r="OWY2" s="1354"/>
      <c r="OWZ2" s="1354"/>
      <c r="OXA2" s="1354"/>
      <c r="OXB2" s="1354"/>
      <c r="OXC2" s="1354"/>
      <c r="OXD2" s="1354"/>
      <c r="OXE2" s="1354"/>
      <c r="OXF2" s="1354"/>
      <c r="OXG2" s="1354"/>
      <c r="OXH2" s="1354"/>
      <c r="OXI2" s="1354"/>
      <c r="OXJ2" s="1354"/>
      <c r="OXK2" s="1354"/>
      <c r="OXL2" s="1354"/>
      <c r="OXM2" s="1354"/>
      <c r="OXN2" s="1354"/>
      <c r="OXO2" s="1354"/>
      <c r="OXP2" s="1354"/>
      <c r="OXQ2" s="1354"/>
      <c r="OXR2" s="1354"/>
      <c r="OXS2" s="1354"/>
      <c r="OXT2" s="1354"/>
      <c r="OXU2" s="1354"/>
      <c r="OXV2" s="1354"/>
      <c r="OXW2" s="1354"/>
      <c r="OXX2" s="1354"/>
      <c r="OXY2" s="1354"/>
      <c r="OXZ2" s="1354"/>
      <c r="OYA2" s="1354"/>
      <c r="OYB2" s="1354"/>
      <c r="OYC2" s="1354"/>
      <c r="OYD2" s="1354"/>
      <c r="OYE2" s="1354"/>
      <c r="OYF2" s="1354"/>
      <c r="OYG2" s="1354"/>
      <c r="OYH2" s="1354"/>
      <c r="OYI2" s="1354"/>
      <c r="OYJ2" s="1354"/>
      <c r="OYK2" s="1354"/>
      <c r="OYL2" s="1354"/>
      <c r="OYM2" s="1354"/>
      <c r="OYN2" s="1354"/>
      <c r="OYO2" s="1354"/>
      <c r="OYP2" s="1354"/>
      <c r="OYQ2" s="1354"/>
      <c r="OYR2" s="1354"/>
      <c r="OYS2" s="1354"/>
      <c r="OYT2" s="1354"/>
      <c r="OYU2" s="1354"/>
      <c r="OYV2" s="1354"/>
      <c r="OYW2" s="1354"/>
      <c r="OYX2" s="1354"/>
      <c r="OYY2" s="1354"/>
      <c r="OYZ2" s="1354"/>
      <c r="OZA2" s="1354"/>
      <c r="OZB2" s="1354"/>
      <c r="OZC2" s="1354"/>
      <c r="OZD2" s="1354"/>
      <c r="OZE2" s="1354"/>
      <c r="OZF2" s="1354"/>
      <c r="OZG2" s="1354"/>
      <c r="OZH2" s="1354"/>
      <c r="OZI2" s="1354"/>
      <c r="OZJ2" s="1354"/>
      <c r="OZK2" s="1354"/>
      <c r="OZL2" s="1354"/>
      <c r="OZM2" s="1354"/>
      <c r="OZN2" s="1354"/>
      <c r="OZO2" s="1354"/>
      <c r="OZP2" s="1354"/>
      <c r="OZQ2" s="1354"/>
      <c r="OZR2" s="1354"/>
      <c r="OZS2" s="1354"/>
      <c r="OZT2" s="1354"/>
      <c r="OZU2" s="1354"/>
      <c r="OZV2" s="1354"/>
      <c r="OZW2" s="1354"/>
      <c r="OZX2" s="1354"/>
      <c r="OZY2" s="1354"/>
      <c r="OZZ2" s="1354"/>
      <c r="PAA2" s="1354"/>
      <c r="PAB2" s="1354"/>
      <c r="PAC2" s="1354"/>
      <c r="PAD2" s="1354"/>
      <c r="PAE2" s="1354"/>
      <c r="PAF2" s="1354"/>
      <c r="PAG2" s="1354"/>
      <c r="PAH2" s="1354"/>
      <c r="PAI2" s="1354"/>
      <c r="PAJ2" s="1354"/>
      <c r="PAK2" s="1354"/>
      <c r="PAL2" s="1354"/>
      <c r="PAM2" s="1354"/>
      <c r="PAN2" s="1354"/>
      <c r="PAO2" s="1354"/>
      <c r="PAP2" s="1354"/>
      <c r="PAQ2" s="1354"/>
      <c r="PAR2" s="1354"/>
      <c r="PAS2" s="1354"/>
      <c r="PAT2" s="1354"/>
      <c r="PAU2" s="1354"/>
      <c r="PAV2" s="1354"/>
      <c r="PAW2" s="1354"/>
      <c r="PAX2" s="1354"/>
      <c r="PAY2" s="1354"/>
      <c r="PAZ2" s="1354"/>
      <c r="PBA2" s="1354"/>
      <c r="PBB2" s="1354"/>
      <c r="PBC2" s="1354"/>
      <c r="PBD2" s="1354"/>
      <c r="PBE2" s="1354"/>
      <c r="PBF2" s="1354"/>
      <c r="PBG2" s="1354"/>
      <c r="PBH2" s="1354"/>
      <c r="PBI2" s="1354"/>
      <c r="PBJ2" s="1354"/>
      <c r="PBK2" s="1354"/>
      <c r="PBL2" s="1354"/>
      <c r="PBM2" s="1354"/>
      <c r="PBN2" s="1354"/>
      <c r="PBO2" s="1354"/>
      <c r="PBP2" s="1354"/>
      <c r="PBQ2" s="1354"/>
      <c r="PBR2" s="1354"/>
      <c r="PBS2" s="1354"/>
      <c r="PBT2" s="1354"/>
      <c r="PBU2" s="1354"/>
      <c r="PBV2" s="1354"/>
      <c r="PBW2" s="1354"/>
      <c r="PBX2" s="1354"/>
      <c r="PBY2" s="1354"/>
      <c r="PBZ2" s="1354"/>
      <c r="PCA2" s="1354"/>
      <c r="PCB2" s="1354"/>
      <c r="PCC2" s="1354"/>
      <c r="PCD2" s="1354"/>
      <c r="PCE2" s="1354"/>
      <c r="PCF2" s="1354"/>
      <c r="PCG2" s="1354"/>
      <c r="PCH2" s="1354"/>
      <c r="PCI2" s="1354"/>
      <c r="PCJ2" s="1354"/>
      <c r="PCK2" s="1354"/>
      <c r="PCL2" s="1354"/>
      <c r="PCM2" s="1354"/>
      <c r="PCN2" s="1354"/>
      <c r="PCO2" s="1354"/>
      <c r="PCP2" s="1354"/>
      <c r="PCQ2" s="1354"/>
      <c r="PCR2" s="1354"/>
      <c r="PCS2" s="1354"/>
      <c r="PCT2" s="1354"/>
      <c r="PCU2" s="1354"/>
      <c r="PCV2" s="1354"/>
      <c r="PCW2" s="1354"/>
      <c r="PCX2" s="1354"/>
      <c r="PCY2" s="1354"/>
      <c r="PCZ2" s="1354"/>
      <c r="PDA2" s="1354"/>
      <c r="PDB2" s="1354"/>
      <c r="PDC2" s="1354"/>
      <c r="PDD2" s="1354"/>
      <c r="PDE2" s="1354"/>
      <c r="PDF2" s="1354"/>
      <c r="PDG2" s="1354"/>
      <c r="PDH2" s="1354"/>
      <c r="PDI2" s="1354"/>
      <c r="PDJ2" s="1354"/>
      <c r="PDK2" s="1354"/>
      <c r="PDL2" s="1354"/>
      <c r="PDM2" s="1354"/>
      <c r="PDN2" s="1354"/>
      <c r="PDO2" s="1354"/>
      <c r="PDP2" s="1354"/>
      <c r="PDQ2" s="1354"/>
      <c r="PDR2" s="1354"/>
      <c r="PDS2" s="1354"/>
      <c r="PDT2" s="1354"/>
      <c r="PDU2" s="1354"/>
      <c r="PDV2" s="1354"/>
      <c r="PDW2" s="1354"/>
      <c r="PDX2" s="1354"/>
      <c r="PDY2" s="1354"/>
      <c r="PDZ2" s="1354"/>
      <c r="PEA2" s="1354"/>
      <c r="PEB2" s="1354"/>
      <c r="PEC2" s="1354"/>
      <c r="PED2" s="1354"/>
      <c r="PEE2" s="1354"/>
      <c r="PEF2" s="1354"/>
      <c r="PEG2" s="1354"/>
      <c r="PEH2" s="1354"/>
      <c r="PEI2" s="1354"/>
      <c r="PEJ2" s="1354"/>
      <c r="PEK2" s="1354"/>
      <c r="PEL2" s="1354"/>
      <c r="PEM2" s="1354"/>
      <c r="PEN2" s="1354"/>
      <c r="PEO2" s="1354"/>
      <c r="PEP2" s="1354"/>
      <c r="PEQ2" s="1354"/>
      <c r="PER2" s="1354"/>
      <c r="PES2" s="1354"/>
      <c r="PET2" s="1354"/>
      <c r="PEU2" s="1354"/>
      <c r="PEV2" s="1354"/>
      <c r="PEW2" s="1354"/>
      <c r="PEX2" s="1354"/>
      <c r="PEY2" s="1354"/>
      <c r="PEZ2" s="1354"/>
      <c r="PFA2" s="1354"/>
      <c r="PFB2" s="1354"/>
      <c r="PFC2" s="1354"/>
      <c r="PFD2" s="1354"/>
      <c r="PFE2" s="1354"/>
      <c r="PFF2" s="1354"/>
      <c r="PFG2" s="1354"/>
      <c r="PFH2" s="1354"/>
      <c r="PFI2" s="1354"/>
      <c r="PFJ2" s="1354"/>
      <c r="PFK2" s="1354"/>
      <c r="PFL2" s="1354"/>
      <c r="PFM2" s="1354"/>
      <c r="PFN2" s="1354"/>
      <c r="PFO2" s="1354"/>
      <c r="PFP2" s="1354"/>
      <c r="PFQ2" s="1354"/>
      <c r="PFR2" s="1354"/>
      <c r="PFS2" s="1354"/>
      <c r="PFT2" s="1354"/>
      <c r="PFU2" s="1354"/>
      <c r="PFV2" s="1354"/>
      <c r="PFW2" s="1354"/>
      <c r="PFX2" s="1354"/>
      <c r="PFY2" s="1354"/>
      <c r="PFZ2" s="1354"/>
      <c r="PGA2" s="1354"/>
      <c r="PGB2" s="1354"/>
      <c r="PGC2" s="1354"/>
      <c r="PGD2" s="1354"/>
      <c r="PGE2" s="1354"/>
      <c r="PGF2" s="1354"/>
      <c r="PGG2" s="1354"/>
      <c r="PGH2" s="1354"/>
      <c r="PGI2" s="1354"/>
      <c r="PGJ2" s="1354"/>
      <c r="PGK2" s="1354"/>
      <c r="PGL2" s="1354"/>
      <c r="PGM2" s="1354"/>
      <c r="PGN2" s="1354"/>
      <c r="PGO2" s="1354"/>
      <c r="PGP2" s="1354"/>
      <c r="PGQ2" s="1354"/>
      <c r="PGR2" s="1354"/>
      <c r="PGS2" s="1354"/>
      <c r="PGT2" s="1354"/>
      <c r="PGU2" s="1354"/>
      <c r="PGV2" s="1354"/>
      <c r="PGW2" s="1354"/>
      <c r="PGX2" s="1354"/>
      <c r="PGY2" s="1354"/>
      <c r="PGZ2" s="1354"/>
      <c r="PHA2" s="1354"/>
      <c r="PHB2" s="1354"/>
      <c r="PHC2" s="1354"/>
      <c r="PHD2" s="1354"/>
      <c r="PHE2" s="1354"/>
      <c r="PHF2" s="1354"/>
      <c r="PHG2" s="1354"/>
      <c r="PHH2" s="1354"/>
      <c r="PHI2" s="1354"/>
      <c r="PHJ2" s="1354"/>
      <c r="PHK2" s="1354"/>
      <c r="PHL2" s="1354"/>
      <c r="PHM2" s="1354"/>
      <c r="PHN2" s="1354"/>
      <c r="PHO2" s="1354"/>
      <c r="PHP2" s="1354"/>
      <c r="PHQ2" s="1354"/>
      <c r="PHR2" s="1354"/>
      <c r="PHS2" s="1354"/>
      <c r="PHT2" s="1354"/>
      <c r="PHU2" s="1354"/>
      <c r="PHV2" s="1354"/>
      <c r="PHW2" s="1354"/>
      <c r="PHX2" s="1354"/>
      <c r="PHY2" s="1354"/>
      <c r="PHZ2" s="1354"/>
      <c r="PIA2" s="1354"/>
      <c r="PIB2" s="1354"/>
      <c r="PIC2" s="1354"/>
      <c r="PID2" s="1354"/>
      <c r="PIE2" s="1354"/>
      <c r="PIF2" s="1354"/>
      <c r="PIG2" s="1354"/>
      <c r="PIH2" s="1354"/>
      <c r="PII2" s="1354"/>
      <c r="PIJ2" s="1354"/>
      <c r="PIK2" s="1354"/>
      <c r="PIL2" s="1354"/>
      <c r="PIM2" s="1354"/>
      <c r="PIN2" s="1354"/>
      <c r="PIO2" s="1354"/>
      <c r="PIP2" s="1354"/>
      <c r="PIQ2" s="1354"/>
      <c r="PIR2" s="1354"/>
      <c r="PIS2" s="1354"/>
      <c r="PIT2" s="1354"/>
      <c r="PIU2" s="1354"/>
      <c r="PIV2" s="1354"/>
      <c r="PIW2" s="1354"/>
      <c r="PIX2" s="1354"/>
      <c r="PIY2" s="1354"/>
      <c r="PIZ2" s="1354"/>
      <c r="PJA2" s="1354"/>
      <c r="PJB2" s="1354"/>
      <c r="PJC2" s="1354"/>
      <c r="PJD2" s="1354"/>
      <c r="PJE2" s="1354"/>
      <c r="PJF2" s="1354"/>
      <c r="PJG2" s="1354"/>
      <c r="PJH2" s="1354"/>
      <c r="PJI2" s="1354"/>
      <c r="PJJ2" s="1354"/>
      <c r="PJK2" s="1354"/>
      <c r="PJL2" s="1354"/>
      <c r="PJM2" s="1354"/>
      <c r="PJN2" s="1354"/>
      <c r="PJO2" s="1354"/>
      <c r="PJP2" s="1354"/>
      <c r="PJQ2" s="1354"/>
      <c r="PJR2" s="1354"/>
      <c r="PJS2" s="1354"/>
      <c r="PJT2" s="1354"/>
      <c r="PJU2" s="1354"/>
      <c r="PJV2" s="1354"/>
      <c r="PJW2" s="1354"/>
      <c r="PJX2" s="1354"/>
      <c r="PJY2" s="1354"/>
      <c r="PJZ2" s="1354"/>
      <c r="PKA2" s="1354"/>
      <c r="PKB2" s="1354"/>
      <c r="PKC2" s="1354"/>
      <c r="PKD2" s="1354"/>
      <c r="PKE2" s="1354"/>
      <c r="PKF2" s="1354"/>
      <c r="PKG2" s="1354"/>
      <c r="PKH2" s="1354"/>
      <c r="PKI2" s="1354"/>
      <c r="PKJ2" s="1354"/>
      <c r="PKK2" s="1354"/>
      <c r="PKL2" s="1354"/>
      <c r="PKM2" s="1354"/>
      <c r="PKN2" s="1354"/>
      <c r="PKO2" s="1354"/>
      <c r="PKP2" s="1354"/>
      <c r="PKQ2" s="1354"/>
      <c r="PKR2" s="1354"/>
      <c r="PKS2" s="1354"/>
      <c r="PKT2" s="1354"/>
      <c r="PKU2" s="1354"/>
      <c r="PKV2" s="1354"/>
      <c r="PKW2" s="1354"/>
      <c r="PKX2" s="1354"/>
      <c r="PKY2" s="1354"/>
      <c r="PKZ2" s="1354"/>
      <c r="PLA2" s="1354"/>
      <c r="PLB2" s="1354"/>
      <c r="PLC2" s="1354"/>
      <c r="PLD2" s="1354"/>
      <c r="PLE2" s="1354"/>
      <c r="PLF2" s="1354"/>
      <c r="PLG2" s="1354"/>
      <c r="PLH2" s="1354"/>
      <c r="PLI2" s="1354"/>
      <c r="PLJ2" s="1354"/>
      <c r="PLK2" s="1354"/>
      <c r="PLL2" s="1354"/>
      <c r="PLM2" s="1354"/>
      <c r="PLN2" s="1354"/>
      <c r="PLO2" s="1354"/>
      <c r="PLP2" s="1354"/>
      <c r="PLQ2" s="1354"/>
      <c r="PLR2" s="1354"/>
      <c r="PLS2" s="1354"/>
      <c r="PLT2" s="1354"/>
      <c r="PLU2" s="1354"/>
      <c r="PLV2" s="1354"/>
      <c r="PLW2" s="1354"/>
      <c r="PLX2" s="1354"/>
      <c r="PLY2" s="1354"/>
      <c r="PLZ2" s="1354"/>
      <c r="PMA2" s="1354"/>
      <c r="PMB2" s="1354"/>
      <c r="PMC2" s="1354"/>
      <c r="PMD2" s="1354"/>
      <c r="PME2" s="1354"/>
      <c r="PMF2" s="1354"/>
      <c r="PMG2" s="1354"/>
      <c r="PMH2" s="1354"/>
      <c r="PMI2" s="1354"/>
      <c r="PMJ2" s="1354"/>
      <c r="PMK2" s="1354"/>
      <c r="PML2" s="1354"/>
      <c r="PMM2" s="1354"/>
      <c r="PMN2" s="1354"/>
      <c r="PMO2" s="1354"/>
      <c r="PMP2" s="1354"/>
      <c r="PMQ2" s="1354"/>
      <c r="PMR2" s="1354"/>
      <c r="PMS2" s="1354"/>
      <c r="PMT2" s="1354"/>
      <c r="PMU2" s="1354"/>
      <c r="PMV2" s="1354"/>
      <c r="PMW2" s="1354"/>
      <c r="PMX2" s="1354"/>
      <c r="PMY2" s="1354"/>
      <c r="PMZ2" s="1354"/>
      <c r="PNA2" s="1354"/>
      <c r="PNB2" s="1354"/>
      <c r="PNC2" s="1354"/>
      <c r="PND2" s="1354"/>
      <c r="PNE2" s="1354"/>
      <c r="PNF2" s="1354"/>
      <c r="PNG2" s="1354"/>
      <c r="PNH2" s="1354"/>
      <c r="PNI2" s="1354"/>
      <c r="PNJ2" s="1354"/>
      <c r="PNK2" s="1354"/>
      <c r="PNL2" s="1354"/>
      <c r="PNM2" s="1354"/>
      <c r="PNN2" s="1354"/>
      <c r="PNO2" s="1354"/>
      <c r="PNP2" s="1354"/>
      <c r="PNQ2" s="1354"/>
      <c r="PNR2" s="1354"/>
      <c r="PNS2" s="1354"/>
      <c r="PNT2" s="1354"/>
      <c r="PNU2" s="1354"/>
      <c r="PNV2" s="1354"/>
      <c r="PNW2" s="1354"/>
      <c r="PNX2" s="1354"/>
      <c r="PNY2" s="1354"/>
      <c r="PNZ2" s="1354"/>
      <c r="POA2" s="1354"/>
      <c r="POB2" s="1354"/>
      <c r="POC2" s="1354"/>
      <c r="POD2" s="1354"/>
      <c r="POE2" s="1354"/>
      <c r="POF2" s="1354"/>
      <c r="POG2" s="1354"/>
      <c r="POH2" s="1354"/>
      <c r="POI2" s="1354"/>
      <c r="POJ2" s="1354"/>
      <c r="POK2" s="1354"/>
      <c r="POL2" s="1354"/>
      <c r="POM2" s="1354"/>
      <c r="PON2" s="1354"/>
      <c r="POO2" s="1354"/>
      <c r="POP2" s="1354"/>
      <c r="POQ2" s="1354"/>
      <c r="POR2" s="1354"/>
      <c r="POS2" s="1354"/>
      <c r="POT2" s="1354"/>
      <c r="POU2" s="1354"/>
      <c r="POV2" s="1354"/>
      <c r="POW2" s="1354"/>
      <c r="POX2" s="1354"/>
      <c r="POY2" s="1354"/>
      <c r="POZ2" s="1354"/>
      <c r="PPA2" s="1354"/>
      <c r="PPB2" s="1354"/>
      <c r="PPC2" s="1354"/>
      <c r="PPD2" s="1354"/>
      <c r="PPE2" s="1354"/>
      <c r="PPF2" s="1354"/>
      <c r="PPG2" s="1354"/>
      <c r="PPH2" s="1354"/>
      <c r="PPI2" s="1354"/>
      <c r="PPJ2" s="1354"/>
      <c r="PPK2" s="1354"/>
      <c r="PPL2" s="1354"/>
      <c r="PPM2" s="1354"/>
      <c r="PPN2" s="1354"/>
      <c r="PPO2" s="1354"/>
      <c r="PPP2" s="1354"/>
      <c r="PPQ2" s="1354"/>
      <c r="PPR2" s="1354"/>
      <c r="PPS2" s="1354"/>
      <c r="PPT2" s="1354"/>
      <c r="PPU2" s="1354"/>
      <c r="PPV2" s="1354"/>
      <c r="PPW2" s="1354"/>
      <c r="PPX2" s="1354"/>
      <c r="PPY2" s="1354"/>
      <c r="PPZ2" s="1354"/>
      <c r="PQA2" s="1354"/>
      <c r="PQB2" s="1354"/>
      <c r="PQC2" s="1354"/>
      <c r="PQD2" s="1354"/>
      <c r="PQE2" s="1354"/>
      <c r="PQF2" s="1354"/>
      <c r="PQG2" s="1354"/>
      <c r="PQH2" s="1354"/>
      <c r="PQI2" s="1354"/>
      <c r="PQJ2" s="1354"/>
      <c r="PQK2" s="1354"/>
      <c r="PQL2" s="1354"/>
      <c r="PQM2" s="1354"/>
      <c r="PQN2" s="1354"/>
      <c r="PQO2" s="1354"/>
      <c r="PQP2" s="1354"/>
      <c r="PQQ2" s="1354"/>
      <c r="PQR2" s="1354"/>
      <c r="PQS2" s="1354"/>
      <c r="PQT2" s="1354"/>
      <c r="PQU2" s="1354"/>
      <c r="PQV2" s="1354"/>
      <c r="PQW2" s="1354"/>
      <c r="PQX2" s="1354"/>
      <c r="PQY2" s="1354"/>
      <c r="PQZ2" s="1354"/>
      <c r="PRA2" s="1354"/>
      <c r="PRB2" s="1354"/>
      <c r="PRC2" s="1354"/>
      <c r="PRD2" s="1354"/>
      <c r="PRE2" s="1354"/>
      <c r="PRF2" s="1354"/>
      <c r="PRG2" s="1354"/>
      <c r="PRH2" s="1354"/>
      <c r="PRI2" s="1354"/>
      <c r="PRJ2" s="1354"/>
      <c r="PRK2" s="1354"/>
      <c r="PRL2" s="1354"/>
      <c r="PRM2" s="1354"/>
      <c r="PRN2" s="1354"/>
      <c r="PRO2" s="1354"/>
      <c r="PRP2" s="1354"/>
      <c r="PRQ2" s="1354"/>
      <c r="PRR2" s="1354"/>
      <c r="PRS2" s="1354"/>
      <c r="PRT2" s="1354"/>
      <c r="PRU2" s="1354"/>
      <c r="PRV2" s="1354"/>
      <c r="PRW2" s="1354"/>
      <c r="PRX2" s="1354"/>
      <c r="PRY2" s="1354"/>
      <c r="PRZ2" s="1354"/>
      <c r="PSA2" s="1354"/>
      <c r="PSB2" s="1354"/>
      <c r="PSC2" s="1354"/>
      <c r="PSD2" s="1354"/>
      <c r="PSE2" s="1354"/>
      <c r="PSF2" s="1354"/>
      <c r="PSG2" s="1354"/>
      <c r="PSH2" s="1354"/>
      <c r="PSI2" s="1354"/>
      <c r="PSJ2" s="1354"/>
      <c r="PSK2" s="1354"/>
      <c r="PSL2" s="1354"/>
      <c r="PSM2" s="1354"/>
      <c r="PSN2" s="1354"/>
      <c r="PSO2" s="1354"/>
      <c r="PSP2" s="1354"/>
      <c r="PSQ2" s="1354"/>
      <c r="PSR2" s="1354"/>
      <c r="PSS2" s="1354"/>
      <c r="PST2" s="1354"/>
      <c r="PSU2" s="1354"/>
      <c r="PSV2" s="1354"/>
      <c r="PSW2" s="1354"/>
      <c r="PSX2" s="1354"/>
      <c r="PSY2" s="1354"/>
      <c r="PSZ2" s="1354"/>
      <c r="PTA2" s="1354"/>
      <c r="PTB2" s="1354"/>
      <c r="PTC2" s="1354"/>
      <c r="PTD2" s="1354"/>
      <c r="PTE2" s="1354"/>
      <c r="PTF2" s="1354"/>
      <c r="PTG2" s="1354"/>
      <c r="PTH2" s="1354"/>
      <c r="PTI2" s="1354"/>
      <c r="PTJ2" s="1354"/>
      <c r="PTK2" s="1354"/>
      <c r="PTL2" s="1354"/>
      <c r="PTM2" s="1354"/>
      <c r="PTN2" s="1354"/>
      <c r="PTO2" s="1354"/>
      <c r="PTP2" s="1354"/>
      <c r="PTQ2" s="1354"/>
      <c r="PTR2" s="1354"/>
      <c r="PTS2" s="1354"/>
      <c r="PTT2" s="1354"/>
      <c r="PTU2" s="1354"/>
      <c r="PTV2" s="1354"/>
      <c r="PTW2" s="1354"/>
      <c r="PTX2" s="1354"/>
      <c r="PTY2" s="1354"/>
      <c r="PTZ2" s="1354"/>
      <c r="PUA2" s="1354"/>
      <c r="PUB2" s="1354"/>
      <c r="PUC2" s="1354"/>
      <c r="PUD2" s="1354"/>
      <c r="PUE2" s="1354"/>
      <c r="PUF2" s="1354"/>
      <c r="PUG2" s="1354"/>
      <c r="PUH2" s="1354"/>
      <c r="PUI2" s="1354"/>
      <c r="PUJ2" s="1354"/>
      <c r="PUK2" s="1354"/>
      <c r="PUL2" s="1354"/>
      <c r="PUM2" s="1354"/>
      <c r="PUN2" s="1354"/>
      <c r="PUO2" s="1354"/>
      <c r="PUP2" s="1354"/>
      <c r="PUQ2" s="1354"/>
      <c r="PUR2" s="1354"/>
      <c r="PUS2" s="1354"/>
      <c r="PUT2" s="1354"/>
      <c r="PUU2" s="1354"/>
      <c r="PUV2" s="1354"/>
      <c r="PUW2" s="1354"/>
      <c r="PUX2" s="1354"/>
      <c r="PUY2" s="1354"/>
      <c r="PUZ2" s="1354"/>
      <c r="PVA2" s="1354"/>
      <c r="PVB2" s="1354"/>
      <c r="PVC2" s="1354"/>
      <c r="PVD2" s="1354"/>
      <c r="PVE2" s="1354"/>
      <c r="PVF2" s="1354"/>
      <c r="PVG2" s="1354"/>
      <c r="PVH2" s="1354"/>
      <c r="PVI2" s="1354"/>
      <c r="PVJ2" s="1354"/>
      <c r="PVK2" s="1354"/>
      <c r="PVL2" s="1354"/>
      <c r="PVM2" s="1354"/>
      <c r="PVN2" s="1354"/>
      <c r="PVO2" s="1354"/>
      <c r="PVP2" s="1354"/>
      <c r="PVQ2" s="1354"/>
      <c r="PVR2" s="1354"/>
      <c r="PVS2" s="1354"/>
      <c r="PVT2" s="1354"/>
      <c r="PVU2" s="1354"/>
      <c r="PVV2" s="1354"/>
      <c r="PVW2" s="1354"/>
      <c r="PVX2" s="1354"/>
      <c r="PVY2" s="1354"/>
      <c r="PVZ2" s="1354"/>
      <c r="PWA2" s="1354"/>
      <c r="PWB2" s="1354"/>
      <c r="PWC2" s="1354"/>
      <c r="PWD2" s="1354"/>
      <c r="PWE2" s="1354"/>
      <c r="PWF2" s="1354"/>
      <c r="PWG2" s="1354"/>
      <c r="PWH2" s="1354"/>
      <c r="PWI2" s="1354"/>
      <c r="PWJ2" s="1354"/>
      <c r="PWK2" s="1354"/>
      <c r="PWL2" s="1354"/>
      <c r="PWM2" s="1354"/>
      <c r="PWN2" s="1354"/>
      <c r="PWO2" s="1354"/>
      <c r="PWP2" s="1354"/>
      <c r="PWQ2" s="1354"/>
      <c r="PWR2" s="1354"/>
      <c r="PWS2" s="1354"/>
      <c r="PWT2" s="1354"/>
      <c r="PWU2" s="1354"/>
      <c r="PWV2" s="1354"/>
      <c r="PWW2" s="1354"/>
      <c r="PWX2" s="1354"/>
      <c r="PWY2" s="1354"/>
      <c r="PWZ2" s="1354"/>
      <c r="PXA2" s="1354"/>
      <c r="PXB2" s="1354"/>
      <c r="PXC2" s="1354"/>
      <c r="PXD2" s="1354"/>
      <c r="PXE2" s="1354"/>
      <c r="PXF2" s="1354"/>
      <c r="PXG2" s="1354"/>
      <c r="PXH2" s="1354"/>
      <c r="PXI2" s="1354"/>
      <c r="PXJ2" s="1354"/>
      <c r="PXK2" s="1354"/>
      <c r="PXL2" s="1354"/>
      <c r="PXM2" s="1354"/>
      <c r="PXN2" s="1354"/>
      <c r="PXO2" s="1354"/>
      <c r="PXP2" s="1354"/>
      <c r="PXQ2" s="1354"/>
      <c r="PXR2" s="1354"/>
      <c r="PXS2" s="1354"/>
      <c r="PXT2" s="1354"/>
      <c r="PXU2" s="1354"/>
      <c r="PXV2" s="1354"/>
      <c r="PXW2" s="1354"/>
      <c r="PXX2" s="1354"/>
      <c r="PXY2" s="1354"/>
      <c r="PXZ2" s="1354"/>
      <c r="PYA2" s="1354"/>
      <c r="PYB2" s="1354"/>
      <c r="PYC2" s="1354"/>
      <c r="PYD2" s="1354"/>
      <c r="PYE2" s="1354"/>
      <c r="PYF2" s="1354"/>
      <c r="PYG2" s="1354"/>
      <c r="PYH2" s="1354"/>
      <c r="PYI2" s="1354"/>
      <c r="PYJ2" s="1354"/>
      <c r="PYK2" s="1354"/>
      <c r="PYL2" s="1354"/>
      <c r="PYM2" s="1354"/>
      <c r="PYN2" s="1354"/>
      <c r="PYO2" s="1354"/>
      <c r="PYP2" s="1354"/>
      <c r="PYQ2" s="1354"/>
      <c r="PYR2" s="1354"/>
      <c r="PYS2" s="1354"/>
      <c r="PYT2" s="1354"/>
      <c r="PYU2" s="1354"/>
      <c r="PYV2" s="1354"/>
      <c r="PYW2" s="1354"/>
      <c r="PYX2" s="1354"/>
      <c r="PYY2" s="1354"/>
      <c r="PYZ2" s="1354"/>
      <c r="PZA2" s="1354"/>
      <c r="PZB2" s="1354"/>
      <c r="PZC2" s="1354"/>
      <c r="PZD2" s="1354"/>
      <c r="PZE2" s="1354"/>
      <c r="PZF2" s="1354"/>
      <c r="PZG2" s="1354"/>
      <c r="PZH2" s="1354"/>
      <c r="PZI2" s="1354"/>
      <c r="PZJ2" s="1354"/>
      <c r="PZK2" s="1354"/>
      <c r="PZL2" s="1354"/>
      <c r="PZM2" s="1354"/>
      <c r="PZN2" s="1354"/>
      <c r="PZO2" s="1354"/>
      <c r="PZP2" s="1354"/>
      <c r="PZQ2" s="1354"/>
      <c r="PZR2" s="1354"/>
      <c r="PZS2" s="1354"/>
      <c r="PZT2" s="1354"/>
      <c r="PZU2" s="1354"/>
      <c r="PZV2" s="1354"/>
      <c r="PZW2" s="1354"/>
      <c r="PZX2" s="1354"/>
      <c r="PZY2" s="1354"/>
      <c r="PZZ2" s="1354"/>
      <c r="QAA2" s="1354"/>
      <c r="QAB2" s="1354"/>
      <c r="QAC2" s="1354"/>
      <c r="QAD2" s="1354"/>
      <c r="QAE2" s="1354"/>
      <c r="QAF2" s="1354"/>
      <c r="QAG2" s="1354"/>
      <c r="QAH2" s="1354"/>
      <c r="QAI2" s="1354"/>
      <c r="QAJ2" s="1354"/>
      <c r="QAK2" s="1354"/>
      <c r="QAL2" s="1354"/>
      <c r="QAM2" s="1354"/>
      <c r="QAN2" s="1354"/>
      <c r="QAO2" s="1354"/>
      <c r="QAP2" s="1354"/>
      <c r="QAQ2" s="1354"/>
      <c r="QAR2" s="1354"/>
      <c r="QAS2" s="1354"/>
      <c r="QAT2" s="1354"/>
      <c r="QAU2" s="1354"/>
      <c r="QAV2" s="1354"/>
      <c r="QAW2" s="1354"/>
      <c r="QAX2" s="1354"/>
      <c r="QAY2" s="1354"/>
      <c r="QAZ2" s="1354"/>
      <c r="QBA2" s="1354"/>
      <c r="QBB2" s="1354"/>
      <c r="QBC2" s="1354"/>
      <c r="QBD2" s="1354"/>
      <c r="QBE2" s="1354"/>
      <c r="QBF2" s="1354"/>
      <c r="QBG2" s="1354"/>
      <c r="QBH2" s="1354"/>
      <c r="QBI2" s="1354"/>
      <c r="QBJ2" s="1354"/>
      <c r="QBK2" s="1354"/>
      <c r="QBL2" s="1354"/>
      <c r="QBM2" s="1354"/>
      <c r="QBN2" s="1354"/>
      <c r="QBO2" s="1354"/>
      <c r="QBP2" s="1354"/>
      <c r="QBQ2" s="1354"/>
      <c r="QBR2" s="1354"/>
      <c r="QBS2" s="1354"/>
      <c r="QBT2" s="1354"/>
      <c r="QBU2" s="1354"/>
      <c r="QBV2" s="1354"/>
      <c r="QBW2" s="1354"/>
      <c r="QBX2" s="1354"/>
      <c r="QBY2" s="1354"/>
      <c r="QBZ2" s="1354"/>
      <c r="QCA2" s="1354"/>
      <c r="QCB2" s="1354"/>
      <c r="QCC2" s="1354"/>
      <c r="QCD2" s="1354"/>
      <c r="QCE2" s="1354"/>
      <c r="QCF2" s="1354"/>
      <c r="QCG2" s="1354"/>
      <c r="QCH2" s="1354"/>
      <c r="QCI2" s="1354"/>
      <c r="QCJ2" s="1354"/>
      <c r="QCK2" s="1354"/>
      <c r="QCL2" s="1354"/>
      <c r="QCM2" s="1354"/>
      <c r="QCN2" s="1354"/>
      <c r="QCO2" s="1354"/>
      <c r="QCP2" s="1354"/>
      <c r="QCQ2" s="1354"/>
      <c r="QCR2" s="1354"/>
      <c r="QCS2" s="1354"/>
      <c r="QCT2" s="1354"/>
      <c r="QCU2" s="1354"/>
      <c r="QCV2" s="1354"/>
      <c r="QCW2" s="1354"/>
      <c r="QCX2" s="1354"/>
      <c r="QCY2" s="1354"/>
      <c r="QCZ2" s="1354"/>
      <c r="QDA2" s="1354"/>
      <c r="QDB2" s="1354"/>
      <c r="QDC2" s="1354"/>
      <c r="QDD2" s="1354"/>
      <c r="QDE2" s="1354"/>
      <c r="QDF2" s="1354"/>
      <c r="QDG2" s="1354"/>
      <c r="QDH2" s="1354"/>
      <c r="QDI2" s="1354"/>
      <c r="QDJ2" s="1354"/>
      <c r="QDK2" s="1354"/>
      <c r="QDL2" s="1354"/>
      <c r="QDM2" s="1354"/>
      <c r="QDN2" s="1354"/>
      <c r="QDO2" s="1354"/>
      <c r="QDP2" s="1354"/>
      <c r="QDQ2" s="1354"/>
      <c r="QDR2" s="1354"/>
      <c r="QDS2" s="1354"/>
      <c r="QDT2" s="1354"/>
      <c r="QDU2" s="1354"/>
      <c r="QDV2" s="1354"/>
      <c r="QDW2" s="1354"/>
      <c r="QDX2" s="1354"/>
      <c r="QDY2" s="1354"/>
      <c r="QDZ2" s="1354"/>
      <c r="QEA2" s="1354"/>
      <c r="QEB2" s="1354"/>
      <c r="QEC2" s="1354"/>
      <c r="QED2" s="1354"/>
      <c r="QEE2" s="1354"/>
      <c r="QEF2" s="1354"/>
      <c r="QEG2" s="1354"/>
      <c r="QEH2" s="1354"/>
      <c r="QEI2" s="1354"/>
      <c r="QEJ2" s="1354"/>
      <c r="QEK2" s="1354"/>
      <c r="QEL2" s="1354"/>
      <c r="QEM2" s="1354"/>
      <c r="QEN2" s="1354"/>
      <c r="QEO2" s="1354"/>
      <c r="QEP2" s="1354"/>
      <c r="QEQ2" s="1354"/>
      <c r="QER2" s="1354"/>
      <c r="QES2" s="1354"/>
      <c r="QET2" s="1354"/>
      <c r="QEU2" s="1354"/>
      <c r="QEV2" s="1354"/>
      <c r="QEW2" s="1354"/>
      <c r="QEX2" s="1354"/>
      <c r="QEY2" s="1354"/>
      <c r="QEZ2" s="1354"/>
      <c r="QFA2" s="1354"/>
      <c r="QFB2" s="1354"/>
      <c r="QFC2" s="1354"/>
      <c r="QFD2" s="1354"/>
      <c r="QFE2" s="1354"/>
      <c r="QFF2" s="1354"/>
      <c r="QFG2" s="1354"/>
      <c r="QFH2" s="1354"/>
      <c r="QFI2" s="1354"/>
      <c r="QFJ2" s="1354"/>
      <c r="QFK2" s="1354"/>
      <c r="QFL2" s="1354"/>
      <c r="QFM2" s="1354"/>
      <c r="QFN2" s="1354"/>
      <c r="QFO2" s="1354"/>
      <c r="QFP2" s="1354"/>
      <c r="QFQ2" s="1354"/>
      <c r="QFR2" s="1354"/>
      <c r="QFS2" s="1354"/>
      <c r="QFT2" s="1354"/>
      <c r="QFU2" s="1354"/>
      <c r="QFV2" s="1354"/>
      <c r="QFW2" s="1354"/>
      <c r="QFX2" s="1354"/>
      <c r="QFY2" s="1354"/>
      <c r="QFZ2" s="1354"/>
      <c r="QGA2" s="1354"/>
      <c r="QGB2" s="1354"/>
      <c r="QGC2" s="1354"/>
      <c r="QGD2" s="1354"/>
      <c r="QGE2" s="1354"/>
      <c r="QGF2" s="1354"/>
      <c r="QGG2" s="1354"/>
      <c r="QGH2" s="1354"/>
      <c r="QGI2" s="1354"/>
      <c r="QGJ2" s="1354"/>
      <c r="QGK2" s="1354"/>
      <c r="QGL2" s="1354"/>
      <c r="QGM2" s="1354"/>
      <c r="QGN2" s="1354"/>
      <c r="QGO2" s="1354"/>
      <c r="QGP2" s="1354"/>
      <c r="QGQ2" s="1354"/>
      <c r="QGR2" s="1354"/>
      <c r="QGS2" s="1354"/>
      <c r="QGT2" s="1354"/>
      <c r="QGU2" s="1354"/>
      <c r="QGV2" s="1354"/>
      <c r="QGW2" s="1354"/>
      <c r="QGX2" s="1354"/>
      <c r="QGY2" s="1354"/>
      <c r="QGZ2" s="1354"/>
      <c r="QHA2" s="1354"/>
      <c r="QHB2" s="1354"/>
      <c r="QHC2" s="1354"/>
      <c r="QHD2" s="1354"/>
      <c r="QHE2" s="1354"/>
      <c r="QHF2" s="1354"/>
      <c r="QHG2" s="1354"/>
      <c r="QHH2" s="1354"/>
      <c r="QHI2" s="1354"/>
      <c r="QHJ2" s="1354"/>
      <c r="QHK2" s="1354"/>
      <c r="QHL2" s="1354"/>
      <c r="QHM2" s="1354"/>
      <c r="QHN2" s="1354"/>
      <c r="QHO2" s="1354"/>
      <c r="QHP2" s="1354"/>
      <c r="QHQ2" s="1354"/>
      <c r="QHR2" s="1354"/>
      <c r="QHS2" s="1354"/>
      <c r="QHT2" s="1354"/>
      <c r="QHU2" s="1354"/>
      <c r="QHV2" s="1354"/>
      <c r="QHW2" s="1354"/>
      <c r="QHX2" s="1354"/>
      <c r="QHY2" s="1354"/>
      <c r="QHZ2" s="1354"/>
      <c r="QIA2" s="1354"/>
      <c r="QIB2" s="1354"/>
      <c r="QIC2" s="1354"/>
      <c r="QID2" s="1354"/>
      <c r="QIE2" s="1354"/>
      <c r="QIF2" s="1354"/>
      <c r="QIG2" s="1354"/>
      <c r="QIH2" s="1354"/>
      <c r="QII2" s="1354"/>
      <c r="QIJ2" s="1354"/>
      <c r="QIK2" s="1354"/>
      <c r="QIL2" s="1354"/>
      <c r="QIM2" s="1354"/>
      <c r="QIN2" s="1354"/>
      <c r="QIO2" s="1354"/>
      <c r="QIP2" s="1354"/>
      <c r="QIQ2" s="1354"/>
      <c r="QIR2" s="1354"/>
      <c r="QIS2" s="1354"/>
      <c r="QIT2" s="1354"/>
      <c r="QIU2" s="1354"/>
      <c r="QIV2" s="1354"/>
      <c r="QIW2" s="1354"/>
      <c r="QIX2" s="1354"/>
      <c r="QIY2" s="1354"/>
      <c r="QIZ2" s="1354"/>
      <c r="QJA2" s="1354"/>
      <c r="QJB2" s="1354"/>
      <c r="QJC2" s="1354"/>
      <c r="QJD2" s="1354"/>
      <c r="QJE2" s="1354"/>
      <c r="QJF2" s="1354"/>
      <c r="QJG2" s="1354"/>
      <c r="QJH2" s="1354"/>
      <c r="QJI2" s="1354"/>
      <c r="QJJ2" s="1354"/>
      <c r="QJK2" s="1354"/>
      <c r="QJL2" s="1354"/>
      <c r="QJM2" s="1354"/>
      <c r="QJN2" s="1354"/>
      <c r="QJO2" s="1354"/>
      <c r="QJP2" s="1354"/>
      <c r="QJQ2" s="1354"/>
      <c r="QJR2" s="1354"/>
      <c r="QJS2" s="1354"/>
      <c r="QJT2" s="1354"/>
      <c r="QJU2" s="1354"/>
      <c r="QJV2" s="1354"/>
      <c r="QJW2" s="1354"/>
      <c r="QJX2" s="1354"/>
      <c r="QJY2" s="1354"/>
      <c r="QJZ2" s="1354"/>
      <c r="QKA2" s="1354"/>
      <c r="QKB2" s="1354"/>
      <c r="QKC2" s="1354"/>
      <c r="QKD2" s="1354"/>
      <c r="QKE2" s="1354"/>
      <c r="QKF2" s="1354"/>
      <c r="QKG2" s="1354"/>
      <c r="QKH2" s="1354"/>
      <c r="QKI2" s="1354"/>
      <c r="QKJ2" s="1354"/>
      <c r="QKK2" s="1354"/>
      <c r="QKL2" s="1354"/>
      <c r="QKM2" s="1354"/>
      <c r="QKN2" s="1354"/>
      <c r="QKO2" s="1354"/>
      <c r="QKP2" s="1354"/>
      <c r="QKQ2" s="1354"/>
      <c r="QKR2" s="1354"/>
      <c r="QKS2" s="1354"/>
      <c r="QKT2" s="1354"/>
      <c r="QKU2" s="1354"/>
      <c r="QKV2" s="1354"/>
      <c r="QKW2" s="1354"/>
      <c r="QKX2" s="1354"/>
      <c r="QKY2" s="1354"/>
      <c r="QKZ2" s="1354"/>
      <c r="QLA2" s="1354"/>
      <c r="QLB2" s="1354"/>
      <c r="QLC2" s="1354"/>
      <c r="QLD2" s="1354"/>
      <c r="QLE2" s="1354"/>
      <c r="QLF2" s="1354"/>
      <c r="QLG2" s="1354"/>
      <c r="QLH2" s="1354"/>
      <c r="QLI2" s="1354"/>
      <c r="QLJ2" s="1354"/>
      <c r="QLK2" s="1354"/>
      <c r="QLL2" s="1354"/>
      <c r="QLM2" s="1354"/>
      <c r="QLN2" s="1354"/>
      <c r="QLO2" s="1354"/>
      <c r="QLP2" s="1354"/>
      <c r="QLQ2" s="1354"/>
      <c r="QLR2" s="1354"/>
      <c r="QLS2" s="1354"/>
      <c r="QLT2" s="1354"/>
      <c r="QLU2" s="1354"/>
      <c r="QLV2" s="1354"/>
      <c r="QLW2" s="1354"/>
      <c r="QLX2" s="1354"/>
      <c r="QLY2" s="1354"/>
      <c r="QLZ2" s="1354"/>
      <c r="QMA2" s="1354"/>
      <c r="QMB2" s="1354"/>
      <c r="QMC2" s="1354"/>
      <c r="QMD2" s="1354"/>
      <c r="QME2" s="1354"/>
      <c r="QMF2" s="1354"/>
      <c r="QMG2" s="1354"/>
      <c r="QMH2" s="1354"/>
      <c r="QMI2" s="1354"/>
      <c r="QMJ2" s="1354"/>
      <c r="QMK2" s="1354"/>
      <c r="QML2" s="1354"/>
      <c r="QMM2" s="1354"/>
      <c r="QMN2" s="1354"/>
      <c r="QMO2" s="1354"/>
      <c r="QMP2" s="1354"/>
      <c r="QMQ2" s="1354"/>
      <c r="QMR2" s="1354"/>
      <c r="QMS2" s="1354"/>
      <c r="QMT2" s="1354"/>
      <c r="QMU2" s="1354"/>
      <c r="QMV2" s="1354"/>
      <c r="QMW2" s="1354"/>
      <c r="QMX2" s="1354"/>
      <c r="QMY2" s="1354"/>
      <c r="QMZ2" s="1354"/>
      <c r="QNA2" s="1354"/>
      <c r="QNB2" s="1354"/>
      <c r="QNC2" s="1354"/>
      <c r="QND2" s="1354"/>
      <c r="QNE2" s="1354"/>
      <c r="QNF2" s="1354"/>
      <c r="QNG2" s="1354"/>
      <c r="QNH2" s="1354"/>
      <c r="QNI2" s="1354"/>
      <c r="QNJ2" s="1354"/>
      <c r="QNK2" s="1354"/>
      <c r="QNL2" s="1354"/>
      <c r="QNM2" s="1354"/>
      <c r="QNN2" s="1354"/>
      <c r="QNO2" s="1354"/>
      <c r="QNP2" s="1354"/>
      <c r="QNQ2" s="1354"/>
      <c r="QNR2" s="1354"/>
      <c r="QNS2" s="1354"/>
      <c r="QNT2" s="1354"/>
      <c r="QNU2" s="1354"/>
      <c r="QNV2" s="1354"/>
      <c r="QNW2" s="1354"/>
      <c r="QNX2" s="1354"/>
      <c r="QNY2" s="1354"/>
      <c r="QNZ2" s="1354"/>
      <c r="QOA2" s="1354"/>
      <c r="QOB2" s="1354"/>
      <c r="QOC2" s="1354"/>
      <c r="QOD2" s="1354"/>
      <c r="QOE2" s="1354"/>
      <c r="QOF2" s="1354"/>
      <c r="QOG2" s="1354"/>
      <c r="QOH2" s="1354"/>
      <c r="QOI2" s="1354"/>
      <c r="QOJ2" s="1354"/>
      <c r="QOK2" s="1354"/>
      <c r="QOL2" s="1354"/>
      <c r="QOM2" s="1354"/>
      <c r="QON2" s="1354"/>
      <c r="QOO2" s="1354"/>
      <c r="QOP2" s="1354"/>
      <c r="QOQ2" s="1354"/>
      <c r="QOR2" s="1354"/>
      <c r="QOS2" s="1354"/>
      <c r="QOT2" s="1354"/>
      <c r="QOU2" s="1354"/>
      <c r="QOV2" s="1354"/>
      <c r="QOW2" s="1354"/>
      <c r="QOX2" s="1354"/>
      <c r="QOY2" s="1354"/>
      <c r="QOZ2" s="1354"/>
      <c r="QPA2" s="1354"/>
      <c r="QPB2" s="1354"/>
      <c r="QPC2" s="1354"/>
      <c r="QPD2" s="1354"/>
      <c r="QPE2" s="1354"/>
      <c r="QPF2" s="1354"/>
      <c r="QPG2" s="1354"/>
      <c r="QPH2" s="1354"/>
      <c r="QPI2" s="1354"/>
      <c r="QPJ2" s="1354"/>
      <c r="QPK2" s="1354"/>
      <c r="QPL2" s="1354"/>
      <c r="QPM2" s="1354"/>
      <c r="QPN2" s="1354"/>
      <c r="QPO2" s="1354"/>
      <c r="QPP2" s="1354"/>
      <c r="QPQ2" s="1354"/>
      <c r="QPR2" s="1354"/>
      <c r="QPS2" s="1354"/>
      <c r="QPT2" s="1354"/>
      <c r="QPU2" s="1354"/>
      <c r="QPV2" s="1354"/>
      <c r="QPW2" s="1354"/>
      <c r="QPX2" s="1354"/>
      <c r="QPY2" s="1354"/>
      <c r="QPZ2" s="1354"/>
      <c r="QQA2" s="1354"/>
      <c r="QQB2" s="1354"/>
      <c r="QQC2" s="1354"/>
      <c r="QQD2" s="1354"/>
      <c r="QQE2" s="1354"/>
      <c r="QQF2" s="1354"/>
      <c r="QQG2" s="1354"/>
      <c r="QQH2" s="1354"/>
      <c r="QQI2" s="1354"/>
      <c r="QQJ2" s="1354"/>
      <c r="QQK2" s="1354"/>
      <c r="QQL2" s="1354"/>
      <c r="QQM2" s="1354"/>
      <c r="QQN2" s="1354"/>
      <c r="QQO2" s="1354"/>
      <c r="QQP2" s="1354"/>
      <c r="QQQ2" s="1354"/>
      <c r="QQR2" s="1354"/>
      <c r="QQS2" s="1354"/>
      <c r="QQT2" s="1354"/>
      <c r="QQU2" s="1354"/>
      <c r="QQV2" s="1354"/>
      <c r="QQW2" s="1354"/>
      <c r="QQX2" s="1354"/>
      <c r="QQY2" s="1354"/>
      <c r="QQZ2" s="1354"/>
      <c r="QRA2" s="1354"/>
      <c r="QRB2" s="1354"/>
      <c r="QRC2" s="1354"/>
      <c r="QRD2" s="1354"/>
      <c r="QRE2" s="1354"/>
      <c r="QRF2" s="1354"/>
      <c r="QRG2" s="1354"/>
      <c r="QRH2" s="1354"/>
      <c r="QRI2" s="1354"/>
      <c r="QRJ2" s="1354"/>
      <c r="QRK2" s="1354"/>
      <c r="QRL2" s="1354"/>
      <c r="QRM2" s="1354"/>
      <c r="QRN2" s="1354"/>
      <c r="QRO2" s="1354"/>
      <c r="QRP2" s="1354"/>
      <c r="QRQ2" s="1354"/>
      <c r="QRR2" s="1354"/>
      <c r="QRS2" s="1354"/>
      <c r="QRT2" s="1354"/>
      <c r="QRU2" s="1354"/>
      <c r="QRV2" s="1354"/>
      <c r="QRW2" s="1354"/>
      <c r="QRX2" s="1354"/>
      <c r="QRY2" s="1354"/>
      <c r="QRZ2" s="1354"/>
      <c r="QSA2" s="1354"/>
      <c r="QSB2" s="1354"/>
      <c r="QSC2" s="1354"/>
      <c r="QSD2" s="1354"/>
      <c r="QSE2" s="1354"/>
      <c r="QSF2" s="1354"/>
      <c r="QSG2" s="1354"/>
      <c r="QSH2" s="1354"/>
      <c r="QSI2" s="1354"/>
      <c r="QSJ2" s="1354"/>
      <c r="QSK2" s="1354"/>
      <c r="QSL2" s="1354"/>
      <c r="QSM2" s="1354"/>
      <c r="QSN2" s="1354"/>
      <c r="QSO2" s="1354"/>
      <c r="QSP2" s="1354"/>
      <c r="QSQ2" s="1354"/>
      <c r="QSR2" s="1354"/>
      <c r="QSS2" s="1354"/>
      <c r="QST2" s="1354"/>
      <c r="QSU2" s="1354"/>
      <c r="QSV2" s="1354"/>
      <c r="QSW2" s="1354"/>
      <c r="QSX2" s="1354"/>
      <c r="QSY2" s="1354"/>
      <c r="QSZ2" s="1354"/>
      <c r="QTA2" s="1354"/>
      <c r="QTB2" s="1354"/>
      <c r="QTC2" s="1354"/>
      <c r="QTD2" s="1354"/>
      <c r="QTE2" s="1354"/>
      <c r="QTF2" s="1354"/>
      <c r="QTG2" s="1354"/>
      <c r="QTH2" s="1354"/>
      <c r="QTI2" s="1354"/>
      <c r="QTJ2" s="1354"/>
      <c r="QTK2" s="1354"/>
      <c r="QTL2" s="1354"/>
      <c r="QTM2" s="1354"/>
      <c r="QTN2" s="1354"/>
      <c r="QTO2" s="1354"/>
      <c r="QTP2" s="1354"/>
      <c r="QTQ2" s="1354"/>
      <c r="QTR2" s="1354"/>
      <c r="QTS2" s="1354"/>
      <c r="QTT2" s="1354"/>
      <c r="QTU2" s="1354"/>
      <c r="QTV2" s="1354"/>
      <c r="QTW2" s="1354"/>
      <c r="QTX2" s="1354"/>
      <c r="QTY2" s="1354"/>
      <c r="QTZ2" s="1354"/>
      <c r="QUA2" s="1354"/>
      <c r="QUB2" s="1354"/>
      <c r="QUC2" s="1354"/>
      <c r="QUD2" s="1354"/>
      <c r="QUE2" s="1354"/>
      <c r="QUF2" s="1354"/>
      <c r="QUG2" s="1354"/>
      <c r="QUH2" s="1354"/>
      <c r="QUI2" s="1354"/>
      <c r="QUJ2" s="1354"/>
      <c r="QUK2" s="1354"/>
      <c r="QUL2" s="1354"/>
      <c r="QUM2" s="1354"/>
      <c r="QUN2" s="1354"/>
      <c r="QUO2" s="1354"/>
      <c r="QUP2" s="1354"/>
      <c r="QUQ2" s="1354"/>
      <c r="QUR2" s="1354"/>
      <c r="QUS2" s="1354"/>
      <c r="QUT2" s="1354"/>
      <c r="QUU2" s="1354"/>
      <c r="QUV2" s="1354"/>
      <c r="QUW2" s="1354"/>
      <c r="QUX2" s="1354"/>
      <c r="QUY2" s="1354"/>
      <c r="QUZ2" s="1354"/>
      <c r="QVA2" s="1354"/>
      <c r="QVB2" s="1354"/>
      <c r="QVC2" s="1354"/>
      <c r="QVD2" s="1354"/>
      <c r="QVE2" s="1354"/>
      <c r="QVF2" s="1354"/>
      <c r="QVG2" s="1354"/>
      <c r="QVH2" s="1354"/>
      <c r="QVI2" s="1354"/>
      <c r="QVJ2" s="1354"/>
      <c r="QVK2" s="1354"/>
      <c r="QVL2" s="1354"/>
      <c r="QVM2" s="1354"/>
      <c r="QVN2" s="1354"/>
      <c r="QVO2" s="1354"/>
      <c r="QVP2" s="1354"/>
      <c r="QVQ2" s="1354"/>
      <c r="QVR2" s="1354"/>
      <c r="QVS2" s="1354"/>
      <c r="QVT2" s="1354"/>
      <c r="QVU2" s="1354"/>
      <c r="QVV2" s="1354"/>
      <c r="QVW2" s="1354"/>
      <c r="QVX2" s="1354"/>
      <c r="QVY2" s="1354"/>
      <c r="QVZ2" s="1354"/>
      <c r="QWA2" s="1354"/>
      <c r="QWB2" s="1354"/>
      <c r="QWC2" s="1354"/>
      <c r="QWD2" s="1354"/>
      <c r="QWE2" s="1354"/>
      <c r="QWF2" s="1354"/>
      <c r="QWG2" s="1354"/>
      <c r="QWH2" s="1354"/>
      <c r="QWI2" s="1354"/>
      <c r="QWJ2" s="1354"/>
      <c r="QWK2" s="1354"/>
      <c r="QWL2" s="1354"/>
      <c r="QWM2" s="1354"/>
      <c r="QWN2" s="1354"/>
      <c r="QWO2" s="1354"/>
      <c r="QWP2" s="1354"/>
      <c r="QWQ2" s="1354"/>
      <c r="QWR2" s="1354"/>
      <c r="QWS2" s="1354"/>
      <c r="QWT2" s="1354"/>
      <c r="QWU2" s="1354"/>
      <c r="QWV2" s="1354"/>
      <c r="QWW2" s="1354"/>
      <c r="QWX2" s="1354"/>
      <c r="QWY2" s="1354"/>
      <c r="QWZ2" s="1354"/>
      <c r="QXA2" s="1354"/>
      <c r="QXB2" s="1354"/>
      <c r="QXC2" s="1354"/>
      <c r="QXD2" s="1354"/>
      <c r="QXE2" s="1354"/>
      <c r="QXF2" s="1354"/>
      <c r="QXG2" s="1354"/>
      <c r="QXH2" s="1354"/>
      <c r="QXI2" s="1354"/>
      <c r="QXJ2" s="1354"/>
      <c r="QXK2" s="1354"/>
      <c r="QXL2" s="1354"/>
      <c r="QXM2" s="1354"/>
      <c r="QXN2" s="1354"/>
      <c r="QXO2" s="1354"/>
      <c r="QXP2" s="1354"/>
      <c r="QXQ2" s="1354"/>
      <c r="QXR2" s="1354"/>
      <c r="QXS2" s="1354"/>
      <c r="QXT2" s="1354"/>
      <c r="QXU2" s="1354"/>
      <c r="QXV2" s="1354"/>
      <c r="QXW2" s="1354"/>
      <c r="QXX2" s="1354"/>
      <c r="QXY2" s="1354"/>
      <c r="QXZ2" s="1354"/>
      <c r="QYA2" s="1354"/>
      <c r="QYB2" s="1354"/>
      <c r="QYC2" s="1354"/>
      <c r="QYD2" s="1354"/>
      <c r="QYE2" s="1354"/>
      <c r="QYF2" s="1354"/>
      <c r="QYG2" s="1354"/>
      <c r="QYH2" s="1354"/>
      <c r="QYI2" s="1354"/>
      <c r="QYJ2" s="1354"/>
      <c r="QYK2" s="1354"/>
      <c r="QYL2" s="1354"/>
      <c r="QYM2" s="1354"/>
      <c r="QYN2" s="1354"/>
      <c r="QYO2" s="1354"/>
      <c r="QYP2" s="1354"/>
      <c r="QYQ2" s="1354"/>
      <c r="QYR2" s="1354"/>
      <c r="QYS2" s="1354"/>
      <c r="QYT2" s="1354"/>
      <c r="QYU2" s="1354"/>
      <c r="QYV2" s="1354"/>
      <c r="QYW2" s="1354"/>
      <c r="QYX2" s="1354"/>
      <c r="QYY2" s="1354"/>
      <c r="QYZ2" s="1354"/>
      <c r="QZA2" s="1354"/>
      <c r="QZB2" s="1354"/>
      <c r="QZC2" s="1354"/>
      <c r="QZD2" s="1354"/>
      <c r="QZE2" s="1354"/>
      <c r="QZF2" s="1354"/>
      <c r="QZG2" s="1354"/>
      <c r="QZH2" s="1354"/>
      <c r="QZI2" s="1354"/>
      <c r="QZJ2" s="1354"/>
      <c r="QZK2" s="1354"/>
      <c r="QZL2" s="1354"/>
      <c r="QZM2" s="1354"/>
      <c r="QZN2" s="1354"/>
      <c r="QZO2" s="1354"/>
      <c r="QZP2" s="1354"/>
      <c r="QZQ2" s="1354"/>
      <c r="QZR2" s="1354"/>
      <c r="QZS2" s="1354"/>
      <c r="QZT2" s="1354"/>
      <c r="QZU2" s="1354"/>
      <c r="QZV2" s="1354"/>
      <c r="QZW2" s="1354"/>
      <c r="QZX2" s="1354"/>
      <c r="QZY2" s="1354"/>
      <c r="QZZ2" s="1354"/>
      <c r="RAA2" s="1354"/>
      <c r="RAB2" s="1354"/>
      <c r="RAC2" s="1354"/>
      <c r="RAD2" s="1354"/>
      <c r="RAE2" s="1354"/>
      <c r="RAF2" s="1354"/>
      <c r="RAG2" s="1354"/>
      <c r="RAH2" s="1354"/>
      <c r="RAI2" s="1354"/>
      <c r="RAJ2" s="1354"/>
      <c r="RAK2" s="1354"/>
      <c r="RAL2" s="1354"/>
      <c r="RAM2" s="1354"/>
      <c r="RAN2" s="1354"/>
      <c r="RAO2" s="1354"/>
      <c r="RAP2" s="1354"/>
      <c r="RAQ2" s="1354"/>
      <c r="RAR2" s="1354"/>
      <c r="RAS2" s="1354"/>
      <c r="RAT2" s="1354"/>
      <c r="RAU2" s="1354"/>
      <c r="RAV2" s="1354"/>
      <c r="RAW2" s="1354"/>
      <c r="RAX2" s="1354"/>
      <c r="RAY2" s="1354"/>
      <c r="RAZ2" s="1354"/>
      <c r="RBA2" s="1354"/>
      <c r="RBB2" s="1354"/>
      <c r="RBC2" s="1354"/>
      <c r="RBD2" s="1354"/>
      <c r="RBE2" s="1354"/>
      <c r="RBF2" s="1354"/>
      <c r="RBG2" s="1354"/>
      <c r="RBH2" s="1354"/>
      <c r="RBI2" s="1354"/>
      <c r="RBJ2" s="1354"/>
      <c r="RBK2" s="1354"/>
      <c r="RBL2" s="1354"/>
      <c r="RBM2" s="1354"/>
      <c r="RBN2" s="1354"/>
      <c r="RBO2" s="1354"/>
      <c r="RBP2" s="1354"/>
      <c r="RBQ2" s="1354"/>
      <c r="RBR2" s="1354"/>
      <c r="RBS2" s="1354"/>
      <c r="RBT2" s="1354"/>
      <c r="RBU2" s="1354"/>
      <c r="RBV2" s="1354"/>
      <c r="RBW2" s="1354"/>
      <c r="RBX2" s="1354"/>
      <c r="RBY2" s="1354"/>
      <c r="RBZ2" s="1354"/>
      <c r="RCA2" s="1354"/>
      <c r="RCB2" s="1354"/>
      <c r="RCC2" s="1354"/>
      <c r="RCD2" s="1354"/>
      <c r="RCE2" s="1354"/>
      <c r="RCF2" s="1354"/>
      <c r="RCG2" s="1354"/>
      <c r="RCH2" s="1354"/>
      <c r="RCI2" s="1354"/>
      <c r="RCJ2" s="1354"/>
      <c r="RCK2" s="1354"/>
      <c r="RCL2" s="1354"/>
      <c r="RCM2" s="1354"/>
      <c r="RCN2" s="1354"/>
      <c r="RCO2" s="1354"/>
      <c r="RCP2" s="1354"/>
      <c r="RCQ2" s="1354"/>
      <c r="RCR2" s="1354"/>
      <c r="RCS2" s="1354"/>
      <c r="RCT2" s="1354"/>
      <c r="RCU2" s="1354"/>
      <c r="RCV2" s="1354"/>
      <c r="RCW2" s="1354"/>
      <c r="RCX2" s="1354"/>
      <c r="RCY2" s="1354"/>
      <c r="RCZ2" s="1354"/>
      <c r="RDA2" s="1354"/>
      <c r="RDB2" s="1354"/>
      <c r="RDC2" s="1354"/>
      <c r="RDD2" s="1354"/>
      <c r="RDE2" s="1354"/>
      <c r="RDF2" s="1354"/>
      <c r="RDG2" s="1354"/>
      <c r="RDH2" s="1354"/>
      <c r="RDI2" s="1354"/>
      <c r="RDJ2" s="1354"/>
      <c r="RDK2" s="1354"/>
      <c r="RDL2" s="1354"/>
      <c r="RDM2" s="1354"/>
      <c r="RDN2" s="1354"/>
      <c r="RDO2" s="1354"/>
      <c r="RDP2" s="1354"/>
      <c r="RDQ2" s="1354"/>
      <c r="RDR2" s="1354"/>
      <c r="RDS2" s="1354"/>
      <c r="RDT2" s="1354"/>
      <c r="RDU2" s="1354"/>
      <c r="RDV2" s="1354"/>
      <c r="RDW2" s="1354"/>
      <c r="RDX2" s="1354"/>
      <c r="RDY2" s="1354"/>
      <c r="RDZ2" s="1354"/>
      <c r="REA2" s="1354"/>
      <c r="REB2" s="1354"/>
      <c r="REC2" s="1354"/>
      <c r="RED2" s="1354"/>
      <c r="REE2" s="1354"/>
      <c r="REF2" s="1354"/>
      <c r="REG2" s="1354"/>
      <c r="REH2" s="1354"/>
      <c r="REI2" s="1354"/>
      <c r="REJ2" s="1354"/>
      <c r="REK2" s="1354"/>
      <c r="REL2" s="1354"/>
      <c r="REM2" s="1354"/>
      <c r="REN2" s="1354"/>
      <c r="REO2" s="1354"/>
      <c r="REP2" s="1354"/>
      <c r="REQ2" s="1354"/>
      <c r="RER2" s="1354"/>
      <c r="RES2" s="1354"/>
      <c r="RET2" s="1354"/>
      <c r="REU2" s="1354"/>
      <c r="REV2" s="1354"/>
      <c r="REW2" s="1354"/>
      <c r="REX2" s="1354"/>
      <c r="REY2" s="1354"/>
      <c r="REZ2" s="1354"/>
      <c r="RFA2" s="1354"/>
      <c r="RFB2" s="1354"/>
      <c r="RFC2" s="1354"/>
      <c r="RFD2" s="1354"/>
      <c r="RFE2" s="1354"/>
      <c r="RFF2" s="1354"/>
      <c r="RFG2" s="1354"/>
      <c r="RFH2" s="1354"/>
      <c r="RFI2" s="1354"/>
      <c r="RFJ2" s="1354"/>
      <c r="RFK2" s="1354"/>
      <c r="RFL2" s="1354"/>
      <c r="RFM2" s="1354"/>
      <c r="RFN2" s="1354"/>
      <c r="RFO2" s="1354"/>
      <c r="RFP2" s="1354"/>
      <c r="RFQ2" s="1354"/>
      <c r="RFR2" s="1354"/>
      <c r="RFS2" s="1354"/>
      <c r="RFT2" s="1354"/>
      <c r="RFU2" s="1354"/>
      <c r="RFV2" s="1354"/>
      <c r="RFW2" s="1354"/>
      <c r="RFX2" s="1354"/>
      <c r="RFY2" s="1354"/>
      <c r="RFZ2" s="1354"/>
      <c r="RGA2" s="1354"/>
      <c r="RGB2" s="1354"/>
      <c r="RGC2" s="1354"/>
      <c r="RGD2" s="1354"/>
      <c r="RGE2" s="1354"/>
      <c r="RGF2" s="1354"/>
      <c r="RGG2" s="1354"/>
      <c r="RGH2" s="1354"/>
      <c r="RGI2" s="1354"/>
      <c r="RGJ2" s="1354"/>
      <c r="RGK2" s="1354"/>
      <c r="RGL2" s="1354"/>
      <c r="RGM2" s="1354"/>
      <c r="RGN2" s="1354"/>
      <c r="RGO2" s="1354"/>
      <c r="RGP2" s="1354"/>
      <c r="RGQ2" s="1354"/>
      <c r="RGR2" s="1354"/>
      <c r="RGS2" s="1354"/>
      <c r="RGT2" s="1354"/>
      <c r="RGU2" s="1354"/>
      <c r="RGV2" s="1354"/>
      <c r="RGW2" s="1354"/>
      <c r="RGX2" s="1354"/>
      <c r="RGY2" s="1354"/>
      <c r="RGZ2" s="1354"/>
      <c r="RHA2" s="1354"/>
      <c r="RHB2" s="1354"/>
      <c r="RHC2" s="1354"/>
      <c r="RHD2" s="1354"/>
      <c r="RHE2" s="1354"/>
      <c r="RHF2" s="1354"/>
      <c r="RHG2" s="1354"/>
      <c r="RHH2" s="1354"/>
      <c r="RHI2" s="1354"/>
      <c r="RHJ2" s="1354"/>
      <c r="RHK2" s="1354"/>
      <c r="RHL2" s="1354"/>
      <c r="RHM2" s="1354"/>
      <c r="RHN2" s="1354"/>
      <c r="RHO2" s="1354"/>
      <c r="RHP2" s="1354"/>
      <c r="RHQ2" s="1354"/>
      <c r="RHR2" s="1354"/>
      <c r="RHS2" s="1354"/>
      <c r="RHT2" s="1354"/>
      <c r="RHU2" s="1354"/>
      <c r="RHV2" s="1354"/>
      <c r="RHW2" s="1354"/>
      <c r="RHX2" s="1354"/>
      <c r="RHY2" s="1354"/>
      <c r="RHZ2" s="1354"/>
      <c r="RIA2" s="1354"/>
      <c r="RIB2" s="1354"/>
      <c r="RIC2" s="1354"/>
      <c r="RID2" s="1354"/>
      <c r="RIE2" s="1354"/>
      <c r="RIF2" s="1354"/>
      <c r="RIG2" s="1354"/>
      <c r="RIH2" s="1354"/>
      <c r="RII2" s="1354"/>
      <c r="RIJ2" s="1354"/>
      <c r="RIK2" s="1354"/>
      <c r="RIL2" s="1354"/>
      <c r="RIM2" s="1354"/>
      <c r="RIN2" s="1354"/>
      <c r="RIO2" s="1354"/>
      <c r="RIP2" s="1354"/>
      <c r="RIQ2" s="1354"/>
      <c r="RIR2" s="1354"/>
      <c r="RIS2" s="1354"/>
      <c r="RIT2" s="1354"/>
      <c r="RIU2" s="1354"/>
      <c r="RIV2" s="1354"/>
      <c r="RIW2" s="1354"/>
      <c r="RIX2" s="1354"/>
      <c r="RIY2" s="1354"/>
      <c r="RIZ2" s="1354"/>
      <c r="RJA2" s="1354"/>
      <c r="RJB2" s="1354"/>
      <c r="RJC2" s="1354"/>
      <c r="RJD2" s="1354"/>
      <c r="RJE2" s="1354"/>
      <c r="RJF2" s="1354"/>
      <c r="RJG2" s="1354"/>
      <c r="RJH2" s="1354"/>
      <c r="RJI2" s="1354"/>
      <c r="RJJ2" s="1354"/>
      <c r="RJK2" s="1354"/>
      <c r="RJL2" s="1354"/>
      <c r="RJM2" s="1354"/>
      <c r="RJN2" s="1354"/>
      <c r="RJO2" s="1354"/>
      <c r="RJP2" s="1354"/>
      <c r="RJQ2" s="1354"/>
      <c r="RJR2" s="1354"/>
      <c r="RJS2" s="1354"/>
      <c r="RJT2" s="1354"/>
      <c r="RJU2" s="1354"/>
      <c r="RJV2" s="1354"/>
      <c r="RJW2" s="1354"/>
      <c r="RJX2" s="1354"/>
      <c r="RJY2" s="1354"/>
      <c r="RJZ2" s="1354"/>
      <c r="RKA2" s="1354"/>
      <c r="RKB2" s="1354"/>
      <c r="RKC2" s="1354"/>
      <c r="RKD2" s="1354"/>
      <c r="RKE2" s="1354"/>
      <c r="RKF2" s="1354"/>
      <c r="RKG2" s="1354"/>
      <c r="RKH2" s="1354"/>
      <c r="RKI2" s="1354"/>
      <c r="RKJ2" s="1354"/>
      <c r="RKK2" s="1354"/>
      <c r="RKL2" s="1354"/>
      <c r="RKM2" s="1354"/>
      <c r="RKN2" s="1354"/>
      <c r="RKO2" s="1354"/>
      <c r="RKP2" s="1354"/>
      <c r="RKQ2" s="1354"/>
      <c r="RKR2" s="1354"/>
      <c r="RKS2" s="1354"/>
      <c r="RKT2" s="1354"/>
      <c r="RKU2" s="1354"/>
      <c r="RKV2" s="1354"/>
      <c r="RKW2" s="1354"/>
      <c r="RKX2" s="1354"/>
      <c r="RKY2" s="1354"/>
      <c r="RKZ2" s="1354"/>
      <c r="RLA2" s="1354"/>
      <c r="RLB2" s="1354"/>
      <c r="RLC2" s="1354"/>
      <c r="RLD2" s="1354"/>
      <c r="RLE2" s="1354"/>
      <c r="RLF2" s="1354"/>
      <c r="RLG2" s="1354"/>
      <c r="RLH2" s="1354"/>
      <c r="RLI2" s="1354"/>
      <c r="RLJ2" s="1354"/>
      <c r="RLK2" s="1354"/>
      <c r="RLL2" s="1354"/>
      <c r="RLM2" s="1354"/>
      <c r="RLN2" s="1354"/>
      <c r="RLO2" s="1354"/>
      <c r="RLP2" s="1354"/>
      <c r="RLQ2" s="1354"/>
      <c r="RLR2" s="1354"/>
      <c r="RLS2" s="1354"/>
      <c r="RLT2" s="1354"/>
      <c r="RLU2" s="1354"/>
      <c r="RLV2" s="1354"/>
      <c r="RLW2" s="1354"/>
      <c r="RLX2" s="1354"/>
      <c r="RLY2" s="1354"/>
      <c r="RLZ2" s="1354"/>
      <c r="RMA2" s="1354"/>
      <c r="RMB2" s="1354"/>
      <c r="RMC2" s="1354"/>
      <c r="RMD2" s="1354"/>
      <c r="RME2" s="1354"/>
      <c r="RMF2" s="1354"/>
      <c r="RMG2" s="1354"/>
      <c r="RMH2" s="1354"/>
      <c r="RMI2" s="1354"/>
      <c r="RMJ2" s="1354"/>
      <c r="RMK2" s="1354"/>
      <c r="RML2" s="1354"/>
      <c r="RMM2" s="1354"/>
      <c r="RMN2" s="1354"/>
      <c r="RMO2" s="1354"/>
      <c r="RMP2" s="1354"/>
      <c r="RMQ2" s="1354"/>
      <c r="RMR2" s="1354"/>
      <c r="RMS2" s="1354"/>
      <c r="RMT2" s="1354"/>
      <c r="RMU2" s="1354"/>
      <c r="RMV2" s="1354"/>
      <c r="RMW2" s="1354"/>
      <c r="RMX2" s="1354"/>
      <c r="RMY2" s="1354"/>
      <c r="RMZ2" s="1354"/>
      <c r="RNA2" s="1354"/>
      <c r="RNB2" s="1354"/>
      <c r="RNC2" s="1354"/>
      <c r="RND2" s="1354"/>
      <c r="RNE2" s="1354"/>
      <c r="RNF2" s="1354"/>
      <c r="RNG2" s="1354"/>
      <c r="RNH2" s="1354"/>
      <c r="RNI2" s="1354"/>
      <c r="RNJ2" s="1354"/>
      <c r="RNK2" s="1354"/>
      <c r="RNL2" s="1354"/>
      <c r="RNM2" s="1354"/>
      <c r="RNN2" s="1354"/>
      <c r="RNO2" s="1354"/>
      <c r="RNP2" s="1354"/>
      <c r="RNQ2" s="1354"/>
      <c r="RNR2" s="1354"/>
      <c r="RNS2" s="1354"/>
      <c r="RNT2" s="1354"/>
      <c r="RNU2" s="1354"/>
      <c r="RNV2" s="1354"/>
      <c r="RNW2" s="1354"/>
      <c r="RNX2" s="1354"/>
      <c r="RNY2" s="1354"/>
      <c r="RNZ2" s="1354"/>
      <c r="ROA2" s="1354"/>
      <c r="ROB2" s="1354"/>
      <c r="ROC2" s="1354"/>
      <c r="ROD2" s="1354"/>
      <c r="ROE2" s="1354"/>
      <c r="ROF2" s="1354"/>
      <c r="ROG2" s="1354"/>
      <c r="ROH2" s="1354"/>
      <c r="ROI2" s="1354"/>
      <c r="ROJ2" s="1354"/>
      <c r="ROK2" s="1354"/>
      <c r="ROL2" s="1354"/>
      <c r="ROM2" s="1354"/>
      <c r="RON2" s="1354"/>
      <c r="ROO2" s="1354"/>
      <c r="ROP2" s="1354"/>
      <c r="ROQ2" s="1354"/>
      <c r="ROR2" s="1354"/>
      <c r="ROS2" s="1354"/>
      <c r="ROT2" s="1354"/>
      <c r="ROU2" s="1354"/>
      <c r="ROV2" s="1354"/>
      <c r="ROW2" s="1354"/>
      <c r="ROX2" s="1354"/>
      <c r="ROY2" s="1354"/>
      <c r="ROZ2" s="1354"/>
      <c r="RPA2" s="1354"/>
      <c r="RPB2" s="1354"/>
      <c r="RPC2" s="1354"/>
      <c r="RPD2" s="1354"/>
      <c r="RPE2" s="1354"/>
      <c r="RPF2" s="1354"/>
      <c r="RPG2" s="1354"/>
      <c r="RPH2" s="1354"/>
      <c r="RPI2" s="1354"/>
      <c r="RPJ2" s="1354"/>
      <c r="RPK2" s="1354"/>
      <c r="RPL2" s="1354"/>
      <c r="RPM2" s="1354"/>
      <c r="RPN2" s="1354"/>
      <c r="RPO2" s="1354"/>
      <c r="RPP2" s="1354"/>
      <c r="RPQ2" s="1354"/>
      <c r="RPR2" s="1354"/>
      <c r="RPS2" s="1354"/>
      <c r="RPT2" s="1354"/>
      <c r="RPU2" s="1354"/>
      <c r="RPV2" s="1354"/>
      <c r="RPW2" s="1354"/>
      <c r="RPX2" s="1354"/>
      <c r="RPY2" s="1354"/>
      <c r="RPZ2" s="1354"/>
      <c r="RQA2" s="1354"/>
      <c r="RQB2" s="1354"/>
      <c r="RQC2" s="1354"/>
      <c r="RQD2" s="1354"/>
      <c r="RQE2" s="1354"/>
      <c r="RQF2" s="1354"/>
      <c r="RQG2" s="1354"/>
      <c r="RQH2" s="1354"/>
      <c r="RQI2" s="1354"/>
      <c r="RQJ2" s="1354"/>
      <c r="RQK2" s="1354"/>
      <c r="RQL2" s="1354"/>
      <c r="RQM2" s="1354"/>
      <c r="RQN2" s="1354"/>
      <c r="RQO2" s="1354"/>
      <c r="RQP2" s="1354"/>
      <c r="RQQ2" s="1354"/>
      <c r="RQR2" s="1354"/>
      <c r="RQS2" s="1354"/>
      <c r="RQT2" s="1354"/>
      <c r="RQU2" s="1354"/>
      <c r="RQV2" s="1354"/>
      <c r="RQW2" s="1354"/>
      <c r="RQX2" s="1354"/>
      <c r="RQY2" s="1354"/>
      <c r="RQZ2" s="1354"/>
      <c r="RRA2" s="1354"/>
      <c r="RRB2" s="1354"/>
      <c r="RRC2" s="1354"/>
      <c r="RRD2" s="1354"/>
      <c r="RRE2" s="1354"/>
      <c r="RRF2" s="1354"/>
      <c r="RRG2" s="1354"/>
      <c r="RRH2" s="1354"/>
      <c r="RRI2" s="1354"/>
      <c r="RRJ2" s="1354"/>
      <c r="RRK2" s="1354"/>
      <c r="RRL2" s="1354"/>
      <c r="RRM2" s="1354"/>
      <c r="RRN2" s="1354"/>
      <c r="RRO2" s="1354"/>
      <c r="RRP2" s="1354"/>
      <c r="RRQ2" s="1354"/>
      <c r="RRR2" s="1354"/>
      <c r="RRS2" s="1354"/>
      <c r="RRT2" s="1354"/>
      <c r="RRU2" s="1354"/>
      <c r="RRV2" s="1354"/>
      <c r="RRW2" s="1354"/>
      <c r="RRX2" s="1354"/>
      <c r="RRY2" s="1354"/>
      <c r="RRZ2" s="1354"/>
      <c r="RSA2" s="1354"/>
      <c r="RSB2" s="1354"/>
      <c r="RSC2" s="1354"/>
      <c r="RSD2" s="1354"/>
      <c r="RSE2" s="1354"/>
      <c r="RSF2" s="1354"/>
      <c r="RSG2" s="1354"/>
      <c r="RSH2" s="1354"/>
      <c r="RSI2" s="1354"/>
      <c r="RSJ2" s="1354"/>
      <c r="RSK2" s="1354"/>
      <c r="RSL2" s="1354"/>
      <c r="RSM2" s="1354"/>
      <c r="RSN2" s="1354"/>
      <c r="RSO2" s="1354"/>
      <c r="RSP2" s="1354"/>
      <c r="RSQ2" s="1354"/>
      <c r="RSR2" s="1354"/>
      <c r="RSS2" s="1354"/>
      <c r="RST2" s="1354"/>
      <c r="RSU2" s="1354"/>
      <c r="RSV2" s="1354"/>
      <c r="RSW2" s="1354"/>
      <c r="RSX2" s="1354"/>
      <c r="RSY2" s="1354"/>
      <c r="RSZ2" s="1354"/>
      <c r="RTA2" s="1354"/>
      <c r="RTB2" s="1354"/>
      <c r="RTC2" s="1354"/>
      <c r="RTD2" s="1354"/>
      <c r="RTE2" s="1354"/>
      <c r="RTF2" s="1354"/>
      <c r="RTG2" s="1354"/>
      <c r="RTH2" s="1354"/>
      <c r="RTI2" s="1354"/>
      <c r="RTJ2" s="1354"/>
      <c r="RTK2" s="1354"/>
      <c r="RTL2" s="1354"/>
      <c r="RTM2" s="1354"/>
      <c r="RTN2" s="1354"/>
      <c r="RTO2" s="1354"/>
      <c r="RTP2" s="1354"/>
      <c r="RTQ2" s="1354"/>
      <c r="RTR2" s="1354"/>
      <c r="RTS2" s="1354"/>
      <c r="RTT2" s="1354"/>
      <c r="RTU2" s="1354"/>
      <c r="RTV2" s="1354"/>
      <c r="RTW2" s="1354"/>
      <c r="RTX2" s="1354"/>
      <c r="RTY2" s="1354"/>
      <c r="RTZ2" s="1354"/>
      <c r="RUA2" s="1354"/>
      <c r="RUB2" s="1354"/>
      <c r="RUC2" s="1354"/>
      <c r="RUD2" s="1354"/>
      <c r="RUE2" s="1354"/>
      <c r="RUF2" s="1354"/>
      <c r="RUG2" s="1354"/>
      <c r="RUH2" s="1354"/>
      <c r="RUI2" s="1354"/>
      <c r="RUJ2" s="1354"/>
      <c r="RUK2" s="1354"/>
      <c r="RUL2" s="1354"/>
      <c r="RUM2" s="1354"/>
      <c r="RUN2" s="1354"/>
      <c r="RUO2" s="1354"/>
      <c r="RUP2" s="1354"/>
      <c r="RUQ2" s="1354"/>
      <c r="RUR2" s="1354"/>
      <c r="RUS2" s="1354"/>
      <c r="RUT2" s="1354"/>
      <c r="RUU2" s="1354"/>
      <c r="RUV2" s="1354"/>
      <c r="RUW2" s="1354"/>
      <c r="RUX2" s="1354"/>
      <c r="RUY2" s="1354"/>
      <c r="RUZ2" s="1354"/>
      <c r="RVA2" s="1354"/>
      <c r="RVB2" s="1354"/>
      <c r="RVC2" s="1354"/>
      <c r="RVD2" s="1354"/>
      <c r="RVE2" s="1354"/>
      <c r="RVF2" s="1354"/>
      <c r="RVG2" s="1354"/>
      <c r="RVH2" s="1354"/>
      <c r="RVI2" s="1354"/>
      <c r="RVJ2" s="1354"/>
      <c r="RVK2" s="1354"/>
      <c r="RVL2" s="1354"/>
      <c r="RVM2" s="1354"/>
      <c r="RVN2" s="1354"/>
      <c r="RVO2" s="1354"/>
      <c r="RVP2" s="1354"/>
      <c r="RVQ2" s="1354"/>
      <c r="RVR2" s="1354"/>
      <c r="RVS2" s="1354"/>
      <c r="RVT2" s="1354"/>
      <c r="RVU2" s="1354"/>
      <c r="RVV2" s="1354"/>
      <c r="RVW2" s="1354"/>
      <c r="RVX2" s="1354"/>
      <c r="RVY2" s="1354"/>
      <c r="RVZ2" s="1354"/>
      <c r="RWA2" s="1354"/>
      <c r="RWB2" s="1354"/>
      <c r="RWC2" s="1354"/>
      <c r="RWD2" s="1354"/>
      <c r="RWE2" s="1354"/>
      <c r="RWF2" s="1354"/>
      <c r="RWG2" s="1354"/>
      <c r="RWH2" s="1354"/>
      <c r="RWI2" s="1354"/>
      <c r="RWJ2" s="1354"/>
      <c r="RWK2" s="1354"/>
      <c r="RWL2" s="1354"/>
      <c r="RWM2" s="1354"/>
      <c r="RWN2" s="1354"/>
      <c r="RWO2" s="1354"/>
      <c r="RWP2" s="1354"/>
      <c r="RWQ2" s="1354"/>
      <c r="RWR2" s="1354"/>
      <c r="RWS2" s="1354"/>
      <c r="RWT2" s="1354"/>
      <c r="RWU2" s="1354"/>
      <c r="RWV2" s="1354"/>
      <c r="RWW2" s="1354"/>
      <c r="RWX2" s="1354"/>
      <c r="RWY2" s="1354"/>
      <c r="RWZ2" s="1354"/>
      <c r="RXA2" s="1354"/>
      <c r="RXB2" s="1354"/>
      <c r="RXC2" s="1354"/>
      <c r="RXD2" s="1354"/>
      <c r="RXE2" s="1354"/>
      <c r="RXF2" s="1354"/>
      <c r="RXG2" s="1354"/>
      <c r="RXH2" s="1354"/>
      <c r="RXI2" s="1354"/>
      <c r="RXJ2" s="1354"/>
      <c r="RXK2" s="1354"/>
      <c r="RXL2" s="1354"/>
      <c r="RXM2" s="1354"/>
      <c r="RXN2" s="1354"/>
      <c r="RXO2" s="1354"/>
      <c r="RXP2" s="1354"/>
      <c r="RXQ2" s="1354"/>
      <c r="RXR2" s="1354"/>
      <c r="RXS2" s="1354"/>
      <c r="RXT2" s="1354"/>
      <c r="RXU2" s="1354"/>
      <c r="RXV2" s="1354"/>
      <c r="RXW2" s="1354"/>
      <c r="RXX2" s="1354"/>
      <c r="RXY2" s="1354"/>
      <c r="RXZ2" s="1354"/>
      <c r="RYA2" s="1354"/>
      <c r="RYB2" s="1354"/>
      <c r="RYC2" s="1354"/>
      <c r="RYD2" s="1354"/>
      <c r="RYE2" s="1354"/>
      <c r="RYF2" s="1354"/>
      <c r="RYG2" s="1354"/>
      <c r="RYH2" s="1354"/>
      <c r="RYI2" s="1354"/>
      <c r="RYJ2" s="1354"/>
      <c r="RYK2" s="1354"/>
      <c r="RYL2" s="1354"/>
      <c r="RYM2" s="1354"/>
      <c r="RYN2" s="1354"/>
      <c r="RYO2" s="1354"/>
      <c r="RYP2" s="1354"/>
      <c r="RYQ2" s="1354"/>
      <c r="RYR2" s="1354"/>
      <c r="RYS2" s="1354"/>
      <c r="RYT2" s="1354"/>
      <c r="RYU2" s="1354"/>
      <c r="RYV2" s="1354"/>
      <c r="RYW2" s="1354"/>
      <c r="RYX2" s="1354"/>
      <c r="RYY2" s="1354"/>
      <c r="RYZ2" s="1354"/>
      <c r="RZA2" s="1354"/>
      <c r="RZB2" s="1354"/>
      <c r="RZC2" s="1354"/>
      <c r="RZD2" s="1354"/>
      <c r="RZE2" s="1354"/>
      <c r="RZF2" s="1354"/>
      <c r="RZG2" s="1354"/>
      <c r="RZH2" s="1354"/>
      <c r="RZI2" s="1354"/>
      <c r="RZJ2" s="1354"/>
      <c r="RZK2" s="1354"/>
      <c r="RZL2" s="1354"/>
      <c r="RZM2" s="1354"/>
      <c r="RZN2" s="1354"/>
      <c r="RZO2" s="1354"/>
      <c r="RZP2" s="1354"/>
      <c r="RZQ2" s="1354"/>
      <c r="RZR2" s="1354"/>
      <c r="RZS2" s="1354"/>
      <c r="RZT2" s="1354"/>
      <c r="RZU2" s="1354"/>
      <c r="RZV2" s="1354"/>
      <c r="RZW2" s="1354"/>
      <c r="RZX2" s="1354"/>
      <c r="RZY2" s="1354"/>
      <c r="RZZ2" s="1354"/>
      <c r="SAA2" s="1354"/>
      <c r="SAB2" s="1354"/>
      <c r="SAC2" s="1354"/>
      <c r="SAD2" s="1354"/>
      <c r="SAE2" s="1354"/>
      <c r="SAF2" s="1354"/>
      <c r="SAG2" s="1354"/>
      <c r="SAH2" s="1354"/>
      <c r="SAI2" s="1354"/>
      <c r="SAJ2" s="1354"/>
      <c r="SAK2" s="1354"/>
      <c r="SAL2" s="1354"/>
      <c r="SAM2" s="1354"/>
      <c r="SAN2" s="1354"/>
      <c r="SAO2" s="1354"/>
      <c r="SAP2" s="1354"/>
      <c r="SAQ2" s="1354"/>
      <c r="SAR2" s="1354"/>
      <c r="SAS2" s="1354"/>
      <c r="SAT2" s="1354"/>
      <c r="SAU2" s="1354"/>
      <c r="SAV2" s="1354"/>
      <c r="SAW2" s="1354"/>
      <c r="SAX2" s="1354"/>
      <c r="SAY2" s="1354"/>
      <c r="SAZ2" s="1354"/>
      <c r="SBA2" s="1354"/>
      <c r="SBB2" s="1354"/>
      <c r="SBC2" s="1354"/>
      <c r="SBD2" s="1354"/>
      <c r="SBE2" s="1354"/>
      <c r="SBF2" s="1354"/>
      <c r="SBG2" s="1354"/>
      <c r="SBH2" s="1354"/>
      <c r="SBI2" s="1354"/>
      <c r="SBJ2" s="1354"/>
      <c r="SBK2" s="1354"/>
      <c r="SBL2" s="1354"/>
      <c r="SBM2" s="1354"/>
      <c r="SBN2" s="1354"/>
      <c r="SBO2" s="1354"/>
      <c r="SBP2" s="1354"/>
      <c r="SBQ2" s="1354"/>
      <c r="SBR2" s="1354"/>
      <c r="SBS2" s="1354"/>
      <c r="SBT2" s="1354"/>
      <c r="SBU2" s="1354"/>
      <c r="SBV2" s="1354"/>
      <c r="SBW2" s="1354"/>
      <c r="SBX2" s="1354"/>
      <c r="SBY2" s="1354"/>
      <c r="SBZ2" s="1354"/>
      <c r="SCA2" s="1354"/>
      <c r="SCB2" s="1354"/>
      <c r="SCC2" s="1354"/>
      <c r="SCD2" s="1354"/>
      <c r="SCE2" s="1354"/>
      <c r="SCF2" s="1354"/>
      <c r="SCG2" s="1354"/>
      <c r="SCH2" s="1354"/>
      <c r="SCI2" s="1354"/>
      <c r="SCJ2" s="1354"/>
      <c r="SCK2" s="1354"/>
      <c r="SCL2" s="1354"/>
      <c r="SCM2" s="1354"/>
      <c r="SCN2" s="1354"/>
      <c r="SCO2" s="1354"/>
      <c r="SCP2" s="1354"/>
      <c r="SCQ2" s="1354"/>
      <c r="SCR2" s="1354"/>
      <c r="SCS2" s="1354"/>
      <c r="SCT2" s="1354"/>
      <c r="SCU2" s="1354"/>
      <c r="SCV2" s="1354"/>
      <c r="SCW2" s="1354"/>
      <c r="SCX2" s="1354"/>
      <c r="SCY2" s="1354"/>
      <c r="SCZ2" s="1354"/>
      <c r="SDA2" s="1354"/>
      <c r="SDB2" s="1354"/>
      <c r="SDC2" s="1354"/>
      <c r="SDD2" s="1354"/>
      <c r="SDE2" s="1354"/>
      <c r="SDF2" s="1354"/>
      <c r="SDG2" s="1354"/>
      <c r="SDH2" s="1354"/>
      <c r="SDI2" s="1354"/>
      <c r="SDJ2" s="1354"/>
      <c r="SDK2" s="1354"/>
      <c r="SDL2" s="1354"/>
      <c r="SDM2" s="1354"/>
      <c r="SDN2" s="1354"/>
      <c r="SDO2" s="1354"/>
      <c r="SDP2" s="1354"/>
      <c r="SDQ2" s="1354"/>
      <c r="SDR2" s="1354"/>
      <c r="SDS2" s="1354"/>
      <c r="SDT2" s="1354"/>
      <c r="SDU2" s="1354"/>
      <c r="SDV2" s="1354"/>
      <c r="SDW2" s="1354"/>
      <c r="SDX2" s="1354"/>
      <c r="SDY2" s="1354"/>
      <c r="SDZ2" s="1354"/>
      <c r="SEA2" s="1354"/>
      <c r="SEB2" s="1354"/>
      <c r="SEC2" s="1354"/>
      <c r="SED2" s="1354"/>
      <c r="SEE2" s="1354"/>
      <c r="SEF2" s="1354"/>
      <c r="SEG2" s="1354"/>
      <c r="SEH2" s="1354"/>
      <c r="SEI2" s="1354"/>
      <c r="SEJ2" s="1354"/>
      <c r="SEK2" s="1354"/>
      <c r="SEL2" s="1354"/>
      <c r="SEM2" s="1354"/>
      <c r="SEN2" s="1354"/>
      <c r="SEO2" s="1354"/>
      <c r="SEP2" s="1354"/>
      <c r="SEQ2" s="1354"/>
      <c r="SER2" s="1354"/>
      <c r="SES2" s="1354"/>
      <c r="SET2" s="1354"/>
      <c r="SEU2" s="1354"/>
      <c r="SEV2" s="1354"/>
      <c r="SEW2" s="1354"/>
      <c r="SEX2" s="1354"/>
      <c r="SEY2" s="1354"/>
      <c r="SEZ2" s="1354"/>
      <c r="SFA2" s="1354"/>
      <c r="SFB2" s="1354"/>
      <c r="SFC2" s="1354"/>
      <c r="SFD2" s="1354"/>
      <c r="SFE2" s="1354"/>
      <c r="SFF2" s="1354"/>
      <c r="SFG2" s="1354"/>
      <c r="SFH2" s="1354"/>
      <c r="SFI2" s="1354"/>
      <c r="SFJ2" s="1354"/>
      <c r="SFK2" s="1354"/>
      <c r="SFL2" s="1354"/>
      <c r="SFM2" s="1354"/>
      <c r="SFN2" s="1354"/>
      <c r="SFO2" s="1354"/>
      <c r="SFP2" s="1354"/>
      <c r="SFQ2" s="1354"/>
      <c r="SFR2" s="1354"/>
      <c r="SFS2" s="1354"/>
      <c r="SFT2" s="1354"/>
      <c r="SFU2" s="1354"/>
      <c r="SFV2" s="1354"/>
      <c r="SFW2" s="1354"/>
      <c r="SFX2" s="1354"/>
      <c r="SFY2" s="1354"/>
      <c r="SFZ2" s="1354"/>
      <c r="SGA2" s="1354"/>
      <c r="SGB2" s="1354"/>
      <c r="SGC2" s="1354"/>
      <c r="SGD2" s="1354"/>
      <c r="SGE2" s="1354"/>
      <c r="SGF2" s="1354"/>
      <c r="SGG2" s="1354"/>
      <c r="SGH2" s="1354"/>
      <c r="SGI2" s="1354"/>
      <c r="SGJ2" s="1354"/>
      <c r="SGK2" s="1354"/>
      <c r="SGL2" s="1354"/>
      <c r="SGM2" s="1354"/>
      <c r="SGN2" s="1354"/>
      <c r="SGO2" s="1354"/>
      <c r="SGP2" s="1354"/>
      <c r="SGQ2" s="1354"/>
      <c r="SGR2" s="1354"/>
      <c r="SGS2" s="1354"/>
      <c r="SGT2" s="1354"/>
      <c r="SGU2" s="1354"/>
      <c r="SGV2" s="1354"/>
      <c r="SGW2" s="1354"/>
      <c r="SGX2" s="1354"/>
      <c r="SGY2" s="1354"/>
      <c r="SGZ2" s="1354"/>
      <c r="SHA2" s="1354"/>
      <c r="SHB2" s="1354"/>
      <c r="SHC2" s="1354"/>
      <c r="SHD2" s="1354"/>
      <c r="SHE2" s="1354"/>
      <c r="SHF2" s="1354"/>
      <c r="SHG2" s="1354"/>
      <c r="SHH2" s="1354"/>
      <c r="SHI2" s="1354"/>
      <c r="SHJ2" s="1354"/>
      <c r="SHK2" s="1354"/>
      <c r="SHL2" s="1354"/>
      <c r="SHM2" s="1354"/>
      <c r="SHN2" s="1354"/>
      <c r="SHO2" s="1354"/>
      <c r="SHP2" s="1354"/>
      <c r="SHQ2" s="1354"/>
      <c r="SHR2" s="1354"/>
      <c r="SHS2" s="1354"/>
      <c r="SHT2" s="1354"/>
      <c r="SHU2" s="1354"/>
      <c r="SHV2" s="1354"/>
      <c r="SHW2" s="1354"/>
      <c r="SHX2" s="1354"/>
      <c r="SHY2" s="1354"/>
      <c r="SHZ2" s="1354"/>
      <c r="SIA2" s="1354"/>
      <c r="SIB2" s="1354"/>
      <c r="SIC2" s="1354"/>
      <c r="SID2" s="1354"/>
      <c r="SIE2" s="1354"/>
      <c r="SIF2" s="1354"/>
      <c r="SIG2" s="1354"/>
      <c r="SIH2" s="1354"/>
      <c r="SII2" s="1354"/>
      <c r="SIJ2" s="1354"/>
      <c r="SIK2" s="1354"/>
      <c r="SIL2" s="1354"/>
      <c r="SIM2" s="1354"/>
      <c r="SIN2" s="1354"/>
      <c r="SIO2" s="1354"/>
      <c r="SIP2" s="1354"/>
      <c r="SIQ2" s="1354"/>
      <c r="SIR2" s="1354"/>
      <c r="SIS2" s="1354"/>
      <c r="SIT2" s="1354"/>
      <c r="SIU2" s="1354"/>
      <c r="SIV2" s="1354"/>
      <c r="SIW2" s="1354"/>
      <c r="SIX2" s="1354"/>
      <c r="SIY2" s="1354"/>
      <c r="SIZ2" s="1354"/>
      <c r="SJA2" s="1354"/>
      <c r="SJB2" s="1354"/>
      <c r="SJC2" s="1354"/>
      <c r="SJD2" s="1354"/>
      <c r="SJE2" s="1354"/>
      <c r="SJF2" s="1354"/>
      <c r="SJG2" s="1354"/>
      <c r="SJH2" s="1354"/>
      <c r="SJI2" s="1354"/>
      <c r="SJJ2" s="1354"/>
      <c r="SJK2" s="1354"/>
      <c r="SJL2" s="1354"/>
      <c r="SJM2" s="1354"/>
      <c r="SJN2" s="1354"/>
      <c r="SJO2" s="1354"/>
      <c r="SJP2" s="1354"/>
      <c r="SJQ2" s="1354"/>
      <c r="SJR2" s="1354"/>
      <c r="SJS2" s="1354"/>
      <c r="SJT2" s="1354"/>
      <c r="SJU2" s="1354"/>
      <c r="SJV2" s="1354"/>
      <c r="SJW2" s="1354"/>
      <c r="SJX2" s="1354"/>
      <c r="SJY2" s="1354"/>
      <c r="SJZ2" s="1354"/>
      <c r="SKA2" s="1354"/>
      <c r="SKB2" s="1354"/>
      <c r="SKC2" s="1354"/>
      <c r="SKD2" s="1354"/>
      <c r="SKE2" s="1354"/>
      <c r="SKF2" s="1354"/>
      <c r="SKG2" s="1354"/>
      <c r="SKH2" s="1354"/>
      <c r="SKI2" s="1354"/>
      <c r="SKJ2" s="1354"/>
      <c r="SKK2" s="1354"/>
      <c r="SKL2" s="1354"/>
      <c r="SKM2" s="1354"/>
      <c r="SKN2" s="1354"/>
      <c r="SKO2" s="1354"/>
      <c r="SKP2" s="1354"/>
      <c r="SKQ2" s="1354"/>
      <c r="SKR2" s="1354"/>
      <c r="SKS2" s="1354"/>
      <c r="SKT2" s="1354"/>
      <c r="SKU2" s="1354"/>
      <c r="SKV2" s="1354"/>
      <c r="SKW2" s="1354"/>
      <c r="SKX2" s="1354"/>
      <c r="SKY2" s="1354"/>
      <c r="SKZ2" s="1354"/>
      <c r="SLA2" s="1354"/>
      <c r="SLB2" s="1354"/>
      <c r="SLC2" s="1354"/>
      <c r="SLD2" s="1354"/>
      <c r="SLE2" s="1354"/>
      <c r="SLF2" s="1354"/>
      <c r="SLG2" s="1354"/>
      <c r="SLH2" s="1354"/>
      <c r="SLI2" s="1354"/>
      <c r="SLJ2" s="1354"/>
      <c r="SLK2" s="1354"/>
      <c r="SLL2" s="1354"/>
      <c r="SLM2" s="1354"/>
      <c r="SLN2" s="1354"/>
      <c r="SLO2" s="1354"/>
      <c r="SLP2" s="1354"/>
      <c r="SLQ2" s="1354"/>
      <c r="SLR2" s="1354"/>
      <c r="SLS2" s="1354"/>
      <c r="SLT2" s="1354"/>
      <c r="SLU2" s="1354"/>
      <c r="SLV2" s="1354"/>
      <c r="SLW2" s="1354"/>
      <c r="SLX2" s="1354"/>
      <c r="SLY2" s="1354"/>
      <c r="SLZ2" s="1354"/>
      <c r="SMA2" s="1354"/>
      <c r="SMB2" s="1354"/>
      <c r="SMC2" s="1354"/>
      <c r="SMD2" s="1354"/>
      <c r="SME2" s="1354"/>
      <c r="SMF2" s="1354"/>
      <c r="SMG2" s="1354"/>
      <c r="SMH2" s="1354"/>
      <c r="SMI2" s="1354"/>
      <c r="SMJ2" s="1354"/>
      <c r="SMK2" s="1354"/>
      <c r="SML2" s="1354"/>
      <c r="SMM2" s="1354"/>
      <c r="SMN2" s="1354"/>
      <c r="SMO2" s="1354"/>
      <c r="SMP2" s="1354"/>
      <c r="SMQ2" s="1354"/>
      <c r="SMR2" s="1354"/>
      <c r="SMS2" s="1354"/>
      <c r="SMT2" s="1354"/>
      <c r="SMU2" s="1354"/>
      <c r="SMV2" s="1354"/>
      <c r="SMW2" s="1354"/>
      <c r="SMX2" s="1354"/>
      <c r="SMY2" s="1354"/>
      <c r="SMZ2" s="1354"/>
      <c r="SNA2" s="1354"/>
      <c r="SNB2" s="1354"/>
      <c r="SNC2" s="1354"/>
      <c r="SND2" s="1354"/>
      <c r="SNE2" s="1354"/>
      <c r="SNF2" s="1354"/>
      <c r="SNG2" s="1354"/>
      <c r="SNH2" s="1354"/>
      <c r="SNI2" s="1354"/>
      <c r="SNJ2" s="1354"/>
      <c r="SNK2" s="1354"/>
      <c r="SNL2" s="1354"/>
      <c r="SNM2" s="1354"/>
      <c r="SNN2" s="1354"/>
      <c r="SNO2" s="1354"/>
      <c r="SNP2" s="1354"/>
      <c r="SNQ2" s="1354"/>
      <c r="SNR2" s="1354"/>
      <c r="SNS2" s="1354"/>
      <c r="SNT2" s="1354"/>
      <c r="SNU2" s="1354"/>
      <c r="SNV2" s="1354"/>
      <c r="SNW2" s="1354"/>
      <c r="SNX2" s="1354"/>
      <c r="SNY2" s="1354"/>
      <c r="SNZ2" s="1354"/>
      <c r="SOA2" s="1354"/>
      <c r="SOB2" s="1354"/>
      <c r="SOC2" s="1354"/>
      <c r="SOD2" s="1354"/>
      <c r="SOE2" s="1354"/>
      <c r="SOF2" s="1354"/>
      <c r="SOG2" s="1354"/>
      <c r="SOH2" s="1354"/>
      <c r="SOI2" s="1354"/>
      <c r="SOJ2" s="1354"/>
      <c r="SOK2" s="1354"/>
      <c r="SOL2" s="1354"/>
      <c r="SOM2" s="1354"/>
      <c r="SON2" s="1354"/>
      <c r="SOO2" s="1354"/>
      <c r="SOP2" s="1354"/>
      <c r="SOQ2" s="1354"/>
      <c r="SOR2" s="1354"/>
      <c r="SOS2" s="1354"/>
      <c r="SOT2" s="1354"/>
      <c r="SOU2" s="1354"/>
      <c r="SOV2" s="1354"/>
      <c r="SOW2" s="1354"/>
      <c r="SOX2" s="1354"/>
      <c r="SOY2" s="1354"/>
      <c r="SOZ2" s="1354"/>
      <c r="SPA2" s="1354"/>
      <c r="SPB2" s="1354"/>
      <c r="SPC2" s="1354"/>
      <c r="SPD2" s="1354"/>
      <c r="SPE2" s="1354"/>
      <c r="SPF2" s="1354"/>
      <c r="SPG2" s="1354"/>
      <c r="SPH2" s="1354"/>
      <c r="SPI2" s="1354"/>
      <c r="SPJ2" s="1354"/>
      <c r="SPK2" s="1354"/>
      <c r="SPL2" s="1354"/>
      <c r="SPM2" s="1354"/>
      <c r="SPN2" s="1354"/>
      <c r="SPO2" s="1354"/>
      <c r="SPP2" s="1354"/>
      <c r="SPQ2" s="1354"/>
      <c r="SPR2" s="1354"/>
      <c r="SPS2" s="1354"/>
      <c r="SPT2" s="1354"/>
      <c r="SPU2" s="1354"/>
      <c r="SPV2" s="1354"/>
      <c r="SPW2" s="1354"/>
      <c r="SPX2" s="1354"/>
      <c r="SPY2" s="1354"/>
      <c r="SPZ2" s="1354"/>
      <c r="SQA2" s="1354"/>
      <c r="SQB2" s="1354"/>
      <c r="SQC2" s="1354"/>
      <c r="SQD2" s="1354"/>
      <c r="SQE2" s="1354"/>
      <c r="SQF2" s="1354"/>
      <c r="SQG2" s="1354"/>
      <c r="SQH2" s="1354"/>
      <c r="SQI2" s="1354"/>
      <c r="SQJ2" s="1354"/>
      <c r="SQK2" s="1354"/>
      <c r="SQL2" s="1354"/>
      <c r="SQM2" s="1354"/>
      <c r="SQN2" s="1354"/>
      <c r="SQO2" s="1354"/>
      <c r="SQP2" s="1354"/>
      <c r="SQQ2" s="1354"/>
      <c r="SQR2" s="1354"/>
      <c r="SQS2" s="1354"/>
      <c r="SQT2" s="1354"/>
      <c r="SQU2" s="1354"/>
      <c r="SQV2" s="1354"/>
      <c r="SQW2" s="1354"/>
      <c r="SQX2" s="1354"/>
      <c r="SQY2" s="1354"/>
      <c r="SQZ2" s="1354"/>
      <c r="SRA2" s="1354"/>
      <c r="SRB2" s="1354"/>
      <c r="SRC2" s="1354"/>
      <c r="SRD2" s="1354"/>
      <c r="SRE2" s="1354"/>
      <c r="SRF2" s="1354"/>
      <c r="SRG2" s="1354"/>
      <c r="SRH2" s="1354"/>
      <c r="SRI2" s="1354"/>
      <c r="SRJ2" s="1354"/>
      <c r="SRK2" s="1354"/>
      <c r="SRL2" s="1354"/>
      <c r="SRM2" s="1354"/>
      <c r="SRN2" s="1354"/>
      <c r="SRO2" s="1354"/>
      <c r="SRP2" s="1354"/>
      <c r="SRQ2" s="1354"/>
      <c r="SRR2" s="1354"/>
      <c r="SRS2" s="1354"/>
      <c r="SRT2" s="1354"/>
      <c r="SRU2" s="1354"/>
      <c r="SRV2" s="1354"/>
      <c r="SRW2" s="1354"/>
      <c r="SRX2" s="1354"/>
      <c r="SRY2" s="1354"/>
      <c r="SRZ2" s="1354"/>
      <c r="SSA2" s="1354"/>
      <c r="SSB2" s="1354"/>
      <c r="SSC2" s="1354"/>
      <c r="SSD2" s="1354"/>
      <c r="SSE2" s="1354"/>
      <c r="SSF2" s="1354"/>
      <c r="SSG2" s="1354"/>
      <c r="SSH2" s="1354"/>
      <c r="SSI2" s="1354"/>
      <c r="SSJ2" s="1354"/>
      <c r="SSK2" s="1354"/>
      <c r="SSL2" s="1354"/>
      <c r="SSM2" s="1354"/>
      <c r="SSN2" s="1354"/>
      <c r="SSO2" s="1354"/>
      <c r="SSP2" s="1354"/>
      <c r="SSQ2" s="1354"/>
      <c r="SSR2" s="1354"/>
      <c r="SSS2" s="1354"/>
      <c r="SST2" s="1354"/>
      <c r="SSU2" s="1354"/>
      <c r="SSV2" s="1354"/>
      <c r="SSW2" s="1354"/>
      <c r="SSX2" s="1354"/>
      <c r="SSY2" s="1354"/>
      <c r="SSZ2" s="1354"/>
      <c r="STA2" s="1354"/>
      <c r="STB2" s="1354"/>
      <c r="STC2" s="1354"/>
      <c r="STD2" s="1354"/>
      <c r="STE2" s="1354"/>
      <c r="STF2" s="1354"/>
      <c r="STG2" s="1354"/>
      <c r="STH2" s="1354"/>
      <c r="STI2" s="1354"/>
      <c r="STJ2" s="1354"/>
      <c r="STK2" s="1354"/>
      <c r="STL2" s="1354"/>
      <c r="STM2" s="1354"/>
      <c r="STN2" s="1354"/>
      <c r="STO2" s="1354"/>
      <c r="STP2" s="1354"/>
      <c r="STQ2" s="1354"/>
      <c r="STR2" s="1354"/>
      <c r="STS2" s="1354"/>
      <c r="STT2" s="1354"/>
      <c r="STU2" s="1354"/>
      <c r="STV2" s="1354"/>
      <c r="STW2" s="1354"/>
      <c r="STX2" s="1354"/>
      <c r="STY2" s="1354"/>
      <c r="STZ2" s="1354"/>
      <c r="SUA2" s="1354"/>
      <c r="SUB2" s="1354"/>
      <c r="SUC2" s="1354"/>
      <c r="SUD2" s="1354"/>
      <c r="SUE2" s="1354"/>
      <c r="SUF2" s="1354"/>
      <c r="SUG2" s="1354"/>
      <c r="SUH2" s="1354"/>
      <c r="SUI2" s="1354"/>
      <c r="SUJ2" s="1354"/>
      <c r="SUK2" s="1354"/>
      <c r="SUL2" s="1354"/>
      <c r="SUM2" s="1354"/>
      <c r="SUN2" s="1354"/>
      <c r="SUO2" s="1354"/>
      <c r="SUP2" s="1354"/>
      <c r="SUQ2" s="1354"/>
      <c r="SUR2" s="1354"/>
      <c r="SUS2" s="1354"/>
      <c r="SUT2" s="1354"/>
      <c r="SUU2" s="1354"/>
      <c r="SUV2" s="1354"/>
      <c r="SUW2" s="1354"/>
      <c r="SUX2" s="1354"/>
      <c r="SUY2" s="1354"/>
      <c r="SUZ2" s="1354"/>
      <c r="SVA2" s="1354"/>
      <c r="SVB2" s="1354"/>
      <c r="SVC2" s="1354"/>
      <c r="SVD2" s="1354"/>
      <c r="SVE2" s="1354"/>
      <c r="SVF2" s="1354"/>
      <c r="SVG2" s="1354"/>
      <c r="SVH2" s="1354"/>
      <c r="SVI2" s="1354"/>
      <c r="SVJ2" s="1354"/>
      <c r="SVK2" s="1354"/>
      <c r="SVL2" s="1354"/>
      <c r="SVM2" s="1354"/>
      <c r="SVN2" s="1354"/>
      <c r="SVO2" s="1354"/>
      <c r="SVP2" s="1354"/>
      <c r="SVQ2" s="1354"/>
      <c r="SVR2" s="1354"/>
      <c r="SVS2" s="1354"/>
      <c r="SVT2" s="1354"/>
      <c r="SVU2" s="1354"/>
      <c r="SVV2" s="1354"/>
      <c r="SVW2" s="1354"/>
      <c r="SVX2" s="1354"/>
      <c r="SVY2" s="1354"/>
      <c r="SVZ2" s="1354"/>
      <c r="SWA2" s="1354"/>
      <c r="SWB2" s="1354"/>
      <c r="SWC2" s="1354"/>
      <c r="SWD2" s="1354"/>
      <c r="SWE2" s="1354"/>
      <c r="SWF2" s="1354"/>
      <c r="SWG2" s="1354"/>
      <c r="SWH2" s="1354"/>
      <c r="SWI2" s="1354"/>
      <c r="SWJ2" s="1354"/>
      <c r="SWK2" s="1354"/>
      <c r="SWL2" s="1354"/>
      <c r="SWM2" s="1354"/>
      <c r="SWN2" s="1354"/>
      <c r="SWO2" s="1354"/>
      <c r="SWP2" s="1354"/>
      <c r="SWQ2" s="1354"/>
      <c r="SWR2" s="1354"/>
      <c r="SWS2" s="1354"/>
      <c r="SWT2" s="1354"/>
      <c r="SWU2" s="1354"/>
      <c r="SWV2" s="1354"/>
      <c r="SWW2" s="1354"/>
      <c r="SWX2" s="1354"/>
      <c r="SWY2" s="1354"/>
      <c r="SWZ2" s="1354"/>
      <c r="SXA2" s="1354"/>
      <c r="SXB2" s="1354"/>
      <c r="SXC2" s="1354"/>
      <c r="SXD2" s="1354"/>
      <c r="SXE2" s="1354"/>
      <c r="SXF2" s="1354"/>
      <c r="SXG2" s="1354"/>
      <c r="SXH2" s="1354"/>
      <c r="SXI2" s="1354"/>
      <c r="SXJ2" s="1354"/>
      <c r="SXK2" s="1354"/>
      <c r="SXL2" s="1354"/>
      <c r="SXM2" s="1354"/>
      <c r="SXN2" s="1354"/>
      <c r="SXO2" s="1354"/>
      <c r="SXP2" s="1354"/>
      <c r="SXQ2" s="1354"/>
      <c r="SXR2" s="1354"/>
      <c r="SXS2" s="1354"/>
      <c r="SXT2" s="1354"/>
      <c r="SXU2" s="1354"/>
      <c r="SXV2" s="1354"/>
      <c r="SXW2" s="1354"/>
      <c r="SXX2" s="1354"/>
      <c r="SXY2" s="1354"/>
      <c r="SXZ2" s="1354"/>
      <c r="SYA2" s="1354"/>
      <c r="SYB2" s="1354"/>
      <c r="SYC2" s="1354"/>
      <c r="SYD2" s="1354"/>
      <c r="SYE2" s="1354"/>
      <c r="SYF2" s="1354"/>
      <c r="SYG2" s="1354"/>
      <c r="SYH2" s="1354"/>
      <c r="SYI2" s="1354"/>
      <c r="SYJ2" s="1354"/>
      <c r="SYK2" s="1354"/>
      <c r="SYL2" s="1354"/>
      <c r="SYM2" s="1354"/>
      <c r="SYN2" s="1354"/>
      <c r="SYO2" s="1354"/>
      <c r="SYP2" s="1354"/>
      <c r="SYQ2" s="1354"/>
      <c r="SYR2" s="1354"/>
      <c r="SYS2" s="1354"/>
      <c r="SYT2" s="1354"/>
      <c r="SYU2" s="1354"/>
      <c r="SYV2" s="1354"/>
      <c r="SYW2" s="1354"/>
      <c r="SYX2" s="1354"/>
      <c r="SYY2" s="1354"/>
      <c r="SYZ2" s="1354"/>
      <c r="SZA2" s="1354"/>
      <c r="SZB2" s="1354"/>
      <c r="SZC2" s="1354"/>
      <c r="SZD2" s="1354"/>
      <c r="SZE2" s="1354"/>
      <c r="SZF2" s="1354"/>
      <c r="SZG2" s="1354"/>
      <c r="SZH2" s="1354"/>
      <c r="SZI2" s="1354"/>
      <c r="SZJ2" s="1354"/>
      <c r="SZK2" s="1354"/>
      <c r="SZL2" s="1354"/>
      <c r="SZM2" s="1354"/>
      <c r="SZN2" s="1354"/>
      <c r="SZO2" s="1354"/>
      <c r="SZP2" s="1354"/>
      <c r="SZQ2" s="1354"/>
      <c r="SZR2" s="1354"/>
      <c r="SZS2" s="1354"/>
      <c r="SZT2" s="1354"/>
      <c r="SZU2" s="1354"/>
      <c r="SZV2" s="1354"/>
      <c r="SZW2" s="1354"/>
      <c r="SZX2" s="1354"/>
      <c r="SZY2" s="1354"/>
      <c r="SZZ2" s="1354"/>
      <c r="TAA2" s="1354"/>
      <c r="TAB2" s="1354"/>
      <c r="TAC2" s="1354"/>
      <c r="TAD2" s="1354"/>
      <c r="TAE2" s="1354"/>
      <c r="TAF2" s="1354"/>
      <c r="TAG2" s="1354"/>
      <c r="TAH2" s="1354"/>
      <c r="TAI2" s="1354"/>
      <c r="TAJ2" s="1354"/>
      <c r="TAK2" s="1354"/>
      <c r="TAL2" s="1354"/>
      <c r="TAM2" s="1354"/>
      <c r="TAN2" s="1354"/>
      <c r="TAO2" s="1354"/>
      <c r="TAP2" s="1354"/>
      <c r="TAQ2" s="1354"/>
      <c r="TAR2" s="1354"/>
      <c r="TAS2" s="1354"/>
      <c r="TAT2" s="1354"/>
      <c r="TAU2" s="1354"/>
      <c r="TAV2" s="1354"/>
      <c r="TAW2" s="1354"/>
      <c r="TAX2" s="1354"/>
      <c r="TAY2" s="1354"/>
      <c r="TAZ2" s="1354"/>
      <c r="TBA2" s="1354"/>
      <c r="TBB2" s="1354"/>
      <c r="TBC2" s="1354"/>
      <c r="TBD2" s="1354"/>
      <c r="TBE2" s="1354"/>
      <c r="TBF2" s="1354"/>
      <c r="TBG2" s="1354"/>
      <c r="TBH2" s="1354"/>
      <c r="TBI2" s="1354"/>
      <c r="TBJ2" s="1354"/>
      <c r="TBK2" s="1354"/>
      <c r="TBL2" s="1354"/>
      <c r="TBM2" s="1354"/>
      <c r="TBN2" s="1354"/>
      <c r="TBO2" s="1354"/>
      <c r="TBP2" s="1354"/>
      <c r="TBQ2" s="1354"/>
      <c r="TBR2" s="1354"/>
      <c r="TBS2" s="1354"/>
      <c r="TBT2" s="1354"/>
      <c r="TBU2" s="1354"/>
      <c r="TBV2" s="1354"/>
      <c r="TBW2" s="1354"/>
      <c r="TBX2" s="1354"/>
      <c r="TBY2" s="1354"/>
      <c r="TBZ2" s="1354"/>
      <c r="TCA2" s="1354"/>
      <c r="TCB2" s="1354"/>
      <c r="TCC2" s="1354"/>
      <c r="TCD2" s="1354"/>
      <c r="TCE2" s="1354"/>
      <c r="TCF2" s="1354"/>
      <c r="TCG2" s="1354"/>
      <c r="TCH2" s="1354"/>
      <c r="TCI2" s="1354"/>
      <c r="TCJ2" s="1354"/>
      <c r="TCK2" s="1354"/>
      <c r="TCL2" s="1354"/>
      <c r="TCM2" s="1354"/>
      <c r="TCN2" s="1354"/>
      <c r="TCO2" s="1354"/>
      <c r="TCP2" s="1354"/>
      <c r="TCQ2" s="1354"/>
      <c r="TCR2" s="1354"/>
      <c r="TCS2" s="1354"/>
      <c r="TCT2" s="1354"/>
      <c r="TCU2" s="1354"/>
      <c r="TCV2" s="1354"/>
      <c r="TCW2" s="1354"/>
      <c r="TCX2" s="1354"/>
      <c r="TCY2" s="1354"/>
      <c r="TCZ2" s="1354"/>
      <c r="TDA2" s="1354"/>
      <c r="TDB2" s="1354"/>
      <c r="TDC2" s="1354"/>
      <c r="TDD2" s="1354"/>
      <c r="TDE2" s="1354"/>
      <c r="TDF2" s="1354"/>
      <c r="TDG2" s="1354"/>
      <c r="TDH2" s="1354"/>
      <c r="TDI2" s="1354"/>
      <c r="TDJ2" s="1354"/>
      <c r="TDK2" s="1354"/>
      <c r="TDL2" s="1354"/>
      <c r="TDM2" s="1354"/>
      <c r="TDN2" s="1354"/>
      <c r="TDO2" s="1354"/>
      <c r="TDP2" s="1354"/>
      <c r="TDQ2" s="1354"/>
      <c r="TDR2" s="1354"/>
      <c r="TDS2" s="1354"/>
      <c r="TDT2" s="1354"/>
      <c r="TDU2" s="1354"/>
      <c r="TDV2" s="1354"/>
      <c r="TDW2" s="1354"/>
      <c r="TDX2" s="1354"/>
      <c r="TDY2" s="1354"/>
      <c r="TDZ2" s="1354"/>
      <c r="TEA2" s="1354"/>
      <c r="TEB2" s="1354"/>
      <c r="TEC2" s="1354"/>
      <c r="TED2" s="1354"/>
      <c r="TEE2" s="1354"/>
      <c r="TEF2" s="1354"/>
      <c r="TEG2" s="1354"/>
      <c r="TEH2" s="1354"/>
      <c r="TEI2" s="1354"/>
      <c r="TEJ2" s="1354"/>
      <c r="TEK2" s="1354"/>
      <c r="TEL2" s="1354"/>
      <c r="TEM2" s="1354"/>
      <c r="TEN2" s="1354"/>
      <c r="TEO2" s="1354"/>
      <c r="TEP2" s="1354"/>
      <c r="TEQ2" s="1354"/>
      <c r="TER2" s="1354"/>
      <c r="TES2" s="1354"/>
      <c r="TET2" s="1354"/>
      <c r="TEU2" s="1354"/>
      <c r="TEV2" s="1354"/>
      <c r="TEW2" s="1354"/>
      <c r="TEX2" s="1354"/>
      <c r="TEY2" s="1354"/>
      <c r="TEZ2" s="1354"/>
      <c r="TFA2" s="1354"/>
      <c r="TFB2" s="1354"/>
      <c r="TFC2" s="1354"/>
      <c r="TFD2" s="1354"/>
      <c r="TFE2" s="1354"/>
      <c r="TFF2" s="1354"/>
      <c r="TFG2" s="1354"/>
      <c r="TFH2" s="1354"/>
      <c r="TFI2" s="1354"/>
      <c r="TFJ2" s="1354"/>
      <c r="TFK2" s="1354"/>
      <c r="TFL2" s="1354"/>
      <c r="TFM2" s="1354"/>
      <c r="TFN2" s="1354"/>
      <c r="TFO2" s="1354"/>
      <c r="TFP2" s="1354"/>
      <c r="TFQ2" s="1354"/>
      <c r="TFR2" s="1354"/>
      <c r="TFS2" s="1354"/>
      <c r="TFT2" s="1354"/>
      <c r="TFU2" s="1354"/>
      <c r="TFV2" s="1354"/>
      <c r="TFW2" s="1354"/>
      <c r="TFX2" s="1354"/>
      <c r="TFY2" s="1354"/>
      <c r="TFZ2" s="1354"/>
      <c r="TGA2" s="1354"/>
      <c r="TGB2" s="1354"/>
      <c r="TGC2" s="1354"/>
      <c r="TGD2" s="1354"/>
      <c r="TGE2" s="1354"/>
      <c r="TGF2" s="1354"/>
      <c r="TGG2" s="1354"/>
      <c r="TGH2" s="1354"/>
      <c r="TGI2" s="1354"/>
      <c r="TGJ2" s="1354"/>
      <c r="TGK2" s="1354"/>
      <c r="TGL2" s="1354"/>
      <c r="TGM2" s="1354"/>
      <c r="TGN2" s="1354"/>
      <c r="TGO2" s="1354"/>
      <c r="TGP2" s="1354"/>
      <c r="TGQ2" s="1354"/>
      <c r="TGR2" s="1354"/>
      <c r="TGS2" s="1354"/>
      <c r="TGT2" s="1354"/>
      <c r="TGU2" s="1354"/>
      <c r="TGV2" s="1354"/>
      <c r="TGW2" s="1354"/>
      <c r="TGX2" s="1354"/>
      <c r="TGY2" s="1354"/>
      <c r="TGZ2" s="1354"/>
      <c r="THA2" s="1354"/>
      <c r="THB2" s="1354"/>
      <c r="THC2" s="1354"/>
      <c r="THD2" s="1354"/>
      <c r="THE2" s="1354"/>
      <c r="THF2" s="1354"/>
      <c r="THG2" s="1354"/>
      <c r="THH2" s="1354"/>
      <c r="THI2" s="1354"/>
      <c r="THJ2" s="1354"/>
      <c r="THK2" s="1354"/>
      <c r="THL2" s="1354"/>
      <c r="THM2" s="1354"/>
      <c r="THN2" s="1354"/>
      <c r="THO2" s="1354"/>
      <c r="THP2" s="1354"/>
      <c r="THQ2" s="1354"/>
      <c r="THR2" s="1354"/>
      <c r="THS2" s="1354"/>
      <c r="THT2" s="1354"/>
      <c r="THU2" s="1354"/>
      <c r="THV2" s="1354"/>
      <c r="THW2" s="1354"/>
      <c r="THX2" s="1354"/>
      <c r="THY2" s="1354"/>
      <c r="THZ2" s="1354"/>
      <c r="TIA2" s="1354"/>
      <c r="TIB2" s="1354"/>
      <c r="TIC2" s="1354"/>
      <c r="TID2" s="1354"/>
      <c r="TIE2" s="1354"/>
      <c r="TIF2" s="1354"/>
      <c r="TIG2" s="1354"/>
      <c r="TIH2" s="1354"/>
      <c r="TII2" s="1354"/>
      <c r="TIJ2" s="1354"/>
      <c r="TIK2" s="1354"/>
      <c r="TIL2" s="1354"/>
      <c r="TIM2" s="1354"/>
      <c r="TIN2" s="1354"/>
      <c r="TIO2" s="1354"/>
      <c r="TIP2" s="1354"/>
      <c r="TIQ2" s="1354"/>
      <c r="TIR2" s="1354"/>
      <c r="TIS2" s="1354"/>
      <c r="TIT2" s="1354"/>
      <c r="TIU2" s="1354"/>
      <c r="TIV2" s="1354"/>
      <c r="TIW2" s="1354"/>
      <c r="TIX2" s="1354"/>
      <c r="TIY2" s="1354"/>
      <c r="TIZ2" s="1354"/>
      <c r="TJA2" s="1354"/>
      <c r="TJB2" s="1354"/>
      <c r="TJC2" s="1354"/>
      <c r="TJD2" s="1354"/>
      <c r="TJE2" s="1354"/>
      <c r="TJF2" s="1354"/>
      <c r="TJG2" s="1354"/>
      <c r="TJH2" s="1354"/>
      <c r="TJI2" s="1354"/>
      <c r="TJJ2" s="1354"/>
      <c r="TJK2" s="1354"/>
      <c r="TJL2" s="1354"/>
      <c r="TJM2" s="1354"/>
      <c r="TJN2" s="1354"/>
      <c r="TJO2" s="1354"/>
      <c r="TJP2" s="1354"/>
      <c r="TJQ2" s="1354"/>
      <c r="TJR2" s="1354"/>
      <c r="TJS2" s="1354"/>
      <c r="TJT2" s="1354"/>
      <c r="TJU2" s="1354"/>
      <c r="TJV2" s="1354"/>
      <c r="TJW2" s="1354"/>
      <c r="TJX2" s="1354"/>
      <c r="TJY2" s="1354"/>
      <c r="TJZ2" s="1354"/>
      <c r="TKA2" s="1354"/>
      <c r="TKB2" s="1354"/>
      <c r="TKC2" s="1354"/>
      <c r="TKD2" s="1354"/>
      <c r="TKE2" s="1354"/>
      <c r="TKF2" s="1354"/>
      <c r="TKG2" s="1354"/>
      <c r="TKH2" s="1354"/>
      <c r="TKI2" s="1354"/>
      <c r="TKJ2" s="1354"/>
      <c r="TKK2" s="1354"/>
      <c r="TKL2" s="1354"/>
      <c r="TKM2" s="1354"/>
      <c r="TKN2" s="1354"/>
      <c r="TKO2" s="1354"/>
      <c r="TKP2" s="1354"/>
      <c r="TKQ2" s="1354"/>
      <c r="TKR2" s="1354"/>
      <c r="TKS2" s="1354"/>
      <c r="TKT2" s="1354"/>
      <c r="TKU2" s="1354"/>
      <c r="TKV2" s="1354"/>
      <c r="TKW2" s="1354"/>
      <c r="TKX2" s="1354"/>
      <c r="TKY2" s="1354"/>
      <c r="TKZ2" s="1354"/>
      <c r="TLA2" s="1354"/>
      <c r="TLB2" s="1354"/>
      <c r="TLC2" s="1354"/>
      <c r="TLD2" s="1354"/>
      <c r="TLE2" s="1354"/>
      <c r="TLF2" s="1354"/>
      <c r="TLG2" s="1354"/>
      <c r="TLH2" s="1354"/>
      <c r="TLI2" s="1354"/>
      <c r="TLJ2" s="1354"/>
      <c r="TLK2" s="1354"/>
      <c r="TLL2" s="1354"/>
      <c r="TLM2" s="1354"/>
      <c r="TLN2" s="1354"/>
      <c r="TLO2" s="1354"/>
      <c r="TLP2" s="1354"/>
      <c r="TLQ2" s="1354"/>
      <c r="TLR2" s="1354"/>
      <c r="TLS2" s="1354"/>
      <c r="TLT2" s="1354"/>
      <c r="TLU2" s="1354"/>
      <c r="TLV2" s="1354"/>
      <c r="TLW2" s="1354"/>
      <c r="TLX2" s="1354"/>
      <c r="TLY2" s="1354"/>
      <c r="TLZ2" s="1354"/>
      <c r="TMA2" s="1354"/>
      <c r="TMB2" s="1354"/>
      <c r="TMC2" s="1354"/>
      <c r="TMD2" s="1354"/>
      <c r="TME2" s="1354"/>
      <c r="TMF2" s="1354"/>
      <c r="TMG2" s="1354"/>
      <c r="TMH2" s="1354"/>
      <c r="TMI2" s="1354"/>
      <c r="TMJ2" s="1354"/>
      <c r="TMK2" s="1354"/>
      <c r="TML2" s="1354"/>
      <c r="TMM2" s="1354"/>
      <c r="TMN2" s="1354"/>
      <c r="TMO2" s="1354"/>
      <c r="TMP2" s="1354"/>
      <c r="TMQ2" s="1354"/>
      <c r="TMR2" s="1354"/>
      <c r="TMS2" s="1354"/>
      <c r="TMT2" s="1354"/>
      <c r="TMU2" s="1354"/>
      <c r="TMV2" s="1354"/>
      <c r="TMW2" s="1354"/>
      <c r="TMX2" s="1354"/>
      <c r="TMY2" s="1354"/>
      <c r="TMZ2" s="1354"/>
      <c r="TNA2" s="1354"/>
      <c r="TNB2" s="1354"/>
      <c r="TNC2" s="1354"/>
      <c r="TND2" s="1354"/>
      <c r="TNE2" s="1354"/>
      <c r="TNF2" s="1354"/>
      <c r="TNG2" s="1354"/>
      <c r="TNH2" s="1354"/>
      <c r="TNI2" s="1354"/>
      <c r="TNJ2" s="1354"/>
      <c r="TNK2" s="1354"/>
      <c r="TNL2" s="1354"/>
      <c r="TNM2" s="1354"/>
      <c r="TNN2" s="1354"/>
      <c r="TNO2" s="1354"/>
      <c r="TNP2" s="1354"/>
      <c r="TNQ2" s="1354"/>
      <c r="TNR2" s="1354"/>
      <c r="TNS2" s="1354"/>
      <c r="TNT2" s="1354"/>
      <c r="TNU2" s="1354"/>
      <c r="TNV2" s="1354"/>
      <c r="TNW2" s="1354"/>
      <c r="TNX2" s="1354"/>
      <c r="TNY2" s="1354"/>
      <c r="TNZ2" s="1354"/>
      <c r="TOA2" s="1354"/>
      <c r="TOB2" s="1354"/>
      <c r="TOC2" s="1354"/>
      <c r="TOD2" s="1354"/>
      <c r="TOE2" s="1354"/>
      <c r="TOF2" s="1354"/>
      <c r="TOG2" s="1354"/>
      <c r="TOH2" s="1354"/>
      <c r="TOI2" s="1354"/>
      <c r="TOJ2" s="1354"/>
      <c r="TOK2" s="1354"/>
      <c r="TOL2" s="1354"/>
      <c r="TOM2" s="1354"/>
      <c r="TON2" s="1354"/>
      <c r="TOO2" s="1354"/>
      <c r="TOP2" s="1354"/>
      <c r="TOQ2" s="1354"/>
      <c r="TOR2" s="1354"/>
      <c r="TOS2" s="1354"/>
      <c r="TOT2" s="1354"/>
      <c r="TOU2" s="1354"/>
      <c r="TOV2" s="1354"/>
      <c r="TOW2" s="1354"/>
      <c r="TOX2" s="1354"/>
      <c r="TOY2" s="1354"/>
      <c r="TOZ2" s="1354"/>
      <c r="TPA2" s="1354"/>
      <c r="TPB2" s="1354"/>
      <c r="TPC2" s="1354"/>
      <c r="TPD2" s="1354"/>
      <c r="TPE2" s="1354"/>
      <c r="TPF2" s="1354"/>
      <c r="TPG2" s="1354"/>
      <c r="TPH2" s="1354"/>
      <c r="TPI2" s="1354"/>
      <c r="TPJ2" s="1354"/>
      <c r="TPK2" s="1354"/>
      <c r="TPL2" s="1354"/>
      <c r="TPM2" s="1354"/>
      <c r="TPN2" s="1354"/>
      <c r="TPO2" s="1354"/>
      <c r="TPP2" s="1354"/>
      <c r="TPQ2" s="1354"/>
      <c r="TPR2" s="1354"/>
      <c r="TPS2" s="1354"/>
      <c r="TPT2" s="1354"/>
      <c r="TPU2" s="1354"/>
      <c r="TPV2" s="1354"/>
      <c r="TPW2" s="1354"/>
      <c r="TPX2" s="1354"/>
      <c r="TPY2" s="1354"/>
      <c r="TPZ2" s="1354"/>
      <c r="TQA2" s="1354"/>
      <c r="TQB2" s="1354"/>
      <c r="TQC2" s="1354"/>
      <c r="TQD2" s="1354"/>
      <c r="TQE2" s="1354"/>
      <c r="TQF2" s="1354"/>
      <c r="TQG2" s="1354"/>
      <c r="TQH2" s="1354"/>
      <c r="TQI2" s="1354"/>
      <c r="TQJ2" s="1354"/>
      <c r="TQK2" s="1354"/>
      <c r="TQL2" s="1354"/>
      <c r="TQM2" s="1354"/>
      <c r="TQN2" s="1354"/>
      <c r="TQO2" s="1354"/>
      <c r="TQP2" s="1354"/>
      <c r="TQQ2" s="1354"/>
      <c r="TQR2" s="1354"/>
      <c r="TQS2" s="1354"/>
      <c r="TQT2" s="1354"/>
      <c r="TQU2" s="1354"/>
      <c r="TQV2" s="1354"/>
      <c r="TQW2" s="1354"/>
      <c r="TQX2" s="1354"/>
      <c r="TQY2" s="1354"/>
      <c r="TQZ2" s="1354"/>
      <c r="TRA2" s="1354"/>
      <c r="TRB2" s="1354"/>
      <c r="TRC2" s="1354"/>
      <c r="TRD2" s="1354"/>
      <c r="TRE2" s="1354"/>
      <c r="TRF2" s="1354"/>
      <c r="TRG2" s="1354"/>
      <c r="TRH2" s="1354"/>
      <c r="TRI2" s="1354"/>
      <c r="TRJ2" s="1354"/>
      <c r="TRK2" s="1354"/>
      <c r="TRL2" s="1354"/>
      <c r="TRM2" s="1354"/>
      <c r="TRN2" s="1354"/>
      <c r="TRO2" s="1354"/>
      <c r="TRP2" s="1354"/>
      <c r="TRQ2" s="1354"/>
      <c r="TRR2" s="1354"/>
      <c r="TRS2" s="1354"/>
      <c r="TRT2" s="1354"/>
      <c r="TRU2" s="1354"/>
      <c r="TRV2" s="1354"/>
      <c r="TRW2" s="1354"/>
      <c r="TRX2" s="1354"/>
      <c r="TRY2" s="1354"/>
      <c r="TRZ2" s="1354"/>
      <c r="TSA2" s="1354"/>
      <c r="TSB2" s="1354"/>
      <c r="TSC2" s="1354"/>
      <c r="TSD2" s="1354"/>
      <c r="TSE2" s="1354"/>
      <c r="TSF2" s="1354"/>
      <c r="TSG2" s="1354"/>
      <c r="TSH2" s="1354"/>
      <c r="TSI2" s="1354"/>
      <c r="TSJ2" s="1354"/>
      <c r="TSK2" s="1354"/>
      <c r="TSL2" s="1354"/>
      <c r="TSM2" s="1354"/>
      <c r="TSN2" s="1354"/>
      <c r="TSO2" s="1354"/>
      <c r="TSP2" s="1354"/>
      <c r="TSQ2" s="1354"/>
      <c r="TSR2" s="1354"/>
      <c r="TSS2" s="1354"/>
      <c r="TST2" s="1354"/>
      <c r="TSU2" s="1354"/>
      <c r="TSV2" s="1354"/>
      <c r="TSW2" s="1354"/>
      <c r="TSX2" s="1354"/>
      <c r="TSY2" s="1354"/>
      <c r="TSZ2" s="1354"/>
      <c r="TTA2" s="1354"/>
      <c r="TTB2" s="1354"/>
      <c r="TTC2" s="1354"/>
      <c r="TTD2" s="1354"/>
      <c r="TTE2" s="1354"/>
      <c r="TTF2" s="1354"/>
      <c r="TTG2" s="1354"/>
      <c r="TTH2" s="1354"/>
      <c r="TTI2" s="1354"/>
      <c r="TTJ2" s="1354"/>
      <c r="TTK2" s="1354"/>
      <c r="TTL2" s="1354"/>
      <c r="TTM2" s="1354"/>
      <c r="TTN2" s="1354"/>
      <c r="TTO2" s="1354"/>
      <c r="TTP2" s="1354"/>
      <c r="TTQ2" s="1354"/>
      <c r="TTR2" s="1354"/>
      <c r="TTS2" s="1354"/>
      <c r="TTT2" s="1354"/>
      <c r="TTU2" s="1354"/>
      <c r="TTV2" s="1354"/>
      <c r="TTW2" s="1354"/>
      <c r="TTX2" s="1354"/>
      <c r="TTY2" s="1354"/>
      <c r="TTZ2" s="1354"/>
      <c r="TUA2" s="1354"/>
      <c r="TUB2" s="1354"/>
      <c r="TUC2" s="1354"/>
      <c r="TUD2" s="1354"/>
      <c r="TUE2" s="1354"/>
      <c r="TUF2" s="1354"/>
      <c r="TUG2" s="1354"/>
      <c r="TUH2" s="1354"/>
      <c r="TUI2" s="1354"/>
      <c r="TUJ2" s="1354"/>
      <c r="TUK2" s="1354"/>
      <c r="TUL2" s="1354"/>
      <c r="TUM2" s="1354"/>
      <c r="TUN2" s="1354"/>
      <c r="TUO2" s="1354"/>
      <c r="TUP2" s="1354"/>
      <c r="TUQ2" s="1354"/>
      <c r="TUR2" s="1354"/>
      <c r="TUS2" s="1354"/>
      <c r="TUT2" s="1354"/>
      <c r="TUU2" s="1354"/>
      <c r="TUV2" s="1354"/>
      <c r="TUW2" s="1354"/>
      <c r="TUX2" s="1354"/>
      <c r="TUY2" s="1354"/>
      <c r="TUZ2" s="1354"/>
      <c r="TVA2" s="1354"/>
      <c r="TVB2" s="1354"/>
      <c r="TVC2" s="1354"/>
      <c r="TVD2" s="1354"/>
      <c r="TVE2" s="1354"/>
      <c r="TVF2" s="1354"/>
      <c r="TVG2" s="1354"/>
      <c r="TVH2" s="1354"/>
      <c r="TVI2" s="1354"/>
      <c r="TVJ2" s="1354"/>
      <c r="TVK2" s="1354"/>
      <c r="TVL2" s="1354"/>
      <c r="TVM2" s="1354"/>
      <c r="TVN2" s="1354"/>
      <c r="TVO2" s="1354"/>
      <c r="TVP2" s="1354"/>
      <c r="TVQ2" s="1354"/>
      <c r="TVR2" s="1354"/>
      <c r="TVS2" s="1354"/>
      <c r="TVT2" s="1354"/>
      <c r="TVU2" s="1354"/>
      <c r="TVV2" s="1354"/>
      <c r="TVW2" s="1354"/>
      <c r="TVX2" s="1354"/>
      <c r="TVY2" s="1354"/>
      <c r="TVZ2" s="1354"/>
      <c r="TWA2" s="1354"/>
      <c r="TWB2" s="1354"/>
      <c r="TWC2" s="1354"/>
      <c r="TWD2" s="1354"/>
      <c r="TWE2" s="1354"/>
      <c r="TWF2" s="1354"/>
      <c r="TWG2" s="1354"/>
      <c r="TWH2" s="1354"/>
      <c r="TWI2" s="1354"/>
      <c r="TWJ2" s="1354"/>
      <c r="TWK2" s="1354"/>
      <c r="TWL2" s="1354"/>
      <c r="TWM2" s="1354"/>
      <c r="TWN2" s="1354"/>
      <c r="TWO2" s="1354"/>
      <c r="TWP2" s="1354"/>
      <c r="TWQ2" s="1354"/>
      <c r="TWR2" s="1354"/>
      <c r="TWS2" s="1354"/>
      <c r="TWT2" s="1354"/>
      <c r="TWU2" s="1354"/>
      <c r="TWV2" s="1354"/>
      <c r="TWW2" s="1354"/>
      <c r="TWX2" s="1354"/>
      <c r="TWY2" s="1354"/>
      <c r="TWZ2" s="1354"/>
      <c r="TXA2" s="1354"/>
      <c r="TXB2" s="1354"/>
      <c r="TXC2" s="1354"/>
      <c r="TXD2" s="1354"/>
      <c r="TXE2" s="1354"/>
      <c r="TXF2" s="1354"/>
      <c r="TXG2" s="1354"/>
      <c r="TXH2" s="1354"/>
      <c r="TXI2" s="1354"/>
      <c r="TXJ2" s="1354"/>
      <c r="TXK2" s="1354"/>
      <c r="TXL2" s="1354"/>
      <c r="TXM2" s="1354"/>
      <c r="TXN2" s="1354"/>
      <c r="TXO2" s="1354"/>
      <c r="TXP2" s="1354"/>
      <c r="TXQ2" s="1354"/>
      <c r="TXR2" s="1354"/>
      <c r="TXS2" s="1354"/>
      <c r="TXT2" s="1354"/>
      <c r="TXU2" s="1354"/>
      <c r="TXV2" s="1354"/>
      <c r="TXW2" s="1354"/>
      <c r="TXX2" s="1354"/>
      <c r="TXY2" s="1354"/>
      <c r="TXZ2" s="1354"/>
      <c r="TYA2" s="1354"/>
      <c r="TYB2" s="1354"/>
      <c r="TYC2" s="1354"/>
      <c r="TYD2" s="1354"/>
      <c r="TYE2" s="1354"/>
      <c r="TYF2" s="1354"/>
      <c r="TYG2" s="1354"/>
      <c r="TYH2" s="1354"/>
      <c r="TYI2" s="1354"/>
      <c r="TYJ2" s="1354"/>
      <c r="TYK2" s="1354"/>
      <c r="TYL2" s="1354"/>
      <c r="TYM2" s="1354"/>
      <c r="TYN2" s="1354"/>
      <c r="TYO2" s="1354"/>
      <c r="TYP2" s="1354"/>
      <c r="TYQ2" s="1354"/>
      <c r="TYR2" s="1354"/>
      <c r="TYS2" s="1354"/>
      <c r="TYT2" s="1354"/>
      <c r="TYU2" s="1354"/>
      <c r="TYV2" s="1354"/>
      <c r="TYW2" s="1354"/>
      <c r="TYX2" s="1354"/>
      <c r="TYY2" s="1354"/>
      <c r="TYZ2" s="1354"/>
      <c r="TZA2" s="1354"/>
      <c r="TZB2" s="1354"/>
      <c r="TZC2" s="1354"/>
      <c r="TZD2" s="1354"/>
      <c r="TZE2" s="1354"/>
      <c r="TZF2" s="1354"/>
      <c r="TZG2" s="1354"/>
      <c r="TZH2" s="1354"/>
      <c r="TZI2" s="1354"/>
      <c r="TZJ2" s="1354"/>
      <c r="TZK2" s="1354"/>
      <c r="TZL2" s="1354"/>
      <c r="TZM2" s="1354"/>
      <c r="TZN2" s="1354"/>
      <c r="TZO2" s="1354"/>
      <c r="TZP2" s="1354"/>
      <c r="TZQ2" s="1354"/>
      <c r="TZR2" s="1354"/>
      <c r="TZS2" s="1354"/>
      <c r="TZT2" s="1354"/>
      <c r="TZU2" s="1354"/>
      <c r="TZV2" s="1354"/>
      <c r="TZW2" s="1354"/>
      <c r="TZX2" s="1354"/>
      <c r="TZY2" s="1354"/>
      <c r="TZZ2" s="1354"/>
      <c r="UAA2" s="1354"/>
      <c r="UAB2" s="1354"/>
      <c r="UAC2" s="1354"/>
      <c r="UAD2" s="1354"/>
      <c r="UAE2" s="1354"/>
      <c r="UAF2" s="1354"/>
      <c r="UAG2" s="1354"/>
      <c r="UAH2" s="1354"/>
      <c r="UAI2" s="1354"/>
      <c r="UAJ2" s="1354"/>
      <c r="UAK2" s="1354"/>
      <c r="UAL2" s="1354"/>
      <c r="UAM2" s="1354"/>
      <c r="UAN2" s="1354"/>
      <c r="UAO2" s="1354"/>
      <c r="UAP2" s="1354"/>
      <c r="UAQ2" s="1354"/>
      <c r="UAR2" s="1354"/>
      <c r="UAS2" s="1354"/>
      <c r="UAT2" s="1354"/>
      <c r="UAU2" s="1354"/>
      <c r="UAV2" s="1354"/>
      <c r="UAW2" s="1354"/>
      <c r="UAX2" s="1354"/>
      <c r="UAY2" s="1354"/>
      <c r="UAZ2" s="1354"/>
      <c r="UBA2" s="1354"/>
      <c r="UBB2" s="1354"/>
      <c r="UBC2" s="1354"/>
      <c r="UBD2" s="1354"/>
      <c r="UBE2" s="1354"/>
      <c r="UBF2" s="1354"/>
      <c r="UBG2" s="1354"/>
      <c r="UBH2" s="1354"/>
      <c r="UBI2" s="1354"/>
      <c r="UBJ2" s="1354"/>
      <c r="UBK2" s="1354"/>
      <c r="UBL2" s="1354"/>
      <c r="UBM2" s="1354"/>
      <c r="UBN2" s="1354"/>
      <c r="UBO2" s="1354"/>
      <c r="UBP2" s="1354"/>
      <c r="UBQ2" s="1354"/>
      <c r="UBR2" s="1354"/>
      <c r="UBS2" s="1354"/>
      <c r="UBT2" s="1354"/>
      <c r="UBU2" s="1354"/>
      <c r="UBV2" s="1354"/>
      <c r="UBW2" s="1354"/>
      <c r="UBX2" s="1354"/>
      <c r="UBY2" s="1354"/>
      <c r="UBZ2" s="1354"/>
      <c r="UCA2" s="1354"/>
      <c r="UCB2" s="1354"/>
      <c r="UCC2" s="1354"/>
      <c r="UCD2" s="1354"/>
      <c r="UCE2" s="1354"/>
      <c r="UCF2" s="1354"/>
      <c r="UCG2" s="1354"/>
      <c r="UCH2" s="1354"/>
      <c r="UCI2" s="1354"/>
      <c r="UCJ2" s="1354"/>
      <c r="UCK2" s="1354"/>
      <c r="UCL2" s="1354"/>
      <c r="UCM2" s="1354"/>
      <c r="UCN2" s="1354"/>
      <c r="UCO2" s="1354"/>
      <c r="UCP2" s="1354"/>
      <c r="UCQ2" s="1354"/>
      <c r="UCR2" s="1354"/>
      <c r="UCS2" s="1354"/>
      <c r="UCT2" s="1354"/>
      <c r="UCU2" s="1354"/>
      <c r="UCV2" s="1354"/>
      <c r="UCW2" s="1354"/>
      <c r="UCX2" s="1354"/>
      <c r="UCY2" s="1354"/>
      <c r="UCZ2" s="1354"/>
      <c r="UDA2" s="1354"/>
      <c r="UDB2" s="1354"/>
      <c r="UDC2" s="1354"/>
      <c r="UDD2" s="1354"/>
      <c r="UDE2" s="1354"/>
      <c r="UDF2" s="1354"/>
      <c r="UDG2" s="1354"/>
      <c r="UDH2" s="1354"/>
      <c r="UDI2" s="1354"/>
      <c r="UDJ2" s="1354"/>
      <c r="UDK2" s="1354"/>
      <c r="UDL2" s="1354"/>
      <c r="UDM2" s="1354"/>
      <c r="UDN2" s="1354"/>
      <c r="UDO2" s="1354"/>
      <c r="UDP2" s="1354"/>
      <c r="UDQ2" s="1354"/>
      <c r="UDR2" s="1354"/>
      <c r="UDS2" s="1354"/>
      <c r="UDT2" s="1354"/>
      <c r="UDU2" s="1354"/>
      <c r="UDV2" s="1354"/>
      <c r="UDW2" s="1354"/>
      <c r="UDX2" s="1354"/>
      <c r="UDY2" s="1354"/>
      <c r="UDZ2" s="1354"/>
      <c r="UEA2" s="1354"/>
      <c r="UEB2" s="1354"/>
      <c r="UEC2" s="1354"/>
      <c r="UED2" s="1354"/>
      <c r="UEE2" s="1354"/>
      <c r="UEF2" s="1354"/>
      <c r="UEG2" s="1354"/>
      <c r="UEH2" s="1354"/>
      <c r="UEI2" s="1354"/>
      <c r="UEJ2" s="1354"/>
      <c r="UEK2" s="1354"/>
      <c r="UEL2" s="1354"/>
      <c r="UEM2" s="1354"/>
      <c r="UEN2" s="1354"/>
      <c r="UEO2" s="1354"/>
      <c r="UEP2" s="1354"/>
      <c r="UEQ2" s="1354"/>
      <c r="UER2" s="1354"/>
      <c r="UES2" s="1354"/>
      <c r="UET2" s="1354"/>
      <c r="UEU2" s="1354"/>
      <c r="UEV2" s="1354"/>
      <c r="UEW2" s="1354"/>
      <c r="UEX2" s="1354"/>
      <c r="UEY2" s="1354"/>
      <c r="UEZ2" s="1354"/>
      <c r="UFA2" s="1354"/>
      <c r="UFB2" s="1354"/>
      <c r="UFC2" s="1354"/>
      <c r="UFD2" s="1354"/>
      <c r="UFE2" s="1354"/>
      <c r="UFF2" s="1354"/>
      <c r="UFG2" s="1354"/>
      <c r="UFH2" s="1354"/>
      <c r="UFI2" s="1354"/>
      <c r="UFJ2" s="1354"/>
      <c r="UFK2" s="1354"/>
      <c r="UFL2" s="1354"/>
      <c r="UFM2" s="1354"/>
      <c r="UFN2" s="1354"/>
      <c r="UFO2" s="1354"/>
      <c r="UFP2" s="1354"/>
      <c r="UFQ2" s="1354"/>
      <c r="UFR2" s="1354"/>
      <c r="UFS2" s="1354"/>
      <c r="UFT2" s="1354"/>
      <c r="UFU2" s="1354"/>
      <c r="UFV2" s="1354"/>
      <c r="UFW2" s="1354"/>
      <c r="UFX2" s="1354"/>
      <c r="UFY2" s="1354"/>
      <c r="UFZ2" s="1354"/>
      <c r="UGA2" s="1354"/>
      <c r="UGB2" s="1354"/>
      <c r="UGC2" s="1354"/>
      <c r="UGD2" s="1354"/>
      <c r="UGE2" s="1354"/>
      <c r="UGF2" s="1354"/>
      <c r="UGG2" s="1354"/>
      <c r="UGH2" s="1354"/>
      <c r="UGI2" s="1354"/>
      <c r="UGJ2" s="1354"/>
      <c r="UGK2" s="1354"/>
      <c r="UGL2" s="1354"/>
      <c r="UGM2" s="1354"/>
      <c r="UGN2" s="1354"/>
      <c r="UGO2" s="1354"/>
      <c r="UGP2" s="1354"/>
      <c r="UGQ2" s="1354"/>
      <c r="UGR2" s="1354"/>
      <c r="UGS2" s="1354"/>
      <c r="UGT2" s="1354"/>
      <c r="UGU2" s="1354"/>
      <c r="UGV2" s="1354"/>
      <c r="UGW2" s="1354"/>
      <c r="UGX2" s="1354"/>
      <c r="UGY2" s="1354"/>
      <c r="UGZ2" s="1354"/>
      <c r="UHA2" s="1354"/>
      <c r="UHB2" s="1354"/>
      <c r="UHC2" s="1354"/>
      <c r="UHD2" s="1354"/>
      <c r="UHE2" s="1354"/>
      <c r="UHF2" s="1354"/>
      <c r="UHG2" s="1354"/>
      <c r="UHH2" s="1354"/>
      <c r="UHI2" s="1354"/>
      <c r="UHJ2" s="1354"/>
      <c r="UHK2" s="1354"/>
      <c r="UHL2" s="1354"/>
      <c r="UHM2" s="1354"/>
      <c r="UHN2" s="1354"/>
      <c r="UHO2" s="1354"/>
      <c r="UHP2" s="1354"/>
      <c r="UHQ2" s="1354"/>
      <c r="UHR2" s="1354"/>
      <c r="UHS2" s="1354"/>
      <c r="UHT2" s="1354"/>
      <c r="UHU2" s="1354"/>
      <c r="UHV2" s="1354"/>
      <c r="UHW2" s="1354"/>
      <c r="UHX2" s="1354"/>
      <c r="UHY2" s="1354"/>
      <c r="UHZ2" s="1354"/>
      <c r="UIA2" s="1354"/>
      <c r="UIB2" s="1354"/>
      <c r="UIC2" s="1354"/>
      <c r="UID2" s="1354"/>
      <c r="UIE2" s="1354"/>
      <c r="UIF2" s="1354"/>
      <c r="UIG2" s="1354"/>
      <c r="UIH2" s="1354"/>
      <c r="UII2" s="1354"/>
      <c r="UIJ2" s="1354"/>
      <c r="UIK2" s="1354"/>
      <c r="UIL2" s="1354"/>
      <c r="UIM2" s="1354"/>
      <c r="UIN2" s="1354"/>
      <c r="UIO2" s="1354"/>
      <c r="UIP2" s="1354"/>
      <c r="UIQ2" s="1354"/>
      <c r="UIR2" s="1354"/>
      <c r="UIS2" s="1354"/>
      <c r="UIT2" s="1354"/>
      <c r="UIU2" s="1354"/>
      <c r="UIV2" s="1354"/>
      <c r="UIW2" s="1354"/>
      <c r="UIX2" s="1354"/>
      <c r="UIY2" s="1354"/>
      <c r="UIZ2" s="1354"/>
      <c r="UJA2" s="1354"/>
      <c r="UJB2" s="1354"/>
      <c r="UJC2" s="1354"/>
      <c r="UJD2" s="1354"/>
      <c r="UJE2" s="1354"/>
      <c r="UJF2" s="1354"/>
      <c r="UJG2" s="1354"/>
      <c r="UJH2" s="1354"/>
      <c r="UJI2" s="1354"/>
      <c r="UJJ2" s="1354"/>
      <c r="UJK2" s="1354"/>
      <c r="UJL2" s="1354"/>
      <c r="UJM2" s="1354"/>
      <c r="UJN2" s="1354"/>
      <c r="UJO2" s="1354"/>
      <c r="UJP2" s="1354"/>
      <c r="UJQ2" s="1354"/>
      <c r="UJR2" s="1354"/>
      <c r="UJS2" s="1354"/>
      <c r="UJT2" s="1354"/>
      <c r="UJU2" s="1354"/>
      <c r="UJV2" s="1354"/>
      <c r="UJW2" s="1354"/>
      <c r="UJX2" s="1354"/>
      <c r="UJY2" s="1354"/>
      <c r="UJZ2" s="1354"/>
      <c r="UKA2" s="1354"/>
      <c r="UKB2" s="1354"/>
      <c r="UKC2" s="1354"/>
      <c r="UKD2" s="1354"/>
      <c r="UKE2" s="1354"/>
      <c r="UKF2" s="1354"/>
      <c r="UKG2" s="1354"/>
      <c r="UKH2" s="1354"/>
      <c r="UKI2" s="1354"/>
      <c r="UKJ2" s="1354"/>
      <c r="UKK2" s="1354"/>
      <c r="UKL2" s="1354"/>
      <c r="UKM2" s="1354"/>
      <c r="UKN2" s="1354"/>
      <c r="UKO2" s="1354"/>
      <c r="UKP2" s="1354"/>
      <c r="UKQ2" s="1354"/>
      <c r="UKR2" s="1354"/>
      <c r="UKS2" s="1354"/>
      <c r="UKT2" s="1354"/>
      <c r="UKU2" s="1354"/>
      <c r="UKV2" s="1354"/>
      <c r="UKW2" s="1354"/>
      <c r="UKX2" s="1354"/>
      <c r="UKY2" s="1354"/>
      <c r="UKZ2" s="1354"/>
      <c r="ULA2" s="1354"/>
      <c r="ULB2" s="1354"/>
      <c r="ULC2" s="1354"/>
      <c r="ULD2" s="1354"/>
      <c r="ULE2" s="1354"/>
      <c r="ULF2" s="1354"/>
      <c r="ULG2" s="1354"/>
      <c r="ULH2" s="1354"/>
      <c r="ULI2" s="1354"/>
      <c r="ULJ2" s="1354"/>
      <c r="ULK2" s="1354"/>
      <c r="ULL2" s="1354"/>
      <c r="ULM2" s="1354"/>
      <c r="ULN2" s="1354"/>
      <c r="ULO2" s="1354"/>
      <c r="ULP2" s="1354"/>
      <c r="ULQ2" s="1354"/>
      <c r="ULR2" s="1354"/>
      <c r="ULS2" s="1354"/>
      <c r="ULT2" s="1354"/>
      <c r="ULU2" s="1354"/>
      <c r="ULV2" s="1354"/>
      <c r="ULW2" s="1354"/>
      <c r="ULX2" s="1354"/>
      <c r="ULY2" s="1354"/>
      <c r="ULZ2" s="1354"/>
      <c r="UMA2" s="1354"/>
      <c r="UMB2" s="1354"/>
      <c r="UMC2" s="1354"/>
      <c r="UMD2" s="1354"/>
      <c r="UME2" s="1354"/>
      <c r="UMF2" s="1354"/>
      <c r="UMG2" s="1354"/>
      <c r="UMH2" s="1354"/>
      <c r="UMI2" s="1354"/>
      <c r="UMJ2" s="1354"/>
      <c r="UMK2" s="1354"/>
      <c r="UML2" s="1354"/>
      <c r="UMM2" s="1354"/>
      <c r="UMN2" s="1354"/>
      <c r="UMO2" s="1354"/>
      <c r="UMP2" s="1354"/>
      <c r="UMQ2" s="1354"/>
      <c r="UMR2" s="1354"/>
      <c r="UMS2" s="1354"/>
      <c r="UMT2" s="1354"/>
      <c r="UMU2" s="1354"/>
      <c r="UMV2" s="1354"/>
      <c r="UMW2" s="1354"/>
      <c r="UMX2" s="1354"/>
      <c r="UMY2" s="1354"/>
      <c r="UMZ2" s="1354"/>
      <c r="UNA2" s="1354"/>
      <c r="UNB2" s="1354"/>
      <c r="UNC2" s="1354"/>
      <c r="UND2" s="1354"/>
      <c r="UNE2" s="1354"/>
      <c r="UNF2" s="1354"/>
      <c r="UNG2" s="1354"/>
      <c r="UNH2" s="1354"/>
      <c r="UNI2" s="1354"/>
      <c r="UNJ2" s="1354"/>
      <c r="UNK2" s="1354"/>
      <c r="UNL2" s="1354"/>
      <c r="UNM2" s="1354"/>
      <c r="UNN2" s="1354"/>
      <c r="UNO2" s="1354"/>
      <c r="UNP2" s="1354"/>
      <c r="UNQ2" s="1354"/>
      <c r="UNR2" s="1354"/>
      <c r="UNS2" s="1354"/>
      <c r="UNT2" s="1354"/>
      <c r="UNU2" s="1354"/>
      <c r="UNV2" s="1354"/>
      <c r="UNW2" s="1354"/>
      <c r="UNX2" s="1354"/>
      <c r="UNY2" s="1354"/>
      <c r="UNZ2" s="1354"/>
      <c r="UOA2" s="1354"/>
      <c r="UOB2" s="1354"/>
      <c r="UOC2" s="1354"/>
      <c r="UOD2" s="1354"/>
      <c r="UOE2" s="1354"/>
      <c r="UOF2" s="1354"/>
      <c r="UOG2" s="1354"/>
      <c r="UOH2" s="1354"/>
      <c r="UOI2" s="1354"/>
      <c r="UOJ2" s="1354"/>
      <c r="UOK2" s="1354"/>
      <c r="UOL2" s="1354"/>
      <c r="UOM2" s="1354"/>
      <c r="UON2" s="1354"/>
      <c r="UOO2" s="1354"/>
      <c r="UOP2" s="1354"/>
      <c r="UOQ2" s="1354"/>
      <c r="UOR2" s="1354"/>
      <c r="UOS2" s="1354"/>
      <c r="UOT2" s="1354"/>
      <c r="UOU2" s="1354"/>
      <c r="UOV2" s="1354"/>
      <c r="UOW2" s="1354"/>
      <c r="UOX2" s="1354"/>
      <c r="UOY2" s="1354"/>
      <c r="UOZ2" s="1354"/>
      <c r="UPA2" s="1354"/>
      <c r="UPB2" s="1354"/>
      <c r="UPC2" s="1354"/>
      <c r="UPD2" s="1354"/>
      <c r="UPE2" s="1354"/>
      <c r="UPF2" s="1354"/>
      <c r="UPG2" s="1354"/>
      <c r="UPH2" s="1354"/>
      <c r="UPI2" s="1354"/>
      <c r="UPJ2" s="1354"/>
      <c r="UPK2" s="1354"/>
      <c r="UPL2" s="1354"/>
      <c r="UPM2" s="1354"/>
      <c r="UPN2" s="1354"/>
      <c r="UPO2" s="1354"/>
      <c r="UPP2" s="1354"/>
      <c r="UPQ2" s="1354"/>
      <c r="UPR2" s="1354"/>
      <c r="UPS2" s="1354"/>
      <c r="UPT2" s="1354"/>
      <c r="UPU2" s="1354"/>
      <c r="UPV2" s="1354"/>
      <c r="UPW2" s="1354"/>
      <c r="UPX2" s="1354"/>
      <c r="UPY2" s="1354"/>
      <c r="UPZ2" s="1354"/>
      <c r="UQA2" s="1354"/>
      <c r="UQB2" s="1354"/>
      <c r="UQC2" s="1354"/>
      <c r="UQD2" s="1354"/>
      <c r="UQE2" s="1354"/>
      <c r="UQF2" s="1354"/>
      <c r="UQG2" s="1354"/>
      <c r="UQH2" s="1354"/>
      <c r="UQI2" s="1354"/>
      <c r="UQJ2" s="1354"/>
      <c r="UQK2" s="1354"/>
      <c r="UQL2" s="1354"/>
      <c r="UQM2" s="1354"/>
      <c r="UQN2" s="1354"/>
      <c r="UQO2" s="1354"/>
      <c r="UQP2" s="1354"/>
      <c r="UQQ2" s="1354"/>
      <c r="UQR2" s="1354"/>
      <c r="UQS2" s="1354"/>
      <c r="UQT2" s="1354"/>
      <c r="UQU2" s="1354"/>
      <c r="UQV2" s="1354"/>
      <c r="UQW2" s="1354"/>
      <c r="UQX2" s="1354"/>
      <c r="UQY2" s="1354"/>
      <c r="UQZ2" s="1354"/>
      <c r="URA2" s="1354"/>
      <c r="URB2" s="1354"/>
      <c r="URC2" s="1354"/>
      <c r="URD2" s="1354"/>
      <c r="URE2" s="1354"/>
      <c r="URF2" s="1354"/>
      <c r="URG2" s="1354"/>
      <c r="URH2" s="1354"/>
      <c r="URI2" s="1354"/>
      <c r="URJ2" s="1354"/>
      <c r="URK2" s="1354"/>
      <c r="URL2" s="1354"/>
      <c r="URM2" s="1354"/>
      <c r="URN2" s="1354"/>
      <c r="URO2" s="1354"/>
      <c r="URP2" s="1354"/>
      <c r="URQ2" s="1354"/>
      <c r="URR2" s="1354"/>
      <c r="URS2" s="1354"/>
      <c r="URT2" s="1354"/>
      <c r="URU2" s="1354"/>
      <c r="URV2" s="1354"/>
      <c r="URW2" s="1354"/>
      <c r="URX2" s="1354"/>
      <c r="URY2" s="1354"/>
      <c r="URZ2" s="1354"/>
      <c r="USA2" s="1354"/>
      <c r="USB2" s="1354"/>
      <c r="USC2" s="1354"/>
      <c r="USD2" s="1354"/>
      <c r="USE2" s="1354"/>
      <c r="USF2" s="1354"/>
      <c r="USG2" s="1354"/>
      <c r="USH2" s="1354"/>
      <c r="USI2" s="1354"/>
      <c r="USJ2" s="1354"/>
      <c r="USK2" s="1354"/>
      <c r="USL2" s="1354"/>
      <c r="USM2" s="1354"/>
      <c r="USN2" s="1354"/>
      <c r="USO2" s="1354"/>
      <c r="USP2" s="1354"/>
      <c r="USQ2" s="1354"/>
      <c r="USR2" s="1354"/>
      <c r="USS2" s="1354"/>
      <c r="UST2" s="1354"/>
      <c r="USU2" s="1354"/>
      <c r="USV2" s="1354"/>
      <c r="USW2" s="1354"/>
      <c r="USX2" s="1354"/>
      <c r="USY2" s="1354"/>
      <c r="USZ2" s="1354"/>
      <c r="UTA2" s="1354"/>
      <c r="UTB2" s="1354"/>
      <c r="UTC2" s="1354"/>
      <c r="UTD2" s="1354"/>
      <c r="UTE2" s="1354"/>
      <c r="UTF2" s="1354"/>
      <c r="UTG2" s="1354"/>
      <c r="UTH2" s="1354"/>
      <c r="UTI2" s="1354"/>
      <c r="UTJ2" s="1354"/>
      <c r="UTK2" s="1354"/>
      <c r="UTL2" s="1354"/>
      <c r="UTM2" s="1354"/>
      <c r="UTN2" s="1354"/>
      <c r="UTO2" s="1354"/>
      <c r="UTP2" s="1354"/>
      <c r="UTQ2" s="1354"/>
      <c r="UTR2" s="1354"/>
      <c r="UTS2" s="1354"/>
      <c r="UTT2" s="1354"/>
      <c r="UTU2" s="1354"/>
      <c r="UTV2" s="1354"/>
      <c r="UTW2" s="1354"/>
      <c r="UTX2" s="1354"/>
      <c r="UTY2" s="1354"/>
      <c r="UTZ2" s="1354"/>
      <c r="UUA2" s="1354"/>
      <c r="UUB2" s="1354"/>
      <c r="UUC2" s="1354"/>
      <c r="UUD2" s="1354"/>
      <c r="UUE2" s="1354"/>
      <c r="UUF2" s="1354"/>
      <c r="UUG2" s="1354"/>
      <c r="UUH2" s="1354"/>
      <c r="UUI2" s="1354"/>
      <c r="UUJ2" s="1354"/>
      <c r="UUK2" s="1354"/>
      <c r="UUL2" s="1354"/>
      <c r="UUM2" s="1354"/>
      <c r="UUN2" s="1354"/>
      <c r="UUO2" s="1354"/>
      <c r="UUP2" s="1354"/>
      <c r="UUQ2" s="1354"/>
      <c r="UUR2" s="1354"/>
      <c r="UUS2" s="1354"/>
      <c r="UUT2" s="1354"/>
      <c r="UUU2" s="1354"/>
      <c r="UUV2" s="1354"/>
      <c r="UUW2" s="1354"/>
      <c r="UUX2" s="1354"/>
      <c r="UUY2" s="1354"/>
      <c r="UUZ2" s="1354"/>
      <c r="UVA2" s="1354"/>
      <c r="UVB2" s="1354"/>
      <c r="UVC2" s="1354"/>
      <c r="UVD2" s="1354"/>
      <c r="UVE2" s="1354"/>
      <c r="UVF2" s="1354"/>
      <c r="UVG2" s="1354"/>
      <c r="UVH2" s="1354"/>
      <c r="UVI2" s="1354"/>
      <c r="UVJ2" s="1354"/>
      <c r="UVK2" s="1354"/>
      <c r="UVL2" s="1354"/>
      <c r="UVM2" s="1354"/>
      <c r="UVN2" s="1354"/>
      <c r="UVO2" s="1354"/>
      <c r="UVP2" s="1354"/>
      <c r="UVQ2" s="1354"/>
      <c r="UVR2" s="1354"/>
      <c r="UVS2" s="1354"/>
      <c r="UVT2" s="1354"/>
      <c r="UVU2" s="1354"/>
      <c r="UVV2" s="1354"/>
      <c r="UVW2" s="1354"/>
      <c r="UVX2" s="1354"/>
      <c r="UVY2" s="1354"/>
      <c r="UVZ2" s="1354"/>
      <c r="UWA2" s="1354"/>
      <c r="UWB2" s="1354"/>
      <c r="UWC2" s="1354"/>
      <c r="UWD2" s="1354"/>
      <c r="UWE2" s="1354"/>
      <c r="UWF2" s="1354"/>
      <c r="UWG2" s="1354"/>
      <c r="UWH2" s="1354"/>
      <c r="UWI2" s="1354"/>
      <c r="UWJ2" s="1354"/>
      <c r="UWK2" s="1354"/>
      <c r="UWL2" s="1354"/>
      <c r="UWM2" s="1354"/>
      <c r="UWN2" s="1354"/>
      <c r="UWO2" s="1354"/>
      <c r="UWP2" s="1354"/>
      <c r="UWQ2" s="1354"/>
      <c r="UWR2" s="1354"/>
      <c r="UWS2" s="1354"/>
      <c r="UWT2" s="1354"/>
      <c r="UWU2" s="1354"/>
      <c r="UWV2" s="1354"/>
      <c r="UWW2" s="1354"/>
      <c r="UWX2" s="1354"/>
      <c r="UWY2" s="1354"/>
      <c r="UWZ2" s="1354"/>
      <c r="UXA2" s="1354"/>
      <c r="UXB2" s="1354"/>
      <c r="UXC2" s="1354"/>
      <c r="UXD2" s="1354"/>
      <c r="UXE2" s="1354"/>
      <c r="UXF2" s="1354"/>
      <c r="UXG2" s="1354"/>
      <c r="UXH2" s="1354"/>
      <c r="UXI2" s="1354"/>
      <c r="UXJ2" s="1354"/>
      <c r="UXK2" s="1354"/>
      <c r="UXL2" s="1354"/>
      <c r="UXM2" s="1354"/>
      <c r="UXN2" s="1354"/>
      <c r="UXO2" s="1354"/>
      <c r="UXP2" s="1354"/>
      <c r="UXQ2" s="1354"/>
      <c r="UXR2" s="1354"/>
      <c r="UXS2" s="1354"/>
      <c r="UXT2" s="1354"/>
      <c r="UXU2" s="1354"/>
      <c r="UXV2" s="1354"/>
      <c r="UXW2" s="1354"/>
      <c r="UXX2" s="1354"/>
      <c r="UXY2" s="1354"/>
      <c r="UXZ2" s="1354"/>
      <c r="UYA2" s="1354"/>
      <c r="UYB2" s="1354"/>
      <c r="UYC2" s="1354"/>
      <c r="UYD2" s="1354"/>
      <c r="UYE2" s="1354"/>
      <c r="UYF2" s="1354"/>
      <c r="UYG2" s="1354"/>
      <c r="UYH2" s="1354"/>
      <c r="UYI2" s="1354"/>
      <c r="UYJ2" s="1354"/>
      <c r="UYK2" s="1354"/>
      <c r="UYL2" s="1354"/>
      <c r="UYM2" s="1354"/>
      <c r="UYN2" s="1354"/>
      <c r="UYO2" s="1354"/>
      <c r="UYP2" s="1354"/>
      <c r="UYQ2" s="1354"/>
      <c r="UYR2" s="1354"/>
      <c r="UYS2" s="1354"/>
      <c r="UYT2" s="1354"/>
      <c r="UYU2" s="1354"/>
      <c r="UYV2" s="1354"/>
      <c r="UYW2" s="1354"/>
      <c r="UYX2" s="1354"/>
      <c r="UYY2" s="1354"/>
      <c r="UYZ2" s="1354"/>
      <c r="UZA2" s="1354"/>
      <c r="UZB2" s="1354"/>
      <c r="UZC2" s="1354"/>
      <c r="UZD2" s="1354"/>
      <c r="UZE2" s="1354"/>
      <c r="UZF2" s="1354"/>
      <c r="UZG2" s="1354"/>
      <c r="UZH2" s="1354"/>
      <c r="UZI2" s="1354"/>
      <c r="UZJ2" s="1354"/>
      <c r="UZK2" s="1354"/>
      <c r="UZL2" s="1354"/>
      <c r="UZM2" s="1354"/>
      <c r="UZN2" s="1354"/>
      <c r="UZO2" s="1354"/>
      <c r="UZP2" s="1354"/>
      <c r="UZQ2" s="1354"/>
      <c r="UZR2" s="1354"/>
      <c r="UZS2" s="1354"/>
      <c r="UZT2" s="1354"/>
      <c r="UZU2" s="1354"/>
      <c r="UZV2" s="1354"/>
      <c r="UZW2" s="1354"/>
      <c r="UZX2" s="1354"/>
      <c r="UZY2" s="1354"/>
      <c r="UZZ2" s="1354"/>
      <c r="VAA2" s="1354"/>
      <c r="VAB2" s="1354"/>
      <c r="VAC2" s="1354"/>
      <c r="VAD2" s="1354"/>
      <c r="VAE2" s="1354"/>
      <c r="VAF2" s="1354"/>
      <c r="VAG2" s="1354"/>
      <c r="VAH2" s="1354"/>
      <c r="VAI2" s="1354"/>
      <c r="VAJ2" s="1354"/>
      <c r="VAK2" s="1354"/>
      <c r="VAL2" s="1354"/>
      <c r="VAM2" s="1354"/>
      <c r="VAN2" s="1354"/>
      <c r="VAO2" s="1354"/>
      <c r="VAP2" s="1354"/>
      <c r="VAQ2" s="1354"/>
      <c r="VAR2" s="1354"/>
      <c r="VAS2" s="1354"/>
      <c r="VAT2" s="1354"/>
      <c r="VAU2" s="1354"/>
      <c r="VAV2" s="1354"/>
      <c r="VAW2" s="1354"/>
      <c r="VAX2" s="1354"/>
      <c r="VAY2" s="1354"/>
      <c r="VAZ2" s="1354"/>
      <c r="VBA2" s="1354"/>
      <c r="VBB2" s="1354"/>
      <c r="VBC2" s="1354"/>
      <c r="VBD2" s="1354"/>
      <c r="VBE2" s="1354"/>
      <c r="VBF2" s="1354"/>
      <c r="VBG2" s="1354"/>
      <c r="VBH2" s="1354"/>
      <c r="VBI2" s="1354"/>
      <c r="VBJ2" s="1354"/>
      <c r="VBK2" s="1354"/>
      <c r="VBL2" s="1354"/>
      <c r="VBM2" s="1354"/>
      <c r="VBN2" s="1354"/>
      <c r="VBO2" s="1354"/>
      <c r="VBP2" s="1354"/>
      <c r="VBQ2" s="1354"/>
      <c r="VBR2" s="1354"/>
      <c r="VBS2" s="1354"/>
      <c r="VBT2" s="1354"/>
      <c r="VBU2" s="1354"/>
      <c r="VBV2" s="1354"/>
      <c r="VBW2" s="1354"/>
      <c r="VBX2" s="1354"/>
      <c r="VBY2" s="1354"/>
      <c r="VBZ2" s="1354"/>
      <c r="VCA2" s="1354"/>
      <c r="VCB2" s="1354"/>
      <c r="VCC2" s="1354"/>
      <c r="VCD2" s="1354"/>
      <c r="VCE2" s="1354"/>
      <c r="VCF2" s="1354"/>
      <c r="VCG2" s="1354"/>
      <c r="VCH2" s="1354"/>
      <c r="VCI2" s="1354"/>
      <c r="VCJ2" s="1354"/>
      <c r="VCK2" s="1354"/>
      <c r="VCL2" s="1354"/>
      <c r="VCM2" s="1354"/>
      <c r="VCN2" s="1354"/>
      <c r="VCO2" s="1354"/>
      <c r="VCP2" s="1354"/>
      <c r="VCQ2" s="1354"/>
      <c r="VCR2" s="1354"/>
      <c r="VCS2" s="1354"/>
      <c r="VCT2" s="1354"/>
      <c r="VCU2" s="1354"/>
      <c r="VCV2" s="1354"/>
      <c r="VCW2" s="1354"/>
      <c r="VCX2" s="1354"/>
      <c r="VCY2" s="1354"/>
      <c r="VCZ2" s="1354"/>
      <c r="VDA2" s="1354"/>
      <c r="VDB2" s="1354"/>
      <c r="VDC2" s="1354"/>
      <c r="VDD2" s="1354"/>
      <c r="VDE2" s="1354"/>
      <c r="VDF2" s="1354"/>
      <c r="VDG2" s="1354"/>
      <c r="VDH2" s="1354"/>
      <c r="VDI2" s="1354"/>
      <c r="VDJ2" s="1354"/>
      <c r="VDK2" s="1354"/>
      <c r="VDL2" s="1354"/>
      <c r="VDM2" s="1354"/>
      <c r="VDN2" s="1354"/>
      <c r="VDO2" s="1354"/>
      <c r="VDP2" s="1354"/>
      <c r="VDQ2" s="1354"/>
      <c r="VDR2" s="1354"/>
      <c r="VDS2" s="1354"/>
      <c r="VDT2" s="1354"/>
      <c r="VDU2" s="1354"/>
      <c r="VDV2" s="1354"/>
      <c r="VDW2" s="1354"/>
      <c r="VDX2" s="1354"/>
      <c r="VDY2" s="1354"/>
      <c r="VDZ2" s="1354"/>
      <c r="VEA2" s="1354"/>
      <c r="VEB2" s="1354"/>
      <c r="VEC2" s="1354"/>
      <c r="VED2" s="1354"/>
      <c r="VEE2" s="1354"/>
      <c r="VEF2" s="1354"/>
      <c r="VEG2" s="1354"/>
      <c r="VEH2" s="1354"/>
      <c r="VEI2" s="1354"/>
      <c r="VEJ2" s="1354"/>
      <c r="VEK2" s="1354"/>
      <c r="VEL2" s="1354"/>
      <c r="VEM2" s="1354"/>
      <c r="VEN2" s="1354"/>
      <c r="VEO2" s="1354"/>
      <c r="VEP2" s="1354"/>
      <c r="VEQ2" s="1354"/>
      <c r="VER2" s="1354"/>
      <c r="VES2" s="1354"/>
      <c r="VET2" s="1354"/>
      <c r="VEU2" s="1354"/>
      <c r="VEV2" s="1354"/>
      <c r="VEW2" s="1354"/>
      <c r="VEX2" s="1354"/>
      <c r="VEY2" s="1354"/>
      <c r="VEZ2" s="1354"/>
      <c r="VFA2" s="1354"/>
      <c r="VFB2" s="1354"/>
      <c r="VFC2" s="1354"/>
      <c r="VFD2" s="1354"/>
      <c r="VFE2" s="1354"/>
      <c r="VFF2" s="1354"/>
      <c r="VFG2" s="1354"/>
      <c r="VFH2" s="1354"/>
      <c r="VFI2" s="1354"/>
      <c r="VFJ2" s="1354"/>
      <c r="VFK2" s="1354"/>
      <c r="VFL2" s="1354"/>
      <c r="VFM2" s="1354"/>
      <c r="VFN2" s="1354"/>
      <c r="VFO2" s="1354"/>
      <c r="VFP2" s="1354"/>
      <c r="VFQ2" s="1354"/>
      <c r="VFR2" s="1354"/>
      <c r="VFS2" s="1354"/>
      <c r="VFT2" s="1354"/>
      <c r="VFU2" s="1354"/>
      <c r="VFV2" s="1354"/>
      <c r="VFW2" s="1354"/>
      <c r="VFX2" s="1354"/>
      <c r="VFY2" s="1354"/>
      <c r="VFZ2" s="1354"/>
      <c r="VGA2" s="1354"/>
      <c r="VGB2" s="1354"/>
      <c r="VGC2" s="1354"/>
      <c r="VGD2" s="1354"/>
      <c r="VGE2" s="1354"/>
      <c r="VGF2" s="1354"/>
      <c r="VGG2" s="1354"/>
      <c r="VGH2" s="1354"/>
      <c r="VGI2" s="1354"/>
      <c r="VGJ2" s="1354"/>
      <c r="VGK2" s="1354"/>
      <c r="VGL2" s="1354"/>
      <c r="VGM2" s="1354"/>
      <c r="VGN2" s="1354"/>
      <c r="VGO2" s="1354"/>
      <c r="VGP2" s="1354"/>
      <c r="VGQ2" s="1354"/>
      <c r="VGR2" s="1354"/>
      <c r="VGS2" s="1354"/>
      <c r="VGT2" s="1354"/>
      <c r="VGU2" s="1354"/>
      <c r="VGV2" s="1354"/>
      <c r="VGW2" s="1354"/>
      <c r="VGX2" s="1354"/>
      <c r="VGY2" s="1354"/>
      <c r="VGZ2" s="1354"/>
      <c r="VHA2" s="1354"/>
      <c r="VHB2" s="1354"/>
      <c r="VHC2" s="1354"/>
      <c r="VHD2" s="1354"/>
      <c r="VHE2" s="1354"/>
      <c r="VHF2" s="1354"/>
      <c r="VHG2" s="1354"/>
      <c r="VHH2" s="1354"/>
      <c r="VHI2" s="1354"/>
      <c r="VHJ2" s="1354"/>
      <c r="VHK2" s="1354"/>
      <c r="VHL2" s="1354"/>
      <c r="VHM2" s="1354"/>
      <c r="VHN2" s="1354"/>
      <c r="VHO2" s="1354"/>
      <c r="VHP2" s="1354"/>
      <c r="VHQ2" s="1354"/>
      <c r="VHR2" s="1354"/>
      <c r="VHS2" s="1354"/>
      <c r="VHT2" s="1354"/>
      <c r="VHU2" s="1354"/>
      <c r="VHV2" s="1354"/>
      <c r="VHW2" s="1354"/>
      <c r="VHX2" s="1354"/>
      <c r="VHY2" s="1354"/>
      <c r="VHZ2" s="1354"/>
      <c r="VIA2" s="1354"/>
      <c r="VIB2" s="1354"/>
      <c r="VIC2" s="1354"/>
      <c r="VID2" s="1354"/>
      <c r="VIE2" s="1354"/>
      <c r="VIF2" s="1354"/>
      <c r="VIG2" s="1354"/>
      <c r="VIH2" s="1354"/>
      <c r="VII2" s="1354"/>
      <c r="VIJ2" s="1354"/>
      <c r="VIK2" s="1354"/>
      <c r="VIL2" s="1354"/>
      <c r="VIM2" s="1354"/>
      <c r="VIN2" s="1354"/>
      <c r="VIO2" s="1354"/>
      <c r="VIP2" s="1354"/>
      <c r="VIQ2" s="1354"/>
      <c r="VIR2" s="1354"/>
      <c r="VIS2" s="1354"/>
      <c r="VIT2" s="1354"/>
      <c r="VIU2" s="1354"/>
      <c r="VIV2" s="1354"/>
      <c r="VIW2" s="1354"/>
      <c r="VIX2" s="1354"/>
      <c r="VIY2" s="1354"/>
      <c r="VIZ2" s="1354"/>
      <c r="VJA2" s="1354"/>
      <c r="VJB2" s="1354"/>
      <c r="VJC2" s="1354"/>
      <c r="VJD2" s="1354"/>
      <c r="VJE2" s="1354"/>
      <c r="VJF2" s="1354"/>
      <c r="VJG2" s="1354"/>
      <c r="VJH2" s="1354"/>
      <c r="VJI2" s="1354"/>
      <c r="VJJ2" s="1354"/>
      <c r="VJK2" s="1354"/>
      <c r="VJL2" s="1354"/>
      <c r="VJM2" s="1354"/>
      <c r="VJN2" s="1354"/>
      <c r="VJO2" s="1354"/>
      <c r="VJP2" s="1354"/>
      <c r="VJQ2" s="1354"/>
      <c r="VJR2" s="1354"/>
      <c r="VJS2" s="1354"/>
      <c r="VJT2" s="1354"/>
      <c r="VJU2" s="1354"/>
      <c r="VJV2" s="1354"/>
      <c r="VJW2" s="1354"/>
      <c r="VJX2" s="1354"/>
      <c r="VJY2" s="1354"/>
      <c r="VJZ2" s="1354"/>
      <c r="VKA2" s="1354"/>
      <c r="VKB2" s="1354"/>
      <c r="VKC2" s="1354"/>
      <c r="VKD2" s="1354"/>
      <c r="VKE2" s="1354"/>
      <c r="VKF2" s="1354"/>
      <c r="VKG2" s="1354"/>
      <c r="VKH2" s="1354"/>
      <c r="VKI2" s="1354"/>
      <c r="VKJ2" s="1354"/>
      <c r="VKK2" s="1354"/>
      <c r="VKL2" s="1354"/>
      <c r="VKM2" s="1354"/>
      <c r="VKN2" s="1354"/>
      <c r="VKO2" s="1354"/>
      <c r="VKP2" s="1354"/>
      <c r="VKQ2" s="1354"/>
      <c r="VKR2" s="1354"/>
      <c r="VKS2" s="1354"/>
      <c r="VKT2" s="1354"/>
      <c r="VKU2" s="1354"/>
      <c r="VKV2" s="1354"/>
      <c r="VKW2" s="1354"/>
      <c r="VKX2" s="1354"/>
      <c r="VKY2" s="1354"/>
      <c r="VKZ2" s="1354"/>
      <c r="VLA2" s="1354"/>
      <c r="VLB2" s="1354"/>
      <c r="VLC2" s="1354"/>
      <c r="VLD2" s="1354"/>
      <c r="VLE2" s="1354"/>
      <c r="VLF2" s="1354"/>
      <c r="VLG2" s="1354"/>
      <c r="VLH2" s="1354"/>
      <c r="VLI2" s="1354"/>
      <c r="VLJ2" s="1354"/>
      <c r="VLK2" s="1354"/>
      <c r="VLL2" s="1354"/>
      <c r="VLM2" s="1354"/>
      <c r="VLN2" s="1354"/>
      <c r="VLO2" s="1354"/>
      <c r="VLP2" s="1354"/>
      <c r="VLQ2" s="1354"/>
      <c r="VLR2" s="1354"/>
      <c r="VLS2" s="1354"/>
      <c r="VLT2" s="1354"/>
      <c r="VLU2" s="1354"/>
      <c r="VLV2" s="1354"/>
      <c r="VLW2" s="1354"/>
      <c r="VLX2" s="1354"/>
      <c r="VLY2" s="1354"/>
      <c r="VLZ2" s="1354"/>
      <c r="VMA2" s="1354"/>
      <c r="VMB2" s="1354"/>
      <c r="VMC2" s="1354"/>
      <c r="VMD2" s="1354"/>
      <c r="VME2" s="1354"/>
      <c r="VMF2" s="1354"/>
      <c r="VMG2" s="1354"/>
      <c r="VMH2" s="1354"/>
      <c r="VMI2" s="1354"/>
      <c r="VMJ2" s="1354"/>
      <c r="VMK2" s="1354"/>
      <c r="VML2" s="1354"/>
      <c r="VMM2" s="1354"/>
      <c r="VMN2" s="1354"/>
      <c r="VMO2" s="1354"/>
      <c r="VMP2" s="1354"/>
      <c r="VMQ2" s="1354"/>
      <c r="VMR2" s="1354"/>
      <c r="VMS2" s="1354"/>
      <c r="VMT2" s="1354"/>
      <c r="VMU2" s="1354"/>
      <c r="VMV2" s="1354"/>
      <c r="VMW2" s="1354"/>
      <c r="VMX2" s="1354"/>
      <c r="VMY2" s="1354"/>
      <c r="VMZ2" s="1354"/>
      <c r="VNA2" s="1354"/>
      <c r="VNB2" s="1354"/>
      <c r="VNC2" s="1354"/>
      <c r="VND2" s="1354"/>
      <c r="VNE2" s="1354"/>
      <c r="VNF2" s="1354"/>
      <c r="VNG2" s="1354"/>
      <c r="VNH2" s="1354"/>
      <c r="VNI2" s="1354"/>
      <c r="VNJ2" s="1354"/>
      <c r="VNK2" s="1354"/>
      <c r="VNL2" s="1354"/>
      <c r="VNM2" s="1354"/>
      <c r="VNN2" s="1354"/>
      <c r="VNO2" s="1354"/>
      <c r="VNP2" s="1354"/>
      <c r="VNQ2" s="1354"/>
      <c r="VNR2" s="1354"/>
      <c r="VNS2" s="1354"/>
      <c r="VNT2" s="1354"/>
      <c r="VNU2" s="1354"/>
      <c r="VNV2" s="1354"/>
      <c r="VNW2" s="1354"/>
      <c r="VNX2" s="1354"/>
      <c r="VNY2" s="1354"/>
      <c r="VNZ2" s="1354"/>
      <c r="VOA2" s="1354"/>
      <c r="VOB2" s="1354"/>
      <c r="VOC2" s="1354"/>
      <c r="VOD2" s="1354"/>
      <c r="VOE2" s="1354"/>
      <c r="VOF2" s="1354"/>
      <c r="VOG2" s="1354"/>
      <c r="VOH2" s="1354"/>
      <c r="VOI2" s="1354"/>
      <c r="VOJ2" s="1354"/>
      <c r="VOK2" s="1354"/>
      <c r="VOL2" s="1354"/>
      <c r="VOM2" s="1354"/>
      <c r="VON2" s="1354"/>
      <c r="VOO2" s="1354"/>
      <c r="VOP2" s="1354"/>
      <c r="VOQ2" s="1354"/>
      <c r="VOR2" s="1354"/>
      <c r="VOS2" s="1354"/>
      <c r="VOT2" s="1354"/>
      <c r="VOU2" s="1354"/>
      <c r="VOV2" s="1354"/>
      <c r="VOW2" s="1354"/>
      <c r="VOX2" s="1354"/>
      <c r="VOY2" s="1354"/>
      <c r="VOZ2" s="1354"/>
      <c r="VPA2" s="1354"/>
      <c r="VPB2" s="1354"/>
      <c r="VPC2" s="1354"/>
      <c r="VPD2" s="1354"/>
      <c r="VPE2" s="1354"/>
      <c r="VPF2" s="1354"/>
      <c r="VPG2" s="1354"/>
      <c r="VPH2" s="1354"/>
      <c r="VPI2" s="1354"/>
      <c r="VPJ2" s="1354"/>
      <c r="VPK2" s="1354"/>
      <c r="VPL2" s="1354"/>
      <c r="VPM2" s="1354"/>
      <c r="VPN2" s="1354"/>
      <c r="VPO2" s="1354"/>
      <c r="VPP2" s="1354"/>
      <c r="VPQ2" s="1354"/>
      <c r="VPR2" s="1354"/>
      <c r="VPS2" s="1354"/>
      <c r="VPT2" s="1354"/>
      <c r="VPU2" s="1354"/>
      <c r="VPV2" s="1354"/>
      <c r="VPW2" s="1354"/>
      <c r="VPX2" s="1354"/>
      <c r="VPY2" s="1354"/>
      <c r="VPZ2" s="1354"/>
      <c r="VQA2" s="1354"/>
      <c r="VQB2" s="1354"/>
      <c r="VQC2" s="1354"/>
      <c r="VQD2" s="1354"/>
      <c r="VQE2" s="1354"/>
      <c r="VQF2" s="1354"/>
      <c r="VQG2" s="1354"/>
      <c r="VQH2" s="1354"/>
      <c r="VQI2" s="1354"/>
      <c r="VQJ2" s="1354"/>
      <c r="VQK2" s="1354"/>
      <c r="VQL2" s="1354"/>
      <c r="VQM2" s="1354"/>
      <c r="VQN2" s="1354"/>
      <c r="VQO2" s="1354"/>
      <c r="VQP2" s="1354"/>
      <c r="VQQ2" s="1354"/>
      <c r="VQR2" s="1354"/>
      <c r="VQS2" s="1354"/>
      <c r="VQT2" s="1354"/>
      <c r="VQU2" s="1354"/>
      <c r="VQV2" s="1354"/>
      <c r="VQW2" s="1354"/>
      <c r="VQX2" s="1354"/>
      <c r="VQY2" s="1354"/>
      <c r="VQZ2" s="1354"/>
      <c r="VRA2" s="1354"/>
      <c r="VRB2" s="1354"/>
      <c r="VRC2" s="1354"/>
      <c r="VRD2" s="1354"/>
      <c r="VRE2" s="1354"/>
      <c r="VRF2" s="1354"/>
      <c r="VRG2" s="1354"/>
      <c r="VRH2" s="1354"/>
      <c r="VRI2" s="1354"/>
      <c r="VRJ2" s="1354"/>
      <c r="VRK2" s="1354"/>
      <c r="VRL2" s="1354"/>
      <c r="VRM2" s="1354"/>
      <c r="VRN2" s="1354"/>
      <c r="VRO2" s="1354"/>
      <c r="VRP2" s="1354"/>
      <c r="VRQ2" s="1354"/>
      <c r="VRR2" s="1354"/>
      <c r="VRS2" s="1354"/>
      <c r="VRT2" s="1354"/>
      <c r="VRU2" s="1354"/>
      <c r="VRV2" s="1354"/>
      <c r="VRW2" s="1354"/>
      <c r="VRX2" s="1354"/>
      <c r="VRY2" s="1354"/>
      <c r="VRZ2" s="1354"/>
      <c r="VSA2" s="1354"/>
      <c r="VSB2" s="1354"/>
      <c r="VSC2" s="1354"/>
      <c r="VSD2" s="1354"/>
      <c r="VSE2" s="1354"/>
      <c r="VSF2" s="1354"/>
      <c r="VSG2" s="1354"/>
      <c r="VSH2" s="1354"/>
      <c r="VSI2" s="1354"/>
      <c r="VSJ2" s="1354"/>
      <c r="VSK2" s="1354"/>
      <c r="VSL2" s="1354"/>
      <c r="VSM2" s="1354"/>
      <c r="VSN2" s="1354"/>
      <c r="VSO2" s="1354"/>
      <c r="VSP2" s="1354"/>
      <c r="VSQ2" s="1354"/>
      <c r="VSR2" s="1354"/>
      <c r="VSS2" s="1354"/>
      <c r="VST2" s="1354"/>
      <c r="VSU2" s="1354"/>
      <c r="VSV2" s="1354"/>
      <c r="VSW2" s="1354"/>
      <c r="VSX2" s="1354"/>
      <c r="VSY2" s="1354"/>
      <c r="VSZ2" s="1354"/>
      <c r="VTA2" s="1354"/>
      <c r="VTB2" s="1354"/>
      <c r="VTC2" s="1354"/>
      <c r="VTD2" s="1354"/>
      <c r="VTE2" s="1354"/>
      <c r="VTF2" s="1354"/>
      <c r="VTG2" s="1354"/>
      <c r="VTH2" s="1354"/>
      <c r="VTI2" s="1354"/>
      <c r="VTJ2" s="1354"/>
      <c r="VTK2" s="1354"/>
      <c r="VTL2" s="1354"/>
      <c r="VTM2" s="1354"/>
      <c r="VTN2" s="1354"/>
      <c r="VTO2" s="1354"/>
      <c r="VTP2" s="1354"/>
      <c r="VTQ2" s="1354"/>
      <c r="VTR2" s="1354"/>
      <c r="VTS2" s="1354"/>
      <c r="VTT2" s="1354"/>
      <c r="VTU2" s="1354"/>
      <c r="VTV2" s="1354"/>
      <c r="VTW2" s="1354"/>
      <c r="VTX2" s="1354"/>
      <c r="VTY2" s="1354"/>
      <c r="VTZ2" s="1354"/>
      <c r="VUA2" s="1354"/>
      <c r="VUB2" s="1354"/>
      <c r="VUC2" s="1354"/>
      <c r="VUD2" s="1354"/>
      <c r="VUE2" s="1354"/>
      <c r="VUF2" s="1354"/>
      <c r="VUG2" s="1354"/>
      <c r="VUH2" s="1354"/>
      <c r="VUI2" s="1354"/>
      <c r="VUJ2" s="1354"/>
      <c r="VUK2" s="1354"/>
      <c r="VUL2" s="1354"/>
      <c r="VUM2" s="1354"/>
      <c r="VUN2" s="1354"/>
      <c r="VUO2" s="1354"/>
      <c r="VUP2" s="1354"/>
      <c r="VUQ2" s="1354"/>
      <c r="VUR2" s="1354"/>
      <c r="VUS2" s="1354"/>
      <c r="VUT2" s="1354"/>
      <c r="VUU2" s="1354"/>
      <c r="VUV2" s="1354"/>
      <c r="VUW2" s="1354"/>
      <c r="VUX2" s="1354"/>
      <c r="VUY2" s="1354"/>
      <c r="VUZ2" s="1354"/>
      <c r="VVA2" s="1354"/>
      <c r="VVB2" s="1354"/>
      <c r="VVC2" s="1354"/>
      <c r="VVD2" s="1354"/>
      <c r="VVE2" s="1354"/>
      <c r="VVF2" s="1354"/>
      <c r="VVG2" s="1354"/>
      <c r="VVH2" s="1354"/>
      <c r="VVI2" s="1354"/>
      <c r="VVJ2" s="1354"/>
      <c r="VVK2" s="1354"/>
      <c r="VVL2" s="1354"/>
      <c r="VVM2" s="1354"/>
      <c r="VVN2" s="1354"/>
      <c r="VVO2" s="1354"/>
      <c r="VVP2" s="1354"/>
      <c r="VVQ2" s="1354"/>
      <c r="VVR2" s="1354"/>
      <c r="VVS2" s="1354"/>
      <c r="VVT2" s="1354"/>
      <c r="VVU2" s="1354"/>
      <c r="VVV2" s="1354"/>
      <c r="VVW2" s="1354"/>
      <c r="VVX2" s="1354"/>
      <c r="VVY2" s="1354"/>
      <c r="VVZ2" s="1354"/>
      <c r="VWA2" s="1354"/>
      <c r="VWB2" s="1354"/>
      <c r="VWC2" s="1354"/>
      <c r="VWD2" s="1354"/>
      <c r="VWE2" s="1354"/>
      <c r="VWF2" s="1354"/>
      <c r="VWG2" s="1354"/>
      <c r="VWH2" s="1354"/>
      <c r="VWI2" s="1354"/>
      <c r="VWJ2" s="1354"/>
      <c r="VWK2" s="1354"/>
      <c r="VWL2" s="1354"/>
      <c r="VWM2" s="1354"/>
      <c r="VWN2" s="1354"/>
      <c r="VWO2" s="1354"/>
      <c r="VWP2" s="1354"/>
      <c r="VWQ2" s="1354"/>
      <c r="VWR2" s="1354"/>
      <c r="VWS2" s="1354"/>
      <c r="VWT2" s="1354"/>
      <c r="VWU2" s="1354"/>
      <c r="VWV2" s="1354"/>
      <c r="VWW2" s="1354"/>
      <c r="VWX2" s="1354"/>
      <c r="VWY2" s="1354"/>
      <c r="VWZ2" s="1354"/>
      <c r="VXA2" s="1354"/>
      <c r="VXB2" s="1354"/>
      <c r="VXC2" s="1354"/>
      <c r="VXD2" s="1354"/>
      <c r="VXE2" s="1354"/>
      <c r="VXF2" s="1354"/>
      <c r="VXG2" s="1354"/>
      <c r="VXH2" s="1354"/>
      <c r="VXI2" s="1354"/>
      <c r="VXJ2" s="1354"/>
      <c r="VXK2" s="1354"/>
      <c r="VXL2" s="1354"/>
      <c r="VXM2" s="1354"/>
      <c r="VXN2" s="1354"/>
      <c r="VXO2" s="1354"/>
      <c r="VXP2" s="1354"/>
      <c r="VXQ2" s="1354"/>
      <c r="VXR2" s="1354"/>
      <c r="VXS2" s="1354"/>
      <c r="VXT2" s="1354"/>
      <c r="VXU2" s="1354"/>
      <c r="VXV2" s="1354"/>
      <c r="VXW2" s="1354"/>
      <c r="VXX2" s="1354"/>
      <c r="VXY2" s="1354"/>
      <c r="VXZ2" s="1354"/>
      <c r="VYA2" s="1354"/>
      <c r="VYB2" s="1354"/>
      <c r="VYC2" s="1354"/>
      <c r="VYD2" s="1354"/>
      <c r="VYE2" s="1354"/>
      <c r="VYF2" s="1354"/>
      <c r="VYG2" s="1354"/>
      <c r="VYH2" s="1354"/>
      <c r="VYI2" s="1354"/>
      <c r="VYJ2" s="1354"/>
      <c r="VYK2" s="1354"/>
      <c r="VYL2" s="1354"/>
      <c r="VYM2" s="1354"/>
      <c r="VYN2" s="1354"/>
      <c r="VYO2" s="1354"/>
      <c r="VYP2" s="1354"/>
      <c r="VYQ2" s="1354"/>
      <c r="VYR2" s="1354"/>
      <c r="VYS2" s="1354"/>
      <c r="VYT2" s="1354"/>
      <c r="VYU2" s="1354"/>
      <c r="VYV2" s="1354"/>
      <c r="VYW2" s="1354"/>
      <c r="VYX2" s="1354"/>
      <c r="VYY2" s="1354"/>
      <c r="VYZ2" s="1354"/>
      <c r="VZA2" s="1354"/>
      <c r="VZB2" s="1354"/>
      <c r="VZC2" s="1354"/>
      <c r="VZD2" s="1354"/>
      <c r="VZE2" s="1354"/>
      <c r="VZF2" s="1354"/>
      <c r="VZG2" s="1354"/>
      <c r="VZH2" s="1354"/>
      <c r="VZI2" s="1354"/>
      <c r="VZJ2" s="1354"/>
      <c r="VZK2" s="1354"/>
      <c r="VZL2" s="1354"/>
      <c r="VZM2" s="1354"/>
      <c r="VZN2" s="1354"/>
      <c r="VZO2" s="1354"/>
      <c r="VZP2" s="1354"/>
      <c r="VZQ2" s="1354"/>
      <c r="VZR2" s="1354"/>
      <c r="VZS2" s="1354"/>
      <c r="VZT2" s="1354"/>
      <c r="VZU2" s="1354"/>
      <c r="VZV2" s="1354"/>
      <c r="VZW2" s="1354"/>
      <c r="VZX2" s="1354"/>
      <c r="VZY2" s="1354"/>
      <c r="VZZ2" s="1354"/>
      <c r="WAA2" s="1354"/>
      <c r="WAB2" s="1354"/>
      <c r="WAC2" s="1354"/>
      <c r="WAD2" s="1354"/>
      <c r="WAE2" s="1354"/>
      <c r="WAF2" s="1354"/>
      <c r="WAG2" s="1354"/>
      <c r="WAH2" s="1354"/>
      <c r="WAI2" s="1354"/>
      <c r="WAJ2" s="1354"/>
      <c r="WAK2" s="1354"/>
      <c r="WAL2" s="1354"/>
      <c r="WAM2" s="1354"/>
      <c r="WAN2" s="1354"/>
      <c r="WAO2" s="1354"/>
      <c r="WAP2" s="1354"/>
      <c r="WAQ2" s="1354"/>
      <c r="WAR2" s="1354"/>
      <c r="WAS2" s="1354"/>
      <c r="WAT2" s="1354"/>
      <c r="WAU2" s="1354"/>
      <c r="WAV2" s="1354"/>
      <c r="WAW2" s="1354"/>
      <c r="WAX2" s="1354"/>
      <c r="WAY2" s="1354"/>
      <c r="WAZ2" s="1354"/>
      <c r="WBA2" s="1354"/>
      <c r="WBB2" s="1354"/>
      <c r="WBC2" s="1354"/>
      <c r="WBD2" s="1354"/>
      <c r="WBE2" s="1354"/>
      <c r="WBF2" s="1354"/>
      <c r="WBG2" s="1354"/>
      <c r="WBH2" s="1354"/>
      <c r="WBI2" s="1354"/>
      <c r="WBJ2" s="1354"/>
      <c r="WBK2" s="1354"/>
      <c r="WBL2" s="1354"/>
      <c r="WBM2" s="1354"/>
      <c r="WBN2" s="1354"/>
      <c r="WBO2" s="1354"/>
      <c r="WBP2" s="1354"/>
      <c r="WBQ2" s="1354"/>
      <c r="WBR2" s="1354"/>
      <c r="WBS2" s="1354"/>
      <c r="WBT2" s="1354"/>
      <c r="WBU2" s="1354"/>
      <c r="WBV2" s="1354"/>
      <c r="WBW2" s="1354"/>
      <c r="WBX2" s="1354"/>
      <c r="WBY2" s="1354"/>
      <c r="WBZ2" s="1354"/>
      <c r="WCA2" s="1354"/>
      <c r="WCB2" s="1354"/>
      <c r="WCC2" s="1354"/>
      <c r="WCD2" s="1354"/>
      <c r="WCE2" s="1354"/>
      <c r="WCF2" s="1354"/>
      <c r="WCG2" s="1354"/>
      <c r="WCH2" s="1354"/>
      <c r="WCI2" s="1354"/>
      <c r="WCJ2" s="1354"/>
      <c r="WCK2" s="1354"/>
      <c r="WCL2" s="1354"/>
      <c r="WCM2" s="1354"/>
      <c r="WCN2" s="1354"/>
      <c r="WCO2" s="1354"/>
      <c r="WCP2" s="1354"/>
      <c r="WCQ2" s="1354"/>
      <c r="WCR2" s="1354"/>
      <c r="WCS2" s="1354"/>
      <c r="WCT2" s="1354"/>
      <c r="WCU2" s="1354"/>
      <c r="WCV2" s="1354"/>
      <c r="WCW2" s="1354"/>
      <c r="WCX2" s="1354"/>
      <c r="WCY2" s="1354"/>
      <c r="WCZ2" s="1354"/>
      <c r="WDA2" s="1354"/>
      <c r="WDB2" s="1354"/>
      <c r="WDC2" s="1354"/>
      <c r="WDD2" s="1354"/>
      <c r="WDE2" s="1354"/>
      <c r="WDF2" s="1354"/>
      <c r="WDG2" s="1354"/>
      <c r="WDH2" s="1354"/>
      <c r="WDI2" s="1354"/>
      <c r="WDJ2" s="1354"/>
      <c r="WDK2" s="1354"/>
      <c r="WDL2" s="1354"/>
      <c r="WDM2" s="1354"/>
      <c r="WDN2" s="1354"/>
      <c r="WDO2" s="1354"/>
      <c r="WDP2" s="1354"/>
      <c r="WDQ2" s="1354"/>
      <c r="WDR2" s="1354"/>
      <c r="WDS2" s="1354"/>
      <c r="WDT2" s="1354"/>
      <c r="WDU2" s="1354"/>
      <c r="WDV2" s="1354"/>
      <c r="WDW2" s="1354"/>
      <c r="WDX2" s="1354"/>
      <c r="WDY2" s="1354"/>
      <c r="WDZ2" s="1354"/>
      <c r="WEA2" s="1354"/>
      <c r="WEB2" s="1354"/>
      <c r="WEC2" s="1354"/>
      <c r="WED2" s="1354"/>
      <c r="WEE2" s="1354"/>
      <c r="WEF2" s="1354"/>
      <c r="WEG2" s="1354"/>
      <c r="WEH2" s="1354"/>
      <c r="WEI2" s="1354"/>
      <c r="WEJ2" s="1354"/>
      <c r="WEK2" s="1354"/>
      <c r="WEL2" s="1354"/>
      <c r="WEM2" s="1354"/>
      <c r="WEN2" s="1354"/>
      <c r="WEO2" s="1354"/>
      <c r="WEP2" s="1354"/>
      <c r="WEQ2" s="1354"/>
      <c r="WER2" s="1354"/>
      <c r="WES2" s="1354"/>
      <c r="WET2" s="1354"/>
      <c r="WEU2" s="1354"/>
      <c r="WEV2" s="1354"/>
      <c r="WEW2" s="1354"/>
      <c r="WEX2" s="1354"/>
      <c r="WEY2" s="1354"/>
      <c r="WEZ2" s="1354"/>
      <c r="WFA2" s="1354"/>
      <c r="WFB2" s="1354"/>
      <c r="WFC2" s="1354"/>
      <c r="WFD2" s="1354"/>
      <c r="WFE2" s="1354"/>
      <c r="WFF2" s="1354"/>
      <c r="WFG2" s="1354"/>
      <c r="WFH2" s="1354"/>
      <c r="WFI2" s="1354"/>
      <c r="WFJ2" s="1354"/>
      <c r="WFK2" s="1354"/>
      <c r="WFL2" s="1354"/>
      <c r="WFM2" s="1354"/>
      <c r="WFN2" s="1354"/>
      <c r="WFO2" s="1354"/>
      <c r="WFP2" s="1354"/>
      <c r="WFQ2" s="1354"/>
      <c r="WFR2" s="1354"/>
      <c r="WFS2" s="1354"/>
      <c r="WFT2" s="1354"/>
      <c r="WFU2" s="1354"/>
      <c r="WFV2" s="1354"/>
      <c r="WFW2" s="1354"/>
      <c r="WFX2" s="1354"/>
      <c r="WFY2" s="1354"/>
      <c r="WFZ2" s="1354"/>
      <c r="WGA2" s="1354"/>
      <c r="WGB2" s="1354"/>
      <c r="WGC2" s="1354"/>
      <c r="WGD2" s="1354"/>
      <c r="WGE2" s="1354"/>
      <c r="WGF2" s="1354"/>
      <c r="WGG2" s="1354"/>
      <c r="WGH2" s="1354"/>
      <c r="WGI2" s="1354"/>
      <c r="WGJ2" s="1354"/>
      <c r="WGK2" s="1354"/>
      <c r="WGL2" s="1354"/>
      <c r="WGM2" s="1354"/>
      <c r="WGN2" s="1354"/>
      <c r="WGO2" s="1354"/>
      <c r="WGP2" s="1354"/>
      <c r="WGQ2" s="1354"/>
      <c r="WGR2" s="1354"/>
      <c r="WGS2" s="1354"/>
      <c r="WGT2" s="1354"/>
      <c r="WGU2" s="1354"/>
      <c r="WGV2" s="1354"/>
      <c r="WGW2" s="1354"/>
      <c r="WGX2" s="1354"/>
      <c r="WGY2" s="1354"/>
      <c r="WGZ2" s="1354"/>
      <c r="WHA2" s="1354"/>
      <c r="WHB2" s="1354"/>
      <c r="WHC2" s="1354"/>
      <c r="WHD2" s="1354"/>
      <c r="WHE2" s="1354"/>
      <c r="WHF2" s="1354"/>
      <c r="WHG2" s="1354"/>
      <c r="WHH2" s="1354"/>
      <c r="WHI2" s="1354"/>
      <c r="WHJ2" s="1354"/>
      <c r="WHK2" s="1354"/>
      <c r="WHL2" s="1354"/>
      <c r="WHM2" s="1354"/>
      <c r="WHN2" s="1354"/>
      <c r="WHO2" s="1354"/>
      <c r="WHP2" s="1354"/>
      <c r="WHQ2" s="1354"/>
      <c r="WHR2" s="1354"/>
      <c r="WHS2" s="1354"/>
      <c r="WHT2" s="1354"/>
      <c r="WHU2" s="1354"/>
      <c r="WHV2" s="1354"/>
      <c r="WHW2" s="1354"/>
      <c r="WHX2" s="1354"/>
      <c r="WHY2" s="1354"/>
      <c r="WHZ2" s="1354"/>
      <c r="WIA2" s="1354"/>
      <c r="WIB2" s="1354"/>
      <c r="WIC2" s="1354"/>
      <c r="WID2" s="1354"/>
      <c r="WIE2" s="1354"/>
      <c r="WIF2" s="1354"/>
      <c r="WIG2" s="1354"/>
      <c r="WIH2" s="1354"/>
      <c r="WII2" s="1354"/>
      <c r="WIJ2" s="1354"/>
      <c r="WIK2" s="1354"/>
      <c r="WIL2" s="1354"/>
      <c r="WIM2" s="1354"/>
      <c r="WIN2" s="1354"/>
      <c r="WIO2" s="1354"/>
      <c r="WIP2" s="1354"/>
      <c r="WIQ2" s="1354"/>
      <c r="WIR2" s="1354"/>
      <c r="WIS2" s="1354"/>
      <c r="WIT2" s="1354"/>
      <c r="WIU2" s="1354"/>
      <c r="WIV2" s="1354"/>
      <c r="WIW2" s="1354"/>
      <c r="WIX2" s="1354"/>
      <c r="WIY2" s="1354"/>
      <c r="WIZ2" s="1354"/>
      <c r="WJA2" s="1354"/>
      <c r="WJB2" s="1354"/>
      <c r="WJC2" s="1354"/>
      <c r="WJD2" s="1354"/>
      <c r="WJE2" s="1354"/>
      <c r="WJF2" s="1354"/>
      <c r="WJG2" s="1354"/>
      <c r="WJH2" s="1354"/>
      <c r="WJI2" s="1354"/>
      <c r="WJJ2" s="1354"/>
      <c r="WJK2" s="1354"/>
      <c r="WJL2" s="1354"/>
      <c r="WJM2" s="1354"/>
      <c r="WJN2" s="1354"/>
      <c r="WJO2" s="1354"/>
      <c r="WJP2" s="1354"/>
      <c r="WJQ2" s="1354"/>
      <c r="WJR2" s="1354"/>
      <c r="WJS2" s="1354"/>
      <c r="WJT2" s="1354"/>
      <c r="WJU2" s="1354"/>
      <c r="WJV2" s="1354"/>
      <c r="WJW2" s="1354"/>
      <c r="WJX2" s="1354"/>
      <c r="WJY2" s="1354"/>
      <c r="WJZ2" s="1354"/>
      <c r="WKA2" s="1354"/>
      <c r="WKB2" s="1354"/>
      <c r="WKC2" s="1354"/>
      <c r="WKD2" s="1354"/>
      <c r="WKE2" s="1354"/>
      <c r="WKF2" s="1354"/>
      <c r="WKG2" s="1354"/>
      <c r="WKH2" s="1354"/>
      <c r="WKI2" s="1354"/>
      <c r="WKJ2" s="1354"/>
      <c r="WKK2" s="1354"/>
      <c r="WKL2" s="1354"/>
      <c r="WKM2" s="1354"/>
      <c r="WKN2" s="1354"/>
      <c r="WKO2" s="1354"/>
      <c r="WKP2" s="1354"/>
      <c r="WKQ2" s="1354"/>
      <c r="WKR2" s="1354"/>
      <c r="WKS2" s="1354"/>
      <c r="WKT2" s="1354"/>
      <c r="WKU2" s="1354"/>
      <c r="WKV2" s="1354"/>
      <c r="WKW2" s="1354"/>
      <c r="WKX2" s="1354"/>
      <c r="WKY2" s="1354"/>
      <c r="WKZ2" s="1354"/>
      <c r="WLA2" s="1354"/>
      <c r="WLB2" s="1354"/>
      <c r="WLC2" s="1354"/>
      <c r="WLD2" s="1354"/>
      <c r="WLE2" s="1354"/>
      <c r="WLF2" s="1354"/>
      <c r="WLG2" s="1354"/>
      <c r="WLH2" s="1354"/>
      <c r="WLI2" s="1354"/>
      <c r="WLJ2" s="1354"/>
      <c r="WLK2" s="1354"/>
      <c r="WLL2" s="1354"/>
      <c r="WLM2" s="1354"/>
      <c r="WLN2" s="1354"/>
      <c r="WLO2" s="1354"/>
      <c r="WLP2" s="1354"/>
      <c r="WLQ2" s="1354"/>
      <c r="WLR2" s="1354"/>
      <c r="WLS2" s="1354"/>
      <c r="WLT2" s="1354"/>
      <c r="WLU2" s="1354"/>
      <c r="WLV2" s="1354"/>
      <c r="WLW2" s="1354"/>
      <c r="WLX2" s="1354"/>
      <c r="WLY2" s="1354"/>
      <c r="WLZ2" s="1354"/>
      <c r="WMA2" s="1354"/>
      <c r="WMB2" s="1354"/>
      <c r="WMC2" s="1354"/>
      <c r="WMD2" s="1354"/>
      <c r="WME2" s="1354"/>
      <c r="WMF2" s="1354"/>
      <c r="WMG2" s="1354"/>
      <c r="WMH2" s="1354"/>
      <c r="WMI2" s="1354"/>
      <c r="WMJ2" s="1354"/>
      <c r="WMK2" s="1354"/>
      <c r="WML2" s="1354"/>
      <c r="WMM2" s="1354"/>
      <c r="WMN2" s="1354"/>
      <c r="WMO2" s="1354"/>
      <c r="WMP2" s="1354"/>
      <c r="WMQ2" s="1354"/>
      <c r="WMR2" s="1354"/>
      <c r="WMS2" s="1354"/>
      <c r="WMT2" s="1354"/>
      <c r="WMU2" s="1354"/>
      <c r="WMV2" s="1354"/>
      <c r="WMW2" s="1354"/>
      <c r="WMX2" s="1354"/>
      <c r="WMY2" s="1354"/>
      <c r="WMZ2" s="1354"/>
      <c r="WNA2" s="1354"/>
      <c r="WNB2" s="1354"/>
      <c r="WNC2" s="1354"/>
      <c r="WND2" s="1354"/>
      <c r="WNE2" s="1354"/>
      <c r="WNF2" s="1354"/>
      <c r="WNG2" s="1354"/>
      <c r="WNH2" s="1354"/>
      <c r="WNI2" s="1354"/>
      <c r="WNJ2" s="1354"/>
      <c r="WNK2" s="1354"/>
      <c r="WNL2" s="1354"/>
      <c r="WNM2" s="1354"/>
      <c r="WNN2" s="1354"/>
      <c r="WNO2" s="1354"/>
      <c r="WNP2" s="1354"/>
      <c r="WNQ2" s="1354"/>
      <c r="WNR2" s="1354"/>
      <c r="WNS2" s="1354"/>
      <c r="WNT2" s="1354"/>
      <c r="WNU2" s="1354"/>
      <c r="WNV2" s="1354"/>
      <c r="WNW2" s="1354"/>
      <c r="WNX2" s="1354"/>
      <c r="WNY2" s="1354"/>
      <c r="WNZ2" s="1354"/>
      <c r="WOA2" s="1354"/>
      <c r="WOB2" s="1354"/>
      <c r="WOC2" s="1354"/>
      <c r="WOD2" s="1354"/>
      <c r="WOE2" s="1354"/>
      <c r="WOF2" s="1354"/>
      <c r="WOG2" s="1354"/>
      <c r="WOH2" s="1354"/>
      <c r="WOI2" s="1354"/>
      <c r="WOJ2" s="1354"/>
      <c r="WOK2" s="1354"/>
      <c r="WOL2" s="1354"/>
      <c r="WOM2" s="1354"/>
      <c r="WON2" s="1354"/>
      <c r="WOO2" s="1354"/>
      <c r="WOP2" s="1354"/>
      <c r="WOQ2" s="1354"/>
      <c r="WOR2" s="1354"/>
      <c r="WOS2" s="1354"/>
      <c r="WOT2" s="1354"/>
      <c r="WOU2" s="1354"/>
      <c r="WOV2" s="1354"/>
      <c r="WOW2" s="1354"/>
      <c r="WOX2" s="1354"/>
      <c r="WOY2" s="1354"/>
      <c r="WOZ2" s="1354"/>
      <c r="WPA2" s="1354"/>
      <c r="WPB2" s="1354"/>
      <c r="WPC2" s="1354"/>
      <c r="WPD2" s="1354"/>
      <c r="WPE2" s="1354"/>
      <c r="WPF2" s="1354"/>
      <c r="WPG2" s="1354"/>
      <c r="WPH2" s="1354"/>
      <c r="WPI2" s="1354"/>
      <c r="WPJ2" s="1354"/>
      <c r="WPK2" s="1354"/>
      <c r="WPL2" s="1354"/>
      <c r="WPM2" s="1354"/>
      <c r="WPN2" s="1354"/>
      <c r="WPO2" s="1354"/>
      <c r="WPP2" s="1354"/>
      <c r="WPQ2" s="1354"/>
      <c r="WPR2" s="1354"/>
      <c r="WPS2" s="1354"/>
      <c r="WPT2" s="1354"/>
      <c r="WPU2" s="1354"/>
      <c r="WPV2" s="1354"/>
      <c r="WPW2" s="1354"/>
      <c r="WPX2" s="1354"/>
      <c r="WPY2" s="1354"/>
      <c r="WPZ2" s="1354"/>
      <c r="WQA2" s="1354"/>
      <c r="WQB2" s="1354"/>
      <c r="WQC2" s="1354"/>
      <c r="WQD2" s="1354"/>
      <c r="WQE2" s="1354"/>
      <c r="WQF2" s="1354"/>
      <c r="WQG2" s="1354"/>
      <c r="WQH2" s="1354"/>
      <c r="WQI2" s="1354"/>
      <c r="WQJ2" s="1354"/>
      <c r="WQK2" s="1354"/>
      <c r="WQL2" s="1354"/>
      <c r="WQM2" s="1354"/>
      <c r="WQN2" s="1354"/>
      <c r="WQO2" s="1354"/>
      <c r="WQP2" s="1354"/>
      <c r="WQQ2" s="1354"/>
      <c r="WQR2" s="1354"/>
      <c r="WQS2" s="1354"/>
      <c r="WQT2" s="1354"/>
      <c r="WQU2" s="1354"/>
      <c r="WQV2" s="1354"/>
      <c r="WQW2" s="1354"/>
      <c r="WQX2" s="1354"/>
      <c r="WQY2" s="1354"/>
      <c r="WQZ2" s="1354"/>
      <c r="WRA2" s="1354"/>
      <c r="WRB2" s="1354"/>
      <c r="WRC2" s="1354"/>
      <c r="WRD2" s="1354"/>
      <c r="WRE2" s="1354"/>
      <c r="WRF2" s="1354"/>
      <c r="WRG2" s="1354"/>
      <c r="WRH2" s="1354"/>
      <c r="WRI2" s="1354"/>
      <c r="WRJ2" s="1354"/>
      <c r="WRK2" s="1354"/>
      <c r="WRL2" s="1354"/>
      <c r="WRM2" s="1354"/>
      <c r="WRN2" s="1354"/>
      <c r="WRO2" s="1354"/>
      <c r="WRP2" s="1354"/>
      <c r="WRQ2" s="1354"/>
      <c r="WRR2" s="1354"/>
      <c r="WRS2" s="1354"/>
      <c r="WRT2" s="1354"/>
      <c r="WRU2" s="1354"/>
      <c r="WRV2" s="1354"/>
      <c r="WRW2" s="1354"/>
      <c r="WRX2" s="1354"/>
      <c r="WRY2" s="1354"/>
      <c r="WRZ2" s="1354"/>
      <c r="WSA2" s="1354"/>
      <c r="WSB2" s="1354"/>
      <c r="WSC2" s="1354"/>
      <c r="WSD2" s="1354"/>
      <c r="WSE2" s="1354"/>
      <c r="WSF2" s="1354"/>
      <c r="WSG2" s="1354"/>
      <c r="WSH2" s="1354"/>
      <c r="WSI2" s="1354"/>
      <c r="WSJ2" s="1354"/>
      <c r="WSK2" s="1354"/>
      <c r="WSL2" s="1354"/>
      <c r="WSM2" s="1354"/>
      <c r="WSN2" s="1354"/>
      <c r="WSO2" s="1354"/>
      <c r="WSP2" s="1354"/>
      <c r="WSQ2" s="1354"/>
      <c r="WSR2" s="1354"/>
      <c r="WSS2" s="1354"/>
      <c r="WST2" s="1354"/>
      <c r="WSU2" s="1354"/>
      <c r="WSV2" s="1354"/>
      <c r="WSW2" s="1354"/>
      <c r="WSX2" s="1354"/>
      <c r="WSY2" s="1354"/>
      <c r="WSZ2" s="1354"/>
      <c r="WTA2" s="1354"/>
      <c r="WTB2" s="1354"/>
      <c r="WTC2" s="1354"/>
      <c r="WTD2" s="1354"/>
      <c r="WTE2" s="1354"/>
      <c r="WTF2" s="1354"/>
      <c r="WTG2" s="1354"/>
      <c r="WTH2" s="1354"/>
      <c r="WTI2" s="1354"/>
      <c r="WTJ2" s="1354"/>
      <c r="WTK2" s="1354"/>
      <c r="WTL2" s="1354"/>
      <c r="WTM2" s="1354"/>
      <c r="WTN2" s="1354"/>
      <c r="WTO2" s="1354"/>
      <c r="WTP2" s="1354"/>
      <c r="WTQ2" s="1354"/>
      <c r="WTR2" s="1354"/>
      <c r="WTS2" s="1354"/>
      <c r="WTT2" s="1354"/>
      <c r="WTU2" s="1354"/>
      <c r="WTV2" s="1354"/>
      <c r="WTW2" s="1354"/>
      <c r="WTX2" s="1354"/>
      <c r="WTY2" s="1354"/>
      <c r="WTZ2" s="1354"/>
      <c r="WUA2" s="1354"/>
      <c r="WUB2" s="1354"/>
      <c r="WUC2" s="1354"/>
      <c r="WUD2" s="1354"/>
      <c r="WUE2" s="1354"/>
      <c r="WUF2" s="1354"/>
      <c r="WUG2" s="1354"/>
      <c r="WUH2" s="1354"/>
      <c r="WUI2" s="1354"/>
      <c r="WUJ2" s="1354"/>
      <c r="WUK2" s="1354"/>
      <c r="WUL2" s="1354"/>
      <c r="WUM2" s="1354"/>
      <c r="WUN2" s="1354"/>
      <c r="WUO2" s="1354"/>
      <c r="WUP2" s="1354"/>
      <c r="WUQ2" s="1354"/>
      <c r="WUR2" s="1354"/>
      <c r="WUS2" s="1354"/>
      <c r="WUT2" s="1354"/>
      <c r="WUU2" s="1354"/>
      <c r="WUV2" s="1354"/>
      <c r="WUW2" s="1354"/>
      <c r="WUX2" s="1354"/>
      <c r="WUY2" s="1354"/>
      <c r="WUZ2" s="1354"/>
      <c r="WVA2" s="1354"/>
      <c r="WVB2" s="1354"/>
      <c r="WVC2" s="1354"/>
      <c r="WVD2" s="1354"/>
      <c r="WVE2" s="1354"/>
      <c r="WVF2" s="1354"/>
      <c r="WVG2" s="1354"/>
      <c r="WVH2" s="1354"/>
      <c r="WVI2" s="1354"/>
      <c r="WVJ2" s="1354"/>
      <c r="WVK2" s="1354"/>
      <c r="WVL2" s="1354"/>
      <c r="WVM2" s="1354"/>
      <c r="WVN2" s="1354"/>
      <c r="WVO2" s="1354"/>
      <c r="WVP2" s="1354"/>
      <c r="WVQ2" s="1354"/>
      <c r="WVR2" s="1354"/>
      <c r="WVS2" s="1354"/>
      <c r="WVT2" s="1354"/>
      <c r="WVU2" s="1354"/>
      <c r="WVV2" s="1354"/>
      <c r="WVW2" s="1354"/>
      <c r="WVX2" s="1354"/>
      <c r="WVY2" s="1354"/>
      <c r="WVZ2" s="1354"/>
      <c r="WWA2" s="1354"/>
      <c r="WWB2" s="1354"/>
      <c r="WWC2" s="1354"/>
      <c r="WWD2" s="1354"/>
      <c r="WWE2" s="1354"/>
      <c r="WWF2" s="1354"/>
      <c r="WWG2" s="1354"/>
      <c r="WWH2" s="1354"/>
      <c r="WWI2" s="1354"/>
      <c r="WWJ2" s="1354"/>
      <c r="WWK2" s="1354"/>
      <c r="WWL2" s="1354"/>
      <c r="WWM2" s="1354"/>
      <c r="WWN2" s="1354"/>
      <c r="WWO2" s="1354"/>
      <c r="WWP2" s="1354"/>
      <c r="WWQ2" s="1354"/>
      <c r="WWR2" s="1354"/>
      <c r="WWS2" s="1354"/>
      <c r="WWT2" s="1354"/>
      <c r="WWU2" s="1354"/>
      <c r="WWV2" s="1354"/>
      <c r="WWW2" s="1354"/>
      <c r="WWX2" s="1354"/>
      <c r="WWY2" s="1354"/>
      <c r="WWZ2" s="1354"/>
      <c r="WXA2" s="1354"/>
      <c r="WXB2" s="1354"/>
      <c r="WXC2" s="1354"/>
      <c r="WXD2" s="1354"/>
      <c r="WXE2" s="1354"/>
      <c r="WXF2" s="1354"/>
      <c r="WXG2" s="1354"/>
      <c r="WXH2" s="1354"/>
      <c r="WXI2" s="1354"/>
      <c r="WXJ2" s="1354"/>
      <c r="WXK2" s="1354"/>
      <c r="WXL2" s="1354"/>
      <c r="WXM2" s="1354"/>
      <c r="WXN2" s="1354"/>
      <c r="WXO2" s="1354"/>
      <c r="WXP2" s="1354"/>
      <c r="WXQ2" s="1354"/>
      <c r="WXR2" s="1354"/>
      <c r="WXS2" s="1354"/>
      <c r="WXT2" s="1354"/>
      <c r="WXU2" s="1354"/>
      <c r="WXV2" s="1354"/>
      <c r="WXW2" s="1354"/>
      <c r="WXX2" s="1354"/>
      <c r="WXY2" s="1354"/>
      <c r="WXZ2" s="1354"/>
      <c r="WYA2" s="1354"/>
      <c r="WYB2" s="1354"/>
      <c r="WYC2" s="1354"/>
      <c r="WYD2" s="1354"/>
      <c r="WYE2" s="1354"/>
      <c r="WYF2" s="1354"/>
      <c r="WYG2" s="1354"/>
      <c r="WYH2" s="1354"/>
      <c r="WYI2" s="1354"/>
      <c r="WYJ2" s="1354"/>
      <c r="WYK2" s="1354"/>
      <c r="WYL2" s="1354"/>
      <c r="WYM2" s="1354"/>
      <c r="WYN2" s="1354"/>
      <c r="WYO2" s="1354"/>
      <c r="WYP2" s="1354"/>
      <c r="WYQ2" s="1354"/>
      <c r="WYR2" s="1354"/>
      <c r="WYS2" s="1354"/>
      <c r="WYT2" s="1354"/>
      <c r="WYU2" s="1354"/>
      <c r="WYV2" s="1354"/>
      <c r="WYW2" s="1354"/>
      <c r="WYX2" s="1354"/>
      <c r="WYY2" s="1354"/>
      <c r="WYZ2" s="1354"/>
      <c r="WZA2" s="1354"/>
      <c r="WZB2" s="1354"/>
      <c r="WZC2" s="1354"/>
      <c r="WZD2" s="1354"/>
      <c r="WZE2" s="1354"/>
      <c r="WZF2" s="1354"/>
      <c r="WZG2" s="1354"/>
      <c r="WZH2" s="1354"/>
      <c r="WZI2" s="1354"/>
      <c r="WZJ2" s="1354"/>
      <c r="WZK2" s="1354"/>
      <c r="WZL2" s="1354"/>
      <c r="WZM2" s="1354"/>
      <c r="WZN2" s="1354"/>
      <c r="WZO2" s="1354"/>
      <c r="WZP2" s="1354"/>
      <c r="WZQ2" s="1354"/>
      <c r="WZR2" s="1354"/>
      <c r="WZS2" s="1354"/>
      <c r="WZT2" s="1354"/>
      <c r="WZU2" s="1354"/>
      <c r="WZV2" s="1354"/>
      <c r="WZW2" s="1354"/>
      <c r="WZX2" s="1354"/>
      <c r="WZY2" s="1354"/>
      <c r="WZZ2" s="1354"/>
      <c r="XAA2" s="1354"/>
      <c r="XAB2" s="1354"/>
      <c r="XAC2" s="1354"/>
      <c r="XAD2" s="1354"/>
      <c r="XAE2" s="1354"/>
      <c r="XAF2" s="1354"/>
      <c r="XAG2" s="1354"/>
      <c r="XAH2" s="1354"/>
      <c r="XAI2" s="1354"/>
      <c r="XAJ2" s="1354"/>
      <c r="XAK2" s="1354"/>
      <c r="XAL2" s="1354"/>
      <c r="XAM2" s="1354"/>
      <c r="XAN2" s="1354"/>
      <c r="XAO2" s="1354"/>
      <c r="XAP2" s="1354"/>
      <c r="XAQ2" s="1354"/>
      <c r="XAR2" s="1354"/>
      <c r="XAS2" s="1354"/>
      <c r="XAT2" s="1354"/>
      <c r="XAU2" s="1354"/>
      <c r="XAV2" s="1354"/>
      <c r="XAW2" s="1354"/>
      <c r="XAX2" s="1354"/>
      <c r="XAY2" s="1354"/>
      <c r="XAZ2" s="1354"/>
      <c r="XBA2" s="1354"/>
      <c r="XBB2" s="1354"/>
      <c r="XBC2" s="1354"/>
      <c r="XBD2" s="1354"/>
      <c r="XBE2" s="1354"/>
      <c r="XBF2" s="1354"/>
      <c r="XBG2" s="1354"/>
      <c r="XBH2" s="1354"/>
      <c r="XBI2" s="1354"/>
      <c r="XBJ2" s="1354"/>
      <c r="XBK2" s="1354"/>
      <c r="XBL2" s="1354"/>
      <c r="XBM2" s="1354"/>
      <c r="XBN2" s="1354"/>
      <c r="XBO2" s="1354"/>
      <c r="XBP2" s="1354"/>
      <c r="XBQ2" s="1354"/>
      <c r="XBR2" s="1354"/>
      <c r="XBS2" s="1354"/>
      <c r="XBT2" s="1354"/>
      <c r="XBU2" s="1354"/>
      <c r="XBV2" s="1354"/>
      <c r="XBW2" s="1354"/>
      <c r="XBX2" s="1354"/>
      <c r="XBY2" s="1354"/>
      <c r="XBZ2" s="1354"/>
      <c r="XCA2" s="1354"/>
      <c r="XCB2" s="1354"/>
      <c r="XCC2" s="1354"/>
      <c r="XCD2" s="1354"/>
      <c r="XCE2" s="1354"/>
      <c r="XCF2" s="1354"/>
      <c r="XCG2" s="1354"/>
      <c r="XCH2" s="1354"/>
      <c r="XCI2" s="1354"/>
      <c r="XCJ2" s="1354"/>
      <c r="XCK2" s="1354"/>
      <c r="XCL2" s="1354"/>
      <c r="XCM2" s="1354"/>
      <c r="XCN2" s="1354"/>
      <c r="XCO2" s="1354"/>
      <c r="XCP2" s="1354"/>
      <c r="XCQ2" s="1354"/>
      <c r="XCR2" s="1354"/>
      <c r="XCS2" s="1354"/>
      <c r="XCT2" s="1354"/>
      <c r="XCU2" s="1354"/>
      <c r="XCV2" s="1354"/>
      <c r="XCW2" s="1354"/>
      <c r="XCX2" s="1354"/>
      <c r="XCY2" s="1354"/>
      <c r="XCZ2" s="1354"/>
      <c r="XDA2" s="1354"/>
      <c r="XDB2" s="1354"/>
      <c r="XDC2" s="1354"/>
      <c r="XDD2" s="1354"/>
      <c r="XDE2" s="1354"/>
      <c r="XDF2" s="1354"/>
      <c r="XDG2" s="1354"/>
      <c r="XDH2" s="1354"/>
      <c r="XDI2" s="1354"/>
      <c r="XDJ2" s="1354"/>
      <c r="XDK2" s="1354"/>
      <c r="XDL2" s="1354"/>
      <c r="XDM2" s="1354"/>
      <c r="XDN2" s="1354"/>
      <c r="XDO2" s="1354"/>
      <c r="XDP2" s="1354"/>
      <c r="XDQ2" s="1354"/>
      <c r="XDR2" s="1354"/>
      <c r="XDS2" s="1354"/>
      <c r="XDT2" s="1354"/>
      <c r="XDU2" s="1354"/>
      <c r="XDV2" s="1354"/>
      <c r="XDW2" s="1354"/>
      <c r="XDX2" s="1354"/>
      <c r="XDY2" s="1354"/>
      <c r="XDZ2" s="1354"/>
      <c r="XEA2" s="1354"/>
      <c r="XEB2" s="1354"/>
      <c r="XEC2" s="1354"/>
      <c r="XED2" s="1354"/>
      <c r="XEE2" s="1354"/>
      <c r="XEF2" s="1354"/>
      <c r="XEG2" s="1354"/>
      <c r="XEH2" s="1354"/>
      <c r="XEI2" s="1354"/>
      <c r="XEJ2" s="1354"/>
      <c r="XEK2" s="1354"/>
      <c r="XEL2" s="1354"/>
      <c r="XEM2" s="1354"/>
      <c r="XEN2" s="1354"/>
      <c r="XEO2" s="1354"/>
      <c r="XEP2" s="1354"/>
      <c r="XEQ2" s="1354"/>
      <c r="XER2" s="1354"/>
      <c r="XES2" s="1354"/>
      <c r="XET2" s="1354"/>
      <c r="XEU2" s="1354"/>
      <c r="XEV2" s="1354"/>
      <c r="XEW2" s="1354"/>
    </row>
    <row r="3" spans="1:16377" s="561" customFormat="1" ht="15" customHeight="1" x14ac:dyDescent="0.25">
      <c r="A3" s="625"/>
      <c r="B3" s="1666" t="s">
        <v>63</v>
      </c>
      <c r="C3" s="1667" t="s">
        <v>64</v>
      </c>
      <c r="D3" s="1589" t="str">
        <f>CONCATENATE("Column ", LEFT(ADDRESS(ROW('General Info'!C71),COLUMN('General Info'!C71),4), 1))</f>
        <v>Column C</v>
      </c>
      <c r="E3" s="1107"/>
      <c r="G3" s="1107"/>
      <c r="H3" s="1107"/>
      <c r="I3" s="1107"/>
      <c r="J3" s="1107"/>
      <c r="K3" s="1107"/>
      <c r="L3" s="1107"/>
      <c r="M3" s="1107"/>
      <c r="N3" s="1107"/>
      <c r="O3" s="1107"/>
      <c r="P3" s="730"/>
    </row>
    <row r="4" spans="1:16377" s="561" customFormat="1" ht="15" customHeight="1" x14ac:dyDescent="0.25">
      <c r="A4" s="625"/>
      <c r="B4" s="630" t="s">
        <v>298</v>
      </c>
      <c r="C4" s="1668" t="str">
        <f>'General Info'!B71</f>
        <v>Check: Tier 1 adjustments should be ≤ additional Tier 1 prior to adjustments</v>
      </c>
      <c r="D4" s="1681" t="str">
        <f>'General Info'!C71</f>
        <v>Yes</v>
      </c>
      <c r="E4" s="1107"/>
      <c r="G4" s="1107"/>
      <c r="H4" s="1107"/>
      <c r="I4" s="1107"/>
      <c r="J4" s="1107"/>
      <c r="K4" s="1107"/>
      <c r="L4" s="1107"/>
      <c r="M4" s="1107"/>
      <c r="N4" s="1107"/>
      <c r="O4" s="1107"/>
      <c r="P4" s="730"/>
    </row>
    <row r="5" spans="1:16377" s="561" customFormat="1" ht="15" customHeight="1" x14ac:dyDescent="0.25">
      <c r="A5" s="625"/>
      <c r="B5" s="686" t="s">
        <v>298</v>
      </c>
      <c r="C5" s="1669" t="str">
        <f>'General Info'!B76</f>
        <v>Check: Tier 2 adjustments should be ≤ additional Tier 2 prior to adjustments</v>
      </c>
      <c r="D5" s="692" t="str">
        <f>'General Info'!C76</f>
        <v>Yes</v>
      </c>
      <c r="E5" s="1107"/>
      <c r="G5" s="1107"/>
      <c r="H5" s="1107"/>
      <c r="I5" s="1107"/>
      <c r="J5" s="1107"/>
      <c r="K5" s="1107"/>
      <c r="L5" s="1107"/>
      <c r="M5" s="1107"/>
      <c r="N5" s="1107"/>
      <c r="O5" s="1107"/>
      <c r="P5" s="730"/>
    </row>
    <row r="6" spans="1:16377" s="561" customFormat="1" ht="15" customHeight="1" x14ac:dyDescent="0.25">
      <c r="A6" s="625"/>
      <c r="B6" s="1107"/>
      <c r="C6" s="1107"/>
      <c r="D6" s="1107"/>
      <c r="E6" s="1107"/>
      <c r="F6" s="1107"/>
      <c r="G6" s="1107"/>
      <c r="H6" s="1107"/>
      <c r="I6" s="1107"/>
      <c r="J6" s="1107"/>
      <c r="K6" s="1107"/>
      <c r="L6" s="1107"/>
      <c r="M6" s="1107"/>
      <c r="N6" s="1107"/>
      <c r="O6" s="1107"/>
      <c r="P6" s="730"/>
    </row>
    <row r="7" spans="1:16377" s="561" customFormat="1" ht="45" customHeight="1" x14ac:dyDescent="0.25">
      <c r="A7" s="1675" t="s">
        <v>1395</v>
      </c>
      <c r="B7" s="1354"/>
      <c r="C7" s="1354"/>
      <c r="D7" s="1354"/>
      <c r="E7" s="1354"/>
      <c r="F7" s="1354"/>
      <c r="G7" s="1354"/>
      <c r="H7" s="1354"/>
      <c r="I7" s="1354"/>
      <c r="J7" s="1354"/>
      <c r="K7" s="1354"/>
      <c r="L7" s="1354"/>
      <c r="M7" s="1354"/>
      <c r="N7" s="1354"/>
      <c r="O7" s="1354"/>
      <c r="P7" s="1665"/>
      <c r="Q7" s="1354"/>
      <c r="R7" s="1354"/>
      <c r="S7" s="1354"/>
      <c r="T7" s="1354"/>
      <c r="U7" s="1354"/>
      <c r="V7" s="1354"/>
      <c r="W7" s="1354"/>
      <c r="X7" s="1354"/>
      <c r="Y7" s="1354"/>
      <c r="Z7" s="1354"/>
      <c r="AA7" s="1354"/>
      <c r="AB7" s="1354"/>
      <c r="AC7" s="1354"/>
      <c r="AD7" s="1354"/>
      <c r="AE7" s="1354"/>
      <c r="AF7" s="1354"/>
      <c r="AG7" s="1354"/>
      <c r="AH7" s="1354"/>
      <c r="AI7" s="1354"/>
      <c r="AJ7" s="1354"/>
      <c r="AK7" s="1354"/>
      <c r="AL7" s="1354"/>
      <c r="AM7" s="1354"/>
      <c r="AN7" s="1354"/>
      <c r="AO7" s="1354"/>
      <c r="AP7" s="1354"/>
      <c r="AQ7" s="1354"/>
      <c r="AR7" s="1354"/>
      <c r="AS7" s="1354"/>
      <c r="AT7" s="1354"/>
      <c r="AU7" s="1354"/>
      <c r="AV7" s="1354"/>
      <c r="AW7" s="1354"/>
      <c r="AX7" s="1354"/>
      <c r="AY7" s="1354"/>
      <c r="AZ7" s="1354"/>
      <c r="BA7" s="1354"/>
      <c r="BB7" s="1354"/>
      <c r="BC7" s="1354"/>
      <c r="BD7" s="1354"/>
      <c r="BE7" s="1354"/>
      <c r="BF7" s="1354"/>
      <c r="BG7" s="1354"/>
      <c r="BH7" s="1354"/>
      <c r="BI7" s="1354"/>
      <c r="BJ7" s="1354"/>
      <c r="BK7" s="1354"/>
      <c r="BL7" s="1354"/>
      <c r="BM7" s="1354"/>
      <c r="BN7" s="1354"/>
      <c r="BO7" s="1354"/>
      <c r="BP7" s="1354"/>
      <c r="BQ7" s="1354"/>
      <c r="BR7" s="1354"/>
      <c r="BS7" s="1354"/>
      <c r="BT7" s="1354"/>
      <c r="BU7" s="1354"/>
      <c r="BV7" s="1354"/>
      <c r="BW7" s="1354"/>
      <c r="BX7" s="1354"/>
      <c r="BY7" s="1354"/>
      <c r="BZ7" s="1354"/>
      <c r="CA7" s="1354"/>
      <c r="CB7" s="1354"/>
      <c r="CC7" s="1354"/>
      <c r="CD7" s="1354"/>
      <c r="CE7" s="1354"/>
      <c r="CF7" s="1354"/>
      <c r="CG7" s="1354"/>
      <c r="CH7" s="1354"/>
      <c r="CI7" s="1354"/>
      <c r="CJ7" s="1354"/>
      <c r="CK7" s="1354"/>
      <c r="CL7" s="1354"/>
      <c r="CM7" s="1354"/>
      <c r="CN7" s="1354"/>
      <c r="CO7" s="1354"/>
      <c r="CP7" s="1354"/>
      <c r="CQ7" s="1354"/>
      <c r="CR7" s="1354"/>
      <c r="CS7" s="1354"/>
      <c r="CT7" s="1354"/>
      <c r="CU7" s="1354"/>
      <c r="CV7" s="1354"/>
      <c r="CW7" s="1354"/>
      <c r="CX7" s="1354"/>
      <c r="CY7" s="1354"/>
      <c r="CZ7" s="1354"/>
      <c r="DA7" s="1354"/>
      <c r="DB7" s="1354"/>
      <c r="DC7" s="1354"/>
      <c r="DD7" s="1354"/>
      <c r="DE7" s="1354"/>
      <c r="DF7" s="1354"/>
      <c r="DG7" s="1354"/>
      <c r="DH7" s="1354"/>
      <c r="DI7" s="1354"/>
      <c r="DJ7" s="1354"/>
      <c r="DK7" s="1354"/>
      <c r="DL7" s="1354"/>
      <c r="DM7" s="1354"/>
      <c r="DN7" s="1354"/>
      <c r="DO7" s="1354"/>
      <c r="DP7" s="1354"/>
      <c r="DQ7" s="1354"/>
      <c r="DR7" s="1354"/>
      <c r="DS7" s="1354"/>
      <c r="DT7" s="1354"/>
      <c r="DU7" s="1354"/>
      <c r="DV7" s="1354"/>
      <c r="DW7" s="1354"/>
      <c r="DX7" s="1354"/>
      <c r="DY7" s="1354"/>
      <c r="DZ7" s="1354"/>
      <c r="EA7" s="1354"/>
      <c r="EB7" s="1354"/>
      <c r="EC7" s="1354"/>
      <c r="ED7" s="1354"/>
      <c r="EE7" s="1354"/>
      <c r="EF7" s="1354"/>
      <c r="EG7" s="1354"/>
      <c r="EH7" s="1354"/>
      <c r="EI7" s="1354"/>
      <c r="EJ7" s="1354"/>
      <c r="EK7" s="1354"/>
      <c r="EL7" s="1354"/>
      <c r="EM7" s="1354"/>
      <c r="EN7" s="1354"/>
      <c r="EO7" s="1354"/>
      <c r="EP7" s="1354"/>
      <c r="EQ7" s="1354"/>
      <c r="ER7" s="1354"/>
      <c r="ES7" s="1354"/>
      <c r="ET7" s="1354"/>
      <c r="EU7" s="1354"/>
      <c r="EV7" s="1354"/>
      <c r="EW7" s="1354"/>
      <c r="EX7" s="1354"/>
      <c r="EY7" s="1354"/>
      <c r="EZ7" s="1354"/>
      <c r="FA7" s="1354"/>
      <c r="FB7" s="1354"/>
      <c r="FC7" s="1354"/>
      <c r="FD7" s="1354"/>
      <c r="FE7" s="1354"/>
      <c r="FF7" s="1354"/>
      <c r="FG7" s="1354"/>
      <c r="FH7" s="1354"/>
      <c r="FI7" s="1354"/>
      <c r="FJ7" s="1354"/>
      <c r="FK7" s="1354"/>
      <c r="FL7" s="1354"/>
      <c r="FM7" s="1354"/>
      <c r="FN7" s="1354"/>
      <c r="FO7" s="1354"/>
      <c r="FP7" s="1354"/>
      <c r="FQ7" s="1354"/>
      <c r="FR7" s="1354"/>
      <c r="FS7" s="1354"/>
      <c r="FT7" s="1354"/>
      <c r="FU7" s="1354"/>
      <c r="FV7" s="1354"/>
      <c r="FW7" s="1354"/>
      <c r="FX7" s="1354"/>
      <c r="FY7" s="1354"/>
      <c r="FZ7" s="1354"/>
      <c r="GA7" s="1354"/>
      <c r="GB7" s="1354"/>
      <c r="GC7" s="1354"/>
      <c r="GD7" s="1354"/>
      <c r="GE7" s="1354"/>
      <c r="GF7" s="1354"/>
      <c r="GG7" s="1354"/>
      <c r="GH7" s="1354"/>
      <c r="GI7" s="1354"/>
      <c r="GJ7" s="1354"/>
      <c r="GK7" s="1354"/>
      <c r="GL7" s="1354"/>
      <c r="GM7" s="1354"/>
      <c r="GN7" s="1354"/>
      <c r="GO7" s="1354"/>
      <c r="GP7" s="1354"/>
      <c r="GQ7" s="1354"/>
      <c r="GR7" s="1354"/>
      <c r="GS7" s="1354"/>
      <c r="GT7" s="1354"/>
      <c r="GU7" s="1354"/>
      <c r="GV7" s="1354"/>
      <c r="GW7" s="1354"/>
      <c r="GX7" s="1354"/>
      <c r="GY7" s="1354"/>
      <c r="GZ7" s="1354"/>
      <c r="HA7" s="1354"/>
      <c r="HB7" s="1354"/>
      <c r="HC7" s="1354"/>
      <c r="HD7" s="1354"/>
      <c r="HE7" s="1354"/>
      <c r="HF7" s="1354"/>
      <c r="HG7" s="1354"/>
      <c r="HH7" s="1354"/>
      <c r="HI7" s="1354"/>
      <c r="HJ7" s="1354"/>
      <c r="HK7" s="1354"/>
      <c r="HL7" s="1354"/>
      <c r="HM7" s="1354"/>
      <c r="HN7" s="1354"/>
      <c r="HO7" s="1354"/>
      <c r="HP7" s="1354"/>
      <c r="HQ7" s="1354"/>
      <c r="HR7" s="1354"/>
      <c r="HS7" s="1354"/>
      <c r="HT7" s="1354"/>
      <c r="HU7" s="1354"/>
      <c r="HV7" s="1354"/>
      <c r="HW7" s="1354"/>
      <c r="HX7" s="1354"/>
      <c r="HY7" s="1354"/>
      <c r="HZ7" s="1354"/>
      <c r="IA7" s="1354"/>
      <c r="IB7" s="1354"/>
      <c r="IC7" s="1354"/>
      <c r="ID7" s="1354"/>
      <c r="IE7" s="1354"/>
      <c r="IF7" s="1354"/>
      <c r="IG7" s="1354"/>
      <c r="IH7" s="1354"/>
      <c r="II7" s="1354"/>
      <c r="IJ7" s="1354"/>
      <c r="IK7" s="1354"/>
      <c r="IL7" s="1354"/>
      <c r="IM7" s="1354"/>
      <c r="IN7" s="1354"/>
      <c r="IO7" s="1354"/>
      <c r="IP7" s="1354"/>
      <c r="IQ7" s="1354"/>
      <c r="IR7" s="1354"/>
      <c r="IS7" s="1354"/>
      <c r="IT7" s="1354"/>
      <c r="IU7" s="1354"/>
      <c r="IV7" s="1354"/>
      <c r="IW7" s="1354"/>
      <c r="IX7" s="1354"/>
      <c r="IY7" s="1354"/>
      <c r="IZ7" s="1354"/>
      <c r="JA7" s="1354"/>
      <c r="JB7" s="1354"/>
      <c r="JC7" s="1354"/>
      <c r="JD7" s="1354"/>
      <c r="JE7" s="1354"/>
      <c r="JF7" s="1354"/>
      <c r="JG7" s="1354"/>
      <c r="JH7" s="1354"/>
      <c r="JI7" s="1354"/>
      <c r="JJ7" s="1354"/>
      <c r="JK7" s="1354"/>
      <c r="JL7" s="1354"/>
      <c r="JM7" s="1354"/>
      <c r="JN7" s="1354"/>
      <c r="JO7" s="1354"/>
      <c r="JP7" s="1354"/>
      <c r="JQ7" s="1354"/>
      <c r="JR7" s="1354"/>
      <c r="JS7" s="1354"/>
      <c r="JT7" s="1354"/>
      <c r="JU7" s="1354"/>
      <c r="JV7" s="1354"/>
      <c r="JW7" s="1354"/>
      <c r="JX7" s="1354"/>
      <c r="JY7" s="1354"/>
      <c r="JZ7" s="1354"/>
      <c r="KA7" s="1354"/>
      <c r="KB7" s="1354"/>
      <c r="KC7" s="1354"/>
      <c r="KD7" s="1354"/>
      <c r="KE7" s="1354"/>
      <c r="KF7" s="1354"/>
      <c r="KG7" s="1354"/>
      <c r="KH7" s="1354"/>
      <c r="KI7" s="1354"/>
      <c r="KJ7" s="1354"/>
      <c r="KK7" s="1354"/>
      <c r="KL7" s="1354"/>
      <c r="KM7" s="1354"/>
      <c r="KN7" s="1354"/>
      <c r="KO7" s="1354"/>
      <c r="KP7" s="1354"/>
      <c r="KQ7" s="1354"/>
      <c r="KR7" s="1354"/>
      <c r="KS7" s="1354"/>
      <c r="KT7" s="1354"/>
      <c r="KU7" s="1354"/>
      <c r="KV7" s="1354"/>
      <c r="KW7" s="1354"/>
      <c r="KX7" s="1354"/>
      <c r="KY7" s="1354"/>
      <c r="KZ7" s="1354"/>
      <c r="LA7" s="1354"/>
      <c r="LB7" s="1354"/>
      <c r="LC7" s="1354"/>
      <c r="LD7" s="1354"/>
      <c r="LE7" s="1354"/>
      <c r="LF7" s="1354"/>
      <c r="LG7" s="1354"/>
      <c r="LH7" s="1354"/>
      <c r="LI7" s="1354"/>
      <c r="LJ7" s="1354"/>
      <c r="LK7" s="1354"/>
      <c r="LL7" s="1354"/>
      <c r="LM7" s="1354"/>
      <c r="LN7" s="1354"/>
      <c r="LO7" s="1354"/>
      <c r="LP7" s="1354"/>
      <c r="LQ7" s="1354"/>
      <c r="LR7" s="1354"/>
      <c r="LS7" s="1354"/>
      <c r="LT7" s="1354"/>
      <c r="LU7" s="1354"/>
      <c r="LV7" s="1354"/>
      <c r="LW7" s="1354"/>
      <c r="LX7" s="1354"/>
      <c r="LY7" s="1354"/>
      <c r="LZ7" s="1354"/>
      <c r="MA7" s="1354"/>
      <c r="MB7" s="1354"/>
      <c r="MC7" s="1354"/>
      <c r="MD7" s="1354"/>
      <c r="ME7" s="1354"/>
      <c r="MF7" s="1354"/>
      <c r="MG7" s="1354"/>
      <c r="MH7" s="1354"/>
      <c r="MI7" s="1354"/>
      <c r="MJ7" s="1354"/>
      <c r="MK7" s="1354"/>
      <c r="ML7" s="1354"/>
      <c r="MM7" s="1354"/>
      <c r="MN7" s="1354"/>
      <c r="MO7" s="1354"/>
      <c r="MP7" s="1354"/>
      <c r="MQ7" s="1354"/>
      <c r="MR7" s="1354"/>
      <c r="MS7" s="1354"/>
      <c r="MT7" s="1354"/>
      <c r="MU7" s="1354"/>
      <c r="MV7" s="1354"/>
      <c r="MW7" s="1354"/>
      <c r="MX7" s="1354"/>
      <c r="MY7" s="1354"/>
      <c r="MZ7" s="1354"/>
      <c r="NA7" s="1354"/>
      <c r="NB7" s="1354"/>
      <c r="NC7" s="1354"/>
      <c r="ND7" s="1354"/>
      <c r="NE7" s="1354"/>
      <c r="NF7" s="1354"/>
      <c r="NG7" s="1354"/>
      <c r="NH7" s="1354"/>
      <c r="NI7" s="1354"/>
      <c r="NJ7" s="1354"/>
      <c r="NK7" s="1354"/>
      <c r="NL7" s="1354"/>
      <c r="NM7" s="1354"/>
      <c r="NN7" s="1354"/>
      <c r="NO7" s="1354"/>
      <c r="NP7" s="1354"/>
      <c r="NQ7" s="1354"/>
      <c r="NR7" s="1354"/>
      <c r="NS7" s="1354"/>
      <c r="NT7" s="1354"/>
      <c r="NU7" s="1354"/>
      <c r="NV7" s="1354"/>
      <c r="NW7" s="1354"/>
      <c r="NX7" s="1354"/>
      <c r="NY7" s="1354"/>
      <c r="NZ7" s="1354"/>
      <c r="OA7" s="1354"/>
      <c r="OB7" s="1354"/>
      <c r="OC7" s="1354"/>
      <c r="OD7" s="1354"/>
      <c r="OE7" s="1354"/>
      <c r="OF7" s="1354"/>
      <c r="OG7" s="1354"/>
      <c r="OH7" s="1354"/>
      <c r="OI7" s="1354"/>
      <c r="OJ7" s="1354"/>
      <c r="OK7" s="1354"/>
      <c r="OL7" s="1354"/>
      <c r="OM7" s="1354"/>
      <c r="ON7" s="1354"/>
      <c r="OO7" s="1354"/>
      <c r="OP7" s="1354"/>
      <c r="OQ7" s="1354"/>
      <c r="OR7" s="1354"/>
      <c r="OS7" s="1354"/>
      <c r="OT7" s="1354"/>
      <c r="OU7" s="1354"/>
      <c r="OV7" s="1354"/>
      <c r="OW7" s="1354"/>
      <c r="OX7" s="1354"/>
      <c r="OY7" s="1354"/>
      <c r="OZ7" s="1354"/>
      <c r="PA7" s="1354"/>
      <c r="PB7" s="1354"/>
      <c r="PC7" s="1354"/>
      <c r="PD7" s="1354"/>
      <c r="PE7" s="1354"/>
      <c r="PF7" s="1354"/>
      <c r="PG7" s="1354"/>
      <c r="PH7" s="1354"/>
      <c r="PI7" s="1354"/>
      <c r="PJ7" s="1354"/>
      <c r="PK7" s="1354"/>
      <c r="PL7" s="1354"/>
      <c r="PM7" s="1354"/>
      <c r="PN7" s="1354"/>
      <c r="PO7" s="1354"/>
      <c r="PP7" s="1354"/>
      <c r="PQ7" s="1354"/>
      <c r="PR7" s="1354"/>
      <c r="PS7" s="1354"/>
      <c r="PT7" s="1354"/>
      <c r="PU7" s="1354"/>
      <c r="PV7" s="1354"/>
      <c r="PW7" s="1354"/>
      <c r="PX7" s="1354"/>
      <c r="PY7" s="1354"/>
      <c r="PZ7" s="1354"/>
      <c r="QA7" s="1354"/>
      <c r="QB7" s="1354"/>
      <c r="QC7" s="1354"/>
      <c r="QD7" s="1354"/>
      <c r="QE7" s="1354"/>
      <c r="QF7" s="1354"/>
      <c r="QG7" s="1354"/>
      <c r="QH7" s="1354"/>
      <c r="QI7" s="1354"/>
      <c r="QJ7" s="1354"/>
      <c r="QK7" s="1354"/>
      <c r="QL7" s="1354"/>
      <c r="QM7" s="1354"/>
      <c r="QN7" s="1354"/>
      <c r="QO7" s="1354"/>
      <c r="QP7" s="1354"/>
      <c r="QQ7" s="1354"/>
      <c r="QR7" s="1354"/>
      <c r="QS7" s="1354"/>
      <c r="QT7" s="1354"/>
      <c r="QU7" s="1354"/>
      <c r="QV7" s="1354"/>
      <c r="QW7" s="1354"/>
      <c r="QX7" s="1354"/>
      <c r="QY7" s="1354"/>
      <c r="QZ7" s="1354"/>
      <c r="RA7" s="1354"/>
      <c r="RB7" s="1354"/>
      <c r="RC7" s="1354"/>
      <c r="RD7" s="1354"/>
      <c r="RE7" s="1354"/>
      <c r="RF7" s="1354"/>
      <c r="RG7" s="1354"/>
      <c r="RH7" s="1354"/>
      <c r="RI7" s="1354"/>
      <c r="RJ7" s="1354"/>
      <c r="RK7" s="1354"/>
      <c r="RL7" s="1354"/>
      <c r="RM7" s="1354"/>
      <c r="RN7" s="1354"/>
      <c r="RO7" s="1354"/>
      <c r="RP7" s="1354"/>
      <c r="RQ7" s="1354"/>
      <c r="RR7" s="1354"/>
      <c r="RS7" s="1354"/>
      <c r="RT7" s="1354"/>
      <c r="RU7" s="1354"/>
      <c r="RV7" s="1354"/>
      <c r="RW7" s="1354"/>
      <c r="RX7" s="1354"/>
      <c r="RY7" s="1354"/>
      <c r="RZ7" s="1354"/>
      <c r="SA7" s="1354"/>
      <c r="SB7" s="1354"/>
      <c r="SC7" s="1354"/>
      <c r="SD7" s="1354"/>
      <c r="SE7" s="1354"/>
      <c r="SF7" s="1354"/>
      <c r="SG7" s="1354"/>
      <c r="SH7" s="1354"/>
      <c r="SI7" s="1354"/>
      <c r="SJ7" s="1354"/>
      <c r="SK7" s="1354"/>
      <c r="SL7" s="1354"/>
      <c r="SM7" s="1354"/>
      <c r="SN7" s="1354"/>
      <c r="SO7" s="1354"/>
      <c r="SP7" s="1354"/>
      <c r="SQ7" s="1354"/>
      <c r="SR7" s="1354"/>
      <c r="SS7" s="1354"/>
      <c r="ST7" s="1354"/>
      <c r="SU7" s="1354"/>
      <c r="SV7" s="1354"/>
      <c r="SW7" s="1354"/>
      <c r="SX7" s="1354"/>
      <c r="SY7" s="1354"/>
      <c r="SZ7" s="1354"/>
      <c r="TA7" s="1354"/>
      <c r="TB7" s="1354"/>
      <c r="TC7" s="1354"/>
      <c r="TD7" s="1354"/>
      <c r="TE7" s="1354"/>
      <c r="TF7" s="1354"/>
      <c r="TG7" s="1354"/>
      <c r="TH7" s="1354"/>
      <c r="TI7" s="1354"/>
      <c r="TJ7" s="1354"/>
      <c r="TK7" s="1354"/>
      <c r="TL7" s="1354"/>
      <c r="TM7" s="1354"/>
      <c r="TN7" s="1354"/>
      <c r="TO7" s="1354"/>
      <c r="TP7" s="1354"/>
      <c r="TQ7" s="1354"/>
      <c r="TR7" s="1354"/>
      <c r="TS7" s="1354"/>
      <c r="TT7" s="1354"/>
      <c r="TU7" s="1354"/>
      <c r="TV7" s="1354"/>
      <c r="TW7" s="1354"/>
      <c r="TX7" s="1354"/>
      <c r="TY7" s="1354"/>
      <c r="TZ7" s="1354"/>
      <c r="UA7" s="1354"/>
      <c r="UB7" s="1354"/>
      <c r="UC7" s="1354"/>
      <c r="UD7" s="1354"/>
      <c r="UE7" s="1354"/>
      <c r="UF7" s="1354"/>
      <c r="UG7" s="1354"/>
      <c r="UH7" s="1354"/>
      <c r="UI7" s="1354"/>
      <c r="UJ7" s="1354"/>
      <c r="UK7" s="1354"/>
      <c r="UL7" s="1354"/>
      <c r="UM7" s="1354"/>
      <c r="UN7" s="1354"/>
      <c r="UO7" s="1354"/>
      <c r="UP7" s="1354"/>
      <c r="UQ7" s="1354"/>
      <c r="UR7" s="1354"/>
      <c r="US7" s="1354"/>
      <c r="UT7" s="1354"/>
      <c r="UU7" s="1354"/>
      <c r="UV7" s="1354"/>
      <c r="UW7" s="1354"/>
      <c r="UX7" s="1354"/>
      <c r="UY7" s="1354"/>
      <c r="UZ7" s="1354"/>
      <c r="VA7" s="1354"/>
      <c r="VB7" s="1354"/>
      <c r="VC7" s="1354"/>
      <c r="VD7" s="1354"/>
      <c r="VE7" s="1354"/>
      <c r="VF7" s="1354"/>
      <c r="VG7" s="1354"/>
      <c r="VH7" s="1354"/>
      <c r="VI7" s="1354"/>
      <c r="VJ7" s="1354"/>
      <c r="VK7" s="1354"/>
      <c r="VL7" s="1354"/>
      <c r="VM7" s="1354"/>
      <c r="VN7" s="1354"/>
      <c r="VO7" s="1354"/>
      <c r="VP7" s="1354"/>
      <c r="VQ7" s="1354"/>
      <c r="VR7" s="1354"/>
      <c r="VS7" s="1354"/>
      <c r="VT7" s="1354"/>
      <c r="VU7" s="1354"/>
      <c r="VV7" s="1354"/>
      <c r="VW7" s="1354"/>
      <c r="VX7" s="1354"/>
      <c r="VY7" s="1354"/>
      <c r="VZ7" s="1354"/>
      <c r="WA7" s="1354"/>
      <c r="WB7" s="1354"/>
      <c r="WC7" s="1354"/>
      <c r="WD7" s="1354"/>
      <c r="WE7" s="1354"/>
      <c r="WF7" s="1354"/>
      <c r="WG7" s="1354"/>
      <c r="WH7" s="1354"/>
      <c r="WI7" s="1354"/>
      <c r="WJ7" s="1354"/>
      <c r="WK7" s="1354"/>
      <c r="WL7" s="1354"/>
      <c r="WM7" s="1354"/>
      <c r="WN7" s="1354"/>
      <c r="WO7" s="1354"/>
      <c r="WP7" s="1354"/>
      <c r="WQ7" s="1354"/>
      <c r="WR7" s="1354"/>
      <c r="WS7" s="1354"/>
      <c r="WT7" s="1354"/>
      <c r="WU7" s="1354"/>
      <c r="WV7" s="1354"/>
      <c r="WW7" s="1354"/>
      <c r="WX7" s="1354"/>
      <c r="WY7" s="1354"/>
      <c r="WZ7" s="1354"/>
      <c r="XA7" s="1354"/>
      <c r="XB7" s="1354"/>
      <c r="XC7" s="1354"/>
      <c r="XD7" s="1354"/>
      <c r="XE7" s="1354"/>
      <c r="XF7" s="1354"/>
      <c r="XG7" s="1354"/>
      <c r="XH7" s="1354"/>
      <c r="XI7" s="1354"/>
      <c r="XJ7" s="1354"/>
      <c r="XK7" s="1354"/>
      <c r="XL7" s="1354"/>
      <c r="XM7" s="1354"/>
      <c r="XN7" s="1354"/>
      <c r="XO7" s="1354"/>
      <c r="XP7" s="1354"/>
      <c r="XQ7" s="1354"/>
      <c r="XR7" s="1354"/>
      <c r="XS7" s="1354"/>
      <c r="XT7" s="1354"/>
      <c r="XU7" s="1354"/>
      <c r="XV7" s="1354"/>
      <c r="XW7" s="1354"/>
      <c r="XX7" s="1354"/>
      <c r="XY7" s="1354"/>
      <c r="XZ7" s="1354"/>
      <c r="YA7" s="1354"/>
      <c r="YB7" s="1354"/>
      <c r="YC7" s="1354"/>
      <c r="YD7" s="1354"/>
      <c r="YE7" s="1354"/>
      <c r="YF7" s="1354"/>
      <c r="YG7" s="1354"/>
      <c r="YH7" s="1354"/>
      <c r="YI7" s="1354"/>
      <c r="YJ7" s="1354"/>
      <c r="YK7" s="1354"/>
      <c r="YL7" s="1354"/>
      <c r="YM7" s="1354"/>
      <c r="YN7" s="1354"/>
      <c r="YO7" s="1354"/>
      <c r="YP7" s="1354"/>
      <c r="YQ7" s="1354"/>
      <c r="YR7" s="1354"/>
      <c r="YS7" s="1354"/>
      <c r="YT7" s="1354"/>
      <c r="YU7" s="1354"/>
      <c r="YV7" s="1354"/>
      <c r="YW7" s="1354"/>
      <c r="YX7" s="1354"/>
      <c r="YY7" s="1354"/>
      <c r="YZ7" s="1354"/>
      <c r="ZA7" s="1354"/>
      <c r="ZB7" s="1354"/>
      <c r="ZC7" s="1354"/>
      <c r="ZD7" s="1354"/>
      <c r="ZE7" s="1354"/>
      <c r="ZF7" s="1354"/>
      <c r="ZG7" s="1354"/>
      <c r="ZH7" s="1354"/>
      <c r="ZI7" s="1354"/>
      <c r="ZJ7" s="1354"/>
      <c r="ZK7" s="1354"/>
      <c r="ZL7" s="1354"/>
      <c r="ZM7" s="1354"/>
      <c r="ZN7" s="1354"/>
      <c r="ZO7" s="1354"/>
      <c r="ZP7" s="1354"/>
      <c r="ZQ7" s="1354"/>
      <c r="ZR7" s="1354"/>
      <c r="ZS7" s="1354"/>
      <c r="ZT7" s="1354"/>
      <c r="ZU7" s="1354"/>
      <c r="ZV7" s="1354"/>
      <c r="ZW7" s="1354"/>
      <c r="ZX7" s="1354"/>
      <c r="ZY7" s="1354"/>
      <c r="ZZ7" s="1354"/>
      <c r="AAA7" s="1354"/>
      <c r="AAB7" s="1354"/>
      <c r="AAC7" s="1354"/>
      <c r="AAD7" s="1354"/>
      <c r="AAE7" s="1354"/>
      <c r="AAF7" s="1354"/>
      <c r="AAG7" s="1354"/>
      <c r="AAH7" s="1354"/>
      <c r="AAI7" s="1354"/>
      <c r="AAJ7" s="1354"/>
      <c r="AAK7" s="1354"/>
      <c r="AAL7" s="1354"/>
      <c r="AAM7" s="1354"/>
      <c r="AAN7" s="1354"/>
      <c r="AAO7" s="1354"/>
      <c r="AAP7" s="1354"/>
      <c r="AAQ7" s="1354"/>
      <c r="AAR7" s="1354"/>
      <c r="AAS7" s="1354"/>
      <c r="AAT7" s="1354"/>
      <c r="AAU7" s="1354"/>
      <c r="AAV7" s="1354"/>
      <c r="AAW7" s="1354"/>
      <c r="AAX7" s="1354"/>
      <c r="AAY7" s="1354"/>
      <c r="AAZ7" s="1354"/>
      <c r="ABA7" s="1354"/>
      <c r="ABB7" s="1354"/>
      <c r="ABC7" s="1354"/>
      <c r="ABD7" s="1354"/>
      <c r="ABE7" s="1354"/>
      <c r="ABF7" s="1354"/>
      <c r="ABG7" s="1354"/>
      <c r="ABH7" s="1354"/>
      <c r="ABI7" s="1354"/>
      <c r="ABJ7" s="1354"/>
      <c r="ABK7" s="1354"/>
      <c r="ABL7" s="1354"/>
      <c r="ABM7" s="1354"/>
      <c r="ABN7" s="1354"/>
      <c r="ABO7" s="1354"/>
      <c r="ABP7" s="1354"/>
      <c r="ABQ7" s="1354"/>
      <c r="ABR7" s="1354"/>
      <c r="ABS7" s="1354"/>
      <c r="ABT7" s="1354"/>
      <c r="ABU7" s="1354"/>
      <c r="ABV7" s="1354"/>
      <c r="ABW7" s="1354"/>
      <c r="ABX7" s="1354"/>
      <c r="ABY7" s="1354"/>
      <c r="ABZ7" s="1354"/>
      <c r="ACA7" s="1354"/>
      <c r="ACB7" s="1354"/>
      <c r="ACC7" s="1354"/>
      <c r="ACD7" s="1354"/>
      <c r="ACE7" s="1354"/>
      <c r="ACF7" s="1354"/>
      <c r="ACG7" s="1354"/>
      <c r="ACH7" s="1354"/>
      <c r="ACI7" s="1354"/>
      <c r="ACJ7" s="1354"/>
      <c r="ACK7" s="1354"/>
      <c r="ACL7" s="1354"/>
      <c r="ACM7" s="1354"/>
      <c r="ACN7" s="1354"/>
      <c r="ACO7" s="1354"/>
      <c r="ACP7" s="1354"/>
      <c r="ACQ7" s="1354"/>
      <c r="ACR7" s="1354"/>
      <c r="ACS7" s="1354"/>
      <c r="ACT7" s="1354"/>
      <c r="ACU7" s="1354"/>
      <c r="ACV7" s="1354"/>
      <c r="ACW7" s="1354"/>
      <c r="ACX7" s="1354"/>
      <c r="ACY7" s="1354"/>
      <c r="ACZ7" s="1354"/>
      <c r="ADA7" s="1354"/>
      <c r="ADB7" s="1354"/>
      <c r="ADC7" s="1354"/>
      <c r="ADD7" s="1354"/>
      <c r="ADE7" s="1354"/>
      <c r="ADF7" s="1354"/>
      <c r="ADG7" s="1354"/>
      <c r="ADH7" s="1354"/>
      <c r="ADI7" s="1354"/>
      <c r="ADJ7" s="1354"/>
      <c r="ADK7" s="1354"/>
      <c r="ADL7" s="1354"/>
      <c r="ADM7" s="1354"/>
      <c r="ADN7" s="1354"/>
      <c r="ADO7" s="1354"/>
      <c r="ADP7" s="1354"/>
      <c r="ADQ7" s="1354"/>
      <c r="ADR7" s="1354"/>
      <c r="ADS7" s="1354"/>
      <c r="ADT7" s="1354"/>
      <c r="ADU7" s="1354"/>
      <c r="ADV7" s="1354"/>
      <c r="ADW7" s="1354"/>
      <c r="ADX7" s="1354"/>
      <c r="ADY7" s="1354"/>
      <c r="ADZ7" s="1354"/>
      <c r="AEA7" s="1354"/>
      <c r="AEB7" s="1354"/>
      <c r="AEC7" s="1354"/>
      <c r="AED7" s="1354"/>
      <c r="AEE7" s="1354"/>
      <c r="AEF7" s="1354"/>
      <c r="AEG7" s="1354"/>
      <c r="AEH7" s="1354"/>
      <c r="AEI7" s="1354"/>
      <c r="AEJ7" s="1354"/>
      <c r="AEK7" s="1354"/>
      <c r="AEL7" s="1354"/>
      <c r="AEM7" s="1354"/>
      <c r="AEN7" s="1354"/>
      <c r="AEO7" s="1354"/>
      <c r="AEP7" s="1354"/>
      <c r="AEQ7" s="1354"/>
      <c r="AER7" s="1354"/>
      <c r="AES7" s="1354"/>
      <c r="AET7" s="1354"/>
      <c r="AEU7" s="1354"/>
      <c r="AEV7" s="1354"/>
      <c r="AEW7" s="1354"/>
      <c r="AEX7" s="1354"/>
      <c r="AEY7" s="1354"/>
      <c r="AEZ7" s="1354"/>
      <c r="AFA7" s="1354"/>
      <c r="AFB7" s="1354"/>
      <c r="AFC7" s="1354"/>
      <c r="AFD7" s="1354"/>
      <c r="AFE7" s="1354"/>
      <c r="AFF7" s="1354"/>
      <c r="AFG7" s="1354"/>
      <c r="AFH7" s="1354"/>
      <c r="AFI7" s="1354"/>
      <c r="AFJ7" s="1354"/>
      <c r="AFK7" s="1354"/>
      <c r="AFL7" s="1354"/>
      <c r="AFM7" s="1354"/>
      <c r="AFN7" s="1354"/>
      <c r="AFO7" s="1354"/>
      <c r="AFP7" s="1354"/>
      <c r="AFQ7" s="1354"/>
      <c r="AFR7" s="1354"/>
      <c r="AFS7" s="1354"/>
      <c r="AFT7" s="1354"/>
      <c r="AFU7" s="1354"/>
      <c r="AFV7" s="1354"/>
      <c r="AFW7" s="1354"/>
      <c r="AFX7" s="1354"/>
      <c r="AFY7" s="1354"/>
      <c r="AFZ7" s="1354"/>
      <c r="AGA7" s="1354"/>
      <c r="AGB7" s="1354"/>
      <c r="AGC7" s="1354"/>
      <c r="AGD7" s="1354"/>
      <c r="AGE7" s="1354"/>
      <c r="AGF7" s="1354"/>
      <c r="AGG7" s="1354"/>
      <c r="AGH7" s="1354"/>
      <c r="AGI7" s="1354"/>
      <c r="AGJ7" s="1354"/>
      <c r="AGK7" s="1354"/>
      <c r="AGL7" s="1354"/>
      <c r="AGM7" s="1354"/>
      <c r="AGN7" s="1354"/>
      <c r="AGO7" s="1354"/>
      <c r="AGP7" s="1354"/>
      <c r="AGQ7" s="1354"/>
      <c r="AGR7" s="1354"/>
      <c r="AGS7" s="1354"/>
      <c r="AGT7" s="1354"/>
      <c r="AGU7" s="1354"/>
      <c r="AGV7" s="1354"/>
      <c r="AGW7" s="1354"/>
      <c r="AGX7" s="1354"/>
      <c r="AGY7" s="1354"/>
      <c r="AGZ7" s="1354"/>
      <c r="AHA7" s="1354"/>
      <c r="AHB7" s="1354"/>
      <c r="AHC7" s="1354"/>
      <c r="AHD7" s="1354"/>
      <c r="AHE7" s="1354"/>
      <c r="AHF7" s="1354"/>
      <c r="AHG7" s="1354"/>
      <c r="AHH7" s="1354"/>
      <c r="AHI7" s="1354"/>
      <c r="AHJ7" s="1354"/>
      <c r="AHK7" s="1354"/>
      <c r="AHL7" s="1354"/>
      <c r="AHM7" s="1354"/>
      <c r="AHN7" s="1354"/>
      <c r="AHO7" s="1354"/>
      <c r="AHP7" s="1354"/>
      <c r="AHQ7" s="1354"/>
      <c r="AHR7" s="1354"/>
      <c r="AHS7" s="1354"/>
      <c r="AHT7" s="1354"/>
      <c r="AHU7" s="1354"/>
      <c r="AHV7" s="1354"/>
      <c r="AHW7" s="1354"/>
      <c r="AHX7" s="1354"/>
      <c r="AHY7" s="1354"/>
      <c r="AHZ7" s="1354"/>
      <c r="AIA7" s="1354"/>
      <c r="AIB7" s="1354"/>
      <c r="AIC7" s="1354"/>
      <c r="AID7" s="1354"/>
      <c r="AIE7" s="1354"/>
      <c r="AIF7" s="1354"/>
      <c r="AIG7" s="1354"/>
      <c r="AIH7" s="1354"/>
      <c r="AII7" s="1354"/>
      <c r="AIJ7" s="1354"/>
      <c r="AIK7" s="1354"/>
      <c r="AIL7" s="1354"/>
      <c r="AIM7" s="1354"/>
      <c r="AIN7" s="1354"/>
      <c r="AIO7" s="1354"/>
      <c r="AIP7" s="1354"/>
      <c r="AIQ7" s="1354"/>
      <c r="AIR7" s="1354"/>
      <c r="AIS7" s="1354"/>
      <c r="AIT7" s="1354"/>
      <c r="AIU7" s="1354"/>
      <c r="AIV7" s="1354"/>
      <c r="AIW7" s="1354"/>
      <c r="AIX7" s="1354"/>
      <c r="AIY7" s="1354"/>
      <c r="AIZ7" s="1354"/>
      <c r="AJA7" s="1354"/>
      <c r="AJB7" s="1354"/>
      <c r="AJC7" s="1354"/>
      <c r="AJD7" s="1354"/>
      <c r="AJE7" s="1354"/>
      <c r="AJF7" s="1354"/>
      <c r="AJG7" s="1354"/>
      <c r="AJH7" s="1354"/>
      <c r="AJI7" s="1354"/>
      <c r="AJJ7" s="1354"/>
      <c r="AJK7" s="1354"/>
      <c r="AJL7" s="1354"/>
      <c r="AJM7" s="1354"/>
      <c r="AJN7" s="1354"/>
      <c r="AJO7" s="1354"/>
      <c r="AJP7" s="1354"/>
      <c r="AJQ7" s="1354"/>
      <c r="AJR7" s="1354"/>
      <c r="AJS7" s="1354"/>
      <c r="AJT7" s="1354"/>
      <c r="AJU7" s="1354"/>
      <c r="AJV7" s="1354"/>
      <c r="AJW7" s="1354"/>
      <c r="AJX7" s="1354"/>
      <c r="AJY7" s="1354"/>
      <c r="AJZ7" s="1354"/>
      <c r="AKA7" s="1354"/>
      <c r="AKB7" s="1354"/>
      <c r="AKC7" s="1354"/>
      <c r="AKD7" s="1354"/>
      <c r="AKE7" s="1354"/>
      <c r="AKF7" s="1354"/>
      <c r="AKG7" s="1354"/>
      <c r="AKH7" s="1354"/>
      <c r="AKI7" s="1354"/>
      <c r="AKJ7" s="1354"/>
      <c r="AKK7" s="1354"/>
      <c r="AKL7" s="1354"/>
      <c r="AKM7" s="1354"/>
      <c r="AKN7" s="1354"/>
      <c r="AKO7" s="1354"/>
      <c r="AKP7" s="1354"/>
      <c r="AKQ7" s="1354"/>
      <c r="AKR7" s="1354"/>
      <c r="AKS7" s="1354"/>
      <c r="AKT7" s="1354"/>
      <c r="AKU7" s="1354"/>
      <c r="AKV7" s="1354"/>
      <c r="AKW7" s="1354"/>
      <c r="AKX7" s="1354"/>
      <c r="AKY7" s="1354"/>
      <c r="AKZ7" s="1354"/>
      <c r="ALA7" s="1354"/>
      <c r="ALB7" s="1354"/>
      <c r="ALC7" s="1354"/>
      <c r="ALD7" s="1354"/>
      <c r="ALE7" s="1354"/>
      <c r="ALF7" s="1354"/>
      <c r="ALG7" s="1354"/>
      <c r="ALH7" s="1354"/>
      <c r="ALI7" s="1354"/>
      <c r="ALJ7" s="1354"/>
      <c r="ALK7" s="1354"/>
      <c r="ALL7" s="1354"/>
      <c r="ALM7" s="1354"/>
      <c r="ALN7" s="1354"/>
      <c r="ALO7" s="1354"/>
      <c r="ALP7" s="1354"/>
      <c r="ALQ7" s="1354"/>
      <c r="ALR7" s="1354"/>
      <c r="ALS7" s="1354"/>
      <c r="ALT7" s="1354"/>
      <c r="ALU7" s="1354"/>
      <c r="ALV7" s="1354"/>
      <c r="ALW7" s="1354"/>
      <c r="ALX7" s="1354"/>
      <c r="ALY7" s="1354"/>
      <c r="ALZ7" s="1354"/>
      <c r="AMA7" s="1354"/>
      <c r="AMB7" s="1354"/>
      <c r="AMC7" s="1354"/>
      <c r="AMD7" s="1354"/>
      <c r="AME7" s="1354"/>
      <c r="AMF7" s="1354"/>
      <c r="AMG7" s="1354"/>
      <c r="AMH7" s="1354"/>
      <c r="AMI7" s="1354"/>
      <c r="AMJ7" s="1354"/>
      <c r="AMK7" s="1354"/>
      <c r="AML7" s="1354"/>
      <c r="AMM7" s="1354"/>
      <c r="AMN7" s="1354"/>
      <c r="AMO7" s="1354"/>
      <c r="AMP7" s="1354"/>
      <c r="AMQ7" s="1354"/>
      <c r="AMR7" s="1354"/>
      <c r="AMS7" s="1354"/>
      <c r="AMT7" s="1354"/>
      <c r="AMU7" s="1354"/>
      <c r="AMV7" s="1354"/>
      <c r="AMW7" s="1354"/>
      <c r="AMX7" s="1354"/>
      <c r="AMY7" s="1354"/>
      <c r="AMZ7" s="1354"/>
      <c r="ANA7" s="1354"/>
      <c r="ANB7" s="1354"/>
      <c r="ANC7" s="1354"/>
      <c r="AND7" s="1354"/>
      <c r="ANE7" s="1354"/>
      <c r="ANF7" s="1354"/>
      <c r="ANG7" s="1354"/>
      <c r="ANH7" s="1354"/>
      <c r="ANI7" s="1354"/>
      <c r="ANJ7" s="1354"/>
      <c r="ANK7" s="1354"/>
      <c r="ANL7" s="1354"/>
      <c r="ANM7" s="1354"/>
      <c r="ANN7" s="1354"/>
      <c r="ANO7" s="1354"/>
      <c r="ANP7" s="1354"/>
      <c r="ANQ7" s="1354"/>
      <c r="ANR7" s="1354"/>
      <c r="ANS7" s="1354"/>
      <c r="ANT7" s="1354"/>
      <c r="ANU7" s="1354"/>
      <c r="ANV7" s="1354"/>
      <c r="ANW7" s="1354"/>
      <c r="ANX7" s="1354"/>
      <c r="ANY7" s="1354"/>
      <c r="ANZ7" s="1354"/>
      <c r="AOA7" s="1354"/>
      <c r="AOB7" s="1354"/>
      <c r="AOC7" s="1354"/>
      <c r="AOD7" s="1354"/>
      <c r="AOE7" s="1354"/>
      <c r="AOF7" s="1354"/>
      <c r="AOG7" s="1354"/>
      <c r="AOH7" s="1354"/>
      <c r="AOI7" s="1354"/>
      <c r="AOJ7" s="1354"/>
      <c r="AOK7" s="1354"/>
      <c r="AOL7" s="1354"/>
      <c r="AOM7" s="1354"/>
      <c r="AON7" s="1354"/>
      <c r="AOO7" s="1354"/>
      <c r="AOP7" s="1354"/>
      <c r="AOQ7" s="1354"/>
      <c r="AOR7" s="1354"/>
      <c r="AOS7" s="1354"/>
      <c r="AOT7" s="1354"/>
      <c r="AOU7" s="1354"/>
      <c r="AOV7" s="1354"/>
      <c r="AOW7" s="1354"/>
      <c r="AOX7" s="1354"/>
      <c r="AOY7" s="1354"/>
      <c r="AOZ7" s="1354"/>
      <c r="APA7" s="1354"/>
      <c r="APB7" s="1354"/>
      <c r="APC7" s="1354"/>
      <c r="APD7" s="1354"/>
      <c r="APE7" s="1354"/>
      <c r="APF7" s="1354"/>
      <c r="APG7" s="1354"/>
      <c r="APH7" s="1354"/>
      <c r="API7" s="1354"/>
      <c r="APJ7" s="1354"/>
      <c r="APK7" s="1354"/>
      <c r="APL7" s="1354"/>
      <c r="APM7" s="1354"/>
      <c r="APN7" s="1354"/>
      <c r="APO7" s="1354"/>
      <c r="APP7" s="1354"/>
      <c r="APQ7" s="1354"/>
      <c r="APR7" s="1354"/>
      <c r="APS7" s="1354"/>
      <c r="APT7" s="1354"/>
      <c r="APU7" s="1354"/>
      <c r="APV7" s="1354"/>
      <c r="APW7" s="1354"/>
      <c r="APX7" s="1354"/>
      <c r="APY7" s="1354"/>
      <c r="APZ7" s="1354"/>
      <c r="AQA7" s="1354"/>
      <c r="AQB7" s="1354"/>
      <c r="AQC7" s="1354"/>
      <c r="AQD7" s="1354"/>
      <c r="AQE7" s="1354"/>
      <c r="AQF7" s="1354"/>
      <c r="AQG7" s="1354"/>
      <c r="AQH7" s="1354"/>
      <c r="AQI7" s="1354"/>
      <c r="AQJ7" s="1354"/>
      <c r="AQK7" s="1354"/>
      <c r="AQL7" s="1354"/>
      <c r="AQM7" s="1354"/>
      <c r="AQN7" s="1354"/>
      <c r="AQO7" s="1354"/>
      <c r="AQP7" s="1354"/>
      <c r="AQQ7" s="1354"/>
      <c r="AQR7" s="1354"/>
      <c r="AQS7" s="1354"/>
      <c r="AQT7" s="1354"/>
      <c r="AQU7" s="1354"/>
      <c r="AQV7" s="1354"/>
      <c r="AQW7" s="1354"/>
      <c r="AQX7" s="1354"/>
      <c r="AQY7" s="1354"/>
      <c r="AQZ7" s="1354"/>
      <c r="ARA7" s="1354"/>
      <c r="ARB7" s="1354"/>
      <c r="ARC7" s="1354"/>
      <c r="ARD7" s="1354"/>
      <c r="ARE7" s="1354"/>
      <c r="ARF7" s="1354"/>
      <c r="ARG7" s="1354"/>
      <c r="ARH7" s="1354"/>
      <c r="ARI7" s="1354"/>
      <c r="ARJ7" s="1354"/>
      <c r="ARK7" s="1354"/>
      <c r="ARL7" s="1354"/>
      <c r="ARM7" s="1354"/>
      <c r="ARN7" s="1354"/>
      <c r="ARO7" s="1354"/>
      <c r="ARP7" s="1354"/>
      <c r="ARQ7" s="1354"/>
      <c r="ARR7" s="1354"/>
      <c r="ARS7" s="1354"/>
      <c r="ART7" s="1354"/>
      <c r="ARU7" s="1354"/>
      <c r="ARV7" s="1354"/>
      <c r="ARW7" s="1354"/>
      <c r="ARX7" s="1354"/>
      <c r="ARY7" s="1354"/>
      <c r="ARZ7" s="1354"/>
      <c r="ASA7" s="1354"/>
      <c r="ASB7" s="1354"/>
      <c r="ASC7" s="1354"/>
      <c r="ASD7" s="1354"/>
      <c r="ASE7" s="1354"/>
      <c r="ASF7" s="1354"/>
      <c r="ASG7" s="1354"/>
      <c r="ASH7" s="1354"/>
      <c r="ASI7" s="1354"/>
      <c r="ASJ7" s="1354"/>
      <c r="ASK7" s="1354"/>
      <c r="ASL7" s="1354"/>
      <c r="ASM7" s="1354"/>
      <c r="ASN7" s="1354"/>
      <c r="ASO7" s="1354"/>
      <c r="ASP7" s="1354"/>
      <c r="ASQ7" s="1354"/>
      <c r="ASR7" s="1354"/>
      <c r="ASS7" s="1354"/>
      <c r="AST7" s="1354"/>
      <c r="ASU7" s="1354"/>
      <c r="ASV7" s="1354"/>
      <c r="ASW7" s="1354"/>
      <c r="ASX7" s="1354"/>
      <c r="ASY7" s="1354"/>
      <c r="ASZ7" s="1354"/>
      <c r="ATA7" s="1354"/>
      <c r="ATB7" s="1354"/>
      <c r="ATC7" s="1354"/>
      <c r="ATD7" s="1354"/>
      <c r="ATE7" s="1354"/>
      <c r="ATF7" s="1354"/>
      <c r="ATG7" s="1354"/>
      <c r="ATH7" s="1354"/>
      <c r="ATI7" s="1354"/>
      <c r="ATJ7" s="1354"/>
      <c r="ATK7" s="1354"/>
      <c r="ATL7" s="1354"/>
      <c r="ATM7" s="1354"/>
      <c r="ATN7" s="1354"/>
      <c r="ATO7" s="1354"/>
      <c r="ATP7" s="1354"/>
      <c r="ATQ7" s="1354"/>
      <c r="ATR7" s="1354"/>
      <c r="ATS7" s="1354"/>
      <c r="ATT7" s="1354"/>
      <c r="ATU7" s="1354"/>
      <c r="ATV7" s="1354"/>
      <c r="ATW7" s="1354"/>
      <c r="ATX7" s="1354"/>
      <c r="ATY7" s="1354"/>
      <c r="ATZ7" s="1354"/>
      <c r="AUA7" s="1354"/>
      <c r="AUB7" s="1354"/>
      <c r="AUC7" s="1354"/>
      <c r="AUD7" s="1354"/>
      <c r="AUE7" s="1354"/>
      <c r="AUF7" s="1354"/>
      <c r="AUG7" s="1354"/>
      <c r="AUH7" s="1354"/>
      <c r="AUI7" s="1354"/>
      <c r="AUJ7" s="1354"/>
      <c r="AUK7" s="1354"/>
      <c r="AUL7" s="1354"/>
      <c r="AUM7" s="1354"/>
      <c r="AUN7" s="1354"/>
      <c r="AUO7" s="1354"/>
      <c r="AUP7" s="1354"/>
      <c r="AUQ7" s="1354"/>
      <c r="AUR7" s="1354"/>
      <c r="AUS7" s="1354"/>
      <c r="AUT7" s="1354"/>
      <c r="AUU7" s="1354"/>
      <c r="AUV7" s="1354"/>
      <c r="AUW7" s="1354"/>
      <c r="AUX7" s="1354"/>
      <c r="AUY7" s="1354"/>
      <c r="AUZ7" s="1354"/>
      <c r="AVA7" s="1354"/>
      <c r="AVB7" s="1354"/>
      <c r="AVC7" s="1354"/>
      <c r="AVD7" s="1354"/>
      <c r="AVE7" s="1354"/>
      <c r="AVF7" s="1354"/>
      <c r="AVG7" s="1354"/>
      <c r="AVH7" s="1354"/>
      <c r="AVI7" s="1354"/>
      <c r="AVJ7" s="1354"/>
      <c r="AVK7" s="1354"/>
      <c r="AVL7" s="1354"/>
      <c r="AVM7" s="1354"/>
      <c r="AVN7" s="1354"/>
      <c r="AVO7" s="1354"/>
      <c r="AVP7" s="1354"/>
      <c r="AVQ7" s="1354"/>
      <c r="AVR7" s="1354"/>
      <c r="AVS7" s="1354"/>
      <c r="AVT7" s="1354"/>
      <c r="AVU7" s="1354"/>
      <c r="AVV7" s="1354"/>
      <c r="AVW7" s="1354"/>
      <c r="AVX7" s="1354"/>
      <c r="AVY7" s="1354"/>
      <c r="AVZ7" s="1354"/>
      <c r="AWA7" s="1354"/>
      <c r="AWB7" s="1354"/>
      <c r="AWC7" s="1354"/>
      <c r="AWD7" s="1354"/>
      <c r="AWE7" s="1354"/>
      <c r="AWF7" s="1354"/>
      <c r="AWG7" s="1354"/>
      <c r="AWH7" s="1354"/>
      <c r="AWI7" s="1354"/>
      <c r="AWJ7" s="1354"/>
      <c r="AWK7" s="1354"/>
      <c r="AWL7" s="1354"/>
      <c r="AWM7" s="1354"/>
      <c r="AWN7" s="1354"/>
      <c r="AWO7" s="1354"/>
      <c r="AWP7" s="1354"/>
      <c r="AWQ7" s="1354"/>
      <c r="AWR7" s="1354"/>
      <c r="AWS7" s="1354"/>
      <c r="AWT7" s="1354"/>
      <c r="AWU7" s="1354"/>
      <c r="AWV7" s="1354"/>
      <c r="AWW7" s="1354"/>
      <c r="AWX7" s="1354"/>
      <c r="AWY7" s="1354"/>
      <c r="AWZ7" s="1354"/>
      <c r="AXA7" s="1354"/>
      <c r="AXB7" s="1354"/>
      <c r="AXC7" s="1354"/>
      <c r="AXD7" s="1354"/>
      <c r="AXE7" s="1354"/>
      <c r="AXF7" s="1354"/>
      <c r="AXG7" s="1354"/>
      <c r="AXH7" s="1354"/>
      <c r="AXI7" s="1354"/>
      <c r="AXJ7" s="1354"/>
      <c r="AXK7" s="1354"/>
      <c r="AXL7" s="1354"/>
      <c r="AXM7" s="1354"/>
      <c r="AXN7" s="1354"/>
      <c r="AXO7" s="1354"/>
      <c r="AXP7" s="1354"/>
      <c r="AXQ7" s="1354"/>
      <c r="AXR7" s="1354"/>
      <c r="AXS7" s="1354"/>
      <c r="AXT7" s="1354"/>
      <c r="AXU7" s="1354"/>
      <c r="AXV7" s="1354"/>
      <c r="AXW7" s="1354"/>
      <c r="AXX7" s="1354"/>
      <c r="AXY7" s="1354"/>
      <c r="AXZ7" s="1354"/>
      <c r="AYA7" s="1354"/>
      <c r="AYB7" s="1354"/>
      <c r="AYC7" s="1354"/>
      <c r="AYD7" s="1354"/>
      <c r="AYE7" s="1354"/>
      <c r="AYF7" s="1354"/>
      <c r="AYG7" s="1354"/>
      <c r="AYH7" s="1354"/>
      <c r="AYI7" s="1354"/>
      <c r="AYJ7" s="1354"/>
      <c r="AYK7" s="1354"/>
      <c r="AYL7" s="1354"/>
      <c r="AYM7" s="1354"/>
      <c r="AYN7" s="1354"/>
      <c r="AYO7" s="1354"/>
      <c r="AYP7" s="1354"/>
      <c r="AYQ7" s="1354"/>
      <c r="AYR7" s="1354"/>
      <c r="AYS7" s="1354"/>
      <c r="AYT7" s="1354"/>
      <c r="AYU7" s="1354"/>
      <c r="AYV7" s="1354"/>
      <c r="AYW7" s="1354"/>
      <c r="AYX7" s="1354"/>
      <c r="AYY7" s="1354"/>
      <c r="AYZ7" s="1354"/>
      <c r="AZA7" s="1354"/>
      <c r="AZB7" s="1354"/>
      <c r="AZC7" s="1354"/>
      <c r="AZD7" s="1354"/>
      <c r="AZE7" s="1354"/>
      <c r="AZF7" s="1354"/>
      <c r="AZG7" s="1354"/>
      <c r="AZH7" s="1354"/>
      <c r="AZI7" s="1354"/>
      <c r="AZJ7" s="1354"/>
      <c r="AZK7" s="1354"/>
      <c r="AZL7" s="1354"/>
      <c r="AZM7" s="1354"/>
      <c r="AZN7" s="1354"/>
      <c r="AZO7" s="1354"/>
      <c r="AZP7" s="1354"/>
      <c r="AZQ7" s="1354"/>
      <c r="AZR7" s="1354"/>
      <c r="AZS7" s="1354"/>
      <c r="AZT7" s="1354"/>
      <c r="AZU7" s="1354"/>
      <c r="AZV7" s="1354"/>
      <c r="AZW7" s="1354"/>
      <c r="AZX7" s="1354"/>
      <c r="AZY7" s="1354"/>
      <c r="AZZ7" s="1354"/>
      <c r="BAA7" s="1354"/>
      <c r="BAB7" s="1354"/>
      <c r="BAC7" s="1354"/>
      <c r="BAD7" s="1354"/>
      <c r="BAE7" s="1354"/>
      <c r="BAF7" s="1354"/>
      <c r="BAG7" s="1354"/>
      <c r="BAH7" s="1354"/>
      <c r="BAI7" s="1354"/>
      <c r="BAJ7" s="1354"/>
      <c r="BAK7" s="1354"/>
      <c r="BAL7" s="1354"/>
      <c r="BAM7" s="1354"/>
      <c r="BAN7" s="1354"/>
      <c r="BAO7" s="1354"/>
      <c r="BAP7" s="1354"/>
      <c r="BAQ7" s="1354"/>
      <c r="BAR7" s="1354"/>
      <c r="BAS7" s="1354"/>
      <c r="BAT7" s="1354"/>
      <c r="BAU7" s="1354"/>
      <c r="BAV7" s="1354"/>
      <c r="BAW7" s="1354"/>
      <c r="BAX7" s="1354"/>
      <c r="BAY7" s="1354"/>
      <c r="BAZ7" s="1354"/>
      <c r="BBA7" s="1354"/>
      <c r="BBB7" s="1354"/>
      <c r="BBC7" s="1354"/>
      <c r="BBD7" s="1354"/>
      <c r="BBE7" s="1354"/>
      <c r="BBF7" s="1354"/>
      <c r="BBG7" s="1354"/>
      <c r="BBH7" s="1354"/>
      <c r="BBI7" s="1354"/>
      <c r="BBJ7" s="1354"/>
      <c r="BBK7" s="1354"/>
      <c r="BBL7" s="1354"/>
      <c r="BBM7" s="1354"/>
      <c r="BBN7" s="1354"/>
      <c r="BBO7" s="1354"/>
      <c r="BBP7" s="1354"/>
      <c r="BBQ7" s="1354"/>
      <c r="BBR7" s="1354"/>
      <c r="BBS7" s="1354"/>
      <c r="BBT7" s="1354"/>
      <c r="BBU7" s="1354"/>
      <c r="BBV7" s="1354"/>
      <c r="BBW7" s="1354"/>
      <c r="BBX7" s="1354"/>
      <c r="BBY7" s="1354"/>
      <c r="BBZ7" s="1354"/>
      <c r="BCA7" s="1354"/>
      <c r="BCB7" s="1354"/>
      <c r="BCC7" s="1354"/>
      <c r="BCD7" s="1354"/>
      <c r="BCE7" s="1354"/>
      <c r="BCF7" s="1354"/>
      <c r="BCG7" s="1354"/>
      <c r="BCH7" s="1354"/>
      <c r="BCI7" s="1354"/>
      <c r="BCJ7" s="1354"/>
      <c r="BCK7" s="1354"/>
      <c r="BCL7" s="1354"/>
      <c r="BCM7" s="1354"/>
      <c r="BCN7" s="1354"/>
      <c r="BCO7" s="1354"/>
      <c r="BCP7" s="1354"/>
      <c r="BCQ7" s="1354"/>
      <c r="BCR7" s="1354"/>
      <c r="BCS7" s="1354"/>
      <c r="BCT7" s="1354"/>
      <c r="BCU7" s="1354"/>
      <c r="BCV7" s="1354"/>
      <c r="BCW7" s="1354"/>
      <c r="BCX7" s="1354"/>
      <c r="BCY7" s="1354"/>
      <c r="BCZ7" s="1354"/>
      <c r="BDA7" s="1354"/>
      <c r="BDB7" s="1354"/>
      <c r="BDC7" s="1354"/>
      <c r="BDD7" s="1354"/>
      <c r="BDE7" s="1354"/>
      <c r="BDF7" s="1354"/>
      <c r="BDG7" s="1354"/>
      <c r="BDH7" s="1354"/>
      <c r="BDI7" s="1354"/>
      <c r="BDJ7" s="1354"/>
      <c r="BDK7" s="1354"/>
      <c r="BDL7" s="1354"/>
      <c r="BDM7" s="1354"/>
      <c r="BDN7" s="1354"/>
      <c r="BDO7" s="1354"/>
      <c r="BDP7" s="1354"/>
      <c r="BDQ7" s="1354"/>
      <c r="BDR7" s="1354"/>
      <c r="BDS7" s="1354"/>
      <c r="BDT7" s="1354"/>
      <c r="BDU7" s="1354"/>
      <c r="BDV7" s="1354"/>
      <c r="BDW7" s="1354"/>
      <c r="BDX7" s="1354"/>
      <c r="BDY7" s="1354"/>
      <c r="BDZ7" s="1354"/>
      <c r="BEA7" s="1354"/>
      <c r="BEB7" s="1354"/>
      <c r="BEC7" s="1354"/>
      <c r="BED7" s="1354"/>
      <c r="BEE7" s="1354"/>
      <c r="BEF7" s="1354"/>
      <c r="BEG7" s="1354"/>
      <c r="BEH7" s="1354"/>
      <c r="BEI7" s="1354"/>
      <c r="BEJ7" s="1354"/>
      <c r="BEK7" s="1354"/>
      <c r="BEL7" s="1354"/>
      <c r="BEM7" s="1354"/>
      <c r="BEN7" s="1354"/>
      <c r="BEO7" s="1354"/>
      <c r="BEP7" s="1354"/>
      <c r="BEQ7" s="1354"/>
      <c r="BER7" s="1354"/>
      <c r="BES7" s="1354"/>
      <c r="BET7" s="1354"/>
      <c r="BEU7" s="1354"/>
      <c r="BEV7" s="1354"/>
      <c r="BEW7" s="1354"/>
      <c r="BEX7" s="1354"/>
      <c r="BEY7" s="1354"/>
      <c r="BEZ7" s="1354"/>
      <c r="BFA7" s="1354"/>
      <c r="BFB7" s="1354"/>
      <c r="BFC7" s="1354"/>
      <c r="BFD7" s="1354"/>
      <c r="BFE7" s="1354"/>
      <c r="BFF7" s="1354"/>
      <c r="BFG7" s="1354"/>
      <c r="BFH7" s="1354"/>
      <c r="BFI7" s="1354"/>
      <c r="BFJ7" s="1354"/>
      <c r="BFK7" s="1354"/>
      <c r="BFL7" s="1354"/>
      <c r="BFM7" s="1354"/>
      <c r="BFN7" s="1354"/>
      <c r="BFO7" s="1354"/>
      <c r="BFP7" s="1354"/>
      <c r="BFQ7" s="1354"/>
      <c r="BFR7" s="1354"/>
      <c r="BFS7" s="1354"/>
      <c r="BFT7" s="1354"/>
      <c r="BFU7" s="1354"/>
      <c r="BFV7" s="1354"/>
      <c r="BFW7" s="1354"/>
      <c r="BFX7" s="1354"/>
      <c r="BFY7" s="1354"/>
      <c r="BFZ7" s="1354"/>
      <c r="BGA7" s="1354"/>
      <c r="BGB7" s="1354"/>
      <c r="BGC7" s="1354"/>
      <c r="BGD7" s="1354"/>
      <c r="BGE7" s="1354"/>
      <c r="BGF7" s="1354"/>
      <c r="BGG7" s="1354"/>
      <c r="BGH7" s="1354"/>
      <c r="BGI7" s="1354"/>
      <c r="BGJ7" s="1354"/>
      <c r="BGK7" s="1354"/>
      <c r="BGL7" s="1354"/>
      <c r="BGM7" s="1354"/>
      <c r="BGN7" s="1354"/>
      <c r="BGO7" s="1354"/>
      <c r="BGP7" s="1354"/>
      <c r="BGQ7" s="1354"/>
      <c r="BGR7" s="1354"/>
      <c r="BGS7" s="1354"/>
      <c r="BGT7" s="1354"/>
      <c r="BGU7" s="1354"/>
      <c r="BGV7" s="1354"/>
      <c r="BGW7" s="1354"/>
      <c r="BGX7" s="1354"/>
      <c r="BGY7" s="1354"/>
      <c r="BGZ7" s="1354"/>
      <c r="BHA7" s="1354"/>
      <c r="BHB7" s="1354"/>
      <c r="BHC7" s="1354"/>
      <c r="BHD7" s="1354"/>
      <c r="BHE7" s="1354"/>
      <c r="BHF7" s="1354"/>
      <c r="BHG7" s="1354"/>
      <c r="BHH7" s="1354"/>
      <c r="BHI7" s="1354"/>
      <c r="BHJ7" s="1354"/>
      <c r="BHK7" s="1354"/>
      <c r="BHL7" s="1354"/>
      <c r="BHM7" s="1354"/>
      <c r="BHN7" s="1354"/>
      <c r="BHO7" s="1354"/>
      <c r="BHP7" s="1354"/>
      <c r="BHQ7" s="1354"/>
      <c r="BHR7" s="1354"/>
      <c r="BHS7" s="1354"/>
      <c r="BHT7" s="1354"/>
      <c r="BHU7" s="1354"/>
      <c r="BHV7" s="1354"/>
      <c r="BHW7" s="1354"/>
      <c r="BHX7" s="1354"/>
      <c r="BHY7" s="1354"/>
      <c r="BHZ7" s="1354"/>
      <c r="BIA7" s="1354"/>
      <c r="BIB7" s="1354"/>
      <c r="BIC7" s="1354"/>
      <c r="BID7" s="1354"/>
      <c r="BIE7" s="1354"/>
      <c r="BIF7" s="1354"/>
      <c r="BIG7" s="1354"/>
      <c r="BIH7" s="1354"/>
      <c r="BII7" s="1354"/>
      <c r="BIJ7" s="1354"/>
      <c r="BIK7" s="1354"/>
      <c r="BIL7" s="1354"/>
      <c r="BIM7" s="1354"/>
      <c r="BIN7" s="1354"/>
      <c r="BIO7" s="1354"/>
      <c r="BIP7" s="1354"/>
      <c r="BIQ7" s="1354"/>
      <c r="BIR7" s="1354"/>
      <c r="BIS7" s="1354"/>
      <c r="BIT7" s="1354"/>
      <c r="BIU7" s="1354"/>
      <c r="BIV7" s="1354"/>
      <c r="BIW7" s="1354"/>
      <c r="BIX7" s="1354"/>
      <c r="BIY7" s="1354"/>
      <c r="BIZ7" s="1354"/>
      <c r="BJA7" s="1354"/>
      <c r="BJB7" s="1354"/>
      <c r="BJC7" s="1354"/>
      <c r="BJD7" s="1354"/>
      <c r="BJE7" s="1354"/>
      <c r="BJF7" s="1354"/>
      <c r="BJG7" s="1354"/>
      <c r="BJH7" s="1354"/>
      <c r="BJI7" s="1354"/>
      <c r="BJJ7" s="1354"/>
      <c r="BJK7" s="1354"/>
      <c r="BJL7" s="1354"/>
      <c r="BJM7" s="1354"/>
      <c r="BJN7" s="1354"/>
      <c r="BJO7" s="1354"/>
      <c r="BJP7" s="1354"/>
      <c r="BJQ7" s="1354"/>
      <c r="BJR7" s="1354"/>
      <c r="BJS7" s="1354"/>
      <c r="BJT7" s="1354"/>
      <c r="BJU7" s="1354"/>
      <c r="BJV7" s="1354"/>
      <c r="BJW7" s="1354"/>
      <c r="BJX7" s="1354"/>
      <c r="BJY7" s="1354"/>
      <c r="BJZ7" s="1354"/>
      <c r="BKA7" s="1354"/>
      <c r="BKB7" s="1354"/>
      <c r="BKC7" s="1354"/>
      <c r="BKD7" s="1354"/>
      <c r="BKE7" s="1354"/>
      <c r="BKF7" s="1354"/>
      <c r="BKG7" s="1354"/>
      <c r="BKH7" s="1354"/>
      <c r="BKI7" s="1354"/>
      <c r="BKJ7" s="1354"/>
      <c r="BKK7" s="1354"/>
      <c r="BKL7" s="1354"/>
      <c r="BKM7" s="1354"/>
      <c r="BKN7" s="1354"/>
      <c r="BKO7" s="1354"/>
      <c r="BKP7" s="1354"/>
      <c r="BKQ7" s="1354"/>
      <c r="BKR7" s="1354"/>
      <c r="BKS7" s="1354"/>
      <c r="BKT7" s="1354"/>
      <c r="BKU7" s="1354"/>
      <c r="BKV7" s="1354"/>
      <c r="BKW7" s="1354"/>
      <c r="BKX7" s="1354"/>
      <c r="BKY7" s="1354"/>
      <c r="BKZ7" s="1354"/>
      <c r="BLA7" s="1354"/>
      <c r="BLB7" s="1354"/>
      <c r="BLC7" s="1354"/>
      <c r="BLD7" s="1354"/>
      <c r="BLE7" s="1354"/>
      <c r="BLF7" s="1354"/>
      <c r="BLG7" s="1354"/>
      <c r="BLH7" s="1354"/>
      <c r="BLI7" s="1354"/>
      <c r="BLJ7" s="1354"/>
      <c r="BLK7" s="1354"/>
      <c r="BLL7" s="1354"/>
      <c r="BLM7" s="1354"/>
      <c r="BLN7" s="1354"/>
      <c r="BLO7" s="1354"/>
      <c r="BLP7" s="1354"/>
      <c r="BLQ7" s="1354"/>
      <c r="BLR7" s="1354"/>
      <c r="BLS7" s="1354"/>
      <c r="BLT7" s="1354"/>
      <c r="BLU7" s="1354"/>
      <c r="BLV7" s="1354"/>
      <c r="BLW7" s="1354"/>
      <c r="BLX7" s="1354"/>
      <c r="BLY7" s="1354"/>
      <c r="BLZ7" s="1354"/>
      <c r="BMA7" s="1354"/>
      <c r="BMB7" s="1354"/>
      <c r="BMC7" s="1354"/>
      <c r="BMD7" s="1354"/>
      <c r="BME7" s="1354"/>
      <c r="BMF7" s="1354"/>
      <c r="BMG7" s="1354"/>
      <c r="BMH7" s="1354"/>
      <c r="BMI7" s="1354"/>
      <c r="BMJ7" s="1354"/>
      <c r="BMK7" s="1354"/>
      <c r="BML7" s="1354"/>
      <c r="BMM7" s="1354"/>
      <c r="BMN7" s="1354"/>
      <c r="BMO7" s="1354"/>
      <c r="BMP7" s="1354"/>
      <c r="BMQ7" s="1354"/>
      <c r="BMR7" s="1354"/>
      <c r="BMS7" s="1354"/>
      <c r="BMT7" s="1354"/>
      <c r="BMU7" s="1354"/>
      <c r="BMV7" s="1354"/>
      <c r="BMW7" s="1354"/>
      <c r="BMX7" s="1354"/>
      <c r="BMY7" s="1354"/>
      <c r="BMZ7" s="1354"/>
      <c r="BNA7" s="1354"/>
      <c r="BNB7" s="1354"/>
      <c r="BNC7" s="1354"/>
      <c r="BND7" s="1354"/>
      <c r="BNE7" s="1354"/>
      <c r="BNF7" s="1354"/>
      <c r="BNG7" s="1354"/>
      <c r="BNH7" s="1354"/>
      <c r="BNI7" s="1354"/>
      <c r="BNJ7" s="1354"/>
      <c r="BNK7" s="1354"/>
      <c r="BNL7" s="1354"/>
      <c r="BNM7" s="1354"/>
      <c r="BNN7" s="1354"/>
      <c r="BNO7" s="1354"/>
      <c r="BNP7" s="1354"/>
      <c r="BNQ7" s="1354"/>
      <c r="BNR7" s="1354"/>
      <c r="BNS7" s="1354"/>
      <c r="BNT7" s="1354"/>
      <c r="BNU7" s="1354"/>
      <c r="BNV7" s="1354"/>
      <c r="BNW7" s="1354"/>
      <c r="BNX7" s="1354"/>
      <c r="BNY7" s="1354"/>
      <c r="BNZ7" s="1354"/>
      <c r="BOA7" s="1354"/>
      <c r="BOB7" s="1354"/>
      <c r="BOC7" s="1354"/>
      <c r="BOD7" s="1354"/>
      <c r="BOE7" s="1354"/>
      <c r="BOF7" s="1354"/>
      <c r="BOG7" s="1354"/>
      <c r="BOH7" s="1354"/>
      <c r="BOI7" s="1354"/>
      <c r="BOJ7" s="1354"/>
      <c r="BOK7" s="1354"/>
      <c r="BOL7" s="1354"/>
      <c r="BOM7" s="1354"/>
      <c r="BON7" s="1354"/>
      <c r="BOO7" s="1354"/>
      <c r="BOP7" s="1354"/>
      <c r="BOQ7" s="1354"/>
      <c r="BOR7" s="1354"/>
      <c r="BOS7" s="1354"/>
      <c r="BOT7" s="1354"/>
      <c r="BOU7" s="1354"/>
      <c r="BOV7" s="1354"/>
      <c r="BOW7" s="1354"/>
      <c r="BOX7" s="1354"/>
      <c r="BOY7" s="1354"/>
      <c r="BOZ7" s="1354"/>
      <c r="BPA7" s="1354"/>
      <c r="BPB7" s="1354"/>
      <c r="BPC7" s="1354"/>
      <c r="BPD7" s="1354"/>
      <c r="BPE7" s="1354"/>
      <c r="BPF7" s="1354"/>
      <c r="BPG7" s="1354"/>
      <c r="BPH7" s="1354"/>
      <c r="BPI7" s="1354"/>
      <c r="BPJ7" s="1354"/>
      <c r="BPK7" s="1354"/>
      <c r="BPL7" s="1354"/>
      <c r="BPM7" s="1354"/>
      <c r="BPN7" s="1354"/>
      <c r="BPO7" s="1354"/>
      <c r="BPP7" s="1354"/>
      <c r="BPQ7" s="1354"/>
      <c r="BPR7" s="1354"/>
      <c r="BPS7" s="1354"/>
      <c r="BPT7" s="1354"/>
      <c r="BPU7" s="1354"/>
      <c r="BPV7" s="1354"/>
      <c r="BPW7" s="1354"/>
      <c r="BPX7" s="1354"/>
      <c r="BPY7" s="1354"/>
      <c r="BPZ7" s="1354"/>
      <c r="BQA7" s="1354"/>
      <c r="BQB7" s="1354"/>
      <c r="BQC7" s="1354"/>
      <c r="BQD7" s="1354"/>
      <c r="BQE7" s="1354"/>
      <c r="BQF7" s="1354"/>
      <c r="BQG7" s="1354"/>
      <c r="BQH7" s="1354"/>
      <c r="BQI7" s="1354"/>
      <c r="BQJ7" s="1354"/>
      <c r="BQK7" s="1354"/>
      <c r="BQL7" s="1354"/>
      <c r="BQM7" s="1354"/>
      <c r="BQN7" s="1354"/>
      <c r="BQO7" s="1354"/>
      <c r="BQP7" s="1354"/>
      <c r="BQQ7" s="1354"/>
      <c r="BQR7" s="1354"/>
      <c r="BQS7" s="1354"/>
      <c r="BQT7" s="1354"/>
      <c r="BQU7" s="1354"/>
      <c r="BQV7" s="1354"/>
      <c r="BQW7" s="1354"/>
      <c r="BQX7" s="1354"/>
      <c r="BQY7" s="1354"/>
      <c r="BQZ7" s="1354"/>
      <c r="BRA7" s="1354"/>
      <c r="BRB7" s="1354"/>
      <c r="BRC7" s="1354"/>
      <c r="BRD7" s="1354"/>
      <c r="BRE7" s="1354"/>
      <c r="BRF7" s="1354"/>
      <c r="BRG7" s="1354"/>
      <c r="BRH7" s="1354"/>
      <c r="BRI7" s="1354"/>
      <c r="BRJ7" s="1354"/>
      <c r="BRK7" s="1354"/>
      <c r="BRL7" s="1354"/>
      <c r="BRM7" s="1354"/>
      <c r="BRN7" s="1354"/>
      <c r="BRO7" s="1354"/>
      <c r="BRP7" s="1354"/>
      <c r="BRQ7" s="1354"/>
      <c r="BRR7" s="1354"/>
      <c r="BRS7" s="1354"/>
      <c r="BRT7" s="1354"/>
      <c r="BRU7" s="1354"/>
      <c r="BRV7" s="1354"/>
      <c r="BRW7" s="1354"/>
      <c r="BRX7" s="1354"/>
      <c r="BRY7" s="1354"/>
      <c r="BRZ7" s="1354"/>
      <c r="BSA7" s="1354"/>
      <c r="BSB7" s="1354"/>
      <c r="BSC7" s="1354"/>
      <c r="BSD7" s="1354"/>
      <c r="BSE7" s="1354"/>
      <c r="BSF7" s="1354"/>
      <c r="BSG7" s="1354"/>
      <c r="BSH7" s="1354"/>
      <c r="BSI7" s="1354"/>
      <c r="BSJ7" s="1354"/>
      <c r="BSK7" s="1354"/>
      <c r="BSL7" s="1354"/>
      <c r="BSM7" s="1354"/>
      <c r="BSN7" s="1354"/>
      <c r="BSO7" s="1354"/>
      <c r="BSP7" s="1354"/>
      <c r="BSQ7" s="1354"/>
      <c r="BSR7" s="1354"/>
      <c r="BSS7" s="1354"/>
      <c r="BST7" s="1354"/>
      <c r="BSU7" s="1354"/>
      <c r="BSV7" s="1354"/>
      <c r="BSW7" s="1354"/>
      <c r="BSX7" s="1354"/>
      <c r="BSY7" s="1354"/>
      <c r="BSZ7" s="1354"/>
      <c r="BTA7" s="1354"/>
      <c r="BTB7" s="1354"/>
      <c r="BTC7" s="1354"/>
      <c r="BTD7" s="1354"/>
      <c r="BTE7" s="1354"/>
      <c r="BTF7" s="1354"/>
      <c r="BTG7" s="1354"/>
      <c r="BTH7" s="1354"/>
      <c r="BTI7" s="1354"/>
      <c r="BTJ7" s="1354"/>
      <c r="BTK7" s="1354"/>
      <c r="BTL7" s="1354"/>
      <c r="BTM7" s="1354"/>
      <c r="BTN7" s="1354"/>
      <c r="BTO7" s="1354"/>
      <c r="BTP7" s="1354"/>
      <c r="BTQ7" s="1354"/>
      <c r="BTR7" s="1354"/>
      <c r="BTS7" s="1354"/>
      <c r="BTT7" s="1354"/>
      <c r="BTU7" s="1354"/>
      <c r="BTV7" s="1354"/>
      <c r="BTW7" s="1354"/>
      <c r="BTX7" s="1354"/>
      <c r="BTY7" s="1354"/>
      <c r="BTZ7" s="1354"/>
      <c r="BUA7" s="1354"/>
      <c r="BUB7" s="1354"/>
      <c r="BUC7" s="1354"/>
      <c r="BUD7" s="1354"/>
      <c r="BUE7" s="1354"/>
      <c r="BUF7" s="1354"/>
      <c r="BUG7" s="1354"/>
      <c r="BUH7" s="1354"/>
      <c r="BUI7" s="1354"/>
      <c r="BUJ7" s="1354"/>
      <c r="BUK7" s="1354"/>
      <c r="BUL7" s="1354"/>
      <c r="BUM7" s="1354"/>
      <c r="BUN7" s="1354"/>
      <c r="BUO7" s="1354"/>
      <c r="BUP7" s="1354"/>
      <c r="BUQ7" s="1354"/>
      <c r="BUR7" s="1354"/>
      <c r="BUS7" s="1354"/>
      <c r="BUT7" s="1354"/>
      <c r="BUU7" s="1354"/>
      <c r="BUV7" s="1354"/>
      <c r="BUW7" s="1354"/>
      <c r="BUX7" s="1354"/>
      <c r="BUY7" s="1354"/>
      <c r="BUZ7" s="1354"/>
      <c r="BVA7" s="1354"/>
      <c r="BVB7" s="1354"/>
      <c r="BVC7" s="1354"/>
      <c r="BVD7" s="1354"/>
      <c r="BVE7" s="1354"/>
      <c r="BVF7" s="1354"/>
      <c r="BVG7" s="1354"/>
      <c r="BVH7" s="1354"/>
      <c r="BVI7" s="1354"/>
      <c r="BVJ7" s="1354"/>
      <c r="BVK7" s="1354"/>
      <c r="BVL7" s="1354"/>
      <c r="BVM7" s="1354"/>
      <c r="BVN7" s="1354"/>
      <c r="BVO7" s="1354"/>
      <c r="BVP7" s="1354"/>
      <c r="BVQ7" s="1354"/>
      <c r="BVR7" s="1354"/>
      <c r="BVS7" s="1354"/>
      <c r="BVT7" s="1354"/>
      <c r="BVU7" s="1354"/>
      <c r="BVV7" s="1354"/>
      <c r="BVW7" s="1354"/>
      <c r="BVX7" s="1354"/>
      <c r="BVY7" s="1354"/>
      <c r="BVZ7" s="1354"/>
      <c r="BWA7" s="1354"/>
      <c r="BWB7" s="1354"/>
      <c r="BWC7" s="1354"/>
      <c r="BWD7" s="1354"/>
      <c r="BWE7" s="1354"/>
      <c r="BWF7" s="1354"/>
      <c r="BWG7" s="1354"/>
      <c r="BWH7" s="1354"/>
      <c r="BWI7" s="1354"/>
      <c r="BWJ7" s="1354"/>
      <c r="BWK7" s="1354"/>
      <c r="BWL7" s="1354"/>
      <c r="BWM7" s="1354"/>
      <c r="BWN7" s="1354"/>
      <c r="BWO7" s="1354"/>
      <c r="BWP7" s="1354"/>
      <c r="BWQ7" s="1354"/>
      <c r="BWR7" s="1354"/>
      <c r="BWS7" s="1354"/>
      <c r="BWT7" s="1354"/>
      <c r="BWU7" s="1354"/>
      <c r="BWV7" s="1354"/>
      <c r="BWW7" s="1354"/>
      <c r="BWX7" s="1354"/>
      <c r="BWY7" s="1354"/>
      <c r="BWZ7" s="1354"/>
      <c r="BXA7" s="1354"/>
      <c r="BXB7" s="1354"/>
      <c r="BXC7" s="1354"/>
      <c r="BXD7" s="1354"/>
      <c r="BXE7" s="1354"/>
      <c r="BXF7" s="1354"/>
      <c r="BXG7" s="1354"/>
      <c r="BXH7" s="1354"/>
      <c r="BXI7" s="1354"/>
      <c r="BXJ7" s="1354"/>
      <c r="BXK7" s="1354"/>
      <c r="BXL7" s="1354"/>
      <c r="BXM7" s="1354"/>
      <c r="BXN7" s="1354"/>
      <c r="BXO7" s="1354"/>
      <c r="BXP7" s="1354"/>
      <c r="BXQ7" s="1354"/>
      <c r="BXR7" s="1354"/>
      <c r="BXS7" s="1354"/>
      <c r="BXT7" s="1354"/>
      <c r="BXU7" s="1354"/>
      <c r="BXV7" s="1354"/>
      <c r="BXW7" s="1354"/>
      <c r="BXX7" s="1354"/>
      <c r="BXY7" s="1354"/>
      <c r="BXZ7" s="1354"/>
      <c r="BYA7" s="1354"/>
      <c r="BYB7" s="1354"/>
      <c r="BYC7" s="1354"/>
      <c r="BYD7" s="1354"/>
      <c r="BYE7" s="1354"/>
      <c r="BYF7" s="1354"/>
      <c r="BYG7" s="1354"/>
      <c r="BYH7" s="1354"/>
      <c r="BYI7" s="1354"/>
      <c r="BYJ7" s="1354"/>
      <c r="BYK7" s="1354"/>
      <c r="BYL7" s="1354"/>
      <c r="BYM7" s="1354"/>
      <c r="BYN7" s="1354"/>
      <c r="BYO7" s="1354"/>
      <c r="BYP7" s="1354"/>
      <c r="BYQ7" s="1354"/>
      <c r="BYR7" s="1354"/>
      <c r="BYS7" s="1354"/>
      <c r="BYT7" s="1354"/>
      <c r="BYU7" s="1354"/>
      <c r="BYV7" s="1354"/>
      <c r="BYW7" s="1354"/>
      <c r="BYX7" s="1354"/>
      <c r="BYY7" s="1354"/>
      <c r="BYZ7" s="1354"/>
      <c r="BZA7" s="1354"/>
      <c r="BZB7" s="1354"/>
      <c r="BZC7" s="1354"/>
      <c r="BZD7" s="1354"/>
      <c r="BZE7" s="1354"/>
      <c r="BZF7" s="1354"/>
      <c r="BZG7" s="1354"/>
      <c r="BZH7" s="1354"/>
      <c r="BZI7" s="1354"/>
      <c r="BZJ7" s="1354"/>
      <c r="BZK7" s="1354"/>
      <c r="BZL7" s="1354"/>
      <c r="BZM7" s="1354"/>
      <c r="BZN7" s="1354"/>
      <c r="BZO7" s="1354"/>
      <c r="BZP7" s="1354"/>
      <c r="BZQ7" s="1354"/>
      <c r="BZR7" s="1354"/>
      <c r="BZS7" s="1354"/>
      <c r="BZT7" s="1354"/>
      <c r="BZU7" s="1354"/>
      <c r="BZV7" s="1354"/>
      <c r="BZW7" s="1354"/>
      <c r="BZX7" s="1354"/>
      <c r="BZY7" s="1354"/>
      <c r="BZZ7" s="1354"/>
      <c r="CAA7" s="1354"/>
      <c r="CAB7" s="1354"/>
      <c r="CAC7" s="1354"/>
      <c r="CAD7" s="1354"/>
      <c r="CAE7" s="1354"/>
      <c r="CAF7" s="1354"/>
      <c r="CAG7" s="1354"/>
      <c r="CAH7" s="1354"/>
      <c r="CAI7" s="1354"/>
      <c r="CAJ7" s="1354"/>
      <c r="CAK7" s="1354"/>
      <c r="CAL7" s="1354"/>
      <c r="CAM7" s="1354"/>
      <c r="CAN7" s="1354"/>
      <c r="CAO7" s="1354"/>
      <c r="CAP7" s="1354"/>
      <c r="CAQ7" s="1354"/>
      <c r="CAR7" s="1354"/>
      <c r="CAS7" s="1354"/>
      <c r="CAT7" s="1354"/>
      <c r="CAU7" s="1354"/>
      <c r="CAV7" s="1354"/>
      <c r="CAW7" s="1354"/>
      <c r="CAX7" s="1354"/>
      <c r="CAY7" s="1354"/>
      <c r="CAZ7" s="1354"/>
      <c r="CBA7" s="1354"/>
      <c r="CBB7" s="1354"/>
      <c r="CBC7" s="1354"/>
      <c r="CBD7" s="1354"/>
      <c r="CBE7" s="1354"/>
      <c r="CBF7" s="1354"/>
      <c r="CBG7" s="1354"/>
      <c r="CBH7" s="1354"/>
      <c r="CBI7" s="1354"/>
      <c r="CBJ7" s="1354"/>
      <c r="CBK7" s="1354"/>
      <c r="CBL7" s="1354"/>
      <c r="CBM7" s="1354"/>
      <c r="CBN7" s="1354"/>
      <c r="CBO7" s="1354"/>
      <c r="CBP7" s="1354"/>
      <c r="CBQ7" s="1354"/>
      <c r="CBR7" s="1354"/>
      <c r="CBS7" s="1354"/>
      <c r="CBT7" s="1354"/>
      <c r="CBU7" s="1354"/>
      <c r="CBV7" s="1354"/>
      <c r="CBW7" s="1354"/>
      <c r="CBX7" s="1354"/>
      <c r="CBY7" s="1354"/>
      <c r="CBZ7" s="1354"/>
      <c r="CCA7" s="1354"/>
      <c r="CCB7" s="1354"/>
      <c r="CCC7" s="1354"/>
      <c r="CCD7" s="1354"/>
      <c r="CCE7" s="1354"/>
      <c r="CCF7" s="1354"/>
      <c r="CCG7" s="1354"/>
      <c r="CCH7" s="1354"/>
      <c r="CCI7" s="1354"/>
      <c r="CCJ7" s="1354"/>
      <c r="CCK7" s="1354"/>
      <c r="CCL7" s="1354"/>
      <c r="CCM7" s="1354"/>
      <c r="CCN7" s="1354"/>
      <c r="CCO7" s="1354"/>
      <c r="CCP7" s="1354"/>
      <c r="CCQ7" s="1354"/>
      <c r="CCR7" s="1354"/>
      <c r="CCS7" s="1354"/>
      <c r="CCT7" s="1354"/>
      <c r="CCU7" s="1354"/>
      <c r="CCV7" s="1354"/>
      <c r="CCW7" s="1354"/>
      <c r="CCX7" s="1354"/>
      <c r="CCY7" s="1354"/>
      <c r="CCZ7" s="1354"/>
      <c r="CDA7" s="1354"/>
      <c r="CDB7" s="1354"/>
      <c r="CDC7" s="1354"/>
      <c r="CDD7" s="1354"/>
      <c r="CDE7" s="1354"/>
      <c r="CDF7" s="1354"/>
      <c r="CDG7" s="1354"/>
      <c r="CDH7" s="1354"/>
      <c r="CDI7" s="1354"/>
      <c r="CDJ7" s="1354"/>
      <c r="CDK7" s="1354"/>
      <c r="CDL7" s="1354"/>
      <c r="CDM7" s="1354"/>
      <c r="CDN7" s="1354"/>
      <c r="CDO7" s="1354"/>
      <c r="CDP7" s="1354"/>
      <c r="CDQ7" s="1354"/>
      <c r="CDR7" s="1354"/>
      <c r="CDS7" s="1354"/>
      <c r="CDT7" s="1354"/>
      <c r="CDU7" s="1354"/>
      <c r="CDV7" s="1354"/>
      <c r="CDW7" s="1354"/>
      <c r="CDX7" s="1354"/>
      <c r="CDY7" s="1354"/>
      <c r="CDZ7" s="1354"/>
      <c r="CEA7" s="1354"/>
      <c r="CEB7" s="1354"/>
      <c r="CEC7" s="1354"/>
      <c r="CED7" s="1354"/>
      <c r="CEE7" s="1354"/>
      <c r="CEF7" s="1354"/>
      <c r="CEG7" s="1354"/>
      <c r="CEH7" s="1354"/>
      <c r="CEI7" s="1354"/>
      <c r="CEJ7" s="1354"/>
      <c r="CEK7" s="1354"/>
      <c r="CEL7" s="1354"/>
      <c r="CEM7" s="1354"/>
      <c r="CEN7" s="1354"/>
      <c r="CEO7" s="1354"/>
      <c r="CEP7" s="1354"/>
      <c r="CEQ7" s="1354"/>
      <c r="CER7" s="1354"/>
      <c r="CES7" s="1354"/>
      <c r="CET7" s="1354"/>
      <c r="CEU7" s="1354"/>
      <c r="CEV7" s="1354"/>
      <c r="CEW7" s="1354"/>
      <c r="CEX7" s="1354"/>
      <c r="CEY7" s="1354"/>
      <c r="CEZ7" s="1354"/>
      <c r="CFA7" s="1354"/>
      <c r="CFB7" s="1354"/>
      <c r="CFC7" s="1354"/>
      <c r="CFD7" s="1354"/>
      <c r="CFE7" s="1354"/>
      <c r="CFF7" s="1354"/>
      <c r="CFG7" s="1354"/>
      <c r="CFH7" s="1354"/>
      <c r="CFI7" s="1354"/>
      <c r="CFJ7" s="1354"/>
      <c r="CFK7" s="1354"/>
      <c r="CFL7" s="1354"/>
      <c r="CFM7" s="1354"/>
      <c r="CFN7" s="1354"/>
      <c r="CFO7" s="1354"/>
      <c r="CFP7" s="1354"/>
      <c r="CFQ7" s="1354"/>
      <c r="CFR7" s="1354"/>
      <c r="CFS7" s="1354"/>
      <c r="CFT7" s="1354"/>
      <c r="CFU7" s="1354"/>
      <c r="CFV7" s="1354"/>
      <c r="CFW7" s="1354"/>
      <c r="CFX7" s="1354"/>
      <c r="CFY7" s="1354"/>
      <c r="CFZ7" s="1354"/>
      <c r="CGA7" s="1354"/>
      <c r="CGB7" s="1354"/>
      <c r="CGC7" s="1354"/>
      <c r="CGD7" s="1354"/>
      <c r="CGE7" s="1354"/>
      <c r="CGF7" s="1354"/>
      <c r="CGG7" s="1354"/>
      <c r="CGH7" s="1354"/>
      <c r="CGI7" s="1354"/>
      <c r="CGJ7" s="1354"/>
      <c r="CGK7" s="1354"/>
      <c r="CGL7" s="1354"/>
      <c r="CGM7" s="1354"/>
      <c r="CGN7" s="1354"/>
      <c r="CGO7" s="1354"/>
      <c r="CGP7" s="1354"/>
      <c r="CGQ7" s="1354"/>
      <c r="CGR7" s="1354"/>
      <c r="CGS7" s="1354"/>
      <c r="CGT7" s="1354"/>
      <c r="CGU7" s="1354"/>
      <c r="CGV7" s="1354"/>
      <c r="CGW7" s="1354"/>
      <c r="CGX7" s="1354"/>
      <c r="CGY7" s="1354"/>
      <c r="CGZ7" s="1354"/>
      <c r="CHA7" s="1354"/>
      <c r="CHB7" s="1354"/>
      <c r="CHC7" s="1354"/>
      <c r="CHD7" s="1354"/>
      <c r="CHE7" s="1354"/>
      <c r="CHF7" s="1354"/>
      <c r="CHG7" s="1354"/>
      <c r="CHH7" s="1354"/>
      <c r="CHI7" s="1354"/>
      <c r="CHJ7" s="1354"/>
      <c r="CHK7" s="1354"/>
      <c r="CHL7" s="1354"/>
      <c r="CHM7" s="1354"/>
      <c r="CHN7" s="1354"/>
      <c r="CHO7" s="1354"/>
      <c r="CHP7" s="1354"/>
      <c r="CHQ7" s="1354"/>
      <c r="CHR7" s="1354"/>
      <c r="CHS7" s="1354"/>
      <c r="CHT7" s="1354"/>
      <c r="CHU7" s="1354"/>
      <c r="CHV7" s="1354"/>
      <c r="CHW7" s="1354"/>
      <c r="CHX7" s="1354"/>
      <c r="CHY7" s="1354"/>
      <c r="CHZ7" s="1354"/>
      <c r="CIA7" s="1354"/>
      <c r="CIB7" s="1354"/>
      <c r="CIC7" s="1354"/>
      <c r="CID7" s="1354"/>
      <c r="CIE7" s="1354"/>
      <c r="CIF7" s="1354"/>
      <c r="CIG7" s="1354"/>
      <c r="CIH7" s="1354"/>
      <c r="CII7" s="1354"/>
      <c r="CIJ7" s="1354"/>
      <c r="CIK7" s="1354"/>
      <c r="CIL7" s="1354"/>
      <c r="CIM7" s="1354"/>
      <c r="CIN7" s="1354"/>
      <c r="CIO7" s="1354"/>
      <c r="CIP7" s="1354"/>
      <c r="CIQ7" s="1354"/>
      <c r="CIR7" s="1354"/>
      <c r="CIS7" s="1354"/>
      <c r="CIT7" s="1354"/>
      <c r="CIU7" s="1354"/>
      <c r="CIV7" s="1354"/>
      <c r="CIW7" s="1354"/>
      <c r="CIX7" s="1354"/>
      <c r="CIY7" s="1354"/>
      <c r="CIZ7" s="1354"/>
      <c r="CJA7" s="1354"/>
      <c r="CJB7" s="1354"/>
      <c r="CJC7" s="1354"/>
      <c r="CJD7" s="1354"/>
      <c r="CJE7" s="1354"/>
      <c r="CJF7" s="1354"/>
      <c r="CJG7" s="1354"/>
      <c r="CJH7" s="1354"/>
      <c r="CJI7" s="1354"/>
      <c r="CJJ7" s="1354"/>
      <c r="CJK7" s="1354"/>
      <c r="CJL7" s="1354"/>
      <c r="CJM7" s="1354"/>
      <c r="CJN7" s="1354"/>
      <c r="CJO7" s="1354"/>
      <c r="CJP7" s="1354"/>
      <c r="CJQ7" s="1354"/>
      <c r="CJR7" s="1354"/>
      <c r="CJS7" s="1354"/>
      <c r="CJT7" s="1354"/>
      <c r="CJU7" s="1354"/>
      <c r="CJV7" s="1354"/>
      <c r="CJW7" s="1354"/>
      <c r="CJX7" s="1354"/>
      <c r="CJY7" s="1354"/>
      <c r="CJZ7" s="1354"/>
      <c r="CKA7" s="1354"/>
      <c r="CKB7" s="1354"/>
      <c r="CKC7" s="1354"/>
      <c r="CKD7" s="1354"/>
      <c r="CKE7" s="1354"/>
      <c r="CKF7" s="1354"/>
      <c r="CKG7" s="1354"/>
      <c r="CKH7" s="1354"/>
      <c r="CKI7" s="1354"/>
      <c r="CKJ7" s="1354"/>
      <c r="CKK7" s="1354"/>
      <c r="CKL7" s="1354"/>
      <c r="CKM7" s="1354"/>
      <c r="CKN7" s="1354"/>
      <c r="CKO7" s="1354"/>
      <c r="CKP7" s="1354"/>
      <c r="CKQ7" s="1354"/>
      <c r="CKR7" s="1354"/>
      <c r="CKS7" s="1354"/>
      <c r="CKT7" s="1354"/>
      <c r="CKU7" s="1354"/>
      <c r="CKV7" s="1354"/>
      <c r="CKW7" s="1354"/>
      <c r="CKX7" s="1354"/>
      <c r="CKY7" s="1354"/>
      <c r="CKZ7" s="1354"/>
      <c r="CLA7" s="1354"/>
      <c r="CLB7" s="1354"/>
      <c r="CLC7" s="1354"/>
      <c r="CLD7" s="1354"/>
      <c r="CLE7" s="1354"/>
      <c r="CLF7" s="1354"/>
      <c r="CLG7" s="1354"/>
      <c r="CLH7" s="1354"/>
      <c r="CLI7" s="1354"/>
      <c r="CLJ7" s="1354"/>
      <c r="CLK7" s="1354"/>
      <c r="CLL7" s="1354"/>
      <c r="CLM7" s="1354"/>
      <c r="CLN7" s="1354"/>
      <c r="CLO7" s="1354"/>
      <c r="CLP7" s="1354"/>
      <c r="CLQ7" s="1354"/>
      <c r="CLR7" s="1354"/>
      <c r="CLS7" s="1354"/>
      <c r="CLT7" s="1354"/>
      <c r="CLU7" s="1354"/>
      <c r="CLV7" s="1354"/>
      <c r="CLW7" s="1354"/>
      <c r="CLX7" s="1354"/>
      <c r="CLY7" s="1354"/>
      <c r="CLZ7" s="1354"/>
      <c r="CMA7" s="1354"/>
      <c r="CMB7" s="1354"/>
      <c r="CMC7" s="1354"/>
      <c r="CMD7" s="1354"/>
      <c r="CME7" s="1354"/>
      <c r="CMF7" s="1354"/>
      <c r="CMG7" s="1354"/>
      <c r="CMH7" s="1354"/>
      <c r="CMI7" s="1354"/>
      <c r="CMJ7" s="1354"/>
      <c r="CMK7" s="1354"/>
      <c r="CML7" s="1354"/>
      <c r="CMM7" s="1354"/>
      <c r="CMN7" s="1354"/>
      <c r="CMO7" s="1354"/>
      <c r="CMP7" s="1354"/>
      <c r="CMQ7" s="1354"/>
      <c r="CMR7" s="1354"/>
      <c r="CMS7" s="1354"/>
      <c r="CMT7" s="1354"/>
      <c r="CMU7" s="1354"/>
      <c r="CMV7" s="1354"/>
      <c r="CMW7" s="1354"/>
      <c r="CMX7" s="1354"/>
      <c r="CMY7" s="1354"/>
      <c r="CMZ7" s="1354"/>
      <c r="CNA7" s="1354"/>
      <c r="CNB7" s="1354"/>
      <c r="CNC7" s="1354"/>
      <c r="CND7" s="1354"/>
      <c r="CNE7" s="1354"/>
      <c r="CNF7" s="1354"/>
      <c r="CNG7" s="1354"/>
      <c r="CNH7" s="1354"/>
      <c r="CNI7" s="1354"/>
      <c r="CNJ7" s="1354"/>
      <c r="CNK7" s="1354"/>
      <c r="CNL7" s="1354"/>
      <c r="CNM7" s="1354"/>
      <c r="CNN7" s="1354"/>
      <c r="CNO7" s="1354"/>
      <c r="CNP7" s="1354"/>
      <c r="CNQ7" s="1354"/>
      <c r="CNR7" s="1354"/>
      <c r="CNS7" s="1354"/>
      <c r="CNT7" s="1354"/>
      <c r="CNU7" s="1354"/>
      <c r="CNV7" s="1354"/>
      <c r="CNW7" s="1354"/>
      <c r="CNX7" s="1354"/>
      <c r="CNY7" s="1354"/>
      <c r="CNZ7" s="1354"/>
      <c r="COA7" s="1354"/>
      <c r="COB7" s="1354"/>
      <c r="COC7" s="1354"/>
      <c r="COD7" s="1354"/>
      <c r="COE7" s="1354"/>
      <c r="COF7" s="1354"/>
      <c r="COG7" s="1354"/>
      <c r="COH7" s="1354"/>
      <c r="COI7" s="1354"/>
      <c r="COJ7" s="1354"/>
      <c r="COK7" s="1354"/>
      <c r="COL7" s="1354"/>
      <c r="COM7" s="1354"/>
      <c r="CON7" s="1354"/>
      <c r="COO7" s="1354"/>
      <c r="COP7" s="1354"/>
      <c r="COQ7" s="1354"/>
      <c r="COR7" s="1354"/>
      <c r="COS7" s="1354"/>
      <c r="COT7" s="1354"/>
      <c r="COU7" s="1354"/>
      <c r="COV7" s="1354"/>
      <c r="COW7" s="1354"/>
      <c r="COX7" s="1354"/>
      <c r="COY7" s="1354"/>
      <c r="COZ7" s="1354"/>
      <c r="CPA7" s="1354"/>
      <c r="CPB7" s="1354"/>
      <c r="CPC7" s="1354"/>
      <c r="CPD7" s="1354"/>
      <c r="CPE7" s="1354"/>
      <c r="CPF7" s="1354"/>
      <c r="CPG7" s="1354"/>
      <c r="CPH7" s="1354"/>
      <c r="CPI7" s="1354"/>
      <c r="CPJ7" s="1354"/>
      <c r="CPK7" s="1354"/>
      <c r="CPL7" s="1354"/>
      <c r="CPM7" s="1354"/>
      <c r="CPN7" s="1354"/>
      <c r="CPO7" s="1354"/>
      <c r="CPP7" s="1354"/>
      <c r="CPQ7" s="1354"/>
      <c r="CPR7" s="1354"/>
      <c r="CPS7" s="1354"/>
      <c r="CPT7" s="1354"/>
      <c r="CPU7" s="1354"/>
      <c r="CPV7" s="1354"/>
      <c r="CPW7" s="1354"/>
      <c r="CPX7" s="1354"/>
      <c r="CPY7" s="1354"/>
      <c r="CPZ7" s="1354"/>
      <c r="CQA7" s="1354"/>
      <c r="CQB7" s="1354"/>
      <c r="CQC7" s="1354"/>
      <c r="CQD7" s="1354"/>
      <c r="CQE7" s="1354"/>
      <c r="CQF7" s="1354"/>
      <c r="CQG7" s="1354"/>
      <c r="CQH7" s="1354"/>
      <c r="CQI7" s="1354"/>
      <c r="CQJ7" s="1354"/>
      <c r="CQK7" s="1354"/>
      <c r="CQL7" s="1354"/>
      <c r="CQM7" s="1354"/>
      <c r="CQN7" s="1354"/>
      <c r="CQO7" s="1354"/>
      <c r="CQP7" s="1354"/>
      <c r="CQQ7" s="1354"/>
      <c r="CQR7" s="1354"/>
      <c r="CQS7" s="1354"/>
      <c r="CQT7" s="1354"/>
      <c r="CQU7" s="1354"/>
      <c r="CQV7" s="1354"/>
      <c r="CQW7" s="1354"/>
      <c r="CQX7" s="1354"/>
      <c r="CQY7" s="1354"/>
      <c r="CQZ7" s="1354"/>
      <c r="CRA7" s="1354"/>
      <c r="CRB7" s="1354"/>
      <c r="CRC7" s="1354"/>
      <c r="CRD7" s="1354"/>
      <c r="CRE7" s="1354"/>
      <c r="CRF7" s="1354"/>
      <c r="CRG7" s="1354"/>
      <c r="CRH7" s="1354"/>
      <c r="CRI7" s="1354"/>
      <c r="CRJ7" s="1354"/>
      <c r="CRK7" s="1354"/>
      <c r="CRL7" s="1354"/>
      <c r="CRM7" s="1354"/>
      <c r="CRN7" s="1354"/>
      <c r="CRO7" s="1354"/>
      <c r="CRP7" s="1354"/>
      <c r="CRQ7" s="1354"/>
      <c r="CRR7" s="1354"/>
      <c r="CRS7" s="1354"/>
      <c r="CRT7" s="1354"/>
      <c r="CRU7" s="1354"/>
      <c r="CRV7" s="1354"/>
      <c r="CRW7" s="1354"/>
      <c r="CRX7" s="1354"/>
      <c r="CRY7" s="1354"/>
      <c r="CRZ7" s="1354"/>
      <c r="CSA7" s="1354"/>
      <c r="CSB7" s="1354"/>
      <c r="CSC7" s="1354"/>
      <c r="CSD7" s="1354"/>
      <c r="CSE7" s="1354"/>
      <c r="CSF7" s="1354"/>
      <c r="CSG7" s="1354"/>
      <c r="CSH7" s="1354"/>
      <c r="CSI7" s="1354"/>
      <c r="CSJ7" s="1354"/>
      <c r="CSK7" s="1354"/>
      <c r="CSL7" s="1354"/>
      <c r="CSM7" s="1354"/>
      <c r="CSN7" s="1354"/>
      <c r="CSO7" s="1354"/>
      <c r="CSP7" s="1354"/>
      <c r="CSQ7" s="1354"/>
      <c r="CSR7" s="1354"/>
      <c r="CSS7" s="1354"/>
      <c r="CST7" s="1354"/>
      <c r="CSU7" s="1354"/>
      <c r="CSV7" s="1354"/>
      <c r="CSW7" s="1354"/>
      <c r="CSX7" s="1354"/>
      <c r="CSY7" s="1354"/>
      <c r="CSZ7" s="1354"/>
      <c r="CTA7" s="1354"/>
      <c r="CTB7" s="1354"/>
      <c r="CTC7" s="1354"/>
      <c r="CTD7" s="1354"/>
      <c r="CTE7" s="1354"/>
      <c r="CTF7" s="1354"/>
      <c r="CTG7" s="1354"/>
      <c r="CTH7" s="1354"/>
      <c r="CTI7" s="1354"/>
      <c r="CTJ7" s="1354"/>
      <c r="CTK7" s="1354"/>
      <c r="CTL7" s="1354"/>
      <c r="CTM7" s="1354"/>
      <c r="CTN7" s="1354"/>
      <c r="CTO7" s="1354"/>
      <c r="CTP7" s="1354"/>
      <c r="CTQ7" s="1354"/>
      <c r="CTR7" s="1354"/>
      <c r="CTS7" s="1354"/>
      <c r="CTT7" s="1354"/>
      <c r="CTU7" s="1354"/>
      <c r="CTV7" s="1354"/>
      <c r="CTW7" s="1354"/>
      <c r="CTX7" s="1354"/>
      <c r="CTY7" s="1354"/>
      <c r="CTZ7" s="1354"/>
      <c r="CUA7" s="1354"/>
      <c r="CUB7" s="1354"/>
      <c r="CUC7" s="1354"/>
      <c r="CUD7" s="1354"/>
      <c r="CUE7" s="1354"/>
      <c r="CUF7" s="1354"/>
      <c r="CUG7" s="1354"/>
      <c r="CUH7" s="1354"/>
      <c r="CUI7" s="1354"/>
      <c r="CUJ7" s="1354"/>
      <c r="CUK7" s="1354"/>
      <c r="CUL7" s="1354"/>
      <c r="CUM7" s="1354"/>
      <c r="CUN7" s="1354"/>
      <c r="CUO7" s="1354"/>
      <c r="CUP7" s="1354"/>
      <c r="CUQ7" s="1354"/>
      <c r="CUR7" s="1354"/>
      <c r="CUS7" s="1354"/>
      <c r="CUT7" s="1354"/>
      <c r="CUU7" s="1354"/>
      <c r="CUV7" s="1354"/>
      <c r="CUW7" s="1354"/>
      <c r="CUX7" s="1354"/>
      <c r="CUY7" s="1354"/>
      <c r="CUZ7" s="1354"/>
      <c r="CVA7" s="1354"/>
      <c r="CVB7" s="1354"/>
      <c r="CVC7" s="1354"/>
      <c r="CVD7" s="1354"/>
      <c r="CVE7" s="1354"/>
      <c r="CVF7" s="1354"/>
      <c r="CVG7" s="1354"/>
      <c r="CVH7" s="1354"/>
      <c r="CVI7" s="1354"/>
      <c r="CVJ7" s="1354"/>
      <c r="CVK7" s="1354"/>
      <c r="CVL7" s="1354"/>
      <c r="CVM7" s="1354"/>
      <c r="CVN7" s="1354"/>
      <c r="CVO7" s="1354"/>
      <c r="CVP7" s="1354"/>
      <c r="CVQ7" s="1354"/>
      <c r="CVR7" s="1354"/>
      <c r="CVS7" s="1354"/>
      <c r="CVT7" s="1354"/>
      <c r="CVU7" s="1354"/>
      <c r="CVV7" s="1354"/>
      <c r="CVW7" s="1354"/>
      <c r="CVX7" s="1354"/>
      <c r="CVY7" s="1354"/>
      <c r="CVZ7" s="1354"/>
      <c r="CWA7" s="1354"/>
      <c r="CWB7" s="1354"/>
      <c r="CWC7" s="1354"/>
      <c r="CWD7" s="1354"/>
      <c r="CWE7" s="1354"/>
      <c r="CWF7" s="1354"/>
      <c r="CWG7" s="1354"/>
      <c r="CWH7" s="1354"/>
      <c r="CWI7" s="1354"/>
      <c r="CWJ7" s="1354"/>
      <c r="CWK7" s="1354"/>
      <c r="CWL7" s="1354"/>
      <c r="CWM7" s="1354"/>
      <c r="CWN7" s="1354"/>
      <c r="CWO7" s="1354"/>
      <c r="CWP7" s="1354"/>
      <c r="CWQ7" s="1354"/>
      <c r="CWR7" s="1354"/>
      <c r="CWS7" s="1354"/>
      <c r="CWT7" s="1354"/>
      <c r="CWU7" s="1354"/>
      <c r="CWV7" s="1354"/>
      <c r="CWW7" s="1354"/>
      <c r="CWX7" s="1354"/>
      <c r="CWY7" s="1354"/>
      <c r="CWZ7" s="1354"/>
      <c r="CXA7" s="1354"/>
      <c r="CXB7" s="1354"/>
      <c r="CXC7" s="1354"/>
      <c r="CXD7" s="1354"/>
      <c r="CXE7" s="1354"/>
      <c r="CXF7" s="1354"/>
      <c r="CXG7" s="1354"/>
      <c r="CXH7" s="1354"/>
      <c r="CXI7" s="1354"/>
      <c r="CXJ7" s="1354"/>
      <c r="CXK7" s="1354"/>
      <c r="CXL7" s="1354"/>
      <c r="CXM7" s="1354"/>
      <c r="CXN7" s="1354"/>
      <c r="CXO7" s="1354"/>
      <c r="CXP7" s="1354"/>
      <c r="CXQ7" s="1354"/>
      <c r="CXR7" s="1354"/>
      <c r="CXS7" s="1354"/>
      <c r="CXT7" s="1354"/>
      <c r="CXU7" s="1354"/>
      <c r="CXV7" s="1354"/>
      <c r="CXW7" s="1354"/>
      <c r="CXX7" s="1354"/>
      <c r="CXY7" s="1354"/>
      <c r="CXZ7" s="1354"/>
      <c r="CYA7" s="1354"/>
      <c r="CYB7" s="1354"/>
      <c r="CYC7" s="1354"/>
      <c r="CYD7" s="1354"/>
      <c r="CYE7" s="1354"/>
      <c r="CYF7" s="1354"/>
      <c r="CYG7" s="1354"/>
      <c r="CYH7" s="1354"/>
      <c r="CYI7" s="1354"/>
      <c r="CYJ7" s="1354"/>
      <c r="CYK7" s="1354"/>
      <c r="CYL7" s="1354"/>
      <c r="CYM7" s="1354"/>
      <c r="CYN7" s="1354"/>
      <c r="CYO7" s="1354"/>
      <c r="CYP7" s="1354"/>
      <c r="CYQ7" s="1354"/>
      <c r="CYR7" s="1354"/>
      <c r="CYS7" s="1354"/>
      <c r="CYT7" s="1354"/>
      <c r="CYU7" s="1354"/>
      <c r="CYV7" s="1354"/>
      <c r="CYW7" s="1354"/>
      <c r="CYX7" s="1354"/>
      <c r="CYY7" s="1354"/>
      <c r="CYZ7" s="1354"/>
      <c r="CZA7" s="1354"/>
      <c r="CZB7" s="1354"/>
      <c r="CZC7" s="1354"/>
      <c r="CZD7" s="1354"/>
      <c r="CZE7" s="1354"/>
      <c r="CZF7" s="1354"/>
      <c r="CZG7" s="1354"/>
      <c r="CZH7" s="1354"/>
      <c r="CZI7" s="1354"/>
      <c r="CZJ7" s="1354"/>
      <c r="CZK7" s="1354"/>
      <c r="CZL7" s="1354"/>
      <c r="CZM7" s="1354"/>
      <c r="CZN7" s="1354"/>
      <c r="CZO7" s="1354"/>
      <c r="CZP7" s="1354"/>
      <c r="CZQ7" s="1354"/>
      <c r="CZR7" s="1354"/>
      <c r="CZS7" s="1354"/>
      <c r="CZT7" s="1354"/>
      <c r="CZU7" s="1354"/>
      <c r="CZV7" s="1354"/>
      <c r="CZW7" s="1354"/>
      <c r="CZX7" s="1354"/>
      <c r="CZY7" s="1354"/>
      <c r="CZZ7" s="1354"/>
      <c r="DAA7" s="1354"/>
      <c r="DAB7" s="1354"/>
      <c r="DAC7" s="1354"/>
      <c r="DAD7" s="1354"/>
      <c r="DAE7" s="1354"/>
      <c r="DAF7" s="1354"/>
      <c r="DAG7" s="1354"/>
      <c r="DAH7" s="1354"/>
      <c r="DAI7" s="1354"/>
      <c r="DAJ7" s="1354"/>
      <c r="DAK7" s="1354"/>
      <c r="DAL7" s="1354"/>
      <c r="DAM7" s="1354"/>
      <c r="DAN7" s="1354"/>
      <c r="DAO7" s="1354"/>
      <c r="DAP7" s="1354"/>
      <c r="DAQ7" s="1354"/>
      <c r="DAR7" s="1354"/>
      <c r="DAS7" s="1354"/>
      <c r="DAT7" s="1354"/>
      <c r="DAU7" s="1354"/>
      <c r="DAV7" s="1354"/>
      <c r="DAW7" s="1354"/>
      <c r="DAX7" s="1354"/>
      <c r="DAY7" s="1354"/>
      <c r="DAZ7" s="1354"/>
      <c r="DBA7" s="1354"/>
      <c r="DBB7" s="1354"/>
      <c r="DBC7" s="1354"/>
      <c r="DBD7" s="1354"/>
      <c r="DBE7" s="1354"/>
      <c r="DBF7" s="1354"/>
      <c r="DBG7" s="1354"/>
      <c r="DBH7" s="1354"/>
      <c r="DBI7" s="1354"/>
      <c r="DBJ7" s="1354"/>
      <c r="DBK7" s="1354"/>
      <c r="DBL7" s="1354"/>
      <c r="DBM7" s="1354"/>
      <c r="DBN7" s="1354"/>
      <c r="DBO7" s="1354"/>
      <c r="DBP7" s="1354"/>
      <c r="DBQ7" s="1354"/>
      <c r="DBR7" s="1354"/>
      <c r="DBS7" s="1354"/>
      <c r="DBT7" s="1354"/>
      <c r="DBU7" s="1354"/>
      <c r="DBV7" s="1354"/>
      <c r="DBW7" s="1354"/>
      <c r="DBX7" s="1354"/>
      <c r="DBY7" s="1354"/>
      <c r="DBZ7" s="1354"/>
      <c r="DCA7" s="1354"/>
      <c r="DCB7" s="1354"/>
      <c r="DCC7" s="1354"/>
      <c r="DCD7" s="1354"/>
      <c r="DCE7" s="1354"/>
      <c r="DCF7" s="1354"/>
      <c r="DCG7" s="1354"/>
      <c r="DCH7" s="1354"/>
      <c r="DCI7" s="1354"/>
      <c r="DCJ7" s="1354"/>
      <c r="DCK7" s="1354"/>
      <c r="DCL7" s="1354"/>
      <c r="DCM7" s="1354"/>
      <c r="DCN7" s="1354"/>
      <c r="DCO7" s="1354"/>
      <c r="DCP7" s="1354"/>
      <c r="DCQ7" s="1354"/>
      <c r="DCR7" s="1354"/>
      <c r="DCS7" s="1354"/>
      <c r="DCT7" s="1354"/>
      <c r="DCU7" s="1354"/>
      <c r="DCV7" s="1354"/>
      <c r="DCW7" s="1354"/>
      <c r="DCX7" s="1354"/>
      <c r="DCY7" s="1354"/>
      <c r="DCZ7" s="1354"/>
      <c r="DDA7" s="1354"/>
      <c r="DDB7" s="1354"/>
      <c r="DDC7" s="1354"/>
      <c r="DDD7" s="1354"/>
      <c r="DDE7" s="1354"/>
      <c r="DDF7" s="1354"/>
      <c r="DDG7" s="1354"/>
      <c r="DDH7" s="1354"/>
      <c r="DDI7" s="1354"/>
      <c r="DDJ7" s="1354"/>
      <c r="DDK7" s="1354"/>
      <c r="DDL7" s="1354"/>
      <c r="DDM7" s="1354"/>
      <c r="DDN7" s="1354"/>
      <c r="DDO7" s="1354"/>
      <c r="DDP7" s="1354"/>
      <c r="DDQ7" s="1354"/>
      <c r="DDR7" s="1354"/>
      <c r="DDS7" s="1354"/>
      <c r="DDT7" s="1354"/>
      <c r="DDU7" s="1354"/>
      <c r="DDV7" s="1354"/>
      <c r="DDW7" s="1354"/>
      <c r="DDX7" s="1354"/>
      <c r="DDY7" s="1354"/>
      <c r="DDZ7" s="1354"/>
      <c r="DEA7" s="1354"/>
      <c r="DEB7" s="1354"/>
      <c r="DEC7" s="1354"/>
      <c r="DED7" s="1354"/>
      <c r="DEE7" s="1354"/>
      <c r="DEF7" s="1354"/>
      <c r="DEG7" s="1354"/>
      <c r="DEH7" s="1354"/>
      <c r="DEI7" s="1354"/>
      <c r="DEJ7" s="1354"/>
      <c r="DEK7" s="1354"/>
      <c r="DEL7" s="1354"/>
      <c r="DEM7" s="1354"/>
      <c r="DEN7" s="1354"/>
      <c r="DEO7" s="1354"/>
      <c r="DEP7" s="1354"/>
      <c r="DEQ7" s="1354"/>
      <c r="DER7" s="1354"/>
      <c r="DES7" s="1354"/>
      <c r="DET7" s="1354"/>
      <c r="DEU7" s="1354"/>
      <c r="DEV7" s="1354"/>
      <c r="DEW7" s="1354"/>
      <c r="DEX7" s="1354"/>
      <c r="DEY7" s="1354"/>
      <c r="DEZ7" s="1354"/>
      <c r="DFA7" s="1354"/>
      <c r="DFB7" s="1354"/>
      <c r="DFC7" s="1354"/>
      <c r="DFD7" s="1354"/>
      <c r="DFE7" s="1354"/>
      <c r="DFF7" s="1354"/>
      <c r="DFG7" s="1354"/>
      <c r="DFH7" s="1354"/>
      <c r="DFI7" s="1354"/>
      <c r="DFJ7" s="1354"/>
      <c r="DFK7" s="1354"/>
      <c r="DFL7" s="1354"/>
      <c r="DFM7" s="1354"/>
      <c r="DFN7" s="1354"/>
      <c r="DFO7" s="1354"/>
      <c r="DFP7" s="1354"/>
      <c r="DFQ7" s="1354"/>
      <c r="DFR7" s="1354"/>
      <c r="DFS7" s="1354"/>
      <c r="DFT7" s="1354"/>
      <c r="DFU7" s="1354"/>
      <c r="DFV7" s="1354"/>
      <c r="DFW7" s="1354"/>
      <c r="DFX7" s="1354"/>
      <c r="DFY7" s="1354"/>
      <c r="DFZ7" s="1354"/>
      <c r="DGA7" s="1354"/>
      <c r="DGB7" s="1354"/>
      <c r="DGC7" s="1354"/>
      <c r="DGD7" s="1354"/>
      <c r="DGE7" s="1354"/>
      <c r="DGF7" s="1354"/>
      <c r="DGG7" s="1354"/>
      <c r="DGH7" s="1354"/>
      <c r="DGI7" s="1354"/>
      <c r="DGJ7" s="1354"/>
      <c r="DGK7" s="1354"/>
      <c r="DGL7" s="1354"/>
      <c r="DGM7" s="1354"/>
      <c r="DGN7" s="1354"/>
      <c r="DGO7" s="1354"/>
      <c r="DGP7" s="1354"/>
      <c r="DGQ7" s="1354"/>
      <c r="DGR7" s="1354"/>
      <c r="DGS7" s="1354"/>
      <c r="DGT7" s="1354"/>
      <c r="DGU7" s="1354"/>
      <c r="DGV7" s="1354"/>
      <c r="DGW7" s="1354"/>
      <c r="DGX7" s="1354"/>
      <c r="DGY7" s="1354"/>
      <c r="DGZ7" s="1354"/>
      <c r="DHA7" s="1354"/>
      <c r="DHB7" s="1354"/>
      <c r="DHC7" s="1354"/>
      <c r="DHD7" s="1354"/>
      <c r="DHE7" s="1354"/>
      <c r="DHF7" s="1354"/>
      <c r="DHG7" s="1354"/>
      <c r="DHH7" s="1354"/>
      <c r="DHI7" s="1354"/>
      <c r="DHJ7" s="1354"/>
      <c r="DHK7" s="1354"/>
      <c r="DHL7" s="1354"/>
      <c r="DHM7" s="1354"/>
      <c r="DHN7" s="1354"/>
      <c r="DHO7" s="1354"/>
      <c r="DHP7" s="1354"/>
      <c r="DHQ7" s="1354"/>
      <c r="DHR7" s="1354"/>
      <c r="DHS7" s="1354"/>
      <c r="DHT7" s="1354"/>
      <c r="DHU7" s="1354"/>
      <c r="DHV7" s="1354"/>
      <c r="DHW7" s="1354"/>
      <c r="DHX7" s="1354"/>
      <c r="DHY7" s="1354"/>
      <c r="DHZ7" s="1354"/>
      <c r="DIA7" s="1354"/>
      <c r="DIB7" s="1354"/>
      <c r="DIC7" s="1354"/>
      <c r="DID7" s="1354"/>
      <c r="DIE7" s="1354"/>
      <c r="DIF7" s="1354"/>
      <c r="DIG7" s="1354"/>
      <c r="DIH7" s="1354"/>
      <c r="DII7" s="1354"/>
      <c r="DIJ7" s="1354"/>
      <c r="DIK7" s="1354"/>
      <c r="DIL7" s="1354"/>
      <c r="DIM7" s="1354"/>
      <c r="DIN7" s="1354"/>
      <c r="DIO7" s="1354"/>
      <c r="DIP7" s="1354"/>
      <c r="DIQ7" s="1354"/>
      <c r="DIR7" s="1354"/>
      <c r="DIS7" s="1354"/>
      <c r="DIT7" s="1354"/>
      <c r="DIU7" s="1354"/>
      <c r="DIV7" s="1354"/>
      <c r="DIW7" s="1354"/>
      <c r="DIX7" s="1354"/>
      <c r="DIY7" s="1354"/>
      <c r="DIZ7" s="1354"/>
      <c r="DJA7" s="1354"/>
      <c r="DJB7" s="1354"/>
      <c r="DJC7" s="1354"/>
      <c r="DJD7" s="1354"/>
      <c r="DJE7" s="1354"/>
      <c r="DJF7" s="1354"/>
      <c r="DJG7" s="1354"/>
      <c r="DJH7" s="1354"/>
      <c r="DJI7" s="1354"/>
      <c r="DJJ7" s="1354"/>
      <c r="DJK7" s="1354"/>
      <c r="DJL7" s="1354"/>
      <c r="DJM7" s="1354"/>
      <c r="DJN7" s="1354"/>
      <c r="DJO7" s="1354"/>
      <c r="DJP7" s="1354"/>
      <c r="DJQ7" s="1354"/>
      <c r="DJR7" s="1354"/>
      <c r="DJS7" s="1354"/>
      <c r="DJT7" s="1354"/>
      <c r="DJU7" s="1354"/>
      <c r="DJV7" s="1354"/>
      <c r="DJW7" s="1354"/>
      <c r="DJX7" s="1354"/>
      <c r="DJY7" s="1354"/>
      <c r="DJZ7" s="1354"/>
      <c r="DKA7" s="1354"/>
      <c r="DKB7" s="1354"/>
      <c r="DKC7" s="1354"/>
      <c r="DKD7" s="1354"/>
      <c r="DKE7" s="1354"/>
      <c r="DKF7" s="1354"/>
      <c r="DKG7" s="1354"/>
      <c r="DKH7" s="1354"/>
      <c r="DKI7" s="1354"/>
      <c r="DKJ7" s="1354"/>
      <c r="DKK7" s="1354"/>
      <c r="DKL7" s="1354"/>
      <c r="DKM7" s="1354"/>
      <c r="DKN7" s="1354"/>
      <c r="DKO7" s="1354"/>
      <c r="DKP7" s="1354"/>
      <c r="DKQ7" s="1354"/>
      <c r="DKR7" s="1354"/>
      <c r="DKS7" s="1354"/>
      <c r="DKT7" s="1354"/>
      <c r="DKU7" s="1354"/>
      <c r="DKV7" s="1354"/>
      <c r="DKW7" s="1354"/>
      <c r="DKX7" s="1354"/>
      <c r="DKY7" s="1354"/>
      <c r="DKZ7" s="1354"/>
      <c r="DLA7" s="1354"/>
      <c r="DLB7" s="1354"/>
      <c r="DLC7" s="1354"/>
      <c r="DLD7" s="1354"/>
      <c r="DLE7" s="1354"/>
      <c r="DLF7" s="1354"/>
      <c r="DLG7" s="1354"/>
      <c r="DLH7" s="1354"/>
      <c r="DLI7" s="1354"/>
      <c r="DLJ7" s="1354"/>
      <c r="DLK7" s="1354"/>
      <c r="DLL7" s="1354"/>
      <c r="DLM7" s="1354"/>
      <c r="DLN7" s="1354"/>
      <c r="DLO7" s="1354"/>
      <c r="DLP7" s="1354"/>
      <c r="DLQ7" s="1354"/>
      <c r="DLR7" s="1354"/>
      <c r="DLS7" s="1354"/>
      <c r="DLT7" s="1354"/>
      <c r="DLU7" s="1354"/>
      <c r="DLV7" s="1354"/>
      <c r="DLW7" s="1354"/>
      <c r="DLX7" s="1354"/>
      <c r="DLY7" s="1354"/>
      <c r="DLZ7" s="1354"/>
      <c r="DMA7" s="1354"/>
      <c r="DMB7" s="1354"/>
      <c r="DMC7" s="1354"/>
      <c r="DMD7" s="1354"/>
      <c r="DME7" s="1354"/>
      <c r="DMF7" s="1354"/>
      <c r="DMG7" s="1354"/>
      <c r="DMH7" s="1354"/>
      <c r="DMI7" s="1354"/>
      <c r="DMJ7" s="1354"/>
      <c r="DMK7" s="1354"/>
      <c r="DML7" s="1354"/>
      <c r="DMM7" s="1354"/>
      <c r="DMN7" s="1354"/>
      <c r="DMO7" s="1354"/>
      <c r="DMP7" s="1354"/>
      <c r="DMQ7" s="1354"/>
      <c r="DMR7" s="1354"/>
      <c r="DMS7" s="1354"/>
      <c r="DMT7" s="1354"/>
      <c r="DMU7" s="1354"/>
      <c r="DMV7" s="1354"/>
      <c r="DMW7" s="1354"/>
      <c r="DMX7" s="1354"/>
      <c r="DMY7" s="1354"/>
      <c r="DMZ7" s="1354"/>
      <c r="DNA7" s="1354"/>
      <c r="DNB7" s="1354"/>
      <c r="DNC7" s="1354"/>
      <c r="DND7" s="1354"/>
      <c r="DNE7" s="1354"/>
      <c r="DNF7" s="1354"/>
      <c r="DNG7" s="1354"/>
      <c r="DNH7" s="1354"/>
      <c r="DNI7" s="1354"/>
      <c r="DNJ7" s="1354"/>
      <c r="DNK7" s="1354"/>
      <c r="DNL7" s="1354"/>
      <c r="DNM7" s="1354"/>
      <c r="DNN7" s="1354"/>
      <c r="DNO7" s="1354"/>
      <c r="DNP7" s="1354"/>
      <c r="DNQ7" s="1354"/>
      <c r="DNR7" s="1354"/>
      <c r="DNS7" s="1354"/>
      <c r="DNT7" s="1354"/>
      <c r="DNU7" s="1354"/>
      <c r="DNV7" s="1354"/>
      <c r="DNW7" s="1354"/>
      <c r="DNX7" s="1354"/>
      <c r="DNY7" s="1354"/>
      <c r="DNZ7" s="1354"/>
      <c r="DOA7" s="1354"/>
      <c r="DOB7" s="1354"/>
      <c r="DOC7" s="1354"/>
      <c r="DOD7" s="1354"/>
      <c r="DOE7" s="1354"/>
      <c r="DOF7" s="1354"/>
      <c r="DOG7" s="1354"/>
      <c r="DOH7" s="1354"/>
      <c r="DOI7" s="1354"/>
      <c r="DOJ7" s="1354"/>
      <c r="DOK7" s="1354"/>
      <c r="DOL7" s="1354"/>
      <c r="DOM7" s="1354"/>
      <c r="DON7" s="1354"/>
      <c r="DOO7" s="1354"/>
      <c r="DOP7" s="1354"/>
      <c r="DOQ7" s="1354"/>
      <c r="DOR7" s="1354"/>
      <c r="DOS7" s="1354"/>
      <c r="DOT7" s="1354"/>
      <c r="DOU7" s="1354"/>
      <c r="DOV7" s="1354"/>
      <c r="DOW7" s="1354"/>
      <c r="DOX7" s="1354"/>
      <c r="DOY7" s="1354"/>
      <c r="DOZ7" s="1354"/>
      <c r="DPA7" s="1354"/>
      <c r="DPB7" s="1354"/>
      <c r="DPC7" s="1354"/>
      <c r="DPD7" s="1354"/>
      <c r="DPE7" s="1354"/>
      <c r="DPF7" s="1354"/>
      <c r="DPG7" s="1354"/>
      <c r="DPH7" s="1354"/>
      <c r="DPI7" s="1354"/>
      <c r="DPJ7" s="1354"/>
      <c r="DPK7" s="1354"/>
      <c r="DPL7" s="1354"/>
      <c r="DPM7" s="1354"/>
      <c r="DPN7" s="1354"/>
      <c r="DPO7" s="1354"/>
      <c r="DPP7" s="1354"/>
      <c r="DPQ7" s="1354"/>
      <c r="DPR7" s="1354"/>
      <c r="DPS7" s="1354"/>
      <c r="DPT7" s="1354"/>
      <c r="DPU7" s="1354"/>
      <c r="DPV7" s="1354"/>
      <c r="DPW7" s="1354"/>
      <c r="DPX7" s="1354"/>
      <c r="DPY7" s="1354"/>
      <c r="DPZ7" s="1354"/>
      <c r="DQA7" s="1354"/>
      <c r="DQB7" s="1354"/>
      <c r="DQC7" s="1354"/>
      <c r="DQD7" s="1354"/>
      <c r="DQE7" s="1354"/>
      <c r="DQF7" s="1354"/>
      <c r="DQG7" s="1354"/>
      <c r="DQH7" s="1354"/>
      <c r="DQI7" s="1354"/>
      <c r="DQJ7" s="1354"/>
      <c r="DQK7" s="1354"/>
      <c r="DQL7" s="1354"/>
      <c r="DQM7" s="1354"/>
      <c r="DQN7" s="1354"/>
      <c r="DQO7" s="1354"/>
      <c r="DQP7" s="1354"/>
      <c r="DQQ7" s="1354"/>
      <c r="DQR7" s="1354"/>
      <c r="DQS7" s="1354"/>
      <c r="DQT7" s="1354"/>
      <c r="DQU7" s="1354"/>
      <c r="DQV7" s="1354"/>
      <c r="DQW7" s="1354"/>
      <c r="DQX7" s="1354"/>
      <c r="DQY7" s="1354"/>
      <c r="DQZ7" s="1354"/>
      <c r="DRA7" s="1354"/>
      <c r="DRB7" s="1354"/>
      <c r="DRC7" s="1354"/>
      <c r="DRD7" s="1354"/>
      <c r="DRE7" s="1354"/>
      <c r="DRF7" s="1354"/>
      <c r="DRG7" s="1354"/>
      <c r="DRH7" s="1354"/>
      <c r="DRI7" s="1354"/>
      <c r="DRJ7" s="1354"/>
      <c r="DRK7" s="1354"/>
      <c r="DRL7" s="1354"/>
      <c r="DRM7" s="1354"/>
      <c r="DRN7" s="1354"/>
      <c r="DRO7" s="1354"/>
      <c r="DRP7" s="1354"/>
      <c r="DRQ7" s="1354"/>
      <c r="DRR7" s="1354"/>
      <c r="DRS7" s="1354"/>
      <c r="DRT7" s="1354"/>
      <c r="DRU7" s="1354"/>
      <c r="DRV7" s="1354"/>
      <c r="DRW7" s="1354"/>
      <c r="DRX7" s="1354"/>
      <c r="DRY7" s="1354"/>
      <c r="DRZ7" s="1354"/>
      <c r="DSA7" s="1354"/>
      <c r="DSB7" s="1354"/>
      <c r="DSC7" s="1354"/>
      <c r="DSD7" s="1354"/>
      <c r="DSE7" s="1354"/>
      <c r="DSF7" s="1354"/>
      <c r="DSG7" s="1354"/>
      <c r="DSH7" s="1354"/>
      <c r="DSI7" s="1354"/>
      <c r="DSJ7" s="1354"/>
      <c r="DSK7" s="1354"/>
      <c r="DSL7" s="1354"/>
      <c r="DSM7" s="1354"/>
      <c r="DSN7" s="1354"/>
      <c r="DSO7" s="1354"/>
      <c r="DSP7" s="1354"/>
      <c r="DSQ7" s="1354"/>
      <c r="DSR7" s="1354"/>
      <c r="DSS7" s="1354"/>
      <c r="DST7" s="1354"/>
      <c r="DSU7" s="1354"/>
      <c r="DSV7" s="1354"/>
      <c r="DSW7" s="1354"/>
      <c r="DSX7" s="1354"/>
      <c r="DSY7" s="1354"/>
      <c r="DSZ7" s="1354"/>
      <c r="DTA7" s="1354"/>
      <c r="DTB7" s="1354"/>
      <c r="DTC7" s="1354"/>
      <c r="DTD7" s="1354"/>
      <c r="DTE7" s="1354"/>
      <c r="DTF7" s="1354"/>
      <c r="DTG7" s="1354"/>
      <c r="DTH7" s="1354"/>
      <c r="DTI7" s="1354"/>
      <c r="DTJ7" s="1354"/>
      <c r="DTK7" s="1354"/>
      <c r="DTL7" s="1354"/>
      <c r="DTM7" s="1354"/>
      <c r="DTN7" s="1354"/>
      <c r="DTO7" s="1354"/>
      <c r="DTP7" s="1354"/>
      <c r="DTQ7" s="1354"/>
      <c r="DTR7" s="1354"/>
      <c r="DTS7" s="1354"/>
      <c r="DTT7" s="1354"/>
      <c r="DTU7" s="1354"/>
      <c r="DTV7" s="1354"/>
      <c r="DTW7" s="1354"/>
      <c r="DTX7" s="1354"/>
      <c r="DTY7" s="1354"/>
      <c r="DTZ7" s="1354"/>
      <c r="DUA7" s="1354"/>
      <c r="DUB7" s="1354"/>
      <c r="DUC7" s="1354"/>
      <c r="DUD7" s="1354"/>
      <c r="DUE7" s="1354"/>
      <c r="DUF7" s="1354"/>
      <c r="DUG7" s="1354"/>
      <c r="DUH7" s="1354"/>
      <c r="DUI7" s="1354"/>
      <c r="DUJ7" s="1354"/>
      <c r="DUK7" s="1354"/>
      <c r="DUL7" s="1354"/>
      <c r="DUM7" s="1354"/>
      <c r="DUN7" s="1354"/>
      <c r="DUO7" s="1354"/>
      <c r="DUP7" s="1354"/>
      <c r="DUQ7" s="1354"/>
      <c r="DUR7" s="1354"/>
      <c r="DUS7" s="1354"/>
      <c r="DUT7" s="1354"/>
      <c r="DUU7" s="1354"/>
      <c r="DUV7" s="1354"/>
      <c r="DUW7" s="1354"/>
      <c r="DUX7" s="1354"/>
      <c r="DUY7" s="1354"/>
      <c r="DUZ7" s="1354"/>
      <c r="DVA7" s="1354"/>
      <c r="DVB7" s="1354"/>
      <c r="DVC7" s="1354"/>
      <c r="DVD7" s="1354"/>
      <c r="DVE7" s="1354"/>
      <c r="DVF7" s="1354"/>
      <c r="DVG7" s="1354"/>
      <c r="DVH7" s="1354"/>
      <c r="DVI7" s="1354"/>
      <c r="DVJ7" s="1354"/>
      <c r="DVK7" s="1354"/>
      <c r="DVL7" s="1354"/>
      <c r="DVM7" s="1354"/>
      <c r="DVN7" s="1354"/>
      <c r="DVO7" s="1354"/>
      <c r="DVP7" s="1354"/>
      <c r="DVQ7" s="1354"/>
      <c r="DVR7" s="1354"/>
      <c r="DVS7" s="1354"/>
      <c r="DVT7" s="1354"/>
      <c r="DVU7" s="1354"/>
      <c r="DVV7" s="1354"/>
      <c r="DVW7" s="1354"/>
      <c r="DVX7" s="1354"/>
      <c r="DVY7" s="1354"/>
      <c r="DVZ7" s="1354"/>
      <c r="DWA7" s="1354"/>
      <c r="DWB7" s="1354"/>
      <c r="DWC7" s="1354"/>
      <c r="DWD7" s="1354"/>
      <c r="DWE7" s="1354"/>
      <c r="DWF7" s="1354"/>
      <c r="DWG7" s="1354"/>
      <c r="DWH7" s="1354"/>
      <c r="DWI7" s="1354"/>
      <c r="DWJ7" s="1354"/>
      <c r="DWK7" s="1354"/>
      <c r="DWL7" s="1354"/>
      <c r="DWM7" s="1354"/>
      <c r="DWN7" s="1354"/>
      <c r="DWO7" s="1354"/>
      <c r="DWP7" s="1354"/>
      <c r="DWQ7" s="1354"/>
      <c r="DWR7" s="1354"/>
      <c r="DWS7" s="1354"/>
      <c r="DWT7" s="1354"/>
      <c r="DWU7" s="1354"/>
      <c r="DWV7" s="1354"/>
      <c r="DWW7" s="1354"/>
      <c r="DWX7" s="1354"/>
      <c r="DWY7" s="1354"/>
      <c r="DWZ7" s="1354"/>
      <c r="DXA7" s="1354"/>
      <c r="DXB7" s="1354"/>
      <c r="DXC7" s="1354"/>
      <c r="DXD7" s="1354"/>
      <c r="DXE7" s="1354"/>
      <c r="DXF7" s="1354"/>
      <c r="DXG7" s="1354"/>
      <c r="DXH7" s="1354"/>
      <c r="DXI7" s="1354"/>
      <c r="DXJ7" s="1354"/>
      <c r="DXK7" s="1354"/>
      <c r="DXL7" s="1354"/>
      <c r="DXM7" s="1354"/>
      <c r="DXN7" s="1354"/>
      <c r="DXO7" s="1354"/>
      <c r="DXP7" s="1354"/>
      <c r="DXQ7" s="1354"/>
      <c r="DXR7" s="1354"/>
      <c r="DXS7" s="1354"/>
      <c r="DXT7" s="1354"/>
      <c r="DXU7" s="1354"/>
      <c r="DXV7" s="1354"/>
      <c r="DXW7" s="1354"/>
      <c r="DXX7" s="1354"/>
      <c r="DXY7" s="1354"/>
      <c r="DXZ7" s="1354"/>
      <c r="DYA7" s="1354"/>
      <c r="DYB7" s="1354"/>
      <c r="DYC7" s="1354"/>
      <c r="DYD7" s="1354"/>
      <c r="DYE7" s="1354"/>
      <c r="DYF7" s="1354"/>
      <c r="DYG7" s="1354"/>
      <c r="DYH7" s="1354"/>
      <c r="DYI7" s="1354"/>
      <c r="DYJ7" s="1354"/>
      <c r="DYK7" s="1354"/>
      <c r="DYL7" s="1354"/>
      <c r="DYM7" s="1354"/>
      <c r="DYN7" s="1354"/>
      <c r="DYO7" s="1354"/>
      <c r="DYP7" s="1354"/>
      <c r="DYQ7" s="1354"/>
      <c r="DYR7" s="1354"/>
      <c r="DYS7" s="1354"/>
      <c r="DYT7" s="1354"/>
      <c r="DYU7" s="1354"/>
      <c r="DYV7" s="1354"/>
      <c r="DYW7" s="1354"/>
      <c r="DYX7" s="1354"/>
      <c r="DYY7" s="1354"/>
      <c r="DYZ7" s="1354"/>
      <c r="DZA7" s="1354"/>
      <c r="DZB7" s="1354"/>
      <c r="DZC7" s="1354"/>
      <c r="DZD7" s="1354"/>
      <c r="DZE7" s="1354"/>
      <c r="DZF7" s="1354"/>
      <c r="DZG7" s="1354"/>
      <c r="DZH7" s="1354"/>
      <c r="DZI7" s="1354"/>
      <c r="DZJ7" s="1354"/>
      <c r="DZK7" s="1354"/>
      <c r="DZL7" s="1354"/>
      <c r="DZM7" s="1354"/>
      <c r="DZN7" s="1354"/>
      <c r="DZO7" s="1354"/>
      <c r="DZP7" s="1354"/>
      <c r="DZQ7" s="1354"/>
      <c r="DZR7" s="1354"/>
      <c r="DZS7" s="1354"/>
      <c r="DZT7" s="1354"/>
      <c r="DZU7" s="1354"/>
      <c r="DZV7" s="1354"/>
      <c r="DZW7" s="1354"/>
      <c r="DZX7" s="1354"/>
      <c r="DZY7" s="1354"/>
      <c r="DZZ7" s="1354"/>
      <c r="EAA7" s="1354"/>
      <c r="EAB7" s="1354"/>
      <c r="EAC7" s="1354"/>
      <c r="EAD7" s="1354"/>
      <c r="EAE7" s="1354"/>
      <c r="EAF7" s="1354"/>
      <c r="EAG7" s="1354"/>
      <c r="EAH7" s="1354"/>
      <c r="EAI7" s="1354"/>
      <c r="EAJ7" s="1354"/>
      <c r="EAK7" s="1354"/>
      <c r="EAL7" s="1354"/>
      <c r="EAM7" s="1354"/>
      <c r="EAN7" s="1354"/>
      <c r="EAO7" s="1354"/>
      <c r="EAP7" s="1354"/>
      <c r="EAQ7" s="1354"/>
      <c r="EAR7" s="1354"/>
      <c r="EAS7" s="1354"/>
      <c r="EAT7" s="1354"/>
      <c r="EAU7" s="1354"/>
      <c r="EAV7" s="1354"/>
      <c r="EAW7" s="1354"/>
      <c r="EAX7" s="1354"/>
      <c r="EAY7" s="1354"/>
      <c r="EAZ7" s="1354"/>
      <c r="EBA7" s="1354"/>
      <c r="EBB7" s="1354"/>
      <c r="EBC7" s="1354"/>
      <c r="EBD7" s="1354"/>
      <c r="EBE7" s="1354"/>
      <c r="EBF7" s="1354"/>
      <c r="EBG7" s="1354"/>
      <c r="EBH7" s="1354"/>
      <c r="EBI7" s="1354"/>
      <c r="EBJ7" s="1354"/>
      <c r="EBK7" s="1354"/>
      <c r="EBL7" s="1354"/>
      <c r="EBM7" s="1354"/>
      <c r="EBN7" s="1354"/>
      <c r="EBO7" s="1354"/>
      <c r="EBP7" s="1354"/>
      <c r="EBQ7" s="1354"/>
      <c r="EBR7" s="1354"/>
      <c r="EBS7" s="1354"/>
      <c r="EBT7" s="1354"/>
      <c r="EBU7" s="1354"/>
      <c r="EBV7" s="1354"/>
      <c r="EBW7" s="1354"/>
      <c r="EBX7" s="1354"/>
      <c r="EBY7" s="1354"/>
      <c r="EBZ7" s="1354"/>
      <c r="ECA7" s="1354"/>
      <c r="ECB7" s="1354"/>
      <c r="ECC7" s="1354"/>
      <c r="ECD7" s="1354"/>
      <c r="ECE7" s="1354"/>
      <c r="ECF7" s="1354"/>
      <c r="ECG7" s="1354"/>
      <c r="ECH7" s="1354"/>
      <c r="ECI7" s="1354"/>
      <c r="ECJ7" s="1354"/>
      <c r="ECK7" s="1354"/>
      <c r="ECL7" s="1354"/>
      <c r="ECM7" s="1354"/>
      <c r="ECN7" s="1354"/>
      <c r="ECO7" s="1354"/>
      <c r="ECP7" s="1354"/>
      <c r="ECQ7" s="1354"/>
      <c r="ECR7" s="1354"/>
      <c r="ECS7" s="1354"/>
      <c r="ECT7" s="1354"/>
      <c r="ECU7" s="1354"/>
      <c r="ECV7" s="1354"/>
      <c r="ECW7" s="1354"/>
      <c r="ECX7" s="1354"/>
      <c r="ECY7" s="1354"/>
      <c r="ECZ7" s="1354"/>
      <c r="EDA7" s="1354"/>
      <c r="EDB7" s="1354"/>
      <c r="EDC7" s="1354"/>
      <c r="EDD7" s="1354"/>
      <c r="EDE7" s="1354"/>
      <c r="EDF7" s="1354"/>
      <c r="EDG7" s="1354"/>
      <c r="EDH7" s="1354"/>
      <c r="EDI7" s="1354"/>
      <c r="EDJ7" s="1354"/>
      <c r="EDK7" s="1354"/>
      <c r="EDL7" s="1354"/>
      <c r="EDM7" s="1354"/>
      <c r="EDN7" s="1354"/>
      <c r="EDO7" s="1354"/>
      <c r="EDP7" s="1354"/>
      <c r="EDQ7" s="1354"/>
      <c r="EDR7" s="1354"/>
      <c r="EDS7" s="1354"/>
      <c r="EDT7" s="1354"/>
      <c r="EDU7" s="1354"/>
      <c r="EDV7" s="1354"/>
      <c r="EDW7" s="1354"/>
      <c r="EDX7" s="1354"/>
      <c r="EDY7" s="1354"/>
      <c r="EDZ7" s="1354"/>
      <c r="EEA7" s="1354"/>
      <c r="EEB7" s="1354"/>
      <c r="EEC7" s="1354"/>
      <c r="EED7" s="1354"/>
      <c r="EEE7" s="1354"/>
      <c r="EEF7" s="1354"/>
      <c r="EEG7" s="1354"/>
      <c r="EEH7" s="1354"/>
      <c r="EEI7" s="1354"/>
      <c r="EEJ7" s="1354"/>
      <c r="EEK7" s="1354"/>
      <c r="EEL7" s="1354"/>
      <c r="EEM7" s="1354"/>
      <c r="EEN7" s="1354"/>
      <c r="EEO7" s="1354"/>
      <c r="EEP7" s="1354"/>
      <c r="EEQ7" s="1354"/>
      <c r="EER7" s="1354"/>
      <c r="EES7" s="1354"/>
      <c r="EET7" s="1354"/>
      <c r="EEU7" s="1354"/>
      <c r="EEV7" s="1354"/>
      <c r="EEW7" s="1354"/>
      <c r="EEX7" s="1354"/>
      <c r="EEY7" s="1354"/>
      <c r="EEZ7" s="1354"/>
      <c r="EFA7" s="1354"/>
      <c r="EFB7" s="1354"/>
      <c r="EFC7" s="1354"/>
      <c r="EFD7" s="1354"/>
      <c r="EFE7" s="1354"/>
      <c r="EFF7" s="1354"/>
      <c r="EFG7" s="1354"/>
      <c r="EFH7" s="1354"/>
      <c r="EFI7" s="1354"/>
      <c r="EFJ7" s="1354"/>
      <c r="EFK7" s="1354"/>
      <c r="EFL7" s="1354"/>
      <c r="EFM7" s="1354"/>
      <c r="EFN7" s="1354"/>
      <c r="EFO7" s="1354"/>
      <c r="EFP7" s="1354"/>
      <c r="EFQ7" s="1354"/>
      <c r="EFR7" s="1354"/>
      <c r="EFS7" s="1354"/>
      <c r="EFT7" s="1354"/>
      <c r="EFU7" s="1354"/>
      <c r="EFV7" s="1354"/>
      <c r="EFW7" s="1354"/>
      <c r="EFX7" s="1354"/>
      <c r="EFY7" s="1354"/>
      <c r="EFZ7" s="1354"/>
      <c r="EGA7" s="1354"/>
      <c r="EGB7" s="1354"/>
      <c r="EGC7" s="1354"/>
      <c r="EGD7" s="1354"/>
      <c r="EGE7" s="1354"/>
      <c r="EGF7" s="1354"/>
      <c r="EGG7" s="1354"/>
      <c r="EGH7" s="1354"/>
      <c r="EGI7" s="1354"/>
      <c r="EGJ7" s="1354"/>
      <c r="EGK7" s="1354"/>
      <c r="EGL7" s="1354"/>
      <c r="EGM7" s="1354"/>
      <c r="EGN7" s="1354"/>
      <c r="EGO7" s="1354"/>
      <c r="EGP7" s="1354"/>
      <c r="EGQ7" s="1354"/>
      <c r="EGR7" s="1354"/>
      <c r="EGS7" s="1354"/>
      <c r="EGT7" s="1354"/>
      <c r="EGU7" s="1354"/>
      <c r="EGV7" s="1354"/>
      <c r="EGW7" s="1354"/>
      <c r="EGX7" s="1354"/>
      <c r="EGY7" s="1354"/>
      <c r="EGZ7" s="1354"/>
      <c r="EHA7" s="1354"/>
      <c r="EHB7" s="1354"/>
      <c r="EHC7" s="1354"/>
      <c r="EHD7" s="1354"/>
      <c r="EHE7" s="1354"/>
      <c r="EHF7" s="1354"/>
      <c r="EHG7" s="1354"/>
      <c r="EHH7" s="1354"/>
      <c r="EHI7" s="1354"/>
      <c r="EHJ7" s="1354"/>
      <c r="EHK7" s="1354"/>
      <c r="EHL7" s="1354"/>
      <c r="EHM7" s="1354"/>
      <c r="EHN7" s="1354"/>
      <c r="EHO7" s="1354"/>
      <c r="EHP7" s="1354"/>
      <c r="EHQ7" s="1354"/>
      <c r="EHR7" s="1354"/>
      <c r="EHS7" s="1354"/>
      <c r="EHT7" s="1354"/>
      <c r="EHU7" s="1354"/>
      <c r="EHV7" s="1354"/>
      <c r="EHW7" s="1354"/>
      <c r="EHX7" s="1354"/>
      <c r="EHY7" s="1354"/>
      <c r="EHZ7" s="1354"/>
      <c r="EIA7" s="1354"/>
      <c r="EIB7" s="1354"/>
      <c r="EIC7" s="1354"/>
      <c r="EID7" s="1354"/>
      <c r="EIE7" s="1354"/>
      <c r="EIF7" s="1354"/>
      <c r="EIG7" s="1354"/>
      <c r="EIH7" s="1354"/>
      <c r="EII7" s="1354"/>
      <c r="EIJ7" s="1354"/>
      <c r="EIK7" s="1354"/>
      <c r="EIL7" s="1354"/>
      <c r="EIM7" s="1354"/>
      <c r="EIN7" s="1354"/>
      <c r="EIO7" s="1354"/>
      <c r="EIP7" s="1354"/>
      <c r="EIQ7" s="1354"/>
      <c r="EIR7" s="1354"/>
      <c r="EIS7" s="1354"/>
      <c r="EIT7" s="1354"/>
      <c r="EIU7" s="1354"/>
      <c r="EIV7" s="1354"/>
      <c r="EIW7" s="1354"/>
      <c r="EIX7" s="1354"/>
      <c r="EIY7" s="1354"/>
      <c r="EIZ7" s="1354"/>
      <c r="EJA7" s="1354"/>
      <c r="EJB7" s="1354"/>
      <c r="EJC7" s="1354"/>
      <c r="EJD7" s="1354"/>
      <c r="EJE7" s="1354"/>
      <c r="EJF7" s="1354"/>
      <c r="EJG7" s="1354"/>
      <c r="EJH7" s="1354"/>
      <c r="EJI7" s="1354"/>
      <c r="EJJ7" s="1354"/>
      <c r="EJK7" s="1354"/>
      <c r="EJL7" s="1354"/>
      <c r="EJM7" s="1354"/>
      <c r="EJN7" s="1354"/>
      <c r="EJO7" s="1354"/>
      <c r="EJP7" s="1354"/>
      <c r="EJQ7" s="1354"/>
      <c r="EJR7" s="1354"/>
      <c r="EJS7" s="1354"/>
      <c r="EJT7" s="1354"/>
      <c r="EJU7" s="1354"/>
      <c r="EJV7" s="1354"/>
      <c r="EJW7" s="1354"/>
      <c r="EJX7" s="1354"/>
      <c r="EJY7" s="1354"/>
      <c r="EJZ7" s="1354"/>
      <c r="EKA7" s="1354"/>
      <c r="EKB7" s="1354"/>
      <c r="EKC7" s="1354"/>
      <c r="EKD7" s="1354"/>
      <c r="EKE7" s="1354"/>
      <c r="EKF7" s="1354"/>
      <c r="EKG7" s="1354"/>
      <c r="EKH7" s="1354"/>
      <c r="EKI7" s="1354"/>
      <c r="EKJ7" s="1354"/>
      <c r="EKK7" s="1354"/>
      <c r="EKL7" s="1354"/>
      <c r="EKM7" s="1354"/>
      <c r="EKN7" s="1354"/>
      <c r="EKO7" s="1354"/>
      <c r="EKP7" s="1354"/>
      <c r="EKQ7" s="1354"/>
      <c r="EKR7" s="1354"/>
      <c r="EKS7" s="1354"/>
      <c r="EKT7" s="1354"/>
      <c r="EKU7" s="1354"/>
      <c r="EKV7" s="1354"/>
      <c r="EKW7" s="1354"/>
      <c r="EKX7" s="1354"/>
      <c r="EKY7" s="1354"/>
      <c r="EKZ7" s="1354"/>
      <c r="ELA7" s="1354"/>
      <c r="ELB7" s="1354"/>
      <c r="ELC7" s="1354"/>
      <c r="ELD7" s="1354"/>
      <c r="ELE7" s="1354"/>
      <c r="ELF7" s="1354"/>
      <c r="ELG7" s="1354"/>
      <c r="ELH7" s="1354"/>
      <c r="ELI7" s="1354"/>
      <c r="ELJ7" s="1354"/>
      <c r="ELK7" s="1354"/>
      <c r="ELL7" s="1354"/>
      <c r="ELM7" s="1354"/>
      <c r="ELN7" s="1354"/>
      <c r="ELO7" s="1354"/>
      <c r="ELP7" s="1354"/>
      <c r="ELQ7" s="1354"/>
      <c r="ELR7" s="1354"/>
      <c r="ELS7" s="1354"/>
      <c r="ELT7" s="1354"/>
      <c r="ELU7" s="1354"/>
      <c r="ELV7" s="1354"/>
      <c r="ELW7" s="1354"/>
      <c r="ELX7" s="1354"/>
      <c r="ELY7" s="1354"/>
      <c r="ELZ7" s="1354"/>
      <c r="EMA7" s="1354"/>
      <c r="EMB7" s="1354"/>
      <c r="EMC7" s="1354"/>
      <c r="EMD7" s="1354"/>
      <c r="EME7" s="1354"/>
      <c r="EMF7" s="1354"/>
      <c r="EMG7" s="1354"/>
      <c r="EMH7" s="1354"/>
      <c r="EMI7" s="1354"/>
      <c r="EMJ7" s="1354"/>
      <c r="EMK7" s="1354"/>
      <c r="EML7" s="1354"/>
      <c r="EMM7" s="1354"/>
      <c r="EMN7" s="1354"/>
      <c r="EMO7" s="1354"/>
      <c r="EMP7" s="1354"/>
      <c r="EMQ7" s="1354"/>
      <c r="EMR7" s="1354"/>
      <c r="EMS7" s="1354"/>
      <c r="EMT7" s="1354"/>
      <c r="EMU7" s="1354"/>
      <c r="EMV7" s="1354"/>
      <c r="EMW7" s="1354"/>
      <c r="EMX7" s="1354"/>
      <c r="EMY7" s="1354"/>
      <c r="EMZ7" s="1354"/>
      <c r="ENA7" s="1354"/>
      <c r="ENB7" s="1354"/>
      <c r="ENC7" s="1354"/>
      <c r="END7" s="1354"/>
      <c r="ENE7" s="1354"/>
      <c r="ENF7" s="1354"/>
      <c r="ENG7" s="1354"/>
      <c r="ENH7" s="1354"/>
      <c r="ENI7" s="1354"/>
      <c r="ENJ7" s="1354"/>
      <c r="ENK7" s="1354"/>
      <c r="ENL7" s="1354"/>
      <c r="ENM7" s="1354"/>
      <c r="ENN7" s="1354"/>
      <c r="ENO7" s="1354"/>
      <c r="ENP7" s="1354"/>
      <c r="ENQ7" s="1354"/>
      <c r="ENR7" s="1354"/>
      <c r="ENS7" s="1354"/>
      <c r="ENT7" s="1354"/>
      <c r="ENU7" s="1354"/>
      <c r="ENV7" s="1354"/>
      <c r="ENW7" s="1354"/>
      <c r="ENX7" s="1354"/>
      <c r="ENY7" s="1354"/>
      <c r="ENZ7" s="1354"/>
      <c r="EOA7" s="1354"/>
      <c r="EOB7" s="1354"/>
      <c r="EOC7" s="1354"/>
      <c r="EOD7" s="1354"/>
      <c r="EOE7" s="1354"/>
      <c r="EOF7" s="1354"/>
      <c r="EOG7" s="1354"/>
      <c r="EOH7" s="1354"/>
      <c r="EOI7" s="1354"/>
      <c r="EOJ7" s="1354"/>
      <c r="EOK7" s="1354"/>
      <c r="EOL7" s="1354"/>
      <c r="EOM7" s="1354"/>
      <c r="EON7" s="1354"/>
      <c r="EOO7" s="1354"/>
      <c r="EOP7" s="1354"/>
      <c r="EOQ7" s="1354"/>
      <c r="EOR7" s="1354"/>
      <c r="EOS7" s="1354"/>
      <c r="EOT7" s="1354"/>
      <c r="EOU7" s="1354"/>
      <c r="EOV7" s="1354"/>
      <c r="EOW7" s="1354"/>
      <c r="EOX7" s="1354"/>
      <c r="EOY7" s="1354"/>
      <c r="EOZ7" s="1354"/>
      <c r="EPA7" s="1354"/>
      <c r="EPB7" s="1354"/>
      <c r="EPC7" s="1354"/>
      <c r="EPD7" s="1354"/>
      <c r="EPE7" s="1354"/>
      <c r="EPF7" s="1354"/>
      <c r="EPG7" s="1354"/>
      <c r="EPH7" s="1354"/>
      <c r="EPI7" s="1354"/>
      <c r="EPJ7" s="1354"/>
      <c r="EPK7" s="1354"/>
      <c r="EPL7" s="1354"/>
      <c r="EPM7" s="1354"/>
      <c r="EPN7" s="1354"/>
      <c r="EPO7" s="1354"/>
      <c r="EPP7" s="1354"/>
      <c r="EPQ7" s="1354"/>
      <c r="EPR7" s="1354"/>
      <c r="EPS7" s="1354"/>
      <c r="EPT7" s="1354"/>
      <c r="EPU7" s="1354"/>
      <c r="EPV7" s="1354"/>
      <c r="EPW7" s="1354"/>
      <c r="EPX7" s="1354"/>
      <c r="EPY7" s="1354"/>
      <c r="EPZ7" s="1354"/>
      <c r="EQA7" s="1354"/>
      <c r="EQB7" s="1354"/>
      <c r="EQC7" s="1354"/>
      <c r="EQD7" s="1354"/>
      <c r="EQE7" s="1354"/>
      <c r="EQF7" s="1354"/>
      <c r="EQG7" s="1354"/>
      <c r="EQH7" s="1354"/>
      <c r="EQI7" s="1354"/>
      <c r="EQJ7" s="1354"/>
      <c r="EQK7" s="1354"/>
      <c r="EQL7" s="1354"/>
      <c r="EQM7" s="1354"/>
      <c r="EQN7" s="1354"/>
      <c r="EQO7" s="1354"/>
      <c r="EQP7" s="1354"/>
      <c r="EQQ7" s="1354"/>
      <c r="EQR7" s="1354"/>
      <c r="EQS7" s="1354"/>
      <c r="EQT7" s="1354"/>
      <c r="EQU7" s="1354"/>
      <c r="EQV7" s="1354"/>
      <c r="EQW7" s="1354"/>
      <c r="EQX7" s="1354"/>
      <c r="EQY7" s="1354"/>
      <c r="EQZ7" s="1354"/>
      <c r="ERA7" s="1354"/>
      <c r="ERB7" s="1354"/>
      <c r="ERC7" s="1354"/>
      <c r="ERD7" s="1354"/>
      <c r="ERE7" s="1354"/>
      <c r="ERF7" s="1354"/>
      <c r="ERG7" s="1354"/>
      <c r="ERH7" s="1354"/>
      <c r="ERI7" s="1354"/>
      <c r="ERJ7" s="1354"/>
      <c r="ERK7" s="1354"/>
      <c r="ERL7" s="1354"/>
      <c r="ERM7" s="1354"/>
      <c r="ERN7" s="1354"/>
      <c r="ERO7" s="1354"/>
      <c r="ERP7" s="1354"/>
      <c r="ERQ7" s="1354"/>
      <c r="ERR7" s="1354"/>
      <c r="ERS7" s="1354"/>
      <c r="ERT7" s="1354"/>
      <c r="ERU7" s="1354"/>
      <c r="ERV7" s="1354"/>
      <c r="ERW7" s="1354"/>
      <c r="ERX7" s="1354"/>
      <c r="ERY7" s="1354"/>
      <c r="ERZ7" s="1354"/>
      <c r="ESA7" s="1354"/>
      <c r="ESB7" s="1354"/>
      <c r="ESC7" s="1354"/>
      <c r="ESD7" s="1354"/>
      <c r="ESE7" s="1354"/>
      <c r="ESF7" s="1354"/>
      <c r="ESG7" s="1354"/>
      <c r="ESH7" s="1354"/>
      <c r="ESI7" s="1354"/>
      <c r="ESJ7" s="1354"/>
      <c r="ESK7" s="1354"/>
      <c r="ESL7" s="1354"/>
      <c r="ESM7" s="1354"/>
      <c r="ESN7" s="1354"/>
      <c r="ESO7" s="1354"/>
      <c r="ESP7" s="1354"/>
      <c r="ESQ7" s="1354"/>
      <c r="ESR7" s="1354"/>
      <c r="ESS7" s="1354"/>
      <c r="EST7" s="1354"/>
      <c r="ESU7" s="1354"/>
      <c r="ESV7" s="1354"/>
      <c r="ESW7" s="1354"/>
      <c r="ESX7" s="1354"/>
      <c r="ESY7" s="1354"/>
      <c r="ESZ7" s="1354"/>
      <c r="ETA7" s="1354"/>
      <c r="ETB7" s="1354"/>
      <c r="ETC7" s="1354"/>
      <c r="ETD7" s="1354"/>
      <c r="ETE7" s="1354"/>
      <c r="ETF7" s="1354"/>
      <c r="ETG7" s="1354"/>
      <c r="ETH7" s="1354"/>
      <c r="ETI7" s="1354"/>
      <c r="ETJ7" s="1354"/>
      <c r="ETK7" s="1354"/>
      <c r="ETL7" s="1354"/>
      <c r="ETM7" s="1354"/>
      <c r="ETN7" s="1354"/>
      <c r="ETO7" s="1354"/>
      <c r="ETP7" s="1354"/>
      <c r="ETQ7" s="1354"/>
      <c r="ETR7" s="1354"/>
      <c r="ETS7" s="1354"/>
      <c r="ETT7" s="1354"/>
      <c r="ETU7" s="1354"/>
      <c r="ETV7" s="1354"/>
      <c r="ETW7" s="1354"/>
      <c r="ETX7" s="1354"/>
      <c r="ETY7" s="1354"/>
      <c r="ETZ7" s="1354"/>
      <c r="EUA7" s="1354"/>
      <c r="EUB7" s="1354"/>
      <c r="EUC7" s="1354"/>
      <c r="EUD7" s="1354"/>
      <c r="EUE7" s="1354"/>
      <c r="EUF7" s="1354"/>
      <c r="EUG7" s="1354"/>
      <c r="EUH7" s="1354"/>
      <c r="EUI7" s="1354"/>
      <c r="EUJ7" s="1354"/>
      <c r="EUK7" s="1354"/>
      <c r="EUL7" s="1354"/>
      <c r="EUM7" s="1354"/>
      <c r="EUN7" s="1354"/>
      <c r="EUO7" s="1354"/>
      <c r="EUP7" s="1354"/>
      <c r="EUQ7" s="1354"/>
      <c r="EUR7" s="1354"/>
      <c r="EUS7" s="1354"/>
      <c r="EUT7" s="1354"/>
      <c r="EUU7" s="1354"/>
      <c r="EUV7" s="1354"/>
      <c r="EUW7" s="1354"/>
      <c r="EUX7" s="1354"/>
      <c r="EUY7" s="1354"/>
      <c r="EUZ7" s="1354"/>
      <c r="EVA7" s="1354"/>
      <c r="EVB7" s="1354"/>
      <c r="EVC7" s="1354"/>
      <c r="EVD7" s="1354"/>
      <c r="EVE7" s="1354"/>
      <c r="EVF7" s="1354"/>
      <c r="EVG7" s="1354"/>
      <c r="EVH7" s="1354"/>
      <c r="EVI7" s="1354"/>
      <c r="EVJ7" s="1354"/>
      <c r="EVK7" s="1354"/>
      <c r="EVL7" s="1354"/>
      <c r="EVM7" s="1354"/>
      <c r="EVN7" s="1354"/>
      <c r="EVO7" s="1354"/>
      <c r="EVP7" s="1354"/>
      <c r="EVQ7" s="1354"/>
      <c r="EVR7" s="1354"/>
      <c r="EVS7" s="1354"/>
      <c r="EVT7" s="1354"/>
      <c r="EVU7" s="1354"/>
      <c r="EVV7" s="1354"/>
      <c r="EVW7" s="1354"/>
      <c r="EVX7" s="1354"/>
      <c r="EVY7" s="1354"/>
      <c r="EVZ7" s="1354"/>
      <c r="EWA7" s="1354"/>
      <c r="EWB7" s="1354"/>
      <c r="EWC7" s="1354"/>
      <c r="EWD7" s="1354"/>
      <c r="EWE7" s="1354"/>
      <c r="EWF7" s="1354"/>
      <c r="EWG7" s="1354"/>
      <c r="EWH7" s="1354"/>
      <c r="EWI7" s="1354"/>
      <c r="EWJ7" s="1354"/>
      <c r="EWK7" s="1354"/>
      <c r="EWL7" s="1354"/>
      <c r="EWM7" s="1354"/>
      <c r="EWN7" s="1354"/>
      <c r="EWO7" s="1354"/>
      <c r="EWP7" s="1354"/>
      <c r="EWQ7" s="1354"/>
      <c r="EWR7" s="1354"/>
      <c r="EWS7" s="1354"/>
      <c r="EWT7" s="1354"/>
      <c r="EWU7" s="1354"/>
      <c r="EWV7" s="1354"/>
      <c r="EWW7" s="1354"/>
      <c r="EWX7" s="1354"/>
      <c r="EWY7" s="1354"/>
      <c r="EWZ7" s="1354"/>
      <c r="EXA7" s="1354"/>
      <c r="EXB7" s="1354"/>
      <c r="EXC7" s="1354"/>
      <c r="EXD7" s="1354"/>
      <c r="EXE7" s="1354"/>
      <c r="EXF7" s="1354"/>
      <c r="EXG7" s="1354"/>
      <c r="EXH7" s="1354"/>
      <c r="EXI7" s="1354"/>
      <c r="EXJ7" s="1354"/>
      <c r="EXK7" s="1354"/>
      <c r="EXL7" s="1354"/>
      <c r="EXM7" s="1354"/>
      <c r="EXN7" s="1354"/>
      <c r="EXO7" s="1354"/>
      <c r="EXP7" s="1354"/>
      <c r="EXQ7" s="1354"/>
      <c r="EXR7" s="1354"/>
      <c r="EXS7" s="1354"/>
      <c r="EXT7" s="1354"/>
      <c r="EXU7" s="1354"/>
      <c r="EXV7" s="1354"/>
      <c r="EXW7" s="1354"/>
      <c r="EXX7" s="1354"/>
      <c r="EXY7" s="1354"/>
      <c r="EXZ7" s="1354"/>
      <c r="EYA7" s="1354"/>
      <c r="EYB7" s="1354"/>
      <c r="EYC7" s="1354"/>
      <c r="EYD7" s="1354"/>
      <c r="EYE7" s="1354"/>
      <c r="EYF7" s="1354"/>
      <c r="EYG7" s="1354"/>
      <c r="EYH7" s="1354"/>
      <c r="EYI7" s="1354"/>
      <c r="EYJ7" s="1354"/>
      <c r="EYK7" s="1354"/>
      <c r="EYL7" s="1354"/>
      <c r="EYM7" s="1354"/>
      <c r="EYN7" s="1354"/>
      <c r="EYO7" s="1354"/>
      <c r="EYP7" s="1354"/>
      <c r="EYQ7" s="1354"/>
      <c r="EYR7" s="1354"/>
      <c r="EYS7" s="1354"/>
      <c r="EYT7" s="1354"/>
      <c r="EYU7" s="1354"/>
      <c r="EYV7" s="1354"/>
      <c r="EYW7" s="1354"/>
      <c r="EYX7" s="1354"/>
      <c r="EYY7" s="1354"/>
      <c r="EYZ7" s="1354"/>
      <c r="EZA7" s="1354"/>
      <c r="EZB7" s="1354"/>
      <c r="EZC7" s="1354"/>
      <c r="EZD7" s="1354"/>
      <c r="EZE7" s="1354"/>
      <c r="EZF7" s="1354"/>
      <c r="EZG7" s="1354"/>
      <c r="EZH7" s="1354"/>
      <c r="EZI7" s="1354"/>
      <c r="EZJ7" s="1354"/>
      <c r="EZK7" s="1354"/>
      <c r="EZL7" s="1354"/>
      <c r="EZM7" s="1354"/>
      <c r="EZN7" s="1354"/>
      <c r="EZO7" s="1354"/>
      <c r="EZP7" s="1354"/>
      <c r="EZQ7" s="1354"/>
      <c r="EZR7" s="1354"/>
      <c r="EZS7" s="1354"/>
      <c r="EZT7" s="1354"/>
      <c r="EZU7" s="1354"/>
      <c r="EZV7" s="1354"/>
      <c r="EZW7" s="1354"/>
      <c r="EZX7" s="1354"/>
      <c r="EZY7" s="1354"/>
      <c r="EZZ7" s="1354"/>
      <c r="FAA7" s="1354"/>
      <c r="FAB7" s="1354"/>
      <c r="FAC7" s="1354"/>
      <c r="FAD7" s="1354"/>
      <c r="FAE7" s="1354"/>
      <c r="FAF7" s="1354"/>
      <c r="FAG7" s="1354"/>
      <c r="FAH7" s="1354"/>
      <c r="FAI7" s="1354"/>
      <c r="FAJ7" s="1354"/>
      <c r="FAK7" s="1354"/>
      <c r="FAL7" s="1354"/>
      <c r="FAM7" s="1354"/>
      <c r="FAN7" s="1354"/>
      <c r="FAO7" s="1354"/>
      <c r="FAP7" s="1354"/>
      <c r="FAQ7" s="1354"/>
      <c r="FAR7" s="1354"/>
      <c r="FAS7" s="1354"/>
      <c r="FAT7" s="1354"/>
      <c r="FAU7" s="1354"/>
      <c r="FAV7" s="1354"/>
      <c r="FAW7" s="1354"/>
      <c r="FAX7" s="1354"/>
      <c r="FAY7" s="1354"/>
      <c r="FAZ7" s="1354"/>
      <c r="FBA7" s="1354"/>
      <c r="FBB7" s="1354"/>
      <c r="FBC7" s="1354"/>
      <c r="FBD7" s="1354"/>
      <c r="FBE7" s="1354"/>
      <c r="FBF7" s="1354"/>
      <c r="FBG7" s="1354"/>
      <c r="FBH7" s="1354"/>
      <c r="FBI7" s="1354"/>
      <c r="FBJ7" s="1354"/>
      <c r="FBK7" s="1354"/>
      <c r="FBL7" s="1354"/>
      <c r="FBM7" s="1354"/>
      <c r="FBN7" s="1354"/>
      <c r="FBO7" s="1354"/>
      <c r="FBP7" s="1354"/>
      <c r="FBQ7" s="1354"/>
      <c r="FBR7" s="1354"/>
      <c r="FBS7" s="1354"/>
      <c r="FBT7" s="1354"/>
      <c r="FBU7" s="1354"/>
      <c r="FBV7" s="1354"/>
      <c r="FBW7" s="1354"/>
      <c r="FBX7" s="1354"/>
      <c r="FBY7" s="1354"/>
      <c r="FBZ7" s="1354"/>
      <c r="FCA7" s="1354"/>
      <c r="FCB7" s="1354"/>
      <c r="FCC7" s="1354"/>
      <c r="FCD7" s="1354"/>
      <c r="FCE7" s="1354"/>
      <c r="FCF7" s="1354"/>
      <c r="FCG7" s="1354"/>
      <c r="FCH7" s="1354"/>
      <c r="FCI7" s="1354"/>
      <c r="FCJ7" s="1354"/>
      <c r="FCK7" s="1354"/>
      <c r="FCL7" s="1354"/>
      <c r="FCM7" s="1354"/>
      <c r="FCN7" s="1354"/>
      <c r="FCO7" s="1354"/>
      <c r="FCP7" s="1354"/>
      <c r="FCQ7" s="1354"/>
      <c r="FCR7" s="1354"/>
      <c r="FCS7" s="1354"/>
      <c r="FCT7" s="1354"/>
      <c r="FCU7" s="1354"/>
      <c r="FCV7" s="1354"/>
      <c r="FCW7" s="1354"/>
      <c r="FCX7" s="1354"/>
      <c r="FCY7" s="1354"/>
      <c r="FCZ7" s="1354"/>
      <c r="FDA7" s="1354"/>
      <c r="FDB7" s="1354"/>
      <c r="FDC7" s="1354"/>
      <c r="FDD7" s="1354"/>
      <c r="FDE7" s="1354"/>
      <c r="FDF7" s="1354"/>
      <c r="FDG7" s="1354"/>
      <c r="FDH7" s="1354"/>
      <c r="FDI7" s="1354"/>
      <c r="FDJ7" s="1354"/>
      <c r="FDK7" s="1354"/>
      <c r="FDL7" s="1354"/>
      <c r="FDM7" s="1354"/>
      <c r="FDN7" s="1354"/>
      <c r="FDO7" s="1354"/>
      <c r="FDP7" s="1354"/>
      <c r="FDQ7" s="1354"/>
      <c r="FDR7" s="1354"/>
      <c r="FDS7" s="1354"/>
      <c r="FDT7" s="1354"/>
      <c r="FDU7" s="1354"/>
      <c r="FDV7" s="1354"/>
      <c r="FDW7" s="1354"/>
      <c r="FDX7" s="1354"/>
      <c r="FDY7" s="1354"/>
      <c r="FDZ7" s="1354"/>
      <c r="FEA7" s="1354"/>
      <c r="FEB7" s="1354"/>
      <c r="FEC7" s="1354"/>
      <c r="FED7" s="1354"/>
      <c r="FEE7" s="1354"/>
      <c r="FEF7" s="1354"/>
      <c r="FEG7" s="1354"/>
      <c r="FEH7" s="1354"/>
      <c r="FEI7" s="1354"/>
      <c r="FEJ7" s="1354"/>
      <c r="FEK7" s="1354"/>
      <c r="FEL7" s="1354"/>
      <c r="FEM7" s="1354"/>
      <c r="FEN7" s="1354"/>
      <c r="FEO7" s="1354"/>
      <c r="FEP7" s="1354"/>
      <c r="FEQ7" s="1354"/>
      <c r="FER7" s="1354"/>
      <c r="FES7" s="1354"/>
      <c r="FET7" s="1354"/>
      <c r="FEU7" s="1354"/>
      <c r="FEV7" s="1354"/>
      <c r="FEW7" s="1354"/>
      <c r="FEX7" s="1354"/>
      <c r="FEY7" s="1354"/>
      <c r="FEZ7" s="1354"/>
      <c r="FFA7" s="1354"/>
      <c r="FFB7" s="1354"/>
      <c r="FFC7" s="1354"/>
      <c r="FFD7" s="1354"/>
      <c r="FFE7" s="1354"/>
      <c r="FFF7" s="1354"/>
      <c r="FFG7" s="1354"/>
      <c r="FFH7" s="1354"/>
      <c r="FFI7" s="1354"/>
      <c r="FFJ7" s="1354"/>
      <c r="FFK7" s="1354"/>
      <c r="FFL7" s="1354"/>
      <c r="FFM7" s="1354"/>
      <c r="FFN7" s="1354"/>
      <c r="FFO7" s="1354"/>
      <c r="FFP7" s="1354"/>
      <c r="FFQ7" s="1354"/>
      <c r="FFR7" s="1354"/>
      <c r="FFS7" s="1354"/>
      <c r="FFT7" s="1354"/>
      <c r="FFU7" s="1354"/>
      <c r="FFV7" s="1354"/>
      <c r="FFW7" s="1354"/>
      <c r="FFX7" s="1354"/>
      <c r="FFY7" s="1354"/>
      <c r="FFZ7" s="1354"/>
      <c r="FGA7" s="1354"/>
      <c r="FGB7" s="1354"/>
      <c r="FGC7" s="1354"/>
      <c r="FGD7" s="1354"/>
      <c r="FGE7" s="1354"/>
      <c r="FGF7" s="1354"/>
      <c r="FGG7" s="1354"/>
      <c r="FGH7" s="1354"/>
      <c r="FGI7" s="1354"/>
      <c r="FGJ7" s="1354"/>
      <c r="FGK7" s="1354"/>
      <c r="FGL7" s="1354"/>
      <c r="FGM7" s="1354"/>
      <c r="FGN7" s="1354"/>
      <c r="FGO7" s="1354"/>
      <c r="FGP7" s="1354"/>
      <c r="FGQ7" s="1354"/>
      <c r="FGR7" s="1354"/>
      <c r="FGS7" s="1354"/>
      <c r="FGT7" s="1354"/>
      <c r="FGU7" s="1354"/>
      <c r="FGV7" s="1354"/>
      <c r="FGW7" s="1354"/>
      <c r="FGX7" s="1354"/>
      <c r="FGY7" s="1354"/>
      <c r="FGZ7" s="1354"/>
      <c r="FHA7" s="1354"/>
      <c r="FHB7" s="1354"/>
      <c r="FHC7" s="1354"/>
      <c r="FHD7" s="1354"/>
      <c r="FHE7" s="1354"/>
      <c r="FHF7" s="1354"/>
      <c r="FHG7" s="1354"/>
      <c r="FHH7" s="1354"/>
      <c r="FHI7" s="1354"/>
      <c r="FHJ7" s="1354"/>
      <c r="FHK7" s="1354"/>
      <c r="FHL7" s="1354"/>
      <c r="FHM7" s="1354"/>
      <c r="FHN7" s="1354"/>
      <c r="FHO7" s="1354"/>
      <c r="FHP7" s="1354"/>
      <c r="FHQ7" s="1354"/>
      <c r="FHR7" s="1354"/>
      <c r="FHS7" s="1354"/>
      <c r="FHT7" s="1354"/>
      <c r="FHU7" s="1354"/>
      <c r="FHV7" s="1354"/>
      <c r="FHW7" s="1354"/>
      <c r="FHX7" s="1354"/>
      <c r="FHY7" s="1354"/>
      <c r="FHZ7" s="1354"/>
      <c r="FIA7" s="1354"/>
      <c r="FIB7" s="1354"/>
      <c r="FIC7" s="1354"/>
      <c r="FID7" s="1354"/>
      <c r="FIE7" s="1354"/>
      <c r="FIF7" s="1354"/>
      <c r="FIG7" s="1354"/>
      <c r="FIH7" s="1354"/>
      <c r="FII7" s="1354"/>
      <c r="FIJ7" s="1354"/>
      <c r="FIK7" s="1354"/>
      <c r="FIL7" s="1354"/>
      <c r="FIM7" s="1354"/>
      <c r="FIN7" s="1354"/>
      <c r="FIO7" s="1354"/>
      <c r="FIP7" s="1354"/>
      <c r="FIQ7" s="1354"/>
      <c r="FIR7" s="1354"/>
      <c r="FIS7" s="1354"/>
      <c r="FIT7" s="1354"/>
      <c r="FIU7" s="1354"/>
      <c r="FIV7" s="1354"/>
      <c r="FIW7" s="1354"/>
      <c r="FIX7" s="1354"/>
      <c r="FIY7" s="1354"/>
      <c r="FIZ7" s="1354"/>
      <c r="FJA7" s="1354"/>
      <c r="FJB7" s="1354"/>
      <c r="FJC7" s="1354"/>
      <c r="FJD7" s="1354"/>
      <c r="FJE7" s="1354"/>
      <c r="FJF7" s="1354"/>
      <c r="FJG7" s="1354"/>
      <c r="FJH7" s="1354"/>
      <c r="FJI7" s="1354"/>
      <c r="FJJ7" s="1354"/>
      <c r="FJK7" s="1354"/>
      <c r="FJL7" s="1354"/>
      <c r="FJM7" s="1354"/>
      <c r="FJN7" s="1354"/>
      <c r="FJO7" s="1354"/>
      <c r="FJP7" s="1354"/>
      <c r="FJQ7" s="1354"/>
      <c r="FJR7" s="1354"/>
      <c r="FJS7" s="1354"/>
      <c r="FJT7" s="1354"/>
      <c r="FJU7" s="1354"/>
      <c r="FJV7" s="1354"/>
      <c r="FJW7" s="1354"/>
      <c r="FJX7" s="1354"/>
      <c r="FJY7" s="1354"/>
      <c r="FJZ7" s="1354"/>
      <c r="FKA7" s="1354"/>
      <c r="FKB7" s="1354"/>
      <c r="FKC7" s="1354"/>
      <c r="FKD7" s="1354"/>
      <c r="FKE7" s="1354"/>
      <c r="FKF7" s="1354"/>
      <c r="FKG7" s="1354"/>
      <c r="FKH7" s="1354"/>
      <c r="FKI7" s="1354"/>
      <c r="FKJ7" s="1354"/>
      <c r="FKK7" s="1354"/>
      <c r="FKL7" s="1354"/>
      <c r="FKM7" s="1354"/>
      <c r="FKN7" s="1354"/>
      <c r="FKO7" s="1354"/>
      <c r="FKP7" s="1354"/>
      <c r="FKQ7" s="1354"/>
      <c r="FKR7" s="1354"/>
      <c r="FKS7" s="1354"/>
      <c r="FKT7" s="1354"/>
      <c r="FKU7" s="1354"/>
      <c r="FKV7" s="1354"/>
      <c r="FKW7" s="1354"/>
      <c r="FKX7" s="1354"/>
      <c r="FKY7" s="1354"/>
      <c r="FKZ7" s="1354"/>
      <c r="FLA7" s="1354"/>
      <c r="FLB7" s="1354"/>
      <c r="FLC7" s="1354"/>
      <c r="FLD7" s="1354"/>
      <c r="FLE7" s="1354"/>
      <c r="FLF7" s="1354"/>
      <c r="FLG7" s="1354"/>
      <c r="FLH7" s="1354"/>
      <c r="FLI7" s="1354"/>
      <c r="FLJ7" s="1354"/>
      <c r="FLK7" s="1354"/>
      <c r="FLL7" s="1354"/>
      <c r="FLM7" s="1354"/>
      <c r="FLN7" s="1354"/>
      <c r="FLO7" s="1354"/>
      <c r="FLP7" s="1354"/>
      <c r="FLQ7" s="1354"/>
      <c r="FLR7" s="1354"/>
      <c r="FLS7" s="1354"/>
      <c r="FLT7" s="1354"/>
      <c r="FLU7" s="1354"/>
      <c r="FLV7" s="1354"/>
      <c r="FLW7" s="1354"/>
      <c r="FLX7" s="1354"/>
      <c r="FLY7" s="1354"/>
      <c r="FLZ7" s="1354"/>
      <c r="FMA7" s="1354"/>
      <c r="FMB7" s="1354"/>
      <c r="FMC7" s="1354"/>
      <c r="FMD7" s="1354"/>
      <c r="FME7" s="1354"/>
      <c r="FMF7" s="1354"/>
      <c r="FMG7" s="1354"/>
      <c r="FMH7" s="1354"/>
      <c r="FMI7" s="1354"/>
      <c r="FMJ7" s="1354"/>
      <c r="FMK7" s="1354"/>
      <c r="FML7" s="1354"/>
      <c r="FMM7" s="1354"/>
      <c r="FMN7" s="1354"/>
      <c r="FMO7" s="1354"/>
      <c r="FMP7" s="1354"/>
      <c r="FMQ7" s="1354"/>
      <c r="FMR7" s="1354"/>
      <c r="FMS7" s="1354"/>
      <c r="FMT7" s="1354"/>
      <c r="FMU7" s="1354"/>
      <c r="FMV7" s="1354"/>
      <c r="FMW7" s="1354"/>
      <c r="FMX7" s="1354"/>
      <c r="FMY7" s="1354"/>
      <c r="FMZ7" s="1354"/>
      <c r="FNA7" s="1354"/>
      <c r="FNB7" s="1354"/>
      <c r="FNC7" s="1354"/>
      <c r="FND7" s="1354"/>
      <c r="FNE7" s="1354"/>
      <c r="FNF7" s="1354"/>
      <c r="FNG7" s="1354"/>
      <c r="FNH7" s="1354"/>
      <c r="FNI7" s="1354"/>
      <c r="FNJ7" s="1354"/>
      <c r="FNK7" s="1354"/>
      <c r="FNL7" s="1354"/>
      <c r="FNM7" s="1354"/>
      <c r="FNN7" s="1354"/>
      <c r="FNO7" s="1354"/>
      <c r="FNP7" s="1354"/>
      <c r="FNQ7" s="1354"/>
      <c r="FNR7" s="1354"/>
      <c r="FNS7" s="1354"/>
      <c r="FNT7" s="1354"/>
      <c r="FNU7" s="1354"/>
      <c r="FNV7" s="1354"/>
      <c r="FNW7" s="1354"/>
      <c r="FNX7" s="1354"/>
      <c r="FNY7" s="1354"/>
      <c r="FNZ7" s="1354"/>
      <c r="FOA7" s="1354"/>
      <c r="FOB7" s="1354"/>
      <c r="FOC7" s="1354"/>
      <c r="FOD7" s="1354"/>
      <c r="FOE7" s="1354"/>
      <c r="FOF7" s="1354"/>
      <c r="FOG7" s="1354"/>
      <c r="FOH7" s="1354"/>
      <c r="FOI7" s="1354"/>
      <c r="FOJ7" s="1354"/>
      <c r="FOK7" s="1354"/>
      <c r="FOL7" s="1354"/>
      <c r="FOM7" s="1354"/>
      <c r="FON7" s="1354"/>
      <c r="FOO7" s="1354"/>
      <c r="FOP7" s="1354"/>
      <c r="FOQ7" s="1354"/>
      <c r="FOR7" s="1354"/>
      <c r="FOS7" s="1354"/>
      <c r="FOT7" s="1354"/>
      <c r="FOU7" s="1354"/>
      <c r="FOV7" s="1354"/>
      <c r="FOW7" s="1354"/>
      <c r="FOX7" s="1354"/>
      <c r="FOY7" s="1354"/>
      <c r="FOZ7" s="1354"/>
      <c r="FPA7" s="1354"/>
      <c r="FPB7" s="1354"/>
      <c r="FPC7" s="1354"/>
      <c r="FPD7" s="1354"/>
      <c r="FPE7" s="1354"/>
      <c r="FPF7" s="1354"/>
      <c r="FPG7" s="1354"/>
      <c r="FPH7" s="1354"/>
      <c r="FPI7" s="1354"/>
      <c r="FPJ7" s="1354"/>
      <c r="FPK7" s="1354"/>
      <c r="FPL7" s="1354"/>
      <c r="FPM7" s="1354"/>
      <c r="FPN7" s="1354"/>
      <c r="FPO7" s="1354"/>
      <c r="FPP7" s="1354"/>
      <c r="FPQ7" s="1354"/>
      <c r="FPR7" s="1354"/>
      <c r="FPS7" s="1354"/>
      <c r="FPT7" s="1354"/>
      <c r="FPU7" s="1354"/>
      <c r="FPV7" s="1354"/>
      <c r="FPW7" s="1354"/>
      <c r="FPX7" s="1354"/>
      <c r="FPY7" s="1354"/>
      <c r="FPZ7" s="1354"/>
      <c r="FQA7" s="1354"/>
      <c r="FQB7" s="1354"/>
      <c r="FQC7" s="1354"/>
      <c r="FQD7" s="1354"/>
      <c r="FQE7" s="1354"/>
      <c r="FQF7" s="1354"/>
      <c r="FQG7" s="1354"/>
      <c r="FQH7" s="1354"/>
      <c r="FQI7" s="1354"/>
      <c r="FQJ7" s="1354"/>
      <c r="FQK7" s="1354"/>
      <c r="FQL7" s="1354"/>
      <c r="FQM7" s="1354"/>
      <c r="FQN7" s="1354"/>
      <c r="FQO7" s="1354"/>
      <c r="FQP7" s="1354"/>
      <c r="FQQ7" s="1354"/>
      <c r="FQR7" s="1354"/>
      <c r="FQS7" s="1354"/>
      <c r="FQT7" s="1354"/>
      <c r="FQU7" s="1354"/>
      <c r="FQV7" s="1354"/>
      <c r="FQW7" s="1354"/>
      <c r="FQX7" s="1354"/>
      <c r="FQY7" s="1354"/>
      <c r="FQZ7" s="1354"/>
      <c r="FRA7" s="1354"/>
      <c r="FRB7" s="1354"/>
      <c r="FRC7" s="1354"/>
      <c r="FRD7" s="1354"/>
      <c r="FRE7" s="1354"/>
      <c r="FRF7" s="1354"/>
      <c r="FRG7" s="1354"/>
      <c r="FRH7" s="1354"/>
      <c r="FRI7" s="1354"/>
      <c r="FRJ7" s="1354"/>
      <c r="FRK7" s="1354"/>
      <c r="FRL7" s="1354"/>
      <c r="FRM7" s="1354"/>
      <c r="FRN7" s="1354"/>
      <c r="FRO7" s="1354"/>
      <c r="FRP7" s="1354"/>
      <c r="FRQ7" s="1354"/>
      <c r="FRR7" s="1354"/>
      <c r="FRS7" s="1354"/>
      <c r="FRT7" s="1354"/>
      <c r="FRU7" s="1354"/>
      <c r="FRV7" s="1354"/>
      <c r="FRW7" s="1354"/>
      <c r="FRX7" s="1354"/>
      <c r="FRY7" s="1354"/>
      <c r="FRZ7" s="1354"/>
      <c r="FSA7" s="1354"/>
      <c r="FSB7" s="1354"/>
      <c r="FSC7" s="1354"/>
      <c r="FSD7" s="1354"/>
      <c r="FSE7" s="1354"/>
      <c r="FSF7" s="1354"/>
      <c r="FSG7" s="1354"/>
      <c r="FSH7" s="1354"/>
      <c r="FSI7" s="1354"/>
      <c r="FSJ7" s="1354"/>
      <c r="FSK7" s="1354"/>
      <c r="FSL7" s="1354"/>
      <c r="FSM7" s="1354"/>
      <c r="FSN7" s="1354"/>
      <c r="FSO7" s="1354"/>
      <c r="FSP7" s="1354"/>
      <c r="FSQ7" s="1354"/>
      <c r="FSR7" s="1354"/>
      <c r="FSS7" s="1354"/>
      <c r="FST7" s="1354"/>
      <c r="FSU7" s="1354"/>
      <c r="FSV7" s="1354"/>
      <c r="FSW7" s="1354"/>
      <c r="FSX7" s="1354"/>
      <c r="FSY7" s="1354"/>
      <c r="FSZ7" s="1354"/>
      <c r="FTA7" s="1354"/>
      <c r="FTB7" s="1354"/>
      <c r="FTC7" s="1354"/>
      <c r="FTD7" s="1354"/>
      <c r="FTE7" s="1354"/>
      <c r="FTF7" s="1354"/>
      <c r="FTG7" s="1354"/>
      <c r="FTH7" s="1354"/>
      <c r="FTI7" s="1354"/>
      <c r="FTJ7" s="1354"/>
      <c r="FTK7" s="1354"/>
      <c r="FTL7" s="1354"/>
      <c r="FTM7" s="1354"/>
      <c r="FTN7" s="1354"/>
      <c r="FTO7" s="1354"/>
      <c r="FTP7" s="1354"/>
      <c r="FTQ7" s="1354"/>
      <c r="FTR7" s="1354"/>
      <c r="FTS7" s="1354"/>
      <c r="FTT7" s="1354"/>
      <c r="FTU7" s="1354"/>
      <c r="FTV7" s="1354"/>
      <c r="FTW7" s="1354"/>
      <c r="FTX7" s="1354"/>
      <c r="FTY7" s="1354"/>
      <c r="FTZ7" s="1354"/>
      <c r="FUA7" s="1354"/>
      <c r="FUB7" s="1354"/>
      <c r="FUC7" s="1354"/>
      <c r="FUD7" s="1354"/>
      <c r="FUE7" s="1354"/>
      <c r="FUF7" s="1354"/>
      <c r="FUG7" s="1354"/>
      <c r="FUH7" s="1354"/>
      <c r="FUI7" s="1354"/>
      <c r="FUJ7" s="1354"/>
      <c r="FUK7" s="1354"/>
      <c r="FUL7" s="1354"/>
      <c r="FUM7" s="1354"/>
      <c r="FUN7" s="1354"/>
      <c r="FUO7" s="1354"/>
      <c r="FUP7" s="1354"/>
      <c r="FUQ7" s="1354"/>
      <c r="FUR7" s="1354"/>
      <c r="FUS7" s="1354"/>
      <c r="FUT7" s="1354"/>
      <c r="FUU7" s="1354"/>
      <c r="FUV7" s="1354"/>
      <c r="FUW7" s="1354"/>
      <c r="FUX7" s="1354"/>
      <c r="FUY7" s="1354"/>
      <c r="FUZ7" s="1354"/>
      <c r="FVA7" s="1354"/>
      <c r="FVB7" s="1354"/>
      <c r="FVC7" s="1354"/>
      <c r="FVD7" s="1354"/>
      <c r="FVE7" s="1354"/>
      <c r="FVF7" s="1354"/>
      <c r="FVG7" s="1354"/>
      <c r="FVH7" s="1354"/>
      <c r="FVI7" s="1354"/>
      <c r="FVJ7" s="1354"/>
      <c r="FVK7" s="1354"/>
      <c r="FVL7" s="1354"/>
      <c r="FVM7" s="1354"/>
      <c r="FVN7" s="1354"/>
      <c r="FVO7" s="1354"/>
      <c r="FVP7" s="1354"/>
      <c r="FVQ7" s="1354"/>
      <c r="FVR7" s="1354"/>
      <c r="FVS7" s="1354"/>
      <c r="FVT7" s="1354"/>
      <c r="FVU7" s="1354"/>
      <c r="FVV7" s="1354"/>
      <c r="FVW7" s="1354"/>
      <c r="FVX7" s="1354"/>
      <c r="FVY7" s="1354"/>
      <c r="FVZ7" s="1354"/>
      <c r="FWA7" s="1354"/>
      <c r="FWB7" s="1354"/>
      <c r="FWC7" s="1354"/>
      <c r="FWD7" s="1354"/>
      <c r="FWE7" s="1354"/>
      <c r="FWF7" s="1354"/>
      <c r="FWG7" s="1354"/>
      <c r="FWH7" s="1354"/>
      <c r="FWI7" s="1354"/>
      <c r="FWJ7" s="1354"/>
      <c r="FWK7" s="1354"/>
      <c r="FWL7" s="1354"/>
      <c r="FWM7" s="1354"/>
      <c r="FWN7" s="1354"/>
      <c r="FWO7" s="1354"/>
      <c r="FWP7" s="1354"/>
      <c r="FWQ7" s="1354"/>
      <c r="FWR7" s="1354"/>
      <c r="FWS7" s="1354"/>
      <c r="FWT7" s="1354"/>
      <c r="FWU7" s="1354"/>
      <c r="FWV7" s="1354"/>
      <c r="FWW7" s="1354"/>
      <c r="FWX7" s="1354"/>
      <c r="FWY7" s="1354"/>
      <c r="FWZ7" s="1354"/>
      <c r="FXA7" s="1354"/>
      <c r="FXB7" s="1354"/>
      <c r="FXC7" s="1354"/>
      <c r="FXD7" s="1354"/>
      <c r="FXE7" s="1354"/>
      <c r="FXF7" s="1354"/>
      <c r="FXG7" s="1354"/>
      <c r="FXH7" s="1354"/>
      <c r="FXI7" s="1354"/>
      <c r="FXJ7" s="1354"/>
      <c r="FXK7" s="1354"/>
      <c r="FXL7" s="1354"/>
      <c r="FXM7" s="1354"/>
      <c r="FXN7" s="1354"/>
      <c r="FXO7" s="1354"/>
      <c r="FXP7" s="1354"/>
      <c r="FXQ7" s="1354"/>
      <c r="FXR7" s="1354"/>
      <c r="FXS7" s="1354"/>
      <c r="FXT7" s="1354"/>
      <c r="FXU7" s="1354"/>
      <c r="FXV7" s="1354"/>
      <c r="FXW7" s="1354"/>
      <c r="FXX7" s="1354"/>
      <c r="FXY7" s="1354"/>
      <c r="FXZ7" s="1354"/>
      <c r="FYA7" s="1354"/>
      <c r="FYB7" s="1354"/>
      <c r="FYC7" s="1354"/>
      <c r="FYD7" s="1354"/>
      <c r="FYE7" s="1354"/>
      <c r="FYF7" s="1354"/>
      <c r="FYG7" s="1354"/>
      <c r="FYH7" s="1354"/>
      <c r="FYI7" s="1354"/>
      <c r="FYJ7" s="1354"/>
      <c r="FYK7" s="1354"/>
      <c r="FYL7" s="1354"/>
      <c r="FYM7" s="1354"/>
      <c r="FYN7" s="1354"/>
      <c r="FYO7" s="1354"/>
      <c r="FYP7" s="1354"/>
      <c r="FYQ7" s="1354"/>
      <c r="FYR7" s="1354"/>
      <c r="FYS7" s="1354"/>
      <c r="FYT7" s="1354"/>
      <c r="FYU7" s="1354"/>
      <c r="FYV7" s="1354"/>
      <c r="FYW7" s="1354"/>
      <c r="FYX7" s="1354"/>
      <c r="FYY7" s="1354"/>
      <c r="FYZ7" s="1354"/>
      <c r="FZA7" s="1354"/>
      <c r="FZB7" s="1354"/>
      <c r="FZC7" s="1354"/>
      <c r="FZD7" s="1354"/>
      <c r="FZE7" s="1354"/>
      <c r="FZF7" s="1354"/>
      <c r="FZG7" s="1354"/>
      <c r="FZH7" s="1354"/>
      <c r="FZI7" s="1354"/>
      <c r="FZJ7" s="1354"/>
      <c r="FZK7" s="1354"/>
      <c r="FZL7" s="1354"/>
      <c r="FZM7" s="1354"/>
      <c r="FZN7" s="1354"/>
      <c r="FZO7" s="1354"/>
      <c r="FZP7" s="1354"/>
      <c r="FZQ7" s="1354"/>
      <c r="FZR7" s="1354"/>
      <c r="FZS7" s="1354"/>
      <c r="FZT7" s="1354"/>
      <c r="FZU7" s="1354"/>
      <c r="FZV7" s="1354"/>
      <c r="FZW7" s="1354"/>
      <c r="FZX7" s="1354"/>
      <c r="FZY7" s="1354"/>
      <c r="FZZ7" s="1354"/>
      <c r="GAA7" s="1354"/>
      <c r="GAB7" s="1354"/>
      <c r="GAC7" s="1354"/>
      <c r="GAD7" s="1354"/>
      <c r="GAE7" s="1354"/>
      <c r="GAF7" s="1354"/>
      <c r="GAG7" s="1354"/>
      <c r="GAH7" s="1354"/>
      <c r="GAI7" s="1354"/>
      <c r="GAJ7" s="1354"/>
      <c r="GAK7" s="1354"/>
      <c r="GAL7" s="1354"/>
      <c r="GAM7" s="1354"/>
      <c r="GAN7" s="1354"/>
      <c r="GAO7" s="1354"/>
      <c r="GAP7" s="1354"/>
      <c r="GAQ7" s="1354"/>
      <c r="GAR7" s="1354"/>
      <c r="GAS7" s="1354"/>
      <c r="GAT7" s="1354"/>
      <c r="GAU7" s="1354"/>
      <c r="GAV7" s="1354"/>
      <c r="GAW7" s="1354"/>
      <c r="GAX7" s="1354"/>
      <c r="GAY7" s="1354"/>
      <c r="GAZ7" s="1354"/>
      <c r="GBA7" s="1354"/>
      <c r="GBB7" s="1354"/>
      <c r="GBC7" s="1354"/>
      <c r="GBD7" s="1354"/>
      <c r="GBE7" s="1354"/>
      <c r="GBF7" s="1354"/>
      <c r="GBG7" s="1354"/>
      <c r="GBH7" s="1354"/>
      <c r="GBI7" s="1354"/>
      <c r="GBJ7" s="1354"/>
      <c r="GBK7" s="1354"/>
      <c r="GBL7" s="1354"/>
      <c r="GBM7" s="1354"/>
      <c r="GBN7" s="1354"/>
      <c r="GBO7" s="1354"/>
      <c r="GBP7" s="1354"/>
      <c r="GBQ7" s="1354"/>
      <c r="GBR7" s="1354"/>
      <c r="GBS7" s="1354"/>
      <c r="GBT7" s="1354"/>
      <c r="GBU7" s="1354"/>
      <c r="GBV7" s="1354"/>
      <c r="GBW7" s="1354"/>
      <c r="GBX7" s="1354"/>
      <c r="GBY7" s="1354"/>
      <c r="GBZ7" s="1354"/>
      <c r="GCA7" s="1354"/>
      <c r="GCB7" s="1354"/>
      <c r="GCC7" s="1354"/>
      <c r="GCD7" s="1354"/>
      <c r="GCE7" s="1354"/>
      <c r="GCF7" s="1354"/>
      <c r="GCG7" s="1354"/>
      <c r="GCH7" s="1354"/>
      <c r="GCI7" s="1354"/>
      <c r="GCJ7" s="1354"/>
      <c r="GCK7" s="1354"/>
      <c r="GCL7" s="1354"/>
      <c r="GCM7" s="1354"/>
      <c r="GCN7" s="1354"/>
      <c r="GCO7" s="1354"/>
      <c r="GCP7" s="1354"/>
      <c r="GCQ7" s="1354"/>
      <c r="GCR7" s="1354"/>
      <c r="GCS7" s="1354"/>
      <c r="GCT7" s="1354"/>
      <c r="GCU7" s="1354"/>
      <c r="GCV7" s="1354"/>
      <c r="GCW7" s="1354"/>
      <c r="GCX7" s="1354"/>
      <c r="GCY7" s="1354"/>
      <c r="GCZ7" s="1354"/>
      <c r="GDA7" s="1354"/>
      <c r="GDB7" s="1354"/>
      <c r="GDC7" s="1354"/>
      <c r="GDD7" s="1354"/>
      <c r="GDE7" s="1354"/>
      <c r="GDF7" s="1354"/>
      <c r="GDG7" s="1354"/>
      <c r="GDH7" s="1354"/>
      <c r="GDI7" s="1354"/>
      <c r="GDJ7" s="1354"/>
      <c r="GDK7" s="1354"/>
      <c r="GDL7" s="1354"/>
      <c r="GDM7" s="1354"/>
      <c r="GDN7" s="1354"/>
      <c r="GDO7" s="1354"/>
      <c r="GDP7" s="1354"/>
      <c r="GDQ7" s="1354"/>
      <c r="GDR7" s="1354"/>
      <c r="GDS7" s="1354"/>
      <c r="GDT7" s="1354"/>
      <c r="GDU7" s="1354"/>
      <c r="GDV7" s="1354"/>
      <c r="GDW7" s="1354"/>
      <c r="GDX7" s="1354"/>
      <c r="GDY7" s="1354"/>
      <c r="GDZ7" s="1354"/>
      <c r="GEA7" s="1354"/>
      <c r="GEB7" s="1354"/>
      <c r="GEC7" s="1354"/>
      <c r="GED7" s="1354"/>
      <c r="GEE7" s="1354"/>
      <c r="GEF7" s="1354"/>
      <c r="GEG7" s="1354"/>
      <c r="GEH7" s="1354"/>
      <c r="GEI7" s="1354"/>
      <c r="GEJ7" s="1354"/>
      <c r="GEK7" s="1354"/>
      <c r="GEL7" s="1354"/>
      <c r="GEM7" s="1354"/>
      <c r="GEN7" s="1354"/>
      <c r="GEO7" s="1354"/>
      <c r="GEP7" s="1354"/>
      <c r="GEQ7" s="1354"/>
      <c r="GER7" s="1354"/>
      <c r="GES7" s="1354"/>
      <c r="GET7" s="1354"/>
      <c r="GEU7" s="1354"/>
      <c r="GEV7" s="1354"/>
      <c r="GEW7" s="1354"/>
      <c r="GEX7" s="1354"/>
      <c r="GEY7" s="1354"/>
      <c r="GEZ7" s="1354"/>
      <c r="GFA7" s="1354"/>
      <c r="GFB7" s="1354"/>
      <c r="GFC7" s="1354"/>
      <c r="GFD7" s="1354"/>
      <c r="GFE7" s="1354"/>
      <c r="GFF7" s="1354"/>
      <c r="GFG7" s="1354"/>
      <c r="GFH7" s="1354"/>
      <c r="GFI7" s="1354"/>
      <c r="GFJ7" s="1354"/>
      <c r="GFK7" s="1354"/>
      <c r="GFL7" s="1354"/>
      <c r="GFM7" s="1354"/>
      <c r="GFN7" s="1354"/>
      <c r="GFO7" s="1354"/>
      <c r="GFP7" s="1354"/>
      <c r="GFQ7" s="1354"/>
      <c r="GFR7" s="1354"/>
      <c r="GFS7" s="1354"/>
      <c r="GFT7" s="1354"/>
      <c r="GFU7" s="1354"/>
      <c r="GFV7" s="1354"/>
      <c r="GFW7" s="1354"/>
      <c r="GFX7" s="1354"/>
      <c r="GFY7" s="1354"/>
      <c r="GFZ7" s="1354"/>
      <c r="GGA7" s="1354"/>
      <c r="GGB7" s="1354"/>
      <c r="GGC7" s="1354"/>
      <c r="GGD7" s="1354"/>
      <c r="GGE7" s="1354"/>
      <c r="GGF7" s="1354"/>
      <c r="GGG7" s="1354"/>
      <c r="GGH7" s="1354"/>
      <c r="GGI7" s="1354"/>
      <c r="GGJ7" s="1354"/>
      <c r="GGK7" s="1354"/>
      <c r="GGL7" s="1354"/>
      <c r="GGM7" s="1354"/>
      <c r="GGN7" s="1354"/>
      <c r="GGO7" s="1354"/>
      <c r="GGP7" s="1354"/>
      <c r="GGQ7" s="1354"/>
      <c r="GGR7" s="1354"/>
      <c r="GGS7" s="1354"/>
      <c r="GGT7" s="1354"/>
      <c r="GGU7" s="1354"/>
      <c r="GGV7" s="1354"/>
      <c r="GGW7" s="1354"/>
      <c r="GGX7" s="1354"/>
      <c r="GGY7" s="1354"/>
      <c r="GGZ7" s="1354"/>
      <c r="GHA7" s="1354"/>
      <c r="GHB7" s="1354"/>
      <c r="GHC7" s="1354"/>
      <c r="GHD7" s="1354"/>
      <c r="GHE7" s="1354"/>
      <c r="GHF7" s="1354"/>
      <c r="GHG7" s="1354"/>
      <c r="GHH7" s="1354"/>
      <c r="GHI7" s="1354"/>
      <c r="GHJ7" s="1354"/>
      <c r="GHK7" s="1354"/>
      <c r="GHL7" s="1354"/>
      <c r="GHM7" s="1354"/>
      <c r="GHN7" s="1354"/>
      <c r="GHO7" s="1354"/>
      <c r="GHP7" s="1354"/>
      <c r="GHQ7" s="1354"/>
      <c r="GHR7" s="1354"/>
      <c r="GHS7" s="1354"/>
      <c r="GHT7" s="1354"/>
      <c r="GHU7" s="1354"/>
      <c r="GHV7" s="1354"/>
      <c r="GHW7" s="1354"/>
      <c r="GHX7" s="1354"/>
      <c r="GHY7" s="1354"/>
      <c r="GHZ7" s="1354"/>
      <c r="GIA7" s="1354"/>
      <c r="GIB7" s="1354"/>
      <c r="GIC7" s="1354"/>
      <c r="GID7" s="1354"/>
      <c r="GIE7" s="1354"/>
      <c r="GIF7" s="1354"/>
      <c r="GIG7" s="1354"/>
      <c r="GIH7" s="1354"/>
      <c r="GII7" s="1354"/>
      <c r="GIJ7" s="1354"/>
      <c r="GIK7" s="1354"/>
      <c r="GIL7" s="1354"/>
      <c r="GIM7" s="1354"/>
      <c r="GIN7" s="1354"/>
      <c r="GIO7" s="1354"/>
      <c r="GIP7" s="1354"/>
      <c r="GIQ7" s="1354"/>
      <c r="GIR7" s="1354"/>
      <c r="GIS7" s="1354"/>
      <c r="GIT7" s="1354"/>
      <c r="GIU7" s="1354"/>
      <c r="GIV7" s="1354"/>
      <c r="GIW7" s="1354"/>
      <c r="GIX7" s="1354"/>
      <c r="GIY7" s="1354"/>
      <c r="GIZ7" s="1354"/>
      <c r="GJA7" s="1354"/>
      <c r="GJB7" s="1354"/>
      <c r="GJC7" s="1354"/>
      <c r="GJD7" s="1354"/>
      <c r="GJE7" s="1354"/>
      <c r="GJF7" s="1354"/>
      <c r="GJG7" s="1354"/>
      <c r="GJH7" s="1354"/>
      <c r="GJI7" s="1354"/>
      <c r="GJJ7" s="1354"/>
      <c r="GJK7" s="1354"/>
      <c r="GJL7" s="1354"/>
      <c r="GJM7" s="1354"/>
      <c r="GJN7" s="1354"/>
      <c r="GJO7" s="1354"/>
      <c r="GJP7" s="1354"/>
      <c r="GJQ7" s="1354"/>
      <c r="GJR7" s="1354"/>
      <c r="GJS7" s="1354"/>
      <c r="GJT7" s="1354"/>
      <c r="GJU7" s="1354"/>
      <c r="GJV7" s="1354"/>
      <c r="GJW7" s="1354"/>
      <c r="GJX7" s="1354"/>
      <c r="GJY7" s="1354"/>
      <c r="GJZ7" s="1354"/>
      <c r="GKA7" s="1354"/>
      <c r="GKB7" s="1354"/>
      <c r="GKC7" s="1354"/>
      <c r="GKD7" s="1354"/>
      <c r="GKE7" s="1354"/>
      <c r="GKF7" s="1354"/>
      <c r="GKG7" s="1354"/>
      <c r="GKH7" s="1354"/>
      <c r="GKI7" s="1354"/>
      <c r="GKJ7" s="1354"/>
      <c r="GKK7" s="1354"/>
      <c r="GKL7" s="1354"/>
      <c r="GKM7" s="1354"/>
      <c r="GKN7" s="1354"/>
      <c r="GKO7" s="1354"/>
      <c r="GKP7" s="1354"/>
      <c r="GKQ7" s="1354"/>
      <c r="GKR7" s="1354"/>
      <c r="GKS7" s="1354"/>
      <c r="GKT7" s="1354"/>
      <c r="GKU7" s="1354"/>
      <c r="GKV7" s="1354"/>
      <c r="GKW7" s="1354"/>
      <c r="GKX7" s="1354"/>
      <c r="GKY7" s="1354"/>
      <c r="GKZ7" s="1354"/>
      <c r="GLA7" s="1354"/>
      <c r="GLB7" s="1354"/>
      <c r="GLC7" s="1354"/>
      <c r="GLD7" s="1354"/>
      <c r="GLE7" s="1354"/>
      <c r="GLF7" s="1354"/>
      <c r="GLG7" s="1354"/>
      <c r="GLH7" s="1354"/>
      <c r="GLI7" s="1354"/>
      <c r="GLJ7" s="1354"/>
      <c r="GLK7" s="1354"/>
      <c r="GLL7" s="1354"/>
      <c r="GLM7" s="1354"/>
      <c r="GLN7" s="1354"/>
      <c r="GLO7" s="1354"/>
      <c r="GLP7" s="1354"/>
      <c r="GLQ7" s="1354"/>
      <c r="GLR7" s="1354"/>
      <c r="GLS7" s="1354"/>
      <c r="GLT7" s="1354"/>
      <c r="GLU7" s="1354"/>
      <c r="GLV7" s="1354"/>
      <c r="GLW7" s="1354"/>
      <c r="GLX7" s="1354"/>
      <c r="GLY7" s="1354"/>
      <c r="GLZ7" s="1354"/>
      <c r="GMA7" s="1354"/>
      <c r="GMB7" s="1354"/>
      <c r="GMC7" s="1354"/>
      <c r="GMD7" s="1354"/>
      <c r="GME7" s="1354"/>
      <c r="GMF7" s="1354"/>
      <c r="GMG7" s="1354"/>
      <c r="GMH7" s="1354"/>
      <c r="GMI7" s="1354"/>
      <c r="GMJ7" s="1354"/>
      <c r="GMK7" s="1354"/>
      <c r="GML7" s="1354"/>
      <c r="GMM7" s="1354"/>
      <c r="GMN7" s="1354"/>
      <c r="GMO7" s="1354"/>
      <c r="GMP7" s="1354"/>
      <c r="GMQ7" s="1354"/>
      <c r="GMR7" s="1354"/>
      <c r="GMS7" s="1354"/>
      <c r="GMT7" s="1354"/>
      <c r="GMU7" s="1354"/>
      <c r="GMV7" s="1354"/>
      <c r="GMW7" s="1354"/>
      <c r="GMX7" s="1354"/>
      <c r="GMY7" s="1354"/>
      <c r="GMZ7" s="1354"/>
      <c r="GNA7" s="1354"/>
      <c r="GNB7" s="1354"/>
      <c r="GNC7" s="1354"/>
      <c r="GND7" s="1354"/>
      <c r="GNE7" s="1354"/>
      <c r="GNF7" s="1354"/>
      <c r="GNG7" s="1354"/>
      <c r="GNH7" s="1354"/>
      <c r="GNI7" s="1354"/>
      <c r="GNJ7" s="1354"/>
      <c r="GNK7" s="1354"/>
      <c r="GNL7" s="1354"/>
      <c r="GNM7" s="1354"/>
      <c r="GNN7" s="1354"/>
      <c r="GNO7" s="1354"/>
      <c r="GNP7" s="1354"/>
      <c r="GNQ7" s="1354"/>
      <c r="GNR7" s="1354"/>
      <c r="GNS7" s="1354"/>
      <c r="GNT7" s="1354"/>
      <c r="GNU7" s="1354"/>
      <c r="GNV7" s="1354"/>
      <c r="GNW7" s="1354"/>
      <c r="GNX7" s="1354"/>
      <c r="GNY7" s="1354"/>
      <c r="GNZ7" s="1354"/>
      <c r="GOA7" s="1354"/>
      <c r="GOB7" s="1354"/>
      <c r="GOC7" s="1354"/>
      <c r="GOD7" s="1354"/>
      <c r="GOE7" s="1354"/>
      <c r="GOF7" s="1354"/>
      <c r="GOG7" s="1354"/>
      <c r="GOH7" s="1354"/>
      <c r="GOI7" s="1354"/>
      <c r="GOJ7" s="1354"/>
      <c r="GOK7" s="1354"/>
      <c r="GOL7" s="1354"/>
      <c r="GOM7" s="1354"/>
      <c r="GON7" s="1354"/>
      <c r="GOO7" s="1354"/>
      <c r="GOP7" s="1354"/>
      <c r="GOQ7" s="1354"/>
      <c r="GOR7" s="1354"/>
      <c r="GOS7" s="1354"/>
      <c r="GOT7" s="1354"/>
      <c r="GOU7" s="1354"/>
      <c r="GOV7" s="1354"/>
      <c r="GOW7" s="1354"/>
      <c r="GOX7" s="1354"/>
      <c r="GOY7" s="1354"/>
      <c r="GOZ7" s="1354"/>
      <c r="GPA7" s="1354"/>
      <c r="GPB7" s="1354"/>
      <c r="GPC7" s="1354"/>
      <c r="GPD7" s="1354"/>
      <c r="GPE7" s="1354"/>
      <c r="GPF7" s="1354"/>
      <c r="GPG7" s="1354"/>
      <c r="GPH7" s="1354"/>
      <c r="GPI7" s="1354"/>
      <c r="GPJ7" s="1354"/>
      <c r="GPK7" s="1354"/>
      <c r="GPL7" s="1354"/>
      <c r="GPM7" s="1354"/>
      <c r="GPN7" s="1354"/>
      <c r="GPO7" s="1354"/>
      <c r="GPP7" s="1354"/>
      <c r="GPQ7" s="1354"/>
      <c r="GPR7" s="1354"/>
      <c r="GPS7" s="1354"/>
      <c r="GPT7" s="1354"/>
      <c r="GPU7" s="1354"/>
      <c r="GPV7" s="1354"/>
      <c r="GPW7" s="1354"/>
      <c r="GPX7" s="1354"/>
      <c r="GPY7" s="1354"/>
      <c r="GPZ7" s="1354"/>
      <c r="GQA7" s="1354"/>
      <c r="GQB7" s="1354"/>
      <c r="GQC7" s="1354"/>
      <c r="GQD7" s="1354"/>
      <c r="GQE7" s="1354"/>
      <c r="GQF7" s="1354"/>
      <c r="GQG7" s="1354"/>
      <c r="GQH7" s="1354"/>
      <c r="GQI7" s="1354"/>
      <c r="GQJ7" s="1354"/>
      <c r="GQK7" s="1354"/>
      <c r="GQL7" s="1354"/>
      <c r="GQM7" s="1354"/>
      <c r="GQN7" s="1354"/>
      <c r="GQO7" s="1354"/>
      <c r="GQP7" s="1354"/>
      <c r="GQQ7" s="1354"/>
      <c r="GQR7" s="1354"/>
      <c r="GQS7" s="1354"/>
      <c r="GQT7" s="1354"/>
      <c r="GQU7" s="1354"/>
      <c r="GQV7" s="1354"/>
      <c r="GQW7" s="1354"/>
      <c r="GQX7" s="1354"/>
      <c r="GQY7" s="1354"/>
      <c r="GQZ7" s="1354"/>
      <c r="GRA7" s="1354"/>
      <c r="GRB7" s="1354"/>
      <c r="GRC7" s="1354"/>
      <c r="GRD7" s="1354"/>
      <c r="GRE7" s="1354"/>
      <c r="GRF7" s="1354"/>
      <c r="GRG7" s="1354"/>
      <c r="GRH7" s="1354"/>
      <c r="GRI7" s="1354"/>
      <c r="GRJ7" s="1354"/>
      <c r="GRK7" s="1354"/>
      <c r="GRL7" s="1354"/>
      <c r="GRM7" s="1354"/>
      <c r="GRN7" s="1354"/>
      <c r="GRO7" s="1354"/>
      <c r="GRP7" s="1354"/>
      <c r="GRQ7" s="1354"/>
      <c r="GRR7" s="1354"/>
      <c r="GRS7" s="1354"/>
      <c r="GRT7" s="1354"/>
      <c r="GRU7" s="1354"/>
      <c r="GRV7" s="1354"/>
      <c r="GRW7" s="1354"/>
      <c r="GRX7" s="1354"/>
      <c r="GRY7" s="1354"/>
      <c r="GRZ7" s="1354"/>
      <c r="GSA7" s="1354"/>
      <c r="GSB7" s="1354"/>
      <c r="GSC7" s="1354"/>
      <c r="GSD7" s="1354"/>
      <c r="GSE7" s="1354"/>
      <c r="GSF7" s="1354"/>
      <c r="GSG7" s="1354"/>
      <c r="GSH7" s="1354"/>
      <c r="GSI7" s="1354"/>
      <c r="GSJ7" s="1354"/>
      <c r="GSK7" s="1354"/>
      <c r="GSL7" s="1354"/>
      <c r="GSM7" s="1354"/>
      <c r="GSN7" s="1354"/>
      <c r="GSO7" s="1354"/>
      <c r="GSP7" s="1354"/>
      <c r="GSQ7" s="1354"/>
      <c r="GSR7" s="1354"/>
      <c r="GSS7" s="1354"/>
      <c r="GST7" s="1354"/>
      <c r="GSU7" s="1354"/>
      <c r="GSV7" s="1354"/>
      <c r="GSW7" s="1354"/>
      <c r="GSX7" s="1354"/>
      <c r="GSY7" s="1354"/>
      <c r="GSZ7" s="1354"/>
      <c r="GTA7" s="1354"/>
      <c r="GTB7" s="1354"/>
      <c r="GTC7" s="1354"/>
      <c r="GTD7" s="1354"/>
      <c r="GTE7" s="1354"/>
      <c r="GTF7" s="1354"/>
      <c r="GTG7" s="1354"/>
      <c r="GTH7" s="1354"/>
      <c r="GTI7" s="1354"/>
      <c r="GTJ7" s="1354"/>
      <c r="GTK7" s="1354"/>
      <c r="GTL7" s="1354"/>
      <c r="GTM7" s="1354"/>
      <c r="GTN7" s="1354"/>
      <c r="GTO7" s="1354"/>
      <c r="GTP7" s="1354"/>
      <c r="GTQ7" s="1354"/>
      <c r="GTR7" s="1354"/>
      <c r="GTS7" s="1354"/>
      <c r="GTT7" s="1354"/>
      <c r="GTU7" s="1354"/>
      <c r="GTV7" s="1354"/>
      <c r="GTW7" s="1354"/>
      <c r="GTX7" s="1354"/>
      <c r="GTY7" s="1354"/>
      <c r="GTZ7" s="1354"/>
      <c r="GUA7" s="1354"/>
      <c r="GUB7" s="1354"/>
      <c r="GUC7" s="1354"/>
      <c r="GUD7" s="1354"/>
      <c r="GUE7" s="1354"/>
      <c r="GUF7" s="1354"/>
      <c r="GUG7" s="1354"/>
      <c r="GUH7" s="1354"/>
      <c r="GUI7" s="1354"/>
      <c r="GUJ7" s="1354"/>
      <c r="GUK7" s="1354"/>
      <c r="GUL7" s="1354"/>
      <c r="GUM7" s="1354"/>
      <c r="GUN7" s="1354"/>
      <c r="GUO7" s="1354"/>
      <c r="GUP7" s="1354"/>
      <c r="GUQ7" s="1354"/>
      <c r="GUR7" s="1354"/>
      <c r="GUS7" s="1354"/>
      <c r="GUT7" s="1354"/>
      <c r="GUU7" s="1354"/>
      <c r="GUV7" s="1354"/>
      <c r="GUW7" s="1354"/>
      <c r="GUX7" s="1354"/>
      <c r="GUY7" s="1354"/>
      <c r="GUZ7" s="1354"/>
      <c r="GVA7" s="1354"/>
      <c r="GVB7" s="1354"/>
      <c r="GVC7" s="1354"/>
      <c r="GVD7" s="1354"/>
      <c r="GVE7" s="1354"/>
      <c r="GVF7" s="1354"/>
      <c r="GVG7" s="1354"/>
      <c r="GVH7" s="1354"/>
      <c r="GVI7" s="1354"/>
      <c r="GVJ7" s="1354"/>
      <c r="GVK7" s="1354"/>
      <c r="GVL7" s="1354"/>
      <c r="GVM7" s="1354"/>
      <c r="GVN7" s="1354"/>
      <c r="GVO7" s="1354"/>
      <c r="GVP7" s="1354"/>
      <c r="GVQ7" s="1354"/>
      <c r="GVR7" s="1354"/>
      <c r="GVS7" s="1354"/>
      <c r="GVT7" s="1354"/>
      <c r="GVU7" s="1354"/>
      <c r="GVV7" s="1354"/>
      <c r="GVW7" s="1354"/>
      <c r="GVX7" s="1354"/>
      <c r="GVY7" s="1354"/>
      <c r="GVZ7" s="1354"/>
      <c r="GWA7" s="1354"/>
      <c r="GWB7" s="1354"/>
      <c r="GWC7" s="1354"/>
      <c r="GWD7" s="1354"/>
      <c r="GWE7" s="1354"/>
      <c r="GWF7" s="1354"/>
      <c r="GWG7" s="1354"/>
      <c r="GWH7" s="1354"/>
      <c r="GWI7" s="1354"/>
      <c r="GWJ7" s="1354"/>
      <c r="GWK7" s="1354"/>
      <c r="GWL7" s="1354"/>
      <c r="GWM7" s="1354"/>
      <c r="GWN7" s="1354"/>
      <c r="GWO7" s="1354"/>
      <c r="GWP7" s="1354"/>
      <c r="GWQ7" s="1354"/>
      <c r="GWR7" s="1354"/>
      <c r="GWS7" s="1354"/>
      <c r="GWT7" s="1354"/>
      <c r="GWU7" s="1354"/>
      <c r="GWV7" s="1354"/>
      <c r="GWW7" s="1354"/>
      <c r="GWX7" s="1354"/>
      <c r="GWY7" s="1354"/>
      <c r="GWZ7" s="1354"/>
      <c r="GXA7" s="1354"/>
      <c r="GXB7" s="1354"/>
      <c r="GXC7" s="1354"/>
      <c r="GXD7" s="1354"/>
      <c r="GXE7" s="1354"/>
      <c r="GXF7" s="1354"/>
      <c r="GXG7" s="1354"/>
      <c r="GXH7" s="1354"/>
      <c r="GXI7" s="1354"/>
      <c r="GXJ7" s="1354"/>
      <c r="GXK7" s="1354"/>
      <c r="GXL7" s="1354"/>
      <c r="GXM7" s="1354"/>
      <c r="GXN7" s="1354"/>
      <c r="GXO7" s="1354"/>
      <c r="GXP7" s="1354"/>
      <c r="GXQ7" s="1354"/>
      <c r="GXR7" s="1354"/>
      <c r="GXS7" s="1354"/>
      <c r="GXT7" s="1354"/>
      <c r="GXU7" s="1354"/>
      <c r="GXV7" s="1354"/>
      <c r="GXW7" s="1354"/>
      <c r="GXX7" s="1354"/>
      <c r="GXY7" s="1354"/>
      <c r="GXZ7" s="1354"/>
      <c r="GYA7" s="1354"/>
      <c r="GYB7" s="1354"/>
      <c r="GYC7" s="1354"/>
      <c r="GYD7" s="1354"/>
      <c r="GYE7" s="1354"/>
      <c r="GYF7" s="1354"/>
      <c r="GYG7" s="1354"/>
      <c r="GYH7" s="1354"/>
      <c r="GYI7" s="1354"/>
      <c r="GYJ7" s="1354"/>
      <c r="GYK7" s="1354"/>
      <c r="GYL7" s="1354"/>
      <c r="GYM7" s="1354"/>
      <c r="GYN7" s="1354"/>
      <c r="GYO7" s="1354"/>
      <c r="GYP7" s="1354"/>
      <c r="GYQ7" s="1354"/>
      <c r="GYR7" s="1354"/>
      <c r="GYS7" s="1354"/>
      <c r="GYT7" s="1354"/>
      <c r="GYU7" s="1354"/>
      <c r="GYV7" s="1354"/>
      <c r="GYW7" s="1354"/>
      <c r="GYX7" s="1354"/>
      <c r="GYY7" s="1354"/>
      <c r="GYZ7" s="1354"/>
      <c r="GZA7" s="1354"/>
      <c r="GZB7" s="1354"/>
      <c r="GZC7" s="1354"/>
      <c r="GZD7" s="1354"/>
      <c r="GZE7" s="1354"/>
      <c r="GZF7" s="1354"/>
      <c r="GZG7" s="1354"/>
      <c r="GZH7" s="1354"/>
      <c r="GZI7" s="1354"/>
      <c r="GZJ7" s="1354"/>
      <c r="GZK7" s="1354"/>
      <c r="GZL7" s="1354"/>
      <c r="GZM7" s="1354"/>
      <c r="GZN7" s="1354"/>
      <c r="GZO7" s="1354"/>
      <c r="GZP7" s="1354"/>
      <c r="GZQ7" s="1354"/>
      <c r="GZR7" s="1354"/>
      <c r="GZS7" s="1354"/>
      <c r="GZT7" s="1354"/>
      <c r="GZU7" s="1354"/>
      <c r="GZV7" s="1354"/>
      <c r="GZW7" s="1354"/>
      <c r="GZX7" s="1354"/>
      <c r="GZY7" s="1354"/>
      <c r="GZZ7" s="1354"/>
      <c r="HAA7" s="1354"/>
      <c r="HAB7" s="1354"/>
      <c r="HAC7" s="1354"/>
      <c r="HAD7" s="1354"/>
      <c r="HAE7" s="1354"/>
      <c r="HAF7" s="1354"/>
      <c r="HAG7" s="1354"/>
      <c r="HAH7" s="1354"/>
      <c r="HAI7" s="1354"/>
      <c r="HAJ7" s="1354"/>
      <c r="HAK7" s="1354"/>
      <c r="HAL7" s="1354"/>
      <c r="HAM7" s="1354"/>
      <c r="HAN7" s="1354"/>
      <c r="HAO7" s="1354"/>
      <c r="HAP7" s="1354"/>
      <c r="HAQ7" s="1354"/>
      <c r="HAR7" s="1354"/>
      <c r="HAS7" s="1354"/>
      <c r="HAT7" s="1354"/>
      <c r="HAU7" s="1354"/>
      <c r="HAV7" s="1354"/>
      <c r="HAW7" s="1354"/>
      <c r="HAX7" s="1354"/>
      <c r="HAY7" s="1354"/>
      <c r="HAZ7" s="1354"/>
      <c r="HBA7" s="1354"/>
      <c r="HBB7" s="1354"/>
      <c r="HBC7" s="1354"/>
      <c r="HBD7" s="1354"/>
      <c r="HBE7" s="1354"/>
      <c r="HBF7" s="1354"/>
      <c r="HBG7" s="1354"/>
      <c r="HBH7" s="1354"/>
      <c r="HBI7" s="1354"/>
      <c r="HBJ7" s="1354"/>
      <c r="HBK7" s="1354"/>
      <c r="HBL7" s="1354"/>
      <c r="HBM7" s="1354"/>
      <c r="HBN7" s="1354"/>
      <c r="HBO7" s="1354"/>
      <c r="HBP7" s="1354"/>
      <c r="HBQ7" s="1354"/>
      <c r="HBR7" s="1354"/>
      <c r="HBS7" s="1354"/>
      <c r="HBT7" s="1354"/>
      <c r="HBU7" s="1354"/>
      <c r="HBV7" s="1354"/>
      <c r="HBW7" s="1354"/>
      <c r="HBX7" s="1354"/>
      <c r="HBY7" s="1354"/>
      <c r="HBZ7" s="1354"/>
      <c r="HCA7" s="1354"/>
      <c r="HCB7" s="1354"/>
      <c r="HCC7" s="1354"/>
      <c r="HCD7" s="1354"/>
      <c r="HCE7" s="1354"/>
      <c r="HCF7" s="1354"/>
      <c r="HCG7" s="1354"/>
      <c r="HCH7" s="1354"/>
      <c r="HCI7" s="1354"/>
      <c r="HCJ7" s="1354"/>
      <c r="HCK7" s="1354"/>
      <c r="HCL7" s="1354"/>
      <c r="HCM7" s="1354"/>
      <c r="HCN7" s="1354"/>
      <c r="HCO7" s="1354"/>
      <c r="HCP7" s="1354"/>
      <c r="HCQ7" s="1354"/>
      <c r="HCR7" s="1354"/>
      <c r="HCS7" s="1354"/>
      <c r="HCT7" s="1354"/>
      <c r="HCU7" s="1354"/>
      <c r="HCV7" s="1354"/>
      <c r="HCW7" s="1354"/>
      <c r="HCX7" s="1354"/>
      <c r="HCY7" s="1354"/>
      <c r="HCZ7" s="1354"/>
      <c r="HDA7" s="1354"/>
      <c r="HDB7" s="1354"/>
      <c r="HDC7" s="1354"/>
      <c r="HDD7" s="1354"/>
      <c r="HDE7" s="1354"/>
      <c r="HDF7" s="1354"/>
      <c r="HDG7" s="1354"/>
      <c r="HDH7" s="1354"/>
      <c r="HDI7" s="1354"/>
      <c r="HDJ7" s="1354"/>
      <c r="HDK7" s="1354"/>
      <c r="HDL7" s="1354"/>
      <c r="HDM7" s="1354"/>
      <c r="HDN7" s="1354"/>
      <c r="HDO7" s="1354"/>
      <c r="HDP7" s="1354"/>
      <c r="HDQ7" s="1354"/>
      <c r="HDR7" s="1354"/>
      <c r="HDS7" s="1354"/>
      <c r="HDT7" s="1354"/>
      <c r="HDU7" s="1354"/>
      <c r="HDV7" s="1354"/>
      <c r="HDW7" s="1354"/>
      <c r="HDX7" s="1354"/>
      <c r="HDY7" s="1354"/>
      <c r="HDZ7" s="1354"/>
      <c r="HEA7" s="1354"/>
      <c r="HEB7" s="1354"/>
      <c r="HEC7" s="1354"/>
      <c r="HED7" s="1354"/>
      <c r="HEE7" s="1354"/>
      <c r="HEF7" s="1354"/>
      <c r="HEG7" s="1354"/>
      <c r="HEH7" s="1354"/>
      <c r="HEI7" s="1354"/>
      <c r="HEJ7" s="1354"/>
      <c r="HEK7" s="1354"/>
      <c r="HEL7" s="1354"/>
      <c r="HEM7" s="1354"/>
      <c r="HEN7" s="1354"/>
      <c r="HEO7" s="1354"/>
      <c r="HEP7" s="1354"/>
      <c r="HEQ7" s="1354"/>
      <c r="HER7" s="1354"/>
      <c r="HES7" s="1354"/>
      <c r="HET7" s="1354"/>
      <c r="HEU7" s="1354"/>
      <c r="HEV7" s="1354"/>
      <c r="HEW7" s="1354"/>
      <c r="HEX7" s="1354"/>
      <c r="HEY7" s="1354"/>
      <c r="HEZ7" s="1354"/>
      <c r="HFA7" s="1354"/>
      <c r="HFB7" s="1354"/>
      <c r="HFC7" s="1354"/>
      <c r="HFD7" s="1354"/>
      <c r="HFE7" s="1354"/>
      <c r="HFF7" s="1354"/>
      <c r="HFG7" s="1354"/>
      <c r="HFH7" s="1354"/>
      <c r="HFI7" s="1354"/>
      <c r="HFJ7" s="1354"/>
      <c r="HFK7" s="1354"/>
      <c r="HFL7" s="1354"/>
      <c r="HFM7" s="1354"/>
      <c r="HFN7" s="1354"/>
      <c r="HFO7" s="1354"/>
      <c r="HFP7" s="1354"/>
      <c r="HFQ7" s="1354"/>
      <c r="HFR7" s="1354"/>
      <c r="HFS7" s="1354"/>
      <c r="HFT7" s="1354"/>
      <c r="HFU7" s="1354"/>
      <c r="HFV7" s="1354"/>
      <c r="HFW7" s="1354"/>
      <c r="HFX7" s="1354"/>
      <c r="HFY7" s="1354"/>
      <c r="HFZ7" s="1354"/>
      <c r="HGA7" s="1354"/>
      <c r="HGB7" s="1354"/>
      <c r="HGC7" s="1354"/>
      <c r="HGD7" s="1354"/>
      <c r="HGE7" s="1354"/>
      <c r="HGF7" s="1354"/>
      <c r="HGG7" s="1354"/>
      <c r="HGH7" s="1354"/>
      <c r="HGI7" s="1354"/>
      <c r="HGJ7" s="1354"/>
      <c r="HGK7" s="1354"/>
      <c r="HGL7" s="1354"/>
      <c r="HGM7" s="1354"/>
      <c r="HGN7" s="1354"/>
      <c r="HGO7" s="1354"/>
      <c r="HGP7" s="1354"/>
      <c r="HGQ7" s="1354"/>
      <c r="HGR7" s="1354"/>
      <c r="HGS7" s="1354"/>
      <c r="HGT7" s="1354"/>
      <c r="HGU7" s="1354"/>
      <c r="HGV7" s="1354"/>
      <c r="HGW7" s="1354"/>
      <c r="HGX7" s="1354"/>
      <c r="HGY7" s="1354"/>
      <c r="HGZ7" s="1354"/>
      <c r="HHA7" s="1354"/>
      <c r="HHB7" s="1354"/>
      <c r="HHC7" s="1354"/>
      <c r="HHD7" s="1354"/>
      <c r="HHE7" s="1354"/>
      <c r="HHF7" s="1354"/>
      <c r="HHG7" s="1354"/>
      <c r="HHH7" s="1354"/>
      <c r="HHI7" s="1354"/>
      <c r="HHJ7" s="1354"/>
      <c r="HHK7" s="1354"/>
      <c r="HHL7" s="1354"/>
      <c r="HHM7" s="1354"/>
      <c r="HHN7" s="1354"/>
      <c r="HHO7" s="1354"/>
      <c r="HHP7" s="1354"/>
      <c r="HHQ7" s="1354"/>
      <c r="HHR7" s="1354"/>
      <c r="HHS7" s="1354"/>
      <c r="HHT7" s="1354"/>
      <c r="HHU7" s="1354"/>
      <c r="HHV7" s="1354"/>
      <c r="HHW7" s="1354"/>
      <c r="HHX7" s="1354"/>
      <c r="HHY7" s="1354"/>
      <c r="HHZ7" s="1354"/>
      <c r="HIA7" s="1354"/>
      <c r="HIB7" s="1354"/>
      <c r="HIC7" s="1354"/>
      <c r="HID7" s="1354"/>
      <c r="HIE7" s="1354"/>
      <c r="HIF7" s="1354"/>
      <c r="HIG7" s="1354"/>
      <c r="HIH7" s="1354"/>
      <c r="HII7" s="1354"/>
      <c r="HIJ7" s="1354"/>
      <c r="HIK7" s="1354"/>
      <c r="HIL7" s="1354"/>
      <c r="HIM7" s="1354"/>
      <c r="HIN7" s="1354"/>
      <c r="HIO7" s="1354"/>
      <c r="HIP7" s="1354"/>
      <c r="HIQ7" s="1354"/>
      <c r="HIR7" s="1354"/>
      <c r="HIS7" s="1354"/>
      <c r="HIT7" s="1354"/>
      <c r="HIU7" s="1354"/>
      <c r="HIV7" s="1354"/>
      <c r="HIW7" s="1354"/>
      <c r="HIX7" s="1354"/>
      <c r="HIY7" s="1354"/>
      <c r="HIZ7" s="1354"/>
      <c r="HJA7" s="1354"/>
      <c r="HJB7" s="1354"/>
      <c r="HJC7" s="1354"/>
      <c r="HJD7" s="1354"/>
      <c r="HJE7" s="1354"/>
      <c r="HJF7" s="1354"/>
      <c r="HJG7" s="1354"/>
      <c r="HJH7" s="1354"/>
      <c r="HJI7" s="1354"/>
      <c r="HJJ7" s="1354"/>
      <c r="HJK7" s="1354"/>
      <c r="HJL7" s="1354"/>
      <c r="HJM7" s="1354"/>
      <c r="HJN7" s="1354"/>
      <c r="HJO7" s="1354"/>
      <c r="HJP7" s="1354"/>
      <c r="HJQ7" s="1354"/>
      <c r="HJR7" s="1354"/>
      <c r="HJS7" s="1354"/>
      <c r="HJT7" s="1354"/>
      <c r="HJU7" s="1354"/>
      <c r="HJV7" s="1354"/>
      <c r="HJW7" s="1354"/>
      <c r="HJX7" s="1354"/>
      <c r="HJY7" s="1354"/>
      <c r="HJZ7" s="1354"/>
      <c r="HKA7" s="1354"/>
      <c r="HKB7" s="1354"/>
      <c r="HKC7" s="1354"/>
      <c r="HKD7" s="1354"/>
      <c r="HKE7" s="1354"/>
      <c r="HKF7" s="1354"/>
      <c r="HKG7" s="1354"/>
      <c r="HKH7" s="1354"/>
      <c r="HKI7" s="1354"/>
      <c r="HKJ7" s="1354"/>
      <c r="HKK7" s="1354"/>
      <c r="HKL7" s="1354"/>
      <c r="HKM7" s="1354"/>
      <c r="HKN7" s="1354"/>
      <c r="HKO7" s="1354"/>
      <c r="HKP7" s="1354"/>
      <c r="HKQ7" s="1354"/>
      <c r="HKR7" s="1354"/>
      <c r="HKS7" s="1354"/>
      <c r="HKT7" s="1354"/>
      <c r="HKU7" s="1354"/>
      <c r="HKV7" s="1354"/>
      <c r="HKW7" s="1354"/>
      <c r="HKX7" s="1354"/>
      <c r="HKY7" s="1354"/>
      <c r="HKZ7" s="1354"/>
      <c r="HLA7" s="1354"/>
      <c r="HLB7" s="1354"/>
      <c r="HLC7" s="1354"/>
      <c r="HLD7" s="1354"/>
      <c r="HLE7" s="1354"/>
      <c r="HLF7" s="1354"/>
      <c r="HLG7" s="1354"/>
      <c r="HLH7" s="1354"/>
      <c r="HLI7" s="1354"/>
      <c r="HLJ7" s="1354"/>
      <c r="HLK7" s="1354"/>
      <c r="HLL7" s="1354"/>
      <c r="HLM7" s="1354"/>
      <c r="HLN7" s="1354"/>
      <c r="HLO7" s="1354"/>
      <c r="HLP7" s="1354"/>
      <c r="HLQ7" s="1354"/>
      <c r="HLR7" s="1354"/>
      <c r="HLS7" s="1354"/>
      <c r="HLT7" s="1354"/>
      <c r="HLU7" s="1354"/>
      <c r="HLV7" s="1354"/>
      <c r="HLW7" s="1354"/>
      <c r="HLX7" s="1354"/>
      <c r="HLY7" s="1354"/>
      <c r="HLZ7" s="1354"/>
      <c r="HMA7" s="1354"/>
      <c r="HMB7" s="1354"/>
      <c r="HMC7" s="1354"/>
      <c r="HMD7" s="1354"/>
      <c r="HME7" s="1354"/>
      <c r="HMF7" s="1354"/>
      <c r="HMG7" s="1354"/>
      <c r="HMH7" s="1354"/>
      <c r="HMI7" s="1354"/>
      <c r="HMJ7" s="1354"/>
      <c r="HMK7" s="1354"/>
      <c r="HML7" s="1354"/>
      <c r="HMM7" s="1354"/>
      <c r="HMN7" s="1354"/>
      <c r="HMO7" s="1354"/>
      <c r="HMP7" s="1354"/>
      <c r="HMQ7" s="1354"/>
      <c r="HMR7" s="1354"/>
      <c r="HMS7" s="1354"/>
      <c r="HMT7" s="1354"/>
      <c r="HMU7" s="1354"/>
      <c r="HMV7" s="1354"/>
      <c r="HMW7" s="1354"/>
      <c r="HMX7" s="1354"/>
      <c r="HMY7" s="1354"/>
      <c r="HMZ7" s="1354"/>
      <c r="HNA7" s="1354"/>
      <c r="HNB7" s="1354"/>
      <c r="HNC7" s="1354"/>
      <c r="HND7" s="1354"/>
      <c r="HNE7" s="1354"/>
      <c r="HNF7" s="1354"/>
      <c r="HNG7" s="1354"/>
      <c r="HNH7" s="1354"/>
      <c r="HNI7" s="1354"/>
      <c r="HNJ7" s="1354"/>
      <c r="HNK7" s="1354"/>
      <c r="HNL7" s="1354"/>
      <c r="HNM7" s="1354"/>
      <c r="HNN7" s="1354"/>
      <c r="HNO7" s="1354"/>
      <c r="HNP7" s="1354"/>
      <c r="HNQ7" s="1354"/>
      <c r="HNR7" s="1354"/>
      <c r="HNS7" s="1354"/>
      <c r="HNT7" s="1354"/>
      <c r="HNU7" s="1354"/>
      <c r="HNV7" s="1354"/>
      <c r="HNW7" s="1354"/>
      <c r="HNX7" s="1354"/>
      <c r="HNY7" s="1354"/>
      <c r="HNZ7" s="1354"/>
      <c r="HOA7" s="1354"/>
      <c r="HOB7" s="1354"/>
      <c r="HOC7" s="1354"/>
      <c r="HOD7" s="1354"/>
      <c r="HOE7" s="1354"/>
      <c r="HOF7" s="1354"/>
      <c r="HOG7" s="1354"/>
      <c r="HOH7" s="1354"/>
      <c r="HOI7" s="1354"/>
      <c r="HOJ7" s="1354"/>
      <c r="HOK7" s="1354"/>
      <c r="HOL7" s="1354"/>
      <c r="HOM7" s="1354"/>
      <c r="HON7" s="1354"/>
      <c r="HOO7" s="1354"/>
      <c r="HOP7" s="1354"/>
      <c r="HOQ7" s="1354"/>
      <c r="HOR7" s="1354"/>
      <c r="HOS7" s="1354"/>
      <c r="HOT7" s="1354"/>
      <c r="HOU7" s="1354"/>
      <c r="HOV7" s="1354"/>
      <c r="HOW7" s="1354"/>
      <c r="HOX7" s="1354"/>
      <c r="HOY7" s="1354"/>
      <c r="HOZ7" s="1354"/>
      <c r="HPA7" s="1354"/>
      <c r="HPB7" s="1354"/>
      <c r="HPC7" s="1354"/>
      <c r="HPD7" s="1354"/>
      <c r="HPE7" s="1354"/>
      <c r="HPF7" s="1354"/>
      <c r="HPG7" s="1354"/>
      <c r="HPH7" s="1354"/>
      <c r="HPI7" s="1354"/>
      <c r="HPJ7" s="1354"/>
      <c r="HPK7" s="1354"/>
      <c r="HPL7" s="1354"/>
      <c r="HPM7" s="1354"/>
      <c r="HPN7" s="1354"/>
      <c r="HPO7" s="1354"/>
      <c r="HPP7" s="1354"/>
      <c r="HPQ7" s="1354"/>
      <c r="HPR7" s="1354"/>
      <c r="HPS7" s="1354"/>
      <c r="HPT7" s="1354"/>
      <c r="HPU7" s="1354"/>
      <c r="HPV7" s="1354"/>
      <c r="HPW7" s="1354"/>
      <c r="HPX7" s="1354"/>
      <c r="HPY7" s="1354"/>
      <c r="HPZ7" s="1354"/>
      <c r="HQA7" s="1354"/>
      <c r="HQB7" s="1354"/>
      <c r="HQC7" s="1354"/>
      <c r="HQD7" s="1354"/>
      <c r="HQE7" s="1354"/>
      <c r="HQF7" s="1354"/>
      <c r="HQG7" s="1354"/>
      <c r="HQH7" s="1354"/>
      <c r="HQI7" s="1354"/>
      <c r="HQJ7" s="1354"/>
      <c r="HQK7" s="1354"/>
      <c r="HQL7" s="1354"/>
      <c r="HQM7" s="1354"/>
      <c r="HQN7" s="1354"/>
      <c r="HQO7" s="1354"/>
      <c r="HQP7" s="1354"/>
      <c r="HQQ7" s="1354"/>
      <c r="HQR7" s="1354"/>
      <c r="HQS7" s="1354"/>
      <c r="HQT7" s="1354"/>
      <c r="HQU7" s="1354"/>
      <c r="HQV7" s="1354"/>
      <c r="HQW7" s="1354"/>
      <c r="HQX7" s="1354"/>
      <c r="HQY7" s="1354"/>
      <c r="HQZ7" s="1354"/>
      <c r="HRA7" s="1354"/>
      <c r="HRB7" s="1354"/>
      <c r="HRC7" s="1354"/>
      <c r="HRD7" s="1354"/>
      <c r="HRE7" s="1354"/>
      <c r="HRF7" s="1354"/>
      <c r="HRG7" s="1354"/>
      <c r="HRH7" s="1354"/>
      <c r="HRI7" s="1354"/>
      <c r="HRJ7" s="1354"/>
      <c r="HRK7" s="1354"/>
      <c r="HRL7" s="1354"/>
      <c r="HRM7" s="1354"/>
      <c r="HRN7" s="1354"/>
      <c r="HRO7" s="1354"/>
      <c r="HRP7" s="1354"/>
      <c r="HRQ7" s="1354"/>
      <c r="HRR7" s="1354"/>
      <c r="HRS7" s="1354"/>
      <c r="HRT7" s="1354"/>
      <c r="HRU7" s="1354"/>
      <c r="HRV7" s="1354"/>
      <c r="HRW7" s="1354"/>
      <c r="HRX7" s="1354"/>
      <c r="HRY7" s="1354"/>
      <c r="HRZ7" s="1354"/>
      <c r="HSA7" s="1354"/>
      <c r="HSB7" s="1354"/>
      <c r="HSC7" s="1354"/>
      <c r="HSD7" s="1354"/>
      <c r="HSE7" s="1354"/>
      <c r="HSF7" s="1354"/>
      <c r="HSG7" s="1354"/>
      <c r="HSH7" s="1354"/>
      <c r="HSI7" s="1354"/>
      <c r="HSJ7" s="1354"/>
      <c r="HSK7" s="1354"/>
      <c r="HSL7" s="1354"/>
      <c r="HSM7" s="1354"/>
      <c r="HSN7" s="1354"/>
      <c r="HSO7" s="1354"/>
      <c r="HSP7" s="1354"/>
      <c r="HSQ7" s="1354"/>
      <c r="HSR7" s="1354"/>
      <c r="HSS7" s="1354"/>
      <c r="HST7" s="1354"/>
      <c r="HSU7" s="1354"/>
      <c r="HSV7" s="1354"/>
      <c r="HSW7" s="1354"/>
      <c r="HSX7" s="1354"/>
      <c r="HSY7" s="1354"/>
      <c r="HSZ7" s="1354"/>
      <c r="HTA7" s="1354"/>
      <c r="HTB7" s="1354"/>
      <c r="HTC7" s="1354"/>
      <c r="HTD7" s="1354"/>
      <c r="HTE7" s="1354"/>
      <c r="HTF7" s="1354"/>
      <c r="HTG7" s="1354"/>
      <c r="HTH7" s="1354"/>
      <c r="HTI7" s="1354"/>
      <c r="HTJ7" s="1354"/>
      <c r="HTK7" s="1354"/>
      <c r="HTL7" s="1354"/>
      <c r="HTM7" s="1354"/>
      <c r="HTN7" s="1354"/>
      <c r="HTO7" s="1354"/>
      <c r="HTP7" s="1354"/>
      <c r="HTQ7" s="1354"/>
      <c r="HTR7" s="1354"/>
      <c r="HTS7" s="1354"/>
      <c r="HTT7" s="1354"/>
      <c r="HTU7" s="1354"/>
      <c r="HTV7" s="1354"/>
      <c r="HTW7" s="1354"/>
      <c r="HTX7" s="1354"/>
      <c r="HTY7" s="1354"/>
      <c r="HTZ7" s="1354"/>
      <c r="HUA7" s="1354"/>
      <c r="HUB7" s="1354"/>
      <c r="HUC7" s="1354"/>
      <c r="HUD7" s="1354"/>
      <c r="HUE7" s="1354"/>
      <c r="HUF7" s="1354"/>
      <c r="HUG7" s="1354"/>
      <c r="HUH7" s="1354"/>
      <c r="HUI7" s="1354"/>
      <c r="HUJ7" s="1354"/>
      <c r="HUK7" s="1354"/>
      <c r="HUL7" s="1354"/>
      <c r="HUM7" s="1354"/>
      <c r="HUN7" s="1354"/>
      <c r="HUO7" s="1354"/>
      <c r="HUP7" s="1354"/>
      <c r="HUQ7" s="1354"/>
      <c r="HUR7" s="1354"/>
      <c r="HUS7" s="1354"/>
      <c r="HUT7" s="1354"/>
      <c r="HUU7" s="1354"/>
      <c r="HUV7" s="1354"/>
      <c r="HUW7" s="1354"/>
      <c r="HUX7" s="1354"/>
      <c r="HUY7" s="1354"/>
      <c r="HUZ7" s="1354"/>
      <c r="HVA7" s="1354"/>
      <c r="HVB7" s="1354"/>
      <c r="HVC7" s="1354"/>
      <c r="HVD7" s="1354"/>
      <c r="HVE7" s="1354"/>
      <c r="HVF7" s="1354"/>
      <c r="HVG7" s="1354"/>
      <c r="HVH7" s="1354"/>
      <c r="HVI7" s="1354"/>
      <c r="HVJ7" s="1354"/>
      <c r="HVK7" s="1354"/>
      <c r="HVL7" s="1354"/>
      <c r="HVM7" s="1354"/>
      <c r="HVN7" s="1354"/>
      <c r="HVO7" s="1354"/>
      <c r="HVP7" s="1354"/>
      <c r="HVQ7" s="1354"/>
      <c r="HVR7" s="1354"/>
      <c r="HVS7" s="1354"/>
      <c r="HVT7" s="1354"/>
      <c r="HVU7" s="1354"/>
      <c r="HVV7" s="1354"/>
      <c r="HVW7" s="1354"/>
      <c r="HVX7" s="1354"/>
      <c r="HVY7" s="1354"/>
      <c r="HVZ7" s="1354"/>
      <c r="HWA7" s="1354"/>
      <c r="HWB7" s="1354"/>
      <c r="HWC7" s="1354"/>
      <c r="HWD7" s="1354"/>
      <c r="HWE7" s="1354"/>
      <c r="HWF7" s="1354"/>
      <c r="HWG7" s="1354"/>
      <c r="HWH7" s="1354"/>
      <c r="HWI7" s="1354"/>
      <c r="HWJ7" s="1354"/>
      <c r="HWK7" s="1354"/>
      <c r="HWL7" s="1354"/>
      <c r="HWM7" s="1354"/>
      <c r="HWN7" s="1354"/>
      <c r="HWO7" s="1354"/>
      <c r="HWP7" s="1354"/>
      <c r="HWQ7" s="1354"/>
      <c r="HWR7" s="1354"/>
      <c r="HWS7" s="1354"/>
      <c r="HWT7" s="1354"/>
      <c r="HWU7" s="1354"/>
      <c r="HWV7" s="1354"/>
      <c r="HWW7" s="1354"/>
      <c r="HWX7" s="1354"/>
      <c r="HWY7" s="1354"/>
      <c r="HWZ7" s="1354"/>
      <c r="HXA7" s="1354"/>
      <c r="HXB7" s="1354"/>
      <c r="HXC7" s="1354"/>
      <c r="HXD7" s="1354"/>
      <c r="HXE7" s="1354"/>
      <c r="HXF7" s="1354"/>
      <c r="HXG7" s="1354"/>
      <c r="HXH7" s="1354"/>
      <c r="HXI7" s="1354"/>
      <c r="HXJ7" s="1354"/>
      <c r="HXK7" s="1354"/>
      <c r="HXL7" s="1354"/>
      <c r="HXM7" s="1354"/>
      <c r="HXN7" s="1354"/>
      <c r="HXO7" s="1354"/>
      <c r="HXP7" s="1354"/>
      <c r="HXQ7" s="1354"/>
      <c r="HXR7" s="1354"/>
      <c r="HXS7" s="1354"/>
      <c r="HXT7" s="1354"/>
      <c r="HXU7" s="1354"/>
      <c r="HXV7" s="1354"/>
      <c r="HXW7" s="1354"/>
      <c r="HXX7" s="1354"/>
      <c r="HXY7" s="1354"/>
      <c r="HXZ7" s="1354"/>
      <c r="HYA7" s="1354"/>
      <c r="HYB7" s="1354"/>
      <c r="HYC7" s="1354"/>
      <c r="HYD7" s="1354"/>
      <c r="HYE7" s="1354"/>
      <c r="HYF7" s="1354"/>
      <c r="HYG7" s="1354"/>
      <c r="HYH7" s="1354"/>
      <c r="HYI7" s="1354"/>
      <c r="HYJ7" s="1354"/>
      <c r="HYK7" s="1354"/>
      <c r="HYL7" s="1354"/>
      <c r="HYM7" s="1354"/>
      <c r="HYN7" s="1354"/>
      <c r="HYO7" s="1354"/>
      <c r="HYP7" s="1354"/>
      <c r="HYQ7" s="1354"/>
      <c r="HYR7" s="1354"/>
      <c r="HYS7" s="1354"/>
      <c r="HYT7" s="1354"/>
      <c r="HYU7" s="1354"/>
      <c r="HYV7" s="1354"/>
      <c r="HYW7" s="1354"/>
      <c r="HYX7" s="1354"/>
      <c r="HYY7" s="1354"/>
      <c r="HYZ7" s="1354"/>
      <c r="HZA7" s="1354"/>
      <c r="HZB7" s="1354"/>
      <c r="HZC7" s="1354"/>
      <c r="HZD7" s="1354"/>
      <c r="HZE7" s="1354"/>
      <c r="HZF7" s="1354"/>
      <c r="HZG7" s="1354"/>
      <c r="HZH7" s="1354"/>
      <c r="HZI7" s="1354"/>
      <c r="HZJ7" s="1354"/>
      <c r="HZK7" s="1354"/>
      <c r="HZL7" s="1354"/>
      <c r="HZM7" s="1354"/>
      <c r="HZN7" s="1354"/>
      <c r="HZO7" s="1354"/>
      <c r="HZP7" s="1354"/>
      <c r="HZQ7" s="1354"/>
      <c r="HZR7" s="1354"/>
      <c r="HZS7" s="1354"/>
      <c r="HZT7" s="1354"/>
      <c r="HZU7" s="1354"/>
      <c r="HZV7" s="1354"/>
      <c r="HZW7" s="1354"/>
      <c r="HZX7" s="1354"/>
      <c r="HZY7" s="1354"/>
      <c r="HZZ7" s="1354"/>
      <c r="IAA7" s="1354"/>
      <c r="IAB7" s="1354"/>
      <c r="IAC7" s="1354"/>
      <c r="IAD7" s="1354"/>
      <c r="IAE7" s="1354"/>
      <c r="IAF7" s="1354"/>
      <c r="IAG7" s="1354"/>
      <c r="IAH7" s="1354"/>
      <c r="IAI7" s="1354"/>
      <c r="IAJ7" s="1354"/>
      <c r="IAK7" s="1354"/>
      <c r="IAL7" s="1354"/>
      <c r="IAM7" s="1354"/>
      <c r="IAN7" s="1354"/>
      <c r="IAO7" s="1354"/>
      <c r="IAP7" s="1354"/>
      <c r="IAQ7" s="1354"/>
      <c r="IAR7" s="1354"/>
      <c r="IAS7" s="1354"/>
      <c r="IAT7" s="1354"/>
      <c r="IAU7" s="1354"/>
      <c r="IAV7" s="1354"/>
      <c r="IAW7" s="1354"/>
      <c r="IAX7" s="1354"/>
      <c r="IAY7" s="1354"/>
      <c r="IAZ7" s="1354"/>
      <c r="IBA7" s="1354"/>
      <c r="IBB7" s="1354"/>
      <c r="IBC7" s="1354"/>
      <c r="IBD7" s="1354"/>
      <c r="IBE7" s="1354"/>
      <c r="IBF7" s="1354"/>
      <c r="IBG7" s="1354"/>
      <c r="IBH7" s="1354"/>
      <c r="IBI7" s="1354"/>
      <c r="IBJ7" s="1354"/>
      <c r="IBK7" s="1354"/>
      <c r="IBL7" s="1354"/>
      <c r="IBM7" s="1354"/>
      <c r="IBN7" s="1354"/>
      <c r="IBO7" s="1354"/>
      <c r="IBP7" s="1354"/>
      <c r="IBQ7" s="1354"/>
      <c r="IBR7" s="1354"/>
      <c r="IBS7" s="1354"/>
      <c r="IBT7" s="1354"/>
      <c r="IBU7" s="1354"/>
      <c r="IBV7" s="1354"/>
      <c r="IBW7" s="1354"/>
      <c r="IBX7" s="1354"/>
      <c r="IBY7" s="1354"/>
      <c r="IBZ7" s="1354"/>
      <c r="ICA7" s="1354"/>
      <c r="ICB7" s="1354"/>
      <c r="ICC7" s="1354"/>
      <c r="ICD7" s="1354"/>
      <c r="ICE7" s="1354"/>
      <c r="ICF7" s="1354"/>
      <c r="ICG7" s="1354"/>
      <c r="ICH7" s="1354"/>
      <c r="ICI7" s="1354"/>
      <c r="ICJ7" s="1354"/>
      <c r="ICK7" s="1354"/>
      <c r="ICL7" s="1354"/>
      <c r="ICM7" s="1354"/>
      <c r="ICN7" s="1354"/>
      <c r="ICO7" s="1354"/>
      <c r="ICP7" s="1354"/>
      <c r="ICQ7" s="1354"/>
      <c r="ICR7" s="1354"/>
      <c r="ICS7" s="1354"/>
      <c r="ICT7" s="1354"/>
      <c r="ICU7" s="1354"/>
      <c r="ICV7" s="1354"/>
      <c r="ICW7" s="1354"/>
      <c r="ICX7" s="1354"/>
      <c r="ICY7" s="1354"/>
      <c r="ICZ7" s="1354"/>
      <c r="IDA7" s="1354"/>
      <c r="IDB7" s="1354"/>
      <c r="IDC7" s="1354"/>
      <c r="IDD7" s="1354"/>
      <c r="IDE7" s="1354"/>
      <c r="IDF7" s="1354"/>
      <c r="IDG7" s="1354"/>
      <c r="IDH7" s="1354"/>
      <c r="IDI7" s="1354"/>
      <c r="IDJ7" s="1354"/>
      <c r="IDK7" s="1354"/>
      <c r="IDL7" s="1354"/>
      <c r="IDM7" s="1354"/>
      <c r="IDN7" s="1354"/>
      <c r="IDO7" s="1354"/>
      <c r="IDP7" s="1354"/>
      <c r="IDQ7" s="1354"/>
      <c r="IDR7" s="1354"/>
      <c r="IDS7" s="1354"/>
      <c r="IDT7" s="1354"/>
      <c r="IDU7" s="1354"/>
      <c r="IDV7" s="1354"/>
      <c r="IDW7" s="1354"/>
      <c r="IDX7" s="1354"/>
      <c r="IDY7" s="1354"/>
      <c r="IDZ7" s="1354"/>
      <c r="IEA7" s="1354"/>
      <c r="IEB7" s="1354"/>
      <c r="IEC7" s="1354"/>
      <c r="IED7" s="1354"/>
      <c r="IEE7" s="1354"/>
      <c r="IEF7" s="1354"/>
      <c r="IEG7" s="1354"/>
      <c r="IEH7" s="1354"/>
      <c r="IEI7" s="1354"/>
      <c r="IEJ7" s="1354"/>
      <c r="IEK7" s="1354"/>
      <c r="IEL7" s="1354"/>
      <c r="IEM7" s="1354"/>
      <c r="IEN7" s="1354"/>
      <c r="IEO7" s="1354"/>
      <c r="IEP7" s="1354"/>
      <c r="IEQ7" s="1354"/>
      <c r="IER7" s="1354"/>
      <c r="IES7" s="1354"/>
      <c r="IET7" s="1354"/>
      <c r="IEU7" s="1354"/>
      <c r="IEV7" s="1354"/>
      <c r="IEW7" s="1354"/>
      <c r="IEX7" s="1354"/>
      <c r="IEY7" s="1354"/>
      <c r="IEZ7" s="1354"/>
      <c r="IFA7" s="1354"/>
      <c r="IFB7" s="1354"/>
      <c r="IFC7" s="1354"/>
      <c r="IFD7" s="1354"/>
      <c r="IFE7" s="1354"/>
      <c r="IFF7" s="1354"/>
      <c r="IFG7" s="1354"/>
      <c r="IFH7" s="1354"/>
      <c r="IFI7" s="1354"/>
      <c r="IFJ7" s="1354"/>
      <c r="IFK7" s="1354"/>
      <c r="IFL7" s="1354"/>
      <c r="IFM7" s="1354"/>
      <c r="IFN7" s="1354"/>
      <c r="IFO7" s="1354"/>
      <c r="IFP7" s="1354"/>
      <c r="IFQ7" s="1354"/>
      <c r="IFR7" s="1354"/>
      <c r="IFS7" s="1354"/>
      <c r="IFT7" s="1354"/>
      <c r="IFU7" s="1354"/>
      <c r="IFV7" s="1354"/>
      <c r="IFW7" s="1354"/>
      <c r="IFX7" s="1354"/>
      <c r="IFY7" s="1354"/>
      <c r="IFZ7" s="1354"/>
      <c r="IGA7" s="1354"/>
      <c r="IGB7" s="1354"/>
      <c r="IGC7" s="1354"/>
      <c r="IGD7" s="1354"/>
      <c r="IGE7" s="1354"/>
      <c r="IGF7" s="1354"/>
      <c r="IGG7" s="1354"/>
      <c r="IGH7" s="1354"/>
      <c r="IGI7" s="1354"/>
      <c r="IGJ7" s="1354"/>
      <c r="IGK7" s="1354"/>
      <c r="IGL7" s="1354"/>
      <c r="IGM7" s="1354"/>
      <c r="IGN7" s="1354"/>
      <c r="IGO7" s="1354"/>
      <c r="IGP7" s="1354"/>
      <c r="IGQ7" s="1354"/>
      <c r="IGR7" s="1354"/>
      <c r="IGS7" s="1354"/>
      <c r="IGT7" s="1354"/>
      <c r="IGU7" s="1354"/>
      <c r="IGV7" s="1354"/>
      <c r="IGW7" s="1354"/>
      <c r="IGX7" s="1354"/>
      <c r="IGY7" s="1354"/>
      <c r="IGZ7" s="1354"/>
      <c r="IHA7" s="1354"/>
      <c r="IHB7" s="1354"/>
      <c r="IHC7" s="1354"/>
      <c r="IHD7" s="1354"/>
      <c r="IHE7" s="1354"/>
      <c r="IHF7" s="1354"/>
      <c r="IHG7" s="1354"/>
      <c r="IHH7" s="1354"/>
      <c r="IHI7" s="1354"/>
      <c r="IHJ7" s="1354"/>
      <c r="IHK7" s="1354"/>
      <c r="IHL7" s="1354"/>
      <c r="IHM7" s="1354"/>
      <c r="IHN7" s="1354"/>
      <c r="IHO7" s="1354"/>
      <c r="IHP7" s="1354"/>
      <c r="IHQ7" s="1354"/>
      <c r="IHR7" s="1354"/>
      <c r="IHS7" s="1354"/>
      <c r="IHT7" s="1354"/>
      <c r="IHU7" s="1354"/>
      <c r="IHV7" s="1354"/>
      <c r="IHW7" s="1354"/>
      <c r="IHX7" s="1354"/>
      <c r="IHY7" s="1354"/>
      <c r="IHZ7" s="1354"/>
      <c r="IIA7" s="1354"/>
      <c r="IIB7" s="1354"/>
      <c r="IIC7" s="1354"/>
      <c r="IID7" s="1354"/>
      <c r="IIE7" s="1354"/>
      <c r="IIF7" s="1354"/>
      <c r="IIG7" s="1354"/>
      <c r="IIH7" s="1354"/>
      <c r="III7" s="1354"/>
      <c r="IIJ7" s="1354"/>
      <c r="IIK7" s="1354"/>
      <c r="IIL7" s="1354"/>
      <c r="IIM7" s="1354"/>
      <c r="IIN7" s="1354"/>
      <c r="IIO7" s="1354"/>
      <c r="IIP7" s="1354"/>
      <c r="IIQ7" s="1354"/>
      <c r="IIR7" s="1354"/>
      <c r="IIS7" s="1354"/>
      <c r="IIT7" s="1354"/>
      <c r="IIU7" s="1354"/>
      <c r="IIV7" s="1354"/>
      <c r="IIW7" s="1354"/>
      <c r="IIX7" s="1354"/>
      <c r="IIY7" s="1354"/>
      <c r="IIZ7" s="1354"/>
      <c r="IJA7" s="1354"/>
      <c r="IJB7" s="1354"/>
      <c r="IJC7" s="1354"/>
      <c r="IJD7" s="1354"/>
      <c r="IJE7" s="1354"/>
      <c r="IJF7" s="1354"/>
      <c r="IJG7" s="1354"/>
      <c r="IJH7" s="1354"/>
      <c r="IJI7" s="1354"/>
      <c r="IJJ7" s="1354"/>
      <c r="IJK7" s="1354"/>
      <c r="IJL7" s="1354"/>
      <c r="IJM7" s="1354"/>
      <c r="IJN7" s="1354"/>
      <c r="IJO7" s="1354"/>
      <c r="IJP7" s="1354"/>
      <c r="IJQ7" s="1354"/>
      <c r="IJR7" s="1354"/>
      <c r="IJS7" s="1354"/>
      <c r="IJT7" s="1354"/>
      <c r="IJU7" s="1354"/>
      <c r="IJV7" s="1354"/>
      <c r="IJW7" s="1354"/>
      <c r="IJX7" s="1354"/>
      <c r="IJY7" s="1354"/>
      <c r="IJZ7" s="1354"/>
      <c r="IKA7" s="1354"/>
      <c r="IKB7" s="1354"/>
      <c r="IKC7" s="1354"/>
      <c r="IKD7" s="1354"/>
      <c r="IKE7" s="1354"/>
      <c r="IKF7" s="1354"/>
      <c r="IKG7" s="1354"/>
      <c r="IKH7" s="1354"/>
      <c r="IKI7" s="1354"/>
      <c r="IKJ7" s="1354"/>
      <c r="IKK7" s="1354"/>
      <c r="IKL7" s="1354"/>
      <c r="IKM7" s="1354"/>
      <c r="IKN7" s="1354"/>
      <c r="IKO7" s="1354"/>
      <c r="IKP7" s="1354"/>
      <c r="IKQ7" s="1354"/>
      <c r="IKR7" s="1354"/>
      <c r="IKS7" s="1354"/>
      <c r="IKT7" s="1354"/>
      <c r="IKU7" s="1354"/>
      <c r="IKV7" s="1354"/>
      <c r="IKW7" s="1354"/>
      <c r="IKX7" s="1354"/>
      <c r="IKY7" s="1354"/>
      <c r="IKZ7" s="1354"/>
      <c r="ILA7" s="1354"/>
      <c r="ILB7" s="1354"/>
      <c r="ILC7" s="1354"/>
      <c r="ILD7" s="1354"/>
      <c r="ILE7" s="1354"/>
      <c r="ILF7" s="1354"/>
      <c r="ILG7" s="1354"/>
      <c r="ILH7" s="1354"/>
      <c r="ILI7" s="1354"/>
      <c r="ILJ7" s="1354"/>
      <c r="ILK7" s="1354"/>
      <c r="ILL7" s="1354"/>
      <c r="ILM7" s="1354"/>
      <c r="ILN7" s="1354"/>
      <c r="ILO7" s="1354"/>
      <c r="ILP7" s="1354"/>
      <c r="ILQ7" s="1354"/>
      <c r="ILR7" s="1354"/>
      <c r="ILS7" s="1354"/>
      <c r="ILT7" s="1354"/>
      <c r="ILU7" s="1354"/>
      <c r="ILV7" s="1354"/>
      <c r="ILW7" s="1354"/>
      <c r="ILX7" s="1354"/>
      <c r="ILY7" s="1354"/>
      <c r="ILZ7" s="1354"/>
      <c r="IMA7" s="1354"/>
      <c r="IMB7" s="1354"/>
      <c r="IMC7" s="1354"/>
      <c r="IMD7" s="1354"/>
      <c r="IME7" s="1354"/>
      <c r="IMF7" s="1354"/>
      <c r="IMG7" s="1354"/>
      <c r="IMH7" s="1354"/>
      <c r="IMI7" s="1354"/>
      <c r="IMJ7" s="1354"/>
      <c r="IMK7" s="1354"/>
      <c r="IML7" s="1354"/>
      <c r="IMM7" s="1354"/>
      <c r="IMN7" s="1354"/>
      <c r="IMO7" s="1354"/>
      <c r="IMP7" s="1354"/>
      <c r="IMQ7" s="1354"/>
      <c r="IMR7" s="1354"/>
      <c r="IMS7" s="1354"/>
      <c r="IMT7" s="1354"/>
      <c r="IMU7" s="1354"/>
      <c r="IMV7" s="1354"/>
      <c r="IMW7" s="1354"/>
      <c r="IMX7" s="1354"/>
      <c r="IMY7" s="1354"/>
      <c r="IMZ7" s="1354"/>
      <c r="INA7" s="1354"/>
      <c r="INB7" s="1354"/>
      <c r="INC7" s="1354"/>
      <c r="IND7" s="1354"/>
      <c r="INE7" s="1354"/>
      <c r="INF7" s="1354"/>
      <c r="ING7" s="1354"/>
      <c r="INH7" s="1354"/>
      <c r="INI7" s="1354"/>
      <c r="INJ7" s="1354"/>
      <c r="INK7" s="1354"/>
      <c r="INL7" s="1354"/>
      <c r="INM7" s="1354"/>
      <c r="INN7" s="1354"/>
      <c r="INO7" s="1354"/>
      <c r="INP7" s="1354"/>
      <c r="INQ7" s="1354"/>
      <c r="INR7" s="1354"/>
      <c r="INS7" s="1354"/>
      <c r="INT7" s="1354"/>
      <c r="INU7" s="1354"/>
      <c r="INV7" s="1354"/>
      <c r="INW7" s="1354"/>
      <c r="INX7" s="1354"/>
      <c r="INY7" s="1354"/>
      <c r="INZ7" s="1354"/>
      <c r="IOA7" s="1354"/>
      <c r="IOB7" s="1354"/>
      <c r="IOC7" s="1354"/>
      <c r="IOD7" s="1354"/>
      <c r="IOE7" s="1354"/>
      <c r="IOF7" s="1354"/>
      <c r="IOG7" s="1354"/>
      <c r="IOH7" s="1354"/>
      <c r="IOI7" s="1354"/>
      <c r="IOJ7" s="1354"/>
      <c r="IOK7" s="1354"/>
      <c r="IOL7" s="1354"/>
      <c r="IOM7" s="1354"/>
      <c r="ION7" s="1354"/>
      <c r="IOO7" s="1354"/>
      <c r="IOP7" s="1354"/>
      <c r="IOQ7" s="1354"/>
      <c r="IOR7" s="1354"/>
      <c r="IOS7" s="1354"/>
      <c r="IOT7" s="1354"/>
      <c r="IOU7" s="1354"/>
      <c r="IOV7" s="1354"/>
      <c r="IOW7" s="1354"/>
      <c r="IOX7" s="1354"/>
      <c r="IOY7" s="1354"/>
      <c r="IOZ7" s="1354"/>
      <c r="IPA7" s="1354"/>
      <c r="IPB7" s="1354"/>
      <c r="IPC7" s="1354"/>
      <c r="IPD7" s="1354"/>
      <c r="IPE7" s="1354"/>
      <c r="IPF7" s="1354"/>
      <c r="IPG7" s="1354"/>
      <c r="IPH7" s="1354"/>
      <c r="IPI7" s="1354"/>
      <c r="IPJ7" s="1354"/>
      <c r="IPK7" s="1354"/>
      <c r="IPL7" s="1354"/>
      <c r="IPM7" s="1354"/>
      <c r="IPN7" s="1354"/>
      <c r="IPO7" s="1354"/>
      <c r="IPP7" s="1354"/>
      <c r="IPQ7" s="1354"/>
      <c r="IPR7" s="1354"/>
      <c r="IPS7" s="1354"/>
      <c r="IPT7" s="1354"/>
      <c r="IPU7" s="1354"/>
      <c r="IPV7" s="1354"/>
      <c r="IPW7" s="1354"/>
      <c r="IPX7" s="1354"/>
      <c r="IPY7" s="1354"/>
      <c r="IPZ7" s="1354"/>
      <c r="IQA7" s="1354"/>
      <c r="IQB7" s="1354"/>
      <c r="IQC7" s="1354"/>
      <c r="IQD7" s="1354"/>
      <c r="IQE7" s="1354"/>
      <c r="IQF7" s="1354"/>
      <c r="IQG7" s="1354"/>
      <c r="IQH7" s="1354"/>
      <c r="IQI7" s="1354"/>
      <c r="IQJ7" s="1354"/>
      <c r="IQK7" s="1354"/>
      <c r="IQL7" s="1354"/>
      <c r="IQM7" s="1354"/>
      <c r="IQN7" s="1354"/>
      <c r="IQO7" s="1354"/>
      <c r="IQP7" s="1354"/>
      <c r="IQQ7" s="1354"/>
      <c r="IQR7" s="1354"/>
      <c r="IQS7" s="1354"/>
      <c r="IQT7" s="1354"/>
      <c r="IQU7" s="1354"/>
      <c r="IQV7" s="1354"/>
      <c r="IQW7" s="1354"/>
      <c r="IQX7" s="1354"/>
      <c r="IQY7" s="1354"/>
      <c r="IQZ7" s="1354"/>
      <c r="IRA7" s="1354"/>
      <c r="IRB7" s="1354"/>
      <c r="IRC7" s="1354"/>
      <c r="IRD7" s="1354"/>
      <c r="IRE7" s="1354"/>
      <c r="IRF7" s="1354"/>
      <c r="IRG7" s="1354"/>
      <c r="IRH7" s="1354"/>
      <c r="IRI7" s="1354"/>
      <c r="IRJ7" s="1354"/>
      <c r="IRK7" s="1354"/>
      <c r="IRL7" s="1354"/>
      <c r="IRM7" s="1354"/>
      <c r="IRN7" s="1354"/>
      <c r="IRO7" s="1354"/>
      <c r="IRP7" s="1354"/>
      <c r="IRQ7" s="1354"/>
      <c r="IRR7" s="1354"/>
      <c r="IRS7" s="1354"/>
      <c r="IRT7" s="1354"/>
      <c r="IRU7" s="1354"/>
      <c r="IRV7" s="1354"/>
      <c r="IRW7" s="1354"/>
      <c r="IRX7" s="1354"/>
      <c r="IRY7" s="1354"/>
      <c r="IRZ7" s="1354"/>
      <c r="ISA7" s="1354"/>
      <c r="ISB7" s="1354"/>
      <c r="ISC7" s="1354"/>
      <c r="ISD7" s="1354"/>
      <c r="ISE7" s="1354"/>
      <c r="ISF7" s="1354"/>
      <c r="ISG7" s="1354"/>
      <c r="ISH7" s="1354"/>
      <c r="ISI7" s="1354"/>
      <c r="ISJ7" s="1354"/>
      <c r="ISK7" s="1354"/>
      <c r="ISL7" s="1354"/>
      <c r="ISM7" s="1354"/>
      <c r="ISN7" s="1354"/>
      <c r="ISO7" s="1354"/>
      <c r="ISP7" s="1354"/>
      <c r="ISQ7" s="1354"/>
      <c r="ISR7" s="1354"/>
      <c r="ISS7" s="1354"/>
      <c r="IST7" s="1354"/>
      <c r="ISU7" s="1354"/>
      <c r="ISV7" s="1354"/>
      <c r="ISW7" s="1354"/>
      <c r="ISX7" s="1354"/>
      <c r="ISY7" s="1354"/>
      <c r="ISZ7" s="1354"/>
      <c r="ITA7" s="1354"/>
      <c r="ITB7" s="1354"/>
      <c r="ITC7" s="1354"/>
      <c r="ITD7" s="1354"/>
      <c r="ITE7" s="1354"/>
      <c r="ITF7" s="1354"/>
      <c r="ITG7" s="1354"/>
      <c r="ITH7" s="1354"/>
      <c r="ITI7" s="1354"/>
      <c r="ITJ7" s="1354"/>
      <c r="ITK7" s="1354"/>
      <c r="ITL7" s="1354"/>
      <c r="ITM7" s="1354"/>
      <c r="ITN7" s="1354"/>
      <c r="ITO7" s="1354"/>
      <c r="ITP7" s="1354"/>
      <c r="ITQ7" s="1354"/>
      <c r="ITR7" s="1354"/>
      <c r="ITS7" s="1354"/>
      <c r="ITT7" s="1354"/>
      <c r="ITU7" s="1354"/>
      <c r="ITV7" s="1354"/>
      <c r="ITW7" s="1354"/>
      <c r="ITX7" s="1354"/>
      <c r="ITY7" s="1354"/>
      <c r="ITZ7" s="1354"/>
      <c r="IUA7" s="1354"/>
      <c r="IUB7" s="1354"/>
      <c r="IUC7" s="1354"/>
      <c r="IUD7" s="1354"/>
      <c r="IUE7" s="1354"/>
      <c r="IUF7" s="1354"/>
      <c r="IUG7" s="1354"/>
      <c r="IUH7" s="1354"/>
      <c r="IUI7" s="1354"/>
      <c r="IUJ7" s="1354"/>
      <c r="IUK7" s="1354"/>
      <c r="IUL7" s="1354"/>
      <c r="IUM7" s="1354"/>
      <c r="IUN7" s="1354"/>
      <c r="IUO7" s="1354"/>
      <c r="IUP7" s="1354"/>
      <c r="IUQ7" s="1354"/>
      <c r="IUR7" s="1354"/>
      <c r="IUS7" s="1354"/>
      <c r="IUT7" s="1354"/>
      <c r="IUU7" s="1354"/>
      <c r="IUV7" s="1354"/>
      <c r="IUW7" s="1354"/>
      <c r="IUX7" s="1354"/>
      <c r="IUY7" s="1354"/>
      <c r="IUZ7" s="1354"/>
      <c r="IVA7" s="1354"/>
      <c r="IVB7" s="1354"/>
      <c r="IVC7" s="1354"/>
      <c r="IVD7" s="1354"/>
      <c r="IVE7" s="1354"/>
      <c r="IVF7" s="1354"/>
      <c r="IVG7" s="1354"/>
      <c r="IVH7" s="1354"/>
      <c r="IVI7" s="1354"/>
      <c r="IVJ7" s="1354"/>
      <c r="IVK7" s="1354"/>
      <c r="IVL7" s="1354"/>
      <c r="IVM7" s="1354"/>
      <c r="IVN7" s="1354"/>
      <c r="IVO7" s="1354"/>
      <c r="IVP7" s="1354"/>
      <c r="IVQ7" s="1354"/>
      <c r="IVR7" s="1354"/>
      <c r="IVS7" s="1354"/>
      <c r="IVT7" s="1354"/>
      <c r="IVU7" s="1354"/>
      <c r="IVV7" s="1354"/>
      <c r="IVW7" s="1354"/>
      <c r="IVX7" s="1354"/>
      <c r="IVY7" s="1354"/>
      <c r="IVZ7" s="1354"/>
      <c r="IWA7" s="1354"/>
      <c r="IWB7" s="1354"/>
      <c r="IWC7" s="1354"/>
      <c r="IWD7" s="1354"/>
      <c r="IWE7" s="1354"/>
      <c r="IWF7" s="1354"/>
      <c r="IWG7" s="1354"/>
      <c r="IWH7" s="1354"/>
      <c r="IWI7" s="1354"/>
      <c r="IWJ7" s="1354"/>
      <c r="IWK7" s="1354"/>
      <c r="IWL7" s="1354"/>
      <c r="IWM7" s="1354"/>
      <c r="IWN7" s="1354"/>
      <c r="IWO7" s="1354"/>
      <c r="IWP7" s="1354"/>
      <c r="IWQ7" s="1354"/>
      <c r="IWR7" s="1354"/>
      <c r="IWS7" s="1354"/>
      <c r="IWT7" s="1354"/>
      <c r="IWU7" s="1354"/>
      <c r="IWV7" s="1354"/>
      <c r="IWW7" s="1354"/>
      <c r="IWX7" s="1354"/>
      <c r="IWY7" s="1354"/>
      <c r="IWZ7" s="1354"/>
      <c r="IXA7" s="1354"/>
      <c r="IXB7" s="1354"/>
      <c r="IXC7" s="1354"/>
      <c r="IXD7" s="1354"/>
      <c r="IXE7" s="1354"/>
      <c r="IXF7" s="1354"/>
      <c r="IXG7" s="1354"/>
      <c r="IXH7" s="1354"/>
      <c r="IXI7" s="1354"/>
      <c r="IXJ7" s="1354"/>
      <c r="IXK7" s="1354"/>
      <c r="IXL7" s="1354"/>
      <c r="IXM7" s="1354"/>
      <c r="IXN7" s="1354"/>
      <c r="IXO7" s="1354"/>
      <c r="IXP7" s="1354"/>
      <c r="IXQ7" s="1354"/>
      <c r="IXR7" s="1354"/>
      <c r="IXS7" s="1354"/>
      <c r="IXT7" s="1354"/>
      <c r="IXU7" s="1354"/>
      <c r="IXV7" s="1354"/>
      <c r="IXW7" s="1354"/>
      <c r="IXX7" s="1354"/>
      <c r="IXY7" s="1354"/>
      <c r="IXZ7" s="1354"/>
      <c r="IYA7" s="1354"/>
      <c r="IYB7" s="1354"/>
      <c r="IYC7" s="1354"/>
      <c r="IYD7" s="1354"/>
      <c r="IYE7" s="1354"/>
      <c r="IYF7" s="1354"/>
      <c r="IYG7" s="1354"/>
      <c r="IYH7" s="1354"/>
      <c r="IYI7" s="1354"/>
      <c r="IYJ7" s="1354"/>
      <c r="IYK7" s="1354"/>
      <c r="IYL7" s="1354"/>
      <c r="IYM7" s="1354"/>
      <c r="IYN7" s="1354"/>
      <c r="IYO7" s="1354"/>
      <c r="IYP7" s="1354"/>
      <c r="IYQ7" s="1354"/>
      <c r="IYR7" s="1354"/>
      <c r="IYS7" s="1354"/>
      <c r="IYT7" s="1354"/>
      <c r="IYU7" s="1354"/>
      <c r="IYV7" s="1354"/>
      <c r="IYW7" s="1354"/>
      <c r="IYX7" s="1354"/>
      <c r="IYY7" s="1354"/>
      <c r="IYZ7" s="1354"/>
      <c r="IZA7" s="1354"/>
      <c r="IZB7" s="1354"/>
      <c r="IZC7" s="1354"/>
      <c r="IZD7" s="1354"/>
      <c r="IZE7" s="1354"/>
      <c r="IZF7" s="1354"/>
      <c r="IZG7" s="1354"/>
      <c r="IZH7" s="1354"/>
      <c r="IZI7" s="1354"/>
      <c r="IZJ7" s="1354"/>
      <c r="IZK7" s="1354"/>
      <c r="IZL7" s="1354"/>
      <c r="IZM7" s="1354"/>
      <c r="IZN7" s="1354"/>
      <c r="IZO7" s="1354"/>
      <c r="IZP7" s="1354"/>
      <c r="IZQ7" s="1354"/>
      <c r="IZR7" s="1354"/>
      <c r="IZS7" s="1354"/>
      <c r="IZT7" s="1354"/>
      <c r="IZU7" s="1354"/>
      <c r="IZV7" s="1354"/>
      <c r="IZW7" s="1354"/>
      <c r="IZX7" s="1354"/>
      <c r="IZY7" s="1354"/>
      <c r="IZZ7" s="1354"/>
      <c r="JAA7" s="1354"/>
      <c r="JAB7" s="1354"/>
      <c r="JAC7" s="1354"/>
      <c r="JAD7" s="1354"/>
      <c r="JAE7" s="1354"/>
      <c r="JAF7" s="1354"/>
      <c r="JAG7" s="1354"/>
      <c r="JAH7" s="1354"/>
      <c r="JAI7" s="1354"/>
      <c r="JAJ7" s="1354"/>
      <c r="JAK7" s="1354"/>
      <c r="JAL7" s="1354"/>
      <c r="JAM7" s="1354"/>
      <c r="JAN7" s="1354"/>
      <c r="JAO7" s="1354"/>
      <c r="JAP7" s="1354"/>
      <c r="JAQ7" s="1354"/>
      <c r="JAR7" s="1354"/>
      <c r="JAS7" s="1354"/>
      <c r="JAT7" s="1354"/>
      <c r="JAU7" s="1354"/>
      <c r="JAV7" s="1354"/>
      <c r="JAW7" s="1354"/>
      <c r="JAX7" s="1354"/>
      <c r="JAY7" s="1354"/>
      <c r="JAZ7" s="1354"/>
      <c r="JBA7" s="1354"/>
      <c r="JBB7" s="1354"/>
      <c r="JBC7" s="1354"/>
      <c r="JBD7" s="1354"/>
      <c r="JBE7" s="1354"/>
      <c r="JBF7" s="1354"/>
      <c r="JBG7" s="1354"/>
      <c r="JBH7" s="1354"/>
      <c r="JBI7" s="1354"/>
      <c r="JBJ7" s="1354"/>
      <c r="JBK7" s="1354"/>
      <c r="JBL7" s="1354"/>
      <c r="JBM7" s="1354"/>
      <c r="JBN7" s="1354"/>
      <c r="JBO7" s="1354"/>
      <c r="JBP7" s="1354"/>
      <c r="JBQ7" s="1354"/>
      <c r="JBR7" s="1354"/>
      <c r="JBS7" s="1354"/>
      <c r="JBT7" s="1354"/>
      <c r="JBU7" s="1354"/>
      <c r="JBV7" s="1354"/>
      <c r="JBW7" s="1354"/>
      <c r="JBX7" s="1354"/>
      <c r="JBY7" s="1354"/>
      <c r="JBZ7" s="1354"/>
      <c r="JCA7" s="1354"/>
      <c r="JCB7" s="1354"/>
      <c r="JCC7" s="1354"/>
      <c r="JCD7" s="1354"/>
      <c r="JCE7" s="1354"/>
      <c r="JCF7" s="1354"/>
      <c r="JCG7" s="1354"/>
      <c r="JCH7" s="1354"/>
      <c r="JCI7" s="1354"/>
      <c r="JCJ7" s="1354"/>
      <c r="JCK7" s="1354"/>
      <c r="JCL7" s="1354"/>
      <c r="JCM7" s="1354"/>
      <c r="JCN7" s="1354"/>
      <c r="JCO7" s="1354"/>
      <c r="JCP7" s="1354"/>
      <c r="JCQ7" s="1354"/>
      <c r="JCR7" s="1354"/>
      <c r="JCS7" s="1354"/>
      <c r="JCT7" s="1354"/>
      <c r="JCU7" s="1354"/>
      <c r="JCV7" s="1354"/>
      <c r="JCW7" s="1354"/>
      <c r="JCX7" s="1354"/>
      <c r="JCY7" s="1354"/>
      <c r="JCZ7" s="1354"/>
      <c r="JDA7" s="1354"/>
      <c r="JDB7" s="1354"/>
      <c r="JDC7" s="1354"/>
      <c r="JDD7" s="1354"/>
      <c r="JDE7" s="1354"/>
      <c r="JDF7" s="1354"/>
      <c r="JDG7" s="1354"/>
      <c r="JDH7" s="1354"/>
      <c r="JDI7" s="1354"/>
      <c r="JDJ7" s="1354"/>
      <c r="JDK7" s="1354"/>
      <c r="JDL7" s="1354"/>
      <c r="JDM7" s="1354"/>
      <c r="JDN7" s="1354"/>
      <c r="JDO7" s="1354"/>
      <c r="JDP7" s="1354"/>
      <c r="JDQ7" s="1354"/>
      <c r="JDR7" s="1354"/>
      <c r="JDS7" s="1354"/>
      <c r="JDT7" s="1354"/>
      <c r="JDU7" s="1354"/>
      <c r="JDV7" s="1354"/>
      <c r="JDW7" s="1354"/>
      <c r="JDX7" s="1354"/>
      <c r="JDY7" s="1354"/>
      <c r="JDZ7" s="1354"/>
      <c r="JEA7" s="1354"/>
      <c r="JEB7" s="1354"/>
      <c r="JEC7" s="1354"/>
      <c r="JED7" s="1354"/>
      <c r="JEE7" s="1354"/>
      <c r="JEF7" s="1354"/>
      <c r="JEG7" s="1354"/>
      <c r="JEH7" s="1354"/>
      <c r="JEI7" s="1354"/>
      <c r="JEJ7" s="1354"/>
      <c r="JEK7" s="1354"/>
      <c r="JEL7" s="1354"/>
      <c r="JEM7" s="1354"/>
      <c r="JEN7" s="1354"/>
      <c r="JEO7" s="1354"/>
      <c r="JEP7" s="1354"/>
      <c r="JEQ7" s="1354"/>
      <c r="JER7" s="1354"/>
      <c r="JES7" s="1354"/>
      <c r="JET7" s="1354"/>
      <c r="JEU7" s="1354"/>
      <c r="JEV7" s="1354"/>
      <c r="JEW7" s="1354"/>
      <c r="JEX7" s="1354"/>
      <c r="JEY7" s="1354"/>
      <c r="JEZ7" s="1354"/>
      <c r="JFA7" s="1354"/>
      <c r="JFB7" s="1354"/>
      <c r="JFC7" s="1354"/>
      <c r="JFD7" s="1354"/>
      <c r="JFE7" s="1354"/>
      <c r="JFF7" s="1354"/>
      <c r="JFG7" s="1354"/>
      <c r="JFH7" s="1354"/>
      <c r="JFI7" s="1354"/>
      <c r="JFJ7" s="1354"/>
      <c r="JFK7" s="1354"/>
      <c r="JFL7" s="1354"/>
      <c r="JFM7" s="1354"/>
      <c r="JFN7" s="1354"/>
      <c r="JFO7" s="1354"/>
      <c r="JFP7" s="1354"/>
      <c r="JFQ7" s="1354"/>
      <c r="JFR7" s="1354"/>
      <c r="JFS7" s="1354"/>
      <c r="JFT7" s="1354"/>
      <c r="JFU7" s="1354"/>
      <c r="JFV7" s="1354"/>
      <c r="JFW7" s="1354"/>
      <c r="JFX7" s="1354"/>
      <c r="JFY7" s="1354"/>
      <c r="JFZ7" s="1354"/>
      <c r="JGA7" s="1354"/>
      <c r="JGB7" s="1354"/>
      <c r="JGC7" s="1354"/>
      <c r="JGD7" s="1354"/>
      <c r="JGE7" s="1354"/>
      <c r="JGF7" s="1354"/>
      <c r="JGG7" s="1354"/>
      <c r="JGH7" s="1354"/>
      <c r="JGI7" s="1354"/>
      <c r="JGJ7" s="1354"/>
      <c r="JGK7" s="1354"/>
      <c r="JGL7" s="1354"/>
      <c r="JGM7" s="1354"/>
      <c r="JGN7" s="1354"/>
      <c r="JGO7" s="1354"/>
      <c r="JGP7" s="1354"/>
      <c r="JGQ7" s="1354"/>
      <c r="JGR7" s="1354"/>
      <c r="JGS7" s="1354"/>
      <c r="JGT7" s="1354"/>
      <c r="JGU7" s="1354"/>
      <c r="JGV7" s="1354"/>
      <c r="JGW7" s="1354"/>
      <c r="JGX7" s="1354"/>
      <c r="JGY7" s="1354"/>
      <c r="JGZ7" s="1354"/>
      <c r="JHA7" s="1354"/>
      <c r="JHB7" s="1354"/>
      <c r="JHC7" s="1354"/>
      <c r="JHD7" s="1354"/>
      <c r="JHE7" s="1354"/>
      <c r="JHF7" s="1354"/>
      <c r="JHG7" s="1354"/>
      <c r="JHH7" s="1354"/>
      <c r="JHI7" s="1354"/>
      <c r="JHJ7" s="1354"/>
      <c r="JHK7" s="1354"/>
      <c r="JHL7" s="1354"/>
      <c r="JHM7" s="1354"/>
      <c r="JHN7" s="1354"/>
      <c r="JHO7" s="1354"/>
      <c r="JHP7" s="1354"/>
      <c r="JHQ7" s="1354"/>
      <c r="JHR7" s="1354"/>
      <c r="JHS7" s="1354"/>
      <c r="JHT7" s="1354"/>
      <c r="JHU7" s="1354"/>
      <c r="JHV7" s="1354"/>
      <c r="JHW7" s="1354"/>
      <c r="JHX7" s="1354"/>
      <c r="JHY7" s="1354"/>
      <c r="JHZ7" s="1354"/>
      <c r="JIA7" s="1354"/>
      <c r="JIB7" s="1354"/>
      <c r="JIC7" s="1354"/>
      <c r="JID7" s="1354"/>
      <c r="JIE7" s="1354"/>
      <c r="JIF7" s="1354"/>
      <c r="JIG7" s="1354"/>
      <c r="JIH7" s="1354"/>
      <c r="JII7" s="1354"/>
      <c r="JIJ7" s="1354"/>
      <c r="JIK7" s="1354"/>
      <c r="JIL7" s="1354"/>
      <c r="JIM7" s="1354"/>
      <c r="JIN7" s="1354"/>
      <c r="JIO7" s="1354"/>
      <c r="JIP7" s="1354"/>
      <c r="JIQ7" s="1354"/>
      <c r="JIR7" s="1354"/>
      <c r="JIS7" s="1354"/>
      <c r="JIT7" s="1354"/>
      <c r="JIU7" s="1354"/>
      <c r="JIV7" s="1354"/>
      <c r="JIW7" s="1354"/>
      <c r="JIX7" s="1354"/>
      <c r="JIY7" s="1354"/>
      <c r="JIZ7" s="1354"/>
      <c r="JJA7" s="1354"/>
      <c r="JJB7" s="1354"/>
      <c r="JJC7" s="1354"/>
      <c r="JJD7" s="1354"/>
      <c r="JJE7" s="1354"/>
      <c r="JJF7" s="1354"/>
      <c r="JJG7" s="1354"/>
      <c r="JJH7" s="1354"/>
      <c r="JJI7" s="1354"/>
      <c r="JJJ7" s="1354"/>
      <c r="JJK7" s="1354"/>
      <c r="JJL7" s="1354"/>
      <c r="JJM7" s="1354"/>
      <c r="JJN7" s="1354"/>
      <c r="JJO7" s="1354"/>
      <c r="JJP7" s="1354"/>
      <c r="JJQ7" s="1354"/>
      <c r="JJR7" s="1354"/>
      <c r="JJS7" s="1354"/>
      <c r="JJT7" s="1354"/>
      <c r="JJU7" s="1354"/>
      <c r="JJV7" s="1354"/>
      <c r="JJW7" s="1354"/>
      <c r="JJX7" s="1354"/>
      <c r="JJY7" s="1354"/>
      <c r="JJZ7" s="1354"/>
      <c r="JKA7" s="1354"/>
      <c r="JKB7" s="1354"/>
      <c r="JKC7" s="1354"/>
      <c r="JKD7" s="1354"/>
      <c r="JKE7" s="1354"/>
      <c r="JKF7" s="1354"/>
      <c r="JKG7" s="1354"/>
      <c r="JKH7" s="1354"/>
      <c r="JKI7" s="1354"/>
      <c r="JKJ7" s="1354"/>
      <c r="JKK7" s="1354"/>
      <c r="JKL7" s="1354"/>
      <c r="JKM7" s="1354"/>
      <c r="JKN7" s="1354"/>
      <c r="JKO7" s="1354"/>
      <c r="JKP7" s="1354"/>
      <c r="JKQ7" s="1354"/>
      <c r="JKR7" s="1354"/>
      <c r="JKS7" s="1354"/>
      <c r="JKT7" s="1354"/>
      <c r="JKU7" s="1354"/>
      <c r="JKV7" s="1354"/>
      <c r="JKW7" s="1354"/>
      <c r="JKX7" s="1354"/>
      <c r="JKY7" s="1354"/>
      <c r="JKZ7" s="1354"/>
      <c r="JLA7" s="1354"/>
      <c r="JLB7" s="1354"/>
      <c r="JLC7" s="1354"/>
      <c r="JLD7" s="1354"/>
      <c r="JLE7" s="1354"/>
      <c r="JLF7" s="1354"/>
      <c r="JLG7" s="1354"/>
      <c r="JLH7" s="1354"/>
      <c r="JLI7" s="1354"/>
      <c r="JLJ7" s="1354"/>
      <c r="JLK7" s="1354"/>
      <c r="JLL7" s="1354"/>
      <c r="JLM7" s="1354"/>
      <c r="JLN7" s="1354"/>
      <c r="JLO7" s="1354"/>
      <c r="JLP7" s="1354"/>
      <c r="JLQ7" s="1354"/>
      <c r="JLR7" s="1354"/>
      <c r="JLS7" s="1354"/>
      <c r="JLT7" s="1354"/>
      <c r="JLU7" s="1354"/>
      <c r="JLV7" s="1354"/>
      <c r="JLW7" s="1354"/>
      <c r="JLX7" s="1354"/>
      <c r="JLY7" s="1354"/>
      <c r="JLZ7" s="1354"/>
      <c r="JMA7" s="1354"/>
      <c r="JMB7" s="1354"/>
      <c r="JMC7" s="1354"/>
      <c r="JMD7" s="1354"/>
      <c r="JME7" s="1354"/>
      <c r="JMF7" s="1354"/>
      <c r="JMG7" s="1354"/>
      <c r="JMH7" s="1354"/>
      <c r="JMI7" s="1354"/>
      <c r="JMJ7" s="1354"/>
      <c r="JMK7" s="1354"/>
      <c r="JML7" s="1354"/>
      <c r="JMM7" s="1354"/>
      <c r="JMN7" s="1354"/>
      <c r="JMO7" s="1354"/>
      <c r="JMP7" s="1354"/>
      <c r="JMQ7" s="1354"/>
      <c r="JMR7" s="1354"/>
      <c r="JMS7" s="1354"/>
      <c r="JMT7" s="1354"/>
      <c r="JMU7" s="1354"/>
      <c r="JMV7" s="1354"/>
      <c r="JMW7" s="1354"/>
      <c r="JMX7" s="1354"/>
      <c r="JMY7" s="1354"/>
      <c r="JMZ7" s="1354"/>
      <c r="JNA7" s="1354"/>
      <c r="JNB7" s="1354"/>
      <c r="JNC7" s="1354"/>
      <c r="JND7" s="1354"/>
      <c r="JNE7" s="1354"/>
      <c r="JNF7" s="1354"/>
      <c r="JNG7" s="1354"/>
      <c r="JNH7" s="1354"/>
      <c r="JNI7" s="1354"/>
      <c r="JNJ7" s="1354"/>
      <c r="JNK7" s="1354"/>
      <c r="JNL7" s="1354"/>
      <c r="JNM7" s="1354"/>
      <c r="JNN7" s="1354"/>
      <c r="JNO7" s="1354"/>
      <c r="JNP7" s="1354"/>
      <c r="JNQ7" s="1354"/>
      <c r="JNR7" s="1354"/>
      <c r="JNS7" s="1354"/>
      <c r="JNT7" s="1354"/>
      <c r="JNU7" s="1354"/>
      <c r="JNV7" s="1354"/>
      <c r="JNW7" s="1354"/>
      <c r="JNX7" s="1354"/>
      <c r="JNY7" s="1354"/>
      <c r="JNZ7" s="1354"/>
      <c r="JOA7" s="1354"/>
      <c r="JOB7" s="1354"/>
      <c r="JOC7" s="1354"/>
      <c r="JOD7" s="1354"/>
      <c r="JOE7" s="1354"/>
      <c r="JOF7" s="1354"/>
      <c r="JOG7" s="1354"/>
      <c r="JOH7" s="1354"/>
      <c r="JOI7" s="1354"/>
      <c r="JOJ7" s="1354"/>
      <c r="JOK7" s="1354"/>
      <c r="JOL7" s="1354"/>
      <c r="JOM7" s="1354"/>
      <c r="JON7" s="1354"/>
      <c r="JOO7" s="1354"/>
      <c r="JOP7" s="1354"/>
      <c r="JOQ7" s="1354"/>
      <c r="JOR7" s="1354"/>
      <c r="JOS7" s="1354"/>
      <c r="JOT7" s="1354"/>
      <c r="JOU7" s="1354"/>
      <c r="JOV7" s="1354"/>
      <c r="JOW7" s="1354"/>
      <c r="JOX7" s="1354"/>
      <c r="JOY7" s="1354"/>
      <c r="JOZ7" s="1354"/>
      <c r="JPA7" s="1354"/>
      <c r="JPB7" s="1354"/>
      <c r="JPC7" s="1354"/>
      <c r="JPD7" s="1354"/>
      <c r="JPE7" s="1354"/>
      <c r="JPF7" s="1354"/>
      <c r="JPG7" s="1354"/>
      <c r="JPH7" s="1354"/>
      <c r="JPI7" s="1354"/>
      <c r="JPJ7" s="1354"/>
      <c r="JPK7" s="1354"/>
      <c r="JPL7" s="1354"/>
      <c r="JPM7" s="1354"/>
      <c r="JPN7" s="1354"/>
      <c r="JPO7" s="1354"/>
      <c r="JPP7" s="1354"/>
      <c r="JPQ7" s="1354"/>
      <c r="JPR7" s="1354"/>
      <c r="JPS7" s="1354"/>
      <c r="JPT7" s="1354"/>
      <c r="JPU7" s="1354"/>
      <c r="JPV7" s="1354"/>
      <c r="JPW7" s="1354"/>
      <c r="JPX7" s="1354"/>
      <c r="JPY7" s="1354"/>
      <c r="JPZ7" s="1354"/>
      <c r="JQA7" s="1354"/>
      <c r="JQB7" s="1354"/>
      <c r="JQC7" s="1354"/>
      <c r="JQD7" s="1354"/>
      <c r="JQE7" s="1354"/>
      <c r="JQF7" s="1354"/>
      <c r="JQG7" s="1354"/>
      <c r="JQH7" s="1354"/>
      <c r="JQI7" s="1354"/>
      <c r="JQJ7" s="1354"/>
      <c r="JQK7" s="1354"/>
      <c r="JQL7" s="1354"/>
      <c r="JQM7" s="1354"/>
      <c r="JQN7" s="1354"/>
      <c r="JQO7" s="1354"/>
      <c r="JQP7" s="1354"/>
      <c r="JQQ7" s="1354"/>
      <c r="JQR7" s="1354"/>
      <c r="JQS7" s="1354"/>
      <c r="JQT7" s="1354"/>
      <c r="JQU7" s="1354"/>
      <c r="JQV7" s="1354"/>
      <c r="JQW7" s="1354"/>
      <c r="JQX7" s="1354"/>
      <c r="JQY7" s="1354"/>
      <c r="JQZ7" s="1354"/>
      <c r="JRA7" s="1354"/>
      <c r="JRB7" s="1354"/>
      <c r="JRC7" s="1354"/>
      <c r="JRD7" s="1354"/>
      <c r="JRE7" s="1354"/>
      <c r="JRF7" s="1354"/>
      <c r="JRG7" s="1354"/>
      <c r="JRH7" s="1354"/>
      <c r="JRI7" s="1354"/>
      <c r="JRJ7" s="1354"/>
      <c r="JRK7" s="1354"/>
      <c r="JRL7" s="1354"/>
      <c r="JRM7" s="1354"/>
      <c r="JRN7" s="1354"/>
      <c r="JRO7" s="1354"/>
      <c r="JRP7" s="1354"/>
      <c r="JRQ7" s="1354"/>
      <c r="JRR7" s="1354"/>
      <c r="JRS7" s="1354"/>
      <c r="JRT7" s="1354"/>
      <c r="JRU7" s="1354"/>
      <c r="JRV7" s="1354"/>
      <c r="JRW7" s="1354"/>
      <c r="JRX7" s="1354"/>
      <c r="JRY7" s="1354"/>
      <c r="JRZ7" s="1354"/>
      <c r="JSA7" s="1354"/>
      <c r="JSB7" s="1354"/>
      <c r="JSC7" s="1354"/>
      <c r="JSD7" s="1354"/>
      <c r="JSE7" s="1354"/>
      <c r="JSF7" s="1354"/>
      <c r="JSG7" s="1354"/>
      <c r="JSH7" s="1354"/>
      <c r="JSI7" s="1354"/>
      <c r="JSJ7" s="1354"/>
      <c r="JSK7" s="1354"/>
      <c r="JSL7" s="1354"/>
      <c r="JSM7" s="1354"/>
      <c r="JSN7" s="1354"/>
      <c r="JSO7" s="1354"/>
      <c r="JSP7" s="1354"/>
      <c r="JSQ7" s="1354"/>
      <c r="JSR7" s="1354"/>
      <c r="JSS7" s="1354"/>
      <c r="JST7" s="1354"/>
      <c r="JSU7" s="1354"/>
      <c r="JSV7" s="1354"/>
      <c r="JSW7" s="1354"/>
      <c r="JSX7" s="1354"/>
      <c r="JSY7" s="1354"/>
      <c r="JSZ7" s="1354"/>
      <c r="JTA7" s="1354"/>
      <c r="JTB7" s="1354"/>
      <c r="JTC7" s="1354"/>
      <c r="JTD7" s="1354"/>
      <c r="JTE7" s="1354"/>
      <c r="JTF7" s="1354"/>
      <c r="JTG7" s="1354"/>
      <c r="JTH7" s="1354"/>
      <c r="JTI7" s="1354"/>
      <c r="JTJ7" s="1354"/>
      <c r="JTK7" s="1354"/>
      <c r="JTL7" s="1354"/>
      <c r="JTM7" s="1354"/>
      <c r="JTN7" s="1354"/>
      <c r="JTO7" s="1354"/>
      <c r="JTP7" s="1354"/>
      <c r="JTQ7" s="1354"/>
      <c r="JTR7" s="1354"/>
      <c r="JTS7" s="1354"/>
      <c r="JTT7" s="1354"/>
      <c r="JTU7" s="1354"/>
      <c r="JTV7" s="1354"/>
      <c r="JTW7" s="1354"/>
      <c r="JTX7" s="1354"/>
      <c r="JTY7" s="1354"/>
      <c r="JTZ7" s="1354"/>
      <c r="JUA7" s="1354"/>
      <c r="JUB7" s="1354"/>
      <c r="JUC7" s="1354"/>
      <c r="JUD7" s="1354"/>
      <c r="JUE7" s="1354"/>
      <c r="JUF7" s="1354"/>
      <c r="JUG7" s="1354"/>
      <c r="JUH7" s="1354"/>
      <c r="JUI7" s="1354"/>
      <c r="JUJ7" s="1354"/>
      <c r="JUK7" s="1354"/>
      <c r="JUL7" s="1354"/>
      <c r="JUM7" s="1354"/>
      <c r="JUN7" s="1354"/>
      <c r="JUO7" s="1354"/>
      <c r="JUP7" s="1354"/>
      <c r="JUQ7" s="1354"/>
      <c r="JUR7" s="1354"/>
      <c r="JUS7" s="1354"/>
      <c r="JUT7" s="1354"/>
      <c r="JUU7" s="1354"/>
      <c r="JUV7" s="1354"/>
      <c r="JUW7" s="1354"/>
      <c r="JUX7" s="1354"/>
      <c r="JUY7" s="1354"/>
      <c r="JUZ7" s="1354"/>
      <c r="JVA7" s="1354"/>
      <c r="JVB7" s="1354"/>
      <c r="JVC7" s="1354"/>
      <c r="JVD7" s="1354"/>
      <c r="JVE7" s="1354"/>
      <c r="JVF7" s="1354"/>
      <c r="JVG7" s="1354"/>
      <c r="JVH7" s="1354"/>
      <c r="JVI7" s="1354"/>
      <c r="JVJ7" s="1354"/>
      <c r="JVK7" s="1354"/>
      <c r="JVL7" s="1354"/>
      <c r="JVM7" s="1354"/>
      <c r="JVN7" s="1354"/>
      <c r="JVO7" s="1354"/>
      <c r="JVP7" s="1354"/>
      <c r="JVQ7" s="1354"/>
      <c r="JVR7" s="1354"/>
      <c r="JVS7" s="1354"/>
      <c r="JVT7" s="1354"/>
      <c r="JVU7" s="1354"/>
      <c r="JVV7" s="1354"/>
      <c r="JVW7" s="1354"/>
      <c r="JVX7" s="1354"/>
      <c r="JVY7" s="1354"/>
      <c r="JVZ7" s="1354"/>
      <c r="JWA7" s="1354"/>
      <c r="JWB7" s="1354"/>
      <c r="JWC7" s="1354"/>
      <c r="JWD7" s="1354"/>
      <c r="JWE7" s="1354"/>
      <c r="JWF7" s="1354"/>
      <c r="JWG7" s="1354"/>
      <c r="JWH7" s="1354"/>
      <c r="JWI7" s="1354"/>
      <c r="JWJ7" s="1354"/>
      <c r="JWK7" s="1354"/>
      <c r="JWL7" s="1354"/>
      <c r="JWM7" s="1354"/>
      <c r="JWN7" s="1354"/>
      <c r="JWO7" s="1354"/>
      <c r="JWP7" s="1354"/>
      <c r="JWQ7" s="1354"/>
      <c r="JWR7" s="1354"/>
      <c r="JWS7" s="1354"/>
      <c r="JWT7" s="1354"/>
      <c r="JWU7" s="1354"/>
      <c r="JWV7" s="1354"/>
      <c r="JWW7" s="1354"/>
      <c r="JWX7" s="1354"/>
      <c r="JWY7" s="1354"/>
      <c r="JWZ7" s="1354"/>
      <c r="JXA7" s="1354"/>
      <c r="JXB7" s="1354"/>
      <c r="JXC7" s="1354"/>
      <c r="JXD7" s="1354"/>
      <c r="JXE7" s="1354"/>
      <c r="JXF7" s="1354"/>
      <c r="JXG7" s="1354"/>
      <c r="JXH7" s="1354"/>
      <c r="JXI7" s="1354"/>
      <c r="JXJ7" s="1354"/>
      <c r="JXK7" s="1354"/>
      <c r="JXL7" s="1354"/>
      <c r="JXM7" s="1354"/>
      <c r="JXN7" s="1354"/>
      <c r="JXO7" s="1354"/>
      <c r="JXP7" s="1354"/>
      <c r="JXQ7" s="1354"/>
      <c r="JXR7" s="1354"/>
      <c r="JXS7" s="1354"/>
      <c r="JXT7" s="1354"/>
      <c r="JXU7" s="1354"/>
      <c r="JXV7" s="1354"/>
      <c r="JXW7" s="1354"/>
      <c r="JXX7" s="1354"/>
      <c r="JXY7" s="1354"/>
      <c r="JXZ7" s="1354"/>
      <c r="JYA7" s="1354"/>
      <c r="JYB7" s="1354"/>
      <c r="JYC7" s="1354"/>
      <c r="JYD7" s="1354"/>
      <c r="JYE7" s="1354"/>
      <c r="JYF7" s="1354"/>
      <c r="JYG7" s="1354"/>
      <c r="JYH7" s="1354"/>
      <c r="JYI7" s="1354"/>
      <c r="JYJ7" s="1354"/>
      <c r="JYK7" s="1354"/>
      <c r="JYL7" s="1354"/>
      <c r="JYM7" s="1354"/>
      <c r="JYN7" s="1354"/>
      <c r="JYO7" s="1354"/>
      <c r="JYP7" s="1354"/>
      <c r="JYQ7" s="1354"/>
      <c r="JYR7" s="1354"/>
      <c r="JYS7" s="1354"/>
      <c r="JYT7" s="1354"/>
      <c r="JYU7" s="1354"/>
      <c r="JYV7" s="1354"/>
      <c r="JYW7" s="1354"/>
      <c r="JYX7" s="1354"/>
      <c r="JYY7" s="1354"/>
      <c r="JYZ7" s="1354"/>
      <c r="JZA7" s="1354"/>
      <c r="JZB7" s="1354"/>
      <c r="JZC7" s="1354"/>
      <c r="JZD7" s="1354"/>
      <c r="JZE7" s="1354"/>
      <c r="JZF7" s="1354"/>
      <c r="JZG7" s="1354"/>
      <c r="JZH7" s="1354"/>
      <c r="JZI7" s="1354"/>
      <c r="JZJ7" s="1354"/>
      <c r="JZK7" s="1354"/>
      <c r="JZL7" s="1354"/>
      <c r="JZM7" s="1354"/>
      <c r="JZN7" s="1354"/>
      <c r="JZO7" s="1354"/>
      <c r="JZP7" s="1354"/>
      <c r="JZQ7" s="1354"/>
      <c r="JZR7" s="1354"/>
      <c r="JZS7" s="1354"/>
      <c r="JZT7" s="1354"/>
      <c r="JZU7" s="1354"/>
      <c r="JZV7" s="1354"/>
      <c r="JZW7" s="1354"/>
      <c r="JZX7" s="1354"/>
      <c r="JZY7" s="1354"/>
      <c r="JZZ7" s="1354"/>
      <c r="KAA7" s="1354"/>
      <c r="KAB7" s="1354"/>
      <c r="KAC7" s="1354"/>
      <c r="KAD7" s="1354"/>
      <c r="KAE7" s="1354"/>
      <c r="KAF7" s="1354"/>
      <c r="KAG7" s="1354"/>
      <c r="KAH7" s="1354"/>
      <c r="KAI7" s="1354"/>
      <c r="KAJ7" s="1354"/>
      <c r="KAK7" s="1354"/>
      <c r="KAL7" s="1354"/>
      <c r="KAM7" s="1354"/>
      <c r="KAN7" s="1354"/>
      <c r="KAO7" s="1354"/>
      <c r="KAP7" s="1354"/>
      <c r="KAQ7" s="1354"/>
      <c r="KAR7" s="1354"/>
      <c r="KAS7" s="1354"/>
      <c r="KAT7" s="1354"/>
      <c r="KAU7" s="1354"/>
      <c r="KAV7" s="1354"/>
      <c r="KAW7" s="1354"/>
      <c r="KAX7" s="1354"/>
      <c r="KAY7" s="1354"/>
      <c r="KAZ7" s="1354"/>
      <c r="KBA7" s="1354"/>
      <c r="KBB7" s="1354"/>
      <c r="KBC7" s="1354"/>
      <c r="KBD7" s="1354"/>
      <c r="KBE7" s="1354"/>
      <c r="KBF7" s="1354"/>
      <c r="KBG7" s="1354"/>
      <c r="KBH7" s="1354"/>
      <c r="KBI7" s="1354"/>
      <c r="KBJ7" s="1354"/>
      <c r="KBK7" s="1354"/>
      <c r="KBL7" s="1354"/>
      <c r="KBM7" s="1354"/>
      <c r="KBN7" s="1354"/>
      <c r="KBO7" s="1354"/>
      <c r="KBP7" s="1354"/>
      <c r="KBQ7" s="1354"/>
      <c r="KBR7" s="1354"/>
      <c r="KBS7" s="1354"/>
      <c r="KBT7" s="1354"/>
      <c r="KBU7" s="1354"/>
      <c r="KBV7" s="1354"/>
      <c r="KBW7" s="1354"/>
      <c r="KBX7" s="1354"/>
      <c r="KBY7" s="1354"/>
      <c r="KBZ7" s="1354"/>
      <c r="KCA7" s="1354"/>
      <c r="KCB7" s="1354"/>
      <c r="KCC7" s="1354"/>
      <c r="KCD7" s="1354"/>
      <c r="KCE7" s="1354"/>
      <c r="KCF7" s="1354"/>
      <c r="KCG7" s="1354"/>
      <c r="KCH7" s="1354"/>
      <c r="KCI7" s="1354"/>
      <c r="KCJ7" s="1354"/>
      <c r="KCK7" s="1354"/>
      <c r="KCL7" s="1354"/>
      <c r="KCM7" s="1354"/>
      <c r="KCN7" s="1354"/>
      <c r="KCO7" s="1354"/>
      <c r="KCP7" s="1354"/>
      <c r="KCQ7" s="1354"/>
      <c r="KCR7" s="1354"/>
      <c r="KCS7" s="1354"/>
      <c r="KCT7" s="1354"/>
      <c r="KCU7" s="1354"/>
      <c r="KCV7" s="1354"/>
      <c r="KCW7" s="1354"/>
      <c r="KCX7" s="1354"/>
      <c r="KCY7" s="1354"/>
      <c r="KCZ7" s="1354"/>
      <c r="KDA7" s="1354"/>
      <c r="KDB7" s="1354"/>
      <c r="KDC7" s="1354"/>
      <c r="KDD7" s="1354"/>
      <c r="KDE7" s="1354"/>
      <c r="KDF7" s="1354"/>
      <c r="KDG7" s="1354"/>
      <c r="KDH7" s="1354"/>
      <c r="KDI7" s="1354"/>
      <c r="KDJ7" s="1354"/>
      <c r="KDK7" s="1354"/>
      <c r="KDL7" s="1354"/>
      <c r="KDM7" s="1354"/>
      <c r="KDN7" s="1354"/>
      <c r="KDO7" s="1354"/>
      <c r="KDP7" s="1354"/>
      <c r="KDQ7" s="1354"/>
      <c r="KDR7" s="1354"/>
      <c r="KDS7" s="1354"/>
      <c r="KDT7" s="1354"/>
      <c r="KDU7" s="1354"/>
      <c r="KDV7" s="1354"/>
      <c r="KDW7" s="1354"/>
      <c r="KDX7" s="1354"/>
      <c r="KDY7" s="1354"/>
      <c r="KDZ7" s="1354"/>
      <c r="KEA7" s="1354"/>
      <c r="KEB7" s="1354"/>
      <c r="KEC7" s="1354"/>
      <c r="KED7" s="1354"/>
      <c r="KEE7" s="1354"/>
      <c r="KEF7" s="1354"/>
      <c r="KEG7" s="1354"/>
      <c r="KEH7" s="1354"/>
      <c r="KEI7" s="1354"/>
      <c r="KEJ7" s="1354"/>
      <c r="KEK7" s="1354"/>
      <c r="KEL7" s="1354"/>
      <c r="KEM7" s="1354"/>
      <c r="KEN7" s="1354"/>
      <c r="KEO7" s="1354"/>
      <c r="KEP7" s="1354"/>
      <c r="KEQ7" s="1354"/>
      <c r="KER7" s="1354"/>
      <c r="KES7" s="1354"/>
      <c r="KET7" s="1354"/>
      <c r="KEU7" s="1354"/>
      <c r="KEV7" s="1354"/>
      <c r="KEW7" s="1354"/>
      <c r="KEX7" s="1354"/>
      <c r="KEY7" s="1354"/>
      <c r="KEZ7" s="1354"/>
      <c r="KFA7" s="1354"/>
      <c r="KFB7" s="1354"/>
      <c r="KFC7" s="1354"/>
      <c r="KFD7" s="1354"/>
      <c r="KFE7" s="1354"/>
      <c r="KFF7" s="1354"/>
      <c r="KFG7" s="1354"/>
      <c r="KFH7" s="1354"/>
      <c r="KFI7" s="1354"/>
      <c r="KFJ7" s="1354"/>
      <c r="KFK7" s="1354"/>
      <c r="KFL7" s="1354"/>
      <c r="KFM7" s="1354"/>
      <c r="KFN7" s="1354"/>
      <c r="KFO7" s="1354"/>
      <c r="KFP7" s="1354"/>
      <c r="KFQ7" s="1354"/>
      <c r="KFR7" s="1354"/>
      <c r="KFS7" s="1354"/>
      <c r="KFT7" s="1354"/>
      <c r="KFU7" s="1354"/>
      <c r="KFV7" s="1354"/>
      <c r="KFW7" s="1354"/>
      <c r="KFX7" s="1354"/>
      <c r="KFY7" s="1354"/>
      <c r="KFZ7" s="1354"/>
      <c r="KGA7" s="1354"/>
      <c r="KGB7" s="1354"/>
      <c r="KGC7" s="1354"/>
      <c r="KGD7" s="1354"/>
      <c r="KGE7" s="1354"/>
      <c r="KGF7" s="1354"/>
      <c r="KGG7" s="1354"/>
      <c r="KGH7" s="1354"/>
      <c r="KGI7" s="1354"/>
      <c r="KGJ7" s="1354"/>
      <c r="KGK7" s="1354"/>
      <c r="KGL7" s="1354"/>
      <c r="KGM7" s="1354"/>
      <c r="KGN7" s="1354"/>
      <c r="KGO7" s="1354"/>
      <c r="KGP7" s="1354"/>
      <c r="KGQ7" s="1354"/>
      <c r="KGR7" s="1354"/>
      <c r="KGS7" s="1354"/>
      <c r="KGT7" s="1354"/>
      <c r="KGU7" s="1354"/>
      <c r="KGV7" s="1354"/>
      <c r="KGW7" s="1354"/>
      <c r="KGX7" s="1354"/>
      <c r="KGY7" s="1354"/>
      <c r="KGZ7" s="1354"/>
      <c r="KHA7" s="1354"/>
      <c r="KHB7" s="1354"/>
      <c r="KHC7" s="1354"/>
      <c r="KHD7" s="1354"/>
      <c r="KHE7" s="1354"/>
      <c r="KHF7" s="1354"/>
      <c r="KHG7" s="1354"/>
      <c r="KHH7" s="1354"/>
      <c r="KHI7" s="1354"/>
      <c r="KHJ7" s="1354"/>
      <c r="KHK7" s="1354"/>
      <c r="KHL7" s="1354"/>
      <c r="KHM7" s="1354"/>
      <c r="KHN7" s="1354"/>
      <c r="KHO7" s="1354"/>
      <c r="KHP7" s="1354"/>
      <c r="KHQ7" s="1354"/>
      <c r="KHR7" s="1354"/>
      <c r="KHS7" s="1354"/>
      <c r="KHT7" s="1354"/>
      <c r="KHU7" s="1354"/>
      <c r="KHV7" s="1354"/>
      <c r="KHW7" s="1354"/>
      <c r="KHX7" s="1354"/>
      <c r="KHY7" s="1354"/>
      <c r="KHZ7" s="1354"/>
      <c r="KIA7" s="1354"/>
      <c r="KIB7" s="1354"/>
      <c r="KIC7" s="1354"/>
      <c r="KID7" s="1354"/>
      <c r="KIE7" s="1354"/>
      <c r="KIF7" s="1354"/>
      <c r="KIG7" s="1354"/>
      <c r="KIH7" s="1354"/>
      <c r="KII7" s="1354"/>
      <c r="KIJ7" s="1354"/>
      <c r="KIK7" s="1354"/>
      <c r="KIL7" s="1354"/>
      <c r="KIM7" s="1354"/>
      <c r="KIN7" s="1354"/>
      <c r="KIO7" s="1354"/>
      <c r="KIP7" s="1354"/>
      <c r="KIQ7" s="1354"/>
      <c r="KIR7" s="1354"/>
      <c r="KIS7" s="1354"/>
      <c r="KIT7" s="1354"/>
      <c r="KIU7" s="1354"/>
      <c r="KIV7" s="1354"/>
      <c r="KIW7" s="1354"/>
      <c r="KIX7" s="1354"/>
      <c r="KIY7" s="1354"/>
      <c r="KIZ7" s="1354"/>
      <c r="KJA7" s="1354"/>
      <c r="KJB7" s="1354"/>
      <c r="KJC7" s="1354"/>
      <c r="KJD7" s="1354"/>
      <c r="KJE7" s="1354"/>
      <c r="KJF7" s="1354"/>
      <c r="KJG7" s="1354"/>
      <c r="KJH7" s="1354"/>
      <c r="KJI7" s="1354"/>
      <c r="KJJ7" s="1354"/>
      <c r="KJK7" s="1354"/>
      <c r="KJL7" s="1354"/>
      <c r="KJM7" s="1354"/>
      <c r="KJN7" s="1354"/>
      <c r="KJO7" s="1354"/>
      <c r="KJP7" s="1354"/>
      <c r="KJQ7" s="1354"/>
      <c r="KJR7" s="1354"/>
      <c r="KJS7" s="1354"/>
      <c r="KJT7" s="1354"/>
      <c r="KJU7" s="1354"/>
      <c r="KJV7" s="1354"/>
      <c r="KJW7" s="1354"/>
      <c r="KJX7" s="1354"/>
      <c r="KJY7" s="1354"/>
      <c r="KJZ7" s="1354"/>
      <c r="KKA7" s="1354"/>
      <c r="KKB7" s="1354"/>
      <c r="KKC7" s="1354"/>
      <c r="KKD7" s="1354"/>
      <c r="KKE7" s="1354"/>
      <c r="KKF7" s="1354"/>
      <c r="KKG7" s="1354"/>
      <c r="KKH7" s="1354"/>
      <c r="KKI7" s="1354"/>
      <c r="KKJ7" s="1354"/>
      <c r="KKK7" s="1354"/>
      <c r="KKL7" s="1354"/>
      <c r="KKM7" s="1354"/>
      <c r="KKN7" s="1354"/>
      <c r="KKO7" s="1354"/>
      <c r="KKP7" s="1354"/>
      <c r="KKQ7" s="1354"/>
      <c r="KKR7" s="1354"/>
      <c r="KKS7" s="1354"/>
      <c r="KKT7" s="1354"/>
      <c r="KKU7" s="1354"/>
      <c r="KKV7" s="1354"/>
      <c r="KKW7" s="1354"/>
      <c r="KKX7" s="1354"/>
      <c r="KKY7" s="1354"/>
      <c r="KKZ7" s="1354"/>
      <c r="KLA7" s="1354"/>
      <c r="KLB7" s="1354"/>
      <c r="KLC7" s="1354"/>
      <c r="KLD7" s="1354"/>
      <c r="KLE7" s="1354"/>
      <c r="KLF7" s="1354"/>
      <c r="KLG7" s="1354"/>
      <c r="KLH7" s="1354"/>
      <c r="KLI7" s="1354"/>
      <c r="KLJ7" s="1354"/>
      <c r="KLK7" s="1354"/>
      <c r="KLL7" s="1354"/>
      <c r="KLM7" s="1354"/>
      <c r="KLN7" s="1354"/>
      <c r="KLO7" s="1354"/>
      <c r="KLP7" s="1354"/>
      <c r="KLQ7" s="1354"/>
      <c r="KLR7" s="1354"/>
      <c r="KLS7" s="1354"/>
      <c r="KLT7" s="1354"/>
      <c r="KLU7" s="1354"/>
      <c r="KLV7" s="1354"/>
      <c r="KLW7" s="1354"/>
      <c r="KLX7" s="1354"/>
      <c r="KLY7" s="1354"/>
      <c r="KLZ7" s="1354"/>
      <c r="KMA7" s="1354"/>
      <c r="KMB7" s="1354"/>
      <c r="KMC7" s="1354"/>
      <c r="KMD7" s="1354"/>
      <c r="KME7" s="1354"/>
      <c r="KMF7" s="1354"/>
      <c r="KMG7" s="1354"/>
      <c r="KMH7" s="1354"/>
      <c r="KMI7" s="1354"/>
      <c r="KMJ7" s="1354"/>
      <c r="KMK7" s="1354"/>
      <c r="KML7" s="1354"/>
      <c r="KMM7" s="1354"/>
      <c r="KMN7" s="1354"/>
      <c r="KMO7" s="1354"/>
      <c r="KMP7" s="1354"/>
      <c r="KMQ7" s="1354"/>
      <c r="KMR7" s="1354"/>
      <c r="KMS7" s="1354"/>
      <c r="KMT7" s="1354"/>
      <c r="KMU7" s="1354"/>
      <c r="KMV7" s="1354"/>
      <c r="KMW7" s="1354"/>
      <c r="KMX7" s="1354"/>
      <c r="KMY7" s="1354"/>
      <c r="KMZ7" s="1354"/>
      <c r="KNA7" s="1354"/>
      <c r="KNB7" s="1354"/>
      <c r="KNC7" s="1354"/>
      <c r="KND7" s="1354"/>
      <c r="KNE7" s="1354"/>
      <c r="KNF7" s="1354"/>
      <c r="KNG7" s="1354"/>
      <c r="KNH7" s="1354"/>
      <c r="KNI7" s="1354"/>
      <c r="KNJ7" s="1354"/>
      <c r="KNK7" s="1354"/>
      <c r="KNL7" s="1354"/>
      <c r="KNM7" s="1354"/>
      <c r="KNN7" s="1354"/>
      <c r="KNO7" s="1354"/>
      <c r="KNP7" s="1354"/>
      <c r="KNQ7" s="1354"/>
      <c r="KNR7" s="1354"/>
      <c r="KNS7" s="1354"/>
      <c r="KNT7" s="1354"/>
      <c r="KNU7" s="1354"/>
      <c r="KNV7" s="1354"/>
      <c r="KNW7" s="1354"/>
      <c r="KNX7" s="1354"/>
      <c r="KNY7" s="1354"/>
      <c r="KNZ7" s="1354"/>
      <c r="KOA7" s="1354"/>
      <c r="KOB7" s="1354"/>
      <c r="KOC7" s="1354"/>
      <c r="KOD7" s="1354"/>
      <c r="KOE7" s="1354"/>
      <c r="KOF7" s="1354"/>
      <c r="KOG7" s="1354"/>
      <c r="KOH7" s="1354"/>
      <c r="KOI7" s="1354"/>
      <c r="KOJ7" s="1354"/>
      <c r="KOK7" s="1354"/>
      <c r="KOL7" s="1354"/>
      <c r="KOM7" s="1354"/>
      <c r="KON7" s="1354"/>
      <c r="KOO7" s="1354"/>
      <c r="KOP7" s="1354"/>
      <c r="KOQ7" s="1354"/>
      <c r="KOR7" s="1354"/>
      <c r="KOS7" s="1354"/>
      <c r="KOT7" s="1354"/>
      <c r="KOU7" s="1354"/>
      <c r="KOV7" s="1354"/>
      <c r="KOW7" s="1354"/>
      <c r="KOX7" s="1354"/>
      <c r="KOY7" s="1354"/>
      <c r="KOZ7" s="1354"/>
      <c r="KPA7" s="1354"/>
      <c r="KPB7" s="1354"/>
      <c r="KPC7" s="1354"/>
      <c r="KPD7" s="1354"/>
      <c r="KPE7" s="1354"/>
      <c r="KPF7" s="1354"/>
      <c r="KPG7" s="1354"/>
      <c r="KPH7" s="1354"/>
      <c r="KPI7" s="1354"/>
      <c r="KPJ7" s="1354"/>
      <c r="KPK7" s="1354"/>
      <c r="KPL7" s="1354"/>
      <c r="KPM7" s="1354"/>
      <c r="KPN7" s="1354"/>
      <c r="KPO7" s="1354"/>
      <c r="KPP7" s="1354"/>
      <c r="KPQ7" s="1354"/>
      <c r="KPR7" s="1354"/>
      <c r="KPS7" s="1354"/>
      <c r="KPT7" s="1354"/>
      <c r="KPU7" s="1354"/>
      <c r="KPV7" s="1354"/>
      <c r="KPW7" s="1354"/>
      <c r="KPX7" s="1354"/>
      <c r="KPY7" s="1354"/>
      <c r="KPZ7" s="1354"/>
      <c r="KQA7" s="1354"/>
      <c r="KQB7" s="1354"/>
      <c r="KQC7" s="1354"/>
      <c r="KQD7" s="1354"/>
      <c r="KQE7" s="1354"/>
      <c r="KQF7" s="1354"/>
      <c r="KQG7" s="1354"/>
      <c r="KQH7" s="1354"/>
      <c r="KQI7" s="1354"/>
      <c r="KQJ7" s="1354"/>
      <c r="KQK7" s="1354"/>
      <c r="KQL7" s="1354"/>
      <c r="KQM7" s="1354"/>
      <c r="KQN7" s="1354"/>
      <c r="KQO7" s="1354"/>
      <c r="KQP7" s="1354"/>
      <c r="KQQ7" s="1354"/>
      <c r="KQR7" s="1354"/>
      <c r="KQS7" s="1354"/>
      <c r="KQT7" s="1354"/>
      <c r="KQU7" s="1354"/>
      <c r="KQV7" s="1354"/>
      <c r="KQW7" s="1354"/>
      <c r="KQX7" s="1354"/>
      <c r="KQY7" s="1354"/>
      <c r="KQZ7" s="1354"/>
      <c r="KRA7" s="1354"/>
      <c r="KRB7" s="1354"/>
      <c r="KRC7" s="1354"/>
      <c r="KRD7" s="1354"/>
      <c r="KRE7" s="1354"/>
      <c r="KRF7" s="1354"/>
      <c r="KRG7" s="1354"/>
      <c r="KRH7" s="1354"/>
      <c r="KRI7" s="1354"/>
      <c r="KRJ7" s="1354"/>
      <c r="KRK7" s="1354"/>
      <c r="KRL7" s="1354"/>
      <c r="KRM7" s="1354"/>
      <c r="KRN7" s="1354"/>
      <c r="KRO7" s="1354"/>
      <c r="KRP7" s="1354"/>
      <c r="KRQ7" s="1354"/>
      <c r="KRR7" s="1354"/>
      <c r="KRS7" s="1354"/>
      <c r="KRT7" s="1354"/>
      <c r="KRU7" s="1354"/>
      <c r="KRV7" s="1354"/>
      <c r="KRW7" s="1354"/>
      <c r="KRX7" s="1354"/>
      <c r="KRY7" s="1354"/>
      <c r="KRZ7" s="1354"/>
      <c r="KSA7" s="1354"/>
      <c r="KSB7" s="1354"/>
      <c r="KSC7" s="1354"/>
      <c r="KSD7" s="1354"/>
      <c r="KSE7" s="1354"/>
      <c r="KSF7" s="1354"/>
      <c r="KSG7" s="1354"/>
      <c r="KSH7" s="1354"/>
      <c r="KSI7" s="1354"/>
      <c r="KSJ7" s="1354"/>
      <c r="KSK7" s="1354"/>
      <c r="KSL7" s="1354"/>
      <c r="KSM7" s="1354"/>
      <c r="KSN7" s="1354"/>
      <c r="KSO7" s="1354"/>
      <c r="KSP7" s="1354"/>
      <c r="KSQ7" s="1354"/>
      <c r="KSR7" s="1354"/>
      <c r="KSS7" s="1354"/>
      <c r="KST7" s="1354"/>
      <c r="KSU7" s="1354"/>
      <c r="KSV7" s="1354"/>
      <c r="KSW7" s="1354"/>
      <c r="KSX7" s="1354"/>
      <c r="KSY7" s="1354"/>
      <c r="KSZ7" s="1354"/>
      <c r="KTA7" s="1354"/>
      <c r="KTB7" s="1354"/>
      <c r="KTC7" s="1354"/>
      <c r="KTD7" s="1354"/>
      <c r="KTE7" s="1354"/>
      <c r="KTF7" s="1354"/>
      <c r="KTG7" s="1354"/>
      <c r="KTH7" s="1354"/>
      <c r="KTI7" s="1354"/>
      <c r="KTJ7" s="1354"/>
      <c r="KTK7" s="1354"/>
      <c r="KTL7" s="1354"/>
      <c r="KTM7" s="1354"/>
      <c r="KTN7" s="1354"/>
      <c r="KTO7" s="1354"/>
      <c r="KTP7" s="1354"/>
      <c r="KTQ7" s="1354"/>
      <c r="KTR7" s="1354"/>
      <c r="KTS7" s="1354"/>
      <c r="KTT7" s="1354"/>
      <c r="KTU7" s="1354"/>
      <c r="KTV7" s="1354"/>
      <c r="KTW7" s="1354"/>
      <c r="KTX7" s="1354"/>
      <c r="KTY7" s="1354"/>
      <c r="KTZ7" s="1354"/>
      <c r="KUA7" s="1354"/>
      <c r="KUB7" s="1354"/>
      <c r="KUC7" s="1354"/>
      <c r="KUD7" s="1354"/>
      <c r="KUE7" s="1354"/>
      <c r="KUF7" s="1354"/>
      <c r="KUG7" s="1354"/>
      <c r="KUH7" s="1354"/>
      <c r="KUI7" s="1354"/>
      <c r="KUJ7" s="1354"/>
      <c r="KUK7" s="1354"/>
      <c r="KUL7" s="1354"/>
      <c r="KUM7" s="1354"/>
      <c r="KUN7" s="1354"/>
      <c r="KUO7" s="1354"/>
      <c r="KUP7" s="1354"/>
      <c r="KUQ7" s="1354"/>
      <c r="KUR7" s="1354"/>
      <c r="KUS7" s="1354"/>
      <c r="KUT7" s="1354"/>
      <c r="KUU7" s="1354"/>
      <c r="KUV7" s="1354"/>
      <c r="KUW7" s="1354"/>
      <c r="KUX7" s="1354"/>
      <c r="KUY7" s="1354"/>
      <c r="KUZ7" s="1354"/>
      <c r="KVA7" s="1354"/>
      <c r="KVB7" s="1354"/>
      <c r="KVC7" s="1354"/>
      <c r="KVD7" s="1354"/>
      <c r="KVE7" s="1354"/>
      <c r="KVF7" s="1354"/>
      <c r="KVG7" s="1354"/>
      <c r="KVH7" s="1354"/>
      <c r="KVI7" s="1354"/>
      <c r="KVJ7" s="1354"/>
      <c r="KVK7" s="1354"/>
      <c r="KVL7" s="1354"/>
      <c r="KVM7" s="1354"/>
      <c r="KVN7" s="1354"/>
      <c r="KVO7" s="1354"/>
      <c r="KVP7" s="1354"/>
      <c r="KVQ7" s="1354"/>
      <c r="KVR7" s="1354"/>
      <c r="KVS7" s="1354"/>
      <c r="KVT7" s="1354"/>
      <c r="KVU7" s="1354"/>
      <c r="KVV7" s="1354"/>
      <c r="KVW7" s="1354"/>
      <c r="KVX7" s="1354"/>
      <c r="KVY7" s="1354"/>
      <c r="KVZ7" s="1354"/>
      <c r="KWA7" s="1354"/>
      <c r="KWB7" s="1354"/>
      <c r="KWC7" s="1354"/>
      <c r="KWD7" s="1354"/>
      <c r="KWE7" s="1354"/>
      <c r="KWF7" s="1354"/>
      <c r="KWG7" s="1354"/>
      <c r="KWH7" s="1354"/>
      <c r="KWI7" s="1354"/>
      <c r="KWJ7" s="1354"/>
      <c r="KWK7" s="1354"/>
      <c r="KWL7" s="1354"/>
      <c r="KWM7" s="1354"/>
      <c r="KWN7" s="1354"/>
      <c r="KWO7" s="1354"/>
      <c r="KWP7" s="1354"/>
      <c r="KWQ7" s="1354"/>
      <c r="KWR7" s="1354"/>
      <c r="KWS7" s="1354"/>
      <c r="KWT7" s="1354"/>
      <c r="KWU7" s="1354"/>
      <c r="KWV7" s="1354"/>
      <c r="KWW7" s="1354"/>
      <c r="KWX7" s="1354"/>
      <c r="KWY7" s="1354"/>
      <c r="KWZ7" s="1354"/>
      <c r="KXA7" s="1354"/>
      <c r="KXB7" s="1354"/>
      <c r="KXC7" s="1354"/>
      <c r="KXD7" s="1354"/>
      <c r="KXE7" s="1354"/>
      <c r="KXF7" s="1354"/>
      <c r="KXG7" s="1354"/>
      <c r="KXH7" s="1354"/>
      <c r="KXI7" s="1354"/>
      <c r="KXJ7" s="1354"/>
      <c r="KXK7" s="1354"/>
      <c r="KXL7" s="1354"/>
      <c r="KXM7" s="1354"/>
      <c r="KXN7" s="1354"/>
      <c r="KXO7" s="1354"/>
      <c r="KXP7" s="1354"/>
      <c r="KXQ7" s="1354"/>
      <c r="KXR7" s="1354"/>
      <c r="KXS7" s="1354"/>
      <c r="KXT7" s="1354"/>
      <c r="KXU7" s="1354"/>
      <c r="KXV7" s="1354"/>
      <c r="KXW7" s="1354"/>
      <c r="KXX7" s="1354"/>
      <c r="KXY7" s="1354"/>
      <c r="KXZ7" s="1354"/>
      <c r="KYA7" s="1354"/>
      <c r="KYB7" s="1354"/>
      <c r="KYC7" s="1354"/>
      <c r="KYD7" s="1354"/>
      <c r="KYE7" s="1354"/>
      <c r="KYF7" s="1354"/>
      <c r="KYG7" s="1354"/>
      <c r="KYH7" s="1354"/>
      <c r="KYI7" s="1354"/>
      <c r="KYJ7" s="1354"/>
      <c r="KYK7" s="1354"/>
      <c r="KYL7" s="1354"/>
      <c r="KYM7" s="1354"/>
      <c r="KYN7" s="1354"/>
      <c r="KYO7" s="1354"/>
      <c r="KYP7" s="1354"/>
      <c r="KYQ7" s="1354"/>
      <c r="KYR7" s="1354"/>
      <c r="KYS7" s="1354"/>
      <c r="KYT7" s="1354"/>
      <c r="KYU7" s="1354"/>
      <c r="KYV7" s="1354"/>
      <c r="KYW7" s="1354"/>
      <c r="KYX7" s="1354"/>
      <c r="KYY7" s="1354"/>
      <c r="KYZ7" s="1354"/>
      <c r="KZA7" s="1354"/>
      <c r="KZB7" s="1354"/>
      <c r="KZC7" s="1354"/>
      <c r="KZD7" s="1354"/>
      <c r="KZE7" s="1354"/>
      <c r="KZF7" s="1354"/>
      <c r="KZG7" s="1354"/>
      <c r="KZH7" s="1354"/>
      <c r="KZI7" s="1354"/>
      <c r="KZJ7" s="1354"/>
      <c r="KZK7" s="1354"/>
      <c r="KZL7" s="1354"/>
      <c r="KZM7" s="1354"/>
      <c r="KZN7" s="1354"/>
      <c r="KZO7" s="1354"/>
      <c r="KZP7" s="1354"/>
      <c r="KZQ7" s="1354"/>
      <c r="KZR7" s="1354"/>
      <c r="KZS7" s="1354"/>
      <c r="KZT7" s="1354"/>
      <c r="KZU7" s="1354"/>
      <c r="KZV7" s="1354"/>
      <c r="KZW7" s="1354"/>
      <c r="KZX7" s="1354"/>
      <c r="KZY7" s="1354"/>
      <c r="KZZ7" s="1354"/>
      <c r="LAA7" s="1354"/>
      <c r="LAB7" s="1354"/>
      <c r="LAC7" s="1354"/>
      <c r="LAD7" s="1354"/>
      <c r="LAE7" s="1354"/>
      <c r="LAF7" s="1354"/>
      <c r="LAG7" s="1354"/>
      <c r="LAH7" s="1354"/>
      <c r="LAI7" s="1354"/>
      <c r="LAJ7" s="1354"/>
      <c r="LAK7" s="1354"/>
      <c r="LAL7" s="1354"/>
      <c r="LAM7" s="1354"/>
      <c r="LAN7" s="1354"/>
      <c r="LAO7" s="1354"/>
      <c r="LAP7" s="1354"/>
      <c r="LAQ7" s="1354"/>
      <c r="LAR7" s="1354"/>
      <c r="LAS7" s="1354"/>
      <c r="LAT7" s="1354"/>
      <c r="LAU7" s="1354"/>
      <c r="LAV7" s="1354"/>
      <c r="LAW7" s="1354"/>
      <c r="LAX7" s="1354"/>
      <c r="LAY7" s="1354"/>
      <c r="LAZ7" s="1354"/>
      <c r="LBA7" s="1354"/>
      <c r="LBB7" s="1354"/>
      <c r="LBC7" s="1354"/>
      <c r="LBD7" s="1354"/>
      <c r="LBE7" s="1354"/>
      <c r="LBF7" s="1354"/>
      <c r="LBG7" s="1354"/>
      <c r="LBH7" s="1354"/>
      <c r="LBI7" s="1354"/>
      <c r="LBJ7" s="1354"/>
      <c r="LBK7" s="1354"/>
      <c r="LBL7" s="1354"/>
      <c r="LBM7" s="1354"/>
      <c r="LBN7" s="1354"/>
      <c r="LBO7" s="1354"/>
      <c r="LBP7" s="1354"/>
      <c r="LBQ7" s="1354"/>
      <c r="LBR7" s="1354"/>
      <c r="LBS7" s="1354"/>
      <c r="LBT7" s="1354"/>
      <c r="LBU7" s="1354"/>
      <c r="LBV7" s="1354"/>
      <c r="LBW7" s="1354"/>
      <c r="LBX7" s="1354"/>
      <c r="LBY7" s="1354"/>
      <c r="LBZ7" s="1354"/>
      <c r="LCA7" s="1354"/>
      <c r="LCB7" s="1354"/>
      <c r="LCC7" s="1354"/>
      <c r="LCD7" s="1354"/>
      <c r="LCE7" s="1354"/>
      <c r="LCF7" s="1354"/>
      <c r="LCG7" s="1354"/>
      <c r="LCH7" s="1354"/>
      <c r="LCI7" s="1354"/>
      <c r="LCJ7" s="1354"/>
      <c r="LCK7" s="1354"/>
      <c r="LCL7" s="1354"/>
      <c r="LCM7" s="1354"/>
      <c r="LCN7" s="1354"/>
      <c r="LCO7" s="1354"/>
      <c r="LCP7" s="1354"/>
      <c r="LCQ7" s="1354"/>
      <c r="LCR7" s="1354"/>
      <c r="LCS7" s="1354"/>
      <c r="LCT7" s="1354"/>
      <c r="LCU7" s="1354"/>
      <c r="LCV7" s="1354"/>
      <c r="LCW7" s="1354"/>
      <c r="LCX7" s="1354"/>
      <c r="LCY7" s="1354"/>
      <c r="LCZ7" s="1354"/>
      <c r="LDA7" s="1354"/>
      <c r="LDB7" s="1354"/>
      <c r="LDC7" s="1354"/>
      <c r="LDD7" s="1354"/>
      <c r="LDE7" s="1354"/>
      <c r="LDF7" s="1354"/>
      <c r="LDG7" s="1354"/>
      <c r="LDH7" s="1354"/>
      <c r="LDI7" s="1354"/>
      <c r="LDJ7" s="1354"/>
      <c r="LDK7" s="1354"/>
      <c r="LDL7" s="1354"/>
      <c r="LDM7" s="1354"/>
      <c r="LDN7" s="1354"/>
      <c r="LDO7" s="1354"/>
      <c r="LDP7" s="1354"/>
      <c r="LDQ7" s="1354"/>
      <c r="LDR7" s="1354"/>
      <c r="LDS7" s="1354"/>
      <c r="LDT7" s="1354"/>
      <c r="LDU7" s="1354"/>
      <c r="LDV7" s="1354"/>
      <c r="LDW7" s="1354"/>
      <c r="LDX7" s="1354"/>
      <c r="LDY7" s="1354"/>
      <c r="LDZ7" s="1354"/>
      <c r="LEA7" s="1354"/>
      <c r="LEB7" s="1354"/>
      <c r="LEC7" s="1354"/>
      <c r="LED7" s="1354"/>
      <c r="LEE7" s="1354"/>
      <c r="LEF7" s="1354"/>
      <c r="LEG7" s="1354"/>
      <c r="LEH7" s="1354"/>
      <c r="LEI7" s="1354"/>
      <c r="LEJ7" s="1354"/>
      <c r="LEK7" s="1354"/>
      <c r="LEL7" s="1354"/>
      <c r="LEM7" s="1354"/>
      <c r="LEN7" s="1354"/>
      <c r="LEO7" s="1354"/>
      <c r="LEP7" s="1354"/>
      <c r="LEQ7" s="1354"/>
      <c r="LER7" s="1354"/>
      <c r="LES7" s="1354"/>
      <c r="LET7" s="1354"/>
      <c r="LEU7" s="1354"/>
      <c r="LEV7" s="1354"/>
      <c r="LEW7" s="1354"/>
      <c r="LEX7" s="1354"/>
      <c r="LEY7" s="1354"/>
      <c r="LEZ7" s="1354"/>
      <c r="LFA7" s="1354"/>
      <c r="LFB7" s="1354"/>
      <c r="LFC7" s="1354"/>
      <c r="LFD7" s="1354"/>
      <c r="LFE7" s="1354"/>
      <c r="LFF7" s="1354"/>
      <c r="LFG7" s="1354"/>
      <c r="LFH7" s="1354"/>
      <c r="LFI7" s="1354"/>
      <c r="LFJ7" s="1354"/>
      <c r="LFK7" s="1354"/>
      <c r="LFL7" s="1354"/>
      <c r="LFM7" s="1354"/>
      <c r="LFN7" s="1354"/>
      <c r="LFO7" s="1354"/>
      <c r="LFP7" s="1354"/>
      <c r="LFQ7" s="1354"/>
      <c r="LFR7" s="1354"/>
      <c r="LFS7" s="1354"/>
      <c r="LFT7" s="1354"/>
      <c r="LFU7" s="1354"/>
      <c r="LFV7" s="1354"/>
      <c r="LFW7" s="1354"/>
      <c r="LFX7" s="1354"/>
      <c r="LFY7" s="1354"/>
      <c r="LFZ7" s="1354"/>
      <c r="LGA7" s="1354"/>
      <c r="LGB7" s="1354"/>
      <c r="LGC7" s="1354"/>
      <c r="LGD7" s="1354"/>
      <c r="LGE7" s="1354"/>
      <c r="LGF7" s="1354"/>
      <c r="LGG7" s="1354"/>
      <c r="LGH7" s="1354"/>
      <c r="LGI7" s="1354"/>
      <c r="LGJ7" s="1354"/>
      <c r="LGK7" s="1354"/>
      <c r="LGL7" s="1354"/>
      <c r="LGM7" s="1354"/>
      <c r="LGN7" s="1354"/>
      <c r="LGO7" s="1354"/>
      <c r="LGP7" s="1354"/>
      <c r="LGQ7" s="1354"/>
      <c r="LGR7" s="1354"/>
      <c r="LGS7" s="1354"/>
      <c r="LGT7" s="1354"/>
      <c r="LGU7" s="1354"/>
      <c r="LGV7" s="1354"/>
      <c r="LGW7" s="1354"/>
      <c r="LGX7" s="1354"/>
      <c r="LGY7" s="1354"/>
      <c r="LGZ7" s="1354"/>
      <c r="LHA7" s="1354"/>
      <c r="LHB7" s="1354"/>
      <c r="LHC7" s="1354"/>
      <c r="LHD7" s="1354"/>
      <c r="LHE7" s="1354"/>
      <c r="LHF7" s="1354"/>
      <c r="LHG7" s="1354"/>
      <c r="LHH7" s="1354"/>
      <c r="LHI7" s="1354"/>
      <c r="LHJ7" s="1354"/>
      <c r="LHK7" s="1354"/>
      <c r="LHL7" s="1354"/>
      <c r="LHM7" s="1354"/>
      <c r="LHN7" s="1354"/>
      <c r="LHO7" s="1354"/>
      <c r="LHP7" s="1354"/>
      <c r="LHQ7" s="1354"/>
      <c r="LHR7" s="1354"/>
      <c r="LHS7" s="1354"/>
      <c r="LHT7" s="1354"/>
      <c r="LHU7" s="1354"/>
      <c r="LHV7" s="1354"/>
      <c r="LHW7" s="1354"/>
      <c r="LHX7" s="1354"/>
      <c r="LHY7" s="1354"/>
      <c r="LHZ7" s="1354"/>
      <c r="LIA7" s="1354"/>
      <c r="LIB7" s="1354"/>
      <c r="LIC7" s="1354"/>
      <c r="LID7" s="1354"/>
      <c r="LIE7" s="1354"/>
      <c r="LIF7" s="1354"/>
      <c r="LIG7" s="1354"/>
      <c r="LIH7" s="1354"/>
      <c r="LII7" s="1354"/>
      <c r="LIJ7" s="1354"/>
      <c r="LIK7" s="1354"/>
      <c r="LIL7" s="1354"/>
      <c r="LIM7" s="1354"/>
      <c r="LIN7" s="1354"/>
      <c r="LIO7" s="1354"/>
      <c r="LIP7" s="1354"/>
      <c r="LIQ7" s="1354"/>
      <c r="LIR7" s="1354"/>
      <c r="LIS7" s="1354"/>
      <c r="LIT7" s="1354"/>
      <c r="LIU7" s="1354"/>
      <c r="LIV7" s="1354"/>
      <c r="LIW7" s="1354"/>
      <c r="LIX7" s="1354"/>
      <c r="LIY7" s="1354"/>
      <c r="LIZ7" s="1354"/>
      <c r="LJA7" s="1354"/>
      <c r="LJB7" s="1354"/>
      <c r="LJC7" s="1354"/>
      <c r="LJD7" s="1354"/>
      <c r="LJE7" s="1354"/>
      <c r="LJF7" s="1354"/>
      <c r="LJG7" s="1354"/>
      <c r="LJH7" s="1354"/>
      <c r="LJI7" s="1354"/>
      <c r="LJJ7" s="1354"/>
      <c r="LJK7" s="1354"/>
      <c r="LJL7" s="1354"/>
      <c r="LJM7" s="1354"/>
      <c r="LJN7" s="1354"/>
      <c r="LJO7" s="1354"/>
      <c r="LJP7" s="1354"/>
      <c r="LJQ7" s="1354"/>
      <c r="LJR7" s="1354"/>
      <c r="LJS7" s="1354"/>
      <c r="LJT7" s="1354"/>
      <c r="LJU7" s="1354"/>
      <c r="LJV7" s="1354"/>
      <c r="LJW7" s="1354"/>
      <c r="LJX7" s="1354"/>
      <c r="LJY7" s="1354"/>
      <c r="LJZ7" s="1354"/>
      <c r="LKA7" s="1354"/>
      <c r="LKB7" s="1354"/>
      <c r="LKC7" s="1354"/>
      <c r="LKD7" s="1354"/>
      <c r="LKE7" s="1354"/>
      <c r="LKF7" s="1354"/>
      <c r="LKG7" s="1354"/>
      <c r="LKH7" s="1354"/>
      <c r="LKI7" s="1354"/>
      <c r="LKJ7" s="1354"/>
      <c r="LKK7" s="1354"/>
      <c r="LKL7" s="1354"/>
      <c r="LKM7" s="1354"/>
      <c r="LKN7" s="1354"/>
      <c r="LKO7" s="1354"/>
      <c r="LKP7" s="1354"/>
      <c r="LKQ7" s="1354"/>
      <c r="LKR7" s="1354"/>
      <c r="LKS7" s="1354"/>
      <c r="LKT7" s="1354"/>
      <c r="LKU7" s="1354"/>
      <c r="LKV7" s="1354"/>
      <c r="LKW7" s="1354"/>
      <c r="LKX7" s="1354"/>
      <c r="LKY7" s="1354"/>
      <c r="LKZ7" s="1354"/>
      <c r="LLA7" s="1354"/>
      <c r="LLB7" s="1354"/>
      <c r="LLC7" s="1354"/>
      <c r="LLD7" s="1354"/>
      <c r="LLE7" s="1354"/>
      <c r="LLF7" s="1354"/>
      <c r="LLG7" s="1354"/>
      <c r="LLH7" s="1354"/>
      <c r="LLI7" s="1354"/>
      <c r="LLJ7" s="1354"/>
      <c r="LLK7" s="1354"/>
      <c r="LLL7" s="1354"/>
      <c r="LLM7" s="1354"/>
      <c r="LLN7" s="1354"/>
      <c r="LLO7" s="1354"/>
      <c r="LLP7" s="1354"/>
      <c r="LLQ7" s="1354"/>
      <c r="LLR7" s="1354"/>
      <c r="LLS7" s="1354"/>
      <c r="LLT7" s="1354"/>
      <c r="LLU7" s="1354"/>
      <c r="LLV7" s="1354"/>
      <c r="LLW7" s="1354"/>
      <c r="LLX7" s="1354"/>
      <c r="LLY7" s="1354"/>
      <c r="LLZ7" s="1354"/>
      <c r="LMA7" s="1354"/>
      <c r="LMB7" s="1354"/>
      <c r="LMC7" s="1354"/>
      <c r="LMD7" s="1354"/>
      <c r="LME7" s="1354"/>
      <c r="LMF7" s="1354"/>
      <c r="LMG7" s="1354"/>
      <c r="LMH7" s="1354"/>
      <c r="LMI7" s="1354"/>
      <c r="LMJ7" s="1354"/>
      <c r="LMK7" s="1354"/>
      <c r="LML7" s="1354"/>
      <c r="LMM7" s="1354"/>
      <c r="LMN7" s="1354"/>
      <c r="LMO7" s="1354"/>
      <c r="LMP7" s="1354"/>
      <c r="LMQ7" s="1354"/>
      <c r="LMR7" s="1354"/>
      <c r="LMS7" s="1354"/>
      <c r="LMT7" s="1354"/>
      <c r="LMU7" s="1354"/>
      <c r="LMV7" s="1354"/>
      <c r="LMW7" s="1354"/>
      <c r="LMX7" s="1354"/>
      <c r="LMY7" s="1354"/>
      <c r="LMZ7" s="1354"/>
      <c r="LNA7" s="1354"/>
      <c r="LNB7" s="1354"/>
      <c r="LNC7" s="1354"/>
      <c r="LND7" s="1354"/>
      <c r="LNE7" s="1354"/>
      <c r="LNF7" s="1354"/>
      <c r="LNG7" s="1354"/>
      <c r="LNH7" s="1354"/>
      <c r="LNI7" s="1354"/>
      <c r="LNJ7" s="1354"/>
      <c r="LNK7" s="1354"/>
      <c r="LNL7" s="1354"/>
      <c r="LNM7" s="1354"/>
      <c r="LNN7" s="1354"/>
      <c r="LNO7" s="1354"/>
      <c r="LNP7" s="1354"/>
      <c r="LNQ7" s="1354"/>
      <c r="LNR7" s="1354"/>
      <c r="LNS7" s="1354"/>
      <c r="LNT7" s="1354"/>
      <c r="LNU7" s="1354"/>
      <c r="LNV7" s="1354"/>
      <c r="LNW7" s="1354"/>
      <c r="LNX7" s="1354"/>
      <c r="LNY7" s="1354"/>
      <c r="LNZ7" s="1354"/>
      <c r="LOA7" s="1354"/>
      <c r="LOB7" s="1354"/>
      <c r="LOC7" s="1354"/>
      <c r="LOD7" s="1354"/>
      <c r="LOE7" s="1354"/>
      <c r="LOF7" s="1354"/>
      <c r="LOG7" s="1354"/>
      <c r="LOH7" s="1354"/>
      <c r="LOI7" s="1354"/>
      <c r="LOJ7" s="1354"/>
      <c r="LOK7" s="1354"/>
      <c r="LOL7" s="1354"/>
      <c r="LOM7" s="1354"/>
      <c r="LON7" s="1354"/>
      <c r="LOO7" s="1354"/>
      <c r="LOP7" s="1354"/>
      <c r="LOQ7" s="1354"/>
      <c r="LOR7" s="1354"/>
      <c r="LOS7" s="1354"/>
      <c r="LOT7" s="1354"/>
      <c r="LOU7" s="1354"/>
      <c r="LOV7" s="1354"/>
      <c r="LOW7" s="1354"/>
      <c r="LOX7" s="1354"/>
      <c r="LOY7" s="1354"/>
      <c r="LOZ7" s="1354"/>
      <c r="LPA7" s="1354"/>
      <c r="LPB7" s="1354"/>
      <c r="LPC7" s="1354"/>
      <c r="LPD7" s="1354"/>
      <c r="LPE7" s="1354"/>
      <c r="LPF7" s="1354"/>
      <c r="LPG7" s="1354"/>
      <c r="LPH7" s="1354"/>
      <c r="LPI7" s="1354"/>
      <c r="LPJ7" s="1354"/>
      <c r="LPK7" s="1354"/>
      <c r="LPL7" s="1354"/>
      <c r="LPM7" s="1354"/>
      <c r="LPN7" s="1354"/>
      <c r="LPO7" s="1354"/>
      <c r="LPP7" s="1354"/>
      <c r="LPQ7" s="1354"/>
      <c r="LPR7" s="1354"/>
      <c r="LPS7" s="1354"/>
      <c r="LPT7" s="1354"/>
      <c r="LPU7" s="1354"/>
      <c r="LPV7" s="1354"/>
      <c r="LPW7" s="1354"/>
      <c r="LPX7" s="1354"/>
      <c r="LPY7" s="1354"/>
      <c r="LPZ7" s="1354"/>
      <c r="LQA7" s="1354"/>
      <c r="LQB7" s="1354"/>
      <c r="LQC7" s="1354"/>
      <c r="LQD7" s="1354"/>
      <c r="LQE7" s="1354"/>
      <c r="LQF7" s="1354"/>
      <c r="LQG7" s="1354"/>
      <c r="LQH7" s="1354"/>
      <c r="LQI7" s="1354"/>
      <c r="LQJ7" s="1354"/>
      <c r="LQK7" s="1354"/>
      <c r="LQL7" s="1354"/>
      <c r="LQM7" s="1354"/>
      <c r="LQN7" s="1354"/>
      <c r="LQO7" s="1354"/>
      <c r="LQP7" s="1354"/>
      <c r="LQQ7" s="1354"/>
      <c r="LQR7" s="1354"/>
      <c r="LQS7" s="1354"/>
      <c r="LQT7" s="1354"/>
      <c r="LQU7" s="1354"/>
      <c r="LQV7" s="1354"/>
      <c r="LQW7" s="1354"/>
      <c r="LQX7" s="1354"/>
      <c r="LQY7" s="1354"/>
      <c r="LQZ7" s="1354"/>
      <c r="LRA7" s="1354"/>
      <c r="LRB7" s="1354"/>
      <c r="LRC7" s="1354"/>
      <c r="LRD7" s="1354"/>
      <c r="LRE7" s="1354"/>
      <c r="LRF7" s="1354"/>
      <c r="LRG7" s="1354"/>
      <c r="LRH7" s="1354"/>
      <c r="LRI7" s="1354"/>
      <c r="LRJ7" s="1354"/>
      <c r="LRK7" s="1354"/>
      <c r="LRL7" s="1354"/>
      <c r="LRM7" s="1354"/>
      <c r="LRN7" s="1354"/>
      <c r="LRO7" s="1354"/>
      <c r="LRP7" s="1354"/>
      <c r="LRQ7" s="1354"/>
      <c r="LRR7" s="1354"/>
      <c r="LRS7" s="1354"/>
      <c r="LRT7" s="1354"/>
      <c r="LRU7" s="1354"/>
      <c r="LRV7" s="1354"/>
      <c r="LRW7" s="1354"/>
      <c r="LRX7" s="1354"/>
      <c r="LRY7" s="1354"/>
      <c r="LRZ7" s="1354"/>
      <c r="LSA7" s="1354"/>
      <c r="LSB7" s="1354"/>
      <c r="LSC7" s="1354"/>
      <c r="LSD7" s="1354"/>
      <c r="LSE7" s="1354"/>
      <c r="LSF7" s="1354"/>
      <c r="LSG7" s="1354"/>
      <c r="LSH7" s="1354"/>
      <c r="LSI7" s="1354"/>
      <c r="LSJ7" s="1354"/>
      <c r="LSK7" s="1354"/>
      <c r="LSL7" s="1354"/>
      <c r="LSM7" s="1354"/>
      <c r="LSN7" s="1354"/>
      <c r="LSO7" s="1354"/>
      <c r="LSP7" s="1354"/>
      <c r="LSQ7" s="1354"/>
      <c r="LSR7" s="1354"/>
      <c r="LSS7" s="1354"/>
      <c r="LST7" s="1354"/>
      <c r="LSU7" s="1354"/>
      <c r="LSV7" s="1354"/>
      <c r="LSW7" s="1354"/>
      <c r="LSX7" s="1354"/>
      <c r="LSY7" s="1354"/>
      <c r="LSZ7" s="1354"/>
      <c r="LTA7" s="1354"/>
      <c r="LTB7" s="1354"/>
      <c r="LTC7" s="1354"/>
      <c r="LTD7" s="1354"/>
      <c r="LTE7" s="1354"/>
      <c r="LTF7" s="1354"/>
      <c r="LTG7" s="1354"/>
      <c r="LTH7" s="1354"/>
      <c r="LTI7" s="1354"/>
      <c r="LTJ7" s="1354"/>
      <c r="LTK7" s="1354"/>
      <c r="LTL7" s="1354"/>
      <c r="LTM7" s="1354"/>
      <c r="LTN7" s="1354"/>
      <c r="LTO7" s="1354"/>
      <c r="LTP7" s="1354"/>
      <c r="LTQ7" s="1354"/>
      <c r="LTR7" s="1354"/>
      <c r="LTS7" s="1354"/>
      <c r="LTT7" s="1354"/>
      <c r="LTU7" s="1354"/>
      <c r="LTV7" s="1354"/>
      <c r="LTW7" s="1354"/>
      <c r="LTX7" s="1354"/>
      <c r="LTY7" s="1354"/>
      <c r="LTZ7" s="1354"/>
      <c r="LUA7" s="1354"/>
      <c r="LUB7" s="1354"/>
      <c r="LUC7" s="1354"/>
      <c r="LUD7" s="1354"/>
      <c r="LUE7" s="1354"/>
      <c r="LUF7" s="1354"/>
      <c r="LUG7" s="1354"/>
      <c r="LUH7" s="1354"/>
      <c r="LUI7" s="1354"/>
      <c r="LUJ7" s="1354"/>
      <c r="LUK7" s="1354"/>
      <c r="LUL7" s="1354"/>
      <c r="LUM7" s="1354"/>
      <c r="LUN7" s="1354"/>
      <c r="LUO7" s="1354"/>
      <c r="LUP7" s="1354"/>
      <c r="LUQ7" s="1354"/>
      <c r="LUR7" s="1354"/>
      <c r="LUS7" s="1354"/>
      <c r="LUT7" s="1354"/>
      <c r="LUU7" s="1354"/>
      <c r="LUV7" s="1354"/>
      <c r="LUW7" s="1354"/>
      <c r="LUX7" s="1354"/>
      <c r="LUY7" s="1354"/>
      <c r="LUZ7" s="1354"/>
      <c r="LVA7" s="1354"/>
      <c r="LVB7" s="1354"/>
      <c r="LVC7" s="1354"/>
      <c r="LVD7" s="1354"/>
      <c r="LVE7" s="1354"/>
      <c r="LVF7" s="1354"/>
      <c r="LVG7" s="1354"/>
      <c r="LVH7" s="1354"/>
      <c r="LVI7" s="1354"/>
      <c r="LVJ7" s="1354"/>
      <c r="LVK7" s="1354"/>
      <c r="LVL7" s="1354"/>
      <c r="LVM7" s="1354"/>
      <c r="LVN7" s="1354"/>
      <c r="LVO7" s="1354"/>
      <c r="LVP7" s="1354"/>
      <c r="LVQ7" s="1354"/>
      <c r="LVR7" s="1354"/>
      <c r="LVS7" s="1354"/>
      <c r="LVT7" s="1354"/>
      <c r="LVU7" s="1354"/>
      <c r="LVV7" s="1354"/>
      <c r="LVW7" s="1354"/>
      <c r="LVX7" s="1354"/>
      <c r="LVY7" s="1354"/>
      <c r="LVZ7" s="1354"/>
      <c r="LWA7" s="1354"/>
      <c r="LWB7" s="1354"/>
      <c r="LWC7" s="1354"/>
      <c r="LWD7" s="1354"/>
      <c r="LWE7" s="1354"/>
      <c r="LWF7" s="1354"/>
      <c r="LWG7" s="1354"/>
      <c r="LWH7" s="1354"/>
      <c r="LWI7" s="1354"/>
      <c r="LWJ7" s="1354"/>
      <c r="LWK7" s="1354"/>
      <c r="LWL7" s="1354"/>
      <c r="LWM7" s="1354"/>
      <c r="LWN7" s="1354"/>
      <c r="LWO7" s="1354"/>
      <c r="LWP7" s="1354"/>
      <c r="LWQ7" s="1354"/>
      <c r="LWR7" s="1354"/>
      <c r="LWS7" s="1354"/>
      <c r="LWT7" s="1354"/>
      <c r="LWU7" s="1354"/>
      <c r="LWV7" s="1354"/>
      <c r="LWW7" s="1354"/>
      <c r="LWX7" s="1354"/>
      <c r="LWY7" s="1354"/>
      <c r="LWZ7" s="1354"/>
      <c r="LXA7" s="1354"/>
      <c r="LXB7" s="1354"/>
      <c r="LXC7" s="1354"/>
      <c r="LXD7" s="1354"/>
      <c r="LXE7" s="1354"/>
      <c r="LXF7" s="1354"/>
      <c r="LXG7" s="1354"/>
      <c r="LXH7" s="1354"/>
      <c r="LXI7" s="1354"/>
      <c r="LXJ7" s="1354"/>
      <c r="LXK7" s="1354"/>
      <c r="LXL7" s="1354"/>
      <c r="LXM7" s="1354"/>
      <c r="LXN7" s="1354"/>
      <c r="LXO7" s="1354"/>
      <c r="LXP7" s="1354"/>
      <c r="LXQ7" s="1354"/>
      <c r="LXR7" s="1354"/>
      <c r="LXS7" s="1354"/>
      <c r="LXT7" s="1354"/>
      <c r="LXU7" s="1354"/>
      <c r="LXV7" s="1354"/>
      <c r="LXW7" s="1354"/>
      <c r="LXX7" s="1354"/>
      <c r="LXY7" s="1354"/>
      <c r="LXZ7" s="1354"/>
      <c r="LYA7" s="1354"/>
      <c r="LYB7" s="1354"/>
      <c r="LYC7" s="1354"/>
      <c r="LYD7" s="1354"/>
      <c r="LYE7" s="1354"/>
      <c r="LYF7" s="1354"/>
      <c r="LYG7" s="1354"/>
      <c r="LYH7" s="1354"/>
      <c r="LYI7" s="1354"/>
      <c r="LYJ7" s="1354"/>
      <c r="LYK7" s="1354"/>
      <c r="LYL7" s="1354"/>
      <c r="LYM7" s="1354"/>
      <c r="LYN7" s="1354"/>
      <c r="LYO7" s="1354"/>
      <c r="LYP7" s="1354"/>
      <c r="LYQ7" s="1354"/>
      <c r="LYR7" s="1354"/>
      <c r="LYS7" s="1354"/>
      <c r="LYT7" s="1354"/>
      <c r="LYU7" s="1354"/>
      <c r="LYV7" s="1354"/>
      <c r="LYW7" s="1354"/>
      <c r="LYX7" s="1354"/>
      <c r="LYY7" s="1354"/>
      <c r="LYZ7" s="1354"/>
      <c r="LZA7" s="1354"/>
      <c r="LZB7" s="1354"/>
      <c r="LZC7" s="1354"/>
      <c r="LZD7" s="1354"/>
      <c r="LZE7" s="1354"/>
      <c r="LZF7" s="1354"/>
      <c r="LZG7" s="1354"/>
      <c r="LZH7" s="1354"/>
      <c r="LZI7" s="1354"/>
      <c r="LZJ7" s="1354"/>
      <c r="LZK7" s="1354"/>
      <c r="LZL7" s="1354"/>
      <c r="LZM7" s="1354"/>
      <c r="LZN7" s="1354"/>
      <c r="LZO7" s="1354"/>
      <c r="LZP7" s="1354"/>
      <c r="LZQ7" s="1354"/>
      <c r="LZR7" s="1354"/>
      <c r="LZS7" s="1354"/>
      <c r="LZT7" s="1354"/>
      <c r="LZU7" s="1354"/>
      <c r="LZV7" s="1354"/>
      <c r="LZW7" s="1354"/>
      <c r="LZX7" s="1354"/>
      <c r="LZY7" s="1354"/>
      <c r="LZZ7" s="1354"/>
      <c r="MAA7" s="1354"/>
      <c r="MAB7" s="1354"/>
      <c r="MAC7" s="1354"/>
      <c r="MAD7" s="1354"/>
      <c r="MAE7" s="1354"/>
      <c r="MAF7" s="1354"/>
      <c r="MAG7" s="1354"/>
      <c r="MAH7" s="1354"/>
      <c r="MAI7" s="1354"/>
      <c r="MAJ7" s="1354"/>
      <c r="MAK7" s="1354"/>
      <c r="MAL7" s="1354"/>
      <c r="MAM7" s="1354"/>
      <c r="MAN7" s="1354"/>
      <c r="MAO7" s="1354"/>
      <c r="MAP7" s="1354"/>
      <c r="MAQ7" s="1354"/>
      <c r="MAR7" s="1354"/>
      <c r="MAS7" s="1354"/>
      <c r="MAT7" s="1354"/>
      <c r="MAU7" s="1354"/>
      <c r="MAV7" s="1354"/>
      <c r="MAW7" s="1354"/>
      <c r="MAX7" s="1354"/>
      <c r="MAY7" s="1354"/>
      <c r="MAZ7" s="1354"/>
      <c r="MBA7" s="1354"/>
      <c r="MBB7" s="1354"/>
      <c r="MBC7" s="1354"/>
      <c r="MBD7" s="1354"/>
      <c r="MBE7" s="1354"/>
      <c r="MBF7" s="1354"/>
      <c r="MBG7" s="1354"/>
      <c r="MBH7" s="1354"/>
      <c r="MBI7" s="1354"/>
      <c r="MBJ7" s="1354"/>
      <c r="MBK7" s="1354"/>
      <c r="MBL7" s="1354"/>
      <c r="MBM7" s="1354"/>
      <c r="MBN7" s="1354"/>
      <c r="MBO7" s="1354"/>
      <c r="MBP7" s="1354"/>
      <c r="MBQ7" s="1354"/>
      <c r="MBR7" s="1354"/>
      <c r="MBS7" s="1354"/>
      <c r="MBT7" s="1354"/>
      <c r="MBU7" s="1354"/>
      <c r="MBV7" s="1354"/>
      <c r="MBW7" s="1354"/>
      <c r="MBX7" s="1354"/>
      <c r="MBY7" s="1354"/>
      <c r="MBZ7" s="1354"/>
      <c r="MCA7" s="1354"/>
      <c r="MCB7" s="1354"/>
      <c r="MCC7" s="1354"/>
      <c r="MCD7" s="1354"/>
      <c r="MCE7" s="1354"/>
      <c r="MCF7" s="1354"/>
      <c r="MCG7" s="1354"/>
      <c r="MCH7" s="1354"/>
      <c r="MCI7" s="1354"/>
      <c r="MCJ7" s="1354"/>
      <c r="MCK7" s="1354"/>
      <c r="MCL7" s="1354"/>
      <c r="MCM7" s="1354"/>
      <c r="MCN7" s="1354"/>
      <c r="MCO7" s="1354"/>
      <c r="MCP7" s="1354"/>
      <c r="MCQ7" s="1354"/>
      <c r="MCR7" s="1354"/>
      <c r="MCS7" s="1354"/>
      <c r="MCT7" s="1354"/>
      <c r="MCU7" s="1354"/>
      <c r="MCV7" s="1354"/>
      <c r="MCW7" s="1354"/>
      <c r="MCX7" s="1354"/>
      <c r="MCY7" s="1354"/>
      <c r="MCZ7" s="1354"/>
      <c r="MDA7" s="1354"/>
      <c r="MDB7" s="1354"/>
      <c r="MDC7" s="1354"/>
      <c r="MDD7" s="1354"/>
      <c r="MDE7" s="1354"/>
      <c r="MDF7" s="1354"/>
      <c r="MDG7" s="1354"/>
      <c r="MDH7" s="1354"/>
      <c r="MDI7" s="1354"/>
      <c r="MDJ7" s="1354"/>
      <c r="MDK7" s="1354"/>
      <c r="MDL7" s="1354"/>
      <c r="MDM7" s="1354"/>
      <c r="MDN7" s="1354"/>
      <c r="MDO7" s="1354"/>
      <c r="MDP7" s="1354"/>
      <c r="MDQ7" s="1354"/>
      <c r="MDR7" s="1354"/>
      <c r="MDS7" s="1354"/>
      <c r="MDT7" s="1354"/>
      <c r="MDU7" s="1354"/>
      <c r="MDV7" s="1354"/>
      <c r="MDW7" s="1354"/>
      <c r="MDX7" s="1354"/>
      <c r="MDY7" s="1354"/>
      <c r="MDZ7" s="1354"/>
      <c r="MEA7" s="1354"/>
      <c r="MEB7" s="1354"/>
      <c r="MEC7" s="1354"/>
      <c r="MED7" s="1354"/>
      <c r="MEE7" s="1354"/>
      <c r="MEF7" s="1354"/>
      <c r="MEG7" s="1354"/>
      <c r="MEH7" s="1354"/>
      <c r="MEI7" s="1354"/>
      <c r="MEJ7" s="1354"/>
      <c r="MEK7" s="1354"/>
      <c r="MEL7" s="1354"/>
      <c r="MEM7" s="1354"/>
      <c r="MEN7" s="1354"/>
      <c r="MEO7" s="1354"/>
      <c r="MEP7" s="1354"/>
      <c r="MEQ7" s="1354"/>
      <c r="MER7" s="1354"/>
      <c r="MES7" s="1354"/>
      <c r="MET7" s="1354"/>
      <c r="MEU7" s="1354"/>
      <c r="MEV7" s="1354"/>
      <c r="MEW7" s="1354"/>
      <c r="MEX7" s="1354"/>
      <c r="MEY7" s="1354"/>
      <c r="MEZ7" s="1354"/>
      <c r="MFA7" s="1354"/>
      <c r="MFB7" s="1354"/>
      <c r="MFC7" s="1354"/>
      <c r="MFD7" s="1354"/>
      <c r="MFE7" s="1354"/>
      <c r="MFF7" s="1354"/>
      <c r="MFG7" s="1354"/>
      <c r="MFH7" s="1354"/>
      <c r="MFI7" s="1354"/>
      <c r="MFJ7" s="1354"/>
      <c r="MFK7" s="1354"/>
      <c r="MFL7" s="1354"/>
      <c r="MFM7" s="1354"/>
      <c r="MFN7" s="1354"/>
      <c r="MFO7" s="1354"/>
      <c r="MFP7" s="1354"/>
      <c r="MFQ7" s="1354"/>
      <c r="MFR7" s="1354"/>
      <c r="MFS7" s="1354"/>
      <c r="MFT7" s="1354"/>
      <c r="MFU7" s="1354"/>
      <c r="MFV7" s="1354"/>
      <c r="MFW7" s="1354"/>
      <c r="MFX7" s="1354"/>
      <c r="MFY7" s="1354"/>
      <c r="MFZ7" s="1354"/>
      <c r="MGA7" s="1354"/>
      <c r="MGB7" s="1354"/>
      <c r="MGC7" s="1354"/>
      <c r="MGD7" s="1354"/>
      <c r="MGE7" s="1354"/>
      <c r="MGF7" s="1354"/>
      <c r="MGG7" s="1354"/>
      <c r="MGH7" s="1354"/>
      <c r="MGI7" s="1354"/>
      <c r="MGJ7" s="1354"/>
      <c r="MGK7" s="1354"/>
      <c r="MGL7" s="1354"/>
      <c r="MGM7" s="1354"/>
      <c r="MGN7" s="1354"/>
      <c r="MGO7" s="1354"/>
      <c r="MGP7" s="1354"/>
      <c r="MGQ7" s="1354"/>
      <c r="MGR7" s="1354"/>
      <c r="MGS7" s="1354"/>
      <c r="MGT7" s="1354"/>
      <c r="MGU7" s="1354"/>
      <c r="MGV7" s="1354"/>
      <c r="MGW7" s="1354"/>
      <c r="MGX7" s="1354"/>
      <c r="MGY7" s="1354"/>
      <c r="MGZ7" s="1354"/>
      <c r="MHA7" s="1354"/>
      <c r="MHB7" s="1354"/>
      <c r="MHC7" s="1354"/>
      <c r="MHD7" s="1354"/>
      <c r="MHE7" s="1354"/>
      <c r="MHF7" s="1354"/>
      <c r="MHG7" s="1354"/>
      <c r="MHH7" s="1354"/>
      <c r="MHI7" s="1354"/>
      <c r="MHJ7" s="1354"/>
      <c r="MHK7" s="1354"/>
      <c r="MHL7" s="1354"/>
      <c r="MHM7" s="1354"/>
      <c r="MHN7" s="1354"/>
      <c r="MHO7" s="1354"/>
      <c r="MHP7" s="1354"/>
      <c r="MHQ7" s="1354"/>
      <c r="MHR7" s="1354"/>
      <c r="MHS7" s="1354"/>
      <c r="MHT7" s="1354"/>
      <c r="MHU7" s="1354"/>
      <c r="MHV7" s="1354"/>
      <c r="MHW7" s="1354"/>
      <c r="MHX7" s="1354"/>
      <c r="MHY7" s="1354"/>
      <c r="MHZ7" s="1354"/>
      <c r="MIA7" s="1354"/>
      <c r="MIB7" s="1354"/>
      <c r="MIC7" s="1354"/>
      <c r="MID7" s="1354"/>
      <c r="MIE7" s="1354"/>
      <c r="MIF7" s="1354"/>
      <c r="MIG7" s="1354"/>
      <c r="MIH7" s="1354"/>
      <c r="MII7" s="1354"/>
      <c r="MIJ7" s="1354"/>
      <c r="MIK7" s="1354"/>
      <c r="MIL7" s="1354"/>
      <c r="MIM7" s="1354"/>
      <c r="MIN7" s="1354"/>
      <c r="MIO7" s="1354"/>
      <c r="MIP7" s="1354"/>
      <c r="MIQ7" s="1354"/>
      <c r="MIR7" s="1354"/>
      <c r="MIS7" s="1354"/>
      <c r="MIT7" s="1354"/>
      <c r="MIU7" s="1354"/>
      <c r="MIV7" s="1354"/>
      <c r="MIW7" s="1354"/>
      <c r="MIX7" s="1354"/>
      <c r="MIY7" s="1354"/>
      <c r="MIZ7" s="1354"/>
      <c r="MJA7" s="1354"/>
      <c r="MJB7" s="1354"/>
      <c r="MJC7" s="1354"/>
      <c r="MJD7" s="1354"/>
      <c r="MJE7" s="1354"/>
      <c r="MJF7" s="1354"/>
      <c r="MJG7" s="1354"/>
      <c r="MJH7" s="1354"/>
      <c r="MJI7" s="1354"/>
      <c r="MJJ7" s="1354"/>
      <c r="MJK7" s="1354"/>
      <c r="MJL7" s="1354"/>
      <c r="MJM7" s="1354"/>
      <c r="MJN7" s="1354"/>
      <c r="MJO7" s="1354"/>
      <c r="MJP7" s="1354"/>
      <c r="MJQ7" s="1354"/>
      <c r="MJR7" s="1354"/>
      <c r="MJS7" s="1354"/>
      <c r="MJT7" s="1354"/>
      <c r="MJU7" s="1354"/>
      <c r="MJV7" s="1354"/>
      <c r="MJW7" s="1354"/>
      <c r="MJX7" s="1354"/>
      <c r="MJY7" s="1354"/>
      <c r="MJZ7" s="1354"/>
      <c r="MKA7" s="1354"/>
      <c r="MKB7" s="1354"/>
      <c r="MKC7" s="1354"/>
      <c r="MKD7" s="1354"/>
      <c r="MKE7" s="1354"/>
      <c r="MKF7" s="1354"/>
      <c r="MKG7" s="1354"/>
      <c r="MKH7" s="1354"/>
      <c r="MKI7" s="1354"/>
      <c r="MKJ7" s="1354"/>
      <c r="MKK7" s="1354"/>
      <c r="MKL7" s="1354"/>
      <c r="MKM7" s="1354"/>
      <c r="MKN7" s="1354"/>
      <c r="MKO7" s="1354"/>
      <c r="MKP7" s="1354"/>
      <c r="MKQ7" s="1354"/>
      <c r="MKR7" s="1354"/>
      <c r="MKS7" s="1354"/>
      <c r="MKT7" s="1354"/>
      <c r="MKU7" s="1354"/>
      <c r="MKV7" s="1354"/>
      <c r="MKW7" s="1354"/>
      <c r="MKX7" s="1354"/>
      <c r="MKY7" s="1354"/>
      <c r="MKZ7" s="1354"/>
      <c r="MLA7" s="1354"/>
      <c r="MLB7" s="1354"/>
      <c r="MLC7" s="1354"/>
      <c r="MLD7" s="1354"/>
      <c r="MLE7" s="1354"/>
      <c r="MLF7" s="1354"/>
      <c r="MLG7" s="1354"/>
      <c r="MLH7" s="1354"/>
      <c r="MLI7" s="1354"/>
      <c r="MLJ7" s="1354"/>
      <c r="MLK7" s="1354"/>
      <c r="MLL7" s="1354"/>
      <c r="MLM7" s="1354"/>
      <c r="MLN7" s="1354"/>
      <c r="MLO7" s="1354"/>
      <c r="MLP7" s="1354"/>
      <c r="MLQ7" s="1354"/>
      <c r="MLR7" s="1354"/>
      <c r="MLS7" s="1354"/>
      <c r="MLT7" s="1354"/>
      <c r="MLU7" s="1354"/>
      <c r="MLV7" s="1354"/>
      <c r="MLW7" s="1354"/>
      <c r="MLX7" s="1354"/>
      <c r="MLY7" s="1354"/>
      <c r="MLZ7" s="1354"/>
      <c r="MMA7" s="1354"/>
      <c r="MMB7" s="1354"/>
      <c r="MMC7" s="1354"/>
      <c r="MMD7" s="1354"/>
      <c r="MME7" s="1354"/>
      <c r="MMF7" s="1354"/>
      <c r="MMG7" s="1354"/>
      <c r="MMH7" s="1354"/>
      <c r="MMI7" s="1354"/>
      <c r="MMJ7" s="1354"/>
      <c r="MMK7" s="1354"/>
      <c r="MML7" s="1354"/>
      <c r="MMM7" s="1354"/>
      <c r="MMN7" s="1354"/>
      <c r="MMO7" s="1354"/>
      <c r="MMP7" s="1354"/>
      <c r="MMQ7" s="1354"/>
      <c r="MMR7" s="1354"/>
      <c r="MMS7" s="1354"/>
      <c r="MMT7" s="1354"/>
      <c r="MMU7" s="1354"/>
      <c r="MMV7" s="1354"/>
      <c r="MMW7" s="1354"/>
      <c r="MMX7" s="1354"/>
      <c r="MMY7" s="1354"/>
      <c r="MMZ7" s="1354"/>
      <c r="MNA7" s="1354"/>
      <c r="MNB7" s="1354"/>
      <c r="MNC7" s="1354"/>
      <c r="MND7" s="1354"/>
      <c r="MNE7" s="1354"/>
      <c r="MNF7" s="1354"/>
      <c r="MNG7" s="1354"/>
      <c r="MNH7" s="1354"/>
      <c r="MNI7" s="1354"/>
      <c r="MNJ7" s="1354"/>
      <c r="MNK7" s="1354"/>
      <c r="MNL7" s="1354"/>
      <c r="MNM7" s="1354"/>
      <c r="MNN7" s="1354"/>
      <c r="MNO7" s="1354"/>
      <c r="MNP7" s="1354"/>
      <c r="MNQ7" s="1354"/>
      <c r="MNR7" s="1354"/>
      <c r="MNS7" s="1354"/>
      <c r="MNT7" s="1354"/>
      <c r="MNU7" s="1354"/>
      <c r="MNV7" s="1354"/>
      <c r="MNW7" s="1354"/>
      <c r="MNX7" s="1354"/>
      <c r="MNY7" s="1354"/>
      <c r="MNZ7" s="1354"/>
      <c r="MOA7" s="1354"/>
      <c r="MOB7" s="1354"/>
      <c r="MOC7" s="1354"/>
      <c r="MOD7" s="1354"/>
      <c r="MOE7" s="1354"/>
      <c r="MOF7" s="1354"/>
      <c r="MOG7" s="1354"/>
      <c r="MOH7" s="1354"/>
      <c r="MOI7" s="1354"/>
      <c r="MOJ7" s="1354"/>
      <c r="MOK7" s="1354"/>
      <c r="MOL7" s="1354"/>
      <c r="MOM7" s="1354"/>
      <c r="MON7" s="1354"/>
      <c r="MOO7" s="1354"/>
      <c r="MOP7" s="1354"/>
      <c r="MOQ7" s="1354"/>
      <c r="MOR7" s="1354"/>
      <c r="MOS7" s="1354"/>
      <c r="MOT7" s="1354"/>
      <c r="MOU7" s="1354"/>
      <c r="MOV7" s="1354"/>
      <c r="MOW7" s="1354"/>
      <c r="MOX7" s="1354"/>
      <c r="MOY7" s="1354"/>
      <c r="MOZ7" s="1354"/>
      <c r="MPA7" s="1354"/>
      <c r="MPB7" s="1354"/>
      <c r="MPC7" s="1354"/>
      <c r="MPD7" s="1354"/>
      <c r="MPE7" s="1354"/>
      <c r="MPF7" s="1354"/>
      <c r="MPG7" s="1354"/>
      <c r="MPH7" s="1354"/>
      <c r="MPI7" s="1354"/>
      <c r="MPJ7" s="1354"/>
      <c r="MPK7" s="1354"/>
      <c r="MPL7" s="1354"/>
      <c r="MPM7" s="1354"/>
      <c r="MPN7" s="1354"/>
      <c r="MPO7" s="1354"/>
      <c r="MPP7" s="1354"/>
      <c r="MPQ7" s="1354"/>
      <c r="MPR7" s="1354"/>
      <c r="MPS7" s="1354"/>
      <c r="MPT7" s="1354"/>
      <c r="MPU7" s="1354"/>
      <c r="MPV7" s="1354"/>
      <c r="MPW7" s="1354"/>
      <c r="MPX7" s="1354"/>
      <c r="MPY7" s="1354"/>
      <c r="MPZ7" s="1354"/>
      <c r="MQA7" s="1354"/>
      <c r="MQB7" s="1354"/>
      <c r="MQC7" s="1354"/>
      <c r="MQD7" s="1354"/>
      <c r="MQE7" s="1354"/>
      <c r="MQF7" s="1354"/>
      <c r="MQG7" s="1354"/>
      <c r="MQH7" s="1354"/>
      <c r="MQI7" s="1354"/>
      <c r="MQJ7" s="1354"/>
      <c r="MQK7" s="1354"/>
      <c r="MQL7" s="1354"/>
      <c r="MQM7" s="1354"/>
      <c r="MQN7" s="1354"/>
      <c r="MQO7" s="1354"/>
      <c r="MQP7" s="1354"/>
      <c r="MQQ7" s="1354"/>
      <c r="MQR7" s="1354"/>
      <c r="MQS7" s="1354"/>
      <c r="MQT7" s="1354"/>
      <c r="MQU7" s="1354"/>
      <c r="MQV7" s="1354"/>
      <c r="MQW7" s="1354"/>
      <c r="MQX7" s="1354"/>
      <c r="MQY7" s="1354"/>
      <c r="MQZ7" s="1354"/>
      <c r="MRA7" s="1354"/>
      <c r="MRB7" s="1354"/>
      <c r="MRC7" s="1354"/>
      <c r="MRD7" s="1354"/>
      <c r="MRE7" s="1354"/>
      <c r="MRF7" s="1354"/>
      <c r="MRG7" s="1354"/>
      <c r="MRH7" s="1354"/>
      <c r="MRI7" s="1354"/>
      <c r="MRJ7" s="1354"/>
      <c r="MRK7" s="1354"/>
      <c r="MRL7" s="1354"/>
      <c r="MRM7" s="1354"/>
      <c r="MRN7" s="1354"/>
      <c r="MRO7" s="1354"/>
      <c r="MRP7" s="1354"/>
      <c r="MRQ7" s="1354"/>
      <c r="MRR7" s="1354"/>
      <c r="MRS7" s="1354"/>
      <c r="MRT7" s="1354"/>
      <c r="MRU7" s="1354"/>
      <c r="MRV7" s="1354"/>
      <c r="MRW7" s="1354"/>
      <c r="MRX7" s="1354"/>
      <c r="MRY7" s="1354"/>
      <c r="MRZ7" s="1354"/>
      <c r="MSA7" s="1354"/>
      <c r="MSB7" s="1354"/>
      <c r="MSC7" s="1354"/>
      <c r="MSD7" s="1354"/>
      <c r="MSE7" s="1354"/>
      <c r="MSF7" s="1354"/>
      <c r="MSG7" s="1354"/>
      <c r="MSH7" s="1354"/>
      <c r="MSI7" s="1354"/>
      <c r="MSJ7" s="1354"/>
      <c r="MSK7" s="1354"/>
      <c r="MSL7" s="1354"/>
      <c r="MSM7" s="1354"/>
      <c r="MSN7" s="1354"/>
      <c r="MSO7" s="1354"/>
      <c r="MSP7" s="1354"/>
      <c r="MSQ7" s="1354"/>
      <c r="MSR7" s="1354"/>
      <c r="MSS7" s="1354"/>
      <c r="MST7" s="1354"/>
      <c r="MSU7" s="1354"/>
      <c r="MSV7" s="1354"/>
      <c r="MSW7" s="1354"/>
      <c r="MSX7" s="1354"/>
      <c r="MSY7" s="1354"/>
      <c r="MSZ7" s="1354"/>
      <c r="MTA7" s="1354"/>
      <c r="MTB7" s="1354"/>
      <c r="MTC7" s="1354"/>
      <c r="MTD7" s="1354"/>
      <c r="MTE7" s="1354"/>
      <c r="MTF7" s="1354"/>
      <c r="MTG7" s="1354"/>
      <c r="MTH7" s="1354"/>
      <c r="MTI7" s="1354"/>
      <c r="MTJ7" s="1354"/>
      <c r="MTK7" s="1354"/>
      <c r="MTL7" s="1354"/>
      <c r="MTM7" s="1354"/>
      <c r="MTN7" s="1354"/>
      <c r="MTO7" s="1354"/>
      <c r="MTP7" s="1354"/>
      <c r="MTQ7" s="1354"/>
      <c r="MTR7" s="1354"/>
      <c r="MTS7" s="1354"/>
      <c r="MTT7" s="1354"/>
      <c r="MTU7" s="1354"/>
      <c r="MTV7" s="1354"/>
      <c r="MTW7" s="1354"/>
      <c r="MTX7" s="1354"/>
      <c r="MTY7" s="1354"/>
      <c r="MTZ7" s="1354"/>
      <c r="MUA7" s="1354"/>
      <c r="MUB7" s="1354"/>
      <c r="MUC7" s="1354"/>
      <c r="MUD7" s="1354"/>
      <c r="MUE7" s="1354"/>
      <c r="MUF7" s="1354"/>
      <c r="MUG7" s="1354"/>
      <c r="MUH7" s="1354"/>
      <c r="MUI7" s="1354"/>
      <c r="MUJ7" s="1354"/>
      <c r="MUK7" s="1354"/>
      <c r="MUL7" s="1354"/>
      <c r="MUM7" s="1354"/>
      <c r="MUN7" s="1354"/>
      <c r="MUO7" s="1354"/>
      <c r="MUP7" s="1354"/>
      <c r="MUQ7" s="1354"/>
      <c r="MUR7" s="1354"/>
      <c r="MUS7" s="1354"/>
      <c r="MUT7" s="1354"/>
      <c r="MUU7" s="1354"/>
      <c r="MUV7" s="1354"/>
      <c r="MUW7" s="1354"/>
      <c r="MUX7" s="1354"/>
      <c r="MUY7" s="1354"/>
      <c r="MUZ7" s="1354"/>
      <c r="MVA7" s="1354"/>
      <c r="MVB7" s="1354"/>
      <c r="MVC7" s="1354"/>
      <c r="MVD7" s="1354"/>
      <c r="MVE7" s="1354"/>
      <c r="MVF7" s="1354"/>
      <c r="MVG7" s="1354"/>
      <c r="MVH7" s="1354"/>
      <c r="MVI7" s="1354"/>
      <c r="MVJ7" s="1354"/>
      <c r="MVK7" s="1354"/>
      <c r="MVL7" s="1354"/>
      <c r="MVM7" s="1354"/>
      <c r="MVN7" s="1354"/>
      <c r="MVO7" s="1354"/>
      <c r="MVP7" s="1354"/>
      <c r="MVQ7" s="1354"/>
      <c r="MVR7" s="1354"/>
      <c r="MVS7" s="1354"/>
      <c r="MVT7" s="1354"/>
      <c r="MVU7" s="1354"/>
      <c r="MVV7" s="1354"/>
      <c r="MVW7" s="1354"/>
      <c r="MVX7" s="1354"/>
      <c r="MVY7" s="1354"/>
      <c r="MVZ7" s="1354"/>
      <c r="MWA7" s="1354"/>
      <c r="MWB7" s="1354"/>
      <c r="MWC7" s="1354"/>
      <c r="MWD7" s="1354"/>
      <c r="MWE7" s="1354"/>
      <c r="MWF7" s="1354"/>
      <c r="MWG7" s="1354"/>
      <c r="MWH7" s="1354"/>
      <c r="MWI7" s="1354"/>
      <c r="MWJ7" s="1354"/>
      <c r="MWK7" s="1354"/>
      <c r="MWL7" s="1354"/>
      <c r="MWM7" s="1354"/>
      <c r="MWN7" s="1354"/>
      <c r="MWO7" s="1354"/>
      <c r="MWP7" s="1354"/>
      <c r="MWQ7" s="1354"/>
      <c r="MWR7" s="1354"/>
      <c r="MWS7" s="1354"/>
      <c r="MWT7" s="1354"/>
      <c r="MWU7" s="1354"/>
      <c r="MWV7" s="1354"/>
      <c r="MWW7" s="1354"/>
      <c r="MWX7" s="1354"/>
      <c r="MWY7" s="1354"/>
      <c r="MWZ7" s="1354"/>
      <c r="MXA7" s="1354"/>
      <c r="MXB7" s="1354"/>
      <c r="MXC7" s="1354"/>
      <c r="MXD7" s="1354"/>
      <c r="MXE7" s="1354"/>
      <c r="MXF7" s="1354"/>
      <c r="MXG7" s="1354"/>
      <c r="MXH7" s="1354"/>
      <c r="MXI7" s="1354"/>
      <c r="MXJ7" s="1354"/>
      <c r="MXK7" s="1354"/>
      <c r="MXL7" s="1354"/>
      <c r="MXM7" s="1354"/>
      <c r="MXN7" s="1354"/>
      <c r="MXO7" s="1354"/>
      <c r="MXP7" s="1354"/>
      <c r="MXQ7" s="1354"/>
      <c r="MXR7" s="1354"/>
      <c r="MXS7" s="1354"/>
      <c r="MXT7" s="1354"/>
      <c r="MXU7" s="1354"/>
      <c r="MXV7" s="1354"/>
      <c r="MXW7" s="1354"/>
      <c r="MXX7" s="1354"/>
      <c r="MXY7" s="1354"/>
      <c r="MXZ7" s="1354"/>
      <c r="MYA7" s="1354"/>
      <c r="MYB7" s="1354"/>
      <c r="MYC7" s="1354"/>
      <c r="MYD7" s="1354"/>
      <c r="MYE7" s="1354"/>
      <c r="MYF7" s="1354"/>
      <c r="MYG7" s="1354"/>
      <c r="MYH7" s="1354"/>
      <c r="MYI7" s="1354"/>
      <c r="MYJ7" s="1354"/>
      <c r="MYK7" s="1354"/>
      <c r="MYL7" s="1354"/>
      <c r="MYM7" s="1354"/>
      <c r="MYN7" s="1354"/>
      <c r="MYO7" s="1354"/>
      <c r="MYP7" s="1354"/>
      <c r="MYQ7" s="1354"/>
      <c r="MYR7" s="1354"/>
      <c r="MYS7" s="1354"/>
      <c r="MYT7" s="1354"/>
      <c r="MYU7" s="1354"/>
      <c r="MYV7" s="1354"/>
      <c r="MYW7" s="1354"/>
      <c r="MYX7" s="1354"/>
      <c r="MYY7" s="1354"/>
      <c r="MYZ7" s="1354"/>
      <c r="MZA7" s="1354"/>
      <c r="MZB7" s="1354"/>
      <c r="MZC7" s="1354"/>
      <c r="MZD7" s="1354"/>
      <c r="MZE7" s="1354"/>
      <c r="MZF7" s="1354"/>
      <c r="MZG7" s="1354"/>
      <c r="MZH7" s="1354"/>
      <c r="MZI7" s="1354"/>
      <c r="MZJ7" s="1354"/>
      <c r="MZK7" s="1354"/>
      <c r="MZL7" s="1354"/>
      <c r="MZM7" s="1354"/>
      <c r="MZN7" s="1354"/>
      <c r="MZO7" s="1354"/>
      <c r="MZP7" s="1354"/>
      <c r="MZQ7" s="1354"/>
      <c r="MZR7" s="1354"/>
      <c r="MZS7" s="1354"/>
      <c r="MZT7" s="1354"/>
      <c r="MZU7" s="1354"/>
      <c r="MZV7" s="1354"/>
      <c r="MZW7" s="1354"/>
      <c r="MZX7" s="1354"/>
      <c r="MZY7" s="1354"/>
      <c r="MZZ7" s="1354"/>
      <c r="NAA7" s="1354"/>
      <c r="NAB7" s="1354"/>
      <c r="NAC7" s="1354"/>
      <c r="NAD7" s="1354"/>
      <c r="NAE7" s="1354"/>
      <c r="NAF7" s="1354"/>
      <c r="NAG7" s="1354"/>
      <c r="NAH7" s="1354"/>
      <c r="NAI7" s="1354"/>
      <c r="NAJ7" s="1354"/>
      <c r="NAK7" s="1354"/>
      <c r="NAL7" s="1354"/>
      <c r="NAM7" s="1354"/>
      <c r="NAN7" s="1354"/>
      <c r="NAO7" s="1354"/>
      <c r="NAP7" s="1354"/>
      <c r="NAQ7" s="1354"/>
      <c r="NAR7" s="1354"/>
      <c r="NAS7" s="1354"/>
      <c r="NAT7" s="1354"/>
      <c r="NAU7" s="1354"/>
      <c r="NAV7" s="1354"/>
      <c r="NAW7" s="1354"/>
      <c r="NAX7" s="1354"/>
      <c r="NAY7" s="1354"/>
      <c r="NAZ7" s="1354"/>
      <c r="NBA7" s="1354"/>
      <c r="NBB7" s="1354"/>
      <c r="NBC7" s="1354"/>
      <c r="NBD7" s="1354"/>
      <c r="NBE7" s="1354"/>
      <c r="NBF7" s="1354"/>
      <c r="NBG7" s="1354"/>
      <c r="NBH7" s="1354"/>
      <c r="NBI7" s="1354"/>
      <c r="NBJ7" s="1354"/>
      <c r="NBK7" s="1354"/>
      <c r="NBL7" s="1354"/>
      <c r="NBM7" s="1354"/>
      <c r="NBN7" s="1354"/>
      <c r="NBO7" s="1354"/>
      <c r="NBP7" s="1354"/>
      <c r="NBQ7" s="1354"/>
      <c r="NBR7" s="1354"/>
      <c r="NBS7" s="1354"/>
      <c r="NBT7" s="1354"/>
      <c r="NBU7" s="1354"/>
      <c r="NBV7" s="1354"/>
      <c r="NBW7" s="1354"/>
      <c r="NBX7" s="1354"/>
      <c r="NBY7" s="1354"/>
      <c r="NBZ7" s="1354"/>
      <c r="NCA7" s="1354"/>
      <c r="NCB7" s="1354"/>
      <c r="NCC7" s="1354"/>
      <c r="NCD7" s="1354"/>
      <c r="NCE7" s="1354"/>
      <c r="NCF7" s="1354"/>
      <c r="NCG7" s="1354"/>
      <c r="NCH7" s="1354"/>
      <c r="NCI7" s="1354"/>
      <c r="NCJ7" s="1354"/>
      <c r="NCK7" s="1354"/>
      <c r="NCL7" s="1354"/>
      <c r="NCM7" s="1354"/>
      <c r="NCN7" s="1354"/>
      <c r="NCO7" s="1354"/>
      <c r="NCP7" s="1354"/>
      <c r="NCQ7" s="1354"/>
      <c r="NCR7" s="1354"/>
      <c r="NCS7" s="1354"/>
      <c r="NCT7" s="1354"/>
      <c r="NCU7" s="1354"/>
      <c r="NCV7" s="1354"/>
      <c r="NCW7" s="1354"/>
      <c r="NCX7" s="1354"/>
      <c r="NCY7" s="1354"/>
      <c r="NCZ7" s="1354"/>
      <c r="NDA7" s="1354"/>
      <c r="NDB7" s="1354"/>
      <c r="NDC7" s="1354"/>
      <c r="NDD7" s="1354"/>
      <c r="NDE7" s="1354"/>
      <c r="NDF7" s="1354"/>
      <c r="NDG7" s="1354"/>
      <c r="NDH7" s="1354"/>
      <c r="NDI7" s="1354"/>
      <c r="NDJ7" s="1354"/>
      <c r="NDK7" s="1354"/>
      <c r="NDL7" s="1354"/>
      <c r="NDM7" s="1354"/>
      <c r="NDN7" s="1354"/>
      <c r="NDO7" s="1354"/>
      <c r="NDP7" s="1354"/>
      <c r="NDQ7" s="1354"/>
      <c r="NDR7" s="1354"/>
      <c r="NDS7" s="1354"/>
      <c r="NDT7" s="1354"/>
      <c r="NDU7" s="1354"/>
      <c r="NDV7" s="1354"/>
      <c r="NDW7" s="1354"/>
      <c r="NDX7" s="1354"/>
      <c r="NDY7" s="1354"/>
      <c r="NDZ7" s="1354"/>
      <c r="NEA7" s="1354"/>
      <c r="NEB7" s="1354"/>
      <c r="NEC7" s="1354"/>
      <c r="NED7" s="1354"/>
      <c r="NEE7" s="1354"/>
      <c r="NEF7" s="1354"/>
      <c r="NEG7" s="1354"/>
      <c r="NEH7" s="1354"/>
      <c r="NEI7" s="1354"/>
      <c r="NEJ7" s="1354"/>
      <c r="NEK7" s="1354"/>
      <c r="NEL7" s="1354"/>
      <c r="NEM7" s="1354"/>
      <c r="NEN7" s="1354"/>
      <c r="NEO7" s="1354"/>
      <c r="NEP7" s="1354"/>
      <c r="NEQ7" s="1354"/>
      <c r="NER7" s="1354"/>
      <c r="NES7" s="1354"/>
      <c r="NET7" s="1354"/>
      <c r="NEU7" s="1354"/>
      <c r="NEV7" s="1354"/>
      <c r="NEW7" s="1354"/>
      <c r="NEX7" s="1354"/>
      <c r="NEY7" s="1354"/>
      <c r="NEZ7" s="1354"/>
      <c r="NFA7" s="1354"/>
      <c r="NFB7" s="1354"/>
      <c r="NFC7" s="1354"/>
      <c r="NFD7" s="1354"/>
      <c r="NFE7" s="1354"/>
      <c r="NFF7" s="1354"/>
      <c r="NFG7" s="1354"/>
      <c r="NFH7" s="1354"/>
      <c r="NFI7" s="1354"/>
      <c r="NFJ7" s="1354"/>
      <c r="NFK7" s="1354"/>
      <c r="NFL7" s="1354"/>
      <c r="NFM7" s="1354"/>
      <c r="NFN7" s="1354"/>
      <c r="NFO7" s="1354"/>
      <c r="NFP7" s="1354"/>
      <c r="NFQ7" s="1354"/>
      <c r="NFR7" s="1354"/>
      <c r="NFS7" s="1354"/>
      <c r="NFT7" s="1354"/>
      <c r="NFU7" s="1354"/>
      <c r="NFV7" s="1354"/>
      <c r="NFW7" s="1354"/>
      <c r="NFX7" s="1354"/>
      <c r="NFY7" s="1354"/>
      <c r="NFZ7" s="1354"/>
      <c r="NGA7" s="1354"/>
      <c r="NGB7" s="1354"/>
      <c r="NGC7" s="1354"/>
      <c r="NGD7" s="1354"/>
      <c r="NGE7" s="1354"/>
      <c r="NGF7" s="1354"/>
      <c r="NGG7" s="1354"/>
      <c r="NGH7" s="1354"/>
      <c r="NGI7" s="1354"/>
      <c r="NGJ7" s="1354"/>
      <c r="NGK7" s="1354"/>
      <c r="NGL7" s="1354"/>
      <c r="NGM7" s="1354"/>
      <c r="NGN7" s="1354"/>
      <c r="NGO7" s="1354"/>
      <c r="NGP7" s="1354"/>
      <c r="NGQ7" s="1354"/>
      <c r="NGR7" s="1354"/>
      <c r="NGS7" s="1354"/>
      <c r="NGT7" s="1354"/>
      <c r="NGU7" s="1354"/>
      <c r="NGV7" s="1354"/>
      <c r="NGW7" s="1354"/>
      <c r="NGX7" s="1354"/>
      <c r="NGY7" s="1354"/>
      <c r="NGZ7" s="1354"/>
      <c r="NHA7" s="1354"/>
      <c r="NHB7" s="1354"/>
      <c r="NHC7" s="1354"/>
      <c r="NHD7" s="1354"/>
      <c r="NHE7" s="1354"/>
      <c r="NHF7" s="1354"/>
      <c r="NHG7" s="1354"/>
      <c r="NHH7" s="1354"/>
      <c r="NHI7" s="1354"/>
      <c r="NHJ7" s="1354"/>
      <c r="NHK7" s="1354"/>
      <c r="NHL7" s="1354"/>
      <c r="NHM7" s="1354"/>
      <c r="NHN7" s="1354"/>
      <c r="NHO7" s="1354"/>
      <c r="NHP7" s="1354"/>
      <c r="NHQ7" s="1354"/>
      <c r="NHR7" s="1354"/>
      <c r="NHS7" s="1354"/>
      <c r="NHT7" s="1354"/>
      <c r="NHU7" s="1354"/>
      <c r="NHV7" s="1354"/>
      <c r="NHW7" s="1354"/>
      <c r="NHX7" s="1354"/>
      <c r="NHY7" s="1354"/>
      <c r="NHZ7" s="1354"/>
      <c r="NIA7" s="1354"/>
      <c r="NIB7" s="1354"/>
      <c r="NIC7" s="1354"/>
      <c r="NID7" s="1354"/>
      <c r="NIE7" s="1354"/>
      <c r="NIF7" s="1354"/>
      <c r="NIG7" s="1354"/>
      <c r="NIH7" s="1354"/>
      <c r="NII7" s="1354"/>
      <c r="NIJ7" s="1354"/>
      <c r="NIK7" s="1354"/>
      <c r="NIL7" s="1354"/>
      <c r="NIM7" s="1354"/>
      <c r="NIN7" s="1354"/>
      <c r="NIO7" s="1354"/>
      <c r="NIP7" s="1354"/>
      <c r="NIQ7" s="1354"/>
      <c r="NIR7" s="1354"/>
      <c r="NIS7" s="1354"/>
      <c r="NIT7" s="1354"/>
      <c r="NIU7" s="1354"/>
      <c r="NIV7" s="1354"/>
      <c r="NIW7" s="1354"/>
      <c r="NIX7" s="1354"/>
      <c r="NIY7" s="1354"/>
      <c r="NIZ7" s="1354"/>
      <c r="NJA7" s="1354"/>
      <c r="NJB7" s="1354"/>
      <c r="NJC7" s="1354"/>
      <c r="NJD7" s="1354"/>
      <c r="NJE7" s="1354"/>
      <c r="NJF7" s="1354"/>
      <c r="NJG7" s="1354"/>
      <c r="NJH7" s="1354"/>
      <c r="NJI7" s="1354"/>
      <c r="NJJ7" s="1354"/>
      <c r="NJK7" s="1354"/>
      <c r="NJL7" s="1354"/>
      <c r="NJM7" s="1354"/>
      <c r="NJN7" s="1354"/>
      <c r="NJO7" s="1354"/>
      <c r="NJP7" s="1354"/>
      <c r="NJQ7" s="1354"/>
      <c r="NJR7" s="1354"/>
      <c r="NJS7" s="1354"/>
      <c r="NJT7" s="1354"/>
      <c r="NJU7" s="1354"/>
      <c r="NJV7" s="1354"/>
      <c r="NJW7" s="1354"/>
      <c r="NJX7" s="1354"/>
      <c r="NJY7" s="1354"/>
      <c r="NJZ7" s="1354"/>
      <c r="NKA7" s="1354"/>
      <c r="NKB7" s="1354"/>
      <c r="NKC7" s="1354"/>
      <c r="NKD7" s="1354"/>
      <c r="NKE7" s="1354"/>
      <c r="NKF7" s="1354"/>
      <c r="NKG7" s="1354"/>
      <c r="NKH7" s="1354"/>
      <c r="NKI7" s="1354"/>
      <c r="NKJ7" s="1354"/>
      <c r="NKK7" s="1354"/>
      <c r="NKL7" s="1354"/>
      <c r="NKM7" s="1354"/>
      <c r="NKN7" s="1354"/>
      <c r="NKO7" s="1354"/>
      <c r="NKP7" s="1354"/>
      <c r="NKQ7" s="1354"/>
      <c r="NKR7" s="1354"/>
      <c r="NKS7" s="1354"/>
      <c r="NKT7" s="1354"/>
      <c r="NKU7" s="1354"/>
      <c r="NKV7" s="1354"/>
      <c r="NKW7" s="1354"/>
      <c r="NKX7" s="1354"/>
      <c r="NKY7" s="1354"/>
      <c r="NKZ7" s="1354"/>
      <c r="NLA7" s="1354"/>
      <c r="NLB7" s="1354"/>
      <c r="NLC7" s="1354"/>
      <c r="NLD7" s="1354"/>
      <c r="NLE7" s="1354"/>
      <c r="NLF7" s="1354"/>
      <c r="NLG7" s="1354"/>
      <c r="NLH7" s="1354"/>
      <c r="NLI7" s="1354"/>
      <c r="NLJ7" s="1354"/>
      <c r="NLK7" s="1354"/>
      <c r="NLL7" s="1354"/>
      <c r="NLM7" s="1354"/>
      <c r="NLN7" s="1354"/>
      <c r="NLO7" s="1354"/>
      <c r="NLP7" s="1354"/>
      <c r="NLQ7" s="1354"/>
      <c r="NLR7" s="1354"/>
      <c r="NLS7" s="1354"/>
      <c r="NLT7" s="1354"/>
      <c r="NLU7" s="1354"/>
      <c r="NLV7" s="1354"/>
      <c r="NLW7" s="1354"/>
      <c r="NLX7" s="1354"/>
      <c r="NLY7" s="1354"/>
      <c r="NLZ7" s="1354"/>
      <c r="NMA7" s="1354"/>
      <c r="NMB7" s="1354"/>
      <c r="NMC7" s="1354"/>
      <c r="NMD7" s="1354"/>
      <c r="NME7" s="1354"/>
      <c r="NMF7" s="1354"/>
      <c r="NMG7" s="1354"/>
      <c r="NMH7" s="1354"/>
      <c r="NMI7" s="1354"/>
      <c r="NMJ7" s="1354"/>
      <c r="NMK7" s="1354"/>
      <c r="NML7" s="1354"/>
      <c r="NMM7" s="1354"/>
      <c r="NMN7" s="1354"/>
      <c r="NMO7" s="1354"/>
      <c r="NMP7" s="1354"/>
      <c r="NMQ7" s="1354"/>
      <c r="NMR7" s="1354"/>
      <c r="NMS7" s="1354"/>
      <c r="NMT7" s="1354"/>
      <c r="NMU7" s="1354"/>
      <c r="NMV7" s="1354"/>
      <c r="NMW7" s="1354"/>
      <c r="NMX7" s="1354"/>
      <c r="NMY7" s="1354"/>
      <c r="NMZ7" s="1354"/>
      <c r="NNA7" s="1354"/>
      <c r="NNB7" s="1354"/>
      <c r="NNC7" s="1354"/>
      <c r="NND7" s="1354"/>
      <c r="NNE7" s="1354"/>
      <c r="NNF7" s="1354"/>
      <c r="NNG7" s="1354"/>
      <c r="NNH7" s="1354"/>
      <c r="NNI7" s="1354"/>
      <c r="NNJ7" s="1354"/>
      <c r="NNK7" s="1354"/>
      <c r="NNL7" s="1354"/>
      <c r="NNM7" s="1354"/>
      <c r="NNN7" s="1354"/>
      <c r="NNO7" s="1354"/>
      <c r="NNP7" s="1354"/>
      <c r="NNQ7" s="1354"/>
      <c r="NNR7" s="1354"/>
      <c r="NNS7" s="1354"/>
      <c r="NNT7" s="1354"/>
      <c r="NNU7" s="1354"/>
      <c r="NNV7" s="1354"/>
      <c r="NNW7" s="1354"/>
      <c r="NNX7" s="1354"/>
      <c r="NNY7" s="1354"/>
      <c r="NNZ7" s="1354"/>
      <c r="NOA7" s="1354"/>
      <c r="NOB7" s="1354"/>
      <c r="NOC7" s="1354"/>
      <c r="NOD7" s="1354"/>
      <c r="NOE7" s="1354"/>
      <c r="NOF7" s="1354"/>
      <c r="NOG7" s="1354"/>
      <c r="NOH7" s="1354"/>
      <c r="NOI7" s="1354"/>
      <c r="NOJ7" s="1354"/>
      <c r="NOK7" s="1354"/>
      <c r="NOL7" s="1354"/>
      <c r="NOM7" s="1354"/>
      <c r="NON7" s="1354"/>
      <c r="NOO7" s="1354"/>
      <c r="NOP7" s="1354"/>
      <c r="NOQ7" s="1354"/>
      <c r="NOR7" s="1354"/>
      <c r="NOS7" s="1354"/>
      <c r="NOT7" s="1354"/>
      <c r="NOU7" s="1354"/>
      <c r="NOV7" s="1354"/>
      <c r="NOW7" s="1354"/>
      <c r="NOX7" s="1354"/>
      <c r="NOY7" s="1354"/>
      <c r="NOZ7" s="1354"/>
      <c r="NPA7" s="1354"/>
      <c r="NPB7" s="1354"/>
      <c r="NPC7" s="1354"/>
      <c r="NPD7" s="1354"/>
      <c r="NPE7" s="1354"/>
      <c r="NPF7" s="1354"/>
      <c r="NPG7" s="1354"/>
      <c r="NPH7" s="1354"/>
      <c r="NPI7" s="1354"/>
      <c r="NPJ7" s="1354"/>
      <c r="NPK7" s="1354"/>
      <c r="NPL7" s="1354"/>
      <c r="NPM7" s="1354"/>
      <c r="NPN7" s="1354"/>
      <c r="NPO7" s="1354"/>
      <c r="NPP7" s="1354"/>
      <c r="NPQ7" s="1354"/>
      <c r="NPR7" s="1354"/>
      <c r="NPS7" s="1354"/>
      <c r="NPT7" s="1354"/>
      <c r="NPU7" s="1354"/>
      <c r="NPV7" s="1354"/>
      <c r="NPW7" s="1354"/>
      <c r="NPX7" s="1354"/>
      <c r="NPY7" s="1354"/>
      <c r="NPZ7" s="1354"/>
      <c r="NQA7" s="1354"/>
      <c r="NQB7" s="1354"/>
      <c r="NQC7" s="1354"/>
      <c r="NQD7" s="1354"/>
      <c r="NQE7" s="1354"/>
      <c r="NQF7" s="1354"/>
      <c r="NQG7" s="1354"/>
      <c r="NQH7" s="1354"/>
      <c r="NQI7" s="1354"/>
      <c r="NQJ7" s="1354"/>
      <c r="NQK7" s="1354"/>
      <c r="NQL7" s="1354"/>
      <c r="NQM7" s="1354"/>
      <c r="NQN7" s="1354"/>
      <c r="NQO7" s="1354"/>
      <c r="NQP7" s="1354"/>
      <c r="NQQ7" s="1354"/>
      <c r="NQR7" s="1354"/>
      <c r="NQS7" s="1354"/>
      <c r="NQT7" s="1354"/>
      <c r="NQU7" s="1354"/>
      <c r="NQV7" s="1354"/>
      <c r="NQW7" s="1354"/>
      <c r="NQX7" s="1354"/>
      <c r="NQY7" s="1354"/>
      <c r="NQZ7" s="1354"/>
      <c r="NRA7" s="1354"/>
      <c r="NRB7" s="1354"/>
      <c r="NRC7" s="1354"/>
      <c r="NRD7" s="1354"/>
      <c r="NRE7" s="1354"/>
      <c r="NRF7" s="1354"/>
      <c r="NRG7" s="1354"/>
      <c r="NRH7" s="1354"/>
      <c r="NRI7" s="1354"/>
      <c r="NRJ7" s="1354"/>
      <c r="NRK7" s="1354"/>
      <c r="NRL7" s="1354"/>
      <c r="NRM7" s="1354"/>
      <c r="NRN7" s="1354"/>
      <c r="NRO7" s="1354"/>
      <c r="NRP7" s="1354"/>
      <c r="NRQ7" s="1354"/>
      <c r="NRR7" s="1354"/>
      <c r="NRS7" s="1354"/>
      <c r="NRT7" s="1354"/>
      <c r="NRU7" s="1354"/>
      <c r="NRV7" s="1354"/>
      <c r="NRW7" s="1354"/>
      <c r="NRX7" s="1354"/>
      <c r="NRY7" s="1354"/>
      <c r="NRZ7" s="1354"/>
      <c r="NSA7" s="1354"/>
      <c r="NSB7" s="1354"/>
      <c r="NSC7" s="1354"/>
      <c r="NSD7" s="1354"/>
      <c r="NSE7" s="1354"/>
      <c r="NSF7" s="1354"/>
      <c r="NSG7" s="1354"/>
      <c r="NSH7" s="1354"/>
      <c r="NSI7" s="1354"/>
      <c r="NSJ7" s="1354"/>
      <c r="NSK7" s="1354"/>
      <c r="NSL7" s="1354"/>
      <c r="NSM7" s="1354"/>
      <c r="NSN7" s="1354"/>
      <c r="NSO7" s="1354"/>
      <c r="NSP7" s="1354"/>
      <c r="NSQ7" s="1354"/>
      <c r="NSR7" s="1354"/>
      <c r="NSS7" s="1354"/>
      <c r="NST7" s="1354"/>
      <c r="NSU7" s="1354"/>
      <c r="NSV7" s="1354"/>
      <c r="NSW7" s="1354"/>
      <c r="NSX7" s="1354"/>
      <c r="NSY7" s="1354"/>
      <c r="NSZ7" s="1354"/>
      <c r="NTA7" s="1354"/>
      <c r="NTB7" s="1354"/>
      <c r="NTC7" s="1354"/>
      <c r="NTD7" s="1354"/>
      <c r="NTE7" s="1354"/>
      <c r="NTF7" s="1354"/>
      <c r="NTG7" s="1354"/>
      <c r="NTH7" s="1354"/>
      <c r="NTI7" s="1354"/>
      <c r="NTJ7" s="1354"/>
      <c r="NTK7" s="1354"/>
      <c r="NTL7" s="1354"/>
      <c r="NTM7" s="1354"/>
      <c r="NTN7" s="1354"/>
      <c r="NTO7" s="1354"/>
      <c r="NTP7" s="1354"/>
      <c r="NTQ7" s="1354"/>
      <c r="NTR7" s="1354"/>
      <c r="NTS7" s="1354"/>
      <c r="NTT7" s="1354"/>
      <c r="NTU7" s="1354"/>
      <c r="NTV7" s="1354"/>
      <c r="NTW7" s="1354"/>
      <c r="NTX7" s="1354"/>
      <c r="NTY7" s="1354"/>
      <c r="NTZ7" s="1354"/>
      <c r="NUA7" s="1354"/>
      <c r="NUB7" s="1354"/>
      <c r="NUC7" s="1354"/>
      <c r="NUD7" s="1354"/>
      <c r="NUE7" s="1354"/>
      <c r="NUF7" s="1354"/>
      <c r="NUG7" s="1354"/>
      <c r="NUH7" s="1354"/>
      <c r="NUI7" s="1354"/>
      <c r="NUJ7" s="1354"/>
      <c r="NUK7" s="1354"/>
      <c r="NUL7" s="1354"/>
      <c r="NUM7" s="1354"/>
      <c r="NUN7" s="1354"/>
      <c r="NUO7" s="1354"/>
      <c r="NUP7" s="1354"/>
      <c r="NUQ7" s="1354"/>
      <c r="NUR7" s="1354"/>
      <c r="NUS7" s="1354"/>
      <c r="NUT7" s="1354"/>
      <c r="NUU7" s="1354"/>
      <c r="NUV7" s="1354"/>
      <c r="NUW7" s="1354"/>
      <c r="NUX7" s="1354"/>
      <c r="NUY7" s="1354"/>
      <c r="NUZ7" s="1354"/>
      <c r="NVA7" s="1354"/>
      <c r="NVB7" s="1354"/>
      <c r="NVC7" s="1354"/>
      <c r="NVD7" s="1354"/>
      <c r="NVE7" s="1354"/>
      <c r="NVF7" s="1354"/>
      <c r="NVG7" s="1354"/>
      <c r="NVH7" s="1354"/>
      <c r="NVI7" s="1354"/>
      <c r="NVJ7" s="1354"/>
      <c r="NVK7" s="1354"/>
      <c r="NVL7" s="1354"/>
      <c r="NVM7" s="1354"/>
      <c r="NVN7" s="1354"/>
      <c r="NVO7" s="1354"/>
      <c r="NVP7" s="1354"/>
      <c r="NVQ7" s="1354"/>
      <c r="NVR7" s="1354"/>
      <c r="NVS7" s="1354"/>
      <c r="NVT7" s="1354"/>
      <c r="NVU7" s="1354"/>
      <c r="NVV7" s="1354"/>
      <c r="NVW7" s="1354"/>
      <c r="NVX7" s="1354"/>
      <c r="NVY7" s="1354"/>
      <c r="NVZ7" s="1354"/>
      <c r="NWA7" s="1354"/>
      <c r="NWB7" s="1354"/>
      <c r="NWC7" s="1354"/>
      <c r="NWD7" s="1354"/>
      <c r="NWE7" s="1354"/>
      <c r="NWF7" s="1354"/>
      <c r="NWG7" s="1354"/>
      <c r="NWH7" s="1354"/>
      <c r="NWI7" s="1354"/>
      <c r="NWJ7" s="1354"/>
      <c r="NWK7" s="1354"/>
      <c r="NWL7" s="1354"/>
      <c r="NWM7" s="1354"/>
      <c r="NWN7" s="1354"/>
      <c r="NWO7" s="1354"/>
      <c r="NWP7" s="1354"/>
      <c r="NWQ7" s="1354"/>
      <c r="NWR7" s="1354"/>
      <c r="NWS7" s="1354"/>
      <c r="NWT7" s="1354"/>
      <c r="NWU7" s="1354"/>
      <c r="NWV7" s="1354"/>
      <c r="NWW7" s="1354"/>
      <c r="NWX7" s="1354"/>
      <c r="NWY7" s="1354"/>
      <c r="NWZ7" s="1354"/>
      <c r="NXA7" s="1354"/>
      <c r="NXB7" s="1354"/>
      <c r="NXC7" s="1354"/>
      <c r="NXD7" s="1354"/>
      <c r="NXE7" s="1354"/>
      <c r="NXF7" s="1354"/>
      <c r="NXG7" s="1354"/>
      <c r="NXH7" s="1354"/>
      <c r="NXI7" s="1354"/>
      <c r="NXJ7" s="1354"/>
      <c r="NXK7" s="1354"/>
      <c r="NXL7" s="1354"/>
      <c r="NXM7" s="1354"/>
      <c r="NXN7" s="1354"/>
      <c r="NXO7" s="1354"/>
      <c r="NXP7" s="1354"/>
      <c r="NXQ7" s="1354"/>
      <c r="NXR7" s="1354"/>
      <c r="NXS7" s="1354"/>
      <c r="NXT7" s="1354"/>
      <c r="NXU7" s="1354"/>
      <c r="NXV7" s="1354"/>
      <c r="NXW7" s="1354"/>
      <c r="NXX7" s="1354"/>
      <c r="NXY7" s="1354"/>
      <c r="NXZ7" s="1354"/>
      <c r="NYA7" s="1354"/>
      <c r="NYB7" s="1354"/>
      <c r="NYC7" s="1354"/>
      <c r="NYD7" s="1354"/>
      <c r="NYE7" s="1354"/>
      <c r="NYF7" s="1354"/>
      <c r="NYG7" s="1354"/>
      <c r="NYH7" s="1354"/>
      <c r="NYI7" s="1354"/>
      <c r="NYJ7" s="1354"/>
      <c r="NYK7" s="1354"/>
      <c r="NYL7" s="1354"/>
      <c r="NYM7" s="1354"/>
      <c r="NYN7" s="1354"/>
      <c r="NYO7" s="1354"/>
      <c r="NYP7" s="1354"/>
      <c r="NYQ7" s="1354"/>
      <c r="NYR7" s="1354"/>
      <c r="NYS7" s="1354"/>
      <c r="NYT7" s="1354"/>
      <c r="NYU7" s="1354"/>
      <c r="NYV7" s="1354"/>
      <c r="NYW7" s="1354"/>
      <c r="NYX7" s="1354"/>
      <c r="NYY7" s="1354"/>
      <c r="NYZ7" s="1354"/>
      <c r="NZA7" s="1354"/>
      <c r="NZB7" s="1354"/>
      <c r="NZC7" s="1354"/>
      <c r="NZD7" s="1354"/>
      <c r="NZE7" s="1354"/>
      <c r="NZF7" s="1354"/>
      <c r="NZG7" s="1354"/>
      <c r="NZH7" s="1354"/>
      <c r="NZI7" s="1354"/>
      <c r="NZJ7" s="1354"/>
      <c r="NZK7" s="1354"/>
      <c r="NZL7" s="1354"/>
      <c r="NZM7" s="1354"/>
      <c r="NZN7" s="1354"/>
      <c r="NZO7" s="1354"/>
      <c r="NZP7" s="1354"/>
      <c r="NZQ7" s="1354"/>
      <c r="NZR7" s="1354"/>
      <c r="NZS7" s="1354"/>
      <c r="NZT7" s="1354"/>
      <c r="NZU7" s="1354"/>
      <c r="NZV7" s="1354"/>
      <c r="NZW7" s="1354"/>
      <c r="NZX7" s="1354"/>
      <c r="NZY7" s="1354"/>
      <c r="NZZ7" s="1354"/>
      <c r="OAA7" s="1354"/>
      <c r="OAB7" s="1354"/>
      <c r="OAC7" s="1354"/>
      <c r="OAD7" s="1354"/>
      <c r="OAE7" s="1354"/>
      <c r="OAF7" s="1354"/>
      <c r="OAG7" s="1354"/>
      <c r="OAH7" s="1354"/>
      <c r="OAI7" s="1354"/>
      <c r="OAJ7" s="1354"/>
      <c r="OAK7" s="1354"/>
      <c r="OAL7" s="1354"/>
      <c r="OAM7" s="1354"/>
      <c r="OAN7" s="1354"/>
      <c r="OAO7" s="1354"/>
      <c r="OAP7" s="1354"/>
      <c r="OAQ7" s="1354"/>
      <c r="OAR7" s="1354"/>
      <c r="OAS7" s="1354"/>
      <c r="OAT7" s="1354"/>
      <c r="OAU7" s="1354"/>
      <c r="OAV7" s="1354"/>
      <c r="OAW7" s="1354"/>
      <c r="OAX7" s="1354"/>
      <c r="OAY7" s="1354"/>
      <c r="OAZ7" s="1354"/>
      <c r="OBA7" s="1354"/>
      <c r="OBB7" s="1354"/>
      <c r="OBC7" s="1354"/>
      <c r="OBD7" s="1354"/>
      <c r="OBE7" s="1354"/>
      <c r="OBF7" s="1354"/>
      <c r="OBG7" s="1354"/>
      <c r="OBH7" s="1354"/>
      <c r="OBI7" s="1354"/>
      <c r="OBJ7" s="1354"/>
      <c r="OBK7" s="1354"/>
      <c r="OBL7" s="1354"/>
      <c r="OBM7" s="1354"/>
      <c r="OBN7" s="1354"/>
      <c r="OBO7" s="1354"/>
      <c r="OBP7" s="1354"/>
      <c r="OBQ7" s="1354"/>
      <c r="OBR7" s="1354"/>
      <c r="OBS7" s="1354"/>
      <c r="OBT7" s="1354"/>
      <c r="OBU7" s="1354"/>
      <c r="OBV7" s="1354"/>
      <c r="OBW7" s="1354"/>
      <c r="OBX7" s="1354"/>
      <c r="OBY7" s="1354"/>
      <c r="OBZ7" s="1354"/>
      <c r="OCA7" s="1354"/>
      <c r="OCB7" s="1354"/>
      <c r="OCC7" s="1354"/>
      <c r="OCD7" s="1354"/>
      <c r="OCE7" s="1354"/>
      <c r="OCF7" s="1354"/>
      <c r="OCG7" s="1354"/>
      <c r="OCH7" s="1354"/>
      <c r="OCI7" s="1354"/>
      <c r="OCJ7" s="1354"/>
      <c r="OCK7" s="1354"/>
      <c r="OCL7" s="1354"/>
      <c r="OCM7" s="1354"/>
      <c r="OCN7" s="1354"/>
      <c r="OCO7" s="1354"/>
      <c r="OCP7" s="1354"/>
      <c r="OCQ7" s="1354"/>
      <c r="OCR7" s="1354"/>
      <c r="OCS7" s="1354"/>
      <c r="OCT7" s="1354"/>
      <c r="OCU7" s="1354"/>
      <c r="OCV7" s="1354"/>
      <c r="OCW7" s="1354"/>
      <c r="OCX7" s="1354"/>
      <c r="OCY7" s="1354"/>
      <c r="OCZ7" s="1354"/>
      <c r="ODA7" s="1354"/>
      <c r="ODB7" s="1354"/>
      <c r="ODC7" s="1354"/>
      <c r="ODD7" s="1354"/>
      <c r="ODE7" s="1354"/>
      <c r="ODF7" s="1354"/>
      <c r="ODG7" s="1354"/>
      <c r="ODH7" s="1354"/>
      <c r="ODI7" s="1354"/>
      <c r="ODJ7" s="1354"/>
      <c r="ODK7" s="1354"/>
      <c r="ODL7" s="1354"/>
      <c r="ODM7" s="1354"/>
      <c r="ODN7" s="1354"/>
      <c r="ODO7" s="1354"/>
      <c r="ODP7" s="1354"/>
      <c r="ODQ7" s="1354"/>
      <c r="ODR7" s="1354"/>
      <c r="ODS7" s="1354"/>
      <c r="ODT7" s="1354"/>
      <c r="ODU7" s="1354"/>
      <c r="ODV7" s="1354"/>
      <c r="ODW7" s="1354"/>
      <c r="ODX7" s="1354"/>
      <c r="ODY7" s="1354"/>
      <c r="ODZ7" s="1354"/>
      <c r="OEA7" s="1354"/>
      <c r="OEB7" s="1354"/>
      <c r="OEC7" s="1354"/>
      <c r="OED7" s="1354"/>
      <c r="OEE7" s="1354"/>
      <c r="OEF7" s="1354"/>
      <c r="OEG7" s="1354"/>
      <c r="OEH7" s="1354"/>
      <c r="OEI7" s="1354"/>
      <c r="OEJ7" s="1354"/>
      <c r="OEK7" s="1354"/>
      <c r="OEL7" s="1354"/>
      <c r="OEM7" s="1354"/>
      <c r="OEN7" s="1354"/>
      <c r="OEO7" s="1354"/>
      <c r="OEP7" s="1354"/>
      <c r="OEQ7" s="1354"/>
      <c r="OER7" s="1354"/>
      <c r="OES7" s="1354"/>
      <c r="OET7" s="1354"/>
      <c r="OEU7" s="1354"/>
      <c r="OEV7" s="1354"/>
      <c r="OEW7" s="1354"/>
      <c r="OEX7" s="1354"/>
      <c r="OEY7" s="1354"/>
      <c r="OEZ7" s="1354"/>
      <c r="OFA7" s="1354"/>
      <c r="OFB7" s="1354"/>
      <c r="OFC7" s="1354"/>
      <c r="OFD7" s="1354"/>
      <c r="OFE7" s="1354"/>
      <c r="OFF7" s="1354"/>
      <c r="OFG7" s="1354"/>
      <c r="OFH7" s="1354"/>
      <c r="OFI7" s="1354"/>
      <c r="OFJ7" s="1354"/>
      <c r="OFK7" s="1354"/>
      <c r="OFL7" s="1354"/>
      <c r="OFM7" s="1354"/>
      <c r="OFN7" s="1354"/>
      <c r="OFO7" s="1354"/>
      <c r="OFP7" s="1354"/>
      <c r="OFQ7" s="1354"/>
      <c r="OFR7" s="1354"/>
      <c r="OFS7" s="1354"/>
      <c r="OFT7" s="1354"/>
      <c r="OFU7" s="1354"/>
      <c r="OFV7" s="1354"/>
      <c r="OFW7" s="1354"/>
      <c r="OFX7" s="1354"/>
      <c r="OFY7" s="1354"/>
      <c r="OFZ7" s="1354"/>
      <c r="OGA7" s="1354"/>
      <c r="OGB7" s="1354"/>
      <c r="OGC7" s="1354"/>
      <c r="OGD7" s="1354"/>
      <c r="OGE7" s="1354"/>
      <c r="OGF7" s="1354"/>
      <c r="OGG7" s="1354"/>
      <c r="OGH7" s="1354"/>
      <c r="OGI7" s="1354"/>
      <c r="OGJ7" s="1354"/>
      <c r="OGK7" s="1354"/>
      <c r="OGL7" s="1354"/>
      <c r="OGM7" s="1354"/>
      <c r="OGN7" s="1354"/>
      <c r="OGO7" s="1354"/>
      <c r="OGP7" s="1354"/>
      <c r="OGQ7" s="1354"/>
      <c r="OGR7" s="1354"/>
      <c r="OGS7" s="1354"/>
      <c r="OGT7" s="1354"/>
      <c r="OGU7" s="1354"/>
      <c r="OGV7" s="1354"/>
      <c r="OGW7" s="1354"/>
      <c r="OGX7" s="1354"/>
      <c r="OGY7" s="1354"/>
      <c r="OGZ7" s="1354"/>
      <c r="OHA7" s="1354"/>
      <c r="OHB7" s="1354"/>
      <c r="OHC7" s="1354"/>
      <c r="OHD7" s="1354"/>
      <c r="OHE7" s="1354"/>
      <c r="OHF7" s="1354"/>
      <c r="OHG7" s="1354"/>
      <c r="OHH7" s="1354"/>
      <c r="OHI7" s="1354"/>
      <c r="OHJ7" s="1354"/>
      <c r="OHK7" s="1354"/>
      <c r="OHL7" s="1354"/>
      <c r="OHM7" s="1354"/>
      <c r="OHN7" s="1354"/>
      <c r="OHO7" s="1354"/>
      <c r="OHP7" s="1354"/>
      <c r="OHQ7" s="1354"/>
      <c r="OHR7" s="1354"/>
      <c r="OHS7" s="1354"/>
      <c r="OHT7" s="1354"/>
      <c r="OHU7" s="1354"/>
      <c r="OHV7" s="1354"/>
      <c r="OHW7" s="1354"/>
      <c r="OHX7" s="1354"/>
      <c r="OHY7" s="1354"/>
      <c r="OHZ7" s="1354"/>
      <c r="OIA7" s="1354"/>
      <c r="OIB7" s="1354"/>
      <c r="OIC7" s="1354"/>
      <c r="OID7" s="1354"/>
      <c r="OIE7" s="1354"/>
      <c r="OIF7" s="1354"/>
      <c r="OIG7" s="1354"/>
      <c r="OIH7" s="1354"/>
      <c r="OII7" s="1354"/>
      <c r="OIJ7" s="1354"/>
      <c r="OIK7" s="1354"/>
      <c r="OIL7" s="1354"/>
      <c r="OIM7" s="1354"/>
      <c r="OIN7" s="1354"/>
      <c r="OIO7" s="1354"/>
      <c r="OIP7" s="1354"/>
      <c r="OIQ7" s="1354"/>
      <c r="OIR7" s="1354"/>
      <c r="OIS7" s="1354"/>
      <c r="OIT7" s="1354"/>
      <c r="OIU7" s="1354"/>
      <c r="OIV7" s="1354"/>
      <c r="OIW7" s="1354"/>
      <c r="OIX7" s="1354"/>
      <c r="OIY7" s="1354"/>
      <c r="OIZ7" s="1354"/>
      <c r="OJA7" s="1354"/>
      <c r="OJB7" s="1354"/>
      <c r="OJC7" s="1354"/>
      <c r="OJD7" s="1354"/>
      <c r="OJE7" s="1354"/>
      <c r="OJF7" s="1354"/>
      <c r="OJG7" s="1354"/>
      <c r="OJH7" s="1354"/>
      <c r="OJI7" s="1354"/>
      <c r="OJJ7" s="1354"/>
      <c r="OJK7" s="1354"/>
      <c r="OJL7" s="1354"/>
      <c r="OJM7" s="1354"/>
      <c r="OJN7" s="1354"/>
      <c r="OJO7" s="1354"/>
      <c r="OJP7" s="1354"/>
      <c r="OJQ7" s="1354"/>
      <c r="OJR7" s="1354"/>
      <c r="OJS7" s="1354"/>
      <c r="OJT7" s="1354"/>
      <c r="OJU7" s="1354"/>
      <c r="OJV7" s="1354"/>
      <c r="OJW7" s="1354"/>
      <c r="OJX7" s="1354"/>
      <c r="OJY7" s="1354"/>
      <c r="OJZ7" s="1354"/>
      <c r="OKA7" s="1354"/>
      <c r="OKB7" s="1354"/>
      <c r="OKC7" s="1354"/>
      <c r="OKD7" s="1354"/>
      <c r="OKE7" s="1354"/>
      <c r="OKF7" s="1354"/>
      <c r="OKG7" s="1354"/>
      <c r="OKH7" s="1354"/>
      <c r="OKI7" s="1354"/>
      <c r="OKJ7" s="1354"/>
      <c r="OKK7" s="1354"/>
      <c r="OKL7" s="1354"/>
      <c r="OKM7" s="1354"/>
      <c r="OKN7" s="1354"/>
      <c r="OKO7" s="1354"/>
      <c r="OKP7" s="1354"/>
      <c r="OKQ7" s="1354"/>
      <c r="OKR7" s="1354"/>
      <c r="OKS7" s="1354"/>
      <c r="OKT7" s="1354"/>
      <c r="OKU7" s="1354"/>
      <c r="OKV7" s="1354"/>
      <c r="OKW7" s="1354"/>
      <c r="OKX7" s="1354"/>
      <c r="OKY7" s="1354"/>
      <c r="OKZ7" s="1354"/>
      <c r="OLA7" s="1354"/>
      <c r="OLB7" s="1354"/>
      <c r="OLC7" s="1354"/>
      <c r="OLD7" s="1354"/>
      <c r="OLE7" s="1354"/>
      <c r="OLF7" s="1354"/>
      <c r="OLG7" s="1354"/>
      <c r="OLH7" s="1354"/>
      <c r="OLI7" s="1354"/>
      <c r="OLJ7" s="1354"/>
      <c r="OLK7" s="1354"/>
      <c r="OLL7" s="1354"/>
      <c r="OLM7" s="1354"/>
      <c r="OLN7" s="1354"/>
      <c r="OLO7" s="1354"/>
      <c r="OLP7" s="1354"/>
      <c r="OLQ7" s="1354"/>
      <c r="OLR7" s="1354"/>
      <c r="OLS7" s="1354"/>
      <c r="OLT7" s="1354"/>
      <c r="OLU7" s="1354"/>
      <c r="OLV7" s="1354"/>
      <c r="OLW7" s="1354"/>
      <c r="OLX7" s="1354"/>
      <c r="OLY7" s="1354"/>
      <c r="OLZ7" s="1354"/>
      <c r="OMA7" s="1354"/>
      <c r="OMB7" s="1354"/>
      <c r="OMC7" s="1354"/>
      <c r="OMD7" s="1354"/>
      <c r="OME7" s="1354"/>
      <c r="OMF7" s="1354"/>
      <c r="OMG7" s="1354"/>
      <c r="OMH7" s="1354"/>
      <c r="OMI7" s="1354"/>
      <c r="OMJ7" s="1354"/>
      <c r="OMK7" s="1354"/>
      <c r="OML7" s="1354"/>
      <c r="OMM7" s="1354"/>
      <c r="OMN7" s="1354"/>
      <c r="OMO7" s="1354"/>
      <c r="OMP7" s="1354"/>
      <c r="OMQ7" s="1354"/>
      <c r="OMR7" s="1354"/>
      <c r="OMS7" s="1354"/>
      <c r="OMT7" s="1354"/>
      <c r="OMU7" s="1354"/>
      <c r="OMV7" s="1354"/>
      <c r="OMW7" s="1354"/>
      <c r="OMX7" s="1354"/>
      <c r="OMY7" s="1354"/>
      <c r="OMZ7" s="1354"/>
      <c r="ONA7" s="1354"/>
      <c r="ONB7" s="1354"/>
      <c r="ONC7" s="1354"/>
      <c r="OND7" s="1354"/>
      <c r="ONE7" s="1354"/>
      <c r="ONF7" s="1354"/>
      <c r="ONG7" s="1354"/>
      <c r="ONH7" s="1354"/>
      <c r="ONI7" s="1354"/>
      <c r="ONJ7" s="1354"/>
      <c r="ONK7" s="1354"/>
      <c r="ONL7" s="1354"/>
      <c r="ONM7" s="1354"/>
      <c r="ONN7" s="1354"/>
      <c r="ONO7" s="1354"/>
      <c r="ONP7" s="1354"/>
      <c r="ONQ7" s="1354"/>
      <c r="ONR7" s="1354"/>
      <c r="ONS7" s="1354"/>
      <c r="ONT7" s="1354"/>
      <c r="ONU7" s="1354"/>
      <c r="ONV7" s="1354"/>
      <c r="ONW7" s="1354"/>
      <c r="ONX7" s="1354"/>
      <c r="ONY7" s="1354"/>
      <c r="ONZ7" s="1354"/>
      <c r="OOA7" s="1354"/>
      <c r="OOB7" s="1354"/>
      <c r="OOC7" s="1354"/>
      <c r="OOD7" s="1354"/>
      <c r="OOE7" s="1354"/>
      <c r="OOF7" s="1354"/>
      <c r="OOG7" s="1354"/>
      <c r="OOH7" s="1354"/>
      <c r="OOI7" s="1354"/>
      <c r="OOJ7" s="1354"/>
      <c r="OOK7" s="1354"/>
      <c r="OOL7" s="1354"/>
      <c r="OOM7" s="1354"/>
      <c r="OON7" s="1354"/>
      <c r="OOO7" s="1354"/>
      <c r="OOP7" s="1354"/>
      <c r="OOQ7" s="1354"/>
      <c r="OOR7" s="1354"/>
      <c r="OOS7" s="1354"/>
      <c r="OOT7" s="1354"/>
      <c r="OOU7" s="1354"/>
      <c r="OOV7" s="1354"/>
      <c r="OOW7" s="1354"/>
      <c r="OOX7" s="1354"/>
      <c r="OOY7" s="1354"/>
      <c r="OOZ7" s="1354"/>
      <c r="OPA7" s="1354"/>
      <c r="OPB7" s="1354"/>
      <c r="OPC7" s="1354"/>
      <c r="OPD7" s="1354"/>
      <c r="OPE7" s="1354"/>
      <c r="OPF7" s="1354"/>
      <c r="OPG7" s="1354"/>
      <c r="OPH7" s="1354"/>
      <c r="OPI7" s="1354"/>
      <c r="OPJ7" s="1354"/>
      <c r="OPK7" s="1354"/>
      <c r="OPL7" s="1354"/>
      <c r="OPM7" s="1354"/>
      <c r="OPN7" s="1354"/>
      <c r="OPO7" s="1354"/>
      <c r="OPP7" s="1354"/>
      <c r="OPQ7" s="1354"/>
      <c r="OPR7" s="1354"/>
      <c r="OPS7" s="1354"/>
      <c r="OPT7" s="1354"/>
      <c r="OPU7" s="1354"/>
      <c r="OPV7" s="1354"/>
      <c r="OPW7" s="1354"/>
      <c r="OPX7" s="1354"/>
      <c r="OPY7" s="1354"/>
      <c r="OPZ7" s="1354"/>
      <c r="OQA7" s="1354"/>
      <c r="OQB7" s="1354"/>
      <c r="OQC7" s="1354"/>
      <c r="OQD7" s="1354"/>
      <c r="OQE7" s="1354"/>
      <c r="OQF7" s="1354"/>
      <c r="OQG7" s="1354"/>
      <c r="OQH7" s="1354"/>
      <c r="OQI7" s="1354"/>
      <c r="OQJ7" s="1354"/>
      <c r="OQK7" s="1354"/>
      <c r="OQL7" s="1354"/>
      <c r="OQM7" s="1354"/>
      <c r="OQN7" s="1354"/>
      <c r="OQO7" s="1354"/>
      <c r="OQP7" s="1354"/>
      <c r="OQQ7" s="1354"/>
      <c r="OQR7" s="1354"/>
      <c r="OQS7" s="1354"/>
      <c r="OQT7" s="1354"/>
      <c r="OQU7" s="1354"/>
      <c r="OQV7" s="1354"/>
      <c r="OQW7" s="1354"/>
      <c r="OQX7" s="1354"/>
      <c r="OQY7" s="1354"/>
      <c r="OQZ7" s="1354"/>
      <c r="ORA7" s="1354"/>
      <c r="ORB7" s="1354"/>
      <c r="ORC7" s="1354"/>
      <c r="ORD7" s="1354"/>
      <c r="ORE7" s="1354"/>
      <c r="ORF7" s="1354"/>
      <c r="ORG7" s="1354"/>
      <c r="ORH7" s="1354"/>
      <c r="ORI7" s="1354"/>
      <c r="ORJ7" s="1354"/>
      <c r="ORK7" s="1354"/>
      <c r="ORL7" s="1354"/>
      <c r="ORM7" s="1354"/>
      <c r="ORN7" s="1354"/>
      <c r="ORO7" s="1354"/>
      <c r="ORP7" s="1354"/>
      <c r="ORQ7" s="1354"/>
      <c r="ORR7" s="1354"/>
      <c r="ORS7" s="1354"/>
      <c r="ORT7" s="1354"/>
      <c r="ORU7" s="1354"/>
      <c r="ORV7" s="1354"/>
      <c r="ORW7" s="1354"/>
      <c r="ORX7" s="1354"/>
      <c r="ORY7" s="1354"/>
      <c r="ORZ7" s="1354"/>
      <c r="OSA7" s="1354"/>
      <c r="OSB7" s="1354"/>
      <c r="OSC7" s="1354"/>
      <c r="OSD7" s="1354"/>
      <c r="OSE7" s="1354"/>
      <c r="OSF7" s="1354"/>
      <c r="OSG7" s="1354"/>
      <c r="OSH7" s="1354"/>
      <c r="OSI7" s="1354"/>
      <c r="OSJ7" s="1354"/>
      <c r="OSK7" s="1354"/>
      <c r="OSL7" s="1354"/>
      <c r="OSM7" s="1354"/>
      <c r="OSN7" s="1354"/>
      <c r="OSO7" s="1354"/>
      <c r="OSP7" s="1354"/>
      <c r="OSQ7" s="1354"/>
      <c r="OSR7" s="1354"/>
      <c r="OSS7" s="1354"/>
      <c r="OST7" s="1354"/>
      <c r="OSU7" s="1354"/>
      <c r="OSV7" s="1354"/>
      <c r="OSW7" s="1354"/>
      <c r="OSX7" s="1354"/>
      <c r="OSY7" s="1354"/>
      <c r="OSZ7" s="1354"/>
      <c r="OTA7" s="1354"/>
      <c r="OTB7" s="1354"/>
      <c r="OTC7" s="1354"/>
      <c r="OTD7" s="1354"/>
      <c r="OTE7" s="1354"/>
      <c r="OTF7" s="1354"/>
      <c r="OTG7" s="1354"/>
      <c r="OTH7" s="1354"/>
      <c r="OTI7" s="1354"/>
      <c r="OTJ7" s="1354"/>
      <c r="OTK7" s="1354"/>
      <c r="OTL7" s="1354"/>
      <c r="OTM7" s="1354"/>
      <c r="OTN7" s="1354"/>
      <c r="OTO7" s="1354"/>
      <c r="OTP7" s="1354"/>
      <c r="OTQ7" s="1354"/>
      <c r="OTR7" s="1354"/>
      <c r="OTS7" s="1354"/>
      <c r="OTT7" s="1354"/>
      <c r="OTU7" s="1354"/>
      <c r="OTV7" s="1354"/>
      <c r="OTW7" s="1354"/>
      <c r="OTX7" s="1354"/>
      <c r="OTY7" s="1354"/>
      <c r="OTZ7" s="1354"/>
      <c r="OUA7" s="1354"/>
      <c r="OUB7" s="1354"/>
      <c r="OUC7" s="1354"/>
      <c r="OUD7" s="1354"/>
      <c r="OUE7" s="1354"/>
      <c r="OUF7" s="1354"/>
      <c r="OUG7" s="1354"/>
      <c r="OUH7" s="1354"/>
      <c r="OUI7" s="1354"/>
      <c r="OUJ7" s="1354"/>
      <c r="OUK7" s="1354"/>
      <c r="OUL7" s="1354"/>
      <c r="OUM7" s="1354"/>
      <c r="OUN7" s="1354"/>
      <c r="OUO7" s="1354"/>
      <c r="OUP7" s="1354"/>
      <c r="OUQ7" s="1354"/>
      <c r="OUR7" s="1354"/>
      <c r="OUS7" s="1354"/>
      <c r="OUT7" s="1354"/>
      <c r="OUU7" s="1354"/>
      <c r="OUV7" s="1354"/>
      <c r="OUW7" s="1354"/>
      <c r="OUX7" s="1354"/>
      <c r="OUY7" s="1354"/>
      <c r="OUZ7" s="1354"/>
      <c r="OVA7" s="1354"/>
      <c r="OVB7" s="1354"/>
      <c r="OVC7" s="1354"/>
      <c r="OVD7" s="1354"/>
      <c r="OVE7" s="1354"/>
      <c r="OVF7" s="1354"/>
      <c r="OVG7" s="1354"/>
      <c r="OVH7" s="1354"/>
      <c r="OVI7" s="1354"/>
      <c r="OVJ7" s="1354"/>
      <c r="OVK7" s="1354"/>
      <c r="OVL7" s="1354"/>
      <c r="OVM7" s="1354"/>
      <c r="OVN7" s="1354"/>
      <c r="OVO7" s="1354"/>
      <c r="OVP7" s="1354"/>
      <c r="OVQ7" s="1354"/>
      <c r="OVR7" s="1354"/>
      <c r="OVS7" s="1354"/>
      <c r="OVT7" s="1354"/>
      <c r="OVU7" s="1354"/>
      <c r="OVV7" s="1354"/>
      <c r="OVW7" s="1354"/>
      <c r="OVX7" s="1354"/>
      <c r="OVY7" s="1354"/>
      <c r="OVZ7" s="1354"/>
      <c r="OWA7" s="1354"/>
      <c r="OWB7" s="1354"/>
      <c r="OWC7" s="1354"/>
      <c r="OWD7" s="1354"/>
      <c r="OWE7" s="1354"/>
      <c r="OWF7" s="1354"/>
      <c r="OWG7" s="1354"/>
      <c r="OWH7" s="1354"/>
      <c r="OWI7" s="1354"/>
      <c r="OWJ7" s="1354"/>
      <c r="OWK7" s="1354"/>
      <c r="OWL7" s="1354"/>
      <c r="OWM7" s="1354"/>
      <c r="OWN7" s="1354"/>
      <c r="OWO7" s="1354"/>
      <c r="OWP7" s="1354"/>
      <c r="OWQ7" s="1354"/>
      <c r="OWR7" s="1354"/>
      <c r="OWS7" s="1354"/>
      <c r="OWT7" s="1354"/>
      <c r="OWU7" s="1354"/>
      <c r="OWV7" s="1354"/>
      <c r="OWW7" s="1354"/>
      <c r="OWX7" s="1354"/>
      <c r="OWY7" s="1354"/>
      <c r="OWZ7" s="1354"/>
      <c r="OXA7" s="1354"/>
      <c r="OXB7" s="1354"/>
      <c r="OXC7" s="1354"/>
      <c r="OXD7" s="1354"/>
      <c r="OXE7" s="1354"/>
      <c r="OXF7" s="1354"/>
      <c r="OXG7" s="1354"/>
      <c r="OXH7" s="1354"/>
      <c r="OXI7" s="1354"/>
      <c r="OXJ7" s="1354"/>
      <c r="OXK7" s="1354"/>
      <c r="OXL7" s="1354"/>
      <c r="OXM7" s="1354"/>
      <c r="OXN7" s="1354"/>
      <c r="OXO7" s="1354"/>
      <c r="OXP7" s="1354"/>
      <c r="OXQ7" s="1354"/>
      <c r="OXR7" s="1354"/>
      <c r="OXS7" s="1354"/>
      <c r="OXT7" s="1354"/>
      <c r="OXU7" s="1354"/>
      <c r="OXV7" s="1354"/>
      <c r="OXW7" s="1354"/>
      <c r="OXX7" s="1354"/>
      <c r="OXY7" s="1354"/>
      <c r="OXZ7" s="1354"/>
      <c r="OYA7" s="1354"/>
      <c r="OYB7" s="1354"/>
      <c r="OYC7" s="1354"/>
      <c r="OYD7" s="1354"/>
      <c r="OYE7" s="1354"/>
      <c r="OYF7" s="1354"/>
      <c r="OYG7" s="1354"/>
      <c r="OYH7" s="1354"/>
      <c r="OYI7" s="1354"/>
      <c r="OYJ7" s="1354"/>
      <c r="OYK7" s="1354"/>
      <c r="OYL7" s="1354"/>
      <c r="OYM7" s="1354"/>
      <c r="OYN7" s="1354"/>
      <c r="OYO7" s="1354"/>
      <c r="OYP7" s="1354"/>
      <c r="OYQ7" s="1354"/>
      <c r="OYR7" s="1354"/>
      <c r="OYS7" s="1354"/>
      <c r="OYT7" s="1354"/>
      <c r="OYU7" s="1354"/>
      <c r="OYV7" s="1354"/>
      <c r="OYW7" s="1354"/>
      <c r="OYX7" s="1354"/>
      <c r="OYY7" s="1354"/>
      <c r="OYZ7" s="1354"/>
      <c r="OZA7" s="1354"/>
      <c r="OZB7" s="1354"/>
      <c r="OZC7" s="1354"/>
      <c r="OZD7" s="1354"/>
      <c r="OZE7" s="1354"/>
      <c r="OZF7" s="1354"/>
      <c r="OZG7" s="1354"/>
      <c r="OZH7" s="1354"/>
      <c r="OZI7" s="1354"/>
      <c r="OZJ7" s="1354"/>
      <c r="OZK7" s="1354"/>
      <c r="OZL7" s="1354"/>
      <c r="OZM7" s="1354"/>
      <c r="OZN7" s="1354"/>
      <c r="OZO7" s="1354"/>
      <c r="OZP7" s="1354"/>
      <c r="OZQ7" s="1354"/>
      <c r="OZR7" s="1354"/>
      <c r="OZS7" s="1354"/>
      <c r="OZT7" s="1354"/>
      <c r="OZU7" s="1354"/>
      <c r="OZV7" s="1354"/>
      <c r="OZW7" s="1354"/>
      <c r="OZX7" s="1354"/>
      <c r="OZY7" s="1354"/>
      <c r="OZZ7" s="1354"/>
      <c r="PAA7" s="1354"/>
      <c r="PAB7" s="1354"/>
      <c r="PAC7" s="1354"/>
      <c r="PAD7" s="1354"/>
      <c r="PAE7" s="1354"/>
      <c r="PAF7" s="1354"/>
      <c r="PAG7" s="1354"/>
      <c r="PAH7" s="1354"/>
      <c r="PAI7" s="1354"/>
      <c r="PAJ7" s="1354"/>
      <c r="PAK7" s="1354"/>
      <c r="PAL7" s="1354"/>
      <c r="PAM7" s="1354"/>
      <c r="PAN7" s="1354"/>
      <c r="PAO7" s="1354"/>
      <c r="PAP7" s="1354"/>
      <c r="PAQ7" s="1354"/>
      <c r="PAR7" s="1354"/>
      <c r="PAS7" s="1354"/>
      <c r="PAT7" s="1354"/>
      <c r="PAU7" s="1354"/>
      <c r="PAV7" s="1354"/>
      <c r="PAW7" s="1354"/>
      <c r="PAX7" s="1354"/>
      <c r="PAY7" s="1354"/>
      <c r="PAZ7" s="1354"/>
      <c r="PBA7" s="1354"/>
      <c r="PBB7" s="1354"/>
      <c r="PBC7" s="1354"/>
      <c r="PBD7" s="1354"/>
      <c r="PBE7" s="1354"/>
      <c r="PBF7" s="1354"/>
      <c r="PBG7" s="1354"/>
      <c r="PBH7" s="1354"/>
      <c r="PBI7" s="1354"/>
      <c r="PBJ7" s="1354"/>
      <c r="PBK7" s="1354"/>
      <c r="PBL7" s="1354"/>
      <c r="PBM7" s="1354"/>
      <c r="PBN7" s="1354"/>
      <c r="PBO7" s="1354"/>
      <c r="PBP7" s="1354"/>
      <c r="PBQ7" s="1354"/>
      <c r="PBR7" s="1354"/>
      <c r="PBS7" s="1354"/>
      <c r="PBT7" s="1354"/>
      <c r="PBU7" s="1354"/>
      <c r="PBV7" s="1354"/>
      <c r="PBW7" s="1354"/>
      <c r="PBX7" s="1354"/>
      <c r="PBY7" s="1354"/>
      <c r="PBZ7" s="1354"/>
      <c r="PCA7" s="1354"/>
      <c r="PCB7" s="1354"/>
      <c r="PCC7" s="1354"/>
      <c r="PCD7" s="1354"/>
      <c r="PCE7" s="1354"/>
      <c r="PCF7" s="1354"/>
      <c r="PCG7" s="1354"/>
      <c r="PCH7" s="1354"/>
      <c r="PCI7" s="1354"/>
      <c r="PCJ7" s="1354"/>
      <c r="PCK7" s="1354"/>
      <c r="PCL7" s="1354"/>
      <c r="PCM7" s="1354"/>
      <c r="PCN7" s="1354"/>
      <c r="PCO7" s="1354"/>
      <c r="PCP7" s="1354"/>
      <c r="PCQ7" s="1354"/>
      <c r="PCR7" s="1354"/>
      <c r="PCS7" s="1354"/>
      <c r="PCT7" s="1354"/>
      <c r="PCU7" s="1354"/>
      <c r="PCV7" s="1354"/>
      <c r="PCW7" s="1354"/>
      <c r="PCX7" s="1354"/>
      <c r="PCY7" s="1354"/>
      <c r="PCZ7" s="1354"/>
      <c r="PDA7" s="1354"/>
      <c r="PDB7" s="1354"/>
      <c r="PDC7" s="1354"/>
      <c r="PDD7" s="1354"/>
      <c r="PDE7" s="1354"/>
      <c r="PDF7" s="1354"/>
      <c r="PDG7" s="1354"/>
      <c r="PDH7" s="1354"/>
      <c r="PDI7" s="1354"/>
      <c r="PDJ7" s="1354"/>
      <c r="PDK7" s="1354"/>
      <c r="PDL7" s="1354"/>
      <c r="PDM7" s="1354"/>
      <c r="PDN7" s="1354"/>
      <c r="PDO7" s="1354"/>
      <c r="PDP7" s="1354"/>
      <c r="PDQ7" s="1354"/>
      <c r="PDR7" s="1354"/>
      <c r="PDS7" s="1354"/>
      <c r="PDT7" s="1354"/>
      <c r="PDU7" s="1354"/>
      <c r="PDV7" s="1354"/>
      <c r="PDW7" s="1354"/>
      <c r="PDX7" s="1354"/>
      <c r="PDY7" s="1354"/>
      <c r="PDZ7" s="1354"/>
      <c r="PEA7" s="1354"/>
      <c r="PEB7" s="1354"/>
      <c r="PEC7" s="1354"/>
      <c r="PED7" s="1354"/>
      <c r="PEE7" s="1354"/>
      <c r="PEF7" s="1354"/>
      <c r="PEG7" s="1354"/>
      <c r="PEH7" s="1354"/>
      <c r="PEI7" s="1354"/>
      <c r="PEJ7" s="1354"/>
      <c r="PEK7" s="1354"/>
      <c r="PEL7" s="1354"/>
      <c r="PEM7" s="1354"/>
      <c r="PEN7" s="1354"/>
      <c r="PEO7" s="1354"/>
      <c r="PEP7" s="1354"/>
      <c r="PEQ7" s="1354"/>
      <c r="PER7" s="1354"/>
      <c r="PES7" s="1354"/>
      <c r="PET7" s="1354"/>
      <c r="PEU7" s="1354"/>
      <c r="PEV7" s="1354"/>
      <c r="PEW7" s="1354"/>
      <c r="PEX7" s="1354"/>
      <c r="PEY7" s="1354"/>
      <c r="PEZ7" s="1354"/>
      <c r="PFA7" s="1354"/>
      <c r="PFB7" s="1354"/>
      <c r="PFC7" s="1354"/>
      <c r="PFD7" s="1354"/>
      <c r="PFE7" s="1354"/>
      <c r="PFF7" s="1354"/>
      <c r="PFG7" s="1354"/>
      <c r="PFH7" s="1354"/>
      <c r="PFI7" s="1354"/>
      <c r="PFJ7" s="1354"/>
      <c r="PFK7" s="1354"/>
      <c r="PFL7" s="1354"/>
      <c r="PFM7" s="1354"/>
      <c r="PFN7" s="1354"/>
      <c r="PFO7" s="1354"/>
      <c r="PFP7" s="1354"/>
      <c r="PFQ7" s="1354"/>
      <c r="PFR7" s="1354"/>
      <c r="PFS7" s="1354"/>
      <c r="PFT7" s="1354"/>
      <c r="PFU7" s="1354"/>
      <c r="PFV7" s="1354"/>
      <c r="PFW7" s="1354"/>
      <c r="PFX7" s="1354"/>
      <c r="PFY7" s="1354"/>
      <c r="PFZ7" s="1354"/>
      <c r="PGA7" s="1354"/>
      <c r="PGB7" s="1354"/>
      <c r="PGC7" s="1354"/>
      <c r="PGD7" s="1354"/>
      <c r="PGE7" s="1354"/>
      <c r="PGF7" s="1354"/>
      <c r="PGG7" s="1354"/>
      <c r="PGH7" s="1354"/>
      <c r="PGI7" s="1354"/>
      <c r="PGJ7" s="1354"/>
      <c r="PGK7" s="1354"/>
      <c r="PGL7" s="1354"/>
      <c r="PGM7" s="1354"/>
      <c r="PGN7" s="1354"/>
      <c r="PGO7" s="1354"/>
      <c r="PGP7" s="1354"/>
      <c r="PGQ7" s="1354"/>
      <c r="PGR7" s="1354"/>
      <c r="PGS7" s="1354"/>
      <c r="PGT7" s="1354"/>
      <c r="PGU7" s="1354"/>
      <c r="PGV7" s="1354"/>
      <c r="PGW7" s="1354"/>
      <c r="PGX7" s="1354"/>
      <c r="PGY7" s="1354"/>
      <c r="PGZ7" s="1354"/>
      <c r="PHA7" s="1354"/>
      <c r="PHB7" s="1354"/>
      <c r="PHC7" s="1354"/>
      <c r="PHD7" s="1354"/>
      <c r="PHE7" s="1354"/>
      <c r="PHF7" s="1354"/>
      <c r="PHG7" s="1354"/>
      <c r="PHH7" s="1354"/>
      <c r="PHI7" s="1354"/>
      <c r="PHJ7" s="1354"/>
      <c r="PHK7" s="1354"/>
      <c r="PHL7" s="1354"/>
      <c r="PHM7" s="1354"/>
      <c r="PHN7" s="1354"/>
      <c r="PHO7" s="1354"/>
      <c r="PHP7" s="1354"/>
      <c r="PHQ7" s="1354"/>
      <c r="PHR7" s="1354"/>
      <c r="PHS7" s="1354"/>
      <c r="PHT7" s="1354"/>
      <c r="PHU7" s="1354"/>
      <c r="PHV7" s="1354"/>
      <c r="PHW7" s="1354"/>
      <c r="PHX7" s="1354"/>
      <c r="PHY7" s="1354"/>
      <c r="PHZ7" s="1354"/>
      <c r="PIA7" s="1354"/>
      <c r="PIB7" s="1354"/>
      <c r="PIC7" s="1354"/>
      <c r="PID7" s="1354"/>
      <c r="PIE7" s="1354"/>
      <c r="PIF7" s="1354"/>
      <c r="PIG7" s="1354"/>
      <c r="PIH7" s="1354"/>
      <c r="PII7" s="1354"/>
      <c r="PIJ7" s="1354"/>
      <c r="PIK7" s="1354"/>
      <c r="PIL7" s="1354"/>
      <c r="PIM7" s="1354"/>
      <c r="PIN7" s="1354"/>
      <c r="PIO7" s="1354"/>
      <c r="PIP7" s="1354"/>
      <c r="PIQ7" s="1354"/>
      <c r="PIR7" s="1354"/>
      <c r="PIS7" s="1354"/>
      <c r="PIT7" s="1354"/>
      <c r="PIU7" s="1354"/>
      <c r="PIV7" s="1354"/>
      <c r="PIW7" s="1354"/>
      <c r="PIX7" s="1354"/>
      <c r="PIY7" s="1354"/>
      <c r="PIZ7" s="1354"/>
      <c r="PJA7" s="1354"/>
      <c r="PJB7" s="1354"/>
      <c r="PJC7" s="1354"/>
      <c r="PJD7" s="1354"/>
      <c r="PJE7" s="1354"/>
      <c r="PJF7" s="1354"/>
      <c r="PJG7" s="1354"/>
      <c r="PJH7" s="1354"/>
      <c r="PJI7" s="1354"/>
      <c r="PJJ7" s="1354"/>
      <c r="PJK7" s="1354"/>
      <c r="PJL7" s="1354"/>
      <c r="PJM7" s="1354"/>
      <c r="PJN7" s="1354"/>
      <c r="PJO7" s="1354"/>
      <c r="PJP7" s="1354"/>
      <c r="PJQ7" s="1354"/>
      <c r="PJR7" s="1354"/>
      <c r="PJS7" s="1354"/>
      <c r="PJT7" s="1354"/>
      <c r="PJU7" s="1354"/>
      <c r="PJV7" s="1354"/>
      <c r="PJW7" s="1354"/>
      <c r="PJX7" s="1354"/>
      <c r="PJY7" s="1354"/>
      <c r="PJZ7" s="1354"/>
      <c r="PKA7" s="1354"/>
      <c r="PKB7" s="1354"/>
      <c r="PKC7" s="1354"/>
      <c r="PKD7" s="1354"/>
      <c r="PKE7" s="1354"/>
      <c r="PKF7" s="1354"/>
      <c r="PKG7" s="1354"/>
      <c r="PKH7" s="1354"/>
      <c r="PKI7" s="1354"/>
      <c r="PKJ7" s="1354"/>
      <c r="PKK7" s="1354"/>
      <c r="PKL7" s="1354"/>
      <c r="PKM7" s="1354"/>
      <c r="PKN7" s="1354"/>
      <c r="PKO7" s="1354"/>
      <c r="PKP7" s="1354"/>
      <c r="PKQ7" s="1354"/>
      <c r="PKR7" s="1354"/>
      <c r="PKS7" s="1354"/>
      <c r="PKT7" s="1354"/>
      <c r="PKU7" s="1354"/>
      <c r="PKV7" s="1354"/>
      <c r="PKW7" s="1354"/>
      <c r="PKX7" s="1354"/>
      <c r="PKY7" s="1354"/>
      <c r="PKZ7" s="1354"/>
      <c r="PLA7" s="1354"/>
      <c r="PLB7" s="1354"/>
      <c r="PLC7" s="1354"/>
      <c r="PLD7" s="1354"/>
      <c r="PLE7" s="1354"/>
      <c r="PLF7" s="1354"/>
      <c r="PLG7" s="1354"/>
      <c r="PLH7" s="1354"/>
      <c r="PLI7" s="1354"/>
      <c r="PLJ7" s="1354"/>
      <c r="PLK7" s="1354"/>
      <c r="PLL7" s="1354"/>
      <c r="PLM7" s="1354"/>
      <c r="PLN7" s="1354"/>
      <c r="PLO7" s="1354"/>
      <c r="PLP7" s="1354"/>
      <c r="PLQ7" s="1354"/>
      <c r="PLR7" s="1354"/>
      <c r="PLS7" s="1354"/>
      <c r="PLT7" s="1354"/>
      <c r="PLU7" s="1354"/>
      <c r="PLV7" s="1354"/>
      <c r="PLW7" s="1354"/>
      <c r="PLX7" s="1354"/>
      <c r="PLY7" s="1354"/>
      <c r="PLZ7" s="1354"/>
      <c r="PMA7" s="1354"/>
      <c r="PMB7" s="1354"/>
      <c r="PMC7" s="1354"/>
      <c r="PMD7" s="1354"/>
      <c r="PME7" s="1354"/>
      <c r="PMF7" s="1354"/>
      <c r="PMG7" s="1354"/>
      <c r="PMH7" s="1354"/>
      <c r="PMI7" s="1354"/>
      <c r="PMJ7" s="1354"/>
      <c r="PMK7" s="1354"/>
      <c r="PML7" s="1354"/>
      <c r="PMM7" s="1354"/>
      <c r="PMN7" s="1354"/>
      <c r="PMO7" s="1354"/>
      <c r="PMP7" s="1354"/>
      <c r="PMQ7" s="1354"/>
      <c r="PMR7" s="1354"/>
      <c r="PMS7" s="1354"/>
      <c r="PMT7" s="1354"/>
      <c r="PMU7" s="1354"/>
      <c r="PMV7" s="1354"/>
      <c r="PMW7" s="1354"/>
      <c r="PMX7" s="1354"/>
      <c r="PMY7" s="1354"/>
      <c r="PMZ7" s="1354"/>
      <c r="PNA7" s="1354"/>
      <c r="PNB7" s="1354"/>
      <c r="PNC7" s="1354"/>
      <c r="PND7" s="1354"/>
      <c r="PNE7" s="1354"/>
      <c r="PNF7" s="1354"/>
      <c r="PNG7" s="1354"/>
      <c r="PNH7" s="1354"/>
      <c r="PNI7" s="1354"/>
      <c r="PNJ7" s="1354"/>
      <c r="PNK7" s="1354"/>
      <c r="PNL7" s="1354"/>
      <c r="PNM7" s="1354"/>
      <c r="PNN7" s="1354"/>
      <c r="PNO7" s="1354"/>
      <c r="PNP7" s="1354"/>
      <c r="PNQ7" s="1354"/>
      <c r="PNR7" s="1354"/>
      <c r="PNS7" s="1354"/>
      <c r="PNT7" s="1354"/>
      <c r="PNU7" s="1354"/>
      <c r="PNV7" s="1354"/>
      <c r="PNW7" s="1354"/>
      <c r="PNX7" s="1354"/>
      <c r="PNY7" s="1354"/>
      <c r="PNZ7" s="1354"/>
      <c r="POA7" s="1354"/>
      <c r="POB7" s="1354"/>
      <c r="POC7" s="1354"/>
      <c r="POD7" s="1354"/>
      <c r="POE7" s="1354"/>
      <c r="POF7" s="1354"/>
      <c r="POG7" s="1354"/>
      <c r="POH7" s="1354"/>
      <c r="POI7" s="1354"/>
      <c r="POJ7" s="1354"/>
      <c r="POK7" s="1354"/>
      <c r="POL7" s="1354"/>
      <c r="POM7" s="1354"/>
      <c r="PON7" s="1354"/>
      <c r="POO7" s="1354"/>
      <c r="POP7" s="1354"/>
      <c r="POQ7" s="1354"/>
      <c r="POR7" s="1354"/>
      <c r="POS7" s="1354"/>
      <c r="POT7" s="1354"/>
      <c r="POU7" s="1354"/>
      <c r="POV7" s="1354"/>
      <c r="POW7" s="1354"/>
      <c r="POX7" s="1354"/>
      <c r="POY7" s="1354"/>
      <c r="POZ7" s="1354"/>
      <c r="PPA7" s="1354"/>
      <c r="PPB7" s="1354"/>
      <c r="PPC7" s="1354"/>
      <c r="PPD7" s="1354"/>
      <c r="PPE7" s="1354"/>
      <c r="PPF7" s="1354"/>
      <c r="PPG7" s="1354"/>
      <c r="PPH7" s="1354"/>
      <c r="PPI7" s="1354"/>
      <c r="PPJ7" s="1354"/>
      <c r="PPK7" s="1354"/>
      <c r="PPL7" s="1354"/>
      <c r="PPM7" s="1354"/>
      <c r="PPN7" s="1354"/>
      <c r="PPO7" s="1354"/>
      <c r="PPP7" s="1354"/>
      <c r="PPQ7" s="1354"/>
      <c r="PPR7" s="1354"/>
      <c r="PPS7" s="1354"/>
      <c r="PPT7" s="1354"/>
      <c r="PPU7" s="1354"/>
      <c r="PPV7" s="1354"/>
      <c r="PPW7" s="1354"/>
      <c r="PPX7" s="1354"/>
      <c r="PPY7" s="1354"/>
      <c r="PPZ7" s="1354"/>
      <c r="PQA7" s="1354"/>
      <c r="PQB7" s="1354"/>
      <c r="PQC7" s="1354"/>
      <c r="PQD7" s="1354"/>
      <c r="PQE7" s="1354"/>
      <c r="PQF7" s="1354"/>
      <c r="PQG7" s="1354"/>
      <c r="PQH7" s="1354"/>
      <c r="PQI7" s="1354"/>
      <c r="PQJ7" s="1354"/>
      <c r="PQK7" s="1354"/>
      <c r="PQL7" s="1354"/>
      <c r="PQM7" s="1354"/>
      <c r="PQN7" s="1354"/>
      <c r="PQO7" s="1354"/>
      <c r="PQP7" s="1354"/>
      <c r="PQQ7" s="1354"/>
      <c r="PQR7" s="1354"/>
      <c r="PQS7" s="1354"/>
      <c r="PQT7" s="1354"/>
      <c r="PQU7" s="1354"/>
      <c r="PQV7" s="1354"/>
      <c r="PQW7" s="1354"/>
      <c r="PQX7" s="1354"/>
      <c r="PQY7" s="1354"/>
      <c r="PQZ7" s="1354"/>
      <c r="PRA7" s="1354"/>
      <c r="PRB7" s="1354"/>
      <c r="PRC7" s="1354"/>
      <c r="PRD7" s="1354"/>
      <c r="PRE7" s="1354"/>
      <c r="PRF7" s="1354"/>
      <c r="PRG7" s="1354"/>
      <c r="PRH7" s="1354"/>
      <c r="PRI7" s="1354"/>
      <c r="PRJ7" s="1354"/>
      <c r="PRK7" s="1354"/>
      <c r="PRL7" s="1354"/>
      <c r="PRM7" s="1354"/>
      <c r="PRN7" s="1354"/>
      <c r="PRO7" s="1354"/>
      <c r="PRP7" s="1354"/>
      <c r="PRQ7" s="1354"/>
      <c r="PRR7" s="1354"/>
      <c r="PRS7" s="1354"/>
      <c r="PRT7" s="1354"/>
      <c r="PRU7" s="1354"/>
      <c r="PRV7" s="1354"/>
      <c r="PRW7" s="1354"/>
      <c r="PRX7" s="1354"/>
      <c r="PRY7" s="1354"/>
      <c r="PRZ7" s="1354"/>
      <c r="PSA7" s="1354"/>
      <c r="PSB7" s="1354"/>
      <c r="PSC7" s="1354"/>
      <c r="PSD7" s="1354"/>
      <c r="PSE7" s="1354"/>
      <c r="PSF7" s="1354"/>
      <c r="PSG7" s="1354"/>
      <c r="PSH7" s="1354"/>
      <c r="PSI7" s="1354"/>
      <c r="PSJ7" s="1354"/>
      <c r="PSK7" s="1354"/>
      <c r="PSL7" s="1354"/>
      <c r="PSM7" s="1354"/>
      <c r="PSN7" s="1354"/>
      <c r="PSO7" s="1354"/>
      <c r="PSP7" s="1354"/>
      <c r="PSQ7" s="1354"/>
      <c r="PSR7" s="1354"/>
      <c r="PSS7" s="1354"/>
      <c r="PST7" s="1354"/>
      <c r="PSU7" s="1354"/>
      <c r="PSV7" s="1354"/>
      <c r="PSW7" s="1354"/>
      <c r="PSX7" s="1354"/>
      <c r="PSY7" s="1354"/>
      <c r="PSZ7" s="1354"/>
      <c r="PTA7" s="1354"/>
      <c r="PTB7" s="1354"/>
      <c r="PTC7" s="1354"/>
      <c r="PTD7" s="1354"/>
      <c r="PTE7" s="1354"/>
      <c r="PTF7" s="1354"/>
      <c r="PTG7" s="1354"/>
      <c r="PTH7" s="1354"/>
      <c r="PTI7" s="1354"/>
      <c r="PTJ7" s="1354"/>
      <c r="PTK7" s="1354"/>
      <c r="PTL7" s="1354"/>
      <c r="PTM7" s="1354"/>
      <c r="PTN7" s="1354"/>
      <c r="PTO7" s="1354"/>
      <c r="PTP7" s="1354"/>
      <c r="PTQ7" s="1354"/>
      <c r="PTR7" s="1354"/>
      <c r="PTS7" s="1354"/>
      <c r="PTT7" s="1354"/>
      <c r="PTU7" s="1354"/>
      <c r="PTV7" s="1354"/>
      <c r="PTW7" s="1354"/>
      <c r="PTX7" s="1354"/>
      <c r="PTY7" s="1354"/>
      <c r="PTZ7" s="1354"/>
      <c r="PUA7" s="1354"/>
      <c r="PUB7" s="1354"/>
      <c r="PUC7" s="1354"/>
      <c r="PUD7" s="1354"/>
      <c r="PUE7" s="1354"/>
      <c r="PUF7" s="1354"/>
      <c r="PUG7" s="1354"/>
      <c r="PUH7" s="1354"/>
      <c r="PUI7" s="1354"/>
      <c r="PUJ7" s="1354"/>
      <c r="PUK7" s="1354"/>
      <c r="PUL7" s="1354"/>
      <c r="PUM7" s="1354"/>
      <c r="PUN7" s="1354"/>
      <c r="PUO7" s="1354"/>
      <c r="PUP7" s="1354"/>
      <c r="PUQ7" s="1354"/>
      <c r="PUR7" s="1354"/>
      <c r="PUS7" s="1354"/>
      <c r="PUT7" s="1354"/>
      <c r="PUU7" s="1354"/>
      <c r="PUV7" s="1354"/>
      <c r="PUW7" s="1354"/>
      <c r="PUX7" s="1354"/>
      <c r="PUY7" s="1354"/>
      <c r="PUZ7" s="1354"/>
      <c r="PVA7" s="1354"/>
      <c r="PVB7" s="1354"/>
      <c r="PVC7" s="1354"/>
      <c r="PVD7" s="1354"/>
      <c r="PVE7" s="1354"/>
      <c r="PVF7" s="1354"/>
      <c r="PVG7" s="1354"/>
      <c r="PVH7" s="1354"/>
      <c r="PVI7" s="1354"/>
      <c r="PVJ7" s="1354"/>
      <c r="PVK7" s="1354"/>
      <c r="PVL7" s="1354"/>
      <c r="PVM7" s="1354"/>
      <c r="PVN7" s="1354"/>
      <c r="PVO7" s="1354"/>
      <c r="PVP7" s="1354"/>
      <c r="PVQ7" s="1354"/>
      <c r="PVR7" s="1354"/>
      <c r="PVS7" s="1354"/>
      <c r="PVT7" s="1354"/>
      <c r="PVU7" s="1354"/>
      <c r="PVV7" s="1354"/>
      <c r="PVW7" s="1354"/>
      <c r="PVX7" s="1354"/>
      <c r="PVY7" s="1354"/>
      <c r="PVZ7" s="1354"/>
      <c r="PWA7" s="1354"/>
      <c r="PWB7" s="1354"/>
      <c r="PWC7" s="1354"/>
      <c r="PWD7" s="1354"/>
      <c r="PWE7" s="1354"/>
      <c r="PWF7" s="1354"/>
      <c r="PWG7" s="1354"/>
      <c r="PWH7" s="1354"/>
      <c r="PWI7" s="1354"/>
      <c r="PWJ7" s="1354"/>
      <c r="PWK7" s="1354"/>
      <c r="PWL7" s="1354"/>
      <c r="PWM7" s="1354"/>
      <c r="PWN7" s="1354"/>
      <c r="PWO7" s="1354"/>
      <c r="PWP7" s="1354"/>
      <c r="PWQ7" s="1354"/>
      <c r="PWR7" s="1354"/>
      <c r="PWS7" s="1354"/>
      <c r="PWT7" s="1354"/>
      <c r="PWU7" s="1354"/>
      <c r="PWV7" s="1354"/>
      <c r="PWW7" s="1354"/>
      <c r="PWX7" s="1354"/>
      <c r="PWY7" s="1354"/>
      <c r="PWZ7" s="1354"/>
      <c r="PXA7" s="1354"/>
      <c r="PXB7" s="1354"/>
      <c r="PXC7" s="1354"/>
      <c r="PXD7" s="1354"/>
      <c r="PXE7" s="1354"/>
      <c r="PXF7" s="1354"/>
      <c r="PXG7" s="1354"/>
      <c r="PXH7" s="1354"/>
      <c r="PXI7" s="1354"/>
      <c r="PXJ7" s="1354"/>
      <c r="PXK7" s="1354"/>
      <c r="PXL7" s="1354"/>
      <c r="PXM7" s="1354"/>
      <c r="PXN7" s="1354"/>
      <c r="PXO7" s="1354"/>
      <c r="PXP7" s="1354"/>
      <c r="PXQ7" s="1354"/>
      <c r="PXR7" s="1354"/>
      <c r="PXS7" s="1354"/>
      <c r="PXT7" s="1354"/>
      <c r="PXU7" s="1354"/>
      <c r="PXV7" s="1354"/>
      <c r="PXW7" s="1354"/>
      <c r="PXX7" s="1354"/>
      <c r="PXY7" s="1354"/>
      <c r="PXZ7" s="1354"/>
      <c r="PYA7" s="1354"/>
      <c r="PYB7" s="1354"/>
      <c r="PYC7" s="1354"/>
      <c r="PYD7" s="1354"/>
      <c r="PYE7" s="1354"/>
      <c r="PYF7" s="1354"/>
      <c r="PYG7" s="1354"/>
      <c r="PYH7" s="1354"/>
      <c r="PYI7" s="1354"/>
      <c r="PYJ7" s="1354"/>
      <c r="PYK7" s="1354"/>
      <c r="PYL7" s="1354"/>
      <c r="PYM7" s="1354"/>
      <c r="PYN7" s="1354"/>
      <c r="PYO7" s="1354"/>
      <c r="PYP7" s="1354"/>
      <c r="PYQ7" s="1354"/>
      <c r="PYR7" s="1354"/>
      <c r="PYS7" s="1354"/>
      <c r="PYT7" s="1354"/>
      <c r="PYU7" s="1354"/>
      <c r="PYV7" s="1354"/>
      <c r="PYW7" s="1354"/>
      <c r="PYX7" s="1354"/>
      <c r="PYY7" s="1354"/>
      <c r="PYZ7" s="1354"/>
      <c r="PZA7" s="1354"/>
      <c r="PZB7" s="1354"/>
      <c r="PZC7" s="1354"/>
      <c r="PZD7" s="1354"/>
      <c r="PZE7" s="1354"/>
      <c r="PZF7" s="1354"/>
      <c r="PZG7" s="1354"/>
      <c r="PZH7" s="1354"/>
      <c r="PZI7" s="1354"/>
      <c r="PZJ7" s="1354"/>
      <c r="PZK7" s="1354"/>
      <c r="PZL7" s="1354"/>
      <c r="PZM7" s="1354"/>
      <c r="PZN7" s="1354"/>
      <c r="PZO7" s="1354"/>
      <c r="PZP7" s="1354"/>
      <c r="PZQ7" s="1354"/>
      <c r="PZR7" s="1354"/>
      <c r="PZS7" s="1354"/>
      <c r="PZT7" s="1354"/>
      <c r="PZU7" s="1354"/>
      <c r="PZV7" s="1354"/>
      <c r="PZW7" s="1354"/>
      <c r="PZX7" s="1354"/>
      <c r="PZY7" s="1354"/>
      <c r="PZZ7" s="1354"/>
      <c r="QAA7" s="1354"/>
      <c r="QAB7" s="1354"/>
      <c r="QAC7" s="1354"/>
      <c r="QAD7" s="1354"/>
      <c r="QAE7" s="1354"/>
      <c r="QAF7" s="1354"/>
      <c r="QAG7" s="1354"/>
      <c r="QAH7" s="1354"/>
      <c r="QAI7" s="1354"/>
      <c r="QAJ7" s="1354"/>
      <c r="QAK7" s="1354"/>
      <c r="QAL7" s="1354"/>
      <c r="QAM7" s="1354"/>
      <c r="QAN7" s="1354"/>
      <c r="QAO7" s="1354"/>
      <c r="QAP7" s="1354"/>
      <c r="QAQ7" s="1354"/>
      <c r="QAR7" s="1354"/>
      <c r="QAS7" s="1354"/>
      <c r="QAT7" s="1354"/>
      <c r="QAU7" s="1354"/>
      <c r="QAV7" s="1354"/>
      <c r="QAW7" s="1354"/>
      <c r="QAX7" s="1354"/>
      <c r="QAY7" s="1354"/>
      <c r="QAZ7" s="1354"/>
      <c r="QBA7" s="1354"/>
      <c r="QBB7" s="1354"/>
      <c r="QBC7" s="1354"/>
      <c r="QBD7" s="1354"/>
      <c r="QBE7" s="1354"/>
      <c r="QBF7" s="1354"/>
      <c r="QBG7" s="1354"/>
      <c r="QBH7" s="1354"/>
      <c r="QBI7" s="1354"/>
      <c r="QBJ7" s="1354"/>
      <c r="QBK7" s="1354"/>
      <c r="QBL7" s="1354"/>
      <c r="QBM7" s="1354"/>
      <c r="QBN7" s="1354"/>
      <c r="QBO7" s="1354"/>
      <c r="QBP7" s="1354"/>
      <c r="QBQ7" s="1354"/>
      <c r="QBR7" s="1354"/>
      <c r="QBS7" s="1354"/>
      <c r="QBT7" s="1354"/>
      <c r="QBU7" s="1354"/>
      <c r="QBV7" s="1354"/>
      <c r="QBW7" s="1354"/>
      <c r="QBX7" s="1354"/>
      <c r="QBY7" s="1354"/>
      <c r="QBZ7" s="1354"/>
      <c r="QCA7" s="1354"/>
      <c r="QCB7" s="1354"/>
      <c r="QCC7" s="1354"/>
      <c r="QCD7" s="1354"/>
      <c r="QCE7" s="1354"/>
      <c r="QCF7" s="1354"/>
      <c r="QCG7" s="1354"/>
      <c r="QCH7" s="1354"/>
      <c r="QCI7" s="1354"/>
      <c r="QCJ7" s="1354"/>
      <c r="QCK7" s="1354"/>
      <c r="QCL7" s="1354"/>
      <c r="QCM7" s="1354"/>
      <c r="QCN7" s="1354"/>
      <c r="QCO7" s="1354"/>
      <c r="QCP7" s="1354"/>
      <c r="QCQ7" s="1354"/>
      <c r="QCR7" s="1354"/>
      <c r="QCS7" s="1354"/>
      <c r="QCT7" s="1354"/>
      <c r="QCU7" s="1354"/>
      <c r="QCV7" s="1354"/>
      <c r="QCW7" s="1354"/>
      <c r="QCX7" s="1354"/>
      <c r="QCY7" s="1354"/>
      <c r="QCZ7" s="1354"/>
      <c r="QDA7" s="1354"/>
      <c r="QDB7" s="1354"/>
      <c r="QDC7" s="1354"/>
      <c r="QDD7" s="1354"/>
      <c r="QDE7" s="1354"/>
      <c r="QDF7" s="1354"/>
      <c r="QDG7" s="1354"/>
      <c r="QDH7" s="1354"/>
      <c r="QDI7" s="1354"/>
      <c r="QDJ7" s="1354"/>
      <c r="QDK7" s="1354"/>
      <c r="QDL7" s="1354"/>
      <c r="QDM7" s="1354"/>
      <c r="QDN7" s="1354"/>
      <c r="QDO7" s="1354"/>
      <c r="QDP7" s="1354"/>
      <c r="QDQ7" s="1354"/>
      <c r="QDR7" s="1354"/>
      <c r="QDS7" s="1354"/>
      <c r="QDT7" s="1354"/>
      <c r="QDU7" s="1354"/>
      <c r="QDV7" s="1354"/>
      <c r="QDW7" s="1354"/>
      <c r="QDX7" s="1354"/>
      <c r="QDY7" s="1354"/>
      <c r="QDZ7" s="1354"/>
      <c r="QEA7" s="1354"/>
      <c r="QEB7" s="1354"/>
      <c r="QEC7" s="1354"/>
      <c r="QED7" s="1354"/>
      <c r="QEE7" s="1354"/>
      <c r="QEF7" s="1354"/>
      <c r="QEG7" s="1354"/>
      <c r="QEH7" s="1354"/>
      <c r="QEI7" s="1354"/>
      <c r="QEJ7" s="1354"/>
      <c r="QEK7" s="1354"/>
      <c r="QEL7" s="1354"/>
      <c r="QEM7" s="1354"/>
      <c r="QEN7" s="1354"/>
      <c r="QEO7" s="1354"/>
      <c r="QEP7" s="1354"/>
      <c r="QEQ7" s="1354"/>
      <c r="QER7" s="1354"/>
      <c r="QES7" s="1354"/>
      <c r="QET7" s="1354"/>
      <c r="QEU7" s="1354"/>
      <c r="QEV7" s="1354"/>
      <c r="QEW7" s="1354"/>
      <c r="QEX7" s="1354"/>
      <c r="QEY7" s="1354"/>
      <c r="QEZ7" s="1354"/>
      <c r="QFA7" s="1354"/>
      <c r="QFB7" s="1354"/>
      <c r="QFC7" s="1354"/>
      <c r="QFD7" s="1354"/>
      <c r="QFE7" s="1354"/>
      <c r="QFF7" s="1354"/>
      <c r="QFG7" s="1354"/>
      <c r="QFH7" s="1354"/>
      <c r="QFI7" s="1354"/>
      <c r="QFJ7" s="1354"/>
      <c r="QFK7" s="1354"/>
      <c r="QFL7" s="1354"/>
      <c r="QFM7" s="1354"/>
      <c r="QFN7" s="1354"/>
      <c r="QFO7" s="1354"/>
      <c r="QFP7" s="1354"/>
      <c r="QFQ7" s="1354"/>
      <c r="QFR7" s="1354"/>
      <c r="QFS7" s="1354"/>
      <c r="QFT7" s="1354"/>
      <c r="QFU7" s="1354"/>
      <c r="QFV7" s="1354"/>
      <c r="QFW7" s="1354"/>
      <c r="QFX7" s="1354"/>
      <c r="QFY7" s="1354"/>
      <c r="QFZ7" s="1354"/>
      <c r="QGA7" s="1354"/>
      <c r="QGB7" s="1354"/>
      <c r="QGC7" s="1354"/>
      <c r="QGD7" s="1354"/>
      <c r="QGE7" s="1354"/>
      <c r="QGF7" s="1354"/>
      <c r="QGG7" s="1354"/>
      <c r="QGH7" s="1354"/>
      <c r="QGI7" s="1354"/>
      <c r="QGJ7" s="1354"/>
      <c r="QGK7" s="1354"/>
      <c r="QGL7" s="1354"/>
      <c r="QGM7" s="1354"/>
      <c r="QGN7" s="1354"/>
      <c r="QGO7" s="1354"/>
      <c r="QGP7" s="1354"/>
      <c r="QGQ7" s="1354"/>
      <c r="QGR7" s="1354"/>
      <c r="QGS7" s="1354"/>
      <c r="QGT7" s="1354"/>
      <c r="QGU7" s="1354"/>
      <c r="QGV7" s="1354"/>
      <c r="QGW7" s="1354"/>
      <c r="QGX7" s="1354"/>
      <c r="QGY7" s="1354"/>
      <c r="QGZ7" s="1354"/>
      <c r="QHA7" s="1354"/>
      <c r="QHB7" s="1354"/>
      <c r="QHC7" s="1354"/>
      <c r="QHD7" s="1354"/>
      <c r="QHE7" s="1354"/>
      <c r="QHF7" s="1354"/>
      <c r="QHG7" s="1354"/>
      <c r="QHH7" s="1354"/>
      <c r="QHI7" s="1354"/>
      <c r="QHJ7" s="1354"/>
      <c r="QHK7" s="1354"/>
      <c r="QHL7" s="1354"/>
      <c r="QHM7" s="1354"/>
      <c r="QHN7" s="1354"/>
      <c r="QHO7" s="1354"/>
      <c r="QHP7" s="1354"/>
      <c r="QHQ7" s="1354"/>
      <c r="QHR7" s="1354"/>
      <c r="QHS7" s="1354"/>
      <c r="QHT7" s="1354"/>
      <c r="QHU7" s="1354"/>
      <c r="QHV7" s="1354"/>
      <c r="QHW7" s="1354"/>
      <c r="QHX7" s="1354"/>
      <c r="QHY7" s="1354"/>
      <c r="QHZ7" s="1354"/>
      <c r="QIA7" s="1354"/>
      <c r="QIB7" s="1354"/>
      <c r="QIC7" s="1354"/>
      <c r="QID7" s="1354"/>
      <c r="QIE7" s="1354"/>
      <c r="QIF7" s="1354"/>
      <c r="QIG7" s="1354"/>
      <c r="QIH7" s="1354"/>
      <c r="QII7" s="1354"/>
      <c r="QIJ7" s="1354"/>
      <c r="QIK7" s="1354"/>
      <c r="QIL7" s="1354"/>
      <c r="QIM7" s="1354"/>
      <c r="QIN7" s="1354"/>
      <c r="QIO7" s="1354"/>
      <c r="QIP7" s="1354"/>
      <c r="QIQ7" s="1354"/>
      <c r="QIR7" s="1354"/>
      <c r="QIS7" s="1354"/>
      <c r="QIT7" s="1354"/>
      <c r="QIU7" s="1354"/>
      <c r="QIV7" s="1354"/>
      <c r="QIW7" s="1354"/>
      <c r="QIX7" s="1354"/>
      <c r="QIY7" s="1354"/>
      <c r="QIZ7" s="1354"/>
      <c r="QJA7" s="1354"/>
      <c r="QJB7" s="1354"/>
      <c r="QJC7" s="1354"/>
      <c r="QJD7" s="1354"/>
      <c r="QJE7" s="1354"/>
      <c r="QJF7" s="1354"/>
      <c r="QJG7" s="1354"/>
      <c r="QJH7" s="1354"/>
      <c r="QJI7" s="1354"/>
      <c r="QJJ7" s="1354"/>
      <c r="QJK7" s="1354"/>
      <c r="QJL7" s="1354"/>
      <c r="QJM7" s="1354"/>
      <c r="QJN7" s="1354"/>
      <c r="QJO7" s="1354"/>
      <c r="QJP7" s="1354"/>
      <c r="QJQ7" s="1354"/>
      <c r="QJR7" s="1354"/>
      <c r="QJS7" s="1354"/>
      <c r="QJT7" s="1354"/>
      <c r="QJU7" s="1354"/>
      <c r="QJV7" s="1354"/>
      <c r="QJW7" s="1354"/>
      <c r="QJX7" s="1354"/>
      <c r="QJY7" s="1354"/>
      <c r="QJZ7" s="1354"/>
      <c r="QKA7" s="1354"/>
      <c r="QKB7" s="1354"/>
      <c r="QKC7" s="1354"/>
      <c r="QKD7" s="1354"/>
      <c r="QKE7" s="1354"/>
      <c r="QKF7" s="1354"/>
      <c r="QKG7" s="1354"/>
      <c r="QKH7" s="1354"/>
      <c r="QKI7" s="1354"/>
      <c r="QKJ7" s="1354"/>
      <c r="QKK7" s="1354"/>
      <c r="QKL7" s="1354"/>
      <c r="QKM7" s="1354"/>
      <c r="QKN7" s="1354"/>
      <c r="QKO7" s="1354"/>
      <c r="QKP7" s="1354"/>
      <c r="QKQ7" s="1354"/>
      <c r="QKR7" s="1354"/>
      <c r="QKS7" s="1354"/>
      <c r="QKT7" s="1354"/>
      <c r="QKU7" s="1354"/>
      <c r="QKV7" s="1354"/>
      <c r="QKW7" s="1354"/>
      <c r="QKX7" s="1354"/>
      <c r="QKY7" s="1354"/>
      <c r="QKZ7" s="1354"/>
      <c r="QLA7" s="1354"/>
      <c r="QLB7" s="1354"/>
      <c r="QLC7" s="1354"/>
      <c r="QLD7" s="1354"/>
      <c r="QLE7" s="1354"/>
      <c r="QLF7" s="1354"/>
      <c r="QLG7" s="1354"/>
      <c r="QLH7" s="1354"/>
      <c r="QLI7" s="1354"/>
      <c r="QLJ7" s="1354"/>
      <c r="QLK7" s="1354"/>
      <c r="QLL7" s="1354"/>
      <c r="QLM7" s="1354"/>
      <c r="QLN7" s="1354"/>
      <c r="QLO7" s="1354"/>
      <c r="QLP7" s="1354"/>
      <c r="QLQ7" s="1354"/>
      <c r="QLR7" s="1354"/>
      <c r="QLS7" s="1354"/>
      <c r="QLT7" s="1354"/>
      <c r="QLU7" s="1354"/>
      <c r="QLV7" s="1354"/>
      <c r="QLW7" s="1354"/>
      <c r="QLX7" s="1354"/>
      <c r="QLY7" s="1354"/>
      <c r="QLZ7" s="1354"/>
      <c r="QMA7" s="1354"/>
      <c r="QMB7" s="1354"/>
      <c r="QMC7" s="1354"/>
      <c r="QMD7" s="1354"/>
      <c r="QME7" s="1354"/>
      <c r="QMF7" s="1354"/>
      <c r="QMG7" s="1354"/>
      <c r="QMH7" s="1354"/>
      <c r="QMI7" s="1354"/>
      <c r="QMJ7" s="1354"/>
      <c r="QMK7" s="1354"/>
      <c r="QML7" s="1354"/>
      <c r="QMM7" s="1354"/>
      <c r="QMN7" s="1354"/>
      <c r="QMO7" s="1354"/>
      <c r="QMP7" s="1354"/>
      <c r="QMQ7" s="1354"/>
      <c r="QMR7" s="1354"/>
      <c r="QMS7" s="1354"/>
      <c r="QMT7" s="1354"/>
      <c r="QMU7" s="1354"/>
      <c r="QMV7" s="1354"/>
      <c r="QMW7" s="1354"/>
      <c r="QMX7" s="1354"/>
      <c r="QMY7" s="1354"/>
      <c r="QMZ7" s="1354"/>
      <c r="QNA7" s="1354"/>
      <c r="QNB7" s="1354"/>
      <c r="QNC7" s="1354"/>
      <c r="QND7" s="1354"/>
      <c r="QNE7" s="1354"/>
      <c r="QNF7" s="1354"/>
      <c r="QNG7" s="1354"/>
      <c r="QNH7" s="1354"/>
      <c r="QNI7" s="1354"/>
      <c r="QNJ7" s="1354"/>
      <c r="QNK7" s="1354"/>
      <c r="QNL7" s="1354"/>
      <c r="QNM7" s="1354"/>
      <c r="QNN7" s="1354"/>
      <c r="QNO7" s="1354"/>
      <c r="QNP7" s="1354"/>
      <c r="QNQ7" s="1354"/>
      <c r="QNR7" s="1354"/>
      <c r="QNS7" s="1354"/>
      <c r="QNT7" s="1354"/>
      <c r="QNU7" s="1354"/>
      <c r="QNV7" s="1354"/>
      <c r="QNW7" s="1354"/>
      <c r="QNX7" s="1354"/>
      <c r="QNY7" s="1354"/>
      <c r="QNZ7" s="1354"/>
      <c r="QOA7" s="1354"/>
      <c r="QOB7" s="1354"/>
      <c r="QOC7" s="1354"/>
      <c r="QOD7" s="1354"/>
      <c r="QOE7" s="1354"/>
      <c r="QOF7" s="1354"/>
      <c r="QOG7" s="1354"/>
      <c r="QOH7" s="1354"/>
      <c r="QOI7" s="1354"/>
      <c r="QOJ7" s="1354"/>
      <c r="QOK7" s="1354"/>
      <c r="QOL7" s="1354"/>
      <c r="QOM7" s="1354"/>
      <c r="QON7" s="1354"/>
      <c r="QOO7" s="1354"/>
      <c r="QOP7" s="1354"/>
      <c r="QOQ7" s="1354"/>
      <c r="QOR7" s="1354"/>
      <c r="QOS7" s="1354"/>
      <c r="QOT7" s="1354"/>
      <c r="QOU7" s="1354"/>
      <c r="QOV7" s="1354"/>
      <c r="QOW7" s="1354"/>
      <c r="QOX7" s="1354"/>
      <c r="QOY7" s="1354"/>
      <c r="QOZ7" s="1354"/>
      <c r="QPA7" s="1354"/>
      <c r="QPB7" s="1354"/>
      <c r="QPC7" s="1354"/>
      <c r="QPD7" s="1354"/>
      <c r="QPE7" s="1354"/>
      <c r="QPF7" s="1354"/>
      <c r="QPG7" s="1354"/>
      <c r="QPH7" s="1354"/>
      <c r="QPI7" s="1354"/>
      <c r="QPJ7" s="1354"/>
      <c r="QPK7" s="1354"/>
      <c r="QPL7" s="1354"/>
      <c r="QPM7" s="1354"/>
      <c r="QPN7" s="1354"/>
      <c r="QPO7" s="1354"/>
      <c r="QPP7" s="1354"/>
      <c r="QPQ7" s="1354"/>
      <c r="QPR7" s="1354"/>
      <c r="QPS7" s="1354"/>
      <c r="QPT7" s="1354"/>
      <c r="QPU7" s="1354"/>
      <c r="QPV7" s="1354"/>
      <c r="QPW7" s="1354"/>
      <c r="QPX7" s="1354"/>
      <c r="QPY7" s="1354"/>
      <c r="QPZ7" s="1354"/>
      <c r="QQA7" s="1354"/>
      <c r="QQB7" s="1354"/>
      <c r="QQC7" s="1354"/>
      <c r="QQD7" s="1354"/>
      <c r="QQE7" s="1354"/>
      <c r="QQF7" s="1354"/>
      <c r="QQG7" s="1354"/>
      <c r="QQH7" s="1354"/>
      <c r="QQI7" s="1354"/>
      <c r="QQJ7" s="1354"/>
      <c r="QQK7" s="1354"/>
      <c r="QQL7" s="1354"/>
      <c r="QQM7" s="1354"/>
      <c r="QQN7" s="1354"/>
      <c r="QQO7" s="1354"/>
      <c r="QQP7" s="1354"/>
      <c r="QQQ7" s="1354"/>
      <c r="QQR7" s="1354"/>
      <c r="QQS7" s="1354"/>
      <c r="QQT7" s="1354"/>
      <c r="QQU7" s="1354"/>
      <c r="QQV7" s="1354"/>
      <c r="QQW7" s="1354"/>
      <c r="QQX7" s="1354"/>
      <c r="QQY7" s="1354"/>
      <c r="QQZ7" s="1354"/>
      <c r="QRA7" s="1354"/>
      <c r="QRB7" s="1354"/>
      <c r="QRC7" s="1354"/>
      <c r="QRD7" s="1354"/>
      <c r="QRE7" s="1354"/>
      <c r="QRF7" s="1354"/>
      <c r="QRG7" s="1354"/>
      <c r="QRH7" s="1354"/>
      <c r="QRI7" s="1354"/>
      <c r="QRJ7" s="1354"/>
      <c r="QRK7" s="1354"/>
      <c r="QRL7" s="1354"/>
      <c r="QRM7" s="1354"/>
      <c r="QRN7" s="1354"/>
      <c r="QRO7" s="1354"/>
      <c r="QRP7" s="1354"/>
      <c r="QRQ7" s="1354"/>
      <c r="QRR7" s="1354"/>
      <c r="QRS7" s="1354"/>
      <c r="QRT7" s="1354"/>
      <c r="QRU7" s="1354"/>
      <c r="QRV7" s="1354"/>
      <c r="QRW7" s="1354"/>
      <c r="QRX7" s="1354"/>
      <c r="QRY7" s="1354"/>
      <c r="QRZ7" s="1354"/>
      <c r="QSA7" s="1354"/>
      <c r="QSB7" s="1354"/>
      <c r="QSC7" s="1354"/>
      <c r="QSD7" s="1354"/>
      <c r="QSE7" s="1354"/>
      <c r="QSF7" s="1354"/>
      <c r="QSG7" s="1354"/>
      <c r="QSH7" s="1354"/>
      <c r="QSI7" s="1354"/>
      <c r="QSJ7" s="1354"/>
      <c r="QSK7" s="1354"/>
      <c r="QSL7" s="1354"/>
      <c r="QSM7" s="1354"/>
      <c r="QSN7" s="1354"/>
      <c r="QSO7" s="1354"/>
      <c r="QSP7" s="1354"/>
      <c r="QSQ7" s="1354"/>
      <c r="QSR7" s="1354"/>
      <c r="QSS7" s="1354"/>
      <c r="QST7" s="1354"/>
      <c r="QSU7" s="1354"/>
      <c r="QSV7" s="1354"/>
      <c r="QSW7" s="1354"/>
      <c r="QSX7" s="1354"/>
      <c r="QSY7" s="1354"/>
      <c r="QSZ7" s="1354"/>
      <c r="QTA7" s="1354"/>
      <c r="QTB7" s="1354"/>
      <c r="QTC7" s="1354"/>
      <c r="QTD7" s="1354"/>
      <c r="QTE7" s="1354"/>
      <c r="QTF7" s="1354"/>
      <c r="QTG7" s="1354"/>
      <c r="QTH7" s="1354"/>
      <c r="QTI7" s="1354"/>
      <c r="QTJ7" s="1354"/>
      <c r="QTK7" s="1354"/>
      <c r="QTL7" s="1354"/>
      <c r="QTM7" s="1354"/>
      <c r="QTN7" s="1354"/>
      <c r="QTO7" s="1354"/>
      <c r="QTP7" s="1354"/>
      <c r="QTQ7" s="1354"/>
      <c r="QTR7" s="1354"/>
      <c r="QTS7" s="1354"/>
      <c r="QTT7" s="1354"/>
      <c r="QTU7" s="1354"/>
      <c r="QTV7" s="1354"/>
      <c r="QTW7" s="1354"/>
      <c r="QTX7" s="1354"/>
      <c r="QTY7" s="1354"/>
      <c r="QTZ7" s="1354"/>
      <c r="QUA7" s="1354"/>
      <c r="QUB7" s="1354"/>
      <c r="QUC7" s="1354"/>
      <c r="QUD7" s="1354"/>
      <c r="QUE7" s="1354"/>
      <c r="QUF7" s="1354"/>
      <c r="QUG7" s="1354"/>
      <c r="QUH7" s="1354"/>
      <c r="QUI7" s="1354"/>
      <c r="QUJ7" s="1354"/>
      <c r="QUK7" s="1354"/>
      <c r="QUL7" s="1354"/>
      <c r="QUM7" s="1354"/>
      <c r="QUN7" s="1354"/>
      <c r="QUO7" s="1354"/>
      <c r="QUP7" s="1354"/>
      <c r="QUQ7" s="1354"/>
      <c r="QUR7" s="1354"/>
      <c r="QUS7" s="1354"/>
      <c r="QUT7" s="1354"/>
      <c r="QUU7" s="1354"/>
      <c r="QUV7" s="1354"/>
      <c r="QUW7" s="1354"/>
      <c r="QUX7" s="1354"/>
      <c r="QUY7" s="1354"/>
      <c r="QUZ7" s="1354"/>
      <c r="QVA7" s="1354"/>
      <c r="QVB7" s="1354"/>
      <c r="QVC7" s="1354"/>
      <c r="QVD7" s="1354"/>
      <c r="QVE7" s="1354"/>
      <c r="QVF7" s="1354"/>
      <c r="QVG7" s="1354"/>
      <c r="QVH7" s="1354"/>
      <c r="QVI7" s="1354"/>
      <c r="QVJ7" s="1354"/>
      <c r="QVK7" s="1354"/>
      <c r="QVL7" s="1354"/>
      <c r="QVM7" s="1354"/>
      <c r="QVN7" s="1354"/>
      <c r="QVO7" s="1354"/>
      <c r="QVP7" s="1354"/>
      <c r="QVQ7" s="1354"/>
      <c r="QVR7" s="1354"/>
      <c r="QVS7" s="1354"/>
      <c r="QVT7" s="1354"/>
      <c r="QVU7" s="1354"/>
      <c r="QVV7" s="1354"/>
      <c r="QVW7" s="1354"/>
      <c r="QVX7" s="1354"/>
      <c r="QVY7" s="1354"/>
      <c r="QVZ7" s="1354"/>
      <c r="QWA7" s="1354"/>
      <c r="QWB7" s="1354"/>
      <c r="QWC7" s="1354"/>
      <c r="QWD7" s="1354"/>
      <c r="QWE7" s="1354"/>
      <c r="QWF7" s="1354"/>
      <c r="QWG7" s="1354"/>
      <c r="QWH7" s="1354"/>
      <c r="QWI7" s="1354"/>
      <c r="QWJ7" s="1354"/>
      <c r="QWK7" s="1354"/>
      <c r="QWL7" s="1354"/>
      <c r="QWM7" s="1354"/>
      <c r="QWN7" s="1354"/>
      <c r="QWO7" s="1354"/>
      <c r="QWP7" s="1354"/>
      <c r="QWQ7" s="1354"/>
      <c r="QWR7" s="1354"/>
      <c r="QWS7" s="1354"/>
      <c r="QWT7" s="1354"/>
      <c r="QWU7" s="1354"/>
      <c r="QWV7" s="1354"/>
      <c r="QWW7" s="1354"/>
      <c r="QWX7" s="1354"/>
      <c r="QWY7" s="1354"/>
      <c r="QWZ7" s="1354"/>
      <c r="QXA7" s="1354"/>
      <c r="QXB7" s="1354"/>
      <c r="QXC7" s="1354"/>
      <c r="QXD7" s="1354"/>
      <c r="QXE7" s="1354"/>
      <c r="QXF7" s="1354"/>
      <c r="QXG7" s="1354"/>
      <c r="QXH7" s="1354"/>
      <c r="QXI7" s="1354"/>
      <c r="QXJ7" s="1354"/>
      <c r="QXK7" s="1354"/>
      <c r="QXL7" s="1354"/>
      <c r="QXM7" s="1354"/>
      <c r="QXN7" s="1354"/>
      <c r="QXO7" s="1354"/>
      <c r="QXP7" s="1354"/>
      <c r="QXQ7" s="1354"/>
      <c r="QXR7" s="1354"/>
      <c r="QXS7" s="1354"/>
      <c r="QXT7" s="1354"/>
      <c r="QXU7" s="1354"/>
      <c r="QXV7" s="1354"/>
      <c r="QXW7" s="1354"/>
      <c r="QXX7" s="1354"/>
      <c r="QXY7" s="1354"/>
      <c r="QXZ7" s="1354"/>
      <c r="QYA7" s="1354"/>
      <c r="QYB7" s="1354"/>
      <c r="QYC7" s="1354"/>
      <c r="QYD7" s="1354"/>
      <c r="QYE7" s="1354"/>
      <c r="QYF7" s="1354"/>
      <c r="QYG7" s="1354"/>
      <c r="QYH7" s="1354"/>
      <c r="QYI7" s="1354"/>
      <c r="QYJ7" s="1354"/>
      <c r="QYK7" s="1354"/>
      <c r="QYL7" s="1354"/>
      <c r="QYM7" s="1354"/>
      <c r="QYN7" s="1354"/>
      <c r="QYO7" s="1354"/>
      <c r="QYP7" s="1354"/>
      <c r="QYQ7" s="1354"/>
      <c r="QYR7" s="1354"/>
      <c r="QYS7" s="1354"/>
      <c r="QYT7" s="1354"/>
      <c r="QYU7" s="1354"/>
      <c r="QYV7" s="1354"/>
      <c r="QYW7" s="1354"/>
      <c r="QYX7" s="1354"/>
      <c r="QYY7" s="1354"/>
      <c r="QYZ7" s="1354"/>
      <c r="QZA7" s="1354"/>
      <c r="QZB7" s="1354"/>
      <c r="QZC7" s="1354"/>
      <c r="QZD7" s="1354"/>
      <c r="QZE7" s="1354"/>
      <c r="QZF7" s="1354"/>
      <c r="QZG7" s="1354"/>
      <c r="QZH7" s="1354"/>
      <c r="QZI7" s="1354"/>
      <c r="QZJ7" s="1354"/>
      <c r="QZK7" s="1354"/>
      <c r="QZL7" s="1354"/>
      <c r="QZM7" s="1354"/>
      <c r="QZN7" s="1354"/>
      <c r="QZO7" s="1354"/>
      <c r="QZP7" s="1354"/>
      <c r="QZQ7" s="1354"/>
      <c r="QZR7" s="1354"/>
      <c r="QZS7" s="1354"/>
      <c r="QZT7" s="1354"/>
      <c r="QZU7" s="1354"/>
      <c r="QZV7" s="1354"/>
      <c r="QZW7" s="1354"/>
      <c r="QZX7" s="1354"/>
      <c r="QZY7" s="1354"/>
      <c r="QZZ7" s="1354"/>
      <c r="RAA7" s="1354"/>
      <c r="RAB7" s="1354"/>
      <c r="RAC7" s="1354"/>
      <c r="RAD7" s="1354"/>
      <c r="RAE7" s="1354"/>
      <c r="RAF7" s="1354"/>
      <c r="RAG7" s="1354"/>
      <c r="RAH7" s="1354"/>
      <c r="RAI7" s="1354"/>
      <c r="RAJ7" s="1354"/>
      <c r="RAK7" s="1354"/>
      <c r="RAL7" s="1354"/>
      <c r="RAM7" s="1354"/>
      <c r="RAN7" s="1354"/>
      <c r="RAO7" s="1354"/>
      <c r="RAP7" s="1354"/>
      <c r="RAQ7" s="1354"/>
      <c r="RAR7" s="1354"/>
      <c r="RAS7" s="1354"/>
      <c r="RAT7" s="1354"/>
      <c r="RAU7" s="1354"/>
      <c r="RAV7" s="1354"/>
      <c r="RAW7" s="1354"/>
      <c r="RAX7" s="1354"/>
      <c r="RAY7" s="1354"/>
      <c r="RAZ7" s="1354"/>
      <c r="RBA7" s="1354"/>
      <c r="RBB7" s="1354"/>
      <c r="RBC7" s="1354"/>
      <c r="RBD7" s="1354"/>
      <c r="RBE7" s="1354"/>
      <c r="RBF7" s="1354"/>
      <c r="RBG7" s="1354"/>
      <c r="RBH7" s="1354"/>
      <c r="RBI7" s="1354"/>
      <c r="RBJ7" s="1354"/>
      <c r="RBK7" s="1354"/>
      <c r="RBL7" s="1354"/>
      <c r="RBM7" s="1354"/>
      <c r="RBN7" s="1354"/>
      <c r="RBO7" s="1354"/>
      <c r="RBP7" s="1354"/>
      <c r="RBQ7" s="1354"/>
      <c r="RBR7" s="1354"/>
      <c r="RBS7" s="1354"/>
      <c r="RBT7" s="1354"/>
      <c r="RBU7" s="1354"/>
      <c r="RBV7" s="1354"/>
      <c r="RBW7" s="1354"/>
      <c r="RBX7" s="1354"/>
      <c r="RBY7" s="1354"/>
      <c r="RBZ7" s="1354"/>
      <c r="RCA7" s="1354"/>
      <c r="RCB7" s="1354"/>
      <c r="RCC7" s="1354"/>
      <c r="RCD7" s="1354"/>
      <c r="RCE7" s="1354"/>
      <c r="RCF7" s="1354"/>
      <c r="RCG7" s="1354"/>
      <c r="RCH7" s="1354"/>
      <c r="RCI7" s="1354"/>
      <c r="RCJ7" s="1354"/>
      <c r="RCK7" s="1354"/>
      <c r="RCL7" s="1354"/>
      <c r="RCM7" s="1354"/>
      <c r="RCN7" s="1354"/>
      <c r="RCO7" s="1354"/>
      <c r="RCP7" s="1354"/>
      <c r="RCQ7" s="1354"/>
      <c r="RCR7" s="1354"/>
      <c r="RCS7" s="1354"/>
      <c r="RCT7" s="1354"/>
      <c r="RCU7" s="1354"/>
      <c r="RCV7" s="1354"/>
      <c r="RCW7" s="1354"/>
      <c r="RCX7" s="1354"/>
      <c r="RCY7" s="1354"/>
      <c r="RCZ7" s="1354"/>
      <c r="RDA7" s="1354"/>
      <c r="RDB7" s="1354"/>
      <c r="RDC7" s="1354"/>
      <c r="RDD7" s="1354"/>
      <c r="RDE7" s="1354"/>
      <c r="RDF7" s="1354"/>
      <c r="RDG7" s="1354"/>
      <c r="RDH7" s="1354"/>
      <c r="RDI7" s="1354"/>
      <c r="RDJ7" s="1354"/>
      <c r="RDK7" s="1354"/>
      <c r="RDL7" s="1354"/>
      <c r="RDM7" s="1354"/>
      <c r="RDN7" s="1354"/>
      <c r="RDO7" s="1354"/>
      <c r="RDP7" s="1354"/>
      <c r="RDQ7" s="1354"/>
      <c r="RDR7" s="1354"/>
      <c r="RDS7" s="1354"/>
      <c r="RDT7" s="1354"/>
      <c r="RDU7" s="1354"/>
      <c r="RDV7" s="1354"/>
      <c r="RDW7" s="1354"/>
      <c r="RDX7" s="1354"/>
      <c r="RDY7" s="1354"/>
      <c r="RDZ7" s="1354"/>
      <c r="REA7" s="1354"/>
      <c r="REB7" s="1354"/>
      <c r="REC7" s="1354"/>
      <c r="RED7" s="1354"/>
      <c r="REE7" s="1354"/>
      <c r="REF7" s="1354"/>
      <c r="REG7" s="1354"/>
      <c r="REH7" s="1354"/>
      <c r="REI7" s="1354"/>
      <c r="REJ7" s="1354"/>
      <c r="REK7" s="1354"/>
      <c r="REL7" s="1354"/>
      <c r="REM7" s="1354"/>
      <c r="REN7" s="1354"/>
      <c r="REO7" s="1354"/>
      <c r="REP7" s="1354"/>
      <c r="REQ7" s="1354"/>
      <c r="RER7" s="1354"/>
      <c r="RES7" s="1354"/>
      <c r="RET7" s="1354"/>
      <c r="REU7" s="1354"/>
      <c r="REV7" s="1354"/>
      <c r="REW7" s="1354"/>
      <c r="REX7" s="1354"/>
      <c r="REY7" s="1354"/>
      <c r="REZ7" s="1354"/>
      <c r="RFA7" s="1354"/>
      <c r="RFB7" s="1354"/>
      <c r="RFC7" s="1354"/>
      <c r="RFD7" s="1354"/>
      <c r="RFE7" s="1354"/>
      <c r="RFF7" s="1354"/>
      <c r="RFG7" s="1354"/>
      <c r="RFH7" s="1354"/>
      <c r="RFI7" s="1354"/>
      <c r="RFJ7" s="1354"/>
      <c r="RFK7" s="1354"/>
      <c r="RFL7" s="1354"/>
      <c r="RFM7" s="1354"/>
      <c r="RFN7" s="1354"/>
      <c r="RFO7" s="1354"/>
      <c r="RFP7" s="1354"/>
      <c r="RFQ7" s="1354"/>
      <c r="RFR7" s="1354"/>
      <c r="RFS7" s="1354"/>
      <c r="RFT7" s="1354"/>
      <c r="RFU7" s="1354"/>
      <c r="RFV7" s="1354"/>
      <c r="RFW7" s="1354"/>
      <c r="RFX7" s="1354"/>
      <c r="RFY7" s="1354"/>
      <c r="RFZ7" s="1354"/>
      <c r="RGA7" s="1354"/>
      <c r="RGB7" s="1354"/>
      <c r="RGC7" s="1354"/>
      <c r="RGD7" s="1354"/>
      <c r="RGE7" s="1354"/>
      <c r="RGF7" s="1354"/>
      <c r="RGG7" s="1354"/>
      <c r="RGH7" s="1354"/>
      <c r="RGI7" s="1354"/>
      <c r="RGJ7" s="1354"/>
      <c r="RGK7" s="1354"/>
      <c r="RGL7" s="1354"/>
      <c r="RGM7" s="1354"/>
      <c r="RGN7" s="1354"/>
      <c r="RGO7" s="1354"/>
      <c r="RGP7" s="1354"/>
      <c r="RGQ7" s="1354"/>
      <c r="RGR7" s="1354"/>
      <c r="RGS7" s="1354"/>
      <c r="RGT7" s="1354"/>
      <c r="RGU7" s="1354"/>
      <c r="RGV7" s="1354"/>
      <c r="RGW7" s="1354"/>
      <c r="RGX7" s="1354"/>
      <c r="RGY7" s="1354"/>
      <c r="RGZ7" s="1354"/>
      <c r="RHA7" s="1354"/>
      <c r="RHB7" s="1354"/>
      <c r="RHC7" s="1354"/>
      <c r="RHD7" s="1354"/>
      <c r="RHE7" s="1354"/>
      <c r="RHF7" s="1354"/>
      <c r="RHG7" s="1354"/>
      <c r="RHH7" s="1354"/>
      <c r="RHI7" s="1354"/>
      <c r="RHJ7" s="1354"/>
      <c r="RHK7" s="1354"/>
      <c r="RHL7" s="1354"/>
      <c r="RHM7" s="1354"/>
      <c r="RHN7" s="1354"/>
      <c r="RHO7" s="1354"/>
      <c r="RHP7" s="1354"/>
      <c r="RHQ7" s="1354"/>
      <c r="RHR7" s="1354"/>
      <c r="RHS7" s="1354"/>
      <c r="RHT7" s="1354"/>
      <c r="RHU7" s="1354"/>
      <c r="RHV7" s="1354"/>
      <c r="RHW7" s="1354"/>
      <c r="RHX7" s="1354"/>
      <c r="RHY7" s="1354"/>
      <c r="RHZ7" s="1354"/>
      <c r="RIA7" s="1354"/>
      <c r="RIB7" s="1354"/>
      <c r="RIC7" s="1354"/>
      <c r="RID7" s="1354"/>
      <c r="RIE7" s="1354"/>
      <c r="RIF7" s="1354"/>
      <c r="RIG7" s="1354"/>
      <c r="RIH7" s="1354"/>
      <c r="RII7" s="1354"/>
      <c r="RIJ7" s="1354"/>
      <c r="RIK7" s="1354"/>
      <c r="RIL7" s="1354"/>
      <c r="RIM7" s="1354"/>
      <c r="RIN7" s="1354"/>
      <c r="RIO7" s="1354"/>
      <c r="RIP7" s="1354"/>
      <c r="RIQ7" s="1354"/>
      <c r="RIR7" s="1354"/>
      <c r="RIS7" s="1354"/>
      <c r="RIT7" s="1354"/>
      <c r="RIU7" s="1354"/>
      <c r="RIV7" s="1354"/>
      <c r="RIW7" s="1354"/>
      <c r="RIX7" s="1354"/>
      <c r="RIY7" s="1354"/>
      <c r="RIZ7" s="1354"/>
      <c r="RJA7" s="1354"/>
      <c r="RJB7" s="1354"/>
      <c r="RJC7" s="1354"/>
      <c r="RJD7" s="1354"/>
      <c r="RJE7" s="1354"/>
      <c r="RJF7" s="1354"/>
      <c r="RJG7" s="1354"/>
      <c r="RJH7" s="1354"/>
      <c r="RJI7" s="1354"/>
      <c r="RJJ7" s="1354"/>
      <c r="RJK7" s="1354"/>
      <c r="RJL7" s="1354"/>
      <c r="RJM7" s="1354"/>
      <c r="RJN7" s="1354"/>
      <c r="RJO7" s="1354"/>
      <c r="RJP7" s="1354"/>
      <c r="RJQ7" s="1354"/>
      <c r="RJR7" s="1354"/>
      <c r="RJS7" s="1354"/>
      <c r="RJT7" s="1354"/>
      <c r="RJU7" s="1354"/>
      <c r="RJV7" s="1354"/>
      <c r="RJW7" s="1354"/>
      <c r="RJX7" s="1354"/>
      <c r="RJY7" s="1354"/>
      <c r="RJZ7" s="1354"/>
      <c r="RKA7" s="1354"/>
      <c r="RKB7" s="1354"/>
      <c r="RKC7" s="1354"/>
      <c r="RKD7" s="1354"/>
      <c r="RKE7" s="1354"/>
      <c r="RKF7" s="1354"/>
      <c r="RKG7" s="1354"/>
      <c r="RKH7" s="1354"/>
      <c r="RKI7" s="1354"/>
      <c r="RKJ7" s="1354"/>
      <c r="RKK7" s="1354"/>
      <c r="RKL7" s="1354"/>
      <c r="RKM7" s="1354"/>
      <c r="RKN7" s="1354"/>
      <c r="RKO7" s="1354"/>
      <c r="RKP7" s="1354"/>
      <c r="RKQ7" s="1354"/>
      <c r="RKR7" s="1354"/>
      <c r="RKS7" s="1354"/>
      <c r="RKT7" s="1354"/>
      <c r="RKU7" s="1354"/>
      <c r="RKV7" s="1354"/>
      <c r="RKW7" s="1354"/>
      <c r="RKX7" s="1354"/>
      <c r="RKY7" s="1354"/>
      <c r="RKZ7" s="1354"/>
      <c r="RLA7" s="1354"/>
      <c r="RLB7" s="1354"/>
      <c r="RLC7" s="1354"/>
      <c r="RLD7" s="1354"/>
      <c r="RLE7" s="1354"/>
      <c r="RLF7" s="1354"/>
      <c r="RLG7" s="1354"/>
      <c r="RLH7" s="1354"/>
      <c r="RLI7" s="1354"/>
      <c r="RLJ7" s="1354"/>
      <c r="RLK7" s="1354"/>
      <c r="RLL7" s="1354"/>
      <c r="RLM7" s="1354"/>
      <c r="RLN7" s="1354"/>
      <c r="RLO7" s="1354"/>
      <c r="RLP7" s="1354"/>
      <c r="RLQ7" s="1354"/>
      <c r="RLR7" s="1354"/>
      <c r="RLS7" s="1354"/>
      <c r="RLT7" s="1354"/>
      <c r="RLU7" s="1354"/>
      <c r="RLV7" s="1354"/>
      <c r="RLW7" s="1354"/>
      <c r="RLX7" s="1354"/>
      <c r="RLY7" s="1354"/>
      <c r="RLZ7" s="1354"/>
      <c r="RMA7" s="1354"/>
      <c r="RMB7" s="1354"/>
      <c r="RMC7" s="1354"/>
      <c r="RMD7" s="1354"/>
      <c r="RME7" s="1354"/>
      <c r="RMF7" s="1354"/>
      <c r="RMG7" s="1354"/>
      <c r="RMH7" s="1354"/>
      <c r="RMI7" s="1354"/>
      <c r="RMJ7" s="1354"/>
      <c r="RMK7" s="1354"/>
      <c r="RML7" s="1354"/>
      <c r="RMM7" s="1354"/>
      <c r="RMN7" s="1354"/>
      <c r="RMO7" s="1354"/>
      <c r="RMP7" s="1354"/>
      <c r="RMQ7" s="1354"/>
      <c r="RMR7" s="1354"/>
      <c r="RMS7" s="1354"/>
      <c r="RMT7" s="1354"/>
      <c r="RMU7" s="1354"/>
      <c r="RMV7" s="1354"/>
      <c r="RMW7" s="1354"/>
      <c r="RMX7" s="1354"/>
      <c r="RMY7" s="1354"/>
      <c r="RMZ7" s="1354"/>
      <c r="RNA7" s="1354"/>
      <c r="RNB7" s="1354"/>
      <c r="RNC7" s="1354"/>
      <c r="RND7" s="1354"/>
      <c r="RNE7" s="1354"/>
      <c r="RNF7" s="1354"/>
      <c r="RNG7" s="1354"/>
      <c r="RNH7" s="1354"/>
      <c r="RNI7" s="1354"/>
      <c r="RNJ7" s="1354"/>
      <c r="RNK7" s="1354"/>
      <c r="RNL7" s="1354"/>
      <c r="RNM7" s="1354"/>
      <c r="RNN7" s="1354"/>
      <c r="RNO7" s="1354"/>
      <c r="RNP7" s="1354"/>
      <c r="RNQ7" s="1354"/>
      <c r="RNR7" s="1354"/>
      <c r="RNS7" s="1354"/>
      <c r="RNT7" s="1354"/>
      <c r="RNU7" s="1354"/>
      <c r="RNV7" s="1354"/>
      <c r="RNW7" s="1354"/>
      <c r="RNX7" s="1354"/>
      <c r="RNY7" s="1354"/>
      <c r="RNZ7" s="1354"/>
      <c r="ROA7" s="1354"/>
      <c r="ROB7" s="1354"/>
      <c r="ROC7" s="1354"/>
      <c r="ROD7" s="1354"/>
      <c r="ROE7" s="1354"/>
      <c r="ROF7" s="1354"/>
      <c r="ROG7" s="1354"/>
      <c r="ROH7" s="1354"/>
      <c r="ROI7" s="1354"/>
      <c r="ROJ7" s="1354"/>
      <c r="ROK7" s="1354"/>
      <c r="ROL7" s="1354"/>
      <c r="ROM7" s="1354"/>
      <c r="RON7" s="1354"/>
      <c r="ROO7" s="1354"/>
      <c r="ROP7" s="1354"/>
      <c r="ROQ7" s="1354"/>
      <c r="ROR7" s="1354"/>
      <c r="ROS7" s="1354"/>
      <c r="ROT7" s="1354"/>
      <c r="ROU7" s="1354"/>
      <c r="ROV7" s="1354"/>
      <c r="ROW7" s="1354"/>
      <c r="ROX7" s="1354"/>
      <c r="ROY7" s="1354"/>
      <c r="ROZ7" s="1354"/>
      <c r="RPA7" s="1354"/>
      <c r="RPB7" s="1354"/>
      <c r="RPC7" s="1354"/>
      <c r="RPD7" s="1354"/>
      <c r="RPE7" s="1354"/>
      <c r="RPF7" s="1354"/>
      <c r="RPG7" s="1354"/>
      <c r="RPH7" s="1354"/>
      <c r="RPI7" s="1354"/>
      <c r="RPJ7" s="1354"/>
      <c r="RPK7" s="1354"/>
      <c r="RPL7" s="1354"/>
      <c r="RPM7" s="1354"/>
      <c r="RPN7" s="1354"/>
      <c r="RPO7" s="1354"/>
      <c r="RPP7" s="1354"/>
      <c r="RPQ7" s="1354"/>
      <c r="RPR7" s="1354"/>
      <c r="RPS7" s="1354"/>
      <c r="RPT7" s="1354"/>
      <c r="RPU7" s="1354"/>
      <c r="RPV7" s="1354"/>
      <c r="RPW7" s="1354"/>
      <c r="RPX7" s="1354"/>
      <c r="RPY7" s="1354"/>
      <c r="RPZ7" s="1354"/>
      <c r="RQA7" s="1354"/>
      <c r="RQB7" s="1354"/>
      <c r="RQC7" s="1354"/>
      <c r="RQD7" s="1354"/>
      <c r="RQE7" s="1354"/>
      <c r="RQF7" s="1354"/>
      <c r="RQG7" s="1354"/>
      <c r="RQH7" s="1354"/>
      <c r="RQI7" s="1354"/>
      <c r="RQJ7" s="1354"/>
      <c r="RQK7" s="1354"/>
      <c r="RQL7" s="1354"/>
      <c r="RQM7" s="1354"/>
      <c r="RQN7" s="1354"/>
      <c r="RQO7" s="1354"/>
      <c r="RQP7" s="1354"/>
      <c r="RQQ7" s="1354"/>
      <c r="RQR7" s="1354"/>
      <c r="RQS7" s="1354"/>
      <c r="RQT7" s="1354"/>
      <c r="RQU7" s="1354"/>
      <c r="RQV7" s="1354"/>
      <c r="RQW7" s="1354"/>
      <c r="RQX7" s="1354"/>
      <c r="RQY7" s="1354"/>
      <c r="RQZ7" s="1354"/>
      <c r="RRA7" s="1354"/>
      <c r="RRB7" s="1354"/>
      <c r="RRC7" s="1354"/>
      <c r="RRD7" s="1354"/>
      <c r="RRE7" s="1354"/>
      <c r="RRF7" s="1354"/>
      <c r="RRG7" s="1354"/>
      <c r="RRH7" s="1354"/>
      <c r="RRI7" s="1354"/>
      <c r="RRJ7" s="1354"/>
      <c r="RRK7" s="1354"/>
      <c r="RRL7" s="1354"/>
      <c r="RRM7" s="1354"/>
      <c r="RRN7" s="1354"/>
      <c r="RRO7" s="1354"/>
      <c r="RRP7" s="1354"/>
      <c r="RRQ7" s="1354"/>
      <c r="RRR7" s="1354"/>
      <c r="RRS7" s="1354"/>
      <c r="RRT7" s="1354"/>
      <c r="RRU7" s="1354"/>
      <c r="RRV7" s="1354"/>
      <c r="RRW7" s="1354"/>
      <c r="RRX7" s="1354"/>
      <c r="RRY7" s="1354"/>
      <c r="RRZ7" s="1354"/>
      <c r="RSA7" s="1354"/>
      <c r="RSB7" s="1354"/>
      <c r="RSC7" s="1354"/>
      <c r="RSD7" s="1354"/>
      <c r="RSE7" s="1354"/>
      <c r="RSF7" s="1354"/>
      <c r="RSG7" s="1354"/>
      <c r="RSH7" s="1354"/>
      <c r="RSI7" s="1354"/>
      <c r="RSJ7" s="1354"/>
      <c r="RSK7" s="1354"/>
      <c r="RSL7" s="1354"/>
      <c r="RSM7" s="1354"/>
      <c r="RSN7" s="1354"/>
      <c r="RSO7" s="1354"/>
      <c r="RSP7" s="1354"/>
      <c r="RSQ7" s="1354"/>
      <c r="RSR7" s="1354"/>
      <c r="RSS7" s="1354"/>
      <c r="RST7" s="1354"/>
      <c r="RSU7" s="1354"/>
      <c r="RSV7" s="1354"/>
      <c r="RSW7" s="1354"/>
      <c r="RSX7" s="1354"/>
      <c r="RSY7" s="1354"/>
      <c r="RSZ7" s="1354"/>
      <c r="RTA7" s="1354"/>
      <c r="RTB7" s="1354"/>
      <c r="RTC7" s="1354"/>
      <c r="RTD7" s="1354"/>
      <c r="RTE7" s="1354"/>
      <c r="RTF7" s="1354"/>
      <c r="RTG7" s="1354"/>
      <c r="RTH7" s="1354"/>
      <c r="RTI7" s="1354"/>
      <c r="RTJ7" s="1354"/>
      <c r="RTK7" s="1354"/>
      <c r="RTL7" s="1354"/>
      <c r="RTM7" s="1354"/>
      <c r="RTN7" s="1354"/>
      <c r="RTO7" s="1354"/>
      <c r="RTP7" s="1354"/>
      <c r="RTQ7" s="1354"/>
      <c r="RTR7" s="1354"/>
      <c r="RTS7" s="1354"/>
      <c r="RTT7" s="1354"/>
      <c r="RTU7" s="1354"/>
      <c r="RTV7" s="1354"/>
      <c r="RTW7" s="1354"/>
      <c r="RTX7" s="1354"/>
      <c r="RTY7" s="1354"/>
      <c r="RTZ7" s="1354"/>
      <c r="RUA7" s="1354"/>
      <c r="RUB7" s="1354"/>
      <c r="RUC7" s="1354"/>
      <c r="RUD7" s="1354"/>
      <c r="RUE7" s="1354"/>
      <c r="RUF7" s="1354"/>
      <c r="RUG7" s="1354"/>
      <c r="RUH7" s="1354"/>
      <c r="RUI7" s="1354"/>
      <c r="RUJ7" s="1354"/>
      <c r="RUK7" s="1354"/>
      <c r="RUL7" s="1354"/>
      <c r="RUM7" s="1354"/>
      <c r="RUN7" s="1354"/>
      <c r="RUO7" s="1354"/>
      <c r="RUP7" s="1354"/>
      <c r="RUQ7" s="1354"/>
      <c r="RUR7" s="1354"/>
      <c r="RUS7" s="1354"/>
      <c r="RUT7" s="1354"/>
      <c r="RUU7" s="1354"/>
      <c r="RUV7" s="1354"/>
      <c r="RUW7" s="1354"/>
      <c r="RUX7" s="1354"/>
      <c r="RUY7" s="1354"/>
      <c r="RUZ7" s="1354"/>
      <c r="RVA7" s="1354"/>
      <c r="RVB7" s="1354"/>
      <c r="RVC7" s="1354"/>
      <c r="RVD7" s="1354"/>
      <c r="RVE7" s="1354"/>
      <c r="RVF7" s="1354"/>
      <c r="RVG7" s="1354"/>
      <c r="RVH7" s="1354"/>
      <c r="RVI7" s="1354"/>
      <c r="RVJ7" s="1354"/>
      <c r="RVK7" s="1354"/>
      <c r="RVL7" s="1354"/>
      <c r="RVM7" s="1354"/>
      <c r="RVN7" s="1354"/>
      <c r="RVO7" s="1354"/>
      <c r="RVP7" s="1354"/>
      <c r="RVQ7" s="1354"/>
      <c r="RVR7" s="1354"/>
      <c r="RVS7" s="1354"/>
      <c r="RVT7" s="1354"/>
      <c r="RVU7" s="1354"/>
      <c r="RVV7" s="1354"/>
      <c r="RVW7" s="1354"/>
      <c r="RVX7" s="1354"/>
      <c r="RVY7" s="1354"/>
      <c r="RVZ7" s="1354"/>
      <c r="RWA7" s="1354"/>
      <c r="RWB7" s="1354"/>
      <c r="RWC7" s="1354"/>
      <c r="RWD7" s="1354"/>
      <c r="RWE7" s="1354"/>
      <c r="RWF7" s="1354"/>
      <c r="RWG7" s="1354"/>
      <c r="RWH7" s="1354"/>
      <c r="RWI7" s="1354"/>
      <c r="RWJ7" s="1354"/>
      <c r="RWK7" s="1354"/>
      <c r="RWL7" s="1354"/>
      <c r="RWM7" s="1354"/>
      <c r="RWN7" s="1354"/>
      <c r="RWO7" s="1354"/>
      <c r="RWP7" s="1354"/>
      <c r="RWQ7" s="1354"/>
      <c r="RWR7" s="1354"/>
      <c r="RWS7" s="1354"/>
      <c r="RWT7" s="1354"/>
      <c r="RWU7" s="1354"/>
      <c r="RWV7" s="1354"/>
      <c r="RWW7" s="1354"/>
      <c r="RWX7" s="1354"/>
      <c r="RWY7" s="1354"/>
      <c r="RWZ7" s="1354"/>
      <c r="RXA7" s="1354"/>
      <c r="RXB7" s="1354"/>
      <c r="RXC7" s="1354"/>
      <c r="RXD7" s="1354"/>
      <c r="RXE7" s="1354"/>
      <c r="RXF7" s="1354"/>
      <c r="RXG7" s="1354"/>
      <c r="RXH7" s="1354"/>
      <c r="RXI7" s="1354"/>
      <c r="RXJ7" s="1354"/>
      <c r="RXK7" s="1354"/>
      <c r="RXL7" s="1354"/>
      <c r="RXM7" s="1354"/>
      <c r="RXN7" s="1354"/>
      <c r="RXO7" s="1354"/>
      <c r="RXP7" s="1354"/>
      <c r="RXQ7" s="1354"/>
      <c r="RXR7" s="1354"/>
      <c r="RXS7" s="1354"/>
      <c r="RXT7" s="1354"/>
      <c r="RXU7" s="1354"/>
      <c r="RXV7" s="1354"/>
      <c r="RXW7" s="1354"/>
      <c r="RXX7" s="1354"/>
      <c r="RXY7" s="1354"/>
      <c r="RXZ7" s="1354"/>
      <c r="RYA7" s="1354"/>
      <c r="RYB7" s="1354"/>
      <c r="RYC7" s="1354"/>
      <c r="RYD7" s="1354"/>
      <c r="RYE7" s="1354"/>
      <c r="RYF7" s="1354"/>
      <c r="RYG7" s="1354"/>
      <c r="RYH7" s="1354"/>
      <c r="RYI7" s="1354"/>
      <c r="RYJ7" s="1354"/>
      <c r="RYK7" s="1354"/>
      <c r="RYL7" s="1354"/>
      <c r="RYM7" s="1354"/>
      <c r="RYN7" s="1354"/>
      <c r="RYO7" s="1354"/>
      <c r="RYP7" s="1354"/>
      <c r="RYQ7" s="1354"/>
      <c r="RYR7" s="1354"/>
      <c r="RYS7" s="1354"/>
      <c r="RYT7" s="1354"/>
      <c r="RYU7" s="1354"/>
      <c r="RYV7" s="1354"/>
      <c r="RYW7" s="1354"/>
      <c r="RYX7" s="1354"/>
      <c r="RYY7" s="1354"/>
      <c r="RYZ7" s="1354"/>
      <c r="RZA7" s="1354"/>
      <c r="RZB7" s="1354"/>
      <c r="RZC7" s="1354"/>
      <c r="RZD7" s="1354"/>
      <c r="RZE7" s="1354"/>
      <c r="RZF7" s="1354"/>
      <c r="RZG7" s="1354"/>
      <c r="RZH7" s="1354"/>
      <c r="RZI7" s="1354"/>
      <c r="RZJ7" s="1354"/>
      <c r="RZK7" s="1354"/>
      <c r="RZL7" s="1354"/>
      <c r="RZM7" s="1354"/>
      <c r="RZN7" s="1354"/>
      <c r="RZO7" s="1354"/>
      <c r="RZP7" s="1354"/>
      <c r="RZQ7" s="1354"/>
      <c r="RZR7" s="1354"/>
      <c r="RZS7" s="1354"/>
      <c r="RZT7" s="1354"/>
      <c r="RZU7" s="1354"/>
      <c r="RZV7" s="1354"/>
      <c r="RZW7" s="1354"/>
      <c r="RZX7" s="1354"/>
      <c r="RZY7" s="1354"/>
      <c r="RZZ7" s="1354"/>
      <c r="SAA7" s="1354"/>
      <c r="SAB7" s="1354"/>
      <c r="SAC7" s="1354"/>
      <c r="SAD7" s="1354"/>
      <c r="SAE7" s="1354"/>
      <c r="SAF7" s="1354"/>
      <c r="SAG7" s="1354"/>
      <c r="SAH7" s="1354"/>
      <c r="SAI7" s="1354"/>
      <c r="SAJ7" s="1354"/>
      <c r="SAK7" s="1354"/>
      <c r="SAL7" s="1354"/>
      <c r="SAM7" s="1354"/>
      <c r="SAN7" s="1354"/>
      <c r="SAO7" s="1354"/>
      <c r="SAP7" s="1354"/>
      <c r="SAQ7" s="1354"/>
      <c r="SAR7" s="1354"/>
      <c r="SAS7" s="1354"/>
      <c r="SAT7" s="1354"/>
      <c r="SAU7" s="1354"/>
      <c r="SAV7" s="1354"/>
      <c r="SAW7" s="1354"/>
      <c r="SAX7" s="1354"/>
      <c r="SAY7" s="1354"/>
      <c r="SAZ7" s="1354"/>
      <c r="SBA7" s="1354"/>
      <c r="SBB7" s="1354"/>
      <c r="SBC7" s="1354"/>
      <c r="SBD7" s="1354"/>
      <c r="SBE7" s="1354"/>
      <c r="SBF7" s="1354"/>
      <c r="SBG7" s="1354"/>
      <c r="SBH7" s="1354"/>
      <c r="SBI7" s="1354"/>
      <c r="SBJ7" s="1354"/>
      <c r="SBK7" s="1354"/>
      <c r="SBL7" s="1354"/>
      <c r="SBM7" s="1354"/>
      <c r="SBN7" s="1354"/>
      <c r="SBO7" s="1354"/>
      <c r="SBP7" s="1354"/>
      <c r="SBQ7" s="1354"/>
      <c r="SBR7" s="1354"/>
      <c r="SBS7" s="1354"/>
      <c r="SBT7" s="1354"/>
      <c r="SBU7" s="1354"/>
      <c r="SBV7" s="1354"/>
      <c r="SBW7" s="1354"/>
      <c r="SBX7" s="1354"/>
      <c r="SBY7" s="1354"/>
      <c r="SBZ7" s="1354"/>
      <c r="SCA7" s="1354"/>
      <c r="SCB7" s="1354"/>
      <c r="SCC7" s="1354"/>
      <c r="SCD7" s="1354"/>
      <c r="SCE7" s="1354"/>
      <c r="SCF7" s="1354"/>
      <c r="SCG7" s="1354"/>
      <c r="SCH7" s="1354"/>
      <c r="SCI7" s="1354"/>
      <c r="SCJ7" s="1354"/>
      <c r="SCK7" s="1354"/>
      <c r="SCL7" s="1354"/>
      <c r="SCM7" s="1354"/>
      <c r="SCN7" s="1354"/>
      <c r="SCO7" s="1354"/>
      <c r="SCP7" s="1354"/>
      <c r="SCQ7" s="1354"/>
      <c r="SCR7" s="1354"/>
      <c r="SCS7" s="1354"/>
      <c r="SCT7" s="1354"/>
      <c r="SCU7" s="1354"/>
      <c r="SCV7" s="1354"/>
      <c r="SCW7" s="1354"/>
      <c r="SCX7" s="1354"/>
      <c r="SCY7" s="1354"/>
      <c r="SCZ7" s="1354"/>
      <c r="SDA7" s="1354"/>
      <c r="SDB7" s="1354"/>
      <c r="SDC7" s="1354"/>
      <c r="SDD7" s="1354"/>
      <c r="SDE7" s="1354"/>
      <c r="SDF7" s="1354"/>
      <c r="SDG7" s="1354"/>
      <c r="SDH7" s="1354"/>
      <c r="SDI7" s="1354"/>
      <c r="SDJ7" s="1354"/>
      <c r="SDK7" s="1354"/>
      <c r="SDL7" s="1354"/>
      <c r="SDM7" s="1354"/>
      <c r="SDN7" s="1354"/>
      <c r="SDO7" s="1354"/>
      <c r="SDP7" s="1354"/>
      <c r="SDQ7" s="1354"/>
      <c r="SDR7" s="1354"/>
      <c r="SDS7" s="1354"/>
      <c r="SDT7" s="1354"/>
      <c r="SDU7" s="1354"/>
      <c r="SDV7" s="1354"/>
      <c r="SDW7" s="1354"/>
      <c r="SDX7" s="1354"/>
      <c r="SDY7" s="1354"/>
      <c r="SDZ7" s="1354"/>
      <c r="SEA7" s="1354"/>
      <c r="SEB7" s="1354"/>
      <c r="SEC7" s="1354"/>
      <c r="SED7" s="1354"/>
      <c r="SEE7" s="1354"/>
      <c r="SEF7" s="1354"/>
      <c r="SEG7" s="1354"/>
      <c r="SEH7" s="1354"/>
      <c r="SEI7" s="1354"/>
      <c r="SEJ7" s="1354"/>
      <c r="SEK7" s="1354"/>
      <c r="SEL7" s="1354"/>
      <c r="SEM7" s="1354"/>
      <c r="SEN7" s="1354"/>
      <c r="SEO7" s="1354"/>
      <c r="SEP7" s="1354"/>
      <c r="SEQ7" s="1354"/>
      <c r="SER7" s="1354"/>
      <c r="SES7" s="1354"/>
      <c r="SET7" s="1354"/>
      <c r="SEU7" s="1354"/>
      <c r="SEV7" s="1354"/>
      <c r="SEW7" s="1354"/>
      <c r="SEX7" s="1354"/>
      <c r="SEY7" s="1354"/>
      <c r="SEZ7" s="1354"/>
      <c r="SFA7" s="1354"/>
      <c r="SFB7" s="1354"/>
      <c r="SFC7" s="1354"/>
      <c r="SFD7" s="1354"/>
      <c r="SFE7" s="1354"/>
      <c r="SFF7" s="1354"/>
      <c r="SFG7" s="1354"/>
      <c r="SFH7" s="1354"/>
      <c r="SFI7" s="1354"/>
      <c r="SFJ7" s="1354"/>
      <c r="SFK7" s="1354"/>
      <c r="SFL7" s="1354"/>
      <c r="SFM7" s="1354"/>
      <c r="SFN7" s="1354"/>
      <c r="SFO7" s="1354"/>
      <c r="SFP7" s="1354"/>
      <c r="SFQ7" s="1354"/>
      <c r="SFR7" s="1354"/>
      <c r="SFS7" s="1354"/>
      <c r="SFT7" s="1354"/>
      <c r="SFU7" s="1354"/>
      <c r="SFV7" s="1354"/>
      <c r="SFW7" s="1354"/>
      <c r="SFX7" s="1354"/>
      <c r="SFY7" s="1354"/>
      <c r="SFZ7" s="1354"/>
      <c r="SGA7" s="1354"/>
      <c r="SGB7" s="1354"/>
      <c r="SGC7" s="1354"/>
      <c r="SGD7" s="1354"/>
      <c r="SGE7" s="1354"/>
      <c r="SGF7" s="1354"/>
      <c r="SGG7" s="1354"/>
      <c r="SGH7" s="1354"/>
      <c r="SGI7" s="1354"/>
      <c r="SGJ7" s="1354"/>
      <c r="SGK7" s="1354"/>
      <c r="SGL7" s="1354"/>
      <c r="SGM7" s="1354"/>
      <c r="SGN7" s="1354"/>
      <c r="SGO7" s="1354"/>
      <c r="SGP7" s="1354"/>
      <c r="SGQ7" s="1354"/>
      <c r="SGR7" s="1354"/>
      <c r="SGS7" s="1354"/>
      <c r="SGT7" s="1354"/>
      <c r="SGU7" s="1354"/>
      <c r="SGV7" s="1354"/>
      <c r="SGW7" s="1354"/>
      <c r="SGX7" s="1354"/>
      <c r="SGY7" s="1354"/>
      <c r="SGZ7" s="1354"/>
      <c r="SHA7" s="1354"/>
      <c r="SHB7" s="1354"/>
      <c r="SHC7" s="1354"/>
      <c r="SHD7" s="1354"/>
      <c r="SHE7" s="1354"/>
      <c r="SHF7" s="1354"/>
      <c r="SHG7" s="1354"/>
      <c r="SHH7" s="1354"/>
      <c r="SHI7" s="1354"/>
      <c r="SHJ7" s="1354"/>
      <c r="SHK7" s="1354"/>
      <c r="SHL7" s="1354"/>
      <c r="SHM7" s="1354"/>
      <c r="SHN7" s="1354"/>
      <c r="SHO7" s="1354"/>
      <c r="SHP7" s="1354"/>
      <c r="SHQ7" s="1354"/>
      <c r="SHR7" s="1354"/>
      <c r="SHS7" s="1354"/>
      <c r="SHT7" s="1354"/>
      <c r="SHU7" s="1354"/>
      <c r="SHV7" s="1354"/>
      <c r="SHW7" s="1354"/>
      <c r="SHX7" s="1354"/>
      <c r="SHY7" s="1354"/>
      <c r="SHZ7" s="1354"/>
      <c r="SIA7" s="1354"/>
      <c r="SIB7" s="1354"/>
      <c r="SIC7" s="1354"/>
      <c r="SID7" s="1354"/>
      <c r="SIE7" s="1354"/>
      <c r="SIF7" s="1354"/>
      <c r="SIG7" s="1354"/>
      <c r="SIH7" s="1354"/>
      <c r="SII7" s="1354"/>
      <c r="SIJ7" s="1354"/>
      <c r="SIK7" s="1354"/>
      <c r="SIL7" s="1354"/>
      <c r="SIM7" s="1354"/>
      <c r="SIN7" s="1354"/>
      <c r="SIO7" s="1354"/>
      <c r="SIP7" s="1354"/>
      <c r="SIQ7" s="1354"/>
      <c r="SIR7" s="1354"/>
      <c r="SIS7" s="1354"/>
      <c r="SIT7" s="1354"/>
      <c r="SIU7" s="1354"/>
      <c r="SIV7" s="1354"/>
      <c r="SIW7" s="1354"/>
      <c r="SIX7" s="1354"/>
      <c r="SIY7" s="1354"/>
      <c r="SIZ7" s="1354"/>
      <c r="SJA7" s="1354"/>
      <c r="SJB7" s="1354"/>
      <c r="SJC7" s="1354"/>
      <c r="SJD7" s="1354"/>
      <c r="SJE7" s="1354"/>
      <c r="SJF7" s="1354"/>
      <c r="SJG7" s="1354"/>
      <c r="SJH7" s="1354"/>
      <c r="SJI7" s="1354"/>
      <c r="SJJ7" s="1354"/>
      <c r="SJK7" s="1354"/>
      <c r="SJL7" s="1354"/>
      <c r="SJM7" s="1354"/>
      <c r="SJN7" s="1354"/>
      <c r="SJO7" s="1354"/>
      <c r="SJP7" s="1354"/>
      <c r="SJQ7" s="1354"/>
      <c r="SJR7" s="1354"/>
      <c r="SJS7" s="1354"/>
      <c r="SJT7" s="1354"/>
      <c r="SJU7" s="1354"/>
      <c r="SJV7" s="1354"/>
      <c r="SJW7" s="1354"/>
      <c r="SJX7" s="1354"/>
      <c r="SJY7" s="1354"/>
      <c r="SJZ7" s="1354"/>
      <c r="SKA7" s="1354"/>
      <c r="SKB7" s="1354"/>
      <c r="SKC7" s="1354"/>
      <c r="SKD7" s="1354"/>
      <c r="SKE7" s="1354"/>
      <c r="SKF7" s="1354"/>
      <c r="SKG7" s="1354"/>
      <c r="SKH7" s="1354"/>
      <c r="SKI7" s="1354"/>
      <c r="SKJ7" s="1354"/>
      <c r="SKK7" s="1354"/>
      <c r="SKL7" s="1354"/>
      <c r="SKM7" s="1354"/>
      <c r="SKN7" s="1354"/>
      <c r="SKO7" s="1354"/>
      <c r="SKP7" s="1354"/>
      <c r="SKQ7" s="1354"/>
      <c r="SKR7" s="1354"/>
      <c r="SKS7" s="1354"/>
      <c r="SKT7" s="1354"/>
      <c r="SKU7" s="1354"/>
      <c r="SKV7" s="1354"/>
      <c r="SKW7" s="1354"/>
      <c r="SKX7" s="1354"/>
      <c r="SKY7" s="1354"/>
      <c r="SKZ7" s="1354"/>
      <c r="SLA7" s="1354"/>
      <c r="SLB7" s="1354"/>
      <c r="SLC7" s="1354"/>
      <c r="SLD7" s="1354"/>
      <c r="SLE7" s="1354"/>
      <c r="SLF7" s="1354"/>
      <c r="SLG7" s="1354"/>
      <c r="SLH7" s="1354"/>
      <c r="SLI7" s="1354"/>
      <c r="SLJ7" s="1354"/>
      <c r="SLK7" s="1354"/>
      <c r="SLL7" s="1354"/>
      <c r="SLM7" s="1354"/>
      <c r="SLN7" s="1354"/>
      <c r="SLO7" s="1354"/>
      <c r="SLP7" s="1354"/>
      <c r="SLQ7" s="1354"/>
      <c r="SLR7" s="1354"/>
      <c r="SLS7" s="1354"/>
      <c r="SLT7" s="1354"/>
      <c r="SLU7" s="1354"/>
      <c r="SLV7" s="1354"/>
      <c r="SLW7" s="1354"/>
      <c r="SLX7" s="1354"/>
      <c r="SLY7" s="1354"/>
      <c r="SLZ7" s="1354"/>
      <c r="SMA7" s="1354"/>
      <c r="SMB7" s="1354"/>
      <c r="SMC7" s="1354"/>
      <c r="SMD7" s="1354"/>
      <c r="SME7" s="1354"/>
      <c r="SMF7" s="1354"/>
      <c r="SMG7" s="1354"/>
      <c r="SMH7" s="1354"/>
      <c r="SMI7" s="1354"/>
      <c r="SMJ7" s="1354"/>
      <c r="SMK7" s="1354"/>
      <c r="SML7" s="1354"/>
      <c r="SMM7" s="1354"/>
      <c r="SMN7" s="1354"/>
      <c r="SMO7" s="1354"/>
      <c r="SMP7" s="1354"/>
      <c r="SMQ7" s="1354"/>
      <c r="SMR7" s="1354"/>
      <c r="SMS7" s="1354"/>
      <c r="SMT7" s="1354"/>
      <c r="SMU7" s="1354"/>
      <c r="SMV7" s="1354"/>
      <c r="SMW7" s="1354"/>
      <c r="SMX7" s="1354"/>
      <c r="SMY7" s="1354"/>
      <c r="SMZ7" s="1354"/>
      <c r="SNA7" s="1354"/>
      <c r="SNB7" s="1354"/>
      <c r="SNC7" s="1354"/>
      <c r="SND7" s="1354"/>
      <c r="SNE7" s="1354"/>
      <c r="SNF7" s="1354"/>
      <c r="SNG7" s="1354"/>
      <c r="SNH7" s="1354"/>
      <c r="SNI7" s="1354"/>
      <c r="SNJ7" s="1354"/>
      <c r="SNK7" s="1354"/>
      <c r="SNL7" s="1354"/>
      <c r="SNM7" s="1354"/>
      <c r="SNN7" s="1354"/>
      <c r="SNO7" s="1354"/>
      <c r="SNP7" s="1354"/>
      <c r="SNQ7" s="1354"/>
      <c r="SNR7" s="1354"/>
      <c r="SNS7" s="1354"/>
      <c r="SNT7" s="1354"/>
      <c r="SNU7" s="1354"/>
      <c r="SNV7" s="1354"/>
      <c r="SNW7" s="1354"/>
      <c r="SNX7" s="1354"/>
      <c r="SNY7" s="1354"/>
      <c r="SNZ7" s="1354"/>
      <c r="SOA7" s="1354"/>
      <c r="SOB7" s="1354"/>
      <c r="SOC7" s="1354"/>
      <c r="SOD7" s="1354"/>
      <c r="SOE7" s="1354"/>
      <c r="SOF7" s="1354"/>
      <c r="SOG7" s="1354"/>
      <c r="SOH7" s="1354"/>
      <c r="SOI7" s="1354"/>
      <c r="SOJ7" s="1354"/>
      <c r="SOK7" s="1354"/>
      <c r="SOL7" s="1354"/>
      <c r="SOM7" s="1354"/>
      <c r="SON7" s="1354"/>
      <c r="SOO7" s="1354"/>
      <c r="SOP7" s="1354"/>
      <c r="SOQ7" s="1354"/>
      <c r="SOR7" s="1354"/>
      <c r="SOS7" s="1354"/>
      <c r="SOT7" s="1354"/>
      <c r="SOU7" s="1354"/>
      <c r="SOV7" s="1354"/>
      <c r="SOW7" s="1354"/>
      <c r="SOX7" s="1354"/>
      <c r="SOY7" s="1354"/>
      <c r="SOZ7" s="1354"/>
      <c r="SPA7" s="1354"/>
      <c r="SPB7" s="1354"/>
      <c r="SPC7" s="1354"/>
      <c r="SPD7" s="1354"/>
      <c r="SPE7" s="1354"/>
      <c r="SPF7" s="1354"/>
      <c r="SPG7" s="1354"/>
      <c r="SPH7" s="1354"/>
      <c r="SPI7" s="1354"/>
      <c r="SPJ7" s="1354"/>
      <c r="SPK7" s="1354"/>
      <c r="SPL7" s="1354"/>
      <c r="SPM7" s="1354"/>
      <c r="SPN7" s="1354"/>
      <c r="SPO7" s="1354"/>
      <c r="SPP7" s="1354"/>
      <c r="SPQ7" s="1354"/>
      <c r="SPR7" s="1354"/>
      <c r="SPS7" s="1354"/>
      <c r="SPT7" s="1354"/>
      <c r="SPU7" s="1354"/>
      <c r="SPV7" s="1354"/>
      <c r="SPW7" s="1354"/>
      <c r="SPX7" s="1354"/>
      <c r="SPY7" s="1354"/>
      <c r="SPZ7" s="1354"/>
      <c r="SQA7" s="1354"/>
      <c r="SQB7" s="1354"/>
      <c r="SQC7" s="1354"/>
      <c r="SQD7" s="1354"/>
      <c r="SQE7" s="1354"/>
      <c r="SQF7" s="1354"/>
      <c r="SQG7" s="1354"/>
      <c r="SQH7" s="1354"/>
      <c r="SQI7" s="1354"/>
      <c r="SQJ7" s="1354"/>
      <c r="SQK7" s="1354"/>
      <c r="SQL7" s="1354"/>
      <c r="SQM7" s="1354"/>
      <c r="SQN7" s="1354"/>
      <c r="SQO7" s="1354"/>
      <c r="SQP7" s="1354"/>
      <c r="SQQ7" s="1354"/>
      <c r="SQR7" s="1354"/>
      <c r="SQS7" s="1354"/>
      <c r="SQT7" s="1354"/>
      <c r="SQU7" s="1354"/>
      <c r="SQV7" s="1354"/>
      <c r="SQW7" s="1354"/>
      <c r="SQX7" s="1354"/>
      <c r="SQY7" s="1354"/>
      <c r="SQZ7" s="1354"/>
      <c r="SRA7" s="1354"/>
      <c r="SRB7" s="1354"/>
      <c r="SRC7" s="1354"/>
      <c r="SRD7" s="1354"/>
      <c r="SRE7" s="1354"/>
      <c r="SRF7" s="1354"/>
      <c r="SRG7" s="1354"/>
      <c r="SRH7" s="1354"/>
      <c r="SRI7" s="1354"/>
      <c r="SRJ7" s="1354"/>
      <c r="SRK7" s="1354"/>
      <c r="SRL7" s="1354"/>
      <c r="SRM7" s="1354"/>
      <c r="SRN7" s="1354"/>
      <c r="SRO7" s="1354"/>
      <c r="SRP7" s="1354"/>
      <c r="SRQ7" s="1354"/>
      <c r="SRR7" s="1354"/>
      <c r="SRS7" s="1354"/>
      <c r="SRT7" s="1354"/>
      <c r="SRU7" s="1354"/>
      <c r="SRV7" s="1354"/>
      <c r="SRW7" s="1354"/>
      <c r="SRX7" s="1354"/>
      <c r="SRY7" s="1354"/>
      <c r="SRZ7" s="1354"/>
      <c r="SSA7" s="1354"/>
      <c r="SSB7" s="1354"/>
      <c r="SSC7" s="1354"/>
      <c r="SSD7" s="1354"/>
      <c r="SSE7" s="1354"/>
      <c r="SSF7" s="1354"/>
      <c r="SSG7" s="1354"/>
      <c r="SSH7" s="1354"/>
      <c r="SSI7" s="1354"/>
      <c r="SSJ7" s="1354"/>
      <c r="SSK7" s="1354"/>
      <c r="SSL7" s="1354"/>
      <c r="SSM7" s="1354"/>
      <c r="SSN7" s="1354"/>
      <c r="SSO7" s="1354"/>
      <c r="SSP7" s="1354"/>
      <c r="SSQ7" s="1354"/>
      <c r="SSR7" s="1354"/>
      <c r="SSS7" s="1354"/>
      <c r="SST7" s="1354"/>
      <c r="SSU7" s="1354"/>
      <c r="SSV7" s="1354"/>
      <c r="SSW7" s="1354"/>
      <c r="SSX7" s="1354"/>
      <c r="SSY7" s="1354"/>
      <c r="SSZ7" s="1354"/>
      <c r="STA7" s="1354"/>
      <c r="STB7" s="1354"/>
      <c r="STC7" s="1354"/>
      <c r="STD7" s="1354"/>
      <c r="STE7" s="1354"/>
      <c r="STF7" s="1354"/>
      <c r="STG7" s="1354"/>
      <c r="STH7" s="1354"/>
      <c r="STI7" s="1354"/>
      <c r="STJ7" s="1354"/>
      <c r="STK7" s="1354"/>
      <c r="STL7" s="1354"/>
      <c r="STM7" s="1354"/>
      <c r="STN7" s="1354"/>
      <c r="STO7" s="1354"/>
      <c r="STP7" s="1354"/>
      <c r="STQ7" s="1354"/>
      <c r="STR7" s="1354"/>
      <c r="STS7" s="1354"/>
      <c r="STT7" s="1354"/>
      <c r="STU7" s="1354"/>
      <c r="STV7" s="1354"/>
      <c r="STW7" s="1354"/>
      <c r="STX7" s="1354"/>
      <c r="STY7" s="1354"/>
      <c r="STZ7" s="1354"/>
      <c r="SUA7" s="1354"/>
      <c r="SUB7" s="1354"/>
      <c r="SUC7" s="1354"/>
      <c r="SUD7" s="1354"/>
      <c r="SUE7" s="1354"/>
      <c r="SUF7" s="1354"/>
      <c r="SUG7" s="1354"/>
      <c r="SUH7" s="1354"/>
      <c r="SUI7" s="1354"/>
      <c r="SUJ7" s="1354"/>
      <c r="SUK7" s="1354"/>
      <c r="SUL7" s="1354"/>
      <c r="SUM7" s="1354"/>
      <c r="SUN7" s="1354"/>
      <c r="SUO7" s="1354"/>
      <c r="SUP7" s="1354"/>
      <c r="SUQ7" s="1354"/>
      <c r="SUR7" s="1354"/>
      <c r="SUS7" s="1354"/>
      <c r="SUT7" s="1354"/>
      <c r="SUU7" s="1354"/>
      <c r="SUV7" s="1354"/>
      <c r="SUW7" s="1354"/>
      <c r="SUX7" s="1354"/>
      <c r="SUY7" s="1354"/>
      <c r="SUZ7" s="1354"/>
      <c r="SVA7" s="1354"/>
      <c r="SVB7" s="1354"/>
      <c r="SVC7" s="1354"/>
      <c r="SVD7" s="1354"/>
      <c r="SVE7" s="1354"/>
      <c r="SVF7" s="1354"/>
      <c r="SVG7" s="1354"/>
      <c r="SVH7" s="1354"/>
      <c r="SVI7" s="1354"/>
      <c r="SVJ7" s="1354"/>
      <c r="SVK7" s="1354"/>
      <c r="SVL7" s="1354"/>
      <c r="SVM7" s="1354"/>
      <c r="SVN7" s="1354"/>
      <c r="SVO7" s="1354"/>
      <c r="SVP7" s="1354"/>
      <c r="SVQ7" s="1354"/>
      <c r="SVR7" s="1354"/>
      <c r="SVS7" s="1354"/>
      <c r="SVT7" s="1354"/>
      <c r="SVU7" s="1354"/>
      <c r="SVV7" s="1354"/>
      <c r="SVW7" s="1354"/>
      <c r="SVX7" s="1354"/>
      <c r="SVY7" s="1354"/>
      <c r="SVZ7" s="1354"/>
      <c r="SWA7" s="1354"/>
      <c r="SWB7" s="1354"/>
      <c r="SWC7" s="1354"/>
      <c r="SWD7" s="1354"/>
      <c r="SWE7" s="1354"/>
      <c r="SWF7" s="1354"/>
      <c r="SWG7" s="1354"/>
      <c r="SWH7" s="1354"/>
      <c r="SWI7" s="1354"/>
      <c r="SWJ7" s="1354"/>
      <c r="SWK7" s="1354"/>
      <c r="SWL7" s="1354"/>
      <c r="SWM7" s="1354"/>
      <c r="SWN7" s="1354"/>
      <c r="SWO7" s="1354"/>
      <c r="SWP7" s="1354"/>
      <c r="SWQ7" s="1354"/>
      <c r="SWR7" s="1354"/>
      <c r="SWS7" s="1354"/>
      <c r="SWT7" s="1354"/>
      <c r="SWU7" s="1354"/>
      <c r="SWV7" s="1354"/>
      <c r="SWW7" s="1354"/>
      <c r="SWX7" s="1354"/>
      <c r="SWY7" s="1354"/>
      <c r="SWZ7" s="1354"/>
      <c r="SXA7" s="1354"/>
      <c r="SXB7" s="1354"/>
      <c r="SXC7" s="1354"/>
      <c r="SXD7" s="1354"/>
      <c r="SXE7" s="1354"/>
      <c r="SXF7" s="1354"/>
      <c r="SXG7" s="1354"/>
      <c r="SXH7" s="1354"/>
      <c r="SXI7" s="1354"/>
      <c r="SXJ7" s="1354"/>
      <c r="SXK7" s="1354"/>
      <c r="SXL7" s="1354"/>
      <c r="SXM7" s="1354"/>
      <c r="SXN7" s="1354"/>
      <c r="SXO7" s="1354"/>
      <c r="SXP7" s="1354"/>
      <c r="SXQ7" s="1354"/>
      <c r="SXR7" s="1354"/>
      <c r="SXS7" s="1354"/>
      <c r="SXT7" s="1354"/>
      <c r="SXU7" s="1354"/>
      <c r="SXV7" s="1354"/>
      <c r="SXW7" s="1354"/>
      <c r="SXX7" s="1354"/>
      <c r="SXY7" s="1354"/>
      <c r="SXZ7" s="1354"/>
      <c r="SYA7" s="1354"/>
      <c r="SYB7" s="1354"/>
      <c r="SYC7" s="1354"/>
      <c r="SYD7" s="1354"/>
      <c r="SYE7" s="1354"/>
      <c r="SYF7" s="1354"/>
      <c r="SYG7" s="1354"/>
      <c r="SYH7" s="1354"/>
      <c r="SYI7" s="1354"/>
      <c r="SYJ7" s="1354"/>
      <c r="SYK7" s="1354"/>
      <c r="SYL7" s="1354"/>
      <c r="SYM7" s="1354"/>
      <c r="SYN7" s="1354"/>
      <c r="SYO7" s="1354"/>
      <c r="SYP7" s="1354"/>
      <c r="SYQ7" s="1354"/>
      <c r="SYR7" s="1354"/>
      <c r="SYS7" s="1354"/>
      <c r="SYT7" s="1354"/>
      <c r="SYU7" s="1354"/>
      <c r="SYV7" s="1354"/>
      <c r="SYW7" s="1354"/>
      <c r="SYX7" s="1354"/>
      <c r="SYY7" s="1354"/>
      <c r="SYZ7" s="1354"/>
      <c r="SZA7" s="1354"/>
      <c r="SZB7" s="1354"/>
      <c r="SZC7" s="1354"/>
      <c r="SZD7" s="1354"/>
      <c r="SZE7" s="1354"/>
      <c r="SZF7" s="1354"/>
      <c r="SZG7" s="1354"/>
      <c r="SZH7" s="1354"/>
      <c r="SZI7" s="1354"/>
      <c r="SZJ7" s="1354"/>
      <c r="SZK7" s="1354"/>
      <c r="SZL7" s="1354"/>
      <c r="SZM7" s="1354"/>
      <c r="SZN7" s="1354"/>
      <c r="SZO7" s="1354"/>
      <c r="SZP7" s="1354"/>
      <c r="SZQ7" s="1354"/>
      <c r="SZR7" s="1354"/>
      <c r="SZS7" s="1354"/>
      <c r="SZT7" s="1354"/>
      <c r="SZU7" s="1354"/>
      <c r="SZV7" s="1354"/>
      <c r="SZW7" s="1354"/>
      <c r="SZX7" s="1354"/>
      <c r="SZY7" s="1354"/>
      <c r="SZZ7" s="1354"/>
      <c r="TAA7" s="1354"/>
      <c r="TAB7" s="1354"/>
      <c r="TAC7" s="1354"/>
      <c r="TAD7" s="1354"/>
      <c r="TAE7" s="1354"/>
      <c r="TAF7" s="1354"/>
      <c r="TAG7" s="1354"/>
      <c r="TAH7" s="1354"/>
      <c r="TAI7" s="1354"/>
      <c r="TAJ7" s="1354"/>
      <c r="TAK7" s="1354"/>
      <c r="TAL7" s="1354"/>
      <c r="TAM7" s="1354"/>
      <c r="TAN7" s="1354"/>
      <c r="TAO7" s="1354"/>
      <c r="TAP7" s="1354"/>
      <c r="TAQ7" s="1354"/>
      <c r="TAR7" s="1354"/>
      <c r="TAS7" s="1354"/>
      <c r="TAT7" s="1354"/>
      <c r="TAU7" s="1354"/>
      <c r="TAV7" s="1354"/>
      <c r="TAW7" s="1354"/>
      <c r="TAX7" s="1354"/>
      <c r="TAY7" s="1354"/>
      <c r="TAZ7" s="1354"/>
      <c r="TBA7" s="1354"/>
      <c r="TBB7" s="1354"/>
      <c r="TBC7" s="1354"/>
      <c r="TBD7" s="1354"/>
      <c r="TBE7" s="1354"/>
      <c r="TBF7" s="1354"/>
      <c r="TBG7" s="1354"/>
      <c r="TBH7" s="1354"/>
      <c r="TBI7" s="1354"/>
      <c r="TBJ7" s="1354"/>
      <c r="TBK7" s="1354"/>
      <c r="TBL7" s="1354"/>
      <c r="TBM7" s="1354"/>
      <c r="TBN7" s="1354"/>
      <c r="TBO7" s="1354"/>
      <c r="TBP7" s="1354"/>
      <c r="TBQ7" s="1354"/>
      <c r="TBR7" s="1354"/>
      <c r="TBS7" s="1354"/>
      <c r="TBT7" s="1354"/>
      <c r="TBU7" s="1354"/>
      <c r="TBV7" s="1354"/>
      <c r="TBW7" s="1354"/>
      <c r="TBX7" s="1354"/>
      <c r="TBY7" s="1354"/>
      <c r="TBZ7" s="1354"/>
      <c r="TCA7" s="1354"/>
      <c r="TCB7" s="1354"/>
      <c r="TCC7" s="1354"/>
      <c r="TCD7" s="1354"/>
      <c r="TCE7" s="1354"/>
      <c r="TCF7" s="1354"/>
      <c r="TCG7" s="1354"/>
      <c r="TCH7" s="1354"/>
      <c r="TCI7" s="1354"/>
      <c r="TCJ7" s="1354"/>
      <c r="TCK7" s="1354"/>
      <c r="TCL7" s="1354"/>
      <c r="TCM7" s="1354"/>
      <c r="TCN7" s="1354"/>
      <c r="TCO7" s="1354"/>
      <c r="TCP7" s="1354"/>
      <c r="TCQ7" s="1354"/>
      <c r="TCR7" s="1354"/>
      <c r="TCS7" s="1354"/>
      <c r="TCT7" s="1354"/>
      <c r="TCU7" s="1354"/>
      <c r="TCV7" s="1354"/>
      <c r="TCW7" s="1354"/>
      <c r="TCX7" s="1354"/>
      <c r="TCY7" s="1354"/>
      <c r="TCZ7" s="1354"/>
      <c r="TDA7" s="1354"/>
      <c r="TDB7" s="1354"/>
      <c r="TDC7" s="1354"/>
      <c r="TDD7" s="1354"/>
      <c r="TDE7" s="1354"/>
      <c r="TDF7" s="1354"/>
      <c r="TDG7" s="1354"/>
      <c r="TDH7" s="1354"/>
      <c r="TDI7" s="1354"/>
      <c r="TDJ7" s="1354"/>
      <c r="TDK7" s="1354"/>
      <c r="TDL7" s="1354"/>
      <c r="TDM7" s="1354"/>
      <c r="TDN7" s="1354"/>
      <c r="TDO7" s="1354"/>
      <c r="TDP7" s="1354"/>
      <c r="TDQ7" s="1354"/>
      <c r="TDR7" s="1354"/>
      <c r="TDS7" s="1354"/>
      <c r="TDT7" s="1354"/>
      <c r="TDU7" s="1354"/>
      <c r="TDV7" s="1354"/>
      <c r="TDW7" s="1354"/>
      <c r="TDX7" s="1354"/>
      <c r="TDY7" s="1354"/>
      <c r="TDZ7" s="1354"/>
      <c r="TEA7" s="1354"/>
      <c r="TEB7" s="1354"/>
      <c r="TEC7" s="1354"/>
      <c r="TED7" s="1354"/>
      <c r="TEE7" s="1354"/>
      <c r="TEF7" s="1354"/>
      <c r="TEG7" s="1354"/>
      <c r="TEH7" s="1354"/>
      <c r="TEI7" s="1354"/>
      <c r="TEJ7" s="1354"/>
      <c r="TEK7" s="1354"/>
      <c r="TEL7" s="1354"/>
      <c r="TEM7" s="1354"/>
      <c r="TEN7" s="1354"/>
      <c r="TEO7" s="1354"/>
      <c r="TEP7" s="1354"/>
      <c r="TEQ7" s="1354"/>
      <c r="TER7" s="1354"/>
      <c r="TES7" s="1354"/>
      <c r="TET7" s="1354"/>
      <c r="TEU7" s="1354"/>
      <c r="TEV7" s="1354"/>
      <c r="TEW7" s="1354"/>
      <c r="TEX7" s="1354"/>
      <c r="TEY7" s="1354"/>
      <c r="TEZ7" s="1354"/>
      <c r="TFA7" s="1354"/>
      <c r="TFB7" s="1354"/>
      <c r="TFC7" s="1354"/>
      <c r="TFD7" s="1354"/>
      <c r="TFE7" s="1354"/>
      <c r="TFF7" s="1354"/>
      <c r="TFG7" s="1354"/>
      <c r="TFH7" s="1354"/>
      <c r="TFI7" s="1354"/>
      <c r="TFJ7" s="1354"/>
      <c r="TFK7" s="1354"/>
      <c r="TFL7" s="1354"/>
      <c r="TFM7" s="1354"/>
      <c r="TFN7" s="1354"/>
      <c r="TFO7" s="1354"/>
      <c r="TFP7" s="1354"/>
      <c r="TFQ7" s="1354"/>
      <c r="TFR7" s="1354"/>
      <c r="TFS7" s="1354"/>
      <c r="TFT7" s="1354"/>
      <c r="TFU7" s="1354"/>
      <c r="TFV7" s="1354"/>
      <c r="TFW7" s="1354"/>
      <c r="TFX7" s="1354"/>
      <c r="TFY7" s="1354"/>
      <c r="TFZ7" s="1354"/>
      <c r="TGA7" s="1354"/>
      <c r="TGB7" s="1354"/>
      <c r="TGC7" s="1354"/>
      <c r="TGD7" s="1354"/>
      <c r="TGE7" s="1354"/>
      <c r="TGF7" s="1354"/>
      <c r="TGG7" s="1354"/>
      <c r="TGH7" s="1354"/>
      <c r="TGI7" s="1354"/>
      <c r="TGJ7" s="1354"/>
      <c r="TGK7" s="1354"/>
      <c r="TGL7" s="1354"/>
      <c r="TGM7" s="1354"/>
      <c r="TGN7" s="1354"/>
      <c r="TGO7" s="1354"/>
      <c r="TGP7" s="1354"/>
      <c r="TGQ7" s="1354"/>
      <c r="TGR7" s="1354"/>
      <c r="TGS7" s="1354"/>
      <c r="TGT7" s="1354"/>
      <c r="TGU7" s="1354"/>
      <c r="TGV7" s="1354"/>
      <c r="TGW7" s="1354"/>
      <c r="TGX7" s="1354"/>
      <c r="TGY7" s="1354"/>
      <c r="TGZ7" s="1354"/>
      <c r="THA7" s="1354"/>
      <c r="THB7" s="1354"/>
      <c r="THC7" s="1354"/>
      <c r="THD7" s="1354"/>
      <c r="THE7" s="1354"/>
      <c r="THF7" s="1354"/>
      <c r="THG7" s="1354"/>
      <c r="THH7" s="1354"/>
      <c r="THI7" s="1354"/>
      <c r="THJ7" s="1354"/>
      <c r="THK7" s="1354"/>
      <c r="THL7" s="1354"/>
      <c r="THM7" s="1354"/>
      <c r="THN7" s="1354"/>
      <c r="THO7" s="1354"/>
      <c r="THP7" s="1354"/>
      <c r="THQ7" s="1354"/>
      <c r="THR7" s="1354"/>
      <c r="THS7" s="1354"/>
      <c r="THT7" s="1354"/>
      <c r="THU7" s="1354"/>
      <c r="THV7" s="1354"/>
      <c r="THW7" s="1354"/>
      <c r="THX7" s="1354"/>
      <c r="THY7" s="1354"/>
      <c r="THZ7" s="1354"/>
      <c r="TIA7" s="1354"/>
      <c r="TIB7" s="1354"/>
      <c r="TIC7" s="1354"/>
      <c r="TID7" s="1354"/>
      <c r="TIE7" s="1354"/>
      <c r="TIF7" s="1354"/>
      <c r="TIG7" s="1354"/>
      <c r="TIH7" s="1354"/>
      <c r="TII7" s="1354"/>
      <c r="TIJ7" s="1354"/>
      <c r="TIK7" s="1354"/>
      <c r="TIL7" s="1354"/>
      <c r="TIM7" s="1354"/>
      <c r="TIN7" s="1354"/>
      <c r="TIO7" s="1354"/>
      <c r="TIP7" s="1354"/>
      <c r="TIQ7" s="1354"/>
      <c r="TIR7" s="1354"/>
      <c r="TIS7" s="1354"/>
      <c r="TIT7" s="1354"/>
      <c r="TIU7" s="1354"/>
      <c r="TIV7" s="1354"/>
      <c r="TIW7" s="1354"/>
      <c r="TIX7" s="1354"/>
      <c r="TIY7" s="1354"/>
      <c r="TIZ7" s="1354"/>
      <c r="TJA7" s="1354"/>
      <c r="TJB7" s="1354"/>
      <c r="TJC7" s="1354"/>
      <c r="TJD7" s="1354"/>
      <c r="TJE7" s="1354"/>
      <c r="TJF7" s="1354"/>
      <c r="TJG7" s="1354"/>
      <c r="TJH7" s="1354"/>
      <c r="TJI7" s="1354"/>
      <c r="TJJ7" s="1354"/>
      <c r="TJK7" s="1354"/>
      <c r="TJL7" s="1354"/>
      <c r="TJM7" s="1354"/>
      <c r="TJN7" s="1354"/>
      <c r="TJO7" s="1354"/>
      <c r="TJP7" s="1354"/>
      <c r="TJQ7" s="1354"/>
      <c r="TJR7" s="1354"/>
      <c r="TJS7" s="1354"/>
      <c r="TJT7" s="1354"/>
      <c r="TJU7" s="1354"/>
      <c r="TJV7" s="1354"/>
      <c r="TJW7" s="1354"/>
      <c r="TJX7" s="1354"/>
      <c r="TJY7" s="1354"/>
      <c r="TJZ7" s="1354"/>
      <c r="TKA7" s="1354"/>
      <c r="TKB7" s="1354"/>
      <c r="TKC7" s="1354"/>
      <c r="TKD7" s="1354"/>
      <c r="TKE7" s="1354"/>
      <c r="TKF7" s="1354"/>
      <c r="TKG7" s="1354"/>
      <c r="TKH7" s="1354"/>
      <c r="TKI7" s="1354"/>
      <c r="TKJ7" s="1354"/>
      <c r="TKK7" s="1354"/>
      <c r="TKL7" s="1354"/>
      <c r="TKM7" s="1354"/>
      <c r="TKN7" s="1354"/>
      <c r="TKO7" s="1354"/>
      <c r="TKP7" s="1354"/>
      <c r="TKQ7" s="1354"/>
      <c r="TKR7" s="1354"/>
      <c r="TKS7" s="1354"/>
      <c r="TKT7" s="1354"/>
      <c r="TKU7" s="1354"/>
      <c r="TKV7" s="1354"/>
      <c r="TKW7" s="1354"/>
      <c r="TKX7" s="1354"/>
      <c r="TKY7" s="1354"/>
      <c r="TKZ7" s="1354"/>
      <c r="TLA7" s="1354"/>
      <c r="TLB7" s="1354"/>
      <c r="TLC7" s="1354"/>
      <c r="TLD7" s="1354"/>
      <c r="TLE7" s="1354"/>
      <c r="TLF7" s="1354"/>
      <c r="TLG7" s="1354"/>
      <c r="TLH7" s="1354"/>
      <c r="TLI7" s="1354"/>
      <c r="TLJ7" s="1354"/>
      <c r="TLK7" s="1354"/>
      <c r="TLL7" s="1354"/>
      <c r="TLM7" s="1354"/>
      <c r="TLN7" s="1354"/>
      <c r="TLO7" s="1354"/>
      <c r="TLP7" s="1354"/>
      <c r="TLQ7" s="1354"/>
      <c r="TLR7" s="1354"/>
      <c r="TLS7" s="1354"/>
      <c r="TLT7" s="1354"/>
      <c r="TLU7" s="1354"/>
      <c r="TLV7" s="1354"/>
      <c r="TLW7" s="1354"/>
      <c r="TLX7" s="1354"/>
      <c r="TLY7" s="1354"/>
      <c r="TLZ7" s="1354"/>
      <c r="TMA7" s="1354"/>
      <c r="TMB7" s="1354"/>
      <c r="TMC7" s="1354"/>
      <c r="TMD7" s="1354"/>
      <c r="TME7" s="1354"/>
      <c r="TMF7" s="1354"/>
      <c r="TMG7" s="1354"/>
      <c r="TMH7" s="1354"/>
      <c r="TMI7" s="1354"/>
      <c r="TMJ7" s="1354"/>
      <c r="TMK7" s="1354"/>
      <c r="TML7" s="1354"/>
      <c r="TMM7" s="1354"/>
      <c r="TMN7" s="1354"/>
      <c r="TMO7" s="1354"/>
      <c r="TMP7" s="1354"/>
      <c r="TMQ7" s="1354"/>
      <c r="TMR7" s="1354"/>
      <c r="TMS7" s="1354"/>
      <c r="TMT7" s="1354"/>
      <c r="TMU7" s="1354"/>
      <c r="TMV7" s="1354"/>
      <c r="TMW7" s="1354"/>
      <c r="TMX7" s="1354"/>
      <c r="TMY7" s="1354"/>
      <c r="TMZ7" s="1354"/>
      <c r="TNA7" s="1354"/>
      <c r="TNB7" s="1354"/>
      <c r="TNC7" s="1354"/>
      <c r="TND7" s="1354"/>
      <c r="TNE7" s="1354"/>
      <c r="TNF7" s="1354"/>
      <c r="TNG7" s="1354"/>
      <c r="TNH7" s="1354"/>
      <c r="TNI7" s="1354"/>
      <c r="TNJ7" s="1354"/>
      <c r="TNK7" s="1354"/>
      <c r="TNL7" s="1354"/>
      <c r="TNM7" s="1354"/>
      <c r="TNN7" s="1354"/>
      <c r="TNO7" s="1354"/>
      <c r="TNP7" s="1354"/>
      <c r="TNQ7" s="1354"/>
      <c r="TNR7" s="1354"/>
      <c r="TNS7" s="1354"/>
      <c r="TNT7" s="1354"/>
      <c r="TNU7" s="1354"/>
      <c r="TNV7" s="1354"/>
      <c r="TNW7" s="1354"/>
      <c r="TNX7" s="1354"/>
      <c r="TNY7" s="1354"/>
      <c r="TNZ7" s="1354"/>
      <c r="TOA7" s="1354"/>
      <c r="TOB7" s="1354"/>
      <c r="TOC7" s="1354"/>
      <c r="TOD7" s="1354"/>
      <c r="TOE7" s="1354"/>
      <c r="TOF7" s="1354"/>
      <c r="TOG7" s="1354"/>
      <c r="TOH7" s="1354"/>
      <c r="TOI7" s="1354"/>
      <c r="TOJ7" s="1354"/>
      <c r="TOK7" s="1354"/>
      <c r="TOL7" s="1354"/>
      <c r="TOM7" s="1354"/>
      <c r="TON7" s="1354"/>
      <c r="TOO7" s="1354"/>
      <c r="TOP7" s="1354"/>
      <c r="TOQ7" s="1354"/>
      <c r="TOR7" s="1354"/>
      <c r="TOS7" s="1354"/>
      <c r="TOT7" s="1354"/>
      <c r="TOU7" s="1354"/>
      <c r="TOV7" s="1354"/>
      <c r="TOW7" s="1354"/>
      <c r="TOX7" s="1354"/>
      <c r="TOY7" s="1354"/>
      <c r="TOZ7" s="1354"/>
      <c r="TPA7" s="1354"/>
      <c r="TPB7" s="1354"/>
      <c r="TPC7" s="1354"/>
      <c r="TPD7" s="1354"/>
      <c r="TPE7" s="1354"/>
      <c r="TPF7" s="1354"/>
      <c r="TPG7" s="1354"/>
      <c r="TPH7" s="1354"/>
      <c r="TPI7" s="1354"/>
      <c r="TPJ7" s="1354"/>
      <c r="TPK7" s="1354"/>
      <c r="TPL7" s="1354"/>
      <c r="TPM7" s="1354"/>
      <c r="TPN7" s="1354"/>
      <c r="TPO7" s="1354"/>
      <c r="TPP7" s="1354"/>
      <c r="TPQ7" s="1354"/>
      <c r="TPR7" s="1354"/>
      <c r="TPS7" s="1354"/>
      <c r="TPT7" s="1354"/>
      <c r="TPU7" s="1354"/>
      <c r="TPV7" s="1354"/>
      <c r="TPW7" s="1354"/>
      <c r="TPX7" s="1354"/>
      <c r="TPY7" s="1354"/>
      <c r="TPZ7" s="1354"/>
      <c r="TQA7" s="1354"/>
      <c r="TQB7" s="1354"/>
      <c r="TQC7" s="1354"/>
      <c r="TQD7" s="1354"/>
      <c r="TQE7" s="1354"/>
      <c r="TQF7" s="1354"/>
      <c r="TQG7" s="1354"/>
      <c r="TQH7" s="1354"/>
      <c r="TQI7" s="1354"/>
      <c r="TQJ7" s="1354"/>
      <c r="TQK7" s="1354"/>
      <c r="TQL7" s="1354"/>
      <c r="TQM7" s="1354"/>
      <c r="TQN7" s="1354"/>
      <c r="TQO7" s="1354"/>
      <c r="TQP7" s="1354"/>
      <c r="TQQ7" s="1354"/>
      <c r="TQR7" s="1354"/>
      <c r="TQS7" s="1354"/>
      <c r="TQT7" s="1354"/>
      <c r="TQU7" s="1354"/>
      <c r="TQV7" s="1354"/>
      <c r="TQW7" s="1354"/>
      <c r="TQX7" s="1354"/>
      <c r="TQY7" s="1354"/>
      <c r="TQZ7" s="1354"/>
      <c r="TRA7" s="1354"/>
      <c r="TRB7" s="1354"/>
      <c r="TRC7" s="1354"/>
      <c r="TRD7" s="1354"/>
      <c r="TRE7" s="1354"/>
      <c r="TRF7" s="1354"/>
      <c r="TRG7" s="1354"/>
      <c r="TRH7" s="1354"/>
      <c r="TRI7" s="1354"/>
      <c r="TRJ7" s="1354"/>
      <c r="TRK7" s="1354"/>
      <c r="TRL7" s="1354"/>
      <c r="TRM7" s="1354"/>
      <c r="TRN7" s="1354"/>
      <c r="TRO7" s="1354"/>
      <c r="TRP7" s="1354"/>
      <c r="TRQ7" s="1354"/>
      <c r="TRR7" s="1354"/>
      <c r="TRS7" s="1354"/>
      <c r="TRT7" s="1354"/>
      <c r="TRU7" s="1354"/>
      <c r="TRV7" s="1354"/>
      <c r="TRW7" s="1354"/>
      <c r="TRX7" s="1354"/>
      <c r="TRY7" s="1354"/>
      <c r="TRZ7" s="1354"/>
      <c r="TSA7" s="1354"/>
      <c r="TSB7" s="1354"/>
      <c r="TSC7" s="1354"/>
      <c r="TSD7" s="1354"/>
      <c r="TSE7" s="1354"/>
      <c r="TSF7" s="1354"/>
      <c r="TSG7" s="1354"/>
      <c r="TSH7" s="1354"/>
      <c r="TSI7" s="1354"/>
      <c r="TSJ7" s="1354"/>
      <c r="TSK7" s="1354"/>
      <c r="TSL7" s="1354"/>
      <c r="TSM7" s="1354"/>
      <c r="TSN7" s="1354"/>
      <c r="TSO7" s="1354"/>
      <c r="TSP7" s="1354"/>
      <c r="TSQ7" s="1354"/>
      <c r="TSR7" s="1354"/>
      <c r="TSS7" s="1354"/>
      <c r="TST7" s="1354"/>
      <c r="TSU7" s="1354"/>
      <c r="TSV7" s="1354"/>
      <c r="TSW7" s="1354"/>
      <c r="TSX7" s="1354"/>
      <c r="TSY7" s="1354"/>
      <c r="TSZ7" s="1354"/>
      <c r="TTA7" s="1354"/>
      <c r="TTB7" s="1354"/>
      <c r="TTC7" s="1354"/>
      <c r="TTD7" s="1354"/>
      <c r="TTE7" s="1354"/>
      <c r="TTF7" s="1354"/>
      <c r="TTG7" s="1354"/>
      <c r="TTH7" s="1354"/>
      <c r="TTI7" s="1354"/>
      <c r="TTJ7" s="1354"/>
      <c r="TTK7" s="1354"/>
      <c r="TTL7" s="1354"/>
      <c r="TTM7" s="1354"/>
      <c r="TTN7" s="1354"/>
      <c r="TTO7" s="1354"/>
      <c r="TTP7" s="1354"/>
      <c r="TTQ7" s="1354"/>
      <c r="TTR7" s="1354"/>
      <c r="TTS7" s="1354"/>
      <c r="TTT7" s="1354"/>
      <c r="TTU7" s="1354"/>
      <c r="TTV7" s="1354"/>
      <c r="TTW7" s="1354"/>
      <c r="TTX7" s="1354"/>
      <c r="TTY7" s="1354"/>
      <c r="TTZ7" s="1354"/>
      <c r="TUA7" s="1354"/>
      <c r="TUB7" s="1354"/>
      <c r="TUC7" s="1354"/>
      <c r="TUD7" s="1354"/>
      <c r="TUE7" s="1354"/>
      <c r="TUF7" s="1354"/>
      <c r="TUG7" s="1354"/>
      <c r="TUH7" s="1354"/>
      <c r="TUI7" s="1354"/>
      <c r="TUJ7" s="1354"/>
      <c r="TUK7" s="1354"/>
      <c r="TUL7" s="1354"/>
      <c r="TUM7" s="1354"/>
      <c r="TUN7" s="1354"/>
      <c r="TUO7" s="1354"/>
      <c r="TUP7" s="1354"/>
      <c r="TUQ7" s="1354"/>
      <c r="TUR7" s="1354"/>
      <c r="TUS7" s="1354"/>
      <c r="TUT7" s="1354"/>
      <c r="TUU7" s="1354"/>
      <c r="TUV7" s="1354"/>
      <c r="TUW7" s="1354"/>
      <c r="TUX7" s="1354"/>
      <c r="TUY7" s="1354"/>
      <c r="TUZ7" s="1354"/>
      <c r="TVA7" s="1354"/>
      <c r="TVB7" s="1354"/>
      <c r="TVC7" s="1354"/>
      <c r="TVD7" s="1354"/>
      <c r="TVE7" s="1354"/>
      <c r="TVF7" s="1354"/>
      <c r="TVG7" s="1354"/>
      <c r="TVH7" s="1354"/>
      <c r="TVI7" s="1354"/>
      <c r="TVJ7" s="1354"/>
      <c r="TVK7" s="1354"/>
      <c r="TVL7" s="1354"/>
      <c r="TVM7" s="1354"/>
      <c r="TVN7" s="1354"/>
      <c r="TVO7" s="1354"/>
      <c r="TVP7" s="1354"/>
      <c r="TVQ7" s="1354"/>
      <c r="TVR7" s="1354"/>
      <c r="TVS7" s="1354"/>
      <c r="TVT7" s="1354"/>
      <c r="TVU7" s="1354"/>
      <c r="TVV7" s="1354"/>
      <c r="TVW7" s="1354"/>
      <c r="TVX7" s="1354"/>
      <c r="TVY7" s="1354"/>
      <c r="TVZ7" s="1354"/>
      <c r="TWA7" s="1354"/>
      <c r="TWB7" s="1354"/>
      <c r="TWC7" s="1354"/>
      <c r="TWD7" s="1354"/>
      <c r="TWE7" s="1354"/>
      <c r="TWF7" s="1354"/>
      <c r="TWG7" s="1354"/>
      <c r="TWH7" s="1354"/>
      <c r="TWI7" s="1354"/>
      <c r="TWJ7" s="1354"/>
      <c r="TWK7" s="1354"/>
      <c r="TWL7" s="1354"/>
      <c r="TWM7" s="1354"/>
      <c r="TWN7" s="1354"/>
      <c r="TWO7" s="1354"/>
      <c r="TWP7" s="1354"/>
      <c r="TWQ7" s="1354"/>
      <c r="TWR7" s="1354"/>
      <c r="TWS7" s="1354"/>
      <c r="TWT7" s="1354"/>
      <c r="TWU7" s="1354"/>
      <c r="TWV7" s="1354"/>
      <c r="TWW7" s="1354"/>
      <c r="TWX7" s="1354"/>
      <c r="TWY7" s="1354"/>
      <c r="TWZ7" s="1354"/>
      <c r="TXA7" s="1354"/>
      <c r="TXB7" s="1354"/>
      <c r="TXC7" s="1354"/>
      <c r="TXD7" s="1354"/>
      <c r="TXE7" s="1354"/>
      <c r="TXF7" s="1354"/>
      <c r="TXG7" s="1354"/>
      <c r="TXH7" s="1354"/>
      <c r="TXI7" s="1354"/>
      <c r="TXJ7" s="1354"/>
      <c r="TXK7" s="1354"/>
      <c r="TXL7" s="1354"/>
      <c r="TXM7" s="1354"/>
      <c r="TXN7" s="1354"/>
      <c r="TXO7" s="1354"/>
      <c r="TXP7" s="1354"/>
      <c r="TXQ7" s="1354"/>
      <c r="TXR7" s="1354"/>
      <c r="TXS7" s="1354"/>
      <c r="TXT7" s="1354"/>
      <c r="TXU7" s="1354"/>
      <c r="TXV7" s="1354"/>
      <c r="TXW7" s="1354"/>
      <c r="TXX7" s="1354"/>
      <c r="TXY7" s="1354"/>
      <c r="TXZ7" s="1354"/>
      <c r="TYA7" s="1354"/>
      <c r="TYB7" s="1354"/>
      <c r="TYC7" s="1354"/>
      <c r="TYD7" s="1354"/>
      <c r="TYE7" s="1354"/>
      <c r="TYF7" s="1354"/>
      <c r="TYG7" s="1354"/>
      <c r="TYH7" s="1354"/>
      <c r="TYI7" s="1354"/>
      <c r="TYJ7" s="1354"/>
      <c r="TYK7" s="1354"/>
      <c r="TYL7" s="1354"/>
      <c r="TYM7" s="1354"/>
      <c r="TYN7" s="1354"/>
      <c r="TYO7" s="1354"/>
      <c r="TYP7" s="1354"/>
      <c r="TYQ7" s="1354"/>
      <c r="TYR7" s="1354"/>
      <c r="TYS7" s="1354"/>
      <c r="TYT7" s="1354"/>
      <c r="TYU7" s="1354"/>
      <c r="TYV7" s="1354"/>
      <c r="TYW7" s="1354"/>
      <c r="TYX7" s="1354"/>
      <c r="TYY7" s="1354"/>
      <c r="TYZ7" s="1354"/>
      <c r="TZA7" s="1354"/>
      <c r="TZB7" s="1354"/>
      <c r="TZC7" s="1354"/>
      <c r="TZD7" s="1354"/>
      <c r="TZE7" s="1354"/>
      <c r="TZF7" s="1354"/>
      <c r="TZG7" s="1354"/>
      <c r="TZH7" s="1354"/>
      <c r="TZI7" s="1354"/>
      <c r="TZJ7" s="1354"/>
      <c r="TZK7" s="1354"/>
      <c r="TZL7" s="1354"/>
      <c r="TZM7" s="1354"/>
      <c r="TZN7" s="1354"/>
      <c r="TZO7" s="1354"/>
      <c r="TZP7" s="1354"/>
      <c r="TZQ7" s="1354"/>
      <c r="TZR7" s="1354"/>
      <c r="TZS7" s="1354"/>
      <c r="TZT7" s="1354"/>
      <c r="TZU7" s="1354"/>
      <c r="TZV7" s="1354"/>
      <c r="TZW7" s="1354"/>
      <c r="TZX7" s="1354"/>
      <c r="TZY7" s="1354"/>
      <c r="TZZ7" s="1354"/>
      <c r="UAA7" s="1354"/>
      <c r="UAB7" s="1354"/>
      <c r="UAC7" s="1354"/>
      <c r="UAD7" s="1354"/>
      <c r="UAE7" s="1354"/>
      <c r="UAF7" s="1354"/>
      <c r="UAG7" s="1354"/>
      <c r="UAH7" s="1354"/>
      <c r="UAI7" s="1354"/>
      <c r="UAJ7" s="1354"/>
      <c r="UAK7" s="1354"/>
      <c r="UAL7" s="1354"/>
      <c r="UAM7" s="1354"/>
      <c r="UAN7" s="1354"/>
      <c r="UAO7" s="1354"/>
      <c r="UAP7" s="1354"/>
      <c r="UAQ7" s="1354"/>
      <c r="UAR7" s="1354"/>
      <c r="UAS7" s="1354"/>
      <c r="UAT7" s="1354"/>
      <c r="UAU7" s="1354"/>
      <c r="UAV7" s="1354"/>
      <c r="UAW7" s="1354"/>
      <c r="UAX7" s="1354"/>
      <c r="UAY7" s="1354"/>
      <c r="UAZ7" s="1354"/>
      <c r="UBA7" s="1354"/>
      <c r="UBB7" s="1354"/>
      <c r="UBC7" s="1354"/>
      <c r="UBD7" s="1354"/>
      <c r="UBE7" s="1354"/>
      <c r="UBF7" s="1354"/>
      <c r="UBG7" s="1354"/>
      <c r="UBH7" s="1354"/>
      <c r="UBI7" s="1354"/>
      <c r="UBJ7" s="1354"/>
      <c r="UBK7" s="1354"/>
      <c r="UBL7" s="1354"/>
      <c r="UBM7" s="1354"/>
      <c r="UBN7" s="1354"/>
      <c r="UBO7" s="1354"/>
      <c r="UBP7" s="1354"/>
      <c r="UBQ7" s="1354"/>
      <c r="UBR7" s="1354"/>
      <c r="UBS7" s="1354"/>
      <c r="UBT7" s="1354"/>
      <c r="UBU7" s="1354"/>
      <c r="UBV7" s="1354"/>
      <c r="UBW7" s="1354"/>
      <c r="UBX7" s="1354"/>
      <c r="UBY7" s="1354"/>
      <c r="UBZ7" s="1354"/>
      <c r="UCA7" s="1354"/>
      <c r="UCB7" s="1354"/>
      <c r="UCC7" s="1354"/>
      <c r="UCD7" s="1354"/>
      <c r="UCE7" s="1354"/>
      <c r="UCF7" s="1354"/>
      <c r="UCG7" s="1354"/>
      <c r="UCH7" s="1354"/>
      <c r="UCI7" s="1354"/>
      <c r="UCJ7" s="1354"/>
      <c r="UCK7" s="1354"/>
      <c r="UCL7" s="1354"/>
      <c r="UCM7" s="1354"/>
      <c r="UCN7" s="1354"/>
      <c r="UCO7" s="1354"/>
      <c r="UCP7" s="1354"/>
      <c r="UCQ7" s="1354"/>
      <c r="UCR7" s="1354"/>
      <c r="UCS7" s="1354"/>
      <c r="UCT7" s="1354"/>
      <c r="UCU7" s="1354"/>
      <c r="UCV7" s="1354"/>
      <c r="UCW7" s="1354"/>
      <c r="UCX7" s="1354"/>
      <c r="UCY7" s="1354"/>
      <c r="UCZ7" s="1354"/>
      <c r="UDA7" s="1354"/>
      <c r="UDB7" s="1354"/>
      <c r="UDC7" s="1354"/>
      <c r="UDD7" s="1354"/>
      <c r="UDE7" s="1354"/>
      <c r="UDF7" s="1354"/>
      <c r="UDG7" s="1354"/>
      <c r="UDH7" s="1354"/>
      <c r="UDI7" s="1354"/>
      <c r="UDJ7" s="1354"/>
      <c r="UDK7" s="1354"/>
      <c r="UDL7" s="1354"/>
      <c r="UDM7" s="1354"/>
      <c r="UDN7" s="1354"/>
      <c r="UDO7" s="1354"/>
      <c r="UDP7" s="1354"/>
      <c r="UDQ7" s="1354"/>
      <c r="UDR7" s="1354"/>
      <c r="UDS7" s="1354"/>
      <c r="UDT7" s="1354"/>
      <c r="UDU7" s="1354"/>
      <c r="UDV7" s="1354"/>
      <c r="UDW7" s="1354"/>
      <c r="UDX7" s="1354"/>
      <c r="UDY7" s="1354"/>
      <c r="UDZ7" s="1354"/>
      <c r="UEA7" s="1354"/>
      <c r="UEB7" s="1354"/>
      <c r="UEC7" s="1354"/>
      <c r="UED7" s="1354"/>
      <c r="UEE7" s="1354"/>
      <c r="UEF7" s="1354"/>
      <c r="UEG7" s="1354"/>
      <c r="UEH7" s="1354"/>
      <c r="UEI7" s="1354"/>
      <c r="UEJ7" s="1354"/>
      <c r="UEK7" s="1354"/>
      <c r="UEL7" s="1354"/>
      <c r="UEM7" s="1354"/>
      <c r="UEN7" s="1354"/>
      <c r="UEO7" s="1354"/>
      <c r="UEP7" s="1354"/>
      <c r="UEQ7" s="1354"/>
      <c r="UER7" s="1354"/>
      <c r="UES7" s="1354"/>
      <c r="UET7" s="1354"/>
      <c r="UEU7" s="1354"/>
      <c r="UEV7" s="1354"/>
      <c r="UEW7" s="1354"/>
      <c r="UEX7" s="1354"/>
      <c r="UEY7" s="1354"/>
      <c r="UEZ7" s="1354"/>
      <c r="UFA7" s="1354"/>
      <c r="UFB7" s="1354"/>
      <c r="UFC7" s="1354"/>
      <c r="UFD7" s="1354"/>
      <c r="UFE7" s="1354"/>
      <c r="UFF7" s="1354"/>
      <c r="UFG7" s="1354"/>
      <c r="UFH7" s="1354"/>
      <c r="UFI7" s="1354"/>
      <c r="UFJ7" s="1354"/>
      <c r="UFK7" s="1354"/>
      <c r="UFL7" s="1354"/>
      <c r="UFM7" s="1354"/>
      <c r="UFN7" s="1354"/>
      <c r="UFO7" s="1354"/>
      <c r="UFP7" s="1354"/>
      <c r="UFQ7" s="1354"/>
      <c r="UFR7" s="1354"/>
      <c r="UFS7" s="1354"/>
      <c r="UFT7" s="1354"/>
      <c r="UFU7" s="1354"/>
      <c r="UFV7" s="1354"/>
      <c r="UFW7" s="1354"/>
      <c r="UFX7" s="1354"/>
      <c r="UFY7" s="1354"/>
      <c r="UFZ7" s="1354"/>
      <c r="UGA7" s="1354"/>
      <c r="UGB7" s="1354"/>
      <c r="UGC7" s="1354"/>
      <c r="UGD7" s="1354"/>
      <c r="UGE7" s="1354"/>
      <c r="UGF7" s="1354"/>
      <c r="UGG7" s="1354"/>
      <c r="UGH7" s="1354"/>
      <c r="UGI7" s="1354"/>
      <c r="UGJ7" s="1354"/>
      <c r="UGK7" s="1354"/>
      <c r="UGL7" s="1354"/>
      <c r="UGM7" s="1354"/>
      <c r="UGN7" s="1354"/>
      <c r="UGO7" s="1354"/>
      <c r="UGP7" s="1354"/>
      <c r="UGQ7" s="1354"/>
      <c r="UGR7" s="1354"/>
      <c r="UGS7" s="1354"/>
      <c r="UGT7" s="1354"/>
      <c r="UGU7" s="1354"/>
      <c r="UGV7" s="1354"/>
      <c r="UGW7" s="1354"/>
      <c r="UGX7" s="1354"/>
      <c r="UGY7" s="1354"/>
      <c r="UGZ7" s="1354"/>
      <c r="UHA7" s="1354"/>
      <c r="UHB7" s="1354"/>
      <c r="UHC7" s="1354"/>
      <c r="UHD7" s="1354"/>
      <c r="UHE7" s="1354"/>
      <c r="UHF7" s="1354"/>
      <c r="UHG7" s="1354"/>
      <c r="UHH7" s="1354"/>
      <c r="UHI7" s="1354"/>
      <c r="UHJ7" s="1354"/>
      <c r="UHK7" s="1354"/>
      <c r="UHL7" s="1354"/>
      <c r="UHM7" s="1354"/>
      <c r="UHN7" s="1354"/>
      <c r="UHO7" s="1354"/>
      <c r="UHP7" s="1354"/>
      <c r="UHQ7" s="1354"/>
      <c r="UHR7" s="1354"/>
      <c r="UHS7" s="1354"/>
      <c r="UHT7" s="1354"/>
      <c r="UHU7" s="1354"/>
      <c r="UHV7" s="1354"/>
      <c r="UHW7" s="1354"/>
      <c r="UHX7" s="1354"/>
      <c r="UHY7" s="1354"/>
      <c r="UHZ7" s="1354"/>
      <c r="UIA7" s="1354"/>
      <c r="UIB7" s="1354"/>
      <c r="UIC7" s="1354"/>
      <c r="UID7" s="1354"/>
      <c r="UIE7" s="1354"/>
      <c r="UIF7" s="1354"/>
      <c r="UIG7" s="1354"/>
      <c r="UIH7" s="1354"/>
      <c r="UII7" s="1354"/>
      <c r="UIJ7" s="1354"/>
      <c r="UIK7" s="1354"/>
      <c r="UIL7" s="1354"/>
      <c r="UIM7" s="1354"/>
      <c r="UIN7" s="1354"/>
      <c r="UIO7" s="1354"/>
      <c r="UIP7" s="1354"/>
      <c r="UIQ7" s="1354"/>
      <c r="UIR7" s="1354"/>
      <c r="UIS7" s="1354"/>
      <c r="UIT7" s="1354"/>
      <c r="UIU7" s="1354"/>
      <c r="UIV7" s="1354"/>
      <c r="UIW7" s="1354"/>
      <c r="UIX7" s="1354"/>
      <c r="UIY7" s="1354"/>
      <c r="UIZ7" s="1354"/>
      <c r="UJA7" s="1354"/>
      <c r="UJB7" s="1354"/>
      <c r="UJC7" s="1354"/>
      <c r="UJD7" s="1354"/>
      <c r="UJE7" s="1354"/>
      <c r="UJF7" s="1354"/>
      <c r="UJG7" s="1354"/>
      <c r="UJH7" s="1354"/>
      <c r="UJI7" s="1354"/>
      <c r="UJJ7" s="1354"/>
      <c r="UJK7" s="1354"/>
      <c r="UJL7" s="1354"/>
      <c r="UJM7" s="1354"/>
      <c r="UJN7" s="1354"/>
      <c r="UJO7" s="1354"/>
      <c r="UJP7" s="1354"/>
      <c r="UJQ7" s="1354"/>
      <c r="UJR7" s="1354"/>
      <c r="UJS7" s="1354"/>
      <c r="UJT7" s="1354"/>
      <c r="UJU7" s="1354"/>
      <c r="UJV7" s="1354"/>
      <c r="UJW7" s="1354"/>
      <c r="UJX7" s="1354"/>
      <c r="UJY7" s="1354"/>
      <c r="UJZ7" s="1354"/>
      <c r="UKA7" s="1354"/>
      <c r="UKB7" s="1354"/>
      <c r="UKC7" s="1354"/>
      <c r="UKD7" s="1354"/>
      <c r="UKE7" s="1354"/>
      <c r="UKF7" s="1354"/>
      <c r="UKG7" s="1354"/>
      <c r="UKH7" s="1354"/>
      <c r="UKI7" s="1354"/>
      <c r="UKJ7" s="1354"/>
      <c r="UKK7" s="1354"/>
      <c r="UKL7" s="1354"/>
      <c r="UKM7" s="1354"/>
      <c r="UKN7" s="1354"/>
      <c r="UKO7" s="1354"/>
      <c r="UKP7" s="1354"/>
      <c r="UKQ7" s="1354"/>
      <c r="UKR7" s="1354"/>
      <c r="UKS7" s="1354"/>
      <c r="UKT7" s="1354"/>
      <c r="UKU7" s="1354"/>
      <c r="UKV7" s="1354"/>
      <c r="UKW7" s="1354"/>
      <c r="UKX7" s="1354"/>
      <c r="UKY7" s="1354"/>
      <c r="UKZ7" s="1354"/>
      <c r="ULA7" s="1354"/>
      <c r="ULB7" s="1354"/>
      <c r="ULC7" s="1354"/>
      <c r="ULD7" s="1354"/>
      <c r="ULE7" s="1354"/>
      <c r="ULF7" s="1354"/>
      <c r="ULG7" s="1354"/>
      <c r="ULH7" s="1354"/>
      <c r="ULI7" s="1354"/>
      <c r="ULJ7" s="1354"/>
      <c r="ULK7" s="1354"/>
      <c r="ULL7" s="1354"/>
      <c r="ULM7" s="1354"/>
      <c r="ULN7" s="1354"/>
      <c r="ULO7" s="1354"/>
      <c r="ULP7" s="1354"/>
      <c r="ULQ7" s="1354"/>
      <c r="ULR7" s="1354"/>
      <c r="ULS7" s="1354"/>
      <c r="ULT7" s="1354"/>
      <c r="ULU7" s="1354"/>
      <c r="ULV7" s="1354"/>
      <c r="ULW7" s="1354"/>
      <c r="ULX7" s="1354"/>
      <c r="ULY7" s="1354"/>
      <c r="ULZ7" s="1354"/>
      <c r="UMA7" s="1354"/>
      <c r="UMB7" s="1354"/>
      <c r="UMC7" s="1354"/>
      <c r="UMD7" s="1354"/>
      <c r="UME7" s="1354"/>
      <c r="UMF7" s="1354"/>
      <c r="UMG7" s="1354"/>
      <c r="UMH7" s="1354"/>
      <c r="UMI7" s="1354"/>
      <c r="UMJ7" s="1354"/>
      <c r="UMK7" s="1354"/>
      <c r="UML7" s="1354"/>
      <c r="UMM7" s="1354"/>
      <c r="UMN7" s="1354"/>
      <c r="UMO7" s="1354"/>
      <c r="UMP7" s="1354"/>
      <c r="UMQ7" s="1354"/>
      <c r="UMR7" s="1354"/>
      <c r="UMS7" s="1354"/>
      <c r="UMT7" s="1354"/>
      <c r="UMU7" s="1354"/>
      <c r="UMV7" s="1354"/>
      <c r="UMW7" s="1354"/>
      <c r="UMX7" s="1354"/>
      <c r="UMY7" s="1354"/>
      <c r="UMZ7" s="1354"/>
      <c r="UNA7" s="1354"/>
      <c r="UNB7" s="1354"/>
      <c r="UNC7" s="1354"/>
      <c r="UND7" s="1354"/>
      <c r="UNE7" s="1354"/>
      <c r="UNF7" s="1354"/>
      <c r="UNG7" s="1354"/>
      <c r="UNH7" s="1354"/>
      <c r="UNI7" s="1354"/>
      <c r="UNJ7" s="1354"/>
      <c r="UNK7" s="1354"/>
      <c r="UNL7" s="1354"/>
      <c r="UNM7" s="1354"/>
      <c r="UNN7" s="1354"/>
      <c r="UNO7" s="1354"/>
      <c r="UNP7" s="1354"/>
      <c r="UNQ7" s="1354"/>
      <c r="UNR7" s="1354"/>
      <c r="UNS7" s="1354"/>
      <c r="UNT7" s="1354"/>
      <c r="UNU7" s="1354"/>
      <c r="UNV7" s="1354"/>
      <c r="UNW7" s="1354"/>
      <c r="UNX7" s="1354"/>
      <c r="UNY7" s="1354"/>
      <c r="UNZ7" s="1354"/>
      <c r="UOA7" s="1354"/>
      <c r="UOB7" s="1354"/>
      <c r="UOC7" s="1354"/>
      <c r="UOD7" s="1354"/>
      <c r="UOE7" s="1354"/>
      <c r="UOF7" s="1354"/>
      <c r="UOG7" s="1354"/>
      <c r="UOH7" s="1354"/>
      <c r="UOI7" s="1354"/>
      <c r="UOJ7" s="1354"/>
      <c r="UOK7" s="1354"/>
      <c r="UOL7" s="1354"/>
      <c r="UOM7" s="1354"/>
      <c r="UON7" s="1354"/>
      <c r="UOO7" s="1354"/>
      <c r="UOP7" s="1354"/>
      <c r="UOQ7" s="1354"/>
      <c r="UOR7" s="1354"/>
      <c r="UOS7" s="1354"/>
      <c r="UOT7" s="1354"/>
      <c r="UOU7" s="1354"/>
      <c r="UOV7" s="1354"/>
      <c r="UOW7" s="1354"/>
      <c r="UOX7" s="1354"/>
      <c r="UOY7" s="1354"/>
      <c r="UOZ7" s="1354"/>
      <c r="UPA7" s="1354"/>
      <c r="UPB7" s="1354"/>
      <c r="UPC7" s="1354"/>
      <c r="UPD7" s="1354"/>
      <c r="UPE7" s="1354"/>
      <c r="UPF7" s="1354"/>
      <c r="UPG7" s="1354"/>
      <c r="UPH7" s="1354"/>
      <c r="UPI7" s="1354"/>
      <c r="UPJ7" s="1354"/>
      <c r="UPK7" s="1354"/>
      <c r="UPL7" s="1354"/>
      <c r="UPM7" s="1354"/>
      <c r="UPN7" s="1354"/>
      <c r="UPO7" s="1354"/>
      <c r="UPP7" s="1354"/>
      <c r="UPQ7" s="1354"/>
      <c r="UPR7" s="1354"/>
      <c r="UPS7" s="1354"/>
      <c r="UPT7" s="1354"/>
      <c r="UPU7" s="1354"/>
      <c r="UPV7" s="1354"/>
      <c r="UPW7" s="1354"/>
      <c r="UPX7" s="1354"/>
      <c r="UPY7" s="1354"/>
      <c r="UPZ7" s="1354"/>
      <c r="UQA7" s="1354"/>
      <c r="UQB7" s="1354"/>
      <c r="UQC7" s="1354"/>
      <c r="UQD7" s="1354"/>
      <c r="UQE7" s="1354"/>
      <c r="UQF7" s="1354"/>
      <c r="UQG7" s="1354"/>
      <c r="UQH7" s="1354"/>
      <c r="UQI7" s="1354"/>
      <c r="UQJ7" s="1354"/>
      <c r="UQK7" s="1354"/>
      <c r="UQL7" s="1354"/>
      <c r="UQM7" s="1354"/>
      <c r="UQN7" s="1354"/>
      <c r="UQO7" s="1354"/>
      <c r="UQP7" s="1354"/>
      <c r="UQQ7" s="1354"/>
      <c r="UQR7" s="1354"/>
      <c r="UQS7" s="1354"/>
      <c r="UQT7" s="1354"/>
      <c r="UQU7" s="1354"/>
      <c r="UQV7" s="1354"/>
      <c r="UQW7" s="1354"/>
      <c r="UQX7" s="1354"/>
      <c r="UQY7" s="1354"/>
      <c r="UQZ7" s="1354"/>
      <c r="URA7" s="1354"/>
      <c r="URB7" s="1354"/>
      <c r="URC7" s="1354"/>
      <c r="URD7" s="1354"/>
      <c r="URE7" s="1354"/>
      <c r="URF7" s="1354"/>
      <c r="URG7" s="1354"/>
      <c r="URH7" s="1354"/>
      <c r="URI7" s="1354"/>
      <c r="URJ7" s="1354"/>
      <c r="URK7" s="1354"/>
      <c r="URL7" s="1354"/>
      <c r="URM7" s="1354"/>
      <c r="URN7" s="1354"/>
      <c r="URO7" s="1354"/>
      <c r="URP7" s="1354"/>
      <c r="URQ7" s="1354"/>
      <c r="URR7" s="1354"/>
      <c r="URS7" s="1354"/>
      <c r="URT7" s="1354"/>
      <c r="URU7" s="1354"/>
      <c r="URV7" s="1354"/>
      <c r="URW7" s="1354"/>
      <c r="URX7" s="1354"/>
      <c r="URY7" s="1354"/>
      <c r="URZ7" s="1354"/>
      <c r="USA7" s="1354"/>
      <c r="USB7" s="1354"/>
      <c r="USC7" s="1354"/>
      <c r="USD7" s="1354"/>
      <c r="USE7" s="1354"/>
      <c r="USF7" s="1354"/>
      <c r="USG7" s="1354"/>
      <c r="USH7" s="1354"/>
      <c r="USI7" s="1354"/>
      <c r="USJ7" s="1354"/>
      <c r="USK7" s="1354"/>
      <c r="USL7" s="1354"/>
      <c r="USM7" s="1354"/>
      <c r="USN7" s="1354"/>
      <c r="USO7" s="1354"/>
      <c r="USP7" s="1354"/>
      <c r="USQ7" s="1354"/>
      <c r="USR7" s="1354"/>
      <c r="USS7" s="1354"/>
      <c r="UST7" s="1354"/>
      <c r="USU7" s="1354"/>
      <c r="USV7" s="1354"/>
      <c r="USW7" s="1354"/>
      <c r="USX7" s="1354"/>
      <c r="USY7" s="1354"/>
      <c r="USZ7" s="1354"/>
      <c r="UTA7" s="1354"/>
      <c r="UTB7" s="1354"/>
      <c r="UTC7" s="1354"/>
      <c r="UTD7" s="1354"/>
      <c r="UTE7" s="1354"/>
      <c r="UTF7" s="1354"/>
      <c r="UTG7" s="1354"/>
      <c r="UTH7" s="1354"/>
      <c r="UTI7" s="1354"/>
      <c r="UTJ7" s="1354"/>
      <c r="UTK7" s="1354"/>
      <c r="UTL7" s="1354"/>
      <c r="UTM7" s="1354"/>
      <c r="UTN7" s="1354"/>
      <c r="UTO7" s="1354"/>
      <c r="UTP7" s="1354"/>
      <c r="UTQ7" s="1354"/>
      <c r="UTR7" s="1354"/>
      <c r="UTS7" s="1354"/>
      <c r="UTT7" s="1354"/>
      <c r="UTU7" s="1354"/>
      <c r="UTV7" s="1354"/>
      <c r="UTW7" s="1354"/>
      <c r="UTX7" s="1354"/>
      <c r="UTY7" s="1354"/>
      <c r="UTZ7" s="1354"/>
      <c r="UUA7" s="1354"/>
      <c r="UUB7" s="1354"/>
      <c r="UUC7" s="1354"/>
      <c r="UUD7" s="1354"/>
      <c r="UUE7" s="1354"/>
      <c r="UUF7" s="1354"/>
      <c r="UUG7" s="1354"/>
      <c r="UUH7" s="1354"/>
      <c r="UUI7" s="1354"/>
      <c r="UUJ7" s="1354"/>
      <c r="UUK7" s="1354"/>
      <c r="UUL7" s="1354"/>
      <c r="UUM7" s="1354"/>
      <c r="UUN7" s="1354"/>
      <c r="UUO7" s="1354"/>
      <c r="UUP7" s="1354"/>
      <c r="UUQ7" s="1354"/>
      <c r="UUR7" s="1354"/>
      <c r="UUS7" s="1354"/>
      <c r="UUT7" s="1354"/>
      <c r="UUU7" s="1354"/>
      <c r="UUV7" s="1354"/>
      <c r="UUW7" s="1354"/>
      <c r="UUX7" s="1354"/>
      <c r="UUY7" s="1354"/>
      <c r="UUZ7" s="1354"/>
      <c r="UVA7" s="1354"/>
      <c r="UVB7" s="1354"/>
      <c r="UVC7" s="1354"/>
      <c r="UVD7" s="1354"/>
      <c r="UVE7" s="1354"/>
      <c r="UVF7" s="1354"/>
      <c r="UVG7" s="1354"/>
      <c r="UVH7" s="1354"/>
      <c r="UVI7" s="1354"/>
      <c r="UVJ7" s="1354"/>
      <c r="UVK7" s="1354"/>
      <c r="UVL7" s="1354"/>
      <c r="UVM7" s="1354"/>
      <c r="UVN7" s="1354"/>
      <c r="UVO7" s="1354"/>
      <c r="UVP7" s="1354"/>
      <c r="UVQ7" s="1354"/>
      <c r="UVR7" s="1354"/>
      <c r="UVS7" s="1354"/>
      <c r="UVT7" s="1354"/>
      <c r="UVU7" s="1354"/>
      <c r="UVV7" s="1354"/>
      <c r="UVW7" s="1354"/>
      <c r="UVX7" s="1354"/>
      <c r="UVY7" s="1354"/>
      <c r="UVZ7" s="1354"/>
      <c r="UWA7" s="1354"/>
      <c r="UWB7" s="1354"/>
      <c r="UWC7" s="1354"/>
      <c r="UWD7" s="1354"/>
      <c r="UWE7" s="1354"/>
      <c r="UWF7" s="1354"/>
      <c r="UWG7" s="1354"/>
      <c r="UWH7" s="1354"/>
      <c r="UWI7" s="1354"/>
      <c r="UWJ7" s="1354"/>
      <c r="UWK7" s="1354"/>
      <c r="UWL7" s="1354"/>
      <c r="UWM7" s="1354"/>
      <c r="UWN7" s="1354"/>
      <c r="UWO7" s="1354"/>
      <c r="UWP7" s="1354"/>
      <c r="UWQ7" s="1354"/>
      <c r="UWR7" s="1354"/>
      <c r="UWS7" s="1354"/>
      <c r="UWT7" s="1354"/>
      <c r="UWU7" s="1354"/>
      <c r="UWV7" s="1354"/>
      <c r="UWW7" s="1354"/>
      <c r="UWX7" s="1354"/>
      <c r="UWY7" s="1354"/>
      <c r="UWZ7" s="1354"/>
      <c r="UXA7" s="1354"/>
      <c r="UXB7" s="1354"/>
      <c r="UXC7" s="1354"/>
      <c r="UXD7" s="1354"/>
      <c r="UXE7" s="1354"/>
      <c r="UXF7" s="1354"/>
      <c r="UXG7" s="1354"/>
      <c r="UXH7" s="1354"/>
      <c r="UXI7" s="1354"/>
      <c r="UXJ7" s="1354"/>
      <c r="UXK7" s="1354"/>
      <c r="UXL7" s="1354"/>
      <c r="UXM7" s="1354"/>
      <c r="UXN7" s="1354"/>
      <c r="UXO7" s="1354"/>
      <c r="UXP7" s="1354"/>
      <c r="UXQ7" s="1354"/>
      <c r="UXR7" s="1354"/>
      <c r="UXS7" s="1354"/>
      <c r="UXT7" s="1354"/>
      <c r="UXU7" s="1354"/>
      <c r="UXV7" s="1354"/>
      <c r="UXW7" s="1354"/>
      <c r="UXX7" s="1354"/>
      <c r="UXY7" s="1354"/>
      <c r="UXZ7" s="1354"/>
      <c r="UYA7" s="1354"/>
      <c r="UYB7" s="1354"/>
      <c r="UYC7" s="1354"/>
      <c r="UYD7" s="1354"/>
      <c r="UYE7" s="1354"/>
      <c r="UYF7" s="1354"/>
      <c r="UYG7" s="1354"/>
      <c r="UYH7" s="1354"/>
      <c r="UYI7" s="1354"/>
      <c r="UYJ7" s="1354"/>
      <c r="UYK7" s="1354"/>
      <c r="UYL7" s="1354"/>
      <c r="UYM7" s="1354"/>
      <c r="UYN7" s="1354"/>
      <c r="UYO7" s="1354"/>
      <c r="UYP7" s="1354"/>
      <c r="UYQ7" s="1354"/>
      <c r="UYR7" s="1354"/>
      <c r="UYS7" s="1354"/>
      <c r="UYT7" s="1354"/>
      <c r="UYU7" s="1354"/>
      <c r="UYV7" s="1354"/>
      <c r="UYW7" s="1354"/>
      <c r="UYX7" s="1354"/>
      <c r="UYY7" s="1354"/>
      <c r="UYZ7" s="1354"/>
      <c r="UZA7" s="1354"/>
      <c r="UZB7" s="1354"/>
      <c r="UZC7" s="1354"/>
      <c r="UZD7" s="1354"/>
      <c r="UZE7" s="1354"/>
      <c r="UZF7" s="1354"/>
      <c r="UZG7" s="1354"/>
      <c r="UZH7" s="1354"/>
      <c r="UZI7" s="1354"/>
      <c r="UZJ7" s="1354"/>
      <c r="UZK7" s="1354"/>
      <c r="UZL7" s="1354"/>
      <c r="UZM7" s="1354"/>
      <c r="UZN7" s="1354"/>
      <c r="UZO7" s="1354"/>
      <c r="UZP7" s="1354"/>
      <c r="UZQ7" s="1354"/>
      <c r="UZR7" s="1354"/>
      <c r="UZS7" s="1354"/>
      <c r="UZT7" s="1354"/>
      <c r="UZU7" s="1354"/>
      <c r="UZV7" s="1354"/>
      <c r="UZW7" s="1354"/>
      <c r="UZX7" s="1354"/>
      <c r="UZY7" s="1354"/>
      <c r="UZZ7" s="1354"/>
      <c r="VAA7" s="1354"/>
      <c r="VAB7" s="1354"/>
      <c r="VAC7" s="1354"/>
      <c r="VAD7" s="1354"/>
      <c r="VAE7" s="1354"/>
      <c r="VAF7" s="1354"/>
      <c r="VAG7" s="1354"/>
      <c r="VAH7" s="1354"/>
      <c r="VAI7" s="1354"/>
      <c r="VAJ7" s="1354"/>
      <c r="VAK7" s="1354"/>
      <c r="VAL7" s="1354"/>
      <c r="VAM7" s="1354"/>
      <c r="VAN7" s="1354"/>
      <c r="VAO7" s="1354"/>
      <c r="VAP7" s="1354"/>
      <c r="VAQ7" s="1354"/>
      <c r="VAR7" s="1354"/>
      <c r="VAS7" s="1354"/>
      <c r="VAT7" s="1354"/>
      <c r="VAU7" s="1354"/>
      <c r="VAV7" s="1354"/>
      <c r="VAW7" s="1354"/>
      <c r="VAX7" s="1354"/>
      <c r="VAY7" s="1354"/>
      <c r="VAZ7" s="1354"/>
      <c r="VBA7" s="1354"/>
      <c r="VBB7" s="1354"/>
      <c r="VBC7" s="1354"/>
      <c r="VBD7" s="1354"/>
      <c r="VBE7" s="1354"/>
      <c r="VBF7" s="1354"/>
      <c r="VBG7" s="1354"/>
      <c r="VBH7" s="1354"/>
      <c r="VBI7" s="1354"/>
      <c r="VBJ7" s="1354"/>
      <c r="VBK7" s="1354"/>
      <c r="VBL7" s="1354"/>
      <c r="VBM7" s="1354"/>
      <c r="VBN7" s="1354"/>
      <c r="VBO7" s="1354"/>
      <c r="VBP7" s="1354"/>
      <c r="VBQ7" s="1354"/>
      <c r="VBR7" s="1354"/>
      <c r="VBS7" s="1354"/>
      <c r="VBT7" s="1354"/>
      <c r="VBU7" s="1354"/>
      <c r="VBV7" s="1354"/>
      <c r="VBW7" s="1354"/>
      <c r="VBX7" s="1354"/>
      <c r="VBY7" s="1354"/>
      <c r="VBZ7" s="1354"/>
      <c r="VCA7" s="1354"/>
      <c r="VCB7" s="1354"/>
      <c r="VCC7" s="1354"/>
      <c r="VCD7" s="1354"/>
      <c r="VCE7" s="1354"/>
      <c r="VCF7" s="1354"/>
      <c r="VCG7" s="1354"/>
      <c r="VCH7" s="1354"/>
      <c r="VCI7" s="1354"/>
      <c r="VCJ7" s="1354"/>
      <c r="VCK7" s="1354"/>
      <c r="VCL7" s="1354"/>
      <c r="VCM7" s="1354"/>
      <c r="VCN7" s="1354"/>
      <c r="VCO7" s="1354"/>
      <c r="VCP7" s="1354"/>
      <c r="VCQ7" s="1354"/>
      <c r="VCR7" s="1354"/>
      <c r="VCS7" s="1354"/>
      <c r="VCT7" s="1354"/>
      <c r="VCU7" s="1354"/>
      <c r="VCV7" s="1354"/>
      <c r="VCW7" s="1354"/>
      <c r="VCX7" s="1354"/>
      <c r="VCY7" s="1354"/>
      <c r="VCZ7" s="1354"/>
      <c r="VDA7" s="1354"/>
      <c r="VDB7" s="1354"/>
      <c r="VDC7" s="1354"/>
      <c r="VDD7" s="1354"/>
      <c r="VDE7" s="1354"/>
      <c r="VDF7" s="1354"/>
      <c r="VDG7" s="1354"/>
      <c r="VDH7" s="1354"/>
      <c r="VDI7" s="1354"/>
      <c r="VDJ7" s="1354"/>
      <c r="VDK7" s="1354"/>
      <c r="VDL7" s="1354"/>
      <c r="VDM7" s="1354"/>
      <c r="VDN7" s="1354"/>
      <c r="VDO7" s="1354"/>
      <c r="VDP7" s="1354"/>
      <c r="VDQ7" s="1354"/>
      <c r="VDR7" s="1354"/>
      <c r="VDS7" s="1354"/>
      <c r="VDT7" s="1354"/>
      <c r="VDU7" s="1354"/>
      <c r="VDV7" s="1354"/>
      <c r="VDW7" s="1354"/>
      <c r="VDX7" s="1354"/>
      <c r="VDY7" s="1354"/>
      <c r="VDZ7" s="1354"/>
      <c r="VEA7" s="1354"/>
      <c r="VEB7" s="1354"/>
      <c r="VEC7" s="1354"/>
      <c r="VED7" s="1354"/>
      <c r="VEE7" s="1354"/>
      <c r="VEF7" s="1354"/>
      <c r="VEG7" s="1354"/>
      <c r="VEH7" s="1354"/>
      <c r="VEI7" s="1354"/>
      <c r="VEJ7" s="1354"/>
      <c r="VEK7" s="1354"/>
      <c r="VEL7" s="1354"/>
      <c r="VEM7" s="1354"/>
      <c r="VEN7" s="1354"/>
      <c r="VEO7" s="1354"/>
      <c r="VEP7" s="1354"/>
      <c r="VEQ7" s="1354"/>
      <c r="VER7" s="1354"/>
      <c r="VES7" s="1354"/>
      <c r="VET7" s="1354"/>
      <c r="VEU7" s="1354"/>
      <c r="VEV7" s="1354"/>
      <c r="VEW7" s="1354"/>
      <c r="VEX7" s="1354"/>
      <c r="VEY7" s="1354"/>
      <c r="VEZ7" s="1354"/>
      <c r="VFA7" s="1354"/>
      <c r="VFB7" s="1354"/>
      <c r="VFC7" s="1354"/>
      <c r="VFD7" s="1354"/>
      <c r="VFE7" s="1354"/>
      <c r="VFF7" s="1354"/>
      <c r="VFG7" s="1354"/>
      <c r="VFH7" s="1354"/>
      <c r="VFI7" s="1354"/>
      <c r="VFJ7" s="1354"/>
      <c r="VFK7" s="1354"/>
      <c r="VFL7" s="1354"/>
      <c r="VFM7" s="1354"/>
      <c r="VFN7" s="1354"/>
      <c r="VFO7" s="1354"/>
      <c r="VFP7" s="1354"/>
      <c r="VFQ7" s="1354"/>
      <c r="VFR7" s="1354"/>
      <c r="VFS7" s="1354"/>
      <c r="VFT7" s="1354"/>
      <c r="VFU7" s="1354"/>
      <c r="VFV7" s="1354"/>
      <c r="VFW7" s="1354"/>
      <c r="VFX7" s="1354"/>
      <c r="VFY7" s="1354"/>
      <c r="VFZ7" s="1354"/>
      <c r="VGA7" s="1354"/>
      <c r="VGB7" s="1354"/>
      <c r="VGC7" s="1354"/>
      <c r="VGD7" s="1354"/>
      <c r="VGE7" s="1354"/>
      <c r="VGF7" s="1354"/>
      <c r="VGG7" s="1354"/>
      <c r="VGH7" s="1354"/>
      <c r="VGI7" s="1354"/>
      <c r="VGJ7" s="1354"/>
      <c r="VGK7" s="1354"/>
      <c r="VGL7" s="1354"/>
      <c r="VGM7" s="1354"/>
      <c r="VGN7" s="1354"/>
      <c r="VGO7" s="1354"/>
      <c r="VGP7" s="1354"/>
      <c r="VGQ7" s="1354"/>
      <c r="VGR7" s="1354"/>
      <c r="VGS7" s="1354"/>
      <c r="VGT7" s="1354"/>
      <c r="VGU7" s="1354"/>
      <c r="VGV7" s="1354"/>
      <c r="VGW7" s="1354"/>
      <c r="VGX7" s="1354"/>
      <c r="VGY7" s="1354"/>
      <c r="VGZ7" s="1354"/>
      <c r="VHA7" s="1354"/>
      <c r="VHB7" s="1354"/>
      <c r="VHC7" s="1354"/>
      <c r="VHD7" s="1354"/>
      <c r="VHE7" s="1354"/>
      <c r="VHF7" s="1354"/>
      <c r="VHG7" s="1354"/>
      <c r="VHH7" s="1354"/>
      <c r="VHI7" s="1354"/>
      <c r="VHJ7" s="1354"/>
      <c r="VHK7" s="1354"/>
      <c r="VHL7" s="1354"/>
      <c r="VHM7" s="1354"/>
      <c r="VHN7" s="1354"/>
      <c r="VHO7" s="1354"/>
      <c r="VHP7" s="1354"/>
      <c r="VHQ7" s="1354"/>
      <c r="VHR7" s="1354"/>
      <c r="VHS7" s="1354"/>
      <c r="VHT7" s="1354"/>
      <c r="VHU7" s="1354"/>
      <c r="VHV7" s="1354"/>
      <c r="VHW7" s="1354"/>
      <c r="VHX7" s="1354"/>
      <c r="VHY7" s="1354"/>
      <c r="VHZ7" s="1354"/>
      <c r="VIA7" s="1354"/>
      <c r="VIB7" s="1354"/>
      <c r="VIC7" s="1354"/>
      <c r="VID7" s="1354"/>
      <c r="VIE7" s="1354"/>
      <c r="VIF7" s="1354"/>
      <c r="VIG7" s="1354"/>
      <c r="VIH7" s="1354"/>
      <c r="VII7" s="1354"/>
      <c r="VIJ7" s="1354"/>
      <c r="VIK7" s="1354"/>
      <c r="VIL7" s="1354"/>
      <c r="VIM7" s="1354"/>
      <c r="VIN7" s="1354"/>
      <c r="VIO7" s="1354"/>
      <c r="VIP7" s="1354"/>
      <c r="VIQ7" s="1354"/>
      <c r="VIR7" s="1354"/>
      <c r="VIS7" s="1354"/>
      <c r="VIT7" s="1354"/>
      <c r="VIU7" s="1354"/>
      <c r="VIV7" s="1354"/>
      <c r="VIW7" s="1354"/>
      <c r="VIX7" s="1354"/>
      <c r="VIY7" s="1354"/>
      <c r="VIZ7" s="1354"/>
      <c r="VJA7" s="1354"/>
      <c r="VJB7" s="1354"/>
      <c r="VJC7" s="1354"/>
      <c r="VJD7" s="1354"/>
      <c r="VJE7" s="1354"/>
      <c r="VJF7" s="1354"/>
      <c r="VJG7" s="1354"/>
      <c r="VJH7" s="1354"/>
      <c r="VJI7" s="1354"/>
      <c r="VJJ7" s="1354"/>
      <c r="VJK7" s="1354"/>
      <c r="VJL7" s="1354"/>
      <c r="VJM7" s="1354"/>
      <c r="VJN7" s="1354"/>
      <c r="VJO7" s="1354"/>
      <c r="VJP7" s="1354"/>
      <c r="VJQ7" s="1354"/>
      <c r="VJR7" s="1354"/>
      <c r="VJS7" s="1354"/>
      <c r="VJT7" s="1354"/>
      <c r="VJU7" s="1354"/>
      <c r="VJV7" s="1354"/>
      <c r="VJW7" s="1354"/>
      <c r="VJX7" s="1354"/>
      <c r="VJY7" s="1354"/>
      <c r="VJZ7" s="1354"/>
      <c r="VKA7" s="1354"/>
      <c r="VKB7" s="1354"/>
      <c r="VKC7" s="1354"/>
      <c r="VKD7" s="1354"/>
      <c r="VKE7" s="1354"/>
      <c r="VKF7" s="1354"/>
      <c r="VKG7" s="1354"/>
      <c r="VKH7" s="1354"/>
      <c r="VKI7" s="1354"/>
      <c r="VKJ7" s="1354"/>
      <c r="VKK7" s="1354"/>
      <c r="VKL7" s="1354"/>
      <c r="VKM7" s="1354"/>
      <c r="VKN7" s="1354"/>
      <c r="VKO7" s="1354"/>
      <c r="VKP7" s="1354"/>
      <c r="VKQ7" s="1354"/>
      <c r="VKR7" s="1354"/>
      <c r="VKS7" s="1354"/>
      <c r="VKT7" s="1354"/>
      <c r="VKU7" s="1354"/>
      <c r="VKV7" s="1354"/>
      <c r="VKW7" s="1354"/>
      <c r="VKX7" s="1354"/>
      <c r="VKY7" s="1354"/>
      <c r="VKZ7" s="1354"/>
      <c r="VLA7" s="1354"/>
      <c r="VLB7" s="1354"/>
      <c r="VLC7" s="1354"/>
      <c r="VLD7" s="1354"/>
      <c r="VLE7" s="1354"/>
      <c r="VLF7" s="1354"/>
      <c r="VLG7" s="1354"/>
      <c r="VLH7" s="1354"/>
      <c r="VLI7" s="1354"/>
      <c r="VLJ7" s="1354"/>
      <c r="VLK7" s="1354"/>
      <c r="VLL7" s="1354"/>
      <c r="VLM7" s="1354"/>
      <c r="VLN7" s="1354"/>
      <c r="VLO7" s="1354"/>
      <c r="VLP7" s="1354"/>
      <c r="VLQ7" s="1354"/>
      <c r="VLR7" s="1354"/>
      <c r="VLS7" s="1354"/>
      <c r="VLT7" s="1354"/>
      <c r="VLU7" s="1354"/>
      <c r="VLV7" s="1354"/>
      <c r="VLW7" s="1354"/>
      <c r="VLX7" s="1354"/>
      <c r="VLY7" s="1354"/>
      <c r="VLZ7" s="1354"/>
      <c r="VMA7" s="1354"/>
      <c r="VMB7" s="1354"/>
      <c r="VMC7" s="1354"/>
      <c r="VMD7" s="1354"/>
      <c r="VME7" s="1354"/>
      <c r="VMF7" s="1354"/>
      <c r="VMG7" s="1354"/>
      <c r="VMH7" s="1354"/>
      <c r="VMI7" s="1354"/>
      <c r="VMJ7" s="1354"/>
      <c r="VMK7" s="1354"/>
      <c r="VML7" s="1354"/>
      <c r="VMM7" s="1354"/>
      <c r="VMN7" s="1354"/>
      <c r="VMO7" s="1354"/>
      <c r="VMP7" s="1354"/>
      <c r="VMQ7" s="1354"/>
      <c r="VMR7" s="1354"/>
      <c r="VMS7" s="1354"/>
      <c r="VMT7" s="1354"/>
      <c r="VMU7" s="1354"/>
      <c r="VMV7" s="1354"/>
      <c r="VMW7" s="1354"/>
      <c r="VMX7" s="1354"/>
      <c r="VMY7" s="1354"/>
      <c r="VMZ7" s="1354"/>
      <c r="VNA7" s="1354"/>
      <c r="VNB7" s="1354"/>
      <c r="VNC7" s="1354"/>
      <c r="VND7" s="1354"/>
      <c r="VNE7" s="1354"/>
      <c r="VNF7" s="1354"/>
      <c r="VNG7" s="1354"/>
      <c r="VNH7" s="1354"/>
      <c r="VNI7" s="1354"/>
      <c r="VNJ7" s="1354"/>
      <c r="VNK7" s="1354"/>
      <c r="VNL7" s="1354"/>
      <c r="VNM7" s="1354"/>
      <c r="VNN7" s="1354"/>
      <c r="VNO7" s="1354"/>
      <c r="VNP7" s="1354"/>
      <c r="VNQ7" s="1354"/>
      <c r="VNR7" s="1354"/>
      <c r="VNS7" s="1354"/>
      <c r="VNT7" s="1354"/>
      <c r="VNU7" s="1354"/>
      <c r="VNV7" s="1354"/>
      <c r="VNW7" s="1354"/>
      <c r="VNX7" s="1354"/>
      <c r="VNY7" s="1354"/>
      <c r="VNZ7" s="1354"/>
      <c r="VOA7" s="1354"/>
      <c r="VOB7" s="1354"/>
      <c r="VOC7" s="1354"/>
      <c r="VOD7" s="1354"/>
      <c r="VOE7" s="1354"/>
      <c r="VOF7" s="1354"/>
      <c r="VOG7" s="1354"/>
      <c r="VOH7" s="1354"/>
      <c r="VOI7" s="1354"/>
      <c r="VOJ7" s="1354"/>
      <c r="VOK7" s="1354"/>
      <c r="VOL7" s="1354"/>
      <c r="VOM7" s="1354"/>
      <c r="VON7" s="1354"/>
      <c r="VOO7" s="1354"/>
      <c r="VOP7" s="1354"/>
      <c r="VOQ7" s="1354"/>
      <c r="VOR7" s="1354"/>
      <c r="VOS7" s="1354"/>
      <c r="VOT7" s="1354"/>
      <c r="VOU7" s="1354"/>
      <c r="VOV7" s="1354"/>
      <c r="VOW7" s="1354"/>
      <c r="VOX7" s="1354"/>
      <c r="VOY7" s="1354"/>
      <c r="VOZ7" s="1354"/>
      <c r="VPA7" s="1354"/>
      <c r="VPB7" s="1354"/>
      <c r="VPC7" s="1354"/>
      <c r="VPD7" s="1354"/>
      <c r="VPE7" s="1354"/>
      <c r="VPF7" s="1354"/>
      <c r="VPG7" s="1354"/>
      <c r="VPH7" s="1354"/>
      <c r="VPI7" s="1354"/>
      <c r="VPJ7" s="1354"/>
      <c r="VPK7" s="1354"/>
      <c r="VPL7" s="1354"/>
      <c r="VPM7" s="1354"/>
      <c r="VPN7" s="1354"/>
      <c r="VPO7" s="1354"/>
      <c r="VPP7" s="1354"/>
      <c r="VPQ7" s="1354"/>
      <c r="VPR7" s="1354"/>
      <c r="VPS7" s="1354"/>
      <c r="VPT7" s="1354"/>
      <c r="VPU7" s="1354"/>
      <c r="VPV7" s="1354"/>
      <c r="VPW7" s="1354"/>
      <c r="VPX7" s="1354"/>
      <c r="VPY7" s="1354"/>
      <c r="VPZ7" s="1354"/>
      <c r="VQA7" s="1354"/>
      <c r="VQB7" s="1354"/>
      <c r="VQC7" s="1354"/>
      <c r="VQD7" s="1354"/>
      <c r="VQE7" s="1354"/>
      <c r="VQF7" s="1354"/>
      <c r="VQG7" s="1354"/>
      <c r="VQH7" s="1354"/>
      <c r="VQI7" s="1354"/>
      <c r="VQJ7" s="1354"/>
      <c r="VQK7" s="1354"/>
      <c r="VQL7" s="1354"/>
      <c r="VQM7" s="1354"/>
      <c r="VQN7" s="1354"/>
      <c r="VQO7" s="1354"/>
      <c r="VQP7" s="1354"/>
      <c r="VQQ7" s="1354"/>
      <c r="VQR7" s="1354"/>
      <c r="VQS7" s="1354"/>
      <c r="VQT7" s="1354"/>
      <c r="VQU7" s="1354"/>
      <c r="VQV7" s="1354"/>
      <c r="VQW7" s="1354"/>
      <c r="VQX7" s="1354"/>
      <c r="VQY7" s="1354"/>
      <c r="VQZ7" s="1354"/>
      <c r="VRA7" s="1354"/>
      <c r="VRB7" s="1354"/>
      <c r="VRC7" s="1354"/>
      <c r="VRD7" s="1354"/>
      <c r="VRE7" s="1354"/>
      <c r="VRF7" s="1354"/>
      <c r="VRG7" s="1354"/>
      <c r="VRH7" s="1354"/>
      <c r="VRI7" s="1354"/>
      <c r="VRJ7" s="1354"/>
      <c r="VRK7" s="1354"/>
      <c r="VRL7" s="1354"/>
      <c r="VRM7" s="1354"/>
      <c r="VRN7" s="1354"/>
      <c r="VRO7" s="1354"/>
      <c r="VRP7" s="1354"/>
      <c r="VRQ7" s="1354"/>
      <c r="VRR7" s="1354"/>
      <c r="VRS7" s="1354"/>
      <c r="VRT7" s="1354"/>
      <c r="VRU7" s="1354"/>
      <c r="VRV7" s="1354"/>
      <c r="VRW7" s="1354"/>
      <c r="VRX7" s="1354"/>
      <c r="VRY7" s="1354"/>
      <c r="VRZ7" s="1354"/>
      <c r="VSA7" s="1354"/>
      <c r="VSB7" s="1354"/>
      <c r="VSC7" s="1354"/>
      <c r="VSD7" s="1354"/>
      <c r="VSE7" s="1354"/>
      <c r="VSF7" s="1354"/>
      <c r="VSG7" s="1354"/>
      <c r="VSH7" s="1354"/>
      <c r="VSI7" s="1354"/>
      <c r="VSJ7" s="1354"/>
      <c r="VSK7" s="1354"/>
      <c r="VSL7" s="1354"/>
      <c r="VSM7" s="1354"/>
      <c r="VSN7" s="1354"/>
      <c r="VSO7" s="1354"/>
      <c r="VSP7" s="1354"/>
      <c r="VSQ7" s="1354"/>
      <c r="VSR7" s="1354"/>
      <c r="VSS7" s="1354"/>
      <c r="VST7" s="1354"/>
      <c r="VSU7" s="1354"/>
      <c r="VSV7" s="1354"/>
      <c r="VSW7" s="1354"/>
      <c r="VSX7" s="1354"/>
      <c r="VSY7" s="1354"/>
      <c r="VSZ7" s="1354"/>
      <c r="VTA7" s="1354"/>
      <c r="VTB7" s="1354"/>
      <c r="VTC7" s="1354"/>
      <c r="VTD7" s="1354"/>
      <c r="VTE7" s="1354"/>
      <c r="VTF7" s="1354"/>
      <c r="VTG7" s="1354"/>
      <c r="VTH7" s="1354"/>
      <c r="VTI7" s="1354"/>
      <c r="VTJ7" s="1354"/>
      <c r="VTK7" s="1354"/>
      <c r="VTL7" s="1354"/>
      <c r="VTM7" s="1354"/>
      <c r="VTN7" s="1354"/>
      <c r="VTO7" s="1354"/>
      <c r="VTP7" s="1354"/>
      <c r="VTQ7" s="1354"/>
      <c r="VTR7" s="1354"/>
      <c r="VTS7" s="1354"/>
      <c r="VTT7" s="1354"/>
      <c r="VTU7" s="1354"/>
      <c r="VTV7" s="1354"/>
      <c r="VTW7" s="1354"/>
      <c r="VTX7" s="1354"/>
      <c r="VTY7" s="1354"/>
      <c r="VTZ7" s="1354"/>
      <c r="VUA7" s="1354"/>
      <c r="VUB7" s="1354"/>
      <c r="VUC7" s="1354"/>
      <c r="VUD7" s="1354"/>
      <c r="VUE7" s="1354"/>
      <c r="VUF7" s="1354"/>
      <c r="VUG7" s="1354"/>
      <c r="VUH7" s="1354"/>
      <c r="VUI7" s="1354"/>
      <c r="VUJ7" s="1354"/>
      <c r="VUK7" s="1354"/>
      <c r="VUL7" s="1354"/>
      <c r="VUM7" s="1354"/>
      <c r="VUN7" s="1354"/>
      <c r="VUO7" s="1354"/>
      <c r="VUP7" s="1354"/>
      <c r="VUQ7" s="1354"/>
      <c r="VUR7" s="1354"/>
      <c r="VUS7" s="1354"/>
      <c r="VUT7" s="1354"/>
      <c r="VUU7" s="1354"/>
      <c r="VUV7" s="1354"/>
      <c r="VUW7" s="1354"/>
      <c r="VUX7" s="1354"/>
      <c r="VUY7" s="1354"/>
      <c r="VUZ7" s="1354"/>
      <c r="VVA7" s="1354"/>
      <c r="VVB7" s="1354"/>
      <c r="VVC7" s="1354"/>
      <c r="VVD7" s="1354"/>
      <c r="VVE7" s="1354"/>
      <c r="VVF7" s="1354"/>
      <c r="VVG7" s="1354"/>
      <c r="VVH7" s="1354"/>
      <c r="VVI7" s="1354"/>
      <c r="VVJ7" s="1354"/>
      <c r="VVK7" s="1354"/>
      <c r="VVL7" s="1354"/>
      <c r="VVM7" s="1354"/>
      <c r="VVN7" s="1354"/>
      <c r="VVO7" s="1354"/>
      <c r="VVP7" s="1354"/>
      <c r="VVQ7" s="1354"/>
      <c r="VVR7" s="1354"/>
      <c r="VVS7" s="1354"/>
      <c r="VVT7" s="1354"/>
      <c r="VVU7" s="1354"/>
      <c r="VVV7" s="1354"/>
      <c r="VVW7" s="1354"/>
      <c r="VVX7" s="1354"/>
      <c r="VVY7" s="1354"/>
      <c r="VVZ7" s="1354"/>
      <c r="VWA7" s="1354"/>
      <c r="VWB7" s="1354"/>
      <c r="VWC7" s="1354"/>
      <c r="VWD7" s="1354"/>
      <c r="VWE7" s="1354"/>
      <c r="VWF7" s="1354"/>
      <c r="VWG7" s="1354"/>
      <c r="VWH7" s="1354"/>
      <c r="VWI7" s="1354"/>
      <c r="VWJ7" s="1354"/>
      <c r="VWK7" s="1354"/>
      <c r="VWL7" s="1354"/>
      <c r="VWM7" s="1354"/>
      <c r="VWN7" s="1354"/>
      <c r="VWO7" s="1354"/>
      <c r="VWP7" s="1354"/>
      <c r="VWQ7" s="1354"/>
      <c r="VWR7" s="1354"/>
      <c r="VWS7" s="1354"/>
      <c r="VWT7" s="1354"/>
      <c r="VWU7" s="1354"/>
      <c r="VWV7" s="1354"/>
      <c r="VWW7" s="1354"/>
      <c r="VWX7" s="1354"/>
      <c r="VWY7" s="1354"/>
      <c r="VWZ7" s="1354"/>
      <c r="VXA7" s="1354"/>
      <c r="VXB7" s="1354"/>
      <c r="VXC7" s="1354"/>
      <c r="VXD7" s="1354"/>
      <c r="VXE7" s="1354"/>
      <c r="VXF7" s="1354"/>
      <c r="VXG7" s="1354"/>
      <c r="VXH7" s="1354"/>
      <c r="VXI7" s="1354"/>
      <c r="VXJ7" s="1354"/>
      <c r="VXK7" s="1354"/>
      <c r="VXL7" s="1354"/>
      <c r="VXM7" s="1354"/>
      <c r="VXN7" s="1354"/>
      <c r="VXO7" s="1354"/>
      <c r="VXP7" s="1354"/>
      <c r="VXQ7" s="1354"/>
      <c r="VXR7" s="1354"/>
      <c r="VXS7" s="1354"/>
      <c r="VXT7" s="1354"/>
      <c r="VXU7" s="1354"/>
      <c r="VXV7" s="1354"/>
      <c r="VXW7" s="1354"/>
      <c r="VXX7" s="1354"/>
      <c r="VXY7" s="1354"/>
      <c r="VXZ7" s="1354"/>
      <c r="VYA7" s="1354"/>
      <c r="VYB7" s="1354"/>
      <c r="VYC7" s="1354"/>
      <c r="VYD7" s="1354"/>
      <c r="VYE7" s="1354"/>
      <c r="VYF7" s="1354"/>
      <c r="VYG7" s="1354"/>
      <c r="VYH7" s="1354"/>
      <c r="VYI7" s="1354"/>
      <c r="VYJ7" s="1354"/>
      <c r="VYK7" s="1354"/>
      <c r="VYL7" s="1354"/>
      <c r="VYM7" s="1354"/>
      <c r="VYN7" s="1354"/>
      <c r="VYO7" s="1354"/>
      <c r="VYP7" s="1354"/>
      <c r="VYQ7" s="1354"/>
      <c r="VYR7" s="1354"/>
      <c r="VYS7" s="1354"/>
      <c r="VYT7" s="1354"/>
      <c r="VYU7" s="1354"/>
      <c r="VYV7" s="1354"/>
      <c r="VYW7" s="1354"/>
      <c r="VYX7" s="1354"/>
      <c r="VYY7" s="1354"/>
      <c r="VYZ7" s="1354"/>
      <c r="VZA7" s="1354"/>
      <c r="VZB7" s="1354"/>
      <c r="VZC7" s="1354"/>
      <c r="VZD7" s="1354"/>
      <c r="VZE7" s="1354"/>
      <c r="VZF7" s="1354"/>
      <c r="VZG7" s="1354"/>
      <c r="VZH7" s="1354"/>
      <c r="VZI7" s="1354"/>
      <c r="VZJ7" s="1354"/>
      <c r="VZK7" s="1354"/>
      <c r="VZL7" s="1354"/>
      <c r="VZM7" s="1354"/>
      <c r="VZN7" s="1354"/>
      <c r="VZO7" s="1354"/>
      <c r="VZP7" s="1354"/>
      <c r="VZQ7" s="1354"/>
      <c r="VZR7" s="1354"/>
      <c r="VZS7" s="1354"/>
      <c r="VZT7" s="1354"/>
      <c r="VZU7" s="1354"/>
      <c r="VZV7" s="1354"/>
      <c r="VZW7" s="1354"/>
      <c r="VZX7" s="1354"/>
      <c r="VZY7" s="1354"/>
      <c r="VZZ7" s="1354"/>
      <c r="WAA7" s="1354"/>
      <c r="WAB7" s="1354"/>
      <c r="WAC7" s="1354"/>
      <c r="WAD7" s="1354"/>
      <c r="WAE7" s="1354"/>
      <c r="WAF7" s="1354"/>
      <c r="WAG7" s="1354"/>
      <c r="WAH7" s="1354"/>
      <c r="WAI7" s="1354"/>
      <c r="WAJ7" s="1354"/>
      <c r="WAK7" s="1354"/>
      <c r="WAL7" s="1354"/>
      <c r="WAM7" s="1354"/>
      <c r="WAN7" s="1354"/>
      <c r="WAO7" s="1354"/>
      <c r="WAP7" s="1354"/>
      <c r="WAQ7" s="1354"/>
      <c r="WAR7" s="1354"/>
      <c r="WAS7" s="1354"/>
      <c r="WAT7" s="1354"/>
      <c r="WAU7" s="1354"/>
      <c r="WAV7" s="1354"/>
      <c r="WAW7" s="1354"/>
      <c r="WAX7" s="1354"/>
      <c r="WAY7" s="1354"/>
      <c r="WAZ7" s="1354"/>
      <c r="WBA7" s="1354"/>
      <c r="WBB7" s="1354"/>
      <c r="WBC7" s="1354"/>
      <c r="WBD7" s="1354"/>
      <c r="WBE7" s="1354"/>
      <c r="WBF7" s="1354"/>
      <c r="WBG7" s="1354"/>
      <c r="WBH7" s="1354"/>
      <c r="WBI7" s="1354"/>
      <c r="WBJ7" s="1354"/>
      <c r="WBK7" s="1354"/>
      <c r="WBL7" s="1354"/>
      <c r="WBM7" s="1354"/>
      <c r="WBN7" s="1354"/>
      <c r="WBO7" s="1354"/>
      <c r="WBP7" s="1354"/>
      <c r="WBQ7" s="1354"/>
      <c r="WBR7" s="1354"/>
      <c r="WBS7" s="1354"/>
      <c r="WBT7" s="1354"/>
      <c r="WBU7" s="1354"/>
      <c r="WBV7" s="1354"/>
      <c r="WBW7" s="1354"/>
      <c r="WBX7" s="1354"/>
      <c r="WBY7" s="1354"/>
      <c r="WBZ7" s="1354"/>
      <c r="WCA7" s="1354"/>
      <c r="WCB7" s="1354"/>
      <c r="WCC7" s="1354"/>
      <c r="WCD7" s="1354"/>
      <c r="WCE7" s="1354"/>
      <c r="WCF7" s="1354"/>
      <c r="WCG7" s="1354"/>
      <c r="WCH7" s="1354"/>
      <c r="WCI7" s="1354"/>
      <c r="WCJ7" s="1354"/>
      <c r="WCK7" s="1354"/>
      <c r="WCL7" s="1354"/>
      <c r="WCM7" s="1354"/>
      <c r="WCN7" s="1354"/>
      <c r="WCO7" s="1354"/>
      <c r="WCP7" s="1354"/>
      <c r="WCQ7" s="1354"/>
      <c r="WCR7" s="1354"/>
      <c r="WCS7" s="1354"/>
      <c r="WCT7" s="1354"/>
      <c r="WCU7" s="1354"/>
      <c r="WCV7" s="1354"/>
      <c r="WCW7" s="1354"/>
      <c r="WCX7" s="1354"/>
      <c r="WCY7" s="1354"/>
      <c r="WCZ7" s="1354"/>
      <c r="WDA7" s="1354"/>
      <c r="WDB7" s="1354"/>
      <c r="WDC7" s="1354"/>
      <c r="WDD7" s="1354"/>
      <c r="WDE7" s="1354"/>
      <c r="WDF7" s="1354"/>
      <c r="WDG7" s="1354"/>
      <c r="WDH7" s="1354"/>
      <c r="WDI7" s="1354"/>
      <c r="WDJ7" s="1354"/>
      <c r="WDK7" s="1354"/>
      <c r="WDL7" s="1354"/>
      <c r="WDM7" s="1354"/>
      <c r="WDN7" s="1354"/>
      <c r="WDO7" s="1354"/>
      <c r="WDP7" s="1354"/>
      <c r="WDQ7" s="1354"/>
      <c r="WDR7" s="1354"/>
      <c r="WDS7" s="1354"/>
      <c r="WDT7" s="1354"/>
      <c r="WDU7" s="1354"/>
      <c r="WDV7" s="1354"/>
      <c r="WDW7" s="1354"/>
      <c r="WDX7" s="1354"/>
      <c r="WDY7" s="1354"/>
      <c r="WDZ7" s="1354"/>
      <c r="WEA7" s="1354"/>
      <c r="WEB7" s="1354"/>
      <c r="WEC7" s="1354"/>
      <c r="WED7" s="1354"/>
      <c r="WEE7" s="1354"/>
      <c r="WEF7" s="1354"/>
      <c r="WEG7" s="1354"/>
      <c r="WEH7" s="1354"/>
      <c r="WEI7" s="1354"/>
      <c r="WEJ7" s="1354"/>
      <c r="WEK7" s="1354"/>
      <c r="WEL7" s="1354"/>
      <c r="WEM7" s="1354"/>
      <c r="WEN7" s="1354"/>
      <c r="WEO7" s="1354"/>
      <c r="WEP7" s="1354"/>
      <c r="WEQ7" s="1354"/>
      <c r="WER7" s="1354"/>
      <c r="WES7" s="1354"/>
      <c r="WET7" s="1354"/>
      <c r="WEU7" s="1354"/>
      <c r="WEV7" s="1354"/>
      <c r="WEW7" s="1354"/>
      <c r="WEX7" s="1354"/>
      <c r="WEY7" s="1354"/>
      <c r="WEZ7" s="1354"/>
      <c r="WFA7" s="1354"/>
      <c r="WFB7" s="1354"/>
      <c r="WFC7" s="1354"/>
      <c r="WFD7" s="1354"/>
      <c r="WFE7" s="1354"/>
      <c r="WFF7" s="1354"/>
      <c r="WFG7" s="1354"/>
      <c r="WFH7" s="1354"/>
      <c r="WFI7" s="1354"/>
      <c r="WFJ7" s="1354"/>
      <c r="WFK7" s="1354"/>
      <c r="WFL7" s="1354"/>
      <c r="WFM7" s="1354"/>
      <c r="WFN7" s="1354"/>
      <c r="WFO7" s="1354"/>
      <c r="WFP7" s="1354"/>
      <c r="WFQ7" s="1354"/>
      <c r="WFR7" s="1354"/>
      <c r="WFS7" s="1354"/>
      <c r="WFT7" s="1354"/>
      <c r="WFU7" s="1354"/>
      <c r="WFV7" s="1354"/>
      <c r="WFW7" s="1354"/>
      <c r="WFX7" s="1354"/>
      <c r="WFY7" s="1354"/>
      <c r="WFZ7" s="1354"/>
      <c r="WGA7" s="1354"/>
      <c r="WGB7" s="1354"/>
      <c r="WGC7" s="1354"/>
      <c r="WGD7" s="1354"/>
      <c r="WGE7" s="1354"/>
      <c r="WGF7" s="1354"/>
      <c r="WGG7" s="1354"/>
      <c r="WGH7" s="1354"/>
      <c r="WGI7" s="1354"/>
      <c r="WGJ7" s="1354"/>
      <c r="WGK7" s="1354"/>
      <c r="WGL7" s="1354"/>
      <c r="WGM7" s="1354"/>
      <c r="WGN7" s="1354"/>
      <c r="WGO7" s="1354"/>
      <c r="WGP7" s="1354"/>
      <c r="WGQ7" s="1354"/>
      <c r="WGR7" s="1354"/>
      <c r="WGS7" s="1354"/>
      <c r="WGT7" s="1354"/>
      <c r="WGU7" s="1354"/>
      <c r="WGV7" s="1354"/>
      <c r="WGW7" s="1354"/>
      <c r="WGX7" s="1354"/>
      <c r="WGY7" s="1354"/>
      <c r="WGZ7" s="1354"/>
      <c r="WHA7" s="1354"/>
      <c r="WHB7" s="1354"/>
      <c r="WHC7" s="1354"/>
      <c r="WHD7" s="1354"/>
      <c r="WHE7" s="1354"/>
      <c r="WHF7" s="1354"/>
      <c r="WHG7" s="1354"/>
      <c r="WHH7" s="1354"/>
      <c r="WHI7" s="1354"/>
      <c r="WHJ7" s="1354"/>
      <c r="WHK7" s="1354"/>
      <c r="WHL7" s="1354"/>
      <c r="WHM7" s="1354"/>
      <c r="WHN7" s="1354"/>
      <c r="WHO7" s="1354"/>
      <c r="WHP7" s="1354"/>
      <c r="WHQ7" s="1354"/>
      <c r="WHR7" s="1354"/>
      <c r="WHS7" s="1354"/>
      <c r="WHT7" s="1354"/>
      <c r="WHU7" s="1354"/>
      <c r="WHV7" s="1354"/>
      <c r="WHW7" s="1354"/>
      <c r="WHX7" s="1354"/>
      <c r="WHY7" s="1354"/>
      <c r="WHZ7" s="1354"/>
      <c r="WIA7" s="1354"/>
      <c r="WIB7" s="1354"/>
      <c r="WIC7" s="1354"/>
      <c r="WID7" s="1354"/>
      <c r="WIE7" s="1354"/>
      <c r="WIF7" s="1354"/>
      <c r="WIG7" s="1354"/>
      <c r="WIH7" s="1354"/>
      <c r="WII7" s="1354"/>
      <c r="WIJ7" s="1354"/>
      <c r="WIK7" s="1354"/>
      <c r="WIL7" s="1354"/>
      <c r="WIM7" s="1354"/>
      <c r="WIN7" s="1354"/>
      <c r="WIO7" s="1354"/>
      <c r="WIP7" s="1354"/>
      <c r="WIQ7" s="1354"/>
      <c r="WIR7" s="1354"/>
      <c r="WIS7" s="1354"/>
      <c r="WIT7" s="1354"/>
      <c r="WIU7" s="1354"/>
      <c r="WIV7" s="1354"/>
      <c r="WIW7" s="1354"/>
      <c r="WIX7" s="1354"/>
      <c r="WIY7" s="1354"/>
      <c r="WIZ7" s="1354"/>
      <c r="WJA7" s="1354"/>
      <c r="WJB7" s="1354"/>
      <c r="WJC7" s="1354"/>
      <c r="WJD7" s="1354"/>
      <c r="WJE7" s="1354"/>
      <c r="WJF7" s="1354"/>
      <c r="WJG7" s="1354"/>
      <c r="WJH7" s="1354"/>
      <c r="WJI7" s="1354"/>
      <c r="WJJ7" s="1354"/>
      <c r="WJK7" s="1354"/>
      <c r="WJL7" s="1354"/>
      <c r="WJM7" s="1354"/>
      <c r="WJN7" s="1354"/>
      <c r="WJO7" s="1354"/>
      <c r="WJP7" s="1354"/>
      <c r="WJQ7" s="1354"/>
      <c r="WJR7" s="1354"/>
      <c r="WJS7" s="1354"/>
      <c r="WJT7" s="1354"/>
      <c r="WJU7" s="1354"/>
      <c r="WJV7" s="1354"/>
      <c r="WJW7" s="1354"/>
      <c r="WJX7" s="1354"/>
      <c r="WJY7" s="1354"/>
      <c r="WJZ7" s="1354"/>
      <c r="WKA7" s="1354"/>
      <c r="WKB7" s="1354"/>
      <c r="WKC7" s="1354"/>
      <c r="WKD7" s="1354"/>
      <c r="WKE7" s="1354"/>
      <c r="WKF7" s="1354"/>
      <c r="WKG7" s="1354"/>
      <c r="WKH7" s="1354"/>
      <c r="WKI7" s="1354"/>
      <c r="WKJ7" s="1354"/>
      <c r="WKK7" s="1354"/>
      <c r="WKL7" s="1354"/>
      <c r="WKM7" s="1354"/>
      <c r="WKN7" s="1354"/>
      <c r="WKO7" s="1354"/>
      <c r="WKP7" s="1354"/>
      <c r="WKQ7" s="1354"/>
      <c r="WKR7" s="1354"/>
      <c r="WKS7" s="1354"/>
      <c r="WKT7" s="1354"/>
      <c r="WKU7" s="1354"/>
      <c r="WKV7" s="1354"/>
      <c r="WKW7" s="1354"/>
      <c r="WKX7" s="1354"/>
      <c r="WKY7" s="1354"/>
      <c r="WKZ7" s="1354"/>
      <c r="WLA7" s="1354"/>
      <c r="WLB7" s="1354"/>
      <c r="WLC7" s="1354"/>
      <c r="WLD7" s="1354"/>
      <c r="WLE7" s="1354"/>
      <c r="WLF7" s="1354"/>
      <c r="WLG7" s="1354"/>
      <c r="WLH7" s="1354"/>
      <c r="WLI7" s="1354"/>
      <c r="WLJ7" s="1354"/>
      <c r="WLK7" s="1354"/>
      <c r="WLL7" s="1354"/>
      <c r="WLM7" s="1354"/>
      <c r="WLN7" s="1354"/>
      <c r="WLO7" s="1354"/>
      <c r="WLP7" s="1354"/>
      <c r="WLQ7" s="1354"/>
      <c r="WLR7" s="1354"/>
      <c r="WLS7" s="1354"/>
      <c r="WLT7" s="1354"/>
      <c r="WLU7" s="1354"/>
      <c r="WLV7" s="1354"/>
      <c r="WLW7" s="1354"/>
      <c r="WLX7" s="1354"/>
      <c r="WLY7" s="1354"/>
      <c r="WLZ7" s="1354"/>
      <c r="WMA7" s="1354"/>
      <c r="WMB7" s="1354"/>
      <c r="WMC7" s="1354"/>
      <c r="WMD7" s="1354"/>
      <c r="WME7" s="1354"/>
      <c r="WMF7" s="1354"/>
      <c r="WMG7" s="1354"/>
      <c r="WMH7" s="1354"/>
      <c r="WMI7" s="1354"/>
      <c r="WMJ7" s="1354"/>
      <c r="WMK7" s="1354"/>
      <c r="WML7" s="1354"/>
      <c r="WMM7" s="1354"/>
      <c r="WMN7" s="1354"/>
      <c r="WMO7" s="1354"/>
      <c r="WMP7" s="1354"/>
      <c r="WMQ7" s="1354"/>
      <c r="WMR7" s="1354"/>
      <c r="WMS7" s="1354"/>
      <c r="WMT7" s="1354"/>
      <c r="WMU7" s="1354"/>
      <c r="WMV7" s="1354"/>
      <c r="WMW7" s="1354"/>
      <c r="WMX7" s="1354"/>
      <c r="WMY7" s="1354"/>
      <c r="WMZ7" s="1354"/>
      <c r="WNA7" s="1354"/>
      <c r="WNB7" s="1354"/>
      <c r="WNC7" s="1354"/>
      <c r="WND7" s="1354"/>
      <c r="WNE7" s="1354"/>
      <c r="WNF7" s="1354"/>
      <c r="WNG7" s="1354"/>
      <c r="WNH7" s="1354"/>
      <c r="WNI7" s="1354"/>
      <c r="WNJ7" s="1354"/>
      <c r="WNK7" s="1354"/>
      <c r="WNL7" s="1354"/>
      <c r="WNM7" s="1354"/>
      <c r="WNN7" s="1354"/>
      <c r="WNO7" s="1354"/>
      <c r="WNP7" s="1354"/>
      <c r="WNQ7" s="1354"/>
      <c r="WNR7" s="1354"/>
      <c r="WNS7" s="1354"/>
      <c r="WNT7" s="1354"/>
      <c r="WNU7" s="1354"/>
      <c r="WNV7" s="1354"/>
      <c r="WNW7" s="1354"/>
      <c r="WNX7" s="1354"/>
      <c r="WNY7" s="1354"/>
      <c r="WNZ7" s="1354"/>
      <c r="WOA7" s="1354"/>
      <c r="WOB7" s="1354"/>
      <c r="WOC7" s="1354"/>
      <c r="WOD7" s="1354"/>
      <c r="WOE7" s="1354"/>
      <c r="WOF7" s="1354"/>
      <c r="WOG7" s="1354"/>
      <c r="WOH7" s="1354"/>
      <c r="WOI7" s="1354"/>
      <c r="WOJ7" s="1354"/>
      <c r="WOK7" s="1354"/>
      <c r="WOL7" s="1354"/>
      <c r="WOM7" s="1354"/>
      <c r="WON7" s="1354"/>
      <c r="WOO7" s="1354"/>
      <c r="WOP7" s="1354"/>
      <c r="WOQ7" s="1354"/>
      <c r="WOR7" s="1354"/>
      <c r="WOS7" s="1354"/>
      <c r="WOT7" s="1354"/>
      <c r="WOU7" s="1354"/>
      <c r="WOV7" s="1354"/>
      <c r="WOW7" s="1354"/>
      <c r="WOX7" s="1354"/>
      <c r="WOY7" s="1354"/>
      <c r="WOZ7" s="1354"/>
      <c r="WPA7" s="1354"/>
      <c r="WPB7" s="1354"/>
      <c r="WPC7" s="1354"/>
      <c r="WPD7" s="1354"/>
      <c r="WPE7" s="1354"/>
      <c r="WPF7" s="1354"/>
      <c r="WPG7" s="1354"/>
      <c r="WPH7" s="1354"/>
      <c r="WPI7" s="1354"/>
      <c r="WPJ7" s="1354"/>
      <c r="WPK7" s="1354"/>
      <c r="WPL7" s="1354"/>
      <c r="WPM7" s="1354"/>
      <c r="WPN7" s="1354"/>
      <c r="WPO7" s="1354"/>
      <c r="WPP7" s="1354"/>
      <c r="WPQ7" s="1354"/>
      <c r="WPR7" s="1354"/>
      <c r="WPS7" s="1354"/>
      <c r="WPT7" s="1354"/>
      <c r="WPU7" s="1354"/>
      <c r="WPV7" s="1354"/>
      <c r="WPW7" s="1354"/>
      <c r="WPX7" s="1354"/>
      <c r="WPY7" s="1354"/>
      <c r="WPZ7" s="1354"/>
      <c r="WQA7" s="1354"/>
      <c r="WQB7" s="1354"/>
      <c r="WQC7" s="1354"/>
      <c r="WQD7" s="1354"/>
      <c r="WQE7" s="1354"/>
      <c r="WQF7" s="1354"/>
      <c r="WQG7" s="1354"/>
      <c r="WQH7" s="1354"/>
      <c r="WQI7" s="1354"/>
      <c r="WQJ7" s="1354"/>
      <c r="WQK7" s="1354"/>
      <c r="WQL7" s="1354"/>
      <c r="WQM7" s="1354"/>
      <c r="WQN7" s="1354"/>
      <c r="WQO7" s="1354"/>
      <c r="WQP7" s="1354"/>
      <c r="WQQ7" s="1354"/>
      <c r="WQR7" s="1354"/>
      <c r="WQS7" s="1354"/>
      <c r="WQT7" s="1354"/>
      <c r="WQU7" s="1354"/>
      <c r="WQV7" s="1354"/>
      <c r="WQW7" s="1354"/>
      <c r="WQX7" s="1354"/>
      <c r="WQY7" s="1354"/>
      <c r="WQZ7" s="1354"/>
      <c r="WRA7" s="1354"/>
      <c r="WRB7" s="1354"/>
      <c r="WRC7" s="1354"/>
      <c r="WRD7" s="1354"/>
      <c r="WRE7" s="1354"/>
      <c r="WRF7" s="1354"/>
      <c r="WRG7" s="1354"/>
      <c r="WRH7" s="1354"/>
      <c r="WRI7" s="1354"/>
      <c r="WRJ7" s="1354"/>
      <c r="WRK7" s="1354"/>
      <c r="WRL7" s="1354"/>
      <c r="WRM7" s="1354"/>
      <c r="WRN7" s="1354"/>
      <c r="WRO7" s="1354"/>
      <c r="WRP7" s="1354"/>
      <c r="WRQ7" s="1354"/>
      <c r="WRR7" s="1354"/>
      <c r="WRS7" s="1354"/>
      <c r="WRT7" s="1354"/>
      <c r="WRU7" s="1354"/>
      <c r="WRV7" s="1354"/>
      <c r="WRW7" s="1354"/>
      <c r="WRX7" s="1354"/>
      <c r="WRY7" s="1354"/>
      <c r="WRZ7" s="1354"/>
      <c r="WSA7" s="1354"/>
      <c r="WSB7" s="1354"/>
      <c r="WSC7" s="1354"/>
      <c r="WSD7" s="1354"/>
      <c r="WSE7" s="1354"/>
      <c r="WSF7" s="1354"/>
      <c r="WSG7" s="1354"/>
      <c r="WSH7" s="1354"/>
      <c r="WSI7" s="1354"/>
      <c r="WSJ7" s="1354"/>
      <c r="WSK7" s="1354"/>
      <c r="WSL7" s="1354"/>
      <c r="WSM7" s="1354"/>
      <c r="WSN7" s="1354"/>
      <c r="WSO7" s="1354"/>
      <c r="WSP7" s="1354"/>
      <c r="WSQ7" s="1354"/>
      <c r="WSR7" s="1354"/>
      <c r="WSS7" s="1354"/>
      <c r="WST7" s="1354"/>
      <c r="WSU7" s="1354"/>
      <c r="WSV7" s="1354"/>
      <c r="WSW7" s="1354"/>
      <c r="WSX7" s="1354"/>
      <c r="WSY7" s="1354"/>
      <c r="WSZ7" s="1354"/>
      <c r="WTA7" s="1354"/>
      <c r="WTB7" s="1354"/>
      <c r="WTC7" s="1354"/>
      <c r="WTD7" s="1354"/>
      <c r="WTE7" s="1354"/>
      <c r="WTF7" s="1354"/>
      <c r="WTG7" s="1354"/>
      <c r="WTH7" s="1354"/>
      <c r="WTI7" s="1354"/>
      <c r="WTJ7" s="1354"/>
      <c r="WTK7" s="1354"/>
      <c r="WTL7" s="1354"/>
      <c r="WTM7" s="1354"/>
      <c r="WTN7" s="1354"/>
      <c r="WTO7" s="1354"/>
      <c r="WTP7" s="1354"/>
      <c r="WTQ7" s="1354"/>
      <c r="WTR7" s="1354"/>
      <c r="WTS7" s="1354"/>
      <c r="WTT7" s="1354"/>
      <c r="WTU7" s="1354"/>
      <c r="WTV7" s="1354"/>
      <c r="WTW7" s="1354"/>
      <c r="WTX7" s="1354"/>
      <c r="WTY7" s="1354"/>
      <c r="WTZ7" s="1354"/>
      <c r="WUA7" s="1354"/>
      <c r="WUB7" s="1354"/>
      <c r="WUC7" s="1354"/>
      <c r="WUD7" s="1354"/>
      <c r="WUE7" s="1354"/>
      <c r="WUF7" s="1354"/>
      <c r="WUG7" s="1354"/>
      <c r="WUH7" s="1354"/>
      <c r="WUI7" s="1354"/>
      <c r="WUJ7" s="1354"/>
      <c r="WUK7" s="1354"/>
      <c r="WUL7" s="1354"/>
      <c r="WUM7" s="1354"/>
      <c r="WUN7" s="1354"/>
      <c r="WUO7" s="1354"/>
      <c r="WUP7" s="1354"/>
      <c r="WUQ7" s="1354"/>
      <c r="WUR7" s="1354"/>
      <c r="WUS7" s="1354"/>
      <c r="WUT7" s="1354"/>
      <c r="WUU7" s="1354"/>
      <c r="WUV7" s="1354"/>
      <c r="WUW7" s="1354"/>
      <c r="WUX7" s="1354"/>
      <c r="WUY7" s="1354"/>
      <c r="WUZ7" s="1354"/>
      <c r="WVA7" s="1354"/>
      <c r="WVB7" s="1354"/>
      <c r="WVC7" s="1354"/>
      <c r="WVD7" s="1354"/>
      <c r="WVE7" s="1354"/>
      <c r="WVF7" s="1354"/>
      <c r="WVG7" s="1354"/>
      <c r="WVH7" s="1354"/>
      <c r="WVI7" s="1354"/>
      <c r="WVJ7" s="1354"/>
      <c r="WVK7" s="1354"/>
      <c r="WVL7" s="1354"/>
      <c r="WVM7" s="1354"/>
      <c r="WVN7" s="1354"/>
      <c r="WVO7" s="1354"/>
      <c r="WVP7" s="1354"/>
      <c r="WVQ7" s="1354"/>
      <c r="WVR7" s="1354"/>
      <c r="WVS7" s="1354"/>
      <c r="WVT7" s="1354"/>
      <c r="WVU7" s="1354"/>
      <c r="WVV7" s="1354"/>
      <c r="WVW7" s="1354"/>
      <c r="WVX7" s="1354"/>
      <c r="WVY7" s="1354"/>
      <c r="WVZ7" s="1354"/>
      <c r="WWA7" s="1354"/>
      <c r="WWB7" s="1354"/>
      <c r="WWC7" s="1354"/>
      <c r="WWD7" s="1354"/>
      <c r="WWE7" s="1354"/>
      <c r="WWF7" s="1354"/>
      <c r="WWG7" s="1354"/>
      <c r="WWH7" s="1354"/>
      <c r="WWI7" s="1354"/>
      <c r="WWJ7" s="1354"/>
      <c r="WWK7" s="1354"/>
      <c r="WWL7" s="1354"/>
      <c r="WWM7" s="1354"/>
      <c r="WWN7" s="1354"/>
      <c r="WWO7" s="1354"/>
      <c r="WWP7" s="1354"/>
      <c r="WWQ7" s="1354"/>
      <c r="WWR7" s="1354"/>
      <c r="WWS7" s="1354"/>
      <c r="WWT7" s="1354"/>
      <c r="WWU7" s="1354"/>
      <c r="WWV7" s="1354"/>
      <c r="WWW7" s="1354"/>
      <c r="WWX7" s="1354"/>
      <c r="WWY7" s="1354"/>
      <c r="WWZ7" s="1354"/>
      <c r="WXA7" s="1354"/>
      <c r="WXB7" s="1354"/>
      <c r="WXC7" s="1354"/>
      <c r="WXD7" s="1354"/>
      <c r="WXE7" s="1354"/>
      <c r="WXF7" s="1354"/>
      <c r="WXG7" s="1354"/>
      <c r="WXH7" s="1354"/>
      <c r="WXI7" s="1354"/>
      <c r="WXJ7" s="1354"/>
      <c r="WXK7" s="1354"/>
      <c r="WXL7" s="1354"/>
      <c r="WXM7" s="1354"/>
      <c r="WXN7" s="1354"/>
      <c r="WXO7" s="1354"/>
      <c r="WXP7" s="1354"/>
      <c r="WXQ7" s="1354"/>
      <c r="WXR7" s="1354"/>
      <c r="WXS7" s="1354"/>
      <c r="WXT7" s="1354"/>
      <c r="WXU7" s="1354"/>
      <c r="WXV7" s="1354"/>
      <c r="WXW7" s="1354"/>
      <c r="WXX7" s="1354"/>
      <c r="WXY7" s="1354"/>
      <c r="WXZ7" s="1354"/>
      <c r="WYA7" s="1354"/>
      <c r="WYB7" s="1354"/>
      <c r="WYC7" s="1354"/>
      <c r="WYD7" s="1354"/>
      <c r="WYE7" s="1354"/>
      <c r="WYF7" s="1354"/>
      <c r="WYG7" s="1354"/>
      <c r="WYH7" s="1354"/>
      <c r="WYI7" s="1354"/>
      <c r="WYJ7" s="1354"/>
      <c r="WYK7" s="1354"/>
      <c r="WYL7" s="1354"/>
      <c r="WYM7" s="1354"/>
      <c r="WYN7" s="1354"/>
      <c r="WYO7" s="1354"/>
      <c r="WYP7" s="1354"/>
      <c r="WYQ7" s="1354"/>
      <c r="WYR7" s="1354"/>
      <c r="WYS7" s="1354"/>
      <c r="WYT7" s="1354"/>
      <c r="WYU7" s="1354"/>
      <c r="WYV7" s="1354"/>
      <c r="WYW7" s="1354"/>
      <c r="WYX7" s="1354"/>
      <c r="WYY7" s="1354"/>
      <c r="WYZ7" s="1354"/>
      <c r="WZA7" s="1354"/>
      <c r="WZB7" s="1354"/>
      <c r="WZC7" s="1354"/>
      <c r="WZD7" s="1354"/>
      <c r="WZE7" s="1354"/>
      <c r="WZF7" s="1354"/>
      <c r="WZG7" s="1354"/>
      <c r="WZH7" s="1354"/>
      <c r="WZI7" s="1354"/>
      <c r="WZJ7" s="1354"/>
      <c r="WZK7" s="1354"/>
      <c r="WZL7" s="1354"/>
      <c r="WZM7" s="1354"/>
      <c r="WZN7" s="1354"/>
      <c r="WZO7" s="1354"/>
      <c r="WZP7" s="1354"/>
      <c r="WZQ7" s="1354"/>
      <c r="WZR7" s="1354"/>
      <c r="WZS7" s="1354"/>
      <c r="WZT7" s="1354"/>
      <c r="WZU7" s="1354"/>
      <c r="WZV7" s="1354"/>
      <c r="WZW7" s="1354"/>
      <c r="WZX7" s="1354"/>
      <c r="WZY7" s="1354"/>
      <c r="WZZ7" s="1354"/>
      <c r="XAA7" s="1354"/>
      <c r="XAB7" s="1354"/>
      <c r="XAC7" s="1354"/>
      <c r="XAD7" s="1354"/>
      <c r="XAE7" s="1354"/>
      <c r="XAF7" s="1354"/>
      <c r="XAG7" s="1354"/>
      <c r="XAH7" s="1354"/>
      <c r="XAI7" s="1354"/>
      <c r="XAJ7" s="1354"/>
      <c r="XAK7" s="1354"/>
      <c r="XAL7" s="1354"/>
      <c r="XAM7" s="1354"/>
      <c r="XAN7" s="1354"/>
      <c r="XAO7" s="1354"/>
      <c r="XAP7" s="1354"/>
      <c r="XAQ7" s="1354"/>
      <c r="XAR7" s="1354"/>
      <c r="XAS7" s="1354"/>
      <c r="XAT7" s="1354"/>
      <c r="XAU7" s="1354"/>
      <c r="XAV7" s="1354"/>
      <c r="XAW7" s="1354"/>
      <c r="XAX7" s="1354"/>
      <c r="XAY7" s="1354"/>
      <c r="XAZ7" s="1354"/>
      <c r="XBA7" s="1354"/>
      <c r="XBB7" s="1354"/>
      <c r="XBC7" s="1354"/>
      <c r="XBD7" s="1354"/>
      <c r="XBE7" s="1354"/>
      <c r="XBF7" s="1354"/>
      <c r="XBG7" s="1354"/>
      <c r="XBH7" s="1354"/>
      <c r="XBI7" s="1354"/>
      <c r="XBJ7" s="1354"/>
      <c r="XBK7" s="1354"/>
      <c r="XBL7" s="1354"/>
      <c r="XBM7" s="1354"/>
      <c r="XBN7" s="1354"/>
      <c r="XBO7" s="1354"/>
      <c r="XBP7" s="1354"/>
      <c r="XBQ7" s="1354"/>
      <c r="XBR7" s="1354"/>
      <c r="XBS7" s="1354"/>
      <c r="XBT7" s="1354"/>
      <c r="XBU7" s="1354"/>
      <c r="XBV7" s="1354"/>
      <c r="XBW7" s="1354"/>
      <c r="XBX7" s="1354"/>
      <c r="XBY7" s="1354"/>
      <c r="XBZ7" s="1354"/>
      <c r="XCA7" s="1354"/>
      <c r="XCB7" s="1354"/>
      <c r="XCC7" s="1354"/>
      <c r="XCD7" s="1354"/>
      <c r="XCE7" s="1354"/>
      <c r="XCF7" s="1354"/>
      <c r="XCG7" s="1354"/>
      <c r="XCH7" s="1354"/>
      <c r="XCI7" s="1354"/>
      <c r="XCJ7" s="1354"/>
      <c r="XCK7" s="1354"/>
      <c r="XCL7" s="1354"/>
      <c r="XCM7" s="1354"/>
      <c r="XCN7" s="1354"/>
      <c r="XCO7" s="1354"/>
      <c r="XCP7" s="1354"/>
      <c r="XCQ7" s="1354"/>
      <c r="XCR7" s="1354"/>
      <c r="XCS7" s="1354"/>
      <c r="XCT7" s="1354"/>
      <c r="XCU7" s="1354"/>
      <c r="XCV7" s="1354"/>
      <c r="XCW7" s="1354"/>
      <c r="XCX7" s="1354"/>
      <c r="XCY7" s="1354"/>
      <c r="XCZ7" s="1354"/>
      <c r="XDA7" s="1354"/>
      <c r="XDB7" s="1354"/>
      <c r="XDC7" s="1354"/>
      <c r="XDD7" s="1354"/>
      <c r="XDE7" s="1354"/>
      <c r="XDF7" s="1354"/>
      <c r="XDG7" s="1354"/>
      <c r="XDH7" s="1354"/>
      <c r="XDI7" s="1354"/>
      <c r="XDJ7" s="1354"/>
      <c r="XDK7" s="1354"/>
      <c r="XDL7" s="1354"/>
      <c r="XDM7" s="1354"/>
      <c r="XDN7" s="1354"/>
      <c r="XDO7" s="1354"/>
      <c r="XDP7" s="1354"/>
      <c r="XDQ7" s="1354"/>
      <c r="XDR7" s="1354"/>
      <c r="XDS7" s="1354"/>
      <c r="XDT7" s="1354"/>
      <c r="XDU7" s="1354"/>
      <c r="XDV7" s="1354"/>
      <c r="XDW7" s="1354"/>
      <c r="XDX7" s="1354"/>
      <c r="XDY7" s="1354"/>
      <c r="XDZ7" s="1354"/>
      <c r="XEA7" s="1354"/>
      <c r="XEB7" s="1354"/>
      <c r="XEC7" s="1354"/>
      <c r="XED7" s="1354"/>
      <c r="XEE7" s="1354"/>
      <c r="XEF7" s="1354"/>
      <c r="XEG7" s="1354"/>
      <c r="XEH7" s="1354"/>
      <c r="XEI7" s="1354"/>
      <c r="XEJ7" s="1354"/>
      <c r="XEK7" s="1354"/>
      <c r="XEL7" s="1354"/>
      <c r="XEM7" s="1354"/>
      <c r="XEN7" s="1354"/>
      <c r="XEO7" s="1354"/>
      <c r="XEP7" s="1354"/>
      <c r="XEQ7" s="1354"/>
      <c r="XER7" s="1354"/>
      <c r="XES7" s="1354"/>
      <c r="XET7" s="1354"/>
      <c r="XEU7" s="1354"/>
      <c r="XEV7" s="1354"/>
      <c r="XEW7" s="1354"/>
    </row>
    <row r="8" spans="1:16377" s="561" customFormat="1" ht="15" customHeight="1" x14ac:dyDescent="0.25">
      <c r="A8" s="625"/>
      <c r="B8" s="1666" t="s">
        <v>63</v>
      </c>
      <c r="C8" s="1667" t="s">
        <v>64</v>
      </c>
      <c r="D8" s="1589" t="str">
        <f>CONCATENATE("Column ", LEFT(ADDRESS(ROW('DefCap-Provisioning'!D8),COLUMN('DefCap-Provisioning'!D8),4), 1))</f>
        <v>Column D</v>
      </c>
      <c r="E8" s="1107"/>
      <c r="G8" s="1107"/>
      <c r="H8" s="1107"/>
      <c r="I8" s="1107"/>
      <c r="J8" s="1107"/>
      <c r="K8" s="1107"/>
      <c r="L8" s="1107"/>
      <c r="M8" s="1107"/>
      <c r="N8" s="1107"/>
      <c r="O8" s="1107"/>
      <c r="P8" s="730"/>
    </row>
    <row r="9" spans="1:16377" s="561" customFormat="1" ht="15" customHeight="1" x14ac:dyDescent="0.25">
      <c r="A9" s="625"/>
      <c r="B9" s="1670" t="s">
        <v>297</v>
      </c>
      <c r="C9" s="1668" t="str">
        <f>'DefCap-Provisioning'!C8</f>
        <v>Check: D7 ≥ DefCap worksheet cell D8</v>
      </c>
      <c r="D9" s="1681" t="str">
        <f>'DefCap-Provisioning'!D8</f>
        <v>Pass</v>
      </c>
      <c r="E9" s="1107"/>
      <c r="G9" s="1107"/>
      <c r="H9" s="1107"/>
      <c r="I9" s="1107"/>
      <c r="J9" s="1107"/>
      <c r="K9" s="1107"/>
      <c r="L9" s="1107"/>
      <c r="M9" s="1107"/>
      <c r="N9" s="1107"/>
      <c r="O9" s="1107"/>
      <c r="P9" s="730"/>
    </row>
    <row r="10" spans="1:16377" s="561" customFormat="1" ht="15" customHeight="1" x14ac:dyDescent="0.25">
      <c r="A10" s="625"/>
      <c r="B10" s="1671" t="s">
        <v>297</v>
      </c>
      <c r="C10" s="678" t="str">
        <f>'DefCap-Provisioning'!C12</f>
        <v>Check: (D9 + D10 + D11) = D7</v>
      </c>
      <c r="D10" s="689" t="str">
        <f>'DefCap-Provisioning'!D12</f>
        <v>Pass</v>
      </c>
      <c r="E10" s="1107"/>
      <c r="G10" s="1107"/>
      <c r="H10" s="1107"/>
      <c r="I10" s="1107"/>
      <c r="J10" s="1107"/>
      <c r="K10" s="1107"/>
      <c r="L10" s="1107"/>
      <c r="M10" s="1107"/>
      <c r="N10" s="1107"/>
      <c r="O10" s="1107"/>
      <c r="P10" s="730"/>
    </row>
    <row r="11" spans="1:16377" s="561" customFormat="1" ht="15" customHeight="1" x14ac:dyDescent="0.25">
      <c r="A11" s="625"/>
      <c r="B11" s="1671" t="s">
        <v>297</v>
      </c>
      <c r="C11" s="678" t="str">
        <f>'DefCap-Provisioning'!C18</f>
        <v>Check: (D15 + D16 + D17) = D14</v>
      </c>
      <c r="D11" s="689" t="str">
        <f>'DefCap-Provisioning'!D18</f>
        <v>Pass</v>
      </c>
      <c r="E11" s="1107"/>
      <c r="G11" s="1107"/>
      <c r="H11" s="1107"/>
      <c r="I11" s="1107"/>
      <c r="J11" s="1107"/>
      <c r="K11" s="1107"/>
      <c r="L11" s="1107"/>
      <c r="M11" s="1107"/>
      <c r="N11" s="1107"/>
      <c r="O11" s="1107"/>
      <c r="P11" s="730"/>
    </row>
    <row r="12" spans="1:16377" s="561" customFormat="1" ht="15" customHeight="1" x14ac:dyDescent="0.25">
      <c r="A12" s="625"/>
      <c r="B12" s="1594" t="s">
        <v>297</v>
      </c>
      <c r="C12" s="1669" t="str">
        <f>'DefCap-Provisioning'!C22</f>
        <v>Check: (D20 + D21) = D19</v>
      </c>
      <c r="D12" s="692" t="str">
        <f>'DefCap-Provisioning'!D22</f>
        <v>Pass</v>
      </c>
      <c r="E12" s="1107"/>
      <c r="G12" s="1107"/>
      <c r="H12" s="1107"/>
      <c r="I12" s="1107"/>
      <c r="J12" s="1107"/>
      <c r="K12" s="1107"/>
      <c r="L12" s="1107"/>
      <c r="M12" s="1107"/>
      <c r="N12" s="1107"/>
      <c r="O12" s="1107"/>
      <c r="P12" s="730"/>
    </row>
    <row r="13" spans="1:16377" s="561" customFormat="1" ht="15" customHeight="1" x14ac:dyDescent="0.25">
      <c r="A13" s="625"/>
      <c r="B13" s="1107"/>
      <c r="C13" s="1107"/>
      <c r="D13" s="1107"/>
      <c r="E13" s="1107"/>
      <c r="F13" s="1107"/>
      <c r="G13" s="1107"/>
      <c r="H13" s="1107"/>
      <c r="I13" s="1107"/>
      <c r="J13" s="1107"/>
      <c r="K13" s="1107"/>
      <c r="L13" s="1107"/>
      <c r="M13" s="1107"/>
      <c r="N13" s="1107"/>
      <c r="O13" s="1107"/>
      <c r="P13" s="730"/>
    </row>
    <row r="14" spans="1:16377" s="561" customFormat="1" ht="45" customHeight="1" x14ac:dyDescent="0.25">
      <c r="A14" s="1675" t="s">
        <v>1390</v>
      </c>
      <c r="B14" s="1354"/>
      <c r="C14" s="1354"/>
      <c r="D14" s="1354"/>
      <c r="E14" s="1354"/>
      <c r="F14" s="1354"/>
      <c r="G14" s="1354"/>
      <c r="H14" s="1354"/>
      <c r="I14" s="1354"/>
      <c r="J14" s="1354"/>
      <c r="K14" s="1354"/>
      <c r="L14" s="1354"/>
      <c r="M14" s="1354"/>
      <c r="N14" s="1354"/>
      <c r="O14" s="1354"/>
      <c r="P14" s="1665"/>
      <c r="Q14" s="1354"/>
      <c r="R14" s="1354"/>
      <c r="S14" s="1354"/>
      <c r="T14" s="1354"/>
      <c r="U14" s="1354"/>
      <c r="V14" s="1354"/>
      <c r="W14" s="1354"/>
      <c r="X14" s="1354"/>
      <c r="Y14" s="1354"/>
      <c r="Z14" s="1354"/>
      <c r="AA14" s="1354"/>
      <c r="AB14" s="1354"/>
      <c r="AC14" s="1354"/>
      <c r="AD14" s="1354"/>
      <c r="AE14" s="1354"/>
      <c r="AF14" s="1354"/>
      <c r="AG14" s="1354"/>
      <c r="AH14" s="1354"/>
      <c r="AI14" s="1354"/>
      <c r="AJ14" s="1354"/>
      <c r="AK14" s="1354"/>
      <c r="AL14" s="1354"/>
      <c r="AM14" s="1354"/>
      <c r="AN14" s="1354"/>
      <c r="AO14" s="1354"/>
      <c r="AP14" s="1354"/>
      <c r="AQ14" s="1354"/>
      <c r="AR14" s="1354"/>
      <c r="AS14" s="1354"/>
      <c r="AT14" s="1354"/>
      <c r="AU14" s="1354"/>
      <c r="AV14" s="1354"/>
      <c r="AW14" s="1354"/>
      <c r="AX14" s="1354"/>
      <c r="AY14" s="1354"/>
      <c r="AZ14" s="1354"/>
      <c r="BA14" s="1354"/>
      <c r="BB14" s="1354"/>
      <c r="BC14" s="1354"/>
      <c r="BD14" s="1354"/>
      <c r="BE14" s="1354"/>
      <c r="BF14" s="1354"/>
      <c r="BG14" s="1354"/>
      <c r="BH14" s="1354"/>
      <c r="BI14" s="1354"/>
      <c r="BJ14" s="1354"/>
      <c r="BK14" s="1354"/>
      <c r="BL14" s="1354"/>
      <c r="BM14" s="1354"/>
      <c r="BN14" s="1354"/>
      <c r="BO14" s="1354"/>
      <c r="BP14" s="1354"/>
      <c r="BQ14" s="1354"/>
      <c r="BR14" s="1354"/>
      <c r="BS14" s="1354"/>
      <c r="BT14" s="1354"/>
      <c r="BU14" s="1354"/>
      <c r="BV14" s="1354"/>
      <c r="BW14" s="1354"/>
      <c r="BX14" s="1354"/>
      <c r="BY14" s="1354"/>
      <c r="BZ14" s="1354"/>
      <c r="CA14" s="1354"/>
      <c r="CB14" s="1354"/>
      <c r="CC14" s="1354"/>
      <c r="CD14" s="1354"/>
      <c r="CE14" s="1354"/>
      <c r="CF14" s="1354"/>
      <c r="CG14" s="1354"/>
      <c r="CH14" s="1354"/>
      <c r="CI14" s="1354"/>
      <c r="CJ14" s="1354"/>
      <c r="CK14" s="1354"/>
      <c r="CL14" s="1354"/>
      <c r="CM14" s="1354"/>
      <c r="CN14" s="1354"/>
      <c r="CO14" s="1354"/>
      <c r="CP14" s="1354"/>
      <c r="CQ14" s="1354"/>
      <c r="CR14" s="1354"/>
      <c r="CS14" s="1354"/>
      <c r="CT14" s="1354"/>
      <c r="CU14" s="1354"/>
      <c r="CV14" s="1354"/>
      <c r="CW14" s="1354"/>
      <c r="CX14" s="1354"/>
      <c r="CY14" s="1354"/>
      <c r="CZ14" s="1354"/>
      <c r="DA14" s="1354"/>
      <c r="DB14" s="1354"/>
      <c r="DC14" s="1354"/>
      <c r="DD14" s="1354"/>
      <c r="DE14" s="1354"/>
      <c r="DF14" s="1354"/>
      <c r="DG14" s="1354"/>
      <c r="DH14" s="1354"/>
      <c r="DI14" s="1354"/>
      <c r="DJ14" s="1354"/>
      <c r="DK14" s="1354"/>
      <c r="DL14" s="1354"/>
      <c r="DM14" s="1354"/>
      <c r="DN14" s="1354"/>
      <c r="DO14" s="1354"/>
      <c r="DP14" s="1354"/>
      <c r="DQ14" s="1354"/>
      <c r="DR14" s="1354"/>
      <c r="DS14" s="1354"/>
      <c r="DT14" s="1354"/>
      <c r="DU14" s="1354"/>
      <c r="DV14" s="1354"/>
      <c r="DW14" s="1354"/>
      <c r="DX14" s="1354"/>
      <c r="DY14" s="1354"/>
      <c r="DZ14" s="1354"/>
      <c r="EA14" s="1354"/>
      <c r="EB14" s="1354"/>
      <c r="EC14" s="1354"/>
      <c r="ED14" s="1354"/>
      <c r="EE14" s="1354"/>
      <c r="EF14" s="1354"/>
      <c r="EG14" s="1354"/>
      <c r="EH14" s="1354"/>
      <c r="EI14" s="1354"/>
      <c r="EJ14" s="1354"/>
      <c r="EK14" s="1354"/>
      <c r="EL14" s="1354"/>
      <c r="EM14" s="1354"/>
      <c r="EN14" s="1354"/>
      <c r="EO14" s="1354"/>
      <c r="EP14" s="1354"/>
      <c r="EQ14" s="1354"/>
      <c r="ER14" s="1354"/>
      <c r="ES14" s="1354"/>
      <c r="ET14" s="1354"/>
      <c r="EU14" s="1354"/>
      <c r="EV14" s="1354"/>
      <c r="EW14" s="1354"/>
      <c r="EX14" s="1354"/>
      <c r="EY14" s="1354"/>
      <c r="EZ14" s="1354"/>
      <c r="FA14" s="1354"/>
      <c r="FB14" s="1354"/>
      <c r="FC14" s="1354"/>
      <c r="FD14" s="1354"/>
      <c r="FE14" s="1354"/>
      <c r="FF14" s="1354"/>
      <c r="FG14" s="1354"/>
      <c r="FH14" s="1354"/>
      <c r="FI14" s="1354"/>
      <c r="FJ14" s="1354"/>
      <c r="FK14" s="1354"/>
      <c r="FL14" s="1354"/>
      <c r="FM14" s="1354"/>
      <c r="FN14" s="1354"/>
      <c r="FO14" s="1354"/>
      <c r="FP14" s="1354"/>
      <c r="FQ14" s="1354"/>
      <c r="FR14" s="1354"/>
      <c r="FS14" s="1354"/>
      <c r="FT14" s="1354"/>
      <c r="FU14" s="1354"/>
      <c r="FV14" s="1354"/>
      <c r="FW14" s="1354"/>
      <c r="FX14" s="1354"/>
      <c r="FY14" s="1354"/>
      <c r="FZ14" s="1354"/>
      <c r="GA14" s="1354"/>
      <c r="GB14" s="1354"/>
      <c r="GC14" s="1354"/>
      <c r="GD14" s="1354"/>
      <c r="GE14" s="1354"/>
      <c r="GF14" s="1354"/>
      <c r="GG14" s="1354"/>
      <c r="GH14" s="1354"/>
      <c r="GI14" s="1354"/>
      <c r="GJ14" s="1354"/>
      <c r="GK14" s="1354"/>
      <c r="GL14" s="1354"/>
      <c r="GM14" s="1354"/>
      <c r="GN14" s="1354"/>
      <c r="GO14" s="1354"/>
      <c r="GP14" s="1354"/>
      <c r="GQ14" s="1354"/>
      <c r="GR14" s="1354"/>
      <c r="GS14" s="1354"/>
      <c r="GT14" s="1354"/>
      <c r="GU14" s="1354"/>
      <c r="GV14" s="1354"/>
      <c r="GW14" s="1354"/>
      <c r="GX14" s="1354"/>
      <c r="GY14" s="1354"/>
      <c r="GZ14" s="1354"/>
      <c r="HA14" s="1354"/>
      <c r="HB14" s="1354"/>
      <c r="HC14" s="1354"/>
      <c r="HD14" s="1354"/>
      <c r="HE14" s="1354"/>
      <c r="HF14" s="1354"/>
      <c r="HG14" s="1354"/>
      <c r="HH14" s="1354"/>
      <c r="HI14" s="1354"/>
      <c r="HJ14" s="1354"/>
      <c r="HK14" s="1354"/>
      <c r="HL14" s="1354"/>
      <c r="HM14" s="1354"/>
      <c r="HN14" s="1354"/>
      <c r="HO14" s="1354"/>
      <c r="HP14" s="1354"/>
      <c r="HQ14" s="1354"/>
      <c r="HR14" s="1354"/>
      <c r="HS14" s="1354"/>
      <c r="HT14" s="1354"/>
      <c r="HU14" s="1354"/>
      <c r="HV14" s="1354"/>
      <c r="HW14" s="1354"/>
      <c r="HX14" s="1354"/>
      <c r="HY14" s="1354"/>
      <c r="HZ14" s="1354"/>
      <c r="IA14" s="1354"/>
      <c r="IB14" s="1354"/>
      <c r="IC14" s="1354"/>
      <c r="ID14" s="1354"/>
      <c r="IE14" s="1354"/>
      <c r="IF14" s="1354"/>
      <c r="IG14" s="1354"/>
      <c r="IH14" s="1354"/>
      <c r="II14" s="1354"/>
      <c r="IJ14" s="1354"/>
      <c r="IK14" s="1354"/>
      <c r="IL14" s="1354"/>
      <c r="IM14" s="1354"/>
      <c r="IN14" s="1354"/>
      <c r="IO14" s="1354"/>
      <c r="IP14" s="1354"/>
      <c r="IQ14" s="1354"/>
      <c r="IR14" s="1354"/>
      <c r="IS14" s="1354"/>
      <c r="IT14" s="1354"/>
      <c r="IU14" s="1354"/>
      <c r="IV14" s="1354"/>
      <c r="IW14" s="1354"/>
      <c r="IX14" s="1354"/>
      <c r="IY14" s="1354"/>
      <c r="IZ14" s="1354"/>
      <c r="JA14" s="1354"/>
      <c r="JB14" s="1354"/>
      <c r="JC14" s="1354"/>
      <c r="JD14" s="1354"/>
      <c r="JE14" s="1354"/>
      <c r="JF14" s="1354"/>
      <c r="JG14" s="1354"/>
      <c r="JH14" s="1354"/>
      <c r="JI14" s="1354"/>
      <c r="JJ14" s="1354"/>
      <c r="JK14" s="1354"/>
      <c r="JL14" s="1354"/>
      <c r="JM14" s="1354"/>
      <c r="JN14" s="1354"/>
      <c r="JO14" s="1354"/>
      <c r="JP14" s="1354"/>
      <c r="JQ14" s="1354"/>
      <c r="JR14" s="1354"/>
      <c r="JS14" s="1354"/>
      <c r="JT14" s="1354"/>
      <c r="JU14" s="1354"/>
      <c r="JV14" s="1354"/>
      <c r="JW14" s="1354"/>
      <c r="JX14" s="1354"/>
      <c r="JY14" s="1354"/>
      <c r="JZ14" s="1354"/>
      <c r="KA14" s="1354"/>
      <c r="KB14" s="1354"/>
      <c r="KC14" s="1354"/>
      <c r="KD14" s="1354"/>
      <c r="KE14" s="1354"/>
      <c r="KF14" s="1354"/>
      <c r="KG14" s="1354"/>
      <c r="KH14" s="1354"/>
      <c r="KI14" s="1354"/>
      <c r="KJ14" s="1354"/>
      <c r="KK14" s="1354"/>
      <c r="KL14" s="1354"/>
      <c r="KM14" s="1354"/>
      <c r="KN14" s="1354"/>
      <c r="KO14" s="1354"/>
      <c r="KP14" s="1354"/>
      <c r="KQ14" s="1354"/>
      <c r="KR14" s="1354"/>
      <c r="KS14" s="1354"/>
      <c r="KT14" s="1354"/>
      <c r="KU14" s="1354"/>
      <c r="KV14" s="1354"/>
      <c r="KW14" s="1354"/>
      <c r="KX14" s="1354"/>
      <c r="KY14" s="1354"/>
      <c r="KZ14" s="1354"/>
      <c r="LA14" s="1354"/>
      <c r="LB14" s="1354"/>
      <c r="LC14" s="1354"/>
      <c r="LD14" s="1354"/>
      <c r="LE14" s="1354"/>
      <c r="LF14" s="1354"/>
      <c r="LG14" s="1354"/>
      <c r="LH14" s="1354"/>
      <c r="LI14" s="1354"/>
      <c r="LJ14" s="1354"/>
      <c r="LK14" s="1354"/>
      <c r="LL14" s="1354"/>
      <c r="LM14" s="1354"/>
      <c r="LN14" s="1354"/>
      <c r="LO14" s="1354"/>
      <c r="LP14" s="1354"/>
      <c r="LQ14" s="1354"/>
      <c r="LR14" s="1354"/>
      <c r="LS14" s="1354"/>
      <c r="LT14" s="1354"/>
      <c r="LU14" s="1354"/>
      <c r="LV14" s="1354"/>
      <c r="LW14" s="1354"/>
      <c r="LX14" s="1354"/>
      <c r="LY14" s="1354"/>
      <c r="LZ14" s="1354"/>
      <c r="MA14" s="1354"/>
      <c r="MB14" s="1354"/>
      <c r="MC14" s="1354"/>
      <c r="MD14" s="1354"/>
      <c r="ME14" s="1354"/>
      <c r="MF14" s="1354"/>
      <c r="MG14" s="1354"/>
      <c r="MH14" s="1354"/>
      <c r="MI14" s="1354"/>
      <c r="MJ14" s="1354"/>
      <c r="MK14" s="1354"/>
      <c r="ML14" s="1354"/>
      <c r="MM14" s="1354"/>
      <c r="MN14" s="1354"/>
      <c r="MO14" s="1354"/>
      <c r="MP14" s="1354"/>
      <c r="MQ14" s="1354"/>
      <c r="MR14" s="1354"/>
      <c r="MS14" s="1354"/>
      <c r="MT14" s="1354"/>
      <c r="MU14" s="1354"/>
      <c r="MV14" s="1354"/>
      <c r="MW14" s="1354"/>
      <c r="MX14" s="1354"/>
      <c r="MY14" s="1354"/>
      <c r="MZ14" s="1354"/>
      <c r="NA14" s="1354"/>
      <c r="NB14" s="1354"/>
      <c r="NC14" s="1354"/>
      <c r="ND14" s="1354"/>
      <c r="NE14" s="1354"/>
      <c r="NF14" s="1354"/>
      <c r="NG14" s="1354"/>
      <c r="NH14" s="1354"/>
      <c r="NI14" s="1354"/>
      <c r="NJ14" s="1354"/>
      <c r="NK14" s="1354"/>
      <c r="NL14" s="1354"/>
      <c r="NM14" s="1354"/>
      <c r="NN14" s="1354"/>
      <c r="NO14" s="1354"/>
      <c r="NP14" s="1354"/>
      <c r="NQ14" s="1354"/>
      <c r="NR14" s="1354"/>
      <c r="NS14" s="1354"/>
      <c r="NT14" s="1354"/>
      <c r="NU14" s="1354"/>
      <c r="NV14" s="1354"/>
      <c r="NW14" s="1354"/>
      <c r="NX14" s="1354"/>
      <c r="NY14" s="1354"/>
      <c r="NZ14" s="1354"/>
      <c r="OA14" s="1354"/>
      <c r="OB14" s="1354"/>
      <c r="OC14" s="1354"/>
      <c r="OD14" s="1354"/>
      <c r="OE14" s="1354"/>
      <c r="OF14" s="1354"/>
      <c r="OG14" s="1354"/>
      <c r="OH14" s="1354"/>
      <c r="OI14" s="1354"/>
      <c r="OJ14" s="1354"/>
      <c r="OK14" s="1354"/>
      <c r="OL14" s="1354"/>
      <c r="OM14" s="1354"/>
      <c r="ON14" s="1354"/>
      <c r="OO14" s="1354"/>
      <c r="OP14" s="1354"/>
      <c r="OQ14" s="1354"/>
      <c r="OR14" s="1354"/>
      <c r="OS14" s="1354"/>
      <c r="OT14" s="1354"/>
      <c r="OU14" s="1354"/>
      <c r="OV14" s="1354"/>
      <c r="OW14" s="1354"/>
      <c r="OX14" s="1354"/>
      <c r="OY14" s="1354"/>
      <c r="OZ14" s="1354"/>
      <c r="PA14" s="1354"/>
      <c r="PB14" s="1354"/>
      <c r="PC14" s="1354"/>
      <c r="PD14" s="1354"/>
      <c r="PE14" s="1354"/>
      <c r="PF14" s="1354"/>
      <c r="PG14" s="1354"/>
      <c r="PH14" s="1354"/>
      <c r="PI14" s="1354"/>
      <c r="PJ14" s="1354"/>
      <c r="PK14" s="1354"/>
      <c r="PL14" s="1354"/>
      <c r="PM14" s="1354"/>
      <c r="PN14" s="1354"/>
      <c r="PO14" s="1354"/>
      <c r="PP14" s="1354"/>
      <c r="PQ14" s="1354"/>
      <c r="PR14" s="1354"/>
      <c r="PS14" s="1354"/>
      <c r="PT14" s="1354"/>
      <c r="PU14" s="1354"/>
      <c r="PV14" s="1354"/>
      <c r="PW14" s="1354"/>
      <c r="PX14" s="1354"/>
      <c r="PY14" s="1354"/>
      <c r="PZ14" s="1354"/>
      <c r="QA14" s="1354"/>
      <c r="QB14" s="1354"/>
      <c r="QC14" s="1354"/>
      <c r="QD14" s="1354"/>
      <c r="QE14" s="1354"/>
      <c r="QF14" s="1354"/>
      <c r="QG14" s="1354"/>
      <c r="QH14" s="1354"/>
      <c r="QI14" s="1354"/>
      <c r="QJ14" s="1354"/>
      <c r="QK14" s="1354"/>
      <c r="QL14" s="1354"/>
      <c r="QM14" s="1354"/>
      <c r="QN14" s="1354"/>
      <c r="QO14" s="1354"/>
      <c r="QP14" s="1354"/>
      <c r="QQ14" s="1354"/>
      <c r="QR14" s="1354"/>
      <c r="QS14" s="1354"/>
      <c r="QT14" s="1354"/>
      <c r="QU14" s="1354"/>
      <c r="QV14" s="1354"/>
      <c r="QW14" s="1354"/>
      <c r="QX14" s="1354"/>
      <c r="QY14" s="1354"/>
      <c r="QZ14" s="1354"/>
      <c r="RA14" s="1354"/>
      <c r="RB14" s="1354"/>
      <c r="RC14" s="1354"/>
      <c r="RD14" s="1354"/>
      <c r="RE14" s="1354"/>
      <c r="RF14" s="1354"/>
      <c r="RG14" s="1354"/>
      <c r="RH14" s="1354"/>
      <c r="RI14" s="1354"/>
      <c r="RJ14" s="1354"/>
      <c r="RK14" s="1354"/>
      <c r="RL14" s="1354"/>
      <c r="RM14" s="1354"/>
      <c r="RN14" s="1354"/>
      <c r="RO14" s="1354"/>
      <c r="RP14" s="1354"/>
      <c r="RQ14" s="1354"/>
      <c r="RR14" s="1354"/>
      <c r="RS14" s="1354"/>
      <c r="RT14" s="1354"/>
      <c r="RU14" s="1354"/>
      <c r="RV14" s="1354"/>
      <c r="RW14" s="1354"/>
      <c r="RX14" s="1354"/>
      <c r="RY14" s="1354"/>
      <c r="RZ14" s="1354"/>
      <c r="SA14" s="1354"/>
      <c r="SB14" s="1354"/>
      <c r="SC14" s="1354"/>
      <c r="SD14" s="1354"/>
      <c r="SE14" s="1354"/>
      <c r="SF14" s="1354"/>
      <c r="SG14" s="1354"/>
      <c r="SH14" s="1354"/>
      <c r="SI14" s="1354"/>
      <c r="SJ14" s="1354"/>
      <c r="SK14" s="1354"/>
      <c r="SL14" s="1354"/>
      <c r="SM14" s="1354"/>
      <c r="SN14" s="1354"/>
      <c r="SO14" s="1354"/>
      <c r="SP14" s="1354"/>
      <c r="SQ14" s="1354"/>
      <c r="SR14" s="1354"/>
      <c r="SS14" s="1354"/>
      <c r="ST14" s="1354"/>
      <c r="SU14" s="1354"/>
      <c r="SV14" s="1354"/>
      <c r="SW14" s="1354"/>
      <c r="SX14" s="1354"/>
      <c r="SY14" s="1354"/>
      <c r="SZ14" s="1354"/>
      <c r="TA14" s="1354"/>
      <c r="TB14" s="1354"/>
      <c r="TC14" s="1354"/>
      <c r="TD14" s="1354"/>
      <c r="TE14" s="1354"/>
      <c r="TF14" s="1354"/>
      <c r="TG14" s="1354"/>
      <c r="TH14" s="1354"/>
      <c r="TI14" s="1354"/>
      <c r="TJ14" s="1354"/>
      <c r="TK14" s="1354"/>
      <c r="TL14" s="1354"/>
      <c r="TM14" s="1354"/>
      <c r="TN14" s="1354"/>
      <c r="TO14" s="1354"/>
      <c r="TP14" s="1354"/>
      <c r="TQ14" s="1354"/>
      <c r="TR14" s="1354"/>
      <c r="TS14" s="1354"/>
      <c r="TT14" s="1354"/>
      <c r="TU14" s="1354"/>
      <c r="TV14" s="1354"/>
      <c r="TW14" s="1354"/>
      <c r="TX14" s="1354"/>
      <c r="TY14" s="1354"/>
      <c r="TZ14" s="1354"/>
      <c r="UA14" s="1354"/>
      <c r="UB14" s="1354"/>
      <c r="UC14" s="1354"/>
      <c r="UD14" s="1354"/>
      <c r="UE14" s="1354"/>
      <c r="UF14" s="1354"/>
      <c r="UG14" s="1354"/>
      <c r="UH14" s="1354"/>
      <c r="UI14" s="1354"/>
      <c r="UJ14" s="1354"/>
      <c r="UK14" s="1354"/>
      <c r="UL14" s="1354"/>
      <c r="UM14" s="1354"/>
      <c r="UN14" s="1354"/>
      <c r="UO14" s="1354"/>
      <c r="UP14" s="1354"/>
      <c r="UQ14" s="1354"/>
      <c r="UR14" s="1354"/>
      <c r="US14" s="1354"/>
      <c r="UT14" s="1354"/>
      <c r="UU14" s="1354"/>
      <c r="UV14" s="1354"/>
      <c r="UW14" s="1354"/>
      <c r="UX14" s="1354"/>
      <c r="UY14" s="1354"/>
      <c r="UZ14" s="1354"/>
      <c r="VA14" s="1354"/>
      <c r="VB14" s="1354"/>
      <c r="VC14" s="1354"/>
      <c r="VD14" s="1354"/>
      <c r="VE14" s="1354"/>
      <c r="VF14" s="1354"/>
      <c r="VG14" s="1354"/>
      <c r="VH14" s="1354"/>
      <c r="VI14" s="1354"/>
      <c r="VJ14" s="1354"/>
      <c r="VK14" s="1354"/>
      <c r="VL14" s="1354"/>
      <c r="VM14" s="1354"/>
      <c r="VN14" s="1354"/>
      <c r="VO14" s="1354"/>
      <c r="VP14" s="1354"/>
      <c r="VQ14" s="1354"/>
      <c r="VR14" s="1354"/>
      <c r="VS14" s="1354"/>
      <c r="VT14" s="1354"/>
      <c r="VU14" s="1354"/>
      <c r="VV14" s="1354"/>
      <c r="VW14" s="1354"/>
      <c r="VX14" s="1354"/>
      <c r="VY14" s="1354"/>
      <c r="VZ14" s="1354"/>
      <c r="WA14" s="1354"/>
      <c r="WB14" s="1354"/>
      <c r="WC14" s="1354"/>
      <c r="WD14" s="1354"/>
      <c r="WE14" s="1354"/>
      <c r="WF14" s="1354"/>
      <c r="WG14" s="1354"/>
      <c r="WH14" s="1354"/>
      <c r="WI14" s="1354"/>
      <c r="WJ14" s="1354"/>
      <c r="WK14" s="1354"/>
      <c r="WL14" s="1354"/>
      <c r="WM14" s="1354"/>
      <c r="WN14" s="1354"/>
      <c r="WO14" s="1354"/>
      <c r="WP14" s="1354"/>
      <c r="WQ14" s="1354"/>
      <c r="WR14" s="1354"/>
      <c r="WS14" s="1354"/>
      <c r="WT14" s="1354"/>
      <c r="WU14" s="1354"/>
      <c r="WV14" s="1354"/>
      <c r="WW14" s="1354"/>
      <c r="WX14" s="1354"/>
      <c r="WY14" s="1354"/>
      <c r="WZ14" s="1354"/>
      <c r="XA14" s="1354"/>
      <c r="XB14" s="1354"/>
      <c r="XC14" s="1354"/>
      <c r="XD14" s="1354"/>
      <c r="XE14" s="1354"/>
      <c r="XF14" s="1354"/>
      <c r="XG14" s="1354"/>
      <c r="XH14" s="1354"/>
      <c r="XI14" s="1354"/>
      <c r="XJ14" s="1354"/>
      <c r="XK14" s="1354"/>
      <c r="XL14" s="1354"/>
      <c r="XM14" s="1354"/>
      <c r="XN14" s="1354"/>
      <c r="XO14" s="1354"/>
      <c r="XP14" s="1354"/>
      <c r="XQ14" s="1354"/>
      <c r="XR14" s="1354"/>
      <c r="XS14" s="1354"/>
      <c r="XT14" s="1354"/>
      <c r="XU14" s="1354"/>
      <c r="XV14" s="1354"/>
      <c r="XW14" s="1354"/>
      <c r="XX14" s="1354"/>
      <c r="XY14" s="1354"/>
      <c r="XZ14" s="1354"/>
      <c r="YA14" s="1354"/>
      <c r="YB14" s="1354"/>
      <c r="YC14" s="1354"/>
      <c r="YD14" s="1354"/>
      <c r="YE14" s="1354"/>
      <c r="YF14" s="1354"/>
      <c r="YG14" s="1354"/>
      <c r="YH14" s="1354"/>
      <c r="YI14" s="1354"/>
      <c r="YJ14" s="1354"/>
      <c r="YK14" s="1354"/>
      <c r="YL14" s="1354"/>
      <c r="YM14" s="1354"/>
      <c r="YN14" s="1354"/>
      <c r="YO14" s="1354"/>
      <c r="YP14" s="1354"/>
      <c r="YQ14" s="1354"/>
      <c r="YR14" s="1354"/>
      <c r="YS14" s="1354"/>
      <c r="YT14" s="1354"/>
      <c r="YU14" s="1354"/>
      <c r="YV14" s="1354"/>
      <c r="YW14" s="1354"/>
      <c r="YX14" s="1354"/>
      <c r="YY14" s="1354"/>
      <c r="YZ14" s="1354"/>
      <c r="ZA14" s="1354"/>
      <c r="ZB14" s="1354"/>
      <c r="ZC14" s="1354"/>
      <c r="ZD14" s="1354"/>
      <c r="ZE14" s="1354"/>
      <c r="ZF14" s="1354"/>
      <c r="ZG14" s="1354"/>
      <c r="ZH14" s="1354"/>
      <c r="ZI14" s="1354"/>
      <c r="ZJ14" s="1354"/>
      <c r="ZK14" s="1354"/>
      <c r="ZL14" s="1354"/>
      <c r="ZM14" s="1354"/>
      <c r="ZN14" s="1354"/>
      <c r="ZO14" s="1354"/>
      <c r="ZP14" s="1354"/>
      <c r="ZQ14" s="1354"/>
      <c r="ZR14" s="1354"/>
      <c r="ZS14" s="1354"/>
      <c r="ZT14" s="1354"/>
      <c r="ZU14" s="1354"/>
      <c r="ZV14" s="1354"/>
      <c r="ZW14" s="1354"/>
      <c r="ZX14" s="1354"/>
      <c r="ZY14" s="1354"/>
      <c r="ZZ14" s="1354"/>
      <c r="AAA14" s="1354"/>
      <c r="AAB14" s="1354"/>
      <c r="AAC14" s="1354"/>
      <c r="AAD14" s="1354"/>
      <c r="AAE14" s="1354"/>
      <c r="AAF14" s="1354"/>
      <c r="AAG14" s="1354"/>
      <c r="AAH14" s="1354"/>
      <c r="AAI14" s="1354"/>
      <c r="AAJ14" s="1354"/>
      <c r="AAK14" s="1354"/>
      <c r="AAL14" s="1354"/>
      <c r="AAM14" s="1354"/>
      <c r="AAN14" s="1354"/>
      <c r="AAO14" s="1354"/>
      <c r="AAP14" s="1354"/>
      <c r="AAQ14" s="1354"/>
      <c r="AAR14" s="1354"/>
      <c r="AAS14" s="1354"/>
      <c r="AAT14" s="1354"/>
      <c r="AAU14" s="1354"/>
      <c r="AAV14" s="1354"/>
      <c r="AAW14" s="1354"/>
      <c r="AAX14" s="1354"/>
      <c r="AAY14" s="1354"/>
      <c r="AAZ14" s="1354"/>
      <c r="ABA14" s="1354"/>
      <c r="ABB14" s="1354"/>
      <c r="ABC14" s="1354"/>
      <c r="ABD14" s="1354"/>
      <c r="ABE14" s="1354"/>
      <c r="ABF14" s="1354"/>
      <c r="ABG14" s="1354"/>
      <c r="ABH14" s="1354"/>
      <c r="ABI14" s="1354"/>
      <c r="ABJ14" s="1354"/>
      <c r="ABK14" s="1354"/>
      <c r="ABL14" s="1354"/>
      <c r="ABM14" s="1354"/>
      <c r="ABN14" s="1354"/>
      <c r="ABO14" s="1354"/>
      <c r="ABP14" s="1354"/>
      <c r="ABQ14" s="1354"/>
      <c r="ABR14" s="1354"/>
      <c r="ABS14" s="1354"/>
      <c r="ABT14" s="1354"/>
      <c r="ABU14" s="1354"/>
      <c r="ABV14" s="1354"/>
      <c r="ABW14" s="1354"/>
      <c r="ABX14" s="1354"/>
      <c r="ABY14" s="1354"/>
      <c r="ABZ14" s="1354"/>
      <c r="ACA14" s="1354"/>
      <c r="ACB14" s="1354"/>
      <c r="ACC14" s="1354"/>
      <c r="ACD14" s="1354"/>
      <c r="ACE14" s="1354"/>
      <c r="ACF14" s="1354"/>
      <c r="ACG14" s="1354"/>
      <c r="ACH14" s="1354"/>
      <c r="ACI14" s="1354"/>
      <c r="ACJ14" s="1354"/>
      <c r="ACK14" s="1354"/>
      <c r="ACL14" s="1354"/>
      <c r="ACM14" s="1354"/>
      <c r="ACN14" s="1354"/>
      <c r="ACO14" s="1354"/>
      <c r="ACP14" s="1354"/>
      <c r="ACQ14" s="1354"/>
      <c r="ACR14" s="1354"/>
      <c r="ACS14" s="1354"/>
      <c r="ACT14" s="1354"/>
      <c r="ACU14" s="1354"/>
      <c r="ACV14" s="1354"/>
      <c r="ACW14" s="1354"/>
      <c r="ACX14" s="1354"/>
      <c r="ACY14" s="1354"/>
      <c r="ACZ14" s="1354"/>
      <c r="ADA14" s="1354"/>
      <c r="ADB14" s="1354"/>
      <c r="ADC14" s="1354"/>
      <c r="ADD14" s="1354"/>
      <c r="ADE14" s="1354"/>
      <c r="ADF14" s="1354"/>
      <c r="ADG14" s="1354"/>
      <c r="ADH14" s="1354"/>
      <c r="ADI14" s="1354"/>
      <c r="ADJ14" s="1354"/>
      <c r="ADK14" s="1354"/>
      <c r="ADL14" s="1354"/>
      <c r="ADM14" s="1354"/>
      <c r="ADN14" s="1354"/>
      <c r="ADO14" s="1354"/>
      <c r="ADP14" s="1354"/>
      <c r="ADQ14" s="1354"/>
      <c r="ADR14" s="1354"/>
      <c r="ADS14" s="1354"/>
      <c r="ADT14" s="1354"/>
      <c r="ADU14" s="1354"/>
      <c r="ADV14" s="1354"/>
      <c r="ADW14" s="1354"/>
      <c r="ADX14" s="1354"/>
      <c r="ADY14" s="1354"/>
      <c r="ADZ14" s="1354"/>
      <c r="AEA14" s="1354"/>
      <c r="AEB14" s="1354"/>
      <c r="AEC14" s="1354"/>
      <c r="AED14" s="1354"/>
      <c r="AEE14" s="1354"/>
      <c r="AEF14" s="1354"/>
      <c r="AEG14" s="1354"/>
      <c r="AEH14" s="1354"/>
      <c r="AEI14" s="1354"/>
      <c r="AEJ14" s="1354"/>
      <c r="AEK14" s="1354"/>
      <c r="AEL14" s="1354"/>
      <c r="AEM14" s="1354"/>
      <c r="AEN14" s="1354"/>
      <c r="AEO14" s="1354"/>
      <c r="AEP14" s="1354"/>
      <c r="AEQ14" s="1354"/>
      <c r="AER14" s="1354"/>
      <c r="AES14" s="1354"/>
      <c r="AET14" s="1354"/>
      <c r="AEU14" s="1354"/>
      <c r="AEV14" s="1354"/>
      <c r="AEW14" s="1354"/>
      <c r="AEX14" s="1354"/>
      <c r="AEY14" s="1354"/>
      <c r="AEZ14" s="1354"/>
      <c r="AFA14" s="1354"/>
      <c r="AFB14" s="1354"/>
      <c r="AFC14" s="1354"/>
      <c r="AFD14" s="1354"/>
      <c r="AFE14" s="1354"/>
      <c r="AFF14" s="1354"/>
      <c r="AFG14" s="1354"/>
      <c r="AFH14" s="1354"/>
      <c r="AFI14" s="1354"/>
      <c r="AFJ14" s="1354"/>
      <c r="AFK14" s="1354"/>
      <c r="AFL14" s="1354"/>
      <c r="AFM14" s="1354"/>
      <c r="AFN14" s="1354"/>
      <c r="AFO14" s="1354"/>
      <c r="AFP14" s="1354"/>
      <c r="AFQ14" s="1354"/>
      <c r="AFR14" s="1354"/>
      <c r="AFS14" s="1354"/>
      <c r="AFT14" s="1354"/>
      <c r="AFU14" s="1354"/>
      <c r="AFV14" s="1354"/>
      <c r="AFW14" s="1354"/>
      <c r="AFX14" s="1354"/>
      <c r="AFY14" s="1354"/>
      <c r="AFZ14" s="1354"/>
      <c r="AGA14" s="1354"/>
      <c r="AGB14" s="1354"/>
      <c r="AGC14" s="1354"/>
      <c r="AGD14" s="1354"/>
      <c r="AGE14" s="1354"/>
      <c r="AGF14" s="1354"/>
      <c r="AGG14" s="1354"/>
      <c r="AGH14" s="1354"/>
      <c r="AGI14" s="1354"/>
      <c r="AGJ14" s="1354"/>
      <c r="AGK14" s="1354"/>
      <c r="AGL14" s="1354"/>
      <c r="AGM14" s="1354"/>
      <c r="AGN14" s="1354"/>
      <c r="AGO14" s="1354"/>
      <c r="AGP14" s="1354"/>
      <c r="AGQ14" s="1354"/>
      <c r="AGR14" s="1354"/>
      <c r="AGS14" s="1354"/>
      <c r="AGT14" s="1354"/>
      <c r="AGU14" s="1354"/>
      <c r="AGV14" s="1354"/>
      <c r="AGW14" s="1354"/>
      <c r="AGX14" s="1354"/>
      <c r="AGY14" s="1354"/>
      <c r="AGZ14" s="1354"/>
      <c r="AHA14" s="1354"/>
      <c r="AHB14" s="1354"/>
      <c r="AHC14" s="1354"/>
      <c r="AHD14" s="1354"/>
      <c r="AHE14" s="1354"/>
      <c r="AHF14" s="1354"/>
      <c r="AHG14" s="1354"/>
      <c r="AHH14" s="1354"/>
      <c r="AHI14" s="1354"/>
      <c r="AHJ14" s="1354"/>
      <c r="AHK14" s="1354"/>
      <c r="AHL14" s="1354"/>
      <c r="AHM14" s="1354"/>
      <c r="AHN14" s="1354"/>
      <c r="AHO14" s="1354"/>
      <c r="AHP14" s="1354"/>
      <c r="AHQ14" s="1354"/>
      <c r="AHR14" s="1354"/>
      <c r="AHS14" s="1354"/>
      <c r="AHT14" s="1354"/>
      <c r="AHU14" s="1354"/>
      <c r="AHV14" s="1354"/>
      <c r="AHW14" s="1354"/>
      <c r="AHX14" s="1354"/>
      <c r="AHY14" s="1354"/>
      <c r="AHZ14" s="1354"/>
      <c r="AIA14" s="1354"/>
      <c r="AIB14" s="1354"/>
      <c r="AIC14" s="1354"/>
      <c r="AID14" s="1354"/>
      <c r="AIE14" s="1354"/>
      <c r="AIF14" s="1354"/>
      <c r="AIG14" s="1354"/>
      <c r="AIH14" s="1354"/>
      <c r="AII14" s="1354"/>
      <c r="AIJ14" s="1354"/>
      <c r="AIK14" s="1354"/>
      <c r="AIL14" s="1354"/>
      <c r="AIM14" s="1354"/>
      <c r="AIN14" s="1354"/>
      <c r="AIO14" s="1354"/>
      <c r="AIP14" s="1354"/>
      <c r="AIQ14" s="1354"/>
      <c r="AIR14" s="1354"/>
      <c r="AIS14" s="1354"/>
      <c r="AIT14" s="1354"/>
      <c r="AIU14" s="1354"/>
      <c r="AIV14" s="1354"/>
      <c r="AIW14" s="1354"/>
      <c r="AIX14" s="1354"/>
      <c r="AIY14" s="1354"/>
      <c r="AIZ14" s="1354"/>
      <c r="AJA14" s="1354"/>
      <c r="AJB14" s="1354"/>
      <c r="AJC14" s="1354"/>
      <c r="AJD14" s="1354"/>
      <c r="AJE14" s="1354"/>
      <c r="AJF14" s="1354"/>
      <c r="AJG14" s="1354"/>
      <c r="AJH14" s="1354"/>
      <c r="AJI14" s="1354"/>
      <c r="AJJ14" s="1354"/>
      <c r="AJK14" s="1354"/>
      <c r="AJL14" s="1354"/>
      <c r="AJM14" s="1354"/>
      <c r="AJN14" s="1354"/>
      <c r="AJO14" s="1354"/>
      <c r="AJP14" s="1354"/>
      <c r="AJQ14" s="1354"/>
      <c r="AJR14" s="1354"/>
      <c r="AJS14" s="1354"/>
      <c r="AJT14" s="1354"/>
      <c r="AJU14" s="1354"/>
      <c r="AJV14" s="1354"/>
      <c r="AJW14" s="1354"/>
      <c r="AJX14" s="1354"/>
      <c r="AJY14" s="1354"/>
      <c r="AJZ14" s="1354"/>
      <c r="AKA14" s="1354"/>
      <c r="AKB14" s="1354"/>
      <c r="AKC14" s="1354"/>
      <c r="AKD14" s="1354"/>
      <c r="AKE14" s="1354"/>
      <c r="AKF14" s="1354"/>
      <c r="AKG14" s="1354"/>
      <c r="AKH14" s="1354"/>
      <c r="AKI14" s="1354"/>
      <c r="AKJ14" s="1354"/>
      <c r="AKK14" s="1354"/>
      <c r="AKL14" s="1354"/>
      <c r="AKM14" s="1354"/>
      <c r="AKN14" s="1354"/>
      <c r="AKO14" s="1354"/>
      <c r="AKP14" s="1354"/>
      <c r="AKQ14" s="1354"/>
      <c r="AKR14" s="1354"/>
      <c r="AKS14" s="1354"/>
      <c r="AKT14" s="1354"/>
      <c r="AKU14" s="1354"/>
      <c r="AKV14" s="1354"/>
      <c r="AKW14" s="1354"/>
      <c r="AKX14" s="1354"/>
      <c r="AKY14" s="1354"/>
      <c r="AKZ14" s="1354"/>
      <c r="ALA14" s="1354"/>
      <c r="ALB14" s="1354"/>
      <c r="ALC14" s="1354"/>
      <c r="ALD14" s="1354"/>
      <c r="ALE14" s="1354"/>
      <c r="ALF14" s="1354"/>
      <c r="ALG14" s="1354"/>
      <c r="ALH14" s="1354"/>
      <c r="ALI14" s="1354"/>
      <c r="ALJ14" s="1354"/>
      <c r="ALK14" s="1354"/>
      <c r="ALL14" s="1354"/>
      <c r="ALM14" s="1354"/>
      <c r="ALN14" s="1354"/>
      <c r="ALO14" s="1354"/>
      <c r="ALP14" s="1354"/>
      <c r="ALQ14" s="1354"/>
      <c r="ALR14" s="1354"/>
      <c r="ALS14" s="1354"/>
      <c r="ALT14" s="1354"/>
      <c r="ALU14" s="1354"/>
      <c r="ALV14" s="1354"/>
      <c r="ALW14" s="1354"/>
      <c r="ALX14" s="1354"/>
      <c r="ALY14" s="1354"/>
      <c r="ALZ14" s="1354"/>
      <c r="AMA14" s="1354"/>
      <c r="AMB14" s="1354"/>
      <c r="AMC14" s="1354"/>
      <c r="AMD14" s="1354"/>
      <c r="AME14" s="1354"/>
      <c r="AMF14" s="1354"/>
      <c r="AMG14" s="1354"/>
      <c r="AMH14" s="1354"/>
      <c r="AMI14" s="1354"/>
      <c r="AMJ14" s="1354"/>
      <c r="AMK14" s="1354"/>
      <c r="AML14" s="1354"/>
      <c r="AMM14" s="1354"/>
      <c r="AMN14" s="1354"/>
      <c r="AMO14" s="1354"/>
      <c r="AMP14" s="1354"/>
      <c r="AMQ14" s="1354"/>
      <c r="AMR14" s="1354"/>
      <c r="AMS14" s="1354"/>
      <c r="AMT14" s="1354"/>
      <c r="AMU14" s="1354"/>
      <c r="AMV14" s="1354"/>
      <c r="AMW14" s="1354"/>
      <c r="AMX14" s="1354"/>
      <c r="AMY14" s="1354"/>
      <c r="AMZ14" s="1354"/>
      <c r="ANA14" s="1354"/>
      <c r="ANB14" s="1354"/>
      <c r="ANC14" s="1354"/>
      <c r="AND14" s="1354"/>
      <c r="ANE14" s="1354"/>
      <c r="ANF14" s="1354"/>
      <c r="ANG14" s="1354"/>
      <c r="ANH14" s="1354"/>
      <c r="ANI14" s="1354"/>
      <c r="ANJ14" s="1354"/>
      <c r="ANK14" s="1354"/>
      <c r="ANL14" s="1354"/>
      <c r="ANM14" s="1354"/>
      <c r="ANN14" s="1354"/>
      <c r="ANO14" s="1354"/>
      <c r="ANP14" s="1354"/>
      <c r="ANQ14" s="1354"/>
      <c r="ANR14" s="1354"/>
      <c r="ANS14" s="1354"/>
      <c r="ANT14" s="1354"/>
      <c r="ANU14" s="1354"/>
      <c r="ANV14" s="1354"/>
      <c r="ANW14" s="1354"/>
      <c r="ANX14" s="1354"/>
      <c r="ANY14" s="1354"/>
      <c r="ANZ14" s="1354"/>
      <c r="AOA14" s="1354"/>
      <c r="AOB14" s="1354"/>
      <c r="AOC14" s="1354"/>
      <c r="AOD14" s="1354"/>
      <c r="AOE14" s="1354"/>
      <c r="AOF14" s="1354"/>
      <c r="AOG14" s="1354"/>
      <c r="AOH14" s="1354"/>
      <c r="AOI14" s="1354"/>
      <c r="AOJ14" s="1354"/>
      <c r="AOK14" s="1354"/>
      <c r="AOL14" s="1354"/>
      <c r="AOM14" s="1354"/>
      <c r="AON14" s="1354"/>
      <c r="AOO14" s="1354"/>
      <c r="AOP14" s="1354"/>
      <c r="AOQ14" s="1354"/>
      <c r="AOR14" s="1354"/>
      <c r="AOS14" s="1354"/>
      <c r="AOT14" s="1354"/>
      <c r="AOU14" s="1354"/>
      <c r="AOV14" s="1354"/>
      <c r="AOW14" s="1354"/>
      <c r="AOX14" s="1354"/>
      <c r="AOY14" s="1354"/>
      <c r="AOZ14" s="1354"/>
      <c r="APA14" s="1354"/>
      <c r="APB14" s="1354"/>
      <c r="APC14" s="1354"/>
      <c r="APD14" s="1354"/>
      <c r="APE14" s="1354"/>
      <c r="APF14" s="1354"/>
      <c r="APG14" s="1354"/>
      <c r="APH14" s="1354"/>
      <c r="API14" s="1354"/>
      <c r="APJ14" s="1354"/>
      <c r="APK14" s="1354"/>
      <c r="APL14" s="1354"/>
      <c r="APM14" s="1354"/>
      <c r="APN14" s="1354"/>
      <c r="APO14" s="1354"/>
      <c r="APP14" s="1354"/>
      <c r="APQ14" s="1354"/>
      <c r="APR14" s="1354"/>
      <c r="APS14" s="1354"/>
      <c r="APT14" s="1354"/>
      <c r="APU14" s="1354"/>
      <c r="APV14" s="1354"/>
      <c r="APW14" s="1354"/>
      <c r="APX14" s="1354"/>
      <c r="APY14" s="1354"/>
      <c r="APZ14" s="1354"/>
      <c r="AQA14" s="1354"/>
      <c r="AQB14" s="1354"/>
      <c r="AQC14" s="1354"/>
      <c r="AQD14" s="1354"/>
      <c r="AQE14" s="1354"/>
      <c r="AQF14" s="1354"/>
      <c r="AQG14" s="1354"/>
      <c r="AQH14" s="1354"/>
      <c r="AQI14" s="1354"/>
      <c r="AQJ14" s="1354"/>
      <c r="AQK14" s="1354"/>
      <c r="AQL14" s="1354"/>
      <c r="AQM14" s="1354"/>
      <c r="AQN14" s="1354"/>
      <c r="AQO14" s="1354"/>
      <c r="AQP14" s="1354"/>
      <c r="AQQ14" s="1354"/>
      <c r="AQR14" s="1354"/>
      <c r="AQS14" s="1354"/>
      <c r="AQT14" s="1354"/>
      <c r="AQU14" s="1354"/>
      <c r="AQV14" s="1354"/>
      <c r="AQW14" s="1354"/>
      <c r="AQX14" s="1354"/>
      <c r="AQY14" s="1354"/>
      <c r="AQZ14" s="1354"/>
      <c r="ARA14" s="1354"/>
      <c r="ARB14" s="1354"/>
      <c r="ARC14" s="1354"/>
      <c r="ARD14" s="1354"/>
      <c r="ARE14" s="1354"/>
      <c r="ARF14" s="1354"/>
      <c r="ARG14" s="1354"/>
      <c r="ARH14" s="1354"/>
      <c r="ARI14" s="1354"/>
      <c r="ARJ14" s="1354"/>
      <c r="ARK14" s="1354"/>
      <c r="ARL14" s="1354"/>
      <c r="ARM14" s="1354"/>
      <c r="ARN14" s="1354"/>
      <c r="ARO14" s="1354"/>
      <c r="ARP14" s="1354"/>
      <c r="ARQ14" s="1354"/>
      <c r="ARR14" s="1354"/>
      <c r="ARS14" s="1354"/>
      <c r="ART14" s="1354"/>
      <c r="ARU14" s="1354"/>
      <c r="ARV14" s="1354"/>
      <c r="ARW14" s="1354"/>
      <c r="ARX14" s="1354"/>
      <c r="ARY14" s="1354"/>
      <c r="ARZ14" s="1354"/>
      <c r="ASA14" s="1354"/>
      <c r="ASB14" s="1354"/>
      <c r="ASC14" s="1354"/>
      <c r="ASD14" s="1354"/>
      <c r="ASE14" s="1354"/>
      <c r="ASF14" s="1354"/>
      <c r="ASG14" s="1354"/>
      <c r="ASH14" s="1354"/>
      <c r="ASI14" s="1354"/>
      <c r="ASJ14" s="1354"/>
      <c r="ASK14" s="1354"/>
      <c r="ASL14" s="1354"/>
      <c r="ASM14" s="1354"/>
      <c r="ASN14" s="1354"/>
      <c r="ASO14" s="1354"/>
      <c r="ASP14" s="1354"/>
      <c r="ASQ14" s="1354"/>
      <c r="ASR14" s="1354"/>
      <c r="ASS14" s="1354"/>
      <c r="AST14" s="1354"/>
      <c r="ASU14" s="1354"/>
      <c r="ASV14" s="1354"/>
      <c r="ASW14" s="1354"/>
      <c r="ASX14" s="1354"/>
      <c r="ASY14" s="1354"/>
      <c r="ASZ14" s="1354"/>
      <c r="ATA14" s="1354"/>
      <c r="ATB14" s="1354"/>
      <c r="ATC14" s="1354"/>
      <c r="ATD14" s="1354"/>
      <c r="ATE14" s="1354"/>
      <c r="ATF14" s="1354"/>
      <c r="ATG14" s="1354"/>
      <c r="ATH14" s="1354"/>
      <c r="ATI14" s="1354"/>
      <c r="ATJ14" s="1354"/>
      <c r="ATK14" s="1354"/>
      <c r="ATL14" s="1354"/>
      <c r="ATM14" s="1354"/>
      <c r="ATN14" s="1354"/>
      <c r="ATO14" s="1354"/>
      <c r="ATP14" s="1354"/>
      <c r="ATQ14" s="1354"/>
      <c r="ATR14" s="1354"/>
      <c r="ATS14" s="1354"/>
      <c r="ATT14" s="1354"/>
      <c r="ATU14" s="1354"/>
      <c r="ATV14" s="1354"/>
      <c r="ATW14" s="1354"/>
      <c r="ATX14" s="1354"/>
      <c r="ATY14" s="1354"/>
      <c r="ATZ14" s="1354"/>
      <c r="AUA14" s="1354"/>
      <c r="AUB14" s="1354"/>
      <c r="AUC14" s="1354"/>
      <c r="AUD14" s="1354"/>
      <c r="AUE14" s="1354"/>
      <c r="AUF14" s="1354"/>
      <c r="AUG14" s="1354"/>
      <c r="AUH14" s="1354"/>
      <c r="AUI14" s="1354"/>
      <c r="AUJ14" s="1354"/>
      <c r="AUK14" s="1354"/>
      <c r="AUL14" s="1354"/>
      <c r="AUM14" s="1354"/>
      <c r="AUN14" s="1354"/>
      <c r="AUO14" s="1354"/>
      <c r="AUP14" s="1354"/>
      <c r="AUQ14" s="1354"/>
      <c r="AUR14" s="1354"/>
      <c r="AUS14" s="1354"/>
      <c r="AUT14" s="1354"/>
      <c r="AUU14" s="1354"/>
      <c r="AUV14" s="1354"/>
      <c r="AUW14" s="1354"/>
      <c r="AUX14" s="1354"/>
      <c r="AUY14" s="1354"/>
      <c r="AUZ14" s="1354"/>
      <c r="AVA14" s="1354"/>
      <c r="AVB14" s="1354"/>
      <c r="AVC14" s="1354"/>
      <c r="AVD14" s="1354"/>
      <c r="AVE14" s="1354"/>
      <c r="AVF14" s="1354"/>
      <c r="AVG14" s="1354"/>
      <c r="AVH14" s="1354"/>
      <c r="AVI14" s="1354"/>
      <c r="AVJ14" s="1354"/>
      <c r="AVK14" s="1354"/>
      <c r="AVL14" s="1354"/>
      <c r="AVM14" s="1354"/>
      <c r="AVN14" s="1354"/>
      <c r="AVO14" s="1354"/>
      <c r="AVP14" s="1354"/>
      <c r="AVQ14" s="1354"/>
      <c r="AVR14" s="1354"/>
      <c r="AVS14" s="1354"/>
      <c r="AVT14" s="1354"/>
      <c r="AVU14" s="1354"/>
      <c r="AVV14" s="1354"/>
      <c r="AVW14" s="1354"/>
      <c r="AVX14" s="1354"/>
      <c r="AVY14" s="1354"/>
      <c r="AVZ14" s="1354"/>
      <c r="AWA14" s="1354"/>
      <c r="AWB14" s="1354"/>
      <c r="AWC14" s="1354"/>
      <c r="AWD14" s="1354"/>
      <c r="AWE14" s="1354"/>
      <c r="AWF14" s="1354"/>
      <c r="AWG14" s="1354"/>
      <c r="AWH14" s="1354"/>
      <c r="AWI14" s="1354"/>
      <c r="AWJ14" s="1354"/>
      <c r="AWK14" s="1354"/>
      <c r="AWL14" s="1354"/>
      <c r="AWM14" s="1354"/>
      <c r="AWN14" s="1354"/>
      <c r="AWO14" s="1354"/>
      <c r="AWP14" s="1354"/>
      <c r="AWQ14" s="1354"/>
      <c r="AWR14" s="1354"/>
      <c r="AWS14" s="1354"/>
      <c r="AWT14" s="1354"/>
      <c r="AWU14" s="1354"/>
      <c r="AWV14" s="1354"/>
      <c r="AWW14" s="1354"/>
      <c r="AWX14" s="1354"/>
      <c r="AWY14" s="1354"/>
      <c r="AWZ14" s="1354"/>
      <c r="AXA14" s="1354"/>
      <c r="AXB14" s="1354"/>
      <c r="AXC14" s="1354"/>
      <c r="AXD14" s="1354"/>
      <c r="AXE14" s="1354"/>
      <c r="AXF14" s="1354"/>
      <c r="AXG14" s="1354"/>
      <c r="AXH14" s="1354"/>
      <c r="AXI14" s="1354"/>
      <c r="AXJ14" s="1354"/>
      <c r="AXK14" s="1354"/>
      <c r="AXL14" s="1354"/>
      <c r="AXM14" s="1354"/>
      <c r="AXN14" s="1354"/>
      <c r="AXO14" s="1354"/>
      <c r="AXP14" s="1354"/>
      <c r="AXQ14" s="1354"/>
      <c r="AXR14" s="1354"/>
      <c r="AXS14" s="1354"/>
      <c r="AXT14" s="1354"/>
      <c r="AXU14" s="1354"/>
      <c r="AXV14" s="1354"/>
      <c r="AXW14" s="1354"/>
      <c r="AXX14" s="1354"/>
      <c r="AXY14" s="1354"/>
      <c r="AXZ14" s="1354"/>
      <c r="AYA14" s="1354"/>
      <c r="AYB14" s="1354"/>
      <c r="AYC14" s="1354"/>
      <c r="AYD14" s="1354"/>
      <c r="AYE14" s="1354"/>
      <c r="AYF14" s="1354"/>
      <c r="AYG14" s="1354"/>
      <c r="AYH14" s="1354"/>
      <c r="AYI14" s="1354"/>
      <c r="AYJ14" s="1354"/>
      <c r="AYK14" s="1354"/>
      <c r="AYL14" s="1354"/>
      <c r="AYM14" s="1354"/>
      <c r="AYN14" s="1354"/>
      <c r="AYO14" s="1354"/>
      <c r="AYP14" s="1354"/>
      <c r="AYQ14" s="1354"/>
      <c r="AYR14" s="1354"/>
      <c r="AYS14" s="1354"/>
      <c r="AYT14" s="1354"/>
      <c r="AYU14" s="1354"/>
      <c r="AYV14" s="1354"/>
      <c r="AYW14" s="1354"/>
      <c r="AYX14" s="1354"/>
      <c r="AYY14" s="1354"/>
      <c r="AYZ14" s="1354"/>
      <c r="AZA14" s="1354"/>
      <c r="AZB14" s="1354"/>
      <c r="AZC14" s="1354"/>
      <c r="AZD14" s="1354"/>
      <c r="AZE14" s="1354"/>
      <c r="AZF14" s="1354"/>
      <c r="AZG14" s="1354"/>
      <c r="AZH14" s="1354"/>
      <c r="AZI14" s="1354"/>
      <c r="AZJ14" s="1354"/>
      <c r="AZK14" s="1354"/>
      <c r="AZL14" s="1354"/>
      <c r="AZM14" s="1354"/>
      <c r="AZN14" s="1354"/>
      <c r="AZO14" s="1354"/>
      <c r="AZP14" s="1354"/>
      <c r="AZQ14" s="1354"/>
      <c r="AZR14" s="1354"/>
      <c r="AZS14" s="1354"/>
      <c r="AZT14" s="1354"/>
      <c r="AZU14" s="1354"/>
      <c r="AZV14" s="1354"/>
      <c r="AZW14" s="1354"/>
      <c r="AZX14" s="1354"/>
      <c r="AZY14" s="1354"/>
      <c r="AZZ14" s="1354"/>
      <c r="BAA14" s="1354"/>
      <c r="BAB14" s="1354"/>
      <c r="BAC14" s="1354"/>
      <c r="BAD14" s="1354"/>
      <c r="BAE14" s="1354"/>
      <c r="BAF14" s="1354"/>
      <c r="BAG14" s="1354"/>
      <c r="BAH14" s="1354"/>
      <c r="BAI14" s="1354"/>
      <c r="BAJ14" s="1354"/>
      <c r="BAK14" s="1354"/>
      <c r="BAL14" s="1354"/>
      <c r="BAM14" s="1354"/>
      <c r="BAN14" s="1354"/>
      <c r="BAO14" s="1354"/>
      <c r="BAP14" s="1354"/>
      <c r="BAQ14" s="1354"/>
      <c r="BAR14" s="1354"/>
      <c r="BAS14" s="1354"/>
      <c r="BAT14" s="1354"/>
      <c r="BAU14" s="1354"/>
      <c r="BAV14" s="1354"/>
      <c r="BAW14" s="1354"/>
      <c r="BAX14" s="1354"/>
      <c r="BAY14" s="1354"/>
      <c r="BAZ14" s="1354"/>
      <c r="BBA14" s="1354"/>
      <c r="BBB14" s="1354"/>
      <c r="BBC14" s="1354"/>
      <c r="BBD14" s="1354"/>
      <c r="BBE14" s="1354"/>
      <c r="BBF14" s="1354"/>
      <c r="BBG14" s="1354"/>
      <c r="BBH14" s="1354"/>
      <c r="BBI14" s="1354"/>
      <c r="BBJ14" s="1354"/>
      <c r="BBK14" s="1354"/>
      <c r="BBL14" s="1354"/>
      <c r="BBM14" s="1354"/>
      <c r="BBN14" s="1354"/>
      <c r="BBO14" s="1354"/>
      <c r="BBP14" s="1354"/>
      <c r="BBQ14" s="1354"/>
      <c r="BBR14" s="1354"/>
      <c r="BBS14" s="1354"/>
      <c r="BBT14" s="1354"/>
      <c r="BBU14" s="1354"/>
      <c r="BBV14" s="1354"/>
      <c r="BBW14" s="1354"/>
      <c r="BBX14" s="1354"/>
      <c r="BBY14" s="1354"/>
      <c r="BBZ14" s="1354"/>
      <c r="BCA14" s="1354"/>
      <c r="BCB14" s="1354"/>
      <c r="BCC14" s="1354"/>
      <c r="BCD14" s="1354"/>
      <c r="BCE14" s="1354"/>
      <c r="BCF14" s="1354"/>
      <c r="BCG14" s="1354"/>
      <c r="BCH14" s="1354"/>
      <c r="BCI14" s="1354"/>
      <c r="BCJ14" s="1354"/>
      <c r="BCK14" s="1354"/>
      <c r="BCL14" s="1354"/>
      <c r="BCM14" s="1354"/>
      <c r="BCN14" s="1354"/>
      <c r="BCO14" s="1354"/>
      <c r="BCP14" s="1354"/>
      <c r="BCQ14" s="1354"/>
      <c r="BCR14" s="1354"/>
      <c r="BCS14" s="1354"/>
      <c r="BCT14" s="1354"/>
      <c r="BCU14" s="1354"/>
      <c r="BCV14" s="1354"/>
      <c r="BCW14" s="1354"/>
      <c r="BCX14" s="1354"/>
      <c r="BCY14" s="1354"/>
      <c r="BCZ14" s="1354"/>
      <c r="BDA14" s="1354"/>
      <c r="BDB14" s="1354"/>
      <c r="BDC14" s="1354"/>
      <c r="BDD14" s="1354"/>
      <c r="BDE14" s="1354"/>
      <c r="BDF14" s="1354"/>
      <c r="BDG14" s="1354"/>
      <c r="BDH14" s="1354"/>
      <c r="BDI14" s="1354"/>
      <c r="BDJ14" s="1354"/>
      <c r="BDK14" s="1354"/>
      <c r="BDL14" s="1354"/>
      <c r="BDM14" s="1354"/>
      <c r="BDN14" s="1354"/>
      <c r="BDO14" s="1354"/>
      <c r="BDP14" s="1354"/>
      <c r="BDQ14" s="1354"/>
      <c r="BDR14" s="1354"/>
      <c r="BDS14" s="1354"/>
      <c r="BDT14" s="1354"/>
      <c r="BDU14" s="1354"/>
      <c r="BDV14" s="1354"/>
      <c r="BDW14" s="1354"/>
      <c r="BDX14" s="1354"/>
      <c r="BDY14" s="1354"/>
      <c r="BDZ14" s="1354"/>
      <c r="BEA14" s="1354"/>
      <c r="BEB14" s="1354"/>
      <c r="BEC14" s="1354"/>
      <c r="BED14" s="1354"/>
      <c r="BEE14" s="1354"/>
      <c r="BEF14" s="1354"/>
      <c r="BEG14" s="1354"/>
      <c r="BEH14" s="1354"/>
      <c r="BEI14" s="1354"/>
      <c r="BEJ14" s="1354"/>
      <c r="BEK14" s="1354"/>
      <c r="BEL14" s="1354"/>
      <c r="BEM14" s="1354"/>
      <c r="BEN14" s="1354"/>
      <c r="BEO14" s="1354"/>
      <c r="BEP14" s="1354"/>
      <c r="BEQ14" s="1354"/>
      <c r="BER14" s="1354"/>
      <c r="BES14" s="1354"/>
      <c r="BET14" s="1354"/>
      <c r="BEU14" s="1354"/>
      <c r="BEV14" s="1354"/>
      <c r="BEW14" s="1354"/>
      <c r="BEX14" s="1354"/>
      <c r="BEY14" s="1354"/>
      <c r="BEZ14" s="1354"/>
      <c r="BFA14" s="1354"/>
      <c r="BFB14" s="1354"/>
      <c r="BFC14" s="1354"/>
      <c r="BFD14" s="1354"/>
      <c r="BFE14" s="1354"/>
      <c r="BFF14" s="1354"/>
      <c r="BFG14" s="1354"/>
      <c r="BFH14" s="1354"/>
      <c r="BFI14" s="1354"/>
      <c r="BFJ14" s="1354"/>
      <c r="BFK14" s="1354"/>
      <c r="BFL14" s="1354"/>
      <c r="BFM14" s="1354"/>
      <c r="BFN14" s="1354"/>
      <c r="BFO14" s="1354"/>
      <c r="BFP14" s="1354"/>
      <c r="BFQ14" s="1354"/>
      <c r="BFR14" s="1354"/>
      <c r="BFS14" s="1354"/>
      <c r="BFT14" s="1354"/>
      <c r="BFU14" s="1354"/>
      <c r="BFV14" s="1354"/>
      <c r="BFW14" s="1354"/>
      <c r="BFX14" s="1354"/>
      <c r="BFY14" s="1354"/>
      <c r="BFZ14" s="1354"/>
      <c r="BGA14" s="1354"/>
      <c r="BGB14" s="1354"/>
      <c r="BGC14" s="1354"/>
      <c r="BGD14" s="1354"/>
      <c r="BGE14" s="1354"/>
      <c r="BGF14" s="1354"/>
      <c r="BGG14" s="1354"/>
      <c r="BGH14" s="1354"/>
      <c r="BGI14" s="1354"/>
      <c r="BGJ14" s="1354"/>
      <c r="BGK14" s="1354"/>
      <c r="BGL14" s="1354"/>
      <c r="BGM14" s="1354"/>
      <c r="BGN14" s="1354"/>
      <c r="BGO14" s="1354"/>
      <c r="BGP14" s="1354"/>
      <c r="BGQ14" s="1354"/>
      <c r="BGR14" s="1354"/>
      <c r="BGS14" s="1354"/>
      <c r="BGT14" s="1354"/>
      <c r="BGU14" s="1354"/>
      <c r="BGV14" s="1354"/>
      <c r="BGW14" s="1354"/>
      <c r="BGX14" s="1354"/>
      <c r="BGY14" s="1354"/>
      <c r="BGZ14" s="1354"/>
      <c r="BHA14" s="1354"/>
      <c r="BHB14" s="1354"/>
      <c r="BHC14" s="1354"/>
      <c r="BHD14" s="1354"/>
      <c r="BHE14" s="1354"/>
      <c r="BHF14" s="1354"/>
      <c r="BHG14" s="1354"/>
      <c r="BHH14" s="1354"/>
      <c r="BHI14" s="1354"/>
      <c r="BHJ14" s="1354"/>
      <c r="BHK14" s="1354"/>
      <c r="BHL14" s="1354"/>
      <c r="BHM14" s="1354"/>
      <c r="BHN14" s="1354"/>
      <c r="BHO14" s="1354"/>
      <c r="BHP14" s="1354"/>
      <c r="BHQ14" s="1354"/>
      <c r="BHR14" s="1354"/>
      <c r="BHS14" s="1354"/>
      <c r="BHT14" s="1354"/>
      <c r="BHU14" s="1354"/>
      <c r="BHV14" s="1354"/>
      <c r="BHW14" s="1354"/>
      <c r="BHX14" s="1354"/>
      <c r="BHY14" s="1354"/>
      <c r="BHZ14" s="1354"/>
      <c r="BIA14" s="1354"/>
      <c r="BIB14" s="1354"/>
      <c r="BIC14" s="1354"/>
      <c r="BID14" s="1354"/>
      <c r="BIE14" s="1354"/>
      <c r="BIF14" s="1354"/>
      <c r="BIG14" s="1354"/>
      <c r="BIH14" s="1354"/>
      <c r="BII14" s="1354"/>
      <c r="BIJ14" s="1354"/>
      <c r="BIK14" s="1354"/>
      <c r="BIL14" s="1354"/>
      <c r="BIM14" s="1354"/>
      <c r="BIN14" s="1354"/>
      <c r="BIO14" s="1354"/>
      <c r="BIP14" s="1354"/>
      <c r="BIQ14" s="1354"/>
      <c r="BIR14" s="1354"/>
      <c r="BIS14" s="1354"/>
      <c r="BIT14" s="1354"/>
      <c r="BIU14" s="1354"/>
      <c r="BIV14" s="1354"/>
      <c r="BIW14" s="1354"/>
      <c r="BIX14" s="1354"/>
      <c r="BIY14" s="1354"/>
      <c r="BIZ14" s="1354"/>
      <c r="BJA14" s="1354"/>
      <c r="BJB14" s="1354"/>
      <c r="BJC14" s="1354"/>
      <c r="BJD14" s="1354"/>
      <c r="BJE14" s="1354"/>
      <c r="BJF14" s="1354"/>
      <c r="BJG14" s="1354"/>
      <c r="BJH14" s="1354"/>
      <c r="BJI14" s="1354"/>
      <c r="BJJ14" s="1354"/>
      <c r="BJK14" s="1354"/>
      <c r="BJL14" s="1354"/>
      <c r="BJM14" s="1354"/>
      <c r="BJN14" s="1354"/>
      <c r="BJO14" s="1354"/>
      <c r="BJP14" s="1354"/>
      <c r="BJQ14" s="1354"/>
      <c r="BJR14" s="1354"/>
      <c r="BJS14" s="1354"/>
      <c r="BJT14" s="1354"/>
      <c r="BJU14" s="1354"/>
      <c r="BJV14" s="1354"/>
      <c r="BJW14" s="1354"/>
      <c r="BJX14" s="1354"/>
      <c r="BJY14" s="1354"/>
      <c r="BJZ14" s="1354"/>
      <c r="BKA14" s="1354"/>
      <c r="BKB14" s="1354"/>
      <c r="BKC14" s="1354"/>
      <c r="BKD14" s="1354"/>
      <c r="BKE14" s="1354"/>
      <c r="BKF14" s="1354"/>
      <c r="BKG14" s="1354"/>
      <c r="BKH14" s="1354"/>
      <c r="BKI14" s="1354"/>
      <c r="BKJ14" s="1354"/>
      <c r="BKK14" s="1354"/>
      <c r="BKL14" s="1354"/>
      <c r="BKM14" s="1354"/>
      <c r="BKN14" s="1354"/>
      <c r="BKO14" s="1354"/>
      <c r="BKP14" s="1354"/>
      <c r="BKQ14" s="1354"/>
      <c r="BKR14" s="1354"/>
      <c r="BKS14" s="1354"/>
      <c r="BKT14" s="1354"/>
      <c r="BKU14" s="1354"/>
      <c r="BKV14" s="1354"/>
      <c r="BKW14" s="1354"/>
      <c r="BKX14" s="1354"/>
      <c r="BKY14" s="1354"/>
      <c r="BKZ14" s="1354"/>
      <c r="BLA14" s="1354"/>
      <c r="BLB14" s="1354"/>
      <c r="BLC14" s="1354"/>
      <c r="BLD14" s="1354"/>
      <c r="BLE14" s="1354"/>
      <c r="BLF14" s="1354"/>
      <c r="BLG14" s="1354"/>
      <c r="BLH14" s="1354"/>
      <c r="BLI14" s="1354"/>
      <c r="BLJ14" s="1354"/>
      <c r="BLK14" s="1354"/>
      <c r="BLL14" s="1354"/>
      <c r="BLM14" s="1354"/>
      <c r="BLN14" s="1354"/>
      <c r="BLO14" s="1354"/>
      <c r="BLP14" s="1354"/>
      <c r="BLQ14" s="1354"/>
      <c r="BLR14" s="1354"/>
      <c r="BLS14" s="1354"/>
      <c r="BLT14" s="1354"/>
      <c r="BLU14" s="1354"/>
      <c r="BLV14" s="1354"/>
      <c r="BLW14" s="1354"/>
      <c r="BLX14" s="1354"/>
      <c r="BLY14" s="1354"/>
      <c r="BLZ14" s="1354"/>
      <c r="BMA14" s="1354"/>
      <c r="BMB14" s="1354"/>
      <c r="BMC14" s="1354"/>
      <c r="BMD14" s="1354"/>
      <c r="BME14" s="1354"/>
      <c r="BMF14" s="1354"/>
      <c r="BMG14" s="1354"/>
      <c r="BMH14" s="1354"/>
      <c r="BMI14" s="1354"/>
      <c r="BMJ14" s="1354"/>
      <c r="BMK14" s="1354"/>
      <c r="BML14" s="1354"/>
      <c r="BMM14" s="1354"/>
      <c r="BMN14" s="1354"/>
      <c r="BMO14" s="1354"/>
      <c r="BMP14" s="1354"/>
      <c r="BMQ14" s="1354"/>
      <c r="BMR14" s="1354"/>
      <c r="BMS14" s="1354"/>
      <c r="BMT14" s="1354"/>
      <c r="BMU14" s="1354"/>
      <c r="BMV14" s="1354"/>
      <c r="BMW14" s="1354"/>
      <c r="BMX14" s="1354"/>
      <c r="BMY14" s="1354"/>
      <c r="BMZ14" s="1354"/>
      <c r="BNA14" s="1354"/>
      <c r="BNB14" s="1354"/>
      <c r="BNC14" s="1354"/>
      <c r="BND14" s="1354"/>
      <c r="BNE14" s="1354"/>
      <c r="BNF14" s="1354"/>
      <c r="BNG14" s="1354"/>
      <c r="BNH14" s="1354"/>
      <c r="BNI14" s="1354"/>
      <c r="BNJ14" s="1354"/>
      <c r="BNK14" s="1354"/>
      <c r="BNL14" s="1354"/>
      <c r="BNM14" s="1354"/>
      <c r="BNN14" s="1354"/>
      <c r="BNO14" s="1354"/>
      <c r="BNP14" s="1354"/>
      <c r="BNQ14" s="1354"/>
      <c r="BNR14" s="1354"/>
      <c r="BNS14" s="1354"/>
      <c r="BNT14" s="1354"/>
      <c r="BNU14" s="1354"/>
      <c r="BNV14" s="1354"/>
      <c r="BNW14" s="1354"/>
      <c r="BNX14" s="1354"/>
      <c r="BNY14" s="1354"/>
      <c r="BNZ14" s="1354"/>
      <c r="BOA14" s="1354"/>
      <c r="BOB14" s="1354"/>
      <c r="BOC14" s="1354"/>
      <c r="BOD14" s="1354"/>
      <c r="BOE14" s="1354"/>
      <c r="BOF14" s="1354"/>
      <c r="BOG14" s="1354"/>
      <c r="BOH14" s="1354"/>
      <c r="BOI14" s="1354"/>
      <c r="BOJ14" s="1354"/>
      <c r="BOK14" s="1354"/>
      <c r="BOL14" s="1354"/>
      <c r="BOM14" s="1354"/>
      <c r="BON14" s="1354"/>
      <c r="BOO14" s="1354"/>
      <c r="BOP14" s="1354"/>
      <c r="BOQ14" s="1354"/>
      <c r="BOR14" s="1354"/>
      <c r="BOS14" s="1354"/>
      <c r="BOT14" s="1354"/>
      <c r="BOU14" s="1354"/>
      <c r="BOV14" s="1354"/>
      <c r="BOW14" s="1354"/>
      <c r="BOX14" s="1354"/>
      <c r="BOY14" s="1354"/>
      <c r="BOZ14" s="1354"/>
      <c r="BPA14" s="1354"/>
      <c r="BPB14" s="1354"/>
      <c r="BPC14" s="1354"/>
      <c r="BPD14" s="1354"/>
      <c r="BPE14" s="1354"/>
      <c r="BPF14" s="1354"/>
      <c r="BPG14" s="1354"/>
      <c r="BPH14" s="1354"/>
      <c r="BPI14" s="1354"/>
      <c r="BPJ14" s="1354"/>
      <c r="BPK14" s="1354"/>
      <c r="BPL14" s="1354"/>
      <c r="BPM14" s="1354"/>
      <c r="BPN14" s="1354"/>
      <c r="BPO14" s="1354"/>
      <c r="BPP14" s="1354"/>
      <c r="BPQ14" s="1354"/>
      <c r="BPR14" s="1354"/>
      <c r="BPS14" s="1354"/>
      <c r="BPT14" s="1354"/>
      <c r="BPU14" s="1354"/>
      <c r="BPV14" s="1354"/>
      <c r="BPW14" s="1354"/>
      <c r="BPX14" s="1354"/>
      <c r="BPY14" s="1354"/>
      <c r="BPZ14" s="1354"/>
      <c r="BQA14" s="1354"/>
      <c r="BQB14" s="1354"/>
      <c r="BQC14" s="1354"/>
      <c r="BQD14" s="1354"/>
      <c r="BQE14" s="1354"/>
      <c r="BQF14" s="1354"/>
      <c r="BQG14" s="1354"/>
      <c r="BQH14" s="1354"/>
      <c r="BQI14" s="1354"/>
      <c r="BQJ14" s="1354"/>
      <c r="BQK14" s="1354"/>
      <c r="BQL14" s="1354"/>
      <c r="BQM14" s="1354"/>
      <c r="BQN14" s="1354"/>
      <c r="BQO14" s="1354"/>
      <c r="BQP14" s="1354"/>
      <c r="BQQ14" s="1354"/>
      <c r="BQR14" s="1354"/>
      <c r="BQS14" s="1354"/>
      <c r="BQT14" s="1354"/>
      <c r="BQU14" s="1354"/>
      <c r="BQV14" s="1354"/>
      <c r="BQW14" s="1354"/>
      <c r="BQX14" s="1354"/>
      <c r="BQY14" s="1354"/>
      <c r="BQZ14" s="1354"/>
      <c r="BRA14" s="1354"/>
      <c r="BRB14" s="1354"/>
      <c r="BRC14" s="1354"/>
      <c r="BRD14" s="1354"/>
      <c r="BRE14" s="1354"/>
      <c r="BRF14" s="1354"/>
      <c r="BRG14" s="1354"/>
      <c r="BRH14" s="1354"/>
      <c r="BRI14" s="1354"/>
      <c r="BRJ14" s="1354"/>
      <c r="BRK14" s="1354"/>
      <c r="BRL14" s="1354"/>
      <c r="BRM14" s="1354"/>
      <c r="BRN14" s="1354"/>
      <c r="BRO14" s="1354"/>
      <c r="BRP14" s="1354"/>
      <c r="BRQ14" s="1354"/>
      <c r="BRR14" s="1354"/>
      <c r="BRS14" s="1354"/>
      <c r="BRT14" s="1354"/>
      <c r="BRU14" s="1354"/>
      <c r="BRV14" s="1354"/>
      <c r="BRW14" s="1354"/>
      <c r="BRX14" s="1354"/>
      <c r="BRY14" s="1354"/>
      <c r="BRZ14" s="1354"/>
      <c r="BSA14" s="1354"/>
      <c r="BSB14" s="1354"/>
      <c r="BSC14" s="1354"/>
      <c r="BSD14" s="1354"/>
      <c r="BSE14" s="1354"/>
      <c r="BSF14" s="1354"/>
      <c r="BSG14" s="1354"/>
      <c r="BSH14" s="1354"/>
      <c r="BSI14" s="1354"/>
      <c r="BSJ14" s="1354"/>
      <c r="BSK14" s="1354"/>
      <c r="BSL14" s="1354"/>
      <c r="BSM14" s="1354"/>
      <c r="BSN14" s="1354"/>
      <c r="BSO14" s="1354"/>
      <c r="BSP14" s="1354"/>
      <c r="BSQ14" s="1354"/>
      <c r="BSR14" s="1354"/>
      <c r="BSS14" s="1354"/>
      <c r="BST14" s="1354"/>
      <c r="BSU14" s="1354"/>
      <c r="BSV14" s="1354"/>
      <c r="BSW14" s="1354"/>
      <c r="BSX14" s="1354"/>
      <c r="BSY14" s="1354"/>
      <c r="BSZ14" s="1354"/>
      <c r="BTA14" s="1354"/>
      <c r="BTB14" s="1354"/>
      <c r="BTC14" s="1354"/>
      <c r="BTD14" s="1354"/>
      <c r="BTE14" s="1354"/>
      <c r="BTF14" s="1354"/>
      <c r="BTG14" s="1354"/>
      <c r="BTH14" s="1354"/>
      <c r="BTI14" s="1354"/>
      <c r="BTJ14" s="1354"/>
      <c r="BTK14" s="1354"/>
      <c r="BTL14" s="1354"/>
      <c r="BTM14" s="1354"/>
      <c r="BTN14" s="1354"/>
      <c r="BTO14" s="1354"/>
      <c r="BTP14" s="1354"/>
      <c r="BTQ14" s="1354"/>
      <c r="BTR14" s="1354"/>
      <c r="BTS14" s="1354"/>
      <c r="BTT14" s="1354"/>
      <c r="BTU14" s="1354"/>
      <c r="BTV14" s="1354"/>
      <c r="BTW14" s="1354"/>
      <c r="BTX14" s="1354"/>
      <c r="BTY14" s="1354"/>
      <c r="BTZ14" s="1354"/>
      <c r="BUA14" s="1354"/>
      <c r="BUB14" s="1354"/>
      <c r="BUC14" s="1354"/>
      <c r="BUD14" s="1354"/>
      <c r="BUE14" s="1354"/>
      <c r="BUF14" s="1354"/>
      <c r="BUG14" s="1354"/>
      <c r="BUH14" s="1354"/>
      <c r="BUI14" s="1354"/>
      <c r="BUJ14" s="1354"/>
      <c r="BUK14" s="1354"/>
      <c r="BUL14" s="1354"/>
      <c r="BUM14" s="1354"/>
      <c r="BUN14" s="1354"/>
      <c r="BUO14" s="1354"/>
      <c r="BUP14" s="1354"/>
      <c r="BUQ14" s="1354"/>
      <c r="BUR14" s="1354"/>
      <c r="BUS14" s="1354"/>
      <c r="BUT14" s="1354"/>
      <c r="BUU14" s="1354"/>
      <c r="BUV14" s="1354"/>
      <c r="BUW14" s="1354"/>
      <c r="BUX14" s="1354"/>
      <c r="BUY14" s="1354"/>
      <c r="BUZ14" s="1354"/>
      <c r="BVA14" s="1354"/>
      <c r="BVB14" s="1354"/>
      <c r="BVC14" s="1354"/>
      <c r="BVD14" s="1354"/>
      <c r="BVE14" s="1354"/>
      <c r="BVF14" s="1354"/>
      <c r="BVG14" s="1354"/>
      <c r="BVH14" s="1354"/>
      <c r="BVI14" s="1354"/>
      <c r="BVJ14" s="1354"/>
      <c r="BVK14" s="1354"/>
      <c r="BVL14" s="1354"/>
      <c r="BVM14" s="1354"/>
      <c r="BVN14" s="1354"/>
      <c r="BVO14" s="1354"/>
      <c r="BVP14" s="1354"/>
      <c r="BVQ14" s="1354"/>
      <c r="BVR14" s="1354"/>
      <c r="BVS14" s="1354"/>
      <c r="BVT14" s="1354"/>
      <c r="BVU14" s="1354"/>
      <c r="BVV14" s="1354"/>
      <c r="BVW14" s="1354"/>
      <c r="BVX14" s="1354"/>
      <c r="BVY14" s="1354"/>
      <c r="BVZ14" s="1354"/>
      <c r="BWA14" s="1354"/>
      <c r="BWB14" s="1354"/>
      <c r="BWC14" s="1354"/>
      <c r="BWD14" s="1354"/>
      <c r="BWE14" s="1354"/>
      <c r="BWF14" s="1354"/>
      <c r="BWG14" s="1354"/>
      <c r="BWH14" s="1354"/>
      <c r="BWI14" s="1354"/>
      <c r="BWJ14" s="1354"/>
      <c r="BWK14" s="1354"/>
      <c r="BWL14" s="1354"/>
      <c r="BWM14" s="1354"/>
      <c r="BWN14" s="1354"/>
      <c r="BWO14" s="1354"/>
      <c r="BWP14" s="1354"/>
      <c r="BWQ14" s="1354"/>
      <c r="BWR14" s="1354"/>
      <c r="BWS14" s="1354"/>
      <c r="BWT14" s="1354"/>
      <c r="BWU14" s="1354"/>
      <c r="BWV14" s="1354"/>
      <c r="BWW14" s="1354"/>
      <c r="BWX14" s="1354"/>
      <c r="BWY14" s="1354"/>
      <c r="BWZ14" s="1354"/>
      <c r="BXA14" s="1354"/>
      <c r="BXB14" s="1354"/>
      <c r="BXC14" s="1354"/>
      <c r="BXD14" s="1354"/>
      <c r="BXE14" s="1354"/>
      <c r="BXF14" s="1354"/>
      <c r="BXG14" s="1354"/>
      <c r="BXH14" s="1354"/>
      <c r="BXI14" s="1354"/>
      <c r="BXJ14" s="1354"/>
      <c r="BXK14" s="1354"/>
      <c r="BXL14" s="1354"/>
      <c r="BXM14" s="1354"/>
      <c r="BXN14" s="1354"/>
      <c r="BXO14" s="1354"/>
      <c r="BXP14" s="1354"/>
      <c r="BXQ14" s="1354"/>
      <c r="BXR14" s="1354"/>
      <c r="BXS14" s="1354"/>
      <c r="BXT14" s="1354"/>
      <c r="BXU14" s="1354"/>
      <c r="BXV14" s="1354"/>
      <c r="BXW14" s="1354"/>
      <c r="BXX14" s="1354"/>
      <c r="BXY14" s="1354"/>
      <c r="BXZ14" s="1354"/>
      <c r="BYA14" s="1354"/>
      <c r="BYB14" s="1354"/>
      <c r="BYC14" s="1354"/>
      <c r="BYD14" s="1354"/>
      <c r="BYE14" s="1354"/>
      <c r="BYF14" s="1354"/>
      <c r="BYG14" s="1354"/>
      <c r="BYH14" s="1354"/>
      <c r="BYI14" s="1354"/>
      <c r="BYJ14" s="1354"/>
      <c r="BYK14" s="1354"/>
      <c r="BYL14" s="1354"/>
      <c r="BYM14" s="1354"/>
      <c r="BYN14" s="1354"/>
      <c r="BYO14" s="1354"/>
      <c r="BYP14" s="1354"/>
      <c r="BYQ14" s="1354"/>
      <c r="BYR14" s="1354"/>
      <c r="BYS14" s="1354"/>
      <c r="BYT14" s="1354"/>
      <c r="BYU14" s="1354"/>
      <c r="BYV14" s="1354"/>
      <c r="BYW14" s="1354"/>
      <c r="BYX14" s="1354"/>
      <c r="BYY14" s="1354"/>
      <c r="BYZ14" s="1354"/>
      <c r="BZA14" s="1354"/>
      <c r="BZB14" s="1354"/>
      <c r="BZC14" s="1354"/>
      <c r="BZD14" s="1354"/>
      <c r="BZE14" s="1354"/>
      <c r="BZF14" s="1354"/>
      <c r="BZG14" s="1354"/>
      <c r="BZH14" s="1354"/>
      <c r="BZI14" s="1354"/>
      <c r="BZJ14" s="1354"/>
      <c r="BZK14" s="1354"/>
      <c r="BZL14" s="1354"/>
      <c r="BZM14" s="1354"/>
      <c r="BZN14" s="1354"/>
      <c r="BZO14" s="1354"/>
      <c r="BZP14" s="1354"/>
      <c r="BZQ14" s="1354"/>
      <c r="BZR14" s="1354"/>
      <c r="BZS14" s="1354"/>
      <c r="BZT14" s="1354"/>
      <c r="BZU14" s="1354"/>
      <c r="BZV14" s="1354"/>
      <c r="BZW14" s="1354"/>
      <c r="BZX14" s="1354"/>
      <c r="BZY14" s="1354"/>
      <c r="BZZ14" s="1354"/>
      <c r="CAA14" s="1354"/>
      <c r="CAB14" s="1354"/>
      <c r="CAC14" s="1354"/>
      <c r="CAD14" s="1354"/>
      <c r="CAE14" s="1354"/>
      <c r="CAF14" s="1354"/>
      <c r="CAG14" s="1354"/>
      <c r="CAH14" s="1354"/>
      <c r="CAI14" s="1354"/>
      <c r="CAJ14" s="1354"/>
      <c r="CAK14" s="1354"/>
      <c r="CAL14" s="1354"/>
      <c r="CAM14" s="1354"/>
      <c r="CAN14" s="1354"/>
      <c r="CAO14" s="1354"/>
      <c r="CAP14" s="1354"/>
      <c r="CAQ14" s="1354"/>
      <c r="CAR14" s="1354"/>
      <c r="CAS14" s="1354"/>
      <c r="CAT14" s="1354"/>
      <c r="CAU14" s="1354"/>
      <c r="CAV14" s="1354"/>
      <c r="CAW14" s="1354"/>
      <c r="CAX14" s="1354"/>
      <c r="CAY14" s="1354"/>
      <c r="CAZ14" s="1354"/>
      <c r="CBA14" s="1354"/>
      <c r="CBB14" s="1354"/>
      <c r="CBC14" s="1354"/>
      <c r="CBD14" s="1354"/>
      <c r="CBE14" s="1354"/>
      <c r="CBF14" s="1354"/>
      <c r="CBG14" s="1354"/>
      <c r="CBH14" s="1354"/>
      <c r="CBI14" s="1354"/>
      <c r="CBJ14" s="1354"/>
      <c r="CBK14" s="1354"/>
      <c r="CBL14" s="1354"/>
      <c r="CBM14" s="1354"/>
      <c r="CBN14" s="1354"/>
      <c r="CBO14" s="1354"/>
      <c r="CBP14" s="1354"/>
      <c r="CBQ14" s="1354"/>
      <c r="CBR14" s="1354"/>
      <c r="CBS14" s="1354"/>
      <c r="CBT14" s="1354"/>
      <c r="CBU14" s="1354"/>
      <c r="CBV14" s="1354"/>
      <c r="CBW14" s="1354"/>
      <c r="CBX14" s="1354"/>
      <c r="CBY14" s="1354"/>
      <c r="CBZ14" s="1354"/>
      <c r="CCA14" s="1354"/>
      <c r="CCB14" s="1354"/>
      <c r="CCC14" s="1354"/>
      <c r="CCD14" s="1354"/>
      <c r="CCE14" s="1354"/>
      <c r="CCF14" s="1354"/>
      <c r="CCG14" s="1354"/>
      <c r="CCH14" s="1354"/>
      <c r="CCI14" s="1354"/>
      <c r="CCJ14" s="1354"/>
      <c r="CCK14" s="1354"/>
      <c r="CCL14" s="1354"/>
      <c r="CCM14" s="1354"/>
      <c r="CCN14" s="1354"/>
      <c r="CCO14" s="1354"/>
      <c r="CCP14" s="1354"/>
      <c r="CCQ14" s="1354"/>
      <c r="CCR14" s="1354"/>
      <c r="CCS14" s="1354"/>
      <c r="CCT14" s="1354"/>
      <c r="CCU14" s="1354"/>
      <c r="CCV14" s="1354"/>
      <c r="CCW14" s="1354"/>
      <c r="CCX14" s="1354"/>
      <c r="CCY14" s="1354"/>
      <c r="CCZ14" s="1354"/>
      <c r="CDA14" s="1354"/>
      <c r="CDB14" s="1354"/>
      <c r="CDC14" s="1354"/>
      <c r="CDD14" s="1354"/>
      <c r="CDE14" s="1354"/>
      <c r="CDF14" s="1354"/>
      <c r="CDG14" s="1354"/>
      <c r="CDH14" s="1354"/>
      <c r="CDI14" s="1354"/>
      <c r="CDJ14" s="1354"/>
      <c r="CDK14" s="1354"/>
      <c r="CDL14" s="1354"/>
      <c r="CDM14" s="1354"/>
      <c r="CDN14" s="1354"/>
      <c r="CDO14" s="1354"/>
      <c r="CDP14" s="1354"/>
      <c r="CDQ14" s="1354"/>
      <c r="CDR14" s="1354"/>
      <c r="CDS14" s="1354"/>
      <c r="CDT14" s="1354"/>
      <c r="CDU14" s="1354"/>
      <c r="CDV14" s="1354"/>
      <c r="CDW14" s="1354"/>
      <c r="CDX14" s="1354"/>
      <c r="CDY14" s="1354"/>
      <c r="CDZ14" s="1354"/>
      <c r="CEA14" s="1354"/>
      <c r="CEB14" s="1354"/>
      <c r="CEC14" s="1354"/>
      <c r="CED14" s="1354"/>
      <c r="CEE14" s="1354"/>
      <c r="CEF14" s="1354"/>
      <c r="CEG14" s="1354"/>
      <c r="CEH14" s="1354"/>
      <c r="CEI14" s="1354"/>
      <c r="CEJ14" s="1354"/>
      <c r="CEK14" s="1354"/>
      <c r="CEL14" s="1354"/>
      <c r="CEM14" s="1354"/>
      <c r="CEN14" s="1354"/>
      <c r="CEO14" s="1354"/>
      <c r="CEP14" s="1354"/>
      <c r="CEQ14" s="1354"/>
      <c r="CER14" s="1354"/>
      <c r="CES14" s="1354"/>
      <c r="CET14" s="1354"/>
      <c r="CEU14" s="1354"/>
      <c r="CEV14" s="1354"/>
      <c r="CEW14" s="1354"/>
      <c r="CEX14" s="1354"/>
      <c r="CEY14" s="1354"/>
      <c r="CEZ14" s="1354"/>
      <c r="CFA14" s="1354"/>
      <c r="CFB14" s="1354"/>
      <c r="CFC14" s="1354"/>
      <c r="CFD14" s="1354"/>
      <c r="CFE14" s="1354"/>
      <c r="CFF14" s="1354"/>
      <c r="CFG14" s="1354"/>
      <c r="CFH14" s="1354"/>
      <c r="CFI14" s="1354"/>
      <c r="CFJ14" s="1354"/>
      <c r="CFK14" s="1354"/>
      <c r="CFL14" s="1354"/>
      <c r="CFM14" s="1354"/>
      <c r="CFN14" s="1354"/>
      <c r="CFO14" s="1354"/>
      <c r="CFP14" s="1354"/>
      <c r="CFQ14" s="1354"/>
      <c r="CFR14" s="1354"/>
      <c r="CFS14" s="1354"/>
      <c r="CFT14" s="1354"/>
      <c r="CFU14" s="1354"/>
      <c r="CFV14" s="1354"/>
      <c r="CFW14" s="1354"/>
      <c r="CFX14" s="1354"/>
      <c r="CFY14" s="1354"/>
      <c r="CFZ14" s="1354"/>
      <c r="CGA14" s="1354"/>
      <c r="CGB14" s="1354"/>
      <c r="CGC14" s="1354"/>
      <c r="CGD14" s="1354"/>
      <c r="CGE14" s="1354"/>
      <c r="CGF14" s="1354"/>
      <c r="CGG14" s="1354"/>
      <c r="CGH14" s="1354"/>
      <c r="CGI14" s="1354"/>
      <c r="CGJ14" s="1354"/>
      <c r="CGK14" s="1354"/>
      <c r="CGL14" s="1354"/>
      <c r="CGM14" s="1354"/>
      <c r="CGN14" s="1354"/>
      <c r="CGO14" s="1354"/>
      <c r="CGP14" s="1354"/>
      <c r="CGQ14" s="1354"/>
      <c r="CGR14" s="1354"/>
      <c r="CGS14" s="1354"/>
      <c r="CGT14" s="1354"/>
      <c r="CGU14" s="1354"/>
      <c r="CGV14" s="1354"/>
      <c r="CGW14" s="1354"/>
      <c r="CGX14" s="1354"/>
      <c r="CGY14" s="1354"/>
      <c r="CGZ14" s="1354"/>
      <c r="CHA14" s="1354"/>
      <c r="CHB14" s="1354"/>
      <c r="CHC14" s="1354"/>
      <c r="CHD14" s="1354"/>
      <c r="CHE14" s="1354"/>
      <c r="CHF14" s="1354"/>
      <c r="CHG14" s="1354"/>
      <c r="CHH14" s="1354"/>
      <c r="CHI14" s="1354"/>
      <c r="CHJ14" s="1354"/>
      <c r="CHK14" s="1354"/>
      <c r="CHL14" s="1354"/>
      <c r="CHM14" s="1354"/>
      <c r="CHN14" s="1354"/>
      <c r="CHO14" s="1354"/>
      <c r="CHP14" s="1354"/>
      <c r="CHQ14" s="1354"/>
      <c r="CHR14" s="1354"/>
      <c r="CHS14" s="1354"/>
      <c r="CHT14" s="1354"/>
      <c r="CHU14" s="1354"/>
      <c r="CHV14" s="1354"/>
      <c r="CHW14" s="1354"/>
      <c r="CHX14" s="1354"/>
      <c r="CHY14" s="1354"/>
      <c r="CHZ14" s="1354"/>
      <c r="CIA14" s="1354"/>
      <c r="CIB14" s="1354"/>
      <c r="CIC14" s="1354"/>
      <c r="CID14" s="1354"/>
      <c r="CIE14" s="1354"/>
      <c r="CIF14" s="1354"/>
      <c r="CIG14" s="1354"/>
      <c r="CIH14" s="1354"/>
      <c r="CII14" s="1354"/>
      <c r="CIJ14" s="1354"/>
      <c r="CIK14" s="1354"/>
      <c r="CIL14" s="1354"/>
      <c r="CIM14" s="1354"/>
      <c r="CIN14" s="1354"/>
      <c r="CIO14" s="1354"/>
      <c r="CIP14" s="1354"/>
      <c r="CIQ14" s="1354"/>
      <c r="CIR14" s="1354"/>
      <c r="CIS14" s="1354"/>
      <c r="CIT14" s="1354"/>
      <c r="CIU14" s="1354"/>
      <c r="CIV14" s="1354"/>
      <c r="CIW14" s="1354"/>
      <c r="CIX14" s="1354"/>
      <c r="CIY14" s="1354"/>
      <c r="CIZ14" s="1354"/>
      <c r="CJA14" s="1354"/>
      <c r="CJB14" s="1354"/>
      <c r="CJC14" s="1354"/>
      <c r="CJD14" s="1354"/>
      <c r="CJE14" s="1354"/>
      <c r="CJF14" s="1354"/>
      <c r="CJG14" s="1354"/>
      <c r="CJH14" s="1354"/>
      <c r="CJI14" s="1354"/>
      <c r="CJJ14" s="1354"/>
      <c r="CJK14" s="1354"/>
      <c r="CJL14" s="1354"/>
      <c r="CJM14" s="1354"/>
      <c r="CJN14" s="1354"/>
      <c r="CJO14" s="1354"/>
      <c r="CJP14" s="1354"/>
      <c r="CJQ14" s="1354"/>
      <c r="CJR14" s="1354"/>
      <c r="CJS14" s="1354"/>
      <c r="CJT14" s="1354"/>
      <c r="CJU14" s="1354"/>
      <c r="CJV14" s="1354"/>
      <c r="CJW14" s="1354"/>
      <c r="CJX14" s="1354"/>
      <c r="CJY14" s="1354"/>
      <c r="CJZ14" s="1354"/>
      <c r="CKA14" s="1354"/>
      <c r="CKB14" s="1354"/>
      <c r="CKC14" s="1354"/>
      <c r="CKD14" s="1354"/>
      <c r="CKE14" s="1354"/>
      <c r="CKF14" s="1354"/>
      <c r="CKG14" s="1354"/>
      <c r="CKH14" s="1354"/>
      <c r="CKI14" s="1354"/>
      <c r="CKJ14" s="1354"/>
      <c r="CKK14" s="1354"/>
      <c r="CKL14" s="1354"/>
      <c r="CKM14" s="1354"/>
      <c r="CKN14" s="1354"/>
      <c r="CKO14" s="1354"/>
      <c r="CKP14" s="1354"/>
      <c r="CKQ14" s="1354"/>
      <c r="CKR14" s="1354"/>
      <c r="CKS14" s="1354"/>
      <c r="CKT14" s="1354"/>
      <c r="CKU14" s="1354"/>
      <c r="CKV14" s="1354"/>
      <c r="CKW14" s="1354"/>
      <c r="CKX14" s="1354"/>
      <c r="CKY14" s="1354"/>
      <c r="CKZ14" s="1354"/>
      <c r="CLA14" s="1354"/>
      <c r="CLB14" s="1354"/>
      <c r="CLC14" s="1354"/>
      <c r="CLD14" s="1354"/>
      <c r="CLE14" s="1354"/>
      <c r="CLF14" s="1354"/>
      <c r="CLG14" s="1354"/>
      <c r="CLH14" s="1354"/>
      <c r="CLI14" s="1354"/>
      <c r="CLJ14" s="1354"/>
      <c r="CLK14" s="1354"/>
      <c r="CLL14" s="1354"/>
      <c r="CLM14" s="1354"/>
      <c r="CLN14" s="1354"/>
      <c r="CLO14" s="1354"/>
      <c r="CLP14" s="1354"/>
      <c r="CLQ14" s="1354"/>
      <c r="CLR14" s="1354"/>
      <c r="CLS14" s="1354"/>
      <c r="CLT14" s="1354"/>
      <c r="CLU14" s="1354"/>
      <c r="CLV14" s="1354"/>
      <c r="CLW14" s="1354"/>
      <c r="CLX14" s="1354"/>
      <c r="CLY14" s="1354"/>
      <c r="CLZ14" s="1354"/>
      <c r="CMA14" s="1354"/>
      <c r="CMB14" s="1354"/>
      <c r="CMC14" s="1354"/>
      <c r="CMD14" s="1354"/>
      <c r="CME14" s="1354"/>
      <c r="CMF14" s="1354"/>
      <c r="CMG14" s="1354"/>
      <c r="CMH14" s="1354"/>
      <c r="CMI14" s="1354"/>
      <c r="CMJ14" s="1354"/>
      <c r="CMK14" s="1354"/>
      <c r="CML14" s="1354"/>
      <c r="CMM14" s="1354"/>
      <c r="CMN14" s="1354"/>
      <c r="CMO14" s="1354"/>
      <c r="CMP14" s="1354"/>
      <c r="CMQ14" s="1354"/>
      <c r="CMR14" s="1354"/>
      <c r="CMS14" s="1354"/>
      <c r="CMT14" s="1354"/>
      <c r="CMU14" s="1354"/>
      <c r="CMV14" s="1354"/>
      <c r="CMW14" s="1354"/>
      <c r="CMX14" s="1354"/>
      <c r="CMY14" s="1354"/>
      <c r="CMZ14" s="1354"/>
      <c r="CNA14" s="1354"/>
      <c r="CNB14" s="1354"/>
      <c r="CNC14" s="1354"/>
      <c r="CND14" s="1354"/>
      <c r="CNE14" s="1354"/>
      <c r="CNF14" s="1354"/>
      <c r="CNG14" s="1354"/>
      <c r="CNH14" s="1354"/>
      <c r="CNI14" s="1354"/>
      <c r="CNJ14" s="1354"/>
      <c r="CNK14" s="1354"/>
      <c r="CNL14" s="1354"/>
      <c r="CNM14" s="1354"/>
      <c r="CNN14" s="1354"/>
      <c r="CNO14" s="1354"/>
      <c r="CNP14" s="1354"/>
      <c r="CNQ14" s="1354"/>
      <c r="CNR14" s="1354"/>
      <c r="CNS14" s="1354"/>
      <c r="CNT14" s="1354"/>
      <c r="CNU14" s="1354"/>
      <c r="CNV14" s="1354"/>
      <c r="CNW14" s="1354"/>
      <c r="CNX14" s="1354"/>
      <c r="CNY14" s="1354"/>
      <c r="CNZ14" s="1354"/>
      <c r="COA14" s="1354"/>
      <c r="COB14" s="1354"/>
      <c r="COC14" s="1354"/>
      <c r="COD14" s="1354"/>
      <c r="COE14" s="1354"/>
      <c r="COF14" s="1354"/>
      <c r="COG14" s="1354"/>
      <c r="COH14" s="1354"/>
      <c r="COI14" s="1354"/>
      <c r="COJ14" s="1354"/>
      <c r="COK14" s="1354"/>
      <c r="COL14" s="1354"/>
      <c r="COM14" s="1354"/>
      <c r="CON14" s="1354"/>
      <c r="COO14" s="1354"/>
      <c r="COP14" s="1354"/>
      <c r="COQ14" s="1354"/>
      <c r="COR14" s="1354"/>
      <c r="COS14" s="1354"/>
      <c r="COT14" s="1354"/>
      <c r="COU14" s="1354"/>
      <c r="COV14" s="1354"/>
      <c r="COW14" s="1354"/>
      <c r="COX14" s="1354"/>
      <c r="COY14" s="1354"/>
      <c r="COZ14" s="1354"/>
      <c r="CPA14" s="1354"/>
      <c r="CPB14" s="1354"/>
      <c r="CPC14" s="1354"/>
      <c r="CPD14" s="1354"/>
      <c r="CPE14" s="1354"/>
      <c r="CPF14" s="1354"/>
      <c r="CPG14" s="1354"/>
      <c r="CPH14" s="1354"/>
      <c r="CPI14" s="1354"/>
      <c r="CPJ14" s="1354"/>
      <c r="CPK14" s="1354"/>
      <c r="CPL14" s="1354"/>
      <c r="CPM14" s="1354"/>
      <c r="CPN14" s="1354"/>
      <c r="CPO14" s="1354"/>
      <c r="CPP14" s="1354"/>
      <c r="CPQ14" s="1354"/>
      <c r="CPR14" s="1354"/>
      <c r="CPS14" s="1354"/>
      <c r="CPT14" s="1354"/>
      <c r="CPU14" s="1354"/>
      <c r="CPV14" s="1354"/>
      <c r="CPW14" s="1354"/>
      <c r="CPX14" s="1354"/>
      <c r="CPY14" s="1354"/>
      <c r="CPZ14" s="1354"/>
      <c r="CQA14" s="1354"/>
      <c r="CQB14" s="1354"/>
      <c r="CQC14" s="1354"/>
      <c r="CQD14" s="1354"/>
      <c r="CQE14" s="1354"/>
      <c r="CQF14" s="1354"/>
      <c r="CQG14" s="1354"/>
      <c r="CQH14" s="1354"/>
      <c r="CQI14" s="1354"/>
      <c r="CQJ14" s="1354"/>
      <c r="CQK14" s="1354"/>
      <c r="CQL14" s="1354"/>
      <c r="CQM14" s="1354"/>
      <c r="CQN14" s="1354"/>
      <c r="CQO14" s="1354"/>
      <c r="CQP14" s="1354"/>
      <c r="CQQ14" s="1354"/>
      <c r="CQR14" s="1354"/>
      <c r="CQS14" s="1354"/>
      <c r="CQT14" s="1354"/>
      <c r="CQU14" s="1354"/>
      <c r="CQV14" s="1354"/>
      <c r="CQW14" s="1354"/>
      <c r="CQX14" s="1354"/>
      <c r="CQY14" s="1354"/>
      <c r="CQZ14" s="1354"/>
      <c r="CRA14" s="1354"/>
      <c r="CRB14" s="1354"/>
      <c r="CRC14" s="1354"/>
      <c r="CRD14" s="1354"/>
      <c r="CRE14" s="1354"/>
      <c r="CRF14" s="1354"/>
      <c r="CRG14" s="1354"/>
      <c r="CRH14" s="1354"/>
      <c r="CRI14" s="1354"/>
      <c r="CRJ14" s="1354"/>
      <c r="CRK14" s="1354"/>
      <c r="CRL14" s="1354"/>
      <c r="CRM14" s="1354"/>
      <c r="CRN14" s="1354"/>
      <c r="CRO14" s="1354"/>
      <c r="CRP14" s="1354"/>
      <c r="CRQ14" s="1354"/>
      <c r="CRR14" s="1354"/>
      <c r="CRS14" s="1354"/>
      <c r="CRT14" s="1354"/>
      <c r="CRU14" s="1354"/>
      <c r="CRV14" s="1354"/>
      <c r="CRW14" s="1354"/>
      <c r="CRX14" s="1354"/>
      <c r="CRY14" s="1354"/>
      <c r="CRZ14" s="1354"/>
      <c r="CSA14" s="1354"/>
      <c r="CSB14" s="1354"/>
      <c r="CSC14" s="1354"/>
      <c r="CSD14" s="1354"/>
      <c r="CSE14" s="1354"/>
      <c r="CSF14" s="1354"/>
      <c r="CSG14" s="1354"/>
      <c r="CSH14" s="1354"/>
      <c r="CSI14" s="1354"/>
      <c r="CSJ14" s="1354"/>
      <c r="CSK14" s="1354"/>
      <c r="CSL14" s="1354"/>
      <c r="CSM14" s="1354"/>
      <c r="CSN14" s="1354"/>
      <c r="CSO14" s="1354"/>
      <c r="CSP14" s="1354"/>
      <c r="CSQ14" s="1354"/>
      <c r="CSR14" s="1354"/>
      <c r="CSS14" s="1354"/>
      <c r="CST14" s="1354"/>
      <c r="CSU14" s="1354"/>
      <c r="CSV14" s="1354"/>
      <c r="CSW14" s="1354"/>
      <c r="CSX14" s="1354"/>
      <c r="CSY14" s="1354"/>
      <c r="CSZ14" s="1354"/>
      <c r="CTA14" s="1354"/>
      <c r="CTB14" s="1354"/>
      <c r="CTC14" s="1354"/>
      <c r="CTD14" s="1354"/>
      <c r="CTE14" s="1354"/>
      <c r="CTF14" s="1354"/>
      <c r="CTG14" s="1354"/>
      <c r="CTH14" s="1354"/>
      <c r="CTI14" s="1354"/>
      <c r="CTJ14" s="1354"/>
      <c r="CTK14" s="1354"/>
      <c r="CTL14" s="1354"/>
      <c r="CTM14" s="1354"/>
      <c r="CTN14" s="1354"/>
      <c r="CTO14" s="1354"/>
      <c r="CTP14" s="1354"/>
      <c r="CTQ14" s="1354"/>
      <c r="CTR14" s="1354"/>
      <c r="CTS14" s="1354"/>
      <c r="CTT14" s="1354"/>
      <c r="CTU14" s="1354"/>
      <c r="CTV14" s="1354"/>
      <c r="CTW14" s="1354"/>
      <c r="CTX14" s="1354"/>
      <c r="CTY14" s="1354"/>
      <c r="CTZ14" s="1354"/>
      <c r="CUA14" s="1354"/>
      <c r="CUB14" s="1354"/>
      <c r="CUC14" s="1354"/>
      <c r="CUD14" s="1354"/>
      <c r="CUE14" s="1354"/>
      <c r="CUF14" s="1354"/>
      <c r="CUG14" s="1354"/>
      <c r="CUH14" s="1354"/>
      <c r="CUI14" s="1354"/>
      <c r="CUJ14" s="1354"/>
      <c r="CUK14" s="1354"/>
      <c r="CUL14" s="1354"/>
      <c r="CUM14" s="1354"/>
      <c r="CUN14" s="1354"/>
      <c r="CUO14" s="1354"/>
      <c r="CUP14" s="1354"/>
      <c r="CUQ14" s="1354"/>
      <c r="CUR14" s="1354"/>
      <c r="CUS14" s="1354"/>
      <c r="CUT14" s="1354"/>
      <c r="CUU14" s="1354"/>
      <c r="CUV14" s="1354"/>
      <c r="CUW14" s="1354"/>
      <c r="CUX14" s="1354"/>
      <c r="CUY14" s="1354"/>
      <c r="CUZ14" s="1354"/>
      <c r="CVA14" s="1354"/>
      <c r="CVB14" s="1354"/>
      <c r="CVC14" s="1354"/>
      <c r="CVD14" s="1354"/>
      <c r="CVE14" s="1354"/>
      <c r="CVF14" s="1354"/>
      <c r="CVG14" s="1354"/>
      <c r="CVH14" s="1354"/>
      <c r="CVI14" s="1354"/>
      <c r="CVJ14" s="1354"/>
      <c r="CVK14" s="1354"/>
      <c r="CVL14" s="1354"/>
      <c r="CVM14" s="1354"/>
      <c r="CVN14" s="1354"/>
      <c r="CVO14" s="1354"/>
      <c r="CVP14" s="1354"/>
      <c r="CVQ14" s="1354"/>
      <c r="CVR14" s="1354"/>
      <c r="CVS14" s="1354"/>
      <c r="CVT14" s="1354"/>
      <c r="CVU14" s="1354"/>
      <c r="CVV14" s="1354"/>
      <c r="CVW14" s="1354"/>
      <c r="CVX14" s="1354"/>
      <c r="CVY14" s="1354"/>
      <c r="CVZ14" s="1354"/>
      <c r="CWA14" s="1354"/>
      <c r="CWB14" s="1354"/>
      <c r="CWC14" s="1354"/>
      <c r="CWD14" s="1354"/>
      <c r="CWE14" s="1354"/>
      <c r="CWF14" s="1354"/>
      <c r="CWG14" s="1354"/>
      <c r="CWH14" s="1354"/>
      <c r="CWI14" s="1354"/>
      <c r="CWJ14" s="1354"/>
      <c r="CWK14" s="1354"/>
      <c r="CWL14" s="1354"/>
      <c r="CWM14" s="1354"/>
      <c r="CWN14" s="1354"/>
      <c r="CWO14" s="1354"/>
      <c r="CWP14" s="1354"/>
      <c r="CWQ14" s="1354"/>
      <c r="CWR14" s="1354"/>
      <c r="CWS14" s="1354"/>
      <c r="CWT14" s="1354"/>
      <c r="CWU14" s="1354"/>
      <c r="CWV14" s="1354"/>
      <c r="CWW14" s="1354"/>
      <c r="CWX14" s="1354"/>
      <c r="CWY14" s="1354"/>
      <c r="CWZ14" s="1354"/>
      <c r="CXA14" s="1354"/>
      <c r="CXB14" s="1354"/>
      <c r="CXC14" s="1354"/>
      <c r="CXD14" s="1354"/>
      <c r="CXE14" s="1354"/>
      <c r="CXF14" s="1354"/>
      <c r="CXG14" s="1354"/>
      <c r="CXH14" s="1354"/>
      <c r="CXI14" s="1354"/>
      <c r="CXJ14" s="1354"/>
      <c r="CXK14" s="1354"/>
      <c r="CXL14" s="1354"/>
      <c r="CXM14" s="1354"/>
      <c r="CXN14" s="1354"/>
      <c r="CXO14" s="1354"/>
      <c r="CXP14" s="1354"/>
      <c r="CXQ14" s="1354"/>
      <c r="CXR14" s="1354"/>
      <c r="CXS14" s="1354"/>
      <c r="CXT14" s="1354"/>
      <c r="CXU14" s="1354"/>
      <c r="CXV14" s="1354"/>
      <c r="CXW14" s="1354"/>
      <c r="CXX14" s="1354"/>
      <c r="CXY14" s="1354"/>
      <c r="CXZ14" s="1354"/>
      <c r="CYA14" s="1354"/>
      <c r="CYB14" s="1354"/>
      <c r="CYC14" s="1354"/>
      <c r="CYD14" s="1354"/>
      <c r="CYE14" s="1354"/>
      <c r="CYF14" s="1354"/>
      <c r="CYG14" s="1354"/>
      <c r="CYH14" s="1354"/>
      <c r="CYI14" s="1354"/>
      <c r="CYJ14" s="1354"/>
      <c r="CYK14" s="1354"/>
      <c r="CYL14" s="1354"/>
      <c r="CYM14" s="1354"/>
      <c r="CYN14" s="1354"/>
      <c r="CYO14" s="1354"/>
      <c r="CYP14" s="1354"/>
      <c r="CYQ14" s="1354"/>
      <c r="CYR14" s="1354"/>
      <c r="CYS14" s="1354"/>
      <c r="CYT14" s="1354"/>
      <c r="CYU14" s="1354"/>
      <c r="CYV14" s="1354"/>
      <c r="CYW14" s="1354"/>
      <c r="CYX14" s="1354"/>
      <c r="CYY14" s="1354"/>
      <c r="CYZ14" s="1354"/>
      <c r="CZA14" s="1354"/>
      <c r="CZB14" s="1354"/>
      <c r="CZC14" s="1354"/>
      <c r="CZD14" s="1354"/>
      <c r="CZE14" s="1354"/>
      <c r="CZF14" s="1354"/>
      <c r="CZG14" s="1354"/>
      <c r="CZH14" s="1354"/>
      <c r="CZI14" s="1354"/>
      <c r="CZJ14" s="1354"/>
      <c r="CZK14" s="1354"/>
      <c r="CZL14" s="1354"/>
      <c r="CZM14" s="1354"/>
      <c r="CZN14" s="1354"/>
      <c r="CZO14" s="1354"/>
      <c r="CZP14" s="1354"/>
      <c r="CZQ14" s="1354"/>
      <c r="CZR14" s="1354"/>
      <c r="CZS14" s="1354"/>
      <c r="CZT14" s="1354"/>
      <c r="CZU14" s="1354"/>
      <c r="CZV14" s="1354"/>
      <c r="CZW14" s="1354"/>
      <c r="CZX14" s="1354"/>
      <c r="CZY14" s="1354"/>
      <c r="CZZ14" s="1354"/>
      <c r="DAA14" s="1354"/>
      <c r="DAB14" s="1354"/>
      <c r="DAC14" s="1354"/>
      <c r="DAD14" s="1354"/>
      <c r="DAE14" s="1354"/>
      <c r="DAF14" s="1354"/>
      <c r="DAG14" s="1354"/>
      <c r="DAH14" s="1354"/>
      <c r="DAI14" s="1354"/>
      <c r="DAJ14" s="1354"/>
      <c r="DAK14" s="1354"/>
      <c r="DAL14" s="1354"/>
      <c r="DAM14" s="1354"/>
      <c r="DAN14" s="1354"/>
      <c r="DAO14" s="1354"/>
      <c r="DAP14" s="1354"/>
      <c r="DAQ14" s="1354"/>
      <c r="DAR14" s="1354"/>
      <c r="DAS14" s="1354"/>
      <c r="DAT14" s="1354"/>
      <c r="DAU14" s="1354"/>
      <c r="DAV14" s="1354"/>
      <c r="DAW14" s="1354"/>
      <c r="DAX14" s="1354"/>
      <c r="DAY14" s="1354"/>
      <c r="DAZ14" s="1354"/>
      <c r="DBA14" s="1354"/>
      <c r="DBB14" s="1354"/>
      <c r="DBC14" s="1354"/>
      <c r="DBD14" s="1354"/>
      <c r="DBE14" s="1354"/>
      <c r="DBF14" s="1354"/>
      <c r="DBG14" s="1354"/>
      <c r="DBH14" s="1354"/>
      <c r="DBI14" s="1354"/>
      <c r="DBJ14" s="1354"/>
      <c r="DBK14" s="1354"/>
      <c r="DBL14" s="1354"/>
      <c r="DBM14" s="1354"/>
      <c r="DBN14" s="1354"/>
      <c r="DBO14" s="1354"/>
      <c r="DBP14" s="1354"/>
      <c r="DBQ14" s="1354"/>
      <c r="DBR14" s="1354"/>
      <c r="DBS14" s="1354"/>
      <c r="DBT14" s="1354"/>
      <c r="DBU14" s="1354"/>
      <c r="DBV14" s="1354"/>
      <c r="DBW14" s="1354"/>
      <c r="DBX14" s="1354"/>
      <c r="DBY14" s="1354"/>
      <c r="DBZ14" s="1354"/>
      <c r="DCA14" s="1354"/>
      <c r="DCB14" s="1354"/>
      <c r="DCC14" s="1354"/>
      <c r="DCD14" s="1354"/>
      <c r="DCE14" s="1354"/>
      <c r="DCF14" s="1354"/>
      <c r="DCG14" s="1354"/>
      <c r="DCH14" s="1354"/>
      <c r="DCI14" s="1354"/>
      <c r="DCJ14" s="1354"/>
      <c r="DCK14" s="1354"/>
      <c r="DCL14" s="1354"/>
      <c r="DCM14" s="1354"/>
      <c r="DCN14" s="1354"/>
      <c r="DCO14" s="1354"/>
      <c r="DCP14" s="1354"/>
      <c r="DCQ14" s="1354"/>
      <c r="DCR14" s="1354"/>
      <c r="DCS14" s="1354"/>
      <c r="DCT14" s="1354"/>
      <c r="DCU14" s="1354"/>
      <c r="DCV14" s="1354"/>
      <c r="DCW14" s="1354"/>
      <c r="DCX14" s="1354"/>
      <c r="DCY14" s="1354"/>
      <c r="DCZ14" s="1354"/>
      <c r="DDA14" s="1354"/>
      <c r="DDB14" s="1354"/>
      <c r="DDC14" s="1354"/>
      <c r="DDD14" s="1354"/>
      <c r="DDE14" s="1354"/>
      <c r="DDF14" s="1354"/>
      <c r="DDG14" s="1354"/>
      <c r="DDH14" s="1354"/>
      <c r="DDI14" s="1354"/>
      <c r="DDJ14" s="1354"/>
      <c r="DDK14" s="1354"/>
      <c r="DDL14" s="1354"/>
      <c r="DDM14" s="1354"/>
      <c r="DDN14" s="1354"/>
      <c r="DDO14" s="1354"/>
      <c r="DDP14" s="1354"/>
      <c r="DDQ14" s="1354"/>
      <c r="DDR14" s="1354"/>
      <c r="DDS14" s="1354"/>
      <c r="DDT14" s="1354"/>
      <c r="DDU14" s="1354"/>
      <c r="DDV14" s="1354"/>
      <c r="DDW14" s="1354"/>
      <c r="DDX14" s="1354"/>
      <c r="DDY14" s="1354"/>
      <c r="DDZ14" s="1354"/>
      <c r="DEA14" s="1354"/>
      <c r="DEB14" s="1354"/>
      <c r="DEC14" s="1354"/>
      <c r="DED14" s="1354"/>
      <c r="DEE14" s="1354"/>
      <c r="DEF14" s="1354"/>
      <c r="DEG14" s="1354"/>
      <c r="DEH14" s="1354"/>
      <c r="DEI14" s="1354"/>
      <c r="DEJ14" s="1354"/>
      <c r="DEK14" s="1354"/>
      <c r="DEL14" s="1354"/>
      <c r="DEM14" s="1354"/>
      <c r="DEN14" s="1354"/>
      <c r="DEO14" s="1354"/>
      <c r="DEP14" s="1354"/>
      <c r="DEQ14" s="1354"/>
      <c r="DER14" s="1354"/>
      <c r="DES14" s="1354"/>
      <c r="DET14" s="1354"/>
      <c r="DEU14" s="1354"/>
      <c r="DEV14" s="1354"/>
      <c r="DEW14" s="1354"/>
      <c r="DEX14" s="1354"/>
      <c r="DEY14" s="1354"/>
      <c r="DEZ14" s="1354"/>
      <c r="DFA14" s="1354"/>
      <c r="DFB14" s="1354"/>
      <c r="DFC14" s="1354"/>
      <c r="DFD14" s="1354"/>
      <c r="DFE14" s="1354"/>
      <c r="DFF14" s="1354"/>
      <c r="DFG14" s="1354"/>
      <c r="DFH14" s="1354"/>
      <c r="DFI14" s="1354"/>
      <c r="DFJ14" s="1354"/>
      <c r="DFK14" s="1354"/>
      <c r="DFL14" s="1354"/>
      <c r="DFM14" s="1354"/>
      <c r="DFN14" s="1354"/>
      <c r="DFO14" s="1354"/>
      <c r="DFP14" s="1354"/>
      <c r="DFQ14" s="1354"/>
      <c r="DFR14" s="1354"/>
      <c r="DFS14" s="1354"/>
      <c r="DFT14" s="1354"/>
      <c r="DFU14" s="1354"/>
      <c r="DFV14" s="1354"/>
      <c r="DFW14" s="1354"/>
      <c r="DFX14" s="1354"/>
      <c r="DFY14" s="1354"/>
      <c r="DFZ14" s="1354"/>
      <c r="DGA14" s="1354"/>
      <c r="DGB14" s="1354"/>
      <c r="DGC14" s="1354"/>
      <c r="DGD14" s="1354"/>
      <c r="DGE14" s="1354"/>
      <c r="DGF14" s="1354"/>
      <c r="DGG14" s="1354"/>
      <c r="DGH14" s="1354"/>
      <c r="DGI14" s="1354"/>
      <c r="DGJ14" s="1354"/>
      <c r="DGK14" s="1354"/>
      <c r="DGL14" s="1354"/>
      <c r="DGM14" s="1354"/>
      <c r="DGN14" s="1354"/>
      <c r="DGO14" s="1354"/>
      <c r="DGP14" s="1354"/>
      <c r="DGQ14" s="1354"/>
      <c r="DGR14" s="1354"/>
      <c r="DGS14" s="1354"/>
      <c r="DGT14" s="1354"/>
      <c r="DGU14" s="1354"/>
      <c r="DGV14" s="1354"/>
      <c r="DGW14" s="1354"/>
      <c r="DGX14" s="1354"/>
      <c r="DGY14" s="1354"/>
      <c r="DGZ14" s="1354"/>
      <c r="DHA14" s="1354"/>
      <c r="DHB14" s="1354"/>
      <c r="DHC14" s="1354"/>
      <c r="DHD14" s="1354"/>
      <c r="DHE14" s="1354"/>
      <c r="DHF14" s="1354"/>
      <c r="DHG14" s="1354"/>
      <c r="DHH14" s="1354"/>
      <c r="DHI14" s="1354"/>
      <c r="DHJ14" s="1354"/>
      <c r="DHK14" s="1354"/>
      <c r="DHL14" s="1354"/>
      <c r="DHM14" s="1354"/>
      <c r="DHN14" s="1354"/>
      <c r="DHO14" s="1354"/>
      <c r="DHP14" s="1354"/>
      <c r="DHQ14" s="1354"/>
      <c r="DHR14" s="1354"/>
      <c r="DHS14" s="1354"/>
      <c r="DHT14" s="1354"/>
      <c r="DHU14" s="1354"/>
      <c r="DHV14" s="1354"/>
      <c r="DHW14" s="1354"/>
      <c r="DHX14" s="1354"/>
      <c r="DHY14" s="1354"/>
      <c r="DHZ14" s="1354"/>
      <c r="DIA14" s="1354"/>
      <c r="DIB14" s="1354"/>
      <c r="DIC14" s="1354"/>
      <c r="DID14" s="1354"/>
      <c r="DIE14" s="1354"/>
      <c r="DIF14" s="1354"/>
      <c r="DIG14" s="1354"/>
      <c r="DIH14" s="1354"/>
      <c r="DII14" s="1354"/>
      <c r="DIJ14" s="1354"/>
      <c r="DIK14" s="1354"/>
      <c r="DIL14" s="1354"/>
      <c r="DIM14" s="1354"/>
      <c r="DIN14" s="1354"/>
      <c r="DIO14" s="1354"/>
      <c r="DIP14" s="1354"/>
      <c r="DIQ14" s="1354"/>
      <c r="DIR14" s="1354"/>
      <c r="DIS14" s="1354"/>
      <c r="DIT14" s="1354"/>
      <c r="DIU14" s="1354"/>
      <c r="DIV14" s="1354"/>
      <c r="DIW14" s="1354"/>
      <c r="DIX14" s="1354"/>
      <c r="DIY14" s="1354"/>
      <c r="DIZ14" s="1354"/>
      <c r="DJA14" s="1354"/>
      <c r="DJB14" s="1354"/>
      <c r="DJC14" s="1354"/>
      <c r="DJD14" s="1354"/>
      <c r="DJE14" s="1354"/>
      <c r="DJF14" s="1354"/>
      <c r="DJG14" s="1354"/>
      <c r="DJH14" s="1354"/>
      <c r="DJI14" s="1354"/>
      <c r="DJJ14" s="1354"/>
      <c r="DJK14" s="1354"/>
      <c r="DJL14" s="1354"/>
      <c r="DJM14" s="1354"/>
      <c r="DJN14" s="1354"/>
      <c r="DJO14" s="1354"/>
      <c r="DJP14" s="1354"/>
      <c r="DJQ14" s="1354"/>
      <c r="DJR14" s="1354"/>
      <c r="DJS14" s="1354"/>
      <c r="DJT14" s="1354"/>
      <c r="DJU14" s="1354"/>
      <c r="DJV14" s="1354"/>
      <c r="DJW14" s="1354"/>
      <c r="DJX14" s="1354"/>
      <c r="DJY14" s="1354"/>
      <c r="DJZ14" s="1354"/>
      <c r="DKA14" s="1354"/>
      <c r="DKB14" s="1354"/>
      <c r="DKC14" s="1354"/>
      <c r="DKD14" s="1354"/>
      <c r="DKE14" s="1354"/>
      <c r="DKF14" s="1354"/>
      <c r="DKG14" s="1354"/>
      <c r="DKH14" s="1354"/>
      <c r="DKI14" s="1354"/>
      <c r="DKJ14" s="1354"/>
      <c r="DKK14" s="1354"/>
      <c r="DKL14" s="1354"/>
      <c r="DKM14" s="1354"/>
      <c r="DKN14" s="1354"/>
      <c r="DKO14" s="1354"/>
      <c r="DKP14" s="1354"/>
      <c r="DKQ14" s="1354"/>
      <c r="DKR14" s="1354"/>
      <c r="DKS14" s="1354"/>
      <c r="DKT14" s="1354"/>
      <c r="DKU14" s="1354"/>
      <c r="DKV14" s="1354"/>
      <c r="DKW14" s="1354"/>
      <c r="DKX14" s="1354"/>
      <c r="DKY14" s="1354"/>
      <c r="DKZ14" s="1354"/>
      <c r="DLA14" s="1354"/>
      <c r="DLB14" s="1354"/>
      <c r="DLC14" s="1354"/>
      <c r="DLD14" s="1354"/>
      <c r="DLE14" s="1354"/>
      <c r="DLF14" s="1354"/>
      <c r="DLG14" s="1354"/>
      <c r="DLH14" s="1354"/>
      <c r="DLI14" s="1354"/>
      <c r="DLJ14" s="1354"/>
      <c r="DLK14" s="1354"/>
      <c r="DLL14" s="1354"/>
      <c r="DLM14" s="1354"/>
      <c r="DLN14" s="1354"/>
      <c r="DLO14" s="1354"/>
      <c r="DLP14" s="1354"/>
      <c r="DLQ14" s="1354"/>
      <c r="DLR14" s="1354"/>
      <c r="DLS14" s="1354"/>
      <c r="DLT14" s="1354"/>
      <c r="DLU14" s="1354"/>
      <c r="DLV14" s="1354"/>
      <c r="DLW14" s="1354"/>
      <c r="DLX14" s="1354"/>
      <c r="DLY14" s="1354"/>
      <c r="DLZ14" s="1354"/>
      <c r="DMA14" s="1354"/>
      <c r="DMB14" s="1354"/>
      <c r="DMC14" s="1354"/>
      <c r="DMD14" s="1354"/>
      <c r="DME14" s="1354"/>
      <c r="DMF14" s="1354"/>
      <c r="DMG14" s="1354"/>
      <c r="DMH14" s="1354"/>
      <c r="DMI14" s="1354"/>
      <c r="DMJ14" s="1354"/>
      <c r="DMK14" s="1354"/>
      <c r="DML14" s="1354"/>
      <c r="DMM14" s="1354"/>
      <c r="DMN14" s="1354"/>
      <c r="DMO14" s="1354"/>
      <c r="DMP14" s="1354"/>
      <c r="DMQ14" s="1354"/>
      <c r="DMR14" s="1354"/>
      <c r="DMS14" s="1354"/>
      <c r="DMT14" s="1354"/>
      <c r="DMU14" s="1354"/>
      <c r="DMV14" s="1354"/>
      <c r="DMW14" s="1354"/>
      <c r="DMX14" s="1354"/>
      <c r="DMY14" s="1354"/>
      <c r="DMZ14" s="1354"/>
      <c r="DNA14" s="1354"/>
      <c r="DNB14" s="1354"/>
      <c r="DNC14" s="1354"/>
      <c r="DND14" s="1354"/>
      <c r="DNE14" s="1354"/>
      <c r="DNF14" s="1354"/>
      <c r="DNG14" s="1354"/>
      <c r="DNH14" s="1354"/>
      <c r="DNI14" s="1354"/>
      <c r="DNJ14" s="1354"/>
      <c r="DNK14" s="1354"/>
      <c r="DNL14" s="1354"/>
      <c r="DNM14" s="1354"/>
      <c r="DNN14" s="1354"/>
      <c r="DNO14" s="1354"/>
      <c r="DNP14" s="1354"/>
      <c r="DNQ14" s="1354"/>
      <c r="DNR14" s="1354"/>
      <c r="DNS14" s="1354"/>
      <c r="DNT14" s="1354"/>
      <c r="DNU14" s="1354"/>
      <c r="DNV14" s="1354"/>
      <c r="DNW14" s="1354"/>
      <c r="DNX14" s="1354"/>
      <c r="DNY14" s="1354"/>
      <c r="DNZ14" s="1354"/>
      <c r="DOA14" s="1354"/>
      <c r="DOB14" s="1354"/>
      <c r="DOC14" s="1354"/>
      <c r="DOD14" s="1354"/>
      <c r="DOE14" s="1354"/>
      <c r="DOF14" s="1354"/>
      <c r="DOG14" s="1354"/>
      <c r="DOH14" s="1354"/>
      <c r="DOI14" s="1354"/>
      <c r="DOJ14" s="1354"/>
      <c r="DOK14" s="1354"/>
      <c r="DOL14" s="1354"/>
      <c r="DOM14" s="1354"/>
      <c r="DON14" s="1354"/>
      <c r="DOO14" s="1354"/>
      <c r="DOP14" s="1354"/>
      <c r="DOQ14" s="1354"/>
      <c r="DOR14" s="1354"/>
      <c r="DOS14" s="1354"/>
      <c r="DOT14" s="1354"/>
      <c r="DOU14" s="1354"/>
      <c r="DOV14" s="1354"/>
      <c r="DOW14" s="1354"/>
      <c r="DOX14" s="1354"/>
      <c r="DOY14" s="1354"/>
      <c r="DOZ14" s="1354"/>
      <c r="DPA14" s="1354"/>
      <c r="DPB14" s="1354"/>
      <c r="DPC14" s="1354"/>
      <c r="DPD14" s="1354"/>
      <c r="DPE14" s="1354"/>
      <c r="DPF14" s="1354"/>
      <c r="DPG14" s="1354"/>
      <c r="DPH14" s="1354"/>
      <c r="DPI14" s="1354"/>
      <c r="DPJ14" s="1354"/>
      <c r="DPK14" s="1354"/>
      <c r="DPL14" s="1354"/>
      <c r="DPM14" s="1354"/>
      <c r="DPN14" s="1354"/>
      <c r="DPO14" s="1354"/>
      <c r="DPP14" s="1354"/>
      <c r="DPQ14" s="1354"/>
      <c r="DPR14" s="1354"/>
      <c r="DPS14" s="1354"/>
      <c r="DPT14" s="1354"/>
      <c r="DPU14" s="1354"/>
      <c r="DPV14" s="1354"/>
      <c r="DPW14" s="1354"/>
      <c r="DPX14" s="1354"/>
      <c r="DPY14" s="1354"/>
      <c r="DPZ14" s="1354"/>
      <c r="DQA14" s="1354"/>
      <c r="DQB14" s="1354"/>
      <c r="DQC14" s="1354"/>
      <c r="DQD14" s="1354"/>
      <c r="DQE14" s="1354"/>
      <c r="DQF14" s="1354"/>
      <c r="DQG14" s="1354"/>
      <c r="DQH14" s="1354"/>
      <c r="DQI14" s="1354"/>
      <c r="DQJ14" s="1354"/>
      <c r="DQK14" s="1354"/>
      <c r="DQL14" s="1354"/>
      <c r="DQM14" s="1354"/>
      <c r="DQN14" s="1354"/>
      <c r="DQO14" s="1354"/>
      <c r="DQP14" s="1354"/>
      <c r="DQQ14" s="1354"/>
      <c r="DQR14" s="1354"/>
      <c r="DQS14" s="1354"/>
      <c r="DQT14" s="1354"/>
      <c r="DQU14" s="1354"/>
      <c r="DQV14" s="1354"/>
      <c r="DQW14" s="1354"/>
      <c r="DQX14" s="1354"/>
      <c r="DQY14" s="1354"/>
      <c r="DQZ14" s="1354"/>
      <c r="DRA14" s="1354"/>
      <c r="DRB14" s="1354"/>
      <c r="DRC14" s="1354"/>
      <c r="DRD14" s="1354"/>
      <c r="DRE14" s="1354"/>
      <c r="DRF14" s="1354"/>
      <c r="DRG14" s="1354"/>
      <c r="DRH14" s="1354"/>
      <c r="DRI14" s="1354"/>
      <c r="DRJ14" s="1354"/>
      <c r="DRK14" s="1354"/>
      <c r="DRL14" s="1354"/>
      <c r="DRM14" s="1354"/>
      <c r="DRN14" s="1354"/>
      <c r="DRO14" s="1354"/>
      <c r="DRP14" s="1354"/>
      <c r="DRQ14" s="1354"/>
      <c r="DRR14" s="1354"/>
      <c r="DRS14" s="1354"/>
      <c r="DRT14" s="1354"/>
      <c r="DRU14" s="1354"/>
      <c r="DRV14" s="1354"/>
      <c r="DRW14" s="1354"/>
      <c r="DRX14" s="1354"/>
      <c r="DRY14" s="1354"/>
      <c r="DRZ14" s="1354"/>
      <c r="DSA14" s="1354"/>
      <c r="DSB14" s="1354"/>
      <c r="DSC14" s="1354"/>
      <c r="DSD14" s="1354"/>
      <c r="DSE14" s="1354"/>
      <c r="DSF14" s="1354"/>
      <c r="DSG14" s="1354"/>
      <c r="DSH14" s="1354"/>
      <c r="DSI14" s="1354"/>
      <c r="DSJ14" s="1354"/>
      <c r="DSK14" s="1354"/>
      <c r="DSL14" s="1354"/>
      <c r="DSM14" s="1354"/>
      <c r="DSN14" s="1354"/>
      <c r="DSO14" s="1354"/>
      <c r="DSP14" s="1354"/>
      <c r="DSQ14" s="1354"/>
      <c r="DSR14" s="1354"/>
      <c r="DSS14" s="1354"/>
      <c r="DST14" s="1354"/>
      <c r="DSU14" s="1354"/>
      <c r="DSV14" s="1354"/>
      <c r="DSW14" s="1354"/>
      <c r="DSX14" s="1354"/>
      <c r="DSY14" s="1354"/>
      <c r="DSZ14" s="1354"/>
      <c r="DTA14" s="1354"/>
      <c r="DTB14" s="1354"/>
      <c r="DTC14" s="1354"/>
      <c r="DTD14" s="1354"/>
      <c r="DTE14" s="1354"/>
      <c r="DTF14" s="1354"/>
      <c r="DTG14" s="1354"/>
      <c r="DTH14" s="1354"/>
      <c r="DTI14" s="1354"/>
      <c r="DTJ14" s="1354"/>
      <c r="DTK14" s="1354"/>
      <c r="DTL14" s="1354"/>
      <c r="DTM14" s="1354"/>
      <c r="DTN14" s="1354"/>
      <c r="DTO14" s="1354"/>
      <c r="DTP14" s="1354"/>
      <c r="DTQ14" s="1354"/>
      <c r="DTR14" s="1354"/>
      <c r="DTS14" s="1354"/>
      <c r="DTT14" s="1354"/>
      <c r="DTU14" s="1354"/>
      <c r="DTV14" s="1354"/>
      <c r="DTW14" s="1354"/>
      <c r="DTX14" s="1354"/>
      <c r="DTY14" s="1354"/>
      <c r="DTZ14" s="1354"/>
      <c r="DUA14" s="1354"/>
      <c r="DUB14" s="1354"/>
      <c r="DUC14" s="1354"/>
      <c r="DUD14" s="1354"/>
      <c r="DUE14" s="1354"/>
      <c r="DUF14" s="1354"/>
      <c r="DUG14" s="1354"/>
      <c r="DUH14" s="1354"/>
      <c r="DUI14" s="1354"/>
      <c r="DUJ14" s="1354"/>
      <c r="DUK14" s="1354"/>
      <c r="DUL14" s="1354"/>
      <c r="DUM14" s="1354"/>
      <c r="DUN14" s="1354"/>
      <c r="DUO14" s="1354"/>
      <c r="DUP14" s="1354"/>
      <c r="DUQ14" s="1354"/>
      <c r="DUR14" s="1354"/>
      <c r="DUS14" s="1354"/>
      <c r="DUT14" s="1354"/>
      <c r="DUU14" s="1354"/>
      <c r="DUV14" s="1354"/>
      <c r="DUW14" s="1354"/>
      <c r="DUX14" s="1354"/>
      <c r="DUY14" s="1354"/>
      <c r="DUZ14" s="1354"/>
      <c r="DVA14" s="1354"/>
      <c r="DVB14" s="1354"/>
      <c r="DVC14" s="1354"/>
      <c r="DVD14" s="1354"/>
      <c r="DVE14" s="1354"/>
      <c r="DVF14" s="1354"/>
      <c r="DVG14" s="1354"/>
      <c r="DVH14" s="1354"/>
      <c r="DVI14" s="1354"/>
      <c r="DVJ14" s="1354"/>
      <c r="DVK14" s="1354"/>
      <c r="DVL14" s="1354"/>
      <c r="DVM14" s="1354"/>
      <c r="DVN14" s="1354"/>
      <c r="DVO14" s="1354"/>
      <c r="DVP14" s="1354"/>
      <c r="DVQ14" s="1354"/>
      <c r="DVR14" s="1354"/>
      <c r="DVS14" s="1354"/>
      <c r="DVT14" s="1354"/>
      <c r="DVU14" s="1354"/>
      <c r="DVV14" s="1354"/>
      <c r="DVW14" s="1354"/>
      <c r="DVX14" s="1354"/>
      <c r="DVY14" s="1354"/>
      <c r="DVZ14" s="1354"/>
      <c r="DWA14" s="1354"/>
      <c r="DWB14" s="1354"/>
      <c r="DWC14" s="1354"/>
      <c r="DWD14" s="1354"/>
      <c r="DWE14" s="1354"/>
      <c r="DWF14" s="1354"/>
      <c r="DWG14" s="1354"/>
      <c r="DWH14" s="1354"/>
      <c r="DWI14" s="1354"/>
      <c r="DWJ14" s="1354"/>
      <c r="DWK14" s="1354"/>
      <c r="DWL14" s="1354"/>
      <c r="DWM14" s="1354"/>
      <c r="DWN14" s="1354"/>
      <c r="DWO14" s="1354"/>
      <c r="DWP14" s="1354"/>
      <c r="DWQ14" s="1354"/>
      <c r="DWR14" s="1354"/>
      <c r="DWS14" s="1354"/>
      <c r="DWT14" s="1354"/>
      <c r="DWU14" s="1354"/>
      <c r="DWV14" s="1354"/>
      <c r="DWW14" s="1354"/>
      <c r="DWX14" s="1354"/>
      <c r="DWY14" s="1354"/>
      <c r="DWZ14" s="1354"/>
      <c r="DXA14" s="1354"/>
      <c r="DXB14" s="1354"/>
      <c r="DXC14" s="1354"/>
      <c r="DXD14" s="1354"/>
      <c r="DXE14" s="1354"/>
      <c r="DXF14" s="1354"/>
      <c r="DXG14" s="1354"/>
      <c r="DXH14" s="1354"/>
      <c r="DXI14" s="1354"/>
      <c r="DXJ14" s="1354"/>
      <c r="DXK14" s="1354"/>
      <c r="DXL14" s="1354"/>
      <c r="DXM14" s="1354"/>
      <c r="DXN14" s="1354"/>
      <c r="DXO14" s="1354"/>
      <c r="DXP14" s="1354"/>
      <c r="DXQ14" s="1354"/>
      <c r="DXR14" s="1354"/>
      <c r="DXS14" s="1354"/>
      <c r="DXT14" s="1354"/>
      <c r="DXU14" s="1354"/>
      <c r="DXV14" s="1354"/>
      <c r="DXW14" s="1354"/>
      <c r="DXX14" s="1354"/>
      <c r="DXY14" s="1354"/>
      <c r="DXZ14" s="1354"/>
      <c r="DYA14" s="1354"/>
      <c r="DYB14" s="1354"/>
      <c r="DYC14" s="1354"/>
      <c r="DYD14" s="1354"/>
      <c r="DYE14" s="1354"/>
      <c r="DYF14" s="1354"/>
      <c r="DYG14" s="1354"/>
      <c r="DYH14" s="1354"/>
      <c r="DYI14" s="1354"/>
      <c r="DYJ14" s="1354"/>
      <c r="DYK14" s="1354"/>
      <c r="DYL14" s="1354"/>
      <c r="DYM14" s="1354"/>
      <c r="DYN14" s="1354"/>
      <c r="DYO14" s="1354"/>
      <c r="DYP14" s="1354"/>
      <c r="DYQ14" s="1354"/>
      <c r="DYR14" s="1354"/>
      <c r="DYS14" s="1354"/>
      <c r="DYT14" s="1354"/>
      <c r="DYU14" s="1354"/>
      <c r="DYV14" s="1354"/>
      <c r="DYW14" s="1354"/>
      <c r="DYX14" s="1354"/>
      <c r="DYY14" s="1354"/>
      <c r="DYZ14" s="1354"/>
      <c r="DZA14" s="1354"/>
      <c r="DZB14" s="1354"/>
      <c r="DZC14" s="1354"/>
      <c r="DZD14" s="1354"/>
      <c r="DZE14" s="1354"/>
      <c r="DZF14" s="1354"/>
      <c r="DZG14" s="1354"/>
      <c r="DZH14" s="1354"/>
      <c r="DZI14" s="1354"/>
      <c r="DZJ14" s="1354"/>
      <c r="DZK14" s="1354"/>
      <c r="DZL14" s="1354"/>
      <c r="DZM14" s="1354"/>
      <c r="DZN14" s="1354"/>
      <c r="DZO14" s="1354"/>
      <c r="DZP14" s="1354"/>
      <c r="DZQ14" s="1354"/>
      <c r="DZR14" s="1354"/>
      <c r="DZS14" s="1354"/>
      <c r="DZT14" s="1354"/>
      <c r="DZU14" s="1354"/>
      <c r="DZV14" s="1354"/>
      <c r="DZW14" s="1354"/>
      <c r="DZX14" s="1354"/>
      <c r="DZY14" s="1354"/>
      <c r="DZZ14" s="1354"/>
      <c r="EAA14" s="1354"/>
      <c r="EAB14" s="1354"/>
      <c r="EAC14" s="1354"/>
      <c r="EAD14" s="1354"/>
      <c r="EAE14" s="1354"/>
      <c r="EAF14" s="1354"/>
      <c r="EAG14" s="1354"/>
      <c r="EAH14" s="1354"/>
      <c r="EAI14" s="1354"/>
      <c r="EAJ14" s="1354"/>
      <c r="EAK14" s="1354"/>
      <c r="EAL14" s="1354"/>
      <c r="EAM14" s="1354"/>
      <c r="EAN14" s="1354"/>
      <c r="EAO14" s="1354"/>
      <c r="EAP14" s="1354"/>
      <c r="EAQ14" s="1354"/>
      <c r="EAR14" s="1354"/>
      <c r="EAS14" s="1354"/>
      <c r="EAT14" s="1354"/>
      <c r="EAU14" s="1354"/>
      <c r="EAV14" s="1354"/>
      <c r="EAW14" s="1354"/>
      <c r="EAX14" s="1354"/>
      <c r="EAY14" s="1354"/>
      <c r="EAZ14" s="1354"/>
      <c r="EBA14" s="1354"/>
      <c r="EBB14" s="1354"/>
      <c r="EBC14" s="1354"/>
      <c r="EBD14" s="1354"/>
      <c r="EBE14" s="1354"/>
      <c r="EBF14" s="1354"/>
      <c r="EBG14" s="1354"/>
      <c r="EBH14" s="1354"/>
      <c r="EBI14" s="1354"/>
      <c r="EBJ14" s="1354"/>
      <c r="EBK14" s="1354"/>
      <c r="EBL14" s="1354"/>
      <c r="EBM14" s="1354"/>
      <c r="EBN14" s="1354"/>
      <c r="EBO14" s="1354"/>
      <c r="EBP14" s="1354"/>
      <c r="EBQ14" s="1354"/>
      <c r="EBR14" s="1354"/>
      <c r="EBS14" s="1354"/>
      <c r="EBT14" s="1354"/>
      <c r="EBU14" s="1354"/>
      <c r="EBV14" s="1354"/>
      <c r="EBW14" s="1354"/>
      <c r="EBX14" s="1354"/>
      <c r="EBY14" s="1354"/>
      <c r="EBZ14" s="1354"/>
      <c r="ECA14" s="1354"/>
      <c r="ECB14" s="1354"/>
      <c r="ECC14" s="1354"/>
      <c r="ECD14" s="1354"/>
      <c r="ECE14" s="1354"/>
      <c r="ECF14" s="1354"/>
      <c r="ECG14" s="1354"/>
      <c r="ECH14" s="1354"/>
      <c r="ECI14" s="1354"/>
      <c r="ECJ14" s="1354"/>
      <c r="ECK14" s="1354"/>
      <c r="ECL14" s="1354"/>
      <c r="ECM14" s="1354"/>
      <c r="ECN14" s="1354"/>
      <c r="ECO14" s="1354"/>
      <c r="ECP14" s="1354"/>
      <c r="ECQ14" s="1354"/>
      <c r="ECR14" s="1354"/>
      <c r="ECS14" s="1354"/>
      <c r="ECT14" s="1354"/>
      <c r="ECU14" s="1354"/>
      <c r="ECV14" s="1354"/>
      <c r="ECW14" s="1354"/>
      <c r="ECX14" s="1354"/>
      <c r="ECY14" s="1354"/>
      <c r="ECZ14" s="1354"/>
      <c r="EDA14" s="1354"/>
      <c r="EDB14" s="1354"/>
      <c r="EDC14" s="1354"/>
      <c r="EDD14" s="1354"/>
      <c r="EDE14" s="1354"/>
      <c r="EDF14" s="1354"/>
      <c r="EDG14" s="1354"/>
      <c r="EDH14" s="1354"/>
      <c r="EDI14" s="1354"/>
      <c r="EDJ14" s="1354"/>
      <c r="EDK14" s="1354"/>
      <c r="EDL14" s="1354"/>
      <c r="EDM14" s="1354"/>
      <c r="EDN14" s="1354"/>
      <c r="EDO14" s="1354"/>
      <c r="EDP14" s="1354"/>
      <c r="EDQ14" s="1354"/>
      <c r="EDR14" s="1354"/>
      <c r="EDS14" s="1354"/>
      <c r="EDT14" s="1354"/>
      <c r="EDU14" s="1354"/>
      <c r="EDV14" s="1354"/>
      <c r="EDW14" s="1354"/>
      <c r="EDX14" s="1354"/>
      <c r="EDY14" s="1354"/>
      <c r="EDZ14" s="1354"/>
      <c r="EEA14" s="1354"/>
      <c r="EEB14" s="1354"/>
      <c r="EEC14" s="1354"/>
      <c r="EED14" s="1354"/>
      <c r="EEE14" s="1354"/>
      <c r="EEF14" s="1354"/>
      <c r="EEG14" s="1354"/>
      <c r="EEH14" s="1354"/>
      <c r="EEI14" s="1354"/>
      <c r="EEJ14" s="1354"/>
      <c r="EEK14" s="1354"/>
      <c r="EEL14" s="1354"/>
      <c r="EEM14" s="1354"/>
      <c r="EEN14" s="1354"/>
      <c r="EEO14" s="1354"/>
      <c r="EEP14" s="1354"/>
      <c r="EEQ14" s="1354"/>
      <c r="EER14" s="1354"/>
      <c r="EES14" s="1354"/>
      <c r="EET14" s="1354"/>
      <c r="EEU14" s="1354"/>
      <c r="EEV14" s="1354"/>
      <c r="EEW14" s="1354"/>
      <c r="EEX14" s="1354"/>
      <c r="EEY14" s="1354"/>
      <c r="EEZ14" s="1354"/>
      <c r="EFA14" s="1354"/>
      <c r="EFB14" s="1354"/>
      <c r="EFC14" s="1354"/>
      <c r="EFD14" s="1354"/>
      <c r="EFE14" s="1354"/>
      <c r="EFF14" s="1354"/>
      <c r="EFG14" s="1354"/>
      <c r="EFH14" s="1354"/>
      <c r="EFI14" s="1354"/>
      <c r="EFJ14" s="1354"/>
      <c r="EFK14" s="1354"/>
      <c r="EFL14" s="1354"/>
      <c r="EFM14" s="1354"/>
      <c r="EFN14" s="1354"/>
      <c r="EFO14" s="1354"/>
      <c r="EFP14" s="1354"/>
      <c r="EFQ14" s="1354"/>
      <c r="EFR14" s="1354"/>
      <c r="EFS14" s="1354"/>
      <c r="EFT14" s="1354"/>
      <c r="EFU14" s="1354"/>
      <c r="EFV14" s="1354"/>
      <c r="EFW14" s="1354"/>
      <c r="EFX14" s="1354"/>
      <c r="EFY14" s="1354"/>
      <c r="EFZ14" s="1354"/>
      <c r="EGA14" s="1354"/>
      <c r="EGB14" s="1354"/>
      <c r="EGC14" s="1354"/>
      <c r="EGD14" s="1354"/>
      <c r="EGE14" s="1354"/>
      <c r="EGF14" s="1354"/>
      <c r="EGG14" s="1354"/>
      <c r="EGH14" s="1354"/>
      <c r="EGI14" s="1354"/>
      <c r="EGJ14" s="1354"/>
      <c r="EGK14" s="1354"/>
      <c r="EGL14" s="1354"/>
      <c r="EGM14" s="1354"/>
      <c r="EGN14" s="1354"/>
      <c r="EGO14" s="1354"/>
      <c r="EGP14" s="1354"/>
      <c r="EGQ14" s="1354"/>
      <c r="EGR14" s="1354"/>
      <c r="EGS14" s="1354"/>
      <c r="EGT14" s="1354"/>
      <c r="EGU14" s="1354"/>
      <c r="EGV14" s="1354"/>
      <c r="EGW14" s="1354"/>
      <c r="EGX14" s="1354"/>
      <c r="EGY14" s="1354"/>
      <c r="EGZ14" s="1354"/>
      <c r="EHA14" s="1354"/>
      <c r="EHB14" s="1354"/>
      <c r="EHC14" s="1354"/>
      <c r="EHD14" s="1354"/>
      <c r="EHE14" s="1354"/>
      <c r="EHF14" s="1354"/>
      <c r="EHG14" s="1354"/>
      <c r="EHH14" s="1354"/>
      <c r="EHI14" s="1354"/>
      <c r="EHJ14" s="1354"/>
      <c r="EHK14" s="1354"/>
      <c r="EHL14" s="1354"/>
      <c r="EHM14" s="1354"/>
      <c r="EHN14" s="1354"/>
      <c r="EHO14" s="1354"/>
      <c r="EHP14" s="1354"/>
      <c r="EHQ14" s="1354"/>
      <c r="EHR14" s="1354"/>
      <c r="EHS14" s="1354"/>
      <c r="EHT14" s="1354"/>
      <c r="EHU14" s="1354"/>
      <c r="EHV14" s="1354"/>
      <c r="EHW14" s="1354"/>
      <c r="EHX14" s="1354"/>
      <c r="EHY14" s="1354"/>
      <c r="EHZ14" s="1354"/>
      <c r="EIA14" s="1354"/>
      <c r="EIB14" s="1354"/>
      <c r="EIC14" s="1354"/>
      <c r="EID14" s="1354"/>
      <c r="EIE14" s="1354"/>
      <c r="EIF14" s="1354"/>
      <c r="EIG14" s="1354"/>
      <c r="EIH14" s="1354"/>
      <c r="EII14" s="1354"/>
      <c r="EIJ14" s="1354"/>
      <c r="EIK14" s="1354"/>
      <c r="EIL14" s="1354"/>
      <c r="EIM14" s="1354"/>
      <c r="EIN14" s="1354"/>
      <c r="EIO14" s="1354"/>
      <c r="EIP14" s="1354"/>
      <c r="EIQ14" s="1354"/>
      <c r="EIR14" s="1354"/>
      <c r="EIS14" s="1354"/>
      <c r="EIT14" s="1354"/>
      <c r="EIU14" s="1354"/>
      <c r="EIV14" s="1354"/>
      <c r="EIW14" s="1354"/>
      <c r="EIX14" s="1354"/>
      <c r="EIY14" s="1354"/>
      <c r="EIZ14" s="1354"/>
      <c r="EJA14" s="1354"/>
      <c r="EJB14" s="1354"/>
      <c r="EJC14" s="1354"/>
      <c r="EJD14" s="1354"/>
      <c r="EJE14" s="1354"/>
      <c r="EJF14" s="1354"/>
      <c r="EJG14" s="1354"/>
      <c r="EJH14" s="1354"/>
      <c r="EJI14" s="1354"/>
      <c r="EJJ14" s="1354"/>
      <c r="EJK14" s="1354"/>
      <c r="EJL14" s="1354"/>
      <c r="EJM14" s="1354"/>
      <c r="EJN14" s="1354"/>
      <c r="EJO14" s="1354"/>
      <c r="EJP14" s="1354"/>
      <c r="EJQ14" s="1354"/>
      <c r="EJR14" s="1354"/>
      <c r="EJS14" s="1354"/>
      <c r="EJT14" s="1354"/>
      <c r="EJU14" s="1354"/>
      <c r="EJV14" s="1354"/>
      <c r="EJW14" s="1354"/>
      <c r="EJX14" s="1354"/>
      <c r="EJY14" s="1354"/>
      <c r="EJZ14" s="1354"/>
      <c r="EKA14" s="1354"/>
      <c r="EKB14" s="1354"/>
      <c r="EKC14" s="1354"/>
      <c r="EKD14" s="1354"/>
      <c r="EKE14" s="1354"/>
      <c r="EKF14" s="1354"/>
      <c r="EKG14" s="1354"/>
      <c r="EKH14" s="1354"/>
      <c r="EKI14" s="1354"/>
      <c r="EKJ14" s="1354"/>
      <c r="EKK14" s="1354"/>
      <c r="EKL14" s="1354"/>
      <c r="EKM14" s="1354"/>
      <c r="EKN14" s="1354"/>
      <c r="EKO14" s="1354"/>
      <c r="EKP14" s="1354"/>
      <c r="EKQ14" s="1354"/>
      <c r="EKR14" s="1354"/>
      <c r="EKS14" s="1354"/>
      <c r="EKT14" s="1354"/>
      <c r="EKU14" s="1354"/>
      <c r="EKV14" s="1354"/>
      <c r="EKW14" s="1354"/>
      <c r="EKX14" s="1354"/>
      <c r="EKY14" s="1354"/>
      <c r="EKZ14" s="1354"/>
      <c r="ELA14" s="1354"/>
      <c r="ELB14" s="1354"/>
      <c r="ELC14" s="1354"/>
      <c r="ELD14" s="1354"/>
      <c r="ELE14" s="1354"/>
      <c r="ELF14" s="1354"/>
      <c r="ELG14" s="1354"/>
      <c r="ELH14" s="1354"/>
      <c r="ELI14" s="1354"/>
      <c r="ELJ14" s="1354"/>
      <c r="ELK14" s="1354"/>
      <c r="ELL14" s="1354"/>
      <c r="ELM14" s="1354"/>
      <c r="ELN14" s="1354"/>
      <c r="ELO14" s="1354"/>
      <c r="ELP14" s="1354"/>
      <c r="ELQ14" s="1354"/>
      <c r="ELR14" s="1354"/>
      <c r="ELS14" s="1354"/>
      <c r="ELT14" s="1354"/>
      <c r="ELU14" s="1354"/>
      <c r="ELV14" s="1354"/>
      <c r="ELW14" s="1354"/>
      <c r="ELX14" s="1354"/>
      <c r="ELY14" s="1354"/>
      <c r="ELZ14" s="1354"/>
      <c r="EMA14" s="1354"/>
      <c r="EMB14" s="1354"/>
      <c r="EMC14" s="1354"/>
      <c r="EMD14" s="1354"/>
      <c r="EME14" s="1354"/>
      <c r="EMF14" s="1354"/>
      <c r="EMG14" s="1354"/>
      <c r="EMH14" s="1354"/>
      <c r="EMI14" s="1354"/>
      <c r="EMJ14" s="1354"/>
      <c r="EMK14" s="1354"/>
      <c r="EML14" s="1354"/>
      <c r="EMM14" s="1354"/>
      <c r="EMN14" s="1354"/>
      <c r="EMO14" s="1354"/>
      <c r="EMP14" s="1354"/>
      <c r="EMQ14" s="1354"/>
      <c r="EMR14" s="1354"/>
      <c r="EMS14" s="1354"/>
      <c r="EMT14" s="1354"/>
      <c r="EMU14" s="1354"/>
      <c r="EMV14" s="1354"/>
      <c r="EMW14" s="1354"/>
      <c r="EMX14" s="1354"/>
      <c r="EMY14" s="1354"/>
      <c r="EMZ14" s="1354"/>
      <c r="ENA14" s="1354"/>
      <c r="ENB14" s="1354"/>
      <c r="ENC14" s="1354"/>
      <c r="END14" s="1354"/>
      <c r="ENE14" s="1354"/>
      <c r="ENF14" s="1354"/>
      <c r="ENG14" s="1354"/>
      <c r="ENH14" s="1354"/>
      <c r="ENI14" s="1354"/>
      <c r="ENJ14" s="1354"/>
      <c r="ENK14" s="1354"/>
      <c r="ENL14" s="1354"/>
      <c r="ENM14" s="1354"/>
      <c r="ENN14" s="1354"/>
      <c r="ENO14" s="1354"/>
      <c r="ENP14" s="1354"/>
      <c r="ENQ14" s="1354"/>
      <c r="ENR14" s="1354"/>
      <c r="ENS14" s="1354"/>
      <c r="ENT14" s="1354"/>
      <c r="ENU14" s="1354"/>
      <c r="ENV14" s="1354"/>
      <c r="ENW14" s="1354"/>
      <c r="ENX14" s="1354"/>
      <c r="ENY14" s="1354"/>
      <c r="ENZ14" s="1354"/>
      <c r="EOA14" s="1354"/>
      <c r="EOB14" s="1354"/>
      <c r="EOC14" s="1354"/>
      <c r="EOD14" s="1354"/>
      <c r="EOE14" s="1354"/>
      <c r="EOF14" s="1354"/>
      <c r="EOG14" s="1354"/>
      <c r="EOH14" s="1354"/>
      <c r="EOI14" s="1354"/>
      <c r="EOJ14" s="1354"/>
      <c r="EOK14" s="1354"/>
      <c r="EOL14" s="1354"/>
      <c r="EOM14" s="1354"/>
      <c r="EON14" s="1354"/>
      <c r="EOO14" s="1354"/>
      <c r="EOP14" s="1354"/>
      <c r="EOQ14" s="1354"/>
      <c r="EOR14" s="1354"/>
      <c r="EOS14" s="1354"/>
      <c r="EOT14" s="1354"/>
      <c r="EOU14" s="1354"/>
      <c r="EOV14" s="1354"/>
      <c r="EOW14" s="1354"/>
      <c r="EOX14" s="1354"/>
      <c r="EOY14" s="1354"/>
      <c r="EOZ14" s="1354"/>
      <c r="EPA14" s="1354"/>
      <c r="EPB14" s="1354"/>
      <c r="EPC14" s="1354"/>
      <c r="EPD14" s="1354"/>
      <c r="EPE14" s="1354"/>
      <c r="EPF14" s="1354"/>
      <c r="EPG14" s="1354"/>
      <c r="EPH14" s="1354"/>
      <c r="EPI14" s="1354"/>
      <c r="EPJ14" s="1354"/>
      <c r="EPK14" s="1354"/>
      <c r="EPL14" s="1354"/>
      <c r="EPM14" s="1354"/>
      <c r="EPN14" s="1354"/>
      <c r="EPO14" s="1354"/>
      <c r="EPP14" s="1354"/>
      <c r="EPQ14" s="1354"/>
      <c r="EPR14" s="1354"/>
      <c r="EPS14" s="1354"/>
      <c r="EPT14" s="1354"/>
      <c r="EPU14" s="1354"/>
      <c r="EPV14" s="1354"/>
      <c r="EPW14" s="1354"/>
      <c r="EPX14" s="1354"/>
      <c r="EPY14" s="1354"/>
      <c r="EPZ14" s="1354"/>
      <c r="EQA14" s="1354"/>
      <c r="EQB14" s="1354"/>
      <c r="EQC14" s="1354"/>
      <c r="EQD14" s="1354"/>
      <c r="EQE14" s="1354"/>
      <c r="EQF14" s="1354"/>
      <c r="EQG14" s="1354"/>
      <c r="EQH14" s="1354"/>
      <c r="EQI14" s="1354"/>
      <c r="EQJ14" s="1354"/>
      <c r="EQK14" s="1354"/>
      <c r="EQL14" s="1354"/>
      <c r="EQM14" s="1354"/>
      <c r="EQN14" s="1354"/>
      <c r="EQO14" s="1354"/>
      <c r="EQP14" s="1354"/>
      <c r="EQQ14" s="1354"/>
      <c r="EQR14" s="1354"/>
      <c r="EQS14" s="1354"/>
      <c r="EQT14" s="1354"/>
      <c r="EQU14" s="1354"/>
      <c r="EQV14" s="1354"/>
      <c r="EQW14" s="1354"/>
      <c r="EQX14" s="1354"/>
      <c r="EQY14" s="1354"/>
      <c r="EQZ14" s="1354"/>
      <c r="ERA14" s="1354"/>
      <c r="ERB14" s="1354"/>
      <c r="ERC14" s="1354"/>
      <c r="ERD14" s="1354"/>
      <c r="ERE14" s="1354"/>
      <c r="ERF14" s="1354"/>
      <c r="ERG14" s="1354"/>
      <c r="ERH14" s="1354"/>
      <c r="ERI14" s="1354"/>
      <c r="ERJ14" s="1354"/>
      <c r="ERK14" s="1354"/>
      <c r="ERL14" s="1354"/>
      <c r="ERM14" s="1354"/>
      <c r="ERN14" s="1354"/>
      <c r="ERO14" s="1354"/>
      <c r="ERP14" s="1354"/>
      <c r="ERQ14" s="1354"/>
      <c r="ERR14" s="1354"/>
      <c r="ERS14" s="1354"/>
      <c r="ERT14" s="1354"/>
      <c r="ERU14" s="1354"/>
      <c r="ERV14" s="1354"/>
      <c r="ERW14" s="1354"/>
      <c r="ERX14" s="1354"/>
      <c r="ERY14" s="1354"/>
      <c r="ERZ14" s="1354"/>
      <c r="ESA14" s="1354"/>
      <c r="ESB14" s="1354"/>
      <c r="ESC14" s="1354"/>
      <c r="ESD14" s="1354"/>
      <c r="ESE14" s="1354"/>
      <c r="ESF14" s="1354"/>
      <c r="ESG14" s="1354"/>
      <c r="ESH14" s="1354"/>
      <c r="ESI14" s="1354"/>
      <c r="ESJ14" s="1354"/>
      <c r="ESK14" s="1354"/>
      <c r="ESL14" s="1354"/>
      <c r="ESM14" s="1354"/>
      <c r="ESN14" s="1354"/>
      <c r="ESO14" s="1354"/>
      <c r="ESP14" s="1354"/>
      <c r="ESQ14" s="1354"/>
      <c r="ESR14" s="1354"/>
      <c r="ESS14" s="1354"/>
      <c r="EST14" s="1354"/>
      <c r="ESU14" s="1354"/>
      <c r="ESV14" s="1354"/>
      <c r="ESW14" s="1354"/>
      <c r="ESX14" s="1354"/>
      <c r="ESY14" s="1354"/>
      <c r="ESZ14" s="1354"/>
      <c r="ETA14" s="1354"/>
      <c r="ETB14" s="1354"/>
      <c r="ETC14" s="1354"/>
      <c r="ETD14" s="1354"/>
      <c r="ETE14" s="1354"/>
      <c r="ETF14" s="1354"/>
      <c r="ETG14" s="1354"/>
      <c r="ETH14" s="1354"/>
      <c r="ETI14" s="1354"/>
      <c r="ETJ14" s="1354"/>
      <c r="ETK14" s="1354"/>
      <c r="ETL14" s="1354"/>
      <c r="ETM14" s="1354"/>
      <c r="ETN14" s="1354"/>
      <c r="ETO14" s="1354"/>
      <c r="ETP14" s="1354"/>
      <c r="ETQ14" s="1354"/>
      <c r="ETR14" s="1354"/>
      <c r="ETS14" s="1354"/>
      <c r="ETT14" s="1354"/>
      <c r="ETU14" s="1354"/>
      <c r="ETV14" s="1354"/>
      <c r="ETW14" s="1354"/>
      <c r="ETX14" s="1354"/>
      <c r="ETY14" s="1354"/>
      <c r="ETZ14" s="1354"/>
      <c r="EUA14" s="1354"/>
      <c r="EUB14" s="1354"/>
      <c r="EUC14" s="1354"/>
      <c r="EUD14" s="1354"/>
      <c r="EUE14" s="1354"/>
      <c r="EUF14" s="1354"/>
      <c r="EUG14" s="1354"/>
      <c r="EUH14" s="1354"/>
      <c r="EUI14" s="1354"/>
      <c r="EUJ14" s="1354"/>
      <c r="EUK14" s="1354"/>
      <c r="EUL14" s="1354"/>
      <c r="EUM14" s="1354"/>
      <c r="EUN14" s="1354"/>
      <c r="EUO14" s="1354"/>
      <c r="EUP14" s="1354"/>
      <c r="EUQ14" s="1354"/>
      <c r="EUR14" s="1354"/>
      <c r="EUS14" s="1354"/>
      <c r="EUT14" s="1354"/>
      <c r="EUU14" s="1354"/>
      <c r="EUV14" s="1354"/>
      <c r="EUW14" s="1354"/>
      <c r="EUX14" s="1354"/>
      <c r="EUY14" s="1354"/>
      <c r="EUZ14" s="1354"/>
      <c r="EVA14" s="1354"/>
      <c r="EVB14" s="1354"/>
      <c r="EVC14" s="1354"/>
      <c r="EVD14" s="1354"/>
      <c r="EVE14" s="1354"/>
      <c r="EVF14" s="1354"/>
      <c r="EVG14" s="1354"/>
      <c r="EVH14" s="1354"/>
      <c r="EVI14" s="1354"/>
      <c r="EVJ14" s="1354"/>
      <c r="EVK14" s="1354"/>
      <c r="EVL14" s="1354"/>
      <c r="EVM14" s="1354"/>
      <c r="EVN14" s="1354"/>
      <c r="EVO14" s="1354"/>
      <c r="EVP14" s="1354"/>
      <c r="EVQ14" s="1354"/>
      <c r="EVR14" s="1354"/>
      <c r="EVS14" s="1354"/>
      <c r="EVT14" s="1354"/>
      <c r="EVU14" s="1354"/>
      <c r="EVV14" s="1354"/>
      <c r="EVW14" s="1354"/>
      <c r="EVX14" s="1354"/>
      <c r="EVY14" s="1354"/>
      <c r="EVZ14" s="1354"/>
      <c r="EWA14" s="1354"/>
      <c r="EWB14" s="1354"/>
      <c r="EWC14" s="1354"/>
      <c r="EWD14" s="1354"/>
      <c r="EWE14" s="1354"/>
      <c r="EWF14" s="1354"/>
      <c r="EWG14" s="1354"/>
      <c r="EWH14" s="1354"/>
      <c r="EWI14" s="1354"/>
      <c r="EWJ14" s="1354"/>
      <c r="EWK14" s="1354"/>
      <c r="EWL14" s="1354"/>
      <c r="EWM14" s="1354"/>
      <c r="EWN14" s="1354"/>
      <c r="EWO14" s="1354"/>
      <c r="EWP14" s="1354"/>
      <c r="EWQ14" s="1354"/>
      <c r="EWR14" s="1354"/>
      <c r="EWS14" s="1354"/>
      <c r="EWT14" s="1354"/>
      <c r="EWU14" s="1354"/>
      <c r="EWV14" s="1354"/>
      <c r="EWW14" s="1354"/>
      <c r="EWX14" s="1354"/>
      <c r="EWY14" s="1354"/>
      <c r="EWZ14" s="1354"/>
      <c r="EXA14" s="1354"/>
      <c r="EXB14" s="1354"/>
      <c r="EXC14" s="1354"/>
      <c r="EXD14" s="1354"/>
      <c r="EXE14" s="1354"/>
      <c r="EXF14" s="1354"/>
      <c r="EXG14" s="1354"/>
      <c r="EXH14" s="1354"/>
      <c r="EXI14" s="1354"/>
      <c r="EXJ14" s="1354"/>
      <c r="EXK14" s="1354"/>
      <c r="EXL14" s="1354"/>
      <c r="EXM14" s="1354"/>
      <c r="EXN14" s="1354"/>
      <c r="EXO14" s="1354"/>
      <c r="EXP14" s="1354"/>
      <c r="EXQ14" s="1354"/>
      <c r="EXR14" s="1354"/>
      <c r="EXS14" s="1354"/>
      <c r="EXT14" s="1354"/>
      <c r="EXU14" s="1354"/>
      <c r="EXV14" s="1354"/>
      <c r="EXW14" s="1354"/>
      <c r="EXX14" s="1354"/>
      <c r="EXY14" s="1354"/>
      <c r="EXZ14" s="1354"/>
      <c r="EYA14" s="1354"/>
      <c r="EYB14" s="1354"/>
      <c r="EYC14" s="1354"/>
      <c r="EYD14" s="1354"/>
      <c r="EYE14" s="1354"/>
      <c r="EYF14" s="1354"/>
      <c r="EYG14" s="1354"/>
      <c r="EYH14" s="1354"/>
      <c r="EYI14" s="1354"/>
      <c r="EYJ14" s="1354"/>
      <c r="EYK14" s="1354"/>
      <c r="EYL14" s="1354"/>
      <c r="EYM14" s="1354"/>
      <c r="EYN14" s="1354"/>
      <c r="EYO14" s="1354"/>
      <c r="EYP14" s="1354"/>
      <c r="EYQ14" s="1354"/>
      <c r="EYR14" s="1354"/>
      <c r="EYS14" s="1354"/>
      <c r="EYT14" s="1354"/>
      <c r="EYU14" s="1354"/>
      <c r="EYV14" s="1354"/>
      <c r="EYW14" s="1354"/>
      <c r="EYX14" s="1354"/>
      <c r="EYY14" s="1354"/>
      <c r="EYZ14" s="1354"/>
      <c r="EZA14" s="1354"/>
      <c r="EZB14" s="1354"/>
      <c r="EZC14" s="1354"/>
      <c r="EZD14" s="1354"/>
      <c r="EZE14" s="1354"/>
      <c r="EZF14" s="1354"/>
      <c r="EZG14" s="1354"/>
      <c r="EZH14" s="1354"/>
      <c r="EZI14" s="1354"/>
      <c r="EZJ14" s="1354"/>
      <c r="EZK14" s="1354"/>
      <c r="EZL14" s="1354"/>
      <c r="EZM14" s="1354"/>
      <c r="EZN14" s="1354"/>
      <c r="EZO14" s="1354"/>
      <c r="EZP14" s="1354"/>
      <c r="EZQ14" s="1354"/>
      <c r="EZR14" s="1354"/>
      <c r="EZS14" s="1354"/>
      <c r="EZT14" s="1354"/>
      <c r="EZU14" s="1354"/>
      <c r="EZV14" s="1354"/>
      <c r="EZW14" s="1354"/>
      <c r="EZX14" s="1354"/>
      <c r="EZY14" s="1354"/>
      <c r="EZZ14" s="1354"/>
      <c r="FAA14" s="1354"/>
      <c r="FAB14" s="1354"/>
      <c r="FAC14" s="1354"/>
      <c r="FAD14" s="1354"/>
      <c r="FAE14" s="1354"/>
      <c r="FAF14" s="1354"/>
      <c r="FAG14" s="1354"/>
      <c r="FAH14" s="1354"/>
      <c r="FAI14" s="1354"/>
      <c r="FAJ14" s="1354"/>
      <c r="FAK14" s="1354"/>
      <c r="FAL14" s="1354"/>
      <c r="FAM14" s="1354"/>
      <c r="FAN14" s="1354"/>
      <c r="FAO14" s="1354"/>
      <c r="FAP14" s="1354"/>
      <c r="FAQ14" s="1354"/>
      <c r="FAR14" s="1354"/>
      <c r="FAS14" s="1354"/>
      <c r="FAT14" s="1354"/>
      <c r="FAU14" s="1354"/>
      <c r="FAV14" s="1354"/>
      <c r="FAW14" s="1354"/>
      <c r="FAX14" s="1354"/>
      <c r="FAY14" s="1354"/>
      <c r="FAZ14" s="1354"/>
      <c r="FBA14" s="1354"/>
      <c r="FBB14" s="1354"/>
      <c r="FBC14" s="1354"/>
      <c r="FBD14" s="1354"/>
      <c r="FBE14" s="1354"/>
      <c r="FBF14" s="1354"/>
      <c r="FBG14" s="1354"/>
      <c r="FBH14" s="1354"/>
      <c r="FBI14" s="1354"/>
      <c r="FBJ14" s="1354"/>
      <c r="FBK14" s="1354"/>
      <c r="FBL14" s="1354"/>
      <c r="FBM14" s="1354"/>
      <c r="FBN14" s="1354"/>
      <c r="FBO14" s="1354"/>
      <c r="FBP14" s="1354"/>
      <c r="FBQ14" s="1354"/>
      <c r="FBR14" s="1354"/>
      <c r="FBS14" s="1354"/>
      <c r="FBT14" s="1354"/>
      <c r="FBU14" s="1354"/>
      <c r="FBV14" s="1354"/>
      <c r="FBW14" s="1354"/>
      <c r="FBX14" s="1354"/>
      <c r="FBY14" s="1354"/>
      <c r="FBZ14" s="1354"/>
      <c r="FCA14" s="1354"/>
      <c r="FCB14" s="1354"/>
      <c r="FCC14" s="1354"/>
      <c r="FCD14" s="1354"/>
      <c r="FCE14" s="1354"/>
      <c r="FCF14" s="1354"/>
      <c r="FCG14" s="1354"/>
      <c r="FCH14" s="1354"/>
      <c r="FCI14" s="1354"/>
      <c r="FCJ14" s="1354"/>
      <c r="FCK14" s="1354"/>
      <c r="FCL14" s="1354"/>
      <c r="FCM14" s="1354"/>
      <c r="FCN14" s="1354"/>
      <c r="FCO14" s="1354"/>
      <c r="FCP14" s="1354"/>
      <c r="FCQ14" s="1354"/>
      <c r="FCR14" s="1354"/>
      <c r="FCS14" s="1354"/>
      <c r="FCT14" s="1354"/>
      <c r="FCU14" s="1354"/>
      <c r="FCV14" s="1354"/>
      <c r="FCW14" s="1354"/>
      <c r="FCX14" s="1354"/>
      <c r="FCY14" s="1354"/>
      <c r="FCZ14" s="1354"/>
      <c r="FDA14" s="1354"/>
      <c r="FDB14" s="1354"/>
      <c r="FDC14" s="1354"/>
      <c r="FDD14" s="1354"/>
      <c r="FDE14" s="1354"/>
      <c r="FDF14" s="1354"/>
      <c r="FDG14" s="1354"/>
      <c r="FDH14" s="1354"/>
      <c r="FDI14" s="1354"/>
      <c r="FDJ14" s="1354"/>
      <c r="FDK14" s="1354"/>
      <c r="FDL14" s="1354"/>
      <c r="FDM14" s="1354"/>
      <c r="FDN14" s="1354"/>
      <c r="FDO14" s="1354"/>
      <c r="FDP14" s="1354"/>
      <c r="FDQ14" s="1354"/>
      <c r="FDR14" s="1354"/>
      <c r="FDS14" s="1354"/>
      <c r="FDT14" s="1354"/>
      <c r="FDU14" s="1354"/>
      <c r="FDV14" s="1354"/>
      <c r="FDW14" s="1354"/>
      <c r="FDX14" s="1354"/>
      <c r="FDY14" s="1354"/>
      <c r="FDZ14" s="1354"/>
      <c r="FEA14" s="1354"/>
      <c r="FEB14" s="1354"/>
      <c r="FEC14" s="1354"/>
      <c r="FED14" s="1354"/>
      <c r="FEE14" s="1354"/>
      <c r="FEF14" s="1354"/>
      <c r="FEG14" s="1354"/>
      <c r="FEH14" s="1354"/>
      <c r="FEI14" s="1354"/>
      <c r="FEJ14" s="1354"/>
      <c r="FEK14" s="1354"/>
      <c r="FEL14" s="1354"/>
      <c r="FEM14" s="1354"/>
      <c r="FEN14" s="1354"/>
      <c r="FEO14" s="1354"/>
      <c r="FEP14" s="1354"/>
      <c r="FEQ14" s="1354"/>
      <c r="FER14" s="1354"/>
      <c r="FES14" s="1354"/>
      <c r="FET14" s="1354"/>
      <c r="FEU14" s="1354"/>
      <c r="FEV14" s="1354"/>
      <c r="FEW14" s="1354"/>
      <c r="FEX14" s="1354"/>
      <c r="FEY14" s="1354"/>
      <c r="FEZ14" s="1354"/>
      <c r="FFA14" s="1354"/>
      <c r="FFB14" s="1354"/>
      <c r="FFC14" s="1354"/>
      <c r="FFD14" s="1354"/>
      <c r="FFE14" s="1354"/>
      <c r="FFF14" s="1354"/>
      <c r="FFG14" s="1354"/>
      <c r="FFH14" s="1354"/>
      <c r="FFI14" s="1354"/>
      <c r="FFJ14" s="1354"/>
      <c r="FFK14" s="1354"/>
      <c r="FFL14" s="1354"/>
      <c r="FFM14" s="1354"/>
      <c r="FFN14" s="1354"/>
      <c r="FFO14" s="1354"/>
      <c r="FFP14" s="1354"/>
      <c r="FFQ14" s="1354"/>
      <c r="FFR14" s="1354"/>
      <c r="FFS14" s="1354"/>
      <c r="FFT14" s="1354"/>
      <c r="FFU14" s="1354"/>
      <c r="FFV14" s="1354"/>
      <c r="FFW14" s="1354"/>
      <c r="FFX14" s="1354"/>
      <c r="FFY14" s="1354"/>
      <c r="FFZ14" s="1354"/>
      <c r="FGA14" s="1354"/>
      <c r="FGB14" s="1354"/>
      <c r="FGC14" s="1354"/>
      <c r="FGD14" s="1354"/>
      <c r="FGE14" s="1354"/>
      <c r="FGF14" s="1354"/>
      <c r="FGG14" s="1354"/>
      <c r="FGH14" s="1354"/>
      <c r="FGI14" s="1354"/>
      <c r="FGJ14" s="1354"/>
      <c r="FGK14" s="1354"/>
      <c r="FGL14" s="1354"/>
      <c r="FGM14" s="1354"/>
      <c r="FGN14" s="1354"/>
      <c r="FGO14" s="1354"/>
      <c r="FGP14" s="1354"/>
      <c r="FGQ14" s="1354"/>
      <c r="FGR14" s="1354"/>
      <c r="FGS14" s="1354"/>
      <c r="FGT14" s="1354"/>
      <c r="FGU14" s="1354"/>
      <c r="FGV14" s="1354"/>
      <c r="FGW14" s="1354"/>
      <c r="FGX14" s="1354"/>
      <c r="FGY14" s="1354"/>
      <c r="FGZ14" s="1354"/>
      <c r="FHA14" s="1354"/>
      <c r="FHB14" s="1354"/>
      <c r="FHC14" s="1354"/>
      <c r="FHD14" s="1354"/>
      <c r="FHE14" s="1354"/>
      <c r="FHF14" s="1354"/>
      <c r="FHG14" s="1354"/>
      <c r="FHH14" s="1354"/>
      <c r="FHI14" s="1354"/>
      <c r="FHJ14" s="1354"/>
      <c r="FHK14" s="1354"/>
      <c r="FHL14" s="1354"/>
      <c r="FHM14" s="1354"/>
      <c r="FHN14" s="1354"/>
      <c r="FHO14" s="1354"/>
      <c r="FHP14" s="1354"/>
      <c r="FHQ14" s="1354"/>
      <c r="FHR14" s="1354"/>
      <c r="FHS14" s="1354"/>
      <c r="FHT14" s="1354"/>
      <c r="FHU14" s="1354"/>
      <c r="FHV14" s="1354"/>
      <c r="FHW14" s="1354"/>
      <c r="FHX14" s="1354"/>
      <c r="FHY14" s="1354"/>
      <c r="FHZ14" s="1354"/>
      <c r="FIA14" s="1354"/>
      <c r="FIB14" s="1354"/>
      <c r="FIC14" s="1354"/>
      <c r="FID14" s="1354"/>
      <c r="FIE14" s="1354"/>
      <c r="FIF14" s="1354"/>
      <c r="FIG14" s="1354"/>
      <c r="FIH14" s="1354"/>
      <c r="FII14" s="1354"/>
      <c r="FIJ14" s="1354"/>
      <c r="FIK14" s="1354"/>
      <c r="FIL14" s="1354"/>
      <c r="FIM14" s="1354"/>
      <c r="FIN14" s="1354"/>
      <c r="FIO14" s="1354"/>
      <c r="FIP14" s="1354"/>
      <c r="FIQ14" s="1354"/>
      <c r="FIR14" s="1354"/>
      <c r="FIS14" s="1354"/>
      <c r="FIT14" s="1354"/>
      <c r="FIU14" s="1354"/>
      <c r="FIV14" s="1354"/>
      <c r="FIW14" s="1354"/>
      <c r="FIX14" s="1354"/>
      <c r="FIY14" s="1354"/>
      <c r="FIZ14" s="1354"/>
      <c r="FJA14" s="1354"/>
      <c r="FJB14" s="1354"/>
      <c r="FJC14" s="1354"/>
      <c r="FJD14" s="1354"/>
      <c r="FJE14" s="1354"/>
      <c r="FJF14" s="1354"/>
      <c r="FJG14" s="1354"/>
      <c r="FJH14" s="1354"/>
      <c r="FJI14" s="1354"/>
      <c r="FJJ14" s="1354"/>
      <c r="FJK14" s="1354"/>
      <c r="FJL14" s="1354"/>
      <c r="FJM14" s="1354"/>
      <c r="FJN14" s="1354"/>
      <c r="FJO14" s="1354"/>
      <c r="FJP14" s="1354"/>
      <c r="FJQ14" s="1354"/>
      <c r="FJR14" s="1354"/>
      <c r="FJS14" s="1354"/>
      <c r="FJT14" s="1354"/>
      <c r="FJU14" s="1354"/>
      <c r="FJV14" s="1354"/>
      <c r="FJW14" s="1354"/>
      <c r="FJX14" s="1354"/>
      <c r="FJY14" s="1354"/>
      <c r="FJZ14" s="1354"/>
      <c r="FKA14" s="1354"/>
      <c r="FKB14" s="1354"/>
      <c r="FKC14" s="1354"/>
      <c r="FKD14" s="1354"/>
      <c r="FKE14" s="1354"/>
      <c r="FKF14" s="1354"/>
      <c r="FKG14" s="1354"/>
      <c r="FKH14" s="1354"/>
      <c r="FKI14" s="1354"/>
      <c r="FKJ14" s="1354"/>
      <c r="FKK14" s="1354"/>
      <c r="FKL14" s="1354"/>
      <c r="FKM14" s="1354"/>
      <c r="FKN14" s="1354"/>
      <c r="FKO14" s="1354"/>
      <c r="FKP14" s="1354"/>
      <c r="FKQ14" s="1354"/>
      <c r="FKR14" s="1354"/>
      <c r="FKS14" s="1354"/>
      <c r="FKT14" s="1354"/>
      <c r="FKU14" s="1354"/>
      <c r="FKV14" s="1354"/>
      <c r="FKW14" s="1354"/>
      <c r="FKX14" s="1354"/>
      <c r="FKY14" s="1354"/>
      <c r="FKZ14" s="1354"/>
      <c r="FLA14" s="1354"/>
      <c r="FLB14" s="1354"/>
      <c r="FLC14" s="1354"/>
      <c r="FLD14" s="1354"/>
      <c r="FLE14" s="1354"/>
      <c r="FLF14" s="1354"/>
      <c r="FLG14" s="1354"/>
      <c r="FLH14" s="1354"/>
      <c r="FLI14" s="1354"/>
      <c r="FLJ14" s="1354"/>
      <c r="FLK14" s="1354"/>
      <c r="FLL14" s="1354"/>
      <c r="FLM14" s="1354"/>
      <c r="FLN14" s="1354"/>
      <c r="FLO14" s="1354"/>
      <c r="FLP14" s="1354"/>
      <c r="FLQ14" s="1354"/>
      <c r="FLR14" s="1354"/>
      <c r="FLS14" s="1354"/>
      <c r="FLT14" s="1354"/>
      <c r="FLU14" s="1354"/>
      <c r="FLV14" s="1354"/>
      <c r="FLW14" s="1354"/>
      <c r="FLX14" s="1354"/>
      <c r="FLY14" s="1354"/>
      <c r="FLZ14" s="1354"/>
      <c r="FMA14" s="1354"/>
      <c r="FMB14" s="1354"/>
      <c r="FMC14" s="1354"/>
      <c r="FMD14" s="1354"/>
      <c r="FME14" s="1354"/>
      <c r="FMF14" s="1354"/>
      <c r="FMG14" s="1354"/>
      <c r="FMH14" s="1354"/>
      <c r="FMI14" s="1354"/>
      <c r="FMJ14" s="1354"/>
      <c r="FMK14" s="1354"/>
      <c r="FML14" s="1354"/>
      <c r="FMM14" s="1354"/>
      <c r="FMN14" s="1354"/>
      <c r="FMO14" s="1354"/>
      <c r="FMP14" s="1354"/>
      <c r="FMQ14" s="1354"/>
      <c r="FMR14" s="1354"/>
      <c r="FMS14" s="1354"/>
      <c r="FMT14" s="1354"/>
      <c r="FMU14" s="1354"/>
      <c r="FMV14" s="1354"/>
      <c r="FMW14" s="1354"/>
      <c r="FMX14" s="1354"/>
      <c r="FMY14" s="1354"/>
      <c r="FMZ14" s="1354"/>
      <c r="FNA14" s="1354"/>
      <c r="FNB14" s="1354"/>
      <c r="FNC14" s="1354"/>
      <c r="FND14" s="1354"/>
      <c r="FNE14" s="1354"/>
      <c r="FNF14" s="1354"/>
      <c r="FNG14" s="1354"/>
      <c r="FNH14" s="1354"/>
      <c r="FNI14" s="1354"/>
      <c r="FNJ14" s="1354"/>
      <c r="FNK14" s="1354"/>
      <c r="FNL14" s="1354"/>
      <c r="FNM14" s="1354"/>
      <c r="FNN14" s="1354"/>
      <c r="FNO14" s="1354"/>
      <c r="FNP14" s="1354"/>
      <c r="FNQ14" s="1354"/>
      <c r="FNR14" s="1354"/>
      <c r="FNS14" s="1354"/>
      <c r="FNT14" s="1354"/>
      <c r="FNU14" s="1354"/>
      <c r="FNV14" s="1354"/>
      <c r="FNW14" s="1354"/>
      <c r="FNX14" s="1354"/>
      <c r="FNY14" s="1354"/>
      <c r="FNZ14" s="1354"/>
      <c r="FOA14" s="1354"/>
      <c r="FOB14" s="1354"/>
      <c r="FOC14" s="1354"/>
      <c r="FOD14" s="1354"/>
      <c r="FOE14" s="1354"/>
      <c r="FOF14" s="1354"/>
      <c r="FOG14" s="1354"/>
      <c r="FOH14" s="1354"/>
      <c r="FOI14" s="1354"/>
      <c r="FOJ14" s="1354"/>
      <c r="FOK14" s="1354"/>
      <c r="FOL14" s="1354"/>
      <c r="FOM14" s="1354"/>
      <c r="FON14" s="1354"/>
      <c r="FOO14" s="1354"/>
      <c r="FOP14" s="1354"/>
      <c r="FOQ14" s="1354"/>
      <c r="FOR14" s="1354"/>
      <c r="FOS14" s="1354"/>
      <c r="FOT14" s="1354"/>
      <c r="FOU14" s="1354"/>
      <c r="FOV14" s="1354"/>
      <c r="FOW14" s="1354"/>
      <c r="FOX14" s="1354"/>
      <c r="FOY14" s="1354"/>
      <c r="FOZ14" s="1354"/>
      <c r="FPA14" s="1354"/>
      <c r="FPB14" s="1354"/>
      <c r="FPC14" s="1354"/>
      <c r="FPD14" s="1354"/>
      <c r="FPE14" s="1354"/>
      <c r="FPF14" s="1354"/>
      <c r="FPG14" s="1354"/>
      <c r="FPH14" s="1354"/>
      <c r="FPI14" s="1354"/>
      <c r="FPJ14" s="1354"/>
      <c r="FPK14" s="1354"/>
      <c r="FPL14" s="1354"/>
      <c r="FPM14" s="1354"/>
      <c r="FPN14" s="1354"/>
      <c r="FPO14" s="1354"/>
      <c r="FPP14" s="1354"/>
      <c r="FPQ14" s="1354"/>
      <c r="FPR14" s="1354"/>
      <c r="FPS14" s="1354"/>
      <c r="FPT14" s="1354"/>
      <c r="FPU14" s="1354"/>
      <c r="FPV14" s="1354"/>
      <c r="FPW14" s="1354"/>
      <c r="FPX14" s="1354"/>
      <c r="FPY14" s="1354"/>
      <c r="FPZ14" s="1354"/>
      <c r="FQA14" s="1354"/>
      <c r="FQB14" s="1354"/>
      <c r="FQC14" s="1354"/>
      <c r="FQD14" s="1354"/>
      <c r="FQE14" s="1354"/>
      <c r="FQF14" s="1354"/>
      <c r="FQG14" s="1354"/>
      <c r="FQH14" s="1354"/>
      <c r="FQI14" s="1354"/>
      <c r="FQJ14" s="1354"/>
      <c r="FQK14" s="1354"/>
      <c r="FQL14" s="1354"/>
      <c r="FQM14" s="1354"/>
      <c r="FQN14" s="1354"/>
      <c r="FQO14" s="1354"/>
      <c r="FQP14" s="1354"/>
      <c r="FQQ14" s="1354"/>
      <c r="FQR14" s="1354"/>
      <c r="FQS14" s="1354"/>
      <c r="FQT14" s="1354"/>
      <c r="FQU14" s="1354"/>
      <c r="FQV14" s="1354"/>
      <c r="FQW14" s="1354"/>
      <c r="FQX14" s="1354"/>
      <c r="FQY14" s="1354"/>
      <c r="FQZ14" s="1354"/>
      <c r="FRA14" s="1354"/>
      <c r="FRB14" s="1354"/>
      <c r="FRC14" s="1354"/>
      <c r="FRD14" s="1354"/>
      <c r="FRE14" s="1354"/>
      <c r="FRF14" s="1354"/>
      <c r="FRG14" s="1354"/>
      <c r="FRH14" s="1354"/>
      <c r="FRI14" s="1354"/>
      <c r="FRJ14" s="1354"/>
      <c r="FRK14" s="1354"/>
      <c r="FRL14" s="1354"/>
      <c r="FRM14" s="1354"/>
      <c r="FRN14" s="1354"/>
      <c r="FRO14" s="1354"/>
      <c r="FRP14" s="1354"/>
      <c r="FRQ14" s="1354"/>
      <c r="FRR14" s="1354"/>
      <c r="FRS14" s="1354"/>
      <c r="FRT14" s="1354"/>
      <c r="FRU14" s="1354"/>
      <c r="FRV14" s="1354"/>
      <c r="FRW14" s="1354"/>
      <c r="FRX14" s="1354"/>
      <c r="FRY14" s="1354"/>
      <c r="FRZ14" s="1354"/>
      <c r="FSA14" s="1354"/>
      <c r="FSB14" s="1354"/>
      <c r="FSC14" s="1354"/>
      <c r="FSD14" s="1354"/>
      <c r="FSE14" s="1354"/>
      <c r="FSF14" s="1354"/>
      <c r="FSG14" s="1354"/>
      <c r="FSH14" s="1354"/>
      <c r="FSI14" s="1354"/>
      <c r="FSJ14" s="1354"/>
      <c r="FSK14" s="1354"/>
      <c r="FSL14" s="1354"/>
      <c r="FSM14" s="1354"/>
      <c r="FSN14" s="1354"/>
      <c r="FSO14" s="1354"/>
      <c r="FSP14" s="1354"/>
      <c r="FSQ14" s="1354"/>
      <c r="FSR14" s="1354"/>
      <c r="FSS14" s="1354"/>
      <c r="FST14" s="1354"/>
      <c r="FSU14" s="1354"/>
      <c r="FSV14" s="1354"/>
      <c r="FSW14" s="1354"/>
      <c r="FSX14" s="1354"/>
      <c r="FSY14" s="1354"/>
      <c r="FSZ14" s="1354"/>
      <c r="FTA14" s="1354"/>
      <c r="FTB14" s="1354"/>
      <c r="FTC14" s="1354"/>
      <c r="FTD14" s="1354"/>
      <c r="FTE14" s="1354"/>
      <c r="FTF14" s="1354"/>
      <c r="FTG14" s="1354"/>
      <c r="FTH14" s="1354"/>
      <c r="FTI14" s="1354"/>
      <c r="FTJ14" s="1354"/>
      <c r="FTK14" s="1354"/>
      <c r="FTL14" s="1354"/>
      <c r="FTM14" s="1354"/>
      <c r="FTN14" s="1354"/>
      <c r="FTO14" s="1354"/>
      <c r="FTP14" s="1354"/>
      <c r="FTQ14" s="1354"/>
      <c r="FTR14" s="1354"/>
      <c r="FTS14" s="1354"/>
      <c r="FTT14" s="1354"/>
      <c r="FTU14" s="1354"/>
      <c r="FTV14" s="1354"/>
      <c r="FTW14" s="1354"/>
      <c r="FTX14" s="1354"/>
      <c r="FTY14" s="1354"/>
      <c r="FTZ14" s="1354"/>
      <c r="FUA14" s="1354"/>
      <c r="FUB14" s="1354"/>
      <c r="FUC14" s="1354"/>
      <c r="FUD14" s="1354"/>
      <c r="FUE14" s="1354"/>
      <c r="FUF14" s="1354"/>
      <c r="FUG14" s="1354"/>
      <c r="FUH14" s="1354"/>
      <c r="FUI14" s="1354"/>
      <c r="FUJ14" s="1354"/>
      <c r="FUK14" s="1354"/>
      <c r="FUL14" s="1354"/>
      <c r="FUM14" s="1354"/>
      <c r="FUN14" s="1354"/>
      <c r="FUO14" s="1354"/>
      <c r="FUP14" s="1354"/>
      <c r="FUQ14" s="1354"/>
      <c r="FUR14" s="1354"/>
      <c r="FUS14" s="1354"/>
      <c r="FUT14" s="1354"/>
      <c r="FUU14" s="1354"/>
      <c r="FUV14" s="1354"/>
      <c r="FUW14" s="1354"/>
      <c r="FUX14" s="1354"/>
      <c r="FUY14" s="1354"/>
      <c r="FUZ14" s="1354"/>
      <c r="FVA14" s="1354"/>
      <c r="FVB14" s="1354"/>
      <c r="FVC14" s="1354"/>
      <c r="FVD14" s="1354"/>
      <c r="FVE14" s="1354"/>
      <c r="FVF14" s="1354"/>
      <c r="FVG14" s="1354"/>
      <c r="FVH14" s="1354"/>
      <c r="FVI14" s="1354"/>
      <c r="FVJ14" s="1354"/>
      <c r="FVK14" s="1354"/>
      <c r="FVL14" s="1354"/>
      <c r="FVM14" s="1354"/>
      <c r="FVN14" s="1354"/>
      <c r="FVO14" s="1354"/>
      <c r="FVP14" s="1354"/>
      <c r="FVQ14" s="1354"/>
      <c r="FVR14" s="1354"/>
      <c r="FVS14" s="1354"/>
      <c r="FVT14" s="1354"/>
      <c r="FVU14" s="1354"/>
      <c r="FVV14" s="1354"/>
      <c r="FVW14" s="1354"/>
      <c r="FVX14" s="1354"/>
      <c r="FVY14" s="1354"/>
      <c r="FVZ14" s="1354"/>
      <c r="FWA14" s="1354"/>
      <c r="FWB14" s="1354"/>
      <c r="FWC14" s="1354"/>
      <c r="FWD14" s="1354"/>
      <c r="FWE14" s="1354"/>
      <c r="FWF14" s="1354"/>
      <c r="FWG14" s="1354"/>
      <c r="FWH14" s="1354"/>
      <c r="FWI14" s="1354"/>
      <c r="FWJ14" s="1354"/>
      <c r="FWK14" s="1354"/>
      <c r="FWL14" s="1354"/>
      <c r="FWM14" s="1354"/>
      <c r="FWN14" s="1354"/>
      <c r="FWO14" s="1354"/>
      <c r="FWP14" s="1354"/>
      <c r="FWQ14" s="1354"/>
      <c r="FWR14" s="1354"/>
      <c r="FWS14" s="1354"/>
      <c r="FWT14" s="1354"/>
      <c r="FWU14" s="1354"/>
      <c r="FWV14" s="1354"/>
      <c r="FWW14" s="1354"/>
      <c r="FWX14" s="1354"/>
      <c r="FWY14" s="1354"/>
      <c r="FWZ14" s="1354"/>
      <c r="FXA14" s="1354"/>
      <c r="FXB14" s="1354"/>
      <c r="FXC14" s="1354"/>
      <c r="FXD14" s="1354"/>
      <c r="FXE14" s="1354"/>
      <c r="FXF14" s="1354"/>
      <c r="FXG14" s="1354"/>
      <c r="FXH14" s="1354"/>
      <c r="FXI14" s="1354"/>
      <c r="FXJ14" s="1354"/>
      <c r="FXK14" s="1354"/>
      <c r="FXL14" s="1354"/>
      <c r="FXM14" s="1354"/>
      <c r="FXN14" s="1354"/>
      <c r="FXO14" s="1354"/>
      <c r="FXP14" s="1354"/>
      <c r="FXQ14" s="1354"/>
      <c r="FXR14" s="1354"/>
      <c r="FXS14" s="1354"/>
      <c r="FXT14" s="1354"/>
      <c r="FXU14" s="1354"/>
      <c r="FXV14" s="1354"/>
      <c r="FXW14" s="1354"/>
      <c r="FXX14" s="1354"/>
      <c r="FXY14" s="1354"/>
      <c r="FXZ14" s="1354"/>
      <c r="FYA14" s="1354"/>
      <c r="FYB14" s="1354"/>
      <c r="FYC14" s="1354"/>
      <c r="FYD14" s="1354"/>
      <c r="FYE14" s="1354"/>
      <c r="FYF14" s="1354"/>
      <c r="FYG14" s="1354"/>
      <c r="FYH14" s="1354"/>
      <c r="FYI14" s="1354"/>
      <c r="FYJ14" s="1354"/>
      <c r="FYK14" s="1354"/>
      <c r="FYL14" s="1354"/>
      <c r="FYM14" s="1354"/>
      <c r="FYN14" s="1354"/>
      <c r="FYO14" s="1354"/>
      <c r="FYP14" s="1354"/>
      <c r="FYQ14" s="1354"/>
      <c r="FYR14" s="1354"/>
      <c r="FYS14" s="1354"/>
      <c r="FYT14" s="1354"/>
      <c r="FYU14" s="1354"/>
      <c r="FYV14" s="1354"/>
      <c r="FYW14" s="1354"/>
      <c r="FYX14" s="1354"/>
      <c r="FYY14" s="1354"/>
      <c r="FYZ14" s="1354"/>
      <c r="FZA14" s="1354"/>
      <c r="FZB14" s="1354"/>
      <c r="FZC14" s="1354"/>
      <c r="FZD14" s="1354"/>
      <c r="FZE14" s="1354"/>
      <c r="FZF14" s="1354"/>
      <c r="FZG14" s="1354"/>
      <c r="FZH14" s="1354"/>
      <c r="FZI14" s="1354"/>
      <c r="FZJ14" s="1354"/>
      <c r="FZK14" s="1354"/>
      <c r="FZL14" s="1354"/>
      <c r="FZM14" s="1354"/>
      <c r="FZN14" s="1354"/>
      <c r="FZO14" s="1354"/>
      <c r="FZP14" s="1354"/>
      <c r="FZQ14" s="1354"/>
      <c r="FZR14" s="1354"/>
      <c r="FZS14" s="1354"/>
      <c r="FZT14" s="1354"/>
      <c r="FZU14" s="1354"/>
      <c r="FZV14" s="1354"/>
      <c r="FZW14" s="1354"/>
      <c r="FZX14" s="1354"/>
      <c r="FZY14" s="1354"/>
      <c r="FZZ14" s="1354"/>
      <c r="GAA14" s="1354"/>
      <c r="GAB14" s="1354"/>
      <c r="GAC14" s="1354"/>
      <c r="GAD14" s="1354"/>
      <c r="GAE14" s="1354"/>
      <c r="GAF14" s="1354"/>
      <c r="GAG14" s="1354"/>
      <c r="GAH14" s="1354"/>
      <c r="GAI14" s="1354"/>
      <c r="GAJ14" s="1354"/>
      <c r="GAK14" s="1354"/>
      <c r="GAL14" s="1354"/>
      <c r="GAM14" s="1354"/>
      <c r="GAN14" s="1354"/>
      <c r="GAO14" s="1354"/>
      <c r="GAP14" s="1354"/>
      <c r="GAQ14" s="1354"/>
      <c r="GAR14" s="1354"/>
      <c r="GAS14" s="1354"/>
      <c r="GAT14" s="1354"/>
      <c r="GAU14" s="1354"/>
      <c r="GAV14" s="1354"/>
      <c r="GAW14" s="1354"/>
      <c r="GAX14" s="1354"/>
      <c r="GAY14" s="1354"/>
      <c r="GAZ14" s="1354"/>
      <c r="GBA14" s="1354"/>
      <c r="GBB14" s="1354"/>
      <c r="GBC14" s="1354"/>
      <c r="GBD14" s="1354"/>
      <c r="GBE14" s="1354"/>
      <c r="GBF14" s="1354"/>
      <c r="GBG14" s="1354"/>
      <c r="GBH14" s="1354"/>
      <c r="GBI14" s="1354"/>
      <c r="GBJ14" s="1354"/>
      <c r="GBK14" s="1354"/>
      <c r="GBL14" s="1354"/>
      <c r="GBM14" s="1354"/>
      <c r="GBN14" s="1354"/>
      <c r="GBO14" s="1354"/>
      <c r="GBP14" s="1354"/>
      <c r="GBQ14" s="1354"/>
      <c r="GBR14" s="1354"/>
      <c r="GBS14" s="1354"/>
      <c r="GBT14" s="1354"/>
      <c r="GBU14" s="1354"/>
      <c r="GBV14" s="1354"/>
      <c r="GBW14" s="1354"/>
      <c r="GBX14" s="1354"/>
      <c r="GBY14" s="1354"/>
      <c r="GBZ14" s="1354"/>
      <c r="GCA14" s="1354"/>
      <c r="GCB14" s="1354"/>
      <c r="GCC14" s="1354"/>
      <c r="GCD14" s="1354"/>
      <c r="GCE14" s="1354"/>
      <c r="GCF14" s="1354"/>
      <c r="GCG14" s="1354"/>
      <c r="GCH14" s="1354"/>
      <c r="GCI14" s="1354"/>
      <c r="GCJ14" s="1354"/>
      <c r="GCK14" s="1354"/>
      <c r="GCL14" s="1354"/>
      <c r="GCM14" s="1354"/>
      <c r="GCN14" s="1354"/>
      <c r="GCO14" s="1354"/>
      <c r="GCP14" s="1354"/>
      <c r="GCQ14" s="1354"/>
      <c r="GCR14" s="1354"/>
      <c r="GCS14" s="1354"/>
      <c r="GCT14" s="1354"/>
      <c r="GCU14" s="1354"/>
      <c r="GCV14" s="1354"/>
      <c r="GCW14" s="1354"/>
      <c r="GCX14" s="1354"/>
      <c r="GCY14" s="1354"/>
      <c r="GCZ14" s="1354"/>
      <c r="GDA14" s="1354"/>
      <c r="GDB14" s="1354"/>
      <c r="GDC14" s="1354"/>
      <c r="GDD14" s="1354"/>
      <c r="GDE14" s="1354"/>
      <c r="GDF14" s="1354"/>
      <c r="GDG14" s="1354"/>
      <c r="GDH14" s="1354"/>
      <c r="GDI14" s="1354"/>
      <c r="GDJ14" s="1354"/>
      <c r="GDK14" s="1354"/>
      <c r="GDL14" s="1354"/>
      <c r="GDM14" s="1354"/>
      <c r="GDN14" s="1354"/>
      <c r="GDO14" s="1354"/>
      <c r="GDP14" s="1354"/>
      <c r="GDQ14" s="1354"/>
      <c r="GDR14" s="1354"/>
      <c r="GDS14" s="1354"/>
      <c r="GDT14" s="1354"/>
      <c r="GDU14" s="1354"/>
      <c r="GDV14" s="1354"/>
      <c r="GDW14" s="1354"/>
      <c r="GDX14" s="1354"/>
      <c r="GDY14" s="1354"/>
      <c r="GDZ14" s="1354"/>
      <c r="GEA14" s="1354"/>
      <c r="GEB14" s="1354"/>
      <c r="GEC14" s="1354"/>
      <c r="GED14" s="1354"/>
      <c r="GEE14" s="1354"/>
      <c r="GEF14" s="1354"/>
      <c r="GEG14" s="1354"/>
      <c r="GEH14" s="1354"/>
      <c r="GEI14" s="1354"/>
      <c r="GEJ14" s="1354"/>
      <c r="GEK14" s="1354"/>
      <c r="GEL14" s="1354"/>
      <c r="GEM14" s="1354"/>
      <c r="GEN14" s="1354"/>
      <c r="GEO14" s="1354"/>
      <c r="GEP14" s="1354"/>
      <c r="GEQ14" s="1354"/>
      <c r="GER14" s="1354"/>
      <c r="GES14" s="1354"/>
      <c r="GET14" s="1354"/>
      <c r="GEU14" s="1354"/>
      <c r="GEV14" s="1354"/>
      <c r="GEW14" s="1354"/>
      <c r="GEX14" s="1354"/>
      <c r="GEY14" s="1354"/>
      <c r="GEZ14" s="1354"/>
      <c r="GFA14" s="1354"/>
      <c r="GFB14" s="1354"/>
      <c r="GFC14" s="1354"/>
      <c r="GFD14" s="1354"/>
      <c r="GFE14" s="1354"/>
      <c r="GFF14" s="1354"/>
      <c r="GFG14" s="1354"/>
      <c r="GFH14" s="1354"/>
      <c r="GFI14" s="1354"/>
      <c r="GFJ14" s="1354"/>
      <c r="GFK14" s="1354"/>
      <c r="GFL14" s="1354"/>
      <c r="GFM14" s="1354"/>
      <c r="GFN14" s="1354"/>
      <c r="GFO14" s="1354"/>
      <c r="GFP14" s="1354"/>
      <c r="GFQ14" s="1354"/>
      <c r="GFR14" s="1354"/>
      <c r="GFS14" s="1354"/>
      <c r="GFT14" s="1354"/>
      <c r="GFU14" s="1354"/>
      <c r="GFV14" s="1354"/>
      <c r="GFW14" s="1354"/>
      <c r="GFX14" s="1354"/>
      <c r="GFY14" s="1354"/>
      <c r="GFZ14" s="1354"/>
      <c r="GGA14" s="1354"/>
      <c r="GGB14" s="1354"/>
      <c r="GGC14" s="1354"/>
      <c r="GGD14" s="1354"/>
      <c r="GGE14" s="1354"/>
      <c r="GGF14" s="1354"/>
      <c r="GGG14" s="1354"/>
      <c r="GGH14" s="1354"/>
      <c r="GGI14" s="1354"/>
      <c r="GGJ14" s="1354"/>
      <c r="GGK14" s="1354"/>
      <c r="GGL14" s="1354"/>
      <c r="GGM14" s="1354"/>
      <c r="GGN14" s="1354"/>
      <c r="GGO14" s="1354"/>
      <c r="GGP14" s="1354"/>
      <c r="GGQ14" s="1354"/>
      <c r="GGR14" s="1354"/>
      <c r="GGS14" s="1354"/>
      <c r="GGT14" s="1354"/>
      <c r="GGU14" s="1354"/>
      <c r="GGV14" s="1354"/>
      <c r="GGW14" s="1354"/>
      <c r="GGX14" s="1354"/>
      <c r="GGY14" s="1354"/>
      <c r="GGZ14" s="1354"/>
      <c r="GHA14" s="1354"/>
      <c r="GHB14" s="1354"/>
      <c r="GHC14" s="1354"/>
      <c r="GHD14" s="1354"/>
      <c r="GHE14" s="1354"/>
      <c r="GHF14" s="1354"/>
      <c r="GHG14" s="1354"/>
      <c r="GHH14" s="1354"/>
      <c r="GHI14" s="1354"/>
      <c r="GHJ14" s="1354"/>
      <c r="GHK14" s="1354"/>
      <c r="GHL14" s="1354"/>
      <c r="GHM14" s="1354"/>
      <c r="GHN14" s="1354"/>
      <c r="GHO14" s="1354"/>
      <c r="GHP14" s="1354"/>
      <c r="GHQ14" s="1354"/>
      <c r="GHR14" s="1354"/>
      <c r="GHS14" s="1354"/>
      <c r="GHT14" s="1354"/>
      <c r="GHU14" s="1354"/>
      <c r="GHV14" s="1354"/>
      <c r="GHW14" s="1354"/>
      <c r="GHX14" s="1354"/>
      <c r="GHY14" s="1354"/>
      <c r="GHZ14" s="1354"/>
      <c r="GIA14" s="1354"/>
      <c r="GIB14" s="1354"/>
      <c r="GIC14" s="1354"/>
      <c r="GID14" s="1354"/>
      <c r="GIE14" s="1354"/>
      <c r="GIF14" s="1354"/>
      <c r="GIG14" s="1354"/>
      <c r="GIH14" s="1354"/>
      <c r="GII14" s="1354"/>
      <c r="GIJ14" s="1354"/>
      <c r="GIK14" s="1354"/>
      <c r="GIL14" s="1354"/>
      <c r="GIM14" s="1354"/>
      <c r="GIN14" s="1354"/>
      <c r="GIO14" s="1354"/>
      <c r="GIP14" s="1354"/>
      <c r="GIQ14" s="1354"/>
      <c r="GIR14" s="1354"/>
      <c r="GIS14" s="1354"/>
      <c r="GIT14" s="1354"/>
      <c r="GIU14" s="1354"/>
      <c r="GIV14" s="1354"/>
      <c r="GIW14" s="1354"/>
      <c r="GIX14" s="1354"/>
      <c r="GIY14" s="1354"/>
      <c r="GIZ14" s="1354"/>
      <c r="GJA14" s="1354"/>
      <c r="GJB14" s="1354"/>
      <c r="GJC14" s="1354"/>
      <c r="GJD14" s="1354"/>
      <c r="GJE14" s="1354"/>
      <c r="GJF14" s="1354"/>
      <c r="GJG14" s="1354"/>
      <c r="GJH14" s="1354"/>
      <c r="GJI14" s="1354"/>
      <c r="GJJ14" s="1354"/>
      <c r="GJK14" s="1354"/>
      <c r="GJL14" s="1354"/>
      <c r="GJM14" s="1354"/>
      <c r="GJN14" s="1354"/>
      <c r="GJO14" s="1354"/>
      <c r="GJP14" s="1354"/>
      <c r="GJQ14" s="1354"/>
      <c r="GJR14" s="1354"/>
      <c r="GJS14" s="1354"/>
      <c r="GJT14" s="1354"/>
      <c r="GJU14" s="1354"/>
      <c r="GJV14" s="1354"/>
      <c r="GJW14" s="1354"/>
      <c r="GJX14" s="1354"/>
      <c r="GJY14" s="1354"/>
      <c r="GJZ14" s="1354"/>
      <c r="GKA14" s="1354"/>
      <c r="GKB14" s="1354"/>
      <c r="GKC14" s="1354"/>
      <c r="GKD14" s="1354"/>
      <c r="GKE14" s="1354"/>
      <c r="GKF14" s="1354"/>
      <c r="GKG14" s="1354"/>
      <c r="GKH14" s="1354"/>
      <c r="GKI14" s="1354"/>
      <c r="GKJ14" s="1354"/>
      <c r="GKK14" s="1354"/>
      <c r="GKL14" s="1354"/>
      <c r="GKM14" s="1354"/>
      <c r="GKN14" s="1354"/>
      <c r="GKO14" s="1354"/>
      <c r="GKP14" s="1354"/>
      <c r="GKQ14" s="1354"/>
      <c r="GKR14" s="1354"/>
      <c r="GKS14" s="1354"/>
      <c r="GKT14" s="1354"/>
      <c r="GKU14" s="1354"/>
      <c r="GKV14" s="1354"/>
      <c r="GKW14" s="1354"/>
      <c r="GKX14" s="1354"/>
      <c r="GKY14" s="1354"/>
      <c r="GKZ14" s="1354"/>
      <c r="GLA14" s="1354"/>
      <c r="GLB14" s="1354"/>
      <c r="GLC14" s="1354"/>
      <c r="GLD14" s="1354"/>
      <c r="GLE14" s="1354"/>
      <c r="GLF14" s="1354"/>
      <c r="GLG14" s="1354"/>
      <c r="GLH14" s="1354"/>
      <c r="GLI14" s="1354"/>
      <c r="GLJ14" s="1354"/>
      <c r="GLK14" s="1354"/>
      <c r="GLL14" s="1354"/>
      <c r="GLM14" s="1354"/>
      <c r="GLN14" s="1354"/>
      <c r="GLO14" s="1354"/>
      <c r="GLP14" s="1354"/>
      <c r="GLQ14" s="1354"/>
      <c r="GLR14" s="1354"/>
      <c r="GLS14" s="1354"/>
      <c r="GLT14" s="1354"/>
      <c r="GLU14" s="1354"/>
      <c r="GLV14" s="1354"/>
      <c r="GLW14" s="1354"/>
      <c r="GLX14" s="1354"/>
      <c r="GLY14" s="1354"/>
      <c r="GLZ14" s="1354"/>
      <c r="GMA14" s="1354"/>
      <c r="GMB14" s="1354"/>
      <c r="GMC14" s="1354"/>
      <c r="GMD14" s="1354"/>
      <c r="GME14" s="1354"/>
      <c r="GMF14" s="1354"/>
      <c r="GMG14" s="1354"/>
      <c r="GMH14" s="1354"/>
      <c r="GMI14" s="1354"/>
      <c r="GMJ14" s="1354"/>
      <c r="GMK14" s="1354"/>
      <c r="GML14" s="1354"/>
      <c r="GMM14" s="1354"/>
      <c r="GMN14" s="1354"/>
      <c r="GMO14" s="1354"/>
      <c r="GMP14" s="1354"/>
      <c r="GMQ14" s="1354"/>
      <c r="GMR14" s="1354"/>
      <c r="GMS14" s="1354"/>
      <c r="GMT14" s="1354"/>
      <c r="GMU14" s="1354"/>
      <c r="GMV14" s="1354"/>
      <c r="GMW14" s="1354"/>
      <c r="GMX14" s="1354"/>
      <c r="GMY14" s="1354"/>
      <c r="GMZ14" s="1354"/>
      <c r="GNA14" s="1354"/>
      <c r="GNB14" s="1354"/>
      <c r="GNC14" s="1354"/>
      <c r="GND14" s="1354"/>
      <c r="GNE14" s="1354"/>
      <c r="GNF14" s="1354"/>
      <c r="GNG14" s="1354"/>
      <c r="GNH14" s="1354"/>
      <c r="GNI14" s="1354"/>
      <c r="GNJ14" s="1354"/>
      <c r="GNK14" s="1354"/>
      <c r="GNL14" s="1354"/>
      <c r="GNM14" s="1354"/>
      <c r="GNN14" s="1354"/>
      <c r="GNO14" s="1354"/>
      <c r="GNP14" s="1354"/>
      <c r="GNQ14" s="1354"/>
      <c r="GNR14" s="1354"/>
      <c r="GNS14" s="1354"/>
      <c r="GNT14" s="1354"/>
      <c r="GNU14" s="1354"/>
      <c r="GNV14" s="1354"/>
      <c r="GNW14" s="1354"/>
      <c r="GNX14" s="1354"/>
      <c r="GNY14" s="1354"/>
      <c r="GNZ14" s="1354"/>
      <c r="GOA14" s="1354"/>
      <c r="GOB14" s="1354"/>
      <c r="GOC14" s="1354"/>
      <c r="GOD14" s="1354"/>
      <c r="GOE14" s="1354"/>
      <c r="GOF14" s="1354"/>
      <c r="GOG14" s="1354"/>
      <c r="GOH14" s="1354"/>
      <c r="GOI14" s="1354"/>
      <c r="GOJ14" s="1354"/>
      <c r="GOK14" s="1354"/>
      <c r="GOL14" s="1354"/>
      <c r="GOM14" s="1354"/>
      <c r="GON14" s="1354"/>
      <c r="GOO14" s="1354"/>
      <c r="GOP14" s="1354"/>
      <c r="GOQ14" s="1354"/>
      <c r="GOR14" s="1354"/>
      <c r="GOS14" s="1354"/>
      <c r="GOT14" s="1354"/>
      <c r="GOU14" s="1354"/>
      <c r="GOV14" s="1354"/>
      <c r="GOW14" s="1354"/>
      <c r="GOX14" s="1354"/>
      <c r="GOY14" s="1354"/>
      <c r="GOZ14" s="1354"/>
      <c r="GPA14" s="1354"/>
      <c r="GPB14" s="1354"/>
      <c r="GPC14" s="1354"/>
      <c r="GPD14" s="1354"/>
      <c r="GPE14" s="1354"/>
      <c r="GPF14" s="1354"/>
      <c r="GPG14" s="1354"/>
      <c r="GPH14" s="1354"/>
      <c r="GPI14" s="1354"/>
      <c r="GPJ14" s="1354"/>
      <c r="GPK14" s="1354"/>
      <c r="GPL14" s="1354"/>
      <c r="GPM14" s="1354"/>
      <c r="GPN14" s="1354"/>
      <c r="GPO14" s="1354"/>
      <c r="GPP14" s="1354"/>
      <c r="GPQ14" s="1354"/>
      <c r="GPR14" s="1354"/>
      <c r="GPS14" s="1354"/>
      <c r="GPT14" s="1354"/>
      <c r="GPU14" s="1354"/>
      <c r="GPV14" s="1354"/>
      <c r="GPW14" s="1354"/>
      <c r="GPX14" s="1354"/>
      <c r="GPY14" s="1354"/>
      <c r="GPZ14" s="1354"/>
      <c r="GQA14" s="1354"/>
      <c r="GQB14" s="1354"/>
      <c r="GQC14" s="1354"/>
      <c r="GQD14" s="1354"/>
      <c r="GQE14" s="1354"/>
      <c r="GQF14" s="1354"/>
      <c r="GQG14" s="1354"/>
      <c r="GQH14" s="1354"/>
      <c r="GQI14" s="1354"/>
      <c r="GQJ14" s="1354"/>
      <c r="GQK14" s="1354"/>
      <c r="GQL14" s="1354"/>
      <c r="GQM14" s="1354"/>
      <c r="GQN14" s="1354"/>
      <c r="GQO14" s="1354"/>
      <c r="GQP14" s="1354"/>
      <c r="GQQ14" s="1354"/>
      <c r="GQR14" s="1354"/>
      <c r="GQS14" s="1354"/>
      <c r="GQT14" s="1354"/>
      <c r="GQU14" s="1354"/>
      <c r="GQV14" s="1354"/>
      <c r="GQW14" s="1354"/>
      <c r="GQX14" s="1354"/>
      <c r="GQY14" s="1354"/>
      <c r="GQZ14" s="1354"/>
      <c r="GRA14" s="1354"/>
      <c r="GRB14" s="1354"/>
      <c r="GRC14" s="1354"/>
      <c r="GRD14" s="1354"/>
      <c r="GRE14" s="1354"/>
      <c r="GRF14" s="1354"/>
      <c r="GRG14" s="1354"/>
      <c r="GRH14" s="1354"/>
      <c r="GRI14" s="1354"/>
      <c r="GRJ14" s="1354"/>
      <c r="GRK14" s="1354"/>
      <c r="GRL14" s="1354"/>
      <c r="GRM14" s="1354"/>
      <c r="GRN14" s="1354"/>
      <c r="GRO14" s="1354"/>
      <c r="GRP14" s="1354"/>
      <c r="GRQ14" s="1354"/>
      <c r="GRR14" s="1354"/>
      <c r="GRS14" s="1354"/>
      <c r="GRT14" s="1354"/>
      <c r="GRU14" s="1354"/>
      <c r="GRV14" s="1354"/>
      <c r="GRW14" s="1354"/>
      <c r="GRX14" s="1354"/>
      <c r="GRY14" s="1354"/>
      <c r="GRZ14" s="1354"/>
      <c r="GSA14" s="1354"/>
      <c r="GSB14" s="1354"/>
      <c r="GSC14" s="1354"/>
      <c r="GSD14" s="1354"/>
      <c r="GSE14" s="1354"/>
      <c r="GSF14" s="1354"/>
      <c r="GSG14" s="1354"/>
      <c r="GSH14" s="1354"/>
      <c r="GSI14" s="1354"/>
      <c r="GSJ14" s="1354"/>
      <c r="GSK14" s="1354"/>
      <c r="GSL14" s="1354"/>
      <c r="GSM14" s="1354"/>
      <c r="GSN14" s="1354"/>
      <c r="GSO14" s="1354"/>
      <c r="GSP14" s="1354"/>
      <c r="GSQ14" s="1354"/>
      <c r="GSR14" s="1354"/>
      <c r="GSS14" s="1354"/>
      <c r="GST14" s="1354"/>
      <c r="GSU14" s="1354"/>
      <c r="GSV14" s="1354"/>
      <c r="GSW14" s="1354"/>
      <c r="GSX14" s="1354"/>
      <c r="GSY14" s="1354"/>
      <c r="GSZ14" s="1354"/>
      <c r="GTA14" s="1354"/>
      <c r="GTB14" s="1354"/>
      <c r="GTC14" s="1354"/>
      <c r="GTD14" s="1354"/>
      <c r="GTE14" s="1354"/>
      <c r="GTF14" s="1354"/>
      <c r="GTG14" s="1354"/>
      <c r="GTH14" s="1354"/>
      <c r="GTI14" s="1354"/>
      <c r="GTJ14" s="1354"/>
      <c r="GTK14" s="1354"/>
      <c r="GTL14" s="1354"/>
      <c r="GTM14" s="1354"/>
      <c r="GTN14" s="1354"/>
      <c r="GTO14" s="1354"/>
      <c r="GTP14" s="1354"/>
      <c r="GTQ14" s="1354"/>
      <c r="GTR14" s="1354"/>
      <c r="GTS14" s="1354"/>
      <c r="GTT14" s="1354"/>
      <c r="GTU14" s="1354"/>
      <c r="GTV14" s="1354"/>
      <c r="GTW14" s="1354"/>
      <c r="GTX14" s="1354"/>
      <c r="GTY14" s="1354"/>
      <c r="GTZ14" s="1354"/>
      <c r="GUA14" s="1354"/>
      <c r="GUB14" s="1354"/>
      <c r="GUC14" s="1354"/>
      <c r="GUD14" s="1354"/>
      <c r="GUE14" s="1354"/>
      <c r="GUF14" s="1354"/>
      <c r="GUG14" s="1354"/>
      <c r="GUH14" s="1354"/>
      <c r="GUI14" s="1354"/>
      <c r="GUJ14" s="1354"/>
      <c r="GUK14" s="1354"/>
      <c r="GUL14" s="1354"/>
      <c r="GUM14" s="1354"/>
      <c r="GUN14" s="1354"/>
      <c r="GUO14" s="1354"/>
      <c r="GUP14" s="1354"/>
      <c r="GUQ14" s="1354"/>
      <c r="GUR14" s="1354"/>
      <c r="GUS14" s="1354"/>
      <c r="GUT14" s="1354"/>
      <c r="GUU14" s="1354"/>
      <c r="GUV14" s="1354"/>
      <c r="GUW14" s="1354"/>
      <c r="GUX14" s="1354"/>
      <c r="GUY14" s="1354"/>
      <c r="GUZ14" s="1354"/>
      <c r="GVA14" s="1354"/>
      <c r="GVB14" s="1354"/>
      <c r="GVC14" s="1354"/>
      <c r="GVD14" s="1354"/>
      <c r="GVE14" s="1354"/>
      <c r="GVF14" s="1354"/>
      <c r="GVG14" s="1354"/>
      <c r="GVH14" s="1354"/>
      <c r="GVI14" s="1354"/>
      <c r="GVJ14" s="1354"/>
      <c r="GVK14" s="1354"/>
      <c r="GVL14" s="1354"/>
      <c r="GVM14" s="1354"/>
      <c r="GVN14" s="1354"/>
      <c r="GVO14" s="1354"/>
      <c r="GVP14" s="1354"/>
      <c r="GVQ14" s="1354"/>
      <c r="GVR14" s="1354"/>
      <c r="GVS14" s="1354"/>
      <c r="GVT14" s="1354"/>
      <c r="GVU14" s="1354"/>
      <c r="GVV14" s="1354"/>
      <c r="GVW14" s="1354"/>
      <c r="GVX14" s="1354"/>
      <c r="GVY14" s="1354"/>
      <c r="GVZ14" s="1354"/>
      <c r="GWA14" s="1354"/>
      <c r="GWB14" s="1354"/>
      <c r="GWC14" s="1354"/>
      <c r="GWD14" s="1354"/>
      <c r="GWE14" s="1354"/>
      <c r="GWF14" s="1354"/>
      <c r="GWG14" s="1354"/>
      <c r="GWH14" s="1354"/>
      <c r="GWI14" s="1354"/>
      <c r="GWJ14" s="1354"/>
      <c r="GWK14" s="1354"/>
      <c r="GWL14" s="1354"/>
      <c r="GWM14" s="1354"/>
      <c r="GWN14" s="1354"/>
      <c r="GWO14" s="1354"/>
      <c r="GWP14" s="1354"/>
      <c r="GWQ14" s="1354"/>
      <c r="GWR14" s="1354"/>
      <c r="GWS14" s="1354"/>
      <c r="GWT14" s="1354"/>
      <c r="GWU14" s="1354"/>
      <c r="GWV14" s="1354"/>
      <c r="GWW14" s="1354"/>
      <c r="GWX14" s="1354"/>
      <c r="GWY14" s="1354"/>
      <c r="GWZ14" s="1354"/>
      <c r="GXA14" s="1354"/>
      <c r="GXB14" s="1354"/>
      <c r="GXC14" s="1354"/>
      <c r="GXD14" s="1354"/>
      <c r="GXE14" s="1354"/>
      <c r="GXF14" s="1354"/>
      <c r="GXG14" s="1354"/>
      <c r="GXH14" s="1354"/>
      <c r="GXI14" s="1354"/>
      <c r="GXJ14" s="1354"/>
      <c r="GXK14" s="1354"/>
      <c r="GXL14" s="1354"/>
      <c r="GXM14" s="1354"/>
      <c r="GXN14" s="1354"/>
      <c r="GXO14" s="1354"/>
      <c r="GXP14" s="1354"/>
      <c r="GXQ14" s="1354"/>
      <c r="GXR14" s="1354"/>
      <c r="GXS14" s="1354"/>
      <c r="GXT14" s="1354"/>
      <c r="GXU14" s="1354"/>
      <c r="GXV14" s="1354"/>
      <c r="GXW14" s="1354"/>
      <c r="GXX14" s="1354"/>
      <c r="GXY14" s="1354"/>
      <c r="GXZ14" s="1354"/>
      <c r="GYA14" s="1354"/>
      <c r="GYB14" s="1354"/>
      <c r="GYC14" s="1354"/>
      <c r="GYD14" s="1354"/>
      <c r="GYE14" s="1354"/>
      <c r="GYF14" s="1354"/>
      <c r="GYG14" s="1354"/>
      <c r="GYH14" s="1354"/>
      <c r="GYI14" s="1354"/>
      <c r="GYJ14" s="1354"/>
      <c r="GYK14" s="1354"/>
      <c r="GYL14" s="1354"/>
      <c r="GYM14" s="1354"/>
      <c r="GYN14" s="1354"/>
      <c r="GYO14" s="1354"/>
      <c r="GYP14" s="1354"/>
      <c r="GYQ14" s="1354"/>
      <c r="GYR14" s="1354"/>
      <c r="GYS14" s="1354"/>
      <c r="GYT14" s="1354"/>
      <c r="GYU14" s="1354"/>
      <c r="GYV14" s="1354"/>
      <c r="GYW14" s="1354"/>
      <c r="GYX14" s="1354"/>
      <c r="GYY14" s="1354"/>
      <c r="GYZ14" s="1354"/>
      <c r="GZA14" s="1354"/>
      <c r="GZB14" s="1354"/>
      <c r="GZC14" s="1354"/>
      <c r="GZD14" s="1354"/>
      <c r="GZE14" s="1354"/>
      <c r="GZF14" s="1354"/>
      <c r="GZG14" s="1354"/>
      <c r="GZH14" s="1354"/>
      <c r="GZI14" s="1354"/>
      <c r="GZJ14" s="1354"/>
      <c r="GZK14" s="1354"/>
      <c r="GZL14" s="1354"/>
      <c r="GZM14" s="1354"/>
      <c r="GZN14" s="1354"/>
      <c r="GZO14" s="1354"/>
      <c r="GZP14" s="1354"/>
      <c r="GZQ14" s="1354"/>
      <c r="GZR14" s="1354"/>
      <c r="GZS14" s="1354"/>
      <c r="GZT14" s="1354"/>
      <c r="GZU14" s="1354"/>
      <c r="GZV14" s="1354"/>
      <c r="GZW14" s="1354"/>
      <c r="GZX14" s="1354"/>
      <c r="GZY14" s="1354"/>
      <c r="GZZ14" s="1354"/>
      <c r="HAA14" s="1354"/>
      <c r="HAB14" s="1354"/>
      <c r="HAC14" s="1354"/>
      <c r="HAD14" s="1354"/>
      <c r="HAE14" s="1354"/>
      <c r="HAF14" s="1354"/>
      <c r="HAG14" s="1354"/>
      <c r="HAH14" s="1354"/>
      <c r="HAI14" s="1354"/>
      <c r="HAJ14" s="1354"/>
      <c r="HAK14" s="1354"/>
      <c r="HAL14" s="1354"/>
      <c r="HAM14" s="1354"/>
      <c r="HAN14" s="1354"/>
      <c r="HAO14" s="1354"/>
      <c r="HAP14" s="1354"/>
      <c r="HAQ14" s="1354"/>
      <c r="HAR14" s="1354"/>
      <c r="HAS14" s="1354"/>
      <c r="HAT14" s="1354"/>
      <c r="HAU14" s="1354"/>
      <c r="HAV14" s="1354"/>
      <c r="HAW14" s="1354"/>
      <c r="HAX14" s="1354"/>
      <c r="HAY14" s="1354"/>
      <c r="HAZ14" s="1354"/>
      <c r="HBA14" s="1354"/>
      <c r="HBB14" s="1354"/>
      <c r="HBC14" s="1354"/>
      <c r="HBD14" s="1354"/>
      <c r="HBE14" s="1354"/>
      <c r="HBF14" s="1354"/>
      <c r="HBG14" s="1354"/>
      <c r="HBH14" s="1354"/>
      <c r="HBI14" s="1354"/>
      <c r="HBJ14" s="1354"/>
      <c r="HBK14" s="1354"/>
      <c r="HBL14" s="1354"/>
      <c r="HBM14" s="1354"/>
      <c r="HBN14" s="1354"/>
      <c r="HBO14" s="1354"/>
      <c r="HBP14" s="1354"/>
      <c r="HBQ14" s="1354"/>
      <c r="HBR14" s="1354"/>
      <c r="HBS14" s="1354"/>
      <c r="HBT14" s="1354"/>
      <c r="HBU14" s="1354"/>
      <c r="HBV14" s="1354"/>
      <c r="HBW14" s="1354"/>
      <c r="HBX14" s="1354"/>
      <c r="HBY14" s="1354"/>
      <c r="HBZ14" s="1354"/>
      <c r="HCA14" s="1354"/>
      <c r="HCB14" s="1354"/>
      <c r="HCC14" s="1354"/>
      <c r="HCD14" s="1354"/>
      <c r="HCE14" s="1354"/>
      <c r="HCF14" s="1354"/>
      <c r="HCG14" s="1354"/>
      <c r="HCH14" s="1354"/>
      <c r="HCI14" s="1354"/>
      <c r="HCJ14" s="1354"/>
      <c r="HCK14" s="1354"/>
      <c r="HCL14" s="1354"/>
      <c r="HCM14" s="1354"/>
      <c r="HCN14" s="1354"/>
      <c r="HCO14" s="1354"/>
      <c r="HCP14" s="1354"/>
      <c r="HCQ14" s="1354"/>
      <c r="HCR14" s="1354"/>
      <c r="HCS14" s="1354"/>
      <c r="HCT14" s="1354"/>
      <c r="HCU14" s="1354"/>
      <c r="HCV14" s="1354"/>
      <c r="HCW14" s="1354"/>
      <c r="HCX14" s="1354"/>
      <c r="HCY14" s="1354"/>
      <c r="HCZ14" s="1354"/>
      <c r="HDA14" s="1354"/>
      <c r="HDB14" s="1354"/>
      <c r="HDC14" s="1354"/>
      <c r="HDD14" s="1354"/>
      <c r="HDE14" s="1354"/>
      <c r="HDF14" s="1354"/>
      <c r="HDG14" s="1354"/>
      <c r="HDH14" s="1354"/>
      <c r="HDI14" s="1354"/>
      <c r="HDJ14" s="1354"/>
      <c r="HDK14" s="1354"/>
      <c r="HDL14" s="1354"/>
      <c r="HDM14" s="1354"/>
      <c r="HDN14" s="1354"/>
      <c r="HDO14" s="1354"/>
      <c r="HDP14" s="1354"/>
      <c r="HDQ14" s="1354"/>
      <c r="HDR14" s="1354"/>
      <c r="HDS14" s="1354"/>
      <c r="HDT14" s="1354"/>
      <c r="HDU14" s="1354"/>
      <c r="HDV14" s="1354"/>
      <c r="HDW14" s="1354"/>
      <c r="HDX14" s="1354"/>
      <c r="HDY14" s="1354"/>
      <c r="HDZ14" s="1354"/>
      <c r="HEA14" s="1354"/>
      <c r="HEB14" s="1354"/>
      <c r="HEC14" s="1354"/>
      <c r="HED14" s="1354"/>
      <c r="HEE14" s="1354"/>
      <c r="HEF14" s="1354"/>
      <c r="HEG14" s="1354"/>
      <c r="HEH14" s="1354"/>
      <c r="HEI14" s="1354"/>
      <c r="HEJ14" s="1354"/>
      <c r="HEK14" s="1354"/>
      <c r="HEL14" s="1354"/>
      <c r="HEM14" s="1354"/>
      <c r="HEN14" s="1354"/>
      <c r="HEO14" s="1354"/>
      <c r="HEP14" s="1354"/>
      <c r="HEQ14" s="1354"/>
      <c r="HER14" s="1354"/>
      <c r="HES14" s="1354"/>
      <c r="HET14" s="1354"/>
      <c r="HEU14" s="1354"/>
      <c r="HEV14" s="1354"/>
      <c r="HEW14" s="1354"/>
      <c r="HEX14" s="1354"/>
      <c r="HEY14" s="1354"/>
      <c r="HEZ14" s="1354"/>
      <c r="HFA14" s="1354"/>
      <c r="HFB14" s="1354"/>
      <c r="HFC14" s="1354"/>
      <c r="HFD14" s="1354"/>
      <c r="HFE14" s="1354"/>
      <c r="HFF14" s="1354"/>
      <c r="HFG14" s="1354"/>
      <c r="HFH14" s="1354"/>
      <c r="HFI14" s="1354"/>
      <c r="HFJ14" s="1354"/>
      <c r="HFK14" s="1354"/>
      <c r="HFL14" s="1354"/>
      <c r="HFM14" s="1354"/>
      <c r="HFN14" s="1354"/>
      <c r="HFO14" s="1354"/>
      <c r="HFP14" s="1354"/>
      <c r="HFQ14" s="1354"/>
      <c r="HFR14" s="1354"/>
      <c r="HFS14" s="1354"/>
      <c r="HFT14" s="1354"/>
      <c r="HFU14" s="1354"/>
      <c r="HFV14" s="1354"/>
      <c r="HFW14" s="1354"/>
      <c r="HFX14" s="1354"/>
      <c r="HFY14" s="1354"/>
      <c r="HFZ14" s="1354"/>
      <c r="HGA14" s="1354"/>
      <c r="HGB14" s="1354"/>
      <c r="HGC14" s="1354"/>
      <c r="HGD14" s="1354"/>
      <c r="HGE14" s="1354"/>
      <c r="HGF14" s="1354"/>
      <c r="HGG14" s="1354"/>
      <c r="HGH14" s="1354"/>
      <c r="HGI14" s="1354"/>
      <c r="HGJ14" s="1354"/>
      <c r="HGK14" s="1354"/>
      <c r="HGL14" s="1354"/>
      <c r="HGM14" s="1354"/>
      <c r="HGN14" s="1354"/>
      <c r="HGO14" s="1354"/>
      <c r="HGP14" s="1354"/>
      <c r="HGQ14" s="1354"/>
      <c r="HGR14" s="1354"/>
      <c r="HGS14" s="1354"/>
      <c r="HGT14" s="1354"/>
      <c r="HGU14" s="1354"/>
      <c r="HGV14" s="1354"/>
      <c r="HGW14" s="1354"/>
      <c r="HGX14" s="1354"/>
      <c r="HGY14" s="1354"/>
      <c r="HGZ14" s="1354"/>
      <c r="HHA14" s="1354"/>
      <c r="HHB14" s="1354"/>
      <c r="HHC14" s="1354"/>
      <c r="HHD14" s="1354"/>
      <c r="HHE14" s="1354"/>
      <c r="HHF14" s="1354"/>
      <c r="HHG14" s="1354"/>
      <c r="HHH14" s="1354"/>
      <c r="HHI14" s="1354"/>
      <c r="HHJ14" s="1354"/>
      <c r="HHK14" s="1354"/>
      <c r="HHL14" s="1354"/>
      <c r="HHM14" s="1354"/>
      <c r="HHN14" s="1354"/>
      <c r="HHO14" s="1354"/>
      <c r="HHP14" s="1354"/>
      <c r="HHQ14" s="1354"/>
      <c r="HHR14" s="1354"/>
      <c r="HHS14" s="1354"/>
      <c r="HHT14" s="1354"/>
      <c r="HHU14" s="1354"/>
      <c r="HHV14" s="1354"/>
      <c r="HHW14" s="1354"/>
      <c r="HHX14" s="1354"/>
      <c r="HHY14" s="1354"/>
      <c r="HHZ14" s="1354"/>
      <c r="HIA14" s="1354"/>
      <c r="HIB14" s="1354"/>
      <c r="HIC14" s="1354"/>
      <c r="HID14" s="1354"/>
      <c r="HIE14" s="1354"/>
      <c r="HIF14" s="1354"/>
      <c r="HIG14" s="1354"/>
      <c r="HIH14" s="1354"/>
      <c r="HII14" s="1354"/>
      <c r="HIJ14" s="1354"/>
      <c r="HIK14" s="1354"/>
      <c r="HIL14" s="1354"/>
      <c r="HIM14" s="1354"/>
      <c r="HIN14" s="1354"/>
      <c r="HIO14" s="1354"/>
      <c r="HIP14" s="1354"/>
      <c r="HIQ14" s="1354"/>
      <c r="HIR14" s="1354"/>
      <c r="HIS14" s="1354"/>
      <c r="HIT14" s="1354"/>
      <c r="HIU14" s="1354"/>
      <c r="HIV14" s="1354"/>
      <c r="HIW14" s="1354"/>
      <c r="HIX14" s="1354"/>
      <c r="HIY14" s="1354"/>
      <c r="HIZ14" s="1354"/>
      <c r="HJA14" s="1354"/>
      <c r="HJB14" s="1354"/>
      <c r="HJC14" s="1354"/>
      <c r="HJD14" s="1354"/>
      <c r="HJE14" s="1354"/>
      <c r="HJF14" s="1354"/>
      <c r="HJG14" s="1354"/>
      <c r="HJH14" s="1354"/>
      <c r="HJI14" s="1354"/>
      <c r="HJJ14" s="1354"/>
      <c r="HJK14" s="1354"/>
      <c r="HJL14" s="1354"/>
      <c r="HJM14" s="1354"/>
      <c r="HJN14" s="1354"/>
      <c r="HJO14" s="1354"/>
      <c r="HJP14" s="1354"/>
      <c r="HJQ14" s="1354"/>
      <c r="HJR14" s="1354"/>
      <c r="HJS14" s="1354"/>
      <c r="HJT14" s="1354"/>
      <c r="HJU14" s="1354"/>
      <c r="HJV14" s="1354"/>
      <c r="HJW14" s="1354"/>
      <c r="HJX14" s="1354"/>
      <c r="HJY14" s="1354"/>
      <c r="HJZ14" s="1354"/>
      <c r="HKA14" s="1354"/>
      <c r="HKB14" s="1354"/>
      <c r="HKC14" s="1354"/>
      <c r="HKD14" s="1354"/>
      <c r="HKE14" s="1354"/>
      <c r="HKF14" s="1354"/>
      <c r="HKG14" s="1354"/>
      <c r="HKH14" s="1354"/>
      <c r="HKI14" s="1354"/>
      <c r="HKJ14" s="1354"/>
      <c r="HKK14" s="1354"/>
      <c r="HKL14" s="1354"/>
      <c r="HKM14" s="1354"/>
      <c r="HKN14" s="1354"/>
      <c r="HKO14" s="1354"/>
      <c r="HKP14" s="1354"/>
      <c r="HKQ14" s="1354"/>
      <c r="HKR14" s="1354"/>
      <c r="HKS14" s="1354"/>
      <c r="HKT14" s="1354"/>
      <c r="HKU14" s="1354"/>
      <c r="HKV14" s="1354"/>
      <c r="HKW14" s="1354"/>
      <c r="HKX14" s="1354"/>
      <c r="HKY14" s="1354"/>
      <c r="HKZ14" s="1354"/>
      <c r="HLA14" s="1354"/>
      <c r="HLB14" s="1354"/>
      <c r="HLC14" s="1354"/>
      <c r="HLD14" s="1354"/>
      <c r="HLE14" s="1354"/>
      <c r="HLF14" s="1354"/>
      <c r="HLG14" s="1354"/>
      <c r="HLH14" s="1354"/>
      <c r="HLI14" s="1354"/>
      <c r="HLJ14" s="1354"/>
      <c r="HLK14" s="1354"/>
      <c r="HLL14" s="1354"/>
      <c r="HLM14" s="1354"/>
      <c r="HLN14" s="1354"/>
      <c r="HLO14" s="1354"/>
      <c r="HLP14" s="1354"/>
      <c r="HLQ14" s="1354"/>
      <c r="HLR14" s="1354"/>
      <c r="HLS14" s="1354"/>
      <c r="HLT14" s="1354"/>
      <c r="HLU14" s="1354"/>
      <c r="HLV14" s="1354"/>
      <c r="HLW14" s="1354"/>
      <c r="HLX14" s="1354"/>
      <c r="HLY14" s="1354"/>
      <c r="HLZ14" s="1354"/>
      <c r="HMA14" s="1354"/>
      <c r="HMB14" s="1354"/>
      <c r="HMC14" s="1354"/>
      <c r="HMD14" s="1354"/>
      <c r="HME14" s="1354"/>
      <c r="HMF14" s="1354"/>
      <c r="HMG14" s="1354"/>
      <c r="HMH14" s="1354"/>
      <c r="HMI14" s="1354"/>
      <c r="HMJ14" s="1354"/>
      <c r="HMK14" s="1354"/>
      <c r="HML14" s="1354"/>
      <c r="HMM14" s="1354"/>
      <c r="HMN14" s="1354"/>
      <c r="HMO14" s="1354"/>
      <c r="HMP14" s="1354"/>
      <c r="HMQ14" s="1354"/>
      <c r="HMR14" s="1354"/>
      <c r="HMS14" s="1354"/>
      <c r="HMT14" s="1354"/>
      <c r="HMU14" s="1354"/>
      <c r="HMV14" s="1354"/>
      <c r="HMW14" s="1354"/>
      <c r="HMX14" s="1354"/>
      <c r="HMY14" s="1354"/>
      <c r="HMZ14" s="1354"/>
      <c r="HNA14" s="1354"/>
      <c r="HNB14" s="1354"/>
      <c r="HNC14" s="1354"/>
      <c r="HND14" s="1354"/>
      <c r="HNE14" s="1354"/>
      <c r="HNF14" s="1354"/>
      <c r="HNG14" s="1354"/>
      <c r="HNH14" s="1354"/>
      <c r="HNI14" s="1354"/>
      <c r="HNJ14" s="1354"/>
      <c r="HNK14" s="1354"/>
      <c r="HNL14" s="1354"/>
      <c r="HNM14" s="1354"/>
      <c r="HNN14" s="1354"/>
      <c r="HNO14" s="1354"/>
      <c r="HNP14" s="1354"/>
      <c r="HNQ14" s="1354"/>
      <c r="HNR14" s="1354"/>
      <c r="HNS14" s="1354"/>
      <c r="HNT14" s="1354"/>
      <c r="HNU14" s="1354"/>
      <c r="HNV14" s="1354"/>
      <c r="HNW14" s="1354"/>
      <c r="HNX14" s="1354"/>
      <c r="HNY14" s="1354"/>
      <c r="HNZ14" s="1354"/>
      <c r="HOA14" s="1354"/>
      <c r="HOB14" s="1354"/>
      <c r="HOC14" s="1354"/>
      <c r="HOD14" s="1354"/>
      <c r="HOE14" s="1354"/>
      <c r="HOF14" s="1354"/>
      <c r="HOG14" s="1354"/>
      <c r="HOH14" s="1354"/>
      <c r="HOI14" s="1354"/>
      <c r="HOJ14" s="1354"/>
      <c r="HOK14" s="1354"/>
      <c r="HOL14" s="1354"/>
      <c r="HOM14" s="1354"/>
      <c r="HON14" s="1354"/>
      <c r="HOO14" s="1354"/>
      <c r="HOP14" s="1354"/>
      <c r="HOQ14" s="1354"/>
      <c r="HOR14" s="1354"/>
      <c r="HOS14" s="1354"/>
      <c r="HOT14" s="1354"/>
      <c r="HOU14" s="1354"/>
      <c r="HOV14" s="1354"/>
      <c r="HOW14" s="1354"/>
      <c r="HOX14" s="1354"/>
      <c r="HOY14" s="1354"/>
      <c r="HOZ14" s="1354"/>
      <c r="HPA14" s="1354"/>
      <c r="HPB14" s="1354"/>
      <c r="HPC14" s="1354"/>
      <c r="HPD14" s="1354"/>
      <c r="HPE14" s="1354"/>
      <c r="HPF14" s="1354"/>
      <c r="HPG14" s="1354"/>
      <c r="HPH14" s="1354"/>
      <c r="HPI14" s="1354"/>
      <c r="HPJ14" s="1354"/>
      <c r="HPK14" s="1354"/>
      <c r="HPL14" s="1354"/>
      <c r="HPM14" s="1354"/>
      <c r="HPN14" s="1354"/>
      <c r="HPO14" s="1354"/>
      <c r="HPP14" s="1354"/>
      <c r="HPQ14" s="1354"/>
      <c r="HPR14" s="1354"/>
      <c r="HPS14" s="1354"/>
      <c r="HPT14" s="1354"/>
      <c r="HPU14" s="1354"/>
      <c r="HPV14" s="1354"/>
      <c r="HPW14" s="1354"/>
      <c r="HPX14" s="1354"/>
      <c r="HPY14" s="1354"/>
      <c r="HPZ14" s="1354"/>
      <c r="HQA14" s="1354"/>
      <c r="HQB14" s="1354"/>
      <c r="HQC14" s="1354"/>
      <c r="HQD14" s="1354"/>
      <c r="HQE14" s="1354"/>
      <c r="HQF14" s="1354"/>
      <c r="HQG14" s="1354"/>
      <c r="HQH14" s="1354"/>
      <c r="HQI14" s="1354"/>
      <c r="HQJ14" s="1354"/>
      <c r="HQK14" s="1354"/>
      <c r="HQL14" s="1354"/>
      <c r="HQM14" s="1354"/>
      <c r="HQN14" s="1354"/>
      <c r="HQO14" s="1354"/>
      <c r="HQP14" s="1354"/>
      <c r="HQQ14" s="1354"/>
      <c r="HQR14" s="1354"/>
      <c r="HQS14" s="1354"/>
      <c r="HQT14" s="1354"/>
      <c r="HQU14" s="1354"/>
      <c r="HQV14" s="1354"/>
      <c r="HQW14" s="1354"/>
      <c r="HQX14" s="1354"/>
      <c r="HQY14" s="1354"/>
      <c r="HQZ14" s="1354"/>
      <c r="HRA14" s="1354"/>
      <c r="HRB14" s="1354"/>
      <c r="HRC14" s="1354"/>
      <c r="HRD14" s="1354"/>
      <c r="HRE14" s="1354"/>
      <c r="HRF14" s="1354"/>
      <c r="HRG14" s="1354"/>
      <c r="HRH14" s="1354"/>
      <c r="HRI14" s="1354"/>
      <c r="HRJ14" s="1354"/>
      <c r="HRK14" s="1354"/>
      <c r="HRL14" s="1354"/>
      <c r="HRM14" s="1354"/>
      <c r="HRN14" s="1354"/>
      <c r="HRO14" s="1354"/>
      <c r="HRP14" s="1354"/>
      <c r="HRQ14" s="1354"/>
      <c r="HRR14" s="1354"/>
      <c r="HRS14" s="1354"/>
      <c r="HRT14" s="1354"/>
      <c r="HRU14" s="1354"/>
      <c r="HRV14" s="1354"/>
      <c r="HRW14" s="1354"/>
      <c r="HRX14" s="1354"/>
      <c r="HRY14" s="1354"/>
      <c r="HRZ14" s="1354"/>
      <c r="HSA14" s="1354"/>
      <c r="HSB14" s="1354"/>
      <c r="HSC14" s="1354"/>
      <c r="HSD14" s="1354"/>
      <c r="HSE14" s="1354"/>
      <c r="HSF14" s="1354"/>
      <c r="HSG14" s="1354"/>
      <c r="HSH14" s="1354"/>
      <c r="HSI14" s="1354"/>
      <c r="HSJ14" s="1354"/>
      <c r="HSK14" s="1354"/>
      <c r="HSL14" s="1354"/>
      <c r="HSM14" s="1354"/>
      <c r="HSN14" s="1354"/>
      <c r="HSO14" s="1354"/>
      <c r="HSP14" s="1354"/>
      <c r="HSQ14" s="1354"/>
      <c r="HSR14" s="1354"/>
      <c r="HSS14" s="1354"/>
      <c r="HST14" s="1354"/>
      <c r="HSU14" s="1354"/>
      <c r="HSV14" s="1354"/>
      <c r="HSW14" s="1354"/>
      <c r="HSX14" s="1354"/>
      <c r="HSY14" s="1354"/>
      <c r="HSZ14" s="1354"/>
      <c r="HTA14" s="1354"/>
      <c r="HTB14" s="1354"/>
      <c r="HTC14" s="1354"/>
      <c r="HTD14" s="1354"/>
      <c r="HTE14" s="1354"/>
      <c r="HTF14" s="1354"/>
      <c r="HTG14" s="1354"/>
      <c r="HTH14" s="1354"/>
      <c r="HTI14" s="1354"/>
      <c r="HTJ14" s="1354"/>
      <c r="HTK14" s="1354"/>
      <c r="HTL14" s="1354"/>
      <c r="HTM14" s="1354"/>
      <c r="HTN14" s="1354"/>
      <c r="HTO14" s="1354"/>
      <c r="HTP14" s="1354"/>
      <c r="HTQ14" s="1354"/>
      <c r="HTR14" s="1354"/>
      <c r="HTS14" s="1354"/>
      <c r="HTT14" s="1354"/>
      <c r="HTU14" s="1354"/>
      <c r="HTV14" s="1354"/>
      <c r="HTW14" s="1354"/>
      <c r="HTX14" s="1354"/>
      <c r="HTY14" s="1354"/>
      <c r="HTZ14" s="1354"/>
      <c r="HUA14" s="1354"/>
      <c r="HUB14" s="1354"/>
      <c r="HUC14" s="1354"/>
      <c r="HUD14" s="1354"/>
      <c r="HUE14" s="1354"/>
      <c r="HUF14" s="1354"/>
      <c r="HUG14" s="1354"/>
      <c r="HUH14" s="1354"/>
      <c r="HUI14" s="1354"/>
      <c r="HUJ14" s="1354"/>
      <c r="HUK14" s="1354"/>
      <c r="HUL14" s="1354"/>
      <c r="HUM14" s="1354"/>
      <c r="HUN14" s="1354"/>
      <c r="HUO14" s="1354"/>
      <c r="HUP14" s="1354"/>
      <c r="HUQ14" s="1354"/>
      <c r="HUR14" s="1354"/>
      <c r="HUS14" s="1354"/>
      <c r="HUT14" s="1354"/>
      <c r="HUU14" s="1354"/>
      <c r="HUV14" s="1354"/>
      <c r="HUW14" s="1354"/>
      <c r="HUX14" s="1354"/>
      <c r="HUY14" s="1354"/>
      <c r="HUZ14" s="1354"/>
      <c r="HVA14" s="1354"/>
      <c r="HVB14" s="1354"/>
      <c r="HVC14" s="1354"/>
      <c r="HVD14" s="1354"/>
      <c r="HVE14" s="1354"/>
      <c r="HVF14" s="1354"/>
      <c r="HVG14" s="1354"/>
      <c r="HVH14" s="1354"/>
      <c r="HVI14" s="1354"/>
      <c r="HVJ14" s="1354"/>
      <c r="HVK14" s="1354"/>
      <c r="HVL14" s="1354"/>
      <c r="HVM14" s="1354"/>
      <c r="HVN14" s="1354"/>
      <c r="HVO14" s="1354"/>
      <c r="HVP14" s="1354"/>
      <c r="HVQ14" s="1354"/>
      <c r="HVR14" s="1354"/>
      <c r="HVS14" s="1354"/>
      <c r="HVT14" s="1354"/>
      <c r="HVU14" s="1354"/>
      <c r="HVV14" s="1354"/>
      <c r="HVW14" s="1354"/>
      <c r="HVX14" s="1354"/>
      <c r="HVY14" s="1354"/>
      <c r="HVZ14" s="1354"/>
      <c r="HWA14" s="1354"/>
      <c r="HWB14" s="1354"/>
      <c r="HWC14" s="1354"/>
      <c r="HWD14" s="1354"/>
      <c r="HWE14" s="1354"/>
      <c r="HWF14" s="1354"/>
      <c r="HWG14" s="1354"/>
      <c r="HWH14" s="1354"/>
      <c r="HWI14" s="1354"/>
      <c r="HWJ14" s="1354"/>
      <c r="HWK14" s="1354"/>
      <c r="HWL14" s="1354"/>
      <c r="HWM14" s="1354"/>
      <c r="HWN14" s="1354"/>
      <c r="HWO14" s="1354"/>
      <c r="HWP14" s="1354"/>
      <c r="HWQ14" s="1354"/>
      <c r="HWR14" s="1354"/>
      <c r="HWS14" s="1354"/>
      <c r="HWT14" s="1354"/>
      <c r="HWU14" s="1354"/>
      <c r="HWV14" s="1354"/>
      <c r="HWW14" s="1354"/>
      <c r="HWX14" s="1354"/>
      <c r="HWY14" s="1354"/>
      <c r="HWZ14" s="1354"/>
      <c r="HXA14" s="1354"/>
      <c r="HXB14" s="1354"/>
      <c r="HXC14" s="1354"/>
      <c r="HXD14" s="1354"/>
      <c r="HXE14" s="1354"/>
      <c r="HXF14" s="1354"/>
      <c r="HXG14" s="1354"/>
      <c r="HXH14" s="1354"/>
      <c r="HXI14" s="1354"/>
      <c r="HXJ14" s="1354"/>
      <c r="HXK14" s="1354"/>
      <c r="HXL14" s="1354"/>
      <c r="HXM14" s="1354"/>
      <c r="HXN14" s="1354"/>
      <c r="HXO14" s="1354"/>
      <c r="HXP14" s="1354"/>
      <c r="HXQ14" s="1354"/>
      <c r="HXR14" s="1354"/>
      <c r="HXS14" s="1354"/>
      <c r="HXT14" s="1354"/>
      <c r="HXU14" s="1354"/>
      <c r="HXV14" s="1354"/>
      <c r="HXW14" s="1354"/>
      <c r="HXX14" s="1354"/>
      <c r="HXY14" s="1354"/>
      <c r="HXZ14" s="1354"/>
      <c r="HYA14" s="1354"/>
      <c r="HYB14" s="1354"/>
      <c r="HYC14" s="1354"/>
      <c r="HYD14" s="1354"/>
      <c r="HYE14" s="1354"/>
      <c r="HYF14" s="1354"/>
      <c r="HYG14" s="1354"/>
      <c r="HYH14" s="1354"/>
      <c r="HYI14" s="1354"/>
      <c r="HYJ14" s="1354"/>
      <c r="HYK14" s="1354"/>
      <c r="HYL14" s="1354"/>
      <c r="HYM14" s="1354"/>
      <c r="HYN14" s="1354"/>
      <c r="HYO14" s="1354"/>
      <c r="HYP14" s="1354"/>
      <c r="HYQ14" s="1354"/>
      <c r="HYR14" s="1354"/>
      <c r="HYS14" s="1354"/>
      <c r="HYT14" s="1354"/>
      <c r="HYU14" s="1354"/>
      <c r="HYV14" s="1354"/>
      <c r="HYW14" s="1354"/>
      <c r="HYX14" s="1354"/>
      <c r="HYY14" s="1354"/>
      <c r="HYZ14" s="1354"/>
      <c r="HZA14" s="1354"/>
      <c r="HZB14" s="1354"/>
      <c r="HZC14" s="1354"/>
      <c r="HZD14" s="1354"/>
      <c r="HZE14" s="1354"/>
      <c r="HZF14" s="1354"/>
      <c r="HZG14" s="1354"/>
      <c r="HZH14" s="1354"/>
      <c r="HZI14" s="1354"/>
      <c r="HZJ14" s="1354"/>
      <c r="HZK14" s="1354"/>
      <c r="HZL14" s="1354"/>
      <c r="HZM14" s="1354"/>
      <c r="HZN14" s="1354"/>
      <c r="HZO14" s="1354"/>
      <c r="HZP14" s="1354"/>
      <c r="HZQ14" s="1354"/>
      <c r="HZR14" s="1354"/>
      <c r="HZS14" s="1354"/>
      <c r="HZT14" s="1354"/>
      <c r="HZU14" s="1354"/>
      <c r="HZV14" s="1354"/>
      <c r="HZW14" s="1354"/>
      <c r="HZX14" s="1354"/>
      <c r="HZY14" s="1354"/>
      <c r="HZZ14" s="1354"/>
      <c r="IAA14" s="1354"/>
      <c r="IAB14" s="1354"/>
      <c r="IAC14" s="1354"/>
      <c r="IAD14" s="1354"/>
      <c r="IAE14" s="1354"/>
      <c r="IAF14" s="1354"/>
      <c r="IAG14" s="1354"/>
      <c r="IAH14" s="1354"/>
      <c r="IAI14" s="1354"/>
      <c r="IAJ14" s="1354"/>
      <c r="IAK14" s="1354"/>
      <c r="IAL14" s="1354"/>
      <c r="IAM14" s="1354"/>
      <c r="IAN14" s="1354"/>
      <c r="IAO14" s="1354"/>
      <c r="IAP14" s="1354"/>
      <c r="IAQ14" s="1354"/>
      <c r="IAR14" s="1354"/>
      <c r="IAS14" s="1354"/>
      <c r="IAT14" s="1354"/>
      <c r="IAU14" s="1354"/>
      <c r="IAV14" s="1354"/>
      <c r="IAW14" s="1354"/>
      <c r="IAX14" s="1354"/>
      <c r="IAY14" s="1354"/>
      <c r="IAZ14" s="1354"/>
      <c r="IBA14" s="1354"/>
      <c r="IBB14" s="1354"/>
      <c r="IBC14" s="1354"/>
      <c r="IBD14" s="1354"/>
      <c r="IBE14" s="1354"/>
      <c r="IBF14" s="1354"/>
      <c r="IBG14" s="1354"/>
      <c r="IBH14" s="1354"/>
      <c r="IBI14" s="1354"/>
      <c r="IBJ14" s="1354"/>
      <c r="IBK14" s="1354"/>
      <c r="IBL14" s="1354"/>
      <c r="IBM14" s="1354"/>
      <c r="IBN14" s="1354"/>
      <c r="IBO14" s="1354"/>
      <c r="IBP14" s="1354"/>
      <c r="IBQ14" s="1354"/>
      <c r="IBR14" s="1354"/>
      <c r="IBS14" s="1354"/>
      <c r="IBT14" s="1354"/>
      <c r="IBU14" s="1354"/>
      <c r="IBV14" s="1354"/>
      <c r="IBW14" s="1354"/>
      <c r="IBX14" s="1354"/>
      <c r="IBY14" s="1354"/>
      <c r="IBZ14" s="1354"/>
      <c r="ICA14" s="1354"/>
      <c r="ICB14" s="1354"/>
      <c r="ICC14" s="1354"/>
      <c r="ICD14" s="1354"/>
      <c r="ICE14" s="1354"/>
      <c r="ICF14" s="1354"/>
      <c r="ICG14" s="1354"/>
      <c r="ICH14" s="1354"/>
      <c r="ICI14" s="1354"/>
      <c r="ICJ14" s="1354"/>
      <c r="ICK14" s="1354"/>
      <c r="ICL14" s="1354"/>
      <c r="ICM14" s="1354"/>
      <c r="ICN14" s="1354"/>
      <c r="ICO14" s="1354"/>
      <c r="ICP14" s="1354"/>
      <c r="ICQ14" s="1354"/>
      <c r="ICR14" s="1354"/>
      <c r="ICS14" s="1354"/>
      <c r="ICT14" s="1354"/>
      <c r="ICU14" s="1354"/>
      <c r="ICV14" s="1354"/>
      <c r="ICW14" s="1354"/>
      <c r="ICX14" s="1354"/>
      <c r="ICY14" s="1354"/>
      <c r="ICZ14" s="1354"/>
      <c r="IDA14" s="1354"/>
      <c r="IDB14" s="1354"/>
      <c r="IDC14" s="1354"/>
      <c r="IDD14" s="1354"/>
      <c r="IDE14" s="1354"/>
      <c r="IDF14" s="1354"/>
      <c r="IDG14" s="1354"/>
      <c r="IDH14" s="1354"/>
      <c r="IDI14" s="1354"/>
      <c r="IDJ14" s="1354"/>
      <c r="IDK14" s="1354"/>
      <c r="IDL14" s="1354"/>
      <c r="IDM14" s="1354"/>
      <c r="IDN14" s="1354"/>
      <c r="IDO14" s="1354"/>
      <c r="IDP14" s="1354"/>
      <c r="IDQ14" s="1354"/>
      <c r="IDR14" s="1354"/>
      <c r="IDS14" s="1354"/>
      <c r="IDT14" s="1354"/>
      <c r="IDU14" s="1354"/>
      <c r="IDV14" s="1354"/>
      <c r="IDW14" s="1354"/>
      <c r="IDX14" s="1354"/>
      <c r="IDY14" s="1354"/>
      <c r="IDZ14" s="1354"/>
      <c r="IEA14" s="1354"/>
      <c r="IEB14" s="1354"/>
      <c r="IEC14" s="1354"/>
      <c r="IED14" s="1354"/>
      <c r="IEE14" s="1354"/>
      <c r="IEF14" s="1354"/>
      <c r="IEG14" s="1354"/>
      <c r="IEH14" s="1354"/>
      <c r="IEI14" s="1354"/>
      <c r="IEJ14" s="1354"/>
      <c r="IEK14" s="1354"/>
      <c r="IEL14" s="1354"/>
      <c r="IEM14" s="1354"/>
      <c r="IEN14" s="1354"/>
      <c r="IEO14" s="1354"/>
      <c r="IEP14" s="1354"/>
      <c r="IEQ14" s="1354"/>
      <c r="IER14" s="1354"/>
      <c r="IES14" s="1354"/>
      <c r="IET14" s="1354"/>
      <c r="IEU14" s="1354"/>
      <c r="IEV14" s="1354"/>
      <c r="IEW14" s="1354"/>
      <c r="IEX14" s="1354"/>
      <c r="IEY14" s="1354"/>
      <c r="IEZ14" s="1354"/>
      <c r="IFA14" s="1354"/>
      <c r="IFB14" s="1354"/>
      <c r="IFC14" s="1354"/>
      <c r="IFD14" s="1354"/>
      <c r="IFE14" s="1354"/>
      <c r="IFF14" s="1354"/>
      <c r="IFG14" s="1354"/>
      <c r="IFH14" s="1354"/>
      <c r="IFI14" s="1354"/>
      <c r="IFJ14" s="1354"/>
      <c r="IFK14" s="1354"/>
      <c r="IFL14" s="1354"/>
      <c r="IFM14" s="1354"/>
      <c r="IFN14" s="1354"/>
      <c r="IFO14" s="1354"/>
      <c r="IFP14" s="1354"/>
      <c r="IFQ14" s="1354"/>
      <c r="IFR14" s="1354"/>
      <c r="IFS14" s="1354"/>
      <c r="IFT14" s="1354"/>
      <c r="IFU14" s="1354"/>
      <c r="IFV14" s="1354"/>
      <c r="IFW14" s="1354"/>
      <c r="IFX14" s="1354"/>
      <c r="IFY14" s="1354"/>
      <c r="IFZ14" s="1354"/>
      <c r="IGA14" s="1354"/>
      <c r="IGB14" s="1354"/>
      <c r="IGC14" s="1354"/>
      <c r="IGD14" s="1354"/>
      <c r="IGE14" s="1354"/>
      <c r="IGF14" s="1354"/>
      <c r="IGG14" s="1354"/>
      <c r="IGH14" s="1354"/>
      <c r="IGI14" s="1354"/>
      <c r="IGJ14" s="1354"/>
      <c r="IGK14" s="1354"/>
      <c r="IGL14" s="1354"/>
      <c r="IGM14" s="1354"/>
      <c r="IGN14" s="1354"/>
      <c r="IGO14" s="1354"/>
      <c r="IGP14" s="1354"/>
      <c r="IGQ14" s="1354"/>
      <c r="IGR14" s="1354"/>
      <c r="IGS14" s="1354"/>
      <c r="IGT14" s="1354"/>
      <c r="IGU14" s="1354"/>
      <c r="IGV14" s="1354"/>
      <c r="IGW14" s="1354"/>
      <c r="IGX14" s="1354"/>
      <c r="IGY14" s="1354"/>
      <c r="IGZ14" s="1354"/>
      <c r="IHA14" s="1354"/>
      <c r="IHB14" s="1354"/>
      <c r="IHC14" s="1354"/>
      <c r="IHD14" s="1354"/>
      <c r="IHE14" s="1354"/>
      <c r="IHF14" s="1354"/>
      <c r="IHG14" s="1354"/>
      <c r="IHH14" s="1354"/>
      <c r="IHI14" s="1354"/>
      <c r="IHJ14" s="1354"/>
      <c r="IHK14" s="1354"/>
      <c r="IHL14" s="1354"/>
      <c r="IHM14" s="1354"/>
      <c r="IHN14" s="1354"/>
      <c r="IHO14" s="1354"/>
      <c r="IHP14" s="1354"/>
      <c r="IHQ14" s="1354"/>
      <c r="IHR14" s="1354"/>
      <c r="IHS14" s="1354"/>
      <c r="IHT14" s="1354"/>
      <c r="IHU14" s="1354"/>
      <c r="IHV14" s="1354"/>
      <c r="IHW14" s="1354"/>
      <c r="IHX14" s="1354"/>
      <c r="IHY14" s="1354"/>
      <c r="IHZ14" s="1354"/>
      <c r="IIA14" s="1354"/>
      <c r="IIB14" s="1354"/>
      <c r="IIC14" s="1354"/>
      <c r="IID14" s="1354"/>
      <c r="IIE14" s="1354"/>
      <c r="IIF14" s="1354"/>
      <c r="IIG14" s="1354"/>
      <c r="IIH14" s="1354"/>
      <c r="III14" s="1354"/>
      <c r="IIJ14" s="1354"/>
      <c r="IIK14" s="1354"/>
      <c r="IIL14" s="1354"/>
      <c r="IIM14" s="1354"/>
      <c r="IIN14" s="1354"/>
      <c r="IIO14" s="1354"/>
      <c r="IIP14" s="1354"/>
      <c r="IIQ14" s="1354"/>
      <c r="IIR14" s="1354"/>
      <c r="IIS14" s="1354"/>
      <c r="IIT14" s="1354"/>
      <c r="IIU14" s="1354"/>
      <c r="IIV14" s="1354"/>
      <c r="IIW14" s="1354"/>
      <c r="IIX14" s="1354"/>
      <c r="IIY14" s="1354"/>
      <c r="IIZ14" s="1354"/>
      <c r="IJA14" s="1354"/>
      <c r="IJB14" s="1354"/>
      <c r="IJC14" s="1354"/>
      <c r="IJD14" s="1354"/>
      <c r="IJE14" s="1354"/>
      <c r="IJF14" s="1354"/>
      <c r="IJG14" s="1354"/>
      <c r="IJH14" s="1354"/>
      <c r="IJI14" s="1354"/>
      <c r="IJJ14" s="1354"/>
      <c r="IJK14" s="1354"/>
      <c r="IJL14" s="1354"/>
      <c r="IJM14" s="1354"/>
      <c r="IJN14" s="1354"/>
      <c r="IJO14" s="1354"/>
      <c r="IJP14" s="1354"/>
      <c r="IJQ14" s="1354"/>
      <c r="IJR14" s="1354"/>
      <c r="IJS14" s="1354"/>
      <c r="IJT14" s="1354"/>
      <c r="IJU14" s="1354"/>
      <c r="IJV14" s="1354"/>
      <c r="IJW14" s="1354"/>
      <c r="IJX14" s="1354"/>
      <c r="IJY14" s="1354"/>
      <c r="IJZ14" s="1354"/>
      <c r="IKA14" s="1354"/>
      <c r="IKB14" s="1354"/>
      <c r="IKC14" s="1354"/>
      <c r="IKD14" s="1354"/>
      <c r="IKE14" s="1354"/>
      <c r="IKF14" s="1354"/>
      <c r="IKG14" s="1354"/>
      <c r="IKH14" s="1354"/>
      <c r="IKI14" s="1354"/>
      <c r="IKJ14" s="1354"/>
      <c r="IKK14" s="1354"/>
      <c r="IKL14" s="1354"/>
      <c r="IKM14" s="1354"/>
      <c r="IKN14" s="1354"/>
      <c r="IKO14" s="1354"/>
      <c r="IKP14" s="1354"/>
      <c r="IKQ14" s="1354"/>
      <c r="IKR14" s="1354"/>
      <c r="IKS14" s="1354"/>
      <c r="IKT14" s="1354"/>
      <c r="IKU14" s="1354"/>
      <c r="IKV14" s="1354"/>
      <c r="IKW14" s="1354"/>
      <c r="IKX14" s="1354"/>
      <c r="IKY14" s="1354"/>
      <c r="IKZ14" s="1354"/>
      <c r="ILA14" s="1354"/>
      <c r="ILB14" s="1354"/>
      <c r="ILC14" s="1354"/>
      <c r="ILD14" s="1354"/>
      <c r="ILE14" s="1354"/>
      <c r="ILF14" s="1354"/>
      <c r="ILG14" s="1354"/>
      <c r="ILH14" s="1354"/>
      <c r="ILI14" s="1354"/>
      <c r="ILJ14" s="1354"/>
      <c r="ILK14" s="1354"/>
      <c r="ILL14" s="1354"/>
      <c r="ILM14" s="1354"/>
      <c r="ILN14" s="1354"/>
      <c r="ILO14" s="1354"/>
      <c r="ILP14" s="1354"/>
      <c r="ILQ14" s="1354"/>
      <c r="ILR14" s="1354"/>
      <c r="ILS14" s="1354"/>
      <c r="ILT14" s="1354"/>
      <c r="ILU14" s="1354"/>
      <c r="ILV14" s="1354"/>
      <c r="ILW14" s="1354"/>
      <c r="ILX14" s="1354"/>
      <c r="ILY14" s="1354"/>
      <c r="ILZ14" s="1354"/>
      <c r="IMA14" s="1354"/>
      <c r="IMB14" s="1354"/>
      <c r="IMC14" s="1354"/>
      <c r="IMD14" s="1354"/>
      <c r="IME14" s="1354"/>
      <c r="IMF14" s="1354"/>
      <c r="IMG14" s="1354"/>
      <c r="IMH14" s="1354"/>
      <c r="IMI14" s="1354"/>
      <c r="IMJ14" s="1354"/>
      <c r="IMK14" s="1354"/>
      <c r="IML14" s="1354"/>
      <c r="IMM14" s="1354"/>
      <c r="IMN14" s="1354"/>
      <c r="IMO14" s="1354"/>
      <c r="IMP14" s="1354"/>
      <c r="IMQ14" s="1354"/>
      <c r="IMR14" s="1354"/>
      <c r="IMS14" s="1354"/>
      <c r="IMT14" s="1354"/>
      <c r="IMU14" s="1354"/>
      <c r="IMV14" s="1354"/>
      <c r="IMW14" s="1354"/>
      <c r="IMX14" s="1354"/>
      <c r="IMY14" s="1354"/>
      <c r="IMZ14" s="1354"/>
      <c r="INA14" s="1354"/>
      <c r="INB14" s="1354"/>
      <c r="INC14" s="1354"/>
      <c r="IND14" s="1354"/>
      <c r="INE14" s="1354"/>
      <c r="INF14" s="1354"/>
      <c r="ING14" s="1354"/>
      <c r="INH14" s="1354"/>
      <c r="INI14" s="1354"/>
      <c r="INJ14" s="1354"/>
      <c r="INK14" s="1354"/>
      <c r="INL14" s="1354"/>
      <c r="INM14" s="1354"/>
      <c r="INN14" s="1354"/>
      <c r="INO14" s="1354"/>
      <c r="INP14" s="1354"/>
      <c r="INQ14" s="1354"/>
      <c r="INR14" s="1354"/>
      <c r="INS14" s="1354"/>
      <c r="INT14" s="1354"/>
      <c r="INU14" s="1354"/>
      <c r="INV14" s="1354"/>
      <c r="INW14" s="1354"/>
      <c r="INX14" s="1354"/>
      <c r="INY14" s="1354"/>
      <c r="INZ14" s="1354"/>
      <c r="IOA14" s="1354"/>
      <c r="IOB14" s="1354"/>
      <c r="IOC14" s="1354"/>
      <c r="IOD14" s="1354"/>
      <c r="IOE14" s="1354"/>
      <c r="IOF14" s="1354"/>
      <c r="IOG14" s="1354"/>
      <c r="IOH14" s="1354"/>
      <c r="IOI14" s="1354"/>
      <c r="IOJ14" s="1354"/>
      <c r="IOK14" s="1354"/>
      <c r="IOL14" s="1354"/>
      <c r="IOM14" s="1354"/>
      <c r="ION14" s="1354"/>
      <c r="IOO14" s="1354"/>
      <c r="IOP14" s="1354"/>
      <c r="IOQ14" s="1354"/>
      <c r="IOR14" s="1354"/>
      <c r="IOS14" s="1354"/>
      <c r="IOT14" s="1354"/>
      <c r="IOU14" s="1354"/>
      <c r="IOV14" s="1354"/>
      <c r="IOW14" s="1354"/>
      <c r="IOX14" s="1354"/>
      <c r="IOY14" s="1354"/>
      <c r="IOZ14" s="1354"/>
      <c r="IPA14" s="1354"/>
      <c r="IPB14" s="1354"/>
      <c r="IPC14" s="1354"/>
      <c r="IPD14" s="1354"/>
      <c r="IPE14" s="1354"/>
      <c r="IPF14" s="1354"/>
      <c r="IPG14" s="1354"/>
      <c r="IPH14" s="1354"/>
      <c r="IPI14" s="1354"/>
      <c r="IPJ14" s="1354"/>
      <c r="IPK14" s="1354"/>
      <c r="IPL14" s="1354"/>
      <c r="IPM14" s="1354"/>
      <c r="IPN14" s="1354"/>
      <c r="IPO14" s="1354"/>
      <c r="IPP14" s="1354"/>
      <c r="IPQ14" s="1354"/>
      <c r="IPR14" s="1354"/>
      <c r="IPS14" s="1354"/>
      <c r="IPT14" s="1354"/>
      <c r="IPU14" s="1354"/>
      <c r="IPV14" s="1354"/>
      <c r="IPW14" s="1354"/>
      <c r="IPX14" s="1354"/>
      <c r="IPY14" s="1354"/>
      <c r="IPZ14" s="1354"/>
      <c r="IQA14" s="1354"/>
      <c r="IQB14" s="1354"/>
      <c r="IQC14" s="1354"/>
      <c r="IQD14" s="1354"/>
      <c r="IQE14" s="1354"/>
      <c r="IQF14" s="1354"/>
      <c r="IQG14" s="1354"/>
      <c r="IQH14" s="1354"/>
      <c r="IQI14" s="1354"/>
      <c r="IQJ14" s="1354"/>
      <c r="IQK14" s="1354"/>
      <c r="IQL14" s="1354"/>
      <c r="IQM14" s="1354"/>
      <c r="IQN14" s="1354"/>
      <c r="IQO14" s="1354"/>
      <c r="IQP14" s="1354"/>
      <c r="IQQ14" s="1354"/>
      <c r="IQR14" s="1354"/>
      <c r="IQS14" s="1354"/>
      <c r="IQT14" s="1354"/>
      <c r="IQU14" s="1354"/>
      <c r="IQV14" s="1354"/>
      <c r="IQW14" s="1354"/>
      <c r="IQX14" s="1354"/>
      <c r="IQY14" s="1354"/>
      <c r="IQZ14" s="1354"/>
      <c r="IRA14" s="1354"/>
      <c r="IRB14" s="1354"/>
      <c r="IRC14" s="1354"/>
      <c r="IRD14" s="1354"/>
      <c r="IRE14" s="1354"/>
      <c r="IRF14" s="1354"/>
      <c r="IRG14" s="1354"/>
      <c r="IRH14" s="1354"/>
      <c r="IRI14" s="1354"/>
      <c r="IRJ14" s="1354"/>
      <c r="IRK14" s="1354"/>
      <c r="IRL14" s="1354"/>
      <c r="IRM14" s="1354"/>
      <c r="IRN14" s="1354"/>
      <c r="IRO14" s="1354"/>
      <c r="IRP14" s="1354"/>
      <c r="IRQ14" s="1354"/>
      <c r="IRR14" s="1354"/>
      <c r="IRS14" s="1354"/>
      <c r="IRT14" s="1354"/>
      <c r="IRU14" s="1354"/>
      <c r="IRV14" s="1354"/>
      <c r="IRW14" s="1354"/>
      <c r="IRX14" s="1354"/>
      <c r="IRY14" s="1354"/>
      <c r="IRZ14" s="1354"/>
      <c r="ISA14" s="1354"/>
      <c r="ISB14" s="1354"/>
      <c r="ISC14" s="1354"/>
      <c r="ISD14" s="1354"/>
      <c r="ISE14" s="1354"/>
      <c r="ISF14" s="1354"/>
      <c r="ISG14" s="1354"/>
      <c r="ISH14" s="1354"/>
      <c r="ISI14" s="1354"/>
      <c r="ISJ14" s="1354"/>
      <c r="ISK14" s="1354"/>
      <c r="ISL14" s="1354"/>
      <c r="ISM14" s="1354"/>
      <c r="ISN14" s="1354"/>
      <c r="ISO14" s="1354"/>
      <c r="ISP14" s="1354"/>
      <c r="ISQ14" s="1354"/>
      <c r="ISR14" s="1354"/>
      <c r="ISS14" s="1354"/>
      <c r="IST14" s="1354"/>
      <c r="ISU14" s="1354"/>
      <c r="ISV14" s="1354"/>
      <c r="ISW14" s="1354"/>
      <c r="ISX14" s="1354"/>
      <c r="ISY14" s="1354"/>
      <c r="ISZ14" s="1354"/>
      <c r="ITA14" s="1354"/>
      <c r="ITB14" s="1354"/>
      <c r="ITC14" s="1354"/>
      <c r="ITD14" s="1354"/>
      <c r="ITE14" s="1354"/>
      <c r="ITF14" s="1354"/>
      <c r="ITG14" s="1354"/>
      <c r="ITH14" s="1354"/>
      <c r="ITI14" s="1354"/>
      <c r="ITJ14" s="1354"/>
      <c r="ITK14" s="1354"/>
      <c r="ITL14" s="1354"/>
      <c r="ITM14" s="1354"/>
      <c r="ITN14" s="1354"/>
      <c r="ITO14" s="1354"/>
      <c r="ITP14" s="1354"/>
      <c r="ITQ14" s="1354"/>
      <c r="ITR14" s="1354"/>
      <c r="ITS14" s="1354"/>
      <c r="ITT14" s="1354"/>
      <c r="ITU14" s="1354"/>
      <c r="ITV14" s="1354"/>
      <c r="ITW14" s="1354"/>
      <c r="ITX14" s="1354"/>
      <c r="ITY14" s="1354"/>
      <c r="ITZ14" s="1354"/>
      <c r="IUA14" s="1354"/>
      <c r="IUB14" s="1354"/>
      <c r="IUC14" s="1354"/>
      <c r="IUD14" s="1354"/>
      <c r="IUE14" s="1354"/>
      <c r="IUF14" s="1354"/>
      <c r="IUG14" s="1354"/>
      <c r="IUH14" s="1354"/>
      <c r="IUI14" s="1354"/>
      <c r="IUJ14" s="1354"/>
      <c r="IUK14" s="1354"/>
      <c r="IUL14" s="1354"/>
      <c r="IUM14" s="1354"/>
      <c r="IUN14" s="1354"/>
      <c r="IUO14" s="1354"/>
      <c r="IUP14" s="1354"/>
      <c r="IUQ14" s="1354"/>
      <c r="IUR14" s="1354"/>
      <c r="IUS14" s="1354"/>
      <c r="IUT14" s="1354"/>
      <c r="IUU14" s="1354"/>
      <c r="IUV14" s="1354"/>
      <c r="IUW14" s="1354"/>
      <c r="IUX14" s="1354"/>
      <c r="IUY14" s="1354"/>
      <c r="IUZ14" s="1354"/>
      <c r="IVA14" s="1354"/>
      <c r="IVB14" s="1354"/>
      <c r="IVC14" s="1354"/>
      <c r="IVD14" s="1354"/>
      <c r="IVE14" s="1354"/>
      <c r="IVF14" s="1354"/>
      <c r="IVG14" s="1354"/>
      <c r="IVH14" s="1354"/>
      <c r="IVI14" s="1354"/>
      <c r="IVJ14" s="1354"/>
      <c r="IVK14" s="1354"/>
      <c r="IVL14" s="1354"/>
      <c r="IVM14" s="1354"/>
      <c r="IVN14" s="1354"/>
      <c r="IVO14" s="1354"/>
      <c r="IVP14" s="1354"/>
      <c r="IVQ14" s="1354"/>
      <c r="IVR14" s="1354"/>
      <c r="IVS14" s="1354"/>
      <c r="IVT14" s="1354"/>
      <c r="IVU14" s="1354"/>
      <c r="IVV14" s="1354"/>
      <c r="IVW14" s="1354"/>
      <c r="IVX14" s="1354"/>
      <c r="IVY14" s="1354"/>
      <c r="IVZ14" s="1354"/>
      <c r="IWA14" s="1354"/>
      <c r="IWB14" s="1354"/>
      <c r="IWC14" s="1354"/>
      <c r="IWD14" s="1354"/>
      <c r="IWE14" s="1354"/>
      <c r="IWF14" s="1354"/>
      <c r="IWG14" s="1354"/>
      <c r="IWH14" s="1354"/>
      <c r="IWI14" s="1354"/>
      <c r="IWJ14" s="1354"/>
      <c r="IWK14" s="1354"/>
      <c r="IWL14" s="1354"/>
      <c r="IWM14" s="1354"/>
      <c r="IWN14" s="1354"/>
      <c r="IWO14" s="1354"/>
      <c r="IWP14" s="1354"/>
      <c r="IWQ14" s="1354"/>
      <c r="IWR14" s="1354"/>
      <c r="IWS14" s="1354"/>
      <c r="IWT14" s="1354"/>
      <c r="IWU14" s="1354"/>
      <c r="IWV14" s="1354"/>
      <c r="IWW14" s="1354"/>
      <c r="IWX14" s="1354"/>
      <c r="IWY14" s="1354"/>
      <c r="IWZ14" s="1354"/>
      <c r="IXA14" s="1354"/>
      <c r="IXB14" s="1354"/>
      <c r="IXC14" s="1354"/>
      <c r="IXD14" s="1354"/>
      <c r="IXE14" s="1354"/>
      <c r="IXF14" s="1354"/>
      <c r="IXG14" s="1354"/>
      <c r="IXH14" s="1354"/>
      <c r="IXI14" s="1354"/>
      <c r="IXJ14" s="1354"/>
      <c r="IXK14" s="1354"/>
      <c r="IXL14" s="1354"/>
      <c r="IXM14" s="1354"/>
      <c r="IXN14" s="1354"/>
      <c r="IXO14" s="1354"/>
      <c r="IXP14" s="1354"/>
      <c r="IXQ14" s="1354"/>
      <c r="IXR14" s="1354"/>
      <c r="IXS14" s="1354"/>
      <c r="IXT14" s="1354"/>
      <c r="IXU14" s="1354"/>
      <c r="IXV14" s="1354"/>
      <c r="IXW14" s="1354"/>
      <c r="IXX14" s="1354"/>
      <c r="IXY14" s="1354"/>
      <c r="IXZ14" s="1354"/>
      <c r="IYA14" s="1354"/>
      <c r="IYB14" s="1354"/>
      <c r="IYC14" s="1354"/>
      <c r="IYD14" s="1354"/>
      <c r="IYE14" s="1354"/>
      <c r="IYF14" s="1354"/>
      <c r="IYG14" s="1354"/>
      <c r="IYH14" s="1354"/>
      <c r="IYI14" s="1354"/>
      <c r="IYJ14" s="1354"/>
      <c r="IYK14" s="1354"/>
      <c r="IYL14" s="1354"/>
      <c r="IYM14" s="1354"/>
      <c r="IYN14" s="1354"/>
      <c r="IYO14" s="1354"/>
      <c r="IYP14" s="1354"/>
      <c r="IYQ14" s="1354"/>
      <c r="IYR14" s="1354"/>
      <c r="IYS14" s="1354"/>
      <c r="IYT14" s="1354"/>
      <c r="IYU14" s="1354"/>
      <c r="IYV14" s="1354"/>
      <c r="IYW14" s="1354"/>
      <c r="IYX14" s="1354"/>
      <c r="IYY14" s="1354"/>
      <c r="IYZ14" s="1354"/>
      <c r="IZA14" s="1354"/>
      <c r="IZB14" s="1354"/>
      <c r="IZC14" s="1354"/>
      <c r="IZD14" s="1354"/>
      <c r="IZE14" s="1354"/>
      <c r="IZF14" s="1354"/>
      <c r="IZG14" s="1354"/>
      <c r="IZH14" s="1354"/>
      <c r="IZI14" s="1354"/>
      <c r="IZJ14" s="1354"/>
      <c r="IZK14" s="1354"/>
      <c r="IZL14" s="1354"/>
      <c r="IZM14" s="1354"/>
      <c r="IZN14" s="1354"/>
      <c r="IZO14" s="1354"/>
      <c r="IZP14" s="1354"/>
      <c r="IZQ14" s="1354"/>
      <c r="IZR14" s="1354"/>
      <c r="IZS14" s="1354"/>
      <c r="IZT14" s="1354"/>
      <c r="IZU14" s="1354"/>
      <c r="IZV14" s="1354"/>
      <c r="IZW14" s="1354"/>
      <c r="IZX14" s="1354"/>
      <c r="IZY14" s="1354"/>
      <c r="IZZ14" s="1354"/>
      <c r="JAA14" s="1354"/>
      <c r="JAB14" s="1354"/>
      <c r="JAC14" s="1354"/>
      <c r="JAD14" s="1354"/>
      <c r="JAE14" s="1354"/>
      <c r="JAF14" s="1354"/>
      <c r="JAG14" s="1354"/>
      <c r="JAH14" s="1354"/>
      <c r="JAI14" s="1354"/>
      <c r="JAJ14" s="1354"/>
      <c r="JAK14" s="1354"/>
      <c r="JAL14" s="1354"/>
      <c r="JAM14" s="1354"/>
      <c r="JAN14" s="1354"/>
      <c r="JAO14" s="1354"/>
      <c r="JAP14" s="1354"/>
      <c r="JAQ14" s="1354"/>
      <c r="JAR14" s="1354"/>
      <c r="JAS14" s="1354"/>
      <c r="JAT14" s="1354"/>
      <c r="JAU14" s="1354"/>
      <c r="JAV14" s="1354"/>
      <c r="JAW14" s="1354"/>
      <c r="JAX14" s="1354"/>
      <c r="JAY14" s="1354"/>
      <c r="JAZ14" s="1354"/>
      <c r="JBA14" s="1354"/>
      <c r="JBB14" s="1354"/>
      <c r="JBC14" s="1354"/>
      <c r="JBD14" s="1354"/>
      <c r="JBE14" s="1354"/>
      <c r="JBF14" s="1354"/>
      <c r="JBG14" s="1354"/>
      <c r="JBH14" s="1354"/>
      <c r="JBI14" s="1354"/>
      <c r="JBJ14" s="1354"/>
      <c r="JBK14" s="1354"/>
      <c r="JBL14" s="1354"/>
      <c r="JBM14" s="1354"/>
      <c r="JBN14" s="1354"/>
      <c r="JBO14" s="1354"/>
      <c r="JBP14" s="1354"/>
      <c r="JBQ14" s="1354"/>
      <c r="JBR14" s="1354"/>
      <c r="JBS14" s="1354"/>
      <c r="JBT14" s="1354"/>
      <c r="JBU14" s="1354"/>
      <c r="JBV14" s="1354"/>
      <c r="JBW14" s="1354"/>
      <c r="JBX14" s="1354"/>
      <c r="JBY14" s="1354"/>
      <c r="JBZ14" s="1354"/>
      <c r="JCA14" s="1354"/>
      <c r="JCB14" s="1354"/>
      <c r="JCC14" s="1354"/>
      <c r="JCD14" s="1354"/>
      <c r="JCE14" s="1354"/>
      <c r="JCF14" s="1354"/>
      <c r="JCG14" s="1354"/>
      <c r="JCH14" s="1354"/>
      <c r="JCI14" s="1354"/>
      <c r="JCJ14" s="1354"/>
      <c r="JCK14" s="1354"/>
      <c r="JCL14" s="1354"/>
      <c r="JCM14" s="1354"/>
      <c r="JCN14" s="1354"/>
      <c r="JCO14" s="1354"/>
      <c r="JCP14" s="1354"/>
      <c r="JCQ14" s="1354"/>
      <c r="JCR14" s="1354"/>
      <c r="JCS14" s="1354"/>
      <c r="JCT14" s="1354"/>
      <c r="JCU14" s="1354"/>
      <c r="JCV14" s="1354"/>
      <c r="JCW14" s="1354"/>
      <c r="JCX14" s="1354"/>
      <c r="JCY14" s="1354"/>
      <c r="JCZ14" s="1354"/>
      <c r="JDA14" s="1354"/>
      <c r="JDB14" s="1354"/>
      <c r="JDC14" s="1354"/>
      <c r="JDD14" s="1354"/>
      <c r="JDE14" s="1354"/>
      <c r="JDF14" s="1354"/>
      <c r="JDG14" s="1354"/>
      <c r="JDH14" s="1354"/>
      <c r="JDI14" s="1354"/>
      <c r="JDJ14" s="1354"/>
      <c r="JDK14" s="1354"/>
      <c r="JDL14" s="1354"/>
      <c r="JDM14" s="1354"/>
      <c r="JDN14" s="1354"/>
      <c r="JDO14" s="1354"/>
      <c r="JDP14" s="1354"/>
      <c r="JDQ14" s="1354"/>
      <c r="JDR14" s="1354"/>
      <c r="JDS14" s="1354"/>
      <c r="JDT14" s="1354"/>
      <c r="JDU14" s="1354"/>
      <c r="JDV14" s="1354"/>
      <c r="JDW14" s="1354"/>
      <c r="JDX14" s="1354"/>
      <c r="JDY14" s="1354"/>
      <c r="JDZ14" s="1354"/>
      <c r="JEA14" s="1354"/>
      <c r="JEB14" s="1354"/>
      <c r="JEC14" s="1354"/>
      <c r="JED14" s="1354"/>
      <c r="JEE14" s="1354"/>
      <c r="JEF14" s="1354"/>
      <c r="JEG14" s="1354"/>
      <c r="JEH14" s="1354"/>
      <c r="JEI14" s="1354"/>
      <c r="JEJ14" s="1354"/>
      <c r="JEK14" s="1354"/>
      <c r="JEL14" s="1354"/>
      <c r="JEM14" s="1354"/>
      <c r="JEN14" s="1354"/>
      <c r="JEO14" s="1354"/>
      <c r="JEP14" s="1354"/>
      <c r="JEQ14" s="1354"/>
      <c r="JER14" s="1354"/>
      <c r="JES14" s="1354"/>
      <c r="JET14" s="1354"/>
      <c r="JEU14" s="1354"/>
      <c r="JEV14" s="1354"/>
      <c r="JEW14" s="1354"/>
      <c r="JEX14" s="1354"/>
      <c r="JEY14" s="1354"/>
      <c r="JEZ14" s="1354"/>
      <c r="JFA14" s="1354"/>
      <c r="JFB14" s="1354"/>
      <c r="JFC14" s="1354"/>
      <c r="JFD14" s="1354"/>
      <c r="JFE14" s="1354"/>
      <c r="JFF14" s="1354"/>
      <c r="JFG14" s="1354"/>
      <c r="JFH14" s="1354"/>
      <c r="JFI14" s="1354"/>
      <c r="JFJ14" s="1354"/>
      <c r="JFK14" s="1354"/>
      <c r="JFL14" s="1354"/>
      <c r="JFM14" s="1354"/>
      <c r="JFN14" s="1354"/>
      <c r="JFO14" s="1354"/>
      <c r="JFP14" s="1354"/>
      <c r="JFQ14" s="1354"/>
      <c r="JFR14" s="1354"/>
      <c r="JFS14" s="1354"/>
      <c r="JFT14" s="1354"/>
      <c r="JFU14" s="1354"/>
      <c r="JFV14" s="1354"/>
      <c r="JFW14" s="1354"/>
      <c r="JFX14" s="1354"/>
      <c r="JFY14" s="1354"/>
      <c r="JFZ14" s="1354"/>
      <c r="JGA14" s="1354"/>
      <c r="JGB14" s="1354"/>
      <c r="JGC14" s="1354"/>
      <c r="JGD14" s="1354"/>
      <c r="JGE14" s="1354"/>
      <c r="JGF14" s="1354"/>
      <c r="JGG14" s="1354"/>
      <c r="JGH14" s="1354"/>
      <c r="JGI14" s="1354"/>
      <c r="JGJ14" s="1354"/>
      <c r="JGK14" s="1354"/>
      <c r="JGL14" s="1354"/>
      <c r="JGM14" s="1354"/>
      <c r="JGN14" s="1354"/>
      <c r="JGO14" s="1354"/>
      <c r="JGP14" s="1354"/>
      <c r="JGQ14" s="1354"/>
      <c r="JGR14" s="1354"/>
      <c r="JGS14" s="1354"/>
      <c r="JGT14" s="1354"/>
      <c r="JGU14" s="1354"/>
      <c r="JGV14" s="1354"/>
      <c r="JGW14" s="1354"/>
      <c r="JGX14" s="1354"/>
      <c r="JGY14" s="1354"/>
      <c r="JGZ14" s="1354"/>
      <c r="JHA14" s="1354"/>
      <c r="JHB14" s="1354"/>
      <c r="JHC14" s="1354"/>
      <c r="JHD14" s="1354"/>
      <c r="JHE14" s="1354"/>
      <c r="JHF14" s="1354"/>
      <c r="JHG14" s="1354"/>
      <c r="JHH14" s="1354"/>
      <c r="JHI14" s="1354"/>
      <c r="JHJ14" s="1354"/>
      <c r="JHK14" s="1354"/>
      <c r="JHL14" s="1354"/>
      <c r="JHM14" s="1354"/>
      <c r="JHN14" s="1354"/>
      <c r="JHO14" s="1354"/>
      <c r="JHP14" s="1354"/>
      <c r="JHQ14" s="1354"/>
      <c r="JHR14" s="1354"/>
      <c r="JHS14" s="1354"/>
      <c r="JHT14" s="1354"/>
      <c r="JHU14" s="1354"/>
      <c r="JHV14" s="1354"/>
      <c r="JHW14" s="1354"/>
      <c r="JHX14" s="1354"/>
      <c r="JHY14" s="1354"/>
      <c r="JHZ14" s="1354"/>
      <c r="JIA14" s="1354"/>
      <c r="JIB14" s="1354"/>
      <c r="JIC14" s="1354"/>
      <c r="JID14" s="1354"/>
      <c r="JIE14" s="1354"/>
      <c r="JIF14" s="1354"/>
      <c r="JIG14" s="1354"/>
      <c r="JIH14" s="1354"/>
      <c r="JII14" s="1354"/>
      <c r="JIJ14" s="1354"/>
      <c r="JIK14" s="1354"/>
      <c r="JIL14" s="1354"/>
      <c r="JIM14" s="1354"/>
      <c r="JIN14" s="1354"/>
      <c r="JIO14" s="1354"/>
      <c r="JIP14" s="1354"/>
      <c r="JIQ14" s="1354"/>
      <c r="JIR14" s="1354"/>
      <c r="JIS14" s="1354"/>
      <c r="JIT14" s="1354"/>
      <c r="JIU14" s="1354"/>
      <c r="JIV14" s="1354"/>
      <c r="JIW14" s="1354"/>
      <c r="JIX14" s="1354"/>
      <c r="JIY14" s="1354"/>
      <c r="JIZ14" s="1354"/>
      <c r="JJA14" s="1354"/>
      <c r="JJB14" s="1354"/>
      <c r="JJC14" s="1354"/>
      <c r="JJD14" s="1354"/>
      <c r="JJE14" s="1354"/>
      <c r="JJF14" s="1354"/>
      <c r="JJG14" s="1354"/>
      <c r="JJH14" s="1354"/>
      <c r="JJI14" s="1354"/>
      <c r="JJJ14" s="1354"/>
      <c r="JJK14" s="1354"/>
      <c r="JJL14" s="1354"/>
      <c r="JJM14" s="1354"/>
      <c r="JJN14" s="1354"/>
      <c r="JJO14" s="1354"/>
      <c r="JJP14" s="1354"/>
      <c r="JJQ14" s="1354"/>
      <c r="JJR14" s="1354"/>
      <c r="JJS14" s="1354"/>
      <c r="JJT14" s="1354"/>
      <c r="JJU14" s="1354"/>
      <c r="JJV14" s="1354"/>
      <c r="JJW14" s="1354"/>
      <c r="JJX14" s="1354"/>
      <c r="JJY14" s="1354"/>
      <c r="JJZ14" s="1354"/>
      <c r="JKA14" s="1354"/>
      <c r="JKB14" s="1354"/>
      <c r="JKC14" s="1354"/>
      <c r="JKD14" s="1354"/>
      <c r="JKE14" s="1354"/>
      <c r="JKF14" s="1354"/>
      <c r="JKG14" s="1354"/>
      <c r="JKH14" s="1354"/>
      <c r="JKI14" s="1354"/>
      <c r="JKJ14" s="1354"/>
      <c r="JKK14" s="1354"/>
      <c r="JKL14" s="1354"/>
      <c r="JKM14" s="1354"/>
      <c r="JKN14" s="1354"/>
      <c r="JKO14" s="1354"/>
      <c r="JKP14" s="1354"/>
      <c r="JKQ14" s="1354"/>
      <c r="JKR14" s="1354"/>
      <c r="JKS14" s="1354"/>
      <c r="JKT14" s="1354"/>
      <c r="JKU14" s="1354"/>
      <c r="JKV14" s="1354"/>
      <c r="JKW14" s="1354"/>
      <c r="JKX14" s="1354"/>
      <c r="JKY14" s="1354"/>
      <c r="JKZ14" s="1354"/>
      <c r="JLA14" s="1354"/>
      <c r="JLB14" s="1354"/>
      <c r="JLC14" s="1354"/>
      <c r="JLD14" s="1354"/>
      <c r="JLE14" s="1354"/>
      <c r="JLF14" s="1354"/>
      <c r="JLG14" s="1354"/>
      <c r="JLH14" s="1354"/>
      <c r="JLI14" s="1354"/>
      <c r="JLJ14" s="1354"/>
      <c r="JLK14" s="1354"/>
      <c r="JLL14" s="1354"/>
      <c r="JLM14" s="1354"/>
      <c r="JLN14" s="1354"/>
      <c r="JLO14" s="1354"/>
      <c r="JLP14" s="1354"/>
      <c r="JLQ14" s="1354"/>
      <c r="JLR14" s="1354"/>
      <c r="JLS14" s="1354"/>
      <c r="JLT14" s="1354"/>
      <c r="JLU14" s="1354"/>
      <c r="JLV14" s="1354"/>
      <c r="JLW14" s="1354"/>
      <c r="JLX14" s="1354"/>
      <c r="JLY14" s="1354"/>
      <c r="JLZ14" s="1354"/>
      <c r="JMA14" s="1354"/>
      <c r="JMB14" s="1354"/>
      <c r="JMC14" s="1354"/>
      <c r="JMD14" s="1354"/>
      <c r="JME14" s="1354"/>
      <c r="JMF14" s="1354"/>
      <c r="JMG14" s="1354"/>
      <c r="JMH14" s="1354"/>
      <c r="JMI14" s="1354"/>
      <c r="JMJ14" s="1354"/>
      <c r="JMK14" s="1354"/>
      <c r="JML14" s="1354"/>
      <c r="JMM14" s="1354"/>
      <c r="JMN14" s="1354"/>
      <c r="JMO14" s="1354"/>
      <c r="JMP14" s="1354"/>
      <c r="JMQ14" s="1354"/>
      <c r="JMR14" s="1354"/>
      <c r="JMS14" s="1354"/>
      <c r="JMT14" s="1354"/>
      <c r="JMU14" s="1354"/>
      <c r="JMV14" s="1354"/>
      <c r="JMW14" s="1354"/>
      <c r="JMX14" s="1354"/>
      <c r="JMY14" s="1354"/>
      <c r="JMZ14" s="1354"/>
      <c r="JNA14" s="1354"/>
      <c r="JNB14" s="1354"/>
      <c r="JNC14" s="1354"/>
      <c r="JND14" s="1354"/>
      <c r="JNE14" s="1354"/>
      <c r="JNF14" s="1354"/>
      <c r="JNG14" s="1354"/>
      <c r="JNH14" s="1354"/>
      <c r="JNI14" s="1354"/>
      <c r="JNJ14" s="1354"/>
      <c r="JNK14" s="1354"/>
      <c r="JNL14" s="1354"/>
      <c r="JNM14" s="1354"/>
      <c r="JNN14" s="1354"/>
      <c r="JNO14" s="1354"/>
      <c r="JNP14" s="1354"/>
      <c r="JNQ14" s="1354"/>
      <c r="JNR14" s="1354"/>
      <c r="JNS14" s="1354"/>
      <c r="JNT14" s="1354"/>
      <c r="JNU14" s="1354"/>
      <c r="JNV14" s="1354"/>
      <c r="JNW14" s="1354"/>
      <c r="JNX14" s="1354"/>
      <c r="JNY14" s="1354"/>
      <c r="JNZ14" s="1354"/>
      <c r="JOA14" s="1354"/>
      <c r="JOB14" s="1354"/>
      <c r="JOC14" s="1354"/>
      <c r="JOD14" s="1354"/>
      <c r="JOE14" s="1354"/>
      <c r="JOF14" s="1354"/>
      <c r="JOG14" s="1354"/>
      <c r="JOH14" s="1354"/>
      <c r="JOI14" s="1354"/>
      <c r="JOJ14" s="1354"/>
      <c r="JOK14" s="1354"/>
      <c r="JOL14" s="1354"/>
      <c r="JOM14" s="1354"/>
      <c r="JON14" s="1354"/>
      <c r="JOO14" s="1354"/>
      <c r="JOP14" s="1354"/>
      <c r="JOQ14" s="1354"/>
      <c r="JOR14" s="1354"/>
      <c r="JOS14" s="1354"/>
      <c r="JOT14" s="1354"/>
      <c r="JOU14" s="1354"/>
      <c r="JOV14" s="1354"/>
      <c r="JOW14" s="1354"/>
      <c r="JOX14" s="1354"/>
      <c r="JOY14" s="1354"/>
      <c r="JOZ14" s="1354"/>
      <c r="JPA14" s="1354"/>
      <c r="JPB14" s="1354"/>
      <c r="JPC14" s="1354"/>
      <c r="JPD14" s="1354"/>
      <c r="JPE14" s="1354"/>
      <c r="JPF14" s="1354"/>
      <c r="JPG14" s="1354"/>
      <c r="JPH14" s="1354"/>
      <c r="JPI14" s="1354"/>
      <c r="JPJ14" s="1354"/>
      <c r="JPK14" s="1354"/>
      <c r="JPL14" s="1354"/>
      <c r="JPM14" s="1354"/>
      <c r="JPN14" s="1354"/>
      <c r="JPO14" s="1354"/>
      <c r="JPP14" s="1354"/>
      <c r="JPQ14" s="1354"/>
      <c r="JPR14" s="1354"/>
      <c r="JPS14" s="1354"/>
      <c r="JPT14" s="1354"/>
      <c r="JPU14" s="1354"/>
      <c r="JPV14" s="1354"/>
      <c r="JPW14" s="1354"/>
      <c r="JPX14" s="1354"/>
      <c r="JPY14" s="1354"/>
      <c r="JPZ14" s="1354"/>
      <c r="JQA14" s="1354"/>
      <c r="JQB14" s="1354"/>
      <c r="JQC14" s="1354"/>
      <c r="JQD14" s="1354"/>
      <c r="JQE14" s="1354"/>
      <c r="JQF14" s="1354"/>
      <c r="JQG14" s="1354"/>
      <c r="JQH14" s="1354"/>
      <c r="JQI14" s="1354"/>
      <c r="JQJ14" s="1354"/>
      <c r="JQK14" s="1354"/>
      <c r="JQL14" s="1354"/>
      <c r="JQM14" s="1354"/>
      <c r="JQN14" s="1354"/>
      <c r="JQO14" s="1354"/>
      <c r="JQP14" s="1354"/>
      <c r="JQQ14" s="1354"/>
      <c r="JQR14" s="1354"/>
      <c r="JQS14" s="1354"/>
      <c r="JQT14" s="1354"/>
      <c r="JQU14" s="1354"/>
      <c r="JQV14" s="1354"/>
      <c r="JQW14" s="1354"/>
      <c r="JQX14" s="1354"/>
      <c r="JQY14" s="1354"/>
      <c r="JQZ14" s="1354"/>
      <c r="JRA14" s="1354"/>
      <c r="JRB14" s="1354"/>
      <c r="JRC14" s="1354"/>
      <c r="JRD14" s="1354"/>
      <c r="JRE14" s="1354"/>
      <c r="JRF14" s="1354"/>
      <c r="JRG14" s="1354"/>
      <c r="JRH14" s="1354"/>
      <c r="JRI14" s="1354"/>
      <c r="JRJ14" s="1354"/>
      <c r="JRK14" s="1354"/>
      <c r="JRL14" s="1354"/>
      <c r="JRM14" s="1354"/>
      <c r="JRN14" s="1354"/>
      <c r="JRO14" s="1354"/>
      <c r="JRP14" s="1354"/>
      <c r="JRQ14" s="1354"/>
      <c r="JRR14" s="1354"/>
      <c r="JRS14" s="1354"/>
      <c r="JRT14" s="1354"/>
      <c r="JRU14" s="1354"/>
      <c r="JRV14" s="1354"/>
      <c r="JRW14" s="1354"/>
      <c r="JRX14" s="1354"/>
      <c r="JRY14" s="1354"/>
      <c r="JRZ14" s="1354"/>
      <c r="JSA14" s="1354"/>
      <c r="JSB14" s="1354"/>
      <c r="JSC14" s="1354"/>
      <c r="JSD14" s="1354"/>
      <c r="JSE14" s="1354"/>
      <c r="JSF14" s="1354"/>
      <c r="JSG14" s="1354"/>
      <c r="JSH14" s="1354"/>
      <c r="JSI14" s="1354"/>
      <c r="JSJ14" s="1354"/>
      <c r="JSK14" s="1354"/>
      <c r="JSL14" s="1354"/>
      <c r="JSM14" s="1354"/>
      <c r="JSN14" s="1354"/>
      <c r="JSO14" s="1354"/>
      <c r="JSP14" s="1354"/>
      <c r="JSQ14" s="1354"/>
      <c r="JSR14" s="1354"/>
      <c r="JSS14" s="1354"/>
      <c r="JST14" s="1354"/>
      <c r="JSU14" s="1354"/>
      <c r="JSV14" s="1354"/>
      <c r="JSW14" s="1354"/>
      <c r="JSX14" s="1354"/>
      <c r="JSY14" s="1354"/>
      <c r="JSZ14" s="1354"/>
      <c r="JTA14" s="1354"/>
      <c r="JTB14" s="1354"/>
      <c r="JTC14" s="1354"/>
      <c r="JTD14" s="1354"/>
      <c r="JTE14" s="1354"/>
      <c r="JTF14" s="1354"/>
      <c r="JTG14" s="1354"/>
      <c r="JTH14" s="1354"/>
      <c r="JTI14" s="1354"/>
      <c r="JTJ14" s="1354"/>
      <c r="JTK14" s="1354"/>
      <c r="JTL14" s="1354"/>
      <c r="JTM14" s="1354"/>
      <c r="JTN14" s="1354"/>
      <c r="JTO14" s="1354"/>
      <c r="JTP14" s="1354"/>
      <c r="JTQ14" s="1354"/>
      <c r="JTR14" s="1354"/>
      <c r="JTS14" s="1354"/>
      <c r="JTT14" s="1354"/>
      <c r="JTU14" s="1354"/>
      <c r="JTV14" s="1354"/>
      <c r="JTW14" s="1354"/>
      <c r="JTX14" s="1354"/>
      <c r="JTY14" s="1354"/>
      <c r="JTZ14" s="1354"/>
      <c r="JUA14" s="1354"/>
      <c r="JUB14" s="1354"/>
      <c r="JUC14" s="1354"/>
      <c r="JUD14" s="1354"/>
      <c r="JUE14" s="1354"/>
      <c r="JUF14" s="1354"/>
      <c r="JUG14" s="1354"/>
      <c r="JUH14" s="1354"/>
      <c r="JUI14" s="1354"/>
      <c r="JUJ14" s="1354"/>
      <c r="JUK14" s="1354"/>
      <c r="JUL14" s="1354"/>
      <c r="JUM14" s="1354"/>
      <c r="JUN14" s="1354"/>
      <c r="JUO14" s="1354"/>
      <c r="JUP14" s="1354"/>
      <c r="JUQ14" s="1354"/>
      <c r="JUR14" s="1354"/>
      <c r="JUS14" s="1354"/>
      <c r="JUT14" s="1354"/>
      <c r="JUU14" s="1354"/>
      <c r="JUV14" s="1354"/>
      <c r="JUW14" s="1354"/>
      <c r="JUX14" s="1354"/>
      <c r="JUY14" s="1354"/>
      <c r="JUZ14" s="1354"/>
      <c r="JVA14" s="1354"/>
      <c r="JVB14" s="1354"/>
      <c r="JVC14" s="1354"/>
      <c r="JVD14" s="1354"/>
      <c r="JVE14" s="1354"/>
      <c r="JVF14" s="1354"/>
      <c r="JVG14" s="1354"/>
      <c r="JVH14" s="1354"/>
      <c r="JVI14" s="1354"/>
      <c r="JVJ14" s="1354"/>
      <c r="JVK14" s="1354"/>
      <c r="JVL14" s="1354"/>
      <c r="JVM14" s="1354"/>
      <c r="JVN14" s="1354"/>
      <c r="JVO14" s="1354"/>
      <c r="JVP14" s="1354"/>
      <c r="JVQ14" s="1354"/>
      <c r="JVR14" s="1354"/>
      <c r="JVS14" s="1354"/>
      <c r="JVT14" s="1354"/>
      <c r="JVU14" s="1354"/>
      <c r="JVV14" s="1354"/>
      <c r="JVW14" s="1354"/>
      <c r="JVX14" s="1354"/>
      <c r="JVY14" s="1354"/>
      <c r="JVZ14" s="1354"/>
      <c r="JWA14" s="1354"/>
      <c r="JWB14" s="1354"/>
      <c r="JWC14" s="1354"/>
      <c r="JWD14" s="1354"/>
      <c r="JWE14" s="1354"/>
      <c r="JWF14" s="1354"/>
      <c r="JWG14" s="1354"/>
      <c r="JWH14" s="1354"/>
      <c r="JWI14" s="1354"/>
      <c r="JWJ14" s="1354"/>
      <c r="JWK14" s="1354"/>
      <c r="JWL14" s="1354"/>
      <c r="JWM14" s="1354"/>
      <c r="JWN14" s="1354"/>
      <c r="JWO14" s="1354"/>
      <c r="JWP14" s="1354"/>
      <c r="JWQ14" s="1354"/>
      <c r="JWR14" s="1354"/>
      <c r="JWS14" s="1354"/>
      <c r="JWT14" s="1354"/>
      <c r="JWU14" s="1354"/>
      <c r="JWV14" s="1354"/>
      <c r="JWW14" s="1354"/>
      <c r="JWX14" s="1354"/>
      <c r="JWY14" s="1354"/>
      <c r="JWZ14" s="1354"/>
      <c r="JXA14" s="1354"/>
      <c r="JXB14" s="1354"/>
      <c r="JXC14" s="1354"/>
      <c r="JXD14" s="1354"/>
      <c r="JXE14" s="1354"/>
      <c r="JXF14" s="1354"/>
      <c r="JXG14" s="1354"/>
      <c r="JXH14" s="1354"/>
      <c r="JXI14" s="1354"/>
      <c r="JXJ14" s="1354"/>
      <c r="JXK14" s="1354"/>
      <c r="JXL14" s="1354"/>
      <c r="JXM14" s="1354"/>
      <c r="JXN14" s="1354"/>
      <c r="JXO14" s="1354"/>
      <c r="JXP14" s="1354"/>
      <c r="JXQ14" s="1354"/>
      <c r="JXR14" s="1354"/>
      <c r="JXS14" s="1354"/>
      <c r="JXT14" s="1354"/>
      <c r="JXU14" s="1354"/>
      <c r="JXV14" s="1354"/>
      <c r="JXW14" s="1354"/>
      <c r="JXX14" s="1354"/>
      <c r="JXY14" s="1354"/>
      <c r="JXZ14" s="1354"/>
      <c r="JYA14" s="1354"/>
      <c r="JYB14" s="1354"/>
      <c r="JYC14" s="1354"/>
      <c r="JYD14" s="1354"/>
      <c r="JYE14" s="1354"/>
      <c r="JYF14" s="1354"/>
      <c r="JYG14" s="1354"/>
      <c r="JYH14" s="1354"/>
      <c r="JYI14" s="1354"/>
      <c r="JYJ14" s="1354"/>
      <c r="JYK14" s="1354"/>
      <c r="JYL14" s="1354"/>
      <c r="JYM14" s="1354"/>
      <c r="JYN14" s="1354"/>
      <c r="JYO14" s="1354"/>
      <c r="JYP14" s="1354"/>
      <c r="JYQ14" s="1354"/>
      <c r="JYR14" s="1354"/>
      <c r="JYS14" s="1354"/>
      <c r="JYT14" s="1354"/>
      <c r="JYU14" s="1354"/>
      <c r="JYV14" s="1354"/>
      <c r="JYW14" s="1354"/>
      <c r="JYX14" s="1354"/>
      <c r="JYY14" s="1354"/>
      <c r="JYZ14" s="1354"/>
      <c r="JZA14" s="1354"/>
      <c r="JZB14" s="1354"/>
      <c r="JZC14" s="1354"/>
      <c r="JZD14" s="1354"/>
      <c r="JZE14" s="1354"/>
      <c r="JZF14" s="1354"/>
      <c r="JZG14" s="1354"/>
      <c r="JZH14" s="1354"/>
      <c r="JZI14" s="1354"/>
      <c r="JZJ14" s="1354"/>
      <c r="JZK14" s="1354"/>
      <c r="JZL14" s="1354"/>
      <c r="JZM14" s="1354"/>
      <c r="JZN14" s="1354"/>
      <c r="JZO14" s="1354"/>
      <c r="JZP14" s="1354"/>
      <c r="JZQ14" s="1354"/>
      <c r="JZR14" s="1354"/>
      <c r="JZS14" s="1354"/>
      <c r="JZT14" s="1354"/>
      <c r="JZU14" s="1354"/>
      <c r="JZV14" s="1354"/>
      <c r="JZW14" s="1354"/>
      <c r="JZX14" s="1354"/>
      <c r="JZY14" s="1354"/>
      <c r="JZZ14" s="1354"/>
      <c r="KAA14" s="1354"/>
      <c r="KAB14" s="1354"/>
      <c r="KAC14" s="1354"/>
      <c r="KAD14" s="1354"/>
      <c r="KAE14" s="1354"/>
      <c r="KAF14" s="1354"/>
      <c r="KAG14" s="1354"/>
      <c r="KAH14" s="1354"/>
      <c r="KAI14" s="1354"/>
      <c r="KAJ14" s="1354"/>
      <c r="KAK14" s="1354"/>
      <c r="KAL14" s="1354"/>
      <c r="KAM14" s="1354"/>
      <c r="KAN14" s="1354"/>
      <c r="KAO14" s="1354"/>
      <c r="KAP14" s="1354"/>
      <c r="KAQ14" s="1354"/>
      <c r="KAR14" s="1354"/>
      <c r="KAS14" s="1354"/>
      <c r="KAT14" s="1354"/>
      <c r="KAU14" s="1354"/>
      <c r="KAV14" s="1354"/>
      <c r="KAW14" s="1354"/>
      <c r="KAX14" s="1354"/>
      <c r="KAY14" s="1354"/>
      <c r="KAZ14" s="1354"/>
      <c r="KBA14" s="1354"/>
      <c r="KBB14" s="1354"/>
      <c r="KBC14" s="1354"/>
      <c r="KBD14" s="1354"/>
      <c r="KBE14" s="1354"/>
      <c r="KBF14" s="1354"/>
      <c r="KBG14" s="1354"/>
      <c r="KBH14" s="1354"/>
      <c r="KBI14" s="1354"/>
      <c r="KBJ14" s="1354"/>
      <c r="KBK14" s="1354"/>
      <c r="KBL14" s="1354"/>
      <c r="KBM14" s="1354"/>
      <c r="KBN14" s="1354"/>
      <c r="KBO14" s="1354"/>
      <c r="KBP14" s="1354"/>
      <c r="KBQ14" s="1354"/>
      <c r="KBR14" s="1354"/>
      <c r="KBS14" s="1354"/>
      <c r="KBT14" s="1354"/>
      <c r="KBU14" s="1354"/>
      <c r="KBV14" s="1354"/>
      <c r="KBW14" s="1354"/>
      <c r="KBX14" s="1354"/>
      <c r="KBY14" s="1354"/>
      <c r="KBZ14" s="1354"/>
      <c r="KCA14" s="1354"/>
      <c r="KCB14" s="1354"/>
      <c r="KCC14" s="1354"/>
      <c r="KCD14" s="1354"/>
      <c r="KCE14" s="1354"/>
      <c r="KCF14" s="1354"/>
      <c r="KCG14" s="1354"/>
      <c r="KCH14" s="1354"/>
      <c r="KCI14" s="1354"/>
      <c r="KCJ14" s="1354"/>
      <c r="KCK14" s="1354"/>
      <c r="KCL14" s="1354"/>
      <c r="KCM14" s="1354"/>
      <c r="KCN14" s="1354"/>
      <c r="KCO14" s="1354"/>
      <c r="KCP14" s="1354"/>
      <c r="KCQ14" s="1354"/>
      <c r="KCR14" s="1354"/>
      <c r="KCS14" s="1354"/>
      <c r="KCT14" s="1354"/>
      <c r="KCU14" s="1354"/>
      <c r="KCV14" s="1354"/>
      <c r="KCW14" s="1354"/>
      <c r="KCX14" s="1354"/>
      <c r="KCY14" s="1354"/>
      <c r="KCZ14" s="1354"/>
      <c r="KDA14" s="1354"/>
      <c r="KDB14" s="1354"/>
      <c r="KDC14" s="1354"/>
      <c r="KDD14" s="1354"/>
      <c r="KDE14" s="1354"/>
      <c r="KDF14" s="1354"/>
      <c r="KDG14" s="1354"/>
      <c r="KDH14" s="1354"/>
      <c r="KDI14" s="1354"/>
      <c r="KDJ14" s="1354"/>
      <c r="KDK14" s="1354"/>
      <c r="KDL14" s="1354"/>
      <c r="KDM14" s="1354"/>
      <c r="KDN14" s="1354"/>
      <c r="KDO14" s="1354"/>
      <c r="KDP14" s="1354"/>
      <c r="KDQ14" s="1354"/>
      <c r="KDR14" s="1354"/>
      <c r="KDS14" s="1354"/>
      <c r="KDT14" s="1354"/>
      <c r="KDU14" s="1354"/>
      <c r="KDV14" s="1354"/>
      <c r="KDW14" s="1354"/>
      <c r="KDX14" s="1354"/>
      <c r="KDY14" s="1354"/>
      <c r="KDZ14" s="1354"/>
      <c r="KEA14" s="1354"/>
      <c r="KEB14" s="1354"/>
      <c r="KEC14" s="1354"/>
      <c r="KED14" s="1354"/>
      <c r="KEE14" s="1354"/>
      <c r="KEF14" s="1354"/>
      <c r="KEG14" s="1354"/>
      <c r="KEH14" s="1354"/>
      <c r="KEI14" s="1354"/>
      <c r="KEJ14" s="1354"/>
      <c r="KEK14" s="1354"/>
      <c r="KEL14" s="1354"/>
      <c r="KEM14" s="1354"/>
      <c r="KEN14" s="1354"/>
      <c r="KEO14" s="1354"/>
      <c r="KEP14" s="1354"/>
      <c r="KEQ14" s="1354"/>
      <c r="KER14" s="1354"/>
      <c r="KES14" s="1354"/>
      <c r="KET14" s="1354"/>
      <c r="KEU14" s="1354"/>
      <c r="KEV14" s="1354"/>
      <c r="KEW14" s="1354"/>
      <c r="KEX14" s="1354"/>
      <c r="KEY14" s="1354"/>
      <c r="KEZ14" s="1354"/>
      <c r="KFA14" s="1354"/>
      <c r="KFB14" s="1354"/>
      <c r="KFC14" s="1354"/>
      <c r="KFD14" s="1354"/>
      <c r="KFE14" s="1354"/>
      <c r="KFF14" s="1354"/>
      <c r="KFG14" s="1354"/>
      <c r="KFH14" s="1354"/>
      <c r="KFI14" s="1354"/>
      <c r="KFJ14" s="1354"/>
      <c r="KFK14" s="1354"/>
      <c r="KFL14" s="1354"/>
      <c r="KFM14" s="1354"/>
      <c r="KFN14" s="1354"/>
      <c r="KFO14" s="1354"/>
      <c r="KFP14" s="1354"/>
      <c r="KFQ14" s="1354"/>
      <c r="KFR14" s="1354"/>
      <c r="KFS14" s="1354"/>
      <c r="KFT14" s="1354"/>
      <c r="KFU14" s="1354"/>
      <c r="KFV14" s="1354"/>
      <c r="KFW14" s="1354"/>
      <c r="KFX14" s="1354"/>
      <c r="KFY14" s="1354"/>
      <c r="KFZ14" s="1354"/>
      <c r="KGA14" s="1354"/>
      <c r="KGB14" s="1354"/>
      <c r="KGC14" s="1354"/>
      <c r="KGD14" s="1354"/>
      <c r="KGE14" s="1354"/>
      <c r="KGF14" s="1354"/>
      <c r="KGG14" s="1354"/>
      <c r="KGH14" s="1354"/>
      <c r="KGI14" s="1354"/>
      <c r="KGJ14" s="1354"/>
      <c r="KGK14" s="1354"/>
      <c r="KGL14" s="1354"/>
      <c r="KGM14" s="1354"/>
      <c r="KGN14" s="1354"/>
      <c r="KGO14" s="1354"/>
      <c r="KGP14" s="1354"/>
      <c r="KGQ14" s="1354"/>
      <c r="KGR14" s="1354"/>
      <c r="KGS14" s="1354"/>
      <c r="KGT14" s="1354"/>
      <c r="KGU14" s="1354"/>
      <c r="KGV14" s="1354"/>
      <c r="KGW14" s="1354"/>
      <c r="KGX14" s="1354"/>
      <c r="KGY14" s="1354"/>
      <c r="KGZ14" s="1354"/>
      <c r="KHA14" s="1354"/>
      <c r="KHB14" s="1354"/>
      <c r="KHC14" s="1354"/>
      <c r="KHD14" s="1354"/>
      <c r="KHE14" s="1354"/>
      <c r="KHF14" s="1354"/>
      <c r="KHG14" s="1354"/>
      <c r="KHH14" s="1354"/>
      <c r="KHI14" s="1354"/>
      <c r="KHJ14" s="1354"/>
      <c r="KHK14" s="1354"/>
      <c r="KHL14" s="1354"/>
      <c r="KHM14" s="1354"/>
      <c r="KHN14" s="1354"/>
      <c r="KHO14" s="1354"/>
      <c r="KHP14" s="1354"/>
      <c r="KHQ14" s="1354"/>
      <c r="KHR14" s="1354"/>
      <c r="KHS14" s="1354"/>
      <c r="KHT14" s="1354"/>
      <c r="KHU14" s="1354"/>
      <c r="KHV14" s="1354"/>
      <c r="KHW14" s="1354"/>
      <c r="KHX14" s="1354"/>
      <c r="KHY14" s="1354"/>
      <c r="KHZ14" s="1354"/>
      <c r="KIA14" s="1354"/>
      <c r="KIB14" s="1354"/>
      <c r="KIC14" s="1354"/>
      <c r="KID14" s="1354"/>
      <c r="KIE14" s="1354"/>
      <c r="KIF14" s="1354"/>
      <c r="KIG14" s="1354"/>
      <c r="KIH14" s="1354"/>
      <c r="KII14" s="1354"/>
      <c r="KIJ14" s="1354"/>
      <c r="KIK14" s="1354"/>
      <c r="KIL14" s="1354"/>
      <c r="KIM14" s="1354"/>
      <c r="KIN14" s="1354"/>
      <c r="KIO14" s="1354"/>
      <c r="KIP14" s="1354"/>
      <c r="KIQ14" s="1354"/>
      <c r="KIR14" s="1354"/>
      <c r="KIS14" s="1354"/>
      <c r="KIT14" s="1354"/>
      <c r="KIU14" s="1354"/>
      <c r="KIV14" s="1354"/>
      <c r="KIW14" s="1354"/>
      <c r="KIX14" s="1354"/>
      <c r="KIY14" s="1354"/>
      <c r="KIZ14" s="1354"/>
      <c r="KJA14" s="1354"/>
      <c r="KJB14" s="1354"/>
      <c r="KJC14" s="1354"/>
      <c r="KJD14" s="1354"/>
      <c r="KJE14" s="1354"/>
      <c r="KJF14" s="1354"/>
      <c r="KJG14" s="1354"/>
      <c r="KJH14" s="1354"/>
      <c r="KJI14" s="1354"/>
      <c r="KJJ14" s="1354"/>
      <c r="KJK14" s="1354"/>
      <c r="KJL14" s="1354"/>
      <c r="KJM14" s="1354"/>
      <c r="KJN14" s="1354"/>
      <c r="KJO14" s="1354"/>
      <c r="KJP14" s="1354"/>
      <c r="KJQ14" s="1354"/>
      <c r="KJR14" s="1354"/>
      <c r="KJS14" s="1354"/>
      <c r="KJT14" s="1354"/>
      <c r="KJU14" s="1354"/>
      <c r="KJV14" s="1354"/>
      <c r="KJW14" s="1354"/>
      <c r="KJX14" s="1354"/>
      <c r="KJY14" s="1354"/>
      <c r="KJZ14" s="1354"/>
      <c r="KKA14" s="1354"/>
      <c r="KKB14" s="1354"/>
      <c r="KKC14" s="1354"/>
      <c r="KKD14" s="1354"/>
      <c r="KKE14" s="1354"/>
      <c r="KKF14" s="1354"/>
      <c r="KKG14" s="1354"/>
      <c r="KKH14" s="1354"/>
      <c r="KKI14" s="1354"/>
      <c r="KKJ14" s="1354"/>
      <c r="KKK14" s="1354"/>
      <c r="KKL14" s="1354"/>
      <c r="KKM14" s="1354"/>
      <c r="KKN14" s="1354"/>
      <c r="KKO14" s="1354"/>
      <c r="KKP14" s="1354"/>
      <c r="KKQ14" s="1354"/>
      <c r="KKR14" s="1354"/>
      <c r="KKS14" s="1354"/>
      <c r="KKT14" s="1354"/>
      <c r="KKU14" s="1354"/>
      <c r="KKV14" s="1354"/>
      <c r="KKW14" s="1354"/>
      <c r="KKX14" s="1354"/>
      <c r="KKY14" s="1354"/>
      <c r="KKZ14" s="1354"/>
      <c r="KLA14" s="1354"/>
      <c r="KLB14" s="1354"/>
      <c r="KLC14" s="1354"/>
      <c r="KLD14" s="1354"/>
      <c r="KLE14" s="1354"/>
      <c r="KLF14" s="1354"/>
      <c r="KLG14" s="1354"/>
      <c r="KLH14" s="1354"/>
      <c r="KLI14" s="1354"/>
      <c r="KLJ14" s="1354"/>
      <c r="KLK14" s="1354"/>
      <c r="KLL14" s="1354"/>
      <c r="KLM14" s="1354"/>
      <c r="KLN14" s="1354"/>
      <c r="KLO14" s="1354"/>
      <c r="KLP14" s="1354"/>
      <c r="KLQ14" s="1354"/>
      <c r="KLR14" s="1354"/>
      <c r="KLS14" s="1354"/>
      <c r="KLT14" s="1354"/>
      <c r="KLU14" s="1354"/>
      <c r="KLV14" s="1354"/>
      <c r="KLW14" s="1354"/>
      <c r="KLX14" s="1354"/>
      <c r="KLY14" s="1354"/>
      <c r="KLZ14" s="1354"/>
      <c r="KMA14" s="1354"/>
      <c r="KMB14" s="1354"/>
      <c r="KMC14" s="1354"/>
      <c r="KMD14" s="1354"/>
      <c r="KME14" s="1354"/>
      <c r="KMF14" s="1354"/>
      <c r="KMG14" s="1354"/>
      <c r="KMH14" s="1354"/>
      <c r="KMI14" s="1354"/>
      <c r="KMJ14" s="1354"/>
      <c r="KMK14" s="1354"/>
      <c r="KML14" s="1354"/>
      <c r="KMM14" s="1354"/>
      <c r="KMN14" s="1354"/>
      <c r="KMO14" s="1354"/>
      <c r="KMP14" s="1354"/>
      <c r="KMQ14" s="1354"/>
      <c r="KMR14" s="1354"/>
      <c r="KMS14" s="1354"/>
      <c r="KMT14" s="1354"/>
      <c r="KMU14" s="1354"/>
      <c r="KMV14" s="1354"/>
      <c r="KMW14" s="1354"/>
      <c r="KMX14" s="1354"/>
      <c r="KMY14" s="1354"/>
      <c r="KMZ14" s="1354"/>
      <c r="KNA14" s="1354"/>
      <c r="KNB14" s="1354"/>
      <c r="KNC14" s="1354"/>
      <c r="KND14" s="1354"/>
      <c r="KNE14" s="1354"/>
      <c r="KNF14" s="1354"/>
      <c r="KNG14" s="1354"/>
      <c r="KNH14" s="1354"/>
      <c r="KNI14" s="1354"/>
      <c r="KNJ14" s="1354"/>
      <c r="KNK14" s="1354"/>
      <c r="KNL14" s="1354"/>
      <c r="KNM14" s="1354"/>
      <c r="KNN14" s="1354"/>
      <c r="KNO14" s="1354"/>
      <c r="KNP14" s="1354"/>
      <c r="KNQ14" s="1354"/>
      <c r="KNR14" s="1354"/>
      <c r="KNS14" s="1354"/>
      <c r="KNT14" s="1354"/>
      <c r="KNU14" s="1354"/>
      <c r="KNV14" s="1354"/>
      <c r="KNW14" s="1354"/>
      <c r="KNX14" s="1354"/>
      <c r="KNY14" s="1354"/>
      <c r="KNZ14" s="1354"/>
      <c r="KOA14" s="1354"/>
      <c r="KOB14" s="1354"/>
      <c r="KOC14" s="1354"/>
      <c r="KOD14" s="1354"/>
      <c r="KOE14" s="1354"/>
      <c r="KOF14" s="1354"/>
      <c r="KOG14" s="1354"/>
      <c r="KOH14" s="1354"/>
      <c r="KOI14" s="1354"/>
      <c r="KOJ14" s="1354"/>
      <c r="KOK14" s="1354"/>
      <c r="KOL14" s="1354"/>
      <c r="KOM14" s="1354"/>
      <c r="KON14" s="1354"/>
      <c r="KOO14" s="1354"/>
      <c r="KOP14" s="1354"/>
      <c r="KOQ14" s="1354"/>
      <c r="KOR14" s="1354"/>
      <c r="KOS14" s="1354"/>
      <c r="KOT14" s="1354"/>
      <c r="KOU14" s="1354"/>
      <c r="KOV14" s="1354"/>
      <c r="KOW14" s="1354"/>
      <c r="KOX14" s="1354"/>
      <c r="KOY14" s="1354"/>
      <c r="KOZ14" s="1354"/>
      <c r="KPA14" s="1354"/>
      <c r="KPB14" s="1354"/>
      <c r="KPC14" s="1354"/>
      <c r="KPD14" s="1354"/>
      <c r="KPE14" s="1354"/>
      <c r="KPF14" s="1354"/>
      <c r="KPG14" s="1354"/>
      <c r="KPH14" s="1354"/>
      <c r="KPI14" s="1354"/>
      <c r="KPJ14" s="1354"/>
      <c r="KPK14" s="1354"/>
      <c r="KPL14" s="1354"/>
      <c r="KPM14" s="1354"/>
      <c r="KPN14" s="1354"/>
      <c r="KPO14" s="1354"/>
      <c r="KPP14" s="1354"/>
      <c r="KPQ14" s="1354"/>
      <c r="KPR14" s="1354"/>
      <c r="KPS14" s="1354"/>
      <c r="KPT14" s="1354"/>
      <c r="KPU14" s="1354"/>
      <c r="KPV14" s="1354"/>
      <c r="KPW14" s="1354"/>
      <c r="KPX14" s="1354"/>
      <c r="KPY14" s="1354"/>
      <c r="KPZ14" s="1354"/>
      <c r="KQA14" s="1354"/>
      <c r="KQB14" s="1354"/>
      <c r="KQC14" s="1354"/>
      <c r="KQD14" s="1354"/>
      <c r="KQE14" s="1354"/>
      <c r="KQF14" s="1354"/>
      <c r="KQG14" s="1354"/>
      <c r="KQH14" s="1354"/>
      <c r="KQI14" s="1354"/>
      <c r="KQJ14" s="1354"/>
      <c r="KQK14" s="1354"/>
      <c r="KQL14" s="1354"/>
      <c r="KQM14" s="1354"/>
      <c r="KQN14" s="1354"/>
      <c r="KQO14" s="1354"/>
      <c r="KQP14" s="1354"/>
      <c r="KQQ14" s="1354"/>
      <c r="KQR14" s="1354"/>
      <c r="KQS14" s="1354"/>
      <c r="KQT14" s="1354"/>
      <c r="KQU14" s="1354"/>
      <c r="KQV14" s="1354"/>
      <c r="KQW14" s="1354"/>
      <c r="KQX14" s="1354"/>
      <c r="KQY14" s="1354"/>
      <c r="KQZ14" s="1354"/>
      <c r="KRA14" s="1354"/>
      <c r="KRB14" s="1354"/>
      <c r="KRC14" s="1354"/>
      <c r="KRD14" s="1354"/>
      <c r="KRE14" s="1354"/>
      <c r="KRF14" s="1354"/>
      <c r="KRG14" s="1354"/>
      <c r="KRH14" s="1354"/>
      <c r="KRI14" s="1354"/>
      <c r="KRJ14" s="1354"/>
      <c r="KRK14" s="1354"/>
      <c r="KRL14" s="1354"/>
      <c r="KRM14" s="1354"/>
      <c r="KRN14" s="1354"/>
      <c r="KRO14" s="1354"/>
      <c r="KRP14" s="1354"/>
      <c r="KRQ14" s="1354"/>
      <c r="KRR14" s="1354"/>
      <c r="KRS14" s="1354"/>
      <c r="KRT14" s="1354"/>
      <c r="KRU14" s="1354"/>
      <c r="KRV14" s="1354"/>
      <c r="KRW14" s="1354"/>
      <c r="KRX14" s="1354"/>
      <c r="KRY14" s="1354"/>
      <c r="KRZ14" s="1354"/>
      <c r="KSA14" s="1354"/>
      <c r="KSB14" s="1354"/>
      <c r="KSC14" s="1354"/>
      <c r="KSD14" s="1354"/>
      <c r="KSE14" s="1354"/>
      <c r="KSF14" s="1354"/>
      <c r="KSG14" s="1354"/>
      <c r="KSH14" s="1354"/>
      <c r="KSI14" s="1354"/>
      <c r="KSJ14" s="1354"/>
      <c r="KSK14" s="1354"/>
      <c r="KSL14" s="1354"/>
      <c r="KSM14" s="1354"/>
      <c r="KSN14" s="1354"/>
      <c r="KSO14" s="1354"/>
      <c r="KSP14" s="1354"/>
      <c r="KSQ14" s="1354"/>
      <c r="KSR14" s="1354"/>
      <c r="KSS14" s="1354"/>
      <c r="KST14" s="1354"/>
      <c r="KSU14" s="1354"/>
      <c r="KSV14" s="1354"/>
      <c r="KSW14" s="1354"/>
      <c r="KSX14" s="1354"/>
      <c r="KSY14" s="1354"/>
      <c r="KSZ14" s="1354"/>
      <c r="KTA14" s="1354"/>
      <c r="KTB14" s="1354"/>
      <c r="KTC14" s="1354"/>
      <c r="KTD14" s="1354"/>
      <c r="KTE14" s="1354"/>
      <c r="KTF14" s="1354"/>
      <c r="KTG14" s="1354"/>
      <c r="KTH14" s="1354"/>
      <c r="KTI14" s="1354"/>
      <c r="KTJ14" s="1354"/>
      <c r="KTK14" s="1354"/>
      <c r="KTL14" s="1354"/>
      <c r="KTM14" s="1354"/>
      <c r="KTN14" s="1354"/>
      <c r="KTO14" s="1354"/>
      <c r="KTP14" s="1354"/>
      <c r="KTQ14" s="1354"/>
      <c r="KTR14" s="1354"/>
      <c r="KTS14" s="1354"/>
      <c r="KTT14" s="1354"/>
      <c r="KTU14" s="1354"/>
      <c r="KTV14" s="1354"/>
      <c r="KTW14" s="1354"/>
      <c r="KTX14" s="1354"/>
      <c r="KTY14" s="1354"/>
      <c r="KTZ14" s="1354"/>
      <c r="KUA14" s="1354"/>
      <c r="KUB14" s="1354"/>
      <c r="KUC14" s="1354"/>
      <c r="KUD14" s="1354"/>
      <c r="KUE14" s="1354"/>
      <c r="KUF14" s="1354"/>
      <c r="KUG14" s="1354"/>
      <c r="KUH14" s="1354"/>
      <c r="KUI14" s="1354"/>
      <c r="KUJ14" s="1354"/>
      <c r="KUK14" s="1354"/>
      <c r="KUL14" s="1354"/>
      <c r="KUM14" s="1354"/>
      <c r="KUN14" s="1354"/>
      <c r="KUO14" s="1354"/>
      <c r="KUP14" s="1354"/>
      <c r="KUQ14" s="1354"/>
      <c r="KUR14" s="1354"/>
      <c r="KUS14" s="1354"/>
      <c r="KUT14" s="1354"/>
      <c r="KUU14" s="1354"/>
      <c r="KUV14" s="1354"/>
      <c r="KUW14" s="1354"/>
      <c r="KUX14" s="1354"/>
      <c r="KUY14" s="1354"/>
      <c r="KUZ14" s="1354"/>
      <c r="KVA14" s="1354"/>
      <c r="KVB14" s="1354"/>
      <c r="KVC14" s="1354"/>
      <c r="KVD14" s="1354"/>
      <c r="KVE14" s="1354"/>
      <c r="KVF14" s="1354"/>
      <c r="KVG14" s="1354"/>
      <c r="KVH14" s="1354"/>
      <c r="KVI14" s="1354"/>
      <c r="KVJ14" s="1354"/>
      <c r="KVK14" s="1354"/>
      <c r="KVL14" s="1354"/>
      <c r="KVM14" s="1354"/>
      <c r="KVN14" s="1354"/>
      <c r="KVO14" s="1354"/>
      <c r="KVP14" s="1354"/>
      <c r="KVQ14" s="1354"/>
      <c r="KVR14" s="1354"/>
      <c r="KVS14" s="1354"/>
      <c r="KVT14" s="1354"/>
      <c r="KVU14" s="1354"/>
      <c r="KVV14" s="1354"/>
      <c r="KVW14" s="1354"/>
      <c r="KVX14" s="1354"/>
      <c r="KVY14" s="1354"/>
      <c r="KVZ14" s="1354"/>
      <c r="KWA14" s="1354"/>
      <c r="KWB14" s="1354"/>
      <c r="KWC14" s="1354"/>
      <c r="KWD14" s="1354"/>
      <c r="KWE14" s="1354"/>
      <c r="KWF14" s="1354"/>
      <c r="KWG14" s="1354"/>
      <c r="KWH14" s="1354"/>
      <c r="KWI14" s="1354"/>
      <c r="KWJ14" s="1354"/>
      <c r="KWK14" s="1354"/>
      <c r="KWL14" s="1354"/>
      <c r="KWM14" s="1354"/>
      <c r="KWN14" s="1354"/>
      <c r="KWO14" s="1354"/>
      <c r="KWP14" s="1354"/>
      <c r="KWQ14" s="1354"/>
      <c r="KWR14" s="1354"/>
      <c r="KWS14" s="1354"/>
      <c r="KWT14" s="1354"/>
      <c r="KWU14" s="1354"/>
      <c r="KWV14" s="1354"/>
      <c r="KWW14" s="1354"/>
      <c r="KWX14" s="1354"/>
      <c r="KWY14" s="1354"/>
      <c r="KWZ14" s="1354"/>
      <c r="KXA14" s="1354"/>
      <c r="KXB14" s="1354"/>
      <c r="KXC14" s="1354"/>
      <c r="KXD14" s="1354"/>
      <c r="KXE14" s="1354"/>
      <c r="KXF14" s="1354"/>
      <c r="KXG14" s="1354"/>
      <c r="KXH14" s="1354"/>
      <c r="KXI14" s="1354"/>
      <c r="KXJ14" s="1354"/>
      <c r="KXK14" s="1354"/>
      <c r="KXL14" s="1354"/>
      <c r="KXM14" s="1354"/>
      <c r="KXN14" s="1354"/>
      <c r="KXO14" s="1354"/>
      <c r="KXP14" s="1354"/>
      <c r="KXQ14" s="1354"/>
      <c r="KXR14" s="1354"/>
      <c r="KXS14" s="1354"/>
      <c r="KXT14" s="1354"/>
      <c r="KXU14" s="1354"/>
      <c r="KXV14" s="1354"/>
      <c r="KXW14" s="1354"/>
      <c r="KXX14" s="1354"/>
      <c r="KXY14" s="1354"/>
      <c r="KXZ14" s="1354"/>
      <c r="KYA14" s="1354"/>
      <c r="KYB14" s="1354"/>
      <c r="KYC14" s="1354"/>
      <c r="KYD14" s="1354"/>
      <c r="KYE14" s="1354"/>
      <c r="KYF14" s="1354"/>
      <c r="KYG14" s="1354"/>
      <c r="KYH14" s="1354"/>
      <c r="KYI14" s="1354"/>
      <c r="KYJ14" s="1354"/>
      <c r="KYK14" s="1354"/>
      <c r="KYL14" s="1354"/>
      <c r="KYM14" s="1354"/>
      <c r="KYN14" s="1354"/>
      <c r="KYO14" s="1354"/>
      <c r="KYP14" s="1354"/>
      <c r="KYQ14" s="1354"/>
      <c r="KYR14" s="1354"/>
      <c r="KYS14" s="1354"/>
      <c r="KYT14" s="1354"/>
      <c r="KYU14" s="1354"/>
      <c r="KYV14" s="1354"/>
      <c r="KYW14" s="1354"/>
      <c r="KYX14" s="1354"/>
      <c r="KYY14" s="1354"/>
      <c r="KYZ14" s="1354"/>
      <c r="KZA14" s="1354"/>
      <c r="KZB14" s="1354"/>
      <c r="KZC14" s="1354"/>
      <c r="KZD14" s="1354"/>
      <c r="KZE14" s="1354"/>
      <c r="KZF14" s="1354"/>
      <c r="KZG14" s="1354"/>
      <c r="KZH14" s="1354"/>
      <c r="KZI14" s="1354"/>
      <c r="KZJ14" s="1354"/>
      <c r="KZK14" s="1354"/>
      <c r="KZL14" s="1354"/>
      <c r="KZM14" s="1354"/>
      <c r="KZN14" s="1354"/>
      <c r="KZO14" s="1354"/>
      <c r="KZP14" s="1354"/>
      <c r="KZQ14" s="1354"/>
      <c r="KZR14" s="1354"/>
      <c r="KZS14" s="1354"/>
      <c r="KZT14" s="1354"/>
      <c r="KZU14" s="1354"/>
      <c r="KZV14" s="1354"/>
      <c r="KZW14" s="1354"/>
      <c r="KZX14" s="1354"/>
      <c r="KZY14" s="1354"/>
      <c r="KZZ14" s="1354"/>
      <c r="LAA14" s="1354"/>
      <c r="LAB14" s="1354"/>
      <c r="LAC14" s="1354"/>
      <c r="LAD14" s="1354"/>
      <c r="LAE14" s="1354"/>
      <c r="LAF14" s="1354"/>
      <c r="LAG14" s="1354"/>
      <c r="LAH14" s="1354"/>
      <c r="LAI14" s="1354"/>
      <c r="LAJ14" s="1354"/>
      <c r="LAK14" s="1354"/>
      <c r="LAL14" s="1354"/>
      <c r="LAM14" s="1354"/>
      <c r="LAN14" s="1354"/>
      <c r="LAO14" s="1354"/>
      <c r="LAP14" s="1354"/>
      <c r="LAQ14" s="1354"/>
      <c r="LAR14" s="1354"/>
      <c r="LAS14" s="1354"/>
      <c r="LAT14" s="1354"/>
      <c r="LAU14" s="1354"/>
      <c r="LAV14" s="1354"/>
      <c r="LAW14" s="1354"/>
      <c r="LAX14" s="1354"/>
      <c r="LAY14" s="1354"/>
      <c r="LAZ14" s="1354"/>
      <c r="LBA14" s="1354"/>
      <c r="LBB14" s="1354"/>
      <c r="LBC14" s="1354"/>
      <c r="LBD14" s="1354"/>
      <c r="LBE14" s="1354"/>
      <c r="LBF14" s="1354"/>
      <c r="LBG14" s="1354"/>
      <c r="LBH14" s="1354"/>
      <c r="LBI14" s="1354"/>
      <c r="LBJ14" s="1354"/>
      <c r="LBK14" s="1354"/>
      <c r="LBL14" s="1354"/>
      <c r="LBM14" s="1354"/>
      <c r="LBN14" s="1354"/>
      <c r="LBO14" s="1354"/>
      <c r="LBP14" s="1354"/>
      <c r="LBQ14" s="1354"/>
      <c r="LBR14" s="1354"/>
      <c r="LBS14" s="1354"/>
      <c r="LBT14" s="1354"/>
      <c r="LBU14" s="1354"/>
      <c r="LBV14" s="1354"/>
      <c r="LBW14" s="1354"/>
      <c r="LBX14" s="1354"/>
      <c r="LBY14" s="1354"/>
      <c r="LBZ14" s="1354"/>
      <c r="LCA14" s="1354"/>
      <c r="LCB14" s="1354"/>
      <c r="LCC14" s="1354"/>
      <c r="LCD14" s="1354"/>
      <c r="LCE14" s="1354"/>
      <c r="LCF14" s="1354"/>
      <c r="LCG14" s="1354"/>
      <c r="LCH14" s="1354"/>
      <c r="LCI14" s="1354"/>
      <c r="LCJ14" s="1354"/>
      <c r="LCK14" s="1354"/>
      <c r="LCL14" s="1354"/>
      <c r="LCM14" s="1354"/>
      <c r="LCN14" s="1354"/>
      <c r="LCO14" s="1354"/>
      <c r="LCP14" s="1354"/>
      <c r="LCQ14" s="1354"/>
      <c r="LCR14" s="1354"/>
      <c r="LCS14" s="1354"/>
      <c r="LCT14" s="1354"/>
      <c r="LCU14" s="1354"/>
      <c r="LCV14" s="1354"/>
      <c r="LCW14" s="1354"/>
      <c r="LCX14" s="1354"/>
      <c r="LCY14" s="1354"/>
      <c r="LCZ14" s="1354"/>
      <c r="LDA14" s="1354"/>
      <c r="LDB14" s="1354"/>
      <c r="LDC14" s="1354"/>
      <c r="LDD14" s="1354"/>
      <c r="LDE14" s="1354"/>
      <c r="LDF14" s="1354"/>
      <c r="LDG14" s="1354"/>
      <c r="LDH14" s="1354"/>
      <c r="LDI14" s="1354"/>
      <c r="LDJ14" s="1354"/>
      <c r="LDK14" s="1354"/>
      <c r="LDL14" s="1354"/>
      <c r="LDM14" s="1354"/>
      <c r="LDN14" s="1354"/>
      <c r="LDO14" s="1354"/>
      <c r="LDP14" s="1354"/>
      <c r="LDQ14" s="1354"/>
      <c r="LDR14" s="1354"/>
      <c r="LDS14" s="1354"/>
      <c r="LDT14" s="1354"/>
      <c r="LDU14" s="1354"/>
      <c r="LDV14" s="1354"/>
      <c r="LDW14" s="1354"/>
      <c r="LDX14" s="1354"/>
      <c r="LDY14" s="1354"/>
      <c r="LDZ14" s="1354"/>
      <c r="LEA14" s="1354"/>
      <c r="LEB14" s="1354"/>
      <c r="LEC14" s="1354"/>
      <c r="LED14" s="1354"/>
      <c r="LEE14" s="1354"/>
      <c r="LEF14" s="1354"/>
      <c r="LEG14" s="1354"/>
      <c r="LEH14" s="1354"/>
      <c r="LEI14" s="1354"/>
      <c r="LEJ14" s="1354"/>
      <c r="LEK14" s="1354"/>
      <c r="LEL14" s="1354"/>
      <c r="LEM14" s="1354"/>
      <c r="LEN14" s="1354"/>
      <c r="LEO14" s="1354"/>
      <c r="LEP14" s="1354"/>
      <c r="LEQ14" s="1354"/>
      <c r="LER14" s="1354"/>
      <c r="LES14" s="1354"/>
      <c r="LET14" s="1354"/>
      <c r="LEU14" s="1354"/>
      <c r="LEV14" s="1354"/>
      <c r="LEW14" s="1354"/>
      <c r="LEX14" s="1354"/>
      <c r="LEY14" s="1354"/>
      <c r="LEZ14" s="1354"/>
      <c r="LFA14" s="1354"/>
      <c r="LFB14" s="1354"/>
      <c r="LFC14" s="1354"/>
      <c r="LFD14" s="1354"/>
      <c r="LFE14" s="1354"/>
      <c r="LFF14" s="1354"/>
      <c r="LFG14" s="1354"/>
      <c r="LFH14" s="1354"/>
      <c r="LFI14" s="1354"/>
      <c r="LFJ14" s="1354"/>
      <c r="LFK14" s="1354"/>
      <c r="LFL14" s="1354"/>
      <c r="LFM14" s="1354"/>
      <c r="LFN14" s="1354"/>
      <c r="LFO14" s="1354"/>
      <c r="LFP14" s="1354"/>
      <c r="LFQ14" s="1354"/>
      <c r="LFR14" s="1354"/>
      <c r="LFS14" s="1354"/>
      <c r="LFT14" s="1354"/>
      <c r="LFU14" s="1354"/>
      <c r="LFV14" s="1354"/>
      <c r="LFW14" s="1354"/>
      <c r="LFX14" s="1354"/>
      <c r="LFY14" s="1354"/>
      <c r="LFZ14" s="1354"/>
      <c r="LGA14" s="1354"/>
      <c r="LGB14" s="1354"/>
      <c r="LGC14" s="1354"/>
      <c r="LGD14" s="1354"/>
      <c r="LGE14" s="1354"/>
      <c r="LGF14" s="1354"/>
      <c r="LGG14" s="1354"/>
      <c r="LGH14" s="1354"/>
      <c r="LGI14" s="1354"/>
      <c r="LGJ14" s="1354"/>
      <c r="LGK14" s="1354"/>
      <c r="LGL14" s="1354"/>
      <c r="LGM14" s="1354"/>
      <c r="LGN14" s="1354"/>
      <c r="LGO14" s="1354"/>
      <c r="LGP14" s="1354"/>
      <c r="LGQ14" s="1354"/>
      <c r="LGR14" s="1354"/>
      <c r="LGS14" s="1354"/>
      <c r="LGT14" s="1354"/>
      <c r="LGU14" s="1354"/>
      <c r="LGV14" s="1354"/>
      <c r="LGW14" s="1354"/>
      <c r="LGX14" s="1354"/>
      <c r="LGY14" s="1354"/>
      <c r="LGZ14" s="1354"/>
      <c r="LHA14" s="1354"/>
      <c r="LHB14" s="1354"/>
      <c r="LHC14" s="1354"/>
      <c r="LHD14" s="1354"/>
      <c r="LHE14" s="1354"/>
      <c r="LHF14" s="1354"/>
      <c r="LHG14" s="1354"/>
      <c r="LHH14" s="1354"/>
      <c r="LHI14" s="1354"/>
      <c r="LHJ14" s="1354"/>
      <c r="LHK14" s="1354"/>
      <c r="LHL14" s="1354"/>
      <c r="LHM14" s="1354"/>
      <c r="LHN14" s="1354"/>
      <c r="LHO14" s="1354"/>
      <c r="LHP14" s="1354"/>
      <c r="LHQ14" s="1354"/>
      <c r="LHR14" s="1354"/>
      <c r="LHS14" s="1354"/>
      <c r="LHT14" s="1354"/>
      <c r="LHU14" s="1354"/>
      <c r="LHV14" s="1354"/>
      <c r="LHW14" s="1354"/>
      <c r="LHX14" s="1354"/>
      <c r="LHY14" s="1354"/>
      <c r="LHZ14" s="1354"/>
      <c r="LIA14" s="1354"/>
      <c r="LIB14" s="1354"/>
      <c r="LIC14" s="1354"/>
      <c r="LID14" s="1354"/>
      <c r="LIE14" s="1354"/>
      <c r="LIF14" s="1354"/>
      <c r="LIG14" s="1354"/>
      <c r="LIH14" s="1354"/>
      <c r="LII14" s="1354"/>
      <c r="LIJ14" s="1354"/>
      <c r="LIK14" s="1354"/>
      <c r="LIL14" s="1354"/>
      <c r="LIM14" s="1354"/>
      <c r="LIN14" s="1354"/>
      <c r="LIO14" s="1354"/>
      <c r="LIP14" s="1354"/>
      <c r="LIQ14" s="1354"/>
      <c r="LIR14" s="1354"/>
      <c r="LIS14" s="1354"/>
      <c r="LIT14" s="1354"/>
      <c r="LIU14" s="1354"/>
      <c r="LIV14" s="1354"/>
      <c r="LIW14" s="1354"/>
      <c r="LIX14" s="1354"/>
      <c r="LIY14" s="1354"/>
      <c r="LIZ14" s="1354"/>
      <c r="LJA14" s="1354"/>
      <c r="LJB14" s="1354"/>
      <c r="LJC14" s="1354"/>
      <c r="LJD14" s="1354"/>
      <c r="LJE14" s="1354"/>
      <c r="LJF14" s="1354"/>
      <c r="LJG14" s="1354"/>
      <c r="LJH14" s="1354"/>
      <c r="LJI14" s="1354"/>
      <c r="LJJ14" s="1354"/>
      <c r="LJK14" s="1354"/>
      <c r="LJL14" s="1354"/>
      <c r="LJM14" s="1354"/>
      <c r="LJN14" s="1354"/>
      <c r="LJO14" s="1354"/>
      <c r="LJP14" s="1354"/>
      <c r="LJQ14" s="1354"/>
      <c r="LJR14" s="1354"/>
      <c r="LJS14" s="1354"/>
      <c r="LJT14" s="1354"/>
      <c r="LJU14" s="1354"/>
      <c r="LJV14" s="1354"/>
      <c r="LJW14" s="1354"/>
      <c r="LJX14" s="1354"/>
      <c r="LJY14" s="1354"/>
      <c r="LJZ14" s="1354"/>
      <c r="LKA14" s="1354"/>
      <c r="LKB14" s="1354"/>
      <c r="LKC14" s="1354"/>
      <c r="LKD14" s="1354"/>
      <c r="LKE14" s="1354"/>
      <c r="LKF14" s="1354"/>
      <c r="LKG14" s="1354"/>
      <c r="LKH14" s="1354"/>
      <c r="LKI14" s="1354"/>
      <c r="LKJ14" s="1354"/>
      <c r="LKK14" s="1354"/>
      <c r="LKL14" s="1354"/>
      <c r="LKM14" s="1354"/>
      <c r="LKN14" s="1354"/>
      <c r="LKO14" s="1354"/>
      <c r="LKP14" s="1354"/>
      <c r="LKQ14" s="1354"/>
      <c r="LKR14" s="1354"/>
      <c r="LKS14" s="1354"/>
      <c r="LKT14" s="1354"/>
      <c r="LKU14" s="1354"/>
      <c r="LKV14" s="1354"/>
      <c r="LKW14" s="1354"/>
      <c r="LKX14" s="1354"/>
      <c r="LKY14" s="1354"/>
      <c r="LKZ14" s="1354"/>
      <c r="LLA14" s="1354"/>
      <c r="LLB14" s="1354"/>
      <c r="LLC14" s="1354"/>
      <c r="LLD14" s="1354"/>
      <c r="LLE14" s="1354"/>
      <c r="LLF14" s="1354"/>
      <c r="LLG14" s="1354"/>
      <c r="LLH14" s="1354"/>
      <c r="LLI14" s="1354"/>
      <c r="LLJ14" s="1354"/>
      <c r="LLK14" s="1354"/>
      <c r="LLL14" s="1354"/>
      <c r="LLM14" s="1354"/>
      <c r="LLN14" s="1354"/>
      <c r="LLO14" s="1354"/>
      <c r="LLP14" s="1354"/>
      <c r="LLQ14" s="1354"/>
      <c r="LLR14" s="1354"/>
      <c r="LLS14" s="1354"/>
      <c r="LLT14" s="1354"/>
      <c r="LLU14" s="1354"/>
      <c r="LLV14" s="1354"/>
      <c r="LLW14" s="1354"/>
      <c r="LLX14" s="1354"/>
      <c r="LLY14" s="1354"/>
      <c r="LLZ14" s="1354"/>
      <c r="LMA14" s="1354"/>
      <c r="LMB14" s="1354"/>
      <c r="LMC14" s="1354"/>
      <c r="LMD14" s="1354"/>
      <c r="LME14" s="1354"/>
      <c r="LMF14" s="1354"/>
      <c r="LMG14" s="1354"/>
      <c r="LMH14" s="1354"/>
      <c r="LMI14" s="1354"/>
      <c r="LMJ14" s="1354"/>
      <c r="LMK14" s="1354"/>
      <c r="LML14" s="1354"/>
      <c r="LMM14" s="1354"/>
      <c r="LMN14" s="1354"/>
      <c r="LMO14" s="1354"/>
      <c r="LMP14" s="1354"/>
      <c r="LMQ14" s="1354"/>
      <c r="LMR14" s="1354"/>
      <c r="LMS14" s="1354"/>
      <c r="LMT14" s="1354"/>
      <c r="LMU14" s="1354"/>
      <c r="LMV14" s="1354"/>
      <c r="LMW14" s="1354"/>
      <c r="LMX14" s="1354"/>
      <c r="LMY14" s="1354"/>
      <c r="LMZ14" s="1354"/>
      <c r="LNA14" s="1354"/>
      <c r="LNB14" s="1354"/>
      <c r="LNC14" s="1354"/>
      <c r="LND14" s="1354"/>
      <c r="LNE14" s="1354"/>
      <c r="LNF14" s="1354"/>
      <c r="LNG14" s="1354"/>
      <c r="LNH14" s="1354"/>
      <c r="LNI14" s="1354"/>
      <c r="LNJ14" s="1354"/>
      <c r="LNK14" s="1354"/>
      <c r="LNL14" s="1354"/>
      <c r="LNM14" s="1354"/>
      <c r="LNN14" s="1354"/>
      <c r="LNO14" s="1354"/>
      <c r="LNP14" s="1354"/>
      <c r="LNQ14" s="1354"/>
      <c r="LNR14" s="1354"/>
      <c r="LNS14" s="1354"/>
      <c r="LNT14" s="1354"/>
      <c r="LNU14" s="1354"/>
      <c r="LNV14" s="1354"/>
      <c r="LNW14" s="1354"/>
      <c r="LNX14" s="1354"/>
      <c r="LNY14" s="1354"/>
      <c r="LNZ14" s="1354"/>
      <c r="LOA14" s="1354"/>
      <c r="LOB14" s="1354"/>
      <c r="LOC14" s="1354"/>
      <c r="LOD14" s="1354"/>
      <c r="LOE14" s="1354"/>
      <c r="LOF14" s="1354"/>
      <c r="LOG14" s="1354"/>
      <c r="LOH14" s="1354"/>
      <c r="LOI14" s="1354"/>
      <c r="LOJ14" s="1354"/>
      <c r="LOK14" s="1354"/>
      <c r="LOL14" s="1354"/>
      <c r="LOM14" s="1354"/>
      <c r="LON14" s="1354"/>
      <c r="LOO14" s="1354"/>
      <c r="LOP14" s="1354"/>
      <c r="LOQ14" s="1354"/>
      <c r="LOR14" s="1354"/>
      <c r="LOS14" s="1354"/>
      <c r="LOT14" s="1354"/>
      <c r="LOU14" s="1354"/>
      <c r="LOV14" s="1354"/>
      <c r="LOW14" s="1354"/>
      <c r="LOX14" s="1354"/>
      <c r="LOY14" s="1354"/>
      <c r="LOZ14" s="1354"/>
      <c r="LPA14" s="1354"/>
      <c r="LPB14" s="1354"/>
      <c r="LPC14" s="1354"/>
      <c r="LPD14" s="1354"/>
      <c r="LPE14" s="1354"/>
      <c r="LPF14" s="1354"/>
      <c r="LPG14" s="1354"/>
      <c r="LPH14" s="1354"/>
      <c r="LPI14" s="1354"/>
      <c r="LPJ14" s="1354"/>
      <c r="LPK14" s="1354"/>
      <c r="LPL14" s="1354"/>
      <c r="LPM14" s="1354"/>
      <c r="LPN14" s="1354"/>
      <c r="LPO14" s="1354"/>
      <c r="LPP14" s="1354"/>
      <c r="LPQ14" s="1354"/>
      <c r="LPR14" s="1354"/>
      <c r="LPS14" s="1354"/>
      <c r="LPT14" s="1354"/>
      <c r="LPU14" s="1354"/>
      <c r="LPV14" s="1354"/>
      <c r="LPW14" s="1354"/>
      <c r="LPX14" s="1354"/>
      <c r="LPY14" s="1354"/>
      <c r="LPZ14" s="1354"/>
      <c r="LQA14" s="1354"/>
      <c r="LQB14" s="1354"/>
      <c r="LQC14" s="1354"/>
      <c r="LQD14" s="1354"/>
      <c r="LQE14" s="1354"/>
      <c r="LQF14" s="1354"/>
      <c r="LQG14" s="1354"/>
      <c r="LQH14" s="1354"/>
      <c r="LQI14" s="1354"/>
      <c r="LQJ14" s="1354"/>
      <c r="LQK14" s="1354"/>
      <c r="LQL14" s="1354"/>
      <c r="LQM14" s="1354"/>
      <c r="LQN14" s="1354"/>
      <c r="LQO14" s="1354"/>
      <c r="LQP14" s="1354"/>
      <c r="LQQ14" s="1354"/>
      <c r="LQR14" s="1354"/>
      <c r="LQS14" s="1354"/>
      <c r="LQT14" s="1354"/>
      <c r="LQU14" s="1354"/>
      <c r="LQV14" s="1354"/>
      <c r="LQW14" s="1354"/>
      <c r="LQX14" s="1354"/>
      <c r="LQY14" s="1354"/>
      <c r="LQZ14" s="1354"/>
      <c r="LRA14" s="1354"/>
      <c r="LRB14" s="1354"/>
      <c r="LRC14" s="1354"/>
      <c r="LRD14" s="1354"/>
      <c r="LRE14" s="1354"/>
      <c r="LRF14" s="1354"/>
      <c r="LRG14" s="1354"/>
      <c r="LRH14" s="1354"/>
      <c r="LRI14" s="1354"/>
      <c r="LRJ14" s="1354"/>
      <c r="LRK14" s="1354"/>
      <c r="LRL14" s="1354"/>
      <c r="LRM14" s="1354"/>
      <c r="LRN14" s="1354"/>
      <c r="LRO14" s="1354"/>
      <c r="LRP14" s="1354"/>
      <c r="LRQ14" s="1354"/>
      <c r="LRR14" s="1354"/>
      <c r="LRS14" s="1354"/>
      <c r="LRT14" s="1354"/>
      <c r="LRU14" s="1354"/>
      <c r="LRV14" s="1354"/>
      <c r="LRW14" s="1354"/>
      <c r="LRX14" s="1354"/>
      <c r="LRY14" s="1354"/>
      <c r="LRZ14" s="1354"/>
      <c r="LSA14" s="1354"/>
      <c r="LSB14" s="1354"/>
      <c r="LSC14" s="1354"/>
      <c r="LSD14" s="1354"/>
      <c r="LSE14" s="1354"/>
      <c r="LSF14" s="1354"/>
      <c r="LSG14" s="1354"/>
      <c r="LSH14" s="1354"/>
      <c r="LSI14" s="1354"/>
      <c r="LSJ14" s="1354"/>
      <c r="LSK14" s="1354"/>
      <c r="LSL14" s="1354"/>
      <c r="LSM14" s="1354"/>
      <c r="LSN14" s="1354"/>
      <c r="LSO14" s="1354"/>
      <c r="LSP14" s="1354"/>
      <c r="LSQ14" s="1354"/>
      <c r="LSR14" s="1354"/>
      <c r="LSS14" s="1354"/>
      <c r="LST14" s="1354"/>
      <c r="LSU14" s="1354"/>
      <c r="LSV14" s="1354"/>
      <c r="LSW14" s="1354"/>
      <c r="LSX14" s="1354"/>
      <c r="LSY14" s="1354"/>
      <c r="LSZ14" s="1354"/>
      <c r="LTA14" s="1354"/>
      <c r="LTB14" s="1354"/>
      <c r="LTC14" s="1354"/>
      <c r="LTD14" s="1354"/>
      <c r="LTE14" s="1354"/>
      <c r="LTF14" s="1354"/>
      <c r="LTG14" s="1354"/>
      <c r="LTH14" s="1354"/>
      <c r="LTI14" s="1354"/>
      <c r="LTJ14" s="1354"/>
      <c r="LTK14" s="1354"/>
      <c r="LTL14" s="1354"/>
      <c r="LTM14" s="1354"/>
      <c r="LTN14" s="1354"/>
      <c r="LTO14" s="1354"/>
      <c r="LTP14" s="1354"/>
      <c r="LTQ14" s="1354"/>
      <c r="LTR14" s="1354"/>
      <c r="LTS14" s="1354"/>
      <c r="LTT14" s="1354"/>
      <c r="LTU14" s="1354"/>
      <c r="LTV14" s="1354"/>
      <c r="LTW14" s="1354"/>
      <c r="LTX14" s="1354"/>
      <c r="LTY14" s="1354"/>
      <c r="LTZ14" s="1354"/>
      <c r="LUA14" s="1354"/>
      <c r="LUB14" s="1354"/>
      <c r="LUC14" s="1354"/>
      <c r="LUD14" s="1354"/>
      <c r="LUE14" s="1354"/>
      <c r="LUF14" s="1354"/>
      <c r="LUG14" s="1354"/>
      <c r="LUH14" s="1354"/>
      <c r="LUI14" s="1354"/>
      <c r="LUJ14" s="1354"/>
      <c r="LUK14" s="1354"/>
      <c r="LUL14" s="1354"/>
      <c r="LUM14" s="1354"/>
      <c r="LUN14" s="1354"/>
      <c r="LUO14" s="1354"/>
      <c r="LUP14" s="1354"/>
      <c r="LUQ14" s="1354"/>
      <c r="LUR14" s="1354"/>
      <c r="LUS14" s="1354"/>
      <c r="LUT14" s="1354"/>
      <c r="LUU14" s="1354"/>
      <c r="LUV14" s="1354"/>
      <c r="LUW14" s="1354"/>
      <c r="LUX14" s="1354"/>
      <c r="LUY14" s="1354"/>
      <c r="LUZ14" s="1354"/>
      <c r="LVA14" s="1354"/>
      <c r="LVB14" s="1354"/>
      <c r="LVC14" s="1354"/>
      <c r="LVD14" s="1354"/>
      <c r="LVE14" s="1354"/>
      <c r="LVF14" s="1354"/>
      <c r="LVG14" s="1354"/>
      <c r="LVH14" s="1354"/>
      <c r="LVI14" s="1354"/>
      <c r="LVJ14" s="1354"/>
      <c r="LVK14" s="1354"/>
      <c r="LVL14" s="1354"/>
      <c r="LVM14" s="1354"/>
      <c r="LVN14" s="1354"/>
      <c r="LVO14" s="1354"/>
      <c r="LVP14" s="1354"/>
      <c r="LVQ14" s="1354"/>
      <c r="LVR14" s="1354"/>
      <c r="LVS14" s="1354"/>
      <c r="LVT14" s="1354"/>
      <c r="LVU14" s="1354"/>
      <c r="LVV14" s="1354"/>
      <c r="LVW14" s="1354"/>
      <c r="LVX14" s="1354"/>
      <c r="LVY14" s="1354"/>
      <c r="LVZ14" s="1354"/>
      <c r="LWA14" s="1354"/>
      <c r="LWB14" s="1354"/>
      <c r="LWC14" s="1354"/>
      <c r="LWD14" s="1354"/>
      <c r="LWE14" s="1354"/>
      <c r="LWF14" s="1354"/>
      <c r="LWG14" s="1354"/>
      <c r="LWH14" s="1354"/>
      <c r="LWI14" s="1354"/>
      <c r="LWJ14" s="1354"/>
      <c r="LWK14" s="1354"/>
      <c r="LWL14" s="1354"/>
      <c r="LWM14" s="1354"/>
      <c r="LWN14" s="1354"/>
      <c r="LWO14" s="1354"/>
      <c r="LWP14" s="1354"/>
      <c r="LWQ14" s="1354"/>
      <c r="LWR14" s="1354"/>
      <c r="LWS14" s="1354"/>
      <c r="LWT14" s="1354"/>
      <c r="LWU14" s="1354"/>
      <c r="LWV14" s="1354"/>
      <c r="LWW14" s="1354"/>
      <c r="LWX14" s="1354"/>
      <c r="LWY14" s="1354"/>
      <c r="LWZ14" s="1354"/>
      <c r="LXA14" s="1354"/>
      <c r="LXB14" s="1354"/>
      <c r="LXC14" s="1354"/>
      <c r="LXD14" s="1354"/>
      <c r="LXE14" s="1354"/>
      <c r="LXF14" s="1354"/>
      <c r="LXG14" s="1354"/>
      <c r="LXH14" s="1354"/>
      <c r="LXI14" s="1354"/>
      <c r="LXJ14" s="1354"/>
      <c r="LXK14" s="1354"/>
      <c r="LXL14" s="1354"/>
      <c r="LXM14" s="1354"/>
      <c r="LXN14" s="1354"/>
      <c r="LXO14" s="1354"/>
      <c r="LXP14" s="1354"/>
      <c r="LXQ14" s="1354"/>
      <c r="LXR14" s="1354"/>
      <c r="LXS14" s="1354"/>
      <c r="LXT14" s="1354"/>
      <c r="LXU14" s="1354"/>
      <c r="LXV14" s="1354"/>
      <c r="LXW14" s="1354"/>
      <c r="LXX14" s="1354"/>
      <c r="LXY14" s="1354"/>
      <c r="LXZ14" s="1354"/>
      <c r="LYA14" s="1354"/>
      <c r="LYB14" s="1354"/>
      <c r="LYC14" s="1354"/>
      <c r="LYD14" s="1354"/>
      <c r="LYE14" s="1354"/>
      <c r="LYF14" s="1354"/>
      <c r="LYG14" s="1354"/>
      <c r="LYH14" s="1354"/>
      <c r="LYI14" s="1354"/>
      <c r="LYJ14" s="1354"/>
      <c r="LYK14" s="1354"/>
      <c r="LYL14" s="1354"/>
      <c r="LYM14" s="1354"/>
      <c r="LYN14" s="1354"/>
      <c r="LYO14" s="1354"/>
      <c r="LYP14" s="1354"/>
      <c r="LYQ14" s="1354"/>
      <c r="LYR14" s="1354"/>
      <c r="LYS14" s="1354"/>
      <c r="LYT14" s="1354"/>
      <c r="LYU14" s="1354"/>
      <c r="LYV14" s="1354"/>
      <c r="LYW14" s="1354"/>
      <c r="LYX14" s="1354"/>
      <c r="LYY14" s="1354"/>
      <c r="LYZ14" s="1354"/>
      <c r="LZA14" s="1354"/>
      <c r="LZB14" s="1354"/>
      <c r="LZC14" s="1354"/>
      <c r="LZD14" s="1354"/>
      <c r="LZE14" s="1354"/>
      <c r="LZF14" s="1354"/>
      <c r="LZG14" s="1354"/>
      <c r="LZH14" s="1354"/>
      <c r="LZI14" s="1354"/>
      <c r="LZJ14" s="1354"/>
      <c r="LZK14" s="1354"/>
      <c r="LZL14" s="1354"/>
      <c r="LZM14" s="1354"/>
      <c r="LZN14" s="1354"/>
      <c r="LZO14" s="1354"/>
      <c r="LZP14" s="1354"/>
      <c r="LZQ14" s="1354"/>
      <c r="LZR14" s="1354"/>
      <c r="LZS14" s="1354"/>
      <c r="LZT14" s="1354"/>
      <c r="LZU14" s="1354"/>
      <c r="LZV14" s="1354"/>
      <c r="LZW14" s="1354"/>
      <c r="LZX14" s="1354"/>
      <c r="LZY14" s="1354"/>
      <c r="LZZ14" s="1354"/>
      <c r="MAA14" s="1354"/>
      <c r="MAB14" s="1354"/>
      <c r="MAC14" s="1354"/>
      <c r="MAD14" s="1354"/>
      <c r="MAE14" s="1354"/>
      <c r="MAF14" s="1354"/>
      <c r="MAG14" s="1354"/>
      <c r="MAH14" s="1354"/>
      <c r="MAI14" s="1354"/>
      <c r="MAJ14" s="1354"/>
      <c r="MAK14" s="1354"/>
      <c r="MAL14" s="1354"/>
      <c r="MAM14" s="1354"/>
      <c r="MAN14" s="1354"/>
      <c r="MAO14" s="1354"/>
      <c r="MAP14" s="1354"/>
      <c r="MAQ14" s="1354"/>
      <c r="MAR14" s="1354"/>
      <c r="MAS14" s="1354"/>
      <c r="MAT14" s="1354"/>
      <c r="MAU14" s="1354"/>
      <c r="MAV14" s="1354"/>
      <c r="MAW14" s="1354"/>
      <c r="MAX14" s="1354"/>
      <c r="MAY14" s="1354"/>
      <c r="MAZ14" s="1354"/>
      <c r="MBA14" s="1354"/>
      <c r="MBB14" s="1354"/>
      <c r="MBC14" s="1354"/>
      <c r="MBD14" s="1354"/>
      <c r="MBE14" s="1354"/>
      <c r="MBF14" s="1354"/>
      <c r="MBG14" s="1354"/>
      <c r="MBH14" s="1354"/>
      <c r="MBI14" s="1354"/>
      <c r="MBJ14" s="1354"/>
      <c r="MBK14" s="1354"/>
      <c r="MBL14" s="1354"/>
      <c r="MBM14" s="1354"/>
      <c r="MBN14" s="1354"/>
      <c r="MBO14" s="1354"/>
      <c r="MBP14" s="1354"/>
      <c r="MBQ14" s="1354"/>
      <c r="MBR14" s="1354"/>
      <c r="MBS14" s="1354"/>
      <c r="MBT14" s="1354"/>
      <c r="MBU14" s="1354"/>
      <c r="MBV14" s="1354"/>
      <c r="MBW14" s="1354"/>
      <c r="MBX14" s="1354"/>
      <c r="MBY14" s="1354"/>
      <c r="MBZ14" s="1354"/>
      <c r="MCA14" s="1354"/>
      <c r="MCB14" s="1354"/>
      <c r="MCC14" s="1354"/>
      <c r="MCD14" s="1354"/>
      <c r="MCE14" s="1354"/>
      <c r="MCF14" s="1354"/>
      <c r="MCG14" s="1354"/>
      <c r="MCH14" s="1354"/>
      <c r="MCI14" s="1354"/>
      <c r="MCJ14" s="1354"/>
      <c r="MCK14" s="1354"/>
      <c r="MCL14" s="1354"/>
      <c r="MCM14" s="1354"/>
      <c r="MCN14" s="1354"/>
      <c r="MCO14" s="1354"/>
      <c r="MCP14" s="1354"/>
      <c r="MCQ14" s="1354"/>
      <c r="MCR14" s="1354"/>
      <c r="MCS14" s="1354"/>
      <c r="MCT14" s="1354"/>
      <c r="MCU14" s="1354"/>
      <c r="MCV14" s="1354"/>
      <c r="MCW14" s="1354"/>
      <c r="MCX14" s="1354"/>
      <c r="MCY14" s="1354"/>
      <c r="MCZ14" s="1354"/>
      <c r="MDA14" s="1354"/>
      <c r="MDB14" s="1354"/>
      <c r="MDC14" s="1354"/>
      <c r="MDD14" s="1354"/>
      <c r="MDE14" s="1354"/>
      <c r="MDF14" s="1354"/>
      <c r="MDG14" s="1354"/>
      <c r="MDH14" s="1354"/>
      <c r="MDI14" s="1354"/>
      <c r="MDJ14" s="1354"/>
      <c r="MDK14" s="1354"/>
      <c r="MDL14" s="1354"/>
      <c r="MDM14" s="1354"/>
      <c r="MDN14" s="1354"/>
      <c r="MDO14" s="1354"/>
      <c r="MDP14" s="1354"/>
      <c r="MDQ14" s="1354"/>
      <c r="MDR14" s="1354"/>
      <c r="MDS14" s="1354"/>
      <c r="MDT14" s="1354"/>
      <c r="MDU14" s="1354"/>
      <c r="MDV14" s="1354"/>
      <c r="MDW14" s="1354"/>
      <c r="MDX14" s="1354"/>
      <c r="MDY14" s="1354"/>
      <c r="MDZ14" s="1354"/>
      <c r="MEA14" s="1354"/>
      <c r="MEB14" s="1354"/>
      <c r="MEC14" s="1354"/>
      <c r="MED14" s="1354"/>
      <c r="MEE14" s="1354"/>
      <c r="MEF14" s="1354"/>
      <c r="MEG14" s="1354"/>
      <c r="MEH14" s="1354"/>
      <c r="MEI14" s="1354"/>
      <c r="MEJ14" s="1354"/>
      <c r="MEK14" s="1354"/>
      <c r="MEL14" s="1354"/>
      <c r="MEM14" s="1354"/>
      <c r="MEN14" s="1354"/>
      <c r="MEO14" s="1354"/>
      <c r="MEP14" s="1354"/>
      <c r="MEQ14" s="1354"/>
      <c r="MER14" s="1354"/>
      <c r="MES14" s="1354"/>
      <c r="MET14" s="1354"/>
      <c r="MEU14" s="1354"/>
      <c r="MEV14" s="1354"/>
      <c r="MEW14" s="1354"/>
      <c r="MEX14" s="1354"/>
      <c r="MEY14" s="1354"/>
      <c r="MEZ14" s="1354"/>
      <c r="MFA14" s="1354"/>
      <c r="MFB14" s="1354"/>
      <c r="MFC14" s="1354"/>
      <c r="MFD14" s="1354"/>
      <c r="MFE14" s="1354"/>
      <c r="MFF14" s="1354"/>
      <c r="MFG14" s="1354"/>
      <c r="MFH14" s="1354"/>
      <c r="MFI14" s="1354"/>
      <c r="MFJ14" s="1354"/>
      <c r="MFK14" s="1354"/>
      <c r="MFL14" s="1354"/>
      <c r="MFM14" s="1354"/>
      <c r="MFN14" s="1354"/>
      <c r="MFO14" s="1354"/>
      <c r="MFP14" s="1354"/>
      <c r="MFQ14" s="1354"/>
      <c r="MFR14" s="1354"/>
      <c r="MFS14" s="1354"/>
      <c r="MFT14" s="1354"/>
      <c r="MFU14" s="1354"/>
      <c r="MFV14" s="1354"/>
      <c r="MFW14" s="1354"/>
      <c r="MFX14" s="1354"/>
      <c r="MFY14" s="1354"/>
      <c r="MFZ14" s="1354"/>
      <c r="MGA14" s="1354"/>
      <c r="MGB14" s="1354"/>
      <c r="MGC14" s="1354"/>
      <c r="MGD14" s="1354"/>
      <c r="MGE14" s="1354"/>
      <c r="MGF14" s="1354"/>
      <c r="MGG14" s="1354"/>
      <c r="MGH14" s="1354"/>
      <c r="MGI14" s="1354"/>
      <c r="MGJ14" s="1354"/>
      <c r="MGK14" s="1354"/>
      <c r="MGL14" s="1354"/>
      <c r="MGM14" s="1354"/>
      <c r="MGN14" s="1354"/>
      <c r="MGO14" s="1354"/>
      <c r="MGP14" s="1354"/>
      <c r="MGQ14" s="1354"/>
      <c r="MGR14" s="1354"/>
      <c r="MGS14" s="1354"/>
      <c r="MGT14" s="1354"/>
      <c r="MGU14" s="1354"/>
      <c r="MGV14" s="1354"/>
      <c r="MGW14" s="1354"/>
      <c r="MGX14" s="1354"/>
      <c r="MGY14" s="1354"/>
      <c r="MGZ14" s="1354"/>
      <c r="MHA14" s="1354"/>
      <c r="MHB14" s="1354"/>
      <c r="MHC14" s="1354"/>
      <c r="MHD14" s="1354"/>
      <c r="MHE14" s="1354"/>
      <c r="MHF14" s="1354"/>
      <c r="MHG14" s="1354"/>
      <c r="MHH14" s="1354"/>
      <c r="MHI14" s="1354"/>
      <c r="MHJ14" s="1354"/>
      <c r="MHK14" s="1354"/>
      <c r="MHL14" s="1354"/>
      <c r="MHM14" s="1354"/>
      <c r="MHN14" s="1354"/>
      <c r="MHO14" s="1354"/>
      <c r="MHP14" s="1354"/>
      <c r="MHQ14" s="1354"/>
      <c r="MHR14" s="1354"/>
      <c r="MHS14" s="1354"/>
      <c r="MHT14" s="1354"/>
      <c r="MHU14" s="1354"/>
      <c r="MHV14" s="1354"/>
      <c r="MHW14" s="1354"/>
      <c r="MHX14" s="1354"/>
      <c r="MHY14" s="1354"/>
      <c r="MHZ14" s="1354"/>
      <c r="MIA14" s="1354"/>
      <c r="MIB14" s="1354"/>
      <c r="MIC14" s="1354"/>
      <c r="MID14" s="1354"/>
      <c r="MIE14" s="1354"/>
      <c r="MIF14" s="1354"/>
      <c r="MIG14" s="1354"/>
      <c r="MIH14" s="1354"/>
      <c r="MII14" s="1354"/>
      <c r="MIJ14" s="1354"/>
      <c r="MIK14" s="1354"/>
      <c r="MIL14" s="1354"/>
      <c r="MIM14" s="1354"/>
      <c r="MIN14" s="1354"/>
      <c r="MIO14" s="1354"/>
      <c r="MIP14" s="1354"/>
      <c r="MIQ14" s="1354"/>
      <c r="MIR14" s="1354"/>
      <c r="MIS14" s="1354"/>
      <c r="MIT14" s="1354"/>
      <c r="MIU14" s="1354"/>
      <c r="MIV14" s="1354"/>
      <c r="MIW14" s="1354"/>
      <c r="MIX14" s="1354"/>
      <c r="MIY14" s="1354"/>
      <c r="MIZ14" s="1354"/>
      <c r="MJA14" s="1354"/>
      <c r="MJB14" s="1354"/>
      <c r="MJC14" s="1354"/>
      <c r="MJD14" s="1354"/>
      <c r="MJE14" s="1354"/>
      <c r="MJF14" s="1354"/>
      <c r="MJG14" s="1354"/>
      <c r="MJH14" s="1354"/>
      <c r="MJI14" s="1354"/>
      <c r="MJJ14" s="1354"/>
      <c r="MJK14" s="1354"/>
      <c r="MJL14" s="1354"/>
      <c r="MJM14" s="1354"/>
      <c r="MJN14" s="1354"/>
      <c r="MJO14" s="1354"/>
      <c r="MJP14" s="1354"/>
      <c r="MJQ14" s="1354"/>
      <c r="MJR14" s="1354"/>
      <c r="MJS14" s="1354"/>
      <c r="MJT14" s="1354"/>
      <c r="MJU14" s="1354"/>
      <c r="MJV14" s="1354"/>
      <c r="MJW14" s="1354"/>
      <c r="MJX14" s="1354"/>
      <c r="MJY14" s="1354"/>
      <c r="MJZ14" s="1354"/>
      <c r="MKA14" s="1354"/>
      <c r="MKB14" s="1354"/>
      <c r="MKC14" s="1354"/>
      <c r="MKD14" s="1354"/>
      <c r="MKE14" s="1354"/>
      <c r="MKF14" s="1354"/>
      <c r="MKG14" s="1354"/>
      <c r="MKH14" s="1354"/>
      <c r="MKI14" s="1354"/>
      <c r="MKJ14" s="1354"/>
      <c r="MKK14" s="1354"/>
      <c r="MKL14" s="1354"/>
      <c r="MKM14" s="1354"/>
      <c r="MKN14" s="1354"/>
      <c r="MKO14" s="1354"/>
      <c r="MKP14" s="1354"/>
      <c r="MKQ14" s="1354"/>
      <c r="MKR14" s="1354"/>
      <c r="MKS14" s="1354"/>
      <c r="MKT14" s="1354"/>
      <c r="MKU14" s="1354"/>
      <c r="MKV14" s="1354"/>
      <c r="MKW14" s="1354"/>
      <c r="MKX14" s="1354"/>
      <c r="MKY14" s="1354"/>
      <c r="MKZ14" s="1354"/>
      <c r="MLA14" s="1354"/>
      <c r="MLB14" s="1354"/>
      <c r="MLC14" s="1354"/>
      <c r="MLD14" s="1354"/>
      <c r="MLE14" s="1354"/>
      <c r="MLF14" s="1354"/>
      <c r="MLG14" s="1354"/>
      <c r="MLH14" s="1354"/>
      <c r="MLI14" s="1354"/>
      <c r="MLJ14" s="1354"/>
      <c r="MLK14" s="1354"/>
      <c r="MLL14" s="1354"/>
      <c r="MLM14" s="1354"/>
      <c r="MLN14" s="1354"/>
      <c r="MLO14" s="1354"/>
      <c r="MLP14" s="1354"/>
      <c r="MLQ14" s="1354"/>
      <c r="MLR14" s="1354"/>
      <c r="MLS14" s="1354"/>
      <c r="MLT14" s="1354"/>
      <c r="MLU14" s="1354"/>
      <c r="MLV14" s="1354"/>
      <c r="MLW14" s="1354"/>
      <c r="MLX14" s="1354"/>
      <c r="MLY14" s="1354"/>
      <c r="MLZ14" s="1354"/>
      <c r="MMA14" s="1354"/>
      <c r="MMB14" s="1354"/>
      <c r="MMC14" s="1354"/>
      <c r="MMD14" s="1354"/>
      <c r="MME14" s="1354"/>
      <c r="MMF14" s="1354"/>
      <c r="MMG14" s="1354"/>
      <c r="MMH14" s="1354"/>
      <c r="MMI14" s="1354"/>
      <c r="MMJ14" s="1354"/>
      <c r="MMK14" s="1354"/>
      <c r="MML14" s="1354"/>
      <c r="MMM14" s="1354"/>
      <c r="MMN14" s="1354"/>
      <c r="MMO14" s="1354"/>
      <c r="MMP14" s="1354"/>
      <c r="MMQ14" s="1354"/>
      <c r="MMR14" s="1354"/>
      <c r="MMS14" s="1354"/>
      <c r="MMT14" s="1354"/>
      <c r="MMU14" s="1354"/>
      <c r="MMV14" s="1354"/>
      <c r="MMW14" s="1354"/>
      <c r="MMX14" s="1354"/>
      <c r="MMY14" s="1354"/>
      <c r="MMZ14" s="1354"/>
      <c r="MNA14" s="1354"/>
      <c r="MNB14" s="1354"/>
      <c r="MNC14" s="1354"/>
      <c r="MND14" s="1354"/>
      <c r="MNE14" s="1354"/>
      <c r="MNF14" s="1354"/>
      <c r="MNG14" s="1354"/>
      <c r="MNH14" s="1354"/>
      <c r="MNI14" s="1354"/>
      <c r="MNJ14" s="1354"/>
      <c r="MNK14" s="1354"/>
      <c r="MNL14" s="1354"/>
      <c r="MNM14" s="1354"/>
      <c r="MNN14" s="1354"/>
      <c r="MNO14" s="1354"/>
      <c r="MNP14" s="1354"/>
      <c r="MNQ14" s="1354"/>
      <c r="MNR14" s="1354"/>
      <c r="MNS14" s="1354"/>
      <c r="MNT14" s="1354"/>
      <c r="MNU14" s="1354"/>
      <c r="MNV14" s="1354"/>
      <c r="MNW14" s="1354"/>
      <c r="MNX14" s="1354"/>
      <c r="MNY14" s="1354"/>
      <c r="MNZ14" s="1354"/>
      <c r="MOA14" s="1354"/>
      <c r="MOB14" s="1354"/>
      <c r="MOC14" s="1354"/>
      <c r="MOD14" s="1354"/>
      <c r="MOE14" s="1354"/>
      <c r="MOF14" s="1354"/>
      <c r="MOG14" s="1354"/>
      <c r="MOH14" s="1354"/>
      <c r="MOI14" s="1354"/>
      <c r="MOJ14" s="1354"/>
      <c r="MOK14" s="1354"/>
      <c r="MOL14" s="1354"/>
      <c r="MOM14" s="1354"/>
      <c r="MON14" s="1354"/>
      <c r="MOO14" s="1354"/>
      <c r="MOP14" s="1354"/>
      <c r="MOQ14" s="1354"/>
      <c r="MOR14" s="1354"/>
      <c r="MOS14" s="1354"/>
      <c r="MOT14" s="1354"/>
      <c r="MOU14" s="1354"/>
      <c r="MOV14" s="1354"/>
      <c r="MOW14" s="1354"/>
      <c r="MOX14" s="1354"/>
      <c r="MOY14" s="1354"/>
      <c r="MOZ14" s="1354"/>
      <c r="MPA14" s="1354"/>
      <c r="MPB14" s="1354"/>
      <c r="MPC14" s="1354"/>
      <c r="MPD14" s="1354"/>
      <c r="MPE14" s="1354"/>
      <c r="MPF14" s="1354"/>
      <c r="MPG14" s="1354"/>
      <c r="MPH14" s="1354"/>
      <c r="MPI14" s="1354"/>
      <c r="MPJ14" s="1354"/>
      <c r="MPK14" s="1354"/>
      <c r="MPL14" s="1354"/>
      <c r="MPM14" s="1354"/>
      <c r="MPN14" s="1354"/>
      <c r="MPO14" s="1354"/>
      <c r="MPP14" s="1354"/>
      <c r="MPQ14" s="1354"/>
      <c r="MPR14" s="1354"/>
      <c r="MPS14" s="1354"/>
      <c r="MPT14" s="1354"/>
      <c r="MPU14" s="1354"/>
      <c r="MPV14" s="1354"/>
      <c r="MPW14" s="1354"/>
      <c r="MPX14" s="1354"/>
      <c r="MPY14" s="1354"/>
      <c r="MPZ14" s="1354"/>
      <c r="MQA14" s="1354"/>
      <c r="MQB14" s="1354"/>
      <c r="MQC14" s="1354"/>
      <c r="MQD14" s="1354"/>
      <c r="MQE14" s="1354"/>
      <c r="MQF14" s="1354"/>
      <c r="MQG14" s="1354"/>
      <c r="MQH14" s="1354"/>
      <c r="MQI14" s="1354"/>
      <c r="MQJ14" s="1354"/>
      <c r="MQK14" s="1354"/>
      <c r="MQL14" s="1354"/>
      <c r="MQM14" s="1354"/>
      <c r="MQN14" s="1354"/>
      <c r="MQO14" s="1354"/>
      <c r="MQP14" s="1354"/>
      <c r="MQQ14" s="1354"/>
      <c r="MQR14" s="1354"/>
      <c r="MQS14" s="1354"/>
      <c r="MQT14" s="1354"/>
      <c r="MQU14" s="1354"/>
      <c r="MQV14" s="1354"/>
      <c r="MQW14" s="1354"/>
      <c r="MQX14" s="1354"/>
      <c r="MQY14" s="1354"/>
      <c r="MQZ14" s="1354"/>
      <c r="MRA14" s="1354"/>
      <c r="MRB14" s="1354"/>
      <c r="MRC14" s="1354"/>
      <c r="MRD14" s="1354"/>
      <c r="MRE14" s="1354"/>
      <c r="MRF14" s="1354"/>
      <c r="MRG14" s="1354"/>
      <c r="MRH14" s="1354"/>
      <c r="MRI14" s="1354"/>
      <c r="MRJ14" s="1354"/>
      <c r="MRK14" s="1354"/>
      <c r="MRL14" s="1354"/>
      <c r="MRM14" s="1354"/>
      <c r="MRN14" s="1354"/>
      <c r="MRO14" s="1354"/>
      <c r="MRP14" s="1354"/>
      <c r="MRQ14" s="1354"/>
      <c r="MRR14" s="1354"/>
      <c r="MRS14" s="1354"/>
      <c r="MRT14" s="1354"/>
      <c r="MRU14" s="1354"/>
      <c r="MRV14" s="1354"/>
      <c r="MRW14" s="1354"/>
      <c r="MRX14" s="1354"/>
      <c r="MRY14" s="1354"/>
      <c r="MRZ14" s="1354"/>
      <c r="MSA14" s="1354"/>
      <c r="MSB14" s="1354"/>
      <c r="MSC14" s="1354"/>
      <c r="MSD14" s="1354"/>
      <c r="MSE14" s="1354"/>
      <c r="MSF14" s="1354"/>
      <c r="MSG14" s="1354"/>
      <c r="MSH14" s="1354"/>
      <c r="MSI14" s="1354"/>
      <c r="MSJ14" s="1354"/>
      <c r="MSK14" s="1354"/>
      <c r="MSL14" s="1354"/>
      <c r="MSM14" s="1354"/>
      <c r="MSN14" s="1354"/>
      <c r="MSO14" s="1354"/>
      <c r="MSP14" s="1354"/>
      <c r="MSQ14" s="1354"/>
      <c r="MSR14" s="1354"/>
      <c r="MSS14" s="1354"/>
      <c r="MST14" s="1354"/>
      <c r="MSU14" s="1354"/>
      <c r="MSV14" s="1354"/>
      <c r="MSW14" s="1354"/>
      <c r="MSX14" s="1354"/>
      <c r="MSY14" s="1354"/>
      <c r="MSZ14" s="1354"/>
      <c r="MTA14" s="1354"/>
      <c r="MTB14" s="1354"/>
      <c r="MTC14" s="1354"/>
      <c r="MTD14" s="1354"/>
      <c r="MTE14" s="1354"/>
      <c r="MTF14" s="1354"/>
      <c r="MTG14" s="1354"/>
      <c r="MTH14" s="1354"/>
      <c r="MTI14" s="1354"/>
      <c r="MTJ14" s="1354"/>
      <c r="MTK14" s="1354"/>
      <c r="MTL14" s="1354"/>
      <c r="MTM14" s="1354"/>
      <c r="MTN14" s="1354"/>
      <c r="MTO14" s="1354"/>
      <c r="MTP14" s="1354"/>
      <c r="MTQ14" s="1354"/>
      <c r="MTR14" s="1354"/>
      <c r="MTS14" s="1354"/>
      <c r="MTT14" s="1354"/>
      <c r="MTU14" s="1354"/>
      <c r="MTV14" s="1354"/>
      <c r="MTW14" s="1354"/>
      <c r="MTX14" s="1354"/>
      <c r="MTY14" s="1354"/>
      <c r="MTZ14" s="1354"/>
      <c r="MUA14" s="1354"/>
      <c r="MUB14" s="1354"/>
      <c r="MUC14" s="1354"/>
      <c r="MUD14" s="1354"/>
      <c r="MUE14" s="1354"/>
      <c r="MUF14" s="1354"/>
      <c r="MUG14" s="1354"/>
      <c r="MUH14" s="1354"/>
      <c r="MUI14" s="1354"/>
      <c r="MUJ14" s="1354"/>
      <c r="MUK14" s="1354"/>
      <c r="MUL14" s="1354"/>
      <c r="MUM14" s="1354"/>
      <c r="MUN14" s="1354"/>
      <c r="MUO14" s="1354"/>
      <c r="MUP14" s="1354"/>
      <c r="MUQ14" s="1354"/>
      <c r="MUR14" s="1354"/>
      <c r="MUS14" s="1354"/>
      <c r="MUT14" s="1354"/>
      <c r="MUU14" s="1354"/>
      <c r="MUV14" s="1354"/>
      <c r="MUW14" s="1354"/>
      <c r="MUX14" s="1354"/>
      <c r="MUY14" s="1354"/>
      <c r="MUZ14" s="1354"/>
      <c r="MVA14" s="1354"/>
      <c r="MVB14" s="1354"/>
      <c r="MVC14" s="1354"/>
      <c r="MVD14" s="1354"/>
      <c r="MVE14" s="1354"/>
      <c r="MVF14" s="1354"/>
      <c r="MVG14" s="1354"/>
      <c r="MVH14" s="1354"/>
      <c r="MVI14" s="1354"/>
      <c r="MVJ14" s="1354"/>
      <c r="MVK14" s="1354"/>
      <c r="MVL14" s="1354"/>
      <c r="MVM14" s="1354"/>
      <c r="MVN14" s="1354"/>
      <c r="MVO14" s="1354"/>
      <c r="MVP14" s="1354"/>
      <c r="MVQ14" s="1354"/>
      <c r="MVR14" s="1354"/>
      <c r="MVS14" s="1354"/>
      <c r="MVT14" s="1354"/>
      <c r="MVU14" s="1354"/>
      <c r="MVV14" s="1354"/>
      <c r="MVW14" s="1354"/>
      <c r="MVX14" s="1354"/>
      <c r="MVY14" s="1354"/>
      <c r="MVZ14" s="1354"/>
      <c r="MWA14" s="1354"/>
      <c r="MWB14" s="1354"/>
      <c r="MWC14" s="1354"/>
      <c r="MWD14" s="1354"/>
      <c r="MWE14" s="1354"/>
      <c r="MWF14" s="1354"/>
      <c r="MWG14" s="1354"/>
      <c r="MWH14" s="1354"/>
      <c r="MWI14" s="1354"/>
      <c r="MWJ14" s="1354"/>
      <c r="MWK14" s="1354"/>
      <c r="MWL14" s="1354"/>
      <c r="MWM14" s="1354"/>
      <c r="MWN14" s="1354"/>
      <c r="MWO14" s="1354"/>
      <c r="MWP14" s="1354"/>
      <c r="MWQ14" s="1354"/>
      <c r="MWR14" s="1354"/>
      <c r="MWS14" s="1354"/>
      <c r="MWT14" s="1354"/>
      <c r="MWU14" s="1354"/>
      <c r="MWV14" s="1354"/>
      <c r="MWW14" s="1354"/>
      <c r="MWX14" s="1354"/>
      <c r="MWY14" s="1354"/>
      <c r="MWZ14" s="1354"/>
      <c r="MXA14" s="1354"/>
      <c r="MXB14" s="1354"/>
      <c r="MXC14" s="1354"/>
      <c r="MXD14" s="1354"/>
      <c r="MXE14" s="1354"/>
      <c r="MXF14" s="1354"/>
      <c r="MXG14" s="1354"/>
      <c r="MXH14" s="1354"/>
      <c r="MXI14" s="1354"/>
      <c r="MXJ14" s="1354"/>
      <c r="MXK14" s="1354"/>
      <c r="MXL14" s="1354"/>
      <c r="MXM14" s="1354"/>
      <c r="MXN14" s="1354"/>
      <c r="MXO14" s="1354"/>
      <c r="MXP14" s="1354"/>
      <c r="MXQ14" s="1354"/>
      <c r="MXR14" s="1354"/>
      <c r="MXS14" s="1354"/>
      <c r="MXT14" s="1354"/>
      <c r="MXU14" s="1354"/>
      <c r="MXV14" s="1354"/>
      <c r="MXW14" s="1354"/>
      <c r="MXX14" s="1354"/>
      <c r="MXY14" s="1354"/>
      <c r="MXZ14" s="1354"/>
      <c r="MYA14" s="1354"/>
      <c r="MYB14" s="1354"/>
      <c r="MYC14" s="1354"/>
      <c r="MYD14" s="1354"/>
      <c r="MYE14" s="1354"/>
      <c r="MYF14" s="1354"/>
      <c r="MYG14" s="1354"/>
      <c r="MYH14" s="1354"/>
      <c r="MYI14" s="1354"/>
      <c r="MYJ14" s="1354"/>
      <c r="MYK14" s="1354"/>
      <c r="MYL14" s="1354"/>
      <c r="MYM14" s="1354"/>
      <c r="MYN14" s="1354"/>
      <c r="MYO14" s="1354"/>
      <c r="MYP14" s="1354"/>
      <c r="MYQ14" s="1354"/>
      <c r="MYR14" s="1354"/>
      <c r="MYS14" s="1354"/>
      <c r="MYT14" s="1354"/>
      <c r="MYU14" s="1354"/>
      <c r="MYV14" s="1354"/>
      <c r="MYW14" s="1354"/>
      <c r="MYX14" s="1354"/>
      <c r="MYY14" s="1354"/>
      <c r="MYZ14" s="1354"/>
      <c r="MZA14" s="1354"/>
      <c r="MZB14" s="1354"/>
      <c r="MZC14" s="1354"/>
      <c r="MZD14" s="1354"/>
      <c r="MZE14" s="1354"/>
      <c r="MZF14" s="1354"/>
      <c r="MZG14" s="1354"/>
      <c r="MZH14" s="1354"/>
      <c r="MZI14" s="1354"/>
      <c r="MZJ14" s="1354"/>
      <c r="MZK14" s="1354"/>
      <c r="MZL14" s="1354"/>
      <c r="MZM14" s="1354"/>
      <c r="MZN14" s="1354"/>
      <c r="MZO14" s="1354"/>
      <c r="MZP14" s="1354"/>
      <c r="MZQ14" s="1354"/>
      <c r="MZR14" s="1354"/>
      <c r="MZS14" s="1354"/>
      <c r="MZT14" s="1354"/>
      <c r="MZU14" s="1354"/>
      <c r="MZV14" s="1354"/>
      <c r="MZW14" s="1354"/>
      <c r="MZX14" s="1354"/>
      <c r="MZY14" s="1354"/>
      <c r="MZZ14" s="1354"/>
      <c r="NAA14" s="1354"/>
      <c r="NAB14" s="1354"/>
      <c r="NAC14" s="1354"/>
      <c r="NAD14" s="1354"/>
      <c r="NAE14" s="1354"/>
      <c r="NAF14" s="1354"/>
      <c r="NAG14" s="1354"/>
      <c r="NAH14" s="1354"/>
      <c r="NAI14" s="1354"/>
      <c r="NAJ14" s="1354"/>
      <c r="NAK14" s="1354"/>
      <c r="NAL14" s="1354"/>
      <c r="NAM14" s="1354"/>
      <c r="NAN14" s="1354"/>
      <c r="NAO14" s="1354"/>
      <c r="NAP14" s="1354"/>
      <c r="NAQ14" s="1354"/>
      <c r="NAR14" s="1354"/>
      <c r="NAS14" s="1354"/>
      <c r="NAT14" s="1354"/>
      <c r="NAU14" s="1354"/>
      <c r="NAV14" s="1354"/>
      <c r="NAW14" s="1354"/>
      <c r="NAX14" s="1354"/>
      <c r="NAY14" s="1354"/>
      <c r="NAZ14" s="1354"/>
      <c r="NBA14" s="1354"/>
      <c r="NBB14" s="1354"/>
      <c r="NBC14" s="1354"/>
      <c r="NBD14" s="1354"/>
      <c r="NBE14" s="1354"/>
      <c r="NBF14" s="1354"/>
      <c r="NBG14" s="1354"/>
      <c r="NBH14" s="1354"/>
      <c r="NBI14" s="1354"/>
      <c r="NBJ14" s="1354"/>
      <c r="NBK14" s="1354"/>
      <c r="NBL14" s="1354"/>
      <c r="NBM14" s="1354"/>
      <c r="NBN14" s="1354"/>
      <c r="NBO14" s="1354"/>
      <c r="NBP14" s="1354"/>
      <c r="NBQ14" s="1354"/>
      <c r="NBR14" s="1354"/>
      <c r="NBS14" s="1354"/>
      <c r="NBT14" s="1354"/>
      <c r="NBU14" s="1354"/>
      <c r="NBV14" s="1354"/>
      <c r="NBW14" s="1354"/>
      <c r="NBX14" s="1354"/>
      <c r="NBY14" s="1354"/>
      <c r="NBZ14" s="1354"/>
      <c r="NCA14" s="1354"/>
      <c r="NCB14" s="1354"/>
      <c r="NCC14" s="1354"/>
      <c r="NCD14" s="1354"/>
      <c r="NCE14" s="1354"/>
      <c r="NCF14" s="1354"/>
      <c r="NCG14" s="1354"/>
      <c r="NCH14" s="1354"/>
      <c r="NCI14" s="1354"/>
      <c r="NCJ14" s="1354"/>
      <c r="NCK14" s="1354"/>
      <c r="NCL14" s="1354"/>
      <c r="NCM14" s="1354"/>
      <c r="NCN14" s="1354"/>
      <c r="NCO14" s="1354"/>
      <c r="NCP14" s="1354"/>
      <c r="NCQ14" s="1354"/>
      <c r="NCR14" s="1354"/>
      <c r="NCS14" s="1354"/>
      <c r="NCT14" s="1354"/>
      <c r="NCU14" s="1354"/>
      <c r="NCV14" s="1354"/>
      <c r="NCW14" s="1354"/>
      <c r="NCX14" s="1354"/>
      <c r="NCY14" s="1354"/>
      <c r="NCZ14" s="1354"/>
      <c r="NDA14" s="1354"/>
      <c r="NDB14" s="1354"/>
      <c r="NDC14" s="1354"/>
      <c r="NDD14" s="1354"/>
      <c r="NDE14" s="1354"/>
      <c r="NDF14" s="1354"/>
      <c r="NDG14" s="1354"/>
      <c r="NDH14" s="1354"/>
      <c r="NDI14" s="1354"/>
      <c r="NDJ14" s="1354"/>
      <c r="NDK14" s="1354"/>
      <c r="NDL14" s="1354"/>
      <c r="NDM14" s="1354"/>
      <c r="NDN14" s="1354"/>
      <c r="NDO14" s="1354"/>
      <c r="NDP14" s="1354"/>
      <c r="NDQ14" s="1354"/>
      <c r="NDR14" s="1354"/>
      <c r="NDS14" s="1354"/>
      <c r="NDT14" s="1354"/>
      <c r="NDU14" s="1354"/>
      <c r="NDV14" s="1354"/>
      <c r="NDW14" s="1354"/>
      <c r="NDX14" s="1354"/>
      <c r="NDY14" s="1354"/>
      <c r="NDZ14" s="1354"/>
      <c r="NEA14" s="1354"/>
      <c r="NEB14" s="1354"/>
      <c r="NEC14" s="1354"/>
      <c r="NED14" s="1354"/>
      <c r="NEE14" s="1354"/>
      <c r="NEF14" s="1354"/>
      <c r="NEG14" s="1354"/>
      <c r="NEH14" s="1354"/>
      <c r="NEI14" s="1354"/>
      <c r="NEJ14" s="1354"/>
      <c r="NEK14" s="1354"/>
      <c r="NEL14" s="1354"/>
      <c r="NEM14" s="1354"/>
      <c r="NEN14" s="1354"/>
      <c r="NEO14" s="1354"/>
      <c r="NEP14" s="1354"/>
      <c r="NEQ14" s="1354"/>
      <c r="NER14" s="1354"/>
      <c r="NES14" s="1354"/>
      <c r="NET14" s="1354"/>
      <c r="NEU14" s="1354"/>
      <c r="NEV14" s="1354"/>
      <c r="NEW14" s="1354"/>
      <c r="NEX14" s="1354"/>
      <c r="NEY14" s="1354"/>
      <c r="NEZ14" s="1354"/>
      <c r="NFA14" s="1354"/>
      <c r="NFB14" s="1354"/>
      <c r="NFC14" s="1354"/>
      <c r="NFD14" s="1354"/>
      <c r="NFE14" s="1354"/>
      <c r="NFF14" s="1354"/>
      <c r="NFG14" s="1354"/>
      <c r="NFH14" s="1354"/>
      <c r="NFI14" s="1354"/>
      <c r="NFJ14" s="1354"/>
      <c r="NFK14" s="1354"/>
      <c r="NFL14" s="1354"/>
      <c r="NFM14" s="1354"/>
      <c r="NFN14" s="1354"/>
      <c r="NFO14" s="1354"/>
      <c r="NFP14" s="1354"/>
      <c r="NFQ14" s="1354"/>
      <c r="NFR14" s="1354"/>
      <c r="NFS14" s="1354"/>
      <c r="NFT14" s="1354"/>
      <c r="NFU14" s="1354"/>
      <c r="NFV14" s="1354"/>
      <c r="NFW14" s="1354"/>
      <c r="NFX14" s="1354"/>
      <c r="NFY14" s="1354"/>
      <c r="NFZ14" s="1354"/>
      <c r="NGA14" s="1354"/>
      <c r="NGB14" s="1354"/>
      <c r="NGC14" s="1354"/>
      <c r="NGD14" s="1354"/>
      <c r="NGE14" s="1354"/>
      <c r="NGF14" s="1354"/>
      <c r="NGG14" s="1354"/>
      <c r="NGH14" s="1354"/>
      <c r="NGI14" s="1354"/>
      <c r="NGJ14" s="1354"/>
      <c r="NGK14" s="1354"/>
      <c r="NGL14" s="1354"/>
      <c r="NGM14" s="1354"/>
      <c r="NGN14" s="1354"/>
      <c r="NGO14" s="1354"/>
      <c r="NGP14" s="1354"/>
      <c r="NGQ14" s="1354"/>
      <c r="NGR14" s="1354"/>
      <c r="NGS14" s="1354"/>
      <c r="NGT14" s="1354"/>
      <c r="NGU14" s="1354"/>
      <c r="NGV14" s="1354"/>
      <c r="NGW14" s="1354"/>
      <c r="NGX14" s="1354"/>
      <c r="NGY14" s="1354"/>
      <c r="NGZ14" s="1354"/>
      <c r="NHA14" s="1354"/>
      <c r="NHB14" s="1354"/>
      <c r="NHC14" s="1354"/>
      <c r="NHD14" s="1354"/>
      <c r="NHE14" s="1354"/>
      <c r="NHF14" s="1354"/>
      <c r="NHG14" s="1354"/>
      <c r="NHH14" s="1354"/>
      <c r="NHI14" s="1354"/>
      <c r="NHJ14" s="1354"/>
      <c r="NHK14" s="1354"/>
      <c r="NHL14" s="1354"/>
      <c r="NHM14" s="1354"/>
      <c r="NHN14" s="1354"/>
      <c r="NHO14" s="1354"/>
      <c r="NHP14" s="1354"/>
      <c r="NHQ14" s="1354"/>
      <c r="NHR14" s="1354"/>
      <c r="NHS14" s="1354"/>
      <c r="NHT14" s="1354"/>
      <c r="NHU14" s="1354"/>
      <c r="NHV14" s="1354"/>
      <c r="NHW14" s="1354"/>
      <c r="NHX14" s="1354"/>
      <c r="NHY14" s="1354"/>
      <c r="NHZ14" s="1354"/>
      <c r="NIA14" s="1354"/>
      <c r="NIB14" s="1354"/>
      <c r="NIC14" s="1354"/>
      <c r="NID14" s="1354"/>
      <c r="NIE14" s="1354"/>
      <c r="NIF14" s="1354"/>
      <c r="NIG14" s="1354"/>
      <c r="NIH14" s="1354"/>
      <c r="NII14" s="1354"/>
      <c r="NIJ14" s="1354"/>
      <c r="NIK14" s="1354"/>
      <c r="NIL14" s="1354"/>
      <c r="NIM14" s="1354"/>
      <c r="NIN14" s="1354"/>
      <c r="NIO14" s="1354"/>
      <c r="NIP14" s="1354"/>
      <c r="NIQ14" s="1354"/>
      <c r="NIR14" s="1354"/>
      <c r="NIS14" s="1354"/>
      <c r="NIT14" s="1354"/>
      <c r="NIU14" s="1354"/>
      <c r="NIV14" s="1354"/>
      <c r="NIW14" s="1354"/>
      <c r="NIX14" s="1354"/>
      <c r="NIY14" s="1354"/>
      <c r="NIZ14" s="1354"/>
      <c r="NJA14" s="1354"/>
      <c r="NJB14" s="1354"/>
      <c r="NJC14" s="1354"/>
      <c r="NJD14" s="1354"/>
      <c r="NJE14" s="1354"/>
      <c r="NJF14" s="1354"/>
      <c r="NJG14" s="1354"/>
      <c r="NJH14" s="1354"/>
      <c r="NJI14" s="1354"/>
      <c r="NJJ14" s="1354"/>
      <c r="NJK14" s="1354"/>
      <c r="NJL14" s="1354"/>
      <c r="NJM14" s="1354"/>
      <c r="NJN14" s="1354"/>
      <c r="NJO14" s="1354"/>
      <c r="NJP14" s="1354"/>
      <c r="NJQ14" s="1354"/>
      <c r="NJR14" s="1354"/>
      <c r="NJS14" s="1354"/>
      <c r="NJT14" s="1354"/>
      <c r="NJU14" s="1354"/>
      <c r="NJV14" s="1354"/>
      <c r="NJW14" s="1354"/>
      <c r="NJX14" s="1354"/>
      <c r="NJY14" s="1354"/>
      <c r="NJZ14" s="1354"/>
      <c r="NKA14" s="1354"/>
      <c r="NKB14" s="1354"/>
      <c r="NKC14" s="1354"/>
      <c r="NKD14" s="1354"/>
      <c r="NKE14" s="1354"/>
      <c r="NKF14" s="1354"/>
      <c r="NKG14" s="1354"/>
      <c r="NKH14" s="1354"/>
      <c r="NKI14" s="1354"/>
      <c r="NKJ14" s="1354"/>
      <c r="NKK14" s="1354"/>
      <c r="NKL14" s="1354"/>
      <c r="NKM14" s="1354"/>
      <c r="NKN14" s="1354"/>
      <c r="NKO14" s="1354"/>
      <c r="NKP14" s="1354"/>
      <c r="NKQ14" s="1354"/>
      <c r="NKR14" s="1354"/>
      <c r="NKS14" s="1354"/>
      <c r="NKT14" s="1354"/>
      <c r="NKU14" s="1354"/>
      <c r="NKV14" s="1354"/>
      <c r="NKW14" s="1354"/>
      <c r="NKX14" s="1354"/>
      <c r="NKY14" s="1354"/>
      <c r="NKZ14" s="1354"/>
      <c r="NLA14" s="1354"/>
      <c r="NLB14" s="1354"/>
      <c r="NLC14" s="1354"/>
      <c r="NLD14" s="1354"/>
      <c r="NLE14" s="1354"/>
      <c r="NLF14" s="1354"/>
      <c r="NLG14" s="1354"/>
      <c r="NLH14" s="1354"/>
      <c r="NLI14" s="1354"/>
      <c r="NLJ14" s="1354"/>
      <c r="NLK14" s="1354"/>
      <c r="NLL14" s="1354"/>
      <c r="NLM14" s="1354"/>
      <c r="NLN14" s="1354"/>
      <c r="NLO14" s="1354"/>
      <c r="NLP14" s="1354"/>
      <c r="NLQ14" s="1354"/>
      <c r="NLR14" s="1354"/>
      <c r="NLS14" s="1354"/>
      <c r="NLT14" s="1354"/>
      <c r="NLU14" s="1354"/>
      <c r="NLV14" s="1354"/>
      <c r="NLW14" s="1354"/>
      <c r="NLX14" s="1354"/>
      <c r="NLY14" s="1354"/>
      <c r="NLZ14" s="1354"/>
      <c r="NMA14" s="1354"/>
      <c r="NMB14" s="1354"/>
      <c r="NMC14" s="1354"/>
      <c r="NMD14" s="1354"/>
      <c r="NME14" s="1354"/>
      <c r="NMF14" s="1354"/>
      <c r="NMG14" s="1354"/>
      <c r="NMH14" s="1354"/>
      <c r="NMI14" s="1354"/>
      <c r="NMJ14" s="1354"/>
      <c r="NMK14" s="1354"/>
      <c r="NML14" s="1354"/>
      <c r="NMM14" s="1354"/>
      <c r="NMN14" s="1354"/>
      <c r="NMO14" s="1354"/>
      <c r="NMP14" s="1354"/>
      <c r="NMQ14" s="1354"/>
      <c r="NMR14" s="1354"/>
      <c r="NMS14" s="1354"/>
      <c r="NMT14" s="1354"/>
      <c r="NMU14" s="1354"/>
      <c r="NMV14" s="1354"/>
      <c r="NMW14" s="1354"/>
      <c r="NMX14" s="1354"/>
      <c r="NMY14" s="1354"/>
      <c r="NMZ14" s="1354"/>
      <c r="NNA14" s="1354"/>
      <c r="NNB14" s="1354"/>
      <c r="NNC14" s="1354"/>
      <c r="NND14" s="1354"/>
      <c r="NNE14" s="1354"/>
      <c r="NNF14" s="1354"/>
      <c r="NNG14" s="1354"/>
      <c r="NNH14" s="1354"/>
      <c r="NNI14" s="1354"/>
      <c r="NNJ14" s="1354"/>
      <c r="NNK14" s="1354"/>
      <c r="NNL14" s="1354"/>
      <c r="NNM14" s="1354"/>
      <c r="NNN14" s="1354"/>
      <c r="NNO14" s="1354"/>
      <c r="NNP14" s="1354"/>
      <c r="NNQ14" s="1354"/>
      <c r="NNR14" s="1354"/>
      <c r="NNS14" s="1354"/>
      <c r="NNT14" s="1354"/>
      <c r="NNU14" s="1354"/>
      <c r="NNV14" s="1354"/>
      <c r="NNW14" s="1354"/>
      <c r="NNX14" s="1354"/>
      <c r="NNY14" s="1354"/>
      <c r="NNZ14" s="1354"/>
      <c r="NOA14" s="1354"/>
      <c r="NOB14" s="1354"/>
      <c r="NOC14" s="1354"/>
      <c r="NOD14" s="1354"/>
      <c r="NOE14" s="1354"/>
      <c r="NOF14" s="1354"/>
      <c r="NOG14" s="1354"/>
      <c r="NOH14" s="1354"/>
      <c r="NOI14" s="1354"/>
      <c r="NOJ14" s="1354"/>
      <c r="NOK14" s="1354"/>
      <c r="NOL14" s="1354"/>
      <c r="NOM14" s="1354"/>
      <c r="NON14" s="1354"/>
      <c r="NOO14" s="1354"/>
      <c r="NOP14" s="1354"/>
      <c r="NOQ14" s="1354"/>
      <c r="NOR14" s="1354"/>
      <c r="NOS14" s="1354"/>
      <c r="NOT14" s="1354"/>
      <c r="NOU14" s="1354"/>
      <c r="NOV14" s="1354"/>
      <c r="NOW14" s="1354"/>
      <c r="NOX14" s="1354"/>
      <c r="NOY14" s="1354"/>
      <c r="NOZ14" s="1354"/>
      <c r="NPA14" s="1354"/>
      <c r="NPB14" s="1354"/>
      <c r="NPC14" s="1354"/>
      <c r="NPD14" s="1354"/>
      <c r="NPE14" s="1354"/>
      <c r="NPF14" s="1354"/>
      <c r="NPG14" s="1354"/>
      <c r="NPH14" s="1354"/>
      <c r="NPI14" s="1354"/>
      <c r="NPJ14" s="1354"/>
      <c r="NPK14" s="1354"/>
      <c r="NPL14" s="1354"/>
      <c r="NPM14" s="1354"/>
      <c r="NPN14" s="1354"/>
      <c r="NPO14" s="1354"/>
      <c r="NPP14" s="1354"/>
      <c r="NPQ14" s="1354"/>
      <c r="NPR14" s="1354"/>
      <c r="NPS14" s="1354"/>
      <c r="NPT14" s="1354"/>
      <c r="NPU14" s="1354"/>
      <c r="NPV14" s="1354"/>
      <c r="NPW14" s="1354"/>
      <c r="NPX14" s="1354"/>
      <c r="NPY14" s="1354"/>
      <c r="NPZ14" s="1354"/>
      <c r="NQA14" s="1354"/>
      <c r="NQB14" s="1354"/>
      <c r="NQC14" s="1354"/>
      <c r="NQD14" s="1354"/>
      <c r="NQE14" s="1354"/>
      <c r="NQF14" s="1354"/>
      <c r="NQG14" s="1354"/>
      <c r="NQH14" s="1354"/>
      <c r="NQI14" s="1354"/>
      <c r="NQJ14" s="1354"/>
      <c r="NQK14" s="1354"/>
      <c r="NQL14" s="1354"/>
      <c r="NQM14" s="1354"/>
      <c r="NQN14" s="1354"/>
      <c r="NQO14" s="1354"/>
      <c r="NQP14" s="1354"/>
      <c r="NQQ14" s="1354"/>
      <c r="NQR14" s="1354"/>
      <c r="NQS14" s="1354"/>
      <c r="NQT14" s="1354"/>
      <c r="NQU14" s="1354"/>
      <c r="NQV14" s="1354"/>
      <c r="NQW14" s="1354"/>
      <c r="NQX14" s="1354"/>
      <c r="NQY14" s="1354"/>
      <c r="NQZ14" s="1354"/>
      <c r="NRA14" s="1354"/>
      <c r="NRB14" s="1354"/>
      <c r="NRC14" s="1354"/>
      <c r="NRD14" s="1354"/>
      <c r="NRE14" s="1354"/>
      <c r="NRF14" s="1354"/>
      <c r="NRG14" s="1354"/>
      <c r="NRH14" s="1354"/>
      <c r="NRI14" s="1354"/>
      <c r="NRJ14" s="1354"/>
      <c r="NRK14" s="1354"/>
      <c r="NRL14" s="1354"/>
      <c r="NRM14" s="1354"/>
      <c r="NRN14" s="1354"/>
      <c r="NRO14" s="1354"/>
      <c r="NRP14" s="1354"/>
      <c r="NRQ14" s="1354"/>
      <c r="NRR14" s="1354"/>
      <c r="NRS14" s="1354"/>
      <c r="NRT14" s="1354"/>
      <c r="NRU14" s="1354"/>
      <c r="NRV14" s="1354"/>
      <c r="NRW14" s="1354"/>
      <c r="NRX14" s="1354"/>
      <c r="NRY14" s="1354"/>
      <c r="NRZ14" s="1354"/>
      <c r="NSA14" s="1354"/>
      <c r="NSB14" s="1354"/>
      <c r="NSC14" s="1354"/>
      <c r="NSD14" s="1354"/>
      <c r="NSE14" s="1354"/>
      <c r="NSF14" s="1354"/>
      <c r="NSG14" s="1354"/>
      <c r="NSH14" s="1354"/>
      <c r="NSI14" s="1354"/>
      <c r="NSJ14" s="1354"/>
      <c r="NSK14" s="1354"/>
      <c r="NSL14" s="1354"/>
      <c r="NSM14" s="1354"/>
      <c r="NSN14" s="1354"/>
      <c r="NSO14" s="1354"/>
      <c r="NSP14" s="1354"/>
      <c r="NSQ14" s="1354"/>
      <c r="NSR14" s="1354"/>
      <c r="NSS14" s="1354"/>
      <c r="NST14" s="1354"/>
      <c r="NSU14" s="1354"/>
      <c r="NSV14" s="1354"/>
      <c r="NSW14" s="1354"/>
      <c r="NSX14" s="1354"/>
      <c r="NSY14" s="1354"/>
      <c r="NSZ14" s="1354"/>
      <c r="NTA14" s="1354"/>
      <c r="NTB14" s="1354"/>
      <c r="NTC14" s="1354"/>
      <c r="NTD14" s="1354"/>
      <c r="NTE14" s="1354"/>
      <c r="NTF14" s="1354"/>
      <c r="NTG14" s="1354"/>
      <c r="NTH14" s="1354"/>
      <c r="NTI14" s="1354"/>
      <c r="NTJ14" s="1354"/>
      <c r="NTK14" s="1354"/>
      <c r="NTL14" s="1354"/>
      <c r="NTM14" s="1354"/>
      <c r="NTN14" s="1354"/>
      <c r="NTO14" s="1354"/>
      <c r="NTP14" s="1354"/>
      <c r="NTQ14" s="1354"/>
      <c r="NTR14" s="1354"/>
      <c r="NTS14" s="1354"/>
      <c r="NTT14" s="1354"/>
      <c r="NTU14" s="1354"/>
      <c r="NTV14" s="1354"/>
      <c r="NTW14" s="1354"/>
      <c r="NTX14" s="1354"/>
      <c r="NTY14" s="1354"/>
      <c r="NTZ14" s="1354"/>
      <c r="NUA14" s="1354"/>
      <c r="NUB14" s="1354"/>
      <c r="NUC14" s="1354"/>
      <c r="NUD14" s="1354"/>
      <c r="NUE14" s="1354"/>
      <c r="NUF14" s="1354"/>
      <c r="NUG14" s="1354"/>
      <c r="NUH14" s="1354"/>
      <c r="NUI14" s="1354"/>
      <c r="NUJ14" s="1354"/>
      <c r="NUK14" s="1354"/>
      <c r="NUL14" s="1354"/>
      <c r="NUM14" s="1354"/>
      <c r="NUN14" s="1354"/>
      <c r="NUO14" s="1354"/>
      <c r="NUP14" s="1354"/>
      <c r="NUQ14" s="1354"/>
      <c r="NUR14" s="1354"/>
      <c r="NUS14" s="1354"/>
      <c r="NUT14" s="1354"/>
      <c r="NUU14" s="1354"/>
      <c r="NUV14" s="1354"/>
      <c r="NUW14" s="1354"/>
      <c r="NUX14" s="1354"/>
      <c r="NUY14" s="1354"/>
      <c r="NUZ14" s="1354"/>
      <c r="NVA14" s="1354"/>
      <c r="NVB14" s="1354"/>
      <c r="NVC14" s="1354"/>
      <c r="NVD14" s="1354"/>
      <c r="NVE14" s="1354"/>
      <c r="NVF14" s="1354"/>
      <c r="NVG14" s="1354"/>
      <c r="NVH14" s="1354"/>
      <c r="NVI14" s="1354"/>
      <c r="NVJ14" s="1354"/>
      <c r="NVK14" s="1354"/>
      <c r="NVL14" s="1354"/>
      <c r="NVM14" s="1354"/>
      <c r="NVN14" s="1354"/>
      <c r="NVO14" s="1354"/>
      <c r="NVP14" s="1354"/>
      <c r="NVQ14" s="1354"/>
      <c r="NVR14" s="1354"/>
      <c r="NVS14" s="1354"/>
      <c r="NVT14" s="1354"/>
      <c r="NVU14" s="1354"/>
      <c r="NVV14" s="1354"/>
      <c r="NVW14" s="1354"/>
      <c r="NVX14" s="1354"/>
      <c r="NVY14" s="1354"/>
      <c r="NVZ14" s="1354"/>
      <c r="NWA14" s="1354"/>
      <c r="NWB14" s="1354"/>
      <c r="NWC14" s="1354"/>
      <c r="NWD14" s="1354"/>
      <c r="NWE14" s="1354"/>
      <c r="NWF14" s="1354"/>
      <c r="NWG14" s="1354"/>
      <c r="NWH14" s="1354"/>
      <c r="NWI14" s="1354"/>
      <c r="NWJ14" s="1354"/>
      <c r="NWK14" s="1354"/>
      <c r="NWL14" s="1354"/>
      <c r="NWM14" s="1354"/>
      <c r="NWN14" s="1354"/>
      <c r="NWO14" s="1354"/>
      <c r="NWP14" s="1354"/>
      <c r="NWQ14" s="1354"/>
      <c r="NWR14" s="1354"/>
      <c r="NWS14" s="1354"/>
      <c r="NWT14" s="1354"/>
      <c r="NWU14" s="1354"/>
      <c r="NWV14" s="1354"/>
      <c r="NWW14" s="1354"/>
      <c r="NWX14" s="1354"/>
      <c r="NWY14" s="1354"/>
      <c r="NWZ14" s="1354"/>
      <c r="NXA14" s="1354"/>
      <c r="NXB14" s="1354"/>
      <c r="NXC14" s="1354"/>
      <c r="NXD14" s="1354"/>
      <c r="NXE14" s="1354"/>
      <c r="NXF14" s="1354"/>
      <c r="NXG14" s="1354"/>
      <c r="NXH14" s="1354"/>
      <c r="NXI14" s="1354"/>
      <c r="NXJ14" s="1354"/>
      <c r="NXK14" s="1354"/>
      <c r="NXL14" s="1354"/>
      <c r="NXM14" s="1354"/>
      <c r="NXN14" s="1354"/>
      <c r="NXO14" s="1354"/>
      <c r="NXP14" s="1354"/>
      <c r="NXQ14" s="1354"/>
      <c r="NXR14" s="1354"/>
      <c r="NXS14" s="1354"/>
      <c r="NXT14" s="1354"/>
      <c r="NXU14" s="1354"/>
      <c r="NXV14" s="1354"/>
      <c r="NXW14" s="1354"/>
      <c r="NXX14" s="1354"/>
      <c r="NXY14" s="1354"/>
      <c r="NXZ14" s="1354"/>
      <c r="NYA14" s="1354"/>
      <c r="NYB14" s="1354"/>
      <c r="NYC14" s="1354"/>
      <c r="NYD14" s="1354"/>
      <c r="NYE14" s="1354"/>
      <c r="NYF14" s="1354"/>
      <c r="NYG14" s="1354"/>
      <c r="NYH14" s="1354"/>
      <c r="NYI14" s="1354"/>
      <c r="NYJ14" s="1354"/>
      <c r="NYK14" s="1354"/>
      <c r="NYL14" s="1354"/>
      <c r="NYM14" s="1354"/>
      <c r="NYN14" s="1354"/>
      <c r="NYO14" s="1354"/>
      <c r="NYP14" s="1354"/>
      <c r="NYQ14" s="1354"/>
      <c r="NYR14" s="1354"/>
      <c r="NYS14" s="1354"/>
      <c r="NYT14" s="1354"/>
      <c r="NYU14" s="1354"/>
      <c r="NYV14" s="1354"/>
      <c r="NYW14" s="1354"/>
      <c r="NYX14" s="1354"/>
      <c r="NYY14" s="1354"/>
      <c r="NYZ14" s="1354"/>
      <c r="NZA14" s="1354"/>
      <c r="NZB14" s="1354"/>
      <c r="NZC14" s="1354"/>
      <c r="NZD14" s="1354"/>
      <c r="NZE14" s="1354"/>
      <c r="NZF14" s="1354"/>
      <c r="NZG14" s="1354"/>
      <c r="NZH14" s="1354"/>
      <c r="NZI14" s="1354"/>
      <c r="NZJ14" s="1354"/>
      <c r="NZK14" s="1354"/>
      <c r="NZL14" s="1354"/>
      <c r="NZM14" s="1354"/>
      <c r="NZN14" s="1354"/>
      <c r="NZO14" s="1354"/>
      <c r="NZP14" s="1354"/>
      <c r="NZQ14" s="1354"/>
      <c r="NZR14" s="1354"/>
      <c r="NZS14" s="1354"/>
      <c r="NZT14" s="1354"/>
      <c r="NZU14" s="1354"/>
      <c r="NZV14" s="1354"/>
      <c r="NZW14" s="1354"/>
      <c r="NZX14" s="1354"/>
      <c r="NZY14" s="1354"/>
      <c r="NZZ14" s="1354"/>
      <c r="OAA14" s="1354"/>
      <c r="OAB14" s="1354"/>
      <c r="OAC14" s="1354"/>
      <c r="OAD14" s="1354"/>
      <c r="OAE14" s="1354"/>
      <c r="OAF14" s="1354"/>
      <c r="OAG14" s="1354"/>
      <c r="OAH14" s="1354"/>
      <c r="OAI14" s="1354"/>
      <c r="OAJ14" s="1354"/>
      <c r="OAK14" s="1354"/>
      <c r="OAL14" s="1354"/>
      <c r="OAM14" s="1354"/>
      <c r="OAN14" s="1354"/>
      <c r="OAO14" s="1354"/>
      <c r="OAP14" s="1354"/>
      <c r="OAQ14" s="1354"/>
      <c r="OAR14" s="1354"/>
      <c r="OAS14" s="1354"/>
      <c r="OAT14" s="1354"/>
      <c r="OAU14" s="1354"/>
      <c r="OAV14" s="1354"/>
      <c r="OAW14" s="1354"/>
      <c r="OAX14" s="1354"/>
      <c r="OAY14" s="1354"/>
      <c r="OAZ14" s="1354"/>
      <c r="OBA14" s="1354"/>
      <c r="OBB14" s="1354"/>
      <c r="OBC14" s="1354"/>
      <c r="OBD14" s="1354"/>
      <c r="OBE14" s="1354"/>
      <c r="OBF14" s="1354"/>
      <c r="OBG14" s="1354"/>
      <c r="OBH14" s="1354"/>
      <c r="OBI14" s="1354"/>
      <c r="OBJ14" s="1354"/>
      <c r="OBK14" s="1354"/>
      <c r="OBL14" s="1354"/>
      <c r="OBM14" s="1354"/>
      <c r="OBN14" s="1354"/>
      <c r="OBO14" s="1354"/>
      <c r="OBP14" s="1354"/>
      <c r="OBQ14" s="1354"/>
      <c r="OBR14" s="1354"/>
      <c r="OBS14" s="1354"/>
      <c r="OBT14" s="1354"/>
      <c r="OBU14" s="1354"/>
      <c r="OBV14" s="1354"/>
      <c r="OBW14" s="1354"/>
      <c r="OBX14" s="1354"/>
      <c r="OBY14" s="1354"/>
      <c r="OBZ14" s="1354"/>
      <c r="OCA14" s="1354"/>
      <c r="OCB14" s="1354"/>
      <c r="OCC14" s="1354"/>
      <c r="OCD14" s="1354"/>
      <c r="OCE14" s="1354"/>
      <c r="OCF14" s="1354"/>
      <c r="OCG14" s="1354"/>
      <c r="OCH14" s="1354"/>
      <c r="OCI14" s="1354"/>
      <c r="OCJ14" s="1354"/>
      <c r="OCK14" s="1354"/>
      <c r="OCL14" s="1354"/>
      <c r="OCM14" s="1354"/>
      <c r="OCN14" s="1354"/>
      <c r="OCO14" s="1354"/>
      <c r="OCP14" s="1354"/>
      <c r="OCQ14" s="1354"/>
      <c r="OCR14" s="1354"/>
      <c r="OCS14" s="1354"/>
      <c r="OCT14" s="1354"/>
      <c r="OCU14" s="1354"/>
      <c r="OCV14" s="1354"/>
      <c r="OCW14" s="1354"/>
      <c r="OCX14" s="1354"/>
      <c r="OCY14" s="1354"/>
      <c r="OCZ14" s="1354"/>
      <c r="ODA14" s="1354"/>
      <c r="ODB14" s="1354"/>
      <c r="ODC14" s="1354"/>
      <c r="ODD14" s="1354"/>
      <c r="ODE14" s="1354"/>
      <c r="ODF14" s="1354"/>
      <c r="ODG14" s="1354"/>
      <c r="ODH14" s="1354"/>
      <c r="ODI14" s="1354"/>
      <c r="ODJ14" s="1354"/>
      <c r="ODK14" s="1354"/>
      <c r="ODL14" s="1354"/>
      <c r="ODM14" s="1354"/>
      <c r="ODN14" s="1354"/>
      <c r="ODO14" s="1354"/>
      <c r="ODP14" s="1354"/>
      <c r="ODQ14" s="1354"/>
      <c r="ODR14" s="1354"/>
      <c r="ODS14" s="1354"/>
      <c r="ODT14" s="1354"/>
      <c r="ODU14" s="1354"/>
      <c r="ODV14" s="1354"/>
      <c r="ODW14" s="1354"/>
      <c r="ODX14" s="1354"/>
      <c r="ODY14" s="1354"/>
      <c r="ODZ14" s="1354"/>
      <c r="OEA14" s="1354"/>
      <c r="OEB14" s="1354"/>
      <c r="OEC14" s="1354"/>
      <c r="OED14" s="1354"/>
      <c r="OEE14" s="1354"/>
      <c r="OEF14" s="1354"/>
      <c r="OEG14" s="1354"/>
      <c r="OEH14" s="1354"/>
      <c r="OEI14" s="1354"/>
      <c r="OEJ14" s="1354"/>
      <c r="OEK14" s="1354"/>
      <c r="OEL14" s="1354"/>
      <c r="OEM14" s="1354"/>
      <c r="OEN14" s="1354"/>
      <c r="OEO14" s="1354"/>
      <c r="OEP14" s="1354"/>
      <c r="OEQ14" s="1354"/>
      <c r="OER14" s="1354"/>
      <c r="OES14" s="1354"/>
      <c r="OET14" s="1354"/>
      <c r="OEU14" s="1354"/>
      <c r="OEV14" s="1354"/>
      <c r="OEW14" s="1354"/>
      <c r="OEX14" s="1354"/>
      <c r="OEY14" s="1354"/>
      <c r="OEZ14" s="1354"/>
      <c r="OFA14" s="1354"/>
      <c r="OFB14" s="1354"/>
      <c r="OFC14" s="1354"/>
      <c r="OFD14" s="1354"/>
      <c r="OFE14" s="1354"/>
      <c r="OFF14" s="1354"/>
      <c r="OFG14" s="1354"/>
      <c r="OFH14" s="1354"/>
      <c r="OFI14" s="1354"/>
      <c r="OFJ14" s="1354"/>
      <c r="OFK14" s="1354"/>
      <c r="OFL14" s="1354"/>
      <c r="OFM14" s="1354"/>
      <c r="OFN14" s="1354"/>
      <c r="OFO14" s="1354"/>
      <c r="OFP14" s="1354"/>
      <c r="OFQ14" s="1354"/>
      <c r="OFR14" s="1354"/>
      <c r="OFS14" s="1354"/>
      <c r="OFT14" s="1354"/>
      <c r="OFU14" s="1354"/>
      <c r="OFV14" s="1354"/>
      <c r="OFW14" s="1354"/>
      <c r="OFX14" s="1354"/>
      <c r="OFY14" s="1354"/>
      <c r="OFZ14" s="1354"/>
      <c r="OGA14" s="1354"/>
      <c r="OGB14" s="1354"/>
      <c r="OGC14" s="1354"/>
      <c r="OGD14" s="1354"/>
      <c r="OGE14" s="1354"/>
      <c r="OGF14" s="1354"/>
      <c r="OGG14" s="1354"/>
      <c r="OGH14" s="1354"/>
      <c r="OGI14" s="1354"/>
      <c r="OGJ14" s="1354"/>
      <c r="OGK14" s="1354"/>
      <c r="OGL14" s="1354"/>
      <c r="OGM14" s="1354"/>
      <c r="OGN14" s="1354"/>
      <c r="OGO14" s="1354"/>
      <c r="OGP14" s="1354"/>
      <c r="OGQ14" s="1354"/>
      <c r="OGR14" s="1354"/>
      <c r="OGS14" s="1354"/>
      <c r="OGT14" s="1354"/>
      <c r="OGU14" s="1354"/>
      <c r="OGV14" s="1354"/>
      <c r="OGW14" s="1354"/>
      <c r="OGX14" s="1354"/>
      <c r="OGY14" s="1354"/>
      <c r="OGZ14" s="1354"/>
      <c r="OHA14" s="1354"/>
      <c r="OHB14" s="1354"/>
      <c r="OHC14" s="1354"/>
      <c r="OHD14" s="1354"/>
      <c r="OHE14" s="1354"/>
      <c r="OHF14" s="1354"/>
      <c r="OHG14" s="1354"/>
      <c r="OHH14" s="1354"/>
      <c r="OHI14" s="1354"/>
      <c r="OHJ14" s="1354"/>
      <c r="OHK14" s="1354"/>
      <c r="OHL14" s="1354"/>
      <c r="OHM14" s="1354"/>
      <c r="OHN14" s="1354"/>
      <c r="OHO14" s="1354"/>
      <c r="OHP14" s="1354"/>
      <c r="OHQ14" s="1354"/>
      <c r="OHR14" s="1354"/>
      <c r="OHS14" s="1354"/>
      <c r="OHT14" s="1354"/>
      <c r="OHU14" s="1354"/>
      <c r="OHV14" s="1354"/>
      <c r="OHW14" s="1354"/>
      <c r="OHX14" s="1354"/>
      <c r="OHY14" s="1354"/>
      <c r="OHZ14" s="1354"/>
      <c r="OIA14" s="1354"/>
      <c r="OIB14" s="1354"/>
      <c r="OIC14" s="1354"/>
      <c r="OID14" s="1354"/>
      <c r="OIE14" s="1354"/>
      <c r="OIF14" s="1354"/>
      <c r="OIG14" s="1354"/>
      <c r="OIH14" s="1354"/>
      <c r="OII14" s="1354"/>
      <c r="OIJ14" s="1354"/>
      <c r="OIK14" s="1354"/>
      <c r="OIL14" s="1354"/>
      <c r="OIM14" s="1354"/>
      <c r="OIN14" s="1354"/>
      <c r="OIO14" s="1354"/>
      <c r="OIP14" s="1354"/>
      <c r="OIQ14" s="1354"/>
      <c r="OIR14" s="1354"/>
      <c r="OIS14" s="1354"/>
      <c r="OIT14" s="1354"/>
      <c r="OIU14" s="1354"/>
      <c r="OIV14" s="1354"/>
      <c r="OIW14" s="1354"/>
      <c r="OIX14" s="1354"/>
      <c r="OIY14" s="1354"/>
      <c r="OIZ14" s="1354"/>
      <c r="OJA14" s="1354"/>
      <c r="OJB14" s="1354"/>
      <c r="OJC14" s="1354"/>
      <c r="OJD14" s="1354"/>
      <c r="OJE14" s="1354"/>
      <c r="OJF14" s="1354"/>
      <c r="OJG14" s="1354"/>
      <c r="OJH14" s="1354"/>
      <c r="OJI14" s="1354"/>
      <c r="OJJ14" s="1354"/>
      <c r="OJK14" s="1354"/>
      <c r="OJL14" s="1354"/>
      <c r="OJM14" s="1354"/>
      <c r="OJN14" s="1354"/>
      <c r="OJO14" s="1354"/>
      <c r="OJP14" s="1354"/>
      <c r="OJQ14" s="1354"/>
      <c r="OJR14" s="1354"/>
      <c r="OJS14" s="1354"/>
      <c r="OJT14" s="1354"/>
      <c r="OJU14" s="1354"/>
      <c r="OJV14" s="1354"/>
      <c r="OJW14" s="1354"/>
      <c r="OJX14" s="1354"/>
      <c r="OJY14" s="1354"/>
      <c r="OJZ14" s="1354"/>
      <c r="OKA14" s="1354"/>
      <c r="OKB14" s="1354"/>
      <c r="OKC14" s="1354"/>
      <c r="OKD14" s="1354"/>
      <c r="OKE14" s="1354"/>
      <c r="OKF14" s="1354"/>
      <c r="OKG14" s="1354"/>
      <c r="OKH14" s="1354"/>
      <c r="OKI14" s="1354"/>
      <c r="OKJ14" s="1354"/>
      <c r="OKK14" s="1354"/>
      <c r="OKL14" s="1354"/>
      <c r="OKM14" s="1354"/>
      <c r="OKN14" s="1354"/>
      <c r="OKO14" s="1354"/>
      <c r="OKP14" s="1354"/>
      <c r="OKQ14" s="1354"/>
      <c r="OKR14" s="1354"/>
      <c r="OKS14" s="1354"/>
      <c r="OKT14" s="1354"/>
      <c r="OKU14" s="1354"/>
      <c r="OKV14" s="1354"/>
      <c r="OKW14" s="1354"/>
      <c r="OKX14" s="1354"/>
      <c r="OKY14" s="1354"/>
      <c r="OKZ14" s="1354"/>
      <c r="OLA14" s="1354"/>
      <c r="OLB14" s="1354"/>
      <c r="OLC14" s="1354"/>
      <c r="OLD14" s="1354"/>
      <c r="OLE14" s="1354"/>
      <c r="OLF14" s="1354"/>
      <c r="OLG14" s="1354"/>
      <c r="OLH14" s="1354"/>
      <c r="OLI14" s="1354"/>
      <c r="OLJ14" s="1354"/>
      <c r="OLK14" s="1354"/>
      <c r="OLL14" s="1354"/>
      <c r="OLM14" s="1354"/>
      <c r="OLN14" s="1354"/>
      <c r="OLO14" s="1354"/>
      <c r="OLP14" s="1354"/>
      <c r="OLQ14" s="1354"/>
      <c r="OLR14" s="1354"/>
      <c r="OLS14" s="1354"/>
      <c r="OLT14" s="1354"/>
      <c r="OLU14" s="1354"/>
      <c r="OLV14" s="1354"/>
      <c r="OLW14" s="1354"/>
      <c r="OLX14" s="1354"/>
      <c r="OLY14" s="1354"/>
      <c r="OLZ14" s="1354"/>
      <c r="OMA14" s="1354"/>
      <c r="OMB14" s="1354"/>
      <c r="OMC14" s="1354"/>
      <c r="OMD14" s="1354"/>
      <c r="OME14" s="1354"/>
      <c r="OMF14" s="1354"/>
      <c r="OMG14" s="1354"/>
      <c r="OMH14" s="1354"/>
      <c r="OMI14" s="1354"/>
      <c r="OMJ14" s="1354"/>
      <c r="OMK14" s="1354"/>
      <c r="OML14" s="1354"/>
      <c r="OMM14" s="1354"/>
      <c r="OMN14" s="1354"/>
      <c r="OMO14" s="1354"/>
      <c r="OMP14" s="1354"/>
      <c r="OMQ14" s="1354"/>
      <c r="OMR14" s="1354"/>
      <c r="OMS14" s="1354"/>
      <c r="OMT14" s="1354"/>
      <c r="OMU14" s="1354"/>
      <c r="OMV14" s="1354"/>
      <c r="OMW14" s="1354"/>
      <c r="OMX14" s="1354"/>
      <c r="OMY14" s="1354"/>
      <c r="OMZ14" s="1354"/>
      <c r="ONA14" s="1354"/>
      <c r="ONB14" s="1354"/>
      <c r="ONC14" s="1354"/>
      <c r="OND14" s="1354"/>
      <c r="ONE14" s="1354"/>
      <c r="ONF14" s="1354"/>
      <c r="ONG14" s="1354"/>
      <c r="ONH14" s="1354"/>
      <c r="ONI14" s="1354"/>
      <c r="ONJ14" s="1354"/>
      <c r="ONK14" s="1354"/>
      <c r="ONL14" s="1354"/>
      <c r="ONM14" s="1354"/>
      <c r="ONN14" s="1354"/>
      <c r="ONO14" s="1354"/>
      <c r="ONP14" s="1354"/>
      <c r="ONQ14" s="1354"/>
      <c r="ONR14" s="1354"/>
      <c r="ONS14" s="1354"/>
      <c r="ONT14" s="1354"/>
      <c r="ONU14" s="1354"/>
      <c r="ONV14" s="1354"/>
      <c r="ONW14" s="1354"/>
      <c r="ONX14" s="1354"/>
      <c r="ONY14" s="1354"/>
      <c r="ONZ14" s="1354"/>
      <c r="OOA14" s="1354"/>
      <c r="OOB14" s="1354"/>
      <c r="OOC14" s="1354"/>
      <c r="OOD14" s="1354"/>
      <c r="OOE14" s="1354"/>
      <c r="OOF14" s="1354"/>
      <c r="OOG14" s="1354"/>
      <c r="OOH14" s="1354"/>
      <c r="OOI14" s="1354"/>
      <c r="OOJ14" s="1354"/>
      <c r="OOK14" s="1354"/>
      <c r="OOL14" s="1354"/>
      <c r="OOM14" s="1354"/>
      <c r="OON14" s="1354"/>
      <c r="OOO14" s="1354"/>
      <c r="OOP14" s="1354"/>
      <c r="OOQ14" s="1354"/>
      <c r="OOR14" s="1354"/>
      <c r="OOS14" s="1354"/>
      <c r="OOT14" s="1354"/>
      <c r="OOU14" s="1354"/>
      <c r="OOV14" s="1354"/>
      <c r="OOW14" s="1354"/>
      <c r="OOX14" s="1354"/>
      <c r="OOY14" s="1354"/>
      <c r="OOZ14" s="1354"/>
      <c r="OPA14" s="1354"/>
      <c r="OPB14" s="1354"/>
      <c r="OPC14" s="1354"/>
      <c r="OPD14" s="1354"/>
      <c r="OPE14" s="1354"/>
      <c r="OPF14" s="1354"/>
      <c r="OPG14" s="1354"/>
      <c r="OPH14" s="1354"/>
      <c r="OPI14" s="1354"/>
      <c r="OPJ14" s="1354"/>
      <c r="OPK14" s="1354"/>
      <c r="OPL14" s="1354"/>
      <c r="OPM14" s="1354"/>
      <c r="OPN14" s="1354"/>
      <c r="OPO14" s="1354"/>
      <c r="OPP14" s="1354"/>
      <c r="OPQ14" s="1354"/>
      <c r="OPR14" s="1354"/>
      <c r="OPS14" s="1354"/>
      <c r="OPT14" s="1354"/>
      <c r="OPU14" s="1354"/>
      <c r="OPV14" s="1354"/>
      <c r="OPW14" s="1354"/>
      <c r="OPX14" s="1354"/>
      <c r="OPY14" s="1354"/>
      <c r="OPZ14" s="1354"/>
      <c r="OQA14" s="1354"/>
      <c r="OQB14" s="1354"/>
      <c r="OQC14" s="1354"/>
      <c r="OQD14" s="1354"/>
      <c r="OQE14" s="1354"/>
      <c r="OQF14" s="1354"/>
      <c r="OQG14" s="1354"/>
      <c r="OQH14" s="1354"/>
      <c r="OQI14" s="1354"/>
      <c r="OQJ14" s="1354"/>
      <c r="OQK14" s="1354"/>
      <c r="OQL14" s="1354"/>
      <c r="OQM14" s="1354"/>
      <c r="OQN14" s="1354"/>
      <c r="OQO14" s="1354"/>
      <c r="OQP14" s="1354"/>
      <c r="OQQ14" s="1354"/>
      <c r="OQR14" s="1354"/>
      <c r="OQS14" s="1354"/>
      <c r="OQT14" s="1354"/>
      <c r="OQU14" s="1354"/>
      <c r="OQV14" s="1354"/>
      <c r="OQW14" s="1354"/>
      <c r="OQX14" s="1354"/>
      <c r="OQY14" s="1354"/>
      <c r="OQZ14" s="1354"/>
      <c r="ORA14" s="1354"/>
      <c r="ORB14" s="1354"/>
      <c r="ORC14" s="1354"/>
      <c r="ORD14" s="1354"/>
      <c r="ORE14" s="1354"/>
      <c r="ORF14" s="1354"/>
      <c r="ORG14" s="1354"/>
      <c r="ORH14" s="1354"/>
      <c r="ORI14" s="1354"/>
      <c r="ORJ14" s="1354"/>
      <c r="ORK14" s="1354"/>
      <c r="ORL14" s="1354"/>
      <c r="ORM14" s="1354"/>
      <c r="ORN14" s="1354"/>
      <c r="ORO14" s="1354"/>
      <c r="ORP14" s="1354"/>
      <c r="ORQ14" s="1354"/>
      <c r="ORR14" s="1354"/>
      <c r="ORS14" s="1354"/>
      <c r="ORT14" s="1354"/>
      <c r="ORU14" s="1354"/>
      <c r="ORV14" s="1354"/>
      <c r="ORW14" s="1354"/>
      <c r="ORX14" s="1354"/>
      <c r="ORY14" s="1354"/>
      <c r="ORZ14" s="1354"/>
      <c r="OSA14" s="1354"/>
      <c r="OSB14" s="1354"/>
      <c r="OSC14" s="1354"/>
      <c r="OSD14" s="1354"/>
      <c r="OSE14" s="1354"/>
      <c r="OSF14" s="1354"/>
      <c r="OSG14" s="1354"/>
      <c r="OSH14" s="1354"/>
      <c r="OSI14" s="1354"/>
      <c r="OSJ14" s="1354"/>
      <c r="OSK14" s="1354"/>
      <c r="OSL14" s="1354"/>
      <c r="OSM14" s="1354"/>
      <c r="OSN14" s="1354"/>
      <c r="OSO14" s="1354"/>
      <c r="OSP14" s="1354"/>
      <c r="OSQ14" s="1354"/>
      <c r="OSR14" s="1354"/>
      <c r="OSS14" s="1354"/>
      <c r="OST14" s="1354"/>
      <c r="OSU14" s="1354"/>
      <c r="OSV14" s="1354"/>
      <c r="OSW14" s="1354"/>
      <c r="OSX14" s="1354"/>
      <c r="OSY14" s="1354"/>
      <c r="OSZ14" s="1354"/>
      <c r="OTA14" s="1354"/>
      <c r="OTB14" s="1354"/>
      <c r="OTC14" s="1354"/>
      <c r="OTD14" s="1354"/>
      <c r="OTE14" s="1354"/>
      <c r="OTF14" s="1354"/>
      <c r="OTG14" s="1354"/>
      <c r="OTH14" s="1354"/>
      <c r="OTI14" s="1354"/>
      <c r="OTJ14" s="1354"/>
      <c r="OTK14" s="1354"/>
      <c r="OTL14" s="1354"/>
      <c r="OTM14" s="1354"/>
      <c r="OTN14" s="1354"/>
      <c r="OTO14" s="1354"/>
      <c r="OTP14" s="1354"/>
      <c r="OTQ14" s="1354"/>
      <c r="OTR14" s="1354"/>
      <c r="OTS14" s="1354"/>
      <c r="OTT14" s="1354"/>
      <c r="OTU14" s="1354"/>
      <c r="OTV14" s="1354"/>
      <c r="OTW14" s="1354"/>
      <c r="OTX14" s="1354"/>
      <c r="OTY14" s="1354"/>
      <c r="OTZ14" s="1354"/>
      <c r="OUA14" s="1354"/>
      <c r="OUB14" s="1354"/>
      <c r="OUC14" s="1354"/>
      <c r="OUD14" s="1354"/>
      <c r="OUE14" s="1354"/>
      <c r="OUF14" s="1354"/>
      <c r="OUG14" s="1354"/>
      <c r="OUH14" s="1354"/>
      <c r="OUI14" s="1354"/>
      <c r="OUJ14" s="1354"/>
      <c r="OUK14" s="1354"/>
      <c r="OUL14" s="1354"/>
      <c r="OUM14" s="1354"/>
      <c r="OUN14" s="1354"/>
      <c r="OUO14" s="1354"/>
      <c r="OUP14" s="1354"/>
      <c r="OUQ14" s="1354"/>
      <c r="OUR14" s="1354"/>
      <c r="OUS14" s="1354"/>
      <c r="OUT14" s="1354"/>
      <c r="OUU14" s="1354"/>
      <c r="OUV14" s="1354"/>
      <c r="OUW14" s="1354"/>
      <c r="OUX14" s="1354"/>
      <c r="OUY14" s="1354"/>
      <c r="OUZ14" s="1354"/>
      <c r="OVA14" s="1354"/>
      <c r="OVB14" s="1354"/>
      <c r="OVC14" s="1354"/>
      <c r="OVD14" s="1354"/>
      <c r="OVE14" s="1354"/>
      <c r="OVF14" s="1354"/>
      <c r="OVG14" s="1354"/>
      <c r="OVH14" s="1354"/>
      <c r="OVI14" s="1354"/>
      <c r="OVJ14" s="1354"/>
      <c r="OVK14" s="1354"/>
      <c r="OVL14" s="1354"/>
      <c r="OVM14" s="1354"/>
      <c r="OVN14" s="1354"/>
      <c r="OVO14" s="1354"/>
      <c r="OVP14" s="1354"/>
      <c r="OVQ14" s="1354"/>
      <c r="OVR14" s="1354"/>
      <c r="OVS14" s="1354"/>
      <c r="OVT14" s="1354"/>
      <c r="OVU14" s="1354"/>
      <c r="OVV14" s="1354"/>
      <c r="OVW14" s="1354"/>
      <c r="OVX14" s="1354"/>
      <c r="OVY14" s="1354"/>
      <c r="OVZ14" s="1354"/>
      <c r="OWA14" s="1354"/>
      <c r="OWB14" s="1354"/>
      <c r="OWC14" s="1354"/>
      <c r="OWD14" s="1354"/>
      <c r="OWE14" s="1354"/>
      <c r="OWF14" s="1354"/>
      <c r="OWG14" s="1354"/>
      <c r="OWH14" s="1354"/>
      <c r="OWI14" s="1354"/>
      <c r="OWJ14" s="1354"/>
      <c r="OWK14" s="1354"/>
      <c r="OWL14" s="1354"/>
      <c r="OWM14" s="1354"/>
      <c r="OWN14" s="1354"/>
      <c r="OWO14" s="1354"/>
      <c r="OWP14" s="1354"/>
      <c r="OWQ14" s="1354"/>
      <c r="OWR14" s="1354"/>
      <c r="OWS14" s="1354"/>
      <c r="OWT14" s="1354"/>
      <c r="OWU14" s="1354"/>
      <c r="OWV14" s="1354"/>
      <c r="OWW14" s="1354"/>
      <c r="OWX14" s="1354"/>
      <c r="OWY14" s="1354"/>
      <c r="OWZ14" s="1354"/>
      <c r="OXA14" s="1354"/>
      <c r="OXB14" s="1354"/>
      <c r="OXC14" s="1354"/>
      <c r="OXD14" s="1354"/>
      <c r="OXE14" s="1354"/>
      <c r="OXF14" s="1354"/>
      <c r="OXG14" s="1354"/>
      <c r="OXH14" s="1354"/>
      <c r="OXI14" s="1354"/>
      <c r="OXJ14" s="1354"/>
      <c r="OXK14" s="1354"/>
      <c r="OXL14" s="1354"/>
      <c r="OXM14" s="1354"/>
      <c r="OXN14" s="1354"/>
      <c r="OXO14" s="1354"/>
      <c r="OXP14" s="1354"/>
      <c r="OXQ14" s="1354"/>
      <c r="OXR14" s="1354"/>
      <c r="OXS14" s="1354"/>
      <c r="OXT14" s="1354"/>
      <c r="OXU14" s="1354"/>
      <c r="OXV14" s="1354"/>
      <c r="OXW14" s="1354"/>
      <c r="OXX14" s="1354"/>
      <c r="OXY14" s="1354"/>
      <c r="OXZ14" s="1354"/>
      <c r="OYA14" s="1354"/>
      <c r="OYB14" s="1354"/>
      <c r="OYC14" s="1354"/>
      <c r="OYD14" s="1354"/>
      <c r="OYE14" s="1354"/>
      <c r="OYF14" s="1354"/>
      <c r="OYG14" s="1354"/>
      <c r="OYH14" s="1354"/>
      <c r="OYI14" s="1354"/>
      <c r="OYJ14" s="1354"/>
      <c r="OYK14" s="1354"/>
      <c r="OYL14" s="1354"/>
      <c r="OYM14" s="1354"/>
      <c r="OYN14" s="1354"/>
      <c r="OYO14" s="1354"/>
      <c r="OYP14" s="1354"/>
      <c r="OYQ14" s="1354"/>
      <c r="OYR14" s="1354"/>
      <c r="OYS14" s="1354"/>
      <c r="OYT14" s="1354"/>
      <c r="OYU14" s="1354"/>
      <c r="OYV14" s="1354"/>
      <c r="OYW14" s="1354"/>
      <c r="OYX14" s="1354"/>
      <c r="OYY14" s="1354"/>
      <c r="OYZ14" s="1354"/>
      <c r="OZA14" s="1354"/>
      <c r="OZB14" s="1354"/>
      <c r="OZC14" s="1354"/>
      <c r="OZD14" s="1354"/>
      <c r="OZE14" s="1354"/>
      <c r="OZF14" s="1354"/>
      <c r="OZG14" s="1354"/>
      <c r="OZH14" s="1354"/>
      <c r="OZI14" s="1354"/>
      <c r="OZJ14" s="1354"/>
      <c r="OZK14" s="1354"/>
      <c r="OZL14" s="1354"/>
      <c r="OZM14" s="1354"/>
      <c r="OZN14" s="1354"/>
      <c r="OZO14" s="1354"/>
      <c r="OZP14" s="1354"/>
      <c r="OZQ14" s="1354"/>
      <c r="OZR14" s="1354"/>
      <c r="OZS14" s="1354"/>
      <c r="OZT14" s="1354"/>
      <c r="OZU14" s="1354"/>
      <c r="OZV14" s="1354"/>
      <c r="OZW14" s="1354"/>
      <c r="OZX14" s="1354"/>
      <c r="OZY14" s="1354"/>
      <c r="OZZ14" s="1354"/>
      <c r="PAA14" s="1354"/>
      <c r="PAB14" s="1354"/>
      <c r="PAC14" s="1354"/>
      <c r="PAD14" s="1354"/>
      <c r="PAE14" s="1354"/>
      <c r="PAF14" s="1354"/>
      <c r="PAG14" s="1354"/>
      <c r="PAH14" s="1354"/>
      <c r="PAI14" s="1354"/>
      <c r="PAJ14" s="1354"/>
      <c r="PAK14" s="1354"/>
      <c r="PAL14" s="1354"/>
      <c r="PAM14" s="1354"/>
      <c r="PAN14" s="1354"/>
      <c r="PAO14" s="1354"/>
      <c r="PAP14" s="1354"/>
      <c r="PAQ14" s="1354"/>
      <c r="PAR14" s="1354"/>
      <c r="PAS14" s="1354"/>
      <c r="PAT14" s="1354"/>
      <c r="PAU14" s="1354"/>
      <c r="PAV14" s="1354"/>
      <c r="PAW14" s="1354"/>
      <c r="PAX14" s="1354"/>
      <c r="PAY14" s="1354"/>
      <c r="PAZ14" s="1354"/>
      <c r="PBA14" s="1354"/>
      <c r="PBB14" s="1354"/>
      <c r="PBC14" s="1354"/>
      <c r="PBD14" s="1354"/>
      <c r="PBE14" s="1354"/>
      <c r="PBF14" s="1354"/>
      <c r="PBG14" s="1354"/>
      <c r="PBH14" s="1354"/>
      <c r="PBI14" s="1354"/>
      <c r="PBJ14" s="1354"/>
      <c r="PBK14" s="1354"/>
      <c r="PBL14" s="1354"/>
      <c r="PBM14" s="1354"/>
      <c r="PBN14" s="1354"/>
      <c r="PBO14" s="1354"/>
      <c r="PBP14" s="1354"/>
      <c r="PBQ14" s="1354"/>
      <c r="PBR14" s="1354"/>
      <c r="PBS14" s="1354"/>
      <c r="PBT14" s="1354"/>
      <c r="PBU14" s="1354"/>
      <c r="PBV14" s="1354"/>
      <c r="PBW14" s="1354"/>
      <c r="PBX14" s="1354"/>
      <c r="PBY14" s="1354"/>
      <c r="PBZ14" s="1354"/>
      <c r="PCA14" s="1354"/>
      <c r="PCB14" s="1354"/>
      <c r="PCC14" s="1354"/>
      <c r="PCD14" s="1354"/>
      <c r="PCE14" s="1354"/>
      <c r="PCF14" s="1354"/>
      <c r="PCG14" s="1354"/>
      <c r="PCH14" s="1354"/>
      <c r="PCI14" s="1354"/>
      <c r="PCJ14" s="1354"/>
      <c r="PCK14" s="1354"/>
      <c r="PCL14" s="1354"/>
      <c r="PCM14" s="1354"/>
      <c r="PCN14" s="1354"/>
      <c r="PCO14" s="1354"/>
      <c r="PCP14" s="1354"/>
      <c r="PCQ14" s="1354"/>
      <c r="PCR14" s="1354"/>
      <c r="PCS14" s="1354"/>
      <c r="PCT14" s="1354"/>
      <c r="PCU14" s="1354"/>
      <c r="PCV14" s="1354"/>
      <c r="PCW14" s="1354"/>
      <c r="PCX14" s="1354"/>
      <c r="PCY14" s="1354"/>
      <c r="PCZ14" s="1354"/>
      <c r="PDA14" s="1354"/>
      <c r="PDB14" s="1354"/>
      <c r="PDC14" s="1354"/>
      <c r="PDD14" s="1354"/>
      <c r="PDE14" s="1354"/>
      <c r="PDF14" s="1354"/>
      <c r="PDG14" s="1354"/>
      <c r="PDH14" s="1354"/>
      <c r="PDI14" s="1354"/>
      <c r="PDJ14" s="1354"/>
      <c r="PDK14" s="1354"/>
      <c r="PDL14" s="1354"/>
      <c r="PDM14" s="1354"/>
      <c r="PDN14" s="1354"/>
      <c r="PDO14" s="1354"/>
      <c r="PDP14" s="1354"/>
      <c r="PDQ14" s="1354"/>
      <c r="PDR14" s="1354"/>
      <c r="PDS14" s="1354"/>
      <c r="PDT14" s="1354"/>
      <c r="PDU14" s="1354"/>
      <c r="PDV14" s="1354"/>
      <c r="PDW14" s="1354"/>
      <c r="PDX14" s="1354"/>
      <c r="PDY14" s="1354"/>
      <c r="PDZ14" s="1354"/>
      <c r="PEA14" s="1354"/>
      <c r="PEB14" s="1354"/>
      <c r="PEC14" s="1354"/>
      <c r="PED14" s="1354"/>
      <c r="PEE14" s="1354"/>
      <c r="PEF14" s="1354"/>
      <c r="PEG14" s="1354"/>
      <c r="PEH14" s="1354"/>
      <c r="PEI14" s="1354"/>
      <c r="PEJ14" s="1354"/>
      <c r="PEK14" s="1354"/>
      <c r="PEL14" s="1354"/>
      <c r="PEM14" s="1354"/>
      <c r="PEN14" s="1354"/>
      <c r="PEO14" s="1354"/>
      <c r="PEP14" s="1354"/>
      <c r="PEQ14" s="1354"/>
      <c r="PER14" s="1354"/>
      <c r="PES14" s="1354"/>
      <c r="PET14" s="1354"/>
      <c r="PEU14" s="1354"/>
      <c r="PEV14" s="1354"/>
      <c r="PEW14" s="1354"/>
      <c r="PEX14" s="1354"/>
      <c r="PEY14" s="1354"/>
      <c r="PEZ14" s="1354"/>
      <c r="PFA14" s="1354"/>
      <c r="PFB14" s="1354"/>
      <c r="PFC14" s="1354"/>
      <c r="PFD14" s="1354"/>
      <c r="PFE14" s="1354"/>
      <c r="PFF14" s="1354"/>
      <c r="PFG14" s="1354"/>
      <c r="PFH14" s="1354"/>
      <c r="PFI14" s="1354"/>
      <c r="PFJ14" s="1354"/>
      <c r="PFK14" s="1354"/>
      <c r="PFL14" s="1354"/>
      <c r="PFM14" s="1354"/>
      <c r="PFN14" s="1354"/>
      <c r="PFO14" s="1354"/>
      <c r="PFP14" s="1354"/>
      <c r="PFQ14" s="1354"/>
      <c r="PFR14" s="1354"/>
      <c r="PFS14" s="1354"/>
      <c r="PFT14" s="1354"/>
      <c r="PFU14" s="1354"/>
      <c r="PFV14" s="1354"/>
      <c r="PFW14" s="1354"/>
      <c r="PFX14" s="1354"/>
      <c r="PFY14" s="1354"/>
      <c r="PFZ14" s="1354"/>
      <c r="PGA14" s="1354"/>
      <c r="PGB14" s="1354"/>
      <c r="PGC14" s="1354"/>
      <c r="PGD14" s="1354"/>
      <c r="PGE14" s="1354"/>
      <c r="PGF14" s="1354"/>
      <c r="PGG14" s="1354"/>
      <c r="PGH14" s="1354"/>
      <c r="PGI14" s="1354"/>
      <c r="PGJ14" s="1354"/>
      <c r="PGK14" s="1354"/>
      <c r="PGL14" s="1354"/>
      <c r="PGM14" s="1354"/>
      <c r="PGN14" s="1354"/>
      <c r="PGO14" s="1354"/>
      <c r="PGP14" s="1354"/>
      <c r="PGQ14" s="1354"/>
      <c r="PGR14" s="1354"/>
      <c r="PGS14" s="1354"/>
      <c r="PGT14" s="1354"/>
      <c r="PGU14" s="1354"/>
      <c r="PGV14" s="1354"/>
      <c r="PGW14" s="1354"/>
      <c r="PGX14" s="1354"/>
      <c r="PGY14" s="1354"/>
      <c r="PGZ14" s="1354"/>
      <c r="PHA14" s="1354"/>
      <c r="PHB14" s="1354"/>
      <c r="PHC14" s="1354"/>
      <c r="PHD14" s="1354"/>
      <c r="PHE14" s="1354"/>
      <c r="PHF14" s="1354"/>
      <c r="PHG14" s="1354"/>
      <c r="PHH14" s="1354"/>
      <c r="PHI14" s="1354"/>
      <c r="PHJ14" s="1354"/>
      <c r="PHK14" s="1354"/>
      <c r="PHL14" s="1354"/>
      <c r="PHM14" s="1354"/>
      <c r="PHN14" s="1354"/>
      <c r="PHO14" s="1354"/>
      <c r="PHP14" s="1354"/>
      <c r="PHQ14" s="1354"/>
      <c r="PHR14" s="1354"/>
      <c r="PHS14" s="1354"/>
      <c r="PHT14" s="1354"/>
      <c r="PHU14" s="1354"/>
      <c r="PHV14" s="1354"/>
      <c r="PHW14" s="1354"/>
      <c r="PHX14" s="1354"/>
      <c r="PHY14" s="1354"/>
      <c r="PHZ14" s="1354"/>
      <c r="PIA14" s="1354"/>
      <c r="PIB14" s="1354"/>
      <c r="PIC14" s="1354"/>
      <c r="PID14" s="1354"/>
      <c r="PIE14" s="1354"/>
      <c r="PIF14" s="1354"/>
      <c r="PIG14" s="1354"/>
      <c r="PIH14" s="1354"/>
      <c r="PII14" s="1354"/>
      <c r="PIJ14" s="1354"/>
      <c r="PIK14" s="1354"/>
      <c r="PIL14" s="1354"/>
      <c r="PIM14" s="1354"/>
      <c r="PIN14" s="1354"/>
      <c r="PIO14" s="1354"/>
      <c r="PIP14" s="1354"/>
      <c r="PIQ14" s="1354"/>
      <c r="PIR14" s="1354"/>
      <c r="PIS14" s="1354"/>
      <c r="PIT14" s="1354"/>
      <c r="PIU14" s="1354"/>
      <c r="PIV14" s="1354"/>
      <c r="PIW14" s="1354"/>
      <c r="PIX14" s="1354"/>
      <c r="PIY14" s="1354"/>
      <c r="PIZ14" s="1354"/>
      <c r="PJA14" s="1354"/>
      <c r="PJB14" s="1354"/>
      <c r="PJC14" s="1354"/>
      <c r="PJD14" s="1354"/>
      <c r="PJE14" s="1354"/>
      <c r="PJF14" s="1354"/>
      <c r="PJG14" s="1354"/>
      <c r="PJH14" s="1354"/>
      <c r="PJI14" s="1354"/>
      <c r="PJJ14" s="1354"/>
      <c r="PJK14" s="1354"/>
      <c r="PJL14" s="1354"/>
      <c r="PJM14" s="1354"/>
      <c r="PJN14" s="1354"/>
      <c r="PJO14" s="1354"/>
      <c r="PJP14" s="1354"/>
      <c r="PJQ14" s="1354"/>
      <c r="PJR14" s="1354"/>
      <c r="PJS14" s="1354"/>
      <c r="PJT14" s="1354"/>
      <c r="PJU14" s="1354"/>
      <c r="PJV14" s="1354"/>
      <c r="PJW14" s="1354"/>
      <c r="PJX14" s="1354"/>
      <c r="PJY14" s="1354"/>
      <c r="PJZ14" s="1354"/>
      <c r="PKA14" s="1354"/>
      <c r="PKB14" s="1354"/>
      <c r="PKC14" s="1354"/>
      <c r="PKD14" s="1354"/>
      <c r="PKE14" s="1354"/>
      <c r="PKF14" s="1354"/>
      <c r="PKG14" s="1354"/>
      <c r="PKH14" s="1354"/>
      <c r="PKI14" s="1354"/>
      <c r="PKJ14" s="1354"/>
      <c r="PKK14" s="1354"/>
      <c r="PKL14" s="1354"/>
      <c r="PKM14" s="1354"/>
      <c r="PKN14" s="1354"/>
      <c r="PKO14" s="1354"/>
      <c r="PKP14" s="1354"/>
      <c r="PKQ14" s="1354"/>
      <c r="PKR14" s="1354"/>
      <c r="PKS14" s="1354"/>
      <c r="PKT14" s="1354"/>
      <c r="PKU14" s="1354"/>
      <c r="PKV14" s="1354"/>
      <c r="PKW14" s="1354"/>
      <c r="PKX14" s="1354"/>
      <c r="PKY14" s="1354"/>
      <c r="PKZ14" s="1354"/>
      <c r="PLA14" s="1354"/>
      <c r="PLB14" s="1354"/>
      <c r="PLC14" s="1354"/>
      <c r="PLD14" s="1354"/>
      <c r="PLE14" s="1354"/>
      <c r="PLF14" s="1354"/>
      <c r="PLG14" s="1354"/>
      <c r="PLH14" s="1354"/>
      <c r="PLI14" s="1354"/>
      <c r="PLJ14" s="1354"/>
      <c r="PLK14" s="1354"/>
      <c r="PLL14" s="1354"/>
      <c r="PLM14" s="1354"/>
      <c r="PLN14" s="1354"/>
      <c r="PLO14" s="1354"/>
      <c r="PLP14" s="1354"/>
      <c r="PLQ14" s="1354"/>
      <c r="PLR14" s="1354"/>
      <c r="PLS14" s="1354"/>
      <c r="PLT14" s="1354"/>
      <c r="PLU14" s="1354"/>
      <c r="PLV14" s="1354"/>
      <c r="PLW14" s="1354"/>
      <c r="PLX14" s="1354"/>
      <c r="PLY14" s="1354"/>
      <c r="PLZ14" s="1354"/>
      <c r="PMA14" s="1354"/>
      <c r="PMB14" s="1354"/>
      <c r="PMC14" s="1354"/>
      <c r="PMD14" s="1354"/>
      <c r="PME14" s="1354"/>
      <c r="PMF14" s="1354"/>
      <c r="PMG14" s="1354"/>
      <c r="PMH14" s="1354"/>
      <c r="PMI14" s="1354"/>
      <c r="PMJ14" s="1354"/>
      <c r="PMK14" s="1354"/>
      <c r="PML14" s="1354"/>
      <c r="PMM14" s="1354"/>
      <c r="PMN14" s="1354"/>
      <c r="PMO14" s="1354"/>
      <c r="PMP14" s="1354"/>
      <c r="PMQ14" s="1354"/>
      <c r="PMR14" s="1354"/>
      <c r="PMS14" s="1354"/>
      <c r="PMT14" s="1354"/>
      <c r="PMU14" s="1354"/>
      <c r="PMV14" s="1354"/>
      <c r="PMW14" s="1354"/>
      <c r="PMX14" s="1354"/>
      <c r="PMY14" s="1354"/>
      <c r="PMZ14" s="1354"/>
      <c r="PNA14" s="1354"/>
      <c r="PNB14" s="1354"/>
      <c r="PNC14" s="1354"/>
      <c r="PND14" s="1354"/>
      <c r="PNE14" s="1354"/>
      <c r="PNF14" s="1354"/>
      <c r="PNG14" s="1354"/>
      <c r="PNH14" s="1354"/>
      <c r="PNI14" s="1354"/>
      <c r="PNJ14" s="1354"/>
      <c r="PNK14" s="1354"/>
      <c r="PNL14" s="1354"/>
      <c r="PNM14" s="1354"/>
      <c r="PNN14" s="1354"/>
      <c r="PNO14" s="1354"/>
      <c r="PNP14" s="1354"/>
      <c r="PNQ14" s="1354"/>
      <c r="PNR14" s="1354"/>
      <c r="PNS14" s="1354"/>
      <c r="PNT14" s="1354"/>
      <c r="PNU14" s="1354"/>
      <c r="PNV14" s="1354"/>
      <c r="PNW14" s="1354"/>
      <c r="PNX14" s="1354"/>
      <c r="PNY14" s="1354"/>
      <c r="PNZ14" s="1354"/>
      <c r="POA14" s="1354"/>
      <c r="POB14" s="1354"/>
      <c r="POC14" s="1354"/>
      <c r="POD14" s="1354"/>
      <c r="POE14" s="1354"/>
      <c r="POF14" s="1354"/>
      <c r="POG14" s="1354"/>
      <c r="POH14" s="1354"/>
      <c r="POI14" s="1354"/>
      <c r="POJ14" s="1354"/>
      <c r="POK14" s="1354"/>
      <c r="POL14" s="1354"/>
      <c r="POM14" s="1354"/>
      <c r="PON14" s="1354"/>
      <c r="POO14" s="1354"/>
      <c r="POP14" s="1354"/>
      <c r="POQ14" s="1354"/>
      <c r="POR14" s="1354"/>
      <c r="POS14" s="1354"/>
      <c r="POT14" s="1354"/>
      <c r="POU14" s="1354"/>
      <c r="POV14" s="1354"/>
      <c r="POW14" s="1354"/>
      <c r="POX14" s="1354"/>
      <c r="POY14" s="1354"/>
      <c r="POZ14" s="1354"/>
      <c r="PPA14" s="1354"/>
      <c r="PPB14" s="1354"/>
      <c r="PPC14" s="1354"/>
      <c r="PPD14" s="1354"/>
      <c r="PPE14" s="1354"/>
      <c r="PPF14" s="1354"/>
      <c r="PPG14" s="1354"/>
      <c r="PPH14" s="1354"/>
      <c r="PPI14" s="1354"/>
      <c r="PPJ14" s="1354"/>
      <c r="PPK14" s="1354"/>
      <c r="PPL14" s="1354"/>
      <c r="PPM14" s="1354"/>
      <c r="PPN14" s="1354"/>
      <c r="PPO14" s="1354"/>
      <c r="PPP14" s="1354"/>
      <c r="PPQ14" s="1354"/>
      <c r="PPR14" s="1354"/>
      <c r="PPS14" s="1354"/>
      <c r="PPT14" s="1354"/>
      <c r="PPU14" s="1354"/>
      <c r="PPV14" s="1354"/>
      <c r="PPW14" s="1354"/>
      <c r="PPX14" s="1354"/>
      <c r="PPY14" s="1354"/>
      <c r="PPZ14" s="1354"/>
      <c r="PQA14" s="1354"/>
      <c r="PQB14" s="1354"/>
      <c r="PQC14" s="1354"/>
      <c r="PQD14" s="1354"/>
      <c r="PQE14" s="1354"/>
      <c r="PQF14" s="1354"/>
      <c r="PQG14" s="1354"/>
      <c r="PQH14" s="1354"/>
      <c r="PQI14" s="1354"/>
      <c r="PQJ14" s="1354"/>
      <c r="PQK14" s="1354"/>
      <c r="PQL14" s="1354"/>
      <c r="PQM14" s="1354"/>
      <c r="PQN14" s="1354"/>
      <c r="PQO14" s="1354"/>
      <c r="PQP14" s="1354"/>
      <c r="PQQ14" s="1354"/>
      <c r="PQR14" s="1354"/>
      <c r="PQS14" s="1354"/>
      <c r="PQT14" s="1354"/>
      <c r="PQU14" s="1354"/>
      <c r="PQV14" s="1354"/>
      <c r="PQW14" s="1354"/>
      <c r="PQX14" s="1354"/>
      <c r="PQY14" s="1354"/>
      <c r="PQZ14" s="1354"/>
      <c r="PRA14" s="1354"/>
      <c r="PRB14" s="1354"/>
      <c r="PRC14" s="1354"/>
      <c r="PRD14" s="1354"/>
      <c r="PRE14" s="1354"/>
      <c r="PRF14" s="1354"/>
      <c r="PRG14" s="1354"/>
      <c r="PRH14" s="1354"/>
      <c r="PRI14" s="1354"/>
      <c r="PRJ14" s="1354"/>
      <c r="PRK14" s="1354"/>
      <c r="PRL14" s="1354"/>
      <c r="PRM14" s="1354"/>
      <c r="PRN14" s="1354"/>
      <c r="PRO14" s="1354"/>
      <c r="PRP14" s="1354"/>
      <c r="PRQ14" s="1354"/>
      <c r="PRR14" s="1354"/>
      <c r="PRS14" s="1354"/>
      <c r="PRT14" s="1354"/>
      <c r="PRU14" s="1354"/>
      <c r="PRV14" s="1354"/>
      <c r="PRW14" s="1354"/>
      <c r="PRX14" s="1354"/>
      <c r="PRY14" s="1354"/>
      <c r="PRZ14" s="1354"/>
      <c r="PSA14" s="1354"/>
      <c r="PSB14" s="1354"/>
      <c r="PSC14" s="1354"/>
      <c r="PSD14" s="1354"/>
      <c r="PSE14" s="1354"/>
      <c r="PSF14" s="1354"/>
      <c r="PSG14" s="1354"/>
      <c r="PSH14" s="1354"/>
      <c r="PSI14" s="1354"/>
      <c r="PSJ14" s="1354"/>
      <c r="PSK14" s="1354"/>
      <c r="PSL14" s="1354"/>
      <c r="PSM14" s="1354"/>
      <c r="PSN14" s="1354"/>
      <c r="PSO14" s="1354"/>
      <c r="PSP14" s="1354"/>
      <c r="PSQ14" s="1354"/>
      <c r="PSR14" s="1354"/>
      <c r="PSS14" s="1354"/>
      <c r="PST14" s="1354"/>
      <c r="PSU14" s="1354"/>
      <c r="PSV14" s="1354"/>
      <c r="PSW14" s="1354"/>
      <c r="PSX14" s="1354"/>
      <c r="PSY14" s="1354"/>
      <c r="PSZ14" s="1354"/>
      <c r="PTA14" s="1354"/>
      <c r="PTB14" s="1354"/>
      <c r="PTC14" s="1354"/>
      <c r="PTD14" s="1354"/>
      <c r="PTE14" s="1354"/>
      <c r="PTF14" s="1354"/>
      <c r="PTG14" s="1354"/>
      <c r="PTH14" s="1354"/>
      <c r="PTI14" s="1354"/>
      <c r="PTJ14" s="1354"/>
      <c r="PTK14" s="1354"/>
      <c r="PTL14" s="1354"/>
      <c r="PTM14" s="1354"/>
      <c r="PTN14" s="1354"/>
      <c r="PTO14" s="1354"/>
      <c r="PTP14" s="1354"/>
      <c r="PTQ14" s="1354"/>
      <c r="PTR14" s="1354"/>
      <c r="PTS14" s="1354"/>
      <c r="PTT14" s="1354"/>
      <c r="PTU14" s="1354"/>
      <c r="PTV14" s="1354"/>
      <c r="PTW14" s="1354"/>
      <c r="PTX14" s="1354"/>
      <c r="PTY14" s="1354"/>
      <c r="PTZ14" s="1354"/>
      <c r="PUA14" s="1354"/>
      <c r="PUB14" s="1354"/>
      <c r="PUC14" s="1354"/>
      <c r="PUD14" s="1354"/>
      <c r="PUE14" s="1354"/>
      <c r="PUF14" s="1354"/>
      <c r="PUG14" s="1354"/>
      <c r="PUH14" s="1354"/>
      <c r="PUI14" s="1354"/>
      <c r="PUJ14" s="1354"/>
      <c r="PUK14" s="1354"/>
      <c r="PUL14" s="1354"/>
      <c r="PUM14" s="1354"/>
      <c r="PUN14" s="1354"/>
      <c r="PUO14" s="1354"/>
      <c r="PUP14" s="1354"/>
      <c r="PUQ14" s="1354"/>
      <c r="PUR14" s="1354"/>
      <c r="PUS14" s="1354"/>
      <c r="PUT14" s="1354"/>
      <c r="PUU14" s="1354"/>
      <c r="PUV14" s="1354"/>
      <c r="PUW14" s="1354"/>
      <c r="PUX14" s="1354"/>
      <c r="PUY14" s="1354"/>
      <c r="PUZ14" s="1354"/>
      <c r="PVA14" s="1354"/>
      <c r="PVB14" s="1354"/>
      <c r="PVC14" s="1354"/>
      <c r="PVD14" s="1354"/>
      <c r="PVE14" s="1354"/>
      <c r="PVF14" s="1354"/>
      <c r="PVG14" s="1354"/>
      <c r="PVH14" s="1354"/>
      <c r="PVI14" s="1354"/>
      <c r="PVJ14" s="1354"/>
      <c r="PVK14" s="1354"/>
      <c r="PVL14" s="1354"/>
      <c r="PVM14" s="1354"/>
      <c r="PVN14" s="1354"/>
      <c r="PVO14" s="1354"/>
      <c r="PVP14" s="1354"/>
      <c r="PVQ14" s="1354"/>
      <c r="PVR14" s="1354"/>
      <c r="PVS14" s="1354"/>
      <c r="PVT14" s="1354"/>
      <c r="PVU14" s="1354"/>
      <c r="PVV14" s="1354"/>
      <c r="PVW14" s="1354"/>
      <c r="PVX14" s="1354"/>
      <c r="PVY14" s="1354"/>
      <c r="PVZ14" s="1354"/>
      <c r="PWA14" s="1354"/>
      <c r="PWB14" s="1354"/>
      <c r="PWC14" s="1354"/>
      <c r="PWD14" s="1354"/>
      <c r="PWE14" s="1354"/>
      <c r="PWF14" s="1354"/>
      <c r="PWG14" s="1354"/>
      <c r="PWH14" s="1354"/>
      <c r="PWI14" s="1354"/>
      <c r="PWJ14" s="1354"/>
      <c r="PWK14" s="1354"/>
      <c r="PWL14" s="1354"/>
      <c r="PWM14" s="1354"/>
      <c r="PWN14" s="1354"/>
      <c r="PWO14" s="1354"/>
      <c r="PWP14" s="1354"/>
      <c r="PWQ14" s="1354"/>
      <c r="PWR14" s="1354"/>
      <c r="PWS14" s="1354"/>
      <c r="PWT14" s="1354"/>
      <c r="PWU14" s="1354"/>
      <c r="PWV14" s="1354"/>
      <c r="PWW14" s="1354"/>
      <c r="PWX14" s="1354"/>
      <c r="PWY14" s="1354"/>
      <c r="PWZ14" s="1354"/>
      <c r="PXA14" s="1354"/>
      <c r="PXB14" s="1354"/>
      <c r="PXC14" s="1354"/>
      <c r="PXD14" s="1354"/>
      <c r="PXE14" s="1354"/>
      <c r="PXF14" s="1354"/>
      <c r="PXG14" s="1354"/>
      <c r="PXH14" s="1354"/>
      <c r="PXI14" s="1354"/>
      <c r="PXJ14" s="1354"/>
      <c r="PXK14" s="1354"/>
      <c r="PXL14" s="1354"/>
      <c r="PXM14" s="1354"/>
      <c r="PXN14" s="1354"/>
      <c r="PXO14" s="1354"/>
      <c r="PXP14" s="1354"/>
      <c r="PXQ14" s="1354"/>
      <c r="PXR14" s="1354"/>
      <c r="PXS14" s="1354"/>
      <c r="PXT14" s="1354"/>
      <c r="PXU14" s="1354"/>
      <c r="PXV14" s="1354"/>
      <c r="PXW14" s="1354"/>
      <c r="PXX14" s="1354"/>
      <c r="PXY14" s="1354"/>
      <c r="PXZ14" s="1354"/>
      <c r="PYA14" s="1354"/>
      <c r="PYB14" s="1354"/>
      <c r="PYC14" s="1354"/>
      <c r="PYD14" s="1354"/>
      <c r="PYE14" s="1354"/>
      <c r="PYF14" s="1354"/>
      <c r="PYG14" s="1354"/>
      <c r="PYH14" s="1354"/>
      <c r="PYI14" s="1354"/>
      <c r="PYJ14" s="1354"/>
      <c r="PYK14" s="1354"/>
      <c r="PYL14" s="1354"/>
      <c r="PYM14" s="1354"/>
      <c r="PYN14" s="1354"/>
      <c r="PYO14" s="1354"/>
      <c r="PYP14" s="1354"/>
      <c r="PYQ14" s="1354"/>
      <c r="PYR14" s="1354"/>
      <c r="PYS14" s="1354"/>
      <c r="PYT14" s="1354"/>
      <c r="PYU14" s="1354"/>
      <c r="PYV14" s="1354"/>
      <c r="PYW14" s="1354"/>
      <c r="PYX14" s="1354"/>
      <c r="PYY14" s="1354"/>
      <c r="PYZ14" s="1354"/>
      <c r="PZA14" s="1354"/>
      <c r="PZB14" s="1354"/>
      <c r="PZC14" s="1354"/>
      <c r="PZD14" s="1354"/>
      <c r="PZE14" s="1354"/>
      <c r="PZF14" s="1354"/>
      <c r="PZG14" s="1354"/>
      <c r="PZH14" s="1354"/>
      <c r="PZI14" s="1354"/>
      <c r="PZJ14" s="1354"/>
      <c r="PZK14" s="1354"/>
      <c r="PZL14" s="1354"/>
      <c r="PZM14" s="1354"/>
      <c r="PZN14" s="1354"/>
      <c r="PZO14" s="1354"/>
      <c r="PZP14" s="1354"/>
      <c r="PZQ14" s="1354"/>
      <c r="PZR14" s="1354"/>
      <c r="PZS14" s="1354"/>
      <c r="PZT14" s="1354"/>
      <c r="PZU14" s="1354"/>
      <c r="PZV14" s="1354"/>
      <c r="PZW14" s="1354"/>
      <c r="PZX14" s="1354"/>
      <c r="PZY14" s="1354"/>
      <c r="PZZ14" s="1354"/>
      <c r="QAA14" s="1354"/>
      <c r="QAB14" s="1354"/>
      <c r="QAC14" s="1354"/>
      <c r="QAD14" s="1354"/>
      <c r="QAE14" s="1354"/>
      <c r="QAF14" s="1354"/>
      <c r="QAG14" s="1354"/>
      <c r="QAH14" s="1354"/>
      <c r="QAI14" s="1354"/>
      <c r="QAJ14" s="1354"/>
      <c r="QAK14" s="1354"/>
      <c r="QAL14" s="1354"/>
      <c r="QAM14" s="1354"/>
      <c r="QAN14" s="1354"/>
      <c r="QAO14" s="1354"/>
      <c r="QAP14" s="1354"/>
      <c r="QAQ14" s="1354"/>
      <c r="QAR14" s="1354"/>
      <c r="QAS14" s="1354"/>
      <c r="QAT14" s="1354"/>
      <c r="QAU14" s="1354"/>
      <c r="QAV14" s="1354"/>
      <c r="QAW14" s="1354"/>
      <c r="QAX14" s="1354"/>
      <c r="QAY14" s="1354"/>
      <c r="QAZ14" s="1354"/>
      <c r="QBA14" s="1354"/>
      <c r="QBB14" s="1354"/>
      <c r="QBC14" s="1354"/>
      <c r="QBD14" s="1354"/>
      <c r="QBE14" s="1354"/>
      <c r="QBF14" s="1354"/>
      <c r="QBG14" s="1354"/>
      <c r="QBH14" s="1354"/>
      <c r="QBI14" s="1354"/>
      <c r="QBJ14" s="1354"/>
      <c r="QBK14" s="1354"/>
      <c r="QBL14" s="1354"/>
      <c r="QBM14" s="1354"/>
      <c r="QBN14" s="1354"/>
      <c r="QBO14" s="1354"/>
      <c r="QBP14" s="1354"/>
      <c r="QBQ14" s="1354"/>
      <c r="QBR14" s="1354"/>
      <c r="QBS14" s="1354"/>
      <c r="QBT14" s="1354"/>
      <c r="QBU14" s="1354"/>
      <c r="QBV14" s="1354"/>
      <c r="QBW14" s="1354"/>
      <c r="QBX14" s="1354"/>
      <c r="QBY14" s="1354"/>
      <c r="QBZ14" s="1354"/>
      <c r="QCA14" s="1354"/>
      <c r="QCB14" s="1354"/>
      <c r="QCC14" s="1354"/>
      <c r="QCD14" s="1354"/>
      <c r="QCE14" s="1354"/>
      <c r="QCF14" s="1354"/>
      <c r="QCG14" s="1354"/>
      <c r="QCH14" s="1354"/>
      <c r="QCI14" s="1354"/>
      <c r="QCJ14" s="1354"/>
      <c r="QCK14" s="1354"/>
      <c r="QCL14" s="1354"/>
      <c r="QCM14" s="1354"/>
      <c r="QCN14" s="1354"/>
      <c r="QCO14" s="1354"/>
      <c r="QCP14" s="1354"/>
      <c r="QCQ14" s="1354"/>
      <c r="QCR14" s="1354"/>
      <c r="QCS14" s="1354"/>
      <c r="QCT14" s="1354"/>
      <c r="QCU14" s="1354"/>
      <c r="QCV14" s="1354"/>
      <c r="QCW14" s="1354"/>
      <c r="QCX14" s="1354"/>
      <c r="QCY14" s="1354"/>
      <c r="QCZ14" s="1354"/>
      <c r="QDA14" s="1354"/>
      <c r="QDB14" s="1354"/>
      <c r="QDC14" s="1354"/>
      <c r="QDD14" s="1354"/>
      <c r="QDE14" s="1354"/>
      <c r="QDF14" s="1354"/>
      <c r="QDG14" s="1354"/>
      <c r="QDH14" s="1354"/>
      <c r="QDI14" s="1354"/>
      <c r="QDJ14" s="1354"/>
      <c r="QDK14" s="1354"/>
      <c r="QDL14" s="1354"/>
      <c r="QDM14" s="1354"/>
      <c r="QDN14" s="1354"/>
      <c r="QDO14" s="1354"/>
      <c r="QDP14" s="1354"/>
      <c r="QDQ14" s="1354"/>
      <c r="QDR14" s="1354"/>
      <c r="QDS14" s="1354"/>
      <c r="QDT14" s="1354"/>
      <c r="QDU14" s="1354"/>
      <c r="QDV14" s="1354"/>
      <c r="QDW14" s="1354"/>
      <c r="QDX14" s="1354"/>
      <c r="QDY14" s="1354"/>
      <c r="QDZ14" s="1354"/>
      <c r="QEA14" s="1354"/>
      <c r="QEB14" s="1354"/>
      <c r="QEC14" s="1354"/>
      <c r="QED14" s="1354"/>
      <c r="QEE14" s="1354"/>
      <c r="QEF14" s="1354"/>
      <c r="QEG14" s="1354"/>
      <c r="QEH14" s="1354"/>
      <c r="QEI14" s="1354"/>
      <c r="QEJ14" s="1354"/>
      <c r="QEK14" s="1354"/>
      <c r="QEL14" s="1354"/>
      <c r="QEM14" s="1354"/>
      <c r="QEN14" s="1354"/>
      <c r="QEO14" s="1354"/>
      <c r="QEP14" s="1354"/>
      <c r="QEQ14" s="1354"/>
      <c r="QER14" s="1354"/>
      <c r="QES14" s="1354"/>
      <c r="QET14" s="1354"/>
      <c r="QEU14" s="1354"/>
      <c r="QEV14" s="1354"/>
      <c r="QEW14" s="1354"/>
      <c r="QEX14" s="1354"/>
      <c r="QEY14" s="1354"/>
      <c r="QEZ14" s="1354"/>
      <c r="QFA14" s="1354"/>
      <c r="QFB14" s="1354"/>
      <c r="QFC14" s="1354"/>
      <c r="QFD14" s="1354"/>
      <c r="QFE14" s="1354"/>
      <c r="QFF14" s="1354"/>
      <c r="QFG14" s="1354"/>
      <c r="QFH14" s="1354"/>
      <c r="QFI14" s="1354"/>
      <c r="QFJ14" s="1354"/>
      <c r="QFK14" s="1354"/>
      <c r="QFL14" s="1354"/>
      <c r="QFM14" s="1354"/>
      <c r="QFN14" s="1354"/>
      <c r="QFO14" s="1354"/>
      <c r="QFP14" s="1354"/>
      <c r="QFQ14" s="1354"/>
      <c r="QFR14" s="1354"/>
      <c r="QFS14" s="1354"/>
      <c r="QFT14" s="1354"/>
      <c r="QFU14" s="1354"/>
      <c r="QFV14" s="1354"/>
      <c r="QFW14" s="1354"/>
      <c r="QFX14" s="1354"/>
      <c r="QFY14" s="1354"/>
      <c r="QFZ14" s="1354"/>
      <c r="QGA14" s="1354"/>
      <c r="QGB14" s="1354"/>
      <c r="QGC14" s="1354"/>
      <c r="QGD14" s="1354"/>
      <c r="QGE14" s="1354"/>
      <c r="QGF14" s="1354"/>
      <c r="QGG14" s="1354"/>
      <c r="QGH14" s="1354"/>
      <c r="QGI14" s="1354"/>
      <c r="QGJ14" s="1354"/>
      <c r="QGK14" s="1354"/>
      <c r="QGL14" s="1354"/>
      <c r="QGM14" s="1354"/>
      <c r="QGN14" s="1354"/>
      <c r="QGO14" s="1354"/>
      <c r="QGP14" s="1354"/>
      <c r="QGQ14" s="1354"/>
      <c r="QGR14" s="1354"/>
      <c r="QGS14" s="1354"/>
      <c r="QGT14" s="1354"/>
      <c r="QGU14" s="1354"/>
      <c r="QGV14" s="1354"/>
      <c r="QGW14" s="1354"/>
      <c r="QGX14" s="1354"/>
      <c r="QGY14" s="1354"/>
      <c r="QGZ14" s="1354"/>
      <c r="QHA14" s="1354"/>
      <c r="QHB14" s="1354"/>
      <c r="QHC14" s="1354"/>
      <c r="QHD14" s="1354"/>
      <c r="QHE14" s="1354"/>
      <c r="QHF14" s="1354"/>
      <c r="QHG14" s="1354"/>
      <c r="QHH14" s="1354"/>
      <c r="QHI14" s="1354"/>
      <c r="QHJ14" s="1354"/>
      <c r="QHK14" s="1354"/>
      <c r="QHL14" s="1354"/>
      <c r="QHM14" s="1354"/>
      <c r="QHN14" s="1354"/>
      <c r="QHO14" s="1354"/>
      <c r="QHP14" s="1354"/>
      <c r="QHQ14" s="1354"/>
      <c r="QHR14" s="1354"/>
      <c r="QHS14" s="1354"/>
      <c r="QHT14" s="1354"/>
      <c r="QHU14" s="1354"/>
      <c r="QHV14" s="1354"/>
      <c r="QHW14" s="1354"/>
      <c r="QHX14" s="1354"/>
      <c r="QHY14" s="1354"/>
      <c r="QHZ14" s="1354"/>
      <c r="QIA14" s="1354"/>
      <c r="QIB14" s="1354"/>
      <c r="QIC14" s="1354"/>
      <c r="QID14" s="1354"/>
      <c r="QIE14" s="1354"/>
      <c r="QIF14" s="1354"/>
      <c r="QIG14" s="1354"/>
      <c r="QIH14" s="1354"/>
      <c r="QII14" s="1354"/>
      <c r="QIJ14" s="1354"/>
      <c r="QIK14" s="1354"/>
      <c r="QIL14" s="1354"/>
      <c r="QIM14" s="1354"/>
      <c r="QIN14" s="1354"/>
      <c r="QIO14" s="1354"/>
      <c r="QIP14" s="1354"/>
      <c r="QIQ14" s="1354"/>
      <c r="QIR14" s="1354"/>
      <c r="QIS14" s="1354"/>
      <c r="QIT14" s="1354"/>
      <c r="QIU14" s="1354"/>
      <c r="QIV14" s="1354"/>
      <c r="QIW14" s="1354"/>
      <c r="QIX14" s="1354"/>
      <c r="QIY14" s="1354"/>
      <c r="QIZ14" s="1354"/>
      <c r="QJA14" s="1354"/>
      <c r="QJB14" s="1354"/>
      <c r="QJC14" s="1354"/>
      <c r="QJD14" s="1354"/>
      <c r="QJE14" s="1354"/>
      <c r="QJF14" s="1354"/>
      <c r="QJG14" s="1354"/>
      <c r="QJH14" s="1354"/>
      <c r="QJI14" s="1354"/>
      <c r="QJJ14" s="1354"/>
      <c r="QJK14" s="1354"/>
      <c r="QJL14" s="1354"/>
      <c r="QJM14" s="1354"/>
      <c r="QJN14" s="1354"/>
      <c r="QJO14" s="1354"/>
      <c r="QJP14" s="1354"/>
      <c r="QJQ14" s="1354"/>
      <c r="QJR14" s="1354"/>
      <c r="QJS14" s="1354"/>
      <c r="QJT14" s="1354"/>
      <c r="QJU14" s="1354"/>
      <c r="QJV14" s="1354"/>
      <c r="QJW14" s="1354"/>
      <c r="QJX14" s="1354"/>
      <c r="QJY14" s="1354"/>
      <c r="QJZ14" s="1354"/>
      <c r="QKA14" s="1354"/>
      <c r="QKB14" s="1354"/>
      <c r="QKC14" s="1354"/>
      <c r="QKD14" s="1354"/>
      <c r="QKE14" s="1354"/>
      <c r="QKF14" s="1354"/>
      <c r="QKG14" s="1354"/>
      <c r="QKH14" s="1354"/>
      <c r="QKI14" s="1354"/>
      <c r="QKJ14" s="1354"/>
      <c r="QKK14" s="1354"/>
      <c r="QKL14" s="1354"/>
      <c r="QKM14" s="1354"/>
      <c r="QKN14" s="1354"/>
      <c r="QKO14" s="1354"/>
      <c r="QKP14" s="1354"/>
      <c r="QKQ14" s="1354"/>
      <c r="QKR14" s="1354"/>
      <c r="QKS14" s="1354"/>
      <c r="QKT14" s="1354"/>
      <c r="QKU14" s="1354"/>
      <c r="QKV14" s="1354"/>
      <c r="QKW14" s="1354"/>
      <c r="QKX14" s="1354"/>
      <c r="QKY14" s="1354"/>
      <c r="QKZ14" s="1354"/>
      <c r="QLA14" s="1354"/>
      <c r="QLB14" s="1354"/>
      <c r="QLC14" s="1354"/>
      <c r="QLD14" s="1354"/>
      <c r="QLE14" s="1354"/>
      <c r="QLF14" s="1354"/>
      <c r="QLG14" s="1354"/>
      <c r="QLH14" s="1354"/>
      <c r="QLI14" s="1354"/>
      <c r="QLJ14" s="1354"/>
      <c r="QLK14" s="1354"/>
      <c r="QLL14" s="1354"/>
      <c r="QLM14" s="1354"/>
      <c r="QLN14" s="1354"/>
      <c r="QLO14" s="1354"/>
      <c r="QLP14" s="1354"/>
      <c r="QLQ14" s="1354"/>
      <c r="QLR14" s="1354"/>
      <c r="QLS14" s="1354"/>
      <c r="QLT14" s="1354"/>
      <c r="QLU14" s="1354"/>
      <c r="QLV14" s="1354"/>
      <c r="QLW14" s="1354"/>
      <c r="QLX14" s="1354"/>
      <c r="QLY14" s="1354"/>
      <c r="QLZ14" s="1354"/>
      <c r="QMA14" s="1354"/>
      <c r="QMB14" s="1354"/>
      <c r="QMC14" s="1354"/>
      <c r="QMD14" s="1354"/>
      <c r="QME14" s="1354"/>
      <c r="QMF14" s="1354"/>
      <c r="QMG14" s="1354"/>
      <c r="QMH14" s="1354"/>
      <c r="QMI14" s="1354"/>
      <c r="QMJ14" s="1354"/>
      <c r="QMK14" s="1354"/>
      <c r="QML14" s="1354"/>
      <c r="QMM14" s="1354"/>
      <c r="QMN14" s="1354"/>
      <c r="QMO14" s="1354"/>
      <c r="QMP14" s="1354"/>
      <c r="QMQ14" s="1354"/>
      <c r="QMR14" s="1354"/>
      <c r="QMS14" s="1354"/>
      <c r="QMT14" s="1354"/>
      <c r="QMU14" s="1354"/>
      <c r="QMV14" s="1354"/>
      <c r="QMW14" s="1354"/>
      <c r="QMX14" s="1354"/>
      <c r="QMY14" s="1354"/>
      <c r="QMZ14" s="1354"/>
      <c r="QNA14" s="1354"/>
      <c r="QNB14" s="1354"/>
      <c r="QNC14" s="1354"/>
      <c r="QND14" s="1354"/>
      <c r="QNE14" s="1354"/>
      <c r="QNF14" s="1354"/>
      <c r="QNG14" s="1354"/>
      <c r="QNH14" s="1354"/>
      <c r="QNI14" s="1354"/>
      <c r="QNJ14" s="1354"/>
      <c r="QNK14" s="1354"/>
      <c r="QNL14" s="1354"/>
      <c r="QNM14" s="1354"/>
      <c r="QNN14" s="1354"/>
      <c r="QNO14" s="1354"/>
      <c r="QNP14" s="1354"/>
      <c r="QNQ14" s="1354"/>
      <c r="QNR14" s="1354"/>
      <c r="QNS14" s="1354"/>
      <c r="QNT14" s="1354"/>
      <c r="QNU14" s="1354"/>
      <c r="QNV14" s="1354"/>
      <c r="QNW14" s="1354"/>
      <c r="QNX14" s="1354"/>
      <c r="QNY14" s="1354"/>
      <c r="QNZ14" s="1354"/>
      <c r="QOA14" s="1354"/>
      <c r="QOB14" s="1354"/>
      <c r="QOC14" s="1354"/>
      <c r="QOD14" s="1354"/>
      <c r="QOE14" s="1354"/>
      <c r="QOF14" s="1354"/>
      <c r="QOG14" s="1354"/>
      <c r="QOH14" s="1354"/>
      <c r="QOI14" s="1354"/>
      <c r="QOJ14" s="1354"/>
      <c r="QOK14" s="1354"/>
      <c r="QOL14" s="1354"/>
      <c r="QOM14" s="1354"/>
      <c r="QON14" s="1354"/>
      <c r="QOO14" s="1354"/>
      <c r="QOP14" s="1354"/>
      <c r="QOQ14" s="1354"/>
      <c r="QOR14" s="1354"/>
      <c r="QOS14" s="1354"/>
      <c r="QOT14" s="1354"/>
      <c r="QOU14" s="1354"/>
      <c r="QOV14" s="1354"/>
      <c r="QOW14" s="1354"/>
      <c r="QOX14" s="1354"/>
      <c r="QOY14" s="1354"/>
      <c r="QOZ14" s="1354"/>
      <c r="QPA14" s="1354"/>
      <c r="QPB14" s="1354"/>
      <c r="QPC14" s="1354"/>
      <c r="QPD14" s="1354"/>
      <c r="QPE14" s="1354"/>
      <c r="QPF14" s="1354"/>
      <c r="QPG14" s="1354"/>
      <c r="QPH14" s="1354"/>
      <c r="QPI14" s="1354"/>
      <c r="QPJ14" s="1354"/>
      <c r="QPK14" s="1354"/>
      <c r="QPL14" s="1354"/>
      <c r="QPM14" s="1354"/>
      <c r="QPN14" s="1354"/>
      <c r="QPO14" s="1354"/>
      <c r="QPP14" s="1354"/>
      <c r="QPQ14" s="1354"/>
      <c r="QPR14" s="1354"/>
      <c r="QPS14" s="1354"/>
      <c r="QPT14" s="1354"/>
      <c r="QPU14" s="1354"/>
      <c r="QPV14" s="1354"/>
      <c r="QPW14" s="1354"/>
      <c r="QPX14" s="1354"/>
      <c r="QPY14" s="1354"/>
      <c r="QPZ14" s="1354"/>
      <c r="QQA14" s="1354"/>
      <c r="QQB14" s="1354"/>
      <c r="QQC14" s="1354"/>
      <c r="QQD14" s="1354"/>
      <c r="QQE14" s="1354"/>
      <c r="QQF14" s="1354"/>
      <c r="QQG14" s="1354"/>
      <c r="QQH14" s="1354"/>
      <c r="QQI14" s="1354"/>
      <c r="QQJ14" s="1354"/>
      <c r="QQK14" s="1354"/>
      <c r="QQL14" s="1354"/>
      <c r="QQM14" s="1354"/>
      <c r="QQN14" s="1354"/>
      <c r="QQO14" s="1354"/>
      <c r="QQP14" s="1354"/>
      <c r="QQQ14" s="1354"/>
      <c r="QQR14" s="1354"/>
      <c r="QQS14" s="1354"/>
      <c r="QQT14" s="1354"/>
      <c r="QQU14" s="1354"/>
      <c r="QQV14" s="1354"/>
      <c r="QQW14" s="1354"/>
      <c r="QQX14" s="1354"/>
      <c r="QQY14" s="1354"/>
      <c r="QQZ14" s="1354"/>
      <c r="QRA14" s="1354"/>
      <c r="QRB14" s="1354"/>
      <c r="QRC14" s="1354"/>
      <c r="QRD14" s="1354"/>
      <c r="QRE14" s="1354"/>
      <c r="QRF14" s="1354"/>
      <c r="QRG14" s="1354"/>
      <c r="QRH14" s="1354"/>
      <c r="QRI14" s="1354"/>
      <c r="QRJ14" s="1354"/>
      <c r="QRK14" s="1354"/>
      <c r="QRL14" s="1354"/>
      <c r="QRM14" s="1354"/>
      <c r="QRN14" s="1354"/>
      <c r="QRO14" s="1354"/>
      <c r="QRP14" s="1354"/>
      <c r="QRQ14" s="1354"/>
      <c r="QRR14" s="1354"/>
      <c r="QRS14" s="1354"/>
      <c r="QRT14" s="1354"/>
      <c r="QRU14" s="1354"/>
      <c r="QRV14" s="1354"/>
      <c r="QRW14" s="1354"/>
      <c r="QRX14" s="1354"/>
      <c r="QRY14" s="1354"/>
      <c r="QRZ14" s="1354"/>
      <c r="QSA14" s="1354"/>
      <c r="QSB14" s="1354"/>
      <c r="QSC14" s="1354"/>
      <c r="QSD14" s="1354"/>
      <c r="QSE14" s="1354"/>
      <c r="QSF14" s="1354"/>
      <c r="QSG14" s="1354"/>
      <c r="QSH14" s="1354"/>
      <c r="QSI14" s="1354"/>
      <c r="QSJ14" s="1354"/>
      <c r="QSK14" s="1354"/>
      <c r="QSL14" s="1354"/>
      <c r="QSM14" s="1354"/>
      <c r="QSN14" s="1354"/>
      <c r="QSO14" s="1354"/>
      <c r="QSP14" s="1354"/>
      <c r="QSQ14" s="1354"/>
      <c r="QSR14" s="1354"/>
      <c r="QSS14" s="1354"/>
      <c r="QST14" s="1354"/>
      <c r="QSU14" s="1354"/>
      <c r="QSV14" s="1354"/>
      <c r="QSW14" s="1354"/>
      <c r="QSX14" s="1354"/>
      <c r="QSY14" s="1354"/>
      <c r="QSZ14" s="1354"/>
      <c r="QTA14" s="1354"/>
      <c r="QTB14" s="1354"/>
      <c r="QTC14" s="1354"/>
      <c r="QTD14" s="1354"/>
      <c r="QTE14" s="1354"/>
      <c r="QTF14" s="1354"/>
      <c r="QTG14" s="1354"/>
      <c r="QTH14" s="1354"/>
      <c r="QTI14" s="1354"/>
      <c r="QTJ14" s="1354"/>
      <c r="QTK14" s="1354"/>
      <c r="QTL14" s="1354"/>
      <c r="QTM14" s="1354"/>
      <c r="QTN14" s="1354"/>
      <c r="QTO14" s="1354"/>
      <c r="QTP14" s="1354"/>
      <c r="QTQ14" s="1354"/>
      <c r="QTR14" s="1354"/>
      <c r="QTS14" s="1354"/>
      <c r="QTT14" s="1354"/>
      <c r="QTU14" s="1354"/>
      <c r="QTV14" s="1354"/>
      <c r="QTW14" s="1354"/>
      <c r="QTX14" s="1354"/>
      <c r="QTY14" s="1354"/>
      <c r="QTZ14" s="1354"/>
      <c r="QUA14" s="1354"/>
      <c r="QUB14" s="1354"/>
      <c r="QUC14" s="1354"/>
      <c r="QUD14" s="1354"/>
      <c r="QUE14" s="1354"/>
      <c r="QUF14" s="1354"/>
      <c r="QUG14" s="1354"/>
      <c r="QUH14" s="1354"/>
      <c r="QUI14" s="1354"/>
      <c r="QUJ14" s="1354"/>
      <c r="QUK14" s="1354"/>
      <c r="QUL14" s="1354"/>
      <c r="QUM14" s="1354"/>
      <c r="QUN14" s="1354"/>
      <c r="QUO14" s="1354"/>
      <c r="QUP14" s="1354"/>
      <c r="QUQ14" s="1354"/>
      <c r="QUR14" s="1354"/>
      <c r="QUS14" s="1354"/>
      <c r="QUT14" s="1354"/>
      <c r="QUU14" s="1354"/>
      <c r="QUV14" s="1354"/>
      <c r="QUW14" s="1354"/>
      <c r="QUX14" s="1354"/>
      <c r="QUY14" s="1354"/>
      <c r="QUZ14" s="1354"/>
      <c r="QVA14" s="1354"/>
      <c r="QVB14" s="1354"/>
      <c r="QVC14" s="1354"/>
      <c r="QVD14" s="1354"/>
      <c r="QVE14" s="1354"/>
      <c r="QVF14" s="1354"/>
      <c r="QVG14" s="1354"/>
      <c r="QVH14" s="1354"/>
      <c r="QVI14" s="1354"/>
      <c r="QVJ14" s="1354"/>
      <c r="QVK14" s="1354"/>
      <c r="QVL14" s="1354"/>
      <c r="QVM14" s="1354"/>
      <c r="QVN14" s="1354"/>
      <c r="QVO14" s="1354"/>
      <c r="QVP14" s="1354"/>
      <c r="QVQ14" s="1354"/>
      <c r="QVR14" s="1354"/>
      <c r="QVS14" s="1354"/>
      <c r="QVT14" s="1354"/>
      <c r="QVU14" s="1354"/>
      <c r="QVV14" s="1354"/>
      <c r="QVW14" s="1354"/>
      <c r="QVX14" s="1354"/>
      <c r="QVY14" s="1354"/>
      <c r="QVZ14" s="1354"/>
      <c r="QWA14" s="1354"/>
      <c r="QWB14" s="1354"/>
      <c r="QWC14" s="1354"/>
      <c r="QWD14" s="1354"/>
      <c r="QWE14" s="1354"/>
      <c r="QWF14" s="1354"/>
      <c r="QWG14" s="1354"/>
      <c r="QWH14" s="1354"/>
      <c r="QWI14" s="1354"/>
      <c r="QWJ14" s="1354"/>
      <c r="QWK14" s="1354"/>
      <c r="QWL14" s="1354"/>
      <c r="QWM14" s="1354"/>
      <c r="QWN14" s="1354"/>
      <c r="QWO14" s="1354"/>
      <c r="QWP14" s="1354"/>
      <c r="QWQ14" s="1354"/>
      <c r="QWR14" s="1354"/>
      <c r="QWS14" s="1354"/>
      <c r="QWT14" s="1354"/>
      <c r="QWU14" s="1354"/>
      <c r="QWV14" s="1354"/>
      <c r="QWW14" s="1354"/>
      <c r="QWX14" s="1354"/>
      <c r="QWY14" s="1354"/>
      <c r="QWZ14" s="1354"/>
      <c r="QXA14" s="1354"/>
      <c r="QXB14" s="1354"/>
      <c r="QXC14" s="1354"/>
      <c r="QXD14" s="1354"/>
      <c r="QXE14" s="1354"/>
      <c r="QXF14" s="1354"/>
      <c r="QXG14" s="1354"/>
      <c r="QXH14" s="1354"/>
      <c r="QXI14" s="1354"/>
      <c r="QXJ14" s="1354"/>
      <c r="QXK14" s="1354"/>
      <c r="QXL14" s="1354"/>
      <c r="QXM14" s="1354"/>
      <c r="QXN14" s="1354"/>
      <c r="QXO14" s="1354"/>
      <c r="QXP14" s="1354"/>
      <c r="QXQ14" s="1354"/>
      <c r="QXR14" s="1354"/>
      <c r="QXS14" s="1354"/>
      <c r="QXT14" s="1354"/>
      <c r="QXU14" s="1354"/>
      <c r="QXV14" s="1354"/>
      <c r="QXW14" s="1354"/>
      <c r="QXX14" s="1354"/>
      <c r="QXY14" s="1354"/>
      <c r="QXZ14" s="1354"/>
      <c r="QYA14" s="1354"/>
      <c r="QYB14" s="1354"/>
      <c r="QYC14" s="1354"/>
      <c r="QYD14" s="1354"/>
      <c r="QYE14" s="1354"/>
      <c r="QYF14" s="1354"/>
      <c r="QYG14" s="1354"/>
      <c r="QYH14" s="1354"/>
      <c r="QYI14" s="1354"/>
      <c r="QYJ14" s="1354"/>
      <c r="QYK14" s="1354"/>
      <c r="QYL14" s="1354"/>
      <c r="QYM14" s="1354"/>
      <c r="QYN14" s="1354"/>
      <c r="QYO14" s="1354"/>
      <c r="QYP14" s="1354"/>
      <c r="QYQ14" s="1354"/>
      <c r="QYR14" s="1354"/>
      <c r="QYS14" s="1354"/>
      <c r="QYT14" s="1354"/>
      <c r="QYU14" s="1354"/>
      <c r="QYV14" s="1354"/>
      <c r="QYW14" s="1354"/>
      <c r="QYX14" s="1354"/>
      <c r="QYY14" s="1354"/>
      <c r="QYZ14" s="1354"/>
      <c r="QZA14" s="1354"/>
      <c r="QZB14" s="1354"/>
      <c r="QZC14" s="1354"/>
      <c r="QZD14" s="1354"/>
      <c r="QZE14" s="1354"/>
      <c r="QZF14" s="1354"/>
      <c r="QZG14" s="1354"/>
      <c r="QZH14" s="1354"/>
      <c r="QZI14" s="1354"/>
      <c r="QZJ14" s="1354"/>
      <c r="QZK14" s="1354"/>
      <c r="QZL14" s="1354"/>
      <c r="QZM14" s="1354"/>
      <c r="QZN14" s="1354"/>
      <c r="QZO14" s="1354"/>
      <c r="QZP14" s="1354"/>
      <c r="QZQ14" s="1354"/>
      <c r="QZR14" s="1354"/>
      <c r="QZS14" s="1354"/>
      <c r="QZT14" s="1354"/>
      <c r="QZU14" s="1354"/>
      <c r="QZV14" s="1354"/>
      <c r="QZW14" s="1354"/>
      <c r="QZX14" s="1354"/>
      <c r="QZY14" s="1354"/>
      <c r="QZZ14" s="1354"/>
      <c r="RAA14" s="1354"/>
      <c r="RAB14" s="1354"/>
      <c r="RAC14" s="1354"/>
      <c r="RAD14" s="1354"/>
      <c r="RAE14" s="1354"/>
      <c r="RAF14" s="1354"/>
      <c r="RAG14" s="1354"/>
      <c r="RAH14" s="1354"/>
      <c r="RAI14" s="1354"/>
      <c r="RAJ14" s="1354"/>
      <c r="RAK14" s="1354"/>
      <c r="RAL14" s="1354"/>
      <c r="RAM14" s="1354"/>
      <c r="RAN14" s="1354"/>
      <c r="RAO14" s="1354"/>
      <c r="RAP14" s="1354"/>
      <c r="RAQ14" s="1354"/>
      <c r="RAR14" s="1354"/>
      <c r="RAS14" s="1354"/>
      <c r="RAT14" s="1354"/>
      <c r="RAU14" s="1354"/>
      <c r="RAV14" s="1354"/>
      <c r="RAW14" s="1354"/>
      <c r="RAX14" s="1354"/>
      <c r="RAY14" s="1354"/>
      <c r="RAZ14" s="1354"/>
      <c r="RBA14" s="1354"/>
      <c r="RBB14" s="1354"/>
      <c r="RBC14" s="1354"/>
      <c r="RBD14" s="1354"/>
      <c r="RBE14" s="1354"/>
      <c r="RBF14" s="1354"/>
      <c r="RBG14" s="1354"/>
      <c r="RBH14" s="1354"/>
      <c r="RBI14" s="1354"/>
      <c r="RBJ14" s="1354"/>
      <c r="RBK14" s="1354"/>
      <c r="RBL14" s="1354"/>
      <c r="RBM14" s="1354"/>
      <c r="RBN14" s="1354"/>
      <c r="RBO14" s="1354"/>
      <c r="RBP14" s="1354"/>
      <c r="RBQ14" s="1354"/>
      <c r="RBR14" s="1354"/>
      <c r="RBS14" s="1354"/>
      <c r="RBT14" s="1354"/>
      <c r="RBU14" s="1354"/>
      <c r="RBV14" s="1354"/>
      <c r="RBW14" s="1354"/>
      <c r="RBX14" s="1354"/>
      <c r="RBY14" s="1354"/>
      <c r="RBZ14" s="1354"/>
      <c r="RCA14" s="1354"/>
      <c r="RCB14" s="1354"/>
      <c r="RCC14" s="1354"/>
      <c r="RCD14" s="1354"/>
      <c r="RCE14" s="1354"/>
      <c r="RCF14" s="1354"/>
      <c r="RCG14" s="1354"/>
      <c r="RCH14" s="1354"/>
      <c r="RCI14" s="1354"/>
      <c r="RCJ14" s="1354"/>
      <c r="RCK14" s="1354"/>
      <c r="RCL14" s="1354"/>
      <c r="RCM14" s="1354"/>
      <c r="RCN14" s="1354"/>
      <c r="RCO14" s="1354"/>
      <c r="RCP14" s="1354"/>
      <c r="RCQ14" s="1354"/>
      <c r="RCR14" s="1354"/>
      <c r="RCS14" s="1354"/>
      <c r="RCT14" s="1354"/>
      <c r="RCU14" s="1354"/>
      <c r="RCV14" s="1354"/>
      <c r="RCW14" s="1354"/>
      <c r="RCX14" s="1354"/>
      <c r="RCY14" s="1354"/>
      <c r="RCZ14" s="1354"/>
      <c r="RDA14" s="1354"/>
      <c r="RDB14" s="1354"/>
      <c r="RDC14" s="1354"/>
      <c r="RDD14" s="1354"/>
      <c r="RDE14" s="1354"/>
      <c r="RDF14" s="1354"/>
      <c r="RDG14" s="1354"/>
      <c r="RDH14" s="1354"/>
      <c r="RDI14" s="1354"/>
      <c r="RDJ14" s="1354"/>
      <c r="RDK14" s="1354"/>
      <c r="RDL14" s="1354"/>
      <c r="RDM14" s="1354"/>
      <c r="RDN14" s="1354"/>
      <c r="RDO14" s="1354"/>
      <c r="RDP14" s="1354"/>
      <c r="RDQ14" s="1354"/>
      <c r="RDR14" s="1354"/>
      <c r="RDS14" s="1354"/>
      <c r="RDT14" s="1354"/>
      <c r="RDU14" s="1354"/>
      <c r="RDV14" s="1354"/>
      <c r="RDW14" s="1354"/>
      <c r="RDX14" s="1354"/>
      <c r="RDY14" s="1354"/>
      <c r="RDZ14" s="1354"/>
      <c r="REA14" s="1354"/>
      <c r="REB14" s="1354"/>
      <c r="REC14" s="1354"/>
      <c r="RED14" s="1354"/>
      <c r="REE14" s="1354"/>
      <c r="REF14" s="1354"/>
      <c r="REG14" s="1354"/>
      <c r="REH14" s="1354"/>
      <c r="REI14" s="1354"/>
      <c r="REJ14" s="1354"/>
      <c r="REK14" s="1354"/>
      <c r="REL14" s="1354"/>
      <c r="REM14" s="1354"/>
      <c r="REN14" s="1354"/>
      <c r="REO14" s="1354"/>
      <c r="REP14" s="1354"/>
      <c r="REQ14" s="1354"/>
      <c r="RER14" s="1354"/>
      <c r="RES14" s="1354"/>
      <c r="RET14" s="1354"/>
      <c r="REU14" s="1354"/>
      <c r="REV14" s="1354"/>
      <c r="REW14" s="1354"/>
      <c r="REX14" s="1354"/>
      <c r="REY14" s="1354"/>
      <c r="REZ14" s="1354"/>
      <c r="RFA14" s="1354"/>
      <c r="RFB14" s="1354"/>
      <c r="RFC14" s="1354"/>
      <c r="RFD14" s="1354"/>
      <c r="RFE14" s="1354"/>
      <c r="RFF14" s="1354"/>
      <c r="RFG14" s="1354"/>
      <c r="RFH14" s="1354"/>
      <c r="RFI14" s="1354"/>
      <c r="RFJ14" s="1354"/>
      <c r="RFK14" s="1354"/>
      <c r="RFL14" s="1354"/>
      <c r="RFM14" s="1354"/>
      <c r="RFN14" s="1354"/>
      <c r="RFO14" s="1354"/>
      <c r="RFP14" s="1354"/>
      <c r="RFQ14" s="1354"/>
      <c r="RFR14" s="1354"/>
      <c r="RFS14" s="1354"/>
      <c r="RFT14" s="1354"/>
      <c r="RFU14" s="1354"/>
      <c r="RFV14" s="1354"/>
      <c r="RFW14" s="1354"/>
      <c r="RFX14" s="1354"/>
      <c r="RFY14" s="1354"/>
      <c r="RFZ14" s="1354"/>
      <c r="RGA14" s="1354"/>
      <c r="RGB14" s="1354"/>
      <c r="RGC14" s="1354"/>
      <c r="RGD14" s="1354"/>
      <c r="RGE14" s="1354"/>
      <c r="RGF14" s="1354"/>
      <c r="RGG14" s="1354"/>
      <c r="RGH14" s="1354"/>
      <c r="RGI14" s="1354"/>
      <c r="RGJ14" s="1354"/>
      <c r="RGK14" s="1354"/>
      <c r="RGL14" s="1354"/>
      <c r="RGM14" s="1354"/>
      <c r="RGN14" s="1354"/>
      <c r="RGO14" s="1354"/>
      <c r="RGP14" s="1354"/>
      <c r="RGQ14" s="1354"/>
      <c r="RGR14" s="1354"/>
      <c r="RGS14" s="1354"/>
      <c r="RGT14" s="1354"/>
      <c r="RGU14" s="1354"/>
      <c r="RGV14" s="1354"/>
      <c r="RGW14" s="1354"/>
      <c r="RGX14" s="1354"/>
      <c r="RGY14" s="1354"/>
      <c r="RGZ14" s="1354"/>
      <c r="RHA14" s="1354"/>
      <c r="RHB14" s="1354"/>
      <c r="RHC14" s="1354"/>
      <c r="RHD14" s="1354"/>
      <c r="RHE14" s="1354"/>
      <c r="RHF14" s="1354"/>
      <c r="RHG14" s="1354"/>
      <c r="RHH14" s="1354"/>
      <c r="RHI14" s="1354"/>
      <c r="RHJ14" s="1354"/>
      <c r="RHK14" s="1354"/>
      <c r="RHL14" s="1354"/>
      <c r="RHM14" s="1354"/>
      <c r="RHN14" s="1354"/>
      <c r="RHO14" s="1354"/>
      <c r="RHP14" s="1354"/>
      <c r="RHQ14" s="1354"/>
      <c r="RHR14" s="1354"/>
      <c r="RHS14" s="1354"/>
      <c r="RHT14" s="1354"/>
      <c r="RHU14" s="1354"/>
      <c r="RHV14" s="1354"/>
      <c r="RHW14" s="1354"/>
      <c r="RHX14" s="1354"/>
      <c r="RHY14" s="1354"/>
      <c r="RHZ14" s="1354"/>
      <c r="RIA14" s="1354"/>
      <c r="RIB14" s="1354"/>
      <c r="RIC14" s="1354"/>
      <c r="RID14" s="1354"/>
      <c r="RIE14" s="1354"/>
      <c r="RIF14" s="1354"/>
      <c r="RIG14" s="1354"/>
      <c r="RIH14" s="1354"/>
      <c r="RII14" s="1354"/>
      <c r="RIJ14" s="1354"/>
      <c r="RIK14" s="1354"/>
      <c r="RIL14" s="1354"/>
      <c r="RIM14" s="1354"/>
      <c r="RIN14" s="1354"/>
      <c r="RIO14" s="1354"/>
      <c r="RIP14" s="1354"/>
      <c r="RIQ14" s="1354"/>
      <c r="RIR14" s="1354"/>
      <c r="RIS14" s="1354"/>
      <c r="RIT14" s="1354"/>
      <c r="RIU14" s="1354"/>
      <c r="RIV14" s="1354"/>
      <c r="RIW14" s="1354"/>
      <c r="RIX14" s="1354"/>
      <c r="RIY14" s="1354"/>
      <c r="RIZ14" s="1354"/>
      <c r="RJA14" s="1354"/>
      <c r="RJB14" s="1354"/>
      <c r="RJC14" s="1354"/>
      <c r="RJD14" s="1354"/>
      <c r="RJE14" s="1354"/>
      <c r="RJF14" s="1354"/>
      <c r="RJG14" s="1354"/>
      <c r="RJH14" s="1354"/>
      <c r="RJI14" s="1354"/>
      <c r="RJJ14" s="1354"/>
      <c r="RJK14" s="1354"/>
      <c r="RJL14" s="1354"/>
      <c r="RJM14" s="1354"/>
      <c r="RJN14" s="1354"/>
      <c r="RJO14" s="1354"/>
      <c r="RJP14" s="1354"/>
      <c r="RJQ14" s="1354"/>
      <c r="RJR14" s="1354"/>
      <c r="RJS14" s="1354"/>
      <c r="RJT14" s="1354"/>
      <c r="RJU14" s="1354"/>
      <c r="RJV14" s="1354"/>
      <c r="RJW14" s="1354"/>
      <c r="RJX14" s="1354"/>
      <c r="RJY14" s="1354"/>
      <c r="RJZ14" s="1354"/>
      <c r="RKA14" s="1354"/>
      <c r="RKB14" s="1354"/>
      <c r="RKC14" s="1354"/>
      <c r="RKD14" s="1354"/>
      <c r="RKE14" s="1354"/>
      <c r="RKF14" s="1354"/>
      <c r="RKG14" s="1354"/>
      <c r="RKH14" s="1354"/>
      <c r="RKI14" s="1354"/>
      <c r="RKJ14" s="1354"/>
      <c r="RKK14" s="1354"/>
      <c r="RKL14" s="1354"/>
      <c r="RKM14" s="1354"/>
      <c r="RKN14" s="1354"/>
      <c r="RKO14" s="1354"/>
      <c r="RKP14" s="1354"/>
      <c r="RKQ14" s="1354"/>
      <c r="RKR14" s="1354"/>
      <c r="RKS14" s="1354"/>
      <c r="RKT14" s="1354"/>
      <c r="RKU14" s="1354"/>
      <c r="RKV14" s="1354"/>
      <c r="RKW14" s="1354"/>
      <c r="RKX14" s="1354"/>
      <c r="RKY14" s="1354"/>
      <c r="RKZ14" s="1354"/>
      <c r="RLA14" s="1354"/>
      <c r="RLB14" s="1354"/>
      <c r="RLC14" s="1354"/>
      <c r="RLD14" s="1354"/>
      <c r="RLE14" s="1354"/>
      <c r="RLF14" s="1354"/>
      <c r="RLG14" s="1354"/>
      <c r="RLH14" s="1354"/>
      <c r="RLI14" s="1354"/>
      <c r="RLJ14" s="1354"/>
      <c r="RLK14" s="1354"/>
      <c r="RLL14" s="1354"/>
      <c r="RLM14" s="1354"/>
      <c r="RLN14" s="1354"/>
      <c r="RLO14" s="1354"/>
      <c r="RLP14" s="1354"/>
      <c r="RLQ14" s="1354"/>
      <c r="RLR14" s="1354"/>
      <c r="RLS14" s="1354"/>
      <c r="RLT14" s="1354"/>
      <c r="RLU14" s="1354"/>
      <c r="RLV14" s="1354"/>
      <c r="RLW14" s="1354"/>
      <c r="RLX14" s="1354"/>
      <c r="RLY14" s="1354"/>
      <c r="RLZ14" s="1354"/>
      <c r="RMA14" s="1354"/>
      <c r="RMB14" s="1354"/>
      <c r="RMC14" s="1354"/>
      <c r="RMD14" s="1354"/>
      <c r="RME14" s="1354"/>
      <c r="RMF14" s="1354"/>
      <c r="RMG14" s="1354"/>
      <c r="RMH14" s="1354"/>
      <c r="RMI14" s="1354"/>
      <c r="RMJ14" s="1354"/>
      <c r="RMK14" s="1354"/>
      <c r="RML14" s="1354"/>
      <c r="RMM14" s="1354"/>
      <c r="RMN14" s="1354"/>
      <c r="RMO14" s="1354"/>
      <c r="RMP14" s="1354"/>
      <c r="RMQ14" s="1354"/>
      <c r="RMR14" s="1354"/>
      <c r="RMS14" s="1354"/>
      <c r="RMT14" s="1354"/>
      <c r="RMU14" s="1354"/>
      <c r="RMV14" s="1354"/>
      <c r="RMW14" s="1354"/>
      <c r="RMX14" s="1354"/>
      <c r="RMY14" s="1354"/>
      <c r="RMZ14" s="1354"/>
      <c r="RNA14" s="1354"/>
      <c r="RNB14" s="1354"/>
      <c r="RNC14" s="1354"/>
      <c r="RND14" s="1354"/>
      <c r="RNE14" s="1354"/>
      <c r="RNF14" s="1354"/>
      <c r="RNG14" s="1354"/>
      <c r="RNH14" s="1354"/>
      <c r="RNI14" s="1354"/>
      <c r="RNJ14" s="1354"/>
      <c r="RNK14" s="1354"/>
      <c r="RNL14" s="1354"/>
      <c r="RNM14" s="1354"/>
      <c r="RNN14" s="1354"/>
      <c r="RNO14" s="1354"/>
      <c r="RNP14" s="1354"/>
      <c r="RNQ14" s="1354"/>
      <c r="RNR14" s="1354"/>
      <c r="RNS14" s="1354"/>
      <c r="RNT14" s="1354"/>
      <c r="RNU14" s="1354"/>
      <c r="RNV14" s="1354"/>
      <c r="RNW14" s="1354"/>
      <c r="RNX14" s="1354"/>
      <c r="RNY14" s="1354"/>
      <c r="RNZ14" s="1354"/>
      <c r="ROA14" s="1354"/>
      <c r="ROB14" s="1354"/>
      <c r="ROC14" s="1354"/>
      <c r="ROD14" s="1354"/>
      <c r="ROE14" s="1354"/>
      <c r="ROF14" s="1354"/>
      <c r="ROG14" s="1354"/>
      <c r="ROH14" s="1354"/>
      <c r="ROI14" s="1354"/>
      <c r="ROJ14" s="1354"/>
      <c r="ROK14" s="1354"/>
      <c r="ROL14" s="1354"/>
      <c r="ROM14" s="1354"/>
      <c r="RON14" s="1354"/>
      <c r="ROO14" s="1354"/>
      <c r="ROP14" s="1354"/>
      <c r="ROQ14" s="1354"/>
      <c r="ROR14" s="1354"/>
      <c r="ROS14" s="1354"/>
      <c r="ROT14" s="1354"/>
      <c r="ROU14" s="1354"/>
      <c r="ROV14" s="1354"/>
      <c r="ROW14" s="1354"/>
      <c r="ROX14" s="1354"/>
      <c r="ROY14" s="1354"/>
      <c r="ROZ14" s="1354"/>
      <c r="RPA14" s="1354"/>
      <c r="RPB14" s="1354"/>
      <c r="RPC14" s="1354"/>
      <c r="RPD14" s="1354"/>
      <c r="RPE14" s="1354"/>
      <c r="RPF14" s="1354"/>
      <c r="RPG14" s="1354"/>
      <c r="RPH14" s="1354"/>
      <c r="RPI14" s="1354"/>
      <c r="RPJ14" s="1354"/>
      <c r="RPK14" s="1354"/>
      <c r="RPL14" s="1354"/>
      <c r="RPM14" s="1354"/>
      <c r="RPN14" s="1354"/>
      <c r="RPO14" s="1354"/>
      <c r="RPP14" s="1354"/>
      <c r="RPQ14" s="1354"/>
      <c r="RPR14" s="1354"/>
      <c r="RPS14" s="1354"/>
      <c r="RPT14" s="1354"/>
      <c r="RPU14" s="1354"/>
      <c r="RPV14" s="1354"/>
      <c r="RPW14" s="1354"/>
      <c r="RPX14" s="1354"/>
      <c r="RPY14" s="1354"/>
      <c r="RPZ14" s="1354"/>
      <c r="RQA14" s="1354"/>
      <c r="RQB14" s="1354"/>
      <c r="RQC14" s="1354"/>
      <c r="RQD14" s="1354"/>
      <c r="RQE14" s="1354"/>
      <c r="RQF14" s="1354"/>
      <c r="RQG14" s="1354"/>
      <c r="RQH14" s="1354"/>
      <c r="RQI14" s="1354"/>
      <c r="RQJ14" s="1354"/>
      <c r="RQK14" s="1354"/>
      <c r="RQL14" s="1354"/>
      <c r="RQM14" s="1354"/>
      <c r="RQN14" s="1354"/>
      <c r="RQO14" s="1354"/>
      <c r="RQP14" s="1354"/>
      <c r="RQQ14" s="1354"/>
      <c r="RQR14" s="1354"/>
      <c r="RQS14" s="1354"/>
      <c r="RQT14" s="1354"/>
      <c r="RQU14" s="1354"/>
      <c r="RQV14" s="1354"/>
      <c r="RQW14" s="1354"/>
      <c r="RQX14" s="1354"/>
      <c r="RQY14" s="1354"/>
      <c r="RQZ14" s="1354"/>
      <c r="RRA14" s="1354"/>
      <c r="RRB14" s="1354"/>
      <c r="RRC14" s="1354"/>
      <c r="RRD14" s="1354"/>
      <c r="RRE14" s="1354"/>
      <c r="RRF14" s="1354"/>
      <c r="RRG14" s="1354"/>
      <c r="RRH14" s="1354"/>
      <c r="RRI14" s="1354"/>
      <c r="RRJ14" s="1354"/>
      <c r="RRK14" s="1354"/>
      <c r="RRL14" s="1354"/>
      <c r="RRM14" s="1354"/>
      <c r="RRN14" s="1354"/>
      <c r="RRO14" s="1354"/>
      <c r="RRP14" s="1354"/>
      <c r="RRQ14" s="1354"/>
      <c r="RRR14" s="1354"/>
      <c r="RRS14" s="1354"/>
      <c r="RRT14" s="1354"/>
      <c r="RRU14" s="1354"/>
      <c r="RRV14" s="1354"/>
      <c r="RRW14" s="1354"/>
      <c r="RRX14" s="1354"/>
      <c r="RRY14" s="1354"/>
      <c r="RRZ14" s="1354"/>
      <c r="RSA14" s="1354"/>
      <c r="RSB14" s="1354"/>
      <c r="RSC14" s="1354"/>
      <c r="RSD14" s="1354"/>
      <c r="RSE14" s="1354"/>
      <c r="RSF14" s="1354"/>
      <c r="RSG14" s="1354"/>
      <c r="RSH14" s="1354"/>
      <c r="RSI14" s="1354"/>
      <c r="RSJ14" s="1354"/>
      <c r="RSK14" s="1354"/>
      <c r="RSL14" s="1354"/>
      <c r="RSM14" s="1354"/>
      <c r="RSN14" s="1354"/>
      <c r="RSO14" s="1354"/>
      <c r="RSP14" s="1354"/>
      <c r="RSQ14" s="1354"/>
      <c r="RSR14" s="1354"/>
      <c r="RSS14" s="1354"/>
      <c r="RST14" s="1354"/>
      <c r="RSU14" s="1354"/>
      <c r="RSV14" s="1354"/>
      <c r="RSW14" s="1354"/>
      <c r="RSX14" s="1354"/>
      <c r="RSY14" s="1354"/>
      <c r="RSZ14" s="1354"/>
      <c r="RTA14" s="1354"/>
      <c r="RTB14" s="1354"/>
      <c r="RTC14" s="1354"/>
      <c r="RTD14" s="1354"/>
      <c r="RTE14" s="1354"/>
      <c r="RTF14" s="1354"/>
      <c r="RTG14" s="1354"/>
      <c r="RTH14" s="1354"/>
      <c r="RTI14" s="1354"/>
      <c r="RTJ14" s="1354"/>
      <c r="RTK14" s="1354"/>
      <c r="RTL14" s="1354"/>
      <c r="RTM14" s="1354"/>
      <c r="RTN14" s="1354"/>
      <c r="RTO14" s="1354"/>
      <c r="RTP14" s="1354"/>
      <c r="RTQ14" s="1354"/>
      <c r="RTR14" s="1354"/>
      <c r="RTS14" s="1354"/>
      <c r="RTT14" s="1354"/>
      <c r="RTU14" s="1354"/>
      <c r="RTV14" s="1354"/>
      <c r="RTW14" s="1354"/>
      <c r="RTX14" s="1354"/>
      <c r="RTY14" s="1354"/>
      <c r="RTZ14" s="1354"/>
      <c r="RUA14" s="1354"/>
      <c r="RUB14" s="1354"/>
      <c r="RUC14" s="1354"/>
      <c r="RUD14" s="1354"/>
      <c r="RUE14" s="1354"/>
      <c r="RUF14" s="1354"/>
      <c r="RUG14" s="1354"/>
      <c r="RUH14" s="1354"/>
      <c r="RUI14" s="1354"/>
      <c r="RUJ14" s="1354"/>
      <c r="RUK14" s="1354"/>
      <c r="RUL14" s="1354"/>
      <c r="RUM14" s="1354"/>
      <c r="RUN14" s="1354"/>
      <c r="RUO14" s="1354"/>
      <c r="RUP14" s="1354"/>
      <c r="RUQ14" s="1354"/>
      <c r="RUR14" s="1354"/>
      <c r="RUS14" s="1354"/>
      <c r="RUT14" s="1354"/>
      <c r="RUU14" s="1354"/>
      <c r="RUV14" s="1354"/>
      <c r="RUW14" s="1354"/>
      <c r="RUX14" s="1354"/>
      <c r="RUY14" s="1354"/>
      <c r="RUZ14" s="1354"/>
      <c r="RVA14" s="1354"/>
      <c r="RVB14" s="1354"/>
      <c r="RVC14" s="1354"/>
      <c r="RVD14" s="1354"/>
      <c r="RVE14" s="1354"/>
      <c r="RVF14" s="1354"/>
      <c r="RVG14" s="1354"/>
      <c r="RVH14" s="1354"/>
      <c r="RVI14" s="1354"/>
      <c r="RVJ14" s="1354"/>
      <c r="RVK14" s="1354"/>
      <c r="RVL14" s="1354"/>
      <c r="RVM14" s="1354"/>
      <c r="RVN14" s="1354"/>
      <c r="RVO14" s="1354"/>
      <c r="RVP14" s="1354"/>
      <c r="RVQ14" s="1354"/>
      <c r="RVR14" s="1354"/>
      <c r="RVS14" s="1354"/>
      <c r="RVT14" s="1354"/>
      <c r="RVU14" s="1354"/>
      <c r="RVV14" s="1354"/>
      <c r="RVW14" s="1354"/>
      <c r="RVX14" s="1354"/>
      <c r="RVY14" s="1354"/>
      <c r="RVZ14" s="1354"/>
      <c r="RWA14" s="1354"/>
      <c r="RWB14" s="1354"/>
      <c r="RWC14" s="1354"/>
      <c r="RWD14" s="1354"/>
      <c r="RWE14" s="1354"/>
      <c r="RWF14" s="1354"/>
      <c r="RWG14" s="1354"/>
      <c r="RWH14" s="1354"/>
      <c r="RWI14" s="1354"/>
      <c r="RWJ14" s="1354"/>
      <c r="RWK14" s="1354"/>
      <c r="RWL14" s="1354"/>
      <c r="RWM14" s="1354"/>
      <c r="RWN14" s="1354"/>
      <c r="RWO14" s="1354"/>
      <c r="RWP14" s="1354"/>
      <c r="RWQ14" s="1354"/>
      <c r="RWR14" s="1354"/>
      <c r="RWS14" s="1354"/>
      <c r="RWT14" s="1354"/>
      <c r="RWU14" s="1354"/>
      <c r="RWV14" s="1354"/>
      <c r="RWW14" s="1354"/>
      <c r="RWX14" s="1354"/>
      <c r="RWY14" s="1354"/>
      <c r="RWZ14" s="1354"/>
      <c r="RXA14" s="1354"/>
      <c r="RXB14" s="1354"/>
      <c r="RXC14" s="1354"/>
      <c r="RXD14" s="1354"/>
      <c r="RXE14" s="1354"/>
      <c r="RXF14" s="1354"/>
      <c r="RXG14" s="1354"/>
      <c r="RXH14" s="1354"/>
      <c r="RXI14" s="1354"/>
      <c r="RXJ14" s="1354"/>
      <c r="RXK14" s="1354"/>
      <c r="RXL14" s="1354"/>
      <c r="RXM14" s="1354"/>
      <c r="RXN14" s="1354"/>
      <c r="RXO14" s="1354"/>
      <c r="RXP14" s="1354"/>
      <c r="RXQ14" s="1354"/>
      <c r="RXR14" s="1354"/>
      <c r="RXS14" s="1354"/>
      <c r="RXT14" s="1354"/>
      <c r="RXU14" s="1354"/>
      <c r="RXV14" s="1354"/>
      <c r="RXW14" s="1354"/>
      <c r="RXX14" s="1354"/>
      <c r="RXY14" s="1354"/>
      <c r="RXZ14" s="1354"/>
      <c r="RYA14" s="1354"/>
      <c r="RYB14" s="1354"/>
      <c r="RYC14" s="1354"/>
      <c r="RYD14" s="1354"/>
      <c r="RYE14" s="1354"/>
      <c r="RYF14" s="1354"/>
      <c r="RYG14" s="1354"/>
      <c r="RYH14" s="1354"/>
      <c r="RYI14" s="1354"/>
      <c r="RYJ14" s="1354"/>
      <c r="RYK14" s="1354"/>
      <c r="RYL14" s="1354"/>
      <c r="RYM14" s="1354"/>
      <c r="RYN14" s="1354"/>
      <c r="RYO14" s="1354"/>
      <c r="RYP14" s="1354"/>
      <c r="RYQ14" s="1354"/>
      <c r="RYR14" s="1354"/>
      <c r="RYS14" s="1354"/>
      <c r="RYT14" s="1354"/>
      <c r="RYU14" s="1354"/>
      <c r="RYV14" s="1354"/>
      <c r="RYW14" s="1354"/>
      <c r="RYX14" s="1354"/>
      <c r="RYY14" s="1354"/>
      <c r="RYZ14" s="1354"/>
      <c r="RZA14" s="1354"/>
      <c r="RZB14" s="1354"/>
      <c r="RZC14" s="1354"/>
      <c r="RZD14" s="1354"/>
      <c r="RZE14" s="1354"/>
      <c r="RZF14" s="1354"/>
      <c r="RZG14" s="1354"/>
      <c r="RZH14" s="1354"/>
      <c r="RZI14" s="1354"/>
      <c r="RZJ14" s="1354"/>
      <c r="RZK14" s="1354"/>
      <c r="RZL14" s="1354"/>
      <c r="RZM14" s="1354"/>
      <c r="RZN14" s="1354"/>
      <c r="RZO14" s="1354"/>
      <c r="RZP14" s="1354"/>
      <c r="RZQ14" s="1354"/>
      <c r="RZR14" s="1354"/>
      <c r="RZS14" s="1354"/>
      <c r="RZT14" s="1354"/>
      <c r="RZU14" s="1354"/>
      <c r="RZV14" s="1354"/>
      <c r="RZW14" s="1354"/>
      <c r="RZX14" s="1354"/>
      <c r="RZY14" s="1354"/>
      <c r="RZZ14" s="1354"/>
      <c r="SAA14" s="1354"/>
      <c r="SAB14" s="1354"/>
      <c r="SAC14" s="1354"/>
      <c r="SAD14" s="1354"/>
      <c r="SAE14" s="1354"/>
      <c r="SAF14" s="1354"/>
      <c r="SAG14" s="1354"/>
      <c r="SAH14" s="1354"/>
      <c r="SAI14" s="1354"/>
      <c r="SAJ14" s="1354"/>
      <c r="SAK14" s="1354"/>
      <c r="SAL14" s="1354"/>
      <c r="SAM14" s="1354"/>
      <c r="SAN14" s="1354"/>
      <c r="SAO14" s="1354"/>
      <c r="SAP14" s="1354"/>
      <c r="SAQ14" s="1354"/>
      <c r="SAR14" s="1354"/>
      <c r="SAS14" s="1354"/>
      <c r="SAT14" s="1354"/>
      <c r="SAU14" s="1354"/>
      <c r="SAV14" s="1354"/>
      <c r="SAW14" s="1354"/>
      <c r="SAX14" s="1354"/>
      <c r="SAY14" s="1354"/>
      <c r="SAZ14" s="1354"/>
      <c r="SBA14" s="1354"/>
      <c r="SBB14" s="1354"/>
      <c r="SBC14" s="1354"/>
      <c r="SBD14" s="1354"/>
      <c r="SBE14" s="1354"/>
      <c r="SBF14" s="1354"/>
      <c r="SBG14" s="1354"/>
      <c r="SBH14" s="1354"/>
      <c r="SBI14" s="1354"/>
      <c r="SBJ14" s="1354"/>
      <c r="SBK14" s="1354"/>
      <c r="SBL14" s="1354"/>
      <c r="SBM14" s="1354"/>
      <c r="SBN14" s="1354"/>
      <c r="SBO14" s="1354"/>
      <c r="SBP14" s="1354"/>
      <c r="SBQ14" s="1354"/>
      <c r="SBR14" s="1354"/>
      <c r="SBS14" s="1354"/>
      <c r="SBT14" s="1354"/>
      <c r="SBU14" s="1354"/>
      <c r="SBV14" s="1354"/>
      <c r="SBW14" s="1354"/>
      <c r="SBX14" s="1354"/>
      <c r="SBY14" s="1354"/>
      <c r="SBZ14" s="1354"/>
      <c r="SCA14" s="1354"/>
      <c r="SCB14" s="1354"/>
      <c r="SCC14" s="1354"/>
      <c r="SCD14" s="1354"/>
      <c r="SCE14" s="1354"/>
      <c r="SCF14" s="1354"/>
      <c r="SCG14" s="1354"/>
      <c r="SCH14" s="1354"/>
      <c r="SCI14" s="1354"/>
      <c r="SCJ14" s="1354"/>
      <c r="SCK14" s="1354"/>
      <c r="SCL14" s="1354"/>
      <c r="SCM14" s="1354"/>
      <c r="SCN14" s="1354"/>
      <c r="SCO14" s="1354"/>
      <c r="SCP14" s="1354"/>
      <c r="SCQ14" s="1354"/>
      <c r="SCR14" s="1354"/>
      <c r="SCS14" s="1354"/>
      <c r="SCT14" s="1354"/>
      <c r="SCU14" s="1354"/>
      <c r="SCV14" s="1354"/>
      <c r="SCW14" s="1354"/>
      <c r="SCX14" s="1354"/>
      <c r="SCY14" s="1354"/>
      <c r="SCZ14" s="1354"/>
      <c r="SDA14" s="1354"/>
      <c r="SDB14" s="1354"/>
      <c r="SDC14" s="1354"/>
      <c r="SDD14" s="1354"/>
      <c r="SDE14" s="1354"/>
      <c r="SDF14" s="1354"/>
      <c r="SDG14" s="1354"/>
      <c r="SDH14" s="1354"/>
      <c r="SDI14" s="1354"/>
      <c r="SDJ14" s="1354"/>
      <c r="SDK14" s="1354"/>
      <c r="SDL14" s="1354"/>
      <c r="SDM14" s="1354"/>
      <c r="SDN14" s="1354"/>
      <c r="SDO14" s="1354"/>
      <c r="SDP14" s="1354"/>
      <c r="SDQ14" s="1354"/>
      <c r="SDR14" s="1354"/>
      <c r="SDS14" s="1354"/>
      <c r="SDT14" s="1354"/>
      <c r="SDU14" s="1354"/>
      <c r="SDV14" s="1354"/>
      <c r="SDW14" s="1354"/>
      <c r="SDX14" s="1354"/>
      <c r="SDY14" s="1354"/>
      <c r="SDZ14" s="1354"/>
      <c r="SEA14" s="1354"/>
      <c r="SEB14" s="1354"/>
      <c r="SEC14" s="1354"/>
      <c r="SED14" s="1354"/>
      <c r="SEE14" s="1354"/>
      <c r="SEF14" s="1354"/>
      <c r="SEG14" s="1354"/>
      <c r="SEH14" s="1354"/>
      <c r="SEI14" s="1354"/>
      <c r="SEJ14" s="1354"/>
      <c r="SEK14" s="1354"/>
      <c r="SEL14" s="1354"/>
      <c r="SEM14" s="1354"/>
      <c r="SEN14" s="1354"/>
      <c r="SEO14" s="1354"/>
      <c r="SEP14" s="1354"/>
      <c r="SEQ14" s="1354"/>
      <c r="SER14" s="1354"/>
      <c r="SES14" s="1354"/>
      <c r="SET14" s="1354"/>
      <c r="SEU14" s="1354"/>
      <c r="SEV14" s="1354"/>
      <c r="SEW14" s="1354"/>
      <c r="SEX14" s="1354"/>
      <c r="SEY14" s="1354"/>
      <c r="SEZ14" s="1354"/>
      <c r="SFA14" s="1354"/>
      <c r="SFB14" s="1354"/>
      <c r="SFC14" s="1354"/>
      <c r="SFD14" s="1354"/>
      <c r="SFE14" s="1354"/>
      <c r="SFF14" s="1354"/>
      <c r="SFG14" s="1354"/>
      <c r="SFH14" s="1354"/>
      <c r="SFI14" s="1354"/>
      <c r="SFJ14" s="1354"/>
      <c r="SFK14" s="1354"/>
      <c r="SFL14" s="1354"/>
      <c r="SFM14" s="1354"/>
      <c r="SFN14" s="1354"/>
      <c r="SFO14" s="1354"/>
      <c r="SFP14" s="1354"/>
      <c r="SFQ14" s="1354"/>
      <c r="SFR14" s="1354"/>
      <c r="SFS14" s="1354"/>
      <c r="SFT14" s="1354"/>
      <c r="SFU14" s="1354"/>
      <c r="SFV14" s="1354"/>
      <c r="SFW14" s="1354"/>
      <c r="SFX14" s="1354"/>
      <c r="SFY14" s="1354"/>
      <c r="SFZ14" s="1354"/>
      <c r="SGA14" s="1354"/>
      <c r="SGB14" s="1354"/>
      <c r="SGC14" s="1354"/>
      <c r="SGD14" s="1354"/>
      <c r="SGE14" s="1354"/>
      <c r="SGF14" s="1354"/>
      <c r="SGG14" s="1354"/>
      <c r="SGH14" s="1354"/>
      <c r="SGI14" s="1354"/>
      <c r="SGJ14" s="1354"/>
      <c r="SGK14" s="1354"/>
      <c r="SGL14" s="1354"/>
      <c r="SGM14" s="1354"/>
      <c r="SGN14" s="1354"/>
      <c r="SGO14" s="1354"/>
      <c r="SGP14" s="1354"/>
      <c r="SGQ14" s="1354"/>
      <c r="SGR14" s="1354"/>
      <c r="SGS14" s="1354"/>
      <c r="SGT14" s="1354"/>
      <c r="SGU14" s="1354"/>
      <c r="SGV14" s="1354"/>
      <c r="SGW14" s="1354"/>
      <c r="SGX14" s="1354"/>
      <c r="SGY14" s="1354"/>
      <c r="SGZ14" s="1354"/>
      <c r="SHA14" s="1354"/>
      <c r="SHB14" s="1354"/>
      <c r="SHC14" s="1354"/>
      <c r="SHD14" s="1354"/>
      <c r="SHE14" s="1354"/>
      <c r="SHF14" s="1354"/>
      <c r="SHG14" s="1354"/>
      <c r="SHH14" s="1354"/>
      <c r="SHI14" s="1354"/>
      <c r="SHJ14" s="1354"/>
      <c r="SHK14" s="1354"/>
      <c r="SHL14" s="1354"/>
      <c r="SHM14" s="1354"/>
      <c r="SHN14" s="1354"/>
      <c r="SHO14" s="1354"/>
      <c r="SHP14" s="1354"/>
      <c r="SHQ14" s="1354"/>
      <c r="SHR14" s="1354"/>
      <c r="SHS14" s="1354"/>
      <c r="SHT14" s="1354"/>
      <c r="SHU14" s="1354"/>
      <c r="SHV14" s="1354"/>
      <c r="SHW14" s="1354"/>
      <c r="SHX14" s="1354"/>
      <c r="SHY14" s="1354"/>
      <c r="SHZ14" s="1354"/>
      <c r="SIA14" s="1354"/>
      <c r="SIB14" s="1354"/>
      <c r="SIC14" s="1354"/>
      <c r="SID14" s="1354"/>
      <c r="SIE14" s="1354"/>
      <c r="SIF14" s="1354"/>
      <c r="SIG14" s="1354"/>
      <c r="SIH14" s="1354"/>
      <c r="SII14" s="1354"/>
      <c r="SIJ14" s="1354"/>
      <c r="SIK14" s="1354"/>
      <c r="SIL14" s="1354"/>
      <c r="SIM14" s="1354"/>
      <c r="SIN14" s="1354"/>
      <c r="SIO14" s="1354"/>
      <c r="SIP14" s="1354"/>
      <c r="SIQ14" s="1354"/>
      <c r="SIR14" s="1354"/>
      <c r="SIS14" s="1354"/>
      <c r="SIT14" s="1354"/>
      <c r="SIU14" s="1354"/>
      <c r="SIV14" s="1354"/>
      <c r="SIW14" s="1354"/>
      <c r="SIX14" s="1354"/>
      <c r="SIY14" s="1354"/>
      <c r="SIZ14" s="1354"/>
      <c r="SJA14" s="1354"/>
      <c r="SJB14" s="1354"/>
      <c r="SJC14" s="1354"/>
      <c r="SJD14" s="1354"/>
      <c r="SJE14" s="1354"/>
      <c r="SJF14" s="1354"/>
      <c r="SJG14" s="1354"/>
      <c r="SJH14" s="1354"/>
      <c r="SJI14" s="1354"/>
      <c r="SJJ14" s="1354"/>
      <c r="SJK14" s="1354"/>
      <c r="SJL14" s="1354"/>
      <c r="SJM14" s="1354"/>
      <c r="SJN14" s="1354"/>
      <c r="SJO14" s="1354"/>
      <c r="SJP14" s="1354"/>
      <c r="SJQ14" s="1354"/>
      <c r="SJR14" s="1354"/>
      <c r="SJS14" s="1354"/>
      <c r="SJT14" s="1354"/>
      <c r="SJU14" s="1354"/>
      <c r="SJV14" s="1354"/>
      <c r="SJW14" s="1354"/>
      <c r="SJX14" s="1354"/>
      <c r="SJY14" s="1354"/>
      <c r="SJZ14" s="1354"/>
      <c r="SKA14" s="1354"/>
      <c r="SKB14" s="1354"/>
      <c r="SKC14" s="1354"/>
      <c r="SKD14" s="1354"/>
      <c r="SKE14" s="1354"/>
      <c r="SKF14" s="1354"/>
      <c r="SKG14" s="1354"/>
      <c r="SKH14" s="1354"/>
      <c r="SKI14" s="1354"/>
      <c r="SKJ14" s="1354"/>
      <c r="SKK14" s="1354"/>
      <c r="SKL14" s="1354"/>
      <c r="SKM14" s="1354"/>
      <c r="SKN14" s="1354"/>
      <c r="SKO14" s="1354"/>
      <c r="SKP14" s="1354"/>
      <c r="SKQ14" s="1354"/>
      <c r="SKR14" s="1354"/>
      <c r="SKS14" s="1354"/>
      <c r="SKT14" s="1354"/>
      <c r="SKU14" s="1354"/>
      <c r="SKV14" s="1354"/>
      <c r="SKW14" s="1354"/>
      <c r="SKX14" s="1354"/>
      <c r="SKY14" s="1354"/>
      <c r="SKZ14" s="1354"/>
      <c r="SLA14" s="1354"/>
      <c r="SLB14" s="1354"/>
      <c r="SLC14" s="1354"/>
      <c r="SLD14" s="1354"/>
      <c r="SLE14" s="1354"/>
      <c r="SLF14" s="1354"/>
      <c r="SLG14" s="1354"/>
      <c r="SLH14" s="1354"/>
      <c r="SLI14" s="1354"/>
      <c r="SLJ14" s="1354"/>
      <c r="SLK14" s="1354"/>
      <c r="SLL14" s="1354"/>
      <c r="SLM14" s="1354"/>
      <c r="SLN14" s="1354"/>
      <c r="SLO14" s="1354"/>
      <c r="SLP14" s="1354"/>
      <c r="SLQ14" s="1354"/>
      <c r="SLR14" s="1354"/>
      <c r="SLS14" s="1354"/>
      <c r="SLT14" s="1354"/>
      <c r="SLU14" s="1354"/>
      <c r="SLV14" s="1354"/>
      <c r="SLW14" s="1354"/>
      <c r="SLX14" s="1354"/>
      <c r="SLY14" s="1354"/>
      <c r="SLZ14" s="1354"/>
      <c r="SMA14" s="1354"/>
      <c r="SMB14" s="1354"/>
      <c r="SMC14" s="1354"/>
      <c r="SMD14" s="1354"/>
      <c r="SME14" s="1354"/>
      <c r="SMF14" s="1354"/>
      <c r="SMG14" s="1354"/>
      <c r="SMH14" s="1354"/>
      <c r="SMI14" s="1354"/>
      <c r="SMJ14" s="1354"/>
      <c r="SMK14" s="1354"/>
      <c r="SML14" s="1354"/>
      <c r="SMM14" s="1354"/>
      <c r="SMN14" s="1354"/>
      <c r="SMO14" s="1354"/>
      <c r="SMP14" s="1354"/>
      <c r="SMQ14" s="1354"/>
      <c r="SMR14" s="1354"/>
      <c r="SMS14" s="1354"/>
      <c r="SMT14" s="1354"/>
      <c r="SMU14" s="1354"/>
      <c r="SMV14" s="1354"/>
      <c r="SMW14" s="1354"/>
      <c r="SMX14" s="1354"/>
      <c r="SMY14" s="1354"/>
      <c r="SMZ14" s="1354"/>
      <c r="SNA14" s="1354"/>
      <c r="SNB14" s="1354"/>
      <c r="SNC14" s="1354"/>
      <c r="SND14" s="1354"/>
      <c r="SNE14" s="1354"/>
      <c r="SNF14" s="1354"/>
      <c r="SNG14" s="1354"/>
      <c r="SNH14" s="1354"/>
      <c r="SNI14" s="1354"/>
      <c r="SNJ14" s="1354"/>
      <c r="SNK14" s="1354"/>
      <c r="SNL14" s="1354"/>
      <c r="SNM14" s="1354"/>
      <c r="SNN14" s="1354"/>
      <c r="SNO14" s="1354"/>
      <c r="SNP14" s="1354"/>
      <c r="SNQ14" s="1354"/>
      <c r="SNR14" s="1354"/>
      <c r="SNS14" s="1354"/>
      <c r="SNT14" s="1354"/>
      <c r="SNU14" s="1354"/>
      <c r="SNV14" s="1354"/>
      <c r="SNW14" s="1354"/>
      <c r="SNX14" s="1354"/>
      <c r="SNY14" s="1354"/>
      <c r="SNZ14" s="1354"/>
      <c r="SOA14" s="1354"/>
      <c r="SOB14" s="1354"/>
      <c r="SOC14" s="1354"/>
      <c r="SOD14" s="1354"/>
      <c r="SOE14" s="1354"/>
      <c r="SOF14" s="1354"/>
      <c r="SOG14" s="1354"/>
      <c r="SOH14" s="1354"/>
      <c r="SOI14" s="1354"/>
      <c r="SOJ14" s="1354"/>
      <c r="SOK14" s="1354"/>
      <c r="SOL14" s="1354"/>
      <c r="SOM14" s="1354"/>
      <c r="SON14" s="1354"/>
      <c r="SOO14" s="1354"/>
      <c r="SOP14" s="1354"/>
      <c r="SOQ14" s="1354"/>
      <c r="SOR14" s="1354"/>
      <c r="SOS14" s="1354"/>
      <c r="SOT14" s="1354"/>
      <c r="SOU14" s="1354"/>
      <c r="SOV14" s="1354"/>
      <c r="SOW14" s="1354"/>
      <c r="SOX14" s="1354"/>
      <c r="SOY14" s="1354"/>
      <c r="SOZ14" s="1354"/>
      <c r="SPA14" s="1354"/>
      <c r="SPB14" s="1354"/>
      <c r="SPC14" s="1354"/>
      <c r="SPD14" s="1354"/>
      <c r="SPE14" s="1354"/>
      <c r="SPF14" s="1354"/>
      <c r="SPG14" s="1354"/>
      <c r="SPH14" s="1354"/>
      <c r="SPI14" s="1354"/>
      <c r="SPJ14" s="1354"/>
      <c r="SPK14" s="1354"/>
      <c r="SPL14" s="1354"/>
      <c r="SPM14" s="1354"/>
      <c r="SPN14" s="1354"/>
      <c r="SPO14" s="1354"/>
      <c r="SPP14" s="1354"/>
      <c r="SPQ14" s="1354"/>
      <c r="SPR14" s="1354"/>
      <c r="SPS14" s="1354"/>
      <c r="SPT14" s="1354"/>
      <c r="SPU14" s="1354"/>
      <c r="SPV14" s="1354"/>
      <c r="SPW14" s="1354"/>
      <c r="SPX14" s="1354"/>
      <c r="SPY14" s="1354"/>
      <c r="SPZ14" s="1354"/>
      <c r="SQA14" s="1354"/>
      <c r="SQB14" s="1354"/>
      <c r="SQC14" s="1354"/>
      <c r="SQD14" s="1354"/>
      <c r="SQE14" s="1354"/>
      <c r="SQF14" s="1354"/>
      <c r="SQG14" s="1354"/>
      <c r="SQH14" s="1354"/>
      <c r="SQI14" s="1354"/>
      <c r="SQJ14" s="1354"/>
      <c r="SQK14" s="1354"/>
      <c r="SQL14" s="1354"/>
      <c r="SQM14" s="1354"/>
      <c r="SQN14" s="1354"/>
      <c r="SQO14" s="1354"/>
      <c r="SQP14" s="1354"/>
      <c r="SQQ14" s="1354"/>
      <c r="SQR14" s="1354"/>
      <c r="SQS14" s="1354"/>
      <c r="SQT14" s="1354"/>
      <c r="SQU14" s="1354"/>
      <c r="SQV14" s="1354"/>
      <c r="SQW14" s="1354"/>
      <c r="SQX14" s="1354"/>
      <c r="SQY14" s="1354"/>
      <c r="SQZ14" s="1354"/>
      <c r="SRA14" s="1354"/>
      <c r="SRB14" s="1354"/>
      <c r="SRC14" s="1354"/>
      <c r="SRD14" s="1354"/>
      <c r="SRE14" s="1354"/>
      <c r="SRF14" s="1354"/>
      <c r="SRG14" s="1354"/>
      <c r="SRH14" s="1354"/>
      <c r="SRI14" s="1354"/>
      <c r="SRJ14" s="1354"/>
      <c r="SRK14" s="1354"/>
      <c r="SRL14" s="1354"/>
      <c r="SRM14" s="1354"/>
      <c r="SRN14" s="1354"/>
      <c r="SRO14" s="1354"/>
      <c r="SRP14" s="1354"/>
      <c r="SRQ14" s="1354"/>
      <c r="SRR14" s="1354"/>
      <c r="SRS14" s="1354"/>
      <c r="SRT14" s="1354"/>
      <c r="SRU14" s="1354"/>
      <c r="SRV14" s="1354"/>
      <c r="SRW14" s="1354"/>
      <c r="SRX14" s="1354"/>
      <c r="SRY14" s="1354"/>
      <c r="SRZ14" s="1354"/>
      <c r="SSA14" s="1354"/>
      <c r="SSB14" s="1354"/>
      <c r="SSC14" s="1354"/>
      <c r="SSD14" s="1354"/>
      <c r="SSE14" s="1354"/>
      <c r="SSF14" s="1354"/>
      <c r="SSG14" s="1354"/>
      <c r="SSH14" s="1354"/>
      <c r="SSI14" s="1354"/>
      <c r="SSJ14" s="1354"/>
      <c r="SSK14" s="1354"/>
      <c r="SSL14" s="1354"/>
      <c r="SSM14" s="1354"/>
      <c r="SSN14" s="1354"/>
      <c r="SSO14" s="1354"/>
      <c r="SSP14" s="1354"/>
      <c r="SSQ14" s="1354"/>
      <c r="SSR14" s="1354"/>
      <c r="SSS14" s="1354"/>
      <c r="SST14" s="1354"/>
      <c r="SSU14" s="1354"/>
      <c r="SSV14" s="1354"/>
      <c r="SSW14" s="1354"/>
      <c r="SSX14" s="1354"/>
      <c r="SSY14" s="1354"/>
      <c r="SSZ14" s="1354"/>
      <c r="STA14" s="1354"/>
      <c r="STB14" s="1354"/>
      <c r="STC14" s="1354"/>
      <c r="STD14" s="1354"/>
      <c r="STE14" s="1354"/>
      <c r="STF14" s="1354"/>
      <c r="STG14" s="1354"/>
      <c r="STH14" s="1354"/>
      <c r="STI14" s="1354"/>
      <c r="STJ14" s="1354"/>
      <c r="STK14" s="1354"/>
      <c r="STL14" s="1354"/>
      <c r="STM14" s="1354"/>
      <c r="STN14" s="1354"/>
      <c r="STO14" s="1354"/>
      <c r="STP14" s="1354"/>
      <c r="STQ14" s="1354"/>
      <c r="STR14" s="1354"/>
      <c r="STS14" s="1354"/>
      <c r="STT14" s="1354"/>
      <c r="STU14" s="1354"/>
      <c r="STV14" s="1354"/>
      <c r="STW14" s="1354"/>
      <c r="STX14" s="1354"/>
      <c r="STY14" s="1354"/>
      <c r="STZ14" s="1354"/>
      <c r="SUA14" s="1354"/>
      <c r="SUB14" s="1354"/>
      <c r="SUC14" s="1354"/>
      <c r="SUD14" s="1354"/>
      <c r="SUE14" s="1354"/>
      <c r="SUF14" s="1354"/>
      <c r="SUG14" s="1354"/>
      <c r="SUH14" s="1354"/>
      <c r="SUI14" s="1354"/>
      <c r="SUJ14" s="1354"/>
      <c r="SUK14" s="1354"/>
      <c r="SUL14" s="1354"/>
      <c r="SUM14" s="1354"/>
      <c r="SUN14" s="1354"/>
      <c r="SUO14" s="1354"/>
      <c r="SUP14" s="1354"/>
      <c r="SUQ14" s="1354"/>
      <c r="SUR14" s="1354"/>
      <c r="SUS14" s="1354"/>
      <c r="SUT14" s="1354"/>
      <c r="SUU14" s="1354"/>
      <c r="SUV14" s="1354"/>
      <c r="SUW14" s="1354"/>
      <c r="SUX14" s="1354"/>
      <c r="SUY14" s="1354"/>
      <c r="SUZ14" s="1354"/>
      <c r="SVA14" s="1354"/>
      <c r="SVB14" s="1354"/>
      <c r="SVC14" s="1354"/>
      <c r="SVD14" s="1354"/>
      <c r="SVE14" s="1354"/>
      <c r="SVF14" s="1354"/>
      <c r="SVG14" s="1354"/>
      <c r="SVH14" s="1354"/>
      <c r="SVI14" s="1354"/>
      <c r="SVJ14" s="1354"/>
      <c r="SVK14" s="1354"/>
      <c r="SVL14" s="1354"/>
      <c r="SVM14" s="1354"/>
      <c r="SVN14" s="1354"/>
      <c r="SVO14" s="1354"/>
      <c r="SVP14" s="1354"/>
      <c r="SVQ14" s="1354"/>
      <c r="SVR14" s="1354"/>
      <c r="SVS14" s="1354"/>
      <c r="SVT14" s="1354"/>
      <c r="SVU14" s="1354"/>
      <c r="SVV14" s="1354"/>
      <c r="SVW14" s="1354"/>
      <c r="SVX14" s="1354"/>
      <c r="SVY14" s="1354"/>
      <c r="SVZ14" s="1354"/>
      <c r="SWA14" s="1354"/>
      <c r="SWB14" s="1354"/>
      <c r="SWC14" s="1354"/>
      <c r="SWD14" s="1354"/>
      <c r="SWE14" s="1354"/>
      <c r="SWF14" s="1354"/>
      <c r="SWG14" s="1354"/>
      <c r="SWH14" s="1354"/>
      <c r="SWI14" s="1354"/>
      <c r="SWJ14" s="1354"/>
      <c r="SWK14" s="1354"/>
      <c r="SWL14" s="1354"/>
      <c r="SWM14" s="1354"/>
      <c r="SWN14" s="1354"/>
      <c r="SWO14" s="1354"/>
      <c r="SWP14" s="1354"/>
      <c r="SWQ14" s="1354"/>
      <c r="SWR14" s="1354"/>
      <c r="SWS14" s="1354"/>
      <c r="SWT14" s="1354"/>
      <c r="SWU14" s="1354"/>
      <c r="SWV14" s="1354"/>
      <c r="SWW14" s="1354"/>
      <c r="SWX14" s="1354"/>
      <c r="SWY14" s="1354"/>
      <c r="SWZ14" s="1354"/>
      <c r="SXA14" s="1354"/>
      <c r="SXB14" s="1354"/>
      <c r="SXC14" s="1354"/>
      <c r="SXD14" s="1354"/>
      <c r="SXE14" s="1354"/>
      <c r="SXF14" s="1354"/>
      <c r="SXG14" s="1354"/>
      <c r="SXH14" s="1354"/>
      <c r="SXI14" s="1354"/>
      <c r="SXJ14" s="1354"/>
      <c r="SXK14" s="1354"/>
      <c r="SXL14" s="1354"/>
      <c r="SXM14" s="1354"/>
      <c r="SXN14" s="1354"/>
      <c r="SXO14" s="1354"/>
      <c r="SXP14" s="1354"/>
      <c r="SXQ14" s="1354"/>
      <c r="SXR14" s="1354"/>
      <c r="SXS14" s="1354"/>
      <c r="SXT14" s="1354"/>
      <c r="SXU14" s="1354"/>
      <c r="SXV14" s="1354"/>
      <c r="SXW14" s="1354"/>
      <c r="SXX14" s="1354"/>
      <c r="SXY14" s="1354"/>
      <c r="SXZ14" s="1354"/>
      <c r="SYA14" s="1354"/>
      <c r="SYB14" s="1354"/>
      <c r="SYC14" s="1354"/>
      <c r="SYD14" s="1354"/>
      <c r="SYE14" s="1354"/>
      <c r="SYF14" s="1354"/>
      <c r="SYG14" s="1354"/>
      <c r="SYH14" s="1354"/>
      <c r="SYI14" s="1354"/>
      <c r="SYJ14" s="1354"/>
      <c r="SYK14" s="1354"/>
      <c r="SYL14" s="1354"/>
      <c r="SYM14" s="1354"/>
      <c r="SYN14" s="1354"/>
      <c r="SYO14" s="1354"/>
      <c r="SYP14" s="1354"/>
      <c r="SYQ14" s="1354"/>
      <c r="SYR14" s="1354"/>
      <c r="SYS14" s="1354"/>
      <c r="SYT14" s="1354"/>
      <c r="SYU14" s="1354"/>
      <c r="SYV14" s="1354"/>
      <c r="SYW14" s="1354"/>
      <c r="SYX14" s="1354"/>
      <c r="SYY14" s="1354"/>
      <c r="SYZ14" s="1354"/>
      <c r="SZA14" s="1354"/>
      <c r="SZB14" s="1354"/>
      <c r="SZC14" s="1354"/>
      <c r="SZD14" s="1354"/>
      <c r="SZE14" s="1354"/>
      <c r="SZF14" s="1354"/>
      <c r="SZG14" s="1354"/>
      <c r="SZH14" s="1354"/>
      <c r="SZI14" s="1354"/>
      <c r="SZJ14" s="1354"/>
      <c r="SZK14" s="1354"/>
      <c r="SZL14" s="1354"/>
      <c r="SZM14" s="1354"/>
      <c r="SZN14" s="1354"/>
      <c r="SZO14" s="1354"/>
      <c r="SZP14" s="1354"/>
      <c r="SZQ14" s="1354"/>
      <c r="SZR14" s="1354"/>
      <c r="SZS14" s="1354"/>
      <c r="SZT14" s="1354"/>
      <c r="SZU14" s="1354"/>
      <c r="SZV14" s="1354"/>
      <c r="SZW14" s="1354"/>
      <c r="SZX14" s="1354"/>
      <c r="SZY14" s="1354"/>
      <c r="SZZ14" s="1354"/>
      <c r="TAA14" s="1354"/>
      <c r="TAB14" s="1354"/>
      <c r="TAC14" s="1354"/>
      <c r="TAD14" s="1354"/>
      <c r="TAE14" s="1354"/>
      <c r="TAF14" s="1354"/>
      <c r="TAG14" s="1354"/>
      <c r="TAH14" s="1354"/>
      <c r="TAI14" s="1354"/>
      <c r="TAJ14" s="1354"/>
      <c r="TAK14" s="1354"/>
      <c r="TAL14" s="1354"/>
      <c r="TAM14" s="1354"/>
      <c r="TAN14" s="1354"/>
      <c r="TAO14" s="1354"/>
      <c r="TAP14" s="1354"/>
      <c r="TAQ14" s="1354"/>
      <c r="TAR14" s="1354"/>
      <c r="TAS14" s="1354"/>
      <c r="TAT14" s="1354"/>
      <c r="TAU14" s="1354"/>
      <c r="TAV14" s="1354"/>
      <c r="TAW14" s="1354"/>
      <c r="TAX14" s="1354"/>
      <c r="TAY14" s="1354"/>
      <c r="TAZ14" s="1354"/>
      <c r="TBA14" s="1354"/>
      <c r="TBB14" s="1354"/>
      <c r="TBC14" s="1354"/>
      <c r="TBD14" s="1354"/>
      <c r="TBE14" s="1354"/>
      <c r="TBF14" s="1354"/>
      <c r="TBG14" s="1354"/>
      <c r="TBH14" s="1354"/>
      <c r="TBI14" s="1354"/>
      <c r="TBJ14" s="1354"/>
      <c r="TBK14" s="1354"/>
      <c r="TBL14" s="1354"/>
      <c r="TBM14" s="1354"/>
      <c r="TBN14" s="1354"/>
      <c r="TBO14" s="1354"/>
      <c r="TBP14" s="1354"/>
      <c r="TBQ14" s="1354"/>
      <c r="TBR14" s="1354"/>
      <c r="TBS14" s="1354"/>
      <c r="TBT14" s="1354"/>
      <c r="TBU14" s="1354"/>
      <c r="TBV14" s="1354"/>
      <c r="TBW14" s="1354"/>
      <c r="TBX14" s="1354"/>
      <c r="TBY14" s="1354"/>
      <c r="TBZ14" s="1354"/>
      <c r="TCA14" s="1354"/>
      <c r="TCB14" s="1354"/>
      <c r="TCC14" s="1354"/>
      <c r="TCD14" s="1354"/>
      <c r="TCE14" s="1354"/>
      <c r="TCF14" s="1354"/>
      <c r="TCG14" s="1354"/>
      <c r="TCH14" s="1354"/>
      <c r="TCI14" s="1354"/>
      <c r="TCJ14" s="1354"/>
      <c r="TCK14" s="1354"/>
      <c r="TCL14" s="1354"/>
      <c r="TCM14" s="1354"/>
      <c r="TCN14" s="1354"/>
      <c r="TCO14" s="1354"/>
      <c r="TCP14" s="1354"/>
      <c r="TCQ14" s="1354"/>
      <c r="TCR14" s="1354"/>
      <c r="TCS14" s="1354"/>
      <c r="TCT14" s="1354"/>
      <c r="TCU14" s="1354"/>
      <c r="TCV14" s="1354"/>
      <c r="TCW14" s="1354"/>
      <c r="TCX14" s="1354"/>
      <c r="TCY14" s="1354"/>
      <c r="TCZ14" s="1354"/>
      <c r="TDA14" s="1354"/>
      <c r="TDB14" s="1354"/>
      <c r="TDC14" s="1354"/>
      <c r="TDD14" s="1354"/>
      <c r="TDE14" s="1354"/>
      <c r="TDF14" s="1354"/>
      <c r="TDG14" s="1354"/>
      <c r="TDH14" s="1354"/>
      <c r="TDI14" s="1354"/>
      <c r="TDJ14" s="1354"/>
      <c r="TDK14" s="1354"/>
      <c r="TDL14" s="1354"/>
      <c r="TDM14" s="1354"/>
      <c r="TDN14" s="1354"/>
      <c r="TDO14" s="1354"/>
      <c r="TDP14" s="1354"/>
      <c r="TDQ14" s="1354"/>
      <c r="TDR14" s="1354"/>
      <c r="TDS14" s="1354"/>
      <c r="TDT14" s="1354"/>
      <c r="TDU14" s="1354"/>
      <c r="TDV14" s="1354"/>
      <c r="TDW14" s="1354"/>
      <c r="TDX14" s="1354"/>
      <c r="TDY14" s="1354"/>
      <c r="TDZ14" s="1354"/>
      <c r="TEA14" s="1354"/>
      <c r="TEB14" s="1354"/>
      <c r="TEC14" s="1354"/>
      <c r="TED14" s="1354"/>
      <c r="TEE14" s="1354"/>
      <c r="TEF14" s="1354"/>
      <c r="TEG14" s="1354"/>
      <c r="TEH14" s="1354"/>
      <c r="TEI14" s="1354"/>
      <c r="TEJ14" s="1354"/>
      <c r="TEK14" s="1354"/>
      <c r="TEL14" s="1354"/>
      <c r="TEM14" s="1354"/>
      <c r="TEN14" s="1354"/>
      <c r="TEO14" s="1354"/>
      <c r="TEP14" s="1354"/>
      <c r="TEQ14" s="1354"/>
      <c r="TER14" s="1354"/>
      <c r="TES14" s="1354"/>
      <c r="TET14" s="1354"/>
      <c r="TEU14" s="1354"/>
      <c r="TEV14" s="1354"/>
      <c r="TEW14" s="1354"/>
      <c r="TEX14" s="1354"/>
      <c r="TEY14" s="1354"/>
      <c r="TEZ14" s="1354"/>
      <c r="TFA14" s="1354"/>
      <c r="TFB14" s="1354"/>
      <c r="TFC14" s="1354"/>
      <c r="TFD14" s="1354"/>
      <c r="TFE14" s="1354"/>
      <c r="TFF14" s="1354"/>
      <c r="TFG14" s="1354"/>
      <c r="TFH14" s="1354"/>
      <c r="TFI14" s="1354"/>
      <c r="TFJ14" s="1354"/>
      <c r="TFK14" s="1354"/>
      <c r="TFL14" s="1354"/>
      <c r="TFM14" s="1354"/>
      <c r="TFN14" s="1354"/>
      <c r="TFO14" s="1354"/>
      <c r="TFP14" s="1354"/>
      <c r="TFQ14" s="1354"/>
      <c r="TFR14" s="1354"/>
      <c r="TFS14" s="1354"/>
      <c r="TFT14" s="1354"/>
      <c r="TFU14" s="1354"/>
      <c r="TFV14" s="1354"/>
      <c r="TFW14" s="1354"/>
      <c r="TFX14" s="1354"/>
      <c r="TFY14" s="1354"/>
      <c r="TFZ14" s="1354"/>
      <c r="TGA14" s="1354"/>
      <c r="TGB14" s="1354"/>
      <c r="TGC14" s="1354"/>
      <c r="TGD14" s="1354"/>
      <c r="TGE14" s="1354"/>
      <c r="TGF14" s="1354"/>
      <c r="TGG14" s="1354"/>
      <c r="TGH14" s="1354"/>
      <c r="TGI14" s="1354"/>
      <c r="TGJ14" s="1354"/>
      <c r="TGK14" s="1354"/>
      <c r="TGL14" s="1354"/>
      <c r="TGM14" s="1354"/>
      <c r="TGN14" s="1354"/>
      <c r="TGO14" s="1354"/>
      <c r="TGP14" s="1354"/>
      <c r="TGQ14" s="1354"/>
      <c r="TGR14" s="1354"/>
      <c r="TGS14" s="1354"/>
      <c r="TGT14" s="1354"/>
      <c r="TGU14" s="1354"/>
      <c r="TGV14" s="1354"/>
      <c r="TGW14" s="1354"/>
      <c r="TGX14" s="1354"/>
      <c r="TGY14" s="1354"/>
      <c r="TGZ14" s="1354"/>
      <c r="THA14" s="1354"/>
      <c r="THB14" s="1354"/>
      <c r="THC14" s="1354"/>
      <c r="THD14" s="1354"/>
      <c r="THE14" s="1354"/>
      <c r="THF14" s="1354"/>
      <c r="THG14" s="1354"/>
      <c r="THH14" s="1354"/>
      <c r="THI14" s="1354"/>
      <c r="THJ14" s="1354"/>
      <c r="THK14" s="1354"/>
      <c r="THL14" s="1354"/>
      <c r="THM14" s="1354"/>
      <c r="THN14" s="1354"/>
      <c r="THO14" s="1354"/>
      <c r="THP14" s="1354"/>
      <c r="THQ14" s="1354"/>
      <c r="THR14" s="1354"/>
      <c r="THS14" s="1354"/>
      <c r="THT14" s="1354"/>
      <c r="THU14" s="1354"/>
      <c r="THV14" s="1354"/>
      <c r="THW14" s="1354"/>
      <c r="THX14" s="1354"/>
      <c r="THY14" s="1354"/>
      <c r="THZ14" s="1354"/>
      <c r="TIA14" s="1354"/>
      <c r="TIB14" s="1354"/>
      <c r="TIC14" s="1354"/>
      <c r="TID14" s="1354"/>
      <c r="TIE14" s="1354"/>
      <c r="TIF14" s="1354"/>
      <c r="TIG14" s="1354"/>
      <c r="TIH14" s="1354"/>
      <c r="TII14" s="1354"/>
      <c r="TIJ14" s="1354"/>
      <c r="TIK14" s="1354"/>
      <c r="TIL14" s="1354"/>
      <c r="TIM14" s="1354"/>
      <c r="TIN14" s="1354"/>
      <c r="TIO14" s="1354"/>
      <c r="TIP14" s="1354"/>
      <c r="TIQ14" s="1354"/>
      <c r="TIR14" s="1354"/>
      <c r="TIS14" s="1354"/>
      <c r="TIT14" s="1354"/>
      <c r="TIU14" s="1354"/>
      <c r="TIV14" s="1354"/>
      <c r="TIW14" s="1354"/>
      <c r="TIX14" s="1354"/>
      <c r="TIY14" s="1354"/>
      <c r="TIZ14" s="1354"/>
      <c r="TJA14" s="1354"/>
      <c r="TJB14" s="1354"/>
      <c r="TJC14" s="1354"/>
      <c r="TJD14" s="1354"/>
      <c r="TJE14" s="1354"/>
      <c r="TJF14" s="1354"/>
      <c r="TJG14" s="1354"/>
      <c r="TJH14" s="1354"/>
      <c r="TJI14" s="1354"/>
      <c r="TJJ14" s="1354"/>
      <c r="TJK14" s="1354"/>
      <c r="TJL14" s="1354"/>
      <c r="TJM14" s="1354"/>
      <c r="TJN14" s="1354"/>
      <c r="TJO14" s="1354"/>
      <c r="TJP14" s="1354"/>
      <c r="TJQ14" s="1354"/>
      <c r="TJR14" s="1354"/>
      <c r="TJS14" s="1354"/>
      <c r="TJT14" s="1354"/>
      <c r="TJU14" s="1354"/>
      <c r="TJV14" s="1354"/>
      <c r="TJW14" s="1354"/>
      <c r="TJX14" s="1354"/>
      <c r="TJY14" s="1354"/>
      <c r="TJZ14" s="1354"/>
      <c r="TKA14" s="1354"/>
      <c r="TKB14" s="1354"/>
      <c r="TKC14" s="1354"/>
      <c r="TKD14" s="1354"/>
      <c r="TKE14" s="1354"/>
      <c r="TKF14" s="1354"/>
      <c r="TKG14" s="1354"/>
      <c r="TKH14" s="1354"/>
      <c r="TKI14" s="1354"/>
      <c r="TKJ14" s="1354"/>
      <c r="TKK14" s="1354"/>
      <c r="TKL14" s="1354"/>
      <c r="TKM14" s="1354"/>
      <c r="TKN14" s="1354"/>
      <c r="TKO14" s="1354"/>
      <c r="TKP14" s="1354"/>
      <c r="TKQ14" s="1354"/>
      <c r="TKR14" s="1354"/>
      <c r="TKS14" s="1354"/>
      <c r="TKT14" s="1354"/>
      <c r="TKU14" s="1354"/>
      <c r="TKV14" s="1354"/>
      <c r="TKW14" s="1354"/>
      <c r="TKX14" s="1354"/>
      <c r="TKY14" s="1354"/>
      <c r="TKZ14" s="1354"/>
      <c r="TLA14" s="1354"/>
      <c r="TLB14" s="1354"/>
      <c r="TLC14" s="1354"/>
      <c r="TLD14" s="1354"/>
      <c r="TLE14" s="1354"/>
      <c r="TLF14" s="1354"/>
      <c r="TLG14" s="1354"/>
      <c r="TLH14" s="1354"/>
      <c r="TLI14" s="1354"/>
      <c r="TLJ14" s="1354"/>
      <c r="TLK14" s="1354"/>
      <c r="TLL14" s="1354"/>
      <c r="TLM14" s="1354"/>
      <c r="TLN14" s="1354"/>
      <c r="TLO14" s="1354"/>
      <c r="TLP14" s="1354"/>
      <c r="TLQ14" s="1354"/>
      <c r="TLR14" s="1354"/>
      <c r="TLS14" s="1354"/>
      <c r="TLT14" s="1354"/>
      <c r="TLU14" s="1354"/>
      <c r="TLV14" s="1354"/>
      <c r="TLW14" s="1354"/>
      <c r="TLX14" s="1354"/>
      <c r="TLY14" s="1354"/>
      <c r="TLZ14" s="1354"/>
      <c r="TMA14" s="1354"/>
      <c r="TMB14" s="1354"/>
      <c r="TMC14" s="1354"/>
      <c r="TMD14" s="1354"/>
      <c r="TME14" s="1354"/>
      <c r="TMF14" s="1354"/>
      <c r="TMG14" s="1354"/>
      <c r="TMH14" s="1354"/>
      <c r="TMI14" s="1354"/>
      <c r="TMJ14" s="1354"/>
      <c r="TMK14" s="1354"/>
      <c r="TML14" s="1354"/>
      <c r="TMM14" s="1354"/>
      <c r="TMN14" s="1354"/>
      <c r="TMO14" s="1354"/>
      <c r="TMP14" s="1354"/>
      <c r="TMQ14" s="1354"/>
      <c r="TMR14" s="1354"/>
      <c r="TMS14" s="1354"/>
      <c r="TMT14" s="1354"/>
      <c r="TMU14" s="1354"/>
      <c r="TMV14" s="1354"/>
      <c r="TMW14" s="1354"/>
      <c r="TMX14" s="1354"/>
      <c r="TMY14" s="1354"/>
      <c r="TMZ14" s="1354"/>
      <c r="TNA14" s="1354"/>
      <c r="TNB14" s="1354"/>
      <c r="TNC14" s="1354"/>
      <c r="TND14" s="1354"/>
      <c r="TNE14" s="1354"/>
      <c r="TNF14" s="1354"/>
      <c r="TNG14" s="1354"/>
      <c r="TNH14" s="1354"/>
      <c r="TNI14" s="1354"/>
      <c r="TNJ14" s="1354"/>
      <c r="TNK14" s="1354"/>
      <c r="TNL14" s="1354"/>
      <c r="TNM14" s="1354"/>
      <c r="TNN14" s="1354"/>
      <c r="TNO14" s="1354"/>
      <c r="TNP14" s="1354"/>
      <c r="TNQ14" s="1354"/>
      <c r="TNR14" s="1354"/>
      <c r="TNS14" s="1354"/>
      <c r="TNT14" s="1354"/>
      <c r="TNU14" s="1354"/>
      <c r="TNV14" s="1354"/>
      <c r="TNW14" s="1354"/>
      <c r="TNX14" s="1354"/>
      <c r="TNY14" s="1354"/>
      <c r="TNZ14" s="1354"/>
      <c r="TOA14" s="1354"/>
      <c r="TOB14" s="1354"/>
      <c r="TOC14" s="1354"/>
      <c r="TOD14" s="1354"/>
      <c r="TOE14" s="1354"/>
      <c r="TOF14" s="1354"/>
      <c r="TOG14" s="1354"/>
      <c r="TOH14" s="1354"/>
      <c r="TOI14" s="1354"/>
      <c r="TOJ14" s="1354"/>
      <c r="TOK14" s="1354"/>
      <c r="TOL14" s="1354"/>
      <c r="TOM14" s="1354"/>
      <c r="TON14" s="1354"/>
      <c r="TOO14" s="1354"/>
      <c r="TOP14" s="1354"/>
      <c r="TOQ14" s="1354"/>
      <c r="TOR14" s="1354"/>
      <c r="TOS14" s="1354"/>
      <c r="TOT14" s="1354"/>
      <c r="TOU14" s="1354"/>
      <c r="TOV14" s="1354"/>
      <c r="TOW14" s="1354"/>
      <c r="TOX14" s="1354"/>
      <c r="TOY14" s="1354"/>
      <c r="TOZ14" s="1354"/>
      <c r="TPA14" s="1354"/>
      <c r="TPB14" s="1354"/>
      <c r="TPC14" s="1354"/>
      <c r="TPD14" s="1354"/>
      <c r="TPE14" s="1354"/>
      <c r="TPF14" s="1354"/>
      <c r="TPG14" s="1354"/>
      <c r="TPH14" s="1354"/>
      <c r="TPI14" s="1354"/>
      <c r="TPJ14" s="1354"/>
      <c r="TPK14" s="1354"/>
      <c r="TPL14" s="1354"/>
      <c r="TPM14" s="1354"/>
      <c r="TPN14" s="1354"/>
      <c r="TPO14" s="1354"/>
      <c r="TPP14" s="1354"/>
      <c r="TPQ14" s="1354"/>
      <c r="TPR14" s="1354"/>
      <c r="TPS14" s="1354"/>
      <c r="TPT14" s="1354"/>
      <c r="TPU14" s="1354"/>
      <c r="TPV14" s="1354"/>
      <c r="TPW14" s="1354"/>
      <c r="TPX14" s="1354"/>
      <c r="TPY14" s="1354"/>
      <c r="TPZ14" s="1354"/>
      <c r="TQA14" s="1354"/>
      <c r="TQB14" s="1354"/>
      <c r="TQC14" s="1354"/>
      <c r="TQD14" s="1354"/>
      <c r="TQE14" s="1354"/>
      <c r="TQF14" s="1354"/>
      <c r="TQG14" s="1354"/>
      <c r="TQH14" s="1354"/>
      <c r="TQI14" s="1354"/>
      <c r="TQJ14" s="1354"/>
      <c r="TQK14" s="1354"/>
      <c r="TQL14" s="1354"/>
      <c r="TQM14" s="1354"/>
      <c r="TQN14" s="1354"/>
      <c r="TQO14" s="1354"/>
      <c r="TQP14" s="1354"/>
      <c r="TQQ14" s="1354"/>
      <c r="TQR14" s="1354"/>
      <c r="TQS14" s="1354"/>
      <c r="TQT14" s="1354"/>
      <c r="TQU14" s="1354"/>
      <c r="TQV14" s="1354"/>
      <c r="TQW14" s="1354"/>
      <c r="TQX14" s="1354"/>
      <c r="TQY14" s="1354"/>
      <c r="TQZ14" s="1354"/>
      <c r="TRA14" s="1354"/>
      <c r="TRB14" s="1354"/>
      <c r="TRC14" s="1354"/>
      <c r="TRD14" s="1354"/>
      <c r="TRE14" s="1354"/>
      <c r="TRF14" s="1354"/>
      <c r="TRG14" s="1354"/>
      <c r="TRH14" s="1354"/>
      <c r="TRI14" s="1354"/>
      <c r="TRJ14" s="1354"/>
      <c r="TRK14" s="1354"/>
      <c r="TRL14" s="1354"/>
      <c r="TRM14" s="1354"/>
      <c r="TRN14" s="1354"/>
      <c r="TRO14" s="1354"/>
      <c r="TRP14" s="1354"/>
      <c r="TRQ14" s="1354"/>
      <c r="TRR14" s="1354"/>
      <c r="TRS14" s="1354"/>
      <c r="TRT14" s="1354"/>
      <c r="TRU14" s="1354"/>
      <c r="TRV14" s="1354"/>
      <c r="TRW14" s="1354"/>
      <c r="TRX14" s="1354"/>
      <c r="TRY14" s="1354"/>
      <c r="TRZ14" s="1354"/>
      <c r="TSA14" s="1354"/>
      <c r="TSB14" s="1354"/>
      <c r="TSC14" s="1354"/>
      <c r="TSD14" s="1354"/>
      <c r="TSE14" s="1354"/>
      <c r="TSF14" s="1354"/>
      <c r="TSG14" s="1354"/>
      <c r="TSH14" s="1354"/>
      <c r="TSI14" s="1354"/>
      <c r="TSJ14" s="1354"/>
      <c r="TSK14" s="1354"/>
      <c r="TSL14" s="1354"/>
      <c r="TSM14" s="1354"/>
      <c r="TSN14" s="1354"/>
      <c r="TSO14" s="1354"/>
      <c r="TSP14" s="1354"/>
      <c r="TSQ14" s="1354"/>
      <c r="TSR14" s="1354"/>
      <c r="TSS14" s="1354"/>
      <c r="TST14" s="1354"/>
      <c r="TSU14" s="1354"/>
      <c r="TSV14" s="1354"/>
      <c r="TSW14" s="1354"/>
      <c r="TSX14" s="1354"/>
      <c r="TSY14" s="1354"/>
      <c r="TSZ14" s="1354"/>
      <c r="TTA14" s="1354"/>
      <c r="TTB14" s="1354"/>
      <c r="TTC14" s="1354"/>
      <c r="TTD14" s="1354"/>
      <c r="TTE14" s="1354"/>
      <c r="TTF14" s="1354"/>
      <c r="TTG14" s="1354"/>
      <c r="TTH14" s="1354"/>
      <c r="TTI14" s="1354"/>
      <c r="TTJ14" s="1354"/>
      <c r="TTK14" s="1354"/>
      <c r="TTL14" s="1354"/>
      <c r="TTM14" s="1354"/>
      <c r="TTN14" s="1354"/>
      <c r="TTO14" s="1354"/>
      <c r="TTP14" s="1354"/>
      <c r="TTQ14" s="1354"/>
      <c r="TTR14" s="1354"/>
      <c r="TTS14" s="1354"/>
      <c r="TTT14" s="1354"/>
      <c r="TTU14" s="1354"/>
      <c r="TTV14" s="1354"/>
      <c r="TTW14" s="1354"/>
      <c r="TTX14" s="1354"/>
      <c r="TTY14" s="1354"/>
      <c r="TTZ14" s="1354"/>
      <c r="TUA14" s="1354"/>
      <c r="TUB14" s="1354"/>
      <c r="TUC14" s="1354"/>
      <c r="TUD14" s="1354"/>
      <c r="TUE14" s="1354"/>
      <c r="TUF14" s="1354"/>
      <c r="TUG14" s="1354"/>
      <c r="TUH14" s="1354"/>
      <c r="TUI14" s="1354"/>
      <c r="TUJ14" s="1354"/>
      <c r="TUK14" s="1354"/>
      <c r="TUL14" s="1354"/>
      <c r="TUM14" s="1354"/>
      <c r="TUN14" s="1354"/>
      <c r="TUO14" s="1354"/>
      <c r="TUP14" s="1354"/>
      <c r="TUQ14" s="1354"/>
      <c r="TUR14" s="1354"/>
      <c r="TUS14" s="1354"/>
      <c r="TUT14" s="1354"/>
      <c r="TUU14" s="1354"/>
      <c r="TUV14" s="1354"/>
      <c r="TUW14" s="1354"/>
      <c r="TUX14" s="1354"/>
      <c r="TUY14" s="1354"/>
      <c r="TUZ14" s="1354"/>
      <c r="TVA14" s="1354"/>
      <c r="TVB14" s="1354"/>
      <c r="TVC14" s="1354"/>
      <c r="TVD14" s="1354"/>
      <c r="TVE14" s="1354"/>
      <c r="TVF14" s="1354"/>
      <c r="TVG14" s="1354"/>
      <c r="TVH14" s="1354"/>
      <c r="TVI14" s="1354"/>
      <c r="TVJ14" s="1354"/>
      <c r="TVK14" s="1354"/>
      <c r="TVL14" s="1354"/>
      <c r="TVM14" s="1354"/>
      <c r="TVN14" s="1354"/>
      <c r="TVO14" s="1354"/>
      <c r="TVP14" s="1354"/>
      <c r="TVQ14" s="1354"/>
      <c r="TVR14" s="1354"/>
      <c r="TVS14" s="1354"/>
      <c r="TVT14" s="1354"/>
      <c r="TVU14" s="1354"/>
      <c r="TVV14" s="1354"/>
      <c r="TVW14" s="1354"/>
      <c r="TVX14" s="1354"/>
      <c r="TVY14" s="1354"/>
      <c r="TVZ14" s="1354"/>
      <c r="TWA14" s="1354"/>
      <c r="TWB14" s="1354"/>
      <c r="TWC14" s="1354"/>
      <c r="TWD14" s="1354"/>
      <c r="TWE14" s="1354"/>
      <c r="TWF14" s="1354"/>
      <c r="TWG14" s="1354"/>
      <c r="TWH14" s="1354"/>
      <c r="TWI14" s="1354"/>
      <c r="TWJ14" s="1354"/>
      <c r="TWK14" s="1354"/>
      <c r="TWL14" s="1354"/>
      <c r="TWM14" s="1354"/>
      <c r="TWN14" s="1354"/>
      <c r="TWO14" s="1354"/>
      <c r="TWP14" s="1354"/>
      <c r="TWQ14" s="1354"/>
      <c r="TWR14" s="1354"/>
      <c r="TWS14" s="1354"/>
      <c r="TWT14" s="1354"/>
      <c r="TWU14" s="1354"/>
      <c r="TWV14" s="1354"/>
      <c r="TWW14" s="1354"/>
      <c r="TWX14" s="1354"/>
      <c r="TWY14" s="1354"/>
      <c r="TWZ14" s="1354"/>
      <c r="TXA14" s="1354"/>
      <c r="TXB14" s="1354"/>
      <c r="TXC14" s="1354"/>
      <c r="TXD14" s="1354"/>
      <c r="TXE14" s="1354"/>
      <c r="TXF14" s="1354"/>
      <c r="TXG14" s="1354"/>
      <c r="TXH14" s="1354"/>
      <c r="TXI14" s="1354"/>
      <c r="TXJ14" s="1354"/>
      <c r="TXK14" s="1354"/>
      <c r="TXL14" s="1354"/>
      <c r="TXM14" s="1354"/>
      <c r="TXN14" s="1354"/>
      <c r="TXO14" s="1354"/>
      <c r="TXP14" s="1354"/>
      <c r="TXQ14" s="1354"/>
      <c r="TXR14" s="1354"/>
      <c r="TXS14" s="1354"/>
      <c r="TXT14" s="1354"/>
      <c r="TXU14" s="1354"/>
      <c r="TXV14" s="1354"/>
      <c r="TXW14" s="1354"/>
      <c r="TXX14" s="1354"/>
      <c r="TXY14" s="1354"/>
      <c r="TXZ14" s="1354"/>
      <c r="TYA14" s="1354"/>
      <c r="TYB14" s="1354"/>
      <c r="TYC14" s="1354"/>
      <c r="TYD14" s="1354"/>
      <c r="TYE14" s="1354"/>
      <c r="TYF14" s="1354"/>
      <c r="TYG14" s="1354"/>
      <c r="TYH14" s="1354"/>
      <c r="TYI14" s="1354"/>
      <c r="TYJ14" s="1354"/>
      <c r="TYK14" s="1354"/>
      <c r="TYL14" s="1354"/>
      <c r="TYM14" s="1354"/>
      <c r="TYN14" s="1354"/>
      <c r="TYO14" s="1354"/>
      <c r="TYP14" s="1354"/>
      <c r="TYQ14" s="1354"/>
      <c r="TYR14" s="1354"/>
      <c r="TYS14" s="1354"/>
      <c r="TYT14" s="1354"/>
      <c r="TYU14" s="1354"/>
      <c r="TYV14" s="1354"/>
      <c r="TYW14" s="1354"/>
      <c r="TYX14" s="1354"/>
      <c r="TYY14" s="1354"/>
      <c r="TYZ14" s="1354"/>
      <c r="TZA14" s="1354"/>
      <c r="TZB14" s="1354"/>
      <c r="TZC14" s="1354"/>
      <c r="TZD14" s="1354"/>
      <c r="TZE14" s="1354"/>
      <c r="TZF14" s="1354"/>
      <c r="TZG14" s="1354"/>
      <c r="TZH14" s="1354"/>
      <c r="TZI14" s="1354"/>
      <c r="TZJ14" s="1354"/>
      <c r="TZK14" s="1354"/>
      <c r="TZL14" s="1354"/>
      <c r="TZM14" s="1354"/>
      <c r="TZN14" s="1354"/>
      <c r="TZO14" s="1354"/>
      <c r="TZP14" s="1354"/>
      <c r="TZQ14" s="1354"/>
      <c r="TZR14" s="1354"/>
      <c r="TZS14" s="1354"/>
      <c r="TZT14" s="1354"/>
      <c r="TZU14" s="1354"/>
      <c r="TZV14" s="1354"/>
      <c r="TZW14" s="1354"/>
      <c r="TZX14" s="1354"/>
      <c r="TZY14" s="1354"/>
      <c r="TZZ14" s="1354"/>
      <c r="UAA14" s="1354"/>
      <c r="UAB14" s="1354"/>
      <c r="UAC14" s="1354"/>
      <c r="UAD14" s="1354"/>
      <c r="UAE14" s="1354"/>
      <c r="UAF14" s="1354"/>
      <c r="UAG14" s="1354"/>
      <c r="UAH14" s="1354"/>
      <c r="UAI14" s="1354"/>
      <c r="UAJ14" s="1354"/>
      <c r="UAK14" s="1354"/>
      <c r="UAL14" s="1354"/>
      <c r="UAM14" s="1354"/>
      <c r="UAN14" s="1354"/>
      <c r="UAO14" s="1354"/>
      <c r="UAP14" s="1354"/>
      <c r="UAQ14" s="1354"/>
      <c r="UAR14" s="1354"/>
      <c r="UAS14" s="1354"/>
      <c r="UAT14" s="1354"/>
      <c r="UAU14" s="1354"/>
      <c r="UAV14" s="1354"/>
      <c r="UAW14" s="1354"/>
      <c r="UAX14" s="1354"/>
      <c r="UAY14" s="1354"/>
      <c r="UAZ14" s="1354"/>
      <c r="UBA14" s="1354"/>
      <c r="UBB14" s="1354"/>
      <c r="UBC14" s="1354"/>
      <c r="UBD14" s="1354"/>
      <c r="UBE14" s="1354"/>
      <c r="UBF14" s="1354"/>
      <c r="UBG14" s="1354"/>
      <c r="UBH14" s="1354"/>
      <c r="UBI14" s="1354"/>
      <c r="UBJ14" s="1354"/>
      <c r="UBK14" s="1354"/>
      <c r="UBL14" s="1354"/>
      <c r="UBM14" s="1354"/>
      <c r="UBN14" s="1354"/>
      <c r="UBO14" s="1354"/>
      <c r="UBP14" s="1354"/>
      <c r="UBQ14" s="1354"/>
      <c r="UBR14" s="1354"/>
      <c r="UBS14" s="1354"/>
      <c r="UBT14" s="1354"/>
      <c r="UBU14" s="1354"/>
      <c r="UBV14" s="1354"/>
      <c r="UBW14" s="1354"/>
      <c r="UBX14" s="1354"/>
      <c r="UBY14" s="1354"/>
      <c r="UBZ14" s="1354"/>
      <c r="UCA14" s="1354"/>
      <c r="UCB14" s="1354"/>
      <c r="UCC14" s="1354"/>
      <c r="UCD14" s="1354"/>
      <c r="UCE14" s="1354"/>
      <c r="UCF14" s="1354"/>
      <c r="UCG14" s="1354"/>
      <c r="UCH14" s="1354"/>
      <c r="UCI14" s="1354"/>
      <c r="UCJ14" s="1354"/>
      <c r="UCK14" s="1354"/>
      <c r="UCL14" s="1354"/>
      <c r="UCM14" s="1354"/>
      <c r="UCN14" s="1354"/>
      <c r="UCO14" s="1354"/>
      <c r="UCP14" s="1354"/>
      <c r="UCQ14" s="1354"/>
      <c r="UCR14" s="1354"/>
      <c r="UCS14" s="1354"/>
      <c r="UCT14" s="1354"/>
      <c r="UCU14" s="1354"/>
      <c r="UCV14" s="1354"/>
      <c r="UCW14" s="1354"/>
      <c r="UCX14" s="1354"/>
      <c r="UCY14" s="1354"/>
      <c r="UCZ14" s="1354"/>
      <c r="UDA14" s="1354"/>
      <c r="UDB14" s="1354"/>
      <c r="UDC14" s="1354"/>
      <c r="UDD14" s="1354"/>
      <c r="UDE14" s="1354"/>
      <c r="UDF14" s="1354"/>
      <c r="UDG14" s="1354"/>
      <c r="UDH14" s="1354"/>
      <c r="UDI14" s="1354"/>
      <c r="UDJ14" s="1354"/>
      <c r="UDK14" s="1354"/>
      <c r="UDL14" s="1354"/>
      <c r="UDM14" s="1354"/>
      <c r="UDN14" s="1354"/>
      <c r="UDO14" s="1354"/>
      <c r="UDP14" s="1354"/>
      <c r="UDQ14" s="1354"/>
      <c r="UDR14" s="1354"/>
      <c r="UDS14" s="1354"/>
      <c r="UDT14" s="1354"/>
      <c r="UDU14" s="1354"/>
      <c r="UDV14" s="1354"/>
      <c r="UDW14" s="1354"/>
      <c r="UDX14" s="1354"/>
      <c r="UDY14" s="1354"/>
      <c r="UDZ14" s="1354"/>
      <c r="UEA14" s="1354"/>
      <c r="UEB14" s="1354"/>
      <c r="UEC14" s="1354"/>
      <c r="UED14" s="1354"/>
      <c r="UEE14" s="1354"/>
      <c r="UEF14" s="1354"/>
      <c r="UEG14" s="1354"/>
      <c r="UEH14" s="1354"/>
      <c r="UEI14" s="1354"/>
      <c r="UEJ14" s="1354"/>
      <c r="UEK14" s="1354"/>
      <c r="UEL14" s="1354"/>
      <c r="UEM14" s="1354"/>
      <c r="UEN14" s="1354"/>
      <c r="UEO14" s="1354"/>
      <c r="UEP14" s="1354"/>
      <c r="UEQ14" s="1354"/>
      <c r="UER14" s="1354"/>
      <c r="UES14" s="1354"/>
      <c r="UET14" s="1354"/>
      <c r="UEU14" s="1354"/>
      <c r="UEV14" s="1354"/>
      <c r="UEW14" s="1354"/>
      <c r="UEX14" s="1354"/>
      <c r="UEY14" s="1354"/>
      <c r="UEZ14" s="1354"/>
      <c r="UFA14" s="1354"/>
      <c r="UFB14" s="1354"/>
      <c r="UFC14" s="1354"/>
      <c r="UFD14" s="1354"/>
      <c r="UFE14" s="1354"/>
      <c r="UFF14" s="1354"/>
      <c r="UFG14" s="1354"/>
      <c r="UFH14" s="1354"/>
      <c r="UFI14" s="1354"/>
      <c r="UFJ14" s="1354"/>
      <c r="UFK14" s="1354"/>
      <c r="UFL14" s="1354"/>
      <c r="UFM14" s="1354"/>
      <c r="UFN14" s="1354"/>
      <c r="UFO14" s="1354"/>
      <c r="UFP14" s="1354"/>
      <c r="UFQ14" s="1354"/>
      <c r="UFR14" s="1354"/>
      <c r="UFS14" s="1354"/>
      <c r="UFT14" s="1354"/>
      <c r="UFU14" s="1354"/>
      <c r="UFV14" s="1354"/>
      <c r="UFW14" s="1354"/>
      <c r="UFX14" s="1354"/>
      <c r="UFY14" s="1354"/>
      <c r="UFZ14" s="1354"/>
      <c r="UGA14" s="1354"/>
      <c r="UGB14" s="1354"/>
      <c r="UGC14" s="1354"/>
      <c r="UGD14" s="1354"/>
      <c r="UGE14" s="1354"/>
      <c r="UGF14" s="1354"/>
      <c r="UGG14" s="1354"/>
      <c r="UGH14" s="1354"/>
      <c r="UGI14" s="1354"/>
      <c r="UGJ14" s="1354"/>
      <c r="UGK14" s="1354"/>
      <c r="UGL14" s="1354"/>
      <c r="UGM14" s="1354"/>
      <c r="UGN14" s="1354"/>
      <c r="UGO14" s="1354"/>
      <c r="UGP14" s="1354"/>
      <c r="UGQ14" s="1354"/>
      <c r="UGR14" s="1354"/>
      <c r="UGS14" s="1354"/>
      <c r="UGT14" s="1354"/>
      <c r="UGU14" s="1354"/>
      <c r="UGV14" s="1354"/>
      <c r="UGW14" s="1354"/>
      <c r="UGX14" s="1354"/>
      <c r="UGY14" s="1354"/>
      <c r="UGZ14" s="1354"/>
      <c r="UHA14" s="1354"/>
      <c r="UHB14" s="1354"/>
      <c r="UHC14" s="1354"/>
      <c r="UHD14" s="1354"/>
      <c r="UHE14" s="1354"/>
      <c r="UHF14" s="1354"/>
      <c r="UHG14" s="1354"/>
      <c r="UHH14" s="1354"/>
      <c r="UHI14" s="1354"/>
      <c r="UHJ14" s="1354"/>
      <c r="UHK14" s="1354"/>
      <c r="UHL14" s="1354"/>
      <c r="UHM14" s="1354"/>
      <c r="UHN14" s="1354"/>
      <c r="UHO14" s="1354"/>
      <c r="UHP14" s="1354"/>
      <c r="UHQ14" s="1354"/>
      <c r="UHR14" s="1354"/>
      <c r="UHS14" s="1354"/>
      <c r="UHT14" s="1354"/>
      <c r="UHU14" s="1354"/>
      <c r="UHV14" s="1354"/>
      <c r="UHW14" s="1354"/>
      <c r="UHX14" s="1354"/>
      <c r="UHY14" s="1354"/>
      <c r="UHZ14" s="1354"/>
      <c r="UIA14" s="1354"/>
      <c r="UIB14" s="1354"/>
      <c r="UIC14" s="1354"/>
      <c r="UID14" s="1354"/>
      <c r="UIE14" s="1354"/>
      <c r="UIF14" s="1354"/>
      <c r="UIG14" s="1354"/>
      <c r="UIH14" s="1354"/>
      <c r="UII14" s="1354"/>
      <c r="UIJ14" s="1354"/>
      <c r="UIK14" s="1354"/>
      <c r="UIL14" s="1354"/>
      <c r="UIM14" s="1354"/>
      <c r="UIN14" s="1354"/>
      <c r="UIO14" s="1354"/>
      <c r="UIP14" s="1354"/>
      <c r="UIQ14" s="1354"/>
      <c r="UIR14" s="1354"/>
      <c r="UIS14" s="1354"/>
      <c r="UIT14" s="1354"/>
      <c r="UIU14" s="1354"/>
      <c r="UIV14" s="1354"/>
      <c r="UIW14" s="1354"/>
      <c r="UIX14" s="1354"/>
      <c r="UIY14" s="1354"/>
      <c r="UIZ14" s="1354"/>
      <c r="UJA14" s="1354"/>
      <c r="UJB14" s="1354"/>
      <c r="UJC14" s="1354"/>
      <c r="UJD14" s="1354"/>
      <c r="UJE14" s="1354"/>
      <c r="UJF14" s="1354"/>
      <c r="UJG14" s="1354"/>
      <c r="UJH14" s="1354"/>
      <c r="UJI14" s="1354"/>
      <c r="UJJ14" s="1354"/>
      <c r="UJK14" s="1354"/>
      <c r="UJL14" s="1354"/>
      <c r="UJM14" s="1354"/>
      <c r="UJN14" s="1354"/>
      <c r="UJO14" s="1354"/>
      <c r="UJP14" s="1354"/>
      <c r="UJQ14" s="1354"/>
      <c r="UJR14" s="1354"/>
      <c r="UJS14" s="1354"/>
      <c r="UJT14" s="1354"/>
      <c r="UJU14" s="1354"/>
      <c r="UJV14" s="1354"/>
      <c r="UJW14" s="1354"/>
      <c r="UJX14" s="1354"/>
      <c r="UJY14" s="1354"/>
      <c r="UJZ14" s="1354"/>
      <c r="UKA14" s="1354"/>
      <c r="UKB14" s="1354"/>
      <c r="UKC14" s="1354"/>
      <c r="UKD14" s="1354"/>
      <c r="UKE14" s="1354"/>
      <c r="UKF14" s="1354"/>
      <c r="UKG14" s="1354"/>
      <c r="UKH14" s="1354"/>
      <c r="UKI14" s="1354"/>
      <c r="UKJ14" s="1354"/>
      <c r="UKK14" s="1354"/>
      <c r="UKL14" s="1354"/>
      <c r="UKM14" s="1354"/>
      <c r="UKN14" s="1354"/>
      <c r="UKO14" s="1354"/>
      <c r="UKP14" s="1354"/>
      <c r="UKQ14" s="1354"/>
      <c r="UKR14" s="1354"/>
      <c r="UKS14" s="1354"/>
      <c r="UKT14" s="1354"/>
      <c r="UKU14" s="1354"/>
      <c r="UKV14" s="1354"/>
      <c r="UKW14" s="1354"/>
      <c r="UKX14" s="1354"/>
      <c r="UKY14" s="1354"/>
      <c r="UKZ14" s="1354"/>
      <c r="ULA14" s="1354"/>
      <c r="ULB14" s="1354"/>
      <c r="ULC14" s="1354"/>
      <c r="ULD14" s="1354"/>
      <c r="ULE14" s="1354"/>
      <c r="ULF14" s="1354"/>
      <c r="ULG14" s="1354"/>
      <c r="ULH14" s="1354"/>
      <c r="ULI14" s="1354"/>
      <c r="ULJ14" s="1354"/>
      <c r="ULK14" s="1354"/>
      <c r="ULL14" s="1354"/>
      <c r="ULM14" s="1354"/>
      <c r="ULN14" s="1354"/>
      <c r="ULO14" s="1354"/>
      <c r="ULP14" s="1354"/>
      <c r="ULQ14" s="1354"/>
      <c r="ULR14" s="1354"/>
      <c r="ULS14" s="1354"/>
      <c r="ULT14" s="1354"/>
      <c r="ULU14" s="1354"/>
      <c r="ULV14" s="1354"/>
      <c r="ULW14" s="1354"/>
      <c r="ULX14" s="1354"/>
      <c r="ULY14" s="1354"/>
      <c r="ULZ14" s="1354"/>
      <c r="UMA14" s="1354"/>
      <c r="UMB14" s="1354"/>
      <c r="UMC14" s="1354"/>
      <c r="UMD14" s="1354"/>
      <c r="UME14" s="1354"/>
      <c r="UMF14" s="1354"/>
      <c r="UMG14" s="1354"/>
      <c r="UMH14" s="1354"/>
      <c r="UMI14" s="1354"/>
      <c r="UMJ14" s="1354"/>
      <c r="UMK14" s="1354"/>
      <c r="UML14" s="1354"/>
      <c r="UMM14" s="1354"/>
      <c r="UMN14" s="1354"/>
      <c r="UMO14" s="1354"/>
      <c r="UMP14" s="1354"/>
      <c r="UMQ14" s="1354"/>
      <c r="UMR14" s="1354"/>
      <c r="UMS14" s="1354"/>
      <c r="UMT14" s="1354"/>
      <c r="UMU14" s="1354"/>
      <c r="UMV14" s="1354"/>
      <c r="UMW14" s="1354"/>
      <c r="UMX14" s="1354"/>
      <c r="UMY14" s="1354"/>
      <c r="UMZ14" s="1354"/>
      <c r="UNA14" s="1354"/>
      <c r="UNB14" s="1354"/>
      <c r="UNC14" s="1354"/>
      <c r="UND14" s="1354"/>
      <c r="UNE14" s="1354"/>
      <c r="UNF14" s="1354"/>
      <c r="UNG14" s="1354"/>
      <c r="UNH14" s="1354"/>
      <c r="UNI14" s="1354"/>
      <c r="UNJ14" s="1354"/>
      <c r="UNK14" s="1354"/>
      <c r="UNL14" s="1354"/>
      <c r="UNM14" s="1354"/>
      <c r="UNN14" s="1354"/>
      <c r="UNO14" s="1354"/>
      <c r="UNP14" s="1354"/>
      <c r="UNQ14" s="1354"/>
      <c r="UNR14" s="1354"/>
      <c r="UNS14" s="1354"/>
      <c r="UNT14" s="1354"/>
      <c r="UNU14" s="1354"/>
      <c r="UNV14" s="1354"/>
      <c r="UNW14" s="1354"/>
      <c r="UNX14" s="1354"/>
      <c r="UNY14" s="1354"/>
      <c r="UNZ14" s="1354"/>
      <c r="UOA14" s="1354"/>
      <c r="UOB14" s="1354"/>
      <c r="UOC14" s="1354"/>
      <c r="UOD14" s="1354"/>
      <c r="UOE14" s="1354"/>
      <c r="UOF14" s="1354"/>
      <c r="UOG14" s="1354"/>
      <c r="UOH14" s="1354"/>
      <c r="UOI14" s="1354"/>
      <c r="UOJ14" s="1354"/>
      <c r="UOK14" s="1354"/>
      <c r="UOL14" s="1354"/>
      <c r="UOM14" s="1354"/>
      <c r="UON14" s="1354"/>
      <c r="UOO14" s="1354"/>
      <c r="UOP14" s="1354"/>
      <c r="UOQ14" s="1354"/>
      <c r="UOR14" s="1354"/>
      <c r="UOS14" s="1354"/>
      <c r="UOT14" s="1354"/>
      <c r="UOU14" s="1354"/>
      <c r="UOV14" s="1354"/>
      <c r="UOW14" s="1354"/>
      <c r="UOX14" s="1354"/>
      <c r="UOY14" s="1354"/>
      <c r="UOZ14" s="1354"/>
      <c r="UPA14" s="1354"/>
      <c r="UPB14" s="1354"/>
      <c r="UPC14" s="1354"/>
      <c r="UPD14" s="1354"/>
      <c r="UPE14" s="1354"/>
      <c r="UPF14" s="1354"/>
      <c r="UPG14" s="1354"/>
      <c r="UPH14" s="1354"/>
      <c r="UPI14" s="1354"/>
      <c r="UPJ14" s="1354"/>
      <c r="UPK14" s="1354"/>
      <c r="UPL14" s="1354"/>
      <c r="UPM14" s="1354"/>
      <c r="UPN14" s="1354"/>
      <c r="UPO14" s="1354"/>
      <c r="UPP14" s="1354"/>
      <c r="UPQ14" s="1354"/>
      <c r="UPR14" s="1354"/>
      <c r="UPS14" s="1354"/>
      <c r="UPT14" s="1354"/>
      <c r="UPU14" s="1354"/>
      <c r="UPV14" s="1354"/>
      <c r="UPW14" s="1354"/>
      <c r="UPX14" s="1354"/>
      <c r="UPY14" s="1354"/>
      <c r="UPZ14" s="1354"/>
      <c r="UQA14" s="1354"/>
      <c r="UQB14" s="1354"/>
      <c r="UQC14" s="1354"/>
      <c r="UQD14" s="1354"/>
      <c r="UQE14" s="1354"/>
      <c r="UQF14" s="1354"/>
      <c r="UQG14" s="1354"/>
      <c r="UQH14" s="1354"/>
      <c r="UQI14" s="1354"/>
      <c r="UQJ14" s="1354"/>
      <c r="UQK14" s="1354"/>
      <c r="UQL14" s="1354"/>
      <c r="UQM14" s="1354"/>
      <c r="UQN14" s="1354"/>
      <c r="UQO14" s="1354"/>
      <c r="UQP14" s="1354"/>
      <c r="UQQ14" s="1354"/>
      <c r="UQR14" s="1354"/>
      <c r="UQS14" s="1354"/>
      <c r="UQT14" s="1354"/>
      <c r="UQU14" s="1354"/>
      <c r="UQV14" s="1354"/>
      <c r="UQW14" s="1354"/>
      <c r="UQX14" s="1354"/>
      <c r="UQY14" s="1354"/>
      <c r="UQZ14" s="1354"/>
      <c r="URA14" s="1354"/>
      <c r="URB14" s="1354"/>
      <c r="URC14" s="1354"/>
      <c r="URD14" s="1354"/>
      <c r="URE14" s="1354"/>
      <c r="URF14" s="1354"/>
      <c r="URG14" s="1354"/>
      <c r="URH14" s="1354"/>
      <c r="URI14" s="1354"/>
      <c r="URJ14" s="1354"/>
      <c r="URK14" s="1354"/>
      <c r="URL14" s="1354"/>
      <c r="URM14" s="1354"/>
      <c r="URN14" s="1354"/>
      <c r="URO14" s="1354"/>
      <c r="URP14" s="1354"/>
      <c r="URQ14" s="1354"/>
      <c r="URR14" s="1354"/>
      <c r="URS14" s="1354"/>
      <c r="URT14" s="1354"/>
      <c r="URU14" s="1354"/>
      <c r="URV14" s="1354"/>
      <c r="URW14" s="1354"/>
      <c r="URX14" s="1354"/>
      <c r="URY14" s="1354"/>
      <c r="URZ14" s="1354"/>
      <c r="USA14" s="1354"/>
      <c r="USB14" s="1354"/>
      <c r="USC14" s="1354"/>
      <c r="USD14" s="1354"/>
      <c r="USE14" s="1354"/>
      <c r="USF14" s="1354"/>
      <c r="USG14" s="1354"/>
      <c r="USH14" s="1354"/>
      <c r="USI14" s="1354"/>
      <c r="USJ14" s="1354"/>
      <c r="USK14" s="1354"/>
      <c r="USL14" s="1354"/>
      <c r="USM14" s="1354"/>
      <c r="USN14" s="1354"/>
      <c r="USO14" s="1354"/>
      <c r="USP14" s="1354"/>
      <c r="USQ14" s="1354"/>
      <c r="USR14" s="1354"/>
      <c r="USS14" s="1354"/>
      <c r="UST14" s="1354"/>
      <c r="USU14" s="1354"/>
      <c r="USV14" s="1354"/>
      <c r="USW14" s="1354"/>
      <c r="USX14" s="1354"/>
      <c r="USY14" s="1354"/>
      <c r="USZ14" s="1354"/>
      <c r="UTA14" s="1354"/>
      <c r="UTB14" s="1354"/>
      <c r="UTC14" s="1354"/>
      <c r="UTD14" s="1354"/>
      <c r="UTE14" s="1354"/>
      <c r="UTF14" s="1354"/>
      <c r="UTG14" s="1354"/>
      <c r="UTH14" s="1354"/>
      <c r="UTI14" s="1354"/>
      <c r="UTJ14" s="1354"/>
      <c r="UTK14" s="1354"/>
      <c r="UTL14" s="1354"/>
      <c r="UTM14" s="1354"/>
      <c r="UTN14" s="1354"/>
      <c r="UTO14" s="1354"/>
      <c r="UTP14" s="1354"/>
      <c r="UTQ14" s="1354"/>
      <c r="UTR14" s="1354"/>
      <c r="UTS14" s="1354"/>
      <c r="UTT14" s="1354"/>
      <c r="UTU14" s="1354"/>
      <c r="UTV14" s="1354"/>
      <c r="UTW14" s="1354"/>
      <c r="UTX14" s="1354"/>
      <c r="UTY14" s="1354"/>
      <c r="UTZ14" s="1354"/>
      <c r="UUA14" s="1354"/>
      <c r="UUB14" s="1354"/>
      <c r="UUC14" s="1354"/>
      <c r="UUD14" s="1354"/>
      <c r="UUE14" s="1354"/>
      <c r="UUF14" s="1354"/>
      <c r="UUG14" s="1354"/>
      <c r="UUH14" s="1354"/>
      <c r="UUI14" s="1354"/>
      <c r="UUJ14" s="1354"/>
      <c r="UUK14" s="1354"/>
      <c r="UUL14" s="1354"/>
      <c r="UUM14" s="1354"/>
      <c r="UUN14" s="1354"/>
      <c r="UUO14" s="1354"/>
      <c r="UUP14" s="1354"/>
      <c r="UUQ14" s="1354"/>
      <c r="UUR14" s="1354"/>
      <c r="UUS14" s="1354"/>
      <c r="UUT14" s="1354"/>
      <c r="UUU14" s="1354"/>
      <c r="UUV14" s="1354"/>
      <c r="UUW14" s="1354"/>
      <c r="UUX14" s="1354"/>
      <c r="UUY14" s="1354"/>
      <c r="UUZ14" s="1354"/>
      <c r="UVA14" s="1354"/>
      <c r="UVB14" s="1354"/>
      <c r="UVC14" s="1354"/>
      <c r="UVD14" s="1354"/>
      <c r="UVE14" s="1354"/>
      <c r="UVF14" s="1354"/>
      <c r="UVG14" s="1354"/>
      <c r="UVH14" s="1354"/>
      <c r="UVI14" s="1354"/>
      <c r="UVJ14" s="1354"/>
      <c r="UVK14" s="1354"/>
      <c r="UVL14" s="1354"/>
      <c r="UVM14" s="1354"/>
      <c r="UVN14" s="1354"/>
      <c r="UVO14" s="1354"/>
      <c r="UVP14" s="1354"/>
      <c r="UVQ14" s="1354"/>
      <c r="UVR14" s="1354"/>
      <c r="UVS14" s="1354"/>
      <c r="UVT14" s="1354"/>
      <c r="UVU14" s="1354"/>
      <c r="UVV14" s="1354"/>
      <c r="UVW14" s="1354"/>
      <c r="UVX14" s="1354"/>
      <c r="UVY14" s="1354"/>
      <c r="UVZ14" s="1354"/>
      <c r="UWA14" s="1354"/>
      <c r="UWB14" s="1354"/>
      <c r="UWC14" s="1354"/>
      <c r="UWD14" s="1354"/>
      <c r="UWE14" s="1354"/>
      <c r="UWF14" s="1354"/>
      <c r="UWG14" s="1354"/>
      <c r="UWH14" s="1354"/>
      <c r="UWI14" s="1354"/>
      <c r="UWJ14" s="1354"/>
      <c r="UWK14" s="1354"/>
      <c r="UWL14" s="1354"/>
      <c r="UWM14" s="1354"/>
      <c r="UWN14" s="1354"/>
      <c r="UWO14" s="1354"/>
      <c r="UWP14" s="1354"/>
      <c r="UWQ14" s="1354"/>
      <c r="UWR14" s="1354"/>
      <c r="UWS14" s="1354"/>
      <c r="UWT14" s="1354"/>
      <c r="UWU14" s="1354"/>
      <c r="UWV14" s="1354"/>
      <c r="UWW14" s="1354"/>
      <c r="UWX14" s="1354"/>
      <c r="UWY14" s="1354"/>
      <c r="UWZ14" s="1354"/>
      <c r="UXA14" s="1354"/>
      <c r="UXB14" s="1354"/>
      <c r="UXC14" s="1354"/>
      <c r="UXD14" s="1354"/>
      <c r="UXE14" s="1354"/>
      <c r="UXF14" s="1354"/>
      <c r="UXG14" s="1354"/>
      <c r="UXH14" s="1354"/>
      <c r="UXI14" s="1354"/>
      <c r="UXJ14" s="1354"/>
      <c r="UXK14" s="1354"/>
      <c r="UXL14" s="1354"/>
      <c r="UXM14" s="1354"/>
      <c r="UXN14" s="1354"/>
      <c r="UXO14" s="1354"/>
      <c r="UXP14" s="1354"/>
      <c r="UXQ14" s="1354"/>
      <c r="UXR14" s="1354"/>
      <c r="UXS14" s="1354"/>
      <c r="UXT14" s="1354"/>
      <c r="UXU14" s="1354"/>
      <c r="UXV14" s="1354"/>
      <c r="UXW14" s="1354"/>
      <c r="UXX14" s="1354"/>
      <c r="UXY14" s="1354"/>
      <c r="UXZ14" s="1354"/>
      <c r="UYA14" s="1354"/>
      <c r="UYB14" s="1354"/>
      <c r="UYC14" s="1354"/>
      <c r="UYD14" s="1354"/>
      <c r="UYE14" s="1354"/>
      <c r="UYF14" s="1354"/>
      <c r="UYG14" s="1354"/>
      <c r="UYH14" s="1354"/>
      <c r="UYI14" s="1354"/>
      <c r="UYJ14" s="1354"/>
      <c r="UYK14" s="1354"/>
      <c r="UYL14" s="1354"/>
      <c r="UYM14" s="1354"/>
      <c r="UYN14" s="1354"/>
      <c r="UYO14" s="1354"/>
      <c r="UYP14" s="1354"/>
      <c r="UYQ14" s="1354"/>
      <c r="UYR14" s="1354"/>
      <c r="UYS14" s="1354"/>
      <c r="UYT14" s="1354"/>
      <c r="UYU14" s="1354"/>
      <c r="UYV14" s="1354"/>
      <c r="UYW14" s="1354"/>
      <c r="UYX14" s="1354"/>
      <c r="UYY14" s="1354"/>
      <c r="UYZ14" s="1354"/>
      <c r="UZA14" s="1354"/>
      <c r="UZB14" s="1354"/>
      <c r="UZC14" s="1354"/>
      <c r="UZD14" s="1354"/>
      <c r="UZE14" s="1354"/>
      <c r="UZF14" s="1354"/>
      <c r="UZG14" s="1354"/>
      <c r="UZH14" s="1354"/>
      <c r="UZI14" s="1354"/>
      <c r="UZJ14" s="1354"/>
      <c r="UZK14" s="1354"/>
      <c r="UZL14" s="1354"/>
      <c r="UZM14" s="1354"/>
      <c r="UZN14" s="1354"/>
      <c r="UZO14" s="1354"/>
      <c r="UZP14" s="1354"/>
      <c r="UZQ14" s="1354"/>
      <c r="UZR14" s="1354"/>
      <c r="UZS14" s="1354"/>
      <c r="UZT14" s="1354"/>
      <c r="UZU14" s="1354"/>
      <c r="UZV14" s="1354"/>
      <c r="UZW14" s="1354"/>
      <c r="UZX14" s="1354"/>
      <c r="UZY14" s="1354"/>
      <c r="UZZ14" s="1354"/>
      <c r="VAA14" s="1354"/>
      <c r="VAB14" s="1354"/>
      <c r="VAC14" s="1354"/>
      <c r="VAD14" s="1354"/>
      <c r="VAE14" s="1354"/>
      <c r="VAF14" s="1354"/>
      <c r="VAG14" s="1354"/>
      <c r="VAH14" s="1354"/>
      <c r="VAI14" s="1354"/>
      <c r="VAJ14" s="1354"/>
      <c r="VAK14" s="1354"/>
      <c r="VAL14" s="1354"/>
      <c r="VAM14" s="1354"/>
      <c r="VAN14" s="1354"/>
      <c r="VAO14" s="1354"/>
      <c r="VAP14" s="1354"/>
      <c r="VAQ14" s="1354"/>
      <c r="VAR14" s="1354"/>
      <c r="VAS14" s="1354"/>
      <c r="VAT14" s="1354"/>
      <c r="VAU14" s="1354"/>
      <c r="VAV14" s="1354"/>
      <c r="VAW14" s="1354"/>
      <c r="VAX14" s="1354"/>
      <c r="VAY14" s="1354"/>
      <c r="VAZ14" s="1354"/>
      <c r="VBA14" s="1354"/>
      <c r="VBB14" s="1354"/>
      <c r="VBC14" s="1354"/>
      <c r="VBD14" s="1354"/>
      <c r="VBE14" s="1354"/>
      <c r="VBF14" s="1354"/>
      <c r="VBG14" s="1354"/>
      <c r="VBH14" s="1354"/>
      <c r="VBI14" s="1354"/>
      <c r="VBJ14" s="1354"/>
      <c r="VBK14" s="1354"/>
      <c r="VBL14" s="1354"/>
      <c r="VBM14" s="1354"/>
      <c r="VBN14" s="1354"/>
      <c r="VBO14" s="1354"/>
      <c r="VBP14" s="1354"/>
      <c r="VBQ14" s="1354"/>
      <c r="VBR14" s="1354"/>
      <c r="VBS14" s="1354"/>
      <c r="VBT14" s="1354"/>
      <c r="VBU14" s="1354"/>
      <c r="VBV14" s="1354"/>
      <c r="VBW14" s="1354"/>
      <c r="VBX14" s="1354"/>
      <c r="VBY14" s="1354"/>
      <c r="VBZ14" s="1354"/>
      <c r="VCA14" s="1354"/>
      <c r="VCB14" s="1354"/>
      <c r="VCC14" s="1354"/>
      <c r="VCD14" s="1354"/>
      <c r="VCE14" s="1354"/>
      <c r="VCF14" s="1354"/>
      <c r="VCG14" s="1354"/>
      <c r="VCH14" s="1354"/>
      <c r="VCI14" s="1354"/>
      <c r="VCJ14" s="1354"/>
      <c r="VCK14" s="1354"/>
      <c r="VCL14" s="1354"/>
      <c r="VCM14" s="1354"/>
      <c r="VCN14" s="1354"/>
      <c r="VCO14" s="1354"/>
      <c r="VCP14" s="1354"/>
      <c r="VCQ14" s="1354"/>
      <c r="VCR14" s="1354"/>
      <c r="VCS14" s="1354"/>
      <c r="VCT14" s="1354"/>
      <c r="VCU14" s="1354"/>
      <c r="VCV14" s="1354"/>
      <c r="VCW14" s="1354"/>
      <c r="VCX14" s="1354"/>
      <c r="VCY14" s="1354"/>
      <c r="VCZ14" s="1354"/>
      <c r="VDA14" s="1354"/>
      <c r="VDB14" s="1354"/>
      <c r="VDC14" s="1354"/>
      <c r="VDD14" s="1354"/>
      <c r="VDE14" s="1354"/>
      <c r="VDF14" s="1354"/>
      <c r="VDG14" s="1354"/>
      <c r="VDH14" s="1354"/>
      <c r="VDI14" s="1354"/>
      <c r="VDJ14" s="1354"/>
      <c r="VDK14" s="1354"/>
      <c r="VDL14" s="1354"/>
      <c r="VDM14" s="1354"/>
      <c r="VDN14" s="1354"/>
      <c r="VDO14" s="1354"/>
      <c r="VDP14" s="1354"/>
      <c r="VDQ14" s="1354"/>
      <c r="VDR14" s="1354"/>
      <c r="VDS14" s="1354"/>
      <c r="VDT14" s="1354"/>
      <c r="VDU14" s="1354"/>
      <c r="VDV14" s="1354"/>
      <c r="VDW14" s="1354"/>
      <c r="VDX14" s="1354"/>
      <c r="VDY14" s="1354"/>
      <c r="VDZ14" s="1354"/>
      <c r="VEA14" s="1354"/>
      <c r="VEB14" s="1354"/>
      <c r="VEC14" s="1354"/>
      <c r="VED14" s="1354"/>
      <c r="VEE14" s="1354"/>
      <c r="VEF14" s="1354"/>
      <c r="VEG14" s="1354"/>
      <c r="VEH14" s="1354"/>
      <c r="VEI14" s="1354"/>
      <c r="VEJ14" s="1354"/>
      <c r="VEK14" s="1354"/>
      <c r="VEL14" s="1354"/>
      <c r="VEM14" s="1354"/>
      <c r="VEN14" s="1354"/>
      <c r="VEO14" s="1354"/>
      <c r="VEP14" s="1354"/>
      <c r="VEQ14" s="1354"/>
      <c r="VER14" s="1354"/>
      <c r="VES14" s="1354"/>
      <c r="VET14" s="1354"/>
      <c r="VEU14" s="1354"/>
      <c r="VEV14" s="1354"/>
      <c r="VEW14" s="1354"/>
      <c r="VEX14" s="1354"/>
      <c r="VEY14" s="1354"/>
      <c r="VEZ14" s="1354"/>
      <c r="VFA14" s="1354"/>
      <c r="VFB14" s="1354"/>
      <c r="VFC14" s="1354"/>
      <c r="VFD14" s="1354"/>
      <c r="VFE14" s="1354"/>
      <c r="VFF14" s="1354"/>
      <c r="VFG14" s="1354"/>
      <c r="VFH14" s="1354"/>
      <c r="VFI14" s="1354"/>
      <c r="VFJ14" s="1354"/>
      <c r="VFK14" s="1354"/>
      <c r="VFL14" s="1354"/>
      <c r="VFM14" s="1354"/>
      <c r="VFN14" s="1354"/>
      <c r="VFO14" s="1354"/>
      <c r="VFP14" s="1354"/>
      <c r="VFQ14" s="1354"/>
      <c r="VFR14" s="1354"/>
      <c r="VFS14" s="1354"/>
      <c r="VFT14" s="1354"/>
      <c r="VFU14" s="1354"/>
      <c r="VFV14" s="1354"/>
      <c r="VFW14" s="1354"/>
      <c r="VFX14" s="1354"/>
      <c r="VFY14" s="1354"/>
      <c r="VFZ14" s="1354"/>
      <c r="VGA14" s="1354"/>
      <c r="VGB14" s="1354"/>
      <c r="VGC14" s="1354"/>
      <c r="VGD14" s="1354"/>
      <c r="VGE14" s="1354"/>
      <c r="VGF14" s="1354"/>
      <c r="VGG14" s="1354"/>
      <c r="VGH14" s="1354"/>
      <c r="VGI14" s="1354"/>
      <c r="VGJ14" s="1354"/>
      <c r="VGK14" s="1354"/>
      <c r="VGL14" s="1354"/>
      <c r="VGM14" s="1354"/>
      <c r="VGN14" s="1354"/>
      <c r="VGO14" s="1354"/>
      <c r="VGP14" s="1354"/>
      <c r="VGQ14" s="1354"/>
      <c r="VGR14" s="1354"/>
      <c r="VGS14" s="1354"/>
      <c r="VGT14" s="1354"/>
      <c r="VGU14" s="1354"/>
      <c r="VGV14" s="1354"/>
      <c r="VGW14" s="1354"/>
      <c r="VGX14" s="1354"/>
      <c r="VGY14" s="1354"/>
      <c r="VGZ14" s="1354"/>
      <c r="VHA14" s="1354"/>
      <c r="VHB14" s="1354"/>
      <c r="VHC14" s="1354"/>
      <c r="VHD14" s="1354"/>
      <c r="VHE14" s="1354"/>
      <c r="VHF14" s="1354"/>
      <c r="VHG14" s="1354"/>
      <c r="VHH14" s="1354"/>
      <c r="VHI14" s="1354"/>
      <c r="VHJ14" s="1354"/>
      <c r="VHK14" s="1354"/>
      <c r="VHL14" s="1354"/>
      <c r="VHM14" s="1354"/>
      <c r="VHN14" s="1354"/>
      <c r="VHO14" s="1354"/>
      <c r="VHP14" s="1354"/>
      <c r="VHQ14" s="1354"/>
      <c r="VHR14" s="1354"/>
      <c r="VHS14" s="1354"/>
      <c r="VHT14" s="1354"/>
      <c r="VHU14" s="1354"/>
      <c r="VHV14" s="1354"/>
      <c r="VHW14" s="1354"/>
      <c r="VHX14" s="1354"/>
      <c r="VHY14" s="1354"/>
      <c r="VHZ14" s="1354"/>
      <c r="VIA14" s="1354"/>
      <c r="VIB14" s="1354"/>
      <c r="VIC14" s="1354"/>
      <c r="VID14" s="1354"/>
      <c r="VIE14" s="1354"/>
      <c r="VIF14" s="1354"/>
      <c r="VIG14" s="1354"/>
      <c r="VIH14" s="1354"/>
      <c r="VII14" s="1354"/>
      <c r="VIJ14" s="1354"/>
      <c r="VIK14" s="1354"/>
      <c r="VIL14" s="1354"/>
      <c r="VIM14" s="1354"/>
      <c r="VIN14" s="1354"/>
      <c r="VIO14" s="1354"/>
      <c r="VIP14" s="1354"/>
      <c r="VIQ14" s="1354"/>
      <c r="VIR14" s="1354"/>
      <c r="VIS14" s="1354"/>
      <c r="VIT14" s="1354"/>
      <c r="VIU14" s="1354"/>
      <c r="VIV14" s="1354"/>
      <c r="VIW14" s="1354"/>
      <c r="VIX14" s="1354"/>
      <c r="VIY14" s="1354"/>
      <c r="VIZ14" s="1354"/>
      <c r="VJA14" s="1354"/>
      <c r="VJB14" s="1354"/>
      <c r="VJC14" s="1354"/>
      <c r="VJD14" s="1354"/>
      <c r="VJE14" s="1354"/>
      <c r="VJF14" s="1354"/>
      <c r="VJG14" s="1354"/>
      <c r="VJH14" s="1354"/>
      <c r="VJI14" s="1354"/>
      <c r="VJJ14" s="1354"/>
      <c r="VJK14" s="1354"/>
      <c r="VJL14" s="1354"/>
      <c r="VJM14" s="1354"/>
      <c r="VJN14" s="1354"/>
      <c r="VJO14" s="1354"/>
      <c r="VJP14" s="1354"/>
      <c r="VJQ14" s="1354"/>
      <c r="VJR14" s="1354"/>
      <c r="VJS14" s="1354"/>
      <c r="VJT14" s="1354"/>
      <c r="VJU14" s="1354"/>
      <c r="VJV14" s="1354"/>
      <c r="VJW14" s="1354"/>
      <c r="VJX14" s="1354"/>
      <c r="VJY14" s="1354"/>
      <c r="VJZ14" s="1354"/>
      <c r="VKA14" s="1354"/>
      <c r="VKB14" s="1354"/>
      <c r="VKC14" s="1354"/>
      <c r="VKD14" s="1354"/>
      <c r="VKE14" s="1354"/>
      <c r="VKF14" s="1354"/>
      <c r="VKG14" s="1354"/>
      <c r="VKH14" s="1354"/>
      <c r="VKI14" s="1354"/>
      <c r="VKJ14" s="1354"/>
      <c r="VKK14" s="1354"/>
      <c r="VKL14" s="1354"/>
      <c r="VKM14" s="1354"/>
      <c r="VKN14" s="1354"/>
      <c r="VKO14" s="1354"/>
      <c r="VKP14" s="1354"/>
      <c r="VKQ14" s="1354"/>
      <c r="VKR14" s="1354"/>
      <c r="VKS14" s="1354"/>
      <c r="VKT14" s="1354"/>
      <c r="VKU14" s="1354"/>
      <c r="VKV14" s="1354"/>
      <c r="VKW14" s="1354"/>
      <c r="VKX14" s="1354"/>
      <c r="VKY14" s="1354"/>
      <c r="VKZ14" s="1354"/>
      <c r="VLA14" s="1354"/>
      <c r="VLB14" s="1354"/>
      <c r="VLC14" s="1354"/>
      <c r="VLD14" s="1354"/>
      <c r="VLE14" s="1354"/>
      <c r="VLF14" s="1354"/>
      <c r="VLG14" s="1354"/>
      <c r="VLH14" s="1354"/>
      <c r="VLI14" s="1354"/>
      <c r="VLJ14" s="1354"/>
      <c r="VLK14" s="1354"/>
      <c r="VLL14" s="1354"/>
      <c r="VLM14" s="1354"/>
      <c r="VLN14" s="1354"/>
      <c r="VLO14" s="1354"/>
      <c r="VLP14" s="1354"/>
      <c r="VLQ14" s="1354"/>
      <c r="VLR14" s="1354"/>
      <c r="VLS14" s="1354"/>
      <c r="VLT14" s="1354"/>
      <c r="VLU14" s="1354"/>
      <c r="VLV14" s="1354"/>
      <c r="VLW14" s="1354"/>
      <c r="VLX14" s="1354"/>
      <c r="VLY14" s="1354"/>
      <c r="VLZ14" s="1354"/>
      <c r="VMA14" s="1354"/>
      <c r="VMB14" s="1354"/>
      <c r="VMC14" s="1354"/>
      <c r="VMD14" s="1354"/>
      <c r="VME14" s="1354"/>
      <c r="VMF14" s="1354"/>
      <c r="VMG14" s="1354"/>
      <c r="VMH14" s="1354"/>
      <c r="VMI14" s="1354"/>
      <c r="VMJ14" s="1354"/>
      <c r="VMK14" s="1354"/>
      <c r="VML14" s="1354"/>
      <c r="VMM14" s="1354"/>
      <c r="VMN14" s="1354"/>
      <c r="VMO14" s="1354"/>
      <c r="VMP14" s="1354"/>
      <c r="VMQ14" s="1354"/>
      <c r="VMR14" s="1354"/>
      <c r="VMS14" s="1354"/>
      <c r="VMT14" s="1354"/>
      <c r="VMU14" s="1354"/>
      <c r="VMV14" s="1354"/>
      <c r="VMW14" s="1354"/>
      <c r="VMX14" s="1354"/>
      <c r="VMY14" s="1354"/>
      <c r="VMZ14" s="1354"/>
      <c r="VNA14" s="1354"/>
      <c r="VNB14" s="1354"/>
      <c r="VNC14" s="1354"/>
      <c r="VND14" s="1354"/>
      <c r="VNE14" s="1354"/>
      <c r="VNF14" s="1354"/>
      <c r="VNG14" s="1354"/>
      <c r="VNH14" s="1354"/>
      <c r="VNI14" s="1354"/>
      <c r="VNJ14" s="1354"/>
      <c r="VNK14" s="1354"/>
      <c r="VNL14" s="1354"/>
      <c r="VNM14" s="1354"/>
      <c r="VNN14" s="1354"/>
      <c r="VNO14" s="1354"/>
      <c r="VNP14" s="1354"/>
      <c r="VNQ14" s="1354"/>
      <c r="VNR14" s="1354"/>
      <c r="VNS14" s="1354"/>
      <c r="VNT14" s="1354"/>
      <c r="VNU14" s="1354"/>
      <c r="VNV14" s="1354"/>
      <c r="VNW14" s="1354"/>
      <c r="VNX14" s="1354"/>
      <c r="VNY14" s="1354"/>
      <c r="VNZ14" s="1354"/>
      <c r="VOA14" s="1354"/>
      <c r="VOB14" s="1354"/>
      <c r="VOC14" s="1354"/>
      <c r="VOD14" s="1354"/>
      <c r="VOE14" s="1354"/>
      <c r="VOF14" s="1354"/>
      <c r="VOG14" s="1354"/>
      <c r="VOH14" s="1354"/>
      <c r="VOI14" s="1354"/>
      <c r="VOJ14" s="1354"/>
      <c r="VOK14" s="1354"/>
      <c r="VOL14" s="1354"/>
      <c r="VOM14" s="1354"/>
      <c r="VON14" s="1354"/>
      <c r="VOO14" s="1354"/>
      <c r="VOP14" s="1354"/>
      <c r="VOQ14" s="1354"/>
      <c r="VOR14" s="1354"/>
      <c r="VOS14" s="1354"/>
      <c r="VOT14" s="1354"/>
      <c r="VOU14" s="1354"/>
      <c r="VOV14" s="1354"/>
      <c r="VOW14" s="1354"/>
      <c r="VOX14" s="1354"/>
      <c r="VOY14" s="1354"/>
      <c r="VOZ14" s="1354"/>
      <c r="VPA14" s="1354"/>
      <c r="VPB14" s="1354"/>
      <c r="VPC14" s="1354"/>
      <c r="VPD14" s="1354"/>
      <c r="VPE14" s="1354"/>
      <c r="VPF14" s="1354"/>
      <c r="VPG14" s="1354"/>
      <c r="VPH14" s="1354"/>
      <c r="VPI14" s="1354"/>
      <c r="VPJ14" s="1354"/>
      <c r="VPK14" s="1354"/>
      <c r="VPL14" s="1354"/>
      <c r="VPM14" s="1354"/>
      <c r="VPN14" s="1354"/>
      <c r="VPO14" s="1354"/>
      <c r="VPP14" s="1354"/>
      <c r="VPQ14" s="1354"/>
      <c r="VPR14" s="1354"/>
      <c r="VPS14" s="1354"/>
      <c r="VPT14" s="1354"/>
      <c r="VPU14" s="1354"/>
      <c r="VPV14" s="1354"/>
      <c r="VPW14" s="1354"/>
      <c r="VPX14" s="1354"/>
      <c r="VPY14" s="1354"/>
      <c r="VPZ14" s="1354"/>
      <c r="VQA14" s="1354"/>
      <c r="VQB14" s="1354"/>
      <c r="VQC14" s="1354"/>
      <c r="VQD14" s="1354"/>
      <c r="VQE14" s="1354"/>
      <c r="VQF14" s="1354"/>
      <c r="VQG14" s="1354"/>
      <c r="VQH14" s="1354"/>
      <c r="VQI14" s="1354"/>
      <c r="VQJ14" s="1354"/>
      <c r="VQK14" s="1354"/>
      <c r="VQL14" s="1354"/>
      <c r="VQM14" s="1354"/>
      <c r="VQN14" s="1354"/>
      <c r="VQO14" s="1354"/>
      <c r="VQP14" s="1354"/>
      <c r="VQQ14" s="1354"/>
      <c r="VQR14" s="1354"/>
      <c r="VQS14" s="1354"/>
      <c r="VQT14" s="1354"/>
      <c r="VQU14" s="1354"/>
      <c r="VQV14" s="1354"/>
      <c r="VQW14" s="1354"/>
      <c r="VQX14" s="1354"/>
      <c r="VQY14" s="1354"/>
      <c r="VQZ14" s="1354"/>
      <c r="VRA14" s="1354"/>
      <c r="VRB14" s="1354"/>
      <c r="VRC14" s="1354"/>
      <c r="VRD14" s="1354"/>
      <c r="VRE14" s="1354"/>
      <c r="VRF14" s="1354"/>
      <c r="VRG14" s="1354"/>
      <c r="VRH14" s="1354"/>
      <c r="VRI14" s="1354"/>
      <c r="VRJ14" s="1354"/>
      <c r="VRK14" s="1354"/>
      <c r="VRL14" s="1354"/>
      <c r="VRM14" s="1354"/>
      <c r="VRN14" s="1354"/>
      <c r="VRO14" s="1354"/>
      <c r="VRP14" s="1354"/>
      <c r="VRQ14" s="1354"/>
      <c r="VRR14" s="1354"/>
      <c r="VRS14" s="1354"/>
      <c r="VRT14" s="1354"/>
      <c r="VRU14" s="1354"/>
      <c r="VRV14" s="1354"/>
      <c r="VRW14" s="1354"/>
      <c r="VRX14" s="1354"/>
      <c r="VRY14" s="1354"/>
      <c r="VRZ14" s="1354"/>
      <c r="VSA14" s="1354"/>
      <c r="VSB14" s="1354"/>
      <c r="VSC14" s="1354"/>
      <c r="VSD14" s="1354"/>
      <c r="VSE14" s="1354"/>
      <c r="VSF14" s="1354"/>
      <c r="VSG14" s="1354"/>
      <c r="VSH14" s="1354"/>
      <c r="VSI14" s="1354"/>
      <c r="VSJ14" s="1354"/>
      <c r="VSK14" s="1354"/>
      <c r="VSL14" s="1354"/>
      <c r="VSM14" s="1354"/>
      <c r="VSN14" s="1354"/>
      <c r="VSO14" s="1354"/>
      <c r="VSP14" s="1354"/>
      <c r="VSQ14" s="1354"/>
      <c r="VSR14" s="1354"/>
      <c r="VSS14" s="1354"/>
      <c r="VST14" s="1354"/>
      <c r="VSU14" s="1354"/>
      <c r="VSV14" s="1354"/>
      <c r="VSW14" s="1354"/>
      <c r="VSX14" s="1354"/>
      <c r="VSY14" s="1354"/>
      <c r="VSZ14" s="1354"/>
      <c r="VTA14" s="1354"/>
      <c r="VTB14" s="1354"/>
      <c r="VTC14" s="1354"/>
      <c r="VTD14" s="1354"/>
      <c r="VTE14" s="1354"/>
      <c r="VTF14" s="1354"/>
      <c r="VTG14" s="1354"/>
      <c r="VTH14" s="1354"/>
      <c r="VTI14" s="1354"/>
      <c r="VTJ14" s="1354"/>
      <c r="VTK14" s="1354"/>
      <c r="VTL14" s="1354"/>
      <c r="VTM14" s="1354"/>
      <c r="VTN14" s="1354"/>
      <c r="VTO14" s="1354"/>
      <c r="VTP14" s="1354"/>
      <c r="VTQ14" s="1354"/>
      <c r="VTR14" s="1354"/>
      <c r="VTS14" s="1354"/>
      <c r="VTT14" s="1354"/>
      <c r="VTU14" s="1354"/>
      <c r="VTV14" s="1354"/>
      <c r="VTW14" s="1354"/>
      <c r="VTX14" s="1354"/>
      <c r="VTY14" s="1354"/>
      <c r="VTZ14" s="1354"/>
      <c r="VUA14" s="1354"/>
      <c r="VUB14" s="1354"/>
      <c r="VUC14" s="1354"/>
      <c r="VUD14" s="1354"/>
      <c r="VUE14" s="1354"/>
      <c r="VUF14" s="1354"/>
      <c r="VUG14" s="1354"/>
      <c r="VUH14" s="1354"/>
      <c r="VUI14" s="1354"/>
      <c r="VUJ14" s="1354"/>
      <c r="VUK14" s="1354"/>
      <c r="VUL14" s="1354"/>
      <c r="VUM14" s="1354"/>
      <c r="VUN14" s="1354"/>
      <c r="VUO14" s="1354"/>
      <c r="VUP14" s="1354"/>
      <c r="VUQ14" s="1354"/>
      <c r="VUR14" s="1354"/>
      <c r="VUS14" s="1354"/>
      <c r="VUT14" s="1354"/>
      <c r="VUU14" s="1354"/>
      <c r="VUV14" s="1354"/>
      <c r="VUW14" s="1354"/>
      <c r="VUX14" s="1354"/>
      <c r="VUY14" s="1354"/>
      <c r="VUZ14" s="1354"/>
      <c r="VVA14" s="1354"/>
      <c r="VVB14" s="1354"/>
      <c r="VVC14" s="1354"/>
      <c r="VVD14" s="1354"/>
      <c r="VVE14" s="1354"/>
      <c r="VVF14" s="1354"/>
      <c r="VVG14" s="1354"/>
      <c r="VVH14" s="1354"/>
      <c r="VVI14" s="1354"/>
      <c r="VVJ14" s="1354"/>
      <c r="VVK14" s="1354"/>
      <c r="VVL14" s="1354"/>
      <c r="VVM14" s="1354"/>
      <c r="VVN14" s="1354"/>
      <c r="VVO14" s="1354"/>
      <c r="VVP14" s="1354"/>
      <c r="VVQ14" s="1354"/>
      <c r="VVR14" s="1354"/>
      <c r="VVS14" s="1354"/>
      <c r="VVT14" s="1354"/>
      <c r="VVU14" s="1354"/>
      <c r="VVV14" s="1354"/>
      <c r="VVW14" s="1354"/>
      <c r="VVX14" s="1354"/>
      <c r="VVY14" s="1354"/>
      <c r="VVZ14" s="1354"/>
      <c r="VWA14" s="1354"/>
      <c r="VWB14" s="1354"/>
      <c r="VWC14" s="1354"/>
      <c r="VWD14" s="1354"/>
      <c r="VWE14" s="1354"/>
      <c r="VWF14" s="1354"/>
      <c r="VWG14" s="1354"/>
      <c r="VWH14" s="1354"/>
      <c r="VWI14" s="1354"/>
      <c r="VWJ14" s="1354"/>
      <c r="VWK14" s="1354"/>
      <c r="VWL14" s="1354"/>
      <c r="VWM14" s="1354"/>
      <c r="VWN14" s="1354"/>
      <c r="VWO14" s="1354"/>
      <c r="VWP14" s="1354"/>
      <c r="VWQ14" s="1354"/>
      <c r="VWR14" s="1354"/>
      <c r="VWS14" s="1354"/>
      <c r="VWT14" s="1354"/>
      <c r="VWU14" s="1354"/>
      <c r="VWV14" s="1354"/>
      <c r="VWW14" s="1354"/>
      <c r="VWX14" s="1354"/>
      <c r="VWY14" s="1354"/>
      <c r="VWZ14" s="1354"/>
      <c r="VXA14" s="1354"/>
      <c r="VXB14" s="1354"/>
      <c r="VXC14" s="1354"/>
      <c r="VXD14" s="1354"/>
      <c r="VXE14" s="1354"/>
      <c r="VXF14" s="1354"/>
      <c r="VXG14" s="1354"/>
      <c r="VXH14" s="1354"/>
      <c r="VXI14" s="1354"/>
      <c r="VXJ14" s="1354"/>
      <c r="VXK14" s="1354"/>
      <c r="VXL14" s="1354"/>
      <c r="VXM14" s="1354"/>
      <c r="VXN14" s="1354"/>
      <c r="VXO14" s="1354"/>
      <c r="VXP14" s="1354"/>
      <c r="VXQ14" s="1354"/>
      <c r="VXR14" s="1354"/>
      <c r="VXS14" s="1354"/>
      <c r="VXT14" s="1354"/>
      <c r="VXU14" s="1354"/>
      <c r="VXV14" s="1354"/>
      <c r="VXW14" s="1354"/>
      <c r="VXX14" s="1354"/>
      <c r="VXY14" s="1354"/>
      <c r="VXZ14" s="1354"/>
      <c r="VYA14" s="1354"/>
      <c r="VYB14" s="1354"/>
      <c r="VYC14" s="1354"/>
      <c r="VYD14" s="1354"/>
      <c r="VYE14" s="1354"/>
      <c r="VYF14" s="1354"/>
      <c r="VYG14" s="1354"/>
      <c r="VYH14" s="1354"/>
      <c r="VYI14" s="1354"/>
      <c r="VYJ14" s="1354"/>
      <c r="VYK14" s="1354"/>
      <c r="VYL14" s="1354"/>
      <c r="VYM14" s="1354"/>
      <c r="VYN14" s="1354"/>
      <c r="VYO14" s="1354"/>
      <c r="VYP14" s="1354"/>
      <c r="VYQ14" s="1354"/>
      <c r="VYR14" s="1354"/>
      <c r="VYS14" s="1354"/>
      <c r="VYT14" s="1354"/>
      <c r="VYU14" s="1354"/>
      <c r="VYV14" s="1354"/>
      <c r="VYW14" s="1354"/>
      <c r="VYX14" s="1354"/>
      <c r="VYY14" s="1354"/>
      <c r="VYZ14" s="1354"/>
      <c r="VZA14" s="1354"/>
      <c r="VZB14" s="1354"/>
      <c r="VZC14" s="1354"/>
      <c r="VZD14" s="1354"/>
      <c r="VZE14" s="1354"/>
      <c r="VZF14" s="1354"/>
      <c r="VZG14" s="1354"/>
      <c r="VZH14" s="1354"/>
      <c r="VZI14" s="1354"/>
      <c r="VZJ14" s="1354"/>
      <c r="VZK14" s="1354"/>
      <c r="VZL14" s="1354"/>
      <c r="VZM14" s="1354"/>
      <c r="VZN14" s="1354"/>
      <c r="VZO14" s="1354"/>
      <c r="VZP14" s="1354"/>
      <c r="VZQ14" s="1354"/>
      <c r="VZR14" s="1354"/>
      <c r="VZS14" s="1354"/>
      <c r="VZT14" s="1354"/>
      <c r="VZU14" s="1354"/>
      <c r="VZV14" s="1354"/>
      <c r="VZW14" s="1354"/>
      <c r="VZX14" s="1354"/>
      <c r="VZY14" s="1354"/>
      <c r="VZZ14" s="1354"/>
      <c r="WAA14" s="1354"/>
      <c r="WAB14" s="1354"/>
      <c r="WAC14" s="1354"/>
      <c r="WAD14" s="1354"/>
      <c r="WAE14" s="1354"/>
      <c r="WAF14" s="1354"/>
      <c r="WAG14" s="1354"/>
      <c r="WAH14" s="1354"/>
      <c r="WAI14" s="1354"/>
      <c r="WAJ14" s="1354"/>
      <c r="WAK14" s="1354"/>
      <c r="WAL14" s="1354"/>
      <c r="WAM14" s="1354"/>
      <c r="WAN14" s="1354"/>
      <c r="WAO14" s="1354"/>
      <c r="WAP14" s="1354"/>
      <c r="WAQ14" s="1354"/>
      <c r="WAR14" s="1354"/>
      <c r="WAS14" s="1354"/>
      <c r="WAT14" s="1354"/>
      <c r="WAU14" s="1354"/>
      <c r="WAV14" s="1354"/>
      <c r="WAW14" s="1354"/>
      <c r="WAX14" s="1354"/>
      <c r="WAY14" s="1354"/>
      <c r="WAZ14" s="1354"/>
      <c r="WBA14" s="1354"/>
      <c r="WBB14" s="1354"/>
      <c r="WBC14" s="1354"/>
      <c r="WBD14" s="1354"/>
      <c r="WBE14" s="1354"/>
      <c r="WBF14" s="1354"/>
      <c r="WBG14" s="1354"/>
      <c r="WBH14" s="1354"/>
      <c r="WBI14" s="1354"/>
      <c r="WBJ14" s="1354"/>
      <c r="WBK14" s="1354"/>
      <c r="WBL14" s="1354"/>
      <c r="WBM14" s="1354"/>
      <c r="WBN14" s="1354"/>
      <c r="WBO14" s="1354"/>
      <c r="WBP14" s="1354"/>
      <c r="WBQ14" s="1354"/>
      <c r="WBR14" s="1354"/>
      <c r="WBS14" s="1354"/>
      <c r="WBT14" s="1354"/>
      <c r="WBU14" s="1354"/>
      <c r="WBV14" s="1354"/>
      <c r="WBW14" s="1354"/>
      <c r="WBX14" s="1354"/>
      <c r="WBY14" s="1354"/>
      <c r="WBZ14" s="1354"/>
      <c r="WCA14" s="1354"/>
      <c r="WCB14" s="1354"/>
      <c r="WCC14" s="1354"/>
      <c r="WCD14" s="1354"/>
      <c r="WCE14" s="1354"/>
      <c r="WCF14" s="1354"/>
      <c r="WCG14" s="1354"/>
      <c r="WCH14" s="1354"/>
      <c r="WCI14" s="1354"/>
      <c r="WCJ14" s="1354"/>
      <c r="WCK14" s="1354"/>
      <c r="WCL14" s="1354"/>
      <c r="WCM14" s="1354"/>
      <c r="WCN14" s="1354"/>
      <c r="WCO14" s="1354"/>
      <c r="WCP14" s="1354"/>
      <c r="WCQ14" s="1354"/>
      <c r="WCR14" s="1354"/>
      <c r="WCS14" s="1354"/>
      <c r="WCT14" s="1354"/>
      <c r="WCU14" s="1354"/>
      <c r="WCV14" s="1354"/>
      <c r="WCW14" s="1354"/>
      <c r="WCX14" s="1354"/>
      <c r="WCY14" s="1354"/>
      <c r="WCZ14" s="1354"/>
      <c r="WDA14" s="1354"/>
      <c r="WDB14" s="1354"/>
      <c r="WDC14" s="1354"/>
      <c r="WDD14" s="1354"/>
      <c r="WDE14" s="1354"/>
      <c r="WDF14" s="1354"/>
      <c r="WDG14" s="1354"/>
      <c r="WDH14" s="1354"/>
      <c r="WDI14" s="1354"/>
      <c r="WDJ14" s="1354"/>
      <c r="WDK14" s="1354"/>
      <c r="WDL14" s="1354"/>
      <c r="WDM14" s="1354"/>
      <c r="WDN14" s="1354"/>
      <c r="WDO14" s="1354"/>
      <c r="WDP14" s="1354"/>
      <c r="WDQ14" s="1354"/>
      <c r="WDR14" s="1354"/>
      <c r="WDS14" s="1354"/>
      <c r="WDT14" s="1354"/>
      <c r="WDU14" s="1354"/>
      <c r="WDV14" s="1354"/>
      <c r="WDW14" s="1354"/>
      <c r="WDX14" s="1354"/>
      <c r="WDY14" s="1354"/>
      <c r="WDZ14" s="1354"/>
      <c r="WEA14" s="1354"/>
      <c r="WEB14" s="1354"/>
      <c r="WEC14" s="1354"/>
      <c r="WED14" s="1354"/>
      <c r="WEE14" s="1354"/>
      <c r="WEF14" s="1354"/>
      <c r="WEG14" s="1354"/>
      <c r="WEH14" s="1354"/>
      <c r="WEI14" s="1354"/>
      <c r="WEJ14" s="1354"/>
      <c r="WEK14" s="1354"/>
      <c r="WEL14" s="1354"/>
      <c r="WEM14" s="1354"/>
      <c r="WEN14" s="1354"/>
      <c r="WEO14" s="1354"/>
      <c r="WEP14" s="1354"/>
      <c r="WEQ14" s="1354"/>
      <c r="WER14" s="1354"/>
      <c r="WES14" s="1354"/>
      <c r="WET14" s="1354"/>
      <c r="WEU14" s="1354"/>
      <c r="WEV14" s="1354"/>
      <c r="WEW14" s="1354"/>
      <c r="WEX14" s="1354"/>
      <c r="WEY14" s="1354"/>
      <c r="WEZ14" s="1354"/>
      <c r="WFA14" s="1354"/>
      <c r="WFB14" s="1354"/>
      <c r="WFC14" s="1354"/>
      <c r="WFD14" s="1354"/>
      <c r="WFE14" s="1354"/>
      <c r="WFF14" s="1354"/>
      <c r="WFG14" s="1354"/>
      <c r="WFH14" s="1354"/>
      <c r="WFI14" s="1354"/>
      <c r="WFJ14" s="1354"/>
      <c r="WFK14" s="1354"/>
      <c r="WFL14" s="1354"/>
      <c r="WFM14" s="1354"/>
      <c r="WFN14" s="1354"/>
      <c r="WFO14" s="1354"/>
      <c r="WFP14" s="1354"/>
      <c r="WFQ14" s="1354"/>
      <c r="WFR14" s="1354"/>
      <c r="WFS14" s="1354"/>
      <c r="WFT14" s="1354"/>
      <c r="WFU14" s="1354"/>
      <c r="WFV14" s="1354"/>
      <c r="WFW14" s="1354"/>
      <c r="WFX14" s="1354"/>
      <c r="WFY14" s="1354"/>
      <c r="WFZ14" s="1354"/>
      <c r="WGA14" s="1354"/>
      <c r="WGB14" s="1354"/>
      <c r="WGC14" s="1354"/>
      <c r="WGD14" s="1354"/>
      <c r="WGE14" s="1354"/>
      <c r="WGF14" s="1354"/>
      <c r="WGG14" s="1354"/>
      <c r="WGH14" s="1354"/>
      <c r="WGI14" s="1354"/>
      <c r="WGJ14" s="1354"/>
      <c r="WGK14" s="1354"/>
      <c r="WGL14" s="1354"/>
      <c r="WGM14" s="1354"/>
      <c r="WGN14" s="1354"/>
      <c r="WGO14" s="1354"/>
      <c r="WGP14" s="1354"/>
      <c r="WGQ14" s="1354"/>
      <c r="WGR14" s="1354"/>
      <c r="WGS14" s="1354"/>
      <c r="WGT14" s="1354"/>
      <c r="WGU14" s="1354"/>
      <c r="WGV14" s="1354"/>
      <c r="WGW14" s="1354"/>
      <c r="WGX14" s="1354"/>
      <c r="WGY14" s="1354"/>
      <c r="WGZ14" s="1354"/>
      <c r="WHA14" s="1354"/>
      <c r="WHB14" s="1354"/>
      <c r="WHC14" s="1354"/>
      <c r="WHD14" s="1354"/>
      <c r="WHE14" s="1354"/>
      <c r="WHF14" s="1354"/>
      <c r="WHG14" s="1354"/>
      <c r="WHH14" s="1354"/>
      <c r="WHI14" s="1354"/>
      <c r="WHJ14" s="1354"/>
      <c r="WHK14" s="1354"/>
      <c r="WHL14" s="1354"/>
      <c r="WHM14" s="1354"/>
      <c r="WHN14" s="1354"/>
      <c r="WHO14" s="1354"/>
      <c r="WHP14" s="1354"/>
      <c r="WHQ14" s="1354"/>
      <c r="WHR14" s="1354"/>
      <c r="WHS14" s="1354"/>
      <c r="WHT14" s="1354"/>
      <c r="WHU14" s="1354"/>
      <c r="WHV14" s="1354"/>
      <c r="WHW14" s="1354"/>
      <c r="WHX14" s="1354"/>
      <c r="WHY14" s="1354"/>
      <c r="WHZ14" s="1354"/>
      <c r="WIA14" s="1354"/>
      <c r="WIB14" s="1354"/>
      <c r="WIC14" s="1354"/>
      <c r="WID14" s="1354"/>
      <c r="WIE14" s="1354"/>
      <c r="WIF14" s="1354"/>
      <c r="WIG14" s="1354"/>
      <c r="WIH14" s="1354"/>
      <c r="WII14" s="1354"/>
      <c r="WIJ14" s="1354"/>
      <c r="WIK14" s="1354"/>
      <c r="WIL14" s="1354"/>
      <c r="WIM14" s="1354"/>
      <c r="WIN14" s="1354"/>
      <c r="WIO14" s="1354"/>
      <c r="WIP14" s="1354"/>
      <c r="WIQ14" s="1354"/>
      <c r="WIR14" s="1354"/>
      <c r="WIS14" s="1354"/>
      <c r="WIT14" s="1354"/>
      <c r="WIU14" s="1354"/>
      <c r="WIV14" s="1354"/>
      <c r="WIW14" s="1354"/>
      <c r="WIX14" s="1354"/>
      <c r="WIY14" s="1354"/>
      <c r="WIZ14" s="1354"/>
      <c r="WJA14" s="1354"/>
      <c r="WJB14" s="1354"/>
      <c r="WJC14" s="1354"/>
      <c r="WJD14" s="1354"/>
      <c r="WJE14" s="1354"/>
      <c r="WJF14" s="1354"/>
      <c r="WJG14" s="1354"/>
      <c r="WJH14" s="1354"/>
      <c r="WJI14" s="1354"/>
      <c r="WJJ14" s="1354"/>
      <c r="WJK14" s="1354"/>
      <c r="WJL14" s="1354"/>
      <c r="WJM14" s="1354"/>
      <c r="WJN14" s="1354"/>
      <c r="WJO14" s="1354"/>
      <c r="WJP14" s="1354"/>
      <c r="WJQ14" s="1354"/>
      <c r="WJR14" s="1354"/>
      <c r="WJS14" s="1354"/>
      <c r="WJT14" s="1354"/>
      <c r="WJU14" s="1354"/>
      <c r="WJV14" s="1354"/>
      <c r="WJW14" s="1354"/>
      <c r="WJX14" s="1354"/>
      <c r="WJY14" s="1354"/>
      <c r="WJZ14" s="1354"/>
      <c r="WKA14" s="1354"/>
      <c r="WKB14" s="1354"/>
      <c r="WKC14" s="1354"/>
      <c r="WKD14" s="1354"/>
      <c r="WKE14" s="1354"/>
      <c r="WKF14" s="1354"/>
      <c r="WKG14" s="1354"/>
      <c r="WKH14" s="1354"/>
      <c r="WKI14" s="1354"/>
      <c r="WKJ14" s="1354"/>
      <c r="WKK14" s="1354"/>
      <c r="WKL14" s="1354"/>
      <c r="WKM14" s="1354"/>
      <c r="WKN14" s="1354"/>
      <c r="WKO14" s="1354"/>
      <c r="WKP14" s="1354"/>
      <c r="WKQ14" s="1354"/>
      <c r="WKR14" s="1354"/>
      <c r="WKS14" s="1354"/>
      <c r="WKT14" s="1354"/>
      <c r="WKU14" s="1354"/>
      <c r="WKV14" s="1354"/>
      <c r="WKW14" s="1354"/>
      <c r="WKX14" s="1354"/>
      <c r="WKY14" s="1354"/>
      <c r="WKZ14" s="1354"/>
      <c r="WLA14" s="1354"/>
      <c r="WLB14" s="1354"/>
      <c r="WLC14" s="1354"/>
      <c r="WLD14" s="1354"/>
      <c r="WLE14" s="1354"/>
      <c r="WLF14" s="1354"/>
      <c r="WLG14" s="1354"/>
      <c r="WLH14" s="1354"/>
      <c r="WLI14" s="1354"/>
      <c r="WLJ14" s="1354"/>
      <c r="WLK14" s="1354"/>
      <c r="WLL14" s="1354"/>
      <c r="WLM14" s="1354"/>
      <c r="WLN14" s="1354"/>
      <c r="WLO14" s="1354"/>
      <c r="WLP14" s="1354"/>
      <c r="WLQ14" s="1354"/>
      <c r="WLR14" s="1354"/>
      <c r="WLS14" s="1354"/>
      <c r="WLT14" s="1354"/>
      <c r="WLU14" s="1354"/>
      <c r="WLV14" s="1354"/>
      <c r="WLW14" s="1354"/>
      <c r="WLX14" s="1354"/>
      <c r="WLY14" s="1354"/>
      <c r="WLZ14" s="1354"/>
      <c r="WMA14" s="1354"/>
      <c r="WMB14" s="1354"/>
      <c r="WMC14" s="1354"/>
      <c r="WMD14" s="1354"/>
      <c r="WME14" s="1354"/>
      <c r="WMF14" s="1354"/>
      <c r="WMG14" s="1354"/>
      <c r="WMH14" s="1354"/>
      <c r="WMI14" s="1354"/>
      <c r="WMJ14" s="1354"/>
      <c r="WMK14" s="1354"/>
      <c r="WML14" s="1354"/>
      <c r="WMM14" s="1354"/>
      <c r="WMN14" s="1354"/>
      <c r="WMO14" s="1354"/>
      <c r="WMP14" s="1354"/>
      <c r="WMQ14" s="1354"/>
      <c r="WMR14" s="1354"/>
      <c r="WMS14" s="1354"/>
      <c r="WMT14" s="1354"/>
      <c r="WMU14" s="1354"/>
      <c r="WMV14" s="1354"/>
      <c r="WMW14" s="1354"/>
      <c r="WMX14" s="1354"/>
      <c r="WMY14" s="1354"/>
      <c r="WMZ14" s="1354"/>
      <c r="WNA14" s="1354"/>
      <c r="WNB14" s="1354"/>
      <c r="WNC14" s="1354"/>
      <c r="WND14" s="1354"/>
      <c r="WNE14" s="1354"/>
      <c r="WNF14" s="1354"/>
      <c r="WNG14" s="1354"/>
      <c r="WNH14" s="1354"/>
      <c r="WNI14" s="1354"/>
      <c r="WNJ14" s="1354"/>
      <c r="WNK14" s="1354"/>
      <c r="WNL14" s="1354"/>
      <c r="WNM14" s="1354"/>
      <c r="WNN14" s="1354"/>
      <c r="WNO14" s="1354"/>
      <c r="WNP14" s="1354"/>
      <c r="WNQ14" s="1354"/>
      <c r="WNR14" s="1354"/>
      <c r="WNS14" s="1354"/>
      <c r="WNT14" s="1354"/>
      <c r="WNU14" s="1354"/>
      <c r="WNV14" s="1354"/>
      <c r="WNW14" s="1354"/>
      <c r="WNX14" s="1354"/>
      <c r="WNY14" s="1354"/>
      <c r="WNZ14" s="1354"/>
      <c r="WOA14" s="1354"/>
      <c r="WOB14" s="1354"/>
      <c r="WOC14" s="1354"/>
      <c r="WOD14" s="1354"/>
      <c r="WOE14" s="1354"/>
      <c r="WOF14" s="1354"/>
      <c r="WOG14" s="1354"/>
      <c r="WOH14" s="1354"/>
      <c r="WOI14" s="1354"/>
      <c r="WOJ14" s="1354"/>
      <c r="WOK14" s="1354"/>
      <c r="WOL14" s="1354"/>
      <c r="WOM14" s="1354"/>
      <c r="WON14" s="1354"/>
      <c r="WOO14" s="1354"/>
      <c r="WOP14" s="1354"/>
      <c r="WOQ14" s="1354"/>
      <c r="WOR14" s="1354"/>
      <c r="WOS14" s="1354"/>
      <c r="WOT14" s="1354"/>
      <c r="WOU14" s="1354"/>
      <c r="WOV14" s="1354"/>
      <c r="WOW14" s="1354"/>
      <c r="WOX14" s="1354"/>
      <c r="WOY14" s="1354"/>
      <c r="WOZ14" s="1354"/>
      <c r="WPA14" s="1354"/>
      <c r="WPB14" s="1354"/>
      <c r="WPC14" s="1354"/>
      <c r="WPD14" s="1354"/>
      <c r="WPE14" s="1354"/>
      <c r="WPF14" s="1354"/>
      <c r="WPG14" s="1354"/>
      <c r="WPH14" s="1354"/>
      <c r="WPI14" s="1354"/>
      <c r="WPJ14" s="1354"/>
      <c r="WPK14" s="1354"/>
      <c r="WPL14" s="1354"/>
      <c r="WPM14" s="1354"/>
      <c r="WPN14" s="1354"/>
      <c r="WPO14" s="1354"/>
      <c r="WPP14" s="1354"/>
      <c r="WPQ14" s="1354"/>
      <c r="WPR14" s="1354"/>
      <c r="WPS14" s="1354"/>
      <c r="WPT14" s="1354"/>
      <c r="WPU14" s="1354"/>
      <c r="WPV14" s="1354"/>
      <c r="WPW14" s="1354"/>
      <c r="WPX14" s="1354"/>
      <c r="WPY14" s="1354"/>
      <c r="WPZ14" s="1354"/>
      <c r="WQA14" s="1354"/>
      <c r="WQB14" s="1354"/>
      <c r="WQC14" s="1354"/>
      <c r="WQD14" s="1354"/>
      <c r="WQE14" s="1354"/>
      <c r="WQF14" s="1354"/>
      <c r="WQG14" s="1354"/>
      <c r="WQH14" s="1354"/>
      <c r="WQI14" s="1354"/>
      <c r="WQJ14" s="1354"/>
      <c r="WQK14" s="1354"/>
      <c r="WQL14" s="1354"/>
      <c r="WQM14" s="1354"/>
      <c r="WQN14" s="1354"/>
      <c r="WQO14" s="1354"/>
      <c r="WQP14" s="1354"/>
      <c r="WQQ14" s="1354"/>
      <c r="WQR14" s="1354"/>
      <c r="WQS14" s="1354"/>
      <c r="WQT14" s="1354"/>
      <c r="WQU14" s="1354"/>
      <c r="WQV14" s="1354"/>
      <c r="WQW14" s="1354"/>
      <c r="WQX14" s="1354"/>
      <c r="WQY14" s="1354"/>
      <c r="WQZ14" s="1354"/>
      <c r="WRA14" s="1354"/>
      <c r="WRB14" s="1354"/>
      <c r="WRC14" s="1354"/>
      <c r="WRD14" s="1354"/>
      <c r="WRE14" s="1354"/>
      <c r="WRF14" s="1354"/>
      <c r="WRG14" s="1354"/>
      <c r="WRH14" s="1354"/>
      <c r="WRI14" s="1354"/>
      <c r="WRJ14" s="1354"/>
      <c r="WRK14" s="1354"/>
      <c r="WRL14" s="1354"/>
      <c r="WRM14" s="1354"/>
      <c r="WRN14" s="1354"/>
      <c r="WRO14" s="1354"/>
      <c r="WRP14" s="1354"/>
      <c r="WRQ14" s="1354"/>
      <c r="WRR14" s="1354"/>
      <c r="WRS14" s="1354"/>
      <c r="WRT14" s="1354"/>
      <c r="WRU14" s="1354"/>
      <c r="WRV14" s="1354"/>
      <c r="WRW14" s="1354"/>
      <c r="WRX14" s="1354"/>
      <c r="WRY14" s="1354"/>
      <c r="WRZ14" s="1354"/>
      <c r="WSA14" s="1354"/>
      <c r="WSB14" s="1354"/>
      <c r="WSC14" s="1354"/>
      <c r="WSD14" s="1354"/>
      <c r="WSE14" s="1354"/>
      <c r="WSF14" s="1354"/>
      <c r="WSG14" s="1354"/>
      <c r="WSH14" s="1354"/>
      <c r="WSI14" s="1354"/>
      <c r="WSJ14" s="1354"/>
      <c r="WSK14" s="1354"/>
      <c r="WSL14" s="1354"/>
      <c r="WSM14" s="1354"/>
      <c r="WSN14" s="1354"/>
      <c r="WSO14" s="1354"/>
      <c r="WSP14" s="1354"/>
      <c r="WSQ14" s="1354"/>
      <c r="WSR14" s="1354"/>
      <c r="WSS14" s="1354"/>
      <c r="WST14" s="1354"/>
      <c r="WSU14" s="1354"/>
      <c r="WSV14" s="1354"/>
      <c r="WSW14" s="1354"/>
      <c r="WSX14" s="1354"/>
      <c r="WSY14" s="1354"/>
      <c r="WSZ14" s="1354"/>
      <c r="WTA14" s="1354"/>
      <c r="WTB14" s="1354"/>
      <c r="WTC14" s="1354"/>
      <c r="WTD14" s="1354"/>
      <c r="WTE14" s="1354"/>
      <c r="WTF14" s="1354"/>
      <c r="WTG14" s="1354"/>
      <c r="WTH14" s="1354"/>
      <c r="WTI14" s="1354"/>
      <c r="WTJ14" s="1354"/>
      <c r="WTK14" s="1354"/>
      <c r="WTL14" s="1354"/>
      <c r="WTM14" s="1354"/>
      <c r="WTN14" s="1354"/>
      <c r="WTO14" s="1354"/>
      <c r="WTP14" s="1354"/>
      <c r="WTQ14" s="1354"/>
      <c r="WTR14" s="1354"/>
      <c r="WTS14" s="1354"/>
      <c r="WTT14" s="1354"/>
      <c r="WTU14" s="1354"/>
      <c r="WTV14" s="1354"/>
      <c r="WTW14" s="1354"/>
      <c r="WTX14" s="1354"/>
      <c r="WTY14" s="1354"/>
      <c r="WTZ14" s="1354"/>
      <c r="WUA14" s="1354"/>
      <c r="WUB14" s="1354"/>
      <c r="WUC14" s="1354"/>
      <c r="WUD14" s="1354"/>
      <c r="WUE14" s="1354"/>
      <c r="WUF14" s="1354"/>
      <c r="WUG14" s="1354"/>
      <c r="WUH14" s="1354"/>
      <c r="WUI14" s="1354"/>
      <c r="WUJ14" s="1354"/>
      <c r="WUK14" s="1354"/>
      <c r="WUL14" s="1354"/>
      <c r="WUM14" s="1354"/>
      <c r="WUN14" s="1354"/>
      <c r="WUO14" s="1354"/>
      <c r="WUP14" s="1354"/>
      <c r="WUQ14" s="1354"/>
      <c r="WUR14" s="1354"/>
      <c r="WUS14" s="1354"/>
      <c r="WUT14" s="1354"/>
      <c r="WUU14" s="1354"/>
      <c r="WUV14" s="1354"/>
      <c r="WUW14" s="1354"/>
      <c r="WUX14" s="1354"/>
      <c r="WUY14" s="1354"/>
      <c r="WUZ14" s="1354"/>
      <c r="WVA14" s="1354"/>
      <c r="WVB14" s="1354"/>
      <c r="WVC14" s="1354"/>
      <c r="WVD14" s="1354"/>
      <c r="WVE14" s="1354"/>
      <c r="WVF14" s="1354"/>
      <c r="WVG14" s="1354"/>
      <c r="WVH14" s="1354"/>
      <c r="WVI14" s="1354"/>
      <c r="WVJ14" s="1354"/>
      <c r="WVK14" s="1354"/>
      <c r="WVL14" s="1354"/>
      <c r="WVM14" s="1354"/>
      <c r="WVN14" s="1354"/>
      <c r="WVO14" s="1354"/>
      <c r="WVP14" s="1354"/>
      <c r="WVQ14" s="1354"/>
      <c r="WVR14" s="1354"/>
      <c r="WVS14" s="1354"/>
      <c r="WVT14" s="1354"/>
      <c r="WVU14" s="1354"/>
      <c r="WVV14" s="1354"/>
      <c r="WVW14" s="1354"/>
      <c r="WVX14" s="1354"/>
      <c r="WVY14" s="1354"/>
      <c r="WVZ14" s="1354"/>
      <c r="WWA14" s="1354"/>
      <c r="WWB14" s="1354"/>
      <c r="WWC14" s="1354"/>
      <c r="WWD14" s="1354"/>
      <c r="WWE14" s="1354"/>
      <c r="WWF14" s="1354"/>
      <c r="WWG14" s="1354"/>
      <c r="WWH14" s="1354"/>
      <c r="WWI14" s="1354"/>
      <c r="WWJ14" s="1354"/>
      <c r="WWK14" s="1354"/>
      <c r="WWL14" s="1354"/>
      <c r="WWM14" s="1354"/>
      <c r="WWN14" s="1354"/>
      <c r="WWO14" s="1354"/>
      <c r="WWP14" s="1354"/>
      <c r="WWQ14" s="1354"/>
      <c r="WWR14" s="1354"/>
      <c r="WWS14" s="1354"/>
      <c r="WWT14" s="1354"/>
      <c r="WWU14" s="1354"/>
      <c r="WWV14" s="1354"/>
      <c r="WWW14" s="1354"/>
      <c r="WWX14" s="1354"/>
      <c r="WWY14" s="1354"/>
      <c r="WWZ14" s="1354"/>
      <c r="WXA14" s="1354"/>
      <c r="WXB14" s="1354"/>
      <c r="WXC14" s="1354"/>
      <c r="WXD14" s="1354"/>
      <c r="WXE14" s="1354"/>
      <c r="WXF14" s="1354"/>
      <c r="WXG14" s="1354"/>
      <c r="WXH14" s="1354"/>
      <c r="WXI14" s="1354"/>
      <c r="WXJ14" s="1354"/>
      <c r="WXK14" s="1354"/>
      <c r="WXL14" s="1354"/>
      <c r="WXM14" s="1354"/>
      <c r="WXN14" s="1354"/>
      <c r="WXO14" s="1354"/>
      <c r="WXP14" s="1354"/>
      <c r="WXQ14" s="1354"/>
      <c r="WXR14" s="1354"/>
      <c r="WXS14" s="1354"/>
      <c r="WXT14" s="1354"/>
      <c r="WXU14" s="1354"/>
      <c r="WXV14" s="1354"/>
      <c r="WXW14" s="1354"/>
      <c r="WXX14" s="1354"/>
      <c r="WXY14" s="1354"/>
      <c r="WXZ14" s="1354"/>
      <c r="WYA14" s="1354"/>
      <c r="WYB14" s="1354"/>
      <c r="WYC14" s="1354"/>
      <c r="WYD14" s="1354"/>
      <c r="WYE14" s="1354"/>
      <c r="WYF14" s="1354"/>
      <c r="WYG14" s="1354"/>
      <c r="WYH14" s="1354"/>
      <c r="WYI14" s="1354"/>
      <c r="WYJ14" s="1354"/>
      <c r="WYK14" s="1354"/>
      <c r="WYL14" s="1354"/>
      <c r="WYM14" s="1354"/>
      <c r="WYN14" s="1354"/>
      <c r="WYO14" s="1354"/>
      <c r="WYP14" s="1354"/>
      <c r="WYQ14" s="1354"/>
      <c r="WYR14" s="1354"/>
      <c r="WYS14" s="1354"/>
      <c r="WYT14" s="1354"/>
      <c r="WYU14" s="1354"/>
      <c r="WYV14" s="1354"/>
      <c r="WYW14" s="1354"/>
      <c r="WYX14" s="1354"/>
      <c r="WYY14" s="1354"/>
      <c r="WYZ14" s="1354"/>
      <c r="WZA14" s="1354"/>
      <c r="WZB14" s="1354"/>
      <c r="WZC14" s="1354"/>
      <c r="WZD14" s="1354"/>
      <c r="WZE14" s="1354"/>
      <c r="WZF14" s="1354"/>
      <c r="WZG14" s="1354"/>
      <c r="WZH14" s="1354"/>
      <c r="WZI14" s="1354"/>
      <c r="WZJ14" s="1354"/>
      <c r="WZK14" s="1354"/>
      <c r="WZL14" s="1354"/>
      <c r="WZM14" s="1354"/>
      <c r="WZN14" s="1354"/>
      <c r="WZO14" s="1354"/>
      <c r="WZP14" s="1354"/>
      <c r="WZQ14" s="1354"/>
      <c r="WZR14" s="1354"/>
      <c r="WZS14" s="1354"/>
      <c r="WZT14" s="1354"/>
      <c r="WZU14" s="1354"/>
      <c r="WZV14" s="1354"/>
      <c r="WZW14" s="1354"/>
      <c r="WZX14" s="1354"/>
      <c r="WZY14" s="1354"/>
      <c r="WZZ14" s="1354"/>
      <c r="XAA14" s="1354"/>
      <c r="XAB14" s="1354"/>
      <c r="XAC14" s="1354"/>
      <c r="XAD14" s="1354"/>
      <c r="XAE14" s="1354"/>
      <c r="XAF14" s="1354"/>
      <c r="XAG14" s="1354"/>
      <c r="XAH14" s="1354"/>
      <c r="XAI14" s="1354"/>
      <c r="XAJ14" s="1354"/>
      <c r="XAK14" s="1354"/>
      <c r="XAL14" s="1354"/>
      <c r="XAM14" s="1354"/>
      <c r="XAN14" s="1354"/>
      <c r="XAO14" s="1354"/>
      <c r="XAP14" s="1354"/>
      <c r="XAQ14" s="1354"/>
      <c r="XAR14" s="1354"/>
      <c r="XAS14" s="1354"/>
      <c r="XAT14" s="1354"/>
      <c r="XAU14" s="1354"/>
      <c r="XAV14" s="1354"/>
      <c r="XAW14" s="1354"/>
      <c r="XAX14" s="1354"/>
      <c r="XAY14" s="1354"/>
      <c r="XAZ14" s="1354"/>
      <c r="XBA14" s="1354"/>
      <c r="XBB14" s="1354"/>
      <c r="XBC14" s="1354"/>
      <c r="XBD14" s="1354"/>
      <c r="XBE14" s="1354"/>
      <c r="XBF14" s="1354"/>
      <c r="XBG14" s="1354"/>
      <c r="XBH14" s="1354"/>
      <c r="XBI14" s="1354"/>
      <c r="XBJ14" s="1354"/>
      <c r="XBK14" s="1354"/>
      <c r="XBL14" s="1354"/>
      <c r="XBM14" s="1354"/>
      <c r="XBN14" s="1354"/>
      <c r="XBO14" s="1354"/>
      <c r="XBP14" s="1354"/>
      <c r="XBQ14" s="1354"/>
      <c r="XBR14" s="1354"/>
      <c r="XBS14" s="1354"/>
      <c r="XBT14" s="1354"/>
      <c r="XBU14" s="1354"/>
      <c r="XBV14" s="1354"/>
      <c r="XBW14" s="1354"/>
      <c r="XBX14" s="1354"/>
      <c r="XBY14" s="1354"/>
      <c r="XBZ14" s="1354"/>
      <c r="XCA14" s="1354"/>
      <c r="XCB14" s="1354"/>
      <c r="XCC14" s="1354"/>
      <c r="XCD14" s="1354"/>
      <c r="XCE14" s="1354"/>
      <c r="XCF14" s="1354"/>
      <c r="XCG14" s="1354"/>
      <c r="XCH14" s="1354"/>
      <c r="XCI14" s="1354"/>
      <c r="XCJ14" s="1354"/>
      <c r="XCK14" s="1354"/>
      <c r="XCL14" s="1354"/>
      <c r="XCM14" s="1354"/>
      <c r="XCN14" s="1354"/>
      <c r="XCO14" s="1354"/>
      <c r="XCP14" s="1354"/>
      <c r="XCQ14" s="1354"/>
      <c r="XCR14" s="1354"/>
      <c r="XCS14" s="1354"/>
      <c r="XCT14" s="1354"/>
      <c r="XCU14" s="1354"/>
      <c r="XCV14" s="1354"/>
      <c r="XCW14" s="1354"/>
      <c r="XCX14" s="1354"/>
      <c r="XCY14" s="1354"/>
      <c r="XCZ14" s="1354"/>
      <c r="XDA14" s="1354"/>
      <c r="XDB14" s="1354"/>
      <c r="XDC14" s="1354"/>
      <c r="XDD14" s="1354"/>
      <c r="XDE14" s="1354"/>
      <c r="XDF14" s="1354"/>
      <c r="XDG14" s="1354"/>
      <c r="XDH14" s="1354"/>
      <c r="XDI14" s="1354"/>
      <c r="XDJ14" s="1354"/>
      <c r="XDK14" s="1354"/>
      <c r="XDL14" s="1354"/>
      <c r="XDM14" s="1354"/>
      <c r="XDN14" s="1354"/>
      <c r="XDO14" s="1354"/>
      <c r="XDP14" s="1354"/>
      <c r="XDQ14" s="1354"/>
      <c r="XDR14" s="1354"/>
      <c r="XDS14" s="1354"/>
      <c r="XDT14" s="1354"/>
      <c r="XDU14" s="1354"/>
      <c r="XDV14" s="1354"/>
      <c r="XDW14" s="1354"/>
      <c r="XDX14" s="1354"/>
      <c r="XDY14" s="1354"/>
      <c r="XDZ14" s="1354"/>
      <c r="XEA14" s="1354"/>
      <c r="XEB14" s="1354"/>
      <c r="XEC14" s="1354"/>
      <c r="XED14" s="1354"/>
      <c r="XEE14" s="1354"/>
      <c r="XEF14" s="1354"/>
      <c r="XEG14" s="1354"/>
      <c r="XEH14" s="1354"/>
      <c r="XEI14" s="1354"/>
      <c r="XEJ14" s="1354"/>
      <c r="XEK14" s="1354"/>
      <c r="XEL14" s="1354"/>
      <c r="XEM14" s="1354"/>
      <c r="XEN14" s="1354"/>
      <c r="XEO14" s="1354"/>
      <c r="XEP14" s="1354"/>
      <c r="XEQ14" s="1354"/>
      <c r="XER14" s="1354"/>
      <c r="XES14" s="1354"/>
      <c r="XET14" s="1354"/>
      <c r="XEU14" s="1354"/>
      <c r="XEV14" s="1354"/>
      <c r="XEW14" s="1354"/>
    </row>
    <row r="15" spans="1:16377" s="561" customFormat="1" ht="15" customHeight="1" x14ac:dyDescent="0.25">
      <c r="A15" s="625"/>
      <c r="B15" s="1666" t="s">
        <v>63</v>
      </c>
      <c r="C15" s="1667" t="s">
        <v>64</v>
      </c>
      <c r="D15" s="1622" t="str">
        <f>CONCATENATE("Column ", LEFT(ADDRESS(ROW('Leverage Ratio'!D1),COLUMN('Leverage Ratio'!D1),4), 1))</f>
        <v>Column D</v>
      </c>
      <c r="E15" s="1622" t="str">
        <f>CONCATENATE("Column ", LEFT(ADDRESS(ROW('Leverage Ratio'!E1),COLUMN('Leverage Ratio'!E1),4), 1))</f>
        <v>Column E</v>
      </c>
      <c r="F15" s="1622" t="str">
        <f>CONCATENATE("Column ", LEFT(ADDRESS(ROW('Leverage Ratio'!F1),COLUMN('Leverage Ratio'!F1),4), 1))</f>
        <v>Column F</v>
      </c>
      <c r="G15" s="1622" t="str">
        <f>CONCATENATE("Column ", LEFT(ADDRESS(ROW('Leverage Ratio'!G1),COLUMN('Leverage Ratio'!G1),4), 1))</f>
        <v>Column G</v>
      </c>
      <c r="H15" s="1622" t="str">
        <f>CONCATENATE("Column ", LEFT(ADDRESS(ROW('Leverage Ratio'!H1),COLUMN('Leverage Ratio'!H1),4), 1))</f>
        <v>Column H</v>
      </c>
      <c r="I15" s="1622" t="str">
        <f>CONCATENATE("Column ", LEFT(ADDRESS(ROW('Leverage Ratio'!J1),COLUMN('Leverage Ratio'!J1),4), 1))</f>
        <v>Column J</v>
      </c>
      <c r="J15" s="1622" t="str">
        <f>CONCATENATE("Column ", LEFT(ADDRESS(ROW('Leverage Ratio'!K1),COLUMN('Leverage Ratio'!K1),4), 1))</f>
        <v>Column K</v>
      </c>
      <c r="K15" s="1622" t="str">
        <f>CONCATENATE("Column ", LEFT(ADDRESS(ROW('Leverage Ratio'!L1),COLUMN('Leverage Ratio'!L1),4), 1))</f>
        <v>Column L</v>
      </c>
      <c r="L15" s="1622" t="str">
        <f>CONCATENATE("Column ", LEFT(ADDRESS(ROW('Leverage Ratio'!M1),COLUMN('Leverage Ratio'!M1),4), 1))</f>
        <v>Column M</v>
      </c>
      <c r="M15" s="1682" t="str">
        <f>CONCATENATE("Column ", LEFT(ADDRESS(ROW('Leverage Ratio'!N1),COLUMN('Leverage Ratio'!N1),4), 1))</f>
        <v>Column N</v>
      </c>
      <c r="N15" s="1107"/>
      <c r="O15" s="1107"/>
      <c r="P15" s="730"/>
    </row>
    <row r="16" spans="1:16377" s="561" customFormat="1" ht="15" customHeight="1" x14ac:dyDescent="0.25">
      <c r="A16" s="625"/>
      <c r="B16" s="704" t="s">
        <v>297</v>
      </c>
      <c r="C16" s="705" t="str">
        <f>CONCATENATE('Leverage Ratio'!$H$7, ": ", 'Leverage Ratio'!C10)</f>
        <v>Check: accounting ≤ gross value: Credit derivatives (protection sold)</v>
      </c>
      <c r="D16" s="476"/>
      <c r="E16" s="476"/>
      <c r="F16" s="476"/>
      <c r="G16" s="476"/>
      <c r="H16" s="477" t="str">
        <f>'Leverage Ratio'!H10</f>
        <v>Yes</v>
      </c>
      <c r="I16" s="476"/>
      <c r="J16" s="476"/>
      <c r="K16" s="476"/>
      <c r="L16" s="476"/>
      <c r="M16" s="478" t="str">
        <f>'Leverage Ratio'!N10</f>
        <v>Yes</v>
      </c>
      <c r="N16" s="1107"/>
      <c r="O16" s="1107"/>
      <c r="P16" s="730"/>
    </row>
    <row r="17" spans="1:16" s="561" customFormat="1" ht="15" customHeight="1" x14ac:dyDescent="0.25">
      <c r="A17" s="625"/>
      <c r="B17" s="633" t="s">
        <v>297</v>
      </c>
      <c r="C17" s="678" t="str">
        <f>CONCATENATE('Leverage Ratio'!$H$7, ": ", 'Leverage Ratio'!C11)</f>
        <v>Check: accounting ≤ gross value: Credit derivatives (protection bought)</v>
      </c>
      <c r="D17" s="279"/>
      <c r="E17" s="279"/>
      <c r="F17" s="279"/>
      <c r="G17" s="279"/>
      <c r="H17" s="26" t="str">
        <f>'Leverage Ratio'!H11</f>
        <v>Yes</v>
      </c>
      <c r="I17" s="279"/>
      <c r="J17" s="279"/>
      <c r="K17" s="279"/>
      <c r="L17" s="279"/>
      <c r="M17" s="479" t="str">
        <f>'Leverage Ratio'!N11</f>
        <v>Yes</v>
      </c>
      <c r="N17" s="1107"/>
      <c r="O17" s="1107"/>
      <c r="P17" s="730"/>
    </row>
    <row r="18" spans="1:16" s="561" customFormat="1" ht="15" customHeight="1" x14ac:dyDescent="0.25">
      <c r="A18" s="625"/>
      <c r="B18" s="633" t="s">
        <v>297</v>
      </c>
      <c r="C18" s="678" t="str">
        <f>CONCATENATE('Leverage Ratio'!$H$7, ": ", 'Leverage Ratio'!C12)</f>
        <v>Check: accounting ≤ gross value: Financial derivatives</v>
      </c>
      <c r="D18" s="279"/>
      <c r="E18" s="279"/>
      <c r="F18" s="279"/>
      <c r="G18" s="279"/>
      <c r="H18" s="26" t="str">
        <f>'Leverage Ratio'!H12</f>
        <v>Yes</v>
      </c>
      <c r="I18" s="279"/>
      <c r="J18" s="279"/>
      <c r="K18" s="279"/>
      <c r="L18" s="279"/>
      <c r="M18" s="479" t="str">
        <f>'Leverage Ratio'!N12</f>
        <v>Yes</v>
      </c>
      <c r="N18" s="1107"/>
      <c r="O18" s="1107"/>
      <c r="P18" s="730"/>
    </row>
    <row r="19" spans="1:16" s="561" customFormat="1" ht="15" customHeight="1" x14ac:dyDescent="0.25">
      <c r="A19" s="625"/>
      <c r="B19" s="633" t="s">
        <v>297</v>
      </c>
      <c r="C19" s="678" t="str">
        <f>CONCATENATE('Leverage Ratio'!$H$7, ": ", 'Leverage Ratio'!C16)</f>
        <v>Check: accounting ≤ gross value: SFT agent transactions eligible for the exceptional treatment</v>
      </c>
      <c r="D19" s="279"/>
      <c r="E19" s="279"/>
      <c r="F19" s="279"/>
      <c r="G19" s="279"/>
      <c r="H19" s="26" t="str">
        <f>'Leverage Ratio'!H16</f>
        <v>Yes</v>
      </c>
      <c r="I19" s="279"/>
      <c r="J19" s="279"/>
      <c r="K19" s="279"/>
      <c r="L19" s="279"/>
      <c r="M19" s="479" t="str">
        <f>'Leverage Ratio'!N16</f>
        <v>Yes</v>
      </c>
      <c r="N19" s="1107"/>
      <c r="O19" s="1107"/>
      <c r="P19" s="730"/>
    </row>
    <row r="20" spans="1:16" s="561" customFormat="1" ht="15" customHeight="1" x14ac:dyDescent="0.25">
      <c r="A20" s="625"/>
      <c r="B20" s="633" t="s">
        <v>297</v>
      </c>
      <c r="C20" s="678" t="str">
        <f>CONCATENATE('Leverage Ratio'!$H$7, ": ", 'Leverage Ratio'!C17)</f>
        <v>Check: accounting ≤ gross value: Other SFTs</v>
      </c>
      <c r="D20" s="279"/>
      <c r="E20" s="279"/>
      <c r="F20" s="279"/>
      <c r="G20" s="279"/>
      <c r="H20" s="26" t="str">
        <f>'Leverage Ratio'!H17</f>
        <v>Yes</v>
      </c>
      <c r="I20" s="279"/>
      <c r="J20" s="279"/>
      <c r="K20" s="279"/>
      <c r="L20" s="279"/>
      <c r="M20" s="479" t="str">
        <f>'Leverage Ratio'!N17</f>
        <v>Yes</v>
      </c>
      <c r="N20" s="1107"/>
      <c r="O20" s="1107"/>
      <c r="P20" s="730"/>
    </row>
    <row r="21" spans="1:16" s="561" customFormat="1" ht="15" customHeight="1" x14ac:dyDescent="0.25">
      <c r="A21" s="625"/>
      <c r="B21" s="633" t="s">
        <v>297</v>
      </c>
      <c r="C21" s="678" t="str">
        <f>CONCATENATE('Leverage Ratio'!$H$7, ": ", 'Leverage Ratio'!C19)</f>
        <v>Check: accounting ≤ gross value: Accounting other assets</v>
      </c>
      <c r="D21" s="279"/>
      <c r="E21" s="279"/>
      <c r="F21" s="279"/>
      <c r="G21" s="279"/>
      <c r="H21" s="26" t="str">
        <f>'Leverage Ratio'!H19</f>
        <v>Yes</v>
      </c>
      <c r="I21" s="279"/>
      <c r="J21" s="279"/>
      <c r="K21" s="279"/>
      <c r="L21" s="279"/>
      <c r="M21" s="479" t="str">
        <f>'Leverage Ratio'!N19</f>
        <v>Yes</v>
      </c>
      <c r="N21" s="1107"/>
      <c r="O21" s="1107"/>
      <c r="P21" s="730"/>
    </row>
    <row r="22" spans="1:16" s="561" customFormat="1" ht="15" customHeight="1" x14ac:dyDescent="0.25">
      <c r="A22" s="625"/>
      <c r="B22" s="633" t="s">
        <v>297</v>
      </c>
      <c r="C22" s="679" t="str">
        <f>'Leverage Ratio'!C31:E31</f>
        <v>Check: sum of other assets of which items ≤ other assets</v>
      </c>
      <c r="D22" s="279"/>
      <c r="E22" s="26" t="str">
        <f>'Leverage Ratio'!E31</f>
        <v>Yes</v>
      </c>
      <c r="F22" s="279"/>
      <c r="G22" s="279"/>
      <c r="H22" s="279"/>
      <c r="I22" s="279"/>
      <c r="J22" s="26" t="str">
        <f>'Leverage Ratio'!K31</f>
        <v>Yes</v>
      </c>
      <c r="K22" s="279"/>
      <c r="L22" s="279"/>
      <c r="M22" s="475"/>
      <c r="N22" s="1107"/>
      <c r="O22" s="1107"/>
      <c r="P22" s="730"/>
    </row>
    <row r="23" spans="1:16" s="561" customFormat="1" ht="15" customHeight="1" x14ac:dyDescent="0.25">
      <c r="A23" s="625"/>
      <c r="B23" s="633" t="s">
        <v>298</v>
      </c>
      <c r="C23" s="678" t="str">
        <f>CONCATENATE('Leverage Ratio'!$G$36, ": ", 'Leverage Ratio'!C40)</f>
        <v>Check: notional ≥ accounting value: Credit derivatives (protection sold)</v>
      </c>
      <c r="D23" s="279"/>
      <c r="E23" s="279"/>
      <c r="F23" s="279"/>
      <c r="G23" s="26" t="str">
        <f>'Leverage Ratio'!G40</f>
        <v>Yes</v>
      </c>
      <c r="H23" s="279"/>
      <c r="I23" s="279"/>
      <c r="J23" s="279"/>
      <c r="K23" s="279"/>
      <c r="L23" s="26" t="str">
        <f>'Leverage Ratio'!M40</f>
        <v>Yes</v>
      </c>
      <c r="M23" s="475"/>
      <c r="N23" s="1107"/>
      <c r="O23" s="1107"/>
      <c r="P23" s="730"/>
    </row>
    <row r="24" spans="1:16" s="561" customFormat="1" ht="15" customHeight="1" x14ac:dyDescent="0.25">
      <c r="A24" s="625"/>
      <c r="B24" s="633" t="s">
        <v>298</v>
      </c>
      <c r="C24" s="678" t="str">
        <f>CONCATENATE('Leverage Ratio'!$G$36, ": ", 'Leverage Ratio'!C41)</f>
        <v>Check: notional ≥ accounting value: Credit derivatives (protection bought)</v>
      </c>
      <c r="D24" s="279"/>
      <c r="E24" s="279"/>
      <c r="F24" s="279"/>
      <c r="G24" s="26" t="str">
        <f>'Leverage Ratio'!G41</f>
        <v>Yes</v>
      </c>
      <c r="H24" s="279"/>
      <c r="I24" s="279"/>
      <c r="J24" s="279"/>
      <c r="K24" s="279"/>
      <c r="L24" s="26" t="str">
        <f>'Leverage Ratio'!M41</f>
        <v>Yes</v>
      </c>
      <c r="M24" s="475"/>
      <c r="N24" s="1107"/>
      <c r="O24" s="1107"/>
      <c r="P24" s="730"/>
    </row>
    <row r="25" spans="1:16" s="561" customFormat="1" ht="15" customHeight="1" x14ac:dyDescent="0.25">
      <c r="A25" s="625"/>
      <c r="B25" s="633" t="s">
        <v>298</v>
      </c>
      <c r="C25" s="678" t="str">
        <f>CONCATENATE('Leverage Ratio'!$G$36, ": ", 'Leverage Ratio'!C42)</f>
        <v>Check: notional ≥ accounting value: Financial derivatives</v>
      </c>
      <c r="D25" s="279"/>
      <c r="E25" s="279"/>
      <c r="F25" s="279"/>
      <c r="G25" s="26" t="str">
        <f>'Leverage Ratio'!G42</f>
        <v>Yes</v>
      </c>
      <c r="H25" s="279"/>
      <c r="I25" s="279"/>
      <c r="J25" s="279"/>
      <c r="K25" s="279"/>
      <c r="L25" s="26" t="str">
        <f>'Leverage Ratio'!M42</f>
        <v>Yes</v>
      </c>
      <c r="M25" s="475"/>
      <c r="N25" s="1107"/>
      <c r="O25" s="1107"/>
      <c r="P25" s="730"/>
    </row>
    <row r="26" spans="1:16" s="561" customFormat="1" ht="15" customHeight="1" x14ac:dyDescent="0.25">
      <c r="A26" s="625"/>
      <c r="B26" s="633" t="s">
        <v>298</v>
      </c>
      <c r="C26" s="678" t="str">
        <f>'Leverage Ratio'!C53</f>
        <v>Check: unconditionally cancellable commitments should not exceed off-balance items with a 0% CCF</v>
      </c>
      <c r="D26" s="279"/>
      <c r="E26" s="279"/>
      <c r="F26" s="26" t="str">
        <f>'Leverage Ratio'!F53</f>
        <v>Yes</v>
      </c>
      <c r="G26" s="279"/>
      <c r="H26" s="279"/>
      <c r="I26" s="279"/>
      <c r="J26" s="279"/>
      <c r="K26" s="26" t="str">
        <f>'Leverage Ratio'!L53</f>
        <v>Yes</v>
      </c>
      <c r="L26" s="279"/>
      <c r="M26" s="475"/>
      <c r="N26" s="1107"/>
      <c r="O26" s="1107"/>
      <c r="P26" s="730"/>
    </row>
    <row r="27" spans="1:16" s="561" customFormat="1" ht="15" customHeight="1" x14ac:dyDescent="0.25">
      <c r="A27" s="625"/>
      <c r="B27" s="633" t="s">
        <v>286</v>
      </c>
      <c r="C27" s="678" t="str">
        <f>'Leverage Ratio'!C75</f>
        <v>Check: total equals total accounting values in panel A</v>
      </c>
      <c r="D27" s="26" t="str">
        <f>'Leverage Ratio'!D75</f>
        <v>Yes</v>
      </c>
      <c r="E27" s="279"/>
      <c r="F27" s="279"/>
      <c r="G27" s="279"/>
      <c r="H27" s="279"/>
      <c r="I27" s="26" t="str">
        <f>'Leverage Ratio'!J75</f>
        <v>Yes</v>
      </c>
      <c r="J27" s="279"/>
      <c r="K27" s="279"/>
      <c r="L27" s="279"/>
      <c r="M27" s="475"/>
      <c r="N27" s="1107"/>
      <c r="O27" s="1107"/>
      <c r="P27" s="730"/>
    </row>
    <row r="28" spans="1:16" s="561" customFormat="1" ht="15" customHeight="1" x14ac:dyDescent="0.25">
      <c r="A28" s="625"/>
      <c r="B28" s="633" t="s">
        <v>286</v>
      </c>
      <c r="C28" s="678" t="str">
        <f>'Leverage Ratio'!C81</f>
        <v>Check: total equals total gross values in panel A</v>
      </c>
      <c r="D28" s="26" t="str">
        <f>'Leverage Ratio'!D81</f>
        <v>Yes</v>
      </c>
      <c r="E28" s="279"/>
      <c r="F28" s="279"/>
      <c r="G28" s="279"/>
      <c r="H28" s="279"/>
      <c r="I28" s="26" t="str">
        <f>'Leverage Ratio'!J81</f>
        <v>Yes</v>
      </c>
      <c r="J28" s="279"/>
      <c r="K28" s="279"/>
      <c r="L28" s="279"/>
      <c r="M28" s="475"/>
      <c r="N28" s="1107"/>
      <c r="O28" s="1107"/>
      <c r="P28" s="730"/>
    </row>
    <row r="29" spans="1:16" s="561" customFormat="1" ht="15" customHeight="1" x14ac:dyDescent="0.25">
      <c r="A29" s="625"/>
      <c r="B29" s="633" t="s">
        <v>287</v>
      </c>
      <c r="C29" s="678" t="str">
        <f>'Leverage Ratio'!C92</f>
        <v>Check: credit derivatives (protection sold) should be the same as or less than that in panel B</v>
      </c>
      <c r="D29" s="26" t="str">
        <f>'Leverage Ratio'!D92</f>
        <v>Yes</v>
      </c>
      <c r="E29" s="279"/>
      <c r="F29" s="279"/>
      <c r="G29" s="279"/>
      <c r="H29" s="279"/>
      <c r="I29" s="26" t="str">
        <f>'Leverage Ratio'!J92</f>
        <v>Yes</v>
      </c>
      <c r="J29" s="279"/>
      <c r="K29" s="279"/>
      <c r="L29" s="279"/>
      <c r="M29" s="475"/>
      <c r="N29" s="1107"/>
      <c r="O29" s="1107"/>
      <c r="P29" s="730"/>
    </row>
    <row r="30" spans="1:16" s="561" customFormat="1" ht="15" customHeight="1" x14ac:dyDescent="0.25">
      <c r="A30" s="625"/>
      <c r="B30" s="633" t="s">
        <v>287</v>
      </c>
      <c r="C30" s="678" t="str">
        <f>'Leverage Ratio'!C93</f>
        <v>Check: credit derivatives (protection bought) should be the same as or less than that in panel B</v>
      </c>
      <c r="D30" s="26" t="str">
        <f>'Leverage Ratio'!D93</f>
        <v>Yes</v>
      </c>
      <c r="E30" s="279"/>
      <c r="F30" s="279"/>
      <c r="G30" s="279"/>
      <c r="H30" s="279"/>
      <c r="I30" s="26" t="str">
        <f>'Leverage Ratio'!J93</f>
        <v>Yes</v>
      </c>
      <c r="J30" s="279"/>
      <c r="K30" s="279"/>
      <c r="L30" s="279"/>
      <c r="M30" s="475"/>
      <c r="N30" s="1107"/>
      <c r="O30" s="1107"/>
      <c r="P30" s="730"/>
    </row>
    <row r="31" spans="1:16" s="561" customFormat="1" ht="15" customHeight="1" x14ac:dyDescent="0.25">
      <c r="A31" s="625"/>
      <c r="B31" s="633" t="s">
        <v>287</v>
      </c>
      <c r="C31" s="678" t="str">
        <f>'Leverage Ratio'!C94</f>
        <v>Check: credit derivatives purchased are consistently filled-in (see reporting instructions for more details)</v>
      </c>
      <c r="D31" s="26" t="str">
        <f>'Leverage Ratio'!D94</f>
        <v>Yes</v>
      </c>
      <c r="E31" s="26" t="str">
        <f>'Leverage Ratio'!E94</f>
        <v>Yes</v>
      </c>
      <c r="F31" s="26" t="str">
        <f>'Leverage Ratio'!F94</f>
        <v>Yes</v>
      </c>
      <c r="G31" s="279"/>
      <c r="H31" s="279"/>
      <c r="I31" s="26" t="str">
        <f>'Leverage Ratio'!J94</f>
        <v>Yes</v>
      </c>
      <c r="J31" s="26" t="str">
        <f>'Leverage Ratio'!K94</f>
        <v>Yes</v>
      </c>
      <c r="K31" s="26" t="str">
        <f>'Leverage Ratio'!L94</f>
        <v>Yes</v>
      </c>
      <c r="L31" s="279"/>
      <c r="M31" s="475"/>
      <c r="N31" s="1107"/>
      <c r="O31" s="1107"/>
      <c r="P31" s="730"/>
    </row>
    <row r="32" spans="1:16" s="561" customFormat="1" ht="15" customHeight="1" x14ac:dyDescent="0.25">
      <c r="A32" s="625"/>
      <c r="B32" s="633" t="s">
        <v>614</v>
      </c>
      <c r="C32" s="678" t="s">
        <v>613</v>
      </c>
      <c r="D32" s="279"/>
      <c r="E32" s="26" t="str">
        <f>'Leverage Ratio'!E101</f>
        <v>No</v>
      </c>
      <c r="F32" s="279"/>
      <c r="G32" s="279"/>
      <c r="H32" s="279"/>
      <c r="I32" s="279"/>
      <c r="J32" s="26" t="str">
        <f>'Leverage Ratio'!K101</f>
        <v>No</v>
      </c>
      <c r="K32" s="279"/>
      <c r="L32" s="279"/>
      <c r="M32" s="475"/>
      <c r="N32" s="1107"/>
      <c r="O32" s="1107"/>
      <c r="P32" s="730"/>
    </row>
    <row r="33" spans="1:16377" s="561" customFormat="1" ht="15" customHeight="1" x14ac:dyDescent="0.25">
      <c r="A33" s="625"/>
      <c r="B33" s="1671" t="s">
        <v>162</v>
      </c>
      <c r="C33" s="678" t="str">
        <f>'Leverage Ratio'!C119</f>
        <v>Check: of which: PFE of centrally cleared client trades should not be greater than potential future exposure</v>
      </c>
      <c r="D33" s="26" t="str">
        <f>'Leverage Ratio'!D119</f>
        <v>Yes</v>
      </c>
      <c r="E33" s="26" t="str">
        <f>'Leverage Ratio'!E119</f>
        <v>Yes</v>
      </c>
      <c r="F33" s="279"/>
      <c r="G33" s="279"/>
      <c r="H33" s="279"/>
      <c r="I33" s="26" t="str">
        <f>'Leverage Ratio'!J119</f>
        <v>Yes</v>
      </c>
      <c r="J33" s="26" t="str">
        <f>'Leverage Ratio'!K119</f>
        <v>Yes</v>
      </c>
      <c r="K33" s="279"/>
      <c r="L33" s="279"/>
      <c r="M33" s="475"/>
      <c r="N33" s="1107"/>
      <c r="O33" s="1107"/>
      <c r="P33" s="730"/>
    </row>
    <row r="34" spans="1:16377" s="561" customFormat="1" ht="30" customHeight="1" x14ac:dyDescent="0.25">
      <c r="A34" s="625"/>
      <c r="B34" s="1671" t="s">
        <v>162</v>
      </c>
      <c r="C34" s="678" t="str">
        <f>'Leverage Ratio'!C122</f>
        <v xml:space="preserve">Check: of which: PFE of centrally cleared client trades should not be greater than potential future exposure: with maturity factor unchanged but with multiplier set to 100% </v>
      </c>
      <c r="D34" s="279"/>
      <c r="E34" s="26" t="str">
        <f>'Leverage Ratio'!E122</f>
        <v>Yes</v>
      </c>
      <c r="F34" s="279"/>
      <c r="G34" s="279"/>
      <c r="H34" s="279"/>
      <c r="I34" s="279"/>
      <c r="J34" s="26" t="str">
        <f>'Leverage Ratio'!K122</f>
        <v>Yes</v>
      </c>
      <c r="K34" s="279"/>
      <c r="L34" s="279"/>
      <c r="M34" s="475"/>
      <c r="N34" s="1107"/>
      <c r="O34" s="1107"/>
      <c r="P34" s="730"/>
    </row>
    <row r="35" spans="1:16377" s="561" customFormat="1" ht="15" customHeight="1" x14ac:dyDescent="0.25">
      <c r="A35" s="625"/>
      <c r="B35" s="633" t="s">
        <v>828</v>
      </c>
      <c r="C35" s="678" t="str">
        <f>'Leverage Ratio'!C161</f>
        <v>Check: PSEs in rows 159 and 160 should be less than or equal to overall PSEs in row 158</v>
      </c>
      <c r="D35" s="279"/>
      <c r="E35" s="279"/>
      <c r="F35" s="279"/>
      <c r="G35" s="279"/>
      <c r="H35" s="279"/>
      <c r="I35" s="26" t="str">
        <f>'Leverage Ratio'!J161</f>
        <v>Yes</v>
      </c>
      <c r="J35" s="279"/>
      <c r="K35" s="279"/>
      <c r="L35" s="279"/>
      <c r="M35" s="475"/>
      <c r="N35" s="1107"/>
      <c r="O35" s="1107"/>
      <c r="P35" s="730"/>
    </row>
    <row r="36" spans="1:16377" s="561" customFormat="1" ht="15" customHeight="1" x14ac:dyDescent="0.25">
      <c r="A36" s="625"/>
      <c r="B36" s="633" t="s">
        <v>828</v>
      </c>
      <c r="C36" s="678" t="str">
        <f>'Leverage Ratio'!C178</f>
        <v>Check: securitisation exposures should be lower than or equal total other exposures</v>
      </c>
      <c r="D36" s="279"/>
      <c r="E36" s="279"/>
      <c r="F36" s="279"/>
      <c r="G36" s="279"/>
      <c r="H36" s="279"/>
      <c r="I36" s="26" t="str">
        <f>'Leverage Ratio'!J178</f>
        <v>Yes</v>
      </c>
      <c r="J36" s="279"/>
      <c r="K36" s="279"/>
      <c r="L36" s="279"/>
      <c r="M36" s="475"/>
      <c r="N36" s="1107"/>
      <c r="O36" s="1107"/>
      <c r="P36" s="730"/>
    </row>
    <row r="37" spans="1:16377" s="561" customFormat="1" ht="15" customHeight="1" x14ac:dyDescent="0.25">
      <c r="A37" s="625"/>
      <c r="B37" s="633" t="s">
        <v>828</v>
      </c>
      <c r="C37" s="678" t="str">
        <f>'Leverage Ratio'!C180</f>
        <v>Check: total value in cell J149 should equal total exposures in panels A, B and E</v>
      </c>
      <c r="D37" s="279"/>
      <c r="E37" s="279"/>
      <c r="F37" s="279"/>
      <c r="G37" s="279"/>
      <c r="H37" s="279"/>
      <c r="I37" s="26" t="str">
        <f>'Leverage Ratio'!J180</f>
        <v>Yes</v>
      </c>
      <c r="J37" s="279"/>
      <c r="K37" s="279"/>
      <c r="L37" s="279"/>
      <c r="M37" s="475"/>
      <c r="N37" s="1107"/>
      <c r="O37" s="1107"/>
      <c r="P37" s="730"/>
    </row>
    <row r="38" spans="1:16377" s="561" customFormat="1" ht="15" customHeight="1" x14ac:dyDescent="0.25">
      <c r="A38" s="625"/>
      <c r="B38" s="686" t="s">
        <v>829</v>
      </c>
      <c r="C38" s="1669" t="str">
        <f>'Leverage Ratio'!C201</f>
        <v>Check: notional ≥ OEM value</v>
      </c>
      <c r="D38" s="280"/>
      <c r="E38" s="280"/>
      <c r="F38" s="280"/>
      <c r="G38" s="280"/>
      <c r="H38" s="280"/>
      <c r="I38" s="480" t="str">
        <f>'Leverage Ratio'!J201</f>
        <v>Yes</v>
      </c>
      <c r="J38" s="280"/>
      <c r="K38" s="280"/>
      <c r="L38" s="280"/>
      <c r="M38" s="1059"/>
      <c r="N38" s="1107"/>
      <c r="O38" s="1107"/>
      <c r="P38" s="730"/>
    </row>
    <row r="39" spans="1:16377" s="561" customFormat="1" ht="15" customHeight="1" x14ac:dyDescent="0.25">
      <c r="A39" s="625"/>
      <c r="B39" s="1107"/>
      <c r="C39" s="1107"/>
      <c r="D39" s="1107"/>
      <c r="E39" s="1107"/>
      <c r="F39" s="1107"/>
      <c r="G39" s="1107"/>
      <c r="H39" s="1107"/>
      <c r="I39" s="1107"/>
      <c r="J39" s="1107"/>
      <c r="K39" s="1107"/>
      <c r="L39" s="1273"/>
      <c r="M39" s="1680"/>
      <c r="N39" s="1273"/>
      <c r="O39" s="1107"/>
      <c r="P39" s="730"/>
    </row>
    <row r="40" spans="1:16377" s="561" customFormat="1" ht="45" customHeight="1" x14ac:dyDescent="0.25">
      <c r="A40" s="1675" t="s">
        <v>1857</v>
      </c>
      <c r="B40" s="1354"/>
      <c r="C40" s="1354"/>
      <c r="D40" s="1354"/>
      <c r="E40" s="1354"/>
      <c r="F40" s="1354"/>
      <c r="G40" s="1354"/>
      <c r="H40" s="1354"/>
      <c r="I40" s="1354"/>
      <c r="J40" s="1354"/>
      <c r="K40" s="1354"/>
      <c r="L40" s="1354"/>
      <c r="M40" s="1354"/>
      <c r="N40" s="1354"/>
      <c r="O40" s="1354"/>
      <c r="P40" s="1665"/>
      <c r="Q40" s="1354"/>
      <c r="R40" s="1354"/>
      <c r="S40" s="1354"/>
      <c r="T40" s="1354"/>
      <c r="U40" s="1354"/>
      <c r="V40" s="1354"/>
      <c r="W40" s="1354"/>
      <c r="X40" s="1354"/>
      <c r="Y40" s="1354"/>
      <c r="Z40" s="1354"/>
      <c r="AA40" s="1354"/>
      <c r="AB40" s="1354"/>
      <c r="AC40" s="1354"/>
      <c r="AD40" s="1354"/>
      <c r="AE40" s="1354"/>
      <c r="AF40" s="1354"/>
      <c r="AG40" s="1354"/>
      <c r="AH40" s="1354"/>
      <c r="AI40" s="1354"/>
      <c r="AJ40" s="1354"/>
      <c r="AK40" s="1354"/>
      <c r="AL40" s="1354"/>
      <c r="AM40" s="1354"/>
      <c r="AN40" s="1354"/>
      <c r="AO40" s="1354"/>
      <c r="AP40" s="1354"/>
      <c r="AQ40" s="1354"/>
      <c r="AR40" s="1354"/>
      <c r="AS40" s="1354"/>
      <c r="AT40" s="1354"/>
      <c r="AU40" s="1354"/>
      <c r="AV40" s="1354"/>
      <c r="AW40" s="1354"/>
      <c r="AX40" s="1354"/>
      <c r="AY40" s="1354"/>
      <c r="AZ40" s="1354"/>
      <c r="BA40" s="1354"/>
      <c r="BB40" s="1354"/>
      <c r="BC40" s="1354"/>
      <c r="BD40" s="1354"/>
      <c r="BE40" s="1354"/>
      <c r="BF40" s="1354"/>
      <c r="BG40" s="1354"/>
      <c r="BH40" s="1354"/>
      <c r="BI40" s="1354"/>
      <c r="BJ40" s="1354"/>
      <c r="BK40" s="1354"/>
      <c r="BL40" s="1354"/>
      <c r="BM40" s="1354"/>
      <c r="BN40" s="1354"/>
      <c r="BO40" s="1354"/>
      <c r="BP40" s="1354"/>
      <c r="BQ40" s="1354"/>
      <c r="BR40" s="1354"/>
      <c r="BS40" s="1354"/>
      <c r="BT40" s="1354"/>
      <c r="BU40" s="1354"/>
      <c r="BV40" s="1354"/>
      <c r="BW40" s="1354"/>
      <c r="BX40" s="1354"/>
      <c r="BY40" s="1354"/>
      <c r="BZ40" s="1354"/>
      <c r="CA40" s="1354"/>
      <c r="CB40" s="1354"/>
      <c r="CC40" s="1354"/>
      <c r="CD40" s="1354"/>
      <c r="CE40" s="1354"/>
      <c r="CF40" s="1354"/>
      <c r="CG40" s="1354"/>
      <c r="CH40" s="1354"/>
      <c r="CI40" s="1354"/>
      <c r="CJ40" s="1354"/>
      <c r="CK40" s="1354"/>
      <c r="CL40" s="1354"/>
      <c r="CM40" s="1354"/>
      <c r="CN40" s="1354"/>
      <c r="CO40" s="1354"/>
      <c r="CP40" s="1354"/>
      <c r="CQ40" s="1354"/>
      <c r="CR40" s="1354"/>
      <c r="CS40" s="1354"/>
      <c r="CT40" s="1354"/>
      <c r="CU40" s="1354"/>
      <c r="CV40" s="1354"/>
      <c r="CW40" s="1354"/>
      <c r="CX40" s="1354"/>
      <c r="CY40" s="1354"/>
      <c r="CZ40" s="1354"/>
      <c r="DA40" s="1354"/>
      <c r="DB40" s="1354"/>
      <c r="DC40" s="1354"/>
      <c r="DD40" s="1354"/>
      <c r="DE40" s="1354"/>
      <c r="DF40" s="1354"/>
      <c r="DG40" s="1354"/>
      <c r="DH40" s="1354"/>
      <c r="DI40" s="1354"/>
      <c r="DJ40" s="1354"/>
      <c r="DK40" s="1354"/>
      <c r="DL40" s="1354"/>
      <c r="DM40" s="1354"/>
      <c r="DN40" s="1354"/>
      <c r="DO40" s="1354"/>
      <c r="DP40" s="1354"/>
      <c r="DQ40" s="1354"/>
      <c r="DR40" s="1354"/>
      <c r="DS40" s="1354"/>
      <c r="DT40" s="1354"/>
      <c r="DU40" s="1354"/>
      <c r="DV40" s="1354"/>
      <c r="DW40" s="1354"/>
      <c r="DX40" s="1354"/>
      <c r="DY40" s="1354"/>
      <c r="DZ40" s="1354"/>
      <c r="EA40" s="1354"/>
      <c r="EB40" s="1354"/>
      <c r="EC40" s="1354"/>
      <c r="ED40" s="1354"/>
      <c r="EE40" s="1354"/>
      <c r="EF40" s="1354"/>
      <c r="EG40" s="1354"/>
      <c r="EH40" s="1354"/>
      <c r="EI40" s="1354"/>
      <c r="EJ40" s="1354"/>
      <c r="EK40" s="1354"/>
      <c r="EL40" s="1354"/>
      <c r="EM40" s="1354"/>
      <c r="EN40" s="1354"/>
      <c r="EO40" s="1354"/>
      <c r="EP40" s="1354"/>
      <c r="EQ40" s="1354"/>
      <c r="ER40" s="1354"/>
      <c r="ES40" s="1354"/>
      <c r="ET40" s="1354"/>
      <c r="EU40" s="1354"/>
      <c r="EV40" s="1354"/>
      <c r="EW40" s="1354"/>
      <c r="EX40" s="1354"/>
      <c r="EY40" s="1354"/>
      <c r="EZ40" s="1354"/>
      <c r="FA40" s="1354"/>
      <c r="FB40" s="1354"/>
      <c r="FC40" s="1354"/>
      <c r="FD40" s="1354"/>
      <c r="FE40" s="1354"/>
      <c r="FF40" s="1354"/>
      <c r="FG40" s="1354"/>
      <c r="FH40" s="1354"/>
      <c r="FI40" s="1354"/>
      <c r="FJ40" s="1354"/>
      <c r="FK40" s="1354"/>
      <c r="FL40" s="1354"/>
      <c r="FM40" s="1354"/>
      <c r="FN40" s="1354"/>
      <c r="FO40" s="1354"/>
      <c r="FP40" s="1354"/>
      <c r="FQ40" s="1354"/>
      <c r="FR40" s="1354"/>
      <c r="FS40" s="1354"/>
      <c r="FT40" s="1354"/>
      <c r="FU40" s="1354"/>
      <c r="FV40" s="1354"/>
      <c r="FW40" s="1354"/>
      <c r="FX40" s="1354"/>
      <c r="FY40" s="1354"/>
      <c r="FZ40" s="1354"/>
      <c r="GA40" s="1354"/>
      <c r="GB40" s="1354"/>
      <c r="GC40" s="1354"/>
      <c r="GD40" s="1354"/>
      <c r="GE40" s="1354"/>
      <c r="GF40" s="1354"/>
      <c r="GG40" s="1354"/>
      <c r="GH40" s="1354"/>
      <c r="GI40" s="1354"/>
      <c r="GJ40" s="1354"/>
      <c r="GK40" s="1354"/>
      <c r="GL40" s="1354"/>
      <c r="GM40" s="1354"/>
      <c r="GN40" s="1354"/>
      <c r="GO40" s="1354"/>
      <c r="GP40" s="1354"/>
      <c r="GQ40" s="1354"/>
      <c r="GR40" s="1354"/>
      <c r="GS40" s="1354"/>
      <c r="GT40" s="1354"/>
      <c r="GU40" s="1354"/>
      <c r="GV40" s="1354"/>
      <c r="GW40" s="1354"/>
      <c r="GX40" s="1354"/>
      <c r="GY40" s="1354"/>
      <c r="GZ40" s="1354"/>
      <c r="HA40" s="1354"/>
      <c r="HB40" s="1354"/>
      <c r="HC40" s="1354"/>
      <c r="HD40" s="1354"/>
      <c r="HE40" s="1354"/>
      <c r="HF40" s="1354"/>
      <c r="HG40" s="1354"/>
      <c r="HH40" s="1354"/>
      <c r="HI40" s="1354"/>
      <c r="HJ40" s="1354"/>
      <c r="HK40" s="1354"/>
      <c r="HL40" s="1354"/>
      <c r="HM40" s="1354"/>
      <c r="HN40" s="1354"/>
      <c r="HO40" s="1354"/>
      <c r="HP40" s="1354"/>
      <c r="HQ40" s="1354"/>
      <c r="HR40" s="1354"/>
      <c r="HS40" s="1354"/>
      <c r="HT40" s="1354"/>
      <c r="HU40" s="1354"/>
      <c r="HV40" s="1354"/>
      <c r="HW40" s="1354"/>
      <c r="HX40" s="1354"/>
      <c r="HY40" s="1354"/>
      <c r="HZ40" s="1354"/>
      <c r="IA40" s="1354"/>
      <c r="IB40" s="1354"/>
      <c r="IC40" s="1354"/>
      <c r="ID40" s="1354"/>
      <c r="IE40" s="1354"/>
      <c r="IF40" s="1354"/>
      <c r="IG40" s="1354"/>
      <c r="IH40" s="1354"/>
      <c r="II40" s="1354"/>
      <c r="IJ40" s="1354"/>
      <c r="IK40" s="1354"/>
      <c r="IL40" s="1354"/>
      <c r="IM40" s="1354"/>
      <c r="IN40" s="1354"/>
      <c r="IO40" s="1354"/>
      <c r="IP40" s="1354"/>
      <c r="IQ40" s="1354"/>
      <c r="IR40" s="1354"/>
      <c r="IS40" s="1354"/>
      <c r="IT40" s="1354"/>
      <c r="IU40" s="1354"/>
      <c r="IV40" s="1354"/>
      <c r="IW40" s="1354"/>
      <c r="IX40" s="1354"/>
      <c r="IY40" s="1354"/>
      <c r="IZ40" s="1354"/>
      <c r="JA40" s="1354"/>
      <c r="JB40" s="1354"/>
      <c r="JC40" s="1354"/>
      <c r="JD40" s="1354"/>
      <c r="JE40" s="1354"/>
      <c r="JF40" s="1354"/>
      <c r="JG40" s="1354"/>
      <c r="JH40" s="1354"/>
      <c r="JI40" s="1354"/>
      <c r="JJ40" s="1354"/>
      <c r="JK40" s="1354"/>
      <c r="JL40" s="1354"/>
      <c r="JM40" s="1354"/>
      <c r="JN40" s="1354"/>
      <c r="JO40" s="1354"/>
      <c r="JP40" s="1354"/>
      <c r="JQ40" s="1354"/>
      <c r="JR40" s="1354"/>
      <c r="JS40" s="1354"/>
      <c r="JT40" s="1354"/>
      <c r="JU40" s="1354"/>
      <c r="JV40" s="1354"/>
      <c r="JW40" s="1354"/>
      <c r="JX40" s="1354"/>
      <c r="JY40" s="1354"/>
      <c r="JZ40" s="1354"/>
      <c r="KA40" s="1354"/>
      <c r="KB40" s="1354"/>
      <c r="KC40" s="1354"/>
      <c r="KD40" s="1354"/>
      <c r="KE40" s="1354"/>
      <c r="KF40" s="1354"/>
      <c r="KG40" s="1354"/>
      <c r="KH40" s="1354"/>
      <c r="KI40" s="1354"/>
      <c r="KJ40" s="1354"/>
      <c r="KK40" s="1354"/>
      <c r="KL40" s="1354"/>
      <c r="KM40" s="1354"/>
      <c r="KN40" s="1354"/>
      <c r="KO40" s="1354"/>
      <c r="KP40" s="1354"/>
      <c r="KQ40" s="1354"/>
      <c r="KR40" s="1354"/>
      <c r="KS40" s="1354"/>
      <c r="KT40" s="1354"/>
      <c r="KU40" s="1354"/>
      <c r="KV40" s="1354"/>
      <c r="KW40" s="1354"/>
      <c r="KX40" s="1354"/>
      <c r="KY40" s="1354"/>
      <c r="KZ40" s="1354"/>
      <c r="LA40" s="1354"/>
      <c r="LB40" s="1354"/>
      <c r="LC40" s="1354"/>
      <c r="LD40" s="1354"/>
      <c r="LE40" s="1354"/>
      <c r="LF40" s="1354"/>
      <c r="LG40" s="1354"/>
      <c r="LH40" s="1354"/>
      <c r="LI40" s="1354"/>
      <c r="LJ40" s="1354"/>
      <c r="LK40" s="1354"/>
      <c r="LL40" s="1354"/>
      <c r="LM40" s="1354"/>
      <c r="LN40" s="1354"/>
      <c r="LO40" s="1354"/>
      <c r="LP40" s="1354"/>
      <c r="LQ40" s="1354"/>
      <c r="LR40" s="1354"/>
      <c r="LS40" s="1354"/>
      <c r="LT40" s="1354"/>
      <c r="LU40" s="1354"/>
      <c r="LV40" s="1354"/>
      <c r="LW40" s="1354"/>
      <c r="LX40" s="1354"/>
      <c r="LY40" s="1354"/>
      <c r="LZ40" s="1354"/>
      <c r="MA40" s="1354"/>
      <c r="MB40" s="1354"/>
      <c r="MC40" s="1354"/>
      <c r="MD40" s="1354"/>
      <c r="ME40" s="1354"/>
      <c r="MF40" s="1354"/>
      <c r="MG40" s="1354"/>
      <c r="MH40" s="1354"/>
      <c r="MI40" s="1354"/>
      <c r="MJ40" s="1354"/>
      <c r="MK40" s="1354"/>
      <c r="ML40" s="1354"/>
      <c r="MM40" s="1354"/>
      <c r="MN40" s="1354"/>
      <c r="MO40" s="1354"/>
      <c r="MP40" s="1354"/>
      <c r="MQ40" s="1354"/>
      <c r="MR40" s="1354"/>
      <c r="MS40" s="1354"/>
      <c r="MT40" s="1354"/>
      <c r="MU40" s="1354"/>
      <c r="MV40" s="1354"/>
      <c r="MW40" s="1354"/>
      <c r="MX40" s="1354"/>
      <c r="MY40" s="1354"/>
      <c r="MZ40" s="1354"/>
      <c r="NA40" s="1354"/>
      <c r="NB40" s="1354"/>
      <c r="NC40" s="1354"/>
      <c r="ND40" s="1354"/>
      <c r="NE40" s="1354"/>
      <c r="NF40" s="1354"/>
      <c r="NG40" s="1354"/>
      <c r="NH40" s="1354"/>
      <c r="NI40" s="1354"/>
      <c r="NJ40" s="1354"/>
      <c r="NK40" s="1354"/>
      <c r="NL40" s="1354"/>
      <c r="NM40" s="1354"/>
      <c r="NN40" s="1354"/>
      <c r="NO40" s="1354"/>
      <c r="NP40" s="1354"/>
      <c r="NQ40" s="1354"/>
      <c r="NR40" s="1354"/>
      <c r="NS40" s="1354"/>
      <c r="NT40" s="1354"/>
      <c r="NU40" s="1354"/>
      <c r="NV40" s="1354"/>
      <c r="NW40" s="1354"/>
      <c r="NX40" s="1354"/>
      <c r="NY40" s="1354"/>
      <c r="NZ40" s="1354"/>
      <c r="OA40" s="1354"/>
      <c r="OB40" s="1354"/>
      <c r="OC40" s="1354"/>
      <c r="OD40" s="1354"/>
      <c r="OE40" s="1354"/>
      <c r="OF40" s="1354"/>
      <c r="OG40" s="1354"/>
      <c r="OH40" s="1354"/>
      <c r="OI40" s="1354"/>
      <c r="OJ40" s="1354"/>
      <c r="OK40" s="1354"/>
      <c r="OL40" s="1354"/>
      <c r="OM40" s="1354"/>
      <c r="ON40" s="1354"/>
      <c r="OO40" s="1354"/>
      <c r="OP40" s="1354"/>
      <c r="OQ40" s="1354"/>
      <c r="OR40" s="1354"/>
      <c r="OS40" s="1354"/>
      <c r="OT40" s="1354"/>
      <c r="OU40" s="1354"/>
      <c r="OV40" s="1354"/>
      <c r="OW40" s="1354"/>
      <c r="OX40" s="1354"/>
      <c r="OY40" s="1354"/>
      <c r="OZ40" s="1354"/>
      <c r="PA40" s="1354"/>
      <c r="PB40" s="1354"/>
      <c r="PC40" s="1354"/>
      <c r="PD40" s="1354"/>
      <c r="PE40" s="1354"/>
      <c r="PF40" s="1354"/>
      <c r="PG40" s="1354"/>
      <c r="PH40" s="1354"/>
      <c r="PI40" s="1354"/>
      <c r="PJ40" s="1354"/>
      <c r="PK40" s="1354"/>
      <c r="PL40" s="1354"/>
      <c r="PM40" s="1354"/>
      <c r="PN40" s="1354"/>
      <c r="PO40" s="1354"/>
      <c r="PP40" s="1354"/>
      <c r="PQ40" s="1354"/>
      <c r="PR40" s="1354"/>
      <c r="PS40" s="1354"/>
      <c r="PT40" s="1354"/>
      <c r="PU40" s="1354"/>
      <c r="PV40" s="1354"/>
      <c r="PW40" s="1354"/>
      <c r="PX40" s="1354"/>
      <c r="PY40" s="1354"/>
      <c r="PZ40" s="1354"/>
      <c r="QA40" s="1354"/>
      <c r="QB40" s="1354"/>
      <c r="QC40" s="1354"/>
      <c r="QD40" s="1354"/>
      <c r="QE40" s="1354"/>
      <c r="QF40" s="1354"/>
      <c r="QG40" s="1354"/>
      <c r="QH40" s="1354"/>
      <c r="QI40" s="1354"/>
      <c r="QJ40" s="1354"/>
      <c r="QK40" s="1354"/>
      <c r="QL40" s="1354"/>
      <c r="QM40" s="1354"/>
      <c r="QN40" s="1354"/>
      <c r="QO40" s="1354"/>
      <c r="QP40" s="1354"/>
      <c r="QQ40" s="1354"/>
      <c r="QR40" s="1354"/>
      <c r="QS40" s="1354"/>
      <c r="QT40" s="1354"/>
      <c r="QU40" s="1354"/>
      <c r="QV40" s="1354"/>
      <c r="QW40" s="1354"/>
      <c r="QX40" s="1354"/>
      <c r="QY40" s="1354"/>
      <c r="QZ40" s="1354"/>
      <c r="RA40" s="1354"/>
      <c r="RB40" s="1354"/>
      <c r="RC40" s="1354"/>
      <c r="RD40" s="1354"/>
      <c r="RE40" s="1354"/>
      <c r="RF40" s="1354"/>
      <c r="RG40" s="1354"/>
      <c r="RH40" s="1354"/>
      <c r="RI40" s="1354"/>
      <c r="RJ40" s="1354"/>
      <c r="RK40" s="1354"/>
      <c r="RL40" s="1354"/>
      <c r="RM40" s="1354"/>
      <c r="RN40" s="1354"/>
      <c r="RO40" s="1354"/>
      <c r="RP40" s="1354"/>
      <c r="RQ40" s="1354"/>
      <c r="RR40" s="1354"/>
      <c r="RS40" s="1354"/>
      <c r="RT40" s="1354"/>
      <c r="RU40" s="1354"/>
      <c r="RV40" s="1354"/>
      <c r="RW40" s="1354"/>
      <c r="RX40" s="1354"/>
      <c r="RY40" s="1354"/>
      <c r="RZ40" s="1354"/>
      <c r="SA40" s="1354"/>
      <c r="SB40" s="1354"/>
      <c r="SC40" s="1354"/>
      <c r="SD40" s="1354"/>
      <c r="SE40" s="1354"/>
      <c r="SF40" s="1354"/>
      <c r="SG40" s="1354"/>
      <c r="SH40" s="1354"/>
      <c r="SI40" s="1354"/>
      <c r="SJ40" s="1354"/>
      <c r="SK40" s="1354"/>
      <c r="SL40" s="1354"/>
      <c r="SM40" s="1354"/>
      <c r="SN40" s="1354"/>
      <c r="SO40" s="1354"/>
      <c r="SP40" s="1354"/>
      <c r="SQ40" s="1354"/>
      <c r="SR40" s="1354"/>
      <c r="SS40" s="1354"/>
      <c r="ST40" s="1354"/>
      <c r="SU40" s="1354"/>
      <c r="SV40" s="1354"/>
      <c r="SW40" s="1354"/>
      <c r="SX40" s="1354"/>
      <c r="SY40" s="1354"/>
      <c r="SZ40" s="1354"/>
      <c r="TA40" s="1354"/>
      <c r="TB40" s="1354"/>
      <c r="TC40" s="1354"/>
      <c r="TD40" s="1354"/>
      <c r="TE40" s="1354"/>
      <c r="TF40" s="1354"/>
      <c r="TG40" s="1354"/>
      <c r="TH40" s="1354"/>
      <c r="TI40" s="1354"/>
      <c r="TJ40" s="1354"/>
      <c r="TK40" s="1354"/>
      <c r="TL40" s="1354"/>
      <c r="TM40" s="1354"/>
      <c r="TN40" s="1354"/>
      <c r="TO40" s="1354"/>
      <c r="TP40" s="1354"/>
      <c r="TQ40" s="1354"/>
      <c r="TR40" s="1354"/>
      <c r="TS40" s="1354"/>
      <c r="TT40" s="1354"/>
      <c r="TU40" s="1354"/>
      <c r="TV40" s="1354"/>
      <c r="TW40" s="1354"/>
      <c r="TX40" s="1354"/>
      <c r="TY40" s="1354"/>
      <c r="TZ40" s="1354"/>
      <c r="UA40" s="1354"/>
      <c r="UB40" s="1354"/>
      <c r="UC40" s="1354"/>
      <c r="UD40" s="1354"/>
      <c r="UE40" s="1354"/>
      <c r="UF40" s="1354"/>
      <c r="UG40" s="1354"/>
      <c r="UH40" s="1354"/>
      <c r="UI40" s="1354"/>
      <c r="UJ40" s="1354"/>
      <c r="UK40" s="1354"/>
      <c r="UL40" s="1354"/>
      <c r="UM40" s="1354"/>
      <c r="UN40" s="1354"/>
      <c r="UO40" s="1354"/>
      <c r="UP40" s="1354"/>
      <c r="UQ40" s="1354"/>
      <c r="UR40" s="1354"/>
      <c r="US40" s="1354"/>
      <c r="UT40" s="1354"/>
      <c r="UU40" s="1354"/>
      <c r="UV40" s="1354"/>
      <c r="UW40" s="1354"/>
      <c r="UX40" s="1354"/>
      <c r="UY40" s="1354"/>
      <c r="UZ40" s="1354"/>
      <c r="VA40" s="1354"/>
      <c r="VB40" s="1354"/>
      <c r="VC40" s="1354"/>
      <c r="VD40" s="1354"/>
      <c r="VE40" s="1354"/>
      <c r="VF40" s="1354"/>
      <c r="VG40" s="1354"/>
      <c r="VH40" s="1354"/>
      <c r="VI40" s="1354"/>
      <c r="VJ40" s="1354"/>
      <c r="VK40" s="1354"/>
      <c r="VL40" s="1354"/>
      <c r="VM40" s="1354"/>
      <c r="VN40" s="1354"/>
      <c r="VO40" s="1354"/>
      <c r="VP40" s="1354"/>
      <c r="VQ40" s="1354"/>
      <c r="VR40" s="1354"/>
      <c r="VS40" s="1354"/>
      <c r="VT40" s="1354"/>
      <c r="VU40" s="1354"/>
      <c r="VV40" s="1354"/>
      <c r="VW40" s="1354"/>
      <c r="VX40" s="1354"/>
      <c r="VY40" s="1354"/>
      <c r="VZ40" s="1354"/>
      <c r="WA40" s="1354"/>
      <c r="WB40" s="1354"/>
      <c r="WC40" s="1354"/>
      <c r="WD40" s="1354"/>
      <c r="WE40" s="1354"/>
      <c r="WF40" s="1354"/>
      <c r="WG40" s="1354"/>
      <c r="WH40" s="1354"/>
      <c r="WI40" s="1354"/>
      <c r="WJ40" s="1354"/>
      <c r="WK40" s="1354"/>
      <c r="WL40" s="1354"/>
      <c r="WM40" s="1354"/>
      <c r="WN40" s="1354"/>
      <c r="WO40" s="1354"/>
      <c r="WP40" s="1354"/>
      <c r="WQ40" s="1354"/>
      <c r="WR40" s="1354"/>
      <c r="WS40" s="1354"/>
      <c r="WT40" s="1354"/>
      <c r="WU40" s="1354"/>
      <c r="WV40" s="1354"/>
      <c r="WW40" s="1354"/>
      <c r="WX40" s="1354"/>
      <c r="WY40" s="1354"/>
      <c r="WZ40" s="1354"/>
      <c r="XA40" s="1354"/>
      <c r="XB40" s="1354"/>
      <c r="XC40" s="1354"/>
      <c r="XD40" s="1354"/>
      <c r="XE40" s="1354"/>
      <c r="XF40" s="1354"/>
      <c r="XG40" s="1354"/>
      <c r="XH40" s="1354"/>
      <c r="XI40" s="1354"/>
      <c r="XJ40" s="1354"/>
      <c r="XK40" s="1354"/>
      <c r="XL40" s="1354"/>
      <c r="XM40" s="1354"/>
      <c r="XN40" s="1354"/>
      <c r="XO40" s="1354"/>
      <c r="XP40" s="1354"/>
      <c r="XQ40" s="1354"/>
      <c r="XR40" s="1354"/>
      <c r="XS40" s="1354"/>
      <c r="XT40" s="1354"/>
      <c r="XU40" s="1354"/>
      <c r="XV40" s="1354"/>
      <c r="XW40" s="1354"/>
      <c r="XX40" s="1354"/>
      <c r="XY40" s="1354"/>
      <c r="XZ40" s="1354"/>
      <c r="YA40" s="1354"/>
      <c r="YB40" s="1354"/>
      <c r="YC40" s="1354"/>
      <c r="YD40" s="1354"/>
      <c r="YE40" s="1354"/>
      <c r="YF40" s="1354"/>
      <c r="YG40" s="1354"/>
      <c r="YH40" s="1354"/>
      <c r="YI40" s="1354"/>
      <c r="YJ40" s="1354"/>
      <c r="YK40" s="1354"/>
      <c r="YL40" s="1354"/>
      <c r="YM40" s="1354"/>
      <c r="YN40" s="1354"/>
      <c r="YO40" s="1354"/>
      <c r="YP40" s="1354"/>
      <c r="YQ40" s="1354"/>
      <c r="YR40" s="1354"/>
      <c r="YS40" s="1354"/>
      <c r="YT40" s="1354"/>
      <c r="YU40" s="1354"/>
      <c r="YV40" s="1354"/>
      <c r="YW40" s="1354"/>
      <c r="YX40" s="1354"/>
      <c r="YY40" s="1354"/>
      <c r="YZ40" s="1354"/>
      <c r="ZA40" s="1354"/>
      <c r="ZB40" s="1354"/>
      <c r="ZC40" s="1354"/>
      <c r="ZD40" s="1354"/>
      <c r="ZE40" s="1354"/>
      <c r="ZF40" s="1354"/>
      <c r="ZG40" s="1354"/>
      <c r="ZH40" s="1354"/>
      <c r="ZI40" s="1354"/>
      <c r="ZJ40" s="1354"/>
      <c r="ZK40" s="1354"/>
      <c r="ZL40" s="1354"/>
      <c r="ZM40" s="1354"/>
      <c r="ZN40" s="1354"/>
      <c r="ZO40" s="1354"/>
      <c r="ZP40" s="1354"/>
      <c r="ZQ40" s="1354"/>
      <c r="ZR40" s="1354"/>
      <c r="ZS40" s="1354"/>
      <c r="ZT40" s="1354"/>
      <c r="ZU40" s="1354"/>
      <c r="ZV40" s="1354"/>
      <c r="ZW40" s="1354"/>
      <c r="ZX40" s="1354"/>
      <c r="ZY40" s="1354"/>
      <c r="ZZ40" s="1354"/>
      <c r="AAA40" s="1354"/>
      <c r="AAB40" s="1354"/>
      <c r="AAC40" s="1354"/>
      <c r="AAD40" s="1354"/>
      <c r="AAE40" s="1354"/>
      <c r="AAF40" s="1354"/>
      <c r="AAG40" s="1354"/>
      <c r="AAH40" s="1354"/>
      <c r="AAI40" s="1354"/>
      <c r="AAJ40" s="1354"/>
      <c r="AAK40" s="1354"/>
      <c r="AAL40" s="1354"/>
      <c r="AAM40" s="1354"/>
      <c r="AAN40" s="1354"/>
      <c r="AAO40" s="1354"/>
      <c r="AAP40" s="1354"/>
      <c r="AAQ40" s="1354"/>
      <c r="AAR40" s="1354"/>
      <c r="AAS40" s="1354"/>
      <c r="AAT40" s="1354"/>
      <c r="AAU40" s="1354"/>
      <c r="AAV40" s="1354"/>
      <c r="AAW40" s="1354"/>
      <c r="AAX40" s="1354"/>
      <c r="AAY40" s="1354"/>
      <c r="AAZ40" s="1354"/>
      <c r="ABA40" s="1354"/>
      <c r="ABB40" s="1354"/>
      <c r="ABC40" s="1354"/>
      <c r="ABD40" s="1354"/>
      <c r="ABE40" s="1354"/>
      <c r="ABF40" s="1354"/>
      <c r="ABG40" s="1354"/>
      <c r="ABH40" s="1354"/>
      <c r="ABI40" s="1354"/>
      <c r="ABJ40" s="1354"/>
      <c r="ABK40" s="1354"/>
      <c r="ABL40" s="1354"/>
      <c r="ABM40" s="1354"/>
      <c r="ABN40" s="1354"/>
      <c r="ABO40" s="1354"/>
      <c r="ABP40" s="1354"/>
      <c r="ABQ40" s="1354"/>
      <c r="ABR40" s="1354"/>
      <c r="ABS40" s="1354"/>
      <c r="ABT40" s="1354"/>
      <c r="ABU40" s="1354"/>
      <c r="ABV40" s="1354"/>
      <c r="ABW40" s="1354"/>
      <c r="ABX40" s="1354"/>
      <c r="ABY40" s="1354"/>
      <c r="ABZ40" s="1354"/>
      <c r="ACA40" s="1354"/>
      <c r="ACB40" s="1354"/>
      <c r="ACC40" s="1354"/>
      <c r="ACD40" s="1354"/>
      <c r="ACE40" s="1354"/>
      <c r="ACF40" s="1354"/>
      <c r="ACG40" s="1354"/>
      <c r="ACH40" s="1354"/>
      <c r="ACI40" s="1354"/>
      <c r="ACJ40" s="1354"/>
      <c r="ACK40" s="1354"/>
      <c r="ACL40" s="1354"/>
      <c r="ACM40" s="1354"/>
      <c r="ACN40" s="1354"/>
      <c r="ACO40" s="1354"/>
      <c r="ACP40" s="1354"/>
      <c r="ACQ40" s="1354"/>
      <c r="ACR40" s="1354"/>
      <c r="ACS40" s="1354"/>
      <c r="ACT40" s="1354"/>
      <c r="ACU40" s="1354"/>
      <c r="ACV40" s="1354"/>
      <c r="ACW40" s="1354"/>
      <c r="ACX40" s="1354"/>
      <c r="ACY40" s="1354"/>
      <c r="ACZ40" s="1354"/>
      <c r="ADA40" s="1354"/>
      <c r="ADB40" s="1354"/>
      <c r="ADC40" s="1354"/>
      <c r="ADD40" s="1354"/>
      <c r="ADE40" s="1354"/>
      <c r="ADF40" s="1354"/>
      <c r="ADG40" s="1354"/>
      <c r="ADH40" s="1354"/>
      <c r="ADI40" s="1354"/>
      <c r="ADJ40" s="1354"/>
      <c r="ADK40" s="1354"/>
      <c r="ADL40" s="1354"/>
      <c r="ADM40" s="1354"/>
      <c r="ADN40" s="1354"/>
      <c r="ADO40" s="1354"/>
      <c r="ADP40" s="1354"/>
      <c r="ADQ40" s="1354"/>
      <c r="ADR40" s="1354"/>
      <c r="ADS40" s="1354"/>
      <c r="ADT40" s="1354"/>
      <c r="ADU40" s="1354"/>
      <c r="ADV40" s="1354"/>
      <c r="ADW40" s="1354"/>
      <c r="ADX40" s="1354"/>
      <c r="ADY40" s="1354"/>
      <c r="ADZ40" s="1354"/>
      <c r="AEA40" s="1354"/>
      <c r="AEB40" s="1354"/>
      <c r="AEC40" s="1354"/>
      <c r="AED40" s="1354"/>
      <c r="AEE40" s="1354"/>
      <c r="AEF40" s="1354"/>
      <c r="AEG40" s="1354"/>
      <c r="AEH40" s="1354"/>
      <c r="AEI40" s="1354"/>
      <c r="AEJ40" s="1354"/>
      <c r="AEK40" s="1354"/>
      <c r="AEL40" s="1354"/>
      <c r="AEM40" s="1354"/>
      <c r="AEN40" s="1354"/>
      <c r="AEO40" s="1354"/>
      <c r="AEP40" s="1354"/>
      <c r="AEQ40" s="1354"/>
      <c r="AER40" s="1354"/>
      <c r="AES40" s="1354"/>
      <c r="AET40" s="1354"/>
      <c r="AEU40" s="1354"/>
      <c r="AEV40" s="1354"/>
      <c r="AEW40" s="1354"/>
      <c r="AEX40" s="1354"/>
      <c r="AEY40" s="1354"/>
      <c r="AEZ40" s="1354"/>
      <c r="AFA40" s="1354"/>
      <c r="AFB40" s="1354"/>
      <c r="AFC40" s="1354"/>
      <c r="AFD40" s="1354"/>
      <c r="AFE40" s="1354"/>
      <c r="AFF40" s="1354"/>
      <c r="AFG40" s="1354"/>
      <c r="AFH40" s="1354"/>
      <c r="AFI40" s="1354"/>
      <c r="AFJ40" s="1354"/>
      <c r="AFK40" s="1354"/>
      <c r="AFL40" s="1354"/>
      <c r="AFM40" s="1354"/>
      <c r="AFN40" s="1354"/>
      <c r="AFO40" s="1354"/>
      <c r="AFP40" s="1354"/>
      <c r="AFQ40" s="1354"/>
      <c r="AFR40" s="1354"/>
      <c r="AFS40" s="1354"/>
      <c r="AFT40" s="1354"/>
      <c r="AFU40" s="1354"/>
      <c r="AFV40" s="1354"/>
      <c r="AFW40" s="1354"/>
      <c r="AFX40" s="1354"/>
      <c r="AFY40" s="1354"/>
      <c r="AFZ40" s="1354"/>
      <c r="AGA40" s="1354"/>
      <c r="AGB40" s="1354"/>
      <c r="AGC40" s="1354"/>
      <c r="AGD40" s="1354"/>
      <c r="AGE40" s="1354"/>
      <c r="AGF40" s="1354"/>
      <c r="AGG40" s="1354"/>
      <c r="AGH40" s="1354"/>
      <c r="AGI40" s="1354"/>
      <c r="AGJ40" s="1354"/>
      <c r="AGK40" s="1354"/>
      <c r="AGL40" s="1354"/>
      <c r="AGM40" s="1354"/>
      <c r="AGN40" s="1354"/>
      <c r="AGO40" s="1354"/>
      <c r="AGP40" s="1354"/>
      <c r="AGQ40" s="1354"/>
      <c r="AGR40" s="1354"/>
      <c r="AGS40" s="1354"/>
      <c r="AGT40" s="1354"/>
      <c r="AGU40" s="1354"/>
      <c r="AGV40" s="1354"/>
      <c r="AGW40" s="1354"/>
      <c r="AGX40" s="1354"/>
      <c r="AGY40" s="1354"/>
      <c r="AGZ40" s="1354"/>
      <c r="AHA40" s="1354"/>
      <c r="AHB40" s="1354"/>
      <c r="AHC40" s="1354"/>
      <c r="AHD40" s="1354"/>
      <c r="AHE40" s="1354"/>
      <c r="AHF40" s="1354"/>
      <c r="AHG40" s="1354"/>
      <c r="AHH40" s="1354"/>
      <c r="AHI40" s="1354"/>
      <c r="AHJ40" s="1354"/>
      <c r="AHK40" s="1354"/>
      <c r="AHL40" s="1354"/>
      <c r="AHM40" s="1354"/>
      <c r="AHN40" s="1354"/>
      <c r="AHO40" s="1354"/>
      <c r="AHP40" s="1354"/>
      <c r="AHQ40" s="1354"/>
      <c r="AHR40" s="1354"/>
      <c r="AHS40" s="1354"/>
      <c r="AHT40" s="1354"/>
      <c r="AHU40" s="1354"/>
      <c r="AHV40" s="1354"/>
      <c r="AHW40" s="1354"/>
      <c r="AHX40" s="1354"/>
      <c r="AHY40" s="1354"/>
      <c r="AHZ40" s="1354"/>
      <c r="AIA40" s="1354"/>
      <c r="AIB40" s="1354"/>
      <c r="AIC40" s="1354"/>
      <c r="AID40" s="1354"/>
      <c r="AIE40" s="1354"/>
      <c r="AIF40" s="1354"/>
      <c r="AIG40" s="1354"/>
      <c r="AIH40" s="1354"/>
      <c r="AII40" s="1354"/>
      <c r="AIJ40" s="1354"/>
      <c r="AIK40" s="1354"/>
      <c r="AIL40" s="1354"/>
      <c r="AIM40" s="1354"/>
      <c r="AIN40" s="1354"/>
      <c r="AIO40" s="1354"/>
      <c r="AIP40" s="1354"/>
      <c r="AIQ40" s="1354"/>
      <c r="AIR40" s="1354"/>
      <c r="AIS40" s="1354"/>
      <c r="AIT40" s="1354"/>
      <c r="AIU40" s="1354"/>
      <c r="AIV40" s="1354"/>
      <c r="AIW40" s="1354"/>
      <c r="AIX40" s="1354"/>
      <c r="AIY40" s="1354"/>
      <c r="AIZ40" s="1354"/>
      <c r="AJA40" s="1354"/>
      <c r="AJB40" s="1354"/>
      <c r="AJC40" s="1354"/>
      <c r="AJD40" s="1354"/>
      <c r="AJE40" s="1354"/>
      <c r="AJF40" s="1354"/>
      <c r="AJG40" s="1354"/>
      <c r="AJH40" s="1354"/>
      <c r="AJI40" s="1354"/>
      <c r="AJJ40" s="1354"/>
      <c r="AJK40" s="1354"/>
      <c r="AJL40" s="1354"/>
      <c r="AJM40" s="1354"/>
      <c r="AJN40" s="1354"/>
      <c r="AJO40" s="1354"/>
      <c r="AJP40" s="1354"/>
      <c r="AJQ40" s="1354"/>
      <c r="AJR40" s="1354"/>
      <c r="AJS40" s="1354"/>
      <c r="AJT40" s="1354"/>
      <c r="AJU40" s="1354"/>
      <c r="AJV40" s="1354"/>
      <c r="AJW40" s="1354"/>
      <c r="AJX40" s="1354"/>
      <c r="AJY40" s="1354"/>
      <c r="AJZ40" s="1354"/>
      <c r="AKA40" s="1354"/>
      <c r="AKB40" s="1354"/>
      <c r="AKC40" s="1354"/>
      <c r="AKD40" s="1354"/>
      <c r="AKE40" s="1354"/>
      <c r="AKF40" s="1354"/>
      <c r="AKG40" s="1354"/>
      <c r="AKH40" s="1354"/>
      <c r="AKI40" s="1354"/>
      <c r="AKJ40" s="1354"/>
      <c r="AKK40" s="1354"/>
      <c r="AKL40" s="1354"/>
      <c r="AKM40" s="1354"/>
      <c r="AKN40" s="1354"/>
      <c r="AKO40" s="1354"/>
      <c r="AKP40" s="1354"/>
      <c r="AKQ40" s="1354"/>
      <c r="AKR40" s="1354"/>
      <c r="AKS40" s="1354"/>
      <c r="AKT40" s="1354"/>
      <c r="AKU40" s="1354"/>
      <c r="AKV40" s="1354"/>
      <c r="AKW40" s="1354"/>
      <c r="AKX40" s="1354"/>
      <c r="AKY40" s="1354"/>
      <c r="AKZ40" s="1354"/>
      <c r="ALA40" s="1354"/>
      <c r="ALB40" s="1354"/>
      <c r="ALC40" s="1354"/>
      <c r="ALD40" s="1354"/>
      <c r="ALE40" s="1354"/>
      <c r="ALF40" s="1354"/>
      <c r="ALG40" s="1354"/>
      <c r="ALH40" s="1354"/>
      <c r="ALI40" s="1354"/>
      <c r="ALJ40" s="1354"/>
      <c r="ALK40" s="1354"/>
      <c r="ALL40" s="1354"/>
      <c r="ALM40" s="1354"/>
      <c r="ALN40" s="1354"/>
      <c r="ALO40" s="1354"/>
      <c r="ALP40" s="1354"/>
      <c r="ALQ40" s="1354"/>
      <c r="ALR40" s="1354"/>
      <c r="ALS40" s="1354"/>
      <c r="ALT40" s="1354"/>
      <c r="ALU40" s="1354"/>
      <c r="ALV40" s="1354"/>
      <c r="ALW40" s="1354"/>
      <c r="ALX40" s="1354"/>
      <c r="ALY40" s="1354"/>
      <c r="ALZ40" s="1354"/>
      <c r="AMA40" s="1354"/>
      <c r="AMB40" s="1354"/>
      <c r="AMC40" s="1354"/>
      <c r="AMD40" s="1354"/>
      <c r="AME40" s="1354"/>
      <c r="AMF40" s="1354"/>
      <c r="AMG40" s="1354"/>
      <c r="AMH40" s="1354"/>
      <c r="AMI40" s="1354"/>
      <c r="AMJ40" s="1354"/>
      <c r="AMK40" s="1354"/>
      <c r="AML40" s="1354"/>
      <c r="AMM40" s="1354"/>
      <c r="AMN40" s="1354"/>
      <c r="AMO40" s="1354"/>
      <c r="AMP40" s="1354"/>
      <c r="AMQ40" s="1354"/>
      <c r="AMR40" s="1354"/>
      <c r="AMS40" s="1354"/>
      <c r="AMT40" s="1354"/>
      <c r="AMU40" s="1354"/>
      <c r="AMV40" s="1354"/>
      <c r="AMW40" s="1354"/>
      <c r="AMX40" s="1354"/>
      <c r="AMY40" s="1354"/>
      <c r="AMZ40" s="1354"/>
      <c r="ANA40" s="1354"/>
      <c r="ANB40" s="1354"/>
      <c r="ANC40" s="1354"/>
      <c r="AND40" s="1354"/>
      <c r="ANE40" s="1354"/>
      <c r="ANF40" s="1354"/>
      <c r="ANG40" s="1354"/>
      <c r="ANH40" s="1354"/>
      <c r="ANI40" s="1354"/>
      <c r="ANJ40" s="1354"/>
      <c r="ANK40" s="1354"/>
      <c r="ANL40" s="1354"/>
      <c r="ANM40" s="1354"/>
      <c r="ANN40" s="1354"/>
      <c r="ANO40" s="1354"/>
      <c r="ANP40" s="1354"/>
      <c r="ANQ40" s="1354"/>
      <c r="ANR40" s="1354"/>
      <c r="ANS40" s="1354"/>
      <c r="ANT40" s="1354"/>
      <c r="ANU40" s="1354"/>
      <c r="ANV40" s="1354"/>
      <c r="ANW40" s="1354"/>
      <c r="ANX40" s="1354"/>
      <c r="ANY40" s="1354"/>
      <c r="ANZ40" s="1354"/>
      <c r="AOA40" s="1354"/>
      <c r="AOB40" s="1354"/>
      <c r="AOC40" s="1354"/>
      <c r="AOD40" s="1354"/>
      <c r="AOE40" s="1354"/>
      <c r="AOF40" s="1354"/>
      <c r="AOG40" s="1354"/>
      <c r="AOH40" s="1354"/>
      <c r="AOI40" s="1354"/>
      <c r="AOJ40" s="1354"/>
      <c r="AOK40" s="1354"/>
      <c r="AOL40" s="1354"/>
      <c r="AOM40" s="1354"/>
      <c r="AON40" s="1354"/>
      <c r="AOO40" s="1354"/>
      <c r="AOP40" s="1354"/>
      <c r="AOQ40" s="1354"/>
      <c r="AOR40" s="1354"/>
      <c r="AOS40" s="1354"/>
      <c r="AOT40" s="1354"/>
      <c r="AOU40" s="1354"/>
      <c r="AOV40" s="1354"/>
      <c r="AOW40" s="1354"/>
      <c r="AOX40" s="1354"/>
      <c r="AOY40" s="1354"/>
      <c r="AOZ40" s="1354"/>
      <c r="APA40" s="1354"/>
      <c r="APB40" s="1354"/>
      <c r="APC40" s="1354"/>
      <c r="APD40" s="1354"/>
      <c r="APE40" s="1354"/>
      <c r="APF40" s="1354"/>
      <c r="APG40" s="1354"/>
      <c r="APH40" s="1354"/>
      <c r="API40" s="1354"/>
      <c r="APJ40" s="1354"/>
      <c r="APK40" s="1354"/>
      <c r="APL40" s="1354"/>
      <c r="APM40" s="1354"/>
      <c r="APN40" s="1354"/>
      <c r="APO40" s="1354"/>
      <c r="APP40" s="1354"/>
      <c r="APQ40" s="1354"/>
      <c r="APR40" s="1354"/>
      <c r="APS40" s="1354"/>
      <c r="APT40" s="1354"/>
      <c r="APU40" s="1354"/>
      <c r="APV40" s="1354"/>
      <c r="APW40" s="1354"/>
      <c r="APX40" s="1354"/>
      <c r="APY40" s="1354"/>
      <c r="APZ40" s="1354"/>
      <c r="AQA40" s="1354"/>
      <c r="AQB40" s="1354"/>
      <c r="AQC40" s="1354"/>
      <c r="AQD40" s="1354"/>
      <c r="AQE40" s="1354"/>
      <c r="AQF40" s="1354"/>
      <c r="AQG40" s="1354"/>
      <c r="AQH40" s="1354"/>
      <c r="AQI40" s="1354"/>
      <c r="AQJ40" s="1354"/>
      <c r="AQK40" s="1354"/>
      <c r="AQL40" s="1354"/>
      <c r="AQM40" s="1354"/>
      <c r="AQN40" s="1354"/>
      <c r="AQO40" s="1354"/>
      <c r="AQP40" s="1354"/>
      <c r="AQQ40" s="1354"/>
      <c r="AQR40" s="1354"/>
      <c r="AQS40" s="1354"/>
      <c r="AQT40" s="1354"/>
      <c r="AQU40" s="1354"/>
      <c r="AQV40" s="1354"/>
      <c r="AQW40" s="1354"/>
      <c r="AQX40" s="1354"/>
      <c r="AQY40" s="1354"/>
      <c r="AQZ40" s="1354"/>
      <c r="ARA40" s="1354"/>
      <c r="ARB40" s="1354"/>
      <c r="ARC40" s="1354"/>
      <c r="ARD40" s="1354"/>
      <c r="ARE40" s="1354"/>
      <c r="ARF40" s="1354"/>
      <c r="ARG40" s="1354"/>
      <c r="ARH40" s="1354"/>
      <c r="ARI40" s="1354"/>
      <c r="ARJ40" s="1354"/>
      <c r="ARK40" s="1354"/>
      <c r="ARL40" s="1354"/>
      <c r="ARM40" s="1354"/>
      <c r="ARN40" s="1354"/>
      <c r="ARO40" s="1354"/>
      <c r="ARP40" s="1354"/>
      <c r="ARQ40" s="1354"/>
      <c r="ARR40" s="1354"/>
      <c r="ARS40" s="1354"/>
      <c r="ART40" s="1354"/>
      <c r="ARU40" s="1354"/>
      <c r="ARV40" s="1354"/>
      <c r="ARW40" s="1354"/>
      <c r="ARX40" s="1354"/>
      <c r="ARY40" s="1354"/>
      <c r="ARZ40" s="1354"/>
      <c r="ASA40" s="1354"/>
      <c r="ASB40" s="1354"/>
      <c r="ASC40" s="1354"/>
      <c r="ASD40" s="1354"/>
      <c r="ASE40" s="1354"/>
      <c r="ASF40" s="1354"/>
      <c r="ASG40" s="1354"/>
      <c r="ASH40" s="1354"/>
      <c r="ASI40" s="1354"/>
      <c r="ASJ40" s="1354"/>
      <c r="ASK40" s="1354"/>
      <c r="ASL40" s="1354"/>
      <c r="ASM40" s="1354"/>
      <c r="ASN40" s="1354"/>
      <c r="ASO40" s="1354"/>
      <c r="ASP40" s="1354"/>
      <c r="ASQ40" s="1354"/>
      <c r="ASR40" s="1354"/>
      <c r="ASS40" s="1354"/>
      <c r="AST40" s="1354"/>
      <c r="ASU40" s="1354"/>
      <c r="ASV40" s="1354"/>
      <c r="ASW40" s="1354"/>
      <c r="ASX40" s="1354"/>
      <c r="ASY40" s="1354"/>
      <c r="ASZ40" s="1354"/>
      <c r="ATA40" s="1354"/>
      <c r="ATB40" s="1354"/>
      <c r="ATC40" s="1354"/>
      <c r="ATD40" s="1354"/>
      <c r="ATE40" s="1354"/>
      <c r="ATF40" s="1354"/>
      <c r="ATG40" s="1354"/>
      <c r="ATH40" s="1354"/>
      <c r="ATI40" s="1354"/>
      <c r="ATJ40" s="1354"/>
      <c r="ATK40" s="1354"/>
      <c r="ATL40" s="1354"/>
      <c r="ATM40" s="1354"/>
      <c r="ATN40" s="1354"/>
      <c r="ATO40" s="1354"/>
      <c r="ATP40" s="1354"/>
      <c r="ATQ40" s="1354"/>
      <c r="ATR40" s="1354"/>
      <c r="ATS40" s="1354"/>
      <c r="ATT40" s="1354"/>
      <c r="ATU40" s="1354"/>
      <c r="ATV40" s="1354"/>
      <c r="ATW40" s="1354"/>
      <c r="ATX40" s="1354"/>
      <c r="ATY40" s="1354"/>
      <c r="ATZ40" s="1354"/>
      <c r="AUA40" s="1354"/>
      <c r="AUB40" s="1354"/>
      <c r="AUC40" s="1354"/>
      <c r="AUD40" s="1354"/>
      <c r="AUE40" s="1354"/>
      <c r="AUF40" s="1354"/>
      <c r="AUG40" s="1354"/>
      <c r="AUH40" s="1354"/>
      <c r="AUI40" s="1354"/>
      <c r="AUJ40" s="1354"/>
      <c r="AUK40" s="1354"/>
      <c r="AUL40" s="1354"/>
      <c r="AUM40" s="1354"/>
      <c r="AUN40" s="1354"/>
      <c r="AUO40" s="1354"/>
      <c r="AUP40" s="1354"/>
      <c r="AUQ40" s="1354"/>
      <c r="AUR40" s="1354"/>
      <c r="AUS40" s="1354"/>
      <c r="AUT40" s="1354"/>
      <c r="AUU40" s="1354"/>
      <c r="AUV40" s="1354"/>
      <c r="AUW40" s="1354"/>
      <c r="AUX40" s="1354"/>
      <c r="AUY40" s="1354"/>
      <c r="AUZ40" s="1354"/>
      <c r="AVA40" s="1354"/>
      <c r="AVB40" s="1354"/>
      <c r="AVC40" s="1354"/>
      <c r="AVD40" s="1354"/>
      <c r="AVE40" s="1354"/>
      <c r="AVF40" s="1354"/>
      <c r="AVG40" s="1354"/>
      <c r="AVH40" s="1354"/>
      <c r="AVI40" s="1354"/>
      <c r="AVJ40" s="1354"/>
      <c r="AVK40" s="1354"/>
      <c r="AVL40" s="1354"/>
      <c r="AVM40" s="1354"/>
      <c r="AVN40" s="1354"/>
      <c r="AVO40" s="1354"/>
      <c r="AVP40" s="1354"/>
      <c r="AVQ40" s="1354"/>
      <c r="AVR40" s="1354"/>
      <c r="AVS40" s="1354"/>
      <c r="AVT40" s="1354"/>
      <c r="AVU40" s="1354"/>
      <c r="AVV40" s="1354"/>
      <c r="AVW40" s="1354"/>
      <c r="AVX40" s="1354"/>
      <c r="AVY40" s="1354"/>
      <c r="AVZ40" s="1354"/>
      <c r="AWA40" s="1354"/>
      <c r="AWB40" s="1354"/>
      <c r="AWC40" s="1354"/>
      <c r="AWD40" s="1354"/>
      <c r="AWE40" s="1354"/>
      <c r="AWF40" s="1354"/>
      <c r="AWG40" s="1354"/>
      <c r="AWH40" s="1354"/>
      <c r="AWI40" s="1354"/>
      <c r="AWJ40" s="1354"/>
      <c r="AWK40" s="1354"/>
      <c r="AWL40" s="1354"/>
      <c r="AWM40" s="1354"/>
      <c r="AWN40" s="1354"/>
      <c r="AWO40" s="1354"/>
      <c r="AWP40" s="1354"/>
      <c r="AWQ40" s="1354"/>
      <c r="AWR40" s="1354"/>
      <c r="AWS40" s="1354"/>
      <c r="AWT40" s="1354"/>
      <c r="AWU40" s="1354"/>
      <c r="AWV40" s="1354"/>
      <c r="AWW40" s="1354"/>
      <c r="AWX40" s="1354"/>
      <c r="AWY40" s="1354"/>
      <c r="AWZ40" s="1354"/>
      <c r="AXA40" s="1354"/>
      <c r="AXB40" s="1354"/>
      <c r="AXC40" s="1354"/>
      <c r="AXD40" s="1354"/>
      <c r="AXE40" s="1354"/>
      <c r="AXF40" s="1354"/>
      <c r="AXG40" s="1354"/>
      <c r="AXH40" s="1354"/>
      <c r="AXI40" s="1354"/>
      <c r="AXJ40" s="1354"/>
      <c r="AXK40" s="1354"/>
      <c r="AXL40" s="1354"/>
      <c r="AXM40" s="1354"/>
      <c r="AXN40" s="1354"/>
      <c r="AXO40" s="1354"/>
      <c r="AXP40" s="1354"/>
      <c r="AXQ40" s="1354"/>
      <c r="AXR40" s="1354"/>
      <c r="AXS40" s="1354"/>
      <c r="AXT40" s="1354"/>
      <c r="AXU40" s="1354"/>
      <c r="AXV40" s="1354"/>
      <c r="AXW40" s="1354"/>
      <c r="AXX40" s="1354"/>
      <c r="AXY40" s="1354"/>
      <c r="AXZ40" s="1354"/>
      <c r="AYA40" s="1354"/>
      <c r="AYB40" s="1354"/>
      <c r="AYC40" s="1354"/>
      <c r="AYD40" s="1354"/>
      <c r="AYE40" s="1354"/>
      <c r="AYF40" s="1354"/>
      <c r="AYG40" s="1354"/>
      <c r="AYH40" s="1354"/>
      <c r="AYI40" s="1354"/>
      <c r="AYJ40" s="1354"/>
      <c r="AYK40" s="1354"/>
      <c r="AYL40" s="1354"/>
      <c r="AYM40" s="1354"/>
      <c r="AYN40" s="1354"/>
      <c r="AYO40" s="1354"/>
      <c r="AYP40" s="1354"/>
      <c r="AYQ40" s="1354"/>
      <c r="AYR40" s="1354"/>
      <c r="AYS40" s="1354"/>
      <c r="AYT40" s="1354"/>
      <c r="AYU40" s="1354"/>
      <c r="AYV40" s="1354"/>
      <c r="AYW40" s="1354"/>
      <c r="AYX40" s="1354"/>
      <c r="AYY40" s="1354"/>
      <c r="AYZ40" s="1354"/>
      <c r="AZA40" s="1354"/>
      <c r="AZB40" s="1354"/>
      <c r="AZC40" s="1354"/>
      <c r="AZD40" s="1354"/>
      <c r="AZE40" s="1354"/>
      <c r="AZF40" s="1354"/>
      <c r="AZG40" s="1354"/>
      <c r="AZH40" s="1354"/>
      <c r="AZI40" s="1354"/>
      <c r="AZJ40" s="1354"/>
      <c r="AZK40" s="1354"/>
      <c r="AZL40" s="1354"/>
      <c r="AZM40" s="1354"/>
      <c r="AZN40" s="1354"/>
      <c r="AZO40" s="1354"/>
      <c r="AZP40" s="1354"/>
      <c r="AZQ40" s="1354"/>
      <c r="AZR40" s="1354"/>
      <c r="AZS40" s="1354"/>
      <c r="AZT40" s="1354"/>
      <c r="AZU40" s="1354"/>
      <c r="AZV40" s="1354"/>
      <c r="AZW40" s="1354"/>
      <c r="AZX40" s="1354"/>
      <c r="AZY40" s="1354"/>
      <c r="AZZ40" s="1354"/>
      <c r="BAA40" s="1354"/>
      <c r="BAB40" s="1354"/>
      <c r="BAC40" s="1354"/>
      <c r="BAD40" s="1354"/>
      <c r="BAE40" s="1354"/>
      <c r="BAF40" s="1354"/>
      <c r="BAG40" s="1354"/>
      <c r="BAH40" s="1354"/>
      <c r="BAI40" s="1354"/>
      <c r="BAJ40" s="1354"/>
      <c r="BAK40" s="1354"/>
      <c r="BAL40" s="1354"/>
      <c r="BAM40" s="1354"/>
      <c r="BAN40" s="1354"/>
      <c r="BAO40" s="1354"/>
      <c r="BAP40" s="1354"/>
      <c r="BAQ40" s="1354"/>
      <c r="BAR40" s="1354"/>
      <c r="BAS40" s="1354"/>
      <c r="BAT40" s="1354"/>
      <c r="BAU40" s="1354"/>
      <c r="BAV40" s="1354"/>
      <c r="BAW40" s="1354"/>
      <c r="BAX40" s="1354"/>
      <c r="BAY40" s="1354"/>
      <c r="BAZ40" s="1354"/>
      <c r="BBA40" s="1354"/>
      <c r="BBB40" s="1354"/>
      <c r="BBC40" s="1354"/>
      <c r="BBD40" s="1354"/>
      <c r="BBE40" s="1354"/>
      <c r="BBF40" s="1354"/>
      <c r="BBG40" s="1354"/>
      <c r="BBH40" s="1354"/>
      <c r="BBI40" s="1354"/>
      <c r="BBJ40" s="1354"/>
      <c r="BBK40" s="1354"/>
      <c r="BBL40" s="1354"/>
      <c r="BBM40" s="1354"/>
      <c r="BBN40" s="1354"/>
      <c r="BBO40" s="1354"/>
      <c r="BBP40" s="1354"/>
      <c r="BBQ40" s="1354"/>
      <c r="BBR40" s="1354"/>
      <c r="BBS40" s="1354"/>
      <c r="BBT40" s="1354"/>
      <c r="BBU40" s="1354"/>
      <c r="BBV40" s="1354"/>
      <c r="BBW40" s="1354"/>
      <c r="BBX40" s="1354"/>
      <c r="BBY40" s="1354"/>
      <c r="BBZ40" s="1354"/>
      <c r="BCA40" s="1354"/>
      <c r="BCB40" s="1354"/>
      <c r="BCC40" s="1354"/>
      <c r="BCD40" s="1354"/>
      <c r="BCE40" s="1354"/>
      <c r="BCF40" s="1354"/>
      <c r="BCG40" s="1354"/>
      <c r="BCH40" s="1354"/>
      <c r="BCI40" s="1354"/>
      <c r="BCJ40" s="1354"/>
      <c r="BCK40" s="1354"/>
      <c r="BCL40" s="1354"/>
      <c r="BCM40" s="1354"/>
      <c r="BCN40" s="1354"/>
      <c r="BCO40" s="1354"/>
      <c r="BCP40" s="1354"/>
      <c r="BCQ40" s="1354"/>
      <c r="BCR40" s="1354"/>
      <c r="BCS40" s="1354"/>
      <c r="BCT40" s="1354"/>
      <c r="BCU40" s="1354"/>
      <c r="BCV40" s="1354"/>
      <c r="BCW40" s="1354"/>
      <c r="BCX40" s="1354"/>
      <c r="BCY40" s="1354"/>
      <c r="BCZ40" s="1354"/>
      <c r="BDA40" s="1354"/>
      <c r="BDB40" s="1354"/>
      <c r="BDC40" s="1354"/>
      <c r="BDD40" s="1354"/>
      <c r="BDE40" s="1354"/>
      <c r="BDF40" s="1354"/>
      <c r="BDG40" s="1354"/>
      <c r="BDH40" s="1354"/>
      <c r="BDI40" s="1354"/>
      <c r="BDJ40" s="1354"/>
      <c r="BDK40" s="1354"/>
      <c r="BDL40" s="1354"/>
      <c r="BDM40" s="1354"/>
      <c r="BDN40" s="1354"/>
      <c r="BDO40" s="1354"/>
      <c r="BDP40" s="1354"/>
      <c r="BDQ40" s="1354"/>
      <c r="BDR40" s="1354"/>
      <c r="BDS40" s="1354"/>
      <c r="BDT40" s="1354"/>
      <c r="BDU40" s="1354"/>
      <c r="BDV40" s="1354"/>
      <c r="BDW40" s="1354"/>
      <c r="BDX40" s="1354"/>
      <c r="BDY40" s="1354"/>
      <c r="BDZ40" s="1354"/>
      <c r="BEA40" s="1354"/>
      <c r="BEB40" s="1354"/>
      <c r="BEC40" s="1354"/>
      <c r="BED40" s="1354"/>
      <c r="BEE40" s="1354"/>
      <c r="BEF40" s="1354"/>
      <c r="BEG40" s="1354"/>
      <c r="BEH40" s="1354"/>
      <c r="BEI40" s="1354"/>
      <c r="BEJ40" s="1354"/>
      <c r="BEK40" s="1354"/>
      <c r="BEL40" s="1354"/>
      <c r="BEM40" s="1354"/>
      <c r="BEN40" s="1354"/>
      <c r="BEO40" s="1354"/>
      <c r="BEP40" s="1354"/>
      <c r="BEQ40" s="1354"/>
      <c r="BER40" s="1354"/>
      <c r="BES40" s="1354"/>
      <c r="BET40" s="1354"/>
      <c r="BEU40" s="1354"/>
      <c r="BEV40" s="1354"/>
      <c r="BEW40" s="1354"/>
      <c r="BEX40" s="1354"/>
      <c r="BEY40" s="1354"/>
      <c r="BEZ40" s="1354"/>
      <c r="BFA40" s="1354"/>
      <c r="BFB40" s="1354"/>
      <c r="BFC40" s="1354"/>
      <c r="BFD40" s="1354"/>
      <c r="BFE40" s="1354"/>
      <c r="BFF40" s="1354"/>
      <c r="BFG40" s="1354"/>
      <c r="BFH40" s="1354"/>
      <c r="BFI40" s="1354"/>
      <c r="BFJ40" s="1354"/>
      <c r="BFK40" s="1354"/>
      <c r="BFL40" s="1354"/>
      <c r="BFM40" s="1354"/>
      <c r="BFN40" s="1354"/>
      <c r="BFO40" s="1354"/>
      <c r="BFP40" s="1354"/>
      <c r="BFQ40" s="1354"/>
      <c r="BFR40" s="1354"/>
      <c r="BFS40" s="1354"/>
      <c r="BFT40" s="1354"/>
      <c r="BFU40" s="1354"/>
      <c r="BFV40" s="1354"/>
      <c r="BFW40" s="1354"/>
      <c r="BFX40" s="1354"/>
      <c r="BFY40" s="1354"/>
      <c r="BFZ40" s="1354"/>
      <c r="BGA40" s="1354"/>
      <c r="BGB40" s="1354"/>
      <c r="BGC40" s="1354"/>
      <c r="BGD40" s="1354"/>
      <c r="BGE40" s="1354"/>
      <c r="BGF40" s="1354"/>
      <c r="BGG40" s="1354"/>
      <c r="BGH40" s="1354"/>
      <c r="BGI40" s="1354"/>
      <c r="BGJ40" s="1354"/>
      <c r="BGK40" s="1354"/>
      <c r="BGL40" s="1354"/>
      <c r="BGM40" s="1354"/>
      <c r="BGN40" s="1354"/>
      <c r="BGO40" s="1354"/>
      <c r="BGP40" s="1354"/>
      <c r="BGQ40" s="1354"/>
      <c r="BGR40" s="1354"/>
      <c r="BGS40" s="1354"/>
      <c r="BGT40" s="1354"/>
      <c r="BGU40" s="1354"/>
      <c r="BGV40" s="1354"/>
      <c r="BGW40" s="1354"/>
      <c r="BGX40" s="1354"/>
      <c r="BGY40" s="1354"/>
      <c r="BGZ40" s="1354"/>
      <c r="BHA40" s="1354"/>
      <c r="BHB40" s="1354"/>
      <c r="BHC40" s="1354"/>
      <c r="BHD40" s="1354"/>
      <c r="BHE40" s="1354"/>
      <c r="BHF40" s="1354"/>
      <c r="BHG40" s="1354"/>
      <c r="BHH40" s="1354"/>
      <c r="BHI40" s="1354"/>
      <c r="BHJ40" s="1354"/>
      <c r="BHK40" s="1354"/>
      <c r="BHL40" s="1354"/>
      <c r="BHM40" s="1354"/>
      <c r="BHN40" s="1354"/>
      <c r="BHO40" s="1354"/>
      <c r="BHP40" s="1354"/>
      <c r="BHQ40" s="1354"/>
      <c r="BHR40" s="1354"/>
      <c r="BHS40" s="1354"/>
      <c r="BHT40" s="1354"/>
      <c r="BHU40" s="1354"/>
      <c r="BHV40" s="1354"/>
      <c r="BHW40" s="1354"/>
      <c r="BHX40" s="1354"/>
      <c r="BHY40" s="1354"/>
      <c r="BHZ40" s="1354"/>
      <c r="BIA40" s="1354"/>
      <c r="BIB40" s="1354"/>
      <c r="BIC40" s="1354"/>
      <c r="BID40" s="1354"/>
      <c r="BIE40" s="1354"/>
      <c r="BIF40" s="1354"/>
      <c r="BIG40" s="1354"/>
      <c r="BIH40" s="1354"/>
      <c r="BII40" s="1354"/>
      <c r="BIJ40" s="1354"/>
      <c r="BIK40" s="1354"/>
      <c r="BIL40" s="1354"/>
      <c r="BIM40" s="1354"/>
      <c r="BIN40" s="1354"/>
      <c r="BIO40" s="1354"/>
      <c r="BIP40" s="1354"/>
      <c r="BIQ40" s="1354"/>
      <c r="BIR40" s="1354"/>
      <c r="BIS40" s="1354"/>
      <c r="BIT40" s="1354"/>
      <c r="BIU40" s="1354"/>
      <c r="BIV40" s="1354"/>
      <c r="BIW40" s="1354"/>
      <c r="BIX40" s="1354"/>
      <c r="BIY40" s="1354"/>
      <c r="BIZ40" s="1354"/>
      <c r="BJA40" s="1354"/>
      <c r="BJB40" s="1354"/>
      <c r="BJC40" s="1354"/>
      <c r="BJD40" s="1354"/>
      <c r="BJE40" s="1354"/>
      <c r="BJF40" s="1354"/>
      <c r="BJG40" s="1354"/>
      <c r="BJH40" s="1354"/>
      <c r="BJI40" s="1354"/>
      <c r="BJJ40" s="1354"/>
      <c r="BJK40" s="1354"/>
      <c r="BJL40" s="1354"/>
      <c r="BJM40" s="1354"/>
      <c r="BJN40" s="1354"/>
      <c r="BJO40" s="1354"/>
      <c r="BJP40" s="1354"/>
      <c r="BJQ40" s="1354"/>
      <c r="BJR40" s="1354"/>
      <c r="BJS40" s="1354"/>
      <c r="BJT40" s="1354"/>
      <c r="BJU40" s="1354"/>
      <c r="BJV40" s="1354"/>
      <c r="BJW40" s="1354"/>
      <c r="BJX40" s="1354"/>
      <c r="BJY40" s="1354"/>
      <c r="BJZ40" s="1354"/>
      <c r="BKA40" s="1354"/>
      <c r="BKB40" s="1354"/>
      <c r="BKC40" s="1354"/>
      <c r="BKD40" s="1354"/>
      <c r="BKE40" s="1354"/>
      <c r="BKF40" s="1354"/>
      <c r="BKG40" s="1354"/>
      <c r="BKH40" s="1354"/>
      <c r="BKI40" s="1354"/>
      <c r="BKJ40" s="1354"/>
      <c r="BKK40" s="1354"/>
      <c r="BKL40" s="1354"/>
      <c r="BKM40" s="1354"/>
      <c r="BKN40" s="1354"/>
      <c r="BKO40" s="1354"/>
      <c r="BKP40" s="1354"/>
      <c r="BKQ40" s="1354"/>
      <c r="BKR40" s="1354"/>
      <c r="BKS40" s="1354"/>
      <c r="BKT40" s="1354"/>
      <c r="BKU40" s="1354"/>
      <c r="BKV40" s="1354"/>
      <c r="BKW40" s="1354"/>
      <c r="BKX40" s="1354"/>
      <c r="BKY40" s="1354"/>
      <c r="BKZ40" s="1354"/>
      <c r="BLA40" s="1354"/>
      <c r="BLB40" s="1354"/>
      <c r="BLC40" s="1354"/>
      <c r="BLD40" s="1354"/>
      <c r="BLE40" s="1354"/>
      <c r="BLF40" s="1354"/>
      <c r="BLG40" s="1354"/>
      <c r="BLH40" s="1354"/>
      <c r="BLI40" s="1354"/>
      <c r="BLJ40" s="1354"/>
      <c r="BLK40" s="1354"/>
      <c r="BLL40" s="1354"/>
      <c r="BLM40" s="1354"/>
      <c r="BLN40" s="1354"/>
      <c r="BLO40" s="1354"/>
      <c r="BLP40" s="1354"/>
      <c r="BLQ40" s="1354"/>
      <c r="BLR40" s="1354"/>
      <c r="BLS40" s="1354"/>
      <c r="BLT40" s="1354"/>
      <c r="BLU40" s="1354"/>
      <c r="BLV40" s="1354"/>
      <c r="BLW40" s="1354"/>
      <c r="BLX40" s="1354"/>
      <c r="BLY40" s="1354"/>
      <c r="BLZ40" s="1354"/>
      <c r="BMA40" s="1354"/>
      <c r="BMB40" s="1354"/>
      <c r="BMC40" s="1354"/>
      <c r="BMD40" s="1354"/>
      <c r="BME40" s="1354"/>
      <c r="BMF40" s="1354"/>
      <c r="BMG40" s="1354"/>
      <c r="BMH40" s="1354"/>
      <c r="BMI40" s="1354"/>
      <c r="BMJ40" s="1354"/>
      <c r="BMK40" s="1354"/>
      <c r="BML40" s="1354"/>
      <c r="BMM40" s="1354"/>
      <c r="BMN40" s="1354"/>
      <c r="BMO40" s="1354"/>
      <c r="BMP40" s="1354"/>
      <c r="BMQ40" s="1354"/>
      <c r="BMR40" s="1354"/>
      <c r="BMS40" s="1354"/>
      <c r="BMT40" s="1354"/>
      <c r="BMU40" s="1354"/>
      <c r="BMV40" s="1354"/>
      <c r="BMW40" s="1354"/>
      <c r="BMX40" s="1354"/>
      <c r="BMY40" s="1354"/>
      <c r="BMZ40" s="1354"/>
      <c r="BNA40" s="1354"/>
      <c r="BNB40" s="1354"/>
      <c r="BNC40" s="1354"/>
      <c r="BND40" s="1354"/>
      <c r="BNE40" s="1354"/>
      <c r="BNF40" s="1354"/>
      <c r="BNG40" s="1354"/>
      <c r="BNH40" s="1354"/>
      <c r="BNI40" s="1354"/>
      <c r="BNJ40" s="1354"/>
      <c r="BNK40" s="1354"/>
      <c r="BNL40" s="1354"/>
      <c r="BNM40" s="1354"/>
      <c r="BNN40" s="1354"/>
      <c r="BNO40" s="1354"/>
      <c r="BNP40" s="1354"/>
      <c r="BNQ40" s="1354"/>
      <c r="BNR40" s="1354"/>
      <c r="BNS40" s="1354"/>
      <c r="BNT40" s="1354"/>
      <c r="BNU40" s="1354"/>
      <c r="BNV40" s="1354"/>
      <c r="BNW40" s="1354"/>
      <c r="BNX40" s="1354"/>
      <c r="BNY40" s="1354"/>
      <c r="BNZ40" s="1354"/>
      <c r="BOA40" s="1354"/>
      <c r="BOB40" s="1354"/>
      <c r="BOC40" s="1354"/>
      <c r="BOD40" s="1354"/>
      <c r="BOE40" s="1354"/>
      <c r="BOF40" s="1354"/>
      <c r="BOG40" s="1354"/>
      <c r="BOH40" s="1354"/>
      <c r="BOI40" s="1354"/>
      <c r="BOJ40" s="1354"/>
      <c r="BOK40" s="1354"/>
      <c r="BOL40" s="1354"/>
      <c r="BOM40" s="1354"/>
      <c r="BON40" s="1354"/>
      <c r="BOO40" s="1354"/>
      <c r="BOP40" s="1354"/>
      <c r="BOQ40" s="1354"/>
      <c r="BOR40" s="1354"/>
      <c r="BOS40" s="1354"/>
      <c r="BOT40" s="1354"/>
      <c r="BOU40" s="1354"/>
      <c r="BOV40" s="1354"/>
      <c r="BOW40" s="1354"/>
      <c r="BOX40" s="1354"/>
      <c r="BOY40" s="1354"/>
      <c r="BOZ40" s="1354"/>
      <c r="BPA40" s="1354"/>
      <c r="BPB40" s="1354"/>
      <c r="BPC40" s="1354"/>
      <c r="BPD40" s="1354"/>
      <c r="BPE40" s="1354"/>
      <c r="BPF40" s="1354"/>
      <c r="BPG40" s="1354"/>
      <c r="BPH40" s="1354"/>
      <c r="BPI40" s="1354"/>
      <c r="BPJ40" s="1354"/>
      <c r="BPK40" s="1354"/>
      <c r="BPL40" s="1354"/>
      <c r="BPM40" s="1354"/>
      <c r="BPN40" s="1354"/>
      <c r="BPO40" s="1354"/>
      <c r="BPP40" s="1354"/>
      <c r="BPQ40" s="1354"/>
      <c r="BPR40" s="1354"/>
      <c r="BPS40" s="1354"/>
      <c r="BPT40" s="1354"/>
      <c r="BPU40" s="1354"/>
      <c r="BPV40" s="1354"/>
      <c r="BPW40" s="1354"/>
      <c r="BPX40" s="1354"/>
      <c r="BPY40" s="1354"/>
      <c r="BPZ40" s="1354"/>
      <c r="BQA40" s="1354"/>
      <c r="BQB40" s="1354"/>
      <c r="BQC40" s="1354"/>
      <c r="BQD40" s="1354"/>
      <c r="BQE40" s="1354"/>
      <c r="BQF40" s="1354"/>
      <c r="BQG40" s="1354"/>
      <c r="BQH40" s="1354"/>
      <c r="BQI40" s="1354"/>
      <c r="BQJ40" s="1354"/>
      <c r="BQK40" s="1354"/>
      <c r="BQL40" s="1354"/>
      <c r="BQM40" s="1354"/>
      <c r="BQN40" s="1354"/>
      <c r="BQO40" s="1354"/>
      <c r="BQP40" s="1354"/>
      <c r="BQQ40" s="1354"/>
      <c r="BQR40" s="1354"/>
      <c r="BQS40" s="1354"/>
      <c r="BQT40" s="1354"/>
      <c r="BQU40" s="1354"/>
      <c r="BQV40" s="1354"/>
      <c r="BQW40" s="1354"/>
      <c r="BQX40" s="1354"/>
      <c r="BQY40" s="1354"/>
      <c r="BQZ40" s="1354"/>
      <c r="BRA40" s="1354"/>
      <c r="BRB40" s="1354"/>
      <c r="BRC40" s="1354"/>
      <c r="BRD40" s="1354"/>
      <c r="BRE40" s="1354"/>
      <c r="BRF40" s="1354"/>
      <c r="BRG40" s="1354"/>
      <c r="BRH40" s="1354"/>
      <c r="BRI40" s="1354"/>
      <c r="BRJ40" s="1354"/>
      <c r="BRK40" s="1354"/>
      <c r="BRL40" s="1354"/>
      <c r="BRM40" s="1354"/>
      <c r="BRN40" s="1354"/>
      <c r="BRO40" s="1354"/>
      <c r="BRP40" s="1354"/>
      <c r="BRQ40" s="1354"/>
      <c r="BRR40" s="1354"/>
      <c r="BRS40" s="1354"/>
      <c r="BRT40" s="1354"/>
      <c r="BRU40" s="1354"/>
      <c r="BRV40" s="1354"/>
      <c r="BRW40" s="1354"/>
      <c r="BRX40" s="1354"/>
      <c r="BRY40" s="1354"/>
      <c r="BRZ40" s="1354"/>
      <c r="BSA40" s="1354"/>
      <c r="BSB40" s="1354"/>
      <c r="BSC40" s="1354"/>
      <c r="BSD40" s="1354"/>
      <c r="BSE40" s="1354"/>
      <c r="BSF40" s="1354"/>
      <c r="BSG40" s="1354"/>
      <c r="BSH40" s="1354"/>
      <c r="BSI40" s="1354"/>
      <c r="BSJ40" s="1354"/>
      <c r="BSK40" s="1354"/>
      <c r="BSL40" s="1354"/>
      <c r="BSM40" s="1354"/>
      <c r="BSN40" s="1354"/>
      <c r="BSO40" s="1354"/>
      <c r="BSP40" s="1354"/>
      <c r="BSQ40" s="1354"/>
      <c r="BSR40" s="1354"/>
      <c r="BSS40" s="1354"/>
      <c r="BST40" s="1354"/>
      <c r="BSU40" s="1354"/>
      <c r="BSV40" s="1354"/>
      <c r="BSW40" s="1354"/>
      <c r="BSX40" s="1354"/>
      <c r="BSY40" s="1354"/>
      <c r="BSZ40" s="1354"/>
      <c r="BTA40" s="1354"/>
      <c r="BTB40" s="1354"/>
      <c r="BTC40" s="1354"/>
      <c r="BTD40" s="1354"/>
      <c r="BTE40" s="1354"/>
      <c r="BTF40" s="1354"/>
      <c r="BTG40" s="1354"/>
      <c r="BTH40" s="1354"/>
      <c r="BTI40" s="1354"/>
      <c r="BTJ40" s="1354"/>
      <c r="BTK40" s="1354"/>
      <c r="BTL40" s="1354"/>
      <c r="BTM40" s="1354"/>
      <c r="BTN40" s="1354"/>
      <c r="BTO40" s="1354"/>
      <c r="BTP40" s="1354"/>
      <c r="BTQ40" s="1354"/>
      <c r="BTR40" s="1354"/>
      <c r="BTS40" s="1354"/>
      <c r="BTT40" s="1354"/>
      <c r="BTU40" s="1354"/>
      <c r="BTV40" s="1354"/>
      <c r="BTW40" s="1354"/>
      <c r="BTX40" s="1354"/>
      <c r="BTY40" s="1354"/>
      <c r="BTZ40" s="1354"/>
      <c r="BUA40" s="1354"/>
      <c r="BUB40" s="1354"/>
      <c r="BUC40" s="1354"/>
      <c r="BUD40" s="1354"/>
      <c r="BUE40" s="1354"/>
      <c r="BUF40" s="1354"/>
      <c r="BUG40" s="1354"/>
      <c r="BUH40" s="1354"/>
      <c r="BUI40" s="1354"/>
      <c r="BUJ40" s="1354"/>
      <c r="BUK40" s="1354"/>
      <c r="BUL40" s="1354"/>
      <c r="BUM40" s="1354"/>
      <c r="BUN40" s="1354"/>
      <c r="BUO40" s="1354"/>
      <c r="BUP40" s="1354"/>
      <c r="BUQ40" s="1354"/>
      <c r="BUR40" s="1354"/>
      <c r="BUS40" s="1354"/>
      <c r="BUT40" s="1354"/>
      <c r="BUU40" s="1354"/>
      <c r="BUV40" s="1354"/>
      <c r="BUW40" s="1354"/>
      <c r="BUX40" s="1354"/>
      <c r="BUY40" s="1354"/>
      <c r="BUZ40" s="1354"/>
      <c r="BVA40" s="1354"/>
      <c r="BVB40" s="1354"/>
      <c r="BVC40" s="1354"/>
      <c r="BVD40" s="1354"/>
      <c r="BVE40" s="1354"/>
      <c r="BVF40" s="1354"/>
      <c r="BVG40" s="1354"/>
      <c r="BVH40" s="1354"/>
      <c r="BVI40" s="1354"/>
      <c r="BVJ40" s="1354"/>
      <c r="BVK40" s="1354"/>
      <c r="BVL40" s="1354"/>
      <c r="BVM40" s="1354"/>
      <c r="BVN40" s="1354"/>
      <c r="BVO40" s="1354"/>
      <c r="BVP40" s="1354"/>
      <c r="BVQ40" s="1354"/>
      <c r="BVR40" s="1354"/>
      <c r="BVS40" s="1354"/>
      <c r="BVT40" s="1354"/>
      <c r="BVU40" s="1354"/>
      <c r="BVV40" s="1354"/>
      <c r="BVW40" s="1354"/>
      <c r="BVX40" s="1354"/>
      <c r="BVY40" s="1354"/>
      <c r="BVZ40" s="1354"/>
      <c r="BWA40" s="1354"/>
      <c r="BWB40" s="1354"/>
      <c r="BWC40" s="1354"/>
      <c r="BWD40" s="1354"/>
      <c r="BWE40" s="1354"/>
      <c r="BWF40" s="1354"/>
      <c r="BWG40" s="1354"/>
      <c r="BWH40" s="1354"/>
      <c r="BWI40" s="1354"/>
      <c r="BWJ40" s="1354"/>
      <c r="BWK40" s="1354"/>
      <c r="BWL40" s="1354"/>
      <c r="BWM40" s="1354"/>
      <c r="BWN40" s="1354"/>
      <c r="BWO40" s="1354"/>
      <c r="BWP40" s="1354"/>
      <c r="BWQ40" s="1354"/>
      <c r="BWR40" s="1354"/>
      <c r="BWS40" s="1354"/>
      <c r="BWT40" s="1354"/>
      <c r="BWU40" s="1354"/>
      <c r="BWV40" s="1354"/>
      <c r="BWW40" s="1354"/>
      <c r="BWX40" s="1354"/>
      <c r="BWY40" s="1354"/>
      <c r="BWZ40" s="1354"/>
      <c r="BXA40" s="1354"/>
      <c r="BXB40" s="1354"/>
      <c r="BXC40" s="1354"/>
      <c r="BXD40" s="1354"/>
      <c r="BXE40" s="1354"/>
      <c r="BXF40" s="1354"/>
      <c r="BXG40" s="1354"/>
      <c r="BXH40" s="1354"/>
      <c r="BXI40" s="1354"/>
      <c r="BXJ40" s="1354"/>
      <c r="BXK40" s="1354"/>
      <c r="BXL40" s="1354"/>
      <c r="BXM40" s="1354"/>
      <c r="BXN40" s="1354"/>
      <c r="BXO40" s="1354"/>
      <c r="BXP40" s="1354"/>
      <c r="BXQ40" s="1354"/>
      <c r="BXR40" s="1354"/>
      <c r="BXS40" s="1354"/>
      <c r="BXT40" s="1354"/>
      <c r="BXU40" s="1354"/>
      <c r="BXV40" s="1354"/>
      <c r="BXW40" s="1354"/>
      <c r="BXX40" s="1354"/>
      <c r="BXY40" s="1354"/>
      <c r="BXZ40" s="1354"/>
      <c r="BYA40" s="1354"/>
      <c r="BYB40" s="1354"/>
      <c r="BYC40" s="1354"/>
      <c r="BYD40" s="1354"/>
      <c r="BYE40" s="1354"/>
      <c r="BYF40" s="1354"/>
      <c r="BYG40" s="1354"/>
      <c r="BYH40" s="1354"/>
      <c r="BYI40" s="1354"/>
      <c r="BYJ40" s="1354"/>
      <c r="BYK40" s="1354"/>
      <c r="BYL40" s="1354"/>
      <c r="BYM40" s="1354"/>
      <c r="BYN40" s="1354"/>
      <c r="BYO40" s="1354"/>
      <c r="BYP40" s="1354"/>
      <c r="BYQ40" s="1354"/>
      <c r="BYR40" s="1354"/>
      <c r="BYS40" s="1354"/>
      <c r="BYT40" s="1354"/>
      <c r="BYU40" s="1354"/>
      <c r="BYV40" s="1354"/>
      <c r="BYW40" s="1354"/>
      <c r="BYX40" s="1354"/>
      <c r="BYY40" s="1354"/>
      <c r="BYZ40" s="1354"/>
      <c r="BZA40" s="1354"/>
      <c r="BZB40" s="1354"/>
      <c r="BZC40" s="1354"/>
      <c r="BZD40" s="1354"/>
      <c r="BZE40" s="1354"/>
      <c r="BZF40" s="1354"/>
      <c r="BZG40" s="1354"/>
      <c r="BZH40" s="1354"/>
      <c r="BZI40" s="1354"/>
      <c r="BZJ40" s="1354"/>
      <c r="BZK40" s="1354"/>
      <c r="BZL40" s="1354"/>
      <c r="BZM40" s="1354"/>
      <c r="BZN40" s="1354"/>
      <c r="BZO40" s="1354"/>
      <c r="BZP40" s="1354"/>
      <c r="BZQ40" s="1354"/>
      <c r="BZR40" s="1354"/>
      <c r="BZS40" s="1354"/>
      <c r="BZT40" s="1354"/>
      <c r="BZU40" s="1354"/>
      <c r="BZV40" s="1354"/>
      <c r="BZW40" s="1354"/>
      <c r="BZX40" s="1354"/>
      <c r="BZY40" s="1354"/>
      <c r="BZZ40" s="1354"/>
      <c r="CAA40" s="1354"/>
      <c r="CAB40" s="1354"/>
      <c r="CAC40" s="1354"/>
      <c r="CAD40" s="1354"/>
      <c r="CAE40" s="1354"/>
      <c r="CAF40" s="1354"/>
      <c r="CAG40" s="1354"/>
      <c r="CAH40" s="1354"/>
      <c r="CAI40" s="1354"/>
      <c r="CAJ40" s="1354"/>
      <c r="CAK40" s="1354"/>
      <c r="CAL40" s="1354"/>
      <c r="CAM40" s="1354"/>
      <c r="CAN40" s="1354"/>
      <c r="CAO40" s="1354"/>
      <c r="CAP40" s="1354"/>
      <c r="CAQ40" s="1354"/>
      <c r="CAR40" s="1354"/>
      <c r="CAS40" s="1354"/>
      <c r="CAT40" s="1354"/>
      <c r="CAU40" s="1354"/>
      <c r="CAV40" s="1354"/>
      <c r="CAW40" s="1354"/>
      <c r="CAX40" s="1354"/>
      <c r="CAY40" s="1354"/>
      <c r="CAZ40" s="1354"/>
      <c r="CBA40" s="1354"/>
      <c r="CBB40" s="1354"/>
      <c r="CBC40" s="1354"/>
      <c r="CBD40" s="1354"/>
      <c r="CBE40" s="1354"/>
      <c r="CBF40" s="1354"/>
      <c r="CBG40" s="1354"/>
      <c r="CBH40" s="1354"/>
      <c r="CBI40" s="1354"/>
      <c r="CBJ40" s="1354"/>
      <c r="CBK40" s="1354"/>
      <c r="CBL40" s="1354"/>
      <c r="CBM40" s="1354"/>
      <c r="CBN40" s="1354"/>
      <c r="CBO40" s="1354"/>
      <c r="CBP40" s="1354"/>
      <c r="CBQ40" s="1354"/>
      <c r="CBR40" s="1354"/>
      <c r="CBS40" s="1354"/>
      <c r="CBT40" s="1354"/>
      <c r="CBU40" s="1354"/>
      <c r="CBV40" s="1354"/>
      <c r="CBW40" s="1354"/>
      <c r="CBX40" s="1354"/>
      <c r="CBY40" s="1354"/>
      <c r="CBZ40" s="1354"/>
      <c r="CCA40" s="1354"/>
      <c r="CCB40" s="1354"/>
      <c r="CCC40" s="1354"/>
      <c r="CCD40" s="1354"/>
      <c r="CCE40" s="1354"/>
      <c r="CCF40" s="1354"/>
      <c r="CCG40" s="1354"/>
      <c r="CCH40" s="1354"/>
      <c r="CCI40" s="1354"/>
      <c r="CCJ40" s="1354"/>
      <c r="CCK40" s="1354"/>
      <c r="CCL40" s="1354"/>
      <c r="CCM40" s="1354"/>
      <c r="CCN40" s="1354"/>
      <c r="CCO40" s="1354"/>
      <c r="CCP40" s="1354"/>
      <c r="CCQ40" s="1354"/>
      <c r="CCR40" s="1354"/>
      <c r="CCS40" s="1354"/>
      <c r="CCT40" s="1354"/>
      <c r="CCU40" s="1354"/>
      <c r="CCV40" s="1354"/>
      <c r="CCW40" s="1354"/>
      <c r="CCX40" s="1354"/>
      <c r="CCY40" s="1354"/>
      <c r="CCZ40" s="1354"/>
      <c r="CDA40" s="1354"/>
      <c r="CDB40" s="1354"/>
      <c r="CDC40" s="1354"/>
      <c r="CDD40" s="1354"/>
      <c r="CDE40" s="1354"/>
      <c r="CDF40" s="1354"/>
      <c r="CDG40" s="1354"/>
      <c r="CDH40" s="1354"/>
      <c r="CDI40" s="1354"/>
      <c r="CDJ40" s="1354"/>
      <c r="CDK40" s="1354"/>
      <c r="CDL40" s="1354"/>
      <c r="CDM40" s="1354"/>
      <c r="CDN40" s="1354"/>
      <c r="CDO40" s="1354"/>
      <c r="CDP40" s="1354"/>
      <c r="CDQ40" s="1354"/>
      <c r="CDR40" s="1354"/>
      <c r="CDS40" s="1354"/>
      <c r="CDT40" s="1354"/>
      <c r="CDU40" s="1354"/>
      <c r="CDV40" s="1354"/>
      <c r="CDW40" s="1354"/>
      <c r="CDX40" s="1354"/>
      <c r="CDY40" s="1354"/>
      <c r="CDZ40" s="1354"/>
      <c r="CEA40" s="1354"/>
      <c r="CEB40" s="1354"/>
      <c r="CEC40" s="1354"/>
      <c r="CED40" s="1354"/>
      <c r="CEE40" s="1354"/>
      <c r="CEF40" s="1354"/>
      <c r="CEG40" s="1354"/>
      <c r="CEH40" s="1354"/>
      <c r="CEI40" s="1354"/>
      <c r="CEJ40" s="1354"/>
      <c r="CEK40" s="1354"/>
      <c r="CEL40" s="1354"/>
      <c r="CEM40" s="1354"/>
      <c r="CEN40" s="1354"/>
      <c r="CEO40" s="1354"/>
      <c r="CEP40" s="1354"/>
      <c r="CEQ40" s="1354"/>
      <c r="CER40" s="1354"/>
      <c r="CES40" s="1354"/>
      <c r="CET40" s="1354"/>
      <c r="CEU40" s="1354"/>
      <c r="CEV40" s="1354"/>
      <c r="CEW40" s="1354"/>
      <c r="CEX40" s="1354"/>
      <c r="CEY40" s="1354"/>
      <c r="CEZ40" s="1354"/>
      <c r="CFA40" s="1354"/>
      <c r="CFB40" s="1354"/>
      <c r="CFC40" s="1354"/>
      <c r="CFD40" s="1354"/>
      <c r="CFE40" s="1354"/>
      <c r="CFF40" s="1354"/>
      <c r="CFG40" s="1354"/>
      <c r="CFH40" s="1354"/>
      <c r="CFI40" s="1354"/>
      <c r="CFJ40" s="1354"/>
      <c r="CFK40" s="1354"/>
      <c r="CFL40" s="1354"/>
      <c r="CFM40" s="1354"/>
      <c r="CFN40" s="1354"/>
      <c r="CFO40" s="1354"/>
      <c r="CFP40" s="1354"/>
      <c r="CFQ40" s="1354"/>
      <c r="CFR40" s="1354"/>
      <c r="CFS40" s="1354"/>
      <c r="CFT40" s="1354"/>
      <c r="CFU40" s="1354"/>
      <c r="CFV40" s="1354"/>
      <c r="CFW40" s="1354"/>
      <c r="CFX40" s="1354"/>
      <c r="CFY40" s="1354"/>
      <c r="CFZ40" s="1354"/>
      <c r="CGA40" s="1354"/>
      <c r="CGB40" s="1354"/>
      <c r="CGC40" s="1354"/>
      <c r="CGD40" s="1354"/>
      <c r="CGE40" s="1354"/>
      <c r="CGF40" s="1354"/>
      <c r="CGG40" s="1354"/>
      <c r="CGH40" s="1354"/>
      <c r="CGI40" s="1354"/>
      <c r="CGJ40" s="1354"/>
      <c r="CGK40" s="1354"/>
      <c r="CGL40" s="1354"/>
      <c r="CGM40" s="1354"/>
      <c r="CGN40" s="1354"/>
      <c r="CGO40" s="1354"/>
      <c r="CGP40" s="1354"/>
      <c r="CGQ40" s="1354"/>
      <c r="CGR40" s="1354"/>
      <c r="CGS40" s="1354"/>
      <c r="CGT40" s="1354"/>
      <c r="CGU40" s="1354"/>
      <c r="CGV40" s="1354"/>
      <c r="CGW40" s="1354"/>
      <c r="CGX40" s="1354"/>
      <c r="CGY40" s="1354"/>
      <c r="CGZ40" s="1354"/>
      <c r="CHA40" s="1354"/>
      <c r="CHB40" s="1354"/>
      <c r="CHC40" s="1354"/>
      <c r="CHD40" s="1354"/>
      <c r="CHE40" s="1354"/>
      <c r="CHF40" s="1354"/>
      <c r="CHG40" s="1354"/>
      <c r="CHH40" s="1354"/>
      <c r="CHI40" s="1354"/>
      <c r="CHJ40" s="1354"/>
      <c r="CHK40" s="1354"/>
      <c r="CHL40" s="1354"/>
      <c r="CHM40" s="1354"/>
      <c r="CHN40" s="1354"/>
      <c r="CHO40" s="1354"/>
      <c r="CHP40" s="1354"/>
      <c r="CHQ40" s="1354"/>
      <c r="CHR40" s="1354"/>
      <c r="CHS40" s="1354"/>
      <c r="CHT40" s="1354"/>
      <c r="CHU40" s="1354"/>
      <c r="CHV40" s="1354"/>
      <c r="CHW40" s="1354"/>
      <c r="CHX40" s="1354"/>
      <c r="CHY40" s="1354"/>
      <c r="CHZ40" s="1354"/>
      <c r="CIA40" s="1354"/>
      <c r="CIB40" s="1354"/>
      <c r="CIC40" s="1354"/>
      <c r="CID40" s="1354"/>
      <c r="CIE40" s="1354"/>
      <c r="CIF40" s="1354"/>
      <c r="CIG40" s="1354"/>
      <c r="CIH40" s="1354"/>
      <c r="CII40" s="1354"/>
      <c r="CIJ40" s="1354"/>
      <c r="CIK40" s="1354"/>
      <c r="CIL40" s="1354"/>
      <c r="CIM40" s="1354"/>
      <c r="CIN40" s="1354"/>
      <c r="CIO40" s="1354"/>
      <c r="CIP40" s="1354"/>
      <c r="CIQ40" s="1354"/>
      <c r="CIR40" s="1354"/>
      <c r="CIS40" s="1354"/>
      <c r="CIT40" s="1354"/>
      <c r="CIU40" s="1354"/>
      <c r="CIV40" s="1354"/>
      <c r="CIW40" s="1354"/>
      <c r="CIX40" s="1354"/>
      <c r="CIY40" s="1354"/>
      <c r="CIZ40" s="1354"/>
      <c r="CJA40" s="1354"/>
      <c r="CJB40" s="1354"/>
      <c r="CJC40" s="1354"/>
      <c r="CJD40" s="1354"/>
      <c r="CJE40" s="1354"/>
      <c r="CJF40" s="1354"/>
      <c r="CJG40" s="1354"/>
      <c r="CJH40" s="1354"/>
      <c r="CJI40" s="1354"/>
      <c r="CJJ40" s="1354"/>
      <c r="CJK40" s="1354"/>
      <c r="CJL40" s="1354"/>
      <c r="CJM40" s="1354"/>
      <c r="CJN40" s="1354"/>
      <c r="CJO40" s="1354"/>
      <c r="CJP40" s="1354"/>
      <c r="CJQ40" s="1354"/>
      <c r="CJR40" s="1354"/>
      <c r="CJS40" s="1354"/>
      <c r="CJT40" s="1354"/>
      <c r="CJU40" s="1354"/>
      <c r="CJV40" s="1354"/>
      <c r="CJW40" s="1354"/>
      <c r="CJX40" s="1354"/>
      <c r="CJY40" s="1354"/>
      <c r="CJZ40" s="1354"/>
      <c r="CKA40" s="1354"/>
      <c r="CKB40" s="1354"/>
      <c r="CKC40" s="1354"/>
      <c r="CKD40" s="1354"/>
      <c r="CKE40" s="1354"/>
      <c r="CKF40" s="1354"/>
      <c r="CKG40" s="1354"/>
      <c r="CKH40" s="1354"/>
      <c r="CKI40" s="1354"/>
      <c r="CKJ40" s="1354"/>
      <c r="CKK40" s="1354"/>
      <c r="CKL40" s="1354"/>
      <c r="CKM40" s="1354"/>
      <c r="CKN40" s="1354"/>
      <c r="CKO40" s="1354"/>
      <c r="CKP40" s="1354"/>
      <c r="CKQ40" s="1354"/>
      <c r="CKR40" s="1354"/>
      <c r="CKS40" s="1354"/>
      <c r="CKT40" s="1354"/>
      <c r="CKU40" s="1354"/>
      <c r="CKV40" s="1354"/>
      <c r="CKW40" s="1354"/>
      <c r="CKX40" s="1354"/>
      <c r="CKY40" s="1354"/>
      <c r="CKZ40" s="1354"/>
      <c r="CLA40" s="1354"/>
      <c r="CLB40" s="1354"/>
      <c r="CLC40" s="1354"/>
      <c r="CLD40" s="1354"/>
      <c r="CLE40" s="1354"/>
      <c r="CLF40" s="1354"/>
      <c r="CLG40" s="1354"/>
      <c r="CLH40" s="1354"/>
      <c r="CLI40" s="1354"/>
      <c r="CLJ40" s="1354"/>
      <c r="CLK40" s="1354"/>
      <c r="CLL40" s="1354"/>
      <c r="CLM40" s="1354"/>
      <c r="CLN40" s="1354"/>
      <c r="CLO40" s="1354"/>
      <c r="CLP40" s="1354"/>
      <c r="CLQ40" s="1354"/>
      <c r="CLR40" s="1354"/>
      <c r="CLS40" s="1354"/>
      <c r="CLT40" s="1354"/>
      <c r="CLU40" s="1354"/>
      <c r="CLV40" s="1354"/>
      <c r="CLW40" s="1354"/>
      <c r="CLX40" s="1354"/>
      <c r="CLY40" s="1354"/>
      <c r="CLZ40" s="1354"/>
      <c r="CMA40" s="1354"/>
      <c r="CMB40" s="1354"/>
      <c r="CMC40" s="1354"/>
      <c r="CMD40" s="1354"/>
      <c r="CME40" s="1354"/>
      <c r="CMF40" s="1354"/>
      <c r="CMG40" s="1354"/>
      <c r="CMH40" s="1354"/>
      <c r="CMI40" s="1354"/>
      <c r="CMJ40" s="1354"/>
      <c r="CMK40" s="1354"/>
      <c r="CML40" s="1354"/>
      <c r="CMM40" s="1354"/>
      <c r="CMN40" s="1354"/>
      <c r="CMO40" s="1354"/>
      <c r="CMP40" s="1354"/>
      <c r="CMQ40" s="1354"/>
      <c r="CMR40" s="1354"/>
      <c r="CMS40" s="1354"/>
      <c r="CMT40" s="1354"/>
      <c r="CMU40" s="1354"/>
      <c r="CMV40" s="1354"/>
      <c r="CMW40" s="1354"/>
      <c r="CMX40" s="1354"/>
      <c r="CMY40" s="1354"/>
      <c r="CMZ40" s="1354"/>
      <c r="CNA40" s="1354"/>
      <c r="CNB40" s="1354"/>
      <c r="CNC40" s="1354"/>
      <c r="CND40" s="1354"/>
      <c r="CNE40" s="1354"/>
      <c r="CNF40" s="1354"/>
      <c r="CNG40" s="1354"/>
      <c r="CNH40" s="1354"/>
      <c r="CNI40" s="1354"/>
      <c r="CNJ40" s="1354"/>
      <c r="CNK40" s="1354"/>
      <c r="CNL40" s="1354"/>
      <c r="CNM40" s="1354"/>
      <c r="CNN40" s="1354"/>
      <c r="CNO40" s="1354"/>
      <c r="CNP40" s="1354"/>
      <c r="CNQ40" s="1354"/>
      <c r="CNR40" s="1354"/>
      <c r="CNS40" s="1354"/>
      <c r="CNT40" s="1354"/>
      <c r="CNU40" s="1354"/>
      <c r="CNV40" s="1354"/>
      <c r="CNW40" s="1354"/>
      <c r="CNX40" s="1354"/>
      <c r="CNY40" s="1354"/>
      <c r="CNZ40" s="1354"/>
      <c r="COA40" s="1354"/>
      <c r="COB40" s="1354"/>
      <c r="COC40" s="1354"/>
      <c r="COD40" s="1354"/>
      <c r="COE40" s="1354"/>
      <c r="COF40" s="1354"/>
      <c r="COG40" s="1354"/>
      <c r="COH40" s="1354"/>
      <c r="COI40" s="1354"/>
      <c r="COJ40" s="1354"/>
      <c r="COK40" s="1354"/>
      <c r="COL40" s="1354"/>
      <c r="COM40" s="1354"/>
      <c r="CON40" s="1354"/>
      <c r="COO40" s="1354"/>
      <c r="COP40" s="1354"/>
      <c r="COQ40" s="1354"/>
      <c r="COR40" s="1354"/>
      <c r="COS40" s="1354"/>
      <c r="COT40" s="1354"/>
      <c r="COU40" s="1354"/>
      <c r="COV40" s="1354"/>
      <c r="COW40" s="1354"/>
      <c r="COX40" s="1354"/>
      <c r="COY40" s="1354"/>
      <c r="COZ40" s="1354"/>
      <c r="CPA40" s="1354"/>
      <c r="CPB40" s="1354"/>
      <c r="CPC40" s="1354"/>
      <c r="CPD40" s="1354"/>
      <c r="CPE40" s="1354"/>
      <c r="CPF40" s="1354"/>
      <c r="CPG40" s="1354"/>
      <c r="CPH40" s="1354"/>
      <c r="CPI40" s="1354"/>
      <c r="CPJ40" s="1354"/>
      <c r="CPK40" s="1354"/>
      <c r="CPL40" s="1354"/>
      <c r="CPM40" s="1354"/>
      <c r="CPN40" s="1354"/>
      <c r="CPO40" s="1354"/>
      <c r="CPP40" s="1354"/>
      <c r="CPQ40" s="1354"/>
      <c r="CPR40" s="1354"/>
      <c r="CPS40" s="1354"/>
      <c r="CPT40" s="1354"/>
      <c r="CPU40" s="1354"/>
      <c r="CPV40" s="1354"/>
      <c r="CPW40" s="1354"/>
      <c r="CPX40" s="1354"/>
      <c r="CPY40" s="1354"/>
      <c r="CPZ40" s="1354"/>
      <c r="CQA40" s="1354"/>
      <c r="CQB40" s="1354"/>
      <c r="CQC40" s="1354"/>
      <c r="CQD40" s="1354"/>
      <c r="CQE40" s="1354"/>
      <c r="CQF40" s="1354"/>
      <c r="CQG40" s="1354"/>
      <c r="CQH40" s="1354"/>
      <c r="CQI40" s="1354"/>
      <c r="CQJ40" s="1354"/>
      <c r="CQK40" s="1354"/>
      <c r="CQL40" s="1354"/>
      <c r="CQM40" s="1354"/>
      <c r="CQN40" s="1354"/>
      <c r="CQO40" s="1354"/>
      <c r="CQP40" s="1354"/>
      <c r="CQQ40" s="1354"/>
      <c r="CQR40" s="1354"/>
      <c r="CQS40" s="1354"/>
      <c r="CQT40" s="1354"/>
      <c r="CQU40" s="1354"/>
      <c r="CQV40" s="1354"/>
      <c r="CQW40" s="1354"/>
      <c r="CQX40" s="1354"/>
      <c r="CQY40" s="1354"/>
      <c r="CQZ40" s="1354"/>
      <c r="CRA40" s="1354"/>
      <c r="CRB40" s="1354"/>
      <c r="CRC40" s="1354"/>
      <c r="CRD40" s="1354"/>
      <c r="CRE40" s="1354"/>
      <c r="CRF40" s="1354"/>
      <c r="CRG40" s="1354"/>
      <c r="CRH40" s="1354"/>
      <c r="CRI40" s="1354"/>
      <c r="CRJ40" s="1354"/>
      <c r="CRK40" s="1354"/>
      <c r="CRL40" s="1354"/>
      <c r="CRM40" s="1354"/>
      <c r="CRN40" s="1354"/>
      <c r="CRO40" s="1354"/>
      <c r="CRP40" s="1354"/>
      <c r="CRQ40" s="1354"/>
      <c r="CRR40" s="1354"/>
      <c r="CRS40" s="1354"/>
      <c r="CRT40" s="1354"/>
      <c r="CRU40" s="1354"/>
      <c r="CRV40" s="1354"/>
      <c r="CRW40" s="1354"/>
      <c r="CRX40" s="1354"/>
      <c r="CRY40" s="1354"/>
      <c r="CRZ40" s="1354"/>
      <c r="CSA40" s="1354"/>
      <c r="CSB40" s="1354"/>
      <c r="CSC40" s="1354"/>
      <c r="CSD40" s="1354"/>
      <c r="CSE40" s="1354"/>
      <c r="CSF40" s="1354"/>
      <c r="CSG40" s="1354"/>
      <c r="CSH40" s="1354"/>
      <c r="CSI40" s="1354"/>
      <c r="CSJ40" s="1354"/>
      <c r="CSK40" s="1354"/>
      <c r="CSL40" s="1354"/>
      <c r="CSM40" s="1354"/>
      <c r="CSN40" s="1354"/>
      <c r="CSO40" s="1354"/>
      <c r="CSP40" s="1354"/>
      <c r="CSQ40" s="1354"/>
      <c r="CSR40" s="1354"/>
      <c r="CSS40" s="1354"/>
      <c r="CST40" s="1354"/>
      <c r="CSU40" s="1354"/>
      <c r="CSV40" s="1354"/>
      <c r="CSW40" s="1354"/>
      <c r="CSX40" s="1354"/>
      <c r="CSY40" s="1354"/>
      <c r="CSZ40" s="1354"/>
      <c r="CTA40" s="1354"/>
      <c r="CTB40" s="1354"/>
      <c r="CTC40" s="1354"/>
      <c r="CTD40" s="1354"/>
      <c r="CTE40" s="1354"/>
      <c r="CTF40" s="1354"/>
      <c r="CTG40" s="1354"/>
      <c r="CTH40" s="1354"/>
      <c r="CTI40" s="1354"/>
      <c r="CTJ40" s="1354"/>
      <c r="CTK40" s="1354"/>
      <c r="CTL40" s="1354"/>
      <c r="CTM40" s="1354"/>
      <c r="CTN40" s="1354"/>
      <c r="CTO40" s="1354"/>
      <c r="CTP40" s="1354"/>
      <c r="CTQ40" s="1354"/>
      <c r="CTR40" s="1354"/>
      <c r="CTS40" s="1354"/>
      <c r="CTT40" s="1354"/>
      <c r="CTU40" s="1354"/>
      <c r="CTV40" s="1354"/>
      <c r="CTW40" s="1354"/>
      <c r="CTX40" s="1354"/>
      <c r="CTY40" s="1354"/>
      <c r="CTZ40" s="1354"/>
      <c r="CUA40" s="1354"/>
      <c r="CUB40" s="1354"/>
      <c r="CUC40" s="1354"/>
      <c r="CUD40" s="1354"/>
      <c r="CUE40" s="1354"/>
      <c r="CUF40" s="1354"/>
      <c r="CUG40" s="1354"/>
      <c r="CUH40" s="1354"/>
      <c r="CUI40" s="1354"/>
      <c r="CUJ40" s="1354"/>
      <c r="CUK40" s="1354"/>
      <c r="CUL40" s="1354"/>
      <c r="CUM40" s="1354"/>
      <c r="CUN40" s="1354"/>
      <c r="CUO40" s="1354"/>
      <c r="CUP40" s="1354"/>
      <c r="CUQ40" s="1354"/>
      <c r="CUR40" s="1354"/>
      <c r="CUS40" s="1354"/>
      <c r="CUT40" s="1354"/>
      <c r="CUU40" s="1354"/>
      <c r="CUV40" s="1354"/>
      <c r="CUW40" s="1354"/>
      <c r="CUX40" s="1354"/>
      <c r="CUY40" s="1354"/>
      <c r="CUZ40" s="1354"/>
      <c r="CVA40" s="1354"/>
      <c r="CVB40" s="1354"/>
      <c r="CVC40" s="1354"/>
      <c r="CVD40" s="1354"/>
      <c r="CVE40" s="1354"/>
      <c r="CVF40" s="1354"/>
      <c r="CVG40" s="1354"/>
      <c r="CVH40" s="1354"/>
      <c r="CVI40" s="1354"/>
      <c r="CVJ40" s="1354"/>
      <c r="CVK40" s="1354"/>
      <c r="CVL40" s="1354"/>
      <c r="CVM40" s="1354"/>
      <c r="CVN40" s="1354"/>
      <c r="CVO40" s="1354"/>
      <c r="CVP40" s="1354"/>
      <c r="CVQ40" s="1354"/>
      <c r="CVR40" s="1354"/>
      <c r="CVS40" s="1354"/>
      <c r="CVT40" s="1354"/>
      <c r="CVU40" s="1354"/>
      <c r="CVV40" s="1354"/>
      <c r="CVW40" s="1354"/>
      <c r="CVX40" s="1354"/>
      <c r="CVY40" s="1354"/>
      <c r="CVZ40" s="1354"/>
      <c r="CWA40" s="1354"/>
      <c r="CWB40" s="1354"/>
      <c r="CWC40" s="1354"/>
      <c r="CWD40" s="1354"/>
      <c r="CWE40" s="1354"/>
      <c r="CWF40" s="1354"/>
      <c r="CWG40" s="1354"/>
      <c r="CWH40" s="1354"/>
      <c r="CWI40" s="1354"/>
      <c r="CWJ40" s="1354"/>
      <c r="CWK40" s="1354"/>
      <c r="CWL40" s="1354"/>
      <c r="CWM40" s="1354"/>
      <c r="CWN40" s="1354"/>
      <c r="CWO40" s="1354"/>
      <c r="CWP40" s="1354"/>
      <c r="CWQ40" s="1354"/>
      <c r="CWR40" s="1354"/>
      <c r="CWS40" s="1354"/>
      <c r="CWT40" s="1354"/>
      <c r="CWU40" s="1354"/>
      <c r="CWV40" s="1354"/>
      <c r="CWW40" s="1354"/>
      <c r="CWX40" s="1354"/>
      <c r="CWY40" s="1354"/>
      <c r="CWZ40" s="1354"/>
      <c r="CXA40" s="1354"/>
      <c r="CXB40" s="1354"/>
      <c r="CXC40" s="1354"/>
      <c r="CXD40" s="1354"/>
      <c r="CXE40" s="1354"/>
      <c r="CXF40" s="1354"/>
      <c r="CXG40" s="1354"/>
      <c r="CXH40" s="1354"/>
      <c r="CXI40" s="1354"/>
      <c r="CXJ40" s="1354"/>
      <c r="CXK40" s="1354"/>
      <c r="CXL40" s="1354"/>
      <c r="CXM40" s="1354"/>
      <c r="CXN40" s="1354"/>
      <c r="CXO40" s="1354"/>
      <c r="CXP40" s="1354"/>
      <c r="CXQ40" s="1354"/>
      <c r="CXR40" s="1354"/>
      <c r="CXS40" s="1354"/>
      <c r="CXT40" s="1354"/>
      <c r="CXU40" s="1354"/>
      <c r="CXV40" s="1354"/>
      <c r="CXW40" s="1354"/>
      <c r="CXX40" s="1354"/>
      <c r="CXY40" s="1354"/>
      <c r="CXZ40" s="1354"/>
      <c r="CYA40" s="1354"/>
      <c r="CYB40" s="1354"/>
      <c r="CYC40" s="1354"/>
      <c r="CYD40" s="1354"/>
      <c r="CYE40" s="1354"/>
      <c r="CYF40" s="1354"/>
      <c r="CYG40" s="1354"/>
      <c r="CYH40" s="1354"/>
      <c r="CYI40" s="1354"/>
      <c r="CYJ40" s="1354"/>
      <c r="CYK40" s="1354"/>
      <c r="CYL40" s="1354"/>
      <c r="CYM40" s="1354"/>
      <c r="CYN40" s="1354"/>
      <c r="CYO40" s="1354"/>
      <c r="CYP40" s="1354"/>
      <c r="CYQ40" s="1354"/>
      <c r="CYR40" s="1354"/>
      <c r="CYS40" s="1354"/>
      <c r="CYT40" s="1354"/>
      <c r="CYU40" s="1354"/>
      <c r="CYV40" s="1354"/>
      <c r="CYW40" s="1354"/>
      <c r="CYX40" s="1354"/>
      <c r="CYY40" s="1354"/>
      <c r="CYZ40" s="1354"/>
      <c r="CZA40" s="1354"/>
      <c r="CZB40" s="1354"/>
      <c r="CZC40" s="1354"/>
      <c r="CZD40" s="1354"/>
      <c r="CZE40" s="1354"/>
      <c r="CZF40" s="1354"/>
      <c r="CZG40" s="1354"/>
      <c r="CZH40" s="1354"/>
      <c r="CZI40" s="1354"/>
      <c r="CZJ40" s="1354"/>
      <c r="CZK40" s="1354"/>
      <c r="CZL40" s="1354"/>
      <c r="CZM40" s="1354"/>
      <c r="CZN40" s="1354"/>
      <c r="CZO40" s="1354"/>
      <c r="CZP40" s="1354"/>
      <c r="CZQ40" s="1354"/>
      <c r="CZR40" s="1354"/>
      <c r="CZS40" s="1354"/>
      <c r="CZT40" s="1354"/>
      <c r="CZU40" s="1354"/>
      <c r="CZV40" s="1354"/>
      <c r="CZW40" s="1354"/>
      <c r="CZX40" s="1354"/>
      <c r="CZY40" s="1354"/>
      <c r="CZZ40" s="1354"/>
      <c r="DAA40" s="1354"/>
      <c r="DAB40" s="1354"/>
      <c r="DAC40" s="1354"/>
      <c r="DAD40" s="1354"/>
      <c r="DAE40" s="1354"/>
      <c r="DAF40" s="1354"/>
      <c r="DAG40" s="1354"/>
      <c r="DAH40" s="1354"/>
      <c r="DAI40" s="1354"/>
      <c r="DAJ40" s="1354"/>
      <c r="DAK40" s="1354"/>
      <c r="DAL40" s="1354"/>
      <c r="DAM40" s="1354"/>
      <c r="DAN40" s="1354"/>
      <c r="DAO40" s="1354"/>
      <c r="DAP40" s="1354"/>
      <c r="DAQ40" s="1354"/>
      <c r="DAR40" s="1354"/>
      <c r="DAS40" s="1354"/>
      <c r="DAT40" s="1354"/>
      <c r="DAU40" s="1354"/>
      <c r="DAV40" s="1354"/>
      <c r="DAW40" s="1354"/>
      <c r="DAX40" s="1354"/>
      <c r="DAY40" s="1354"/>
      <c r="DAZ40" s="1354"/>
      <c r="DBA40" s="1354"/>
      <c r="DBB40" s="1354"/>
      <c r="DBC40" s="1354"/>
      <c r="DBD40" s="1354"/>
      <c r="DBE40" s="1354"/>
      <c r="DBF40" s="1354"/>
      <c r="DBG40" s="1354"/>
      <c r="DBH40" s="1354"/>
      <c r="DBI40" s="1354"/>
      <c r="DBJ40" s="1354"/>
      <c r="DBK40" s="1354"/>
      <c r="DBL40" s="1354"/>
      <c r="DBM40" s="1354"/>
      <c r="DBN40" s="1354"/>
      <c r="DBO40" s="1354"/>
      <c r="DBP40" s="1354"/>
      <c r="DBQ40" s="1354"/>
      <c r="DBR40" s="1354"/>
      <c r="DBS40" s="1354"/>
      <c r="DBT40" s="1354"/>
      <c r="DBU40" s="1354"/>
      <c r="DBV40" s="1354"/>
      <c r="DBW40" s="1354"/>
      <c r="DBX40" s="1354"/>
      <c r="DBY40" s="1354"/>
      <c r="DBZ40" s="1354"/>
      <c r="DCA40" s="1354"/>
      <c r="DCB40" s="1354"/>
      <c r="DCC40" s="1354"/>
      <c r="DCD40" s="1354"/>
      <c r="DCE40" s="1354"/>
      <c r="DCF40" s="1354"/>
      <c r="DCG40" s="1354"/>
      <c r="DCH40" s="1354"/>
      <c r="DCI40" s="1354"/>
      <c r="DCJ40" s="1354"/>
      <c r="DCK40" s="1354"/>
      <c r="DCL40" s="1354"/>
      <c r="DCM40" s="1354"/>
      <c r="DCN40" s="1354"/>
      <c r="DCO40" s="1354"/>
      <c r="DCP40" s="1354"/>
      <c r="DCQ40" s="1354"/>
      <c r="DCR40" s="1354"/>
      <c r="DCS40" s="1354"/>
      <c r="DCT40" s="1354"/>
      <c r="DCU40" s="1354"/>
      <c r="DCV40" s="1354"/>
      <c r="DCW40" s="1354"/>
      <c r="DCX40" s="1354"/>
      <c r="DCY40" s="1354"/>
      <c r="DCZ40" s="1354"/>
      <c r="DDA40" s="1354"/>
      <c r="DDB40" s="1354"/>
      <c r="DDC40" s="1354"/>
      <c r="DDD40" s="1354"/>
      <c r="DDE40" s="1354"/>
      <c r="DDF40" s="1354"/>
      <c r="DDG40" s="1354"/>
      <c r="DDH40" s="1354"/>
      <c r="DDI40" s="1354"/>
      <c r="DDJ40" s="1354"/>
      <c r="DDK40" s="1354"/>
      <c r="DDL40" s="1354"/>
      <c r="DDM40" s="1354"/>
      <c r="DDN40" s="1354"/>
      <c r="DDO40" s="1354"/>
      <c r="DDP40" s="1354"/>
      <c r="DDQ40" s="1354"/>
      <c r="DDR40" s="1354"/>
      <c r="DDS40" s="1354"/>
      <c r="DDT40" s="1354"/>
      <c r="DDU40" s="1354"/>
      <c r="DDV40" s="1354"/>
      <c r="DDW40" s="1354"/>
      <c r="DDX40" s="1354"/>
      <c r="DDY40" s="1354"/>
      <c r="DDZ40" s="1354"/>
      <c r="DEA40" s="1354"/>
      <c r="DEB40" s="1354"/>
      <c r="DEC40" s="1354"/>
      <c r="DED40" s="1354"/>
      <c r="DEE40" s="1354"/>
      <c r="DEF40" s="1354"/>
      <c r="DEG40" s="1354"/>
      <c r="DEH40" s="1354"/>
      <c r="DEI40" s="1354"/>
      <c r="DEJ40" s="1354"/>
      <c r="DEK40" s="1354"/>
      <c r="DEL40" s="1354"/>
      <c r="DEM40" s="1354"/>
      <c r="DEN40" s="1354"/>
      <c r="DEO40" s="1354"/>
      <c r="DEP40" s="1354"/>
      <c r="DEQ40" s="1354"/>
      <c r="DER40" s="1354"/>
      <c r="DES40" s="1354"/>
      <c r="DET40" s="1354"/>
      <c r="DEU40" s="1354"/>
      <c r="DEV40" s="1354"/>
      <c r="DEW40" s="1354"/>
      <c r="DEX40" s="1354"/>
      <c r="DEY40" s="1354"/>
      <c r="DEZ40" s="1354"/>
      <c r="DFA40" s="1354"/>
      <c r="DFB40" s="1354"/>
      <c r="DFC40" s="1354"/>
      <c r="DFD40" s="1354"/>
      <c r="DFE40" s="1354"/>
      <c r="DFF40" s="1354"/>
      <c r="DFG40" s="1354"/>
      <c r="DFH40" s="1354"/>
      <c r="DFI40" s="1354"/>
      <c r="DFJ40" s="1354"/>
      <c r="DFK40" s="1354"/>
      <c r="DFL40" s="1354"/>
      <c r="DFM40" s="1354"/>
      <c r="DFN40" s="1354"/>
      <c r="DFO40" s="1354"/>
      <c r="DFP40" s="1354"/>
      <c r="DFQ40" s="1354"/>
      <c r="DFR40" s="1354"/>
      <c r="DFS40" s="1354"/>
      <c r="DFT40" s="1354"/>
      <c r="DFU40" s="1354"/>
      <c r="DFV40" s="1354"/>
      <c r="DFW40" s="1354"/>
      <c r="DFX40" s="1354"/>
      <c r="DFY40" s="1354"/>
      <c r="DFZ40" s="1354"/>
      <c r="DGA40" s="1354"/>
      <c r="DGB40" s="1354"/>
      <c r="DGC40" s="1354"/>
      <c r="DGD40" s="1354"/>
      <c r="DGE40" s="1354"/>
      <c r="DGF40" s="1354"/>
      <c r="DGG40" s="1354"/>
      <c r="DGH40" s="1354"/>
      <c r="DGI40" s="1354"/>
      <c r="DGJ40" s="1354"/>
      <c r="DGK40" s="1354"/>
      <c r="DGL40" s="1354"/>
      <c r="DGM40" s="1354"/>
      <c r="DGN40" s="1354"/>
      <c r="DGO40" s="1354"/>
      <c r="DGP40" s="1354"/>
      <c r="DGQ40" s="1354"/>
      <c r="DGR40" s="1354"/>
      <c r="DGS40" s="1354"/>
      <c r="DGT40" s="1354"/>
      <c r="DGU40" s="1354"/>
      <c r="DGV40" s="1354"/>
      <c r="DGW40" s="1354"/>
      <c r="DGX40" s="1354"/>
      <c r="DGY40" s="1354"/>
      <c r="DGZ40" s="1354"/>
      <c r="DHA40" s="1354"/>
      <c r="DHB40" s="1354"/>
      <c r="DHC40" s="1354"/>
      <c r="DHD40" s="1354"/>
      <c r="DHE40" s="1354"/>
      <c r="DHF40" s="1354"/>
      <c r="DHG40" s="1354"/>
      <c r="DHH40" s="1354"/>
      <c r="DHI40" s="1354"/>
      <c r="DHJ40" s="1354"/>
      <c r="DHK40" s="1354"/>
      <c r="DHL40" s="1354"/>
      <c r="DHM40" s="1354"/>
      <c r="DHN40" s="1354"/>
      <c r="DHO40" s="1354"/>
      <c r="DHP40" s="1354"/>
      <c r="DHQ40" s="1354"/>
      <c r="DHR40" s="1354"/>
      <c r="DHS40" s="1354"/>
      <c r="DHT40" s="1354"/>
      <c r="DHU40" s="1354"/>
      <c r="DHV40" s="1354"/>
      <c r="DHW40" s="1354"/>
      <c r="DHX40" s="1354"/>
      <c r="DHY40" s="1354"/>
      <c r="DHZ40" s="1354"/>
      <c r="DIA40" s="1354"/>
      <c r="DIB40" s="1354"/>
      <c r="DIC40" s="1354"/>
      <c r="DID40" s="1354"/>
      <c r="DIE40" s="1354"/>
      <c r="DIF40" s="1354"/>
      <c r="DIG40" s="1354"/>
      <c r="DIH40" s="1354"/>
      <c r="DII40" s="1354"/>
      <c r="DIJ40" s="1354"/>
      <c r="DIK40" s="1354"/>
      <c r="DIL40" s="1354"/>
      <c r="DIM40" s="1354"/>
      <c r="DIN40" s="1354"/>
      <c r="DIO40" s="1354"/>
      <c r="DIP40" s="1354"/>
      <c r="DIQ40" s="1354"/>
      <c r="DIR40" s="1354"/>
      <c r="DIS40" s="1354"/>
      <c r="DIT40" s="1354"/>
      <c r="DIU40" s="1354"/>
      <c r="DIV40" s="1354"/>
      <c r="DIW40" s="1354"/>
      <c r="DIX40" s="1354"/>
      <c r="DIY40" s="1354"/>
      <c r="DIZ40" s="1354"/>
      <c r="DJA40" s="1354"/>
      <c r="DJB40" s="1354"/>
      <c r="DJC40" s="1354"/>
      <c r="DJD40" s="1354"/>
      <c r="DJE40" s="1354"/>
      <c r="DJF40" s="1354"/>
      <c r="DJG40" s="1354"/>
      <c r="DJH40" s="1354"/>
      <c r="DJI40" s="1354"/>
      <c r="DJJ40" s="1354"/>
      <c r="DJK40" s="1354"/>
      <c r="DJL40" s="1354"/>
      <c r="DJM40" s="1354"/>
      <c r="DJN40" s="1354"/>
      <c r="DJO40" s="1354"/>
      <c r="DJP40" s="1354"/>
      <c r="DJQ40" s="1354"/>
      <c r="DJR40" s="1354"/>
      <c r="DJS40" s="1354"/>
      <c r="DJT40" s="1354"/>
      <c r="DJU40" s="1354"/>
      <c r="DJV40" s="1354"/>
      <c r="DJW40" s="1354"/>
      <c r="DJX40" s="1354"/>
      <c r="DJY40" s="1354"/>
      <c r="DJZ40" s="1354"/>
      <c r="DKA40" s="1354"/>
      <c r="DKB40" s="1354"/>
      <c r="DKC40" s="1354"/>
      <c r="DKD40" s="1354"/>
      <c r="DKE40" s="1354"/>
      <c r="DKF40" s="1354"/>
      <c r="DKG40" s="1354"/>
      <c r="DKH40" s="1354"/>
      <c r="DKI40" s="1354"/>
      <c r="DKJ40" s="1354"/>
      <c r="DKK40" s="1354"/>
      <c r="DKL40" s="1354"/>
      <c r="DKM40" s="1354"/>
      <c r="DKN40" s="1354"/>
      <c r="DKO40" s="1354"/>
      <c r="DKP40" s="1354"/>
      <c r="DKQ40" s="1354"/>
      <c r="DKR40" s="1354"/>
      <c r="DKS40" s="1354"/>
      <c r="DKT40" s="1354"/>
      <c r="DKU40" s="1354"/>
      <c r="DKV40" s="1354"/>
      <c r="DKW40" s="1354"/>
      <c r="DKX40" s="1354"/>
      <c r="DKY40" s="1354"/>
      <c r="DKZ40" s="1354"/>
      <c r="DLA40" s="1354"/>
      <c r="DLB40" s="1354"/>
      <c r="DLC40" s="1354"/>
      <c r="DLD40" s="1354"/>
      <c r="DLE40" s="1354"/>
      <c r="DLF40" s="1354"/>
      <c r="DLG40" s="1354"/>
      <c r="DLH40" s="1354"/>
      <c r="DLI40" s="1354"/>
      <c r="DLJ40" s="1354"/>
      <c r="DLK40" s="1354"/>
      <c r="DLL40" s="1354"/>
      <c r="DLM40" s="1354"/>
      <c r="DLN40" s="1354"/>
      <c r="DLO40" s="1354"/>
      <c r="DLP40" s="1354"/>
      <c r="DLQ40" s="1354"/>
      <c r="DLR40" s="1354"/>
      <c r="DLS40" s="1354"/>
      <c r="DLT40" s="1354"/>
      <c r="DLU40" s="1354"/>
      <c r="DLV40" s="1354"/>
      <c r="DLW40" s="1354"/>
      <c r="DLX40" s="1354"/>
      <c r="DLY40" s="1354"/>
      <c r="DLZ40" s="1354"/>
      <c r="DMA40" s="1354"/>
      <c r="DMB40" s="1354"/>
      <c r="DMC40" s="1354"/>
      <c r="DMD40" s="1354"/>
      <c r="DME40" s="1354"/>
      <c r="DMF40" s="1354"/>
      <c r="DMG40" s="1354"/>
      <c r="DMH40" s="1354"/>
      <c r="DMI40" s="1354"/>
      <c r="DMJ40" s="1354"/>
      <c r="DMK40" s="1354"/>
      <c r="DML40" s="1354"/>
      <c r="DMM40" s="1354"/>
      <c r="DMN40" s="1354"/>
      <c r="DMO40" s="1354"/>
      <c r="DMP40" s="1354"/>
      <c r="DMQ40" s="1354"/>
      <c r="DMR40" s="1354"/>
      <c r="DMS40" s="1354"/>
      <c r="DMT40" s="1354"/>
      <c r="DMU40" s="1354"/>
      <c r="DMV40" s="1354"/>
      <c r="DMW40" s="1354"/>
      <c r="DMX40" s="1354"/>
      <c r="DMY40" s="1354"/>
      <c r="DMZ40" s="1354"/>
      <c r="DNA40" s="1354"/>
      <c r="DNB40" s="1354"/>
      <c r="DNC40" s="1354"/>
      <c r="DND40" s="1354"/>
      <c r="DNE40" s="1354"/>
      <c r="DNF40" s="1354"/>
      <c r="DNG40" s="1354"/>
      <c r="DNH40" s="1354"/>
      <c r="DNI40" s="1354"/>
      <c r="DNJ40" s="1354"/>
      <c r="DNK40" s="1354"/>
      <c r="DNL40" s="1354"/>
      <c r="DNM40" s="1354"/>
      <c r="DNN40" s="1354"/>
      <c r="DNO40" s="1354"/>
      <c r="DNP40" s="1354"/>
      <c r="DNQ40" s="1354"/>
      <c r="DNR40" s="1354"/>
      <c r="DNS40" s="1354"/>
      <c r="DNT40" s="1354"/>
      <c r="DNU40" s="1354"/>
      <c r="DNV40" s="1354"/>
      <c r="DNW40" s="1354"/>
      <c r="DNX40" s="1354"/>
      <c r="DNY40" s="1354"/>
      <c r="DNZ40" s="1354"/>
      <c r="DOA40" s="1354"/>
      <c r="DOB40" s="1354"/>
      <c r="DOC40" s="1354"/>
      <c r="DOD40" s="1354"/>
      <c r="DOE40" s="1354"/>
      <c r="DOF40" s="1354"/>
      <c r="DOG40" s="1354"/>
      <c r="DOH40" s="1354"/>
      <c r="DOI40" s="1354"/>
      <c r="DOJ40" s="1354"/>
      <c r="DOK40" s="1354"/>
      <c r="DOL40" s="1354"/>
      <c r="DOM40" s="1354"/>
      <c r="DON40" s="1354"/>
      <c r="DOO40" s="1354"/>
      <c r="DOP40" s="1354"/>
      <c r="DOQ40" s="1354"/>
      <c r="DOR40" s="1354"/>
      <c r="DOS40" s="1354"/>
      <c r="DOT40" s="1354"/>
      <c r="DOU40" s="1354"/>
      <c r="DOV40" s="1354"/>
      <c r="DOW40" s="1354"/>
      <c r="DOX40" s="1354"/>
      <c r="DOY40" s="1354"/>
      <c r="DOZ40" s="1354"/>
      <c r="DPA40" s="1354"/>
      <c r="DPB40" s="1354"/>
      <c r="DPC40" s="1354"/>
      <c r="DPD40" s="1354"/>
      <c r="DPE40" s="1354"/>
      <c r="DPF40" s="1354"/>
      <c r="DPG40" s="1354"/>
      <c r="DPH40" s="1354"/>
      <c r="DPI40" s="1354"/>
      <c r="DPJ40" s="1354"/>
      <c r="DPK40" s="1354"/>
      <c r="DPL40" s="1354"/>
      <c r="DPM40" s="1354"/>
      <c r="DPN40" s="1354"/>
      <c r="DPO40" s="1354"/>
      <c r="DPP40" s="1354"/>
      <c r="DPQ40" s="1354"/>
      <c r="DPR40" s="1354"/>
      <c r="DPS40" s="1354"/>
      <c r="DPT40" s="1354"/>
      <c r="DPU40" s="1354"/>
      <c r="DPV40" s="1354"/>
      <c r="DPW40" s="1354"/>
      <c r="DPX40" s="1354"/>
      <c r="DPY40" s="1354"/>
      <c r="DPZ40" s="1354"/>
      <c r="DQA40" s="1354"/>
      <c r="DQB40" s="1354"/>
      <c r="DQC40" s="1354"/>
      <c r="DQD40" s="1354"/>
      <c r="DQE40" s="1354"/>
      <c r="DQF40" s="1354"/>
      <c r="DQG40" s="1354"/>
      <c r="DQH40" s="1354"/>
      <c r="DQI40" s="1354"/>
      <c r="DQJ40" s="1354"/>
      <c r="DQK40" s="1354"/>
      <c r="DQL40" s="1354"/>
      <c r="DQM40" s="1354"/>
      <c r="DQN40" s="1354"/>
      <c r="DQO40" s="1354"/>
      <c r="DQP40" s="1354"/>
      <c r="DQQ40" s="1354"/>
      <c r="DQR40" s="1354"/>
      <c r="DQS40" s="1354"/>
      <c r="DQT40" s="1354"/>
      <c r="DQU40" s="1354"/>
      <c r="DQV40" s="1354"/>
      <c r="DQW40" s="1354"/>
      <c r="DQX40" s="1354"/>
      <c r="DQY40" s="1354"/>
      <c r="DQZ40" s="1354"/>
      <c r="DRA40" s="1354"/>
      <c r="DRB40" s="1354"/>
      <c r="DRC40" s="1354"/>
      <c r="DRD40" s="1354"/>
      <c r="DRE40" s="1354"/>
      <c r="DRF40" s="1354"/>
      <c r="DRG40" s="1354"/>
      <c r="DRH40" s="1354"/>
      <c r="DRI40" s="1354"/>
      <c r="DRJ40" s="1354"/>
      <c r="DRK40" s="1354"/>
      <c r="DRL40" s="1354"/>
      <c r="DRM40" s="1354"/>
      <c r="DRN40" s="1354"/>
      <c r="DRO40" s="1354"/>
      <c r="DRP40" s="1354"/>
      <c r="DRQ40" s="1354"/>
      <c r="DRR40" s="1354"/>
      <c r="DRS40" s="1354"/>
      <c r="DRT40" s="1354"/>
      <c r="DRU40" s="1354"/>
      <c r="DRV40" s="1354"/>
      <c r="DRW40" s="1354"/>
      <c r="DRX40" s="1354"/>
      <c r="DRY40" s="1354"/>
      <c r="DRZ40" s="1354"/>
      <c r="DSA40" s="1354"/>
      <c r="DSB40" s="1354"/>
      <c r="DSC40" s="1354"/>
      <c r="DSD40" s="1354"/>
      <c r="DSE40" s="1354"/>
      <c r="DSF40" s="1354"/>
      <c r="DSG40" s="1354"/>
      <c r="DSH40" s="1354"/>
      <c r="DSI40" s="1354"/>
      <c r="DSJ40" s="1354"/>
      <c r="DSK40" s="1354"/>
      <c r="DSL40" s="1354"/>
      <c r="DSM40" s="1354"/>
      <c r="DSN40" s="1354"/>
      <c r="DSO40" s="1354"/>
      <c r="DSP40" s="1354"/>
      <c r="DSQ40" s="1354"/>
      <c r="DSR40" s="1354"/>
      <c r="DSS40" s="1354"/>
      <c r="DST40" s="1354"/>
      <c r="DSU40" s="1354"/>
      <c r="DSV40" s="1354"/>
      <c r="DSW40" s="1354"/>
      <c r="DSX40" s="1354"/>
      <c r="DSY40" s="1354"/>
      <c r="DSZ40" s="1354"/>
      <c r="DTA40" s="1354"/>
      <c r="DTB40" s="1354"/>
      <c r="DTC40" s="1354"/>
      <c r="DTD40" s="1354"/>
      <c r="DTE40" s="1354"/>
      <c r="DTF40" s="1354"/>
      <c r="DTG40" s="1354"/>
      <c r="DTH40" s="1354"/>
      <c r="DTI40" s="1354"/>
      <c r="DTJ40" s="1354"/>
      <c r="DTK40" s="1354"/>
      <c r="DTL40" s="1354"/>
      <c r="DTM40" s="1354"/>
      <c r="DTN40" s="1354"/>
      <c r="DTO40" s="1354"/>
      <c r="DTP40" s="1354"/>
      <c r="DTQ40" s="1354"/>
      <c r="DTR40" s="1354"/>
      <c r="DTS40" s="1354"/>
      <c r="DTT40" s="1354"/>
      <c r="DTU40" s="1354"/>
      <c r="DTV40" s="1354"/>
      <c r="DTW40" s="1354"/>
      <c r="DTX40" s="1354"/>
      <c r="DTY40" s="1354"/>
      <c r="DTZ40" s="1354"/>
      <c r="DUA40" s="1354"/>
      <c r="DUB40" s="1354"/>
      <c r="DUC40" s="1354"/>
      <c r="DUD40" s="1354"/>
      <c r="DUE40" s="1354"/>
      <c r="DUF40" s="1354"/>
      <c r="DUG40" s="1354"/>
      <c r="DUH40" s="1354"/>
      <c r="DUI40" s="1354"/>
      <c r="DUJ40" s="1354"/>
      <c r="DUK40" s="1354"/>
      <c r="DUL40" s="1354"/>
      <c r="DUM40" s="1354"/>
      <c r="DUN40" s="1354"/>
      <c r="DUO40" s="1354"/>
      <c r="DUP40" s="1354"/>
      <c r="DUQ40" s="1354"/>
      <c r="DUR40" s="1354"/>
      <c r="DUS40" s="1354"/>
      <c r="DUT40" s="1354"/>
      <c r="DUU40" s="1354"/>
      <c r="DUV40" s="1354"/>
      <c r="DUW40" s="1354"/>
      <c r="DUX40" s="1354"/>
      <c r="DUY40" s="1354"/>
      <c r="DUZ40" s="1354"/>
      <c r="DVA40" s="1354"/>
      <c r="DVB40" s="1354"/>
      <c r="DVC40" s="1354"/>
      <c r="DVD40" s="1354"/>
      <c r="DVE40" s="1354"/>
      <c r="DVF40" s="1354"/>
      <c r="DVG40" s="1354"/>
      <c r="DVH40" s="1354"/>
      <c r="DVI40" s="1354"/>
      <c r="DVJ40" s="1354"/>
      <c r="DVK40" s="1354"/>
      <c r="DVL40" s="1354"/>
      <c r="DVM40" s="1354"/>
      <c r="DVN40" s="1354"/>
      <c r="DVO40" s="1354"/>
      <c r="DVP40" s="1354"/>
      <c r="DVQ40" s="1354"/>
      <c r="DVR40" s="1354"/>
      <c r="DVS40" s="1354"/>
      <c r="DVT40" s="1354"/>
      <c r="DVU40" s="1354"/>
      <c r="DVV40" s="1354"/>
      <c r="DVW40" s="1354"/>
      <c r="DVX40" s="1354"/>
      <c r="DVY40" s="1354"/>
      <c r="DVZ40" s="1354"/>
      <c r="DWA40" s="1354"/>
      <c r="DWB40" s="1354"/>
      <c r="DWC40" s="1354"/>
      <c r="DWD40" s="1354"/>
      <c r="DWE40" s="1354"/>
      <c r="DWF40" s="1354"/>
      <c r="DWG40" s="1354"/>
      <c r="DWH40" s="1354"/>
      <c r="DWI40" s="1354"/>
      <c r="DWJ40" s="1354"/>
      <c r="DWK40" s="1354"/>
      <c r="DWL40" s="1354"/>
      <c r="DWM40" s="1354"/>
      <c r="DWN40" s="1354"/>
      <c r="DWO40" s="1354"/>
      <c r="DWP40" s="1354"/>
      <c r="DWQ40" s="1354"/>
      <c r="DWR40" s="1354"/>
      <c r="DWS40" s="1354"/>
      <c r="DWT40" s="1354"/>
      <c r="DWU40" s="1354"/>
      <c r="DWV40" s="1354"/>
      <c r="DWW40" s="1354"/>
      <c r="DWX40" s="1354"/>
      <c r="DWY40" s="1354"/>
      <c r="DWZ40" s="1354"/>
      <c r="DXA40" s="1354"/>
      <c r="DXB40" s="1354"/>
      <c r="DXC40" s="1354"/>
      <c r="DXD40" s="1354"/>
      <c r="DXE40" s="1354"/>
      <c r="DXF40" s="1354"/>
      <c r="DXG40" s="1354"/>
      <c r="DXH40" s="1354"/>
      <c r="DXI40" s="1354"/>
      <c r="DXJ40" s="1354"/>
      <c r="DXK40" s="1354"/>
      <c r="DXL40" s="1354"/>
      <c r="DXM40" s="1354"/>
      <c r="DXN40" s="1354"/>
      <c r="DXO40" s="1354"/>
      <c r="DXP40" s="1354"/>
      <c r="DXQ40" s="1354"/>
      <c r="DXR40" s="1354"/>
      <c r="DXS40" s="1354"/>
      <c r="DXT40" s="1354"/>
      <c r="DXU40" s="1354"/>
      <c r="DXV40" s="1354"/>
      <c r="DXW40" s="1354"/>
      <c r="DXX40" s="1354"/>
      <c r="DXY40" s="1354"/>
      <c r="DXZ40" s="1354"/>
      <c r="DYA40" s="1354"/>
      <c r="DYB40" s="1354"/>
      <c r="DYC40" s="1354"/>
      <c r="DYD40" s="1354"/>
      <c r="DYE40" s="1354"/>
      <c r="DYF40" s="1354"/>
      <c r="DYG40" s="1354"/>
      <c r="DYH40" s="1354"/>
      <c r="DYI40" s="1354"/>
      <c r="DYJ40" s="1354"/>
      <c r="DYK40" s="1354"/>
      <c r="DYL40" s="1354"/>
      <c r="DYM40" s="1354"/>
      <c r="DYN40" s="1354"/>
      <c r="DYO40" s="1354"/>
      <c r="DYP40" s="1354"/>
      <c r="DYQ40" s="1354"/>
      <c r="DYR40" s="1354"/>
      <c r="DYS40" s="1354"/>
      <c r="DYT40" s="1354"/>
      <c r="DYU40" s="1354"/>
      <c r="DYV40" s="1354"/>
      <c r="DYW40" s="1354"/>
      <c r="DYX40" s="1354"/>
      <c r="DYY40" s="1354"/>
      <c r="DYZ40" s="1354"/>
      <c r="DZA40" s="1354"/>
      <c r="DZB40" s="1354"/>
      <c r="DZC40" s="1354"/>
      <c r="DZD40" s="1354"/>
      <c r="DZE40" s="1354"/>
      <c r="DZF40" s="1354"/>
      <c r="DZG40" s="1354"/>
      <c r="DZH40" s="1354"/>
      <c r="DZI40" s="1354"/>
      <c r="DZJ40" s="1354"/>
      <c r="DZK40" s="1354"/>
      <c r="DZL40" s="1354"/>
      <c r="DZM40" s="1354"/>
      <c r="DZN40" s="1354"/>
      <c r="DZO40" s="1354"/>
      <c r="DZP40" s="1354"/>
      <c r="DZQ40" s="1354"/>
      <c r="DZR40" s="1354"/>
      <c r="DZS40" s="1354"/>
      <c r="DZT40" s="1354"/>
      <c r="DZU40" s="1354"/>
      <c r="DZV40" s="1354"/>
      <c r="DZW40" s="1354"/>
      <c r="DZX40" s="1354"/>
      <c r="DZY40" s="1354"/>
      <c r="DZZ40" s="1354"/>
      <c r="EAA40" s="1354"/>
      <c r="EAB40" s="1354"/>
      <c r="EAC40" s="1354"/>
      <c r="EAD40" s="1354"/>
      <c r="EAE40" s="1354"/>
      <c r="EAF40" s="1354"/>
      <c r="EAG40" s="1354"/>
      <c r="EAH40" s="1354"/>
      <c r="EAI40" s="1354"/>
      <c r="EAJ40" s="1354"/>
      <c r="EAK40" s="1354"/>
      <c r="EAL40" s="1354"/>
      <c r="EAM40" s="1354"/>
      <c r="EAN40" s="1354"/>
      <c r="EAO40" s="1354"/>
      <c r="EAP40" s="1354"/>
      <c r="EAQ40" s="1354"/>
      <c r="EAR40" s="1354"/>
      <c r="EAS40" s="1354"/>
      <c r="EAT40" s="1354"/>
      <c r="EAU40" s="1354"/>
      <c r="EAV40" s="1354"/>
      <c r="EAW40" s="1354"/>
      <c r="EAX40" s="1354"/>
      <c r="EAY40" s="1354"/>
      <c r="EAZ40" s="1354"/>
      <c r="EBA40" s="1354"/>
      <c r="EBB40" s="1354"/>
      <c r="EBC40" s="1354"/>
      <c r="EBD40" s="1354"/>
      <c r="EBE40" s="1354"/>
      <c r="EBF40" s="1354"/>
      <c r="EBG40" s="1354"/>
      <c r="EBH40" s="1354"/>
      <c r="EBI40" s="1354"/>
      <c r="EBJ40" s="1354"/>
      <c r="EBK40" s="1354"/>
      <c r="EBL40" s="1354"/>
      <c r="EBM40" s="1354"/>
      <c r="EBN40" s="1354"/>
      <c r="EBO40" s="1354"/>
      <c r="EBP40" s="1354"/>
      <c r="EBQ40" s="1354"/>
      <c r="EBR40" s="1354"/>
      <c r="EBS40" s="1354"/>
      <c r="EBT40" s="1354"/>
      <c r="EBU40" s="1354"/>
      <c r="EBV40" s="1354"/>
      <c r="EBW40" s="1354"/>
      <c r="EBX40" s="1354"/>
      <c r="EBY40" s="1354"/>
      <c r="EBZ40" s="1354"/>
      <c r="ECA40" s="1354"/>
      <c r="ECB40" s="1354"/>
      <c r="ECC40" s="1354"/>
      <c r="ECD40" s="1354"/>
      <c r="ECE40" s="1354"/>
      <c r="ECF40" s="1354"/>
      <c r="ECG40" s="1354"/>
      <c r="ECH40" s="1354"/>
      <c r="ECI40" s="1354"/>
      <c r="ECJ40" s="1354"/>
      <c r="ECK40" s="1354"/>
      <c r="ECL40" s="1354"/>
      <c r="ECM40" s="1354"/>
      <c r="ECN40" s="1354"/>
      <c r="ECO40" s="1354"/>
      <c r="ECP40" s="1354"/>
      <c r="ECQ40" s="1354"/>
      <c r="ECR40" s="1354"/>
      <c r="ECS40" s="1354"/>
      <c r="ECT40" s="1354"/>
      <c r="ECU40" s="1354"/>
      <c r="ECV40" s="1354"/>
      <c r="ECW40" s="1354"/>
      <c r="ECX40" s="1354"/>
      <c r="ECY40" s="1354"/>
      <c r="ECZ40" s="1354"/>
      <c r="EDA40" s="1354"/>
      <c r="EDB40" s="1354"/>
      <c r="EDC40" s="1354"/>
      <c r="EDD40" s="1354"/>
      <c r="EDE40" s="1354"/>
      <c r="EDF40" s="1354"/>
      <c r="EDG40" s="1354"/>
      <c r="EDH40" s="1354"/>
      <c r="EDI40" s="1354"/>
      <c r="EDJ40" s="1354"/>
      <c r="EDK40" s="1354"/>
      <c r="EDL40" s="1354"/>
      <c r="EDM40" s="1354"/>
      <c r="EDN40" s="1354"/>
      <c r="EDO40" s="1354"/>
      <c r="EDP40" s="1354"/>
      <c r="EDQ40" s="1354"/>
      <c r="EDR40" s="1354"/>
      <c r="EDS40" s="1354"/>
      <c r="EDT40" s="1354"/>
      <c r="EDU40" s="1354"/>
      <c r="EDV40" s="1354"/>
      <c r="EDW40" s="1354"/>
      <c r="EDX40" s="1354"/>
      <c r="EDY40" s="1354"/>
      <c r="EDZ40" s="1354"/>
      <c r="EEA40" s="1354"/>
      <c r="EEB40" s="1354"/>
      <c r="EEC40" s="1354"/>
      <c r="EED40" s="1354"/>
      <c r="EEE40" s="1354"/>
      <c r="EEF40" s="1354"/>
      <c r="EEG40" s="1354"/>
      <c r="EEH40" s="1354"/>
      <c r="EEI40" s="1354"/>
      <c r="EEJ40" s="1354"/>
      <c r="EEK40" s="1354"/>
      <c r="EEL40" s="1354"/>
      <c r="EEM40" s="1354"/>
      <c r="EEN40" s="1354"/>
      <c r="EEO40" s="1354"/>
      <c r="EEP40" s="1354"/>
      <c r="EEQ40" s="1354"/>
      <c r="EER40" s="1354"/>
      <c r="EES40" s="1354"/>
      <c r="EET40" s="1354"/>
      <c r="EEU40" s="1354"/>
      <c r="EEV40" s="1354"/>
      <c r="EEW40" s="1354"/>
      <c r="EEX40" s="1354"/>
      <c r="EEY40" s="1354"/>
      <c r="EEZ40" s="1354"/>
      <c r="EFA40" s="1354"/>
      <c r="EFB40" s="1354"/>
      <c r="EFC40" s="1354"/>
      <c r="EFD40" s="1354"/>
      <c r="EFE40" s="1354"/>
      <c r="EFF40" s="1354"/>
      <c r="EFG40" s="1354"/>
      <c r="EFH40" s="1354"/>
      <c r="EFI40" s="1354"/>
      <c r="EFJ40" s="1354"/>
      <c r="EFK40" s="1354"/>
      <c r="EFL40" s="1354"/>
      <c r="EFM40" s="1354"/>
      <c r="EFN40" s="1354"/>
      <c r="EFO40" s="1354"/>
      <c r="EFP40" s="1354"/>
      <c r="EFQ40" s="1354"/>
      <c r="EFR40" s="1354"/>
      <c r="EFS40" s="1354"/>
      <c r="EFT40" s="1354"/>
      <c r="EFU40" s="1354"/>
      <c r="EFV40" s="1354"/>
      <c r="EFW40" s="1354"/>
      <c r="EFX40" s="1354"/>
      <c r="EFY40" s="1354"/>
      <c r="EFZ40" s="1354"/>
      <c r="EGA40" s="1354"/>
      <c r="EGB40" s="1354"/>
      <c r="EGC40" s="1354"/>
      <c r="EGD40" s="1354"/>
      <c r="EGE40" s="1354"/>
      <c r="EGF40" s="1354"/>
      <c r="EGG40" s="1354"/>
      <c r="EGH40" s="1354"/>
      <c r="EGI40" s="1354"/>
      <c r="EGJ40" s="1354"/>
      <c r="EGK40" s="1354"/>
      <c r="EGL40" s="1354"/>
      <c r="EGM40" s="1354"/>
      <c r="EGN40" s="1354"/>
      <c r="EGO40" s="1354"/>
      <c r="EGP40" s="1354"/>
      <c r="EGQ40" s="1354"/>
      <c r="EGR40" s="1354"/>
      <c r="EGS40" s="1354"/>
      <c r="EGT40" s="1354"/>
      <c r="EGU40" s="1354"/>
      <c r="EGV40" s="1354"/>
      <c r="EGW40" s="1354"/>
      <c r="EGX40" s="1354"/>
      <c r="EGY40" s="1354"/>
      <c r="EGZ40" s="1354"/>
      <c r="EHA40" s="1354"/>
      <c r="EHB40" s="1354"/>
      <c r="EHC40" s="1354"/>
      <c r="EHD40" s="1354"/>
      <c r="EHE40" s="1354"/>
      <c r="EHF40" s="1354"/>
      <c r="EHG40" s="1354"/>
      <c r="EHH40" s="1354"/>
      <c r="EHI40" s="1354"/>
      <c r="EHJ40" s="1354"/>
      <c r="EHK40" s="1354"/>
      <c r="EHL40" s="1354"/>
      <c r="EHM40" s="1354"/>
      <c r="EHN40" s="1354"/>
      <c r="EHO40" s="1354"/>
      <c r="EHP40" s="1354"/>
      <c r="EHQ40" s="1354"/>
      <c r="EHR40" s="1354"/>
      <c r="EHS40" s="1354"/>
      <c r="EHT40" s="1354"/>
      <c r="EHU40" s="1354"/>
      <c r="EHV40" s="1354"/>
      <c r="EHW40" s="1354"/>
      <c r="EHX40" s="1354"/>
      <c r="EHY40" s="1354"/>
      <c r="EHZ40" s="1354"/>
      <c r="EIA40" s="1354"/>
      <c r="EIB40" s="1354"/>
      <c r="EIC40" s="1354"/>
      <c r="EID40" s="1354"/>
      <c r="EIE40" s="1354"/>
      <c r="EIF40" s="1354"/>
      <c r="EIG40" s="1354"/>
      <c r="EIH40" s="1354"/>
      <c r="EII40" s="1354"/>
      <c r="EIJ40" s="1354"/>
      <c r="EIK40" s="1354"/>
      <c r="EIL40" s="1354"/>
      <c r="EIM40" s="1354"/>
      <c r="EIN40" s="1354"/>
      <c r="EIO40" s="1354"/>
      <c r="EIP40" s="1354"/>
      <c r="EIQ40" s="1354"/>
      <c r="EIR40" s="1354"/>
      <c r="EIS40" s="1354"/>
      <c r="EIT40" s="1354"/>
      <c r="EIU40" s="1354"/>
      <c r="EIV40" s="1354"/>
      <c r="EIW40" s="1354"/>
      <c r="EIX40" s="1354"/>
      <c r="EIY40" s="1354"/>
      <c r="EIZ40" s="1354"/>
      <c r="EJA40" s="1354"/>
      <c r="EJB40" s="1354"/>
      <c r="EJC40" s="1354"/>
      <c r="EJD40" s="1354"/>
      <c r="EJE40" s="1354"/>
      <c r="EJF40" s="1354"/>
      <c r="EJG40" s="1354"/>
      <c r="EJH40" s="1354"/>
      <c r="EJI40" s="1354"/>
      <c r="EJJ40" s="1354"/>
      <c r="EJK40" s="1354"/>
      <c r="EJL40" s="1354"/>
      <c r="EJM40" s="1354"/>
      <c r="EJN40" s="1354"/>
      <c r="EJO40" s="1354"/>
      <c r="EJP40" s="1354"/>
      <c r="EJQ40" s="1354"/>
      <c r="EJR40" s="1354"/>
      <c r="EJS40" s="1354"/>
      <c r="EJT40" s="1354"/>
      <c r="EJU40" s="1354"/>
      <c r="EJV40" s="1354"/>
      <c r="EJW40" s="1354"/>
      <c r="EJX40" s="1354"/>
      <c r="EJY40" s="1354"/>
      <c r="EJZ40" s="1354"/>
      <c r="EKA40" s="1354"/>
      <c r="EKB40" s="1354"/>
      <c r="EKC40" s="1354"/>
      <c r="EKD40" s="1354"/>
      <c r="EKE40" s="1354"/>
      <c r="EKF40" s="1354"/>
      <c r="EKG40" s="1354"/>
      <c r="EKH40" s="1354"/>
      <c r="EKI40" s="1354"/>
      <c r="EKJ40" s="1354"/>
      <c r="EKK40" s="1354"/>
      <c r="EKL40" s="1354"/>
      <c r="EKM40" s="1354"/>
      <c r="EKN40" s="1354"/>
      <c r="EKO40" s="1354"/>
      <c r="EKP40" s="1354"/>
      <c r="EKQ40" s="1354"/>
      <c r="EKR40" s="1354"/>
      <c r="EKS40" s="1354"/>
      <c r="EKT40" s="1354"/>
      <c r="EKU40" s="1354"/>
      <c r="EKV40" s="1354"/>
      <c r="EKW40" s="1354"/>
      <c r="EKX40" s="1354"/>
      <c r="EKY40" s="1354"/>
      <c r="EKZ40" s="1354"/>
      <c r="ELA40" s="1354"/>
      <c r="ELB40" s="1354"/>
      <c r="ELC40" s="1354"/>
      <c r="ELD40" s="1354"/>
      <c r="ELE40" s="1354"/>
      <c r="ELF40" s="1354"/>
      <c r="ELG40" s="1354"/>
      <c r="ELH40" s="1354"/>
      <c r="ELI40" s="1354"/>
      <c r="ELJ40" s="1354"/>
      <c r="ELK40" s="1354"/>
      <c r="ELL40" s="1354"/>
      <c r="ELM40" s="1354"/>
      <c r="ELN40" s="1354"/>
      <c r="ELO40" s="1354"/>
      <c r="ELP40" s="1354"/>
      <c r="ELQ40" s="1354"/>
      <c r="ELR40" s="1354"/>
      <c r="ELS40" s="1354"/>
      <c r="ELT40" s="1354"/>
      <c r="ELU40" s="1354"/>
      <c r="ELV40" s="1354"/>
      <c r="ELW40" s="1354"/>
      <c r="ELX40" s="1354"/>
      <c r="ELY40" s="1354"/>
      <c r="ELZ40" s="1354"/>
      <c r="EMA40" s="1354"/>
      <c r="EMB40" s="1354"/>
      <c r="EMC40" s="1354"/>
      <c r="EMD40" s="1354"/>
      <c r="EME40" s="1354"/>
      <c r="EMF40" s="1354"/>
      <c r="EMG40" s="1354"/>
      <c r="EMH40" s="1354"/>
      <c r="EMI40" s="1354"/>
      <c r="EMJ40" s="1354"/>
      <c r="EMK40" s="1354"/>
      <c r="EML40" s="1354"/>
      <c r="EMM40" s="1354"/>
      <c r="EMN40" s="1354"/>
      <c r="EMO40" s="1354"/>
      <c r="EMP40" s="1354"/>
      <c r="EMQ40" s="1354"/>
      <c r="EMR40" s="1354"/>
      <c r="EMS40" s="1354"/>
      <c r="EMT40" s="1354"/>
      <c r="EMU40" s="1354"/>
      <c r="EMV40" s="1354"/>
      <c r="EMW40" s="1354"/>
      <c r="EMX40" s="1354"/>
      <c r="EMY40" s="1354"/>
      <c r="EMZ40" s="1354"/>
      <c r="ENA40" s="1354"/>
      <c r="ENB40" s="1354"/>
      <c r="ENC40" s="1354"/>
      <c r="END40" s="1354"/>
      <c r="ENE40" s="1354"/>
      <c r="ENF40" s="1354"/>
      <c r="ENG40" s="1354"/>
      <c r="ENH40" s="1354"/>
      <c r="ENI40" s="1354"/>
      <c r="ENJ40" s="1354"/>
      <c r="ENK40" s="1354"/>
      <c r="ENL40" s="1354"/>
      <c r="ENM40" s="1354"/>
      <c r="ENN40" s="1354"/>
      <c r="ENO40" s="1354"/>
      <c r="ENP40" s="1354"/>
      <c r="ENQ40" s="1354"/>
      <c r="ENR40" s="1354"/>
      <c r="ENS40" s="1354"/>
      <c r="ENT40" s="1354"/>
      <c r="ENU40" s="1354"/>
      <c r="ENV40" s="1354"/>
      <c r="ENW40" s="1354"/>
      <c r="ENX40" s="1354"/>
      <c r="ENY40" s="1354"/>
      <c r="ENZ40" s="1354"/>
      <c r="EOA40" s="1354"/>
      <c r="EOB40" s="1354"/>
      <c r="EOC40" s="1354"/>
      <c r="EOD40" s="1354"/>
      <c r="EOE40" s="1354"/>
      <c r="EOF40" s="1354"/>
      <c r="EOG40" s="1354"/>
      <c r="EOH40" s="1354"/>
      <c r="EOI40" s="1354"/>
      <c r="EOJ40" s="1354"/>
      <c r="EOK40" s="1354"/>
      <c r="EOL40" s="1354"/>
      <c r="EOM40" s="1354"/>
      <c r="EON40" s="1354"/>
      <c r="EOO40" s="1354"/>
      <c r="EOP40" s="1354"/>
      <c r="EOQ40" s="1354"/>
      <c r="EOR40" s="1354"/>
      <c r="EOS40" s="1354"/>
      <c r="EOT40" s="1354"/>
      <c r="EOU40" s="1354"/>
      <c r="EOV40" s="1354"/>
      <c r="EOW40" s="1354"/>
      <c r="EOX40" s="1354"/>
      <c r="EOY40" s="1354"/>
      <c r="EOZ40" s="1354"/>
      <c r="EPA40" s="1354"/>
      <c r="EPB40" s="1354"/>
      <c r="EPC40" s="1354"/>
      <c r="EPD40" s="1354"/>
      <c r="EPE40" s="1354"/>
      <c r="EPF40" s="1354"/>
      <c r="EPG40" s="1354"/>
      <c r="EPH40" s="1354"/>
      <c r="EPI40" s="1354"/>
      <c r="EPJ40" s="1354"/>
      <c r="EPK40" s="1354"/>
      <c r="EPL40" s="1354"/>
      <c r="EPM40" s="1354"/>
      <c r="EPN40" s="1354"/>
      <c r="EPO40" s="1354"/>
      <c r="EPP40" s="1354"/>
      <c r="EPQ40" s="1354"/>
      <c r="EPR40" s="1354"/>
      <c r="EPS40" s="1354"/>
      <c r="EPT40" s="1354"/>
      <c r="EPU40" s="1354"/>
      <c r="EPV40" s="1354"/>
      <c r="EPW40" s="1354"/>
      <c r="EPX40" s="1354"/>
      <c r="EPY40" s="1354"/>
      <c r="EPZ40" s="1354"/>
      <c r="EQA40" s="1354"/>
      <c r="EQB40" s="1354"/>
      <c r="EQC40" s="1354"/>
      <c r="EQD40" s="1354"/>
      <c r="EQE40" s="1354"/>
      <c r="EQF40" s="1354"/>
      <c r="EQG40" s="1354"/>
      <c r="EQH40" s="1354"/>
      <c r="EQI40" s="1354"/>
      <c r="EQJ40" s="1354"/>
      <c r="EQK40" s="1354"/>
      <c r="EQL40" s="1354"/>
      <c r="EQM40" s="1354"/>
      <c r="EQN40" s="1354"/>
      <c r="EQO40" s="1354"/>
      <c r="EQP40" s="1354"/>
      <c r="EQQ40" s="1354"/>
      <c r="EQR40" s="1354"/>
      <c r="EQS40" s="1354"/>
      <c r="EQT40" s="1354"/>
      <c r="EQU40" s="1354"/>
      <c r="EQV40" s="1354"/>
      <c r="EQW40" s="1354"/>
      <c r="EQX40" s="1354"/>
      <c r="EQY40" s="1354"/>
      <c r="EQZ40" s="1354"/>
      <c r="ERA40" s="1354"/>
      <c r="ERB40" s="1354"/>
      <c r="ERC40" s="1354"/>
      <c r="ERD40" s="1354"/>
      <c r="ERE40" s="1354"/>
      <c r="ERF40" s="1354"/>
      <c r="ERG40" s="1354"/>
      <c r="ERH40" s="1354"/>
      <c r="ERI40" s="1354"/>
      <c r="ERJ40" s="1354"/>
      <c r="ERK40" s="1354"/>
      <c r="ERL40" s="1354"/>
      <c r="ERM40" s="1354"/>
      <c r="ERN40" s="1354"/>
      <c r="ERO40" s="1354"/>
      <c r="ERP40" s="1354"/>
      <c r="ERQ40" s="1354"/>
      <c r="ERR40" s="1354"/>
      <c r="ERS40" s="1354"/>
      <c r="ERT40" s="1354"/>
      <c r="ERU40" s="1354"/>
      <c r="ERV40" s="1354"/>
      <c r="ERW40" s="1354"/>
      <c r="ERX40" s="1354"/>
      <c r="ERY40" s="1354"/>
      <c r="ERZ40" s="1354"/>
      <c r="ESA40" s="1354"/>
      <c r="ESB40" s="1354"/>
      <c r="ESC40" s="1354"/>
      <c r="ESD40" s="1354"/>
      <c r="ESE40" s="1354"/>
      <c r="ESF40" s="1354"/>
      <c r="ESG40" s="1354"/>
      <c r="ESH40" s="1354"/>
      <c r="ESI40" s="1354"/>
      <c r="ESJ40" s="1354"/>
      <c r="ESK40" s="1354"/>
      <c r="ESL40" s="1354"/>
      <c r="ESM40" s="1354"/>
      <c r="ESN40" s="1354"/>
      <c r="ESO40" s="1354"/>
      <c r="ESP40" s="1354"/>
      <c r="ESQ40" s="1354"/>
      <c r="ESR40" s="1354"/>
      <c r="ESS40" s="1354"/>
      <c r="EST40" s="1354"/>
      <c r="ESU40" s="1354"/>
      <c r="ESV40" s="1354"/>
      <c r="ESW40" s="1354"/>
      <c r="ESX40" s="1354"/>
      <c r="ESY40" s="1354"/>
      <c r="ESZ40" s="1354"/>
      <c r="ETA40" s="1354"/>
      <c r="ETB40" s="1354"/>
      <c r="ETC40" s="1354"/>
      <c r="ETD40" s="1354"/>
      <c r="ETE40" s="1354"/>
      <c r="ETF40" s="1354"/>
      <c r="ETG40" s="1354"/>
      <c r="ETH40" s="1354"/>
      <c r="ETI40" s="1354"/>
      <c r="ETJ40" s="1354"/>
      <c r="ETK40" s="1354"/>
      <c r="ETL40" s="1354"/>
      <c r="ETM40" s="1354"/>
      <c r="ETN40" s="1354"/>
      <c r="ETO40" s="1354"/>
      <c r="ETP40" s="1354"/>
      <c r="ETQ40" s="1354"/>
      <c r="ETR40" s="1354"/>
      <c r="ETS40" s="1354"/>
      <c r="ETT40" s="1354"/>
      <c r="ETU40" s="1354"/>
      <c r="ETV40" s="1354"/>
      <c r="ETW40" s="1354"/>
      <c r="ETX40" s="1354"/>
      <c r="ETY40" s="1354"/>
      <c r="ETZ40" s="1354"/>
      <c r="EUA40" s="1354"/>
      <c r="EUB40" s="1354"/>
      <c r="EUC40" s="1354"/>
      <c r="EUD40" s="1354"/>
      <c r="EUE40" s="1354"/>
      <c r="EUF40" s="1354"/>
      <c r="EUG40" s="1354"/>
      <c r="EUH40" s="1354"/>
      <c r="EUI40" s="1354"/>
      <c r="EUJ40" s="1354"/>
      <c r="EUK40" s="1354"/>
      <c r="EUL40" s="1354"/>
      <c r="EUM40" s="1354"/>
      <c r="EUN40" s="1354"/>
      <c r="EUO40" s="1354"/>
      <c r="EUP40" s="1354"/>
      <c r="EUQ40" s="1354"/>
      <c r="EUR40" s="1354"/>
      <c r="EUS40" s="1354"/>
      <c r="EUT40" s="1354"/>
      <c r="EUU40" s="1354"/>
      <c r="EUV40" s="1354"/>
      <c r="EUW40" s="1354"/>
      <c r="EUX40" s="1354"/>
      <c r="EUY40" s="1354"/>
      <c r="EUZ40" s="1354"/>
      <c r="EVA40" s="1354"/>
      <c r="EVB40" s="1354"/>
      <c r="EVC40" s="1354"/>
      <c r="EVD40" s="1354"/>
      <c r="EVE40" s="1354"/>
      <c r="EVF40" s="1354"/>
      <c r="EVG40" s="1354"/>
      <c r="EVH40" s="1354"/>
      <c r="EVI40" s="1354"/>
      <c r="EVJ40" s="1354"/>
      <c r="EVK40" s="1354"/>
      <c r="EVL40" s="1354"/>
      <c r="EVM40" s="1354"/>
      <c r="EVN40" s="1354"/>
      <c r="EVO40" s="1354"/>
      <c r="EVP40" s="1354"/>
      <c r="EVQ40" s="1354"/>
      <c r="EVR40" s="1354"/>
      <c r="EVS40" s="1354"/>
      <c r="EVT40" s="1354"/>
      <c r="EVU40" s="1354"/>
      <c r="EVV40" s="1354"/>
      <c r="EVW40" s="1354"/>
      <c r="EVX40" s="1354"/>
      <c r="EVY40" s="1354"/>
      <c r="EVZ40" s="1354"/>
      <c r="EWA40" s="1354"/>
      <c r="EWB40" s="1354"/>
      <c r="EWC40" s="1354"/>
      <c r="EWD40" s="1354"/>
      <c r="EWE40" s="1354"/>
      <c r="EWF40" s="1354"/>
      <c r="EWG40" s="1354"/>
      <c r="EWH40" s="1354"/>
      <c r="EWI40" s="1354"/>
      <c r="EWJ40" s="1354"/>
      <c r="EWK40" s="1354"/>
      <c r="EWL40" s="1354"/>
      <c r="EWM40" s="1354"/>
      <c r="EWN40" s="1354"/>
      <c r="EWO40" s="1354"/>
      <c r="EWP40" s="1354"/>
      <c r="EWQ40" s="1354"/>
      <c r="EWR40" s="1354"/>
      <c r="EWS40" s="1354"/>
      <c r="EWT40" s="1354"/>
      <c r="EWU40" s="1354"/>
      <c r="EWV40" s="1354"/>
      <c r="EWW40" s="1354"/>
      <c r="EWX40" s="1354"/>
      <c r="EWY40" s="1354"/>
      <c r="EWZ40" s="1354"/>
      <c r="EXA40" s="1354"/>
      <c r="EXB40" s="1354"/>
      <c r="EXC40" s="1354"/>
      <c r="EXD40" s="1354"/>
      <c r="EXE40" s="1354"/>
      <c r="EXF40" s="1354"/>
      <c r="EXG40" s="1354"/>
      <c r="EXH40" s="1354"/>
      <c r="EXI40" s="1354"/>
      <c r="EXJ40" s="1354"/>
      <c r="EXK40" s="1354"/>
      <c r="EXL40" s="1354"/>
      <c r="EXM40" s="1354"/>
      <c r="EXN40" s="1354"/>
      <c r="EXO40" s="1354"/>
      <c r="EXP40" s="1354"/>
      <c r="EXQ40" s="1354"/>
      <c r="EXR40" s="1354"/>
      <c r="EXS40" s="1354"/>
      <c r="EXT40" s="1354"/>
      <c r="EXU40" s="1354"/>
      <c r="EXV40" s="1354"/>
      <c r="EXW40" s="1354"/>
      <c r="EXX40" s="1354"/>
      <c r="EXY40" s="1354"/>
      <c r="EXZ40" s="1354"/>
      <c r="EYA40" s="1354"/>
      <c r="EYB40" s="1354"/>
      <c r="EYC40" s="1354"/>
      <c r="EYD40" s="1354"/>
      <c r="EYE40" s="1354"/>
      <c r="EYF40" s="1354"/>
      <c r="EYG40" s="1354"/>
      <c r="EYH40" s="1354"/>
      <c r="EYI40" s="1354"/>
      <c r="EYJ40" s="1354"/>
      <c r="EYK40" s="1354"/>
      <c r="EYL40" s="1354"/>
      <c r="EYM40" s="1354"/>
      <c r="EYN40" s="1354"/>
      <c r="EYO40" s="1354"/>
      <c r="EYP40" s="1354"/>
      <c r="EYQ40" s="1354"/>
      <c r="EYR40" s="1354"/>
      <c r="EYS40" s="1354"/>
      <c r="EYT40" s="1354"/>
      <c r="EYU40" s="1354"/>
      <c r="EYV40" s="1354"/>
      <c r="EYW40" s="1354"/>
      <c r="EYX40" s="1354"/>
      <c r="EYY40" s="1354"/>
      <c r="EYZ40" s="1354"/>
      <c r="EZA40" s="1354"/>
      <c r="EZB40" s="1354"/>
      <c r="EZC40" s="1354"/>
      <c r="EZD40" s="1354"/>
      <c r="EZE40" s="1354"/>
      <c r="EZF40" s="1354"/>
      <c r="EZG40" s="1354"/>
      <c r="EZH40" s="1354"/>
      <c r="EZI40" s="1354"/>
      <c r="EZJ40" s="1354"/>
      <c r="EZK40" s="1354"/>
      <c r="EZL40" s="1354"/>
      <c r="EZM40" s="1354"/>
      <c r="EZN40" s="1354"/>
      <c r="EZO40" s="1354"/>
      <c r="EZP40" s="1354"/>
      <c r="EZQ40" s="1354"/>
      <c r="EZR40" s="1354"/>
      <c r="EZS40" s="1354"/>
      <c r="EZT40" s="1354"/>
      <c r="EZU40" s="1354"/>
      <c r="EZV40" s="1354"/>
      <c r="EZW40" s="1354"/>
      <c r="EZX40" s="1354"/>
      <c r="EZY40" s="1354"/>
      <c r="EZZ40" s="1354"/>
      <c r="FAA40" s="1354"/>
      <c r="FAB40" s="1354"/>
      <c r="FAC40" s="1354"/>
      <c r="FAD40" s="1354"/>
      <c r="FAE40" s="1354"/>
      <c r="FAF40" s="1354"/>
      <c r="FAG40" s="1354"/>
      <c r="FAH40" s="1354"/>
      <c r="FAI40" s="1354"/>
      <c r="FAJ40" s="1354"/>
      <c r="FAK40" s="1354"/>
      <c r="FAL40" s="1354"/>
      <c r="FAM40" s="1354"/>
      <c r="FAN40" s="1354"/>
      <c r="FAO40" s="1354"/>
      <c r="FAP40" s="1354"/>
      <c r="FAQ40" s="1354"/>
      <c r="FAR40" s="1354"/>
      <c r="FAS40" s="1354"/>
      <c r="FAT40" s="1354"/>
      <c r="FAU40" s="1354"/>
      <c r="FAV40" s="1354"/>
      <c r="FAW40" s="1354"/>
      <c r="FAX40" s="1354"/>
      <c r="FAY40" s="1354"/>
      <c r="FAZ40" s="1354"/>
      <c r="FBA40" s="1354"/>
      <c r="FBB40" s="1354"/>
      <c r="FBC40" s="1354"/>
      <c r="FBD40" s="1354"/>
      <c r="FBE40" s="1354"/>
      <c r="FBF40" s="1354"/>
      <c r="FBG40" s="1354"/>
      <c r="FBH40" s="1354"/>
      <c r="FBI40" s="1354"/>
      <c r="FBJ40" s="1354"/>
      <c r="FBK40" s="1354"/>
      <c r="FBL40" s="1354"/>
      <c r="FBM40" s="1354"/>
      <c r="FBN40" s="1354"/>
      <c r="FBO40" s="1354"/>
      <c r="FBP40" s="1354"/>
      <c r="FBQ40" s="1354"/>
      <c r="FBR40" s="1354"/>
      <c r="FBS40" s="1354"/>
      <c r="FBT40" s="1354"/>
      <c r="FBU40" s="1354"/>
      <c r="FBV40" s="1354"/>
      <c r="FBW40" s="1354"/>
      <c r="FBX40" s="1354"/>
      <c r="FBY40" s="1354"/>
      <c r="FBZ40" s="1354"/>
      <c r="FCA40" s="1354"/>
      <c r="FCB40" s="1354"/>
      <c r="FCC40" s="1354"/>
      <c r="FCD40" s="1354"/>
      <c r="FCE40" s="1354"/>
      <c r="FCF40" s="1354"/>
      <c r="FCG40" s="1354"/>
      <c r="FCH40" s="1354"/>
      <c r="FCI40" s="1354"/>
      <c r="FCJ40" s="1354"/>
      <c r="FCK40" s="1354"/>
      <c r="FCL40" s="1354"/>
      <c r="FCM40" s="1354"/>
      <c r="FCN40" s="1354"/>
      <c r="FCO40" s="1354"/>
      <c r="FCP40" s="1354"/>
      <c r="FCQ40" s="1354"/>
      <c r="FCR40" s="1354"/>
      <c r="FCS40" s="1354"/>
      <c r="FCT40" s="1354"/>
      <c r="FCU40" s="1354"/>
      <c r="FCV40" s="1354"/>
      <c r="FCW40" s="1354"/>
      <c r="FCX40" s="1354"/>
      <c r="FCY40" s="1354"/>
      <c r="FCZ40" s="1354"/>
      <c r="FDA40" s="1354"/>
      <c r="FDB40" s="1354"/>
      <c r="FDC40" s="1354"/>
      <c r="FDD40" s="1354"/>
      <c r="FDE40" s="1354"/>
      <c r="FDF40" s="1354"/>
      <c r="FDG40" s="1354"/>
      <c r="FDH40" s="1354"/>
      <c r="FDI40" s="1354"/>
      <c r="FDJ40" s="1354"/>
      <c r="FDK40" s="1354"/>
      <c r="FDL40" s="1354"/>
      <c r="FDM40" s="1354"/>
      <c r="FDN40" s="1354"/>
      <c r="FDO40" s="1354"/>
      <c r="FDP40" s="1354"/>
      <c r="FDQ40" s="1354"/>
      <c r="FDR40" s="1354"/>
      <c r="FDS40" s="1354"/>
      <c r="FDT40" s="1354"/>
      <c r="FDU40" s="1354"/>
      <c r="FDV40" s="1354"/>
      <c r="FDW40" s="1354"/>
      <c r="FDX40" s="1354"/>
      <c r="FDY40" s="1354"/>
      <c r="FDZ40" s="1354"/>
      <c r="FEA40" s="1354"/>
      <c r="FEB40" s="1354"/>
      <c r="FEC40" s="1354"/>
      <c r="FED40" s="1354"/>
      <c r="FEE40" s="1354"/>
      <c r="FEF40" s="1354"/>
      <c r="FEG40" s="1354"/>
      <c r="FEH40" s="1354"/>
      <c r="FEI40" s="1354"/>
      <c r="FEJ40" s="1354"/>
      <c r="FEK40" s="1354"/>
      <c r="FEL40" s="1354"/>
      <c r="FEM40" s="1354"/>
      <c r="FEN40" s="1354"/>
      <c r="FEO40" s="1354"/>
      <c r="FEP40" s="1354"/>
      <c r="FEQ40" s="1354"/>
      <c r="FER40" s="1354"/>
      <c r="FES40" s="1354"/>
      <c r="FET40" s="1354"/>
      <c r="FEU40" s="1354"/>
      <c r="FEV40" s="1354"/>
      <c r="FEW40" s="1354"/>
      <c r="FEX40" s="1354"/>
      <c r="FEY40" s="1354"/>
      <c r="FEZ40" s="1354"/>
      <c r="FFA40" s="1354"/>
      <c r="FFB40" s="1354"/>
      <c r="FFC40" s="1354"/>
      <c r="FFD40" s="1354"/>
      <c r="FFE40" s="1354"/>
      <c r="FFF40" s="1354"/>
      <c r="FFG40" s="1354"/>
      <c r="FFH40" s="1354"/>
      <c r="FFI40" s="1354"/>
      <c r="FFJ40" s="1354"/>
      <c r="FFK40" s="1354"/>
      <c r="FFL40" s="1354"/>
      <c r="FFM40" s="1354"/>
      <c r="FFN40" s="1354"/>
      <c r="FFO40" s="1354"/>
      <c r="FFP40" s="1354"/>
      <c r="FFQ40" s="1354"/>
      <c r="FFR40" s="1354"/>
      <c r="FFS40" s="1354"/>
      <c r="FFT40" s="1354"/>
      <c r="FFU40" s="1354"/>
      <c r="FFV40" s="1354"/>
      <c r="FFW40" s="1354"/>
      <c r="FFX40" s="1354"/>
      <c r="FFY40" s="1354"/>
      <c r="FFZ40" s="1354"/>
      <c r="FGA40" s="1354"/>
      <c r="FGB40" s="1354"/>
      <c r="FGC40" s="1354"/>
      <c r="FGD40" s="1354"/>
      <c r="FGE40" s="1354"/>
      <c r="FGF40" s="1354"/>
      <c r="FGG40" s="1354"/>
      <c r="FGH40" s="1354"/>
      <c r="FGI40" s="1354"/>
      <c r="FGJ40" s="1354"/>
      <c r="FGK40" s="1354"/>
      <c r="FGL40" s="1354"/>
      <c r="FGM40" s="1354"/>
      <c r="FGN40" s="1354"/>
      <c r="FGO40" s="1354"/>
      <c r="FGP40" s="1354"/>
      <c r="FGQ40" s="1354"/>
      <c r="FGR40" s="1354"/>
      <c r="FGS40" s="1354"/>
      <c r="FGT40" s="1354"/>
      <c r="FGU40" s="1354"/>
      <c r="FGV40" s="1354"/>
      <c r="FGW40" s="1354"/>
      <c r="FGX40" s="1354"/>
      <c r="FGY40" s="1354"/>
      <c r="FGZ40" s="1354"/>
      <c r="FHA40" s="1354"/>
      <c r="FHB40" s="1354"/>
      <c r="FHC40" s="1354"/>
      <c r="FHD40" s="1354"/>
      <c r="FHE40" s="1354"/>
      <c r="FHF40" s="1354"/>
      <c r="FHG40" s="1354"/>
      <c r="FHH40" s="1354"/>
      <c r="FHI40" s="1354"/>
      <c r="FHJ40" s="1354"/>
      <c r="FHK40" s="1354"/>
      <c r="FHL40" s="1354"/>
      <c r="FHM40" s="1354"/>
      <c r="FHN40" s="1354"/>
      <c r="FHO40" s="1354"/>
      <c r="FHP40" s="1354"/>
      <c r="FHQ40" s="1354"/>
      <c r="FHR40" s="1354"/>
      <c r="FHS40" s="1354"/>
      <c r="FHT40" s="1354"/>
      <c r="FHU40" s="1354"/>
      <c r="FHV40" s="1354"/>
      <c r="FHW40" s="1354"/>
      <c r="FHX40" s="1354"/>
      <c r="FHY40" s="1354"/>
      <c r="FHZ40" s="1354"/>
      <c r="FIA40" s="1354"/>
      <c r="FIB40" s="1354"/>
      <c r="FIC40" s="1354"/>
      <c r="FID40" s="1354"/>
      <c r="FIE40" s="1354"/>
      <c r="FIF40" s="1354"/>
      <c r="FIG40" s="1354"/>
      <c r="FIH40" s="1354"/>
      <c r="FII40" s="1354"/>
      <c r="FIJ40" s="1354"/>
      <c r="FIK40" s="1354"/>
      <c r="FIL40" s="1354"/>
      <c r="FIM40" s="1354"/>
      <c r="FIN40" s="1354"/>
      <c r="FIO40" s="1354"/>
      <c r="FIP40" s="1354"/>
      <c r="FIQ40" s="1354"/>
      <c r="FIR40" s="1354"/>
      <c r="FIS40" s="1354"/>
      <c r="FIT40" s="1354"/>
      <c r="FIU40" s="1354"/>
      <c r="FIV40" s="1354"/>
      <c r="FIW40" s="1354"/>
      <c r="FIX40" s="1354"/>
      <c r="FIY40" s="1354"/>
      <c r="FIZ40" s="1354"/>
      <c r="FJA40" s="1354"/>
      <c r="FJB40" s="1354"/>
      <c r="FJC40" s="1354"/>
      <c r="FJD40" s="1354"/>
      <c r="FJE40" s="1354"/>
      <c r="FJF40" s="1354"/>
      <c r="FJG40" s="1354"/>
      <c r="FJH40" s="1354"/>
      <c r="FJI40" s="1354"/>
      <c r="FJJ40" s="1354"/>
      <c r="FJK40" s="1354"/>
      <c r="FJL40" s="1354"/>
      <c r="FJM40" s="1354"/>
      <c r="FJN40" s="1354"/>
      <c r="FJO40" s="1354"/>
      <c r="FJP40" s="1354"/>
      <c r="FJQ40" s="1354"/>
      <c r="FJR40" s="1354"/>
      <c r="FJS40" s="1354"/>
      <c r="FJT40" s="1354"/>
      <c r="FJU40" s="1354"/>
      <c r="FJV40" s="1354"/>
      <c r="FJW40" s="1354"/>
      <c r="FJX40" s="1354"/>
      <c r="FJY40" s="1354"/>
      <c r="FJZ40" s="1354"/>
      <c r="FKA40" s="1354"/>
      <c r="FKB40" s="1354"/>
      <c r="FKC40" s="1354"/>
      <c r="FKD40" s="1354"/>
      <c r="FKE40" s="1354"/>
      <c r="FKF40" s="1354"/>
      <c r="FKG40" s="1354"/>
      <c r="FKH40" s="1354"/>
      <c r="FKI40" s="1354"/>
      <c r="FKJ40" s="1354"/>
      <c r="FKK40" s="1354"/>
      <c r="FKL40" s="1354"/>
      <c r="FKM40" s="1354"/>
      <c r="FKN40" s="1354"/>
      <c r="FKO40" s="1354"/>
      <c r="FKP40" s="1354"/>
      <c r="FKQ40" s="1354"/>
      <c r="FKR40" s="1354"/>
      <c r="FKS40" s="1354"/>
      <c r="FKT40" s="1354"/>
      <c r="FKU40" s="1354"/>
      <c r="FKV40" s="1354"/>
      <c r="FKW40" s="1354"/>
      <c r="FKX40" s="1354"/>
      <c r="FKY40" s="1354"/>
      <c r="FKZ40" s="1354"/>
      <c r="FLA40" s="1354"/>
      <c r="FLB40" s="1354"/>
      <c r="FLC40" s="1354"/>
      <c r="FLD40" s="1354"/>
      <c r="FLE40" s="1354"/>
      <c r="FLF40" s="1354"/>
      <c r="FLG40" s="1354"/>
      <c r="FLH40" s="1354"/>
      <c r="FLI40" s="1354"/>
      <c r="FLJ40" s="1354"/>
      <c r="FLK40" s="1354"/>
      <c r="FLL40" s="1354"/>
      <c r="FLM40" s="1354"/>
      <c r="FLN40" s="1354"/>
      <c r="FLO40" s="1354"/>
      <c r="FLP40" s="1354"/>
      <c r="FLQ40" s="1354"/>
      <c r="FLR40" s="1354"/>
      <c r="FLS40" s="1354"/>
      <c r="FLT40" s="1354"/>
      <c r="FLU40" s="1354"/>
      <c r="FLV40" s="1354"/>
      <c r="FLW40" s="1354"/>
      <c r="FLX40" s="1354"/>
      <c r="FLY40" s="1354"/>
      <c r="FLZ40" s="1354"/>
      <c r="FMA40" s="1354"/>
      <c r="FMB40" s="1354"/>
      <c r="FMC40" s="1354"/>
      <c r="FMD40" s="1354"/>
      <c r="FME40" s="1354"/>
      <c r="FMF40" s="1354"/>
      <c r="FMG40" s="1354"/>
      <c r="FMH40" s="1354"/>
      <c r="FMI40" s="1354"/>
      <c r="FMJ40" s="1354"/>
      <c r="FMK40" s="1354"/>
      <c r="FML40" s="1354"/>
      <c r="FMM40" s="1354"/>
      <c r="FMN40" s="1354"/>
      <c r="FMO40" s="1354"/>
      <c r="FMP40" s="1354"/>
      <c r="FMQ40" s="1354"/>
      <c r="FMR40" s="1354"/>
      <c r="FMS40" s="1354"/>
      <c r="FMT40" s="1354"/>
      <c r="FMU40" s="1354"/>
      <c r="FMV40" s="1354"/>
      <c r="FMW40" s="1354"/>
      <c r="FMX40" s="1354"/>
      <c r="FMY40" s="1354"/>
      <c r="FMZ40" s="1354"/>
      <c r="FNA40" s="1354"/>
      <c r="FNB40" s="1354"/>
      <c r="FNC40" s="1354"/>
      <c r="FND40" s="1354"/>
      <c r="FNE40" s="1354"/>
      <c r="FNF40" s="1354"/>
      <c r="FNG40" s="1354"/>
      <c r="FNH40" s="1354"/>
      <c r="FNI40" s="1354"/>
      <c r="FNJ40" s="1354"/>
      <c r="FNK40" s="1354"/>
      <c r="FNL40" s="1354"/>
      <c r="FNM40" s="1354"/>
      <c r="FNN40" s="1354"/>
      <c r="FNO40" s="1354"/>
      <c r="FNP40" s="1354"/>
      <c r="FNQ40" s="1354"/>
      <c r="FNR40" s="1354"/>
      <c r="FNS40" s="1354"/>
      <c r="FNT40" s="1354"/>
      <c r="FNU40" s="1354"/>
      <c r="FNV40" s="1354"/>
      <c r="FNW40" s="1354"/>
      <c r="FNX40" s="1354"/>
      <c r="FNY40" s="1354"/>
      <c r="FNZ40" s="1354"/>
      <c r="FOA40" s="1354"/>
      <c r="FOB40" s="1354"/>
      <c r="FOC40" s="1354"/>
      <c r="FOD40" s="1354"/>
      <c r="FOE40" s="1354"/>
      <c r="FOF40" s="1354"/>
      <c r="FOG40" s="1354"/>
      <c r="FOH40" s="1354"/>
      <c r="FOI40" s="1354"/>
      <c r="FOJ40" s="1354"/>
      <c r="FOK40" s="1354"/>
      <c r="FOL40" s="1354"/>
      <c r="FOM40" s="1354"/>
      <c r="FON40" s="1354"/>
      <c r="FOO40" s="1354"/>
      <c r="FOP40" s="1354"/>
      <c r="FOQ40" s="1354"/>
      <c r="FOR40" s="1354"/>
      <c r="FOS40" s="1354"/>
      <c r="FOT40" s="1354"/>
      <c r="FOU40" s="1354"/>
      <c r="FOV40" s="1354"/>
      <c r="FOW40" s="1354"/>
      <c r="FOX40" s="1354"/>
      <c r="FOY40" s="1354"/>
      <c r="FOZ40" s="1354"/>
      <c r="FPA40" s="1354"/>
      <c r="FPB40" s="1354"/>
      <c r="FPC40" s="1354"/>
      <c r="FPD40" s="1354"/>
      <c r="FPE40" s="1354"/>
      <c r="FPF40" s="1354"/>
      <c r="FPG40" s="1354"/>
      <c r="FPH40" s="1354"/>
      <c r="FPI40" s="1354"/>
      <c r="FPJ40" s="1354"/>
      <c r="FPK40" s="1354"/>
      <c r="FPL40" s="1354"/>
      <c r="FPM40" s="1354"/>
      <c r="FPN40" s="1354"/>
      <c r="FPO40" s="1354"/>
      <c r="FPP40" s="1354"/>
      <c r="FPQ40" s="1354"/>
      <c r="FPR40" s="1354"/>
      <c r="FPS40" s="1354"/>
      <c r="FPT40" s="1354"/>
      <c r="FPU40" s="1354"/>
      <c r="FPV40" s="1354"/>
      <c r="FPW40" s="1354"/>
      <c r="FPX40" s="1354"/>
      <c r="FPY40" s="1354"/>
      <c r="FPZ40" s="1354"/>
      <c r="FQA40" s="1354"/>
      <c r="FQB40" s="1354"/>
      <c r="FQC40" s="1354"/>
      <c r="FQD40" s="1354"/>
      <c r="FQE40" s="1354"/>
      <c r="FQF40" s="1354"/>
      <c r="FQG40" s="1354"/>
      <c r="FQH40" s="1354"/>
      <c r="FQI40" s="1354"/>
      <c r="FQJ40" s="1354"/>
      <c r="FQK40" s="1354"/>
      <c r="FQL40" s="1354"/>
      <c r="FQM40" s="1354"/>
      <c r="FQN40" s="1354"/>
      <c r="FQO40" s="1354"/>
      <c r="FQP40" s="1354"/>
      <c r="FQQ40" s="1354"/>
      <c r="FQR40" s="1354"/>
      <c r="FQS40" s="1354"/>
      <c r="FQT40" s="1354"/>
      <c r="FQU40" s="1354"/>
      <c r="FQV40" s="1354"/>
      <c r="FQW40" s="1354"/>
      <c r="FQX40" s="1354"/>
      <c r="FQY40" s="1354"/>
      <c r="FQZ40" s="1354"/>
      <c r="FRA40" s="1354"/>
      <c r="FRB40" s="1354"/>
      <c r="FRC40" s="1354"/>
      <c r="FRD40" s="1354"/>
      <c r="FRE40" s="1354"/>
      <c r="FRF40" s="1354"/>
      <c r="FRG40" s="1354"/>
      <c r="FRH40" s="1354"/>
      <c r="FRI40" s="1354"/>
      <c r="FRJ40" s="1354"/>
      <c r="FRK40" s="1354"/>
      <c r="FRL40" s="1354"/>
      <c r="FRM40" s="1354"/>
      <c r="FRN40" s="1354"/>
      <c r="FRO40" s="1354"/>
      <c r="FRP40" s="1354"/>
      <c r="FRQ40" s="1354"/>
      <c r="FRR40" s="1354"/>
      <c r="FRS40" s="1354"/>
      <c r="FRT40" s="1354"/>
      <c r="FRU40" s="1354"/>
      <c r="FRV40" s="1354"/>
      <c r="FRW40" s="1354"/>
      <c r="FRX40" s="1354"/>
      <c r="FRY40" s="1354"/>
      <c r="FRZ40" s="1354"/>
      <c r="FSA40" s="1354"/>
      <c r="FSB40" s="1354"/>
      <c r="FSC40" s="1354"/>
      <c r="FSD40" s="1354"/>
      <c r="FSE40" s="1354"/>
      <c r="FSF40" s="1354"/>
      <c r="FSG40" s="1354"/>
      <c r="FSH40" s="1354"/>
      <c r="FSI40" s="1354"/>
      <c r="FSJ40" s="1354"/>
      <c r="FSK40" s="1354"/>
      <c r="FSL40" s="1354"/>
      <c r="FSM40" s="1354"/>
      <c r="FSN40" s="1354"/>
      <c r="FSO40" s="1354"/>
      <c r="FSP40" s="1354"/>
      <c r="FSQ40" s="1354"/>
      <c r="FSR40" s="1354"/>
      <c r="FSS40" s="1354"/>
      <c r="FST40" s="1354"/>
      <c r="FSU40" s="1354"/>
      <c r="FSV40" s="1354"/>
      <c r="FSW40" s="1354"/>
      <c r="FSX40" s="1354"/>
      <c r="FSY40" s="1354"/>
      <c r="FSZ40" s="1354"/>
      <c r="FTA40" s="1354"/>
      <c r="FTB40" s="1354"/>
      <c r="FTC40" s="1354"/>
      <c r="FTD40" s="1354"/>
      <c r="FTE40" s="1354"/>
      <c r="FTF40" s="1354"/>
      <c r="FTG40" s="1354"/>
      <c r="FTH40" s="1354"/>
      <c r="FTI40" s="1354"/>
      <c r="FTJ40" s="1354"/>
      <c r="FTK40" s="1354"/>
      <c r="FTL40" s="1354"/>
      <c r="FTM40" s="1354"/>
      <c r="FTN40" s="1354"/>
      <c r="FTO40" s="1354"/>
      <c r="FTP40" s="1354"/>
      <c r="FTQ40" s="1354"/>
      <c r="FTR40" s="1354"/>
      <c r="FTS40" s="1354"/>
      <c r="FTT40" s="1354"/>
      <c r="FTU40" s="1354"/>
      <c r="FTV40" s="1354"/>
      <c r="FTW40" s="1354"/>
      <c r="FTX40" s="1354"/>
      <c r="FTY40" s="1354"/>
      <c r="FTZ40" s="1354"/>
      <c r="FUA40" s="1354"/>
      <c r="FUB40" s="1354"/>
      <c r="FUC40" s="1354"/>
      <c r="FUD40" s="1354"/>
      <c r="FUE40" s="1354"/>
      <c r="FUF40" s="1354"/>
      <c r="FUG40" s="1354"/>
      <c r="FUH40" s="1354"/>
      <c r="FUI40" s="1354"/>
      <c r="FUJ40" s="1354"/>
      <c r="FUK40" s="1354"/>
      <c r="FUL40" s="1354"/>
      <c r="FUM40" s="1354"/>
      <c r="FUN40" s="1354"/>
      <c r="FUO40" s="1354"/>
      <c r="FUP40" s="1354"/>
      <c r="FUQ40" s="1354"/>
      <c r="FUR40" s="1354"/>
      <c r="FUS40" s="1354"/>
      <c r="FUT40" s="1354"/>
      <c r="FUU40" s="1354"/>
      <c r="FUV40" s="1354"/>
      <c r="FUW40" s="1354"/>
      <c r="FUX40" s="1354"/>
      <c r="FUY40" s="1354"/>
      <c r="FUZ40" s="1354"/>
      <c r="FVA40" s="1354"/>
      <c r="FVB40" s="1354"/>
      <c r="FVC40" s="1354"/>
      <c r="FVD40" s="1354"/>
      <c r="FVE40" s="1354"/>
      <c r="FVF40" s="1354"/>
      <c r="FVG40" s="1354"/>
      <c r="FVH40" s="1354"/>
      <c r="FVI40" s="1354"/>
      <c r="FVJ40" s="1354"/>
      <c r="FVK40" s="1354"/>
      <c r="FVL40" s="1354"/>
      <c r="FVM40" s="1354"/>
      <c r="FVN40" s="1354"/>
      <c r="FVO40" s="1354"/>
      <c r="FVP40" s="1354"/>
      <c r="FVQ40" s="1354"/>
      <c r="FVR40" s="1354"/>
      <c r="FVS40" s="1354"/>
      <c r="FVT40" s="1354"/>
      <c r="FVU40" s="1354"/>
      <c r="FVV40" s="1354"/>
      <c r="FVW40" s="1354"/>
      <c r="FVX40" s="1354"/>
      <c r="FVY40" s="1354"/>
      <c r="FVZ40" s="1354"/>
      <c r="FWA40" s="1354"/>
      <c r="FWB40" s="1354"/>
      <c r="FWC40" s="1354"/>
      <c r="FWD40" s="1354"/>
      <c r="FWE40" s="1354"/>
      <c r="FWF40" s="1354"/>
      <c r="FWG40" s="1354"/>
      <c r="FWH40" s="1354"/>
      <c r="FWI40" s="1354"/>
      <c r="FWJ40" s="1354"/>
      <c r="FWK40" s="1354"/>
      <c r="FWL40" s="1354"/>
      <c r="FWM40" s="1354"/>
      <c r="FWN40" s="1354"/>
      <c r="FWO40" s="1354"/>
      <c r="FWP40" s="1354"/>
      <c r="FWQ40" s="1354"/>
      <c r="FWR40" s="1354"/>
      <c r="FWS40" s="1354"/>
      <c r="FWT40" s="1354"/>
      <c r="FWU40" s="1354"/>
      <c r="FWV40" s="1354"/>
      <c r="FWW40" s="1354"/>
      <c r="FWX40" s="1354"/>
      <c r="FWY40" s="1354"/>
      <c r="FWZ40" s="1354"/>
      <c r="FXA40" s="1354"/>
      <c r="FXB40" s="1354"/>
      <c r="FXC40" s="1354"/>
      <c r="FXD40" s="1354"/>
      <c r="FXE40" s="1354"/>
      <c r="FXF40" s="1354"/>
      <c r="FXG40" s="1354"/>
      <c r="FXH40" s="1354"/>
      <c r="FXI40" s="1354"/>
      <c r="FXJ40" s="1354"/>
      <c r="FXK40" s="1354"/>
      <c r="FXL40" s="1354"/>
      <c r="FXM40" s="1354"/>
      <c r="FXN40" s="1354"/>
      <c r="FXO40" s="1354"/>
      <c r="FXP40" s="1354"/>
      <c r="FXQ40" s="1354"/>
      <c r="FXR40" s="1354"/>
      <c r="FXS40" s="1354"/>
      <c r="FXT40" s="1354"/>
      <c r="FXU40" s="1354"/>
      <c r="FXV40" s="1354"/>
      <c r="FXW40" s="1354"/>
      <c r="FXX40" s="1354"/>
      <c r="FXY40" s="1354"/>
      <c r="FXZ40" s="1354"/>
      <c r="FYA40" s="1354"/>
      <c r="FYB40" s="1354"/>
      <c r="FYC40" s="1354"/>
      <c r="FYD40" s="1354"/>
      <c r="FYE40" s="1354"/>
      <c r="FYF40" s="1354"/>
      <c r="FYG40" s="1354"/>
      <c r="FYH40" s="1354"/>
      <c r="FYI40" s="1354"/>
      <c r="FYJ40" s="1354"/>
      <c r="FYK40" s="1354"/>
      <c r="FYL40" s="1354"/>
      <c r="FYM40" s="1354"/>
      <c r="FYN40" s="1354"/>
      <c r="FYO40" s="1354"/>
      <c r="FYP40" s="1354"/>
      <c r="FYQ40" s="1354"/>
      <c r="FYR40" s="1354"/>
      <c r="FYS40" s="1354"/>
      <c r="FYT40" s="1354"/>
      <c r="FYU40" s="1354"/>
      <c r="FYV40" s="1354"/>
      <c r="FYW40" s="1354"/>
      <c r="FYX40" s="1354"/>
      <c r="FYY40" s="1354"/>
      <c r="FYZ40" s="1354"/>
      <c r="FZA40" s="1354"/>
      <c r="FZB40" s="1354"/>
      <c r="FZC40" s="1354"/>
      <c r="FZD40" s="1354"/>
      <c r="FZE40" s="1354"/>
      <c r="FZF40" s="1354"/>
      <c r="FZG40" s="1354"/>
      <c r="FZH40" s="1354"/>
      <c r="FZI40" s="1354"/>
      <c r="FZJ40" s="1354"/>
      <c r="FZK40" s="1354"/>
      <c r="FZL40" s="1354"/>
      <c r="FZM40" s="1354"/>
      <c r="FZN40" s="1354"/>
      <c r="FZO40" s="1354"/>
      <c r="FZP40" s="1354"/>
      <c r="FZQ40" s="1354"/>
      <c r="FZR40" s="1354"/>
      <c r="FZS40" s="1354"/>
      <c r="FZT40" s="1354"/>
      <c r="FZU40" s="1354"/>
      <c r="FZV40" s="1354"/>
      <c r="FZW40" s="1354"/>
      <c r="FZX40" s="1354"/>
      <c r="FZY40" s="1354"/>
      <c r="FZZ40" s="1354"/>
      <c r="GAA40" s="1354"/>
      <c r="GAB40" s="1354"/>
      <c r="GAC40" s="1354"/>
      <c r="GAD40" s="1354"/>
      <c r="GAE40" s="1354"/>
      <c r="GAF40" s="1354"/>
      <c r="GAG40" s="1354"/>
      <c r="GAH40" s="1354"/>
      <c r="GAI40" s="1354"/>
      <c r="GAJ40" s="1354"/>
      <c r="GAK40" s="1354"/>
      <c r="GAL40" s="1354"/>
      <c r="GAM40" s="1354"/>
      <c r="GAN40" s="1354"/>
      <c r="GAO40" s="1354"/>
      <c r="GAP40" s="1354"/>
      <c r="GAQ40" s="1354"/>
      <c r="GAR40" s="1354"/>
      <c r="GAS40" s="1354"/>
      <c r="GAT40" s="1354"/>
      <c r="GAU40" s="1354"/>
      <c r="GAV40" s="1354"/>
      <c r="GAW40" s="1354"/>
      <c r="GAX40" s="1354"/>
      <c r="GAY40" s="1354"/>
      <c r="GAZ40" s="1354"/>
      <c r="GBA40" s="1354"/>
      <c r="GBB40" s="1354"/>
      <c r="GBC40" s="1354"/>
      <c r="GBD40" s="1354"/>
      <c r="GBE40" s="1354"/>
      <c r="GBF40" s="1354"/>
      <c r="GBG40" s="1354"/>
      <c r="GBH40" s="1354"/>
      <c r="GBI40" s="1354"/>
      <c r="GBJ40" s="1354"/>
      <c r="GBK40" s="1354"/>
      <c r="GBL40" s="1354"/>
      <c r="GBM40" s="1354"/>
      <c r="GBN40" s="1354"/>
      <c r="GBO40" s="1354"/>
      <c r="GBP40" s="1354"/>
      <c r="GBQ40" s="1354"/>
      <c r="GBR40" s="1354"/>
      <c r="GBS40" s="1354"/>
      <c r="GBT40" s="1354"/>
      <c r="GBU40" s="1354"/>
      <c r="GBV40" s="1354"/>
      <c r="GBW40" s="1354"/>
      <c r="GBX40" s="1354"/>
      <c r="GBY40" s="1354"/>
      <c r="GBZ40" s="1354"/>
      <c r="GCA40" s="1354"/>
      <c r="GCB40" s="1354"/>
      <c r="GCC40" s="1354"/>
      <c r="GCD40" s="1354"/>
      <c r="GCE40" s="1354"/>
      <c r="GCF40" s="1354"/>
      <c r="GCG40" s="1354"/>
      <c r="GCH40" s="1354"/>
      <c r="GCI40" s="1354"/>
      <c r="GCJ40" s="1354"/>
      <c r="GCK40" s="1354"/>
      <c r="GCL40" s="1354"/>
      <c r="GCM40" s="1354"/>
      <c r="GCN40" s="1354"/>
      <c r="GCO40" s="1354"/>
      <c r="GCP40" s="1354"/>
      <c r="GCQ40" s="1354"/>
      <c r="GCR40" s="1354"/>
      <c r="GCS40" s="1354"/>
      <c r="GCT40" s="1354"/>
      <c r="GCU40" s="1354"/>
      <c r="GCV40" s="1354"/>
      <c r="GCW40" s="1354"/>
      <c r="GCX40" s="1354"/>
      <c r="GCY40" s="1354"/>
      <c r="GCZ40" s="1354"/>
      <c r="GDA40" s="1354"/>
      <c r="GDB40" s="1354"/>
      <c r="GDC40" s="1354"/>
      <c r="GDD40" s="1354"/>
      <c r="GDE40" s="1354"/>
      <c r="GDF40" s="1354"/>
      <c r="GDG40" s="1354"/>
      <c r="GDH40" s="1354"/>
      <c r="GDI40" s="1354"/>
      <c r="GDJ40" s="1354"/>
      <c r="GDK40" s="1354"/>
      <c r="GDL40" s="1354"/>
      <c r="GDM40" s="1354"/>
      <c r="GDN40" s="1354"/>
      <c r="GDO40" s="1354"/>
      <c r="GDP40" s="1354"/>
      <c r="GDQ40" s="1354"/>
      <c r="GDR40" s="1354"/>
      <c r="GDS40" s="1354"/>
      <c r="GDT40" s="1354"/>
      <c r="GDU40" s="1354"/>
      <c r="GDV40" s="1354"/>
      <c r="GDW40" s="1354"/>
      <c r="GDX40" s="1354"/>
      <c r="GDY40" s="1354"/>
      <c r="GDZ40" s="1354"/>
      <c r="GEA40" s="1354"/>
      <c r="GEB40" s="1354"/>
      <c r="GEC40" s="1354"/>
      <c r="GED40" s="1354"/>
      <c r="GEE40" s="1354"/>
      <c r="GEF40" s="1354"/>
      <c r="GEG40" s="1354"/>
      <c r="GEH40" s="1354"/>
      <c r="GEI40" s="1354"/>
      <c r="GEJ40" s="1354"/>
      <c r="GEK40" s="1354"/>
      <c r="GEL40" s="1354"/>
      <c r="GEM40" s="1354"/>
      <c r="GEN40" s="1354"/>
      <c r="GEO40" s="1354"/>
      <c r="GEP40" s="1354"/>
      <c r="GEQ40" s="1354"/>
      <c r="GER40" s="1354"/>
      <c r="GES40" s="1354"/>
      <c r="GET40" s="1354"/>
      <c r="GEU40" s="1354"/>
      <c r="GEV40" s="1354"/>
      <c r="GEW40" s="1354"/>
      <c r="GEX40" s="1354"/>
      <c r="GEY40" s="1354"/>
      <c r="GEZ40" s="1354"/>
      <c r="GFA40" s="1354"/>
      <c r="GFB40" s="1354"/>
      <c r="GFC40" s="1354"/>
      <c r="GFD40" s="1354"/>
      <c r="GFE40" s="1354"/>
      <c r="GFF40" s="1354"/>
      <c r="GFG40" s="1354"/>
      <c r="GFH40" s="1354"/>
      <c r="GFI40" s="1354"/>
      <c r="GFJ40" s="1354"/>
      <c r="GFK40" s="1354"/>
      <c r="GFL40" s="1354"/>
      <c r="GFM40" s="1354"/>
      <c r="GFN40" s="1354"/>
      <c r="GFO40" s="1354"/>
      <c r="GFP40" s="1354"/>
      <c r="GFQ40" s="1354"/>
      <c r="GFR40" s="1354"/>
      <c r="GFS40" s="1354"/>
      <c r="GFT40" s="1354"/>
      <c r="GFU40" s="1354"/>
      <c r="GFV40" s="1354"/>
      <c r="GFW40" s="1354"/>
      <c r="GFX40" s="1354"/>
      <c r="GFY40" s="1354"/>
      <c r="GFZ40" s="1354"/>
      <c r="GGA40" s="1354"/>
      <c r="GGB40" s="1354"/>
      <c r="GGC40" s="1354"/>
      <c r="GGD40" s="1354"/>
      <c r="GGE40" s="1354"/>
      <c r="GGF40" s="1354"/>
      <c r="GGG40" s="1354"/>
      <c r="GGH40" s="1354"/>
      <c r="GGI40" s="1354"/>
      <c r="GGJ40" s="1354"/>
      <c r="GGK40" s="1354"/>
      <c r="GGL40" s="1354"/>
      <c r="GGM40" s="1354"/>
      <c r="GGN40" s="1354"/>
      <c r="GGO40" s="1354"/>
      <c r="GGP40" s="1354"/>
      <c r="GGQ40" s="1354"/>
      <c r="GGR40" s="1354"/>
      <c r="GGS40" s="1354"/>
      <c r="GGT40" s="1354"/>
      <c r="GGU40" s="1354"/>
      <c r="GGV40" s="1354"/>
      <c r="GGW40" s="1354"/>
      <c r="GGX40" s="1354"/>
      <c r="GGY40" s="1354"/>
      <c r="GGZ40" s="1354"/>
      <c r="GHA40" s="1354"/>
      <c r="GHB40" s="1354"/>
      <c r="GHC40" s="1354"/>
      <c r="GHD40" s="1354"/>
      <c r="GHE40" s="1354"/>
      <c r="GHF40" s="1354"/>
      <c r="GHG40" s="1354"/>
      <c r="GHH40" s="1354"/>
      <c r="GHI40" s="1354"/>
      <c r="GHJ40" s="1354"/>
      <c r="GHK40" s="1354"/>
      <c r="GHL40" s="1354"/>
      <c r="GHM40" s="1354"/>
      <c r="GHN40" s="1354"/>
      <c r="GHO40" s="1354"/>
      <c r="GHP40" s="1354"/>
      <c r="GHQ40" s="1354"/>
      <c r="GHR40" s="1354"/>
      <c r="GHS40" s="1354"/>
      <c r="GHT40" s="1354"/>
      <c r="GHU40" s="1354"/>
      <c r="GHV40" s="1354"/>
      <c r="GHW40" s="1354"/>
      <c r="GHX40" s="1354"/>
      <c r="GHY40" s="1354"/>
      <c r="GHZ40" s="1354"/>
      <c r="GIA40" s="1354"/>
      <c r="GIB40" s="1354"/>
      <c r="GIC40" s="1354"/>
      <c r="GID40" s="1354"/>
      <c r="GIE40" s="1354"/>
      <c r="GIF40" s="1354"/>
      <c r="GIG40" s="1354"/>
      <c r="GIH40" s="1354"/>
      <c r="GII40" s="1354"/>
      <c r="GIJ40" s="1354"/>
      <c r="GIK40" s="1354"/>
      <c r="GIL40" s="1354"/>
      <c r="GIM40" s="1354"/>
      <c r="GIN40" s="1354"/>
      <c r="GIO40" s="1354"/>
      <c r="GIP40" s="1354"/>
      <c r="GIQ40" s="1354"/>
      <c r="GIR40" s="1354"/>
      <c r="GIS40" s="1354"/>
      <c r="GIT40" s="1354"/>
      <c r="GIU40" s="1354"/>
      <c r="GIV40" s="1354"/>
      <c r="GIW40" s="1354"/>
      <c r="GIX40" s="1354"/>
      <c r="GIY40" s="1354"/>
      <c r="GIZ40" s="1354"/>
      <c r="GJA40" s="1354"/>
      <c r="GJB40" s="1354"/>
      <c r="GJC40" s="1354"/>
      <c r="GJD40" s="1354"/>
      <c r="GJE40" s="1354"/>
      <c r="GJF40" s="1354"/>
      <c r="GJG40" s="1354"/>
      <c r="GJH40" s="1354"/>
      <c r="GJI40" s="1354"/>
      <c r="GJJ40" s="1354"/>
      <c r="GJK40" s="1354"/>
      <c r="GJL40" s="1354"/>
      <c r="GJM40" s="1354"/>
      <c r="GJN40" s="1354"/>
      <c r="GJO40" s="1354"/>
      <c r="GJP40" s="1354"/>
      <c r="GJQ40" s="1354"/>
      <c r="GJR40" s="1354"/>
      <c r="GJS40" s="1354"/>
      <c r="GJT40" s="1354"/>
      <c r="GJU40" s="1354"/>
      <c r="GJV40" s="1354"/>
      <c r="GJW40" s="1354"/>
      <c r="GJX40" s="1354"/>
      <c r="GJY40" s="1354"/>
      <c r="GJZ40" s="1354"/>
      <c r="GKA40" s="1354"/>
      <c r="GKB40" s="1354"/>
      <c r="GKC40" s="1354"/>
      <c r="GKD40" s="1354"/>
      <c r="GKE40" s="1354"/>
      <c r="GKF40" s="1354"/>
      <c r="GKG40" s="1354"/>
      <c r="GKH40" s="1354"/>
      <c r="GKI40" s="1354"/>
      <c r="GKJ40" s="1354"/>
      <c r="GKK40" s="1354"/>
      <c r="GKL40" s="1354"/>
      <c r="GKM40" s="1354"/>
      <c r="GKN40" s="1354"/>
      <c r="GKO40" s="1354"/>
      <c r="GKP40" s="1354"/>
      <c r="GKQ40" s="1354"/>
      <c r="GKR40" s="1354"/>
      <c r="GKS40" s="1354"/>
      <c r="GKT40" s="1354"/>
      <c r="GKU40" s="1354"/>
      <c r="GKV40" s="1354"/>
      <c r="GKW40" s="1354"/>
      <c r="GKX40" s="1354"/>
      <c r="GKY40" s="1354"/>
      <c r="GKZ40" s="1354"/>
      <c r="GLA40" s="1354"/>
      <c r="GLB40" s="1354"/>
      <c r="GLC40" s="1354"/>
      <c r="GLD40" s="1354"/>
      <c r="GLE40" s="1354"/>
      <c r="GLF40" s="1354"/>
      <c r="GLG40" s="1354"/>
      <c r="GLH40" s="1354"/>
      <c r="GLI40" s="1354"/>
      <c r="GLJ40" s="1354"/>
      <c r="GLK40" s="1354"/>
      <c r="GLL40" s="1354"/>
      <c r="GLM40" s="1354"/>
      <c r="GLN40" s="1354"/>
      <c r="GLO40" s="1354"/>
      <c r="GLP40" s="1354"/>
      <c r="GLQ40" s="1354"/>
      <c r="GLR40" s="1354"/>
      <c r="GLS40" s="1354"/>
      <c r="GLT40" s="1354"/>
      <c r="GLU40" s="1354"/>
      <c r="GLV40" s="1354"/>
      <c r="GLW40" s="1354"/>
      <c r="GLX40" s="1354"/>
      <c r="GLY40" s="1354"/>
      <c r="GLZ40" s="1354"/>
      <c r="GMA40" s="1354"/>
      <c r="GMB40" s="1354"/>
      <c r="GMC40" s="1354"/>
      <c r="GMD40" s="1354"/>
      <c r="GME40" s="1354"/>
      <c r="GMF40" s="1354"/>
      <c r="GMG40" s="1354"/>
      <c r="GMH40" s="1354"/>
      <c r="GMI40" s="1354"/>
      <c r="GMJ40" s="1354"/>
      <c r="GMK40" s="1354"/>
      <c r="GML40" s="1354"/>
      <c r="GMM40" s="1354"/>
      <c r="GMN40" s="1354"/>
      <c r="GMO40" s="1354"/>
      <c r="GMP40" s="1354"/>
      <c r="GMQ40" s="1354"/>
      <c r="GMR40" s="1354"/>
      <c r="GMS40" s="1354"/>
      <c r="GMT40" s="1354"/>
      <c r="GMU40" s="1354"/>
      <c r="GMV40" s="1354"/>
      <c r="GMW40" s="1354"/>
      <c r="GMX40" s="1354"/>
      <c r="GMY40" s="1354"/>
      <c r="GMZ40" s="1354"/>
      <c r="GNA40" s="1354"/>
      <c r="GNB40" s="1354"/>
      <c r="GNC40" s="1354"/>
      <c r="GND40" s="1354"/>
      <c r="GNE40" s="1354"/>
      <c r="GNF40" s="1354"/>
      <c r="GNG40" s="1354"/>
      <c r="GNH40" s="1354"/>
      <c r="GNI40" s="1354"/>
      <c r="GNJ40" s="1354"/>
      <c r="GNK40" s="1354"/>
      <c r="GNL40" s="1354"/>
      <c r="GNM40" s="1354"/>
      <c r="GNN40" s="1354"/>
      <c r="GNO40" s="1354"/>
      <c r="GNP40" s="1354"/>
      <c r="GNQ40" s="1354"/>
      <c r="GNR40" s="1354"/>
      <c r="GNS40" s="1354"/>
      <c r="GNT40" s="1354"/>
      <c r="GNU40" s="1354"/>
      <c r="GNV40" s="1354"/>
      <c r="GNW40" s="1354"/>
      <c r="GNX40" s="1354"/>
      <c r="GNY40" s="1354"/>
      <c r="GNZ40" s="1354"/>
      <c r="GOA40" s="1354"/>
      <c r="GOB40" s="1354"/>
      <c r="GOC40" s="1354"/>
      <c r="GOD40" s="1354"/>
      <c r="GOE40" s="1354"/>
      <c r="GOF40" s="1354"/>
      <c r="GOG40" s="1354"/>
      <c r="GOH40" s="1354"/>
      <c r="GOI40" s="1354"/>
      <c r="GOJ40" s="1354"/>
      <c r="GOK40" s="1354"/>
      <c r="GOL40" s="1354"/>
      <c r="GOM40" s="1354"/>
      <c r="GON40" s="1354"/>
      <c r="GOO40" s="1354"/>
      <c r="GOP40" s="1354"/>
      <c r="GOQ40" s="1354"/>
      <c r="GOR40" s="1354"/>
      <c r="GOS40" s="1354"/>
      <c r="GOT40" s="1354"/>
      <c r="GOU40" s="1354"/>
      <c r="GOV40" s="1354"/>
      <c r="GOW40" s="1354"/>
      <c r="GOX40" s="1354"/>
      <c r="GOY40" s="1354"/>
      <c r="GOZ40" s="1354"/>
      <c r="GPA40" s="1354"/>
      <c r="GPB40" s="1354"/>
      <c r="GPC40" s="1354"/>
      <c r="GPD40" s="1354"/>
      <c r="GPE40" s="1354"/>
      <c r="GPF40" s="1354"/>
      <c r="GPG40" s="1354"/>
      <c r="GPH40" s="1354"/>
      <c r="GPI40" s="1354"/>
      <c r="GPJ40" s="1354"/>
      <c r="GPK40" s="1354"/>
      <c r="GPL40" s="1354"/>
      <c r="GPM40" s="1354"/>
      <c r="GPN40" s="1354"/>
      <c r="GPO40" s="1354"/>
      <c r="GPP40" s="1354"/>
      <c r="GPQ40" s="1354"/>
      <c r="GPR40" s="1354"/>
      <c r="GPS40" s="1354"/>
      <c r="GPT40" s="1354"/>
      <c r="GPU40" s="1354"/>
      <c r="GPV40" s="1354"/>
      <c r="GPW40" s="1354"/>
      <c r="GPX40" s="1354"/>
      <c r="GPY40" s="1354"/>
      <c r="GPZ40" s="1354"/>
      <c r="GQA40" s="1354"/>
      <c r="GQB40" s="1354"/>
      <c r="GQC40" s="1354"/>
      <c r="GQD40" s="1354"/>
      <c r="GQE40" s="1354"/>
      <c r="GQF40" s="1354"/>
      <c r="GQG40" s="1354"/>
      <c r="GQH40" s="1354"/>
      <c r="GQI40" s="1354"/>
      <c r="GQJ40" s="1354"/>
      <c r="GQK40" s="1354"/>
      <c r="GQL40" s="1354"/>
      <c r="GQM40" s="1354"/>
      <c r="GQN40" s="1354"/>
      <c r="GQO40" s="1354"/>
      <c r="GQP40" s="1354"/>
      <c r="GQQ40" s="1354"/>
      <c r="GQR40" s="1354"/>
      <c r="GQS40" s="1354"/>
      <c r="GQT40" s="1354"/>
      <c r="GQU40" s="1354"/>
      <c r="GQV40" s="1354"/>
      <c r="GQW40" s="1354"/>
      <c r="GQX40" s="1354"/>
      <c r="GQY40" s="1354"/>
      <c r="GQZ40" s="1354"/>
      <c r="GRA40" s="1354"/>
      <c r="GRB40" s="1354"/>
      <c r="GRC40" s="1354"/>
      <c r="GRD40" s="1354"/>
      <c r="GRE40" s="1354"/>
      <c r="GRF40" s="1354"/>
      <c r="GRG40" s="1354"/>
      <c r="GRH40" s="1354"/>
      <c r="GRI40" s="1354"/>
      <c r="GRJ40" s="1354"/>
      <c r="GRK40" s="1354"/>
      <c r="GRL40" s="1354"/>
      <c r="GRM40" s="1354"/>
      <c r="GRN40" s="1354"/>
      <c r="GRO40" s="1354"/>
      <c r="GRP40" s="1354"/>
      <c r="GRQ40" s="1354"/>
      <c r="GRR40" s="1354"/>
      <c r="GRS40" s="1354"/>
      <c r="GRT40" s="1354"/>
      <c r="GRU40" s="1354"/>
      <c r="GRV40" s="1354"/>
      <c r="GRW40" s="1354"/>
      <c r="GRX40" s="1354"/>
      <c r="GRY40" s="1354"/>
      <c r="GRZ40" s="1354"/>
      <c r="GSA40" s="1354"/>
      <c r="GSB40" s="1354"/>
      <c r="GSC40" s="1354"/>
      <c r="GSD40" s="1354"/>
      <c r="GSE40" s="1354"/>
      <c r="GSF40" s="1354"/>
      <c r="GSG40" s="1354"/>
      <c r="GSH40" s="1354"/>
      <c r="GSI40" s="1354"/>
      <c r="GSJ40" s="1354"/>
      <c r="GSK40" s="1354"/>
      <c r="GSL40" s="1354"/>
      <c r="GSM40" s="1354"/>
      <c r="GSN40" s="1354"/>
      <c r="GSO40" s="1354"/>
      <c r="GSP40" s="1354"/>
      <c r="GSQ40" s="1354"/>
      <c r="GSR40" s="1354"/>
      <c r="GSS40" s="1354"/>
      <c r="GST40" s="1354"/>
      <c r="GSU40" s="1354"/>
      <c r="GSV40" s="1354"/>
      <c r="GSW40" s="1354"/>
      <c r="GSX40" s="1354"/>
      <c r="GSY40" s="1354"/>
      <c r="GSZ40" s="1354"/>
      <c r="GTA40" s="1354"/>
      <c r="GTB40" s="1354"/>
      <c r="GTC40" s="1354"/>
      <c r="GTD40" s="1354"/>
      <c r="GTE40" s="1354"/>
      <c r="GTF40" s="1354"/>
      <c r="GTG40" s="1354"/>
      <c r="GTH40" s="1354"/>
      <c r="GTI40" s="1354"/>
      <c r="GTJ40" s="1354"/>
      <c r="GTK40" s="1354"/>
      <c r="GTL40" s="1354"/>
      <c r="GTM40" s="1354"/>
      <c r="GTN40" s="1354"/>
      <c r="GTO40" s="1354"/>
      <c r="GTP40" s="1354"/>
      <c r="GTQ40" s="1354"/>
      <c r="GTR40" s="1354"/>
      <c r="GTS40" s="1354"/>
      <c r="GTT40" s="1354"/>
      <c r="GTU40" s="1354"/>
      <c r="GTV40" s="1354"/>
      <c r="GTW40" s="1354"/>
      <c r="GTX40" s="1354"/>
      <c r="GTY40" s="1354"/>
      <c r="GTZ40" s="1354"/>
      <c r="GUA40" s="1354"/>
      <c r="GUB40" s="1354"/>
      <c r="GUC40" s="1354"/>
      <c r="GUD40" s="1354"/>
      <c r="GUE40" s="1354"/>
      <c r="GUF40" s="1354"/>
      <c r="GUG40" s="1354"/>
      <c r="GUH40" s="1354"/>
      <c r="GUI40" s="1354"/>
      <c r="GUJ40" s="1354"/>
      <c r="GUK40" s="1354"/>
      <c r="GUL40" s="1354"/>
      <c r="GUM40" s="1354"/>
      <c r="GUN40" s="1354"/>
      <c r="GUO40" s="1354"/>
      <c r="GUP40" s="1354"/>
      <c r="GUQ40" s="1354"/>
      <c r="GUR40" s="1354"/>
      <c r="GUS40" s="1354"/>
      <c r="GUT40" s="1354"/>
      <c r="GUU40" s="1354"/>
      <c r="GUV40" s="1354"/>
      <c r="GUW40" s="1354"/>
      <c r="GUX40" s="1354"/>
      <c r="GUY40" s="1354"/>
      <c r="GUZ40" s="1354"/>
      <c r="GVA40" s="1354"/>
      <c r="GVB40" s="1354"/>
      <c r="GVC40" s="1354"/>
      <c r="GVD40" s="1354"/>
      <c r="GVE40" s="1354"/>
      <c r="GVF40" s="1354"/>
      <c r="GVG40" s="1354"/>
      <c r="GVH40" s="1354"/>
      <c r="GVI40" s="1354"/>
      <c r="GVJ40" s="1354"/>
      <c r="GVK40" s="1354"/>
      <c r="GVL40" s="1354"/>
      <c r="GVM40" s="1354"/>
      <c r="GVN40" s="1354"/>
      <c r="GVO40" s="1354"/>
      <c r="GVP40" s="1354"/>
      <c r="GVQ40" s="1354"/>
      <c r="GVR40" s="1354"/>
      <c r="GVS40" s="1354"/>
      <c r="GVT40" s="1354"/>
      <c r="GVU40" s="1354"/>
      <c r="GVV40" s="1354"/>
      <c r="GVW40" s="1354"/>
      <c r="GVX40" s="1354"/>
      <c r="GVY40" s="1354"/>
      <c r="GVZ40" s="1354"/>
      <c r="GWA40" s="1354"/>
      <c r="GWB40" s="1354"/>
      <c r="GWC40" s="1354"/>
      <c r="GWD40" s="1354"/>
      <c r="GWE40" s="1354"/>
      <c r="GWF40" s="1354"/>
      <c r="GWG40" s="1354"/>
      <c r="GWH40" s="1354"/>
      <c r="GWI40" s="1354"/>
      <c r="GWJ40" s="1354"/>
      <c r="GWK40" s="1354"/>
      <c r="GWL40" s="1354"/>
      <c r="GWM40" s="1354"/>
      <c r="GWN40" s="1354"/>
      <c r="GWO40" s="1354"/>
      <c r="GWP40" s="1354"/>
      <c r="GWQ40" s="1354"/>
      <c r="GWR40" s="1354"/>
      <c r="GWS40" s="1354"/>
      <c r="GWT40" s="1354"/>
      <c r="GWU40" s="1354"/>
      <c r="GWV40" s="1354"/>
      <c r="GWW40" s="1354"/>
      <c r="GWX40" s="1354"/>
      <c r="GWY40" s="1354"/>
      <c r="GWZ40" s="1354"/>
      <c r="GXA40" s="1354"/>
      <c r="GXB40" s="1354"/>
      <c r="GXC40" s="1354"/>
      <c r="GXD40" s="1354"/>
      <c r="GXE40" s="1354"/>
      <c r="GXF40" s="1354"/>
      <c r="GXG40" s="1354"/>
      <c r="GXH40" s="1354"/>
      <c r="GXI40" s="1354"/>
      <c r="GXJ40" s="1354"/>
      <c r="GXK40" s="1354"/>
      <c r="GXL40" s="1354"/>
      <c r="GXM40" s="1354"/>
      <c r="GXN40" s="1354"/>
      <c r="GXO40" s="1354"/>
      <c r="GXP40" s="1354"/>
      <c r="GXQ40" s="1354"/>
      <c r="GXR40" s="1354"/>
      <c r="GXS40" s="1354"/>
      <c r="GXT40" s="1354"/>
      <c r="GXU40" s="1354"/>
      <c r="GXV40" s="1354"/>
      <c r="GXW40" s="1354"/>
      <c r="GXX40" s="1354"/>
      <c r="GXY40" s="1354"/>
      <c r="GXZ40" s="1354"/>
      <c r="GYA40" s="1354"/>
      <c r="GYB40" s="1354"/>
      <c r="GYC40" s="1354"/>
      <c r="GYD40" s="1354"/>
      <c r="GYE40" s="1354"/>
      <c r="GYF40" s="1354"/>
      <c r="GYG40" s="1354"/>
      <c r="GYH40" s="1354"/>
      <c r="GYI40" s="1354"/>
      <c r="GYJ40" s="1354"/>
      <c r="GYK40" s="1354"/>
      <c r="GYL40" s="1354"/>
      <c r="GYM40" s="1354"/>
      <c r="GYN40" s="1354"/>
      <c r="GYO40" s="1354"/>
      <c r="GYP40" s="1354"/>
      <c r="GYQ40" s="1354"/>
      <c r="GYR40" s="1354"/>
      <c r="GYS40" s="1354"/>
      <c r="GYT40" s="1354"/>
      <c r="GYU40" s="1354"/>
      <c r="GYV40" s="1354"/>
      <c r="GYW40" s="1354"/>
      <c r="GYX40" s="1354"/>
      <c r="GYY40" s="1354"/>
      <c r="GYZ40" s="1354"/>
      <c r="GZA40" s="1354"/>
      <c r="GZB40" s="1354"/>
      <c r="GZC40" s="1354"/>
      <c r="GZD40" s="1354"/>
      <c r="GZE40" s="1354"/>
      <c r="GZF40" s="1354"/>
      <c r="GZG40" s="1354"/>
      <c r="GZH40" s="1354"/>
      <c r="GZI40" s="1354"/>
      <c r="GZJ40" s="1354"/>
      <c r="GZK40" s="1354"/>
      <c r="GZL40" s="1354"/>
      <c r="GZM40" s="1354"/>
      <c r="GZN40" s="1354"/>
      <c r="GZO40" s="1354"/>
      <c r="GZP40" s="1354"/>
      <c r="GZQ40" s="1354"/>
      <c r="GZR40" s="1354"/>
      <c r="GZS40" s="1354"/>
      <c r="GZT40" s="1354"/>
      <c r="GZU40" s="1354"/>
      <c r="GZV40" s="1354"/>
      <c r="GZW40" s="1354"/>
      <c r="GZX40" s="1354"/>
      <c r="GZY40" s="1354"/>
      <c r="GZZ40" s="1354"/>
      <c r="HAA40" s="1354"/>
      <c r="HAB40" s="1354"/>
      <c r="HAC40" s="1354"/>
      <c r="HAD40" s="1354"/>
      <c r="HAE40" s="1354"/>
      <c r="HAF40" s="1354"/>
      <c r="HAG40" s="1354"/>
      <c r="HAH40" s="1354"/>
      <c r="HAI40" s="1354"/>
      <c r="HAJ40" s="1354"/>
      <c r="HAK40" s="1354"/>
      <c r="HAL40" s="1354"/>
      <c r="HAM40" s="1354"/>
      <c r="HAN40" s="1354"/>
      <c r="HAO40" s="1354"/>
      <c r="HAP40" s="1354"/>
      <c r="HAQ40" s="1354"/>
      <c r="HAR40" s="1354"/>
      <c r="HAS40" s="1354"/>
      <c r="HAT40" s="1354"/>
      <c r="HAU40" s="1354"/>
      <c r="HAV40" s="1354"/>
      <c r="HAW40" s="1354"/>
      <c r="HAX40" s="1354"/>
      <c r="HAY40" s="1354"/>
      <c r="HAZ40" s="1354"/>
      <c r="HBA40" s="1354"/>
      <c r="HBB40" s="1354"/>
      <c r="HBC40" s="1354"/>
      <c r="HBD40" s="1354"/>
      <c r="HBE40" s="1354"/>
      <c r="HBF40" s="1354"/>
      <c r="HBG40" s="1354"/>
      <c r="HBH40" s="1354"/>
      <c r="HBI40" s="1354"/>
      <c r="HBJ40" s="1354"/>
      <c r="HBK40" s="1354"/>
      <c r="HBL40" s="1354"/>
      <c r="HBM40" s="1354"/>
      <c r="HBN40" s="1354"/>
      <c r="HBO40" s="1354"/>
      <c r="HBP40" s="1354"/>
      <c r="HBQ40" s="1354"/>
      <c r="HBR40" s="1354"/>
      <c r="HBS40" s="1354"/>
      <c r="HBT40" s="1354"/>
      <c r="HBU40" s="1354"/>
      <c r="HBV40" s="1354"/>
      <c r="HBW40" s="1354"/>
      <c r="HBX40" s="1354"/>
      <c r="HBY40" s="1354"/>
      <c r="HBZ40" s="1354"/>
      <c r="HCA40" s="1354"/>
      <c r="HCB40" s="1354"/>
      <c r="HCC40" s="1354"/>
      <c r="HCD40" s="1354"/>
      <c r="HCE40" s="1354"/>
      <c r="HCF40" s="1354"/>
      <c r="HCG40" s="1354"/>
      <c r="HCH40" s="1354"/>
      <c r="HCI40" s="1354"/>
      <c r="HCJ40" s="1354"/>
      <c r="HCK40" s="1354"/>
      <c r="HCL40" s="1354"/>
      <c r="HCM40" s="1354"/>
      <c r="HCN40" s="1354"/>
      <c r="HCO40" s="1354"/>
      <c r="HCP40" s="1354"/>
      <c r="HCQ40" s="1354"/>
      <c r="HCR40" s="1354"/>
      <c r="HCS40" s="1354"/>
      <c r="HCT40" s="1354"/>
      <c r="HCU40" s="1354"/>
      <c r="HCV40" s="1354"/>
      <c r="HCW40" s="1354"/>
      <c r="HCX40" s="1354"/>
      <c r="HCY40" s="1354"/>
      <c r="HCZ40" s="1354"/>
      <c r="HDA40" s="1354"/>
      <c r="HDB40" s="1354"/>
      <c r="HDC40" s="1354"/>
      <c r="HDD40" s="1354"/>
      <c r="HDE40" s="1354"/>
      <c r="HDF40" s="1354"/>
      <c r="HDG40" s="1354"/>
      <c r="HDH40" s="1354"/>
      <c r="HDI40" s="1354"/>
      <c r="HDJ40" s="1354"/>
      <c r="HDK40" s="1354"/>
      <c r="HDL40" s="1354"/>
      <c r="HDM40" s="1354"/>
      <c r="HDN40" s="1354"/>
      <c r="HDO40" s="1354"/>
      <c r="HDP40" s="1354"/>
      <c r="HDQ40" s="1354"/>
      <c r="HDR40" s="1354"/>
      <c r="HDS40" s="1354"/>
      <c r="HDT40" s="1354"/>
      <c r="HDU40" s="1354"/>
      <c r="HDV40" s="1354"/>
      <c r="HDW40" s="1354"/>
      <c r="HDX40" s="1354"/>
      <c r="HDY40" s="1354"/>
      <c r="HDZ40" s="1354"/>
      <c r="HEA40" s="1354"/>
      <c r="HEB40" s="1354"/>
      <c r="HEC40" s="1354"/>
      <c r="HED40" s="1354"/>
      <c r="HEE40" s="1354"/>
      <c r="HEF40" s="1354"/>
      <c r="HEG40" s="1354"/>
      <c r="HEH40" s="1354"/>
      <c r="HEI40" s="1354"/>
      <c r="HEJ40" s="1354"/>
      <c r="HEK40" s="1354"/>
      <c r="HEL40" s="1354"/>
      <c r="HEM40" s="1354"/>
      <c r="HEN40" s="1354"/>
      <c r="HEO40" s="1354"/>
      <c r="HEP40" s="1354"/>
      <c r="HEQ40" s="1354"/>
      <c r="HER40" s="1354"/>
      <c r="HES40" s="1354"/>
      <c r="HET40" s="1354"/>
      <c r="HEU40" s="1354"/>
      <c r="HEV40" s="1354"/>
      <c r="HEW40" s="1354"/>
      <c r="HEX40" s="1354"/>
      <c r="HEY40" s="1354"/>
      <c r="HEZ40" s="1354"/>
      <c r="HFA40" s="1354"/>
      <c r="HFB40" s="1354"/>
      <c r="HFC40" s="1354"/>
      <c r="HFD40" s="1354"/>
      <c r="HFE40" s="1354"/>
      <c r="HFF40" s="1354"/>
      <c r="HFG40" s="1354"/>
      <c r="HFH40" s="1354"/>
      <c r="HFI40" s="1354"/>
      <c r="HFJ40" s="1354"/>
      <c r="HFK40" s="1354"/>
      <c r="HFL40" s="1354"/>
      <c r="HFM40" s="1354"/>
      <c r="HFN40" s="1354"/>
      <c r="HFO40" s="1354"/>
      <c r="HFP40" s="1354"/>
      <c r="HFQ40" s="1354"/>
      <c r="HFR40" s="1354"/>
      <c r="HFS40" s="1354"/>
      <c r="HFT40" s="1354"/>
      <c r="HFU40" s="1354"/>
      <c r="HFV40" s="1354"/>
      <c r="HFW40" s="1354"/>
      <c r="HFX40" s="1354"/>
      <c r="HFY40" s="1354"/>
      <c r="HFZ40" s="1354"/>
      <c r="HGA40" s="1354"/>
      <c r="HGB40" s="1354"/>
      <c r="HGC40" s="1354"/>
      <c r="HGD40" s="1354"/>
      <c r="HGE40" s="1354"/>
      <c r="HGF40" s="1354"/>
      <c r="HGG40" s="1354"/>
      <c r="HGH40" s="1354"/>
      <c r="HGI40" s="1354"/>
      <c r="HGJ40" s="1354"/>
      <c r="HGK40" s="1354"/>
      <c r="HGL40" s="1354"/>
      <c r="HGM40" s="1354"/>
      <c r="HGN40" s="1354"/>
      <c r="HGO40" s="1354"/>
      <c r="HGP40" s="1354"/>
      <c r="HGQ40" s="1354"/>
      <c r="HGR40" s="1354"/>
      <c r="HGS40" s="1354"/>
      <c r="HGT40" s="1354"/>
      <c r="HGU40" s="1354"/>
      <c r="HGV40" s="1354"/>
      <c r="HGW40" s="1354"/>
      <c r="HGX40" s="1354"/>
      <c r="HGY40" s="1354"/>
      <c r="HGZ40" s="1354"/>
      <c r="HHA40" s="1354"/>
      <c r="HHB40" s="1354"/>
      <c r="HHC40" s="1354"/>
      <c r="HHD40" s="1354"/>
      <c r="HHE40" s="1354"/>
      <c r="HHF40" s="1354"/>
      <c r="HHG40" s="1354"/>
      <c r="HHH40" s="1354"/>
      <c r="HHI40" s="1354"/>
      <c r="HHJ40" s="1354"/>
      <c r="HHK40" s="1354"/>
      <c r="HHL40" s="1354"/>
      <c r="HHM40" s="1354"/>
      <c r="HHN40" s="1354"/>
      <c r="HHO40" s="1354"/>
      <c r="HHP40" s="1354"/>
      <c r="HHQ40" s="1354"/>
      <c r="HHR40" s="1354"/>
      <c r="HHS40" s="1354"/>
      <c r="HHT40" s="1354"/>
      <c r="HHU40" s="1354"/>
      <c r="HHV40" s="1354"/>
      <c r="HHW40" s="1354"/>
      <c r="HHX40" s="1354"/>
      <c r="HHY40" s="1354"/>
      <c r="HHZ40" s="1354"/>
      <c r="HIA40" s="1354"/>
      <c r="HIB40" s="1354"/>
      <c r="HIC40" s="1354"/>
      <c r="HID40" s="1354"/>
      <c r="HIE40" s="1354"/>
      <c r="HIF40" s="1354"/>
      <c r="HIG40" s="1354"/>
      <c r="HIH40" s="1354"/>
      <c r="HII40" s="1354"/>
      <c r="HIJ40" s="1354"/>
      <c r="HIK40" s="1354"/>
      <c r="HIL40" s="1354"/>
      <c r="HIM40" s="1354"/>
      <c r="HIN40" s="1354"/>
      <c r="HIO40" s="1354"/>
      <c r="HIP40" s="1354"/>
      <c r="HIQ40" s="1354"/>
      <c r="HIR40" s="1354"/>
      <c r="HIS40" s="1354"/>
      <c r="HIT40" s="1354"/>
      <c r="HIU40" s="1354"/>
      <c r="HIV40" s="1354"/>
      <c r="HIW40" s="1354"/>
      <c r="HIX40" s="1354"/>
      <c r="HIY40" s="1354"/>
      <c r="HIZ40" s="1354"/>
      <c r="HJA40" s="1354"/>
      <c r="HJB40" s="1354"/>
      <c r="HJC40" s="1354"/>
      <c r="HJD40" s="1354"/>
      <c r="HJE40" s="1354"/>
      <c r="HJF40" s="1354"/>
      <c r="HJG40" s="1354"/>
      <c r="HJH40" s="1354"/>
      <c r="HJI40" s="1354"/>
      <c r="HJJ40" s="1354"/>
      <c r="HJK40" s="1354"/>
      <c r="HJL40" s="1354"/>
      <c r="HJM40" s="1354"/>
      <c r="HJN40" s="1354"/>
      <c r="HJO40" s="1354"/>
      <c r="HJP40" s="1354"/>
      <c r="HJQ40" s="1354"/>
      <c r="HJR40" s="1354"/>
      <c r="HJS40" s="1354"/>
      <c r="HJT40" s="1354"/>
      <c r="HJU40" s="1354"/>
      <c r="HJV40" s="1354"/>
      <c r="HJW40" s="1354"/>
      <c r="HJX40" s="1354"/>
      <c r="HJY40" s="1354"/>
      <c r="HJZ40" s="1354"/>
      <c r="HKA40" s="1354"/>
      <c r="HKB40" s="1354"/>
      <c r="HKC40" s="1354"/>
      <c r="HKD40" s="1354"/>
      <c r="HKE40" s="1354"/>
      <c r="HKF40" s="1354"/>
      <c r="HKG40" s="1354"/>
      <c r="HKH40" s="1354"/>
      <c r="HKI40" s="1354"/>
      <c r="HKJ40" s="1354"/>
      <c r="HKK40" s="1354"/>
      <c r="HKL40" s="1354"/>
      <c r="HKM40" s="1354"/>
      <c r="HKN40" s="1354"/>
      <c r="HKO40" s="1354"/>
      <c r="HKP40" s="1354"/>
      <c r="HKQ40" s="1354"/>
      <c r="HKR40" s="1354"/>
      <c r="HKS40" s="1354"/>
      <c r="HKT40" s="1354"/>
      <c r="HKU40" s="1354"/>
      <c r="HKV40" s="1354"/>
      <c r="HKW40" s="1354"/>
      <c r="HKX40" s="1354"/>
      <c r="HKY40" s="1354"/>
      <c r="HKZ40" s="1354"/>
      <c r="HLA40" s="1354"/>
      <c r="HLB40" s="1354"/>
      <c r="HLC40" s="1354"/>
      <c r="HLD40" s="1354"/>
      <c r="HLE40" s="1354"/>
      <c r="HLF40" s="1354"/>
      <c r="HLG40" s="1354"/>
      <c r="HLH40" s="1354"/>
      <c r="HLI40" s="1354"/>
      <c r="HLJ40" s="1354"/>
      <c r="HLK40" s="1354"/>
      <c r="HLL40" s="1354"/>
      <c r="HLM40" s="1354"/>
      <c r="HLN40" s="1354"/>
      <c r="HLO40" s="1354"/>
      <c r="HLP40" s="1354"/>
      <c r="HLQ40" s="1354"/>
      <c r="HLR40" s="1354"/>
      <c r="HLS40" s="1354"/>
      <c r="HLT40" s="1354"/>
      <c r="HLU40" s="1354"/>
      <c r="HLV40" s="1354"/>
      <c r="HLW40" s="1354"/>
      <c r="HLX40" s="1354"/>
      <c r="HLY40" s="1354"/>
      <c r="HLZ40" s="1354"/>
      <c r="HMA40" s="1354"/>
      <c r="HMB40" s="1354"/>
      <c r="HMC40" s="1354"/>
      <c r="HMD40" s="1354"/>
      <c r="HME40" s="1354"/>
      <c r="HMF40" s="1354"/>
      <c r="HMG40" s="1354"/>
      <c r="HMH40" s="1354"/>
      <c r="HMI40" s="1354"/>
      <c r="HMJ40" s="1354"/>
      <c r="HMK40" s="1354"/>
      <c r="HML40" s="1354"/>
      <c r="HMM40" s="1354"/>
      <c r="HMN40" s="1354"/>
      <c r="HMO40" s="1354"/>
      <c r="HMP40" s="1354"/>
      <c r="HMQ40" s="1354"/>
      <c r="HMR40" s="1354"/>
      <c r="HMS40" s="1354"/>
      <c r="HMT40" s="1354"/>
      <c r="HMU40" s="1354"/>
      <c r="HMV40" s="1354"/>
      <c r="HMW40" s="1354"/>
      <c r="HMX40" s="1354"/>
      <c r="HMY40" s="1354"/>
      <c r="HMZ40" s="1354"/>
      <c r="HNA40" s="1354"/>
      <c r="HNB40" s="1354"/>
      <c r="HNC40" s="1354"/>
      <c r="HND40" s="1354"/>
      <c r="HNE40" s="1354"/>
      <c r="HNF40" s="1354"/>
      <c r="HNG40" s="1354"/>
      <c r="HNH40" s="1354"/>
      <c r="HNI40" s="1354"/>
      <c r="HNJ40" s="1354"/>
      <c r="HNK40" s="1354"/>
      <c r="HNL40" s="1354"/>
      <c r="HNM40" s="1354"/>
      <c r="HNN40" s="1354"/>
      <c r="HNO40" s="1354"/>
      <c r="HNP40" s="1354"/>
      <c r="HNQ40" s="1354"/>
      <c r="HNR40" s="1354"/>
      <c r="HNS40" s="1354"/>
      <c r="HNT40" s="1354"/>
      <c r="HNU40" s="1354"/>
      <c r="HNV40" s="1354"/>
      <c r="HNW40" s="1354"/>
      <c r="HNX40" s="1354"/>
      <c r="HNY40" s="1354"/>
      <c r="HNZ40" s="1354"/>
      <c r="HOA40" s="1354"/>
      <c r="HOB40" s="1354"/>
      <c r="HOC40" s="1354"/>
      <c r="HOD40" s="1354"/>
      <c r="HOE40" s="1354"/>
      <c r="HOF40" s="1354"/>
      <c r="HOG40" s="1354"/>
      <c r="HOH40" s="1354"/>
      <c r="HOI40" s="1354"/>
      <c r="HOJ40" s="1354"/>
      <c r="HOK40" s="1354"/>
      <c r="HOL40" s="1354"/>
      <c r="HOM40" s="1354"/>
      <c r="HON40" s="1354"/>
      <c r="HOO40" s="1354"/>
      <c r="HOP40" s="1354"/>
      <c r="HOQ40" s="1354"/>
      <c r="HOR40" s="1354"/>
      <c r="HOS40" s="1354"/>
      <c r="HOT40" s="1354"/>
      <c r="HOU40" s="1354"/>
      <c r="HOV40" s="1354"/>
      <c r="HOW40" s="1354"/>
      <c r="HOX40" s="1354"/>
      <c r="HOY40" s="1354"/>
      <c r="HOZ40" s="1354"/>
      <c r="HPA40" s="1354"/>
      <c r="HPB40" s="1354"/>
      <c r="HPC40" s="1354"/>
      <c r="HPD40" s="1354"/>
      <c r="HPE40" s="1354"/>
      <c r="HPF40" s="1354"/>
      <c r="HPG40" s="1354"/>
      <c r="HPH40" s="1354"/>
      <c r="HPI40" s="1354"/>
      <c r="HPJ40" s="1354"/>
      <c r="HPK40" s="1354"/>
      <c r="HPL40" s="1354"/>
      <c r="HPM40" s="1354"/>
      <c r="HPN40" s="1354"/>
      <c r="HPO40" s="1354"/>
      <c r="HPP40" s="1354"/>
      <c r="HPQ40" s="1354"/>
      <c r="HPR40" s="1354"/>
      <c r="HPS40" s="1354"/>
      <c r="HPT40" s="1354"/>
      <c r="HPU40" s="1354"/>
      <c r="HPV40" s="1354"/>
      <c r="HPW40" s="1354"/>
      <c r="HPX40" s="1354"/>
      <c r="HPY40" s="1354"/>
      <c r="HPZ40" s="1354"/>
      <c r="HQA40" s="1354"/>
      <c r="HQB40" s="1354"/>
      <c r="HQC40" s="1354"/>
      <c r="HQD40" s="1354"/>
      <c r="HQE40" s="1354"/>
      <c r="HQF40" s="1354"/>
      <c r="HQG40" s="1354"/>
      <c r="HQH40" s="1354"/>
      <c r="HQI40" s="1354"/>
      <c r="HQJ40" s="1354"/>
      <c r="HQK40" s="1354"/>
      <c r="HQL40" s="1354"/>
      <c r="HQM40" s="1354"/>
      <c r="HQN40" s="1354"/>
      <c r="HQO40" s="1354"/>
      <c r="HQP40" s="1354"/>
      <c r="HQQ40" s="1354"/>
      <c r="HQR40" s="1354"/>
      <c r="HQS40" s="1354"/>
      <c r="HQT40" s="1354"/>
      <c r="HQU40" s="1354"/>
      <c r="HQV40" s="1354"/>
      <c r="HQW40" s="1354"/>
      <c r="HQX40" s="1354"/>
      <c r="HQY40" s="1354"/>
      <c r="HQZ40" s="1354"/>
      <c r="HRA40" s="1354"/>
      <c r="HRB40" s="1354"/>
      <c r="HRC40" s="1354"/>
      <c r="HRD40" s="1354"/>
      <c r="HRE40" s="1354"/>
      <c r="HRF40" s="1354"/>
      <c r="HRG40" s="1354"/>
      <c r="HRH40" s="1354"/>
      <c r="HRI40" s="1354"/>
      <c r="HRJ40" s="1354"/>
      <c r="HRK40" s="1354"/>
      <c r="HRL40" s="1354"/>
      <c r="HRM40" s="1354"/>
      <c r="HRN40" s="1354"/>
      <c r="HRO40" s="1354"/>
      <c r="HRP40" s="1354"/>
      <c r="HRQ40" s="1354"/>
      <c r="HRR40" s="1354"/>
      <c r="HRS40" s="1354"/>
      <c r="HRT40" s="1354"/>
      <c r="HRU40" s="1354"/>
      <c r="HRV40" s="1354"/>
      <c r="HRW40" s="1354"/>
      <c r="HRX40" s="1354"/>
      <c r="HRY40" s="1354"/>
      <c r="HRZ40" s="1354"/>
      <c r="HSA40" s="1354"/>
      <c r="HSB40" s="1354"/>
      <c r="HSC40" s="1354"/>
      <c r="HSD40" s="1354"/>
      <c r="HSE40" s="1354"/>
      <c r="HSF40" s="1354"/>
      <c r="HSG40" s="1354"/>
      <c r="HSH40" s="1354"/>
      <c r="HSI40" s="1354"/>
      <c r="HSJ40" s="1354"/>
      <c r="HSK40" s="1354"/>
      <c r="HSL40" s="1354"/>
      <c r="HSM40" s="1354"/>
      <c r="HSN40" s="1354"/>
      <c r="HSO40" s="1354"/>
      <c r="HSP40" s="1354"/>
      <c r="HSQ40" s="1354"/>
      <c r="HSR40" s="1354"/>
      <c r="HSS40" s="1354"/>
      <c r="HST40" s="1354"/>
      <c r="HSU40" s="1354"/>
      <c r="HSV40" s="1354"/>
      <c r="HSW40" s="1354"/>
      <c r="HSX40" s="1354"/>
      <c r="HSY40" s="1354"/>
      <c r="HSZ40" s="1354"/>
      <c r="HTA40" s="1354"/>
      <c r="HTB40" s="1354"/>
      <c r="HTC40" s="1354"/>
      <c r="HTD40" s="1354"/>
      <c r="HTE40" s="1354"/>
      <c r="HTF40" s="1354"/>
      <c r="HTG40" s="1354"/>
      <c r="HTH40" s="1354"/>
      <c r="HTI40" s="1354"/>
      <c r="HTJ40" s="1354"/>
      <c r="HTK40" s="1354"/>
      <c r="HTL40" s="1354"/>
      <c r="HTM40" s="1354"/>
      <c r="HTN40" s="1354"/>
      <c r="HTO40" s="1354"/>
      <c r="HTP40" s="1354"/>
      <c r="HTQ40" s="1354"/>
      <c r="HTR40" s="1354"/>
      <c r="HTS40" s="1354"/>
      <c r="HTT40" s="1354"/>
      <c r="HTU40" s="1354"/>
      <c r="HTV40" s="1354"/>
      <c r="HTW40" s="1354"/>
      <c r="HTX40" s="1354"/>
      <c r="HTY40" s="1354"/>
      <c r="HTZ40" s="1354"/>
      <c r="HUA40" s="1354"/>
      <c r="HUB40" s="1354"/>
      <c r="HUC40" s="1354"/>
      <c r="HUD40" s="1354"/>
      <c r="HUE40" s="1354"/>
      <c r="HUF40" s="1354"/>
      <c r="HUG40" s="1354"/>
      <c r="HUH40" s="1354"/>
      <c r="HUI40" s="1354"/>
      <c r="HUJ40" s="1354"/>
      <c r="HUK40" s="1354"/>
      <c r="HUL40" s="1354"/>
      <c r="HUM40" s="1354"/>
      <c r="HUN40" s="1354"/>
      <c r="HUO40" s="1354"/>
      <c r="HUP40" s="1354"/>
      <c r="HUQ40" s="1354"/>
      <c r="HUR40" s="1354"/>
      <c r="HUS40" s="1354"/>
      <c r="HUT40" s="1354"/>
      <c r="HUU40" s="1354"/>
      <c r="HUV40" s="1354"/>
      <c r="HUW40" s="1354"/>
      <c r="HUX40" s="1354"/>
      <c r="HUY40" s="1354"/>
      <c r="HUZ40" s="1354"/>
      <c r="HVA40" s="1354"/>
      <c r="HVB40" s="1354"/>
      <c r="HVC40" s="1354"/>
      <c r="HVD40" s="1354"/>
      <c r="HVE40" s="1354"/>
      <c r="HVF40" s="1354"/>
      <c r="HVG40" s="1354"/>
      <c r="HVH40" s="1354"/>
      <c r="HVI40" s="1354"/>
      <c r="HVJ40" s="1354"/>
      <c r="HVK40" s="1354"/>
      <c r="HVL40" s="1354"/>
      <c r="HVM40" s="1354"/>
      <c r="HVN40" s="1354"/>
      <c r="HVO40" s="1354"/>
      <c r="HVP40" s="1354"/>
      <c r="HVQ40" s="1354"/>
      <c r="HVR40" s="1354"/>
      <c r="HVS40" s="1354"/>
      <c r="HVT40" s="1354"/>
      <c r="HVU40" s="1354"/>
      <c r="HVV40" s="1354"/>
      <c r="HVW40" s="1354"/>
      <c r="HVX40" s="1354"/>
      <c r="HVY40" s="1354"/>
      <c r="HVZ40" s="1354"/>
      <c r="HWA40" s="1354"/>
      <c r="HWB40" s="1354"/>
      <c r="HWC40" s="1354"/>
      <c r="HWD40" s="1354"/>
      <c r="HWE40" s="1354"/>
      <c r="HWF40" s="1354"/>
      <c r="HWG40" s="1354"/>
      <c r="HWH40" s="1354"/>
      <c r="HWI40" s="1354"/>
      <c r="HWJ40" s="1354"/>
      <c r="HWK40" s="1354"/>
      <c r="HWL40" s="1354"/>
      <c r="HWM40" s="1354"/>
      <c r="HWN40" s="1354"/>
      <c r="HWO40" s="1354"/>
      <c r="HWP40" s="1354"/>
      <c r="HWQ40" s="1354"/>
      <c r="HWR40" s="1354"/>
      <c r="HWS40" s="1354"/>
      <c r="HWT40" s="1354"/>
      <c r="HWU40" s="1354"/>
      <c r="HWV40" s="1354"/>
      <c r="HWW40" s="1354"/>
      <c r="HWX40" s="1354"/>
      <c r="HWY40" s="1354"/>
      <c r="HWZ40" s="1354"/>
      <c r="HXA40" s="1354"/>
      <c r="HXB40" s="1354"/>
      <c r="HXC40" s="1354"/>
      <c r="HXD40" s="1354"/>
      <c r="HXE40" s="1354"/>
      <c r="HXF40" s="1354"/>
      <c r="HXG40" s="1354"/>
      <c r="HXH40" s="1354"/>
      <c r="HXI40" s="1354"/>
      <c r="HXJ40" s="1354"/>
      <c r="HXK40" s="1354"/>
      <c r="HXL40" s="1354"/>
      <c r="HXM40" s="1354"/>
      <c r="HXN40" s="1354"/>
      <c r="HXO40" s="1354"/>
      <c r="HXP40" s="1354"/>
      <c r="HXQ40" s="1354"/>
      <c r="HXR40" s="1354"/>
      <c r="HXS40" s="1354"/>
      <c r="HXT40" s="1354"/>
      <c r="HXU40" s="1354"/>
      <c r="HXV40" s="1354"/>
      <c r="HXW40" s="1354"/>
      <c r="HXX40" s="1354"/>
      <c r="HXY40" s="1354"/>
      <c r="HXZ40" s="1354"/>
      <c r="HYA40" s="1354"/>
      <c r="HYB40" s="1354"/>
      <c r="HYC40" s="1354"/>
      <c r="HYD40" s="1354"/>
      <c r="HYE40" s="1354"/>
      <c r="HYF40" s="1354"/>
      <c r="HYG40" s="1354"/>
      <c r="HYH40" s="1354"/>
      <c r="HYI40" s="1354"/>
      <c r="HYJ40" s="1354"/>
      <c r="HYK40" s="1354"/>
      <c r="HYL40" s="1354"/>
      <c r="HYM40" s="1354"/>
      <c r="HYN40" s="1354"/>
      <c r="HYO40" s="1354"/>
      <c r="HYP40" s="1354"/>
      <c r="HYQ40" s="1354"/>
      <c r="HYR40" s="1354"/>
      <c r="HYS40" s="1354"/>
      <c r="HYT40" s="1354"/>
      <c r="HYU40" s="1354"/>
      <c r="HYV40" s="1354"/>
      <c r="HYW40" s="1354"/>
      <c r="HYX40" s="1354"/>
      <c r="HYY40" s="1354"/>
      <c r="HYZ40" s="1354"/>
      <c r="HZA40" s="1354"/>
      <c r="HZB40" s="1354"/>
      <c r="HZC40" s="1354"/>
      <c r="HZD40" s="1354"/>
      <c r="HZE40" s="1354"/>
      <c r="HZF40" s="1354"/>
      <c r="HZG40" s="1354"/>
      <c r="HZH40" s="1354"/>
      <c r="HZI40" s="1354"/>
      <c r="HZJ40" s="1354"/>
      <c r="HZK40" s="1354"/>
      <c r="HZL40" s="1354"/>
      <c r="HZM40" s="1354"/>
      <c r="HZN40" s="1354"/>
      <c r="HZO40" s="1354"/>
      <c r="HZP40" s="1354"/>
      <c r="HZQ40" s="1354"/>
      <c r="HZR40" s="1354"/>
      <c r="HZS40" s="1354"/>
      <c r="HZT40" s="1354"/>
      <c r="HZU40" s="1354"/>
      <c r="HZV40" s="1354"/>
      <c r="HZW40" s="1354"/>
      <c r="HZX40" s="1354"/>
      <c r="HZY40" s="1354"/>
      <c r="HZZ40" s="1354"/>
      <c r="IAA40" s="1354"/>
      <c r="IAB40" s="1354"/>
      <c r="IAC40" s="1354"/>
      <c r="IAD40" s="1354"/>
      <c r="IAE40" s="1354"/>
      <c r="IAF40" s="1354"/>
      <c r="IAG40" s="1354"/>
      <c r="IAH40" s="1354"/>
      <c r="IAI40" s="1354"/>
      <c r="IAJ40" s="1354"/>
      <c r="IAK40" s="1354"/>
      <c r="IAL40" s="1354"/>
      <c r="IAM40" s="1354"/>
      <c r="IAN40" s="1354"/>
      <c r="IAO40" s="1354"/>
      <c r="IAP40" s="1354"/>
      <c r="IAQ40" s="1354"/>
      <c r="IAR40" s="1354"/>
      <c r="IAS40" s="1354"/>
      <c r="IAT40" s="1354"/>
      <c r="IAU40" s="1354"/>
      <c r="IAV40" s="1354"/>
      <c r="IAW40" s="1354"/>
      <c r="IAX40" s="1354"/>
      <c r="IAY40" s="1354"/>
      <c r="IAZ40" s="1354"/>
      <c r="IBA40" s="1354"/>
      <c r="IBB40" s="1354"/>
      <c r="IBC40" s="1354"/>
      <c r="IBD40" s="1354"/>
      <c r="IBE40" s="1354"/>
      <c r="IBF40" s="1354"/>
      <c r="IBG40" s="1354"/>
      <c r="IBH40" s="1354"/>
      <c r="IBI40" s="1354"/>
      <c r="IBJ40" s="1354"/>
      <c r="IBK40" s="1354"/>
      <c r="IBL40" s="1354"/>
      <c r="IBM40" s="1354"/>
      <c r="IBN40" s="1354"/>
      <c r="IBO40" s="1354"/>
      <c r="IBP40" s="1354"/>
      <c r="IBQ40" s="1354"/>
      <c r="IBR40" s="1354"/>
      <c r="IBS40" s="1354"/>
      <c r="IBT40" s="1354"/>
      <c r="IBU40" s="1354"/>
      <c r="IBV40" s="1354"/>
      <c r="IBW40" s="1354"/>
      <c r="IBX40" s="1354"/>
      <c r="IBY40" s="1354"/>
      <c r="IBZ40" s="1354"/>
      <c r="ICA40" s="1354"/>
      <c r="ICB40" s="1354"/>
      <c r="ICC40" s="1354"/>
      <c r="ICD40" s="1354"/>
      <c r="ICE40" s="1354"/>
      <c r="ICF40" s="1354"/>
      <c r="ICG40" s="1354"/>
      <c r="ICH40" s="1354"/>
      <c r="ICI40" s="1354"/>
      <c r="ICJ40" s="1354"/>
      <c r="ICK40" s="1354"/>
      <c r="ICL40" s="1354"/>
      <c r="ICM40" s="1354"/>
      <c r="ICN40" s="1354"/>
      <c r="ICO40" s="1354"/>
      <c r="ICP40" s="1354"/>
      <c r="ICQ40" s="1354"/>
      <c r="ICR40" s="1354"/>
      <c r="ICS40" s="1354"/>
      <c r="ICT40" s="1354"/>
      <c r="ICU40" s="1354"/>
      <c r="ICV40" s="1354"/>
      <c r="ICW40" s="1354"/>
      <c r="ICX40" s="1354"/>
      <c r="ICY40" s="1354"/>
      <c r="ICZ40" s="1354"/>
      <c r="IDA40" s="1354"/>
      <c r="IDB40" s="1354"/>
      <c r="IDC40" s="1354"/>
      <c r="IDD40" s="1354"/>
      <c r="IDE40" s="1354"/>
      <c r="IDF40" s="1354"/>
      <c r="IDG40" s="1354"/>
      <c r="IDH40" s="1354"/>
      <c r="IDI40" s="1354"/>
      <c r="IDJ40" s="1354"/>
      <c r="IDK40" s="1354"/>
      <c r="IDL40" s="1354"/>
      <c r="IDM40" s="1354"/>
      <c r="IDN40" s="1354"/>
      <c r="IDO40" s="1354"/>
      <c r="IDP40" s="1354"/>
      <c r="IDQ40" s="1354"/>
      <c r="IDR40" s="1354"/>
      <c r="IDS40" s="1354"/>
      <c r="IDT40" s="1354"/>
      <c r="IDU40" s="1354"/>
      <c r="IDV40" s="1354"/>
      <c r="IDW40" s="1354"/>
      <c r="IDX40" s="1354"/>
      <c r="IDY40" s="1354"/>
      <c r="IDZ40" s="1354"/>
      <c r="IEA40" s="1354"/>
      <c r="IEB40" s="1354"/>
      <c r="IEC40" s="1354"/>
      <c r="IED40" s="1354"/>
      <c r="IEE40" s="1354"/>
      <c r="IEF40" s="1354"/>
      <c r="IEG40" s="1354"/>
      <c r="IEH40" s="1354"/>
      <c r="IEI40" s="1354"/>
      <c r="IEJ40" s="1354"/>
      <c r="IEK40" s="1354"/>
      <c r="IEL40" s="1354"/>
      <c r="IEM40" s="1354"/>
      <c r="IEN40" s="1354"/>
      <c r="IEO40" s="1354"/>
      <c r="IEP40" s="1354"/>
      <c r="IEQ40" s="1354"/>
      <c r="IER40" s="1354"/>
      <c r="IES40" s="1354"/>
      <c r="IET40" s="1354"/>
      <c r="IEU40" s="1354"/>
      <c r="IEV40" s="1354"/>
      <c r="IEW40" s="1354"/>
      <c r="IEX40" s="1354"/>
      <c r="IEY40" s="1354"/>
      <c r="IEZ40" s="1354"/>
      <c r="IFA40" s="1354"/>
      <c r="IFB40" s="1354"/>
      <c r="IFC40" s="1354"/>
      <c r="IFD40" s="1354"/>
      <c r="IFE40" s="1354"/>
      <c r="IFF40" s="1354"/>
      <c r="IFG40" s="1354"/>
      <c r="IFH40" s="1354"/>
      <c r="IFI40" s="1354"/>
      <c r="IFJ40" s="1354"/>
      <c r="IFK40" s="1354"/>
      <c r="IFL40" s="1354"/>
      <c r="IFM40" s="1354"/>
      <c r="IFN40" s="1354"/>
      <c r="IFO40" s="1354"/>
      <c r="IFP40" s="1354"/>
      <c r="IFQ40" s="1354"/>
      <c r="IFR40" s="1354"/>
      <c r="IFS40" s="1354"/>
      <c r="IFT40" s="1354"/>
      <c r="IFU40" s="1354"/>
      <c r="IFV40" s="1354"/>
      <c r="IFW40" s="1354"/>
      <c r="IFX40" s="1354"/>
      <c r="IFY40" s="1354"/>
      <c r="IFZ40" s="1354"/>
      <c r="IGA40" s="1354"/>
      <c r="IGB40" s="1354"/>
      <c r="IGC40" s="1354"/>
      <c r="IGD40" s="1354"/>
      <c r="IGE40" s="1354"/>
      <c r="IGF40" s="1354"/>
      <c r="IGG40" s="1354"/>
      <c r="IGH40" s="1354"/>
      <c r="IGI40" s="1354"/>
      <c r="IGJ40" s="1354"/>
      <c r="IGK40" s="1354"/>
      <c r="IGL40" s="1354"/>
      <c r="IGM40" s="1354"/>
      <c r="IGN40" s="1354"/>
      <c r="IGO40" s="1354"/>
      <c r="IGP40" s="1354"/>
      <c r="IGQ40" s="1354"/>
      <c r="IGR40" s="1354"/>
      <c r="IGS40" s="1354"/>
      <c r="IGT40" s="1354"/>
      <c r="IGU40" s="1354"/>
      <c r="IGV40" s="1354"/>
      <c r="IGW40" s="1354"/>
      <c r="IGX40" s="1354"/>
      <c r="IGY40" s="1354"/>
      <c r="IGZ40" s="1354"/>
      <c r="IHA40" s="1354"/>
      <c r="IHB40" s="1354"/>
      <c r="IHC40" s="1354"/>
      <c r="IHD40" s="1354"/>
      <c r="IHE40" s="1354"/>
      <c r="IHF40" s="1354"/>
      <c r="IHG40" s="1354"/>
      <c r="IHH40" s="1354"/>
      <c r="IHI40" s="1354"/>
      <c r="IHJ40" s="1354"/>
      <c r="IHK40" s="1354"/>
      <c r="IHL40" s="1354"/>
      <c r="IHM40" s="1354"/>
      <c r="IHN40" s="1354"/>
      <c r="IHO40" s="1354"/>
      <c r="IHP40" s="1354"/>
      <c r="IHQ40" s="1354"/>
      <c r="IHR40" s="1354"/>
      <c r="IHS40" s="1354"/>
      <c r="IHT40" s="1354"/>
      <c r="IHU40" s="1354"/>
      <c r="IHV40" s="1354"/>
      <c r="IHW40" s="1354"/>
      <c r="IHX40" s="1354"/>
      <c r="IHY40" s="1354"/>
      <c r="IHZ40" s="1354"/>
      <c r="IIA40" s="1354"/>
      <c r="IIB40" s="1354"/>
      <c r="IIC40" s="1354"/>
      <c r="IID40" s="1354"/>
      <c r="IIE40" s="1354"/>
      <c r="IIF40" s="1354"/>
      <c r="IIG40" s="1354"/>
      <c r="IIH40" s="1354"/>
      <c r="III40" s="1354"/>
      <c r="IIJ40" s="1354"/>
      <c r="IIK40" s="1354"/>
      <c r="IIL40" s="1354"/>
      <c r="IIM40" s="1354"/>
      <c r="IIN40" s="1354"/>
      <c r="IIO40" s="1354"/>
      <c r="IIP40" s="1354"/>
      <c r="IIQ40" s="1354"/>
      <c r="IIR40" s="1354"/>
      <c r="IIS40" s="1354"/>
      <c r="IIT40" s="1354"/>
      <c r="IIU40" s="1354"/>
      <c r="IIV40" s="1354"/>
      <c r="IIW40" s="1354"/>
      <c r="IIX40" s="1354"/>
      <c r="IIY40" s="1354"/>
      <c r="IIZ40" s="1354"/>
      <c r="IJA40" s="1354"/>
      <c r="IJB40" s="1354"/>
      <c r="IJC40" s="1354"/>
      <c r="IJD40" s="1354"/>
      <c r="IJE40" s="1354"/>
      <c r="IJF40" s="1354"/>
      <c r="IJG40" s="1354"/>
      <c r="IJH40" s="1354"/>
      <c r="IJI40" s="1354"/>
      <c r="IJJ40" s="1354"/>
      <c r="IJK40" s="1354"/>
      <c r="IJL40" s="1354"/>
      <c r="IJM40" s="1354"/>
      <c r="IJN40" s="1354"/>
      <c r="IJO40" s="1354"/>
      <c r="IJP40" s="1354"/>
      <c r="IJQ40" s="1354"/>
      <c r="IJR40" s="1354"/>
      <c r="IJS40" s="1354"/>
      <c r="IJT40" s="1354"/>
      <c r="IJU40" s="1354"/>
      <c r="IJV40" s="1354"/>
      <c r="IJW40" s="1354"/>
      <c r="IJX40" s="1354"/>
      <c r="IJY40" s="1354"/>
      <c r="IJZ40" s="1354"/>
      <c r="IKA40" s="1354"/>
      <c r="IKB40" s="1354"/>
      <c r="IKC40" s="1354"/>
      <c r="IKD40" s="1354"/>
      <c r="IKE40" s="1354"/>
      <c r="IKF40" s="1354"/>
      <c r="IKG40" s="1354"/>
      <c r="IKH40" s="1354"/>
      <c r="IKI40" s="1354"/>
      <c r="IKJ40" s="1354"/>
      <c r="IKK40" s="1354"/>
      <c r="IKL40" s="1354"/>
      <c r="IKM40" s="1354"/>
      <c r="IKN40" s="1354"/>
      <c r="IKO40" s="1354"/>
      <c r="IKP40" s="1354"/>
      <c r="IKQ40" s="1354"/>
      <c r="IKR40" s="1354"/>
      <c r="IKS40" s="1354"/>
      <c r="IKT40" s="1354"/>
      <c r="IKU40" s="1354"/>
      <c r="IKV40" s="1354"/>
      <c r="IKW40" s="1354"/>
      <c r="IKX40" s="1354"/>
      <c r="IKY40" s="1354"/>
      <c r="IKZ40" s="1354"/>
      <c r="ILA40" s="1354"/>
      <c r="ILB40" s="1354"/>
      <c r="ILC40" s="1354"/>
      <c r="ILD40" s="1354"/>
      <c r="ILE40" s="1354"/>
      <c r="ILF40" s="1354"/>
      <c r="ILG40" s="1354"/>
      <c r="ILH40" s="1354"/>
      <c r="ILI40" s="1354"/>
      <c r="ILJ40" s="1354"/>
      <c r="ILK40" s="1354"/>
      <c r="ILL40" s="1354"/>
      <c r="ILM40" s="1354"/>
      <c r="ILN40" s="1354"/>
      <c r="ILO40" s="1354"/>
      <c r="ILP40" s="1354"/>
      <c r="ILQ40" s="1354"/>
      <c r="ILR40" s="1354"/>
      <c r="ILS40" s="1354"/>
      <c r="ILT40" s="1354"/>
      <c r="ILU40" s="1354"/>
      <c r="ILV40" s="1354"/>
      <c r="ILW40" s="1354"/>
      <c r="ILX40" s="1354"/>
      <c r="ILY40" s="1354"/>
      <c r="ILZ40" s="1354"/>
      <c r="IMA40" s="1354"/>
      <c r="IMB40" s="1354"/>
      <c r="IMC40" s="1354"/>
      <c r="IMD40" s="1354"/>
      <c r="IME40" s="1354"/>
      <c r="IMF40" s="1354"/>
      <c r="IMG40" s="1354"/>
      <c r="IMH40" s="1354"/>
      <c r="IMI40" s="1354"/>
      <c r="IMJ40" s="1354"/>
      <c r="IMK40" s="1354"/>
      <c r="IML40" s="1354"/>
      <c r="IMM40" s="1354"/>
      <c r="IMN40" s="1354"/>
      <c r="IMO40" s="1354"/>
      <c r="IMP40" s="1354"/>
      <c r="IMQ40" s="1354"/>
      <c r="IMR40" s="1354"/>
      <c r="IMS40" s="1354"/>
      <c r="IMT40" s="1354"/>
      <c r="IMU40" s="1354"/>
      <c r="IMV40" s="1354"/>
      <c r="IMW40" s="1354"/>
      <c r="IMX40" s="1354"/>
      <c r="IMY40" s="1354"/>
      <c r="IMZ40" s="1354"/>
      <c r="INA40" s="1354"/>
      <c r="INB40" s="1354"/>
      <c r="INC40" s="1354"/>
      <c r="IND40" s="1354"/>
      <c r="INE40" s="1354"/>
      <c r="INF40" s="1354"/>
      <c r="ING40" s="1354"/>
      <c r="INH40" s="1354"/>
      <c r="INI40" s="1354"/>
      <c r="INJ40" s="1354"/>
      <c r="INK40" s="1354"/>
      <c r="INL40" s="1354"/>
      <c r="INM40" s="1354"/>
      <c r="INN40" s="1354"/>
      <c r="INO40" s="1354"/>
      <c r="INP40" s="1354"/>
      <c r="INQ40" s="1354"/>
      <c r="INR40" s="1354"/>
      <c r="INS40" s="1354"/>
      <c r="INT40" s="1354"/>
      <c r="INU40" s="1354"/>
      <c r="INV40" s="1354"/>
      <c r="INW40" s="1354"/>
      <c r="INX40" s="1354"/>
      <c r="INY40" s="1354"/>
      <c r="INZ40" s="1354"/>
      <c r="IOA40" s="1354"/>
      <c r="IOB40" s="1354"/>
      <c r="IOC40" s="1354"/>
      <c r="IOD40" s="1354"/>
      <c r="IOE40" s="1354"/>
      <c r="IOF40" s="1354"/>
      <c r="IOG40" s="1354"/>
      <c r="IOH40" s="1354"/>
      <c r="IOI40" s="1354"/>
      <c r="IOJ40" s="1354"/>
      <c r="IOK40" s="1354"/>
      <c r="IOL40" s="1354"/>
      <c r="IOM40" s="1354"/>
      <c r="ION40" s="1354"/>
      <c r="IOO40" s="1354"/>
      <c r="IOP40" s="1354"/>
      <c r="IOQ40" s="1354"/>
      <c r="IOR40" s="1354"/>
      <c r="IOS40" s="1354"/>
      <c r="IOT40" s="1354"/>
      <c r="IOU40" s="1354"/>
      <c r="IOV40" s="1354"/>
      <c r="IOW40" s="1354"/>
      <c r="IOX40" s="1354"/>
      <c r="IOY40" s="1354"/>
      <c r="IOZ40" s="1354"/>
      <c r="IPA40" s="1354"/>
      <c r="IPB40" s="1354"/>
      <c r="IPC40" s="1354"/>
      <c r="IPD40" s="1354"/>
      <c r="IPE40" s="1354"/>
      <c r="IPF40" s="1354"/>
      <c r="IPG40" s="1354"/>
      <c r="IPH40" s="1354"/>
      <c r="IPI40" s="1354"/>
      <c r="IPJ40" s="1354"/>
      <c r="IPK40" s="1354"/>
      <c r="IPL40" s="1354"/>
      <c r="IPM40" s="1354"/>
      <c r="IPN40" s="1354"/>
      <c r="IPO40" s="1354"/>
      <c r="IPP40" s="1354"/>
      <c r="IPQ40" s="1354"/>
      <c r="IPR40" s="1354"/>
      <c r="IPS40" s="1354"/>
      <c r="IPT40" s="1354"/>
      <c r="IPU40" s="1354"/>
      <c r="IPV40" s="1354"/>
      <c r="IPW40" s="1354"/>
      <c r="IPX40" s="1354"/>
      <c r="IPY40" s="1354"/>
      <c r="IPZ40" s="1354"/>
      <c r="IQA40" s="1354"/>
      <c r="IQB40" s="1354"/>
      <c r="IQC40" s="1354"/>
      <c r="IQD40" s="1354"/>
      <c r="IQE40" s="1354"/>
      <c r="IQF40" s="1354"/>
      <c r="IQG40" s="1354"/>
      <c r="IQH40" s="1354"/>
      <c r="IQI40" s="1354"/>
      <c r="IQJ40" s="1354"/>
      <c r="IQK40" s="1354"/>
      <c r="IQL40" s="1354"/>
      <c r="IQM40" s="1354"/>
      <c r="IQN40" s="1354"/>
      <c r="IQO40" s="1354"/>
      <c r="IQP40" s="1354"/>
      <c r="IQQ40" s="1354"/>
      <c r="IQR40" s="1354"/>
      <c r="IQS40" s="1354"/>
      <c r="IQT40" s="1354"/>
      <c r="IQU40" s="1354"/>
      <c r="IQV40" s="1354"/>
      <c r="IQW40" s="1354"/>
      <c r="IQX40" s="1354"/>
      <c r="IQY40" s="1354"/>
      <c r="IQZ40" s="1354"/>
      <c r="IRA40" s="1354"/>
      <c r="IRB40" s="1354"/>
      <c r="IRC40" s="1354"/>
      <c r="IRD40" s="1354"/>
      <c r="IRE40" s="1354"/>
      <c r="IRF40" s="1354"/>
      <c r="IRG40" s="1354"/>
      <c r="IRH40" s="1354"/>
      <c r="IRI40" s="1354"/>
      <c r="IRJ40" s="1354"/>
      <c r="IRK40" s="1354"/>
      <c r="IRL40" s="1354"/>
      <c r="IRM40" s="1354"/>
      <c r="IRN40" s="1354"/>
      <c r="IRO40" s="1354"/>
      <c r="IRP40" s="1354"/>
      <c r="IRQ40" s="1354"/>
      <c r="IRR40" s="1354"/>
      <c r="IRS40" s="1354"/>
      <c r="IRT40" s="1354"/>
      <c r="IRU40" s="1354"/>
      <c r="IRV40" s="1354"/>
      <c r="IRW40" s="1354"/>
      <c r="IRX40" s="1354"/>
      <c r="IRY40" s="1354"/>
      <c r="IRZ40" s="1354"/>
      <c r="ISA40" s="1354"/>
      <c r="ISB40" s="1354"/>
      <c r="ISC40" s="1354"/>
      <c r="ISD40" s="1354"/>
      <c r="ISE40" s="1354"/>
      <c r="ISF40" s="1354"/>
      <c r="ISG40" s="1354"/>
      <c r="ISH40" s="1354"/>
      <c r="ISI40" s="1354"/>
      <c r="ISJ40" s="1354"/>
      <c r="ISK40" s="1354"/>
      <c r="ISL40" s="1354"/>
      <c r="ISM40" s="1354"/>
      <c r="ISN40" s="1354"/>
      <c r="ISO40" s="1354"/>
      <c r="ISP40" s="1354"/>
      <c r="ISQ40" s="1354"/>
      <c r="ISR40" s="1354"/>
      <c r="ISS40" s="1354"/>
      <c r="IST40" s="1354"/>
      <c r="ISU40" s="1354"/>
      <c r="ISV40" s="1354"/>
      <c r="ISW40" s="1354"/>
      <c r="ISX40" s="1354"/>
      <c r="ISY40" s="1354"/>
      <c r="ISZ40" s="1354"/>
      <c r="ITA40" s="1354"/>
      <c r="ITB40" s="1354"/>
      <c r="ITC40" s="1354"/>
      <c r="ITD40" s="1354"/>
      <c r="ITE40" s="1354"/>
      <c r="ITF40" s="1354"/>
      <c r="ITG40" s="1354"/>
      <c r="ITH40" s="1354"/>
      <c r="ITI40" s="1354"/>
      <c r="ITJ40" s="1354"/>
      <c r="ITK40" s="1354"/>
      <c r="ITL40" s="1354"/>
      <c r="ITM40" s="1354"/>
      <c r="ITN40" s="1354"/>
      <c r="ITO40" s="1354"/>
      <c r="ITP40" s="1354"/>
      <c r="ITQ40" s="1354"/>
      <c r="ITR40" s="1354"/>
      <c r="ITS40" s="1354"/>
      <c r="ITT40" s="1354"/>
      <c r="ITU40" s="1354"/>
      <c r="ITV40" s="1354"/>
      <c r="ITW40" s="1354"/>
      <c r="ITX40" s="1354"/>
      <c r="ITY40" s="1354"/>
      <c r="ITZ40" s="1354"/>
      <c r="IUA40" s="1354"/>
      <c r="IUB40" s="1354"/>
      <c r="IUC40" s="1354"/>
      <c r="IUD40" s="1354"/>
      <c r="IUE40" s="1354"/>
      <c r="IUF40" s="1354"/>
      <c r="IUG40" s="1354"/>
      <c r="IUH40" s="1354"/>
      <c r="IUI40" s="1354"/>
      <c r="IUJ40" s="1354"/>
      <c r="IUK40" s="1354"/>
      <c r="IUL40" s="1354"/>
      <c r="IUM40" s="1354"/>
      <c r="IUN40" s="1354"/>
      <c r="IUO40" s="1354"/>
      <c r="IUP40" s="1354"/>
      <c r="IUQ40" s="1354"/>
      <c r="IUR40" s="1354"/>
      <c r="IUS40" s="1354"/>
      <c r="IUT40" s="1354"/>
      <c r="IUU40" s="1354"/>
      <c r="IUV40" s="1354"/>
      <c r="IUW40" s="1354"/>
      <c r="IUX40" s="1354"/>
      <c r="IUY40" s="1354"/>
      <c r="IUZ40" s="1354"/>
      <c r="IVA40" s="1354"/>
      <c r="IVB40" s="1354"/>
      <c r="IVC40" s="1354"/>
      <c r="IVD40" s="1354"/>
      <c r="IVE40" s="1354"/>
      <c r="IVF40" s="1354"/>
      <c r="IVG40" s="1354"/>
      <c r="IVH40" s="1354"/>
      <c r="IVI40" s="1354"/>
      <c r="IVJ40" s="1354"/>
      <c r="IVK40" s="1354"/>
      <c r="IVL40" s="1354"/>
      <c r="IVM40" s="1354"/>
      <c r="IVN40" s="1354"/>
      <c r="IVO40" s="1354"/>
      <c r="IVP40" s="1354"/>
      <c r="IVQ40" s="1354"/>
      <c r="IVR40" s="1354"/>
      <c r="IVS40" s="1354"/>
      <c r="IVT40" s="1354"/>
      <c r="IVU40" s="1354"/>
      <c r="IVV40" s="1354"/>
      <c r="IVW40" s="1354"/>
      <c r="IVX40" s="1354"/>
      <c r="IVY40" s="1354"/>
      <c r="IVZ40" s="1354"/>
      <c r="IWA40" s="1354"/>
      <c r="IWB40" s="1354"/>
      <c r="IWC40" s="1354"/>
      <c r="IWD40" s="1354"/>
      <c r="IWE40" s="1354"/>
      <c r="IWF40" s="1354"/>
      <c r="IWG40" s="1354"/>
      <c r="IWH40" s="1354"/>
      <c r="IWI40" s="1354"/>
      <c r="IWJ40" s="1354"/>
      <c r="IWK40" s="1354"/>
      <c r="IWL40" s="1354"/>
      <c r="IWM40" s="1354"/>
      <c r="IWN40" s="1354"/>
      <c r="IWO40" s="1354"/>
      <c r="IWP40" s="1354"/>
      <c r="IWQ40" s="1354"/>
      <c r="IWR40" s="1354"/>
      <c r="IWS40" s="1354"/>
      <c r="IWT40" s="1354"/>
      <c r="IWU40" s="1354"/>
      <c r="IWV40" s="1354"/>
      <c r="IWW40" s="1354"/>
      <c r="IWX40" s="1354"/>
      <c r="IWY40" s="1354"/>
      <c r="IWZ40" s="1354"/>
      <c r="IXA40" s="1354"/>
      <c r="IXB40" s="1354"/>
      <c r="IXC40" s="1354"/>
      <c r="IXD40" s="1354"/>
      <c r="IXE40" s="1354"/>
      <c r="IXF40" s="1354"/>
      <c r="IXG40" s="1354"/>
      <c r="IXH40" s="1354"/>
      <c r="IXI40" s="1354"/>
      <c r="IXJ40" s="1354"/>
      <c r="IXK40" s="1354"/>
      <c r="IXL40" s="1354"/>
      <c r="IXM40" s="1354"/>
      <c r="IXN40" s="1354"/>
      <c r="IXO40" s="1354"/>
      <c r="IXP40" s="1354"/>
      <c r="IXQ40" s="1354"/>
      <c r="IXR40" s="1354"/>
      <c r="IXS40" s="1354"/>
      <c r="IXT40" s="1354"/>
      <c r="IXU40" s="1354"/>
      <c r="IXV40" s="1354"/>
      <c r="IXW40" s="1354"/>
      <c r="IXX40" s="1354"/>
      <c r="IXY40" s="1354"/>
      <c r="IXZ40" s="1354"/>
      <c r="IYA40" s="1354"/>
      <c r="IYB40" s="1354"/>
      <c r="IYC40" s="1354"/>
      <c r="IYD40" s="1354"/>
      <c r="IYE40" s="1354"/>
      <c r="IYF40" s="1354"/>
      <c r="IYG40" s="1354"/>
      <c r="IYH40" s="1354"/>
      <c r="IYI40" s="1354"/>
      <c r="IYJ40" s="1354"/>
      <c r="IYK40" s="1354"/>
      <c r="IYL40" s="1354"/>
      <c r="IYM40" s="1354"/>
      <c r="IYN40" s="1354"/>
      <c r="IYO40" s="1354"/>
      <c r="IYP40" s="1354"/>
      <c r="IYQ40" s="1354"/>
      <c r="IYR40" s="1354"/>
      <c r="IYS40" s="1354"/>
      <c r="IYT40" s="1354"/>
      <c r="IYU40" s="1354"/>
      <c r="IYV40" s="1354"/>
      <c r="IYW40" s="1354"/>
      <c r="IYX40" s="1354"/>
      <c r="IYY40" s="1354"/>
      <c r="IYZ40" s="1354"/>
      <c r="IZA40" s="1354"/>
      <c r="IZB40" s="1354"/>
      <c r="IZC40" s="1354"/>
      <c r="IZD40" s="1354"/>
      <c r="IZE40" s="1354"/>
      <c r="IZF40" s="1354"/>
      <c r="IZG40" s="1354"/>
      <c r="IZH40" s="1354"/>
      <c r="IZI40" s="1354"/>
      <c r="IZJ40" s="1354"/>
      <c r="IZK40" s="1354"/>
      <c r="IZL40" s="1354"/>
      <c r="IZM40" s="1354"/>
      <c r="IZN40" s="1354"/>
      <c r="IZO40" s="1354"/>
      <c r="IZP40" s="1354"/>
      <c r="IZQ40" s="1354"/>
      <c r="IZR40" s="1354"/>
      <c r="IZS40" s="1354"/>
      <c r="IZT40" s="1354"/>
      <c r="IZU40" s="1354"/>
      <c r="IZV40" s="1354"/>
      <c r="IZW40" s="1354"/>
      <c r="IZX40" s="1354"/>
      <c r="IZY40" s="1354"/>
      <c r="IZZ40" s="1354"/>
      <c r="JAA40" s="1354"/>
      <c r="JAB40" s="1354"/>
      <c r="JAC40" s="1354"/>
      <c r="JAD40" s="1354"/>
      <c r="JAE40" s="1354"/>
      <c r="JAF40" s="1354"/>
      <c r="JAG40" s="1354"/>
      <c r="JAH40" s="1354"/>
      <c r="JAI40" s="1354"/>
      <c r="JAJ40" s="1354"/>
      <c r="JAK40" s="1354"/>
      <c r="JAL40" s="1354"/>
      <c r="JAM40" s="1354"/>
      <c r="JAN40" s="1354"/>
      <c r="JAO40" s="1354"/>
      <c r="JAP40" s="1354"/>
      <c r="JAQ40" s="1354"/>
      <c r="JAR40" s="1354"/>
      <c r="JAS40" s="1354"/>
      <c r="JAT40" s="1354"/>
      <c r="JAU40" s="1354"/>
      <c r="JAV40" s="1354"/>
      <c r="JAW40" s="1354"/>
      <c r="JAX40" s="1354"/>
      <c r="JAY40" s="1354"/>
      <c r="JAZ40" s="1354"/>
      <c r="JBA40" s="1354"/>
      <c r="JBB40" s="1354"/>
      <c r="JBC40" s="1354"/>
      <c r="JBD40" s="1354"/>
      <c r="JBE40" s="1354"/>
      <c r="JBF40" s="1354"/>
      <c r="JBG40" s="1354"/>
      <c r="JBH40" s="1354"/>
      <c r="JBI40" s="1354"/>
      <c r="JBJ40" s="1354"/>
      <c r="JBK40" s="1354"/>
      <c r="JBL40" s="1354"/>
      <c r="JBM40" s="1354"/>
      <c r="JBN40" s="1354"/>
      <c r="JBO40" s="1354"/>
      <c r="JBP40" s="1354"/>
      <c r="JBQ40" s="1354"/>
      <c r="JBR40" s="1354"/>
      <c r="JBS40" s="1354"/>
      <c r="JBT40" s="1354"/>
      <c r="JBU40" s="1354"/>
      <c r="JBV40" s="1354"/>
      <c r="JBW40" s="1354"/>
      <c r="JBX40" s="1354"/>
      <c r="JBY40" s="1354"/>
      <c r="JBZ40" s="1354"/>
      <c r="JCA40" s="1354"/>
      <c r="JCB40" s="1354"/>
      <c r="JCC40" s="1354"/>
      <c r="JCD40" s="1354"/>
      <c r="JCE40" s="1354"/>
      <c r="JCF40" s="1354"/>
      <c r="JCG40" s="1354"/>
      <c r="JCH40" s="1354"/>
      <c r="JCI40" s="1354"/>
      <c r="JCJ40" s="1354"/>
      <c r="JCK40" s="1354"/>
      <c r="JCL40" s="1354"/>
      <c r="JCM40" s="1354"/>
      <c r="JCN40" s="1354"/>
      <c r="JCO40" s="1354"/>
      <c r="JCP40" s="1354"/>
      <c r="JCQ40" s="1354"/>
      <c r="JCR40" s="1354"/>
      <c r="JCS40" s="1354"/>
      <c r="JCT40" s="1354"/>
      <c r="JCU40" s="1354"/>
      <c r="JCV40" s="1354"/>
      <c r="JCW40" s="1354"/>
      <c r="JCX40" s="1354"/>
      <c r="JCY40" s="1354"/>
      <c r="JCZ40" s="1354"/>
      <c r="JDA40" s="1354"/>
      <c r="JDB40" s="1354"/>
      <c r="JDC40" s="1354"/>
      <c r="JDD40" s="1354"/>
      <c r="JDE40" s="1354"/>
      <c r="JDF40" s="1354"/>
      <c r="JDG40" s="1354"/>
      <c r="JDH40" s="1354"/>
      <c r="JDI40" s="1354"/>
      <c r="JDJ40" s="1354"/>
      <c r="JDK40" s="1354"/>
      <c r="JDL40" s="1354"/>
      <c r="JDM40" s="1354"/>
      <c r="JDN40" s="1354"/>
      <c r="JDO40" s="1354"/>
      <c r="JDP40" s="1354"/>
      <c r="JDQ40" s="1354"/>
      <c r="JDR40" s="1354"/>
      <c r="JDS40" s="1354"/>
      <c r="JDT40" s="1354"/>
      <c r="JDU40" s="1354"/>
      <c r="JDV40" s="1354"/>
      <c r="JDW40" s="1354"/>
      <c r="JDX40" s="1354"/>
      <c r="JDY40" s="1354"/>
      <c r="JDZ40" s="1354"/>
      <c r="JEA40" s="1354"/>
      <c r="JEB40" s="1354"/>
      <c r="JEC40" s="1354"/>
      <c r="JED40" s="1354"/>
      <c r="JEE40" s="1354"/>
      <c r="JEF40" s="1354"/>
      <c r="JEG40" s="1354"/>
      <c r="JEH40" s="1354"/>
      <c r="JEI40" s="1354"/>
      <c r="JEJ40" s="1354"/>
      <c r="JEK40" s="1354"/>
      <c r="JEL40" s="1354"/>
      <c r="JEM40" s="1354"/>
      <c r="JEN40" s="1354"/>
      <c r="JEO40" s="1354"/>
      <c r="JEP40" s="1354"/>
      <c r="JEQ40" s="1354"/>
      <c r="JER40" s="1354"/>
      <c r="JES40" s="1354"/>
      <c r="JET40" s="1354"/>
      <c r="JEU40" s="1354"/>
      <c r="JEV40" s="1354"/>
      <c r="JEW40" s="1354"/>
      <c r="JEX40" s="1354"/>
      <c r="JEY40" s="1354"/>
      <c r="JEZ40" s="1354"/>
      <c r="JFA40" s="1354"/>
      <c r="JFB40" s="1354"/>
      <c r="JFC40" s="1354"/>
      <c r="JFD40" s="1354"/>
      <c r="JFE40" s="1354"/>
      <c r="JFF40" s="1354"/>
      <c r="JFG40" s="1354"/>
      <c r="JFH40" s="1354"/>
      <c r="JFI40" s="1354"/>
      <c r="JFJ40" s="1354"/>
      <c r="JFK40" s="1354"/>
      <c r="JFL40" s="1354"/>
      <c r="JFM40" s="1354"/>
      <c r="JFN40" s="1354"/>
      <c r="JFO40" s="1354"/>
      <c r="JFP40" s="1354"/>
      <c r="JFQ40" s="1354"/>
      <c r="JFR40" s="1354"/>
      <c r="JFS40" s="1354"/>
      <c r="JFT40" s="1354"/>
      <c r="JFU40" s="1354"/>
      <c r="JFV40" s="1354"/>
      <c r="JFW40" s="1354"/>
      <c r="JFX40" s="1354"/>
      <c r="JFY40" s="1354"/>
      <c r="JFZ40" s="1354"/>
      <c r="JGA40" s="1354"/>
      <c r="JGB40" s="1354"/>
      <c r="JGC40" s="1354"/>
      <c r="JGD40" s="1354"/>
      <c r="JGE40" s="1354"/>
      <c r="JGF40" s="1354"/>
      <c r="JGG40" s="1354"/>
      <c r="JGH40" s="1354"/>
      <c r="JGI40" s="1354"/>
      <c r="JGJ40" s="1354"/>
      <c r="JGK40" s="1354"/>
      <c r="JGL40" s="1354"/>
      <c r="JGM40" s="1354"/>
      <c r="JGN40" s="1354"/>
      <c r="JGO40" s="1354"/>
      <c r="JGP40" s="1354"/>
      <c r="JGQ40" s="1354"/>
      <c r="JGR40" s="1354"/>
      <c r="JGS40" s="1354"/>
      <c r="JGT40" s="1354"/>
      <c r="JGU40" s="1354"/>
      <c r="JGV40" s="1354"/>
      <c r="JGW40" s="1354"/>
      <c r="JGX40" s="1354"/>
      <c r="JGY40" s="1354"/>
      <c r="JGZ40" s="1354"/>
      <c r="JHA40" s="1354"/>
      <c r="JHB40" s="1354"/>
      <c r="JHC40" s="1354"/>
      <c r="JHD40" s="1354"/>
      <c r="JHE40" s="1354"/>
      <c r="JHF40" s="1354"/>
      <c r="JHG40" s="1354"/>
      <c r="JHH40" s="1354"/>
      <c r="JHI40" s="1354"/>
      <c r="JHJ40" s="1354"/>
      <c r="JHK40" s="1354"/>
      <c r="JHL40" s="1354"/>
      <c r="JHM40" s="1354"/>
      <c r="JHN40" s="1354"/>
      <c r="JHO40" s="1354"/>
      <c r="JHP40" s="1354"/>
      <c r="JHQ40" s="1354"/>
      <c r="JHR40" s="1354"/>
      <c r="JHS40" s="1354"/>
      <c r="JHT40" s="1354"/>
      <c r="JHU40" s="1354"/>
      <c r="JHV40" s="1354"/>
      <c r="JHW40" s="1354"/>
      <c r="JHX40" s="1354"/>
      <c r="JHY40" s="1354"/>
      <c r="JHZ40" s="1354"/>
      <c r="JIA40" s="1354"/>
      <c r="JIB40" s="1354"/>
      <c r="JIC40" s="1354"/>
      <c r="JID40" s="1354"/>
      <c r="JIE40" s="1354"/>
      <c r="JIF40" s="1354"/>
      <c r="JIG40" s="1354"/>
      <c r="JIH40" s="1354"/>
      <c r="JII40" s="1354"/>
      <c r="JIJ40" s="1354"/>
      <c r="JIK40" s="1354"/>
      <c r="JIL40" s="1354"/>
      <c r="JIM40" s="1354"/>
      <c r="JIN40" s="1354"/>
      <c r="JIO40" s="1354"/>
      <c r="JIP40" s="1354"/>
      <c r="JIQ40" s="1354"/>
      <c r="JIR40" s="1354"/>
      <c r="JIS40" s="1354"/>
      <c r="JIT40" s="1354"/>
      <c r="JIU40" s="1354"/>
      <c r="JIV40" s="1354"/>
      <c r="JIW40" s="1354"/>
      <c r="JIX40" s="1354"/>
      <c r="JIY40" s="1354"/>
      <c r="JIZ40" s="1354"/>
      <c r="JJA40" s="1354"/>
      <c r="JJB40" s="1354"/>
      <c r="JJC40" s="1354"/>
      <c r="JJD40" s="1354"/>
      <c r="JJE40" s="1354"/>
      <c r="JJF40" s="1354"/>
      <c r="JJG40" s="1354"/>
      <c r="JJH40" s="1354"/>
      <c r="JJI40" s="1354"/>
      <c r="JJJ40" s="1354"/>
      <c r="JJK40" s="1354"/>
      <c r="JJL40" s="1354"/>
      <c r="JJM40" s="1354"/>
      <c r="JJN40" s="1354"/>
      <c r="JJO40" s="1354"/>
      <c r="JJP40" s="1354"/>
      <c r="JJQ40" s="1354"/>
      <c r="JJR40" s="1354"/>
      <c r="JJS40" s="1354"/>
      <c r="JJT40" s="1354"/>
      <c r="JJU40" s="1354"/>
      <c r="JJV40" s="1354"/>
      <c r="JJW40" s="1354"/>
      <c r="JJX40" s="1354"/>
      <c r="JJY40" s="1354"/>
      <c r="JJZ40" s="1354"/>
      <c r="JKA40" s="1354"/>
      <c r="JKB40" s="1354"/>
      <c r="JKC40" s="1354"/>
      <c r="JKD40" s="1354"/>
      <c r="JKE40" s="1354"/>
      <c r="JKF40" s="1354"/>
      <c r="JKG40" s="1354"/>
      <c r="JKH40" s="1354"/>
      <c r="JKI40" s="1354"/>
      <c r="JKJ40" s="1354"/>
      <c r="JKK40" s="1354"/>
      <c r="JKL40" s="1354"/>
      <c r="JKM40" s="1354"/>
      <c r="JKN40" s="1354"/>
      <c r="JKO40" s="1354"/>
      <c r="JKP40" s="1354"/>
      <c r="JKQ40" s="1354"/>
      <c r="JKR40" s="1354"/>
      <c r="JKS40" s="1354"/>
      <c r="JKT40" s="1354"/>
      <c r="JKU40" s="1354"/>
      <c r="JKV40" s="1354"/>
      <c r="JKW40" s="1354"/>
      <c r="JKX40" s="1354"/>
      <c r="JKY40" s="1354"/>
      <c r="JKZ40" s="1354"/>
      <c r="JLA40" s="1354"/>
      <c r="JLB40" s="1354"/>
      <c r="JLC40" s="1354"/>
      <c r="JLD40" s="1354"/>
      <c r="JLE40" s="1354"/>
      <c r="JLF40" s="1354"/>
      <c r="JLG40" s="1354"/>
      <c r="JLH40" s="1354"/>
      <c r="JLI40" s="1354"/>
      <c r="JLJ40" s="1354"/>
      <c r="JLK40" s="1354"/>
      <c r="JLL40" s="1354"/>
      <c r="JLM40" s="1354"/>
      <c r="JLN40" s="1354"/>
      <c r="JLO40" s="1354"/>
      <c r="JLP40" s="1354"/>
      <c r="JLQ40" s="1354"/>
      <c r="JLR40" s="1354"/>
      <c r="JLS40" s="1354"/>
      <c r="JLT40" s="1354"/>
      <c r="JLU40" s="1354"/>
      <c r="JLV40" s="1354"/>
      <c r="JLW40" s="1354"/>
      <c r="JLX40" s="1354"/>
      <c r="JLY40" s="1354"/>
      <c r="JLZ40" s="1354"/>
      <c r="JMA40" s="1354"/>
      <c r="JMB40" s="1354"/>
      <c r="JMC40" s="1354"/>
      <c r="JMD40" s="1354"/>
      <c r="JME40" s="1354"/>
      <c r="JMF40" s="1354"/>
      <c r="JMG40" s="1354"/>
      <c r="JMH40" s="1354"/>
      <c r="JMI40" s="1354"/>
      <c r="JMJ40" s="1354"/>
      <c r="JMK40" s="1354"/>
      <c r="JML40" s="1354"/>
      <c r="JMM40" s="1354"/>
      <c r="JMN40" s="1354"/>
      <c r="JMO40" s="1354"/>
      <c r="JMP40" s="1354"/>
      <c r="JMQ40" s="1354"/>
      <c r="JMR40" s="1354"/>
      <c r="JMS40" s="1354"/>
      <c r="JMT40" s="1354"/>
      <c r="JMU40" s="1354"/>
      <c r="JMV40" s="1354"/>
      <c r="JMW40" s="1354"/>
      <c r="JMX40" s="1354"/>
      <c r="JMY40" s="1354"/>
      <c r="JMZ40" s="1354"/>
      <c r="JNA40" s="1354"/>
      <c r="JNB40" s="1354"/>
      <c r="JNC40" s="1354"/>
      <c r="JND40" s="1354"/>
      <c r="JNE40" s="1354"/>
      <c r="JNF40" s="1354"/>
      <c r="JNG40" s="1354"/>
      <c r="JNH40" s="1354"/>
      <c r="JNI40" s="1354"/>
      <c r="JNJ40" s="1354"/>
      <c r="JNK40" s="1354"/>
      <c r="JNL40" s="1354"/>
      <c r="JNM40" s="1354"/>
      <c r="JNN40" s="1354"/>
      <c r="JNO40" s="1354"/>
      <c r="JNP40" s="1354"/>
      <c r="JNQ40" s="1354"/>
      <c r="JNR40" s="1354"/>
      <c r="JNS40" s="1354"/>
      <c r="JNT40" s="1354"/>
      <c r="JNU40" s="1354"/>
      <c r="JNV40" s="1354"/>
      <c r="JNW40" s="1354"/>
      <c r="JNX40" s="1354"/>
      <c r="JNY40" s="1354"/>
      <c r="JNZ40" s="1354"/>
      <c r="JOA40" s="1354"/>
      <c r="JOB40" s="1354"/>
      <c r="JOC40" s="1354"/>
      <c r="JOD40" s="1354"/>
      <c r="JOE40" s="1354"/>
      <c r="JOF40" s="1354"/>
      <c r="JOG40" s="1354"/>
      <c r="JOH40" s="1354"/>
      <c r="JOI40" s="1354"/>
      <c r="JOJ40" s="1354"/>
      <c r="JOK40" s="1354"/>
      <c r="JOL40" s="1354"/>
      <c r="JOM40" s="1354"/>
      <c r="JON40" s="1354"/>
      <c r="JOO40" s="1354"/>
      <c r="JOP40" s="1354"/>
      <c r="JOQ40" s="1354"/>
      <c r="JOR40" s="1354"/>
      <c r="JOS40" s="1354"/>
      <c r="JOT40" s="1354"/>
      <c r="JOU40" s="1354"/>
      <c r="JOV40" s="1354"/>
      <c r="JOW40" s="1354"/>
      <c r="JOX40" s="1354"/>
      <c r="JOY40" s="1354"/>
      <c r="JOZ40" s="1354"/>
      <c r="JPA40" s="1354"/>
      <c r="JPB40" s="1354"/>
      <c r="JPC40" s="1354"/>
      <c r="JPD40" s="1354"/>
      <c r="JPE40" s="1354"/>
      <c r="JPF40" s="1354"/>
      <c r="JPG40" s="1354"/>
      <c r="JPH40" s="1354"/>
      <c r="JPI40" s="1354"/>
      <c r="JPJ40" s="1354"/>
      <c r="JPK40" s="1354"/>
      <c r="JPL40" s="1354"/>
      <c r="JPM40" s="1354"/>
      <c r="JPN40" s="1354"/>
      <c r="JPO40" s="1354"/>
      <c r="JPP40" s="1354"/>
      <c r="JPQ40" s="1354"/>
      <c r="JPR40" s="1354"/>
      <c r="JPS40" s="1354"/>
      <c r="JPT40" s="1354"/>
      <c r="JPU40" s="1354"/>
      <c r="JPV40" s="1354"/>
      <c r="JPW40" s="1354"/>
      <c r="JPX40" s="1354"/>
      <c r="JPY40" s="1354"/>
      <c r="JPZ40" s="1354"/>
      <c r="JQA40" s="1354"/>
      <c r="JQB40" s="1354"/>
      <c r="JQC40" s="1354"/>
      <c r="JQD40" s="1354"/>
      <c r="JQE40" s="1354"/>
      <c r="JQF40" s="1354"/>
      <c r="JQG40" s="1354"/>
      <c r="JQH40" s="1354"/>
      <c r="JQI40" s="1354"/>
      <c r="JQJ40" s="1354"/>
      <c r="JQK40" s="1354"/>
      <c r="JQL40" s="1354"/>
      <c r="JQM40" s="1354"/>
      <c r="JQN40" s="1354"/>
      <c r="JQO40" s="1354"/>
      <c r="JQP40" s="1354"/>
      <c r="JQQ40" s="1354"/>
      <c r="JQR40" s="1354"/>
      <c r="JQS40" s="1354"/>
      <c r="JQT40" s="1354"/>
      <c r="JQU40" s="1354"/>
      <c r="JQV40" s="1354"/>
      <c r="JQW40" s="1354"/>
      <c r="JQX40" s="1354"/>
      <c r="JQY40" s="1354"/>
      <c r="JQZ40" s="1354"/>
      <c r="JRA40" s="1354"/>
      <c r="JRB40" s="1354"/>
      <c r="JRC40" s="1354"/>
      <c r="JRD40" s="1354"/>
      <c r="JRE40" s="1354"/>
      <c r="JRF40" s="1354"/>
      <c r="JRG40" s="1354"/>
      <c r="JRH40" s="1354"/>
      <c r="JRI40" s="1354"/>
      <c r="JRJ40" s="1354"/>
      <c r="JRK40" s="1354"/>
      <c r="JRL40" s="1354"/>
      <c r="JRM40" s="1354"/>
      <c r="JRN40" s="1354"/>
      <c r="JRO40" s="1354"/>
      <c r="JRP40" s="1354"/>
      <c r="JRQ40" s="1354"/>
      <c r="JRR40" s="1354"/>
      <c r="JRS40" s="1354"/>
      <c r="JRT40" s="1354"/>
      <c r="JRU40" s="1354"/>
      <c r="JRV40" s="1354"/>
      <c r="JRW40" s="1354"/>
      <c r="JRX40" s="1354"/>
      <c r="JRY40" s="1354"/>
      <c r="JRZ40" s="1354"/>
      <c r="JSA40" s="1354"/>
      <c r="JSB40" s="1354"/>
      <c r="JSC40" s="1354"/>
      <c r="JSD40" s="1354"/>
      <c r="JSE40" s="1354"/>
      <c r="JSF40" s="1354"/>
      <c r="JSG40" s="1354"/>
      <c r="JSH40" s="1354"/>
      <c r="JSI40" s="1354"/>
      <c r="JSJ40" s="1354"/>
      <c r="JSK40" s="1354"/>
      <c r="JSL40" s="1354"/>
      <c r="JSM40" s="1354"/>
      <c r="JSN40" s="1354"/>
      <c r="JSO40" s="1354"/>
      <c r="JSP40" s="1354"/>
      <c r="JSQ40" s="1354"/>
      <c r="JSR40" s="1354"/>
      <c r="JSS40" s="1354"/>
      <c r="JST40" s="1354"/>
      <c r="JSU40" s="1354"/>
      <c r="JSV40" s="1354"/>
      <c r="JSW40" s="1354"/>
      <c r="JSX40" s="1354"/>
      <c r="JSY40" s="1354"/>
      <c r="JSZ40" s="1354"/>
      <c r="JTA40" s="1354"/>
      <c r="JTB40" s="1354"/>
      <c r="JTC40" s="1354"/>
      <c r="JTD40" s="1354"/>
      <c r="JTE40" s="1354"/>
      <c r="JTF40" s="1354"/>
      <c r="JTG40" s="1354"/>
      <c r="JTH40" s="1354"/>
      <c r="JTI40" s="1354"/>
      <c r="JTJ40" s="1354"/>
      <c r="JTK40" s="1354"/>
      <c r="JTL40" s="1354"/>
      <c r="JTM40" s="1354"/>
      <c r="JTN40" s="1354"/>
      <c r="JTO40" s="1354"/>
      <c r="JTP40" s="1354"/>
      <c r="JTQ40" s="1354"/>
      <c r="JTR40" s="1354"/>
      <c r="JTS40" s="1354"/>
      <c r="JTT40" s="1354"/>
      <c r="JTU40" s="1354"/>
      <c r="JTV40" s="1354"/>
      <c r="JTW40" s="1354"/>
      <c r="JTX40" s="1354"/>
      <c r="JTY40" s="1354"/>
      <c r="JTZ40" s="1354"/>
      <c r="JUA40" s="1354"/>
      <c r="JUB40" s="1354"/>
      <c r="JUC40" s="1354"/>
      <c r="JUD40" s="1354"/>
      <c r="JUE40" s="1354"/>
      <c r="JUF40" s="1354"/>
      <c r="JUG40" s="1354"/>
      <c r="JUH40" s="1354"/>
      <c r="JUI40" s="1354"/>
      <c r="JUJ40" s="1354"/>
      <c r="JUK40" s="1354"/>
      <c r="JUL40" s="1354"/>
      <c r="JUM40" s="1354"/>
      <c r="JUN40" s="1354"/>
      <c r="JUO40" s="1354"/>
      <c r="JUP40" s="1354"/>
      <c r="JUQ40" s="1354"/>
      <c r="JUR40" s="1354"/>
      <c r="JUS40" s="1354"/>
      <c r="JUT40" s="1354"/>
      <c r="JUU40" s="1354"/>
      <c r="JUV40" s="1354"/>
      <c r="JUW40" s="1354"/>
      <c r="JUX40" s="1354"/>
      <c r="JUY40" s="1354"/>
      <c r="JUZ40" s="1354"/>
      <c r="JVA40" s="1354"/>
      <c r="JVB40" s="1354"/>
      <c r="JVC40" s="1354"/>
      <c r="JVD40" s="1354"/>
      <c r="JVE40" s="1354"/>
      <c r="JVF40" s="1354"/>
      <c r="JVG40" s="1354"/>
      <c r="JVH40" s="1354"/>
      <c r="JVI40" s="1354"/>
      <c r="JVJ40" s="1354"/>
      <c r="JVK40" s="1354"/>
      <c r="JVL40" s="1354"/>
      <c r="JVM40" s="1354"/>
      <c r="JVN40" s="1354"/>
      <c r="JVO40" s="1354"/>
      <c r="JVP40" s="1354"/>
      <c r="JVQ40" s="1354"/>
      <c r="JVR40" s="1354"/>
      <c r="JVS40" s="1354"/>
      <c r="JVT40" s="1354"/>
      <c r="JVU40" s="1354"/>
      <c r="JVV40" s="1354"/>
      <c r="JVW40" s="1354"/>
      <c r="JVX40" s="1354"/>
      <c r="JVY40" s="1354"/>
      <c r="JVZ40" s="1354"/>
      <c r="JWA40" s="1354"/>
      <c r="JWB40" s="1354"/>
      <c r="JWC40" s="1354"/>
      <c r="JWD40" s="1354"/>
      <c r="JWE40" s="1354"/>
      <c r="JWF40" s="1354"/>
      <c r="JWG40" s="1354"/>
      <c r="JWH40" s="1354"/>
      <c r="JWI40" s="1354"/>
      <c r="JWJ40" s="1354"/>
      <c r="JWK40" s="1354"/>
      <c r="JWL40" s="1354"/>
      <c r="JWM40" s="1354"/>
      <c r="JWN40" s="1354"/>
      <c r="JWO40" s="1354"/>
      <c r="JWP40" s="1354"/>
      <c r="JWQ40" s="1354"/>
      <c r="JWR40" s="1354"/>
      <c r="JWS40" s="1354"/>
      <c r="JWT40" s="1354"/>
      <c r="JWU40" s="1354"/>
      <c r="JWV40" s="1354"/>
      <c r="JWW40" s="1354"/>
      <c r="JWX40" s="1354"/>
      <c r="JWY40" s="1354"/>
      <c r="JWZ40" s="1354"/>
      <c r="JXA40" s="1354"/>
      <c r="JXB40" s="1354"/>
      <c r="JXC40" s="1354"/>
      <c r="JXD40" s="1354"/>
      <c r="JXE40" s="1354"/>
      <c r="JXF40" s="1354"/>
      <c r="JXG40" s="1354"/>
      <c r="JXH40" s="1354"/>
      <c r="JXI40" s="1354"/>
      <c r="JXJ40" s="1354"/>
      <c r="JXK40" s="1354"/>
      <c r="JXL40" s="1354"/>
      <c r="JXM40" s="1354"/>
      <c r="JXN40" s="1354"/>
      <c r="JXO40" s="1354"/>
      <c r="JXP40" s="1354"/>
      <c r="JXQ40" s="1354"/>
      <c r="JXR40" s="1354"/>
      <c r="JXS40" s="1354"/>
      <c r="JXT40" s="1354"/>
      <c r="JXU40" s="1354"/>
      <c r="JXV40" s="1354"/>
      <c r="JXW40" s="1354"/>
      <c r="JXX40" s="1354"/>
      <c r="JXY40" s="1354"/>
      <c r="JXZ40" s="1354"/>
      <c r="JYA40" s="1354"/>
      <c r="JYB40" s="1354"/>
      <c r="JYC40" s="1354"/>
      <c r="JYD40" s="1354"/>
      <c r="JYE40" s="1354"/>
      <c r="JYF40" s="1354"/>
      <c r="JYG40" s="1354"/>
      <c r="JYH40" s="1354"/>
      <c r="JYI40" s="1354"/>
      <c r="JYJ40" s="1354"/>
      <c r="JYK40" s="1354"/>
      <c r="JYL40" s="1354"/>
      <c r="JYM40" s="1354"/>
      <c r="JYN40" s="1354"/>
      <c r="JYO40" s="1354"/>
      <c r="JYP40" s="1354"/>
      <c r="JYQ40" s="1354"/>
      <c r="JYR40" s="1354"/>
      <c r="JYS40" s="1354"/>
      <c r="JYT40" s="1354"/>
      <c r="JYU40" s="1354"/>
      <c r="JYV40" s="1354"/>
      <c r="JYW40" s="1354"/>
      <c r="JYX40" s="1354"/>
      <c r="JYY40" s="1354"/>
      <c r="JYZ40" s="1354"/>
      <c r="JZA40" s="1354"/>
      <c r="JZB40" s="1354"/>
      <c r="JZC40" s="1354"/>
      <c r="JZD40" s="1354"/>
      <c r="JZE40" s="1354"/>
      <c r="JZF40" s="1354"/>
      <c r="JZG40" s="1354"/>
      <c r="JZH40" s="1354"/>
      <c r="JZI40" s="1354"/>
      <c r="JZJ40" s="1354"/>
      <c r="JZK40" s="1354"/>
      <c r="JZL40" s="1354"/>
      <c r="JZM40" s="1354"/>
      <c r="JZN40" s="1354"/>
      <c r="JZO40" s="1354"/>
      <c r="JZP40" s="1354"/>
      <c r="JZQ40" s="1354"/>
      <c r="JZR40" s="1354"/>
      <c r="JZS40" s="1354"/>
      <c r="JZT40" s="1354"/>
      <c r="JZU40" s="1354"/>
      <c r="JZV40" s="1354"/>
      <c r="JZW40" s="1354"/>
      <c r="JZX40" s="1354"/>
      <c r="JZY40" s="1354"/>
      <c r="JZZ40" s="1354"/>
      <c r="KAA40" s="1354"/>
      <c r="KAB40" s="1354"/>
      <c r="KAC40" s="1354"/>
      <c r="KAD40" s="1354"/>
      <c r="KAE40" s="1354"/>
      <c r="KAF40" s="1354"/>
      <c r="KAG40" s="1354"/>
      <c r="KAH40" s="1354"/>
      <c r="KAI40" s="1354"/>
      <c r="KAJ40" s="1354"/>
      <c r="KAK40" s="1354"/>
      <c r="KAL40" s="1354"/>
      <c r="KAM40" s="1354"/>
      <c r="KAN40" s="1354"/>
      <c r="KAO40" s="1354"/>
      <c r="KAP40" s="1354"/>
      <c r="KAQ40" s="1354"/>
      <c r="KAR40" s="1354"/>
      <c r="KAS40" s="1354"/>
      <c r="KAT40" s="1354"/>
      <c r="KAU40" s="1354"/>
      <c r="KAV40" s="1354"/>
      <c r="KAW40" s="1354"/>
      <c r="KAX40" s="1354"/>
      <c r="KAY40" s="1354"/>
      <c r="KAZ40" s="1354"/>
      <c r="KBA40" s="1354"/>
      <c r="KBB40" s="1354"/>
      <c r="KBC40" s="1354"/>
      <c r="KBD40" s="1354"/>
      <c r="KBE40" s="1354"/>
      <c r="KBF40" s="1354"/>
      <c r="KBG40" s="1354"/>
      <c r="KBH40" s="1354"/>
      <c r="KBI40" s="1354"/>
      <c r="KBJ40" s="1354"/>
      <c r="KBK40" s="1354"/>
      <c r="KBL40" s="1354"/>
      <c r="KBM40" s="1354"/>
      <c r="KBN40" s="1354"/>
      <c r="KBO40" s="1354"/>
      <c r="KBP40" s="1354"/>
      <c r="KBQ40" s="1354"/>
      <c r="KBR40" s="1354"/>
      <c r="KBS40" s="1354"/>
      <c r="KBT40" s="1354"/>
      <c r="KBU40" s="1354"/>
      <c r="KBV40" s="1354"/>
      <c r="KBW40" s="1354"/>
      <c r="KBX40" s="1354"/>
      <c r="KBY40" s="1354"/>
      <c r="KBZ40" s="1354"/>
      <c r="KCA40" s="1354"/>
      <c r="KCB40" s="1354"/>
      <c r="KCC40" s="1354"/>
      <c r="KCD40" s="1354"/>
      <c r="KCE40" s="1354"/>
      <c r="KCF40" s="1354"/>
      <c r="KCG40" s="1354"/>
      <c r="KCH40" s="1354"/>
      <c r="KCI40" s="1354"/>
      <c r="KCJ40" s="1354"/>
      <c r="KCK40" s="1354"/>
      <c r="KCL40" s="1354"/>
      <c r="KCM40" s="1354"/>
      <c r="KCN40" s="1354"/>
      <c r="KCO40" s="1354"/>
      <c r="KCP40" s="1354"/>
      <c r="KCQ40" s="1354"/>
      <c r="KCR40" s="1354"/>
      <c r="KCS40" s="1354"/>
      <c r="KCT40" s="1354"/>
      <c r="KCU40" s="1354"/>
      <c r="KCV40" s="1354"/>
      <c r="KCW40" s="1354"/>
      <c r="KCX40" s="1354"/>
      <c r="KCY40" s="1354"/>
      <c r="KCZ40" s="1354"/>
      <c r="KDA40" s="1354"/>
      <c r="KDB40" s="1354"/>
      <c r="KDC40" s="1354"/>
      <c r="KDD40" s="1354"/>
      <c r="KDE40" s="1354"/>
      <c r="KDF40" s="1354"/>
      <c r="KDG40" s="1354"/>
      <c r="KDH40" s="1354"/>
      <c r="KDI40" s="1354"/>
      <c r="KDJ40" s="1354"/>
      <c r="KDK40" s="1354"/>
      <c r="KDL40" s="1354"/>
      <c r="KDM40" s="1354"/>
      <c r="KDN40" s="1354"/>
      <c r="KDO40" s="1354"/>
      <c r="KDP40" s="1354"/>
      <c r="KDQ40" s="1354"/>
      <c r="KDR40" s="1354"/>
      <c r="KDS40" s="1354"/>
      <c r="KDT40" s="1354"/>
      <c r="KDU40" s="1354"/>
      <c r="KDV40" s="1354"/>
      <c r="KDW40" s="1354"/>
      <c r="KDX40" s="1354"/>
      <c r="KDY40" s="1354"/>
      <c r="KDZ40" s="1354"/>
      <c r="KEA40" s="1354"/>
      <c r="KEB40" s="1354"/>
      <c r="KEC40" s="1354"/>
      <c r="KED40" s="1354"/>
      <c r="KEE40" s="1354"/>
      <c r="KEF40" s="1354"/>
      <c r="KEG40" s="1354"/>
      <c r="KEH40" s="1354"/>
      <c r="KEI40" s="1354"/>
      <c r="KEJ40" s="1354"/>
      <c r="KEK40" s="1354"/>
      <c r="KEL40" s="1354"/>
      <c r="KEM40" s="1354"/>
      <c r="KEN40" s="1354"/>
      <c r="KEO40" s="1354"/>
      <c r="KEP40" s="1354"/>
      <c r="KEQ40" s="1354"/>
      <c r="KER40" s="1354"/>
      <c r="KES40" s="1354"/>
      <c r="KET40" s="1354"/>
      <c r="KEU40" s="1354"/>
      <c r="KEV40" s="1354"/>
      <c r="KEW40" s="1354"/>
      <c r="KEX40" s="1354"/>
      <c r="KEY40" s="1354"/>
      <c r="KEZ40" s="1354"/>
      <c r="KFA40" s="1354"/>
      <c r="KFB40" s="1354"/>
      <c r="KFC40" s="1354"/>
      <c r="KFD40" s="1354"/>
      <c r="KFE40" s="1354"/>
      <c r="KFF40" s="1354"/>
      <c r="KFG40" s="1354"/>
      <c r="KFH40" s="1354"/>
      <c r="KFI40" s="1354"/>
      <c r="KFJ40" s="1354"/>
      <c r="KFK40" s="1354"/>
      <c r="KFL40" s="1354"/>
      <c r="KFM40" s="1354"/>
      <c r="KFN40" s="1354"/>
      <c r="KFO40" s="1354"/>
      <c r="KFP40" s="1354"/>
      <c r="KFQ40" s="1354"/>
      <c r="KFR40" s="1354"/>
      <c r="KFS40" s="1354"/>
      <c r="KFT40" s="1354"/>
      <c r="KFU40" s="1354"/>
      <c r="KFV40" s="1354"/>
      <c r="KFW40" s="1354"/>
      <c r="KFX40" s="1354"/>
      <c r="KFY40" s="1354"/>
      <c r="KFZ40" s="1354"/>
      <c r="KGA40" s="1354"/>
      <c r="KGB40" s="1354"/>
      <c r="KGC40" s="1354"/>
      <c r="KGD40" s="1354"/>
      <c r="KGE40" s="1354"/>
      <c r="KGF40" s="1354"/>
      <c r="KGG40" s="1354"/>
      <c r="KGH40" s="1354"/>
      <c r="KGI40" s="1354"/>
      <c r="KGJ40" s="1354"/>
      <c r="KGK40" s="1354"/>
      <c r="KGL40" s="1354"/>
      <c r="KGM40" s="1354"/>
      <c r="KGN40" s="1354"/>
      <c r="KGO40" s="1354"/>
      <c r="KGP40" s="1354"/>
      <c r="KGQ40" s="1354"/>
      <c r="KGR40" s="1354"/>
      <c r="KGS40" s="1354"/>
      <c r="KGT40" s="1354"/>
      <c r="KGU40" s="1354"/>
      <c r="KGV40" s="1354"/>
      <c r="KGW40" s="1354"/>
      <c r="KGX40" s="1354"/>
      <c r="KGY40" s="1354"/>
      <c r="KGZ40" s="1354"/>
      <c r="KHA40" s="1354"/>
      <c r="KHB40" s="1354"/>
      <c r="KHC40" s="1354"/>
      <c r="KHD40" s="1354"/>
      <c r="KHE40" s="1354"/>
      <c r="KHF40" s="1354"/>
      <c r="KHG40" s="1354"/>
      <c r="KHH40" s="1354"/>
      <c r="KHI40" s="1354"/>
      <c r="KHJ40" s="1354"/>
      <c r="KHK40" s="1354"/>
      <c r="KHL40" s="1354"/>
      <c r="KHM40" s="1354"/>
      <c r="KHN40" s="1354"/>
      <c r="KHO40" s="1354"/>
      <c r="KHP40" s="1354"/>
      <c r="KHQ40" s="1354"/>
      <c r="KHR40" s="1354"/>
      <c r="KHS40" s="1354"/>
      <c r="KHT40" s="1354"/>
      <c r="KHU40" s="1354"/>
      <c r="KHV40" s="1354"/>
      <c r="KHW40" s="1354"/>
      <c r="KHX40" s="1354"/>
      <c r="KHY40" s="1354"/>
      <c r="KHZ40" s="1354"/>
      <c r="KIA40" s="1354"/>
      <c r="KIB40" s="1354"/>
      <c r="KIC40" s="1354"/>
      <c r="KID40" s="1354"/>
      <c r="KIE40" s="1354"/>
      <c r="KIF40" s="1354"/>
      <c r="KIG40" s="1354"/>
      <c r="KIH40" s="1354"/>
      <c r="KII40" s="1354"/>
      <c r="KIJ40" s="1354"/>
      <c r="KIK40" s="1354"/>
      <c r="KIL40" s="1354"/>
      <c r="KIM40" s="1354"/>
      <c r="KIN40" s="1354"/>
      <c r="KIO40" s="1354"/>
      <c r="KIP40" s="1354"/>
      <c r="KIQ40" s="1354"/>
      <c r="KIR40" s="1354"/>
      <c r="KIS40" s="1354"/>
      <c r="KIT40" s="1354"/>
      <c r="KIU40" s="1354"/>
      <c r="KIV40" s="1354"/>
      <c r="KIW40" s="1354"/>
      <c r="KIX40" s="1354"/>
      <c r="KIY40" s="1354"/>
      <c r="KIZ40" s="1354"/>
      <c r="KJA40" s="1354"/>
      <c r="KJB40" s="1354"/>
      <c r="KJC40" s="1354"/>
      <c r="KJD40" s="1354"/>
      <c r="KJE40" s="1354"/>
      <c r="KJF40" s="1354"/>
      <c r="KJG40" s="1354"/>
      <c r="KJH40" s="1354"/>
      <c r="KJI40" s="1354"/>
      <c r="KJJ40" s="1354"/>
      <c r="KJK40" s="1354"/>
      <c r="KJL40" s="1354"/>
      <c r="KJM40" s="1354"/>
      <c r="KJN40" s="1354"/>
      <c r="KJO40" s="1354"/>
      <c r="KJP40" s="1354"/>
      <c r="KJQ40" s="1354"/>
      <c r="KJR40" s="1354"/>
      <c r="KJS40" s="1354"/>
      <c r="KJT40" s="1354"/>
      <c r="KJU40" s="1354"/>
      <c r="KJV40" s="1354"/>
      <c r="KJW40" s="1354"/>
      <c r="KJX40" s="1354"/>
      <c r="KJY40" s="1354"/>
      <c r="KJZ40" s="1354"/>
      <c r="KKA40" s="1354"/>
      <c r="KKB40" s="1354"/>
      <c r="KKC40" s="1354"/>
      <c r="KKD40" s="1354"/>
      <c r="KKE40" s="1354"/>
      <c r="KKF40" s="1354"/>
      <c r="KKG40" s="1354"/>
      <c r="KKH40" s="1354"/>
      <c r="KKI40" s="1354"/>
      <c r="KKJ40" s="1354"/>
      <c r="KKK40" s="1354"/>
      <c r="KKL40" s="1354"/>
      <c r="KKM40" s="1354"/>
      <c r="KKN40" s="1354"/>
      <c r="KKO40" s="1354"/>
      <c r="KKP40" s="1354"/>
      <c r="KKQ40" s="1354"/>
      <c r="KKR40" s="1354"/>
      <c r="KKS40" s="1354"/>
      <c r="KKT40" s="1354"/>
      <c r="KKU40" s="1354"/>
      <c r="KKV40" s="1354"/>
      <c r="KKW40" s="1354"/>
      <c r="KKX40" s="1354"/>
      <c r="KKY40" s="1354"/>
      <c r="KKZ40" s="1354"/>
      <c r="KLA40" s="1354"/>
      <c r="KLB40" s="1354"/>
      <c r="KLC40" s="1354"/>
      <c r="KLD40" s="1354"/>
      <c r="KLE40" s="1354"/>
      <c r="KLF40" s="1354"/>
      <c r="KLG40" s="1354"/>
      <c r="KLH40" s="1354"/>
      <c r="KLI40" s="1354"/>
      <c r="KLJ40" s="1354"/>
      <c r="KLK40" s="1354"/>
      <c r="KLL40" s="1354"/>
      <c r="KLM40" s="1354"/>
      <c r="KLN40" s="1354"/>
      <c r="KLO40" s="1354"/>
      <c r="KLP40" s="1354"/>
      <c r="KLQ40" s="1354"/>
      <c r="KLR40" s="1354"/>
      <c r="KLS40" s="1354"/>
      <c r="KLT40" s="1354"/>
      <c r="KLU40" s="1354"/>
      <c r="KLV40" s="1354"/>
      <c r="KLW40" s="1354"/>
      <c r="KLX40" s="1354"/>
      <c r="KLY40" s="1354"/>
      <c r="KLZ40" s="1354"/>
      <c r="KMA40" s="1354"/>
      <c r="KMB40" s="1354"/>
      <c r="KMC40" s="1354"/>
      <c r="KMD40" s="1354"/>
      <c r="KME40" s="1354"/>
      <c r="KMF40" s="1354"/>
      <c r="KMG40" s="1354"/>
      <c r="KMH40" s="1354"/>
      <c r="KMI40" s="1354"/>
      <c r="KMJ40" s="1354"/>
      <c r="KMK40" s="1354"/>
      <c r="KML40" s="1354"/>
      <c r="KMM40" s="1354"/>
      <c r="KMN40" s="1354"/>
      <c r="KMO40" s="1354"/>
      <c r="KMP40" s="1354"/>
      <c r="KMQ40" s="1354"/>
      <c r="KMR40" s="1354"/>
      <c r="KMS40" s="1354"/>
      <c r="KMT40" s="1354"/>
      <c r="KMU40" s="1354"/>
      <c r="KMV40" s="1354"/>
      <c r="KMW40" s="1354"/>
      <c r="KMX40" s="1354"/>
      <c r="KMY40" s="1354"/>
      <c r="KMZ40" s="1354"/>
      <c r="KNA40" s="1354"/>
      <c r="KNB40" s="1354"/>
      <c r="KNC40" s="1354"/>
      <c r="KND40" s="1354"/>
      <c r="KNE40" s="1354"/>
      <c r="KNF40" s="1354"/>
      <c r="KNG40" s="1354"/>
      <c r="KNH40" s="1354"/>
      <c r="KNI40" s="1354"/>
      <c r="KNJ40" s="1354"/>
      <c r="KNK40" s="1354"/>
      <c r="KNL40" s="1354"/>
      <c r="KNM40" s="1354"/>
      <c r="KNN40" s="1354"/>
      <c r="KNO40" s="1354"/>
      <c r="KNP40" s="1354"/>
      <c r="KNQ40" s="1354"/>
      <c r="KNR40" s="1354"/>
      <c r="KNS40" s="1354"/>
      <c r="KNT40" s="1354"/>
      <c r="KNU40" s="1354"/>
      <c r="KNV40" s="1354"/>
      <c r="KNW40" s="1354"/>
      <c r="KNX40" s="1354"/>
      <c r="KNY40" s="1354"/>
      <c r="KNZ40" s="1354"/>
      <c r="KOA40" s="1354"/>
      <c r="KOB40" s="1354"/>
      <c r="KOC40" s="1354"/>
      <c r="KOD40" s="1354"/>
      <c r="KOE40" s="1354"/>
      <c r="KOF40" s="1354"/>
      <c r="KOG40" s="1354"/>
      <c r="KOH40" s="1354"/>
      <c r="KOI40" s="1354"/>
      <c r="KOJ40" s="1354"/>
      <c r="KOK40" s="1354"/>
      <c r="KOL40" s="1354"/>
      <c r="KOM40" s="1354"/>
      <c r="KON40" s="1354"/>
      <c r="KOO40" s="1354"/>
      <c r="KOP40" s="1354"/>
      <c r="KOQ40" s="1354"/>
      <c r="KOR40" s="1354"/>
      <c r="KOS40" s="1354"/>
      <c r="KOT40" s="1354"/>
      <c r="KOU40" s="1354"/>
      <c r="KOV40" s="1354"/>
      <c r="KOW40" s="1354"/>
      <c r="KOX40" s="1354"/>
      <c r="KOY40" s="1354"/>
      <c r="KOZ40" s="1354"/>
      <c r="KPA40" s="1354"/>
      <c r="KPB40" s="1354"/>
      <c r="KPC40" s="1354"/>
      <c r="KPD40" s="1354"/>
      <c r="KPE40" s="1354"/>
      <c r="KPF40" s="1354"/>
      <c r="KPG40" s="1354"/>
      <c r="KPH40" s="1354"/>
      <c r="KPI40" s="1354"/>
      <c r="KPJ40" s="1354"/>
      <c r="KPK40" s="1354"/>
      <c r="KPL40" s="1354"/>
      <c r="KPM40" s="1354"/>
      <c r="KPN40" s="1354"/>
      <c r="KPO40" s="1354"/>
      <c r="KPP40" s="1354"/>
      <c r="KPQ40" s="1354"/>
      <c r="KPR40" s="1354"/>
      <c r="KPS40" s="1354"/>
      <c r="KPT40" s="1354"/>
      <c r="KPU40" s="1354"/>
      <c r="KPV40" s="1354"/>
      <c r="KPW40" s="1354"/>
      <c r="KPX40" s="1354"/>
      <c r="KPY40" s="1354"/>
      <c r="KPZ40" s="1354"/>
      <c r="KQA40" s="1354"/>
      <c r="KQB40" s="1354"/>
      <c r="KQC40" s="1354"/>
      <c r="KQD40" s="1354"/>
      <c r="KQE40" s="1354"/>
      <c r="KQF40" s="1354"/>
      <c r="KQG40" s="1354"/>
      <c r="KQH40" s="1354"/>
      <c r="KQI40" s="1354"/>
      <c r="KQJ40" s="1354"/>
      <c r="KQK40" s="1354"/>
      <c r="KQL40" s="1354"/>
      <c r="KQM40" s="1354"/>
      <c r="KQN40" s="1354"/>
      <c r="KQO40" s="1354"/>
      <c r="KQP40" s="1354"/>
      <c r="KQQ40" s="1354"/>
      <c r="KQR40" s="1354"/>
      <c r="KQS40" s="1354"/>
      <c r="KQT40" s="1354"/>
      <c r="KQU40" s="1354"/>
      <c r="KQV40" s="1354"/>
      <c r="KQW40" s="1354"/>
      <c r="KQX40" s="1354"/>
      <c r="KQY40" s="1354"/>
      <c r="KQZ40" s="1354"/>
      <c r="KRA40" s="1354"/>
      <c r="KRB40" s="1354"/>
      <c r="KRC40" s="1354"/>
      <c r="KRD40" s="1354"/>
      <c r="KRE40" s="1354"/>
      <c r="KRF40" s="1354"/>
      <c r="KRG40" s="1354"/>
      <c r="KRH40" s="1354"/>
      <c r="KRI40" s="1354"/>
      <c r="KRJ40" s="1354"/>
      <c r="KRK40" s="1354"/>
      <c r="KRL40" s="1354"/>
      <c r="KRM40" s="1354"/>
      <c r="KRN40" s="1354"/>
      <c r="KRO40" s="1354"/>
      <c r="KRP40" s="1354"/>
      <c r="KRQ40" s="1354"/>
      <c r="KRR40" s="1354"/>
      <c r="KRS40" s="1354"/>
      <c r="KRT40" s="1354"/>
      <c r="KRU40" s="1354"/>
      <c r="KRV40" s="1354"/>
      <c r="KRW40" s="1354"/>
      <c r="KRX40" s="1354"/>
      <c r="KRY40" s="1354"/>
      <c r="KRZ40" s="1354"/>
      <c r="KSA40" s="1354"/>
      <c r="KSB40" s="1354"/>
      <c r="KSC40" s="1354"/>
      <c r="KSD40" s="1354"/>
      <c r="KSE40" s="1354"/>
      <c r="KSF40" s="1354"/>
      <c r="KSG40" s="1354"/>
      <c r="KSH40" s="1354"/>
      <c r="KSI40" s="1354"/>
      <c r="KSJ40" s="1354"/>
      <c r="KSK40" s="1354"/>
      <c r="KSL40" s="1354"/>
      <c r="KSM40" s="1354"/>
      <c r="KSN40" s="1354"/>
      <c r="KSO40" s="1354"/>
      <c r="KSP40" s="1354"/>
      <c r="KSQ40" s="1354"/>
      <c r="KSR40" s="1354"/>
      <c r="KSS40" s="1354"/>
      <c r="KST40" s="1354"/>
      <c r="KSU40" s="1354"/>
      <c r="KSV40" s="1354"/>
      <c r="KSW40" s="1354"/>
      <c r="KSX40" s="1354"/>
      <c r="KSY40" s="1354"/>
      <c r="KSZ40" s="1354"/>
      <c r="KTA40" s="1354"/>
      <c r="KTB40" s="1354"/>
      <c r="KTC40" s="1354"/>
      <c r="KTD40" s="1354"/>
      <c r="KTE40" s="1354"/>
      <c r="KTF40" s="1354"/>
      <c r="KTG40" s="1354"/>
      <c r="KTH40" s="1354"/>
      <c r="KTI40" s="1354"/>
      <c r="KTJ40" s="1354"/>
      <c r="KTK40" s="1354"/>
      <c r="KTL40" s="1354"/>
      <c r="KTM40" s="1354"/>
      <c r="KTN40" s="1354"/>
      <c r="KTO40" s="1354"/>
      <c r="KTP40" s="1354"/>
      <c r="KTQ40" s="1354"/>
      <c r="KTR40" s="1354"/>
      <c r="KTS40" s="1354"/>
      <c r="KTT40" s="1354"/>
      <c r="KTU40" s="1354"/>
      <c r="KTV40" s="1354"/>
      <c r="KTW40" s="1354"/>
      <c r="KTX40" s="1354"/>
      <c r="KTY40" s="1354"/>
      <c r="KTZ40" s="1354"/>
      <c r="KUA40" s="1354"/>
      <c r="KUB40" s="1354"/>
      <c r="KUC40" s="1354"/>
      <c r="KUD40" s="1354"/>
      <c r="KUE40" s="1354"/>
      <c r="KUF40" s="1354"/>
      <c r="KUG40" s="1354"/>
      <c r="KUH40" s="1354"/>
      <c r="KUI40" s="1354"/>
      <c r="KUJ40" s="1354"/>
      <c r="KUK40" s="1354"/>
      <c r="KUL40" s="1354"/>
      <c r="KUM40" s="1354"/>
      <c r="KUN40" s="1354"/>
      <c r="KUO40" s="1354"/>
      <c r="KUP40" s="1354"/>
      <c r="KUQ40" s="1354"/>
      <c r="KUR40" s="1354"/>
      <c r="KUS40" s="1354"/>
      <c r="KUT40" s="1354"/>
      <c r="KUU40" s="1354"/>
      <c r="KUV40" s="1354"/>
      <c r="KUW40" s="1354"/>
      <c r="KUX40" s="1354"/>
      <c r="KUY40" s="1354"/>
      <c r="KUZ40" s="1354"/>
      <c r="KVA40" s="1354"/>
      <c r="KVB40" s="1354"/>
      <c r="KVC40" s="1354"/>
      <c r="KVD40" s="1354"/>
      <c r="KVE40" s="1354"/>
      <c r="KVF40" s="1354"/>
      <c r="KVG40" s="1354"/>
      <c r="KVH40" s="1354"/>
      <c r="KVI40" s="1354"/>
      <c r="KVJ40" s="1354"/>
      <c r="KVK40" s="1354"/>
      <c r="KVL40" s="1354"/>
      <c r="KVM40" s="1354"/>
      <c r="KVN40" s="1354"/>
      <c r="KVO40" s="1354"/>
      <c r="KVP40" s="1354"/>
      <c r="KVQ40" s="1354"/>
      <c r="KVR40" s="1354"/>
      <c r="KVS40" s="1354"/>
      <c r="KVT40" s="1354"/>
      <c r="KVU40" s="1354"/>
      <c r="KVV40" s="1354"/>
      <c r="KVW40" s="1354"/>
      <c r="KVX40" s="1354"/>
      <c r="KVY40" s="1354"/>
      <c r="KVZ40" s="1354"/>
      <c r="KWA40" s="1354"/>
      <c r="KWB40" s="1354"/>
      <c r="KWC40" s="1354"/>
      <c r="KWD40" s="1354"/>
      <c r="KWE40" s="1354"/>
      <c r="KWF40" s="1354"/>
      <c r="KWG40" s="1354"/>
      <c r="KWH40" s="1354"/>
      <c r="KWI40" s="1354"/>
      <c r="KWJ40" s="1354"/>
      <c r="KWK40" s="1354"/>
      <c r="KWL40" s="1354"/>
      <c r="KWM40" s="1354"/>
      <c r="KWN40" s="1354"/>
      <c r="KWO40" s="1354"/>
      <c r="KWP40" s="1354"/>
      <c r="KWQ40" s="1354"/>
      <c r="KWR40" s="1354"/>
      <c r="KWS40" s="1354"/>
      <c r="KWT40" s="1354"/>
      <c r="KWU40" s="1354"/>
      <c r="KWV40" s="1354"/>
      <c r="KWW40" s="1354"/>
      <c r="KWX40" s="1354"/>
      <c r="KWY40" s="1354"/>
      <c r="KWZ40" s="1354"/>
      <c r="KXA40" s="1354"/>
      <c r="KXB40" s="1354"/>
      <c r="KXC40" s="1354"/>
      <c r="KXD40" s="1354"/>
      <c r="KXE40" s="1354"/>
      <c r="KXF40" s="1354"/>
      <c r="KXG40" s="1354"/>
      <c r="KXH40" s="1354"/>
      <c r="KXI40" s="1354"/>
      <c r="KXJ40" s="1354"/>
      <c r="KXK40" s="1354"/>
      <c r="KXL40" s="1354"/>
      <c r="KXM40" s="1354"/>
      <c r="KXN40" s="1354"/>
      <c r="KXO40" s="1354"/>
      <c r="KXP40" s="1354"/>
      <c r="KXQ40" s="1354"/>
      <c r="KXR40" s="1354"/>
      <c r="KXS40" s="1354"/>
      <c r="KXT40" s="1354"/>
      <c r="KXU40" s="1354"/>
      <c r="KXV40" s="1354"/>
      <c r="KXW40" s="1354"/>
      <c r="KXX40" s="1354"/>
      <c r="KXY40" s="1354"/>
      <c r="KXZ40" s="1354"/>
      <c r="KYA40" s="1354"/>
      <c r="KYB40" s="1354"/>
      <c r="KYC40" s="1354"/>
      <c r="KYD40" s="1354"/>
      <c r="KYE40" s="1354"/>
      <c r="KYF40" s="1354"/>
      <c r="KYG40" s="1354"/>
      <c r="KYH40" s="1354"/>
      <c r="KYI40" s="1354"/>
      <c r="KYJ40" s="1354"/>
      <c r="KYK40" s="1354"/>
      <c r="KYL40" s="1354"/>
      <c r="KYM40" s="1354"/>
      <c r="KYN40" s="1354"/>
      <c r="KYO40" s="1354"/>
      <c r="KYP40" s="1354"/>
      <c r="KYQ40" s="1354"/>
      <c r="KYR40" s="1354"/>
      <c r="KYS40" s="1354"/>
      <c r="KYT40" s="1354"/>
      <c r="KYU40" s="1354"/>
      <c r="KYV40" s="1354"/>
      <c r="KYW40" s="1354"/>
      <c r="KYX40" s="1354"/>
      <c r="KYY40" s="1354"/>
      <c r="KYZ40" s="1354"/>
      <c r="KZA40" s="1354"/>
      <c r="KZB40" s="1354"/>
      <c r="KZC40" s="1354"/>
      <c r="KZD40" s="1354"/>
      <c r="KZE40" s="1354"/>
      <c r="KZF40" s="1354"/>
      <c r="KZG40" s="1354"/>
      <c r="KZH40" s="1354"/>
      <c r="KZI40" s="1354"/>
      <c r="KZJ40" s="1354"/>
      <c r="KZK40" s="1354"/>
      <c r="KZL40" s="1354"/>
      <c r="KZM40" s="1354"/>
      <c r="KZN40" s="1354"/>
      <c r="KZO40" s="1354"/>
      <c r="KZP40" s="1354"/>
      <c r="KZQ40" s="1354"/>
      <c r="KZR40" s="1354"/>
      <c r="KZS40" s="1354"/>
      <c r="KZT40" s="1354"/>
      <c r="KZU40" s="1354"/>
      <c r="KZV40" s="1354"/>
      <c r="KZW40" s="1354"/>
      <c r="KZX40" s="1354"/>
      <c r="KZY40" s="1354"/>
      <c r="KZZ40" s="1354"/>
      <c r="LAA40" s="1354"/>
      <c r="LAB40" s="1354"/>
      <c r="LAC40" s="1354"/>
      <c r="LAD40" s="1354"/>
      <c r="LAE40" s="1354"/>
      <c r="LAF40" s="1354"/>
      <c r="LAG40" s="1354"/>
      <c r="LAH40" s="1354"/>
      <c r="LAI40" s="1354"/>
      <c r="LAJ40" s="1354"/>
      <c r="LAK40" s="1354"/>
      <c r="LAL40" s="1354"/>
      <c r="LAM40" s="1354"/>
      <c r="LAN40" s="1354"/>
      <c r="LAO40" s="1354"/>
      <c r="LAP40" s="1354"/>
      <c r="LAQ40" s="1354"/>
      <c r="LAR40" s="1354"/>
      <c r="LAS40" s="1354"/>
      <c r="LAT40" s="1354"/>
      <c r="LAU40" s="1354"/>
      <c r="LAV40" s="1354"/>
      <c r="LAW40" s="1354"/>
      <c r="LAX40" s="1354"/>
      <c r="LAY40" s="1354"/>
      <c r="LAZ40" s="1354"/>
      <c r="LBA40" s="1354"/>
      <c r="LBB40" s="1354"/>
      <c r="LBC40" s="1354"/>
      <c r="LBD40" s="1354"/>
      <c r="LBE40" s="1354"/>
      <c r="LBF40" s="1354"/>
      <c r="LBG40" s="1354"/>
      <c r="LBH40" s="1354"/>
      <c r="LBI40" s="1354"/>
      <c r="LBJ40" s="1354"/>
      <c r="LBK40" s="1354"/>
      <c r="LBL40" s="1354"/>
      <c r="LBM40" s="1354"/>
      <c r="LBN40" s="1354"/>
      <c r="LBO40" s="1354"/>
      <c r="LBP40" s="1354"/>
      <c r="LBQ40" s="1354"/>
      <c r="LBR40" s="1354"/>
      <c r="LBS40" s="1354"/>
      <c r="LBT40" s="1354"/>
      <c r="LBU40" s="1354"/>
      <c r="LBV40" s="1354"/>
      <c r="LBW40" s="1354"/>
      <c r="LBX40" s="1354"/>
      <c r="LBY40" s="1354"/>
      <c r="LBZ40" s="1354"/>
      <c r="LCA40" s="1354"/>
      <c r="LCB40" s="1354"/>
      <c r="LCC40" s="1354"/>
      <c r="LCD40" s="1354"/>
      <c r="LCE40" s="1354"/>
      <c r="LCF40" s="1354"/>
      <c r="LCG40" s="1354"/>
      <c r="LCH40" s="1354"/>
      <c r="LCI40" s="1354"/>
      <c r="LCJ40" s="1354"/>
      <c r="LCK40" s="1354"/>
      <c r="LCL40" s="1354"/>
      <c r="LCM40" s="1354"/>
      <c r="LCN40" s="1354"/>
      <c r="LCO40" s="1354"/>
      <c r="LCP40" s="1354"/>
      <c r="LCQ40" s="1354"/>
      <c r="LCR40" s="1354"/>
      <c r="LCS40" s="1354"/>
      <c r="LCT40" s="1354"/>
      <c r="LCU40" s="1354"/>
      <c r="LCV40" s="1354"/>
      <c r="LCW40" s="1354"/>
      <c r="LCX40" s="1354"/>
      <c r="LCY40" s="1354"/>
      <c r="LCZ40" s="1354"/>
      <c r="LDA40" s="1354"/>
      <c r="LDB40" s="1354"/>
      <c r="LDC40" s="1354"/>
      <c r="LDD40" s="1354"/>
      <c r="LDE40" s="1354"/>
      <c r="LDF40" s="1354"/>
      <c r="LDG40" s="1354"/>
      <c r="LDH40" s="1354"/>
      <c r="LDI40" s="1354"/>
      <c r="LDJ40" s="1354"/>
      <c r="LDK40" s="1354"/>
      <c r="LDL40" s="1354"/>
      <c r="LDM40" s="1354"/>
      <c r="LDN40" s="1354"/>
      <c r="LDO40" s="1354"/>
      <c r="LDP40" s="1354"/>
      <c r="LDQ40" s="1354"/>
      <c r="LDR40" s="1354"/>
      <c r="LDS40" s="1354"/>
      <c r="LDT40" s="1354"/>
      <c r="LDU40" s="1354"/>
      <c r="LDV40" s="1354"/>
      <c r="LDW40" s="1354"/>
      <c r="LDX40" s="1354"/>
      <c r="LDY40" s="1354"/>
      <c r="LDZ40" s="1354"/>
      <c r="LEA40" s="1354"/>
      <c r="LEB40" s="1354"/>
      <c r="LEC40" s="1354"/>
      <c r="LED40" s="1354"/>
      <c r="LEE40" s="1354"/>
      <c r="LEF40" s="1354"/>
      <c r="LEG40" s="1354"/>
      <c r="LEH40" s="1354"/>
      <c r="LEI40" s="1354"/>
      <c r="LEJ40" s="1354"/>
      <c r="LEK40" s="1354"/>
      <c r="LEL40" s="1354"/>
      <c r="LEM40" s="1354"/>
      <c r="LEN40" s="1354"/>
      <c r="LEO40" s="1354"/>
      <c r="LEP40" s="1354"/>
      <c r="LEQ40" s="1354"/>
      <c r="LER40" s="1354"/>
      <c r="LES40" s="1354"/>
      <c r="LET40" s="1354"/>
      <c r="LEU40" s="1354"/>
      <c r="LEV40" s="1354"/>
      <c r="LEW40" s="1354"/>
      <c r="LEX40" s="1354"/>
      <c r="LEY40" s="1354"/>
      <c r="LEZ40" s="1354"/>
      <c r="LFA40" s="1354"/>
      <c r="LFB40" s="1354"/>
      <c r="LFC40" s="1354"/>
      <c r="LFD40" s="1354"/>
      <c r="LFE40" s="1354"/>
      <c r="LFF40" s="1354"/>
      <c r="LFG40" s="1354"/>
      <c r="LFH40" s="1354"/>
      <c r="LFI40" s="1354"/>
      <c r="LFJ40" s="1354"/>
      <c r="LFK40" s="1354"/>
      <c r="LFL40" s="1354"/>
      <c r="LFM40" s="1354"/>
      <c r="LFN40" s="1354"/>
      <c r="LFO40" s="1354"/>
      <c r="LFP40" s="1354"/>
      <c r="LFQ40" s="1354"/>
      <c r="LFR40" s="1354"/>
      <c r="LFS40" s="1354"/>
      <c r="LFT40" s="1354"/>
      <c r="LFU40" s="1354"/>
      <c r="LFV40" s="1354"/>
      <c r="LFW40" s="1354"/>
      <c r="LFX40" s="1354"/>
      <c r="LFY40" s="1354"/>
      <c r="LFZ40" s="1354"/>
      <c r="LGA40" s="1354"/>
      <c r="LGB40" s="1354"/>
      <c r="LGC40" s="1354"/>
      <c r="LGD40" s="1354"/>
      <c r="LGE40" s="1354"/>
      <c r="LGF40" s="1354"/>
      <c r="LGG40" s="1354"/>
      <c r="LGH40" s="1354"/>
      <c r="LGI40" s="1354"/>
      <c r="LGJ40" s="1354"/>
      <c r="LGK40" s="1354"/>
      <c r="LGL40" s="1354"/>
      <c r="LGM40" s="1354"/>
      <c r="LGN40" s="1354"/>
      <c r="LGO40" s="1354"/>
      <c r="LGP40" s="1354"/>
      <c r="LGQ40" s="1354"/>
      <c r="LGR40" s="1354"/>
      <c r="LGS40" s="1354"/>
      <c r="LGT40" s="1354"/>
      <c r="LGU40" s="1354"/>
      <c r="LGV40" s="1354"/>
      <c r="LGW40" s="1354"/>
      <c r="LGX40" s="1354"/>
      <c r="LGY40" s="1354"/>
      <c r="LGZ40" s="1354"/>
      <c r="LHA40" s="1354"/>
      <c r="LHB40" s="1354"/>
      <c r="LHC40" s="1354"/>
      <c r="LHD40" s="1354"/>
      <c r="LHE40" s="1354"/>
      <c r="LHF40" s="1354"/>
      <c r="LHG40" s="1354"/>
      <c r="LHH40" s="1354"/>
      <c r="LHI40" s="1354"/>
      <c r="LHJ40" s="1354"/>
      <c r="LHK40" s="1354"/>
      <c r="LHL40" s="1354"/>
      <c r="LHM40" s="1354"/>
      <c r="LHN40" s="1354"/>
      <c r="LHO40" s="1354"/>
      <c r="LHP40" s="1354"/>
      <c r="LHQ40" s="1354"/>
      <c r="LHR40" s="1354"/>
      <c r="LHS40" s="1354"/>
      <c r="LHT40" s="1354"/>
      <c r="LHU40" s="1354"/>
      <c r="LHV40" s="1354"/>
      <c r="LHW40" s="1354"/>
      <c r="LHX40" s="1354"/>
      <c r="LHY40" s="1354"/>
      <c r="LHZ40" s="1354"/>
      <c r="LIA40" s="1354"/>
      <c r="LIB40" s="1354"/>
      <c r="LIC40" s="1354"/>
      <c r="LID40" s="1354"/>
      <c r="LIE40" s="1354"/>
      <c r="LIF40" s="1354"/>
      <c r="LIG40" s="1354"/>
      <c r="LIH40" s="1354"/>
      <c r="LII40" s="1354"/>
      <c r="LIJ40" s="1354"/>
      <c r="LIK40" s="1354"/>
      <c r="LIL40" s="1354"/>
      <c r="LIM40" s="1354"/>
      <c r="LIN40" s="1354"/>
      <c r="LIO40" s="1354"/>
      <c r="LIP40" s="1354"/>
      <c r="LIQ40" s="1354"/>
      <c r="LIR40" s="1354"/>
      <c r="LIS40" s="1354"/>
      <c r="LIT40" s="1354"/>
      <c r="LIU40" s="1354"/>
      <c r="LIV40" s="1354"/>
      <c r="LIW40" s="1354"/>
      <c r="LIX40" s="1354"/>
      <c r="LIY40" s="1354"/>
      <c r="LIZ40" s="1354"/>
      <c r="LJA40" s="1354"/>
      <c r="LJB40" s="1354"/>
      <c r="LJC40" s="1354"/>
      <c r="LJD40" s="1354"/>
      <c r="LJE40" s="1354"/>
      <c r="LJF40" s="1354"/>
      <c r="LJG40" s="1354"/>
      <c r="LJH40" s="1354"/>
      <c r="LJI40" s="1354"/>
      <c r="LJJ40" s="1354"/>
      <c r="LJK40" s="1354"/>
      <c r="LJL40" s="1354"/>
      <c r="LJM40" s="1354"/>
      <c r="LJN40" s="1354"/>
      <c r="LJO40" s="1354"/>
      <c r="LJP40" s="1354"/>
      <c r="LJQ40" s="1354"/>
      <c r="LJR40" s="1354"/>
      <c r="LJS40" s="1354"/>
      <c r="LJT40" s="1354"/>
      <c r="LJU40" s="1354"/>
      <c r="LJV40" s="1354"/>
      <c r="LJW40" s="1354"/>
      <c r="LJX40" s="1354"/>
      <c r="LJY40" s="1354"/>
      <c r="LJZ40" s="1354"/>
      <c r="LKA40" s="1354"/>
      <c r="LKB40" s="1354"/>
      <c r="LKC40" s="1354"/>
      <c r="LKD40" s="1354"/>
      <c r="LKE40" s="1354"/>
      <c r="LKF40" s="1354"/>
      <c r="LKG40" s="1354"/>
      <c r="LKH40" s="1354"/>
      <c r="LKI40" s="1354"/>
      <c r="LKJ40" s="1354"/>
      <c r="LKK40" s="1354"/>
      <c r="LKL40" s="1354"/>
      <c r="LKM40" s="1354"/>
      <c r="LKN40" s="1354"/>
      <c r="LKO40" s="1354"/>
      <c r="LKP40" s="1354"/>
      <c r="LKQ40" s="1354"/>
      <c r="LKR40" s="1354"/>
      <c r="LKS40" s="1354"/>
      <c r="LKT40" s="1354"/>
      <c r="LKU40" s="1354"/>
      <c r="LKV40" s="1354"/>
      <c r="LKW40" s="1354"/>
      <c r="LKX40" s="1354"/>
      <c r="LKY40" s="1354"/>
      <c r="LKZ40" s="1354"/>
      <c r="LLA40" s="1354"/>
      <c r="LLB40" s="1354"/>
      <c r="LLC40" s="1354"/>
      <c r="LLD40" s="1354"/>
      <c r="LLE40" s="1354"/>
      <c r="LLF40" s="1354"/>
      <c r="LLG40" s="1354"/>
      <c r="LLH40" s="1354"/>
      <c r="LLI40" s="1354"/>
      <c r="LLJ40" s="1354"/>
      <c r="LLK40" s="1354"/>
      <c r="LLL40" s="1354"/>
      <c r="LLM40" s="1354"/>
      <c r="LLN40" s="1354"/>
      <c r="LLO40" s="1354"/>
      <c r="LLP40" s="1354"/>
      <c r="LLQ40" s="1354"/>
      <c r="LLR40" s="1354"/>
      <c r="LLS40" s="1354"/>
      <c r="LLT40" s="1354"/>
      <c r="LLU40" s="1354"/>
      <c r="LLV40" s="1354"/>
      <c r="LLW40" s="1354"/>
      <c r="LLX40" s="1354"/>
      <c r="LLY40" s="1354"/>
      <c r="LLZ40" s="1354"/>
      <c r="LMA40" s="1354"/>
      <c r="LMB40" s="1354"/>
      <c r="LMC40" s="1354"/>
      <c r="LMD40" s="1354"/>
      <c r="LME40" s="1354"/>
      <c r="LMF40" s="1354"/>
      <c r="LMG40" s="1354"/>
      <c r="LMH40" s="1354"/>
      <c r="LMI40" s="1354"/>
      <c r="LMJ40" s="1354"/>
      <c r="LMK40" s="1354"/>
      <c r="LML40" s="1354"/>
      <c r="LMM40" s="1354"/>
      <c r="LMN40" s="1354"/>
      <c r="LMO40" s="1354"/>
      <c r="LMP40" s="1354"/>
      <c r="LMQ40" s="1354"/>
      <c r="LMR40" s="1354"/>
      <c r="LMS40" s="1354"/>
      <c r="LMT40" s="1354"/>
      <c r="LMU40" s="1354"/>
      <c r="LMV40" s="1354"/>
      <c r="LMW40" s="1354"/>
      <c r="LMX40" s="1354"/>
      <c r="LMY40" s="1354"/>
      <c r="LMZ40" s="1354"/>
      <c r="LNA40" s="1354"/>
      <c r="LNB40" s="1354"/>
      <c r="LNC40" s="1354"/>
      <c r="LND40" s="1354"/>
      <c r="LNE40" s="1354"/>
      <c r="LNF40" s="1354"/>
      <c r="LNG40" s="1354"/>
      <c r="LNH40" s="1354"/>
      <c r="LNI40" s="1354"/>
      <c r="LNJ40" s="1354"/>
      <c r="LNK40" s="1354"/>
      <c r="LNL40" s="1354"/>
      <c r="LNM40" s="1354"/>
      <c r="LNN40" s="1354"/>
      <c r="LNO40" s="1354"/>
      <c r="LNP40" s="1354"/>
      <c r="LNQ40" s="1354"/>
      <c r="LNR40" s="1354"/>
      <c r="LNS40" s="1354"/>
      <c r="LNT40" s="1354"/>
      <c r="LNU40" s="1354"/>
      <c r="LNV40" s="1354"/>
      <c r="LNW40" s="1354"/>
      <c r="LNX40" s="1354"/>
      <c r="LNY40" s="1354"/>
      <c r="LNZ40" s="1354"/>
      <c r="LOA40" s="1354"/>
      <c r="LOB40" s="1354"/>
      <c r="LOC40" s="1354"/>
      <c r="LOD40" s="1354"/>
      <c r="LOE40" s="1354"/>
      <c r="LOF40" s="1354"/>
      <c r="LOG40" s="1354"/>
      <c r="LOH40" s="1354"/>
      <c r="LOI40" s="1354"/>
      <c r="LOJ40" s="1354"/>
      <c r="LOK40" s="1354"/>
      <c r="LOL40" s="1354"/>
      <c r="LOM40" s="1354"/>
      <c r="LON40" s="1354"/>
      <c r="LOO40" s="1354"/>
      <c r="LOP40" s="1354"/>
      <c r="LOQ40" s="1354"/>
      <c r="LOR40" s="1354"/>
      <c r="LOS40" s="1354"/>
      <c r="LOT40" s="1354"/>
      <c r="LOU40" s="1354"/>
      <c r="LOV40" s="1354"/>
      <c r="LOW40" s="1354"/>
      <c r="LOX40" s="1354"/>
      <c r="LOY40" s="1354"/>
      <c r="LOZ40" s="1354"/>
      <c r="LPA40" s="1354"/>
      <c r="LPB40" s="1354"/>
      <c r="LPC40" s="1354"/>
      <c r="LPD40" s="1354"/>
      <c r="LPE40" s="1354"/>
      <c r="LPF40" s="1354"/>
      <c r="LPG40" s="1354"/>
      <c r="LPH40" s="1354"/>
      <c r="LPI40" s="1354"/>
      <c r="LPJ40" s="1354"/>
      <c r="LPK40" s="1354"/>
      <c r="LPL40" s="1354"/>
      <c r="LPM40" s="1354"/>
      <c r="LPN40" s="1354"/>
      <c r="LPO40" s="1354"/>
      <c r="LPP40" s="1354"/>
      <c r="LPQ40" s="1354"/>
      <c r="LPR40" s="1354"/>
      <c r="LPS40" s="1354"/>
      <c r="LPT40" s="1354"/>
      <c r="LPU40" s="1354"/>
      <c r="LPV40" s="1354"/>
      <c r="LPW40" s="1354"/>
      <c r="LPX40" s="1354"/>
      <c r="LPY40" s="1354"/>
      <c r="LPZ40" s="1354"/>
      <c r="LQA40" s="1354"/>
      <c r="LQB40" s="1354"/>
      <c r="LQC40" s="1354"/>
      <c r="LQD40" s="1354"/>
      <c r="LQE40" s="1354"/>
      <c r="LQF40" s="1354"/>
      <c r="LQG40" s="1354"/>
      <c r="LQH40" s="1354"/>
      <c r="LQI40" s="1354"/>
      <c r="LQJ40" s="1354"/>
      <c r="LQK40" s="1354"/>
      <c r="LQL40" s="1354"/>
      <c r="LQM40" s="1354"/>
      <c r="LQN40" s="1354"/>
      <c r="LQO40" s="1354"/>
      <c r="LQP40" s="1354"/>
      <c r="LQQ40" s="1354"/>
      <c r="LQR40" s="1354"/>
      <c r="LQS40" s="1354"/>
      <c r="LQT40" s="1354"/>
      <c r="LQU40" s="1354"/>
      <c r="LQV40" s="1354"/>
      <c r="LQW40" s="1354"/>
      <c r="LQX40" s="1354"/>
      <c r="LQY40" s="1354"/>
      <c r="LQZ40" s="1354"/>
      <c r="LRA40" s="1354"/>
      <c r="LRB40" s="1354"/>
      <c r="LRC40" s="1354"/>
      <c r="LRD40" s="1354"/>
      <c r="LRE40" s="1354"/>
      <c r="LRF40" s="1354"/>
      <c r="LRG40" s="1354"/>
      <c r="LRH40" s="1354"/>
      <c r="LRI40" s="1354"/>
      <c r="LRJ40" s="1354"/>
      <c r="LRK40" s="1354"/>
      <c r="LRL40" s="1354"/>
      <c r="LRM40" s="1354"/>
      <c r="LRN40" s="1354"/>
      <c r="LRO40" s="1354"/>
      <c r="LRP40" s="1354"/>
      <c r="LRQ40" s="1354"/>
      <c r="LRR40" s="1354"/>
      <c r="LRS40" s="1354"/>
      <c r="LRT40" s="1354"/>
      <c r="LRU40" s="1354"/>
      <c r="LRV40" s="1354"/>
      <c r="LRW40" s="1354"/>
      <c r="LRX40" s="1354"/>
      <c r="LRY40" s="1354"/>
      <c r="LRZ40" s="1354"/>
      <c r="LSA40" s="1354"/>
      <c r="LSB40" s="1354"/>
      <c r="LSC40" s="1354"/>
      <c r="LSD40" s="1354"/>
      <c r="LSE40" s="1354"/>
      <c r="LSF40" s="1354"/>
      <c r="LSG40" s="1354"/>
      <c r="LSH40" s="1354"/>
      <c r="LSI40" s="1354"/>
      <c r="LSJ40" s="1354"/>
      <c r="LSK40" s="1354"/>
      <c r="LSL40" s="1354"/>
      <c r="LSM40" s="1354"/>
      <c r="LSN40" s="1354"/>
      <c r="LSO40" s="1354"/>
      <c r="LSP40" s="1354"/>
      <c r="LSQ40" s="1354"/>
      <c r="LSR40" s="1354"/>
      <c r="LSS40" s="1354"/>
      <c r="LST40" s="1354"/>
      <c r="LSU40" s="1354"/>
      <c r="LSV40" s="1354"/>
      <c r="LSW40" s="1354"/>
      <c r="LSX40" s="1354"/>
      <c r="LSY40" s="1354"/>
      <c r="LSZ40" s="1354"/>
      <c r="LTA40" s="1354"/>
      <c r="LTB40" s="1354"/>
      <c r="LTC40" s="1354"/>
      <c r="LTD40" s="1354"/>
      <c r="LTE40" s="1354"/>
      <c r="LTF40" s="1354"/>
      <c r="LTG40" s="1354"/>
      <c r="LTH40" s="1354"/>
      <c r="LTI40" s="1354"/>
      <c r="LTJ40" s="1354"/>
      <c r="LTK40" s="1354"/>
      <c r="LTL40" s="1354"/>
      <c r="LTM40" s="1354"/>
      <c r="LTN40" s="1354"/>
      <c r="LTO40" s="1354"/>
      <c r="LTP40" s="1354"/>
      <c r="LTQ40" s="1354"/>
      <c r="LTR40" s="1354"/>
      <c r="LTS40" s="1354"/>
      <c r="LTT40" s="1354"/>
      <c r="LTU40" s="1354"/>
      <c r="LTV40" s="1354"/>
      <c r="LTW40" s="1354"/>
      <c r="LTX40" s="1354"/>
      <c r="LTY40" s="1354"/>
      <c r="LTZ40" s="1354"/>
      <c r="LUA40" s="1354"/>
      <c r="LUB40" s="1354"/>
      <c r="LUC40" s="1354"/>
      <c r="LUD40" s="1354"/>
      <c r="LUE40" s="1354"/>
      <c r="LUF40" s="1354"/>
      <c r="LUG40" s="1354"/>
      <c r="LUH40" s="1354"/>
      <c r="LUI40" s="1354"/>
      <c r="LUJ40" s="1354"/>
      <c r="LUK40" s="1354"/>
      <c r="LUL40" s="1354"/>
      <c r="LUM40" s="1354"/>
      <c r="LUN40" s="1354"/>
      <c r="LUO40" s="1354"/>
      <c r="LUP40" s="1354"/>
      <c r="LUQ40" s="1354"/>
      <c r="LUR40" s="1354"/>
      <c r="LUS40" s="1354"/>
      <c r="LUT40" s="1354"/>
      <c r="LUU40" s="1354"/>
      <c r="LUV40" s="1354"/>
      <c r="LUW40" s="1354"/>
      <c r="LUX40" s="1354"/>
      <c r="LUY40" s="1354"/>
      <c r="LUZ40" s="1354"/>
      <c r="LVA40" s="1354"/>
      <c r="LVB40" s="1354"/>
      <c r="LVC40" s="1354"/>
      <c r="LVD40" s="1354"/>
      <c r="LVE40" s="1354"/>
      <c r="LVF40" s="1354"/>
      <c r="LVG40" s="1354"/>
      <c r="LVH40" s="1354"/>
      <c r="LVI40" s="1354"/>
      <c r="LVJ40" s="1354"/>
      <c r="LVK40" s="1354"/>
      <c r="LVL40" s="1354"/>
      <c r="LVM40" s="1354"/>
      <c r="LVN40" s="1354"/>
      <c r="LVO40" s="1354"/>
      <c r="LVP40" s="1354"/>
      <c r="LVQ40" s="1354"/>
      <c r="LVR40" s="1354"/>
      <c r="LVS40" s="1354"/>
      <c r="LVT40" s="1354"/>
      <c r="LVU40" s="1354"/>
      <c r="LVV40" s="1354"/>
      <c r="LVW40" s="1354"/>
      <c r="LVX40" s="1354"/>
      <c r="LVY40" s="1354"/>
      <c r="LVZ40" s="1354"/>
      <c r="LWA40" s="1354"/>
      <c r="LWB40" s="1354"/>
      <c r="LWC40" s="1354"/>
      <c r="LWD40" s="1354"/>
      <c r="LWE40" s="1354"/>
      <c r="LWF40" s="1354"/>
      <c r="LWG40" s="1354"/>
      <c r="LWH40" s="1354"/>
      <c r="LWI40" s="1354"/>
      <c r="LWJ40" s="1354"/>
      <c r="LWK40" s="1354"/>
      <c r="LWL40" s="1354"/>
      <c r="LWM40" s="1354"/>
      <c r="LWN40" s="1354"/>
      <c r="LWO40" s="1354"/>
      <c r="LWP40" s="1354"/>
      <c r="LWQ40" s="1354"/>
      <c r="LWR40" s="1354"/>
      <c r="LWS40" s="1354"/>
      <c r="LWT40" s="1354"/>
      <c r="LWU40" s="1354"/>
      <c r="LWV40" s="1354"/>
      <c r="LWW40" s="1354"/>
      <c r="LWX40" s="1354"/>
      <c r="LWY40" s="1354"/>
      <c r="LWZ40" s="1354"/>
      <c r="LXA40" s="1354"/>
      <c r="LXB40" s="1354"/>
      <c r="LXC40" s="1354"/>
      <c r="LXD40" s="1354"/>
      <c r="LXE40" s="1354"/>
      <c r="LXF40" s="1354"/>
      <c r="LXG40" s="1354"/>
      <c r="LXH40" s="1354"/>
      <c r="LXI40" s="1354"/>
      <c r="LXJ40" s="1354"/>
      <c r="LXK40" s="1354"/>
      <c r="LXL40" s="1354"/>
      <c r="LXM40" s="1354"/>
      <c r="LXN40" s="1354"/>
      <c r="LXO40" s="1354"/>
      <c r="LXP40" s="1354"/>
      <c r="LXQ40" s="1354"/>
      <c r="LXR40" s="1354"/>
      <c r="LXS40" s="1354"/>
      <c r="LXT40" s="1354"/>
      <c r="LXU40" s="1354"/>
      <c r="LXV40" s="1354"/>
      <c r="LXW40" s="1354"/>
      <c r="LXX40" s="1354"/>
      <c r="LXY40" s="1354"/>
      <c r="LXZ40" s="1354"/>
      <c r="LYA40" s="1354"/>
      <c r="LYB40" s="1354"/>
      <c r="LYC40" s="1354"/>
      <c r="LYD40" s="1354"/>
      <c r="LYE40" s="1354"/>
      <c r="LYF40" s="1354"/>
      <c r="LYG40" s="1354"/>
      <c r="LYH40" s="1354"/>
      <c r="LYI40" s="1354"/>
      <c r="LYJ40" s="1354"/>
      <c r="LYK40" s="1354"/>
      <c r="LYL40" s="1354"/>
      <c r="LYM40" s="1354"/>
      <c r="LYN40" s="1354"/>
      <c r="LYO40" s="1354"/>
      <c r="LYP40" s="1354"/>
      <c r="LYQ40" s="1354"/>
      <c r="LYR40" s="1354"/>
      <c r="LYS40" s="1354"/>
      <c r="LYT40" s="1354"/>
      <c r="LYU40" s="1354"/>
      <c r="LYV40" s="1354"/>
      <c r="LYW40" s="1354"/>
      <c r="LYX40" s="1354"/>
      <c r="LYY40" s="1354"/>
      <c r="LYZ40" s="1354"/>
      <c r="LZA40" s="1354"/>
      <c r="LZB40" s="1354"/>
      <c r="LZC40" s="1354"/>
      <c r="LZD40" s="1354"/>
      <c r="LZE40" s="1354"/>
      <c r="LZF40" s="1354"/>
      <c r="LZG40" s="1354"/>
      <c r="LZH40" s="1354"/>
      <c r="LZI40" s="1354"/>
      <c r="LZJ40" s="1354"/>
      <c r="LZK40" s="1354"/>
      <c r="LZL40" s="1354"/>
      <c r="LZM40" s="1354"/>
      <c r="LZN40" s="1354"/>
      <c r="LZO40" s="1354"/>
      <c r="LZP40" s="1354"/>
      <c r="LZQ40" s="1354"/>
      <c r="LZR40" s="1354"/>
      <c r="LZS40" s="1354"/>
      <c r="LZT40" s="1354"/>
      <c r="LZU40" s="1354"/>
      <c r="LZV40" s="1354"/>
      <c r="LZW40" s="1354"/>
      <c r="LZX40" s="1354"/>
      <c r="LZY40" s="1354"/>
      <c r="LZZ40" s="1354"/>
      <c r="MAA40" s="1354"/>
      <c r="MAB40" s="1354"/>
      <c r="MAC40" s="1354"/>
      <c r="MAD40" s="1354"/>
      <c r="MAE40" s="1354"/>
      <c r="MAF40" s="1354"/>
      <c r="MAG40" s="1354"/>
      <c r="MAH40" s="1354"/>
      <c r="MAI40" s="1354"/>
      <c r="MAJ40" s="1354"/>
      <c r="MAK40" s="1354"/>
      <c r="MAL40" s="1354"/>
      <c r="MAM40" s="1354"/>
      <c r="MAN40" s="1354"/>
      <c r="MAO40" s="1354"/>
      <c r="MAP40" s="1354"/>
      <c r="MAQ40" s="1354"/>
      <c r="MAR40" s="1354"/>
      <c r="MAS40" s="1354"/>
      <c r="MAT40" s="1354"/>
      <c r="MAU40" s="1354"/>
      <c r="MAV40" s="1354"/>
      <c r="MAW40" s="1354"/>
      <c r="MAX40" s="1354"/>
      <c r="MAY40" s="1354"/>
      <c r="MAZ40" s="1354"/>
      <c r="MBA40" s="1354"/>
      <c r="MBB40" s="1354"/>
      <c r="MBC40" s="1354"/>
      <c r="MBD40" s="1354"/>
      <c r="MBE40" s="1354"/>
      <c r="MBF40" s="1354"/>
      <c r="MBG40" s="1354"/>
      <c r="MBH40" s="1354"/>
      <c r="MBI40" s="1354"/>
      <c r="MBJ40" s="1354"/>
      <c r="MBK40" s="1354"/>
      <c r="MBL40" s="1354"/>
      <c r="MBM40" s="1354"/>
      <c r="MBN40" s="1354"/>
      <c r="MBO40" s="1354"/>
      <c r="MBP40" s="1354"/>
      <c r="MBQ40" s="1354"/>
      <c r="MBR40" s="1354"/>
      <c r="MBS40" s="1354"/>
      <c r="MBT40" s="1354"/>
      <c r="MBU40" s="1354"/>
      <c r="MBV40" s="1354"/>
      <c r="MBW40" s="1354"/>
      <c r="MBX40" s="1354"/>
      <c r="MBY40" s="1354"/>
      <c r="MBZ40" s="1354"/>
      <c r="MCA40" s="1354"/>
      <c r="MCB40" s="1354"/>
      <c r="MCC40" s="1354"/>
      <c r="MCD40" s="1354"/>
      <c r="MCE40" s="1354"/>
      <c r="MCF40" s="1354"/>
      <c r="MCG40" s="1354"/>
      <c r="MCH40" s="1354"/>
      <c r="MCI40" s="1354"/>
      <c r="MCJ40" s="1354"/>
      <c r="MCK40" s="1354"/>
      <c r="MCL40" s="1354"/>
      <c r="MCM40" s="1354"/>
      <c r="MCN40" s="1354"/>
      <c r="MCO40" s="1354"/>
      <c r="MCP40" s="1354"/>
      <c r="MCQ40" s="1354"/>
      <c r="MCR40" s="1354"/>
      <c r="MCS40" s="1354"/>
      <c r="MCT40" s="1354"/>
      <c r="MCU40" s="1354"/>
      <c r="MCV40" s="1354"/>
      <c r="MCW40" s="1354"/>
      <c r="MCX40" s="1354"/>
      <c r="MCY40" s="1354"/>
      <c r="MCZ40" s="1354"/>
      <c r="MDA40" s="1354"/>
      <c r="MDB40" s="1354"/>
      <c r="MDC40" s="1354"/>
      <c r="MDD40" s="1354"/>
      <c r="MDE40" s="1354"/>
      <c r="MDF40" s="1354"/>
      <c r="MDG40" s="1354"/>
      <c r="MDH40" s="1354"/>
      <c r="MDI40" s="1354"/>
      <c r="MDJ40" s="1354"/>
      <c r="MDK40" s="1354"/>
      <c r="MDL40" s="1354"/>
      <c r="MDM40" s="1354"/>
      <c r="MDN40" s="1354"/>
      <c r="MDO40" s="1354"/>
      <c r="MDP40" s="1354"/>
      <c r="MDQ40" s="1354"/>
      <c r="MDR40" s="1354"/>
      <c r="MDS40" s="1354"/>
      <c r="MDT40" s="1354"/>
      <c r="MDU40" s="1354"/>
      <c r="MDV40" s="1354"/>
      <c r="MDW40" s="1354"/>
      <c r="MDX40" s="1354"/>
      <c r="MDY40" s="1354"/>
      <c r="MDZ40" s="1354"/>
      <c r="MEA40" s="1354"/>
      <c r="MEB40" s="1354"/>
      <c r="MEC40" s="1354"/>
      <c r="MED40" s="1354"/>
      <c r="MEE40" s="1354"/>
      <c r="MEF40" s="1354"/>
      <c r="MEG40" s="1354"/>
      <c r="MEH40" s="1354"/>
      <c r="MEI40" s="1354"/>
      <c r="MEJ40" s="1354"/>
      <c r="MEK40" s="1354"/>
      <c r="MEL40" s="1354"/>
      <c r="MEM40" s="1354"/>
      <c r="MEN40" s="1354"/>
      <c r="MEO40" s="1354"/>
      <c r="MEP40" s="1354"/>
      <c r="MEQ40" s="1354"/>
      <c r="MER40" s="1354"/>
      <c r="MES40" s="1354"/>
      <c r="MET40" s="1354"/>
      <c r="MEU40" s="1354"/>
      <c r="MEV40" s="1354"/>
      <c r="MEW40" s="1354"/>
      <c r="MEX40" s="1354"/>
      <c r="MEY40" s="1354"/>
      <c r="MEZ40" s="1354"/>
      <c r="MFA40" s="1354"/>
      <c r="MFB40" s="1354"/>
      <c r="MFC40" s="1354"/>
      <c r="MFD40" s="1354"/>
      <c r="MFE40" s="1354"/>
      <c r="MFF40" s="1354"/>
      <c r="MFG40" s="1354"/>
      <c r="MFH40" s="1354"/>
      <c r="MFI40" s="1354"/>
      <c r="MFJ40" s="1354"/>
      <c r="MFK40" s="1354"/>
      <c r="MFL40" s="1354"/>
      <c r="MFM40" s="1354"/>
      <c r="MFN40" s="1354"/>
      <c r="MFO40" s="1354"/>
      <c r="MFP40" s="1354"/>
      <c r="MFQ40" s="1354"/>
      <c r="MFR40" s="1354"/>
      <c r="MFS40" s="1354"/>
      <c r="MFT40" s="1354"/>
      <c r="MFU40" s="1354"/>
      <c r="MFV40" s="1354"/>
      <c r="MFW40" s="1354"/>
      <c r="MFX40" s="1354"/>
      <c r="MFY40" s="1354"/>
      <c r="MFZ40" s="1354"/>
      <c r="MGA40" s="1354"/>
      <c r="MGB40" s="1354"/>
      <c r="MGC40" s="1354"/>
      <c r="MGD40" s="1354"/>
      <c r="MGE40" s="1354"/>
      <c r="MGF40" s="1354"/>
      <c r="MGG40" s="1354"/>
      <c r="MGH40" s="1354"/>
      <c r="MGI40" s="1354"/>
      <c r="MGJ40" s="1354"/>
      <c r="MGK40" s="1354"/>
      <c r="MGL40" s="1354"/>
      <c r="MGM40" s="1354"/>
      <c r="MGN40" s="1354"/>
      <c r="MGO40" s="1354"/>
      <c r="MGP40" s="1354"/>
      <c r="MGQ40" s="1354"/>
      <c r="MGR40" s="1354"/>
      <c r="MGS40" s="1354"/>
      <c r="MGT40" s="1354"/>
      <c r="MGU40" s="1354"/>
      <c r="MGV40" s="1354"/>
      <c r="MGW40" s="1354"/>
      <c r="MGX40" s="1354"/>
      <c r="MGY40" s="1354"/>
      <c r="MGZ40" s="1354"/>
      <c r="MHA40" s="1354"/>
      <c r="MHB40" s="1354"/>
      <c r="MHC40" s="1354"/>
      <c r="MHD40" s="1354"/>
      <c r="MHE40" s="1354"/>
      <c r="MHF40" s="1354"/>
      <c r="MHG40" s="1354"/>
      <c r="MHH40" s="1354"/>
      <c r="MHI40" s="1354"/>
      <c r="MHJ40" s="1354"/>
      <c r="MHK40" s="1354"/>
      <c r="MHL40" s="1354"/>
      <c r="MHM40" s="1354"/>
      <c r="MHN40" s="1354"/>
      <c r="MHO40" s="1354"/>
      <c r="MHP40" s="1354"/>
      <c r="MHQ40" s="1354"/>
      <c r="MHR40" s="1354"/>
      <c r="MHS40" s="1354"/>
      <c r="MHT40" s="1354"/>
      <c r="MHU40" s="1354"/>
      <c r="MHV40" s="1354"/>
      <c r="MHW40" s="1354"/>
      <c r="MHX40" s="1354"/>
      <c r="MHY40" s="1354"/>
      <c r="MHZ40" s="1354"/>
      <c r="MIA40" s="1354"/>
      <c r="MIB40" s="1354"/>
      <c r="MIC40" s="1354"/>
      <c r="MID40" s="1354"/>
      <c r="MIE40" s="1354"/>
      <c r="MIF40" s="1354"/>
      <c r="MIG40" s="1354"/>
      <c r="MIH40" s="1354"/>
      <c r="MII40" s="1354"/>
      <c r="MIJ40" s="1354"/>
      <c r="MIK40" s="1354"/>
      <c r="MIL40" s="1354"/>
      <c r="MIM40" s="1354"/>
      <c r="MIN40" s="1354"/>
      <c r="MIO40" s="1354"/>
      <c r="MIP40" s="1354"/>
      <c r="MIQ40" s="1354"/>
      <c r="MIR40" s="1354"/>
      <c r="MIS40" s="1354"/>
      <c r="MIT40" s="1354"/>
      <c r="MIU40" s="1354"/>
      <c r="MIV40" s="1354"/>
      <c r="MIW40" s="1354"/>
      <c r="MIX40" s="1354"/>
      <c r="MIY40" s="1354"/>
      <c r="MIZ40" s="1354"/>
      <c r="MJA40" s="1354"/>
      <c r="MJB40" s="1354"/>
      <c r="MJC40" s="1354"/>
      <c r="MJD40" s="1354"/>
      <c r="MJE40" s="1354"/>
      <c r="MJF40" s="1354"/>
      <c r="MJG40" s="1354"/>
      <c r="MJH40" s="1354"/>
      <c r="MJI40" s="1354"/>
      <c r="MJJ40" s="1354"/>
      <c r="MJK40" s="1354"/>
      <c r="MJL40" s="1354"/>
      <c r="MJM40" s="1354"/>
      <c r="MJN40" s="1354"/>
      <c r="MJO40" s="1354"/>
      <c r="MJP40" s="1354"/>
      <c r="MJQ40" s="1354"/>
      <c r="MJR40" s="1354"/>
      <c r="MJS40" s="1354"/>
      <c r="MJT40" s="1354"/>
      <c r="MJU40" s="1354"/>
      <c r="MJV40" s="1354"/>
      <c r="MJW40" s="1354"/>
      <c r="MJX40" s="1354"/>
      <c r="MJY40" s="1354"/>
      <c r="MJZ40" s="1354"/>
      <c r="MKA40" s="1354"/>
      <c r="MKB40" s="1354"/>
      <c r="MKC40" s="1354"/>
      <c r="MKD40" s="1354"/>
      <c r="MKE40" s="1354"/>
      <c r="MKF40" s="1354"/>
      <c r="MKG40" s="1354"/>
      <c r="MKH40" s="1354"/>
      <c r="MKI40" s="1354"/>
      <c r="MKJ40" s="1354"/>
      <c r="MKK40" s="1354"/>
      <c r="MKL40" s="1354"/>
      <c r="MKM40" s="1354"/>
      <c r="MKN40" s="1354"/>
      <c r="MKO40" s="1354"/>
      <c r="MKP40" s="1354"/>
      <c r="MKQ40" s="1354"/>
      <c r="MKR40" s="1354"/>
      <c r="MKS40" s="1354"/>
      <c r="MKT40" s="1354"/>
      <c r="MKU40" s="1354"/>
      <c r="MKV40" s="1354"/>
      <c r="MKW40" s="1354"/>
      <c r="MKX40" s="1354"/>
      <c r="MKY40" s="1354"/>
      <c r="MKZ40" s="1354"/>
      <c r="MLA40" s="1354"/>
      <c r="MLB40" s="1354"/>
      <c r="MLC40" s="1354"/>
      <c r="MLD40" s="1354"/>
      <c r="MLE40" s="1354"/>
      <c r="MLF40" s="1354"/>
      <c r="MLG40" s="1354"/>
      <c r="MLH40" s="1354"/>
      <c r="MLI40" s="1354"/>
      <c r="MLJ40" s="1354"/>
      <c r="MLK40" s="1354"/>
      <c r="MLL40" s="1354"/>
      <c r="MLM40" s="1354"/>
      <c r="MLN40" s="1354"/>
      <c r="MLO40" s="1354"/>
      <c r="MLP40" s="1354"/>
      <c r="MLQ40" s="1354"/>
      <c r="MLR40" s="1354"/>
      <c r="MLS40" s="1354"/>
      <c r="MLT40" s="1354"/>
      <c r="MLU40" s="1354"/>
      <c r="MLV40" s="1354"/>
      <c r="MLW40" s="1354"/>
      <c r="MLX40" s="1354"/>
      <c r="MLY40" s="1354"/>
      <c r="MLZ40" s="1354"/>
      <c r="MMA40" s="1354"/>
      <c r="MMB40" s="1354"/>
      <c r="MMC40" s="1354"/>
      <c r="MMD40" s="1354"/>
      <c r="MME40" s="1354"/>
      <c r="MMF40" s="1354"/>
      <c r="MMG40" s="1354"/>
      <c r="MMH40" s="1354"/>
      <c r="MMI40" s="1354"/>
      <c r="MMJ40" s="1354"/>
      <c r="MMK40" s="1354"/>
      <c r="MML40" s="1354"/>
      <c r="MMM40" s="1354"/>
      <c r="MMN40" s="1354"/>
      <c r="MMO40" s="1354"/>
      <c r="MMP40" s="1354"/>
      <c r="MMQ40" s="1354"/>
      <c r="MMR40" s="1354"/>
      <c r="MMS40" s="1354"/>
      <c r="MMT40" s="1354"/>
      <c r="MMU40" s="1354"/>
      <c r="MMV40" s="1354"/>
      <c r="MMW40" s="1354"/>
      <c r="MMX40" s="1354"/>
      <c r="MMY40" s="1354"/>
      <c r="MMZ40" s="1354"/>
      <c r="MNA40" s="1354"/>
      <c r="MNB40" s="1354"/>
      <c r="MNC40" s="1354"/>
      <c r="MND40" s="1354"/>
      <c r="MNE40" s="1354"/>
      <c r="MNF40" s="1354"/>
      <c r="MNG40" s="1354"/>
      <c r="MNH40" s="1354"/>
      <c r="MNI40" s="1354"/>
      <c r="MNJ40" s="1354"/>
      <c r="MNK40" s="1354"/>
      <c r="MNL40" s="1354"/>
      <c r="MNM40" s="1354"/>
      <c r="MNN40" s="1354"/>
      <c r="MNO40" s="1354"/>
      <c r="MNP40" s="1354"/>
      <c r="MNQ40" s="1354"/>
      <c r="MNR40" s="1354"/>
      <c r="MNS40" s="1354"/>
      <c r="MNT40" s="1354"/>
      <c r="MNU40" s="1354"/>
      <c r="MNV40" s="1354"/>
      <c r="MNW40" s="1354"/>
      <c r="MNX40" s="1354"/>
      <c r="MNY40" s="1354"/>
      <c r="MNZ40" s="1354"/>
      <c r="MOA40" s="1354"/>
      <c r="MOB40" s="1354"/>
      <c r="MOC40" s="1354"/>
      <c r="MOD40" s="1354"/>
      <c r="MOE40" s="1354"/>
      <c r="MOF40" s="1354"/>
      <c r="MOG40" s="1354"/>
      <c r="MOH40" s="1354"/>
      <c r="MOI40" s="1354"/>
      <c r="MOJ40" s="1354"/>
      <c r="MOK40" s="1354"/>
      <c r="MOL40" s="1354"/>
      <c r="MOM40" s="1354"/>
      <c r="MON40" s="1354"/>
      <c r="MOO40" s="1354"/>
      <c r="MOP40" s="1354"/>
      <c r="MOQ40" s="1354"/>
      <c r="MOR40" s="1354"/>
      <c r="MOS40" s="1354"/>
      <c r="MOT40" s="1354"/>
      <c r="MOU40" s="1354"/>
      <c r="MOV40" s="1354"/>
      <c r="MOW40" s="1354"/>
      <c r="MOX40" s="1354"/>
      <c r="MOY40" s="1354"/>
      <c r="MOZ40" s="1354"/>
      <c r="MPA40" s="1354"/>
      <c r="MPB40" s="1354"/>
      <c r="MPC40" s="1354"/>
      <c r="MPD40" s="1354"/>
      <c r="MPE40" s="1354"/>
      <c r="MPF40" s="1354"/>
      <c r="MPG40" s="1354"/>
      <c r="MPH40" s="1354"/>
      <c r="MPI40" s="1354"/>
      <c r="MPJ40" s="1354"/>
      <c r="MPK40" s="1354"/>
      <c r="MPL40" s="1354"/>
      <c r="MPM40" s="1354"/>
      <c r="MPN40" s="1354"/>
      <c r="MPO40" s="1354"/>
      <c r="MPP40" s="1354"/>
      <c r="MPQ40" s="1354"/>
      <c r="MPR40" s="1354"/>
      <c r="MPS40" s="1354"/>
      <c r="MPT40" s="1354"/>
      <c r="MPU40" s="1354"/>
      <c r="MPV40" s="1354"/>
      <c r="MPW40" s="1354"/>
      <c r="MPX40" s="1354"/>
      <c r="MPY40" s="1354"/>
      <c r="MPZ40" s="1354"/>
      <c r="MQA40" s="1354"/>
      <c r="MQB40" s="1354"/>
      <c r="MQC40" s="1354"/>
      <c r="MQD40" s="1354"/>
      <c r="MQE40" s="1354"/>
      <c r="MQF40" s="1354"/>
      <c r="MQG40" s="1354"/>
      <c r="MQH40" s="1354"/>
      <c r="MQI40" s="1354"/>
      <c r="MQJ40" s="1354"/>
      <c r="MQK40" s="1354"/>
      <c r="MQL40" s="1354"/>
      <c r="MQM40" s="1354"/>
      <c r="MQN40" s="1354"/>
      <c r="MQO40" s="1354"/>
      <c r="MQP40" s="1354"/>
      <c r="MQQ40" s="1354"/>
      <c r="MQR40" s="1354"/>
      <c r="MQS40" s="1354"/>
      <c r="MQT40" s="1354"/>
      <c r="MQU40" s="1354"/>
      <c r="MQV40" s="1354"/>
      <c r="MQW40" s="1354"/>
      <c r="MQX40" s="1354"/>
      <c r="MQY40" s="1354"/>
      <c r="MQZ40" s="1354"/>
      <c r="MRA40" s="1354"/>
      <c r="MRB40" s="1354"/>
      <c r="MRC40" s="1354"/>
      <c r="MRD40" s="1354"/>
      <c r="MRE40" s="1354"/>
      <c r="MRF40" s="1354"/>
      <c r="MRG40" s="1354"/>
      <c r="MRH40" s="1354"/>
      <c r="MRI40" s="1354"/>
      <c r="MRJ40" s="1354"/>
      <c r="MRK40" s="1354"/>
      <c r="MRL40" s="1354"/>
      <c r="MRM40" s="1354"/>
      <c r="MRN40" s="1354"/>
      <c r="MRO40" s="1354"/>
      <c r="MRP40" s="1354"/>
      <c r="MRQ40" s="1354"/>
      <c r="MRR40" s="1354"/>
      <c r="MRS40" s="1354"/>
      <c r="MRT40" s="1354"/>
      <c r="MRU40" s="1354"/>
      <c r="MRV40" s="1354"/>
      <c r="MRW40" s="1354"/>
      <c r="MRX40" s="1354"/>
      <c r="MRY40" s="1354"/>
      <c r="MRZ40" s="1354"/>
      <c r="MSA40" s="1354"/>
      <c r="MSB40" s="1354"/>
      <c r="MSC40" s="1354"/>
      <c r="MSD40" s="1354"/>
      <c r="MSE40" s="1354"/>
      <c r="MSF40" s="1354"/>
      <c r="MSG40" s="1354"/>
      <c r="MSH40" s="1354"/>
      <c r="MSI40" s="1354"/>
      <c r="MSJ40" s="1354"/>
      <c r="MSK40" s="1354"/>
      <c r="MSL40" s="1354"/>
      <c r="MSM40" s="1354"/>
      <c r="MSN40" s="1354"/>
      <c r="MSO40" s="1354"/>
      <c r="MSP40" s="1354"/>
      <c r="MSQ40" s="1354"/>
      <c r="MSR40" s="1354"/>
      <c r="MSS40" s="1354"/>
      <c r="MST40" s="1354"/>
      <c r="MSU40" s="1354"/>
      <c r="MSV40" s="1354"/>
      <c r="MSW40" s="1354"/>
      <c r="MSX40" s="1354"/>
      <c r="MSY40" s="1354"/>
      <c r="MSZ40" s="1354"/>
      <c r="MTA40" s="1354"/>
      <c r="MTB40" s="1354"/>
      <c r="MTC40" s="1354"/>
      <c r="MTD40" s="1354"/>
      <c r="MTE40" s="1354"/>
      <c r="MTF40" s="1354"/>
      <c r="MTG40" s="1354"/>
      <c r="MTH40" s="1354"/>
      <c r="MTI40" s="1354"/>
      <c r="MTJ40" s="1354"/>
      <c r="MTK40" s="1354"/>
      <c r="MTL40" s="1354"/>
      <c r="MTM40" s="1354"/>
      <c r="MTN40" s="1354"/>
      <c r="MTO40" s="1354"/>
      <c r="MTP40" s="1354"/>
      <c r="MTQ40" s="1354"/>
      <c r="MTR40" s="1354"/>
      <c r="MTS40" s="1354"/>
      <c r="MTT40" s="1354"/>
      <c r="MTU40" s="1354"/>
      <c r="MTV40" s="1354"/>
      <c r="MTW40" s="1354"/>
      <c r="MTX40" s="1354"/>
      <c r="MTY40" s="1354"/>
      <c r="MTZ40" s="1354"/>
      <c r="MUA40" s="1354"/>
      <c r="MUB40" s="1354"/>
      <c r="MUC40" s="1354"/>
      <c r="MUD40" s="1354"/>
      <c r="MUE40" s="1354"/>
      <c r="MUF40" s="1354"/>
      <c r="MUG40" s="1354"/>
      <c r="MUH40" s="1354"/>
      <c r="MUI40" s="1354"/>
      <c r="MUJ40" s="1354"/>
      <c r="MUK40" s="1354"/>
      <c r="MUL40" s="1354"/>
      <c r="MUM40" s="1354"/>
      <c r="MUN40" s="1354"/>
      <c r="MUO40" s="1354"/>
      <c r="MUP40" s="1354"/>
      <c r="MUQ40" s="1354"/>
      <c r="MUR40" s="1354"/>
      <c r="MUS40" s="1354"/>
      <c r="MUT40" s="1354"/>
      <c r="MUU40" s="1354"/>
      <c r="MUV40" s="1354"/>
      <c r="MUW40" s="1354"/>
      <c r="MUX40" s="1354"/>
      <c r="MUY40" s="1354"/>
      <c r="MUZ40" s="1354"/>
      <c r="MVA40" s="1354"/>
      <c r="MVB40" s="1354"/>
      <c r="MVC40" s="1354"/>
      <c r="MVD40" s="1354"/>
      <c r="MVE40" s="1354"/>
      <c r="MVF40" s="1354"/>
      <c r="MVG40" s="1354"/>
      <c r="MVH40" s="1354"/>
      <c r="MVI40" s="1354"/>
      <c r="MVJ40" s="1354"/>
      <c r="MVK40" s="1354"/>
      <c r="MVL40" s="1354"/>
      <c r="MVM40" s="1354"/>
      <c r="MVN40" s="1354"/>
      <c r="MVO40" s="1354"/>
      <c r="MVP40" s="1354"/>
      <c r="MVQ40" s="1354"/>
      <c r="MVR40" s="1354"/>
      <c r="MVS40" s="1354"/>
      <c r="MVT40" s="1354"/>
      <c r="MVU40" s="1354"/>
      <c r="MVV40" s="1354"/>
      <c r="MVW40" s="1354"/>
      <c r="MVX40" s="1354"/>
      <c r="MVY40" s="1354"/>
      <c r="MVZ40" s="1354"/>
      <c r="MWA40" s="1354"/>
      <c r="MWB40" s="1354"/>
      <c r="MWC40" s="1354"/>
      <c r="MWD40" s="1354"/>
      <c r="MWE40" s="1354"/>
      <c r="MWF40" s="1354"/>
      <c r="MWG40" s="1354"/>
      <c r="MWH40" s="1354"/>
      <c r="MWI40" s="1354"/>
      <c r="MWJ40" s="1354"/>
      <c r="MWK40" s="1354"/>
      <c r="MWL40" s="1354"/>
      <c r="MWM40" s="1354"/>
      <c r="MWN40" s="1354"/>
      <c r="MWO40" s="1354"/>
      <c r="MWP40" s="1354"/>
      <c r="MWQ40" s="1354"/>
      <c r="MWR40" s="1354"/>
      <c r="MWS40" s="1354"/>
      <c r="MWT40" s="1354"/>
      <c r="MWU40" s="1354"/>
      <c r="MWV40" s="1354"/>
      <c r="MWW40" s="1354"/>
      <c r="MWX40" s="1354"/>
      <c r="MWY40" s="1354"/>
      <c r="MWZ40" s="1354"/>
      <c r="MXA40" s="1354"/>
      <c r="MXB40" s="1354"/>
      <c r="MXC40" s="1354"/>
      <c r="MXD40" s="1354"/>
      <c r="MXE40" s="1354"/>
      <c r="MXF40" s="1354"/>
      <c r="MXG40" s="1354"/>
      <c r="MXH40" s="1354"/>
      <c r="MXI40" s="1354"/>
      <c r="MXJ40" s="1354"/>
      <c r="MXK40" s="1354"/>
      <c r="MXL40" s="1354"/>
      <c r="MXM40" s="1354"/>
      <c r="MXN40" s="1354"/>
      <c r="MXO40" s="1354"/>
      <c r="MXP40" s="1354"/>
      <c r="MXQ40" s="1354"/>
      <c r="MXR40" s="1354"/>
      <c r="MXS40" s="1354"/>
      <c r="MXT40" s="1354"/>
      <c r="MXU40" s="1354"/>
      <c r="MXV40" s="1354"/>
      <c r="MXW40" s="1354"/>
      <c r="MXX40" s="1354"/>
      <c r="MXY40" s="1354"/>
      <c r="MXZ40" s="1354"/>
      <c r="MYA40" s="1354"/>
      <c r="MYB40" s="1354"/>
      <c r="MYC40" s="1354"/>
      <c r="MYD40" s="1354"/>
      <c r="MYE40" s="1354"/>
      <c r="MYF40" s="1354"/>
      <c r="MYG40" s="1354"/>
      <c r="MYH40" s="1354"/>
      <c r="MYI40" s="1354"/>
      <c r="MYJ40" s="1354"/>
      <c r="MYK40" s="1354"/>
      <c r="MYL40" s="1354"/>
      <c r="MYM40" s="1354"/>
      <c r="MYN40" s="1354"/>
      <c r="MYO40" s="1354"/>
      <c r="MYP40" s="1354"/>
      <c r="MYQ40" s="1354"/>
      <c r="MYR40" s="1354"/>
      <c r="MYS40" s="1354"/>
      <c r="MYT40" s="1354"/>
      <c r="MYU40" s="1354"/>
      <c r="MYV40" s="1354"/>
      <c r="MYW40" s="1354"/>
      <c r="MYX40" s="1354"/>
      <c r="MYY40" s="1354"/>
      <c r="MYZ40" s="1354"/>
      <c r="MZA40" s="1354"/>
      <c r="MZB40" s="1354"/>
      <c r="MZC40" s="1354"/>
      <c r="MZD40" s="1354"/>
      <c r="MZE40" s="1354"/>
      <c r="MZF40" s="1354"/>
      <c r="MZG40" s="1354"/>
      <c r="MZH40" s="1354"/>
      <c r="MZI40" s="1354"/>
      <c r="MZJ40" s="1354"/>
      <c r="MZK40" s="1354"/>
      <c r="MZL40" s="1354"/>
      <c r="MZM40" s="1354"/>
      <c r="MZN40" s="1354"/>
      <c r="MZO40" s="1354"/>
      <c r="MZP40" s="1354"/>
      <c r="MZQ40" s="1354"/>
      <c r="MZR40" s="1354"/>
      <c r="MZS40" s="1354"/>
      <c r="MZT40" s="1354"/>
      <c r="MZU40" s="1354"/>
      <c r="MZV40" s="1354"/>
      <c r="MZW40" s="1354"/>
      <c r="MZX40" s="1354"/>
      <c r="MZY40" s="1354"/>
      <c r="MZZ40" s="1354"/>
      <c r="NAA40" s="1354"/>
      <c r="NAB40" s="1354"/>
      <c r="NAC40" s="1354"/>
      <c r="NAD40" s="1354"/>
      <c r="NAE40" s="1354"/>
      <c r="NAF40" s="1354"/>
      <c r="NAG40" s="1354"/>
      <c r="NAH40" s="1354"/>
      <c r="NAI40" s="1354"/>
      <c r="NAJ40" s="1354"/>
      <c r="NAK40" s="1354"/>
      <c r="NAL40" s="1354"/>
      <c r="NAM40" s="1354"/>
      <c r="NAN40" s="1354"/>
      <c r="NAO40" s="1354"/>
      <c r="NAP40" s="1354"/>
      <c r="NAQ40" s="1354"/>
      <c r="NAR40" s="1354"/>
      <c r="NAS40" s="1354"/>
      <c r="NAT40" s="1354"/>
      <c r="NAU40" s="1354"/>
      <c r="NAV40" s="1354"/>
      <c r="NAW40" s="1354"/>
      <c r="NAX40" s="1354"/>
      <c r="NAY40" s="1354"/>
      <c r="NAZ40" s="1354"/>
      <c r="NBA40" s="1354"/>
      <c r="NBB40" s="1354"/>
      <c r="NBC40" s="1354"/>
      <c r="NBD40" s="1354"/>
      <c r="NBE40" s="1354"/>
      <c r="NBF40" s="1354"/>
      <c r="NBG40" s="1354"/>
      <c r="NBH40" s="1354"/>
      <c r="NBI40" s="1354"/>
      <c r="NBJ40" s="1354"/>
      <c r="NBK40" s="1354"/>
      <c r="NBL40" s="1354"/>
      <c r="NBM40" s="1354"/>
      <c r="NBN40" s="1354"/>
      <c r="NBO40" s="1354"/>
      <c r="NBP40" s="1354"/>
      <c r="NBQ40" s="1354"/>
      <c r="NBR40" s="1354"/>
      <c r="NBS40" s="1354"/>
      <c r="NBT40" s="1354"/>
      <c r="NBU40" s="1354"/>
      <c r="NBV40" s="1354"/>
      <c r="NBW40" s="1354"/>
      <c r="NBX40" s="1354"/>
      <c r="NBY40" s="1354"/>
      <c r="NBZ40" s="1354"/>
      <c r="NCA40" s="1354"/>
      <c r="NCB40" s="1354"/>
      <c r="NCC40" s="1354"/>
      <c r="NCD40" s="1354"/>
      <c r="NCE40" s="1354"/>
      <c r="NCF40" s="1354"/>
      <c r="NCG40" s="1354"/>
      <c r="NCH40" s="1354"/>
      <c r="NCI40" s="1354"/>
      <c r="NCJ40" s="1354"/>
      <c r="NCK40" s="1354"/>
      <c r="NCL40" s="1354"/>
      <c r="NCM40" s="1354"/>
      <c r="NCN40" s="1354"/>
      <c r="NCO40" s="1354"/>
      <c r="NCP40" s="1354"/>
      <c r="NCQ40" s="1354"/>
      <c r="NCR40" s="1354"/>
      <c r="NCS40" s="1354"/>
      <c r="NCT40" s="1354"/>
      <c r="NCU40" s="1354"/>
      <c r="NCV40" s="1354"/>
      <c r="NCW40" s="1354"/>
      <c r="NCX40" s="1354"/>
      <c r="NCY40" s="1354"/>
      <c r="NCZ40" s="1354"/>
      <c r="NDA40" s="1354"/>
      <c r="NDB40" s="1354"/>
      <c r="NDC40" s="1354"/>
      <c r="NDD40" s="1354"/>
      <c r="NDE40" s="1354"/>
      <c r="NDF40" s="1354"/>
      <c r="NDG40" s="1354"/>
      <c r="NDH40" s="1354"/>
      <c r="NDI40" s="1354"/>
      <c r="NDJ40" s="1354"/>
      <c r="NDK40" s="1354"/>
      <c r="NDL40" s="1354"/>
      <c r="NDM40" s="1354"/>
      <c r="NDN40" s="1354"/>
      <c r="NDO40" s="1354"/>
      <c r="NDP40" s="1354"/>
      <c r="NDQ40" s="1354"/>
      <c r="NDR40" s="1354"/>
      <c r="NDS40" s="1354"/>
      <c r="NDT40" s="1354"/>
      <c r="NDU40" s="1354"/>
      <c r="NDV40" s="1354"/>
      <c r="NDW40" s="1354"/>
      <c r="NDX40" s="1354"/>
      <c r="NDY40" s="1354"/>
      <c r="NDZ40" s="1354"/>
      <c r="NEA40" s="1354"/>
      <c r="NEB40" s="1354"/>
      <c r="NEC40" s="1354"/>
      <c r="NED40" s="1354"/>
      <c r="NEE40" s="1354"/>
      <c r="NEF40" s="1354"/>
      <c r="NEG40" s="1354"/>
      <c r="NEH40" s="1354"/>
      <c r="NEI40" s="1354"/>
      <c r="NEJ40" s="1354"/>
      <c r="NEK40" s="1354"/>
      <c r="NEL40" s="1354"/>
      <c r="NEM40" s="1354"/>
      <c r="NEN40" s="1354"/>
      <c r="NEO40" s="1354"/>
      <c r="NEP40" s="1354"/>
      <c r="NEQ40" s="1354"/>
      <c r="NER40" s="1354"/>
      <c r="NES40" s="1354"/>
      <c r="NET40" s="1354"/>
      <c r="NEU40" s="1354"/>
      <c r="NEV40" s="1354"/>
      <c r="NEW40" s="1354"/>
      <c r="NEX40" s="1354"/>
      <c r="NEY40" s="1354"/>
      <c r="NEZ40" s="1354"/>
      <c r="NFA40" s="1354"/>
      <c r="NFB40" s="1354"/>
      <c r="NFC40" s="1354"/>
      <c r="NFD40" s="1354"/>
      <c r="NFE40" s="1354"/>
      <c r="NFF40" s="1354"/>
      <c r="NFG40" s="1354"/>
      <c r="NFH40" s="1354"/>
      <c r="NFI40" s="1354"/>
      <c r="NFJ40" s="1354"/>
      <c r="NFK40" s="1354"/>
      <c r="NFL40" s="1354"/>
      <c r="NFM40" s="1354"/>
      <c r="NFN40" s="1354"/>
      <c r="NFO40" s="1354"/>
      <c r="NFP40" s="1354"/>
      <c r="NFQ40" s="1354"/>
      <c r="NFR40" s="1354"/>
      <c r="NFS40" s="1354"/>
      <c r="NFT40" s="1354"/>
      <c r="NFU40" s="1354"/>
      <c r="NFV40" s="1354"/>
      <c r="NFW40" s="1354"/>
      <c r="NFX40" s="1354"/>
      <c r="NFY40" s="1354"/>
      <c r="NFZ40" s="1354"/>
      <c r="NGA40" s="1354"/>
      <c r="NGB40" s="1354"/>
      <c r="NGC40" s="1354"/>
      <c r="NGD40" s="1354"/>
      <c r="NGE40" s="1354"/>
      <c r="NGF40" s="1354"/>
      <c r="NGG40" s="1354"/>
      <c r="NGH40" s="1354"/>
      <c r="NGI40" s="1354"/>
      <c r="NGJ40" s="1354"/>
      <c r="NGK40" s="1354"/>
      <c r="NGL40" s="1354"/>
      <c r="NGM40" s="1354"/>
      <c r="NGN40" s="1354"/>
      <c r="NGO40" s="1354"/>
      <c r="NGP40" s="1354"/>
      <c r="NGQ40" s="1354"/>
      <c r="NGR40" s="1354"/>
      <c r="NGS40" s="1354"/>
      <c r="NGT40" s="1354"/>
      <c r="NGU40" s="1354"/>
      <c r="NGV40" s="1354"/>
      <c r="NGW40" s="1354"/>
      <c r="NGX40" s="1354"/>
      <c r="NGY40" s="1354"/>
      <c r="NGZ40" s="1354"/>
      <c r="NHA40" s="1354"/>
      <c r="NHB40" s="1354"/>
      <c r="NHC40" s="1354"/>
      <c r="NHD40" s="1354"/>
      <c r="NHE40" s="1354"/>
      <c r="NHF40" s="1354"/>
      <c r="NHG40" s="1354"/>
      <c r="NHH40" s="1354"/>
      <c r="NHI40" s="1354"/>
      <c r="NHJ40" s="1354"/>
      <c r="NHK40" s="1354"/>
      <c r="NHL40" s="1354"/>
      <c r="NHM40" s="1354"/>
      <c r="NHN40" s="1354"/>
      <c r="NHO40" s="1354"/>
      <c r="NHP40" s="1354"/>
      <c r="NHQ40" s="1354"/>
      <c r="NHR40" s="1354"/>
      <c r="NHS40" s="1354"/>
      <c r="NHT40" s="1354"/>
      <c r="NHU40" s="1354"/>
      <c r="NHV40" s="1354"/>
      <c r="NHW40" s="1354"/>
      <c r="NHX40" s="1354"/>
      <c r="NHY40" s="1354"/>
      <c r="NHZ40" s="1354"/>
      <c r="NIA40" s="1354"/>
      <c r="NIB40" s="1354"/>
      <c r="NIC40" s="1354"/>
      <c r="NID40" s="1354"/>
      <c r="NIE40" s="1354"/>
      <c r="NIF40" s="1354"/>
      <c r="NIG40" s="1354"/>
      <c r="NIH40" s="1354"/>
      <c r="NII40" s="1354"/>
      <c r="NIJ40" s="1354"/>
      <c r="NIK40" s="1354"/>
      <c r="NIL40" s="1354"/>
      <c r="NIM40" s="1354"/>
      <c r="NIN40" s="1354"/>
      <c r="NIO40" s="1354"/>
      <c r="NIP40" s="1354"/>
      <c r="NIQ40" s="1354"/>
      <c r="NIR40" s="1354"/>
      <c r="NIS40" s="1354"/>
      <c r="NIT40" s="1354"/>
      <c r="NIU40" s="1354"/>
      <c r="NIV40" s="1354"/>
      <c r="NIW40" s="1354"/>
      <c r="NIX40" s="1354"/>
      <c r="NIY40" s="1354"/>
      <c r="NIZ40" s="1354"/>
      <c r="NJA40" s="1354"/>
      <c r="NJB40" s="1354"/>
      <c r="NJC40" s="1354"/>
      <c r="NJD40" s="1354"/>
      <c r="NJE40" s="1354"/>
      <c r="NJF40" s="1354"/>
      <c r="NJG40" s="1354"/>
      <c r="NJH40" s="1354"/>
      <c r="NJI40" s="1354"/>
      <c r="NJJ40" s="1354"/>
      <c r="NJK40" s="1354"/>
      <c r="NJL40" s="1354"/>
      <c r="NJM40" s="1354"/>
      <c r="NJN40" s="1354"/>
      <c r="NJO40" s="1354"/>
      <c r="NJP40" s="1354"/>
      <c r="NJQ40" s="1354"/>
      <c r="NJR40" s="1354"/>
      <c r="NJS40" s="1354"/>
      <c r="NJT40" s="1354"/>
      <c r="NJU40" s="1354"/>
      <c r="NJV40" s="1354"/>
      <c r="NJW40" s="1354"/>
      <c r="NJX40" s="1354"/>
      <c r="NJY40" s="1354"/>
      <c r="NJZ40" s="1354"/>
      <c r="NKA40" s="1354"/>
      <c r="NKB40" s="1354"/>
      <c r="NKC40" s="1354"/>
      <c r="NKD40" s="1354"/>
      <c r="NKE40" s="1354"/>
      <c r="NKF40" s="1354"/>
      <c r="NKG40" s="1354"/>
      <c r="NKH40" s="1354"/>
      <c r="NKI40" s="1354"/>
      <c r="NKJ40" s="1354"/>
      <c r="NKK40" s="1354"/>
      <c r="NKL40" s="1354"/>
      <c r="NKM40" s="1354"/>
      <c r="NKN40" s="1354"/>
      <c r="NKO40" s="1354"/>
      <c r="NKP40" s="1354"/>
      <c r="NKQ40" s="1354"/>
      <c r="NKR40" s="1354"/>
      <c r="NKS40" s="1354"/>
      <c r="NKT40" s="1354"/>
      <c r="NKU40" s="1354"/>
      <c r="NKV40" s="1354"/>
      <c r="NKW40" s="1354"/>
      <c r="NKX40" s="1354"/>
      <c r="NKY40" s="1354"/>
      <c r="NKZ40" s="1354"/>
      <c r="NLA40" s="1354"/>
      <c r="NLB40" s="1354"/>
      <c r="NLC40" s="1354"/>
      <c r="NLD40" s="1354"/>
      <c r="NLE40" s="1354"/>
      <c r="NLF40" s="1354"/>
      <c r="NLG40" s="1354"/>
      <c r="NLH40" s="1354"/>
      <c r="NLI40" s="1354"/>
      <c r="NLJ40" s="1354"/>
      <c r="NLK40" s="1354"/>
      <c r="NLL40" s="1354"/>
      <c r="NLM40" s="1354"/>
      <c r="NLN40" s="1354"/>
      <c r="NLO40" s="1354"/>
      <c r="NLP40" s="1354"/>
      <c r="NLQ40" s="1354"/>
      <c r="NLR40" s="1354"/>
      <c r="NLS40" s="1354"/>
      <c r="NLT40" s="1354"/>
      <c r="NLU40" s="1354"/>
      <c r="NLV40" s="1354"/>
      <c r="NLW40" s="1354"/>
      <c r="NLX40" s="1354"/>
      <c r="NLY40" s="1354"/>
      <c r="NLZ40" s="1354"/>
      <c r="NMA40" s="1354"/>
      <c r="NMB40" s="1354"/>
      <c r="NMC40" s="1354"/>
      <c r="NMD40" s="1354"/>
      <c r="NME40" s="1354"/>
      <c r="NMF40" s="1354"/>
      <c r="NMG40" s="1354"/>
      <c r="NMH40" s="1354"/>
      <c r="NMI40" s="1354"/>
      <c r="NMJ40" s="1354"/>
      <c r="NMK40" s="1354"/>
      <c r="NML40" s="1354"/>
      <c r="NMM40" s="1354"/>
      <c r="NMN40" s="1354"/>
      <c r="NMO40" s="1354"/>
      <c r="NMP40" s="1354"/>
      <c r="NMQ40" s="1354"/>
      <c r="NMR40" s="1354"/>
      <c r="NMS40" s="1354"/>
      <c r="NMT40" s="1354"/>
      <c r="NMU40" s="1354"/>
      <c r="NMV40" s="1354"/>
      <c r="NMW40" s="1354"/>
      <c r="NMX40" s="1354"/>
      <c r="NMY40" s="1354"/>
      <c r="NMZ40" s="1354"/>
      <c r="NNA40" s="1354"/>
      <c r="NNB40" s="1354"/>
      <c r="NNC40" s="1354"/>
      <c r="NND40" s="1354"/>
      <c r="NNE40" s="1354"/>
      <c r="NNF40" s="1354"/>
      <c r="NNG40" s="1354"/>
      <c r="NNH40" s="1354"/>
      <c r="NNI40" s="1354"/>
      <c r="NNJ40" s="1354"/>
      <c r="NNK40" s="1354"/>
      <c r="NNL40" s="1354"/>
      <c r="NNM40" s="1354"/>
      <c r="NNN40" s="1354"/>
      <c r="NNO40" s="1354"/>
      <c r="NNP40" s="1354"/>
      <c r="NNQ40" s="1354"/>
      <c r="NNR40" s="1354"/>
      <c r="NNS40" s="1354"/>
      <c r="NNT40" s="1354"/>
      <c r="NNU40" s="1354"/>
      <c r="NNV40" s="1354"/>
      <c r="NNW40" s="1354"/>
      <c r="NNX40" s="1354"/>
      <c r="NNY40" s="1354"/>
      <c r="NNZ40" s="1354"/>
      <c r="NOA40" s="1354"/>
      <c r="NOB40" s="1354"/>
      <c r="NOC40" s="1354"/>
      <c r="NOD40" s="1354"/>
      <c r="NOE40" s="1354"/>
      <c r="NOF40" s="1354"/>
      <c r="NOG40" s="1354"/>
      <c r="NOH40" s="1354"/>
      <c r="NOI40" s="1354"/>
      <c r="NOJ40" s="1354"/>
      <c r="NOK40" s="1354"/>
      <c r="NOL40" s="1354"/>
      <c r="NOM40" s="1354"/>
      <c r="NON40" s="1354"/>
      <c r="NOO40" s="1354"/>
      <c r="NOP40" s="1354"/>
      <c r="NOQ40" s="1354"/>
      <c r="NOR40" s="1354"/>
      <c r="NOS40" s="1354"/>
      <c r="NOT40" s="1354"/>
      <c r="NOU40" s="1354"/>
      <c r="NOV40" s="1354"/>
      <c r="NOW40" s="1354"/>
      <c r="NOX40" s="1354"/>
      <c r="NOY40" s="1354"/>
      <c r="NOZ40" s="1354"/>
      <c r="NPA40" s="1354"/>
      <c r="NPB40" s="1354"/>
      <c r="NPC40" s="1354"/>
      <c r="NPD40" s="1354"/>
      <c r="NPE40" s="1354"/>
      <c r="NPF40" s="1354"/>
      <c r="NPG40" s="1354"/>
      <c r="NPH40" s="1354"/>
      <c r="NPI40" s="1354"/>
      <c r="NPJ40" s="1354"/>
      <c r="NPK40" s="1354"/>
      <c r="NPL40" s="1354"/>
      <c r="NPM40" s="1354"/>
      <c r="NPN40" s="1354"/>
      <c r="NPO40" s="1354"/>
      <c r="NPP40" s="1354"/>
      <c r="NPQ40" s="1354"/>
      <c r="NPR40" s="1354"/>
      <c r="NPS40" s="1354"/>
      <c r="NPT40" s="1354"/>
      <c r="NPU40" s="1354"/>
      <c r="NPV40" s="1354"/>
      <c r="NPW40" s="1354"/>
      <c r="NPX40" s="1354"/>
      <c r="NPY40" s="1354"/>
      <c r="NPZ40" s="1354"/>
      <c r="NQA40" s="1354"/>
      <c r="NQB40" s="1354"/>
      <c r="NQC40" s="1354"/>
      <c r="NQD40" s="1354"/>
      <c r="NQE40" s="1354"/>
      <c r="NQF40" s="1354"/>
      <c r="NQG40" s="1354"/>
      <c r="NQH40" s="1354"/>
      <c r="NQI40" s="1354"/>
      <c r="NQJ40" s="1354"/>
      <c r="NQK40" s="1354"/>
      <c r="NQL40" s="1354"/>
      <c r="NQM40" s="1354"/>
      <c r="NQN40" s="1354"/>
      <c r="NQO40" s="1354"/>
      <c r="NQP40" s="1354"/>
      <c r="NQQ40" s="1354"/>
      <c r="NQR40" s="1354"/>
      <c r="NQS40" s="1354"/>
      <c r="NQT40" s="1354"/>
      <c r="NQU40" s="1354"/>
      <c r="NQV40" s="1354"/>
      <c r="NQW40" s="1354"/>
      <c r="NQX40" s="1354"/>
      <c r="NQY40" s="1354"/>
      <c r="NQZ40" s="1354"/>
      <c r="NRA40" s="1354"/>
      <c r="NRB40" s="1354"/>
      <c r="NRC40" s="1354"/>
      <c r="NRD40" s="1354"/>
      <c r="NRE40" s="1354"/>
      <c r="NRF40" s="1354"/>
      <c r="NRG40" s="1354"/>
      <c r="NRH40" s="1354"/>
      <c r="NRI40" s="1354"/>
      <c r="NRJ40" s="1354"/>
      <c r="NRK40" s="1354"/>
      <c r="NRL40" s="1354"/>
      <c r="NRM40" s="1354"/>
      <c r="NRN40" s="1354"/>
      <c r="NRO40" s="1354"/>
      <c r="NRP40" s="1354"/>
      <c r="NRQ40" s="1354"/>
      <c r="NRR40" s="1354"/>
      <c r="NRS40" s="1354"/>
      <c r="NRT40" s="1354"/>
      <c r="NRU40" s="1354"/>
      <c r="NRV40" s="1354"/>
      <c r="NRW40" s="1354"/>
      <c r="NRX40" s="1354"/>
      <c r="NRY40" s="1354"/>
      <c r="NRZ40" s="1354"/>
      <c r="NSA40" s="1354"/>
      <c r="NSB40" s="1354"/>
      <c r="NSC40" s="1354"/>
      <c r="NSD40" s="1354"/>
      <c r="NSE40" s="1354"/>
      <c r="NSF40" s="1354"/>
      <c r="NSG40" s="1354"/>
      <c r="NSH40" s="1354"/>
      <c r="NSI40" s="1354"/>
      <c r="NSJ40" s="1354"/>
      <c r="NSK40" s="1354"/>
      <c r="NSL40" s="1354"/>
      <c r="NSM40" s="1354"/>
      <c r="NSN40" s="1354"/>
      <c r="NSO40" s="1354"/>
      <c r="NSP40" s="1354"/>
      <c r="NSQ40" s="1354"/>
      <c r="NSR40" s="1354"/>
      <c r="NSS40" s="1354"/>
      <c r="NST40" s="1354"/>
      <c r="NSU40" s="1354"/>
      <c r="NSV40" s="1354"/>
      <c r="NSW40" s="1354"/>
      <c r="NSX40" s="1354"/>
      <c r="NSY40" s="1354"/>
      <c r="NSZ40" s="1354"/>
      <c r="NTA40" s="1354"/>
      <c r="NTB40" s="1354"/>
      <c r="NTC40" s="1354"/>
      <c r="NTD40" s="1354"/>
      <c r="NTE40" s="1354"/>
      <c r="NTF40" s="1354"/>
      <c r="NTG40" s="1354"/>
      <c r="NTH40" s="1354"/>
      <c r="NTI40" s="1354"/>
      <c r="NTJ40" s="1354"/>
      <c r="NTK40" s="1354"/>
      <c r="NTL40" s="1354"/>
      <c r="NTM40" s="1354"/>
      <c r="NTN40" s="1354"/>
      <c r="NTO40" s="1354"/>
      <c r="NTP40" s="1354"/>
      <c r="NTQ40" s="1354"/>
      <c r="NTR40" s="1354"/>
      <c r="NTS40" s="1354"/>
      <c r="NTT40" s="1354"/>
      <c r="NTU40" s="1354"/>
      <c r="NTV40" s="1354"/>
      <c r="NTW40" s="1354"/>
      <c r="NTX40" s="1354"/>
      <c r="NTY40" s="1354"/>
      <c r="NTZ40" s="1354"/>
      <c r="NUA40" s="1354"/>
      <c r="NUB40" s="1354"/>
      <c r="NUC40" s="1354"/>
      <c r="NUD40" s="1354"/>
      <c r="NUE40" s="1354"/>
      <c r="NUF40" s="1354"/>
      <c r="NUG40" s="1354"/>
      <c r="NUH40" s="1354"/>
      <c r="NUI40" s="1354"/>
      <c r="NUJ40" s="1354"/>
      <c r="NUK40" s="1354"/>
      <c r="NUL40" s="1354"/>
      <c r="NUM40" s="1354"/>
      <c r="NUN40" s="1354"/>
      <c r="NUO40" s="1354"/>
      <c r="NUP40" s="1354"/>
      <c r="NUQ40" s="1354"/>
      <c r="NUR40" s="1354"/>
      <c r="NUS40" s="1354"/>
      <c r="NUT40" s="1354"/>
      <c r="NUU40" s="1354"/>
      <c r="NUV40" s="1354"/>
      <c r="NUW40" s="1354"/>
      <c r="NUX40" s="1354"/>
      <c r="NUY40" s="1354"/>
      <c r="NUZ40" s="1354"/>
      <c r="NVA40" s="1354"/>
      <c r="NVB40" s="1354"/>
      <c r="NVC40" s="1354"/>
      <c r="NVD40" s="1354"/>
      <c r="NVE40" s="1354"/>
      <c r="NVF40" s="1354"/>
      <c r="NVG40" s="1354"/>
      <c r="NVH40" s="1354"/>
      <c r="NVI40" s="1354"/>
      <c r="NVJ40" s="1354"/>
      <c r="NVK40" s="1354"/>
      <c r="NVL40" s="1354"/>
      <c r="NVM40" s="1354"/>
      <c r="NVN40" s="1354"/>
      <c r="NVO40" s="1354"/>
      <c r="NVP40" s="1354"/>
      <c r="NVQ40" s="1354"/>
      <c r="NVR40" s="1354"/>
      <c r="NVS40" s="1354"/>
      <c r="NVT40" s="1354"/>
      <c r="NVU40" s="1354"/>
      <c r="NVV40" s="1354"/>
      <c r="NVW40" s="1354"/>
      <c r="NVX40" s="1354"/>
      <c r="NVY40" s="1354"/>
      <c r="NVZ40" s="1354"/>
      <c r="NWA40" s="1354"/>
      <c r="NWB40" s="1354"/>
      <c r="NWC40" s="1354"/>
      <c r="NWD40" s="1354"/>
      <c r="NWE40" s="1354"/>
      <c r="NWF40" s="1354"/>
      <c r="NWG40" s="1354"/>
      <c r="NWH40" s="1354"/>
      <c r="NWI40" s="1354"/>
      <c r="NWJ40" s="1354"/>
      <c r="NWK40" s="1354"/>
      <c r="NWL40" s="1354"/>
      <c r="NWM40" s="1354"/>
      <c r="NWN40" s="1354"/>
      <c r="NWO40" s="1354"/>
      <c r="NWP40" s="1354"/>
      <c r="NWQ40" s="1354"/>
      <c r="NWR40" s="1354"/>
      <c r="NWS40" s="1354"/>
      <c r="NWT40" s="1354"/>
      <c r="NWU40" s="1354"/>
      <c r="NWV40" s="1354"/>
      <c r="NWW40" s="1354"/>
      <c r="NWX40" s="1354"/>
      <c r="NWY40" s="1354"/>
      <c r="NWZ40" s="1354"/>
      <c r="NXA40" s="1354"/>
      <c r="NXB40" s="1354"/>
      <c r="NXC40" s="1354"/>
      <c r="NXD40" s="1354"/>
      <c r="NXE40" s="1354"/>
      <c r="NXF40" s="1354"/>
      <c r="NXG40" s="1354"/>
      <c r="NXH40" s="1354"/>
      <c r="NXI40" s="1354"/>
      <c r="NXJ40" s="1354"/>
      <c r="NXK40" s="1354"/>
      <c r="NXL40" s="1354"/>
      <c r="NXM40" s="1354"/>
      <c r="NXN40" s="1354"/>
      <c r="NXO40" s="1354"/>
      <c r="NXP40" s="1354"/>
      <c r="NXQ40" s="1354"/>
      <c r="NXR40" s="1354"/>
      <c r="NXS40" s="1354"/>
      <c r="NXT40" s="1354"/>
      <c r="NXU40" s="1354"/>
      <c r="NXV40" s="1354"/>
      <c r="NXW40" s="1354"/>
      <c r="NXX40" s="1354"/>
      <c r="NXY40" s="1354"/>
      <c r="NXZ40" s="1354"/>
      <c r="NYA40" s="1354"/>
      <c r="NYB40" s="1354"/>
      <c r="NYC40" s="1354"/>
      <c r="NYD40" s="1354"/>
      <c r="NYE40" s="1354"/>
      <c r="NYF40" s="1354"/>
      <c r="NYG40" s="1354"/>
      <c r="NYH40" s="1354"/>
      <c r="NYI40" s="1354"/>
      <c r="NYJ40" s="1354"/>
      <c r="NYK40" s="1354"/>
      <c r="NYL40" s="1354"/>
      <c r="NYM40" s="1354"/>
      <c r="NYN40" s="1354"/>
      <c r="NYO40" s="1354"/>
      <c r="NYP40" s="1354"/>
      <c r="NYQ40" s="1354"/>
      <c r="NYR40" s="1354"/>
      <c r="NYS40" s="1354"/>
      <c r="NYT40" s="1354"/>
      <c r="NYU40" s="1354"/>
      <c r="NYV40" s="1354"/>
      <c r="NYW40" s="1354"/>
      <c r="NYX40" s="1354"/>
      <c r="NYY40" s="1354"/>
      <c r="NYZ40" s="1354"/>
      <c r="NZA40" s="1354"/>
      <c r="NZB40" s="1354"/>
      <c r="NZC40" s="1354"/>
      <c r="NZD40" s="1354"/>
      <c r="NZE40" s="1354"/>
      <c r="NZF40" s="1354"/>
      <c r="NZG40" s="1354"/>
      <c r="NZH40" s="1354"/>
      <c r="NZI40" s="1354"/>
      <c r="NZJ40" s="1354"/>
      <c r="NZK40" s="1354"/>
      <c r="NZL40" s="1354"/>
      <c r="NZM40" s="1354"/>
      <c r="NZN40" s="1354"/>
      <c r="NZO40" s="1354"/>
      <c r="NZP40" s="1354"/>
      <c r="NZQ40" s="1354"/>
      <c r="NZR40" s="1354"/>
      <c r="NZS40" s="1354"/>
      <c r="NZT40" s="1354"/>
      <c r="NZU40" s="1354"/>
      <c r="NZV40" s="1354"/>
      <c r="NZW40" s="1354"/>
      <c r="NZX40" s="1354"/>
      <c r="NZY40" s="1354"/>
      <c r="NZZ40" s="1354"/>
      <c r="OAA40" s="1354"/>
      <c r="OAB40" s="1354"/>
      <c r="OAC40" s="1354"/>
      <c r="OAD40" s="1354"/>
      <c r="OAE40" s="1354"/>
      <c r="OAF40" s="1354"/>
      <c r="OAG40" s="1354"/>
      <c r="OAH40" s="1354"/>
      <c r="OAI40" s="1354"/>
      <c r="OAJ40" s="1354"/>
      <c r="OAK40" s="1354"/>
      <c r="OAL40" s="1354"/>
      <c r="OAM40" s="1354"/>
      <c r="OAN40" s="1354"/>
      <c r="OAO40" s="1354"/>
      <c r="OAP40" s="1354"/>
      <c r="OAQ40" s="1354"/>
      <c r="OAR40" s="1354"/>
      <c r="OAS40" s="1354"/>
      <c r="OAT40" s="1354"/>
      <c r="OAU40" s="1354"/>
      <c r="OAV40" s="1354"/>
      <c r="OAW40" s="1354"/>
      <c r="OAX40" s="1354"/>
      <c r="OAY40" s="1354"/>
      <c r="OAZ40" s="1354"/>
      <c r="OBA40" s="1354"/>
      <c r="OBB40" s="1354"/>
      <c r="OBC40" s="1354"/>
      <c r="OBD40" s="1354"/>
      <c r="OBE40" s="1354"/>
      <c r="OBF40" s="1354"/>
      <c r="OBG40" s="1354"/>
      <c r="OBH40" s="1354"/>
      <c r="OBI40" s="1354"/>
      <c r="OBJ40" s="1354"/>
      <c r="OBK40" s="1354"/>
      <c r="OBL40" s="1354"/>
      <c r="OBM40" s="1354"/>
      <c r="OBN40" s="1354"/>
      <c r="OBO40" s="1354"/>
      <c r="OBP40" s="1354"/>
      <c r="OBQ40" s="1354"/>
      <c r="OBR40" s="1354"/>
      <c r="OBS40" s="1354"/>
      <c r="OBT40" s="1354"/>
      <c r="OBU40" s="1354"/>
      <c r="OBV40" s="1354"/>
      <c r="OBW40" s="1354"/>
      <c r="OBX40" s="1354"/>
      <c r="OBY40" s="1354"/>
      <c r="OBZ40" s="1354"/>
      <c r="OCA40" s="1354"/>
      <c r="OCB40" s="1354"/>
      <c r="OCC40" s="1354"/>
      <c r="OCD40" s="1354"/>
      <c r="OCE40" s="1354"/>
      <c r="OCF40" s="1354"/>
      <c r="OCG40" s="1354"/>
      <c r="OCH40" s="1354"/>
      <c r="OCI40" s="1354"/>
      <c r="OCJ40" s="1354"/>
      <c r="OCK40" s="1354"/>
      <c r="OCL40" s="1354"/>
      <c r="OCM40" s="1354"/>
      <c r="OCN40" s="1354"/>
      <c r="OCO40" s="1354"/>
      <c r="OCP40" s="1354"/>
      <c r="OCQ40" s="1354"/>
      <c r="OCR40" s="1354"/>
      <c r="OCS40" s="1354"/>
      <c r="OCT40" s="1354"/>
      <c r="OCU40" s="1354"/>
      <c r="OCV40" s="1354"/>
      <c r="OCW40" s="1354"/>
      <c r="OCX40" s="1354"/>
      <c r="OCY40" s="1354"/>
      <c r="OCZ40" s="1354"/>
      <c r="ODA40" s="1354"/>
      <c r="ODB40" s="1354"/>
      <c r="ODC40" s="1354"/>
      <c r="ODD40" s="1354"/>
      <c r="ODE40" s="1354"/>
      <c r="ODF40" s="1354"/>
      <c r="ODG40" s="1354"/>
      <c r="ODH40" s="1354"/>
      <c r="ODI40" s="1354"/>
      <c r="ODJ40" s="1354"/>
      <c r="ODK40" s="1354"/>
      <c r="ODL40" s="1354"/>
      <c r="ODM40" s="1354"/>
      <c r="ODN40" s="1354"/>
      <c r="ODO40" s="1354"/>
      <c r="ODP40" s="1354"/>
      <c r="ODQ40" s="1354"/>
      <c r="ODR40" s="1354"/>
      <c r="ODS40" s="1354"/>
      <c r="ODT40" s="1354"/>
      <c r="ODU40" s="1354"/>
      <c r="ODV40" s="1354"/>
      <c r="ODW40" s="1354"/>
      <c r="ODX40" s="1354"/>
      <c r="ODY40" s="1354"/>
      <c r="ODZ40" s="1354"/>
      <c r="OEA40" s="1354"/>
      <c r="OEB40" s="1354"/>
      <c r="OEC40" s="1354"/>
      <c r="OED40" s="1354"/>
      <c r="OEE40" s="1354"/>
      <c r="OEF40" s="1354"/>
      <c r="OEG40" s="1354"/>
      <c r="OEH40" s="1354"/>
      <c r="OEI40" s="1354"/>
      <c r="OEJ40" s="1354"/>
      <c r="OEK40" s="1354"/>
      <c r="OEL40" s="1354"/>
      <c r="OEM40" s="1354"/>
      <c r="OEN40" s="1354"/>
      <c r="OEO40" s="1354"/>
      <c r="OEP40" s="1354"/>
      <c r="OEQ40" s="1354"/>
      <c r="OER40" s="1354"/>
      <c r="OES40" s="1354"/>
      <c r="OET40" s="1354"/>
      <c r="OEU40" s="1354"/>
      <c r="OEV40" s="1354"/>
      <c r="OEW40" s="1354"/>
      <c r="OEX40" s="1354"/>
      <c r="OEY40" s="1354"/>
      <c r="OEZ40" s="1354"/>
      <c r="OFA40" s="1354"/>
      <c r="OFB40" s="1354"/>
      <c r="OFC40" s="1354"/>
      <c r="OFD40" s="1354"/>
      <c r="OFE40" s="1354"/>
      <c r="OFF40" s="1354"/>
      <c r="OFG40" s="1354"/>
      <c r="OFH40" s="1354"/>
      <c r="OFI40" s="1354"/>
      <c r="OFJ40" s="1354"/>
      <c r="OFK40" s="1354"/>
      <c r="OFL40" s="1354"/>
      <c r="OFM40" s="1354"/>
      <c r="OFN40" s="1354"/>
      <c r="OFO40" s="1354"/>
      <c r="OFP40" s="1354"/>
      <c r="OFQ40" s="1354"/>
      <c r="OFR40" s="1354"/>
      <c r="OFS40" s="1354"/>
      <c r="OFT40" s="1354"/>
      <c r="OFU40" s="1354"/>
      <c r="OFV40" s="1354"/>
      <c r="OFW40" s="1354"/>
      <c r="OFX40" s="1354"/>
      <c r="OFY40" s="1354"/>
      <c r="OFZ40" s="1354"/>
      <c r="OGA40" s="1354"/>
      <c r="OGB40" s="1354"/>
      <c r="OGC40" s="1354"/>
      <c r="OGD40" s="1354"/>
      <c r="OGE40" s="1354"/>
      <c r="OGF40" s="1354"/>
      <c r="OGG40" s="1354"/>
      <c r="OGH40" s="1354"/>
      <c r="OGI40" s="1354"/>
      <c r="OGJ40" s="1354"/>
      <c r="OGK40" s="1354"/>
      <c r="OGL40" s="1354"/>
      <c r="OGM40" s="1354"/>
      <c r="OGN40" s="1354"/>
      <c r="OGO40" s="1354"/>
      <c r="OGP40" s="1354"/>
      <c r="OGQ40" s="1354"/>
      <c r="OGR40" s="1354"/>
      <c r="OGS40" s="1354"/>
      <c r="OGT40" s="1354"/>
      <c r="OGU40" s="1354"/>
      <c r="OGV40" s="1354"/>
      <c r="OGW40" s="1354"/>
      <c r="OGX40" s="1354"/>
      <c r="OGY40" s="1354"/>
      <c r="OGZ40" s="1354"/>
      <c r="OHA40" s="1354"/>
      <c r="OHB40" s="1354"/>
      <c r="OHC40" s="1354"/>
      <c r="OHD40" s="1354"/>
      <c r="OHE40" s="1354"/>
      <c r="OHF40" s="1354"/>
      <c r="OHG40" s="1354"/>
      <c r="OHH40" s="1354"/>
      <c r="OHI40" s="1354"/>
      <c r="OHJ40" s="1354"/>
      <c r="OHK40" s="1354"/>
      <c r="OHL40" s="1354"/>
      <c r="OHM40" s="1354"/>
      <c r="OHN40" s="1354"/>
      <c r="OHO40" s="1354"/>
      <c r="OHP40" s="1354"/>
      <c r="OHQ40" s="1354"/>
      <c r="OHR40" s="1354"/>
      <c r="OHS40" s="1354"/>
      <c r="OHT40" s="1354"/>
      <c r="OHU40" s="1354"/>
      <c r="OHV40" s="1354"/>
      <c r="OHW40" s="1354"/>
      <c r="OHX40" s="1354"/>
      <c r="OHY40" s="1354"/>
      <c r="OHZ40" s="1354"/>
      <c r="OIA40" s="1354"/>
      <c r="OIB40" s="1354"/>
      <c r="OIC40" s="1354"/>
      <c r="OID40" s="1354"/>
      <c r="OIE40" s="1354"/>
      <c r="OIF40" s="1354"/>
      <c r="OIG40" s="1354"/>
      <c r="OIH40" s="1354"/>
      <c r="OII40" s="1354"/>
      <c r="OIJ40" s="1354"/>
      <c r="OIK40" s="1354"/>
      <c r="OIL40" s="1354"/>
      <c r="OIM40" s="1354"/>
      <c r="OIN40" s="1354"/>
      <c r="OIO40" s="1354"/>
      <c r="OIP40" s="1354"/>
      <c r="OIQ40" s="1354"/>
      <c r="OIR40" s="1354"/>
      <c r="OIS40" s="1354"/>
      <c r="OIT40" s="1354"/>
      <c r="OIU40" s="1354"/>
      <c r="OIV40" s="1354"/>
      <c r="OIW40" s="1354"/>
      <c r="OIX40" s="1354"/>
      <c r="OIY40" s="1354"/>
      <c r="OIZ40" s="1354"/>
      <c r="OJA40" s="1354"/>
      <c r="OJB40" s="1354"/>
      <c r="OJC40" s="1354"/>
      <c r="OJD40" s="1354"/>
      <c r="OJE40" s="1354"/>
      <c r="OJF40" s="1354"/>
      <c r="OJG40" s="1354"/>
      <c r="OJH40" s="1354"/>
      <c r="OJI40" s="1354"/>
      <c r="OJJ40" s="1354"/>
      <c r="OJK40" s="1354"/>
      <c r="OJL40" s="1354"/>
      <c r="OJM40" s="1354"/>
      <c r="OJN40" s="1354"/>
      <c r="OJO40" s="1354"/>
      <c r="OJP40" s="1354"/>
      <c r="OJQ40" s="1354"/>
      <c r="OJR40" s="1354"/>
      <c r="OJS40" s="1354"/>
      <c r="OJT40" s="1354"/>
      <c r="OJU40" s="1354"/>
      <c r="OJV40" s="1354"/>
      <c r="OJW40" s="1354"/>
      <c r="OJX40" s="1354"/>
      <c r="OJY40" s="1354"/>
      <c r="OJZ40" s="1354"/>
      <c r="OKA40" s="1354"/>
      <c r="OKB40" s="1354"/>
      <c r="OKC40" s="1354"/>
      <c r="OKD40" s="1354"/>
      <c r="OKE40" s="1354"/>
      <c r="OKF40" s="1354"/>
      <c r="OKG40" s="1354"/>
      <c r="OKH40" s="1354"/>
      <c r="OKI40" s="1354"/>
      <c r="OKJ40" s="1354"/>
      <c r="OKK40" s="1354"/>
      <c r="OKL40" s="1354"/>
      <c r="OKM40" s="1354"/>
      <c r="OKN40" s="1354"/>
      <c r="OKO40" s="1354"/>
      <c r="OKP40" s="1354"/>
      <c r="OKQ40" s="1354"/>
      <c r="OKR40" s="1354"/>
      <c r="OKS40" s="1354"/>
      <c r="OKT40" s="1354"/>
      <c r="OKU40" s="1354"/>
      <c r="OKV40" s="1354"/>
      <c r="OKW40" s="1354"/>
      <c r="OKX40" s="1354"/>
      <c r="OKY40" s="1354"/>
      <c r="OKZ40" s="1354"/>
      <c r="OLA40" s="1354"/>
      <c r="OLB40" s="1354"/>
      <c r="OLC40" s="1354"/>
      <c r="OLD40" s="1354"/>
      <c r="OLE40" s="1354"/>
      <c r="OLF40" s="1354"/>
      <c r="OLG40" s="1354"/>
      <c r="OLH40" s="1354"/>
      <c r="OLI40" s="1354"/>
      <c r="OLJ40" s="1354"/>
      <c r="OLK40" s="1354"/>
      <c r="OLL40" s="1354"/>
      <c r="OLM40" s="1354"/>
      <c r="OLN40" s="1354"/>
      <c r="OLO40" s="1354"/>
      <c r="OLP40" s="1354"/>
      <c r="OLQ40" s="1354"/>
      <c r="OLR40" s="1354"/>
      <c r="OLS40" s="1354"/>
      <c r="OLT40" s="1354"/>
      <c r="OLU40" s="1354"/>
      <c r="OLV40" s="1354"/>
      <c r="OLW40" s="1354"/>
      <c r="OLX40" s="1354"/>
      <c r="OLY40" s="1354"/>
      <c r="OLZ40" s="1354"/>
      <c r="OMA40" s="1354"/>
      <c r="OMB40" s="1354"/>
      <c r="OMC40" s="1354"/>
      <c r="OMD40" s="1354"/>
      <c r="OME40" s="1354"/>
      <c r="OMF40" s="1354"/>
      <c r="OMG40" s="1354"/>
      <c r="OMH40" s="1354"/>
      <c r="OMI40" s="1354"/>
      <c r="OMJ40" s="1354"/>
      <c r="OMK40" s="1354"/>
      <c r="OML40" s="1354"/>
      <c r="OMM40" s="1354"/>
      <c r="OMN40" s="1354"/>
      <c r="OMO40" s="1354"/>
      <c r="OMP40" s="1354"/>
      <c r="OMQ40" s="1354"/>
      <c r="OMR40" s="1354"/>
      <c r="OMS40" s="1354"/>
      <c r="OMT40" s="1354"/>
      <c r="OMU40" s="1354"/>
      <c r="OMV40" s="1354"/>
      <c r="OMW40" s="1354"/>
      <c r="OMX40" s="1354"/>
      <c r="OMY40" s="1354"/>
      <c r="OMZ40" s="1354"/>
      <c r="ONA40" s="1354"/>
      <c r="ONB40" s="1354"/>
      <c r="ONC40" s="1354"/>
      <c r="OND40" s="1354"/>
      <c r="ONE40" s="1354"/>
      <c r="ONF40" s="1354"/>
      <c r="ONG40" s="1354"/>
      <c r="ONH40" s="1354"/>
      <c r="ONI40" s="1354"/>
      <c r="ONJ40" s="1354"/>
      <c r="ONK40" s="1354"/>
      <c r="ONL40" s="1354"/>
      <c r="ONM40" s="1354"/>
      <c r="ONN40" s="1354"/>
      <c r="ONO40" s="1354"/>
      <c r="ONP40" s="1354"/>
      <c r="ONQ40" s="1354"/>
      <c r="ONR40" s="1354"/>
      <c r="ONS40" s="1354"/>
      <c r="ONT40" s="1354"/>
      <c r="ONU40" s="1354"/>
      <c r="ONV40" s="1354"/>
      <c r="ONW40" s="1354"/>
      <c r="ONX40" s="1354"/>
      <c r="ONY40" s="1354"/>
      <c r="ONZ40" s="1354"/>
      <c r="OOA40" s="1354"/>
      <c r="OOB40" s="1354"/>
      <c r="OOC40" s="1354"/>
      <c r="OOD40" s="1354"/>
      <c r="OOE40" s="1354"/>
      <c r="OOF40" s="1354"/>
      <c r="OOG40" s="1354"/>
      <c r="OOH40" s="1354"/>
      <c r="OOI40" s="1354"/>
      <c r="OOJ40" s="1354"/>
      <c r="OOK40" s="1354"/>
      <c r="OOL40" s="1354"/>
      <c r="OOM40" s="1354"/>
      <c r="OON40" s="1354"/>
      <c r="OOO40" s="1354"/>
      <c r="OOP40" s="1354"/>
      <c r="OOQ40" s="1354"/>
      <c r="OOR40" s="1354"/>
      <c r="OOS40" s="1354"/>
      <c r="OOT40" s="1354"/>
      <c r="OOU40" s="1354"/>
      <c r="OOV40" s="1354"/>
      <c r="OOW40" s="1354"/>
      <c r="OOX40" s="1354"/>
      <c r="OOY40" s="1354"/>
      <c r="OOZ40" s="1354"/>
      <c r="OPA40" s="1354"/>
      <c r="OPB40" s="1354"/>
      <c r="OPC40" s="1354"/>
      <c r="OPD40" s="1354"/>
      <c r="OPE40" s="1354"/>
      <c r="OPF40" s="1354"/>
      <c r="OPG40" s="1354"/>
      <c r="OPH40" s="1354"/>
      <c r="OPI40" s="1354"/>
      <c r="OPJ40" s="1354"/>
      <c r="OPK40" s="1354"/>
      <c r="OPL40" s="1354"/>
      <c r="OPM40" s="1354"/>
      <c r="OPN40" s="1354"/>
      <c r="OPO40" s="1354"/>
      <c r="OPP40" s="1354"/>
      <c r="OPQ40" s="1354"/>
      <c r="OPR40" s="1354"/>
      <c r="OPS40" s="1354"/>
      <c r="OPT40" s="1354"/>
      <c r="OPU40" s="1354"/>
      <c r="OPV40" s="1354"/>
      <c r="OPW40" s="1354"/>
      <c r="OPX40" s="1354"/>
      <c r="OPY40" s="1354"/>
      <c r="OPZ40" s="1354"/>
      <c r="OQA40" s="1354"/>
      <c r="OQB40" s="1354"/>
      <c r="OQC40" s="1354"/>
      <c r="OQD40" s="1354"/>
      <c r="OQE40" s="1354"/>
      <c r="OQF40" s="1354"/>
      <c r="OQG40" s="1354"/>
      <c r="OQH40" s="1354"/>
      <c r="OQI40" s="1354"/>
      <c r="OQJ40" s="1354"/>
      <c r="OQK40" s="1354"/>
      <c r="OQL40" s="1354"/>
      <c r="OQM40" s="1354"/>
      <c r="OQN40" s="1354"/>
      <c r="OQO40" s="1354"/>
      <c r="OQP40" s="1354"/>
      <c r="OQQ40" s="1354"/>
      <c r="OQR40" s="1354"/>
      <c r="OQS40" s="1354"/>
      <c r="OQT40" s="1354"/>
      <c r="OQU40" s="1354"/>
      <c r="OQV40" s="1354"/>
      <c r="OQW40" s="1354"/>
      <c r="OQX40" s="1354"/>
      <c r="OQY40" s="1354"/>
      <c r="OQZ40" s="1354"/>
      <c r="ORA40" s="1354"/>
      <c r="ORB40" s="1354"/>
      <c r="ORC40" s="1354"/>
      <c r="ORD40" s="1354"/>
      <c r="ORE40" s="1354"/>
      <c r="ORF40" s="1354"/>
      <c r="ORG40" s="1354"/>
      <c r="ORH40" s="1354"/>
      <c r="ORI40" s="1354"/>
      <c r="ORJ40" s="1354"/>
      <c r="ORK40" s="1354"/>
      <c r="ORL40" s="1354"/>
      <c r="ORM40" s="1354"/>
      <c r="ORN40" s="1354"/>
      <c r="ORO40" s="1354"/>
      <c r="ORP40" s="1354"/>
      <c r="ORQ40" s="1354"/>
      <c r="ORR40" s="1354"/>
      <c r="ORS40" s="1354"/>
      <c r="ORT40" s="1354"/>
      <c r="ORU40" s="1354"/>
      <c r="ORV40" s="1354"/>
      <c r="ORW40" s="1354"/>
      <c r="ORX40" s="1354"/>
      <c r="ORY40" s="1354"/>
      <c r="ORZ40" s="1354"/>
      <c r="OSA40" s="1354"/>
      <c r="OSB40" s="1354"/>
      <c r="OSC40" s="1354"/>
      <c r="OSD40" s="1354"/>
      <c r="OSE40" s="1354"/>
      <c r="OSF40" s="1354"/>
      <c r="OSG40" s="1354"/>
      <c r="OSH40" s="1354"/>
      <c r="OSI40" s="1354"/>
      <c r="OSJ40" s="1354"/>
      <c r="OSK40" s="1354"/>
      <c r="OSL40" s="1354"/>
      <c r="OSM40" s="1354"/>
      <c r="OSN40" s="1354"/>
      <c r="OSO40" s="1354"/>
      <c r="OSP40" s="1354"/>
      <c r="OSQ40" s="1354"/>
      <c r="OSR40" s="1354"/>
      <c r="OSS40" s="1354"/>
      <c r="OST40" s="1354"/>
      <c r="OSU40" s="1354"/>
      <c r="OSV40" s="1354"/>
      <c r="OSW40" s="1354"/>
      <c r="OSX40" s="1354"/>
      <c r="OSY40" s="1354"/>
      <c r="OSZ40" s="1354"/>
      <c r="OTA40" s="1354"/>
      <c r="OTB40" s="1354"/>
      <c r="OTC40" s="1354"/>
      <c r="OTD40" s="1354"/>
      <c r="OTE40" s="1354"/>
      <c r="OTF40" s="1354"/>
      <c r="OTG40" s="1354"/>
      <c r="OTH40" s="1354"/>
      <c r="OTI40" s="1354"/>
      <c r="OTJ40" s="1354"/>
      <c r="OTK40" s="1354"/>
      <c r="OTL40" s="1354"/>
      <c r="OTM40" s="1354"/>
      <c r="OTN40" s="1354"/>
      <c r="OTO40" s="1354"/>
      <c r="OTP40" s="1354"/>
      <c r="OTQ40" s="1354"/>
      <c r="OTR40" s="1354"/>
      <c r="OTS40" s="1354"/>
      <c r="OTT40" s="1354"/>
      <c r="OTU40" s="1354"/>
      <c r="OTV40" s="1354"/>
      <c r="OTW40" s="1354"/>
      <c r="OTX40" s="1354"/>
      <c r="OTY40" s="1354"/>
      <c r="OTZ40" s="1354"/>
      <c r="OUA40" s="1354"/>
      <c r="OUB40" s="1354"/>
      <c r="OUC40" s="1354"/>
      <c r="OUD40" s="1354"/>
      <c r="OUE40" s="1354"/>
      <c r="OUF40" s="1354"/>
      <c r="OUG40" s="1354"/>
      <c r="OUH40" s="1354"/>
      <c r="OUI40" s="1354"/>
      <c r="OUJ40" s="1354"/>
      <c r="OUK40" s="1354"/>
      <c r="OUL40" s="1354"/>
      <c r="OUM40" s="1354"/>
      <c r="OUN40" s="1354"/>
      <c r="OUO40" s="1354"/>
      <c r="OUP40" s="1354"/>
      <c r="OUQ40" s="1354"/>
      <c r="OUR40" s="1354"/>
      <c r="OUS40" s="1354"/>
      <c r="OUT40" s="1354"/>
      <c r="OUU40" s="1354"/>
      <c r="OUV40" s="1354"/>
      <c r="OUW40" s="1354"/>
      <c r="OUX40" s="1354"/>
      <c r="OUY40" s="1354"/>
      <c r="OUZ40" s="1354"/>
      <c r="OVA40" s="1354"/>
      <c r="OVB40" s="1354"/>
      <c r="OVC40" s="1354"/>
      <c r="OVD40" s="1354"/>
      <c r="OVE40" s="1354"/>
      <c r="OVF40" s="1354"/>
      <c r="OVG40" s="1354"/>
      <c r="OVH40" s="1354"/>
      <c r="OVI40" s="1354"/>
      <c r="OVJ40" s="1354"/>
      <c r="OVK40" s="1354"/>
      <c r="OVL40" s="1354"/>
      <c r="OVM40" s="1354"/>
      <c r="OVN40" s="1354"/>
      <c r="OVO40" s="1354"/>
      <c r="OVP40" s="1354"/>
      <c r="OVQ40" s="1354"/>
      <c r="OVR40" s="1354"/>
      <c r="OVS40" s="1354"/>
      <c r="OVT40" s="1354"/>
      <c r="OVU40" s="1354"/>
      <c r="OVV40" s="1354"/>
      <c r="OVW40" s="1354"/>
      <c r="OVX40" s="1354"/>
      <c r="OVY40" s="1354"/>
      <c r="OVZ40" s="1354"/>
      <c r="OWA40" s="1354"/>
      <c r="OWB40" s="1354"/>
      <c r="OWC40" s="1354"/>
      <c r="OWD40" s="1354"/>
      <c r="OWE40" s="1354"/>
      <c r="OWF40" s="1354"/>
      <c r="OWG40" s="1354"/>
      <c r="OWH40" s="1354"/>
      <c r="OWI40" s="1354"/>
      <c r="OWJ40" s="1354"/>
      <c r="OWK40" s="1354"/>
      <c r="OWL40" s="1354"/>
      <c r="OWM40" s="1354"/>
      <c r="OWN40" s="1354"/>
      <c r="OWO40" s="1354"/>
      <c r="OWP40" s="1354"/>
      <c r="OWQ40" s="1354"/>
      <c r="OWR40" s="1354"/>
      <c r="OWS40" s="1354"/>
      <c r="OWT40" s="1354"/>
      <c r="OWU40" s="1354"/>
      <c r="OWV40" s="1354"/>
      <c r="OWW40" s="1354"/>
      <c r="OWX40" s="1354"/>
      <c r="OWY40" s="1354"/>
      <c r="OWZ40" s="1354"/>
      <c r="OXA40" s="1354"/>
      <c r="OXB40" s="1354"/>
      <c r="OXC40" s="1354"/>
      <c r="OXD40" s="1354"/>
      <c r="OXE40" s="1354"/>
      <c r="OXF40" s="1354"/>
      <c r="OXG40" s="1354"/>
      <c r="OXH40" s="1354"/>
      <c r="OXI40" s="1354"/>
      <c r="OXJ40" s="1354"/>
      <c r="OXK40" s="1354"/>
      <c r="OXL40" s="1354"/>
      <c r="OXM40" s="1354"/>
      <c r="OXN40" s="1354"/>
      <c r="OXO40" s="1354"/>
      <c r="OXP40" s="1354"/>
      <c r="OXQ40" s="1354"/>
      <c r="OXR40" s="1354"/>
      <c r="OXS40" s="1354"/>
      <c r="OXT40" s="1354"/>
      <c r="OXU40" s="1354"/>
      <c r="OXV40" s="1354"/>
      <c r="OXW40" s="1354"/>
      <c r="OXX40" s="1354"/>
      <c r="OXY40" s="1354"/>
      <c r="OXZ40" s="1354"/>
      <c r="OYA40" s="1354"/>
      <c r="OYB40" s="1354"/>
      <c r="OYC40" s="1354"/>
      <c r="OYD40" s="1354"/>
      <c r="OYE40" s="1354"/>
      <c r="OYF40" s="1354"/>
      <c r="OYG40" s="1354"/>
      <c r="OYH40" s="1354"/>
      <c r="OYI40" s="1354"/>
      <c r="OYJ40" s="1354"/>
      <c r="OYK40" s="1354"/>
      <c r="OYL40" s="1354"/>
      <c r="OYM40" s="1354"/>
      <c r="OYN40" s="1354"/>
      <c r="OYO40" s="1354"/>
      <c r="OYP40" s="1354"/>
      <c r="OYQ40" s="1354"/>
      <c r="OYR40" s="1354"/>
      <c r="OYS40" s="1354"/>
      <c r="OYT40" s="1354"/>
      <c r="OYU40" s="1354"/>
      <c r="OYV40" s="1354"/>
      <c r="OYW40" s="1354"/>
      <c r="OYX40" s="1354"/>
      <c r="OYY40" s="1354"/>
      <c r="OYZ40" s="1354"/>
      <c r="OZA40" s="1354"/>
      <c r="OZB40" s="1354"/>
      <c r="OZC40" s="1354"/>
      <c r="OZD40" s="1354"/>
      <c r="OZE40" s="1354"/>
      <c r="OZF40" s="1354"/>
      <c r="OZG40" s="1354"/>
      <c r="OZH40" s="1354"/>
      <c r="OZI40" s="1354"/>
      <c r="OZJ40" s="1354"/>
      <c r="OZK40" s="1354"/>
      <c r="OZL40" s="1354"/>
      <c r="OZM40" s="1354"/>
      <c r="OZN40" s="1354"/>
      <c r="OZO40" s="1354"/>
      <c r="OZP40" s="1354"/>
      <c r="OZQ40" s="1354"/>
      <c r="OZR40" s="1354"/>
      <c r="OZS40" s="1354"/>
      <c r="OZT40" s="1354"/>
      <c r="OZU40" s="1354"/>
      <c r="OZV40" s="1354"/>
      <c r="OZW40" s="1354"/>
      <c r="OZX40" s="1354"/>
      <c r="OZY40" s="1354"/>
      <c r="OZZ40" s="1354"/>
      <c r="PAA40" s="1354"/>
      <c r="PAB40" s="1354"/>
      <c r="PAC40" s="1354"/>
      <c r="PAD40" s="1354"/>
      <c r="PAE40" s="1354"/>
      <c r="PAF40" s="1354"/>
      <c r="PAG40" s="1354"/>
      <c r="PAH40" s="1354"/>
      <c r="PAI40" s="1354"/>
      <c r="PAJ40" s="1354"/>
      <c r="PAK40" s="1354"/>
      <c r="PAL40" s="1354"/>
      <c r="PAM40" s="1354"/>
      <c r="PAN40" s="1354"/>
      <c r="PAO40" s="1354"/>
      <c r="PAP40" s="1354"/>
      <c r="PAQ40" s="1354"/>
      <c r="PAR40" s="1354"/>
      <c r="PAS40" s="1354"/>
      <c r="PAT40" s="1354"/>
      <c r="PAU40" s="1354"/>
      <c r="PAV40" s="1354"/>
      <c r="PAW40" s="1354"/>
      <c r="PAX40" s="1354"/>
      <c r="PAY40" s="1354"/>
      <c r="PAZ40" s="1354"/>
      <c r="PBA40" s="1354"/>
      <c r="PBB40" s="1354"/>
      <c r="PBC40" s="1354"/>
      <c r="PBD40" s="1354"/>
      <c r="PBE40" s="1354"/>
      <c r="PBF40" s="1354"/>
      <c r="PBG40" s="1354"/>
      <c r="PBH40" s="1354"/>
      <c r="PBI40" s="1354"/>
      <c r="PBJ40" s="1354"/>
      <c r="PBK40" s="1354"/>
      <c r="PBL40" s="1354"/>
      <c r="PBM40" s="1354"/>
      <c r="PBN40" s="1354"/>
      <c r="PBO40" s="1354"/>
      <c r="PBP40" s="1354"/>
      <c r="PBQ40" s="1354"/>
      <c r="PBR40" s="1354"/>
      <c r="PBS40" s="1354"/>
      <c r="PBT40" s="1354"/>
      <c r="PBU40" s="1354"/>
      <c r="PBV40" s="1354"/>
      <c r="PBW40" s="1354"/>
      <c r="PBX40" s="1354"/>
      <c r="PBY40" s="1354"/>
      <c r="PBZ40" s="1354"/>
      <c r="PCA40" s="1354"/>
      <c r="PCB40" s="1354"/>
      <c r="PCC40" s="1354"/>
      <c r="PCD40" s="1354"/>
      <c r="PCE40" s="1354"/>
      <c r="PCF40" s="1354"/>
      <c r="PCG40" s="1354"/>
      <c r="PCH40" s="1354"/>
      <c r="PCI40" s="1354"/>
      <c r="PCJ40" s="1354"/>
      <c r="PCK40" s="1354"/>
      <c r="PCL40" s="1354"/>
      <c r="PCM40" s="1354"/>
      <c r="PCN40" s="1354"/>
      <c r="PCO40" s="1354"/>
      <c r="PCP40" s="1354"/>
      <c r="PCQ40" s="1354"/>
      <c r="PCR40" s="1354"/>
      <c r="PCS40" s="1354"/>
      <c r="PCT40" s="1354"/>
      <c r="PCU40" s="1354"/>
      <c r="PCV40" s="1354"/>
      <c r="PCW40" s="1354"/>
      <c r="PCX40" s="1354"/>
      <c r="PCY40" s="1354"/>
      <c r="PCZ40" s="1354"/>
      <c r="PDA40" s="1354"/>
      <c r="PDB40" s="1354"/>
      <c r="PDC40" s="1354"/>
      <c r="PDD40" s="1354"/>
      <c r="PDE40" s="1354"/>
      <c r="PDF40" s="1354"/>
      <c r="PDG40" s="1354"/>
      <c r="PDH40" s="1354"/>
      <c r="PDI40" s="1354"/>
      <c r="PDJ40" s="1354"/>
      <c r="PDK40" s="1354"/>
      <c r="PDL40" s="1354"/>
      <c r="PDM40" s="1354"/>
      <c r="PDN40" s="1354"/>
      <c r="PDO40" s="1354"/>
      <c r="PDP40" s="1354"/>
      <c r="PDQ40" s="1354"/>
      <c r="PDR40" s="1354"/>
      <c r="PDS40" s="1354"/>
      <c r="PDT40" s="1354"/>
      <c r="PDU40" s="1354"/>
      <c r="PDV40" s="1354"/>
      <c r="PDW40" s="1354"/>
      <c r="PDX40" s="1354"/>
      <c r="PDY40" s="1354"/>
      <c r="PDZ40" s="1354"/>
      <c r="PEA40" s="1354"/>
      <c r="PEB40" s="1354"/>
      <c r="PEC40" s="1354"/>
      <c r="PED40" s="1354"/>
      <c r="PEE40" s="1354"/>
      <c r="PEF40" s="1354"/>
      <c r="PEG40" s="1354"/>
      <c r="PEH40" s="1354"/>
      <c r="PEI40" s="1354"/>
      <c r="PEJ40" s="1354"/>
      <c r="PEK40" s="1354"/>
      <c r="PEL40" s="1354"/>
      <c r="PEM40" s="1354"/>
      <c r="PEN40" s="1354"/>
      <c r="PEO40" s="1354"/>
      <c r="PEP40" s="1354"/>
      <c r="PEQ40" s="1354"/>
      <c r="PER40" s="1354"/>
      <c r="PES40" s="1354"/>
      <c r="PET40" s="1354"/>
      <c r="PEU40" s="1354"/>
      <c r="PEV40" s="1354"/>
      <c r="PEW40" s="1354"/>
      <c r="PEX40" s="1354"/>
      <c r="PEY40" s="1354"/>
      <c r="PEZ40" s="1354"/>
      <c r="PFA40" s="1354"/>
      <c r="PFB40" s="1354"/>
      <c r="PFC40" s="1354"/>
      <c r="PFD40" s="1354"/>
      <c r="PFE40" s="1354"/>
      <c r="PFF40" s="1354"/>
      <c r="PFG40" s="1354"/>
      <c r="PFH40" s="1354"/>
      <c r="PFI40" s="1354"/>
      <c r="PFJ40" s="1354"/>
      <c r="PFK40" s="1354"/>
      <c r="PFL40" s="1354"/>
      <c r="PFM40" s="1354"/>
      <c r="PFN40" s="1354"/>
      <c r="PFO40" s="1354"/>
      <c r="PFP40" s="1354"/>
      <c r="PFQ40" s="1354"/>
      <c r="PFR40" s="1354"/>
      <c r="PFS40" s="1354"/>
      <c r="PFT40" s="1354"/>
      <c r="PFU40" s="1354"/>
      <c r="PFV40" s="1354"/>
      <c r="PFW40" s="1354"/>
      <c r="PFX40" s="1354"/>
      <c r="PFY40" s="1354"/>
      <c r="PFZ40" s="1354"/>
      <c r="PGA40" s="1354"/>
      <c r="PGB40" s="1354"/>
      <c r="PGC40" s="1354"/>
      <c r="PGD40" s="1354"/>
      <c r="PGE40" s="1354"/>
      <c r="PGF40" s="1354"/>
      <c r="PGG40" s="1354"/>
      <c r="PGH40" s="1354"/>
      <c r="PGI40" s="1354"/>
      <c r="PGJ40" s="1354"/>
      <c r="PGK40" s="1354"/>
      <c r="PGL40" s="1354"/>
      <c r="PGM40" s="1354"/>
      <c r="PGN40" s="1354"/>
      <c r="PGO40" s="1354"/>
      <c r="PGP40" s="1354"/>
      <c r="PGQ40" s="1354"/>
      <c r="PGR40" s="1354"/>
      <c r="PGS40" s="1354"/>
      <c r="PGT40" s="1354"/>
      <c r="PGU40" s="1354"/>
      <c r="PGV40" s="1354"/>
      <c r="PGW40" s="1354"/>
      <c r="PGX40" s="1354"/>
      <c r="PGY40" s="1354"/>
      <c r="PGZ40" s="1354"/>
      <c r="PHA40" s="1354"/>
      <c r="PHB40" s="1354"/>
      <c r="PHC40" s="1354"/>
      <c r="PHD40" s="1354"/>
      <c r="PHE40" s="1354"/>
      <c r="PHF40" s="1354"/>
      <c r="PHG40" s="1354"/>
      <c r="PHH40" s="1354"/>
      <c r="PHI40" s="1354"/>
      <c r="PHJ40" s="1354"/>
      <c r="PHK40" s="1354"/>
      <c r="PHL40" s="1354"/>
      <c r="PHM40" s="1354"/>
      <c r="PHN40" s="1354"/>
      <c r="PHO40" s="1354"/>
      <c r="PHP40" s="1354"/>
      <c r="PHQ40" s="1354"/>
      <c r="PHR40" s="1354"/>
      <c r="PHS40" s="1354"/>
      <c r="PHT40" s="1354"/>
      <c r="PHU40" s="1354"/>
      <c r="PHV40" s="1354"/>
      <c r="PHW40" s="1354"/>
      <c r="PHX40" s="1354"/>
      <c r="PHY40" s="1354"/>
      <c r="PHZ40" s="1354"/>
      <c r="PIA40" s="1354"/>
      <c r="PIB40" s="1354"/>
      <c r="PIC40" s="1354"/>
      <c r="PID40" s="1354"/>
      <c r="PIE40" s="1354"/>
      <c r="PIF40" s="1354"/>
      <c r="PIG40" s="1354"/>
      <c r="PIH40" s="1354"/>
      <c r="PII40" s="1354"/>
      <c r="PIJ40" s="1354"/>
      <c r="PIK40" s="1354"/>
      <c r="PIL40" s="1354"/>
      <c r="PIM40" s="1354"/>
      <c r="PIN40" s="1354"/>
      <c r="PIO40" s="1354"/>
      <c r="PIP40" s="1354"/>
      <c r="PIQ40" s="1354"/>
      <c r="PIR40" s="1354"/>
      <c r="PIS40" s="1354"/>
      <c r="PIT40" s="1354"/>
      <c r="PIU40" s="1354"/>
      <c r="PIV40" s="1354"/>
      <c r="PIW40" s="1354"/>
      <c r="PIX40" s="1354"/>
      <c r="PIY40" s="1354"/>
      <c r="PIZ40" s="1354"/>
      <c r="PJA40" s="1354"/>
      <c r="PJB40" s="1354"/>
      <c r="PJC40" s="1354"/>
      <c r="PJD40" s="1354"/>
      <c r="PJE40" s="1354"/>
      <c r="PJF40" s="1354"/>
      <c r="PJG40" s="1354"/>
      <c r="PJH40" s="1354"/>
      <c r="PJI40" s="1354"/>
      <c r="PJJ40" s="1354"/>
      <c r="PJK40" s="1354"/>
      <c r="PJL40" s="1354"/>
      <c r="PJM40" s="1354"/>
      <c r="PJN40" s="1354"/>
      <c r="PJO40" s="1354"/>
      <c r="PJP40" s="1354"/>
      <c r="PJQ40" s="1354"/>
      <c r="PJR40" s="1354"/>
      <c r="PJS40" s="1354"/>
      <c r="PJT40" s="1354"/>
      <c r="PJU40" s="1354"/>
      <c r="PJV40" s="1354"/>
      <c r="PJW40" s="1354"/>
      <c r="PJX40" s="1354"/>
      <c r="PJY40" s="1354"/>
      <c r="PJZ40" s="1354"/>
      <c r="PKA40" s="1354"/>
      <c r="PKB40" s="1354"/>
      <c r="PKC40" s="1354"/>
      <c r="PKD40" s="1354"/>
      <c r="PKE40" s="1354"/>
      <c r="PKF40" s="1354"/>
      <c r="PKG40" s="1354"/>
      <c r="PKH40" s="1354"/>
      <c r="PKI40" s="1354"/>
      <c r="PKJ40" s="1354"/>
      <c r="PKK40" s="1354"/>
      <c r="PKL40" s="1354"/>
      <c r="PKM40" s="1354"/>
      <c r="PKN40" s="1354"/>
      <c r="PKO40" s="1354"/>
      <c r="PKP40" s="1354"/>
      <c r="PKQ40" s="1354"/>
      <c r="PKR40" s="1354"/>
      <c r="PKS40" s="1354"/>
      <c r="PKT40" s="1354"/>
      <c r="PKU40" s="1354"/>
      <c r="PKV40" s="1354"/>
      <c r="PKW40" s="1354"/>
      <c r="PKX40" s="1354"/>
      <c r="PKY40" s="1354"/>
      <c r="PKZ40" s="1354"/>
      <c r="PLA40" s="1354"/>
      <c r="PLB40" s="1354"/>
      <c r="PLC40" s="1354"/>
      <c r="PLD40" s="1354"/>
      <c r="PLE40" s="1354"/>
      <c r="PLF40" s="1354"/>
      <c r="PLG40" s="1354"/>
      <c r="PLH40" s="1354"/>
      <c r="PLI40" s="1354"/>
      <c r="PLJ40" s="1354"/>
      <c r="PLK40" s="1354"/>
      <c r="PLL40" s="1354"/>
      <c r="PLM40" s="1354"/>
      <c r="PLN40" s="1354"/>
      <c r="PLO40" s="1354"/>
      <c r="PLP40" s="1354"/>
      <c r="PLQ40" s="1354"/>
      <c r="PLR40" s="1354"/>
      <c r="PLS40" s="1354"/>
      <c r="PLT40" s="1354"/>
      <c r="PLU40" s="1354"/>
      <c r="PLV40" s="1354"/>
      <c r="PLW40" s="1354"/>
      <c r="PLX40" s="1354"/>
      <c r="PLY40" s="1354"/>
      <c r="PLZ40" s="1354"/>
      <c r="PMA40" s="1354"/>
      <c r="PMB40" s="1354"/>
      <c r="PMC40" s="1354"/>
      <c r="PMD40" s="1354"/>
      <c r="PME40" s="1354"/>
      <c r="PMF40" s="1354"/>
      <c r="PMG40" s="1354"/>
      <c r="PMH40" s="1354"/>
      <c r="PMI40" s="1354"/>
      <c r="PMJ40" s="1354"/>
      <c r="PMK40" s="1354"/>
      <c r="PML40" s="1354"/>
      <c r="PMM40" s="1354"/>
      <c r="PMN40" s="1354"/>
      <c r="PMO40" s="1354"/>
      <c r="PMP40" s="1354"/>
      <c r="PMQ40" s="1354"/>
      <c r="PMR40" s="1354"/>
      <c r="PMS40" s="1354"/>
      <c r="PMT40" s="1354"/>
      <c r="PMU40" s="1354"/>
      <c r="PMV40" s="1354"/>
      <c r="PMW40" s="1354"/>
      <c r="PMX40" s="1354"/>
      <c r="PMY40" s="1354"/>
      <c r="PMZ40" s="1354"/>
      <c r="PNA40" s="1354"/>
      <c r="PNB40" s="1354"/>
      <c r="PNC40" s="1354"/>
      <c r="PND40" s="1354"/>
      <c r="PNE40" s="1354"/>
      <c r="PNF40" s="1354"/>
      <c r="PNG40" s="1354"/>
      <c r="PNH40" s="1354"/>
      <c r="PNI40" s="1354"/>
      <c r="PNJ40" s="1354"/>
      <c r="PNK40" s="1354"/>
      <c r="PNL40" s="1354"/>
      <c r="PNM40" s="1354"/>
      <c r="PNN40" s="1354"/>
      <c r="PNO40" s="1354"/>
      <c r="PNP40" s="1354"/>
      <c r="PNQ40" s="1354"/>
      <c r="PNR40" s="1354"/>
      <c r="PNS40" s="1354"/>
      <c r="PNT40" s="1354"/>
      <c r="PNU40" s="1354"/>
      <c r="PNV40" s="1354"/>
      <c r="PNW40" s="1354"/>
      <c r="PNX40" s="1354"/>
      <c r="PNY40" s="1354"/>
      <c r="PNZ40" s="1354"/>
      <c r="POA40" s="1354"/>
      <c r="POB40" s="1354"/>
      <c r="POC40" s="1354"/>
      <c r="POD40" s="1354"/>
      <c r="POE40" s="1354"/>
      <c r="POF40" s="1354"/>
      <c r="POG40" s="1354"/>
      <c r="POH40" s="1354"/>
      <c r="POI40" s="1354"/>
      <c r="POJ40" s="1354"/>
      <c r="POK40" s="1354"/>
      <c r="POL40" s="1354"/>
      <c r="POM40" s="1354"/>
      <c r="PON40" s="1354"/>
      <c r="POO40" s="1354"/>
      <c r="POP40" s="1354"/>
      <c r="POQ40" s="1354"/>
      <c r="POR40" s="1354"/>
      <c r="POS40" s="1354"/>
      <c r="POT40" s="1354"/>
      <c r="POU40" s="1354"/>
      <c r="POV40" s="1354"/>
      <c r="POW40" s="1354"/>
      <c r="POX40" s="1354"/>
      <c r="POY40" s="1354"/>
      <c r="POZ40" s="1354"/>
      <c r="PPA40" s="1354"/>
      <c r="PPB40" s="1354"/>
      <c r="PPC40" s="1354"/>
      <c r="PPD40" s="1354"/>
      <c r="PPE40" s="1354"/>
      <c r="PPF40" s="1354"/>
      <c r="PPG40" s="1354"/>
      <c r="PPH40" s="1354"/>
      <c r="PPI40" s="1354"/>
      <c r="PPJ40" s="1354"/>
      <c r="PPK40" s="1354"/>
      <c r="PPL40" s="1354"/>
      <c r="PPM40" s="1354"/>
      <c r="PPN40" s="1354"/>
      <c r="PPO40" s="1354"/>
      <c r="PPP40" s="1354"/>
      <c r="PPQ40" s="1354"/>
      <c r="PPR40" s="1354"/>
      <c r="PPS40" s="1354"/>
      <c r="PPT40" s="1354"/>
      <c r="PPU40" s="1354"/>
      <c r="PPV40" s="1354"/>
      <c r="PPW40" s="1354"/>
      <c r="PPX40" s="1354"/>
      <c r="PPY40" s="1354"/>
      <c r="PPZ40" s="1354"/>
      <c r="PQA40" s="1354"/>
      <c r="PQB40" s="1354"/>
      <c r="PQC40" s="1354"/>
      <c r="PQD40" s="1354"/>
      <c r="PQE40" s="1354"/>
      <c r="PQF40" s="1354"/>
      <c r="PQG40" s="1354"/>
      <c r="PQH40" s="1354"/>
      <c r="PQI40" s="1354"/>
      <c r="PQJ40" s="1354"/>
      <c r="PQK40" s="1354"/>
      <c r="PQL40" s="1354"/>
      <c r="PQM40" s="1354"/>
      <c r="PQN40" s="1354"/>
      <c r="PQO40" s="1354"/>
      <c r="PQP40" s="1354"/>
      <c r="PQQ40" s="1354"/>
      <c r="PQR40" s="1354"/>
      <c r="PQS40" s="1354"/>
      <c r="PQT40" s="1354"/>
      <c r="PQU40" s="1354"/>
      <c r="PQV40" s="1354"/>
      <c r="PQW40" s="1354"/>
      <c r="PQX40" s="1354"/>
      <c r="PQY40" s="1354"/>
      <c r="PQZ40" s="1354"/>
      <c r="PRA40" s="1354"/>
      <c r="PRB40" s="1354"/>
      <c r="PRC40" s="1354"/>
      <c r="PRD40" s="1354"/>
      <c r="PRE40" s="1354"/>
      <c r="PRF40" s="1354"/>
      <c r="PRG40" s="1354"/>
      <c r="PRH40" s="1354"/>
      <c r="PRI40" s="1354"/>
      <c r="PRJ40" s="1354"/>
      <c r="PRK40" s="1354"/>
      <c r="PRL40" s="1354"/>
      <c r="PRM40" s="1354"/>
      <c r="PRN40" s="1354"/>
      <c r="PRO40" s="1354"/>
      <c r="PRP40" s="1354"/>
      <c r="PRQ40" s="1354"/>
      <c r="PRR40" s="1354"/>
      <c r="PRS40" s="1354"/>
      <c r="PRT40" s="1354"/>
      <c r="PRU40" s="1354"/>
      <c r="PRV40" s="1354"/>
      <c r="PRW40" s="1354"/>
      <c r="PRX40" s="1354"/>
      <c r="PRY40" s="1354"/>
      <c r="PRZ40" s="1354"/>
      <c r="PSA40" s="1354"/>
      <c r="PSB40" s="1354"/>
      <c r="PSC40" s="1354"/>
      <c r="PSD40" s="1354"/>
      <c r="PSE40" s="1354"/>
      <c r="PSF40" s="1354"/>
      <c r="PSG40" s="1354"/>
      <c r="PSH40" s="1354"/>
      <c r="PSI40" s="1354"/>
      <c r="PSJ40" s="1354"/>
      <c r="PSK40" s="1354"/>
      <c r="PSL40" s="1354"/>
      <c r="PSM40" s="1354"/>
      <c r="PSN40" s="1354"/>
      <c r="PSO40" s="1354"/>
      <c r="PSP40" s="1354"/>
      <c r="PSQ40" s="1354"/>
      <c r="PSR40" s="1354"/>
      <c r="PSS40" s="1354"/>
      <c r="PST40" s="1354"/>
      <c r="PSU40" s="1354"/>
      <c r="PSV40" s="1354"/>
      <c r="PSW40" s="1354"/>
      <c r="PSX40" s="1354"/>
      <c r="PSY40" s="1354"/>
      <c r="PSZ40" s="1354"/>
      <c r="PTA40" s="1354"/>
      <c r="PTB40" s="1354"/>
      <c r="PTC40" s="1354"/>
      <c r="PTD40" s="1354"/>
      <c r="PTE40" s="1354"/>
      <c r="PTF40" s="1354"/>
      <c r="PTG40" s="1354"/>
      <c r="PTH40" s="1354"/>
      <c r="PTI40" s="1354"/>
      <c r="PTJ40" s="1354"/>
      <c r="PTK40" s="1354"/>
      <c r="PTL40" s="1354"/>
      <c r="PTM40" s="1354"/>
      <c r="PTN40" s="1354"/>
      <c r="PTO40" s="1354"/>
      <c r="PTP40" s="1354"/>
      <c r="PTQ40" s="1354"/>
      <c r="PTR40" s="1354"/>
      <c r="PTS40" s="1354"/>
      <c r="PTT40" s="1354"/>
      <c r="PTU40" s="1354"/>
      <c r="PTV40" s="1354"/>
      <c r="PTW40" s="1354"/>
      <c r="PTX40" s="1354"/>
      <c r="PTY40" s="1354"/>
      <c r="PTZ40" s="1354"/>
      <c r="PUA40" s="1354"/>
      <c r="PUB40" s="1354"/>
      <c r="PUC40" s="1354"/>
      <c r="PUD40" s="1354"/>
      <c r="PUE40" s="1354"/>
      <c r="PUF40" s="1354"/>
      <c r="PUG40" s="1354"/>
      <c r="PUH40" s="1354"/>
      <c r="PUI40" s="1354"/>
      <c r="PUJ40" s="1354"/>
      <c r="PUK40" s="1354"/>
      <c r="PUL40" s="1354"/>
      <c r="PUM40" s="1354"/>
      <c r="PUN40" s="1354"/>
      <c r="PUO40" s="1354"/>
      <c r="PUP40" s="1354"/>
      <c r="PUQ40" s="1354"/>
      <c r="PUR40" s="1354"/>
      <c r="PUS40" s="1354"/>
      <c r="PUT40" s="1354"/>
      <c r="PUU40" s="1354"/>
      <c r="PUV40" s="1354"/>
      <c r="PUW40" s="1354"/>
      <c r="PUX40" s="1354"/>
      <c r="PUY40" s="1354"/>
      <c r="PUZ40" s="1354"/>
      <c r="PVA40" s="1354"/>
      <c r="PVB40" s="1354"/>
      <c r="PVC40" s="1354"/>
      <c r="PVD40" s="1354"/>
      <c r="PVE40" s="1354"/>
      <c r="PVF40" s="1354"/>
      <c r="PVG40" s="1354"/>
      <c r="PVH40" s="1354"/>
      <c r="PVI40" s="1354"/>
      <c r="PVJ40" s="1354"/>
      <c r="PVK40" s="1354"/>
      <c r="PVL40" s="1354"/>
      <c r="PVM40" s="1354"/>
      <c r="PVN40" s="1354"/>
      <c r="PVO40" s="1354"/>
      <c r="PVP40" s="1354"/>
      <c r="PVQ40" s="1354"/>
      <c r="PVR40" s="1354"/>
      <c r="PVS40" s="1354"/>
      <c r="PVT40" s="1354"/>
      <c r="PVU40" s="1354"/>
      <c r="PVV40" s="1354"/>
      <c r="PVW40" s="1354"/>
      <c r="PVX40" s="1354"/>
      <c r="PVY40" s="1354"/>
      <c r="PVZ40" s="1354"/>
      <c r="PWA40" s="1354"/>
      <c r="PWB40" s="1354"/>
      <c r="PWC40" s="1354"/>
      <c r="PWD40" s="1354"/>
      <c r="PWE40" s="1354"/>
      <c r="PWF40" s="1354"/>
      <c r="PWG40" s="1354"/>
      <c r="PWH40" s="1354"/>
      <c r="PWI40" s="1354"/>
      <c r="PWJ40" s="1354"/>
      <c r="PWK40" s="1354"/>
      <c r="PWL40" s="1354"/>
      <c r="PWM40" s="1354"/>
      <c r="PWN40" s="1354"/>
      <c r="PWO40" s="1354"/>
      <c r="PWP40" s="1354"/>
      <c r="PWQ40" s="1354"/>
      <c r="PWR40" s="1354"/>
      <c r="PWS40" s="1354"/>
      <c r="PWT40" s="1354"/>
      <c r="PWU40" s="1354"/>
      <c r="PWV40" s="1354"/>
      <c r="PWW40" s="1354"/>
      <c r="PWX40" s="1354"/>
      <c r="PWY40" s="1354"/>
      <c r="PWZ40" s="1354"/>
      <c r="PXA40" s="1354"/>
      <c r="PXB40" s="1354"/>
      <c r="PXC40" s="1354"/>
      <c r="PXD40" s="1354"/>
      <c r="PXE40" s="1354"/>
      <c r="PXF40" s="1354"/>
      <c r="PXG40" s="1354"/>
      <c r="PXH40" s="1354"/>
      <c r="PXI40" s="1354"/>
      <c r="PXJ40" s="1354"/>
      <c r="PXK40" s="1354"/>
      <c r="PXL40" s="1354"/>
      <c r="PXM40" s="1354"/>
      <c r="PXN40" s="1354"/>
      <c r="PXO40" s="1354"/>
      <c r="PXP40" s="1354"/>
      <c r="PXQ40" s="1354"/>
      <c r="PXR40" s="1354"/>
      <c r="PXS40" s="1354"/>
      <c r="PXT40" s="1354"/>
      <c r="PXU40" s="1354"/>
      <c r="PXV40" s="1354"/>
      <c r="PXW40" s="1354"/>
      <c r="PXX40" s="1354"/>
      <c r="PXY40" s="1354"/>
      <c r="PXZ40" s="1354"/>
      <c r="PYA40" s="1354"/>
      <c r="PYB40" s="1354"/>
      <c r="PYC40" s="1354"/>
      <c r="PYD40" s="1354"/>
      <c r="PYE40" s="1354"/>
      <c r="PYF40" s="1354"/>
      <c r="PYG40" s="1354"/>
      <c r="PYH40" s="1354"/>
      <c r="PYI40" s="1354"/>
      <c r="PYJ40" s="1354"/>
      <c r="PYK40" s="1354"/>
      <c r="PYL40" s="1354"/>
      <c r="PYM40" s="1354"/>
      <c r="PYN40" s="1354"/>
      <c r="PYO40" s="1354"/>
      <c r="PYP40" s="1354"/>
      <c r="PYQ40" s="1354"/>
      <c r="PYR40" s="1354"/>
      <c r="PYS40" s="1354"/>
      <c r="PYT40" s="1354"/>
      <c r="PYU40" s="1354"/>
      <c r="PYV40" s="1354"/>
      <c r="PYW40" s="1354"/>
      <c r="PYX40" s="1354"/>
      <c r="PYY40" s="1354"/>
      <c r="PYZ40" s="1354"/>
      <c r="PZA40" s="1354"/>
      <c r="PZB40" s="1354"/>
      <c r="PZC40" s="1354"/>
      <c r="PZD40" s="1354"/>
      <c r="PZE40" s="1354"/>
      <c r="PZF40" s="1354"/>
      <c r="PZG40" s="1354"/>
      <c r="PZH40" s="1354"/>
      <c r="PZI40" s="1354"/>
      <c r="PZJ40" s="1354"/>
      <c r="PZK40" s="1354"/>
      <c r="PZL40" s="1354"/>
      <c r="PZM40" s="1354"/>
      <c r="PZN40" s="1354"/>
      <c r="PZO40" s="1354"/>
      <c r="PZP40" s="1354"/>
      <c r="PZQ40" s="1354"/>
      <c r="PZR40" s="1354"/>
      <c r="PZS40" s="1354"/>
      <c r="PZT40" s="1354"/>
      <c r="PZU40" s="1354"/>
      <c r="PZV40" s="1354"/>
      <c r="PZW40" s="1354"/>
      <c r="PZX40" s="1354"/>
      <c r="PZY40" s="1354"/>
      <c r="PZZ40" s="1354"/>
      <c r="QAA40" s="1354"/>
      <c r="QAB40" s="1354"/>
      <c r="QAC40" s="1354"/>
      <c r="QAD40" s="1354"/>
      <c r="QAE40" s="1354"/>
      <c r="QAF40" s="1354"/>
      <c r="QAG40" s="1354"/>
      <c r="QAH40" s="1354"/>
      <c r="QAI40" s="1354"/>
      <c r="QAJ40" s="1354"/>
      <c r="QAK40" s="1354"/>
      <c r="QAL40" s="1354"/>
      <c r="QAM40" s="1354"/>
      <c r="QAN40" s="1354"/>
      <c r="QAO40" s="1354"/>
      <c r="QAP40" s="1354"/>
      <c r="QAQ40" s="1354"/>
      <c r="QAR40" s="1354"/>
      <c r="QAS40" s="1354"/>
      <c r="QAT40" s="1354"/>
      <c r="QAU40" s="1354"/>
      <c r="QAV40" s="1354"/>
      <c r="QAW40" s="1354"/>
      <c r="QAX40" s="1354"/>
      <c r="QAY40" s="1354"/>
      <c r="QAZ40" s="1354"/>
      <c r="QBA40" s="1354"/>
      <c r="QBB40" s="1354"/>
      <c r="QBC40" s="1354"/>
      <c r="QBD40" s="1354"/>
      <c r="QBE40" s="1354"/>
      <c r="QBF40" s="1354"/>
      <c r="QBG40" s="1354"/>
      <c r="QBH40" s="1354"/>
      <c r="QBI40" s="1354"/>
      <c r="QBJ40" s="1354"/>
      <c r="QBK40" s="1354"/>
      <c r="QBL40" s="1354"/>
      <c r="QBM40" s="1354"/>
      <c r="QBN40" s="1354"/>
      <c r="QBO40" s="1354"/>
      <c r="QBP40" s="1354"/>
      <c r="QBQ40" s="1354"/>
      <c r="QBR40" s="1354"/>
      <c r="QBS40" s="1354"/>
      <c r="QBT40" s="1354"/>
      <c r="QBU40" s="1354"/>
      <c r="QBV40" s="1354"/>
      <c r="QBW40" s="1354"/>
      <c r="QBX40" s="1354"/>
      <c r="QBY40" s="1354"/>
      <c r="QBZ40" s="1354"/>
      <c r="QCA40" s="1354"/>
      <c r="QCB40" s="1354"/>
      <c r="QCC40" s="1354"/>
      <c r="QCD40" s="1354"/>
      <c r="QCE40" s="1354"/>
      <c r="QCF40" s="1354"/>
      <c r="QCG40" s="1354"/>
      <c r="QCH40" s="1354"/>
      <c r="QCI40" s="1354"/>
      <c r="QCJ40" s="1354"/>
      <c r="QCK40" s="1354"/>
      <c r="QCL40" s="1354"/>
      <c r="QCM40" s="1354"/>
      <c r="QCN40" s="1354"/>
      <c r="QCO40" s="1354"/>
      <c r="QCP40" s="1354"/>
      <c r="QCQ40" s="1354"/>
      <c r="QCR40" s="1354"/>
      <c r="QCS40" s="1354"/>
      <c r="QCT40" s="1354"/>
      <c r="QCU40" s="1354"/>
      <c r="QCV40" s="1354"/>
      <c r="QCW40" s="1354"/>
      <c r="QCX40" s="1354"/>
      <c r="QCY40" s="1354"/>
      <c r="QCZ40" s="1354"/>
      <c r="QDA40" s="1354"/>
      <c r="QDB40" s="1354"/>
      <c r="QDC40" s="1354"/>
      <c r="QDD40" s="1354"/>
      <c r="QDE40" s="1354"/>
      <c r="QDF40" s="1354"/>
      <c r="QDG40" s="1354"/>
      <c r="QDH40" s="1354"/>
      <c r="QDI40" s="1354"/>
      <c r="QDJ40" s="1354"/>
      <c r="QDK40" s="1354"/>
      <c r="QDL40" s="1354"/>
      <c r="QDM40" s="1354"/>
      <c r="QDN40" s="1354"/>
      <c r="QDO40" s="1354"/>
      <c r="QDP40" s="1354"/>
      <c r="QDQ40" s="1354"/>
      <c r="QDR40" s="1354"/>
      <c r="QDS40" s="1354"/>
      <c r="QDT40" s="1354"/>
      <c r="QDU40" s="1354"/>
      <c r="QDV40" s="1354"/>
      <c r="QDW40" s="1354"/>
      <c r="QDX40" s="1354"/>
      <c r="QDY40" s="1354"/>
      <c r="QDZ40" s="1354"/>
      <c r="QEA40" s="1354"/>
      <c r="QEB40" s="1354"/>
      <c r="QEC40" s="1354"/>
      <c r="QED40" s="1354"/>
      <c r="QEE40" s="1354"/>
      <c r="QEF40" s="1354"/>
      <c r="QEG40" s="1354"/>
      <c r="QEH40" s="1354"/>
      <c r="QEI40" s="1354"/>
      <c r="QEJ40" s="1354"/>
      <c r="QEK40" s="1354"/>
      <c r="QEL40" s="1354"/>
      <c r="QEM40" s="1354"/>
      <c r="QEN40" s="1354"/>
      <c r="QEO40" s="1354"/>
      <c r="QEP40" s="1354"/>
      <c r="QEQ40" s="1354"/>
      <c r="QER40" s="1354"/>
      <c r="QES40" s="1354"/>
      <c r="QET40" s="1354"/>
      <c r="QEU40" s="1354"/>
      <c r="QEV40" s="1354"/>
      <c r="QEW40" s="1354"/>
      <c r="QEX40" s="1354"/>
      <c r="QEY40" s="1354"/>
      <c r="QEZ40" s="1354"/>
      <c r="QFA40" s="1354"/>
      <c r="QFB40" s="1354"/>
      <c r="QFC40" s="1354"/>
      <c r="QFD40" s="1354"/>
      <c r="QFE40" s="1354"/>
      <c r="QFF40" s="1354"/>
      <c r="QFG40" s="1354"/>
      <c r="QFH40" s="1354"/>
      <c r="QFI40" s="1354"/>
      <c r="QFJ40" s="1354"/>
      <c r="QFK40" s="1354"/>
      <c r="QFL40" s="1354"/>
      <c r="QFM40" s="1354"/>
      <c r="QFN40" s="1354"/>
      <c r="QFO40" s="1354"/>
      <c r="QFP40" s="1354"/>
      <c r="QFQ40" s="1354"/>
      <c r="QFR40" s="1354"/>
      <c r="QFS40" s="1354"/>
      <c r="QFT40" s="1354"/>
      <c r="QFU40" s="1354"/>
      <c r="QFV40" s="1354"/>
      <c r="QFW40" s="1354"/>
      <c r="QFX40" s="1354"/>
      <c r="QFY40" s="1354"/>
      <c r="QFZ40" s="1354"/>
      <c r="QGA40" s="1354"/>
      <c r="QGB40" s="1354"/>
      <c r="QGC40" s="1354"/>
      <c r="QGD40" s="1354"/>
      <c r="QGE40" s="1354"/>
      <c r="QGF40" s="1354"/>
      <c r="QGG40" s="1354"/>
      <c r="QGH40" s="1354"/>
      <c r="QGI40" s="1354"/>
      <c r="QGJ40" s="1354"/>
      <c r="QGK40" s="1354"/>
      <c r="QGL40" s="1354"/>
      <c r="QGM40" s="1354"/>
      <c r="QGN40" s="1354"/>
      <c r="QGO40" s="1354"/>
      <c r="QGP40" s="1354"/>
      <c r="QGQ40" s="1354"/>
      <c r="QGR40" s="1354"/>
      <c r="QGS40" s="1354"/>
      <c r="QGT40" s="1354"/>
      <c r="QGU40" s="1354"/>
      <c r="QGV40" s="1354"/>
      <c r="QGW40" s="1354"/>
      <c r="QGX40" s="1354"/>
      <c r="QGY40" s="1354"/>
      <c r="QGZ40" s="1354"/>
      <c r="QHA40" s="1354"/>
      <c r="QHB40" s="1354"/>
      <c r="QHC40" s="1354"/>
      <c r="QHD40" s="1354"/>
      <c r="QHE40" s="1354"/>
      <c r="QHF40" s="1354"/>
      <c r="QHG40" s="1354"/>
      <c r="QHH40" s="1354"/>
      <c r="QHI40" s="1354"/>
      <c r="QHJ40" s="1354"/>
      <c r="QHK40" s="1354"/>
      <c r="QHL40" s="1354"/>
      <c r="QHM40" s="1354"/>
      <c r="QHN40" s="1354"/>
      <c r="QHO40" s="1354"/>
      <c r="QHP40" s="1354"/>
      <c r="QHQ40" s="1354"/>
      <c r="QHR40" s="1354"/>
      <c r="QHS40" s="1354"/>
      <c r="QHT40" s="1354"/>
      <c r="QHU40" s="1354"/>
      <c r="QHV40" s="1354"/>
      <c r="QHW40" s="1354"/>
      <c r="QHX40" s="1354"/>
      <c r="QHY40" s="1354"/>
      <c r="QHZ40" s="1354"/>
      <c r="QIA40" s="1354"/>
      <c r="QIB40" s="1354"/>
      <c r="QIC40" s="1354"/>
      <c r="QID40" s="1354"/>
      <c r="QIE40" s="1354"/>
      <c r="QIF40" s="1354"/>
      <c r="QIG40" s="1354"/>
      <c r="QIH40" s="1354"/>
      <c r="QII40" s="1354"/>
      <c r="QIJ40" s="1354"/>
      <c r="QIK40" s="1354"/>
      <c r="QIL40" s="1354"/>
      <c r="QIM40" s="1354"/>
      <c r="QIN40" s="1354"/>
      <c r="QIO40" s="1354"/>
      <c r="QIP40" s="1354"/>
      <c r="QIQ40" s="1354"/>
      <c r="QIR40" s="1354"/>
      <c r="QIS40" s="1354"/>
      <c r="QIT40" s="1354"/>
      <c r="QIU40" s="1354"/>
      <c r="QIV40" s="1354"/>
      <c r="QIW40" s="1354"/>
      <c r="QIX40" s="1354"/>
      <c r="QIY40" s="1354"/>
      <c r="QIZ40" s="1354"/>
      <c r="QJA40" s="1354"/>
      <c r="QJB40" s="1354"/>
      <c r="QJC40" s="1354"/>
      <c r="QJD40" s="1354"/>
      <c r="QJE40" s="1354"/>
      <c r="QJF40" s="1354"/>
      <c r="QJG40" s="1354"/>
      <c r="QJH40" s="1354"/>
      <c r="QJI40" s="1354"/>
      <c r="QJJ40" s="1354"/>
      <c r="QJK40" s="1354"/>
      <c r="QJL40" s="1354"/>
      <c r="QJM40" s="1354"/>
      <c r="QJN40" s="1354"/>
      <c r="QJO40" s="1354"/>
      <c r="QJP40" s="1354"/>
      <c r="QJQ40" s="1354"/>
      <c r="QJR40" s="1354"/>
      <c r="QJS40" s="1354"/>
      <c r="QJT40" s="1354"/>
      <c r="QJU40" s="1354"/>
      <c r="QJV40" s="1354"/>
      <c r="QJW40" s="1354"/>
      <c r="QJX40" s="1354"/>
      <c r="QJY40" s="1354"/>
      <c r="QJZ40" s="1354"/>
      <c r="QKA40" s="1354"/>
      <c r="QKB40" s="1354"/>
      <c r="QKC40" s="1354"/>
      <c r="QKD40" s="1354"/>
      <c r="QKE40" s="1354"/>
      <c r="QKF40" s="1354"/>
      <c r="QKG40" s="1354"/>
      <c r="QKH40" s="1354"/>
      <c r="QKI40" s="1354"/>
      <c r="QKJ40" s="1354"/>
      <c r="QKK40" s="1354"/>
      <c r="QKL40" s="1354"/>
      <c r="QKM40" s="1354"/>
      <c r="QKN40" s="1354"/>
      <c r="QKO40" s="1354"/>
      <c r="QKP40" s="1354"/>
      <c r="QKQ40" s="1354"/>
      <c r="QKR40" s="1354"/>
      <c r="QKS40" s="1354"/>
      <c r="QKT40" s="1354"/>
      <c r="QKU40" s="1354"/>
      <c r="QKV40" s="1354"/>
      <c r="QKW40" s="1354"/>
      <c r="QKX40" s="1354"/>
      <c r="QKY40" s="1354"/>
      <c r="QKZ40" s="1354"/>
      <c r="QLA40" s="1354"/>
      <c r="QLB40" s="1354"/>
      <c r="QLC40" s="1354"/>
      <c r="QLD40" s="1354"/>
      <c r="QLE40" s="1354"/>
      <c r="QLF40" s="1354"/>
      <c r="QLG40" s="1354"/>
      <c r="QLH40" s="1354"/>
      <c r="QLI40" s="1354"/>
      <c r="QLJ40" s="1354"/>
      <c r="QLK40" s="1354"/>
      <c r="QLL40" s="1354"/>
      <c r="QLM40" s="1354"/>
      <c r="QLN40" s="1354"/>
      <c r="QLO40" s="1354"/>
      <c r="QLP40" s="1354"/>
      <c r="QLQ40" s="1354"/>
      <c r="QLR40" s="1354"/>
      <c r="QLS40" s="1354"/>
      <c r="QLT40" s="1354"/>
      <c r="QLU40" s="1354"/>
      <c r="QLV40" s="1354"/>
      <c r="QLW40" s="1354"/>
      <c r="QLX40" s="1354"/>
      <c r="QLY40" s="1354"/>
      <c r="QLZ40" s="1354"/>
      <c r="QMA40" s="1354"/>
      <c r="QMB40" s="1354"/>
      <c r="QMC40" s="1354"/>
      <c r="QMD40" s="1354"/>
      <c r="QME40" s="1354"/>
      <c r="QMF40" s="1354"/>
      <c r="QMG40" s="1354"/>
      <c r="QMH40" s="1354"/>
      <c r="QMI40" s="1354"/>
      <c r="QMJ40" s="1354"/>
      <c r="QMK40" s="1354"/>
      <c r="QML40" s="1354"/>
      <c r="QMM40" s="1354"/>
      <c r="QMN40" s="1354"/>
      <c r="QMO40" s="1354"/>
      <c r="QMP40" s="1354"/>
      <c r="QMQ40" s="1354"/>
      <c r="QMR40" s="1354"/>
      <c r="QMS40" s="1354"/>
      <c r="QMT40" s="1354"/>
      <c r="QMU40" s="1354"/>
      <c r="QMV40" s="1354"/>
      <c r="QMW40" s="1354"/>
      <c r="QMX40" s="1354"/>
      <c r="QMY40" s="1354"/>
      <c r="QMZ40" s="1354"/>
      <c r="QNA40" s="1354"/>
      <c r="QNB40" s="1354"/>
      <c r="QNC40" s="1354"/>
      <c r="QND40" s="1354"/>
      <c r="QNE40" s="1354"/>
      <c r="QNF40" s="1354"/>
      <c r="QNG40" s="1354"/>
      <c r="QNH40" s="1354"/>
      <c r="QNI40" s="1354"/>
      <c r="QNJ40" s="1354"/>
      <c r="QNK40" s="1354"/>
      <c r="QNL40" s="1354"/>
      <c r="QNM40" s="1354"/>
      <c r="QNN40" s="1354"/>
      <c r="QNO40" s="1354"/>
      <c r="QNP40" s="1354"/>
      <c r="QNQ40" s="1354"/>
      <c r="QNR40" s="1354"/>
      <c r="QNS40" s="1354"/>
      <c r="QNT40" s="1354"/>
      <c r="QNU40" s="1354"/>
      <c r="QNV40" s="1354"/>
      <c r="QNW40" s="1354"/>
      <c r="QNX40" s="1354"/>
      <c r="QNY40" s="1354"/>
      <c r="QNZ40" s="1354"/>
      <c r="QOA40" s="1354"/>
      <c r="QOB40" s="1354"/>
      <c r="QOC40" s="1354"/>
      <c r="QOD40" s="1354"/>
      <c r="QOE40" s="1354"/>
      <c r="QOF40" s="1354"/>
      <c r="QOG40" s="1354"/>
      <c r="QOH40" s="1354"/>
      <c r="QOI40" s="1354"/>
      <c r="QOJ40" s="1354"/>
      <c r="QOK40" s="1354"/>
      <c r="QOL40" s="1354"/>
      <c r="QOM40" s="1354"/>
      <c r="QON40" s="1354"/>
      <c r="QOO40" s="1354"/>
      <c r="QOP40" s="1354"/>
      <c r="QOQ40" s="1354"/>
      <c r="QOR40" s="1354"/>
      <c r="QOS40" s="1354"/>
      <c r="QOT40" s="1354"/>
      <c r="QOU40" s="1354"/>
      <c r="QOV40" s="1354"/>
      <c r="QOW40" s="1354"/>
      <c r="QOX40" s="1354"/>
      <c r="QOY40" s="1354"/>
      <c r="QOZ40" s="1354"/>
      <c r="QPA40" s="1354"/>
      <c r="QPB40" s="1354"/>
      <c r="QPC40" s="1354"/>
      <c r="QPD40" s="1354"/>
      <c r="QPE40" s="1354"/>
      <c r="QPF40" s="1354"/>
      <c r="QPG40" s="1354"/>
      <c r="QPH40" s="1354"/>
      <c r="QPI40" s="1354"/>
      <c r="QPJ40" s="1354"/>
      <c r="QPK40" s="1354"/>
      <c r="QPL40" s="1354"/>
      <c r="QPM40" s="1354"/>
      <c r="QPN40" s="1354"/>
      <c r="QPO40" s="1354"/>
      <c r="QPP40" s="1354"/>
      <c r="QPQ40" s="1354"/>
      <c r="QPR40" s="1354"/>
      <c r="QPS40" s="1354"/>
      <c r="QPT40" s="1354"/>
      <c r="QPU40" s="1354"/>
      <c r="QPV40" s="1354"/>
      <c r="QPW40" s="1354"/>
      <c r="QPX40" s="1354"/>
      <c r="QPY40" s="1354"/>
      <c r="QPZ40" s="1354"/>
      <c r="QQA40" s="1354"/>
      <c r="QQB40" s="1354"/>
      <c r="QQC40" s="1354"/>
      <c r="QQD40" s="1354"/>
      <c r="QQE40" s="1354"/>
      <c r="QQF40" s="1354"/>
      <c r="QQG40" s="1354"/>
      <c r="QQH40" s="1354"/>
      <c r="QQI40" s="1354"/>
      <c r="QQJ40" s="1354"/>
      <c r="QQK40" s="1354"/>
      <c r="QQL40" s="1354"/>
      <c r="QQM40" s="1354"/>
      <c r="QQN40" s="1354"/>
      <c r="QQO40" s="1354"/>
      <c r="QQP40" s="1354"/>
      <c r="QQQ40" s="1354"/>
      <c r="QQR40" s="1354"/>
      <c r="QQS40" s="1354"/>
      <c r="QQT40" s="1354"/>
      <c r="QQU40" s="1354"/>
      <c r="QQV40" s="1354"/>
      <c r="QQW40" s="1354"/>
      <c r="QQX40" s="1354"/>
      <c r="QQY40" s="1354"/>
      <c r="QQZ40" s="1354"/>
      <c r="QRA40" s="1354"/>
      <c r="QRB40" s="1354"/>
      <c r="QRC40" s="1354"/>
      <c r="QRD40" s="1354"/>
      <c r="QRE40" s="1354"/>
      <c r="QRF40" s="1354"/>
      <c r="QRG40" s="1354"/>
      <c r="QRH40" s="1354"/>
      <c r="QRI40" s="1354"/>
      <c r="QRJ40" s="1354"/>
      <c r="QRK40" s="1354"/>
      <c r="QRL40" s="1354"/>
      <c r="QRM40" s="1354"/>
      <c r="QRN40" s="1354"/>
      <c r="QRO40" s="1354"/>
      <c r="QRP40" s="1354"/>
      <c r="QRQ40" s="1354"/>
      <c r="QRR40" s="1354"/>
      <c r="QRS40" s="1354"/>
      <c r="QRT40" s="1354"/>
      <c r="QRU40" s="1354"/>
      <c r="QRV40" s="1354"/>
      <c r="QRW40" s="1354"/>
      <c r="QRX40" s="1354"/>
      <c r="QRY40" s="1354"/>
      <c r="QRZ40" s="1354"/>
      <c r="QSA40" s="1354"/>
      <c r="QSB40" s="1354"/>
      <c r="QSC40" s="1354"/>
      <c r="QSD40" s="1354"/>
      <c r="QSE40" s="1354"/>
      <c r="QSF40" s="1354"/>
      <c r="QSG40" s="1354"/>
      <c r="QSH40" s="1354"/>
      <c r="QSI40" s="1354"/>
      <c r="QSJ40" s="1354"/>
      <c r="QSK40" s="1354"/>
      <c r="QSL40" s="1354"/>
      <c r="QSM40" s="1354"/>
      <c r="QSN40" s="1354"/>
      <c r="QSO40" s="1354"/>
      <c r="QSP40" s="1354"/>
      <c r="QSQ40" s="1354"/>
      <c r="QSR40" s="1354"/>
      <c r="QSS40" s="1354"/>
      <c r="QST40" s="1354"/>
      <c r="QSU40" s="1354"/>
      <c r="QSV40" s="1354"/>
      <c r="QSW40" s="1354"/>
      <c r="QSX40" s="1354"/>
      <c r="QSY40" s="1354"/>
      <c r="QSZ40" s="1354"/>
      <c r="QTA40" s="1354"/>
      <c r="QTB40" s="1354"/>
      <c r="QTC40" s="1354"/>
      <c r="QTD40" s="1354"/>
      <c r="QTE40" s="1354"/>
      <c r="QTF40" s="1354"/>
      <c r="QTG40" s="1354"/>
      <c r="QTH40" s="1354"/>
      <c r="QTI40" s="1354"/>
      <c r="QTJ40" s="1354"/>
      <c r="QTK40" s="1354"/>
      <c r="QTL40" s="1354"/>
      <c r="QTM40" s="1354"/>
      <c r="QTN40" s="1354"/>
      <c r="QTO40" s="1354"/>
      <c r="QTP40" s="1354"/>
      <c r="QTQ40" s="1354"/>
      <c r="QTR40" s="1354"/>
      <c r="QTS40" s="1354"/>
      <c r="QTT40" s="1354"/>
      <c r="QTU40" s="1354"/>
      <c r="QTV40" s="1354"/>
      <c r="QTW40" s="1354"/>
      <c r="QTX40" s="1354"/>
      <c r="QTY40" s="1354"/>
      <c r="QTZ40" s="1354"/>
      <c r="QUA40" s="1354"/>
      <c r="QUB40" s="1354"/>
      <c r="QUC40" s="1354"/>
      <c r="QUD40" s="1354"/>
      <c r="QUE40" s="1354"/>
      <c r="QUF40" s="1354"/>
      <c r="QUG40" s="1354"/>
      <c r="QUH40" s="1354"/>
      <c r="QUI40" s="1354"/>
      <c r="QUJ40" s="1354"/>
      <c r="QUK40" s="1354"/>
      <c r="QUL40" s="1354"/>
      <c r="QUM40" s="1354"/>
      <c r="QUN40" s="1354"/>
      <c r="QUO40" s="1354"/>
      <c r="QUP40" s="1354"/>
      <c r="QUQ40" s="1354"/>
      <c r="QUR40" s="1354"/>
      <c r="QUS40" s="1354"/>
      <c r="QUT40" s="1354"/>
      <c r="QUU40" s="1354"/>
      <c r="QUV40" s="1354"/>
      <c r="QUW40" s="1354"/>
      <c r="QUX40" s="1354"/>
      <c r="QUY40" s="1354"/>
      <c r="QUZ40" s="1354"/>
      <c r="QVA40" s="1354"/>
      <c r="QVB40" s="1354"/>
      <c r="QVC40" s="1354"/>
      <c r="QVD40" s="1354"/>
      <c r="QVE40" s="1354"/>
      <c r="QVF40" s="1354"/>
      <c r="QVG40" s="1354"/>
      <c r="QVH40" s="1354"/>
      <c r="QVI40" s="1354"/>
      <c r="QVJ40" s="1354"/>
      <c r="QVK40" s="1354"/>
      <c r="QVL40" s="1354"/>
      <c r="QVM40" s="1354"/>
      <c r="QVN40" s="1354"/>
      <c r="QVO40" s="1354"/>
      <c r="QVP40" s="1354"/>
      <c r="QVQ40" s="1354"/>
      <c r="QVR40" s="1354"/>
      <c r="QVS40" s="1354"/>
      <c r="QVT40" s="1354"/>
      <c r="QVU40" s="1354"/>
      <c r="QVV40" s="1354"/>
      <c r="QVW40" s="1354"/>
      <c r="QVX40" s="1354"/>
      <c r="QVY40" s="1354"/>
      <c r="QVZ40" s="1354"/>
      <c r="QWA40" s="1354"/>
      <c r="QWB40" s="1354"/>
      <c r="QWC40" s="1354"/>
      <c r="QWD40" s="1354"/>
      <c r="QWE40" s="1354"/>
      <c r="QWF40" s="1354"/>
      <c r="QWG40" s="1354"/>
      <c r="QWH40" s="1354"/>
      <c r="QWI40" s="1354"/>
      <c r="QWJ40" s="1354"/>
      <c r="QWK40" s="1354"/>
      <c r="QWL40" s="1354"/>
      <c r="QWM40" s="1354"/>
      <c r="QWN40" s="1354"/>
      <c r="QWO40" s="1354"/>
      <c r="QWP40" s="1354"/>
      <c r="QWQ40" s="1354"/>
      <c r="QWR40" s="1354"/>
      <c r="QWS40" s="1354"/>
      <c r="QWT40" s="1354"/>
      <c r="QWU40" s="1354"/>
      <c r="QWV40" s="1354"/>
      <c r="QWW40" s="1354"/>
      <c r="QWX40" s="1354"/>
      <c r="QWY40" s="1354"/>
      <c r="QWZ40" s="1354"/>
      <c r="QXA40" s="1354"/>
      <c r="QXB40" s="1354"/>
      <c r="QXC40" s="1354"/>
      <c r="QXD40" s="1354"/>
      <c r="QXE40" s="1354"/>
      <c r="QXF40" s="1354"/>
      <c r="QXG40" s="1354"/>
      <c r="QXH40" s="1354"/>
      <c r="QXI40" s="1354"/>
      <c r="QXJ40" s="1354"/>
      <c r="QXK40" s="1354"/>
      <c r="QXL40" s="1354"/>
      <c r="QXM40" s="1354"/>
      <c r="QXN40" s="1354"/>
      <c r="QXO40" s="1354"/>
      <c r="QXP40" s="1354"/>
      <c r="QXQ40" s="1354"/>
      <c r="QXR40" s="1354"/>
      <c r="QXS40" s="1354"/>
      <c r="QXT40" s="1354"/>
      <c r="QXU40" s="1354"/>
      <c r="QXV40" s="1354"/>
      <c r="QXW40" s="1354"/>
      <c r="QXX40" s="1354"/>
      <c r="QXY40" s="1354"/>
      <c r="QXZ40" s="1354"/>
      <c r="QYA40" s="1354"/>
      <c r="QYB40" s="1354"/>
      <c r="QYC40" s="1354"/>
      <c r="QYD40" s="1354"/>
      <c r="QYE40" s="1354"/>
      <c r="QYF40" s="1354"/>
      <c r="QYG40" s="1354"/>
      <c r="QYH40" s="1354"/>
      <c r="QYI40" s="1354"/>
      <c r="QYJ40" s="1354"/>
      <c r="QYK40" s="1354"/>
      <c r="QYL40" s="1354"/>
      <c r="QYM40" s="1354"/>
      <c r="QYN40" s="1354"/>
      <c r="QYO40" s="1354"/>
      <c r="QYP40" s="1354"/>
      <c r="QYQ40" s="1354"/>
      <c r="QYR40" s="1354"/>
      <c r="QYS40" s="1354"/>
      <c r="QYT40" s="1354"/>
      <c r="QYU40" s="1354"/>
      <c r="QYV40" s="1354"/>
      <c r="QYW40" s="1354"/>
      <c r="QYX40" s="1354"/>
      <c r="QYY40" s="1354"/>
      <c r="QYZ40" s="1354"/>
      <c r="QZA40" s="1354"/>
      <c r="QZB40" s="1354"/>
      <c r="QZC40" s="1354"/>
      <c r="QZD40" s="1354"/>
      <c r="QZE40" s="1354"/>
      <c r="QZF40" s="1354"/>
      <c r="QZG40" s="1354"/>
      <c r="QZH40" s="1354"/>
      <c r="QZI40" s="1354"/>
      <c r="QZJ40" s="1354"/>
      <c r="QZK40" s="1354"/>
      <c r="QZL40" s="1354"/>
      <c r="QZM40" s="1354"/>
      <c r="QZN40" s="1354"/>
      <c r="QZO40" s="1354"/>
      <c r="QZP40" s="1354"/>
      <c r="QZQ40" s="1354"/>
      <c r="QZR40" s="1354"/>
      <c r="QZS40" s="1354"/>
      <c r="QZT40" s="1354"/>
      <c r="QZU40" s="1354"/>
      <c r="QZV40" s="1354"/>
      <c r="QZW40" s="1354"/>
      <c r="QZX40" s="1354"/>
      <c r="QZY40" s="1354"/>
      <c r="QZZ40" s="1354"/>
      <c r="RAA40" s="1354"/>
      <c r="RAB40" s="1354"/>
      <c r="RAC40" s="1354"/>
      <c r="RAD40" s="1354"/>
      <c r="RAE40" s="1354"/>
      <c r="RAF40" s="1354"/>
      <c r="RAG40" s="1354"/>
      <c r="RAH40" s="1354"/>
      <c r="RAI40" s="1354"/>
      <c r="RAJ40" s="1354"/>
      <c r="RAK40" s="1354"/>
      <c r="RAL40" s="1354"/>
      <c r="RAM40" s="1354"/>
      <c r="RAN40" s="1354"/>
      <c r="RAO40" s="1354"/>
      <c r="RAP40" s="1354"/>
      <c r="RAQ40" s="1354"/>
      <c r="RAR40" s="1354"/>
      <c r="RAS40" s="1354"/>
      <c r="RAT40" s="1354"/>
      <c r="RAU40" s="1354"/>
      <c r="RAV40" s="1354"/>
      <c r="RAW40" s="1354"/>
      <c r="RAX40" s="1354"/>
      <c r="RAY40" s="1354"/>
      <c r="RAZ40" s="1354"/>
      <c r="RBA40" s="1354"/>
      <c r="RBB40" s="1354"/>
      <c r="RBC40" s="1354"/>
      <c r="RBD40" s="1354"/>
      <c r="RBE40" s="1354"/>
      <c r="RBF40" s="1354"/>
      <c r="RBG40" s="1354"/>
      <c r="RBH40" s="1354"/>
      <c r="RBI40" s="1354"/>
      <c r="RBJ40" s="1354"/>
      <c r="RBK40" s="1354"/>
      <c r="RBL40" s="1354"/>
      <c r="RBM40" s="1354"/>
      <c r="RBN40" s="1354"/>
      <c r="RBO40" s="1354"/>
      <c r="RBP40" s="1354"/>
      <c r="RBQ40" s="1354"/>
      <c r="RBR40" s="1354"/>
      <c r="RBS40" s="1354"/>
      <c r="RBT40" s="1354"/>
      <c r="RBU40" s="1354"/>
      <c r="RBV40" s="1354"/>
      <c r="RBW40" s="1354"/>
      <c r="RBX40" s="1354"/>
      <c r="RBY40" s="1354"/>
      <c r="RBZ40" s="1354"/>
      <c r="RCA40" s="1354"/>
      <c r="RCB40" s="1354"/>
      <c r="RCC40" s="1354"/>
      <c r="RCD40" s="1354"/>
      <c r="RCE40" s="1354"/>
      <c r="RCF40" s="1354"/>
      <c r="RCG40" s="1354"/>
      <c r="RCH40" s="1354"/>
      <c r="RCI40" s="1354"/>
      <c r="RCJ40" s="1354"/>
      <c r="RCK40" s="1354"/>
      <c r="RCL40" s="1354"/>
      <c r="RCM40" s="1354"/>
      <c r="RCN40" s="1354"/>
      <c r="RCO40" s="1354"/>
      <c r="RCP40" s="1354"/>
      <c r="RCQ40" s="1354"/>
      <c r="RCR40" s="1354"/>
      <c r="RCS40" s="1354"/>
      <c r="RCT40" s="1354"/>
      <c r="RCU40" s="1354"/>
      <c r="RCV40" s="1354"/>
      <c r="RCW40" s="1354"/>
      <c r="RCX40" s="1354"/>
      <c r="RCY40" s="1354"/>
      <c r="RCZ40" s="1354"/>
      <c r="RDA40" s="1354"/>
      <c r="RDB40" s="1354"/>
      <c r="RDC40" s="1354"/>
      <c r="RDD40" s="1354"/>
      <c r="RDE40" s="1354"/>
      <c r="RDF40" s="1354"/>
      <c r="RDG40" s="1354"/>
      <c r="RDH40" s="1354"/>
      <c r="RDI40" s="1354"/>
      <c r="RDJ40" s="1354"/>
      <c r="RDK40" s="1354"/>
      <c r="RDL40" s="1354"/>
      <c r="RDM40" s="1354"/>
      <c r="RDN40" s="1354"/>
      <c r="RDO40" s="1354"/>
      <c r="RDP40" s="1354"/>
      <c r="RDQ40" s="1354"/>
      <c r="RDR40" s="1354"/>
      <c r="RDS40" s="1354"/>
      <c r="RDT40" s="1354"/>
      <c r="RDU40" s="1354"/>
      <c r="RDV40" s="1354"/>
      <c r="RDW40" s="1354"/>
      <c r="RDX40" s="1354"/>
      <c r="RDY40" s="1354"/>
      <c r="RDZ40" s="1354"/>
      <c r="REA40" s="1354"/>
      <c r="REB40" s="1354"/>
      <c r="REC40" s="1354"/>
      <c r="RED40" s="1354"/>
      <c r="REE40" s="1354"/>
      <c r="REF40" s="1354"/>
      <c r="REG40" s="1354"/>
      <c r="REH40" s="1354"/>
      <c r="REI40" s="1354"/>
      <c r="REJ40" s="1354"/>
      <c r="REK40" s="1354"/>
      <c r="REL40" s="1354"/>
      <c r="REM40" s="1354"/>
      <c r="REN40" s="1354"/>
      <c r="REO40" s="1354"/>
      <c r="REP40" s="1354"/>
      <c r="REQ40" s="1354"/>
      <c r="RER40" s="1354"/>
      <c r="RES40" s="1354"/>
      <c r="RET40" s="1354"/>
      <c r="REU40" s="1354"/>
      <c r="REV40" s="1354"/>
      <c r="REW40" s="1354"/>
      <c r="REX40" s="1354"/>
      <c r="REY40" s="1354"/>
      <c r="REZ40" s="1354"/>
      <c r="RFA40" s="1354"/>
      <c r="RFB40" s="1354"/>
      <c r="RFC40" s="1354"/>
      <c r="RFD40" s="1354"/>
      <c r="RFE40" s="1354"/>
      <c r="RFF40" s="1354"/>
      <c r="RFG40" s="1354"/>
      <c r="RFH40" s="1354"/>
      <c r="RFI40" s="1354"/>
      <c r="RFJ40" s="1354"/>
      <c r="RFK40" s="1354"/>
      <c r="RFL40" s="1354"/>
      <c r="RFM40" s="1354"/>
      <c r="RFN40" s="1354"/>
      <c r="RFO40" s="1354"/>
      <c r="RFP40" s="1354"/>
      <c r="RFQ40" s="1354"/>
      <c r="RFR40" s="1354"/>
      <c r="RFS40" s="1354"/>
      <c r="RFT40" s="1354"/>
      <c r="RFU40" s="1354"/>
      <c r="RFV40" s="1354"/>
      <c r="RFW40" s="1354"/>
      <c r="RFX40" s="1354"/>
      <c r="RFY40" s="1354"/>
      <c r="RFZ40" s="1354"/>
      <c r="RGA40" s="1354"/>
      <c r="RGB40" s="1354"/>
      <c r="RGC40" s="1354"/>
      <c r="RGD40" s="1354"/>
      <c r="RGE40" s="1354"/>
      <c r="RGF40" s="1354"/>
      <c r="RGG40" s="1354"/>
      <c r="RGH40" s="1354"/>
      <c r="RGI40" s="1354"/>
      <c r="RGJ40" s="1354"/>
      <c r="RGK40" s="1354"/>
      <c r="RGL40" s="1354"/>
      <c r="RGM40" s="1354"/>
      <c r="RGN40" s="1354"/>
      <c r="RGO40" s="1354"/>
      <c r="RGP40" s="1354"/>
      <c r="RGQ40" s="1354"/>
      <c r="RGR40" s="1354"/>
      <c r="RGS40" s="1354"/>
      <c r="RGT40" s="1354"/>
      <c r="RGU40" s="1354"/>
      <c r="RGV40" s="1354"/>
      <c r="RGW40" s="1354"/>
      <c r="RGX40" s="1354"/>
      <c r="RGY40" s="1354"/>
      <c r="RGZ40" s="1354"/>
      <c r="RHA40" s="1354"/>
      <c r="RHB40" s="1354"/>
      <c r="RHC40" s="1354"/>
      <c r="RHD40" s="1354"/>
      <c r="RHE40" s="1354"/>
      <c r="RHF40" s="1354"/>
      <c r="RHG40" s="1354"/>
      <c r="RHH40" s="1354"/>
      <c r="RHI40" s="1354"/>
      <c r="RHJ40" s="1354"/>
      <c r="RHK40" s="1354"/>
      <c r="RHL40" s="1354"/>
      <c r="RHM40" s="1354"/>
      <c r="RHN40" s="1354"/>
      <c r="RHO40" s="1354"/>
      <c r="RHP40" s="1354"/>
      <c r="RHQ40" s="1354"/>
      <c r="RHR40" s="1354"/>
      <c r="RHS40" s="1354"/>
      <c r="RHT40" s="1354"/>
      <c r="RHU40" s="1354"/>
      <c r="RHV40" s="1354"/>
      <c r="RHW40" s="1354"/>
      <c r="RHX40" s="1354"/>
      <c r="RHY40" s="1354"/>
      <c r="RHZ40" s="1354"/>
      <c r="RIA40" s="1354"/>
      <c r="RIB40" s="1354"/>
      <c r="RIC40" s="1354"/>
      <c r="RID40" s="1354"/>
      <c r="RIE40" s="1354"/>
      <c r="RIF40" s="1354"/>
      <c r="RIG40" s="1354"/>
      <c r="RIH40" s="1354"/>
      <c r="RII40" s="1354"/>
      <c r="RIJ40" s="1354"/>
      <c r="RIK40" s="1354"/>
      <c r="RIL40" s="1354"/>
      <c r="RIM40" s="1354"/>
      <c r="RIN40" s="1354"/>
      <c r="RIO40" s="1354"/>
      <c r="RIP40" s="1354"/>
      <c r="RIQ40" s="1354"/>
      <c r="RIR40" s="1354"/>
      <c r="RIS40" s="1354"/>
      <c r="RIT40" s="1354"/>
      <c r="RIU40" s="1354"/>
      <c r="RIV40" s="1354"/>
      <c r="RIW40" s="1354"/>
      <c r="RIX40" s="1354"/>
      <c r="RIY40" s="1354"/>
      <c r="RIZ40" s="1354"/>
      <c r="RJA40" s="1354"/>
      <c r="RJB40" s="1354"/>
      <c r="RJC40" s="1354"/>
      <c r="RJD40" s="1354"/>
      <c r="RJE40" s="1354"/>
      <c r="RJF40" s="1354"/>
      <c r="RJG40" s="1354"/>
      <c r="RJH40" s="1354"/>
      <c r="RJI40" s="1354"/>
      <c r="RJJ40" s="1354"/>
      <c r="RJK40" s="1354"/>
      <c r="RJL40" s="1354"/>
      <c r="RJM40" s="1354"/>
      <c r="RJN40" s="1354"/>
      <c r="RJO40" s="1354"/>
      <c r="RJP40" s="1354"/>
      <c r="RJQ40" s="1354"/>
      <c r="RJR40" s="1354"/>
      <c r="RJS40" s="1354"/>
      <c r="RJT40" s="1354"/>
      <c r="RJU40" s="1354"/>
      <c r="RJV40" s="1354"/>
      <c r="RJW40" s="1354"/>
      <c r="RJX40" s="1354"/>
      <c r="RJY40" s="1354"/>
      <c r="RJZ40" s="1354"/>
      <c r="RKA40" s="1354"/>
      <c r="RKB40" s="1354"/>
      <c r="RKC40" s="1354"/>
      <c r="RKD40" s="1354"/>
      <c r="RKE40" s="1354"/>
      <c r="RKF40" s="1354"/>
      <c r="RKG40" s="1354"/>
      <c r="RKH40" s="1354"/>
      <c r="RKI40" s="1354"/>
      <c r="RKJ40" s="1354"/>
      <c r="RKK40" s="1354"/>
      <c r="RKL40" s="1354"/>
      <c r="RKM40" s="1354"/>
      <c r="RKN40" s="1354"/>
      <c r="RKO40" s="1354"/>
      <c r="RKP40" s="1354"/>
      <c r="RKQ40" s="1354"/>
      <c r="RKR40" s="1354"/>
      <c r="RKS40" s="1354"/>
      <c r="RKT40" s="1354"/>
      <c r="RKU40" s="1354"/>
      <c r="RKV40" s="1354"/>
      <c r="RKW40" s="1354"/>
      <c r="RKX40" s="1354"/>
      <c r="RKY40" s="1354"/>
      <c r="RKZ40" s="1354"/>
      <c r="RLA40" s="1354"/>
      <c r="RLB40" s="1354"/>
      <c r="RLC40" s="1354"/>
      <c r="RLD40" s="1354"/>
      <c r="RLE40" s="1354"/>
      <c r="RLF40" s="1354"/>
      <c r="RLG40" s="1354"/>
      <c r="RLH40" s="1354"/>
      <c r="RLI40" s="1354"/>
      <c r="RLJ40" s="1354"/>
      <c r="RLK40" s="1354"/>
      <c r="RLL40" s="1354"/>
      <c r="RLM40" s="1354"/>
      <c r="RLN40" s="1354"/>
      <c r="RLO40" s="1354"/>
      <c r="RLP40" s="1354"/>
      <c r="RLQ40" s="1354"/>
      <c r="RLR40" s="1354"/>
      <c r="RLS40" s="1354"/>
      <c r="RLT40" s="1354"/>
      <c r="RLU40" s="1354"/>
      <c r="RLV40" s="1354"/>
      <c r="RLW40" s="1354"/>
      <c r="RLX40" s="1354"/>
      <c r="RLY40" s="1354"/>
      <c r="RLZ40" s="1354"/>
      <c r="RMA40" s="1354"/>
      <c r="RMB40" s="1354"/>
      <c r="RMC40" s="1354"/>
      <c r="RMD40" s="1354"/>
      <c r="RME40" s="1354"/>
      <c r="RMF40" s="1354"/>
      <c r="RMG40" s="1354"/>
      <c r="RMH40" s="1354"/>
      <c r="RMI40" s="1354"/>
      <c r="RMJ40" s="1354"/>
      <c r="RMK40" s="1354"/>
      <c r="RML40" s="1354"/>
      <c r="RMM40" s="1354"/>
      <c r="RMN40" s="1354"/>
      <c r="RMO40" s="1354"/>
      <c r="RMP40" s="1354"/>
      <c r="RMQ40" s="1354"/>
      <c r="RMR40" s="1354"/>
      <c r="RMS40" s="1354"/>
      <c r="RMT40" s="1354"/>
      <c r="RMU40" s="1354"/>
      <c r="RMV40" s="1354"/>
      <c r="RMW40" s="1354"/>
      <c r="RMX40" s="1354"/>
      <c r="RMY40" s="1354"/>
      <c r="RMZ40" s="1354"/>
      <c r="RNA40" s="1354"/>
      <c r="RNB40" s="1354"/>
      <c r="RNC40" s="1354"/>
      <c r="RND40" s="1354"/>
      <c r="RNE40" s="1354"/>
      <c r="RNF40" s="1354"/>
      <c r="RNG40" s="1354"/>
      <c r="RNH40" s="1354"/>
      <c r="RNI40" s="1354"/>
      <c r="RNJ40" s="1354"/>
      <c r="RNK40" s="1354"/>
      <c r="RNL40" s="1354"/>
      <c r="RNM40" s="1354"/>
      <c r="RNN40" s="1354"/>
      <c r="RNO40" s="1354"/>
      <c r="RNP40" s="1354"/>
      <c r="RNQ40" s="1354"/>
      <c r="RNR40" s="1354"/>
      <c r="RNS40" s="1354"/>
      <c r="RNT40" s="1354"/>
      <c r="RNU40" s="1354"/>
      <c r="RNV40" s="1354"/>
      <c r="RNW40" s="1354"/>
      <c r="RNX40" s="1354"/>
      <c r="RNY40" s="1354"/>
      <c r="RNZ40" s="1354"/>
      <c r="ROA40" s="1354"/>
      <c r="ROB40" s="1354"/>
      <c r="ROC40" s="1354"/>
      <c r="ROD40" s="1354"/>
      <c r="ROE40" s="1354"/>
      <c r="ROF40" s="1354"/>
      <c r="ROG40" s="1354"/>
      <c r="ROH40" s="1354"/>
      <c r="ROI40" s="1354"/>
      <c r="ROJ40" s="1354"/>
      <c r="ROK40" s="1354"/>
      <c r="ROL40" s="1354"/>
      <c r="ROM40" s="1354"/>
      <c r="RON40" s="1354"/>
      <c r="ROO40" s="1354"/>
      <c r="ROP40" s="1354"/>
      <c r="ROQ40" s="1354"/>
      <c r="ROR40" s="1354"/>
      <c r="ROS40" s="1354"/>
      <c r="ROT40" s="1354"/>
      <c r="ROU40" s="1354"/>
      <c r="ROV40" s="1354"/>
      <c r="ROW40" s="1354"/>
      <c r="ROX40" s="1354"/>
      <c r="ROY40" s="1354"/>
      <c r="ROZ40" s="1354"/>
      <c r="RPA40" s="1354"/>
      <c r="RPB40" s="1354"/>
      <c r="RPC40" s="1354"/>
      <c r="RPD40" s="1354"/>
      <c r="RPE40" s="1354"/>
      <c r="RPF40" s="1354"/>
      <c r="RPG40" s="1354"/>
      <c r="RPH40" s="1354"/>
      <c r="RPI40" s="1354"/>
      <c r="RPJ40" s="1354"/>
      <c r="RPK40" s="1354"/>
      <c r="RPL40" s="1354"/>
      <c r="RPM40" s="1354"/>
      <c r="RPN40" s="1354"/>
      <c r="RPO40" s="1354"/>
      <c r="RPP40" s="1354"/>
      <c r="RPQ40" s="1354"/>
      <c r="RPR40" s="1354"/>
      <c r="RPS40" s="1354"/>
      <c r="RPT40" s="1354"/>
      <c r="RPU40" s="1354"/>
      <c r="RPV40" s="1354"/>
      <c r="RPW40" s="1354"/>
      <c r="RPX40" s="1354"/>
      <c r="RPY40" s="1354"/>
      <c r="RPZ40" s="1354"/>
      <c r="RQA40" s="1354"/>
      <c r="RQB40" s="1354"/>
      <c r="RQC40" s="1354"/>
      <c r="RQD40" s="1354"/>
      <c r="RQE40" s="1354"/>
      <c r="RQF40" s="1354"/>
      <c r="RQG40" s="1354"/>
      <c r="RQH40" s="1354"/>
      <c r="RQI40" s="1354"/>
      <c r="RQJ40" s="1354"/>
      <c r="RQK40" s="1354"/>
      <c r="RQL40" s="1354"/>
      <c r="RQM40" s="1354"/>
      <c r="RQN40" s="1354"/>
      <c r="RQO40" s="1354"/>
      <c r="RQP40" s="1354"/>
      <c r="RQQ40" s="1354"/>
      <c r="RQR40" s="1354"/>
      <c r="RQS40" s="1354"/>
      <c r="RQT40" s="1354"/>
      <c r="RQU40" s="1354"/>
      <c r="RQV40" s="1354"/>
      <c r="RQW40" s="1354"/>
      <c r="RQX40" s="1354"/>
      <c r="RQY40" s="1354"/>
      <c r="RQZ40" s="1354"/>
      <c r="RRA40" s="1354"/>
      <c r="RRB40" s="1354"/>
      <c r="RRC40" s="1354"/>
      <c r="RRD40" s="1354"/>
      <c r="RRE40" s="1354"/>
      <c r="RRF40" s="1354"/>
      <c r="RRG40" s="1354"/>
      <c r="RRH40" s="1354"/>
      <c r="RRI40" s="1354"/>
      <c r="RRJ40" s="1354"/>
      <c r="RRK40" s="1354"/>
      <c r="RRL40" s="1354"/>
      <c r="RRM40" s="1354"/>
      <c r="RRN40" s="1354"/>
      <c r="RRO40" s="1354"/>
      <c r="RRP40" s="1354"/>
      <c r="RRQ40" s="1354"/>
      <c r="RRR40" s="1354"/>
      <c r="RRS40" s="1354"/>
      <c r="RRT40" s="1354"/>
      <c r="RRU40" s="1354"/>
      <c r="RRV40" s="1354"/>
      <c r="RRW40" s="1354"/>
      <c r="RRX40" s="1354"/>
      <c r="RRY40" s="1354"/>
      <c r="RRZ40" s="1354"/>
      <c r="RSA40" s="1354"/>
      <c r="RSB40" s="1354"/>
      <c r="RSC40" s="1354"/>
      <c r="RSD40" s="1354"/>
      <c r="RSE40" s="1354"/>
      <c r="RSF40" s="1354"/>
      <c r="RSG40" s="1354"/>
      <c r="RSH40" s="1354"/>
      <c r="RSI40" s="1354"/>
      <c r="RSJ40" s="1354"/>
      <c r="RSK40" s="1354"/>
      <c r="RSL40" s="1354"/>
      <c r="RSM40" s="1354"/>
      <c r="RSN40" s="1354"/>
      <c r="RSO40" s="1354"/>
      <c r="RSP40" s="1354"/>
      <c r="RSQ40" s="1354"/>
      <c r="RSR40" s="1354"/>
      <c r="RSS40" s="1354"/>
      <c r="RST40" s="1354"/>
      <c r="RSU40" s="1354"/>
      <c r="RSV40" s="1354"/>
      <c r="RSW40" s="1354"/>
      <c r="RSX40" s="1354"/>
      <c r="RSY40" s="1354"/>
      <c r="RSZ40" s="1354"/>
      <c r="RTA40" s="1354"/>
      <c r="RTB40" s="1354"/>
      <c r="RTC40" s="1354"/>
      <c r="RTD40" s="1354"/>
      <c r="RTE40" s="1354"/>
      <c r="RTF40" s="1354"/>
      <c r="RTG40" s="1354"/>
      <c r="RTH40" s="1354"/>
      <c r="RTI40" s="1354"/>
      <c r="RTJ40" s="1354"/>
      <c r="RTK40" s="1354"/>
      <c r="RTL40" s="1354"/>
      <c r="RTM40" s="1354"/>
      <c r="RTN40" s="1354"/>
      <c r="RTO40" s="1354"/>
      <c r="RTP40" s="1354"/>
      <c r="RTQ40" s="1354"/>
      <c r="RTR40" s="1354"/>
      <c r="RTS40" s="1354"/>
      <c r="RTT40" s="1354"/>
      <c r="RTU40" s="1354"/>
      <c r="RTV40" s="1354"/>
      <c r="RTW40" s="1354"/>
      <c r="RTX40" s="1354"/>
      <c r="RTY40" s="1354"/>
      <c r="RTZ40" s="1354"/>
      <c r="RUA40" s="1354"/>
      <c r="RUB40" s="1354"/>
      <c r="RUC40" s="1354"/>
      <c r="RUD40" s="1354"/>
      <c r="RUE40" s="1354"/>
      <c r="RUF40" s="1354"/>
      <c r="RUG40" s="1354"/>
      <c r="RUH40" s="1354"/>
      <c r="RUI40" s="1354"/>
      <c r="RUJ40" s="1354"/>
      <c r="RUK40" s="1354"/>
      <c r="RUL40" s="1354"/>
      <c r="RUM40" s="1354"/>
      <c r="RUN40" s="1354"/>
      <c r="RUO40" s="1354"/>
      <c r="RUP40" s="1354"/>
      <c r="RUQ40" s="1354"/>
      <c r="RUR40" s="1354"/>
      <c r="RUS40" s="1354"/>
      <c r="RUT40" s="1354"/>
      <c r="RUU40" s="1354"/>
      <c r="RUV40" s="1354"/>
      <c r="RUW40" s="1354"/>
      <c r="RUX40" s="1354"/>
      <c r="RUY40" s="1354"/>
      <c r="RUZ40" s="1354"/>
      <c r="RVA40" s="1354"/>
      <c r="RVB40" s="1354"/>
      <c r="RVC40" s="1354"/>
      <c r="RVD40" s="1354"/>
      <c r="RVE40" s="1354"/>
      <c r="RVF40" s="1354"/>
      <c r="RVG40" s="1354"/>
      <c r="RVH40" s="1354"/>
      <c r="RVI40" s="1354"/>
      <c r="RVJ40" s="1354"/>
      <c r="RVK40" s="1354"/>
      <c r="RVL40" s="1354"/>
      <c r="RVM40" s="1354"/>
      <c r="RVN40" s="1354"/>
      <c r="RVO40" s="1354"/>
      <c r="RVP40" s="1354"/>
      <c r="RVQ40" s="1354"/>
      <c r="RVR40" s="1354"/>
      <c r="RVS40" s="1354"/>
      <c r="RVT40" s="1354"/>
      <c r="RVU40" s="1354"/>
      <c r="RVV40" s="1354"/>
      <c r="RVW40" s="1354"/>
      <c r="RVX40" s="1354"/>
      <c r="RVY40" s="1354"/>
      <c r="RVZ40" s="1354"/>
      <c r="RWA40" s="1354"/>
      <c r="RWB40" s="1354"/>
      <c r="RWC40" s="1354"/>
      <c r="RWD40" s="1354"/>
      <c r="RWE40" s="1354"/>
      <c r="RWF40" s="1354"/>
      <c r="RWG40" s="1354"/>
      <c r="RWH40" s="1354"/>
      <c r="RWI40" s="1354"/>
      <c r="RWJ40" s="1354"/>
      <c r="RWK40" s="1354"/>
      <c r="RWL40" s="1354"/>
      <c r="RWM40" s="1354"/>
      <c r="RWN40" s="1354"/>
      <c r="RWO40" s="1354"/>
      <c r="RWP40" s="1354"/>
      <c r="RWQ40" s="1354"/>
      <c r="RWR40" s="1354"/>
      <c r="RWS40" s="1354"/>
      <c r="RWT40" s="1354"/>
      <c r="RWU40" s="1354"/>
      <c r="RWV40" s="1354"/>
      <c r="RWW40" s="1354"/>
      <c r="RWX40" s="1354"/>
      <c r="RWY40" s="1354"/>
      <c r="RWZ40" s="1354"/>
      <c r="RXA40" s="1354"/>
      <c r="RXB40" s="1354"/>
      <c r="RXC40" s="1354"/>
      <c r="RXD40" s="1354"/>
      <c r="RXE40" s="1354"/>
      <c r="RXF40" s="1354"/>
      <c r="RXG40" s="1354"/>
      <c r="RXH40" s="1354"/>
      <c r="RXI40" s="1354"/>
      <c r="RXJ40" s="1354"/>
      <c r="RXK40" s="1354"/>
      <c r="RXL40" s="1354"/>
      <c r="RXM40" s="1354"/>
      <c r="RXN40" s="1354"/>
      <c r="RXO40" s="1354"/>
      <c r="RXP40" s="1354"/>
      <c r="RXQ40" s="1354"/>
      <c r="RXR40" s="1354"/>
      <c r="RXS40" s="1354"/>
      <c r="RXT40" s="1354"/>
      <c r="RXU40" s="1354"/>
      <c r="RXV40" s="1354"/>
      <c r="RXW40" s="1354"/>
      <c r="RXX40" s="1354"/>
      <c r="RXY40" s="1354"/>
      <c r="RXZ40" s="1354"/>
      <c r="RYA40" s="1354"/>
      <c r="RYB40" s="1354"/>
      <c r="RYC40" s="1354"/>
      <c r="RYD40" s="1354"/>
      <c r="RYE40" s="1354"/>
      <c r="RYF40" s="1354"/>
      <c r="RYG40" s="1354"/>
      <c r="RYH40" s="1354"/>
      <c r="RYI40" s="1354"/>
      <c r="RYJ40" s="1354"/>
      <c r="RYK40" s="1354"/>
      <c r="RYL40" s="1354"/>
      <c r="RYM40" s="1354"/>
      <c r="RYN40" s="1354"/>
      <c r="RYO40" s="1354"/>
      <c r="RYP40" s="1354"/>
      <c r="RYQ40" s="1354"/>
      <c r="RYR40" s="1354"/>
      <c r="RYS40" s="1354"/>
      <c r="RYT40" s="1354"/>
      <c r="RYU40" s="1354"/>
      <c r="RYV40" s="1354"/>
      <c r="RYW40" s="1354"/>
      <c r="RYX40" s="1354"/>
      <c r="RYY40" s="1354"/>
      <c r="RYZ40" s="1354"/>
      <c r="RZA40" s="1354"/>
      <c r="RZB40" s="1354"/>
      <c r="RZC40" s="1354"/>
      <c r="RZD40" s="1354"/>
      <c r="RZE40" s="1354"/>
      <c r="RZF40" s="1354"/>
      <c r="RZG40" s="1354"/>
      <c r="RZH40" s="1354"/>
      <c r="RZI40" s="1354"/>
      <c r="RZJ40" s="1354"/>
      <c r="RZK40" s="1354"/>
      <c r="RZL40" s="1354"/>
      <c r="RZM40" s="1354"/>
      <c r="RZN40" s="1354"/>
      <c r="RZO40" s="1354"/>
      <c r="RZP40" s="1354"/>
      <c r="RZQ40" s="1354"/>
      <c r="RZR40" s="1354"/>
      <c r="RZS40" s="1354"/>
      <c r="RZT40" s="1354"/>
      <c r="RZU40" s="1354"/>
      <c r="RZV40" s="1354"/>
      <c r="RZW40" s="1354"/>
      <c r="RZX40" s="1354"/>
      <c r="RZY40" s="1354"/>
      <c r="RZZ40" s="1354"/>
      <c r="SAA40" s="1354"/>
      <c r="SAB40" s="1354"/>
      <c r="SAC40" s="1354"/>
      <c r="SAD40" s="1354"/>
      <c r="SAE40" s="1354"/>
      <c r="SAF40" s="1354"/>
      <c r="SAG40" s="1354"/>
      <c r="SAH40" s="1354"/>
      <c r="SAI40" s="1354"/>
      <c r="SAJ40" s="1354"/>
      <c r="SAK40" s="1354"/>
      <c r="SAL40" s="1354"/>
      <c r="SAM40" s="1354"/>
      <c r="SAN40" s="1354"/>
      <c r="SAO40" s="1354"/>
      <c r="SAP40" s="1354"/>
      <c r="SAQ40" s="1354"/>
      <c r="SAR40" s="1354"/>
      <c r="SAS40" s="1354"/>
      <c r="SAT40" s="1354"/>
      <c r="SAU40" s="1354"/>
      <c r="SAV40" s="1354"/>
      <c r="SAW40" s="1354"/>
      <c r="SAX40" s="1354"/>
      <c r="SAY40" s="1354"/>
      <c r="SAZ40" s="1354"/>
      <c r="SBA40" s="1354"/>
      <c r="SBB40" s="1354"/>
      <c r="SBC40" s="1354"/>
      <c r="SBD40" s="1354"/>
      <c r="SBE40" s="1354"/>
      <c r="SBF40" s="1354"/>
      <c r="SBG40" s="1354"/>
      <c r="SBH40" s="1354"/>
      <c r="SBI40" s="1354"/>
      <c r="SBJ40" s="1354"/>
      <c r="SBK40" s="1354"/>
      <c r="SBL40" s="1354"/>
      <c r="SBM40" s="1354"/>
      <c r="SBN40" s="1354"/>
      <c r="SBO40" s="1354"/>
      <c r="SBP40" s="1354"/>
      <c r="SBQ40" s="1354"/>
      <c r="SBR40" s="1354"/>
      <c r="SBS40" s="1354"/>
      <c r="SBT40" s="1354"/>
      <c r="SBU40" s="1354"/>
      <c r="SBV40" s="1354"/>
      <c r="SBW40" s="1354"/>
      <c r="SBX40" s="1354"/>
      <c r="SBY40" s="1354"/>
      <c r="SBZ40" s="1354"/>
      <c r="SCA40" s="1354"/>
      <c r="SCB40" s="1354"/>
      <c r="SCC40" s="1354"/>
      <c r="SCD40" s="1354"/>
      <c r="SCE40" s="1354"/>
      <c r="SCF40" s="1354"/>
      <c r="SCG40" s="1354"/>
      <c r="SCH40" s="1354"/>
      <c r="SCI40" s="1354"/>
      <c r="SCJ40" s="1354"/>
      <c r="SCK40" s="1354"/>
      <c r="SCL40" s="1354"/>
      <c r="SCM40" s="1354"/>
      <c r="SCN40" s="1354"/>
      <c r="SCO40" s="1354"/>
      <c r="SCP40" s="1354"/>
      <c r="SCQ40" s="1354"/>
      <c r="SCR40" s="1354"/>
      <c r="SCS40" s="1354"/>
      <c r="SCT40" s="1354"/>
      <c r="SCU40" s="1354"/>
      <c r="SCV40" s="1354"/>
      <c r="SCW40" s="1354"/>
      <c r="SCX40" s="1354"/>
      <c r="SCY40" s="1354"/>
      <c r="SCZ40" s="1354"/>
      <c r="SDA40" s="1354"/>
      <c r="SDB40" s="1354"/>
      <c r="SDC40" s="1354"/>
      <c r="SDD40" s="1354"/>
      <c r="SDE40" s="1354"/>
      <c r="SDF40" s="1354"/>
      <c r="SDG40" s="1354"/>
      <c r="SDH40" s="1354"/>
      <c r="SDI40" s="1354"/>
      <c r="SDJ40" s="1354"/>
      <c r="SDK40" s="1354"/>
      <c r="SDL40" s="1354"/>
      <c r="SDM40" s="1354"/>
      <c r="SDN40" s="1354"/>
      <c r="SDO40" s="1354"/>
      <c r="SDP40" s="1354"/>
      <c r="SDQ40" s="1354"/>
      <c r="SDR40" s="1354"/>
      <c r="SDS40" s="1354"/>
      <c r="SDT40" s="1354"/>
      <c r="SDU40" s="1354"/>
      <c r="SDV40" s="1354"/>
      <c r="SDW40" s="1354"/>
      <c r="SDX40" s="1354"/>
      <c r="SDY40" s="1354"/>
      <c r="SDZ40" s="1354"/>
      <c r="SEA40" s="1354"/>
      <c r="SEB40" s="1354"/>
      <c r="SEC40" s="1354"/>
      <c r="SED40" s="1354"/>
      <c r="SEE40" s="1354"/>
      <c r="SEF40" s="1354"/>
      <c r="SEG40" s="1354"/>
      <c r="SEH40" s="1354"/>
      <c r="SEI40" s="1354"/>
      <c r="SEJ40" s="1354"/>
      <c r="SEK40" s="1354"/>
      <c r="SEL40" s="1354"/>
      <c r="SEM40" s="1354"/>
      <c r="SEN40" s="1354"/>
      <c r="SEO40" s="1354"/>
      <c r="SEP40" s="1354"/>
      <c r="SEQ40" s="1354"/>
      <c r="SER40" s="1354"/>
      <c r="SES40" s="1354"/>
      <c r="SET40" s="1354"/>
      <c r="SEU40" s="1354"/>
      <c r="SEV40" s="1354"/>
      <c r="SEW40" s="1354"/>
      <c r="SEX40" s="1354"/>
      <c r="SEY40" s="1354"/>
      <c r="SEZ40" s="1354"/>
      <c r="SFA40" s="1354"/>
      <c r="SFB40" s="1354"/>
      <c r="SFC40" s="1354"/>
      <c r="SFD40" s="1354"/>
      <c r="SFE40" s="1354"/>
      <c r="SFF40" s="1354"/>
      <c r="SFG40" s="1354"/>
      <c r="SFH40" s="1354"/>
      <c r="SFI40" s="1354"/>
      <c r="SFJ40" s="1354"/>
      <c r="SFK40" s="1354"/>
      <c r="SFL40" s="1354"/>
      <c r="SFM40" s="1354"/>
      <c r="SFN40" s="1354"/>
      <c r="SFO40" s="1354"/>
      <c r="SFP40" s="1354"/>
      <c r="SFQ40" s="1354"/>
      <c r="SFR40" s="1354"/>
      <c r="SFS40" s="1354"/>
      <c r="SFT40" s="1354"/>
      <c r="SFU40" s="1354"/>
      <c r="SFV40" s="1354"/>
      <c r="SFW40" s="1354"/>
      <c r="SFX40" s="1354"/>
      <c r="SFY40" s="1354"/>
      <c r="SFZ40" s="1354"/>
      <c r="SGA40" s="1354"/>
      <c r="SGB40" s="1354"/>
      <c r="SGC40" s="1354"/>
      <c r="SGD40" s="1354"/>
      <c r="SGE40" s="1354"/>
      <c r="SGF40" s="1354"/>
      <c r="SGG40" s="1354"/>
      <c r="SGH40" s="1354"/>
      <c r="SGI40" s="1354"/>
      <c r="SGJ40" s="1354"/>
      <c r="SGK40" s="1354"/>
      <c r="SGL40" s="1354"/>
      <c r="SGM40" s="1354"/>
      <c r="SGN40" s="1354"/>
      <c r="SGO40" s="1354"/>
      <c r="SGP40" s="1354"/>
      <c r="SGQ40" s="1354"/>
      <c r="SGR40" s="1354"/>
      <c r="SGS40" s="1354"/>
      <c r="SGT40" s="1354"/>
      <c r="SGU40" s="1354"/>
      <c r="SGV40" s="1354"/>
      <c r="SGW40" s="1354"/>
      <c r="SGX40" s="1354"/>
      <c r="SGY40" s="1354"/>
      <c r="SGZ40" s="1354"/>
      <c r="SHA40" s="1354"/>
      <c r="SHB40" s="1354"/>
      <c r="SHC40" s="1354"/>
      <c r="SHD40" s="1354"/>
      <c r="SHE40" s="1354"/>
      <c r="SHF40" s="1354"/>
      <c r="SHG40" s="1354"/>
      <c r="SHH40" s="1354"/>
      <c r="SHI40" s="1354"/>
      <c r="SHJ40" s="1354"/>
      <c r="SHK40" s="1354"/>
      <c r="SHL40" s="1354"/>
      <c r="SHM40" s="1354"/>
      <c r="SHN40" s="1354"/>
      <c r="SHO40" s="1354"/>
      <c r="SHP40" s="1354"/>
      <c r="SHQ40" s="1354"/>
      <c r="SHR40" s="1354"/>
      <c r="SHS40" s="1354"/>
      <c r="SHT40" s="1354"/>
      <c r="SHU40" s="1354"/>
      <c r="SHV40" s="1354"/>
      <c r="SHW40" s="1354"/>
      <c r="SHX40" s="1354"/>
      <c r="SHY40" s="1354"/>
      <c r="SHZ40" s="1354"/>
      <c r="SIA40" s="1354"/>
      <c r="SIB40" s="1354"/>
      <c r="SIC40" s="1354"/>
      <c r="SID40" s="1354"/>
      <c r="SIE40" s="1354"/>
      <c r="SIF40" s="1354"/>
      <c r="SIG40" s="1354"/>
      <c r="SIH40" s="1354"/>
      <c r="SII40" s="1354"/>
      <c r="SIJ40" s="1354"/>
      <c r="SIK40" s="1354"/>
      <c r="SIL40" s="1354"/>
      <c r="SIM40" s="1354"/>
      <c r="SIN40" s="1354"/>
      <c r="SIO40" s="1354"/>
      <c r="SIP40" s="1354"/>
      <c r="SIQ40" s="1354"/>
      <c r="SIR40" s="1354"/>
      <c r="SIS40" s="1354"/>
      <c r="SIT40" s="1354"/>
      <c r="SIU40" s="1354"/>
      <c r="SIV40" s="1354"/>
      <c r="SIW40" s="1354"/>
      <c r="SIX40" s="1354"/>
      <c r="SIY40" s="1354"/>
      <c r="SIZ40" s="1354"/>
      <c r="SJA40" s="1354"/>
      <c r="SJB40" s="1354"/>
      <c r="SJC40" s="1354"/>
      <c r="SJD40" s="1354"/>
      <c r="SJE40" s="1354"/>
      <c r="SJF40" s="1354"/>
      <c r="SJG40" s="1354"/>
      <c r="SJH40" s="1354"/>
      <c r="SJI40" s="1354"/>
      <c r="SJJ40" s="1354"/>
      <c r="SJK40" s="1354"/>
      <c r="SJL40" s="1354"/>
      <c r="SJM40" s="1354"/>
      <c r="SJN40" s="1354"/>
      <c r="SJO40" s="1354"/>
      <c r="SJP40" s="1354"/>
      <c r="SJQ40" s="1354"/>
      <c r="SJR40" s="1354"/>
      <c r="SJS40" s="1354"/>
      <c r="SJT40" s="1354"/>
      <c r="SJU40" s="1354"/>
      <c r="SJV40" s="1354"/>
      <c r="SJW40" s="1354"/>
      <c r="SJX40" s="1354"/>
      <c r="SJY40" s="1354"/>
      <c r="SJZ40" s="1354"/>
      <c r="SKA40" s="1354"/>
      <c r="SKB40" s="1354"/>
      <c r="SKC40" s="1354"/>
      <c r="SKD40" s="1354"/>
      <c r="SKE40" s="1354"/>
      <c r="SKF40" s="1354"/>
      <c r="SKG40" s="1354"/>
      <c r="SKH40" s="1354"/>
      <c r="SKI40" s="1354"/>
      <c r="SKJ40" s="1354"/>
      <c r="SKK40" s="1354"/>
      <c r="SKL40" s="1354"/>
      <c r="SKM40" s="1354"/>
      <c r="SKN40" s="1354"/>
      <c r="SKO40" s="1354"/>
      <c r="SKP40" s="1354"/>
      <c r="SKQ40" s="1354"/>
      <c r="SKR40" s="1354"/>
      <c r="SKS40" s="1354"/>
      <c r="SKT40" s="1354"/>
      <c r="SKU40" s="1354"/>
      <c r="SKV40" s="1354"/>
      <c r="SKW40" s="1354"/>
      <c r="SKX40" s="1354"/>
      <c r="SKY40" s="1354"/>
      <c r="SKZ40" s="1354"/>
      <c r="SLA40" s="1354"/>
      <c r="SLB40" s="1354"/>
      <c r="SLC40" s="1354"/>
      <c r="SLD40" s="1354"/>
      <c r="SLE40" s="1354"/>
      <c r="SLF40" s="1354"/>
      <c r="SLG40" s="1354"/>
      <c r="SLH40" s="1354"/>
      <c r="SLI40" s="1354"/>
      <c r="SLJ40" s="1354"/>
      <c r="SLK40" s="1354"/>
      <c r="SLL40" s="1354"/>
      <c r="SLM40" s="1354"/>
      <c r="SLN40" s="1354"/>
      <c r="SLO40" s="1354"/>
      <c r="SLP40" s="1354"/>
      <c r="SLQ40" s="1354"/>
      <c r="SLR40" s="1354"/>
      <c r="SLS40" s="1354"/>
      <c r="SLT40" s="1354"/>
      <c r="SLU40" s="1354"/>
      <c r="SLV40" s="1354"/>
      <c r="SLW40" s="1354"/>
      <c r="SLX40" s="1354"/>
      <c r="SLY40" s="1354"/>
      <c r="SLZ40" s="1354"/>
      <c r="SMA40" s="1354"/>
      <c r="SMB40" s="1354"/>
      <c r="SMC40" s="1354"/>
      <c r="SMD40" s="1354"/>
      <c r="SME40" s="1354"/>
      <c r="SMF40" s="1354"/>
      <c r="SMG40" s="1354"/>
      <c r="SMH40" s="1354"/>
      <c r="SMI40" s="1354"/>
      <c r="SMJ40" s="1354"/>
      <c r="SMK40" s="1354"/>
      <c r="SML40" s="1354"/>
      <c r="SMM40" s="1354"/>
      <c r="SMN40" s="1354"/>
      <c r="SMO40" s="1354"/>
      <c r="SMP40" s="1354"/>
      <c r="SMQ40" s="1354"/>
      <c r="SMR40" s="1354"/>
      <c r="SMS40" s="1354"/>
      <c r="SMT40" s="1354"/>
      <c r="SMU40" s="1354"/>
      <c r="SMV40" s="1354"/>
      <c r="SMW40" s="1354"/>
      <c r="SMX40" s="1354"/>
      <c r="SMY40" s="1354"/>
      <c r="SMZ40" s="1354"/>
      <c r="SNA40" s="1354"/>
      <c r="SNB40" s="1354"/>
      <c r="SNC40" s="1354"/>
      <c r="SND40" s="1354"/>
      <c r="SNE40" s="1354"/>
      <c r="SNF40" s="1354"/>
      <c r="SNG40" s="1354"/>
      <c r="SNH40" s="1354"/>
      <c r="SNI40" s="1354"/>
      <c r="SNJ40" s="1354"/>
      <c r="SNK40" s="1354"/>
      <c r="SNL40" s="1354"/>
      <c r="SNM40" s="1354"/>
      <c r="SNN40" s="1354"/>
      <c r="SNO40" s="1354"/>
      <c r="SNP40" s="1354"/>
      <c r="SNQ40" s="1354"/>
      <c r="SNR40" s="1354"/>
      <c r="SNS40" s="1354"/>
      <c r="SNT40" s="1354"/>
      <c r="SNU40" s="1354"/>
      <c r="SNV40" s="1354"/>
      <c r="SNW40" s="1354"/>
      <c r="SNX40" s="1354"/>
      <c r="SNY40" s="1354"/>
      <c r="SNZ40" s="1354"/>
      <c r="SOA40" s="1354"/>
      <c r="SOB40" s="1354"/>
      <c r="SOC40" s="1354"/>
      <c r="SOD40" s="1354"/>
      <c r="SOE40" s="1354"/>
      <c r="SOF40" s="1354"/>
      <c r="SOG40" s="1354"/>
      <c r="SOH40" s="1354"/>
      <c r="SOI40" s="1354"/>
      <c r="SOJ40" s="1354"/>
      <c r="SOK40" s="1354"/>
      <c r="SOL40" s="1354"/>
      <c r="SOM40" s="1354"/>
      <c r="SON40" s="1354"/>
      <c r="SOO40" s="1354"/>
      <c r="SOP40" s="1354"/>
      <c r="SOQ40" s="1354"/>
      <c r="SOR40" s="1354"/>
      <c r="SOS40" s="1354"/>
      <c r="SOT40" s="1354"/>
      <c r="SOU40" s="1354"/>
      <c r="SOV40" s="1354"/>
      <c r="SOW40" s="1354"/>
      <c r="SOX40" s="1354"/>
      <c r="SOY40" s="1354"/>
      <c r="SOZ40" s="1354"/>
      <c r="SPA40" s="1354"/>
      <c r="SPB40" s="1354"/>
      <c r="SPC40" s="1354"/>
      <c r="SPD40" s="1354"/>
      <c r="SPE40" s="1354"/>
      <c r="SPF40" s="1354"/>
      <c r="SPG40" s="1354"/>
      <c r="SPH40" s="1354"/>
      <c r="SPI40" s="1354"/>
      <c r="SPJ40" s="1354"/>
      <c r="SPK40" s="1354"/>
      <c r="SPL40" s="1354"/>
      <c r="SPM40" s="1354"/>
      <c r="SPN40" s="1354"/>
      <c r="SPO40" s="1354"/>
      <c r="SPP40" s="1354"/>
      <c r="SPQ40" s="1354"/>
      <c r="SPR40" s="1354"/>
      <c r="SPS40" s="1354"/>
      <c r="SPT40" s="1354"/>
      <c r="SPU40" s="1354"/>
      <c r="SPV40" s="1354"/>
      <c r="SPW40" s="1354"/>
      <c r="SPX40" s="1354"/>
      <c r="SPY40" s="1354"/>
      <c r="SPZ40" s="1354"/>
      <c r="SQA40" s="1354"/>
      <c r="SQB40" s="1354"/>
      <c r="SQC40" s="1354"/>
      <c r="SQD40" s="1354"/>
      <c r="SQE40" s="1354"/>
      <c r="SQF40" s="1354"/>
      <c r="SQG40" s="1354"/>
      <c r="SQH40" s="1354"/>
      <c r="SQI40" s="1354"/>
      <c r="SQJ40" s="1354"/>
      <c r="SQK40" s="1354"/>
      <c r="SQL40" s="1354"/>
      <c r="SQM40" s="1354"/>
      <c r="SQN40" s="1354"/>
      <c r="SQO40" s="1354"/>
      <c r="SQP40" s="1354"/>
      <c r="SQQ40" s="1354"/>
      <c r="SQR40" s="1354"/>
      <c r="SQS40" s="1354"/>
      <c r="SQT40" s="1354"/>
      <c r="SQU40" s="1354"/>
      <c r="SQV40" s="1354"/>
      <c r="SQW40" s="1354"/>
      <c r="SQX40" s="1354"/>
      <c r="SQY40" s="1354"/>
      <c r="SQZ40" s="1354"/>
      <c r="SRA40" s="1354"/>
      <c r="SRB40" s="1354"/>
      <c r="SRC40" s="1354"/>
      <c r="SRD40" s="1354"/>
      <c r="SRE40" s="1354"/>
      <c r="SRF40" s="1354"/>
      <c r="SRG40" s="1354"/>
      <c r="SRH40" s="1354"/>
      <c r="SRI40" s="1354"/>
      <c r="SRJ40" s="1354"/>
      <c r="SRK40" s="1354"/>
      <c r="SRL40" s="1354"/>
      <c r="SRM40" s="1354"/>
      <c r="SRN40" s="1354"/>
      <c r="SRO40" s="1354"/>
      <c r="SRP40" s="1354"/>
      <c r="SRQ40" s="1354"/>
      <c r="SRR40" s="1354"/>
      <c r="SRS40" s="1354"/>
      <c r="SRT40" s="1354"/>
      <c r="SRU40" s="1354"/>
      <c r="SRV40" s="1354"/>
      <c r="SRW40" s="1354"/>
      <c r="SRX40" s="1354"/>
      <c r="SRY40" s="1354"/>
      <c r="SRZ40" s="1354"/>
      <c r="SSA40" s="1354"/>
      <c r="SSB40" s="1354"/>
      <c r="SSC40" s="1354"/>
      <c r="SSD40" s="1354"/>
      <c r="SSE40" s="1354"/>
      <c r="SSF40" s="1354"/>
      <c r="SSG40" s="1354"/>
      <c r="SSH40" s="1354"/>
      <c r="SSI40" s="1354"/>
      <c r="SSJ40" s="1354"/>
      <c r="SSK40" s="1354"/>
      <c r="SSL40" s="1354"/>
      <c r="SSM40" s="1354"/>
      <c r="SSN40" s="1354"/>
      <c r="SSO40" s="1354"/>
      <c r="SSP40" s="1354"/>
      <c r="SSQ40" s="1354"/>
      <c r="SSR40" s="1354"/>
      <c r="SSS40" s="1354"/>
      <c r="SST40" s="1354"/>
      <c r="SSU40" s="1354"/>
      <c r="SSV40" s="1354"/>
      <c r="SSW40" s="1354"/>
      <c r="SSX40" s="1354"/>
      <c r="SSY40" s="1354"/>
      <c r="SSZ40" s="1354"/>
      <c r="STA40" s="1354"/>
      <c r="STB40" s="1354"/>
      <c r="STC40" s="1354"/>
      <c r="STD40" s="1354"/>
      <c r="STE40" s="1354"/>
      <c r="STF40" s="1354"/>
      <c r="STG40" s="1354"/>
      <c r="STH40" s="1354"/>
      <c r="STI40" s="1354"/>
      <c r="STJ40" s="1354"/>
      <c r="STK40" s="1354"/>
      <c r="STL40" s="1354"/>
      <c r="STM40" s="1354"/>
      <c r="STN40" s="1354"/>
      <c r="STO40" s="1354"/>
      <c r="STP40" s="1354"/>
      <c r="STQ40" s="1354"/>
      <c r="STR40" s="1354"/>
      <c r="STS40" s="1354"/>
      <c r="STT40" s="1354"/>
      <c r="STU40" s="1354"/>
      <c r="STV40" s="1354"/>
      <c r="STW40" s="1354"/>
      <c r="STX40" s="1354"/>
      <c r="STY40" s="1354"/>
      <c r="STZ40" s="1354"/>
      <c r="SUA40" s="1354"/>
      <c r="SUB40" s="1354"/>
      <c r="SUC40" s="1354"/>
      <c r="SUD40" s="1354"/>
      <c r="SUE40" s="1354"/>
      <c r="SUF40" s="1354"/>
      <c r="SUG40" s="1354"/>
      <c r="SUH40" s="1354"/>
      <c r="SUI40" s="1354"/>
      <c r="SUJ40" s="1354"/>
      <c r="SUK40" s="1354"/>
      <c r="SUL40" s="1354"/>
      <c r="SUM40" s="1354"/>
      <c r="SUN40" s="1354"/>
      <c r="SUO40" s="1354"/>
      <c r="SUP40" s="1354"/>
      <c r="SUQ40" s="1354"/>
      <c r="SUR40" s="1354"/>
      <c r="SUS40" s="1354"/>
      <c r="SUT40" s="1354"/>
      <c r="SUU40" s="1354"/>
      <c r="SUV40" s="1354"/>
      <c r="SUW40" s="1354"/>
      <c r="SUX40" s="1354"/>
      <c r="SUY40" s="1354"/>
      <c r="SUZ40" s="1354"/>
      <c r="SVA40" s="1354"/>
      <c r="SVB40" s="1354"/>
      <c r="SVC40" s="1354"/>
      <c r="SVD40" s="1354"/>
      <c r="SVE40" s="1354"/>
      <c r="SVF40" s="1354"/>
      <c r="SVG40" s="1354"/>
      <c r="SVH40" s="1354"/>
      <c r="SVI40" s="1354"/>
      <c r="SVJ40" s="1354"/>
      <c r="SVK40" s="1354"/>
      <c r="SVL40" s="1354"/>
      <c r="SVM40" s="1354"/>
      <c r="SVN40" s="1354"/>
      <c r="SVO40" s="1354"/>
      <c r="SVP40" s="1354"/>
      <c r="SVQ40" s="1354"/>
      <c r="SVR40" s="1354"/>
      <c r="SVS40" s="1354"/>
      <c r="SVT40" s="1354"/>
      <c r="SVU40" s="1354"/>
      <c r="SVV40" s="1354"/>
      <c r="SVW40" s="1354"/>
      <c r="SVX40" s="1354"/>
      <c r="SVY40" s="1354"/>
      <c r="SVZ40" s="1354"/>
      <c r="SWA40" s="1354"/>
      <c r="SWB40" s="1354"/>
      <c r="SWC40" s="1354"/>
      <c r="SWD40" s="1354"/>
      <c r="SWE40" s="1354"/>
      <c r="SWF40" s="1354"/>
      <c r="SWG40" s="1354"/>
      <c r="SWH40" s="1354"/>
      <c r="SWI40" s="1354"/>
      <c r="SWJ40" s="1354"/>
      <c r="SWK40" s="1354"/>
      <c r="SWL40" s="1354"/>
      <c r="SWM40" s="1354"/>
      <c r="SWN40" s="1354"/>
      <c r="SWO40" s="1354"/>
      <c r="SWP40" s="1354"/>
      <c r="SWQ40" s="1354"/>
      <c r="SWR40" s="1354"/>
      <c r="SWS40" s="1354"/>
      <c r="SWT40" s="1354"/>
      <c r="SWU40" s="1354"/>
      <c r="SWV40" s="1354"/>
      <c r="SWW40" s="1354"/>
      <c r="SWX40" s="1354"/>
      <c r="SWY40" s="1354"/>
      <c r="SWZ40" s="1354"/>
      <c r="SXA40" s="1354"/>
      <c r="SXB40" s="1354"/>
      <c r="SXC40" s="1354"/>
      <c r="SXD40" s="1354"/>
      <c r="SXE40" s="1354"/>
      <c r="SXF40" s="1354"/>
      <c r="SXG40" s="1354"/>
      <c r="SXH40" s="1354"/>
      <c r="SXI40" s="1354"/>
      <c r="SXJ40" s="1354"/>
      <c r="SXK40" s="1354"/>
      <c r="SXL40" s="1354"/>
      <c r="SXM40" s="1354"/>
      <c r="SXN40" s="1354"/>
      <c r="SXO40" s="1354"/>
      <c r="SXP40" s="1354"/>
      <c r="SXQ40" s="1354"/>
      <c r="SXR40" s="1354"/>
      <c r="SXS40" s="1354"/>
      <c r="SXT40" s="1354"/>
      <c r="SXU40" s="1354"/>
      <c r="SXV40" s="1354"/>
      <c r="SXW40" s="1354"/>
      <c r="SXX40" s="1354"/>
      <c r="SXY40" s="1354"/>
      <c r="SXZ40" s="1354"/>
      <c r="SYA40" s="1354"/>
      <c r="SYB40" s="1354"/>
      <c r="SYC40" s="1354"/>
      <c r="SYD40" s="1354"/>
      <c r="SYE40" s="1354"/>
      <c r="SYF40" s="1354"/>
      <c r="SYG40" s="1354"/>
      <c r="SYH40" s="1354"/>
      <c r="SYI40" s="1354"/>
      <c r="SYJ40" s="1354"/>
      <c r="SYK40" s="1354"/>
      <c r="SYL40" s="1354"/>
      <c r="SYM40" s="1354"/>
      <c r="SYN40" s="1354"/>
      <c r="SYO40" s="1354"/>
      <c r="SYP40" s="1354"/>
      <c r="SYQ40" s="1354"/>
      <c r="SYR40" s="1354"/>
      <c r="SYS40" s="1354"/>
      <c r="SYT40" s="1354"/>
      <c r="SYU40" s="1354"/>
      <c r="SYV40" s="1354"/>
      <c r="SYW40" s="1354"/>
      <c r="SYX40" s="1354"/>
      <c r="SYY40" s="1354"/>
      <c r="SYZ40" s="1354"/>
      <c r="SZA40" s="1354"/>
      <c r="SZB40" s="1354"/>
      <c r="SZC40" s="1354"/>
      <c r="SZD40" s="1354"/>
      <c r="SZE40" s="1354"/>
      <c r="SZF40" s="1354"/>
      <c r="SZG40" s="1354"/>
      <c r="SZH40" s="1354"/>
      <c r="SZI40" s="1354"/>
      <c r="SZJ40" s="1354"/>
      <c r="SZK40" s="1354"/>
      <c r="SZL40" s="1354"/>
      <c r="SZM40" s="1354"/>
      <c r="SZN40" s="1354"/>
      <c r="SZO40" s="1354"/>
      <c r="SZP40" s="1354"/>
      <c r="SZQ40" s="1354"/>
      <c r="SZR40" s="1354"/>
      <c r="SZS40" s="1354"/>
      <c r="SZT40" s="1354"/>
      <c r="SZU40" s="1354"/>
      <c r="SZV40" s="1354"/>
      <c r="SZW40" s="1354"/>
      <c r="SZX40" s="1354"/>
      <c r="SZY40" s="1354"/>
      <c r="SZZ40" s="1354"/>
      <c r="TAA40" s="1354"/>
      <c r="TAB40" s="1354"/>
      <c r="TAC40" s="1354"/>
      <c r="TAD40" s="1354"/>
      <c r="TAE40" s="1354"/>
      <c r="TAF40" s="1354"/>
      <c r="TAG40" s="1354"/>
      <c r="TAH40" s="1354"/>
      <c r="TAI40" s="1354"/>
      <c r="TAJ40" s="1354"/>
      <c r="TAK40" s="1354"/>
      <c r="TAL40" s="1354"/>
      <c r="TAM40" s="1354"/>
      <c r="TAN40" s="1354"/>
      <c r="TAO40" s="1354"/>
      <c r="TAP40" s="1354"/>
      <c r="TAQ40" s="1354"/>
      <c r="TAR40" s="1354"/>
      <c r="TAS40" s="1354"/>
      <c r="TAT40" s="1354"/>
      <c r="TAU40" s="1354"/>
      <c r="TAV40" s="1354"/>
      <c r="TAW40" s="1354"/>
      <c r="TAX40" s="1354"/>
      <c r="TAY40" s="1354"/>
      <c r="TAZ40" s="1354"/>
      <c r="TBA40" s="1354"/>
      <c r="TBB40" s="1354"/>
      <c r="TBC40" s="1354"/>
      <c r="TBD40" s="1354"/>
      <c r="TBE40" s="1354"/>
      <c r="TBF40" s="1354"/>
      <c r="TBG40" s="1354"/>
      <c r="TBH40" s="1354"/>
      <c r="TBI40" s="1354"/>
      <c r="TBJ40" s="1354"/>
      <c r="TBK40" s="1354"/>
      <c r="TBL40" s="1354"/>
      <c r="TBM40" s="1354"/>
      <c r="TBN40" s="1354"/>
      <c r="TBO40" s="1354"/>
      <c r="TBP40" s="1354"/>
      <c r="TBQ40" s="1354"/>
      <c r="TBR40" s="1354"/>
      <c r="TBS40" s="1354"/>
      <c r="TBT40" s="1354"/>
      <c r="TBU40" s="1354"/>
      <c r="TBV40" s="1354"/>
      <c r="TBW40" s="1354"/>
      <c r="TBX40" s="1354"/>
      <c r="TBY40" s="1354"/>
      <c r="TBZ40" s="1354"/>
      <c r="TCA40" s="1354"/>
      <c r="TCB40" s="1354"/>
      <c r="TCC40" s="1354"/>
      <c r="TCD40" s="1354"/>
      <c r="TCE40" s="1354"/>
      <c r="TCF40" s="1354"/>
      <c r="TCG40" s="1354"/>
      <c r="TCH40" s="1354"/>
      <c r="TCI40" s="1354"/>
      <c r="TCJ40" s="1354"/>
      <c r="TCK40" s="1354"/>
      <c r="TCL40" s="1354"/>
      <c r="TCM40" s="1354"/>
      <c r="TCN40" s="1354"/>
      <c r="TCO40" s="1354"/>
      <c r="TCP40" s="1354"/>
      <c r="TCQ40" s="1354"/>
      <c r="TCR40" s="1354"/>
      <c r="TCS40" s="1354"/>
      <c r="TCT40" s="1354"/>
      <c r="TCU40" s="1354"/>
      <c r="TCV40" s="1354"/>
      <c r="TCW40" s="1354"/>
      <c r="TCX40" s="1354"/>
      <c r="TCY40" s="1354"/>
      <c r="TCZ40" s="1354"/>
      <c r="TDA40" s="1354"/>
      <c r="TDB40" s="1354"/>
      <c r="TDC40" s="1354"/>
      <c r="TDD40" s="1354"/>
      <c r="TDE40" s="1354"/>
      <c r="TDF40" s="1354"/>
      <c r="TDG40" s="1354"/>
      <c r="TDH40" s="1354"/>
      <c r="TDI40" s="1354"/>
      <c r="TDJ40" s="1354"/>
      <c r="TDK40" s="1354"/>
      <c r="TDL40" s="1354"/>
      <c r="TDM40" s="1354"/>
      <c r="TDN40" s="1354"/>
      <c r="TDO40" s="1354"/>
      <c r="TDP40" s="1354"/>
      <c r="TDQ40" s="1354"/>
      <c r="TDR40" s="1354"/>
      <c r="TDS40" s="1354"/>
      <c r="TDT40" s="1354"/>
      <c r="TDU40" s="1354"/>
      <c r="TDV40" s="1354"/>
      <c r="TDW40" s="1354"/>
      <c r="TDX40" s="1354"/>
      <c r="TDY40" s="1354"/>
      <c r="TDZ40" s="1354"/>
      <c r="TEA40" s="1354"/>
      <c r="TEB40" s="1354"/>
      <c r="TEC40" s="1354"/>
      <c r="TED40" s="1354"/>
      <c r="TEE40" s="1354"/>
      <c r="TEF40" s="1354"/>
      <c r="TEG40" s="1354"/>
      <c r="TEH40" s="1354"/>
      <c r="TEI40" s="1354"/>
      <c r="TEJ40" s="1354"/>
      <c r="TEK40" s="1354"/>
      <c r="TEL40" s="1354"/>
      <c r="TEM40" s="1354"/>
      <c r="TEN40" s="1354"/>
      <c r="TEO40" s="1354"/>
      <c r="TEP40" s="1354"/>
      <c r="TEQ40" s="1354"/>
      <c r="TER40" s="1354"/>
      <c r="TES40" s="1354"/>
      <c r="TET40" s="1354"/>
      <c r="TEU40" s="1354"/>
      <c r="TEV40" s="1354"/>
      <c r="TEW40" s="1354"/>
      <c r="TEX40" s="1354"/>
      <c r="TEY40" s="1354"/>
      <c r="TEZ40" s="1354"/>
      <c r="TFA40" s="1354"/>
      <c r="TFB40" s="1354"/>
      <c r="TFC40" s="1354"/>
      <c r="TFD40" s="1354"/>
      <c r="TFE40" s="1354"/>
      <c r="TFF40" s="1354"/>
      <c r="TFG40" s="1354"/>
      <c r="TFH40" s="1354"/>
      <c r="TFI40" s="1354"/>
      <c r="TFJ40" s="1354"/>
      <c r="TFK40" s="1354"/>
      <c r="TFL40" s="1354"/>
      <c r="TFM40" s="1354"/>
      <c r="TFN40" s="1354"/>
      <c r="TFO40" s="1354"/>
      <c r="TFP40" s="1354"/>
      <c r="TFQ40" s="1354"/>
      <c r="TFR40" s="1354"/>
      <c r="TFS40" s="1354"/>
      <c r="TFT40" s="1354"/>
      <c r="TFU40" s="1354"/>
      <c r="TFV40" s="1354"/>
      <c r="TFW40" s="1354"/>
      <c r="TFX40" s="1354"/>
      <c r="TFY40" s="1354"/>
      <c r="TFZ40" s="1354"/>
      <c r="TGA40" s="1354"/>
      <c r="TGB40" s="1354"/>
      <c r="TGC40" s="1354"/>
      <c r="TGD40" s="1354"/>
      <c r="TGE40" s="1354"/>
      <c r="TGF40" s="1354"/>
      <c r="TGG40" s="1354"/>
      <c r="TGH40" s="1354"/>
      <c r="TGI40" s="1354"/>
      <c r="TGJ40" s="1354"/>
      <c r="TGK40" s="1354"/>
      <c r="TGL40" s="1354"/>
      <c r="TGM40" s="1354"/>
      <c r="TGN40" s="1354"/>
      <c r="TGO40" s="1354"/>
      <c r="TGP40" s="1354"/>
      <c r="TGQ40" s="1354"/>
      <c r="TGR40" s="1354"/>
      <c r="TGS40" s="1354"/>
      <c r="TGT40" s="1354"/>
      <c r="TGU40" s="1354"/>
      <c r="TGV40" s="1354"/>
      <c r="TGW40" s="1354"/>
      <c r="TGX40" s="1354"/>
      <c r="TGY40" s="1354"/>
      <c r="TGZ40" s="1354"/>
      <c r="THA40" s="1354"/>
      <c r="THB40" s="1354"/>
      <c r="THC40" s="1354"/>
      <c r="THD40" s="1354"/>
      <c r="THE40" s="1354"/>
      <c r="THF40" s="1354"/>
      <c r="THG40" s="1354"/>
      <c r="THH40" s="1354"/>
      <c r="THI40" s="1354"/>
      <c r="THJ40" s="1354"/>
      <c r="THK40" s="1354"/>
      <c r="THL40" s="1354"/>
      <c r="THM40" s="1354"/>
      <c r="THN40" s="1354"/>
      <c r="THO40" s="1354"/>
      <c r="THP40" s="1354"/>
      <c r="THQ40" s="1354"/>
      <c r="THR40" s="1354"/>
      <c r="THS40" s="1354"/>
      <c r="THT40" s="1354"/>
      <c r="THU40" s="1354"/>
      <c r="THV40" s="1354"/>
      <c r="THW40" s="1354"/>
      <c r="THX40" s="1354"/>
      <c r="THY40" s="1354"/>
      <c r="THZ40" s="1354"/>
      <c r="TIA40" s="1354"/>
      <c r="TIB40" s="1354"/>
      <c r="TIC40" s="1354"/>
      <c r="TID40" s="1354"/>
      <c r="TIE40" s="1354"/>
      <c r="TIF40" s="1354"/>
      <c r="TIG40" s="1354"/>
      <c r="TIH40" s="1354"/>
      <c r="TII40" s="1354"/>
      <c r="TIJ40" s="1354"/>
      <c r="TIK40" s="1354"/>
      <c r="TIL40" s="1354"/>
      <c r="TIM40" s="1354"/>
      <c r="TIN40" s="1354"/>
      <c r="TIO40" s="1354"/>
      <c r="TIP40" s="1354"/>
      <c r="TIQ40" s="1354"/>
      <c r="TIR40" s="1354"/>
      <c r="TIS40" s="1354"/>
      <c r="TIT40" s="1354"/>
      <c r="TIU40" s="1354"/>
      <c r="TIV40" s="1354"/>
      <c r="TIW40" s="1354"/>
      <c r="TIX40" s="1354"/>
      <c r="TIY40" s="1354"/>
      <c r="TIZ40" s="1354"/>
      <c r="TJA40" s="1354"/>
      <c r="TJB40" s="1354"/>
      <c r="TJC40" s="1354"/>
      <c r="TJD40" s="1354"/>
      <c r="TJE40" s="1354"/>
      <c r="TJF40" s="1354"/>
      <c r="TJG40" s="1354"/>
      <c r="TJH40" s="1354"/>
      <c r="TJI40" s="1354"/>
      <c r="TJJ40" s="1354"/>
      <c r="TJK40" s="1354"/>
      <c r="TJL40" s="1354"/>
      <c r="TJM40" s="1354"/>
      <c r="TJN40" s="1354"/>
      <c r="TJO40" s="1354"/>
      <c r="TJP40" s="1354"/>
      <c r="TJQ40" s="1354"/>
      <c r="TJR40" s="1354"/>
      <c r="TJS40" s="1354"/>
      <c r="TJT40" s="1354"/>
      <c r="TJU40" s="1354"/>
      <c r="TJV40" s="1354"/>
      <c r="TJW40" s="1354"/>
      <c r="TJX40" s="1354"/>
      <c r="TJY40" s="1354"/>
      <c r="TJZ40" s="1354"/>
      <c r="TKA40" s="1354"/>
      <c r="TKB40" s="1354"/>
      <c r="TKC40" s="1354"/>
      <c r="TKD40" s="1354"/>
      <c r="TKE40" s="1354"/>
      <c r="TKF40" s="1354"/>
      <c r="TKG40" s="1354"/>
      <c r="TKH40" s="1354"/>
      <c r="TKI40" s="1354"/>
      <c r="TKJ40" s="1354"/>
      <c r="TKK40" s="1354"/>
      <c r="TKL40" s="1354"/>
      <c r="TKM40" s="1354"/>
      <c r="TKN40" s="1354"/>
      <c r="TKO40" s="1354"/>
      <c r="TKP40" s="1354"/>
      <c r="TKQ40" s="1354"/>
      <c r="TKR40" s="1354"/>
      <c r="TKS40" s="1354"/>
      <c r="TKT40" s="1354"/>
      <c r="TKU40" s="1354"/>
      <c r="TKV40" s="1354"/>
      <c r="TKW40" s="1354"/>
      <c r="TKX40" s="1354"/>
      <c r="TKY40" s="1354"/>
      <c r="TKZ40" s="1354"/>
      <c r="TLA40" s="1354"/>
      <c r="TLB40" s="1354"/>
      <c r="TLC40" s="1354"/>
      <c r="TLD40" s="1354"/>
      <c r="TLE40" s="1354"/>
      <c r="TLF40" s="1354"/>
      <c r="TLG40" s="1354"/>
      <c r="TLH40" s="1354"/>
      <c r="TLI40" s="1354"/>
      <c r="TLJ40" s="1354"/>
      <c r="TLK40" s="1354"/>
      <c r="TLL40" s="1354"/>
      <c r="TLM40" s="1354"/>
      <c r="TLN40" s="1354"/>
      <c r="TLO40" s="1354"/>
      <c r="TLP40" s="1354"/>
      <c r="TLQ40" s="1354"/>
      <c r="TLR40" s="1354"/>
      <c r="TLS40" s="1354"/>
      <c r="TLT40" s="1354"/>
      <c r="TLU40" s="1354"/>
      <c r="TLV40" s="1354"/>
      <c r="TLW40" s="1354"/>
      <c r="TLX40" s="1354"/>
      <c r="TLY40" s="1354"/>
      <c r="TLZ40" s="1354"/>
      <c r="TMA40" s="1354"/>
      <c r="TMB40" s="1354"/>
      <c r="TMC40" s="1354"/>
      <c r="TMD40" s="1354"/>
      <c r="TME40" s="1354"/>
      <c r="TMF40" s="1354"/>
      <c r="TMG40" s="1354"/>
      <c r="TMH40" s="1354"/>
      <c r="TMI40" s="1354"/>
      <c r="TMJ40" s="1354"/>
      <c r="TMK40" s="1354"/>
      <c r="TML40" s="1354"/>
      <c r="TMM40" s="1354"/>
      <c r="TMN40" s="1354"/>
      <c r="TMO40" s="1354"/>
      <c r="TMP40" s="1354"/>
      <c r="TMQ40" s="1354"/>
      <c r="TMR40" s="1354"/>
      <c r="TMS40" s="1354"/>
      <c r="TMT40" s="1354"/>
      <c r="TMU40" s="1354"/>
      <c r="TMV40" s="1354"/>
      <c r="TMW40" s="1354"/>
      <c r="TMX40" s="1354"/>
      <c r="TMY40" s="1354"/>
      <c r="TMZ40" s="1354"/>
      <c r="TNA40" s="1354"/>
      <c r="TNB40" s="1354"/>
      <c r="TNC40" s="1354"/>
      <c r="TND40" s="1354"/>
      <c r="TNE40" s="1354"/>
      <c r="TNF40" s="1354"/>
      <c r="TNG40" s="1354"/>
      <c r="TNH40" s="1354"/>
      <c r="TNI40" s="1354"/>
      <c r="TNJ40" s="1354"/>
      <c r="TNK40" s="1354"/>
      <c r="TNL40" s="1354"/>
      <c r="TNM40" s="1354"/>
      <c r="TNN40" s="1354"/>
      <c r="TNO40" s="1354"/>
      <c r="TNP40" s="1354"/>
      <c r="TNQ40" s="1354"/>
      <c r="TNR40" s="1354"/>
      <c r="TNS40" s="1354"/>
      <c r="TNT40" s="1354"/>
      <c r="TNU40" s="1354"/>
      <c r="TNV40" s="1354"/>
      <c r="TNW40" s="1354"/>
      <c r="TNX40" s="1354"/>
      <c r="TNY40" s="1354"/>
      <c r="TNZ40" s="1354"/>
      <c r="TOA40" s="1354"/>
      <c r="TOB40" s="1354"/>
      <c r="TOC40" s="1354"/>
      <c r="TOD40" s="1354"/>
      <c r="TOE40" s="1354"/>
      <c r="TOF40" s="1354"/>
      <c r="TOG40" s="1354"/>
      <c r="TOH40" s="1354"/>
      <c r="TOI40" s="1354"/>
      <c r="TOJ40" s="1354"/>
      <c r="TOK40" s="1354"/>
      <c r="TOL40" s="1354"/>
      <c r="TOM40" s="1354"/>
      <c r="TON40" s="1354"/>
      <c r="TOO40" s="1354"/>
      <c r="TOP40" s="1354"/>
      <c r="TOQ40" s="1354"/>
      <c r="TOR40" s="1354"/>
      <c r="TOS40" s="1354"/>
      <c r="TOT40" s="1354"/>
      <c r="TOU40" s="1354"/>
      <c r="TOV40" s="1354"/>
      <c r="TOW40" s="1354"/>
      <c r="TOX40" s="1354"/>
      <c r="TOY40" s="1354"/>
      <c r="TOZ40" s="1354"/>
      <c r="TPA40" s="1354"/>
      <c r="TPB40" s="1354"/>
      <c r="TPC40" s="1354"/>
      <c r="TPD40" s="1354"/>
      <c r="TPE40" s="1354"/>
      <c r="TPF40" s="1354"/>
      <c r="TPG40" s="1354"/>
      <c r="TPH40" s="1354"/>
      <c r="TPI40" s="1354"/>
      <c r="TPJ40" s="1354"/>
      <c r="TPK40" s="1354"/>
      <c r="TPL40" s="1354"/>
      <c r="TPM40" s="1354"/>
      <c r="TPN40" s="1354"/>
      <c r="TPO40" s="1354"/>
      <c r="TPP40" s="1354"/>
      <c r="TPQ40" s="1354"/>
      <c r="TPR40" s="1354"/>
      <c r="TPS40" s="1354"/>
      <c r="TPT40" s="1354"/>
      <c r="TPU40" s="1354"/>
      <c r="TPV40" s="1354"/>
      <c r="TPW40" s="1354"/>
      <c r="TPX40" s="1354"/>
      <c r="TPY40" s="1354"/>
      <c r="TPZ40" s="1354"/>
      <c r="TQA40" s="1354"/>
      <c r="TQB40" s="1354"/>
      <c r="TQC40" s="1354"/>
      <c r="TQD40" s="1354"/>
      <c r="TQE40" s="1354"/>
      <c r="TQF40" s="1354"/>
      <c r="TQG40" s="1354"/>
      <c r="TQH40" s="1354"/>
      <c r="TQI40" s="1354"/>
      <c r="TQJ40" s="1354"/>
      <c r="TQK40" s="1354"/>
      <c r="TQL40" s="1354"/>
      <c r="TQM40" s="1354"/>
      <c r="TQN40" s="1354"/>
      <c r="TQO40" s="1354"/>
      <c r="TQP40" s="1354"/>
      <c r="TQQ40" s="1354"/>
      <c r="TQR40" s="1354"/>
      <c r="TQS40" s="1354"/>
      <c r="TQT40" s="1354"/>
      <c r="TQU40" s="1354"/>
      <c r="TQV40" s="1354"/>
      <c r="TQW40" s="1354"/>
      <c r="TQX40" s="1354"/>
      <c r="TQY40" s="1354"/>
      <c r="TQZ40" s="1354"/>
      <c r="TRA40" s="1354"/>
      <c r="TRB40" s="1354"/>
      <c r="TRC40" s="1354"/>
      <c r="TRD40" s="1354"/>
      <c r="TRE40" s="1354"/>
      <c r="TRF40" s="1354"/>
      <c r="TRG40" s="1354"/>
      <c r="TRH40" s="1354"/>
      <c r="TRI40" s="1354"/>
      <c r="TRJ40" s="1354"/>
      <c r="TRK40" s="1354"/>
      <c r="TRL40" s="1354"/>
      <c r="TRM40" s="1354"/>
      <c r="TRN40" s="1354"/>
      <c r="TRO40" s="1354"/>
      <c r="TRP40" s="1354"/>
      <c r="TRQ40" s="1354"/>
      <c r="TRR40" s="1354"/>
      <c r="TRS40" s="1354"/>
      <c r="TRT40" s="1354"/>
      <c r="TRU40" s="1354"/>
      <c r="TRV40" s="1354"/>
      <c r="TRW40" s="1354"/>
      <c r="TRX40" s="1354"/>
      <c r="TRY40" s="1354"/>
      <c r="TRZ40" s="1354"/>
      <c r="TSA40" s="1354"/>
      <c r="TSB40" s="1354"/>
      <c r="TSC40" s="1354"/>
      <c r="TSD40" s="1354"/>
      <c r="TSE40" s="1354"/>
      <c r="TSF40" s="1354"/>
      <c r="TSG40" s="1354"/>
      <c r="TSH40" s="1354"/>
      <c r="TSI40" s="1354"/>
      <c r="TSJ40" s="1354"/>
      <c r="TSK40" s="1354"/>
      <c r="TSL40" s="1354"/>
      <c r="TSM40" s="1354"/>
      <c r="TSN40" s="1354"/>
      <c r="TSO40" s="1354"/>
      <c r="TSP40" s="1354"/>
      <c r="TSQ40" s="1354"/>
      <c r="TSR40" s="1354"/>
      <c r="TSS40" s="1354"/>
      <c r="TST40" s="1354"/>
      <c r="TSU40" s="1354"/>
      <c r="TSV40" s="1354"/>
      <c r="TSW40" s="1354"/>
      <c r="TSX40" s="1354"/>
      <c r="TSY40" s="1354"/>
      <c r="TSZ40" s="1354"/>
      <c r="TTA40" s="1354"/>
      <c r="TTB40" s="1354"/>
      <c r="TTC40" s="1354"/>
      <c r="TTD40" s="1354"/>
      <c r="TTE40" s="1354"/>
      <c r="TTF40" s="1354"/>
      <c r="TTG40" s="1354"/>
      <c r="TTH40" s="1354"/>
      <c r="TTI40" s="1354"/>
      <c r="TTJ40" s="1354"/>
      <c r="TTK40" s="1354"/>
      <c r="TTL40" s="1354"/>
      <c r="TTM40" s="1354"/>
      <c r="TTN40" s="1354"/>
      <c r="TTO40" s="1354"/>
      <c r="TTP40" s="1354"/>
      <c r="TTQ40" s="1354"/>
      <c r="TTR40" s="1354"/>
      <c r="TTS40" s="1354"/>
      <c r="TTT40" s="1354"/>
      <c r="TTU40" s="1354"/>
      <c r="TTV40" s="1354"/>
      <c r="TTW40" s="1354"/>
      <c r="TTX40" s="1354"/>
      <c r="TTY40" s="1354"/>
      <c r="TTZ40" s="1354"/>
      <c r="TUA40" s="1354"/>
      <c r="TUB40" s="1354"/>
      <c r="TUC40" s="1354"/>
      <c r="TUD40" s="1354"/>
      <c r="TUE40" s="1354"/>
      <c r="TUF40" s="1354"/>
      <c r="TUG40" s="1354"/>
      <c r="TUH40" s="1354"/>
      <c r="TUI40" s="1354"/>
      <c r="TUJ40" s="1354"/>
      <c r="TUK40" s="1354"/>
      <c r="TUL40" s="1354"/>
      <c r="TUM40" s="1354"/>
      <c r="TUN40" s="1354"/>
      <c r="TUO40" s="1354"/>
      <c r="TUP40" s="1354"/>
      <c r="TUQ40" s="1354"/>
      <c r="TUR40" s="1354"/>
      <c r="TUS40" s="1354"/>
      <c r="TUT40" s="1354"/>
      <c r="TUU40" s="1354"/>
      <c r="TUV40" s="1354"/>
      <c r="TUW40" s="1354"/>
      <c r="TUX40" s="1354"/>
      <c r="TUY40" s="1354"/>
      <c r="TUZ40" s="1354"/>
      <c r="TVA40" s="1354"/>
      <c r="TVB40" s="1354"/>
      <c r="TVC40" s="1354"/>
      <c r="TVD40" s="1354"/>
      <c r="TVE40" s="1354"/>
      <c r="TVF40" s="1354"/>
      <c r="TVG40" s="1354"/>
      <c r="TVH40" s="1354"/>
      <c r="TVI40" s="1354"/>
      <c r="TVJ40" s="1354"/>
      <c r="TVK40" s="1354"/>
      <c r="TVL40" s="1354"/>
      <c r="TVM40" s="1354"/>
      <c r="TVN40" s="1354"/>
      <c r="TVO40" s="1354"/>
      <c r="TVP40" s="1354"/>
      <c r="TVQ40" s="1354"/>
      <c r="TVR40" s="1354"/>
      <c r="TVS40" s="1354"/>
      <c r="TVT40" s="1354"/>
      <c r="TVU40" s="1354"/>
      <c r="TVV40" s="1354"/>
      <c r="TVW40" s="1354"/>
      <c r="TVX40" s="1354"/>
      <c r="TVY40" s="1354"/>
      <c r="TVZ40" s="1354"/>
      <c r="TWA40" s="1354"/>
      <c r="TWB40" s="1354"/>
      <c r="TWC40" s="1354"/>
      <c r="TWD40" s="1354"/>
      <c r="TWE40" s="1354"/>
      <c r="TWF40" s="1354"/>
      <c r="TWG40" s="1354"/>
      <c r="TWH40" s="1354"/>
      <c r="TWI40" s="1354"/>
      <c r="TWJ40" s="1354"/>
      <c r="TWK40" s="1354"/>
      <c r="TWL40" s="1354"/>
      <c r="TWM40" s="1354"/>
      <c r="TWN40" s="1354"/>
      <c r="TWO40" s="1354"/>
      <c r="TWP40" s="1354"/>
      <c r="TWQ40" s="1354"/>
      <c r="TWR40" s="1354"/>
      <c r="TWS40" s="1354"/>
      <c r="TWT40" s="1354"/>
      <c r="TWU40" s="1354"/>
      <c r="TWV40" s="1354"/>
      <c r="TWW40" s="1354"/>
      <c r="TWX40" s="1354"/>
      <c r="TWY40" s="1354"/>
      <c r="TWZ40" s="1354"/>
      <c r="TXA40" s="1354"/>
      <c r="TXB40" s="1354"/>
      <c r="TXC40" s="1354"/>
      <c r="TXD40" s="1354"/>
      <c r="TXE40" s="1354"/>
      <c r="TXF40" s="1354"/>
      <c r="TXG40" s="1354"/>
      <c r="TXH40" s="1354"/>
      <c r="TXI40" s="1354"/>
      <c r="TXJ40" s="1354"/>
      <c r="TXK40" s="1354"/>
      <c r="TXL40" s="1354"/>
      <c r="TXM40" s="1354"/>
      <c r="TXN40" s="1354"/>
      <c r="TXO40" s="1354"/>
      <c r="TXP40" s="1354"/>
      <c r="TXQ40" s="1354"/>
      <c r="TXR40" s="1354"/>
      <c r="TXS40" s="1354"/>
      <c r="TXT40" s="1354"/>
      <c r="TXU40" s="1354"/>
      <c r="TXV40" s="1354"/>
      <c r="TXW40" s="1354"/>
      <c r="TXX40" s="1354"/>
      <c r="TXY40" s="1354"/>
      <c r="TXZ40" s="1354"/>
      <c r="TYA40" s="1354"/>
      <c r="TYB40" s="1354"/>
      <c r="TYC40" s="1354"/>
      <c r="TYD40" s="1354"/>
      <c r="TYE40" s="1354"/>
      <c r="TYF40" s="1354"/>
      <c r="TYG40" s="1354"/>
      <c r="TYH40" s="1354"/>
      <c r="TYI40" s="1354"/>
      <c r="TYJ40" s="1354"/>
      <c r="TYK40" s="1354"/>
      <c r="TYL40" s="1354"/>
      <c r="TYM40" s="1354"/>
      <c r="TYN40" s="1354"/>
      <c r="TYO40" s="1354"/>
      <c r="TYP40" s="1354"/>
      <c r="TYQ40" s="1354"/>
      <c r="TYR40" s="1354"/>
      <c r="TYS40" s="1354"/>
      <c r="TYT40" s="1354"/>
      <c r="TYU40" s="1354"/>
      <c r="TYV40" s="1354"/>
      <c r="TYW40" s="1354"/>
      <c r="TYX40" s="1354"/>
      <c r="TYY40" s="1354"/>
      <c r="TYZ40" s="1354"/>
      <c r="TZA40" s="1354"/>
      <c r="TZB40" s="1354"/>
      <c r="TZC40" s="1354"/>
      <c r="TZD40" s="1354"/>
      <c r="TZE40" s="1354"/>
      <c r="TZF40" s="1354"/>
      <c r="TZG40" s="1354"/>
      <c r="TZH40" s="1354"/>
      <c r="TZI40" s="1354"/>
      <c r="TZJ40" s="1354"/>
      <c r="TZK40" s="1354"/>
      <c r="TZL40" s="1354"/>
      <c r="TZM40" s="1354"/>
      <c r="TZN40" s="1354"/>
      <c r="TZO40" s="1354"/>
      <c r="TZP40" s="1354"/>
      <c r="TZQ40" s="1354"/>
      <c r="TZR40" s="1354"/>
      <c r="TZS40" s="1354"/>
      <c r="TZT40" s="1354"/>
      <c r="TZU40" s="1354"/>
      <c r="TZV40" s="1354"/>
      <c r="TZW40" s="1354"/>
      <c r="TZX40" s="1354"/>
      <c r="TZY40" s="1354"/>
      <c r="TZZ40" s="1354"/>
      <c r="UAA40" s="1354"/>
      <c r="UAB40" s="1354"/>
      <c r="UAC40" s="1354"/>
      <c r="UAD40" s="1354"/>
      <c r="UAE40" s="1354"/>
      <c r="UAF40" s="1354"/>
      <c r="UAG40" s="1354"/>
      <c r="UAH40" s="1354"/>
      <c r="UAI40" s="1354"/>
      <c r="UAJ40" s="1354"/>
      <c r="UAK40" s="1354"/>
      <c r="UAL40" s="1354"/>
      <c r="UAM40" s="1354"/>
      <c r="UAN40" s="1354"/>
      <c r="UAO40" s="1354"/>
      <c r="UAP40" s="1354"/>
      <c r="UAQ40" s="1354"/>
      <c r="UAR40" s="1354"/>
      <c r="UAS40" s="1354"/>
      <c r="UAT40" s="1354"/>
      <c r="UAU40" s="1354"/>
      <c r="UAV40" s="1354"/>
      <c r="UAW40" s="1354"/>
      <c r="UAX40" s="1354"/>
      <c r="UAY40" s="1354"/>
      <c r="UAZ40" s="1354"/>
      <c r="UBA40" s="1354"/>
      <c r="UBB40" s="1354"/>
      <c r="UBC40" s="1354"/>
      <c r="UBD40" s="1354"/>
      <c r="UBE40" s="1354"/>
      <c r="UBF40" s="1354"/>
      <c r="UBG40" s="1354"/>
      <c r="UBH40" s="1354"/>
      <c r="UBI40" s="1354"/>
      <c r="UBJ40" s="1354"/>
      <c r="UBK40" s="1354"/>
      <c r="UBL40" s="1354"/>
      <c r="UBM40" s="1354"/>
      <c r="UBN40" s="1354"/>
      <c r="UBO40" s="1354"/>
      <c r="UBP40" s="1354"/>
      <c r="UBQ40" s="1354"/>
      <c r="UBR40" s="1354"/>
      <c r="UBS40" s="1354"/>
      <c r="UBT40" s="1354"/>
      <c r="UBU40" s="1354"/>
      <c r="UBV40" s="1354"/>
      <c r="UBW40" s="1354"/>
      <c r="UBX40" s="1354"/>
      <c r="UBY40" s="1354"/>
      <c r="UBZ40" s="1354"/>
      <c r="UCA40" s="1354"/>
      <c r="UCB40" s="1354"/>
      <c r="UCC40" s="1354"/>
      <c r="UCD40" s="1354"/>
      <c r="UCE40" s="1354"/>
      <c r="UCF40" s="1354"/>
      <c r="UCG40" s="1354"/>
      <c r="UCH40" s="1354"/>
      <c r="UCI40" s="1354"/>
      <c r="UCJ40" s="1354"/>
      <c r="UCK40" s="1354"/>
      <c r="UCL40" s="1354"/>
      <c r="UCM40" s="1354"/>
      <c r="UCN40" s="1354"/>
      <c r="UCO40" s="1354"/>
      <c r="UCP40" s="1354"/>
      <c r="UCQ40" s="1354"/>
      <c r="UCR40" s="1354"/>
      <c r="UCS40" s="1354"/>
      <c r="UCT40" s="1354"/>
      <c r="UCU40" s="1354"/>
      <c r="UCV40" s="1354"/>
      <c r="UCW40" s="1354"/>
      <c r="UCX40" s="1354"/>
      <c r="UCY40" s="1354"/>
      <c r="UCZ40" s="1354"/>
      <c r="UDA40" s="1354"/>
      <c r="UDB40" s="1354"/>
      <c r="UDC40" s="1354"/>
      <c r="UDD40" s="1354"/>
      <c r="UDE40" s="1354"/>
      <c r="UDF40" s="1354"/>
      <c r="UDG40" s="1354"/>
      <c r="UDH40" s="1354"/>
      <c r="UDI40" s="1354"/>
      <c r="UDJ40" s="1354"/>
      <c r="UDK40" s="1354"/>
      <c r="UDL40" s="1354"/>
      <c r="UDM40" s="1354"/>
      <c r="UDN40" s="1354"/>
      <c r="UDO40" s="1354"/>
      <c r="UDP40" s="1354"/>
      <c r="UDQ40" s="1354"/>
      <c r="UDR40" s="1354"/>
      <c r="UDS40" s="1354"/>
      <c r="UDT40" s="1354"/>
      <c r="UDU40" s="1354"/>
      <c r="UDV40" s="1354"/>
      <c r="UDW40" s="1354"/>
      <c r="UDX40" s="1354"/>
      <c r="UDY40" s="1354"/>
      <c r="UDZ40" s="1354"/>
      <c r="UEA40" s="1354"/>
      <c r="UEB40" s="1354"/>
      <c r="UEC40" s="1354"/>
      <c r="UED40" s="1354"/>
      <c r="UEE40" s="1354"/>
      <c r="UEF40" s="1354"/>
      <c r="UEG40" s="1354"/>
      <c r="UEH40" s="1354"/>
      <c r="UEI40" s="1354"/>
      <c r="UEJ40" s="1354"/>
      <c r="UEK40" s="1354"/>
      <c r="UEL40" s="1354"/>
      <c r="UEM40" s="1354"/>
      <c r="UEN40" s="1354"/>
      <c r="UEO40" s="1354"/>
      <c r="UEP40" s="1354"/>
      <c r="UEQ40" s="1354"/>
      <c r="UER40" s="1354"/>
      <c r="UES40" s="1354"/>
      <c r="UET40" s="1354"/>
      <c r="UEU40" s="1354"/>
      <c r="UEV40" s="1354"/>
      <c r="UEW40" s="1354"/>
      <c r="UEX40" s="1354"/>
      <c r="UEY40" s="1354"/>
      <c r="UEZ40" s="1354"/>
      <c r="UFA40" s="1354"/>
      <c r="UFB40" s="1354"/>
      <c r="UFC40" s="1354"/>
      <c r="UFD40" s="1354"/>
      <c r="UFE40" s="1354"/>
      <c r="UFF40" s="1354"/>
      <c r="UFG40" s="1354"/>
      <c r="UFH40" s="1354"/>
      <c r="UFI40" s="1354"/>
      <c r="UFJ40" s="1354"/>
      <c r="UFK40" s="1354"/>
      <c r="UFL40" s="1354"/>
      <c r="UFM40" s="1354"/>
      <c r="UFN40" s="1354"/>
      <c r="UFO40" s="1354"/>
      <c r="UFP40" s="1354"/>
      <c r="UFQ40" s="1354"/>
      <c r="UFR40" s="1354"/>
      <c r="UFS40" s="1354"/>
      <c r="UFT40" s="1354"/>
      <c r="UFU40" s="1354"/>
      <c r="UFV40" s="1354"/>
      <c r="UFW40" s="1354"/>
      <c r="UFX40" s="1354"/>
      <c r="UFY40" s="1354"/>
      <c r="UFZ40" s="1354"/>
      <c r="UGA40" s="1354"/>
      <c r="UGB40" s="1354"/>
      <c r="UGC40" s="1354"/>
      <c r="UGD40" s="1354"/>
      <c r="UGE40" s="1354"/>
      <c r="UGF40" s="1354"/>
      <c r="UGG40" s="1354"/>
      <c r="UGH40" s="1354"/>
      <c r="UGI40" s="1354"/>
      <c r="UGJ40" s="1354"/>
      <c r="UGK40" s="1354"/>
      <c r="UGL40" s="1354"/>
      <c r="UGM40" s="1354"/>
      <c r="UGN40" s="1354"/>
      <c r="UGO40" s="1354"/>
      <c r="UGP40" s="1354"/>
      <c r="UGQ40" s="1354"/>
      <c r="UGR40" s="1354"/>
      <c r="UGS40" s="1354"/>
      <c r="UGT40" s="1354"/>
      <c r="UGU40" s="1354"/>
      <c r="UGV40" s="1354"/>
      <c r="UGW40" s="1354"/>
      <c r="UGX40" s="1354"/>
      <c r="UGY40" s="1354"/>
      <c r="UGZ40" s="1354"/>
      <c r="UHA40" s="1354"/>
      <c r="UHB40" s="1354"/>
      <c r="UHC40" s="1354"/>
      <c r="UHD40" s="1354"/>
      <c r="UHE40" s="1354"/>
      <c r="UHF40" s="1354"/>
      <c r="UHG40" s="1354"/>
      <c r="UHH40" s="1354"/>
      <c r="UHI40" s="1354"/>
      <c r="UHJ40" s="1354"/>
      <c r="UHK40" s="1354"/>
      <c r="UHL40" s="1354"/>
      <c r="UHM40" s="1354"/>
      <c r="UHN40" s="1354"/>
      <c r="UHO40" s="1354"/>
      <c r="UHP40" s="1354"/>
      <c r="UHQ40" s="1354"/>
      <c r="UHR40" s="1354"/>
      <c r="UHS40" s="1354"/>
      <c r="UHT40" s="1354"/>
      <c r="UHU40" s="1354"/>
      <c r="UHV40" s="1354"/>
      <c r="UHW40" s="1354"/>
      <c r="UHX40" s="1354"/>
      <c r="UHY40" s="1354"/>
      <c r="UHZ40" s="1354"/>
      <c r="UIA40" s="1354"/>
      <c r="UIB40" s="1354"/>
      <c r="UIC40" s="1354"/>
      <c r="UID40" s="1354"/>
      <c r="UIE40" s="1354"/>
      <c r="UIF40" s="1354"/>
      <c r="UIG40" s="1354"/>
      <c r="UIH40" s="1354"/>
      <c r="UII40" s="1354"/>
      <c r="UIJ40" s="1354"/>
      <c r="UIK40" s="1354"/>
      <c r="UIL40" s="1354"/>
      <c r="UIM40" s="1354"/>
      <c r="UIN40" s="1354"/>
      <c r="UIO40" s="1354"/>
      <c r="UIP40" s="1354"/>
      <c r="UIQ40" s="1354"/>
      <c r="UIR40" s="1354"/>
      <c r="UIS40" s="1354"/>
      <c r="UIT40" s="1354"/>
      <c r="UIU40" s="1354"/>
      <c r="UIV40" s="1354"/>
      <c r="UIW40" s="1354"/>
      <c r="UIX40" s="1354"/>
      <c r="UIY40" s="1354"/>
      <c r="UIZ40" s="1354"/>
      <c r="UJA40" s="1354"/>
      <c r="UJB40" s="1354"/>
      <c r="UJC40" s="1354"/>
      <c r="UJD40" s="1354"/>
      <c r="UJE40" s="1354"/>
      <c r="UJF40" s="1354"/>
      <c r="UJG40" s="1354"/>
      <c r="UJH40" s="1354"/>
      <c r="UJI40" s="1354"/>
      <c r="UJJ40" s="1354"/>
      <c r="UJK40" s="1354"/>
      <c r="UJL40" s="1354"/>
      <c r="UJM40" s="1354"/>
      <c r="UJN40" s="1354"/>
      <c r="UJO40" s="1354"/>
      <c r="UJP40" s="1354"/>
      <c r="UJQ40" s="1354"/>
      <c r="UJR40" s="1354"/>
      <c r="UJS40" s="1354"/>
      <c r="UJT40" s="1354"/>
      <c r="UJU40" s="1354"/>
      <c r="UJV40" s="1354"/>
      <c r="UJW40" s="1354"/>
      <c r="UJX40" s="1354"/>
      <c r="UJY40" s="1354"/>
      <c r="UJZ40" s="1354"/>
      <c r="UKA40" s="1354"/>
      <c r="UKB40" s="1354"/>
      <c r="UKC40" s="1354"/>
      <c r="UKD40" s="1354"/>
      <c r="UKE40" s="1354"/>
      <c r="UKF40" s="1354"/>
      <c r="UKG40" s="1354"/>
      <c r="UKH40" s="1354"/>
      <c r="UKI40" s="1354"/>
      <c r="UKJ40" s="1354"/>
      <c r="UKK40" s="1354"/>
      <c r="UKL40" s="1354"/>
      <c r="UKM40" s="1354"/>
      <c r="UKN40" s="1354"/>
      <c r="UKO40" s="1354"/>
      <c r="UKP40" s="1354"/>
      <c r="UKQ40" s="1354"/>
      <c r="UKR40" s="1354"/>
      <c r="UKS40" s="1354"/>
      <c r="UKT40" s="1354"/>
      <c r="UKU40" s="1354"/>
      <c r="UKV40" s="1354"/>
      <c r="UKW40" s="1354"/>
      <c r="UKX40" s="1354"/>
      <c r="UKY40" s="1354"/>
      <c r="UKZ40" s="1354"/>
      <c r="ULA40" s="1354"/>
      <c r="ULB40" s="1354"/>
      <c r="ULC40" s="1354"/>
      <c r="ULD40" s="1354"/>
      <c r="ULE40" s="1354"/>
      <c r="ULF40" s="1354"/>
      <c r="ULG40" s="1354"/>
      <c r="ULH40" s="1354"/>
      <c r="ULI40" s="1354"/>
      <c r="ULJ40" s="1354"/>
      <c r="ULK40" s="1354"/>
      <c r="ULL40" s="1354"/>
      <c r="ULM40" s="1354"/>
      <c r="ULN40" s="1354"/>
      <c r="ULO40" s="1354"/>
      <c r="ULP40" s="1354"/>
      <c r="ULQ40" s="1354"/>
      <c r="ULR40" s="1354"/>
      <c r="ULS40" s="1354"/>
      <c r="ULT40" s="1354"/>
      <c r="ULU40" s="1354"/>
      <c r="ULV40" s="1354"/>
      <c r="ULW40" s="1354"/>
      <c r="ULX40" s="1354"/>
      <c r="ULY40" s="1354"/>
      <c r="ULZ40" s="1354"/>
      <c r="UMA40" s="1354"/>
      <c r="UMB40" s="1354"/>
      <c r="UMC40" s="1354"/>
      <c r="UMD40" s="1354"/>
      <c r="UME40" s="1354"/>
      <c r="UMF40" s="1354"/>
      <c r="UMG40" s="1354"/>
      <c r="UMH40" s="1354"/>
      <c r="UMI40" s="1354"/>
      <c r="UMJ40" s="1354"/>
      <c r="UMK40" s="1354"/>
      <c r="UML40" s="1354"/>
      <c r="UMM40" s="1354"/>
      <c r="UMN40" s="1354"/>
      <c r="UMO40" s="1354"/>
      <c r="UMP40" s="1354"/>
      <c r="UMQ40" s="1354"/>
      <c r="UMR40" s="1354"/>
      <c r="UMS40" s="1354"/>
      <c r="UMT40" s="1354"/>
      <c r="UMU40" s="1354"/>
      <c r="UMV40" s="1354"/>
      <c r="UMW40" s="1354"/>
      <c r="UMX40" s="1354"/>
      <c r="UMY40" s="1354"/>
      <c r="UMZ40" s="1354"/>
      <c r="UNA40" s="1354"/>
      <c r="UNB40" s="1354"/>
      <c r="UNC40" s="1354"/>
      <c r="UND40" s="1354"/>
      <c r="UNE40" s="1354"/>
      <c r="UNF40" s="1354"/>
      <c r="UNG40" s="1354"/>
      <c r="UNH40" s="1354"/>
      <c r="UNI40" s="1354"/>
      <c r="UNJ40" s="1354"/>
      <c r="UNK40" s="1354"/>
      <c r="UNL40" s="1354"/>
      <c r="UNM40" s="1354"/>
      <c r="UNN40" s="1354"/>
      <c r="UNO40" s="1354"/>
      <c r="UNP40" s="1354"/>
      <c r="UNQ40" s="1354"/>
      <c r="UNR40" s="1354"/>
      <c r="UNS40" s="1354"/>
      <c r="UNT40" s="1354"/>
      <c r="UNU40" s="1354"/>
      <c r="UNV40" s="1354"/>
      <c r="UNW40" s="1354"/>
      <c r="UNX40" s="1354"/>
      <c r="UNY40" s="1354"/>
      <c r="UNZ40" s="1354"/>
      <c r="UOA40" s="1354"/>
      <c r="UOB40" s="1354"/>
      <c r="UOC40" s="1354"/>
      <c r="UOD40" s="1354"/>
      <c r="UOE40" s="1354"/>
      <c r="UOF40" s="1354"/>
      <c r="UOG40" s="1354"/>
      <c r="UOH40" s="1354"/>
      <c r="UOI40" s="1354"/>
      <c r="UOJ40" s="1354"/>
      <c r="UOK40" s="1354"/>
      <c r="UOL40" s="1354"/>
      <c r="UOM40" s="1354"/>
      <c r="UON40" s="1354"/>
      <c r="UOO40" s="1354"/>
      <c r="UOP40" s="1354"/>
      <c r="UOQ40" s="1354"/>
      <c r="UOR40" s="1354"/>
      <c r="UOS40" s="1354"/>
      <c r="UOT40" s="1354"/>
      <c r="UOU40" s="1354"/>
      <c r="UOV40" s="1354"/>
      <c r="UOW40" s="1354"/>
      <c r="UOX40" s="1354"/>
      <c r="UOY40" s="1354"/>
      <c r="UOZ40" s="1354"/>
      <c r="UPA40" s="1354"/>
      <c r="UPB40" s="1354"/>
      <c r="UPC40" s="1354"/>
      <c r="UPD40" s="1354"/>
      <c r="UPE40" s="1354"/>
      <c r="UPF40" s="1354"/>
      <c r="UPG40" s="1354"/>
      <c r="UPH40" s="1354"/>
      <c r="UPI40" s="1354"/>
      <c r="UPJ40" s="1354"/>
      <c r="UPK40" s="1354"/>
      <c r="UPL40" s="1354"/>
      <c r="UPM40" s="1354"/>
      <c r="UPN40" s="1354"/>
      <c r="UPO40" s="1354"/>
      <c r="UPP40" s="1354"/>
      <c r="UPQ40" s="1354"/>
      <c r="UPR40" s="1354"/>
      <c r="UPS40" s="1354"/>
      <c r="UPT40" s="1354"/>
      <c r="UPU40" s="1354"/>
      <c r="UPV40" s="1354"/>
      <c r="UPW40" s="1354"/>
      <c r="UPX40" s="1354"/>
      <c r="UPY40" s="1354"/>
      <c r="UPZ40" s="1354"/>
      <c r="UQA40" s="1354"/>
      <c r="UQB40" s="1354"/>
      <c r="UQC40" s="1354"/>
      <c r="UQD40" s="1354"/>
      <c r="UQE40" s="1354"/>
      <c r="UQF40" s="1354"/>
      <c r="UQG40" s="1354"/>
      <c r="UQH40" s="1354"/>
      <c r="UQI40" s="1354"/>
      <c r="UQJ40" s="1354"/>
      <c r="UQK40" s="1354"/>
      <c r="UQL40" s="1354"/>
      <c r="UQM40" s="1354"/>
      <c r="UQN40" s="1354"/>
      <c r="UQO40" s="1354"/>
      <c r="UQP40" s="1354"/>
      <c r="UQQ40" s="1354"/>
      <c r="UQR40" s="1354"/>
      <c r="UQS40" s="1354"/>
      <c r="UQT40" s="1354"/>
      <c r="UQU40" s="1354"/>
      <c r="UQV40" s="1354"/>
      <c r="UQW40" s="1354"/>
      <c r="UQX40" s="1354"/>
      <c r="UQY40" s="1354"/>
      <c r="UQZ40" s="1354"/>
      <c r="URA40" s="1354"/>
      <c r="URB40" s="1354"/>
      <c r="URC40" s="1354"/>
      <c r="URD40" s="1354"/>
      <c r="URE40" s="1354"/>
      <c r="URF40" s="1354"/>
      <c r="URG40" s="1354"/>
      <c r="URH40" s="1354"/>
      <c r="URI40" s="1354"/>
      <c r="URJ40" s="1354"/>
      <c r="URK40" s="1354"/>
      <c r="URL40" s="1354"/>
      <c r="URM40" s="1354"/>
      <c r="URN40" s="1354"/>
      <c r="URO40" s="1354"/>
      <c r="URP40" s="1354"/>
      <c r="URQ40" s="1354"/>
      <c r="URR40" s="1354"/>
      <c r="URS40" s="1354"/>
      <c r="URT40" s="1354"/>
      <c r="URU40" s="1354"/>
      <c r="URV40" s="1354"/>
      <c r="URW40" s="1354"/>
      <c r="URX40" s="1354"/>
      <c r="URY40" s="1354"/>
      <c r="URZ40" s="1354"/>
      <c r="USA40" s="1354"/>
      <c r="USB40" s="1354"/>
      <c r="USC40" s="1354"/>
      <c r="USD40" s="1354"/>
      <c r="USE40" s="1354"/>
      <c r="USF40" s="1354"/>
      <c r="USG40" s="1354"/>
      <c r="USH40" s="1354"/>
      <c r="USI40" s="1354"/>
      <c r="USJ40" s="1354"/>
      <c r="USK40" s="1354"/>
      <c r="USL40" s="1354"/>
      <c r="USM40" s="1354"/>
      <c r="USN40" s="1354"/>
      <c r="USO40" s="1354"/>
      <c r="USP40" s="1354"/>
      <c r="USQ40" s="1354"/>
      <c r="USR40" s="1354"/>
      <c r="USS40" s="1354"/>
      <c r="UST40" s="1354"/>
      <c r="USU40" s="1354"/>
      <c r="USV40" s="1354"/>
      <c r="USW40" s="1354"/>
      <c r="USX40" s="1354"/>
      <c r="USY40" s="1354"/>
      <c r="USZ40" s="1354"/>
      <c r="UTA40" s="1354"/>
      <c r="UTB40" s="1354"/>
      <c r="UTC40" s="1354"/>
      <c r="UTD40" s="1354"/>
      <c r="UTE40" s="1354"/>
      <c r="UTF40" s="1354"/>
      <c r="UTG40" s="1354"/>
      <c r="UTH40" s="1354"/>
      <c r="UTI40" s="1354"/>
      <c r="UTJ40" s="1354"/>
      <c r="UTK40" s="1354"/>
      <c r="UTL40" s="1354"/>
      <c r="UTM40" s="1354"/>
      <c r="UTN40" s="1354"/>
      <c r="UTO40" s="1354"/>
      <c r="UTP40" s="1354"/>
      <c r="UTQ40" s="1354"/>
      <c r="UTR40" s="1354"/>
      <c r="UTS40" s="1354"/>
      <c r="UTT40" s="1354"/>
      <c r="UTU40" s="1354"/>
      <c r="UTV40" s="1354"/>
      <c r="UTW40" s="1354"/>
      <c r="UTX40" s="1354"/>
      <c r="UTY40" s="1354"/>
      <c r="UTZ40" s="1354"/>
      <c r="UUA40" s="1354"/>
      <c r="UUB40" s="1354"/>
      <c r="UUC40" s="1354"/>
      <c r="UUD40" s="1354"/>
      <c r="UUE40" s="1354"/>
      <c r="UUF40" s="1354"/>
      <c r="UUG40" s="1354"/>
      <c r="UUH40" s="1354"/>
      <c r="UUI40" s="1354"/>
      <c r="UUJ40" s="1354"/>
      <c r="UUK40" s="1354"/>
      <c r="UUL40" s="1354"/>
      <c r="UUM40" s="1354"/>
      <c r="UUN40" s="1354"/>
      <c r="UUO40" s="1354"/>
      <c r="UUP40" s="1354"/>
      <c r="UUQ40" s="1354"/>
      <c r="UUR40" s="1354"/>
      <c r="UUS40" s="1354"/>
      <c r="UUT40" s="1354"/>
      <c r="UUU40" s="1354"/>
      <c r="UUV40" s="1354"/>
      <c r="UUW40" s="1354"/>
      <c r="UUX40" s="1354"/>
      <c r="UUY40" s="1354"/>
      <c r="UUZ40" s="1354"/>
      <c r="UVA40" s="1354"/>
      <c r="UVB40" s="1354"/>
      <c r="UVC40" s="1354"/>
      <c r="UVD40" s="1354"/>
      <c r="UVE40" s="1354"/>
      <c r="UVF40" s="1354"/>
      <c r="UVG40" s="1354"/>
      <c r="UVH40" s="1354"/>
      <c r="UVI40" s="1354"/>
      <c r="UVJ40" s="1354"/>
      <c r="UVK40" s="1354"/>
      <c r="UVL40" s="1354"/>
      <c r="UVM40" s="1354"/>
      <c r="UVN40" s="1354"/>
      <c r="UVO40" s="1354"/>
      <c r="UVP40" s="1354"/>
      <c r="UVQ40" s="1354"/>
      <c r="UVR40" s="1354"/>
      <c r="UVS40" s="1354"/>
      <c r="UVT40" s="1354"/>
      <c r="UVU40" s="1354"/>
      <c r="UVV40" s="1354"/>
      <c r="UVW40" s="1354"/>
      <c r="UVX40" s="1354"/>
      <c r="UVY40" s="1354"/>
      <c r="UVZ40" s="1354"/>
      <c r="UWA40" s="1354"/>
      <c r="UWB40" s="1354"/>
      <c r="UWC40" s="1354"/>
      <c r="UWD40" s="1354"/>
      <c r="UWE40" s="1354"/>
      <c r="UWF40" s="1354"/>
      <c r="UWG40" s="1354"/>
      <c r="UWH40" s="1354"/>
      <c r="UWI40" s="1354"/>
      <c r="UWJ40" s="1354"/>
      <c r="UWK40" s="1354"/>
      <c r="UWL40" s="1354"/>
      <c r="UWM40" s="1354"/>
      <c r="UWN40" s="1354"/>
      <c r="UWO40" s="1354"/>
      <c r="UWP40" s="1354"/>
      <c r="UWQ40" s="1354"/>
      <c r="UWR40" s="1354"/>
      <c r="UWS40" s="1354"/>
      <c r="UWT40" s="1354"/>
      <c r="UWU40" s="1354"/>
      <c r="UWV40" s="1354"/>
      <c r="UWW40" s="1354"/>
      <c r="UWX40" s="1354"/>
      <c r="UWY40" s="1354"/>
      <c r="UWZ40" s="1354"/>
      <c r="UXA40" s="1354"/>
      <c r="UXB40" s="1354"/>
      <c r="UXC40" s="1354"/>
      <c r="UXD40" s="1354"/>
      <c r="UXE40" s="1354"/>
      <c r="UXF40" s="1354"/>
      <c r="UXG40" s="1354"/>
      <c r="UXH40" s="1354"/>
      <c r="UXI40" s="1354"/>
      <c r="UXJ40" s="1354"/>
      <c r="UXK40" s="1354"/>
      <c r="UXL40" s="1354"/>
      <c r="UXM40" s="1354"/>
      <c r="UXN40" s="1354"/>
      <c r="UXO40" s="1354"/>
      <c r="UXP40" s="1354"/>
      <c r="UXQ40" s="1354"/>
      <c r="UXR40" s="1354"/>
      <c r="UXS40" s="1354"/>
      <c r="UXT40" s="1354"/>
      <c r="UXU40" s="1354"/>
      <c r="UXV40" s="1354"/>
      <c r="UXW40" s="1354"/>
      <c r="UXX40" s="1354"/>
      <c r="UXY40" s="1354"/>
      <c r="UXZ40" s="1354"/>
      <c r="UYA40" s="1354"/>
      <c r="UYB40" s="1354"/>
      <c r="UYC40" s="1354"/>
      <c r="UYD40" s="1354"/>
      <c r="UYE40" s="1354"/>
      <c r="UYF40" s="1354"/>
      <c r="UYG40" s="1354"/>
      <c r="UYH40" s="1354"/>
      <c r="UYI40" s="1354"/>
      <c r="UYJ40" s="1354"/>
      <c r="UYK40" s="1354"/>
      <c r="UYL40" s="1354"/>
      <c r="UYM40" s="1354"/>
      <c r="UYN40" s="1354"/>
      <c r="UYO40" s="1354"/>
      <c r="UYP40" s="1354"/>
      <c r="UYQ40" s="1354"/>
      <c r="UYR40" s="1354"/>
      <c r="UYS40" s="1354"/>
      <c r="UYT40" s="1354"/>
      <c r="UYU40" s="1354"/>
      <c r="UYV40" s="1354"/>
      <c r="UYW40" s="1354"/>
      <c r="UYX40" s="1354"/>
      <c r="UYY40" s="1354"/>
      <c r="UYZ40" s="1354"/>
      <c r="UZA40" s="1354"/>
      <c r="UZB40" s="1354"/>
      <c r="UZC40" s="1354"/>
      <c r="UZD40" s="1354"/>
      <c r="UZE40" s="1354"/>
      <c r="UZF40" s="1354"/>
      <c r="UZG40" s="1354"/>
      <c r="UZH40" s="1354"/>
      <c r="UZI40" s="1354"/>
      <c r="UZJ40" s="1354"/>
      <c r="UZK40" s="1354"/>
      <c r="UZL40" s="1354"/>
      <c r="UZM40" s="1354"/>
      <c r="UZN40" s="1354"/>
      <c r="UZO40" s="1354"/>
      <c r="UZP40" s="1354"/>
      <c r="UZQ40" s="1354"/>
      <c r="UZR40" s="1354"/>
      <c r="UZS40" s="1354"/>
      <c r="UZT40" s="1354"/>
      <c r="UZU40" s="1354"/>
      <c r="UZV40" s="1354"/>
      <c r="UZW40" s="1354"/>
      <c r="UZX40" s="1354"/>
      <c r="UZY40" s="1354"/>
      <c r="UZZ40" s="1354"/>
      <c r="VAA40" s="1354"/>
      <c r="VAB40" s="1354"/>
      <c r="VAC40" s="1354"/>
      <c r="VAD40" s="1354"/>
      <c r="VAE40" s="1354"/>
      <c r="VAF40" s="1354"/>
      <c r="VAG40" s="1354"/>
      <c r="VAH40" s="1354"/>
      <c r="VAI40" s="1354"/>
      <c r="VAJ40" s="1354"/>
      <c r="VAK40" s="1354"/>
      <c r="VAL40" s="1354"/>
      <c r="VAM40" s="1354"/>
      <c r="VAN40" s="1354"/>
      <c r="VAO40" s="1354"/>
      <c r="VAP40" s="1354"/>
      <c r="VAQ40" s="1354"/>
      <c r="VAR40" s="1354"/>
      <c r="VAS40" s="1354"/>
      <c r="VAT40" s="1354"/>
      <c r="VAU40" s="1354"/>
      <c r="VAV40" s="1354"/>
      <c r="VAW40" s="1354"/>
      <c r="VAX40" s="1354"/>
      <c r="VAY40" s="1354"/>
      <c r="VAZ40" s="1354"/>
      <c r="VBA40" s="1354"/>
      <c r="VBB40" s="1354"/>
      <c r="VBC40" s="1354"/>
      <c r="VBD40" s="1354"/>
      <c r="VBE40" s="1354"/>
      <c r="VBF40" s="1354"/>
      <c r="VBG40" s="1354"/>
      <c r="VBH40" s="1354"/>
      <c r="VBI40" s="1354"/>
      <c r="VBJ40" s="1354"/>
      <c r="VBK40" s="1354"/>
      <c r="VBL40" s="1354"/>
      <c r="VBM40" s="1354"/>
      <c r="VBN40" s="1354"/>
      <c r="VBO40" s="1354"/>
      <c r="VBP40" s="1354"/>
      <c r="VBQ40" s="1354"/>
      <c r="VBR40" s="1354"/>
      <c r="VBS40" s="1354"/>
      <c r="VBT40" s="1354"/>
      <c r="VBU40" s="1354"/>
      <c r="VBV40" s="1354"/>
      <c r="VBW40" s="1354"/>
      <c r="VBX40" s="1354"/>
      <c r="VBY40" s="1354"/>
      <c r="VBZ40" s="1354"/>
      <c r="VCA40" s="1354"/>
      <c r="VCB40" s="1354"/>
      <c r="VCC40" s="1354"/>
      <c r="VCD40" s="1354"/>
      <c r="VCE40" s="1354"/>
      <c r="VCF40" s="1354"/>
      <c r="VCG40" s="1354"/>
      <c r="VCH40" s="1354"/>
      <c r="VCI40" s="1354"/>
      <c r="VCJ40" s="1354"/>
      <c r="VCK40" s="1354"/>
      <c r="VCL40" s="1354"/>
      <c r="VCM40" s="1354"/>
      <c r="VCN40" s="1354"/>
      <c r="VCO40" s="1354"/>
      <c r="VCP40" s="1354"/>
      <c r="VCQ40" s="1354"/>
      <c r="VCR40" s="1354"/>
      <c r="VCS40" s="1354"/>
      <c r="VCT40" s="1354"/>
      <c r="VCU40" s="1354"/>
      <c r="VCV40" s="1354"/>
      <c r="VCW40" s="1354"/>
      <c r="VCX40" s="1354"/>
      <c r="VCY40" s="1354"/>
      <c r="VCZ40" s="1354"/>
      <c r="VDA40" s="1354"/>
      <c r="VDB40" s="1354"/>
      <c r="VDC40" s="1354"/>
      <c r="VDD40" s="1354"/>
      <c r="VDE40" s="1354"/>
      <c r="VDF40" s="1354"/>
      <c r="VDG40" s="1354"/>
      <c r="VDH40" s="1354"/>
      <c r="VDI40" s="1354"/>
      <c r="VDJ40" s="1354"/>
      <c r="VDK40" s="1354"/>
      <c r="VDL40" s="1354"/>
      <c r="VDM40" s="1354"/>
      <c r="VDN40" s="1354"/>
      <c r="VDO40" s="1354"/>
      <c r="VDP40" s="1354"/>
      <c r="VDQ40" s="1354"/>
      <c r="VDR40" s="1354"/>
      <c r="VDS40" s="1354"/>
      <c r="VDT40" s="1354"/>
      <c r="VDU40" s="1354"/>
      <c r="VDV40" s="1354"/>
      <c r="VDW40" s="1354"/>
      <c r="VDX40" s="1354"/>
      <c r="VDY40" s="1354"/>
      <c r="VDZ40" s="1354"/>
      <c r="VEA40" s="1354"/>
      <c r="VEB40" s="1354"/>
      <c r="VEC40" s="1354"/>
      <c r="VED40" s="1354"/>
      <c r="VEE40" s="1354"/>
      <c r="VEF40" s="1354"/>
      <c r="VEG40" s="1354"/>
      <c r="VEH40" s="1354"/>
      <c r="VEI40" s="1354"/>
      <c r="VEJ40" s="1354"/>
      <c r="VEK40" s="1354"/>
      <c r="VEL40" s="1354"/>
      <c r="VEM40" s="1354"/>
      <c r="VEN40" s="1354"/>
      <c r="VEO40" s="1354"/>
      <c r="VEP40" s="1354"/>
      <c r="VEQ40" s="1354"/>
      <c r="VER40" s="1354"/>
      <c r="VES40" s="1354"/>
      <c r="VET40" s="1354"/>
      <c r="VEU40" s="1354"/>
      <c r="VEV40" s="1354"/>
      <c r="VEW40" s="1354"/>
      <c r="VEX40" s="1354"/>
      <c r="VEY40" s="1354"/>
      <c r="VEZ40" s="1354"/>
      <c r="VFA40" s="1354"/>
      <c r="VFB40" s="1354"/>
      <c r="VFC40" s="1354"/>
      <c r="VFD40" s="1354"/>
      <c r="VFE40" s="1354"/>
      <c r="VFF40" s="1354"/>
      <c r="VFG40" s="1354"/>
      <c r="VFH40" s="1354"/>
      <c r="VFI40" s="1354"/>
      <c r="VFJ40" s="1354"/>
      <c r="VFK40" s="1354"/>
      <c r="VFL40" s="1354"/>
      <c r="VFM40" s="1354"/>
      <c r="VFN40" s="1354"/>
      <c r="VFO40" s="1354"/>
      <c r="VFP40" s="1354"/>
      <c r="VFQ40" s="1354"/>
      <c r="VFR40" s="1354"/>
      <c r="VFS40" s="1354"/>
      <c r="VFT40" s="1354"/>
      <c r="VFU40" s="1354"/>
      <c r="VFV40" s="1354"/>
      <c r="VFW40" s="1354"/>
      <c r="VFX40" s="1354"/>
      <c r="VFY40" s="1354"/>
      <c r="VFZ40" s="1354"/>
      <c r="VGA40" s="1354"/>
      <c r="VGB40" s="1354"/>
      <c r="VGC40" s="1354"/>
      <c r="VGD40" s="1354"/>
      <c r="VGE40" s="1354"/>
      <c r="VGF40" s="1354"/>
      <c r="VGG40" s="1354"/>
      <c r="VGH40" s="1354"/>
      <c r="VGI40" s="1354"/>
      <c r="VGJ40" s="1354"/>
      <c r="VGK40" s="1354"/>
      <c r="VGL40" s="1354"/>
      <c r="VGM40" s="1354"/>
      <c r="VGN40" s="1354"/>
      <c r="VGO40" s="1354"/>
      <c r="VGP40" s="1354"/>
      <c r="VGQ40" s="1354"/>
      <c r="VGR40" s="1354"/>
      <c r="VGS40" s="1354"/>
      <c r="VGT40" s="1354"/>
      <c r="VGU40" s="1354"/>
      <c r="VGV40" s="1354"/>
      <c r="VGW40" s="1354"/>
      <c r="VGX40" s="1354"/>
      <c r="VGY40" s="1354"/>
      <c r="VGZ40" s="1354"/>
      <c r="VHA40" s="1354"/>
      <c r="VHB40" s="1354"/>
      <c r="VHC40" s="1354"/>
      <c r="VHD40" s="1354"/>
      <c r="VHE40" s="1354"/>
      <c r="VHF40" s="1354"/>
      <c r="VHG40" s="1354"/>
      <c r="VHH40" s="1354"/>
      <c r="VHI40" s="1354"/>
      <c r="VHJ40" s="1354"/>
      <c r="VHK40" s="1354"/>
      <c r="VHL40" s="1354"/>
      <c r="VHM40" s="1354"/>
      <c r="VHN40" s="1354"/>
      <c r="VHO40" s="1354"/>
      <c r="VHP40" s="1354"/>
      <c r="VHQ40" s="1354"/>
      <c r="VHR40" s="1354"/>
      <c r="VHS40" s="1354"/>
      <c r="VHT40" s="1354"/>
      <c r="VHU40" s="1354"/>
      <c r="VHV40" s="1354"/>
      <c r="VHW40" s="1354"/>
      <c r="VHX40" s="1354"/>
      <c r="VHY40" s="1354"/>
      <c r="VHZ40" s="1354"/>
      <c r="VIA40" s="1354"/>
      <c r="VIB40" s="1354"/>
      <c r="VIC40" s="1354"/>
      <c r="VID40" s="1354"/>
      <c r="VIE40" s="1354"/>
      <c r="VIF40" s="1354"/>
      <c r="VIG40" s="1354"/>
      <c r="VIH40" s="1354"/>
      <c r="VII40" s="1354"/>
      <c r="VIJ40" s="1354"/>
      <c r="VIK40" s="1354"/>
      <c r="VIL40" s="1354"/>
      <c r="VIM40" s="1354"/>
      <c r="VIN40" s="1354"/>
      <c r="VIO40" s="1354"/>
      <c r="VIP40" s="1354"/>
      <c r="VIQ40" s="1354"/>
      <c r="VIR40" s="1354"/>
      <c r="VIS40" s="1354"/>
      <c r="VIT40" s="1354"/>
      <c r="VIU40" s="1354"/>
      <c r="VIV40" s="1354"/>
      <c r="VIW40" s="1354"/>
      <c r="VIX40" s="1354"/>
      <c r="VIY40" s="1354"/>
      <c r="VIZ40" s="1354"/>
      <c r="VJA40" s="1354"/>
      <c r="VJB40" s="1354"/>
      <c r="VJC40" s="1354"/>
      <c r="VJD40" s="1354"/>
      <c r="VJE40" s="1354"/>
      <c r="VJF40" s="1354"/>
      <c r="VJG40" s="1354"/>
      <c r="VJH40" s="1354"/>
      <c r="VJI40" s="1354"/>
      <c r="VJJ40" s="1354"/>
      <c r="VJK40" s="1354"/>
      <c r="VJL40" s="1354"/>
      <c r="VJM40" s="1354"/>
      <c r="VJN40" s="1354"/>
      <c r="VJO40" s="1354"/>
      <c r="VJP40" s="1354"/>
      <c r="VJQ40" s="1354"/>
      <c r="VJR40" s="1354"/>
      <c r="VJS40" s="1354"/>
      <c r="VJT40" s="1354"/>
      <c r="VJU40" s="1354"/>
      <c r="VJV40" s="1354"/>
      <c r="VJW40" s="1354"/>
      <c r="VJX40" s="1354"/>
      <c r="VJY40" s="1354"/>
      <c r="VJZ40" s="1354"/>
      <c r="VKA40" s="1354"/>
      <c r="VKB40" s="1354"/>
      <c r="VKC40" s="1354"/>
      <c r="VKD40" s="1354"/>
      <c r="VKE40" s="1354"/>
      <c r="VKF40" s="1354"/>
      <c r="VKG40" s="1354"/>
      <c r="VKH40" s="1354"/>
      <c r="VKI40" s="1354"/>
      <c r="VKJ40" s="1354"/>
      <c r="VKK40" s="1354"/>
      <c r="VKL40" s="1354"/>
      <c r="VKM40" s="1354"/>
      <c r="VKN40" s="1354"/>
      <c r="VKO40" s="1354"/>
      <c r="VKP40" s="1354"/>
      <c r="VKQ40" s="1354"/>
      <c r="VKR40" s="1354"/>
      <c r="VKS40" s="1354"/>
      <c r="VKT40" s="1354"/>
      <c r="VKU40" s="1354"/>
      <c r="VKV40" s="1354"/>
      <c r="VKW40" s="1354"/>
      <c r="VKX40" s="1354"/>
      <c r="VKY40" s="1354"/>
      <c r="VKZ40" s="1354"/>
      <c r="VLA40" s="1354"/>
      <c r="VLB40" s="1354"/>
      <c r="VLC40" s="1354"/>
      <c r="VLD40" s="1354"/>
      <c r="VLE40" s="1354"/>
      <c r="VLF40" s="1354"/>
      <c r="VLG40" s="1354"/>
      <c r="VLH40" s="1354"/>
      <c r="VLI40" s="1354"/>
      <c r="VLJ40" s="1354"/>
      <c r="VLK40" s="1354"/>
      <c r="VLL40" s="1354"/>
      <c r="VLM40" s="1354"/>
      <c r="VLN40" s="1354"/>
      <c r="VLO40" s="1354"/>
      <c r="VLP40" s="1354"/>
      <c r="VLQ40" s="1354"/>
      <c r="VLR40" s="1354"/>
      <c r="VLS40" s="1354"/>
      <c r="VLT40" s="1354"/>
      <c r="VLU40" s="1354"/>
      <c r="VLV40" s="1354"/>
      <c r="VLW40" s="1354"/>
      <c r="VLX40" s="1354"/>
      <c r="VLY40" s="1354"/>
      <c r="VLZ40" s="1354"/>
      <c r="VMA40" s="1354"/>
      <c r="VMB40" s="1354"/>
      <c r="VMC40" s="1354"/>
      <c r="VMD40" s="1354"/>
      <c r="VME40" s="1354"/>
      <c r="VMF40" s="1354"/>
      <c r="VMG40" s="1354"/>
      <c r="VMH40" s="1354"/>
      <c r="VMI40" s="1354"/>
      <c r="VMJ40" s="1354"/>
      <c r="VMK40" s="1354"/>
      <c r="VML40" s="1354"/>
      <c r="VMM40" s="1354"/>
      <c r="VMN40" s="1354"/>
      <c r="VMO40" s="1354"/>
      <c r="VMP40" s="1354"/>
      <c r="VMQ40" s="1354"/>
      <c r="VMR40" s="1354"/>
      <c r="VMS40" s="1354"/>
      <c r="VMT40" s="1354"/>
      <c r="VMU40" s="1354"/>
      <c r="VMV40" s="1354"/>
      <c r="VMW40" s="1354"/>
      <c r="VMX40" s="1354"/>
      <c r="VMY40" s="1354"/>
      <c r="VMZ40" s="1354"/>
      <c r="VNA40" s="1354"/>
      <c r="VNB40" s="1354"/>
      <c r="VNC40" s="1354"/>
      <c r="VND40" s="1354"/>
      <c r="VNE40" s="1354"/>
      <c r="VNF40" s="1354"/>
      <c r="VNG40" s="1354"/>
      <c r="VNH40" s="1354"/>
      <c r="VNI40" s="1354"/>
      <c r="VNJ40" s="1354"/>
      <c r="VNK40" s="1354"/>
      <c r="VNL40" s="1354"/>
      <c r="VNM40" s="1354"/>
      <c r="VNN40" s="1354"/>
      <c r="VNO40" s="1354"/>
      <c r="VNP40" s="1354"/>
      <c r="VNQ40" s="1354"/>
      <c r="VNR40" s="1354"/>
      <c r="VNS40" s="1354"/>
      <c r="VNT40" s="1354"/>
      <c r="VNU40" s="1354"/>
      <c r="VNV40" s="1354"/>
      <c r="VNW40" s="1354"/>
      <c r="VNX40" s="1354"/>
      <c r="VNY40" s="1354"/>
      <c r="VNZ40" s="1354"/>
      <c r="VOA40" s="1354"/>
      <c r="VOB40" s="1354"/>
      <c r="VOC40" s="1354"/>
      <c r="VOD40" s="1354"/>
      <c r="VOE40" s="1354"/>
      <c r="VOF40" s="1354"/>
      <c r="VOG40" s="1354"/>
      <c r="VOH40" s="1354"/>
      <c r="VOI40" s="1354"/>
      <c r="VOJ40" s="1354"/>
      <c r="VOK40" s="1354"/>
      <c r="VOL40" s="1354"/>
      <c r="VOM40" s="1354"/>
      <c r="VON40" s="1354"/>
      <c r="VOO40" s="1354"/>
      <c r="VOP40" s="1354"/>
      <c r="VOQ40" s="1354"/>
      <c r="VOR40" s="1354"/>
      <c r="VOS40" s="1354"/>
      <c r="VOT40" s="1354"/>
      <c r="VOU40" s="1354"/>
      <c r="VOV40" s="1354"/>
      <c r="VOW40" s="1354"/>
      <c r="VOX40" s="1354"/>
      <c r="VOY40" s="1354"/>
      <c r="VOZ40" s="1354"/>
      <c r="VPA40" s="1354"/>
      <c r="VPB40" s="1354"/>
      <c r="VPC40" s="1354"/>
      <c r="VPD40" s="1354"/>
      <c r="VPE40" s="1354"/>
      <c r="VPF40" s="1354"/>
      <c r="VPG40" s="1354"/>
      <c r="VPH40" s="1354"/>
      <c r="VPI40" s="1354"/>
      <c r="VPJ40" s="1354"/>
      <c r="VPK40" s="1354"/>
      <c r="VPL40" s="1354"/>
      <c r="VPM40" s="1354"/>
      <c r="VPN40" s="1354"/>
      <c r="VPO40" s="1354"/>
      <c r="VPP40" s="1354"/>
      <c r="VPQ40" s="1354"/>
      <c r="VPR40" s="1354"/>
      <c r="VPS40" s="1354"/>
      <c r="VPT40" s="1354"/>
      <c r="VPU40" s="1354"/>
      <c r="VPV40" s="1354"/>
      <c r="VPW40" s="1354"/>
      <c r="VPX40" s="1354"/>
      <c r="VPY40" s="1354"/>
      <c r="VPZ40" s="1354"/>
      <c r="VQA40" s="1354"/>
      <c r="VQB40" s="1354"/>
      <c r="VQC40" s="1354"/>
      <c r="VQD40" s="1354"/>
      <c r="VQE40" s="1354"/>
      <c r="VQF40" s="1354"/>
      <c r="VQG40" s="1354"/>
      <c r="VQH40" s="1354"/>
      <c r="VQI40" s="1354"/>
      <c r="VQJ40" s="1354"/>
      <c r="VQK40" s="1354"/>
      <c r="VQL40" s="1354"/>
      <c r="VQM40" s="1354"/>
      <c r="VQN40" s="1354"/>
      <c r="VQO40" s="1354"/>
      <c r="VQP40" s="1354"/>
      <c r="VQQ40" s="1354"/>
      <c r="VQR40" s="1354"/>
      <c r="VQS40" s="1354"/>
      <c r="VQT40" s="1354"/>
      <c r="VQU40" s="1354"/>
      <c r="VQV40" s="1354"/>
      <c r="VQW40" s="1354"/>
      <c r="VQX40" s="1354"/>
      <c r="VQY40" s="1354"/>
      <c r="VQZ40" s="1354"/>
      <c r="VRA40" s="1354"/>
      <c r="VRB40" s="1354"/>
      <c r="VRC40" s="1354"/>
      <c r="VRD40" s="1354"/>
      <c r="VRE40" s="1354"/>
      <c r="VRF40" s="1354"/>
      <c r="VRG40" s="1354"/>
      <c r="VRH40" s="1354"/>
      <c r="VRI40" s="1354"/>
      <c r="VRJ40" s="1354"/>
      <c r="VRK40" s="1354"/>
      <c r="VRL40" s="1354"/>
      <c r="VRM40" s="1354"/>
      <c r="VRN40" s="1354"/>
      <c r="VRO40" s="1354"/>
      <c r="VRP40" s="1354"/>
      <c r="VRQ40" s="1354"/>
      <c r="VRR40" s="1354"/>
      <c r="VRS40" s="1354"/>
      <c r="VRT40" s="1354"/>
      <c r="VRU40" s="1354"/>
      <c r="VRV40" s="1354"/>
      <c r="VRW40" s="1354"/>
      <c r="VRX40" s="1354"/>
      <c r="VRY40" s="1354"/>
      <c r="VRZ40" s="1354"/>
      <c r="VSA40" s="1354"/>
      <c r="VSB40" s="1354"/>
      <c r="VSC40" s="1354"/>
      <c r="VSD40" s="1354"/>
      <c r="VSE40" s="1354"/>
      <c r="VSF40" s="1354"/>
      <c r="VSG40" s="1354"/>
      <c r="VSH40" s="1354"/>
      <c r="VSI40" s="1354"/>
      <c r="VSJ40" s="1354"/>
      <c r="VSK40" s="1354"/>
      <c r="VSL40" s="1354"/>
      <c r="VSM40" s="1354"/>
      <c r="VSN40" s="1354"/>
      <c r="VSO40" s="1354"/>
      <c r="VSP40" s="1354"/>
      <c r="VSQ40" s="1354"/>
      <c r="VSR40" s="1354"/>
      <c r="VSS40" s="1354"/>
      <c r="VST40" s="1354"/>
      <c r="VSU40" s="1354"/>
      <c r="VSV40" s="1354"/>
      <c r="VSW40" s="1354"/>
      <c r="VSX40" s="1354"/>
      <c r="VSY40" s="1354"/>
      <c r="VSZ40" s="1354"/>
      <c r="VTA40" s="1354"/>
      <c r="VTB40" s="1354"/>
      <c r="VTC40" s="1354"/>
      <c r="VTD40" s="1354"/>
      <c r="VTE40" s="1354"/>
      <c r="VTF40" s="1354"/>
      <c r="VTG40" s="1354"/>
      <c r="VTH40" s="1354"/>
      <c r="VTI40" s="1354"/>
      <c r="VTJ40" s="1354"/>
      <c r="VTK40" s="1354"/>
      <c r="VTL40" s="1354"/>
      <c r="VTM40" s="1354"/>
      <c r="VTN40" s="1354"/>
      <c r="VTO40" s="1354"/>
      <c r="VTP40" s="1354"/>
      <c r="VTQ40" s="1354"/>
      <c r="VTR40" s="1354"/>
      <c r="VTS40" s="1354"/>
      <c r="VTT40" s="1354"/>
      <c r="VTU40" s="1354"/>
      <c r="VTV40" s="1354"/>
      <c r="VTW40" s="1354"/>
      <c r="VTX40" s="1354"/>
      <c r="VTY40" s="1354"/>
      <c r="VTZ40" s="1354"/>
      <c r="VUA40" s="1354"/>
      <c r="VUB40" s="1354"/>
      <c r="VUC40" s="1354"/>
      <c r="VUD40" s="1354"/>
      <c r="VUE40" s="1354"/>
      <c r="VUF40" s="1354"/>
      <c r="VUG40" s="1354"/>
      <c r="VUH40" s="1354"/>
      <c r="VUI40" s="1354"/>
      <c r="VUJ40" s="1354"/>
      <c r="VUK40" s="1354"/>
      <c r="VUL40" s="1354"/>
      <c r="VUM40" s="1354"/>
      <c r="VUN40" s="1354"/>
      <c r="VUO40" s="1354"/>
      <c r="VUP40" s="1354"/>
      <c r="VUQ40" s="1354"/>
      <c r="VUR40" s="1354"/>
      <c r="VUS40" s="1354"/>
      <c r="VUT40" s="1354"/>
      <c r="VUU40" s="1354"/>
      <c r="VUV40" s="1354"/>
      <c r="VUW40" s="1354"/>
      <c r="VUX40" s="1354"/>
      <c r="VUY40" s="1354"/>
      <c r="VUZ40" s="1354"/>
      <c r="VVA40" s="1354"/>
      <c r="VVB40" s="1354"/>
      <c r="VVC40" s="1354"/>
      <c r="VVD40" s="1354"/>
      <c r="VVE40" s="1354"/>
      <c r="VVF40" s="1354"/>
      <c r="VVG40" s="1354"/>
      <c r="VVH40" s="1354"/>
      <c r="VVI40" s="1354"/>
      <c r="VVJ40" s="1354"/>
      <c r="VVK40" s="1354"/>
      <c r="VVL40" s="1354"/>
      <c r="VVM40" s="1354"/>
      <c r="VVN40" s="1354"/>
      <c r="VVO40" s="1354"/>
      <c r="VVP40" s="1354"/>
      <c r="VVQ40" s="1354"/>
      <c r="VVR40" s="1354"/>
      <c r="VVS40" s="1354"/>
      <c r="VVT40" s="1354"/>
      <c r="VVU40" s="1354"/>
      <c r="VVV40" s="1354"/>
      <c r="VVW40" s="1354"/>
      <c r="VVX40" s="1354"/>
      <c r="VVY40" s="1354"/>
      <c r="VVZ40" s="1354"/>
      <c r="VWA40" s="1354"/>
      <c r="VWB40" s="1354"/>
      <c r="VWC40" s="1354"/>
      <c r="VWD40" s="1354"/>
      <c r="VWE40" s="1354"/>
      <c r="VWF40" s="1354"/>
      <c r="VWG40" s="1354"/>
      <c r="VWH40" s="1354"/>
      <c r="VWI40" s="1354"/>
      <c r="VWJ40" s="1354"/>
      <c r="VWK40" s="1354"/>
      <c r="VWL40" s="1354"/>
      <c r="VWM40" s="1354"/>
      <c r="VWN40" s="1354"/>
      <c r="VWO40" s="1354"/>
      <c r="VWP40" s="1354"/>
      <c r="VWQ40" s="1354"/>
      <c r="VWR40" s="1354"/>
      <c r="VWS40" s="1354"/>
      <c r="VWT40" s="1354"/>
      <c r="VWU40" s="1354"/>
      <c r="VWV40" s="1354"/>
      <c r="VWW40" s="1354"/>
      <c r="VWX40" s="1354"/>
      <c r="VWY40" s="1354"/>
      <c r="VWZ40" s="1354"/>
      <c r="VXA40" s="1354"/>
      <c r="VXB40" s="1354"/>
      <c r="VXC40" s="1354"/>
      <c r="VXD40" s="1354"/>
      <c r="VXE40" s="1354"/>
      <c r="VXF40" s="1354"/>
      <c r="VXG40" s="1354"/>
      <c r="VXH40" s="1354"/>
      <c r="VXI40" s="1354"/>
      <c r="VXJ40" s="1354"/>
      <c r="VXK40" s="1354"/>
      <c r="VXL40" s="1354"/>
      <c r="VXM40" s="1354"/>
      <c r="VXN40" s="1354"/>
      <c r="VXO40" s="1354"/>
      <c r="VXP40" s="1354"/>
      <c r="VXQ40" s="1354"/>
      <c r="VXR40" s="1354"/>
      <c r="VXS40" s="1354"/>
      <c r="VXT40" s="1354"/>
      <c r="VXU40" s="1354"/>
      <c r="VXV40" s="1354"/>
      <c r="VXW40" s="1354"/>
      <c r="VXX40" s="1354"/>
      <c r="VXY40" s="1354"/>
      <c r="VXZ40" s="1354"/>
      <c r="VYA40" s="1354"/>
      <c r="VYB40" s="1354"/>
      <c r="VYC40" s="1354"/>
      <c r="VYD40" s="1354"/>
      <c r="VYE40" s="1354"/>
      <c r="VYF40" s="1354"/>
      <c r="VYG40" s="1354"/>
      <c r="VYH40" s="1354"/>
      <c r="VYI40" s="1354"/>
      <c r="VYJ40" s="1354"/>
      <c r="VYK40" s="1354"/>
      <c r="VYL40" s="1354"/>
      <c r="VYM40" s="1354"/>
      <c r="VYN40" s="1354"/>
      <c r="VYO40" s="1354"/>
      <c r="VYP40" s="1354"/>
      <c r="VYQ40" s="1354"/>
      <c r="VYR40" s="1354"/>
      <c r="VYS40" s="1354"/>
      <c r="VYT40" s="1354"/>
      <c r="VYU40" s="1354"/>
      <c r="VYV40" s="1354"/>
      <c r="VYW40" s="1354"/>
      <c r="VYX40" s="1354"/>
      <c r="VYY40" s="1354"/>
      <c r="VYZ40" s="1354"/>
      <c r="VZA40" s="1354"/>
      <c r="VZB40" s="1354"/>
      <c r="VZC40" s="1354"/>
      <c r="VZD40" s="1354"/>
      <c r="VZE40" s="1354"/>
      <c r="VZF40" s="1354"/>
      <c r="VZG40" s="1354"/>
      <c r="VZH40" s="1354"/>
      <c r="VZI40" s="1354"/>
      <c r="VZJ40" s="1354"/>
      <c r="VZK40" s="1354"/>
      <c r="VZL40" s="1354"/>
      <c r="VZM40" s="1354"/>
      <c r="VZN40" s="1354"/>
      <c r="VZO40" s="1354"/>
      <c r="VZP40" s="1354"/>
      <c r="VZQ40" s="1354"/>
      <c r="VZR40" s="1354"/>
      <c r="VZS40" s="1354"/>
      <c r="VZT40" s="1354"/>
      <c r="VZU40" s="1354"/>
      <c r="VZV40" s="1354"/>
      <c r="VZW40" s="1354"/>
      <c r="VZX40" s="1354"/>
      <c r="VZY40" s="1354"/>
      <c r="VZZ40" s="1354"/>
      <c r="WAA40" s="1354"/>
      <c r="WAB40" s="1354"/>
      <c r="WAC40" s="1354"/>
      <c r="WAD40" s="1354"/>
      <c r="WAE40" s="1354"/>
      <c r="WAF40" s="1354"/>
      <c r="WAG40" s="1354"/>
      <c r="WAH40" s="1354"/>
      <c r="WAI40" s="1354"/>
      <c r="WAJ40" s="1354"/>
      <c r="WAK40" s="1354"/>
      <c r="WAL40" s="1354"/>
      <c r="WAM40" s="1354"/>
      <c r="WAN40" s="1354"/>
      <c r="WAO40" s="1354"/>
      <c r="WAP40" s="1354"/>
      <c r="WAQ40" s="1354"/>
      <c r="WAR40" s="1354"/>
      <c r="WAS40" s="1354"/>
      <c r="WAT40" s="1354"/>
      <c r="WAU40" s="1354"/>
      <c r="WAV40" s="1354"/>
      <c r="WAW40" s="1354"/>
      <c r="WAX40" s="1354"/>
      <c r="WAY40" s="1354"/>
      <c r="WAZ40" s="1354"/>
      <c r="WBA40" s="1354"/>
      <c r="WBB40" s="1354"/>
      <c r="WBC40" s="1354"/>
      <c r="WBD40" s="1354"/>
      <c r="WBE40" s="1354"/>
      <c r="WBF40" s="1354"/>
      <c r="WBG40" s="1354"/>
      <c r="WBH40" s="1354"/>
      <c r="WBI40" s="1354"/>
      <c r="WBJ40" s="1354"/>
      <c r="WBK40" s="1354"/>
      <c r="WBL40" s="1354"/>
      <c r="WBM40" s="1354"/>
      <c r="WBN40" s="1354"/>
      <c r="WBO40" s="1354"/>
      <c r="WBP40" s="1354"/>
      <c r="WBQ40" s="1354"/>
      <c r="WBR40" s="1354"/>
      <c r="WBS40" s="1354"/>
      <c r="WBT40" s="1354"/>
      <c r="WBU40" s="1354"/>
      <c r="WBV40" s="1354"/>
      <c r="WBW40" s="1354"/>
      <c r="WBX40" s="1354"/>
      <c r="WBY40" s="1354"/>
      <c r="WBZ40" s="1354"/>
      <c r="WCA40" s="1354"/>
      <c r="WCB40" s="1354"/>
      <c r="WCC40" s="1354"/>
      <c r="WCD40" s="1354"/>
      <c r="WCE40" s="1354"/>
      <c r="WCF40" s="1354"/>
      <c r="WCG40" s="1354"/>
      <c r="WCH40" s="1354"/>
      <c r="WCI40" s="1354"/>
      <c r="WCJ40" s="1354"/>
      <c r="WCK40" s="1354"/>
      <c r="WCL40" s="1354"/>
      <c r="WCM40" s="1354"/>
      <c r="WCN40" s="1354"/>
      <c r="WCO40" s="1354"/>
      <c r="WCP40" s="1354"/>
      <c r="WCQ40" s="1354"/>
      <c r="WCR40" s="1354"/>
      <c r="WCS40" s="1354"/>
      <c r="WCT40" s="1354"/>
      <c r="WCU40" s="1354"/>
      <c r="WCV40" s="1354"/>
      <c r="WCW40" s="1354"/>
      <c r="WCX40" s="1354"/>
      <c r="WCY40" s="1354"/>
      <c r="WCZ40" s="1354"/>
      <c r="WDA40" s="1354"/>
      <c r="WDB40" s="1354"/>
      <c r="WDC40" s="1354"/>
      <c r="WDD40" s="1354"/>
      <c r="WDE40" s="1354"/>
      <c r="WDF40" s="1354"/>
      <c r="WDG40" s="1354"/>
      <c r="WDH40" s="1354"/>
      <c r="WDI40" s="1354"/>
      <c r="WDJ40" s="1354"/>
      <c r="WDK40" s="1354"/>
      <c r="WDL40" s="1354"/>
      <c r="WDM40" s="1354"/>
      <c r="WDN40" s="1354"/>
      <c r="WDO40" s="1354"/>
      <c r="WDP40" s="1354"/>
      <c r="WDQ40" s="1354"/>
      <c r="WDR40" s="1354"/>
      <c r="WDS40" s="1354"/>
      <c r="WDT40" s="1354"/>
      <c r="WDU40" s="1354"/>
      <c r="WDV40" s="1354"/>
      <c r="WDW40" s="1354"/>
      <c r="WDX40" s="1354"/>
      <c r="WDY40" s="1354"/>
      <c r="WDZ40" s="1354"/>
      <c r="WEA40" s="1354"/>
      <c r="WEB40" s="1354"/>
      <c r="WEC40" s="1354"/>
      <c r="WED40" s="1354"/>
      <c r="WEE40" s="1354"/>
      <c r="WEF40" s="1354"/>
      <c r="WEG40" s="1354"/>
      <c r="WEH40" s="1354"/>
      <c r="WEI40" s="1354"/>
      <c r="WEJ40" s="1354"/>
      <c r="WEK40" s="1354"/>
      <c r="WEL40" s="1354"/>
      <c r="WEM40" s="1354"/>
      <c r="WEN40" s="1354"/>
      <c r="WEO40" s="1354"/>
      <c r="WEP40" s="1354"/>
      <c r="WEQ40" s="1354"/>
      <c r="WER40" s="1354"/>
      <c r="WES40" s="1354"/>
      <c r="WET40" s="1354"/>
      <c r="WEU40" s="1354"/>
      <c r="WEV40" s="1354"/>
      <c r="WEW40" s="1354"/>
      <c r="WEX40" s="1354"/>
      <c r="WEY40" s="1354"/>
      <c r="WEZ40" s="1354"/>
      <c r="WFA40" s="1354"/>
      <c r="WFB40" s="1354"/>
      <c r="WFC40" s="1354"/>
      <c r="WFD40" s="1354"/>
      <c r="WFE40" s="1354"/>
      <c r="WFF40" s="1354"/>
      <c r="WFG40" s="1354"/>
      <c r="WFH40" s="1354"/>
      <c r="WFI40" s="1354"/>
      <c r="WFJ40" s="1354"/>
      <c r="WFK40" s="1354"/>
      <c r="WFL40" s="1354"/>
      <c r="WFM40" s="1354"/>
      <c r="WFN40" s="1354"/>
      <c r="WFO40" s="1354"/>
      <c r="WFP40" s="1354"/>
      <c r="WFQ40" s="1354"/>
      <c r="WFR40" s="1354"/>
      <c r="WFS40" s="1354"/>
      <c r="WFT40" s="1354"/>
      <c r="WFU40" s="1354"/>
      <c r="WFV40" s="1354"/>
      <c r="WFW40" s="1354"/>
      <c r="WFX40" s="1354"/>
      <c r="WFY40" s="1354"/>
      <c r="WFZ40" s="1354"/>
      <c r="WGA40" s="1354"/>
      <c r="WGB40" s="1354"/>
      <c r="WGC40" s="1354"/>
      <c r="WGD40" s="1354"/>
      <c r="WGE40" s="1354"/>
      <c r="WGF40" s="1354"/>
      <c r="WGG40" s="1354"/>
      <c r="WGH40" s="1354"/>
      <c r="WGI40" s="1354"/>
      <c r="WGJ40" s="1354"/>
      <c r="WGK40" s="1354"/>
      <c r="WGL40" s="1354"/>
      <c r="WGM40" s="1354"/>
      <c r="WGN40" s="1354"/>
      <c r="WGO40" s="1354"/>
      <c r="WGP40" s="1354"/>
      <c r="WGQ40" s="1354"/>
      <c r="WGR40" s="1354"/>
      <c r="WGS40" s="1354"/>
      <c r="WGT40" s="1354"/>
      <c r="WGU40" s="1354"/>
      <c r="WGV40" s="1354"/>
      <c r="WGW40" s="1354"/>
      <c r="WGX40" s="1354"/>
      <c r="WGY40" s="1354"/>
      <c r="WGZ40" s="1354"/>
      <c r="WHA40" s="1354"/>
      <c r="WHB40" s="1354"/>
      <c r="WHC40" s="1354"/>
      <c r="WHD40" s="1354"/>
      <c r="WHE40" s="1354"/>
      <c r="WHF40" s="1354"/>
      <c r="WHG40" s="1354"/>
      <c r="WHH40" s="1354"/>
      <c r="WHI40" s="1354"/>
      <c r="WHJ40" s="1354"/>
      <c r="WHK40" s="1354"/>
      <c r="WHL40" s="1354"/>
      <c r="WHM40" s="1354"/>
      <c r="WHN40" s="1354"/>
      <c r="WHO40" s="1354"/>
      <c r="WHP40" s="1354"/>
      <c r="WHQ40" s="1354"/>
      <c r="WHR40" s="1354"/>
      <c r="WHS40" s="1354"/>
      <c r="WHT40" s="1354"/>
      <c r="WHU40" s="1354"/>
      <c r="WHV40" s="1354"/>
      <c r="WHW40" s="1354"/>
      <c r="WHX40" s="1354"/>
      <c r="WHY40" s="1354"/>
      <c r="WHZ40" s="1354"/>
      <c r="WIA40" s="1354"/>
      <c r="WIB40" s="1354"/>
      <c r="WIC40" s="1354"/>
      <c r="WID40" s="1354"/>
      <c r="WIE40" s="1354"/>
      <c r="WIF40" s="1354"/>
      <c r="WIG40" s="1354"/>
      <c r="WIH40" s="1354"/>
      <c r="WII40" s="1354"/>
      <c r="WIJ40" s="1354"/>
      <c r="WIK40" s="1354"/>
      <c r="WIL40" s="1354"/>
      <c r="WIM40" s="1354"/>
      <c r="WIN40" s="1354"/>
      <c r="WIO40" s="1354"/>
      <c r="WIP40" s="1354"/>
      <c r="WIQ40" s="1354"/>
      <c r="WIR40" s="1354"/>
      <c r="WIS40" s="1354"/>
      <c r="WIT40" s="1354"/>
      <c r="WIU40" s="1354"/>
      <c r="WIV40" s="1354"/>
      <c r="WIW40" s="1354"/>
      <c r="WIX40" s="1354"/>
      <c r="WIY40" s="1354"/>
      <c r="WIZ40" s="1354"/>
      <c r="WJA40" s="1354"/>
      <c r="WJB40" s="1354"/>
      <c r="WJC40" s="1354"/>
      <c r="WJD40" s="1354"/>
      <c r="WJE40" s="1354"/>
      <c r="WJF40" s="1354"/>
      <c r="WJG40" s="1354"/>
      <c r="WJH40" s="1354"/>
      <c r="WJI40" s="1354"/>
      <c r="WJJ40" s="1354"/>
      <c r="WJK40" s="1354"/>
      <c r="WJL40" s="1354"/>
      <c r="WJM40" s="1354"/>
      <c r="WJN40" s="1354"/>
      <c r="WJO40" s="1354"/>
      <c r="WJP40" s="1354"/>
      <c r="WJQ40" s="1354"/>
      <c r="WJR40" s="1354"/>
      <c r="WJS40" s="1354"/>
      <c r="WJT40" s="1354"/>
      <c r="WJU40" s="1354"/>
      <c r="WJV40" s="1354"/>
      <c r="WJW40" s="1354"/>
      <c r="WJX40" s="1354"/>
      <c r="WJY40" s="1354"/>
      <c r="WJZ40" s="1354"/>
      <c r="WKA40" s="1354"/>
      <c r="WKB40" s="1354"/>
      <c r="WKC40" s="1354"/>
      <c r="WKD40" s="1354"/>
      <c r="WKE40" s="1354"/>
      <c r="WKF40" s="1354"/>
      <c r="WKG40" s="1354"/>
      <c r="WKH40" s="1354"/>
      <c r="WKI40" s="1354"/>
      <c r="WKJ40" s="1354"/>
      <c r="WKK40" s="1354"/>
      <c r="WKL40" s="1354"/>
      <c r="WKM40" s="1354"/>
      <c r="WKN40" s="1354"/>
      <c r="WKO40" s="1354"/>
      <c r="WKP40" s="1354"/>
      <c r="WKQ40" s="1354"/>
      <c r="WKR40" s="1354"/>
      <c r="WKS40" s="1354"/>
      <c r="WKT40" s="1354"/>
      <c r="WKU40" s="1354"/>
      <c r="WKV40" s="1354"/>
      <c r="WKW40" s="1354"/>
      <c r="WKX40" s="1354"/>
      <c r="WKY40" s="1354"/>
      <c r="WKZ40" s="1354"/>
      <c r="WLA40" s="1354"/>
      <c r="WLB40" s="1354"/>
      <c r="WLC40" s="1354"/>
      <c r="WLD40" s="1354"/>
      <c r="WLE40" s="1354"/>
      <c r="WLF40" s="1354"/>
      <c r="WLG40" s="1354"/>
      <c r="WLH40" s="1354"/>
      <c r="WLI40" s="1354"/>
      <c r="WLJ40" s="1354"/>
      <c r="WLK40" s="1354"/>
      <c r="WLL40" s="1354"/>
      <c r="WLM40" s="1354"/>
      <c r="WLN40" s="1354"/>
      <c r="WLO40" s="1354"/>
      <c r="WLP40" s="1354"/>
      <c r="WLQ40" s="1354"/>
      <c r="WLR40" s="1354"/>
      <c r="WLS40" s="1354"/>
      <c r="WLT40" s="1354"/>
      <c r="WLU40" s="1354"/>
      <c r="WLV40" s="1354"/>
      <c r="WLW40" s="1354"/>
      <c r="WLX40" s="1354"/>
      <c r="WLY40" s="1354"/>
      <c r="WLZ40" s="1354"/>
      <c r="WMA40" s="1354"/>
      <c r="WMB40" s="1354"/>
      <c r="WMC40" s="1354"/>
      <c r="WMD40" s="1354"/>
      <c r="WME40" s="1354"/>
      <c r="WMF40" s="1354"/>
      <c r="WMG40" s="1354"/>
      <c r="WMH40" s="1354"/>
      <c r="WMI40" s="1354"/>
      <c r="WMJ40" s="1354"/>
      <c r="WMK40" s="1354"/>
      <c r="WML40" s="1354"/>
      <c r="WMM40" s="1354"/>
      <c r="WMN40" s="1354"/>
      <c r="WMO40" s="1354"/>
      <c r="WMP40" s="1354"/>
      <c r="WMQ40" s="1354"/>
      <c r="WMR40" s="1354"/>
      <c r="WMS40" s="1354"/>
      <c r="WMT40" s="1354"/>
      <c r="WMU40" s="1354"/>
      <c r="WMV40" s="1354"/>
      <c r="WMW40" s="1354"/>
      <c r="WMX40" s="1354"/>
      <c r="WMY40" s="1354"/>
      <c r="WMZ40" s="1354"/>
      <c r="WNA40" s="1354"/>
      <c r="WNB40" s="1354"/>
      <c r="WNC40" s="1354"/>
      <c r="WND40" s="1354"/>
      <c r="WNE40" s="1354"/>
      <c r="WNF40" s="1354"/>
      <c r="WNG40" s="1354"/>
      <c r="WNH40" s="1354"/>
      <c r="WNI40" s="1354"/>
      <c r="WNJ40" s="1354"/>
      <c r="WNK40" s="1354"/>
      <c r="WNL40" s="1354"/>
      <c r="WNM40" s="1354"/>
      <c r="WNN40" s="1354"/>
      <c r="WNO40" s="1354"/>
      <c r="WNP40" s="1354"/>
      <c r="WNQ40" s="1354"/>
      <c r="WNR40" s="1354"/>
      <c r="WNS40" s="1354"/>
      <c r="WNT40" s="1354"/>
      <c r="WNU40" s="1354"/>
      <c r="WNV40" s="1354"/>
      <c r="WNW40" s="1354"/>
      <c r="WNX40" s="1354"/>
      <c r="WNY40" s="1354"/>
      <c r="WNZ40" s="1354"/>
      <c r="WOA40" s="1354"/>
      <c r="WOB40" s="1354"/>
      <c r="WOC40" s="1354"/>
      <c r="WOD40" s="1354"/>
      <c r="WOE40" s="1354"/>
      <c r="WOF40" s="1354"/>
      <c r="WOG40" s="1354"/>
      <c r="WOH40" s="1354"/>
      <c r="WOI40" s="1354"/>
      <c r="WOJ40" s="1354"/>
      <c r="WOK40" s="1354"/>
      <c r="WOL40" s="1354"/>
      <c r="WOM40" s="1354"/>
      <c r="WON40" s="1354"/>
      <c r="WOO40" s="1354"/>
      <c r="WOP40" s="1354"/>
      <c r="WOQ40" s="1354"/>
      <c r="WOR40" s="1354"/>
      <c r="WOS40" s="1354"/>
      <c r="WOT40" s="1354"/>
      <c r="WOU40" s="1354"/>
      <c r="WOV40" s="1354"/>
      <c r="WOW40" s="1354"/>
      <c r="WOX40" s="1354"/>
      <c r="WOY40" s="1354"/>
      <c r="WOZ40" s="1354"/>
      <c r="WPA40" s="1354"/>
      <c r="WPB40" s="1354"/>
      <c r="WPC40" s="1354"/>
      <c r="WPD40" s="1354"/>
      <c r="WPE40" s="1354"/>
      <c r="WPF40" s="1354"/>
      <c r="WPG40" s="1354"/>
      <c r="WPH40" s="1354"/>
      <c r="WPI40" s="1354"/>
      <c r="WPJ40" s="1354"/>
      <c r="WPK40" s="1354"/>
      <c r="WPL40" s="1354"/>
      <c r="WPM40" s="1354"/>
      <c r="WPN40" s="1354"/>
      <c r="WPO40" s="1354"/>
      <c r="WPP40" s="1354"/>
      <c r="WPQ40" s="1354"/>
      <c r="WPR40" s="1354"/>
      <c r="WPS40" s="1354"/>
      <c r="WPT40" s="1354"/>
      <c r="WPU40" s="1354"/>
      <c r="WPV40" s="1354"/>
      <c r="WPW40" s="1354"/>
      <c r="WPX40" s="1354"/>
      <c r="WPY40" s="1354"/>
      <c r="WPZ40" s="1354"/>
      <c r="WQA40" s="1354"/>
      <c r="WQB40" s="1354"/>
      <c r="WQC40" s="1354"/>
      <c r="WQD40" s="1354"/>
      <c r="WQE40" s="1354"/>
      <c r="WQF40" s="1354"/>
      <c r="WQG40" s="1354"/>
      <c r="WQH40" s="1354"/>
      <c r="WQI40" s="1354"/>
      <c r="WQJ40" s="1354"/>
      <c r="WQK40" s="1354"/>
      <c r="WQL40" s="1354"/>
      <c r="WQM40" s="1354"/>
      <c r="WQN40" s="1354"/>
      <c r="WQO40" s="1354"/>
      <c r="WQP40" s="1354"/>
      <c r="WQQ40" s="1354"/>
      <c r="WQR40" s="1354"/>
      <c r="WQS40" s="1354"/>
      <c r="WQT40" s="1354"/>
      <c r="WQU40" s="1354"/>
      <c r="WQV40" s="1354"/>
      <c r="WQW40" s="1354"/>
      <c r="WQX40" s="1354"/>
      <c r="WQY40" s="1354"/>
      <c r="WQZ40" s="1354"/>
      <c r="WRA40" s="1354"/>
      <c r="WRB40" s="1354"/>
      <c r="WRC40" s="1354"/>
      <c r="WRD40" s="1354"/>
      <c r="WRE40" s="1354"/>
      <c r="WRF40" s="1354"/>
      <c r="WRG40" s="1354"/>
      <c r="WRH40" s="1354"/>
      <c r="WRI40" s="1354"/>
      <c r="WRJ40" s="1354"/>
      <c r="WRK40" s="1354"/>
      <c r="WRL40" s="1354"/>
      <c r="WRM40" s="1354"/>
      <c r="WRN40" s="1354"/>
      <c r="WRO40" s="1354"/>
      <c r="WRP40" s="1354"/>
      <c r="WRQ40" s="1354"/>
      <c r="WRR40" s="1354"/>
      <c r="WRS40" s="1354"/>
      <c r="WRT40" s="1354"/>
      <c r="WRU40" s="1354"/>
      <c r="WRV40" s="1354"/>
      <c r="WRW40" s="1354"/>
      <c r="WRX40" s="1354"/>
      <c r="WRY40" s="1354"/>
      <c r="WRZ40" s="1354"/>
      <c r="WSA40" s="1354"/>
      <c r="WSB40" s="1354"/>
      <c r="WSC40" s="1354"/>
      <c r="WSD40" s="1354"/>
      <c r="WSE40" s="1354"/>
      <c r="WSF40" s="1354"/>
      <c r="WSG40" s="1354"/>
      <c r="WSH40" s="1354"/>
      <c r="WSI40" s="1354"/>
      <c r="WSJ40" s="1354"/>
      <c r="WSK40" s="1354"/>
      <c r="WSL40" s="1354"/>
      <c r="WSM40" s="1354"/>
      <c r="WSN40" s="1354"/>
      <c r="WSO40" s="1354"/>
      <c r="WSP40" s="1354"/>
      <c r="WSQ40" s="1354"/>
      <c r="WSR40" s="1354"/>
      <c r="WSS40" s="1354"/>
      <c r="WST40" s="1354"/>
      <c r="WSU40" s="1354"/>
      <c r="WSV40" s="1354"/>
      <c r="WSW40" s="1354"/>
      <c r="WSX40" s="1354"/>
      <c r="WSY40" s="1354"/>
      <c r="WSZ40" s="1354"/>
      <c r="WTA40" s="1354"/>
      <c r="WTB40" s="1354"/>
      <c r="WTC40" s="1354"/>
      <c r="WTD40" s="1354"/>
      <c r="WTE40" s="1354"/>
      <c r="WTF40" s="1354"/>
      <c r="WTG40" s="1354"/>
      <c r="WTH40" s="1354"/>
      <c r="WTI40" s="1354"/>
      <c r="WTJ40" s="1354"/>
      <c r="WTK40" s="1354"/>
      <c r="WTL40" s="1354"/>
      <c r="WTM40" s="1354"/>
      <c r="WTN40" s="1354"/>
      <c r="WTO40" s="1354"/>
      <c r="WTP40" s="1354"/>
      <c r="WTQ40" s="1354"/>
      <c r="WTR40" s="1354"/>
      <c r="WTS40" s="1354"/>
      <c r="WTT40" s="1354"/>
      <c r="WTU40" s="1354"/>
      <c r="WTV40" s="1354"/>
      <c r="WTW40" s="1354"/>
      <c r="WTX40" s="1354"/>
      <c r="WTY40" s="1354"/>
      <c r="WTZ40" s="1354"/>
      <c r="WUA40" s="1354"/>
      <c r="WUB40" s="1354"/>
      <c r="WUC40" s="1354"/>
      <c r="WUD40" s="1354"/>
      <c r="WUE40" s="1354"/>
      <c r="WUF40" s="1354"/>
      <c r="WUG40" s="1354"/>
      <c r="WUH40" s="1354"/>
      <c r="WUI40" s="1354"/>
      <c r="WUJ40" s="1354"/>
      <c r="WUK40" s="1354"/>
      <c r="WUL40" s="1354"/>
      <c r="WUM40" s="1354"/>
      <c r="WUN40" s="1354"/>
      <c r="WUO40" s="1354"/>
      <c r="WUP40" s="1354"/>
      <c r="WUQ40" s="1354"/>
      <c r="WUR40" s="1354"/>
      <c r="WUS40" s="1354"/>
      <c r="WUT40" s="1354"/>
      <c r="WUU40" s="1354"/>
      <c r="WUV40" s="1354"/>
      <c r="WUW40" s="1354"/>
      <c r="WUX40" s="1354"/>
      <c r="WUY40" s="1354"/>
      <c r="WUZ40" s="1354"/>
      <c r="WVA40" s="1354"/>
      <c r="WVB40" s="1354"/>
      <c r="WVC40" s="1354"/>
      <c r="WVD40" s="1354"/>
      <c r="WVE40" s="1354"/>
      <c r="WVF40" s="1354"/>
      <c r="WVG40" s="1354"/>
      <c r="WVH40" s="1354"/>
      <c r="WVI40" s="1354"/>
      <c r="WVJ40" s="1354"/>
      <c r="WVK40" s="1354"/>
      <c r="WVL40" s="1354"/>
      <c r="WVM40" s="1354"/>
      <c r="WVN40" s="1354"/>
      <c r="WVO40" s="1354"/>
      <c r="WVP40" s="1354"/>
      <c r="WVQ40" s="1354"/>
      <c r="WVR40" s="1354"/>
      <c r="WVS40" s="1354"/>
      <c r="WVT40" s="1354"/>
      <c r="WVU40" s="1354"/>
      <c r="WVV40" s="1354"/>
      <c r="WVW40" s="1354"/>
      <c r="WVX40" s="1354"/>
      <c r="WVY40" s="1354"/>
      <c r="WVZ40" s="1354"/>
      <c r="WWA40" s="1354"/>
      <c r="WWB40" s="1354"/>
      <c r="WWC40" s="1354"/>
      <c r="WWD40" s="1354"/>
      <c r="WWE40" s="1354"/>
      <c r="WWF40" s="1354"/>
      <c r="WWG40" s="1354"/>
      <c r="WWH40" s="1354"/>
      <c r="WWI40" s="1354"/>
      <c r="WWJ40" s="1354"/>
      <c r="WWK40" s="1354"/>
      <c r="WWL40" s="1354"/>
      <c r="WWM40" s="1354"/>
      <c r="WWN40" s="1354"/>
      <c r="WWO40" s="1354"/>
      <c r="WWP40" s="1354"/>
      <c r="WWQ40" s="1354"/>
      <c r="WWR40" s="1354"/>
      <c r="WWS40" s="1354"/>
      <c r="WWT40" s="1354"/>
      <c r="WWU40" s="1354"/>
      <c r="WWV40" s="1354"/>
      <c r="WWW40" s="1354"/>
      <c r="WWX40" s="1354"/>
      <c r="WWY40" s="1354"/>
      <c r="WWZ40" s="1354"/>
      <c r="WXA40" s="1354"/>
      <c r="WXB40" s="1354"/>
      <c r="WXC40" s="1354"/>
      <c r="WXD40" s="1354"/>
      <c r="WXE40" s="1354"/>
      <c r="WXF40" s="1354"/>
      <c r="WXG40" s="1354"/>
      <c r="WXH40" s="1354"/>
      <c r="WXI40" s="1354"/>
      <c r="WXJ40" s="1354"/>
      <c r="WXK40" s="1354"/>
      <c r="WXL40" s="1354"/>
      <c r="WXM40" s="1354"/>
      <c r="WXN40" s="1354"/>
      <c r="WXO40" s="1354"/>
      <c r="WXP40" s="1354"/>
      <c r="WXQ40" s="1354"/>
      <c r="WXR40" s="1354"/>
      <c r="WXS40" s="1354"/>
      <c r="WXT40" s="1354"/>
      <c r="WXU40" s="1354"/>
      <c r="WXV40" s="1354"/>
      <c r="WXW40" s="1354"/>
      <c r="WXX40" s="1354"/>
      <c r="WXY40" s="1354"/>
      <c r="WXZ40" s="1354"/>
      <c r="WYA40" s="1354"/>
      <c r="WYB40" s="1354"/>
      <c r="WYC40" s="1354"/>
      <c r="WYD40" s="1354"/>
      <c r="WYE40" s="1354"/>
      <c r="WYF40" s="1354"/>
      <c r="WYG40" s="1354"/>
      <c r="WYH40" s="1354"/>
      <c r="WYI40" s="1354"/>
      <c r="WYJ40" s="1354"/>
      <c r="WYK40" s="1354"/>
      <c r="WYL40" s="1354"/>
      <c r="WYM40" s="1354"/>
      <c r="WYN40" s="1354"/>
      <c r="WYO40" s="1354"/>
      <c r="WYP40" s="1354"/>
      <c r="WYQ40" s="1354"/>
      <c r="WYR40" s="1354"/>
      <c r="WYS40" s="1354"/>
      <c r="WYT40" s="1354"/>
      <c r="WYU40" s="1354"/>
      <c r="WYV40" s="1354"/>
      <c r="WYW40" s="1354"/>
      <c r="WYX40" s="1354"/>
      <c r="WYY40" s="1354"/>
      <c r="WYZ40" s="1354"/>
      <c r="WZA40" s="1354"/>
      <c r="WZB40" s="1354"/>
      <c r="WZC40" s="1354"/>
      <c r="WZD40" s="1354"/>
      <c r="WZE40" s="1354"/>
      <c r="WZF40" s="1354"/>
      <c r="WZG40" s="1354"/>
      <c r="WZH40" s="1354"/>
      <c r="WZI40" s="1354"/>
      <c r="WZJ40" s="1354"/>
      <c r="WZK40" s="1354"/>
      <c r="WZL40" s="1354"/>
      <c r="WZM40" s="1354"/>
      <c r="WZN40" s="1354"/>
      <c r="WZO40" s="1354"/>
      <c r="WZP40" s="1354"/>
      <c r="WZQ40" s="1354"/>
      <c r="WZR40" s="1354"/>
      <c r="WZS40" s="1354"/>
      <c r="WZT40" s="1354"/>
      <c r="WZU40" s="1354"/>
      <c r="WZV40" s="1354"/>
      <c r="WZW40" s="1354"/>
      <c r="WZX40" s="1354"/>
      <c r="WZY40" s="1354"/>
      <c r="WZZ40" s="1354"/>
      <c r="XAA40" s="1354"/>
      <c r="XAB40" s="1354"/>
      <c r="XAC40" s="1354"/>
      <c r="XAD40" s="1354"/>
      <c r="XAE40" s="1354"/>
      <c r="XAF40" s="1354"/>
      <c r="XAG40" s="1354"/>
      <c r="XAH40" s="1354"/>
      <c r="XAI40" s="1354"/>
      <c r="XAJ40" s="1354"/>
      <c r="XAK40" s="1354"/>
      <c r="XAL40" s="1354"/>
      <c r="XAM40" s="1354"/>
      <c r="XAN40" s="1354"/>
      <c r="XAO40" s="1354"/>
      <c r="XAP40" s="1354"/>
      <c r="XAQ40" s="1354"/>
      <c r="XAR40" s="1354"/>
      <c r="XAS40" s="1354"/>
      <c r="XAT40" s="1354"/>
      <c r="XAU40" s="1354"/>
      <c r="XAV40" s="1354"/>
      <c r="XAW40" s="1354"/>
      <c r="XAX40" s="1354"/>
      <c r="XAY40" s="1354"/>
      <c r="XAZ40" s="1354"/>
      <c r="XBA40" s="1354"/>
      <c r="XBB40" s="1354"/>
      <c r="XBC40" s="1354"/>
      <c r="XBD40" s="1354"/>
      <c r="XBE40" s="1354"/>
      <c r="XBF40" s="1354"/>
      <c r="XBG40" s="1354"/>
      <c r="XBH40" s="1354"/>
      <c r="XBI40" s="1354"/>
      <c r="XBJ40" s="1354"/>
      <c r="XBK40" s="1354"/>
      <c r="XBL40" s="1354"/>
      <c r="XBM40" s="1354"/>
      <c r="XBN40" s="1354"/>
      <c r="XBO40" s="1354"/>
      <c r="XBP40" s="1354"/>
      <c r="XBQ40" s="1354"/>
      <c r="XBR40" s="1354"/>
      <c r="XBS40" s="1354"/>
      <c r="XBT40" s="1354"/>
      <c r="XBU40" s="1354"/>
      <c r="XBV40" s="1354"/>
      <c r="XBW40" s="1354"/>
      <c r="XBX40" s="1354"/>
      <c r="XBY40" s="1354"/>
      <c r="XBZ40" s="1354"/>
      <c r="XCA40" s="1354"/>
      <c r="XCB40" s="1354"/>
      <c r="XCC40" s="1354"/>
      <c r="XCD40" s="1354"/>
      <c r="XCE40" s="1354"/>
      <c r="XCF40" s="1354"/>
      <c r="XCG40" s="1354"/>
      <c r="XCH40" s="1354"/>
      <c r="XCI40" s="1354"/>
      <c r="XCJ40" s="1354"/>
      <c r="XCK40" s="1354"/>
      <c r="XCL40" s="1354"/>
      <c r="XCM40" s="1354"/>
      <c r="XCN40" s="1354"/>
      <c r="XCO40" s="1354"/>
      <c r="XCP40" s="1354"/>
      <c r="XCQ40" s="1354"/>
      <c r="XCR40" s="1354"/>
      <c r="XCS40" s="1354"/>
      <c r="XCT40" s="1354"/>
      <c r="XCU40" s="1354"/>
      <c r="XCV40" s="1354"/>
      <c r="XCW40" s="1354"/>
      <c r="XCX40" s="1354"/>
      <c r="XCY40" s="1354"/>
      <c r="XCZ40" s="1354"/>
      <c r="XDA40" s="1354"/>
      <c r="XDB40" s="1354"/>
      <c r="XDC40" s="1354"/>
      <c r="XDD40" s="1354"/>
      <c r="XDE40" s="1354"/>
      <c r="XDF40" s="1354"/>
      <c r="XDG40" s="1354"/>
      <c r="XDH40" s="1354"/>
      <c r="XDI40" s="1354"/>
      <c r="XDJ40" s="1354"/>
      <c r="XDK40" s="1354"/>
      <c r="XDL40" s="1354"/>
      <c r="XDM40" s="1354"/>
      <c r="XDN40" s="1354"/>
      <c r="XDO40" s="1354"/>
      <c r="XDP40" s="1354"/>
      <c r="XDQ40" s="1354"/>
      <c r="XDR40" s="1354"/>
      <c r="XDS40" s="1354"/>
      <c r="XDT40" s="1354"/>
      <c r="XDU40" s="1354"/>
      <c r="XDV40" s="1354"/>
      <c r="XDW40" s="1354"/>
      <c r="XDX40" s="1354"/>
      <c r="XDY40" s="1354"/>
      <c r="XDZ40" s="1354"/>
      <c r="XEA40" s="1354"/>
      <c r="XEB40" s="1354"/>
      <c r="XEC40" s="1354"/>
      <c r="XED40" s="1354"/>
      <c r="XEE40" s="1354"/>
      <c r="XEF40" s="1354"/>
      <c r="XEG40" s="1354"/>
      <c r="XEH40" s="1354"/>
      <c r="XEI40" s="1354"/>
      <c r="XEJ40" s="1354"/>
      <c r="XEK40" s="1354"/>
      <c r="XEL40" s="1354"/>
      <c r="XEM40" s="1354"/>
      <c r="XEN40" s="1354"/>
      <c r="XEO40" s="1354"/>
      <c r="XEP40" s="1354"/>
      <c r="XEQ40" s="1354"/>
      <c r="XER40" s="1354"/>
      <c r="XES40" s="1354"/>
      <c r="XET40" s="1354"/>
      <c r="XEU40" s="1354"/>
      <c r="XEV40" s="1354"/>
      <c r="XEW40" s="1354"/>
    </row>
    <row r="41" spans="1:16377" s="561" customFormat="1" ht="15" customHeight="1" x14ac:dyDescent="0.25">
      <c r="A41" s="625"/>
      <c r="B41" s="1666" t="s">
        <v>63</v>
      </c>
      <c r="C41" s="1667" t="s">
        <v>64</v>
      </c>
      <c r="D41" s="1622" t="str">
        <f>CONCATENATE("Column ", LEFT(ADDRESS(ROW('Leverage Ratio'!D1),COLUMN('Leverage Ratio'!D1),4), 1))</f>
        <v>Column D</v>
      </c>
      <c r="E41" s="1622" t="str">
        <f>CONCATENATE("Column ", LEFT(ADDRESS(ROW('Leverage Ratio'!E1),COLUMN('Leverage Ratio'!E1),4), 1))</f>
        <v>Column E</v>
      </c>
      <c r="F41" s="1622" t="str">
        <f>CONCATENATE("Column ", LEFT(ADDRESS(ROW('Leverage Ratio'!F1),COLUMN('Leverage Ratio'!F1),4), 1))</f>
        <v>Column F</v>
      </c>
      <c r="G41" s="1622" t="str">
        <f>CONCATENATE("Column ", LEFT(ADDRESS(ROW('Leverage Ratio'!G1),COLUMN('Leverage Ratio'!G1),4), 1))</f>
        <v>Column G</v>
      </c>
      <c r="H41" s="1622" t="str">
        <f>CONCATENATE("Column ", LEFT(ADDRESS(ROW('Leverage Ratio'!H1),COLUMN('Leverage Ratio'!H1),4), 1))</f>
        <v>Column H</v>
      </c>
      <c r="I41" s="1622" t="str">
        <f>CONCATENATE("Column ", LEFT(ADDRESS(ROW('Leverage Ratio'!I1),COLUMN('Leverage Ratio'!I1),4), 1))</f>
        <v>Column I</v>
      </c>
      <c r="J41" s="1622" t="str">
        <f>CONCATENATE("Column ", LEFT(ADDRESS(ROW('Leverage Ratio'!J1),COLUMN('Leverage Ratio'!J1),4), 1))</f>
        <v>Column J</v>
      </c>
      <c r="K41" s="1622" t="str">
        <f>CONCATENATE("Column ", LEFT(ADDRESS(ROW('Leverage Ratio'!K1),COLUMN('Leverage Ratio'!K1),4), 1))</f>
        <v>Column K</v>
      </c>
      <c r="L41" s="1622" t="str">
        <f>CONCATENATE("Column ", LEFT(ADDRESS(ROW('Leverage Ratio'!L1),COLUMN('Leverage Ratio'!L1),4), 1))</f>
        <v>Column L</v>
      </c>
      <c r="M41" s="1622" t="str">
        <f>CONCATENATE("Column ", LEFT(ADDRESS(ROW('Leverage Ratio'!M1),COLUMN('Leverage Ratio'!M1),4), 1))</f>
        <v>Column M</v>
      </c>
      <c r="N41" s="1622" t="str">
        <f>CONCATENATE("Column ", LEFT(ADDRESS(ROW('Leverage Ratio'!T1),COLUMN('Leverage Ratio'!T1),4), 1))</f>
        <v>Column T</v>
      </c>
      <c r="O41" s="1929" t="str">
        <f>CONCATENATE("Column ", LEFT(ADDRESS(ROW('Leverage Ratio'!U1),COLUMN('Leverage Ratio'!U1),4), 1))</f>
        <v>Column U</v>
      </c>
      <c r="P41" s="730"/>
    </row>
    <row r="42" spans="1:16377" s="561" customFormat="1" ht="15" customHeight="1" x14ac:dyDescent="0.25">
      <c r="A42" s="625"/>
      <c r="B42" s="704" t="s">
        <v>297</v>
      </c>
      <c r="C42" s="705" t="str">
        <f>'Leverage Ratio additional'!P7</f>
        <v>Check: other assets ≥ deductions in rows 7 + 8 + exposure value for cash pooling transactions</v>
      </c>
      <c r="D42" s="279"/>
      <c r="E42" s="279"/>
      <c r="F42" s="279"/>
      <c r="G42" s="279"/>
      <c r="H42" s="279"/>
      <c r="I42" s="279"/>
      <c r="J42" s="279"/>
      <c r="K42" s="279"/>
      <c r="L42" s="279"/>
      <c r="M42" s="279"/>
      <c r="N42" s="26" t="str">
        <f>'Leverage Ratio additional'!T7</f>
        <v>Yes</v>
      </c>
      <c r="O42" s="47" t="str">
        <f>'Leverage Ratio additional'!U7</f>
        <v>Yes</v>
      </c>
      <c r="P42" s="730"/>
    </row>
    <row r="43" spans="1:16377" s="561" customFormat="1" ht="15" customHeight="1" x14ac:dyDescent="0.25">
      <c r="A43" s="625"/>
      <c r="B43" s="633" t="s">
        <v>297</v>
      </c>
      <c r="C43" s="678" t="str">
        <f>'Leverage Ratio additional'!P8</f>
        <v>Check: gross value ≥ exposure value ≥ net value</v>
      </c>
      <c r="D43" s="279"/>
      <c r="E43" s="279"/>
      <c r="F43" s="279"/>
      <c r="G43" s="279"/>
      <c r="H43" s="279"/>
      <c r="I43" s="279"/>
      <c r="J43" s="279"/>
      <c r="K43" s="279"/>
      <c r="L43" s="279"/>
      <c r="M43" s="279"/>
      <c r="N43" s="26" t="str">
        <f>'Leverage Ratio additional'!T8</f>
        <v>Yes</v>
      </c>
      <c r="O43" s="47" t="str">
        <f>'Leverage Ratio additional'!U8</f>
        <v>Yes</v>
      </c>
      <c r="P43" s="730"/>
    </row>
    <row r="44" spans="1:16377" s="561" customFormat="1" ht="15" customHeight="1" x14ac:dyDescent="0.25">
      <c r="A44" s="625"/>
      <c r="B44" s="633" t="s">
        <v>297</v>
      </c>
      <c r="C44" s="678" t="str">
        <f>'Leverage Ratio additional'!P9</f>
        <v>Check: total in row 9 ≥ of which in row 10</v>
      </c>
      <c r="D44" s="279"/>
      <c r="E44" s="279"/>
      <c r="F44" s="279"/>
      <c r="G44" s="279"/>
      <c r="H44" s="279"/>
      <c r="I44" s="279"/>
      <c r="J44" s="279"/>
      <c r="K44" s="279"/>
      <c r="L44" s="279"/>
      <c r="M44" s="279"/>
      <c r="N44" s="26" t="str">
        <f>'Leverage Ratio additional'!T9</f>
        <v>Yes</v>
      </c>
      <c r="O44" s="47" t="str">
        <f>'Leverage Ratio additional'!U9</f>
        <v>Yes</v>
      </c>
      <c r="P44" s="730"/>
    </row>
    <row r="45" spans="1:16377" s="561" customFormat="1" ht="15" customHeight="1" x14ac:dyDescent="0.25">
      <c r="A45" s="625"/>
      <c r="B45" s="633" t="s">
        <v>297</v>
      </c>
      <c r="C45" s="678" t="str">
        <f>'Leverage Ratio additional'!P10</f>
        <v>Check: consistent reporting in row 10</v>
      </c>
      <c r="D45" s="279"/>
      <c r="E45" s="279"/>
      <c r="F45" s="279"/>
      <c r="G45" s="279"/>
      <c r="H45" s="279"/>
      <c r="I45" s="279"/>
      <c r="J45" s="279"/>
      <c r="K45" s="279"/>
      <c r="L45" s="279"/>
      <c r="M45" s="279"/>
      <c r="N45" s="26" t="str">
        <f>'Leverage Ratio additional'!T10</f>
        <v>Yes</v>
      </c>
      <c r="O45" s="47" t="str">
        <f>'Leverage Ratio additional'!U10</f>
        <v>Yes</v>
      </c>
      <c r="P45" s="730"/>
    </row>
    <row r="46" spans="1:16377" s="561" customFormat="1" ht="15" customHeight="1" x14ac:dyDescent="0.25">
      <c r="A46" s="625"/>
      <c r="B46" s="1671" t="s">
        <v>298</v>
      </c>
      <c r="C46" s="678" t="str">
        <f>'Leverage Ratio additional'!P16</f>
        <v>Check: OBS items in row 20 ≥ OBS items in row 22</v>
      </c>
      <c r="D46" s="279"/>
      <c r="E46" s="279"/>
      <c r="F46" s="279"/>
      <c r="G46" s="279"/>
      <c r="H46" s="279"/>
      <c r="I46" s="279"/>
      <c r="J46" s="279"/>
      <c r="K46" s="279"/>
      <c r="L46" s="279"/>
      <c r="M46" s="279"/>
      <c r="N46" s="26" t="str">
        <f>'Leverage Ratio additional'!T16</f>
        <v>Yes</v>
      </c>
      <c r="O46" s="47" t="str">
        <f>'Leverage Ratio additional'!U16</f>
        <v>Yes</v>
      </c>
      <c r="P46" s="730"/>
    </row>
    <row r="47" spans="1:16377" s="561" customFormat="1" ht="15" customHeight="1" x14ac:dyDescent="0.25">
      <c r="A47" s="625"/>
      <c r="B47" s="1671" t="s">
        <v>298</v>
      </c>
      <c r="C47" s="678" t="str">
        <f>'Leverage Ratio additional'!P17</f>
        <v>Check: OBS items in row 20 = OBS items in row 22 in the absence of pending settlements</v>
      </c>
      <c r="D47" s="279"/>
      <c r="E47" s="279"/>
      <c r="F47" s="279"/>
      <c r="G47" s="279"/>
      <c r="H47" s="279"/>
      <c r="I47" s="279"/>
      <c r="J47" s="279"/>
      <c r="K47" s="279"/>
      <c r="L47" s="279"/>
      <c r="M47" s="279"/>
      <c r="N47" s="26" t="str">
        <f>'Leverage Ratio additional'!T17</f>
        <v>Yes</v>
      </c>
      <c r="O47" s="47" t="str">
        <f>'Leverage Ratio additional'!U17</f>
        <v>Yes</v>
      </c>
      <c r="P47" s="730"/>
    </row>
    <row r="48" spans="1:16377" s="561" customFormat="1" ht="30" customHeight="1" x14ac:dyDescent="0.25">
      <c r="A48" s="625"/>
      <c r="B48" s="1671" t="s">
        <v>298</v>
      </c>
      <c r="C48" s="678" t="str">
        <f>'Leverage Ratio additional'!P19</f>
        <v>Check: OBS items including unsettled financial asset purchases in rows 20 and 22 ≥ amounts for unsettled financial asset purchases in rows 56 and 58</v>
      </c>
      <c r="D48" s="279"/>
      <c r="E48" s="279"/>
      <c r="F48" s="279"/>
      <c r="G48" s="279"/>
      <c r="H48" s="279"/>
      <c r="I48" s="279"/>
      <c r="J48" s="279"/>
      <c r="K48" s="279"/>
      <c r="L48" s="279"/>
      <c r="M48" s="279"/>
      <c r="N48" s="26" t="str">
        <f>'Leverage Ratio additional'!T21</f>
        <v>Yes</v>
      </c>
      <c r="O48" s="47" t="str">
        <f>'Leverage Ratio additional'!U21</f>
        <v>Yes</v>
      </c>
      <c r="P48" s="730"/>
    </row>
    <row r="49" spans="1:16" s="561" customFormat="1" ht="15" customHeight="1" x14ac:dyDescent="0.25">
      <c r="A49" s="625"/>
      <c r="B49" s="1671" t="s">
        <v>298</v>
      </c>
      <c r="C49" s="679" t="str">
        <f>'Leverage Ratio additional'!P21</f>
        <v>Check: 'No' inclusion of unsettled financial asset purchases as OBS items under trade date accounting</v>
      </c>
      <c r="D49" s="279"/>
      <c r="E49" s="279"/>
      <c r="F49" s="279"/>
      <c r="G49" s="279"/>
      <c r="H49" s="279"/>
      <c r="I49" s="279"/>
      <c r="J49" s="279"/>
      <c r="K49" s="279"/>
      <c r="L49" s="279"/>
      <c r="M49" s="279"/>
      <c r="N49" s="26" t="str">
        <f>'Leverage Ratio additional'!T22</f>
        <v>Yes</v>
      </c>
      <c r="O49" s="47" t="str">
        <f>'Leverage Ratio additional'!U22</f>
        <v/>
      </c>
      <c r="P49" s="730"/>
    </row>
    <row r="50" spans="1:16" s="561" customFormat="1" ht="15" customHeight="1" x14ac:dyDescent="0.25">
      <c r="A50" s="625"/>
      <c r="B50" s="1671" t="s">
        <v>298</v>
      </c>
      <c r="C50" s="679" t="str">
        <f>'Leverage Ratio additional'!P22</f>
        <v>Check: Option B applied consistently in panels B and F</v>
      </c>
      <c r="D50" s="279"/>
      <c r="E50" s="279"/>
      <c r="F50" s="279"/>
      <c r="G50" s="279"/>
      <c r="H50" s="279"/>
      <c r="I50" s="279"/>
      <c r="J50" s="279"/>
      <c r="K50" s="279"/>
      <c r="L50" s="279"/>
      <c r="M50" s="279"/>
      <c r="N50" s="26" t="str">
        <f>'Leverage Ratio additional'!T23</f>
        <v>Yes</v>
      </c>
      <c r="O50" s="47" t="str">
        <f>'Leverage Ratio additional'!U23</f>
        <v>Yes</v>
      </c>
      <c r="P50" s="730"/>
    </row>
    <row r="51" spans="1:16" s="561" customFormat="1" ht="15" customHeight="1" x14ac:dyDescent="0.25">
      <c r="A51" s="625"/>
      <c r="B51" s="1671" t="s">
        <v>100</v>
      </c>
      <c r="C51" s="679" t="str">
        <f>'Leverage Ratio additional'!P30</f>
        <v>Check: RC without FX haircuts applied ≤ RC with FX haircuts applied</v>
      </c>
      <c r="D51" s="279"/>
      <c r="E51" s="279"/>
      <c r="F51" s="279"/>
      <c r="G51" s="279"/>
      <c r="H51" s="279"/>
      <c r="I51" s="279"/>
      <c r="J51" s="279"/>
      <c r="K51" s="279"/>
      <c r="L51" s="279"/>
      <c r="M51" s="279"/>
      <c r="N51" s="26" t="str">
        <f>'Leverage Ratio additional'!T30</f>
        <v>Yes</v>
      </c>
      <c r="O51" s="47" t="str">
        <f>'Leverage Ratio additional'!U30</f>
        <v>Yes</v>
      </c>
      <c r="P51" s="730"/>
    </row>
    <row r="52" spans="1:16" s="561" customFormat="1" ht="15" customHeight="1" x14ac:dyDescent="0.25">
      <c r="A52" s="625"/>
      <c r="B52" s="1671" t="s">
        <v>286</v>
      </c>
      <c r="C52" s="679" t="str">
        <f>'Leverage Ratio additional'!C40</f>
        <v>Check: credit derivatives are consistently filled-in (see reporting instructions for more details)</v>
      </c>
      <c r="D52" s="279" t="str">
        <f>'Leverage Ratio additional'!D40</f>
        <v>Yes</v>
      </c>
      <c r="E52" s="279" t="str">
        <f>'Leverage Ratio additional'!E40</f>
        <v>Yes</v>
      </c>
      <c r="F52" s="279" t="str">
        <f>'Leverage Ratio additional'!F40</f>
        <v>Yes</v>
      </c>
      <c r="G52" s="279" t="str">
        <f>'Leverage Ratio additional'!G40</f>
        <v>Yes</v>
      </c>
      <c r="H52" s="279"/>
      <c r="I52" s="279" t="str">
        <f>'Leverage Ratio additional'!I40</f>
        <v>Yes</v>
      </c>
      <c r="J52" s="279" t="str">
        <f>'Leverage Ratio additional'!J40</f>
        <v>Yes</v>
      </c>
      <c r="K52" s="279" t="str">
        <f>'Leverage Ratio additional'!K40</f>
        <v>Yes</v>
      </c>
      <c r="L52" s="279" t="str">
        <f>'Leverage Ratio additional'!L40</f>
        <v>Yes</v>
      </c>
      <c r="M52" s="279"/>
      <c r="N52" s="475"/>
      <c r="O52" s="475"/>
      <c r="P52" s="730"/>
    </row>
    <row r="53" spans="1:16" s="561" customFormat="1" ht="15" customHeight="1" x14ac:dyDescent="0.25">
      <c r="A53" s="625"/>
      <c r="B53" s="1671" t="s">
        <v>287</v>
      </c>
      <c r="C53" s="679" t="str">
        <f>'Leverage Ratio additional'!P45</f>
        <v>Check: total RC ≥ exempted leg not applied yet</v>
      </c>
      <c r="D53" s="279"/>
      <c r="E53" s="279"/>
      <c r="F53" s="279"/>
      <c r="G53" s="279"/>
      <c r="H53" s="279"/>
      <c r="I53" s="279"/>
      <c r="J53" s="279"/>
      <c r="K53" s="279"/>
      <c r="L53" s="279"/>
      <c r="M53" s="279"/>
      <c r="N53" s="26" t="str">
        <f>'Leverage Ratio additional'!T45</f>
        <v>Yes</v>
      </c>
      <c r="O53" s="47" t="str">
        <f>'Leverage Ratio additional'!U45</f>
        <v>Yes</v>
      </c>
      <c r="P53" s="730"/>
    </row>
    <row r="54" spans="1:16" s="561" customFormat="1" ht="15" customHeight="1" x14ac:dyDescent="0.25">
      <c r="A54" s="625"/>
      <c r="B54" s="1671" t="s">
        <v>287</v>
      </c>
      <c r="C54" s="678" t="str">
        <f>'Leverage Ratio additional'!F44</f>
        <v>Check: total ≥ amounts associated with affiliated entities</v>
      </c>
      <c r="D54" s="279"/>
      <c r="E54" s="279"/>
      <c r="F54" s="279"/>
      <c r="G54" s="26" t="str">
        <f>'Leverage Ratio additional'!F46</f>
        <v>Yes</v>
      </c>
      <c r="H54" s="279"/>
      <c r="I54" s="279"/>
      <c r="J54" s="279"/>
      <c r="K54" s="279"/>
      <c r="L54" s="26" t="str">
        <f>'Leverage Ratio additional'!K46</f>
        <v>Yes</v>
      </c>
      <c r="M54" s="475"/>
      <c r="N54" s="475"/>
      <c r="O54" s="475"/>
      <c r="P54" s="730"/>
    </row>
    <row r="55" spans="1:16" s="561" customFormat="1" ht="15" customHeight="1" x14ac:dyDescent="0.25">
      <c r="A55" s="625"/>
      <c r="B55" s="1671" t="s">
        <v>287</v>
      </c>
      <c r="C55" s="678" t="str">
        <f>'Leverage Ratio additional'!P47</f>
        <v>Check: total PFE ≥ exempted leg not applied yet</v>
      </c>
      <c r="D55" s="279"/>
      <c r="E55" s="279"/>
      <c r="F55" s="279"/>
      <c r="G55" s="279"/>
      <c r="H55" s="279"/>
      <c r="I55" s="279"/>
      <c r="J55" s="279"/>
      <c r="K55" s="279"/>
      <c r="L55" s="279"/>
      <c r="M55" s="279"/>
      <c r="N55" s="26" t="str">
        <f>'Leverage Ratio additional'!T47</f>
        <v>Yes</v>
      </c>
      <c r="O55" s="47" t="str">
        <f>'Leverage Ratio additional'!U47</f>
        <v>Yes</v>
      </c>
      <c r="P55" s="730"/>
    </row>
    <row r="56" spans="1:16" s="561" customFormat="1" ht="15" customHeight="1" x14ac:dyDescent="0.25">
      <c r="A56" s="625"/>
      <c r="B56" s="1671" t="s">
        <v>287</v>
      </c>
      <c r="C56" s="678" t="str">
        <f>'Leverage Ratio additional'!F44</f>
        <v>Check: total ≥ amounts associated with affiliated entities</v>
      </c>
      <c r="D56" s="279"/>
      <c r="E56" s="279"/>
      <c r="F56" s="279"/>
      <c r="G56" s="26" t="str">
        <f>'Leverage Ratio additional'!F48</f>
        <v>Yes</v>
      </c>
      <c r="H56" s="279"/>
      <c r="I56" s="279"/>
      <c r="J56" s="279"/>
      <c r="K56" s="279"/>
      <c r="L56" s="26" t="str">
        <f>'Leverage Ratio additional'!K48</f>
        <v>Yes</v>
      </c>
      <c r="M56" s="475"/>
      <c r="N56" s="475"/>
      <c r="O56" s="475"/>
      <c r="P56" s="730"/>
    </row>
    <row r="57" spans="1:16" s="561" customFormat="1" ht="15" customHeight="1" x14ac:dyDescent="0.25">
      <c r="A57" s="625"/>
      <c r="B57" s="1671" t="s">
        <v>287</v>
      </c>
      <c r="C57" s="678" t="str">
        <f>'Leverage Ratio additional'!P49</f>
        <v>Check: exemption consistently applied</v>
      </c>
      <c r="D57" s="279"/>
      <c r="E57" s="279"/>
      <c r="F57" s="279"/>
      <c r="G57" s="279"/>
      <c r="H57" s="279"/>
      <c r="I57" s="279"/>
      <c r="J57" s="279"/>
      <c r="K57" s="279"/>
      <c r="L57" s="279"/>
      <c r="M57" s="279"/>
      <c r="N57" s="26" t="str">
        <f>'Leverage Ratio additional'!T49</f>
        <v>Yes</v>
      </c>
      <c r="O57" s="47" t="str">
        <f>'Leverage Ratio additional'!U49</f>
        <v>Yes</v>
      </c>
      <c r="P57" s="730"/>
    </row>
    <row r="58" spans="1:16" s="561" customFormat="1" ht="15" customHeight="1" x14ac:dyDescent="0.25">
      <c r="A58" s="625"/>
      <c r="B58" s="1671" t="s">
        <v>614</v>
      </c>
      <c r="C58" s="678" t="str">
        <f>'Leverage Ratio additional'!P63</f>
        <v>Check: total SFTs ≥ SFTs in the form of open repos</v>
      </c>
      <c r="D58" s="279"/>
      <c r="E58" s="279"/>
      <c r="F58" s="279"/>
      <c r="G58" s="279"/>
      <c r="H58" s="279"/>
      <c r="I58" s="279"/>
      <c r="J58" s="279"/>
      <c r="K58" s="279"/>
      <c r="L58" s="279"/>
      <c r="M58" s="475"/>
      <c r="N58" s="26" t="str">
        <f>'Leverage Ratio additional'!T63</f>
        <v>Yes</v>
      </c>
      <c r="O58" s="47" t="str">
        <f>'Leverage Ratio additional'!U63</f>
        <v>Yes</v>
      </c>
      <c r="P58" s="730"/>
    </row>
    <row r="59" spans="1:16" s="561" customFormat="1" ht="15" customHeight="1" x14ac:dyDescent="0.25">
      <c r="A59" s="625"/>
      <c r="B59" s="1671" t="s">
        <v>614</v>
      </c>
      <c r="C59" s="678" t="str">
        <f>'Leverage Ratio additional'!C64</f>
        <v>Check: accounting ≤ gross value</v>
      </c>
      <c r="D59" s="279" t="str">
        <f>'Leverage Ratio additional'!D64</f>
        <v>Yes</v>
      </c>
      <c r="E59" s="279"/>
      <c r="F59" s="279"/>
      <c r="G59" s="279"/>
      <c r="H59" s="279"/>
      <c r="I59" s="279" t="str">
        <f>'Leverage Ratio additional'!I64</f>
        <v>Yes</v>
      </c>
      <c r="J59" s="279"/>
      <c r="K59" s="279"/>
      <c r="L59" s="279"/>
      <c r="M59" s="475"/>
      <c r="N59" s="475"/>
      <c r="O59" s="475"/>
      <c r="P59" s="730"/>
    </row>
    <row r="60" spans="1:16" s="561" customFormat="1" ht="15" customHeight="1" x14ac:dyDescent="0.25">
      <c r="A60" s="625"/>
      <c r="B60" s="1671" t="s">
        <v>614</v>
      </c>
      <c r="C60" s="678" t="str">
        <f>'Leverage Ratio additional'!F64</f>
        <v>Check: adjusted gross ≥ adjusted gross with netting for open repos</v>
      </c>
      <c r="D60" s="279"/>
      <c r="E60" s="279"/>
      <c r="F60" s="279"/>
      <c r="G60" s="279"/>
      <c r="H60" s="279" t="str">
        <f>'Leverage Ratio additional'!H64</f>
        <v>Yes</v>
      </c>
      <c r="I60" s="279"/>
      <c r="J60" s="279"/>
      <c r="K60" s="279"/>
      <c r="L60" s="279"/>
      <c r="M60" s="279" t="str">
        <f>'Leverage Ratio additional'!M64</f>
        <v>Yes</v>
      </c>
      <c r="N60" s="475"/>
      <c r="O60" s="475"/>
      <c r="P60" s="730"/>
    </row>
    <row r="61" spans="1:16" s="561" customFormat="1" ht="15" customHeight="1" x14ac:dyDescent="0.25">
      <c r="A61" s="625"/>
      <c r="B61" s="1671" t="s">
        <v>614</v>
      </c>
      <c r="C61" s="678" t="str">
        <f>'Leverage Ratio additional'!P64</f>
        <v>Check: gross value ≥ adjusted gross</v>
      </c>
      <c r="D61" s="279"/>
      <c r="E61" s="279"/>
      <c r="F61" s="279"/>
      <c r="G61" s="279"/>
      <c r="H61" s="279"/>
      <c r="I61" s="279"/>
      <c r="J61" s="279"/>
      <c r="K61" s="279"/>
      <c r="L61" s="279"/>
      <c r="M61" s="475"/>
      <c r="N61" s="26" t="str">
        <f>'Leverage Ratio additional'!T64</f>
        <v>Yes</v>
      </c>
      <c r="O61" s="47" t="str">
        <f>'Leverage Ratio additional'!U64</f>
        <v>Yes</v>
      </c>
      <c r="P61" s="730"/>
    </row>
    <row r="62" spans="1:16" s="561" customFormat="1" ht="15" customHeight="1" x14ac:dyDescent="0.25">
      <c r="A62" s="625"/>
      <c r="B62" s="1671" t="s">
        <v>1858</v>
      </c>
      <c r="C62" s="678" t="str">
        <f>'Leverage Ratio additional'!P70</f>
        <v>Check: non-cash IM received before haircut ≥ non-cash IM received after haircut</v>
      </c>
      <c r="D62" s="279"/>
      <c r="E62" s="279"/>
      <c r="F62" s="279"/>
      <c r="G62" s="279"/>
      <c r="H62" s="279"/>
      <c r="I62" s="279"/>
      <c r="J62" s="279"/>
      <c r="K62" s="279"/>
      <c r="L62" s="279"/>
      <c r="M62" s="475"/>
      <c r="N62" s="475"/>
      <c r="O62" s="47" t="str">
        <f>'Leverage Ratio additional'!U70</f>
        <v>Yes</v>
      </c>
      <c r="P62" s="730"/>
    </row>
    <row r="63" spans="1:16" s="561" customFormat="1" ht="30" customHeight="1" x14ac:dyDescent="0.25">
      <c r="A63" s="625"/>
      <c r="B63" s="1671" t="s">
        <v>1858</v>
      </c>
      <c r="C63" s="678" t="str">
        <f>'Leverage Ratio additional'!P71</f>
        <v>Check: LR exposure measure using SA-CCR without an IM offset to PFE ≥ LR exposure measure using SA-CCR with an IM offset to PFE</v>
      </c>
      <c r="D63" s="279"/>
      <c r="E63" s="279"/>
      <c r="F63" s="279"/>
      <c r="G63" s="279"/>
      <c r="H63" s="279"/>
      <c r="I63" s="279"/>
      <c r="J63" s="279"/>
      <c r="K63" s="279"/>
      <c r="L63" s="279"/>
      <c r="M63" s="475"/>
      <c r="N63" s="475"/>
      <c r="O63" s="47" t="str">
        <f>'Leverage Ratio additional'!U71</f>
        <v>Yes</v>
      </c>
      <c r="P63" s="730"/>
    </row>
    <row r="64" spans="1:16" s="561" customFormat="1" ht="15" customHeight="1" x14ac:dyDescent="0.25">
      <c r="A64" s="625"/>
      <c r="B64" s="1671" t="s">
        <v>1858</v>
      </c>
      <c r="C64" s="678" t="str">
        <f>'Leverage Ratio additional'!P72</f>
        <v>Check: portfolio totals ≥ sum of values per client</v>
      </c>
      <c r="D64" s="279"/>
      <c r="E64" s="279"/>
      <c r="F64" s="279"/>
      <c r="G64" s="279"/>
      <c r="H64" s="279"/>
      <c r="I64" s="279"/>
      <c r="J64" s="279"/>
      <c r="K64" s="279"/>
      <c r="L64" s="279"/>
      <c r="M64" s="475"/>
      <c r="N64" s="475"/>
      <c r="O64" s="47" t="str">
        <f>'Leverage Ratio additional'!U72</f>
        <v>Yes</v>
      </c>
      <c r="P64" s="730"/>
    </row>
    <row r="65" spans="1:16377" s="561" customFormat="1" ht="30" customHeight="1" x14ac:dyDescent="0.25">
      <c r="A65" s="625"/>
      <c r="B65" s="1671" t="s">
        <v>1858</v>
      </c>
      <c r="C65" s="678" t="str">
        <f>'Leverage Ratio additional'!P73</f>
        <v>Check: cash IM received and reported in panel I ≥ cash IM received in the client leg of QCCP cleared derivatives (panel H1 + H2)</v>
      </c>
      <c r="D65" s="279"/>
      <c r="E65" s="279"/>
      <c r="F65" s="279"/>
      <c r="G65" s="279"/>
      <c r="H65" s="279"/>
      <c r="I65" s="279"/>
      <c r="J65" s="279"/>
      <c r="K65" s="279"/>
      <c r="L65" s="279"/>
      <c r="M65" s="475"/>
      <c r="N65" s="475"/>
      <c r="O65" s="47" t="str">
        <f>'Leverage Ratio additional'!U73</f>
        <v>Yes</v>
      </c>
      <c r="P65" s="730"/>
    </row>
    <row r="66" spans="1:16377" s="561" customFormat="1" ht="30" customHeight="1" x14ac:dyDescent="0.25">
      <c r="A66" s="625"/>
      <c r="B66" s="1671" t="s">
        <v>1858</v>
      </c>
      <c r="C66" s="678" t="str">
        <f>'Leverage Ratio additional'!P75</f>
        <v>Check: non-cash IM received and reported in panel I ≥ non-cash IM received in the client leg of QCCP cleared derivatives (panel H1 + H2)</v>
      </c>
      <c r="D66" s="279"/>
      <c r="E66" s="279"/>
      <c r="F66" s="279"/>
      <c r="G66" s="279"/>
      <c r="H66" s="279"/>
      <c r="I66" s="279"/>
      <c r="J66" s="279"/>
      <c r="K66" s="279"/>
      <c r="L66" s="279"/>
      <c r="M66" s="475"/>
      <c r="N66" s="475"/>
      <c r="O66" s="47" t="str">
        <f>'Leverage Ratio additional'!U75</f>
        <v>Yes</v>
      </c>
      <c r="P66" s="730"/>
    </row>
    <row r="67" spans="1:16377" s="561" customFormat="1" ht="15" customHeight="1" x14ac:dyDescent="0.25">
      <c r="A67" s="625"/>
      <c r="B67" s="1671" t="s">
        <v>1858</v>
      </c>
      <c r="C67" s="678" t="str">
        <f>'Leverage Ratio additional'!P77</f>
        <v>Check: LR exposure measure using CEM ≥ portfolio total LR exposure measure using CEM (panel H1 + H2 + H3)</v>
      </c>
      <c r="D67" s="279"/>
      <c r="E67" s="279"/>
      <c r="F67" s="279"/>
      <c r="G67" s="279"/>
      <c r="H67" s="279"/>
      <c r="I67" s="279"/>
      <c r="J67" s="279"/>
      <c r="K67" s="279"/>
      <c r="L67" s="279"/>
      <c r="M67" s="475"/>
      <c r="N67" s="475"/>
      <c r="O67" s="47" t="str">
        <f>'Leverage Ratio additional'!U77</f>
        <v/>
      </c>
      <c r="P67" s="730"/>
    </row>
    <row r="68" spans="1:16377" s="561" customFormat="1" ht="30" customHeight="1" x14ac:dyDescent="0.25">
      <c r="A68" s="625"/>
      <c r="B68" s="1671" t="s">
        <v>1858</v>
      </c>
      <c r="C68" s="678" t="str">
        <f>'Leverage Ratio additional'!P79</f>
        <v>Check: LR exposure measure using modified SA-CCR * 1.4 ≥ portfolio total LR exposure measure using SA-CCR without an IM offset to PFE (panel H1 + H2 + H3)</v>
      </c>
      <c r="D68" s="279"/>
      <c r="E68" s="279"/>
      <c r="F68" s="279"/>
      <c r="G68" s="279"/>
      <c r="H68" s="279"/>
      <c r="I68" s="279"/>
      <c r="J68" s="279"/>
      <c r="K68" s="279"/>
      <c r="L68" s="279"/>
      <c r="M68" s="475"/>
      <c r="N68" s="475"/>
      <c r="O68" s="47" t="str">
        <f>'Leverage Ratio additional'!U79</f>
        <v/>
      </c>
      <c r="P68" s="730"/>
    </row>
    <row r="69" spans="1:16377" s="561" customFormat="1" ht="30" customHeight="1" x14ac:dyDescent="0.25">
      <c r="A69" s="625"/>
      <c r="B69" s="1671" t="s">
        <v>1858</v>
      </c>
      <c r="C69" s="678" t="str">
        <f>'Leverage Ratio additional'!P81</f>
        <v>Check: LR exposure measure using modified SA-CCR * 1.4 ≥ portfolio total exposure using SA-CCR without IM offset to PFE in the client leg of QCCP cleared derivatives (panel H1 + H2)</v>
      </c>
      <c r="D69" s="279"/>
      <c r="E69" s="279"/>
      <c r="F69" s="279"/>
      <c r="G69" s="279"/>
      <c r="H69" s="279"/>
      <c r="I69" s="279"/>
      <c r="J69" s="279"/>
      <c r="K69" s="279"/>
      <c r="L69" s="279"/>
      <c r="M69" s="475"/>
      <c r="N69" s="475"/>
      <c r="O69" s="47" t="str">
        <f>'Leverage Ratio additional'!U81</f>
        <v/>
      </c>
      <c r="P69" s="730"/>
    </row>
    <row r="70" spans="1:16377" s="561" customFormat="1" ht="30" customHeight="1" x14ac:dyDescent="0.25">
      <c r="A70" s="625"/>
      <c r="B70" s="1671" t="s">
        <v>1858</v>
      </c>
      <c r="C70" s="678" t="str">
        <f>'Leverage Ratio additional'!P83</f>
        <v>Check: LR exposure measure using unmodified SA-CCR * 1.4 ≥ portfolio total LR exposure measure using SA-CCR with an IM offset to PFE (panel H1 + H2 + H3)</v>
      </c>
      <c r="D70" s="279"/>
      <c r="E70" s="279"/>
      <c r="F70" s="279"/>
      <c r="G70" s="279"/>
      <c r="H70" s="279"/>
      <c r="I70" s="279"/>
      <c r="J70" s="279"/>
      <c r="K70" s="279"/>
      <c r="L70" s="279"/>
      <c r="M70" s="475"/>
      <c r="N70" s="475"/>
      <c r="O70" s="47" t="str">
        <f>'Leverage Ratio additional'!U83</f>
        <v>Yes</v>
      </c>
      <c r="P70" s="730"/>
    </row>
    <row r="71" spans="1:16377" s="561" customFormat="1" ht="30" customHeight="1" x14ac:dyDescent="0.25">
      <c r="A71" s="625"/>
      <c r="B71" s="1671" t="s">
        <v>1858</v>
      </c>
      <c r="C71" s="678" t="str">
        <f>'Leverage Ratio additional'!P85</f>
        <v>Check: LR exposure measure using unmodified SA-CCR * 1.4 ≥ portfolio total exposure using SA-CCR with IM offset to PFE in the client leg of QCCP cleared derivatives (panel H1 + H2)</v>
      </c>
      <c r="D71" s="279"/>
      <c r="E71" s="279"/>
      <c r="F71" s="279"/>
      <c r="G71" s="279"/>
      <c r="H71" s="279"/>
      <c r="I71" s="279"/>
      <c r="J71" s="279"/>
      <c r="K71" s="279"/>
      <c r="L71" s="279"/>
      <c r="M71" s="475"/>
      <c r="N71" s="475"/>
      <c r="O71" s="47" t="str">
        <f>'Leverage Ratio additional'!U85</f>
        <v>Yes</v>
      </c>
      <c r="P71" s="730"/>
    </row>
    <row r="72" spans="1:16377" s="561" customFormat="1" ht="15" customHeight="1" x14ac:dyDescent="0.25">
      <c r="A72" s="625"/>
      <c r="B72" s="1671" t="s">
        <v>1859</v>
      </c>
      <c r="C72" s="678" t="str">
        <f>'Leverage Ratio additional'!P114</f>
        <v>Check: non-cash IM received before haircut ≥ non-cash IM received after haircut</v>
      </c>
      <c r="D72" s="279"/>
      <c r="E72" s="279"/>
      <c r="F72" s="279"/>
      <c r="G72" s="279"/>
      <c r="H72" s="279"/>
      <c r="I72" s="279"/>
      <c r="J72" s="279"/>
      <c r="K72" s="279"/>
      <c r="L72" s="279"/>
      <c r="M72" s="475"/>
      <c r="N72" s="475"/>
      <c r="O72" s="47" t="str">
        <f>'Leverage Ratio additional'!U114</f>
        <v>Yes</v>
      </c>
      <c r="P72" s="730"/>
    </row>
    <row r="73" spans="1:16377" s="561" customFormat="1" ht="30" customHeight="1" x14ac:dyDescent="0.25">
      <c r="A73" s="625"/>
      <c r="B73" s="1671" t="s">
        <v>1859</v>
      </c>
      <c r="C73" s="678" t="str">
        <f>'Leverage Ratio additional'!P115</f>
        <v>Check: LR exposure measure using SA-CCR without an IM offset to PFE ≥ LR exposure measure using SA-CCR with an IM offset to PFE</v>
      </c>
      <c r="D73" s="279"/>
      <c r="E73" s="279"/>
      <c r="F73" s="279"/>
      <c r="G73" s="279"/>
      <c r="H73" s="279"/>
      <c r="I73" s="279"/>
      <c r="J73" s="279"/>
      <c r="K73" s="279"/>
      <c r="L73" s="279"/>
      <c r="M73" s="475"/>
      <c r="N73" s="475"/>
      <c r="O73" s="47" t="str">
        <f>'Leverage Ratio additional'!U115</f>
        <v>Yes</v>
      </c>
      <c r="P73" s="730"/>
    </row>
    <row r="74" spans="1:16377" s="561" customFormat="1" ht="15" customHeight="1" x14ac:dyDescent="0.25">
      <c r="A74" s="625"/>
      <c r="B74" s="1671" t="s">
        <v>1859</v>
      </c>
      <c r="C74" s="678" t="str">
        <f>'Leverage Ratio additional'!P117</f>
        <v>Check: portfolio totals ≥ sum of values per client</v>
      </c>
      <c r="D74" s="279"/>
      <c r="E74" s="279"/>
      <c r="F74" s="279"/>
      <c r="G74" s="279"/>
      <c r="H74" s="279"/>
      <c r="I74" s="279"/>
      <c r="J74" s="279"/>
      <c r="K74" s="279"/>
      <c r="L74" s="279"/>
      <c r="M74" s="475"/>
      <c r="N74" s="475"/>
      <c r="O74" s="47" t="str">
        <f>'Leverage Ratio additional'!U117</f>
        <v>Yes</v>
      </c>
      <c r="P74" s="730"/>
    </row>
    <row r="75" spans="1:16377" s="561" customFormat="1" ht="15" customHeight="1" x14ac:dyDescent="0.25">
      <c r="A75" s="625"/>
      <c r="B75" s="1671" t="s">
        <v>1860</v>
      </c>
      <c r="C75" s="678" t="str">
        <f>'Leverage Ratio additional'!P158</f>
        <v>Check: non-cash IM received before haircut ≥ non-cash IM received after haircut</v>
      </c>
      <c r="D75" s="279"/>
      <c r="E75" s="279"/>
      <c r="F75" s="279"/>
      <c r="G75" s="279"/>
      <c r="H75" s="279"/>
      <c r="I75" s="279"/>
      <c r="J75" s="279"/>
      <c r="K75" s="279"/>
      <c r="L75" s="279"/>
      <c r="M75" s="475"/>
      <c r="N75" s="475"/>
      <c r="O75" s="47" t="str">
        <f>'Leverage Ratio additional'!U158</f>
        <v>Yes</v>
      </c>
      <c r="P75" s="730"/>
    </row>
    <row r="76" spans="1:16377" s="561" customFormat="1" ht="30" customHeight="1" x14ac:dyDescent="0.25">
      <c r="A76" s="625"/>
      <c r="B76" s="1671" t="s">
        <v>1860</v>
      </c>
      <c r="C76" s="678" t="str">
        <f>'Leverage Ratio additional'!P159</f>
        <v>Check: LR exposure measure using SA-CCR without an IM offset to PFE ≥ LR exposure measure using SA-CCR with an IM offset to PFE</v>
      </c>
      <c r="D76" s="279"/>
      <c r="E76" s="279"/>
      <c r="F76" s="279"/>
      <c r="G76" s="279"/>
      <c r="H76" s="279"/>
      <c r="I76" s="279"/>
      <c r="J76" s="279"/>
      <c r="K76" s="279"/>
      <c r="L76" s="279"/>
      <c r="M76" s="475"/>
      <c r="N76" s="475"/>
      <c r="O76" s="47" t="str">
        <f>'Leverage Ratio additional'!U159</f>
        <v>Yes</v>
      </c>
      <c r="P76" s="730"/>
    </row>
    <row r="77" spans="1:16377" s="561" customFormat="1" ht="15" customHeight="1" x14ac:dyDescent="0.25">
      <c r="A77" s="625"/>
      <c r="B77" s="1671" t="s">
        <v>1860</v>
      </c>
      <c r="C77" s="678" t="str">
        <f>'Leverage Ratio additional'!P161</f>
        <v>Check: portfolio totals ≥ sum of values per client</v>
      </c>
      <c r="D77" s="279"/>
      <c r="E77" s="279"/>
      <c r="F77" s="279"/>
      <c r="G77" s="279"/>
      <c r="H77" s="279"/>
      <c r="I77" s="279"/>
      <c r="J77" s="279"/>
      <c r="K77" s="279"/>
      <c r="L77" s="279"/>
      <c r="M77" s="475"/>
      <c r="N77" s="475"/>
      <c r="O77" s="47" t="str">
        <f>'Leverage Ratio additional'!U161</f>
        <v>Yes</v>
      </c>
      <c r="P77" s="730"/>
    </row>
    <row r="78" spans="1:16377" s="561" customFormat="1" ht="15" customHeight="1" x14ac:dyDescent="0.25">
      <c r="A78" s="625"/>
      <c r="B78" s="1594" t="s">
        <v>828</v>
      </c>
      <c r="C78" s="1669" t="str">
        <f>'Leverage Ratio additional'!F202</f>
        <v>Data complete</v>
      </c>
      <c r="D78" s="280"/>
      <c r="E78" s="280"/>
      <c r="F78" s="280"/>
      <c r="G78" s="280"/>
      <c r="H78" s="280"/>
      <c r="I78" s="280"/>
      <c r="J78" s="280"/>
      <c r="K78" s="280"/>
      <c r="L78" s="280"/>
      <c r="M78" s="1059"/>
      <c r="N78" s="1059"/>
      <c r="O78" s="60"/>
      <c r="P78" s="730"/>
    </row>
    <row r="79" spans="1:16377" s="561" customFormat="1" ht="15" customHeight="1" x14ac:dyDescent="0.25">
      <c r="A79" s="625"/>
      <c r="B79" s="1107"/>
      <c r="C79" s="1107"/>
      <c r="D79" s="1107"/>
      <c r="E79" s="1107"/>
      <c r="F79" s="1107"/>
      <c r="G79" s="1107"/>
      <c r="H79" s="1107"/>
      <c r="I79" s="1107"/>
      <c r="J79" s="1107"/>
      <c r="K79" s="1107"/>
      <c r="L79" s="1273"/>
      <c r="M79" s="1680"/>
      <c r="N79" s="1273"/>
      <c r="O79" s="1107"/>
      <c r="P79" s="730"/>
    </row>
    <row r="80" spans="1:16377" s="561" customFormat="1" ht="45" customHeight="1" x14ac:dyDescent="0.25">
      <c r="A80" s="1675" t="s">
        <v>1391</v>
      </c>
      <c r="B80" s="1354"/>
      <c r="C80" s="1354"/>
      <c r="D80" s="1354"/>
      <c r="E80" s="1354"/>
      <c r="F80" s="1354"/>
      <c r="G80" s="1354"/>
      <c r="H80" s="1354"/>
      <c r="I80" s="1354"/>
      <c r="J80" s="1354"/>
      <c r="K80" s="1354"/>
      <c r="L80" s="1354"/>
      <c r="M80" s="1354"/>
      <c r="N80" s="1354"/>
      <c r="O80" s="1354"/>
      <c r="P80" s="1665"/>
      <c r="Q80" s="1354"/>
      <c r="R80" s="1354"/>
      <c r="S80" s="1354"/>
      <c r="T80" s="1354"/>
      <c r="U80" s="1354"/>
      <c r="V80" s="1354"/>
      <c r="W80" s="1354"/>
      <c r="X80" s="1354"/>
      <c r="Y80" s="1354"/>
      <c r="Z80" s="1354"/>
      <c r="AA80" s="1354"/>
      <c r="AB80" s="1354"/>
      <c r="AC80" s="1354"/>
      <c r="AD80" s="1354"/>
      <c r="AE80" s="1354"/>
      <c r="AF80" s="1354"/>
      <c r="AG80" s="1354"/>
      <c r="AH80" s="1354"/>
      <c r="AI80" s="1354"/>
      <c r="AJ80" s="1354"/>
      <c r="AK80" s="1354"/>
      <c r="AL80" s="1354"/>
      <c r="AM80" s="1354"/>
      <c r="AN80" s="1354"/>
      <c r="AO80" s="1354"/>
      <c r="AP80" s="1354"/>
      <c r="AQ80" s="1354"/>
      <c r="AR80" s="1354"/>
      <c r="AS80" s="1354"/>
      <c r="AT80" s="1354"/>
      <c r="AU80" s="1354"/>
      <c r="AV80" s="1354"/>
      <c r="AW80" s="1354"/>
      <c r="AX80" s="1354"/>
      <c r="AY80" s="1354"/>
      <c r="AZ80" s="1354"/>
      <c r="BA80" s="1354"/>
      <c r="BB80" s="1354"/>
      <c r="BC80" s="1354"/>
      <c r="BD80" s="1354"/>
      <c r="BE80" s="1354"/>
      <c r="BF80" s="1354"/>
      <c r="BG80" s="1354"/>
      <c r="BH80" s="1354"/>
      <c r="BI80" s="1354"/>
      <c r="BJ80" s="1354"/>
      <c r="BK80" s="1354"/>
      <c r="BL80" s="1354"/>
      <c r="BM80" s="1354"/>
      <c r="BN80" s="1354"/>
      <c r="BO80" s="1354"/>
      <c r="BP80" s="1354"/>
      <c r="BQ80" s="1354"/>
      <c r="BR80" s="1354"/>
      <c r="BS80" s="1354"/>
      <c r="BT80" s="1354"/>
      <c r="BU80" s="1354"/>
      <c r="BV80" s="1354"/>
      <c r="BW80" s="1354"/>
      <c r="BX80" s="1354"/>
      <c r="BY80" s="1354"/>
      <c r="BZ80" s="1354"/>
      <c r="CA80" s="1354"/>
      <c r="CB80" s="1354"/>
      <c r="CC80" s="1354"/>
      <c r="CD80" s="1354"/>
      <c r="CE80" s="1354"/>
      <c r="CF80" s="1354"/>
      <c r="CG80" s="1354"/>
      <c r="CH80" s="1354"/>
      <c r="CI80" s="1354"/>
      <c r="CJ80" s="1354"/>
      <c r="CK80" s="1354"/>
      <c r="CL80" s="1354"/>
      <c r="CM80" s="1354"/>
      <c r="CN80" s="1354"/>
      <c r="CO80" s="1354"/>
      <c r="CP80" s="1354"/>
      <c r="CQ80" s="1354"/>
      <c r="CR80" s="1354"/>
      <c r="CS80" s="1354"/>
      <c r="CT80" s="1354"/>
      <c r="CU80" s="1354"/>
      <c r="CV80" s="1354"/>
      <c r="CW80" s="1354"/>
      <c r="CX80" s="1354"/>
      <c r="CY80" s="1354"/>
      <c r="CZ80" s="1354"/>
      <c r="DA80" s="1354"/>
      <c r="DB80" s="1354"/>
      <c r="DC80" s="1354"/>
      <c r="DD80" s="1354"/>
      <c r="DE80" s="1354"/>
      <c r="DF80" s="1354"/>
      <c r="DG80" s="1354"/>
      <c r="DH80" s="1354"/>
      <c r="DI80" s="1354"/>
      <c r="DJ80" s="1354"/>
      <c r="DK80" s="1354"/>
      <c r="DL80" s="1354"/>
      <c r="DM80" s="1354"/>
      <c r="DN80" s="1354"/>
      <c r="DO80" s="1354"/>
      <c r="DP80" s="1354"/>
      <c r="DQ80" s="1354"/>
      <c r="DR80" s="1354"/>
      <c r="DS80" s="1354"/>
      <c r="DT80" s="1354"/>
      <c r="DU80" s="1354"/>
      <c r="DV80" s="1354"/>
      <c r="DW80" s="1354"/>
      <c r="DX80" s="1354"/>
      <c r="DY80" s="1354"/>
      <c r="DZ80" s="1354"/>
      <c r="EA80" s="1354"/>
      <c r="EB80" s="1354"/>
      <c r="EC80" s="1354"/>
      <c r="ED80" s="1354"/>
      <c r="EE80" s="1354"/>
      <c r="EF80" s="1354"/>
      <c r="EG80" s="1354"/>
      <c r="EH80" s="1354"/>
      <c r="EI80" s="1354"/>
      <c r="EJ80" s="1354"/>
      <c r="EK80" s="1354"/>
      <c r="EL80" s="1354"/>
      <c r="EM80" s="1354"/>
      <c r="EN80" s="1354"/>
      <c r="EO80" s="1354"/>
      <c r="EP80" s="1354"/>
      <c r="EQ80" s="1354"/>
      <c r="ER80" s="1354"/>
      <c r="ES80" s="1354"/>
      <c r="ET80" s="1354"/>
      <c r="EU80" s="1354"/>
      <c r="EV80" s="1354"/>
      <c r="EW80" s="1354"/>
      <c r="EX80" s="1354"/>
      <c r="EY80" s="1354"/>
      <c r="EZ80" s="1354"/>
      <c r="FA80" s="1354"/>
      <c r="FB80" s="1354"/>
      <c r="FC80" s="1354"/>
      <c r="FD80" s="1354"/>
      <c r="FE80" s="1354"/>
      <c r="FF80" s="1354"/>
      <c r="FG80" s="1354"/>
      <c r="FH80" s="1354"/>
      <c r="FI80" s="1354"/>
      <c r="FJ80" s="1354"/>
      <c r="FK80" s="1354"/>
      <c r="FL80" s="1354"/>
      <c r="FM80" s="1354"/>
      <c r="FN80" s="1354"/>
      <c r="FO80" s="1354"/>
      <c r="FP80" s="1354"/>
      <c r="FQ80" s="1354"/>
      <c r="FR80" s="1354"/>
      <c r="FS80" s="1354"/>
      <c r="FT80" s="1354"/>
      <c r="FU80" s="1354"/>
      <c r="FV80" s="1354"/>
      <c r="FW80" s="1354"/>
      <c r="FX80" s="1354"/>
      <c r="FY80" s="1354"/>
      <c r="FZ80" s="1354"/>
      <c r="GA80" s="1354"/>
      <c r="GB80" s="1354"/>
      <c r="GC80" s="1354"/>
      <c r="GD80" s="1354"/>
      <c r="GE80" s="1354"/>
      <c r="GF80" s="1354"/>
      <c r="GG80" s="1354"/>
      <c r="GH80" s="1354"/>
      <c r="GI80" s="1354"/>
      <c r="GJ80" s="1354"/>
      <c r="GK80" s="1354"/>
      <c r="GL80" s="1354"/>
      <c r="GM80" s="1354"/>
      <c r="GN80" s="1354"/>
      <c r="GO80" s="1354"/>
      <c r="GP80" s="1354"/>
      <c r="GQ80" s="1354"/>
      <c r="GR80" s="1354"/>
      <c r="GS80" s="1354"/>
      <c r="GT80" s="1354"/>
      <c r="GU80" s="1354"/>
      <c r="GV80" s="1354"/>
      <c r="GW80" s="1354"/>
      <c r="GX80" s="1354"/>
      <c r="GY80" s="1354"/>
      <c r="GZ80" s="1354"/>
      <c r="HA80" s="1354"/>
      <c r="HB80" s="1354"/>
      <c r="HC80" s="1354"/>
      <c r="HD80" s="1354"/>
      <c r="HE80" s="1354"/>
      <c r="HF80" s="1354"/>
      <c r="HG80" s="1354"/>
      <c r="HH80" s="1354"/>
      <c r="HI80" s="1354"/>
      <c r="HJ80" s="1354"/>
      <c r="HK80" s="1354"/>
      <c r="HL80" s="1354"/>
      <c r="HM80" s="1354"/>
      <c r="HN80" s="1354"/>
      <c r="HO80" s="1354"/>
      <c r="HP80" s="1354"/>
      <c r="HQ80" s="1354"/>
      <c r="HR80" s="1354"/>
      <c r="HS80" s="1354"/>
      <c r="HT80" s="1354"/>
      <c r="HU80" s="1354"/>
      <c r="HV80" s="1354"/>
      <c r="HW80" s="1354"/>
      <c r="HX80" s="1354"/>
      <c r="HY80" s="1354"/>
      <c r="HZ80" s="1354"/>
      <c r="IA80" s="1354"/>
      <c r="IB80" s="1354"/>
      <c r="IC80" s="1354"/>
      <c r="ID80" s="1354"/>
      <c r="IE80" s="1354"/>
      <c r="IF80" s="1354"/>
      <c r="IG80" s="1354"/>
      <c r="IH80" s="1354"/>
      <c r="II80" s="1354"/>
      <c r="IJ80" s="1354"/>
      <c r="IK80" s="1354"/>
      <c r="IL80" s="1354"/>
      <c r="IM80" s="1354"/>
      <c r="IN80" s="1354"/>
      <c r="IO80" s="1354"/>
      <c r="IP80" s="1354"/>
      <c r="IQ80" s="1354"/>
      <c r="IR80" s="1354"/>
      <c r="IS80" s="1354"/>
      <c r="IT80" s="1354"/>
      <c r="IU80" s="1354"/>
      <c r="IV80" s="1354"/>
      <c r="IW80" s="1354"/>
      <c r="IX80" s="1354"/>
      <c r="IY80" s="1354"/>
      <c r="IZ80" s="1354"/>
      <c r="JA80" s="1354"/>
      <c r="JB80" s="1354"/>
      <c r="JC80" s="1354"/>
      <c r="JD80" s="1354"/>
      <c r="JE80" s="1354"/>
      <c r="JF80" s="1354"/>
      <c r="JG80" s="1354"/>
      <c r="JH80" s="1354"/>
      <c r="JI80" s="1354"/>
      <c r="JJ80" s="1354"/>
      <c r="JK80" s="1354"/>
      <c r="JL80" s="1354"/>
      <c r="JM80" s="1354"/>
      <c r="JN80" s="1354"/>
      <c r="JO80" s="1354"/>
      <c r="JP80" s="1354"/>
      <c r="JQ80" s="1354"/>
      <c r="JR80" s="1354"/>
      <c r="JS80" s="1354"/>
      <c r="JT80" s="1354"/>
      <c r="JU80" s="1354"/>
      <c r="JV80" s="1354"/>
      <c r="JW80" s="1354"/>
      <c r="JX80" s="1354"/>
      <c r="JY80" s="1354"/>
      <c r="JZ80" s="1354"/>
      <c r="KA80" s="1354"/>
      <c r="KB80" s="1354"/>
      <c r="KC80" s="1354"/>
      <c r="KD80" s="1354"/>
      <c r="KE80" s="1354"/>
      <c r="KF80" s="1354"/>
      <c r="KG80" s="1354"/>
      <c r="KH80" s="1354"/>
      <c r="KI80" s="1354"/>
      <c r="KJ80" s="1354"/>
      <c r="KK80" s="1354"/>
      <c r="KL80" s="1354"/>
      <c r="KM80" s="1354"/>
      <c r="KN80" s="1354"/>
      <c r="KO80" s="1354"/>
      <c r="KP80" s="1354"/>
      <c r="KQ80" s="1354"/>
      <c r="KR80" s="1354"/>
      <c r="KS80" s="1354"/>
      <c r="KT80" s="1354"/>
      <c r="KU80" s="1354"/>
      <c r="KV80" s="1354"/>
      <c r="KW80" s="1354"/>
      <c r="KX80" s="1354"/>
      <c r="KY80" s="1354"/>
      <c r="KZ80" s="1354"/>
      <c r="LA80" s="1354"/>
      <c r="LB80" s="1354"/>
      <c r="LC80" s="1354"/>
      <c r="LD80" s="1354"/>
      <c r="LE80" s="1354"/>
      <c r="LF80" s="1354"/>
      <c r="LG80" s="1354"/>
      <c r="LH80" s="1354"/>
      <c r="LI80" s="1354"/>
      <c r="LJ80" s="1354"/>
      <c r="LK80" s="1354"/>
      <c r="LL80" s="1354"/>
      <c r="LM80" s="1354"/>
      <c r="LN80" s="1354"/>
      <c r="LO80" s="1354"/>
      <c r="LP80" s="1354"/>
      <c r="LQ80" s="1354"/>
      <c r="LR80" s="1354"/>
      <c r="LS80" s="1354"/>
      <c r="LT80" s="1354"/>
      <c r="LU80" s="1354"/>
      <c r="LV80" s="1354"/>
      <c r="LW80" s="1354"/>
      <c r="LX80" s="1354"/>
      <c r="LY80" s="1354"/>
      <c r="LZ80" s="1354"/>
      <c r="MA80" s="1354"/>
      <c r="MB80" s="1354"/>
      <c r="MC80" s="1354"/>
      <c r="MD80" s="1354"/>
      <c r="ME80" s="1354"/>
      <c r="MF80" s="1354"/>
      <c r="MG80" s="1354"/>
      <c r="MH80" s="1354"/>
      <c r="MI80" s="1354"/>
      <c r="MJ80" s="1354"/>
      <c r="MK80" s="1354"/>
      <c r="ML80" s="1354"/>
      <c r="MM80" s="1354"/>
      <c r="MN80" s="1354"/>
      <c r="MO80" s="1354"/>
      <c r="MP80" s="1354"/>
      <c r="MQ80" s="1354"/>
      <c r="MR80" s="1354"/>
      <c r="MS80" s="1354"/>
      <c r="MT80" s="1354"/>
      <c r="MU80" s="1354"/>
      <c r="MV80" s="1354"/>
      <c r="MW80" s="1354"/>
      <c r="MX80" s="1354"/>
      <c r="MY80" s="1354"/>
      <c r="MZ80" s="1354"/>
      <c r="NA80" s="1354"/>
      <c r="NB80" s="1354"/>
      <c r="NC80" s="1354"/>
      <c r="ND80" s="1354"/>
      <c r="NE80" s="1354"/>
      <c r="NF80" s="1354"/>
      <c r="NG80" s="1354"/>
      <c r="NH80" s="1354"/>
      <c r="NI80" s="1354"/>
      <c r="NJ80" s="1354"/>
      <c r="NK80" s="1354"/>
      <c r="NL80" s="1354"/>
      <c r="NM80" s="1354"/>
      <c r="NN80" s="1354"/>
      <c r="NO80" s="1354"/>
      <c r="NP80" s="1354"/>
      <c r="NQ80" s="1354"/>
      <c r="NR80" s="1354"/>
      <c r="NS80" s="1354"/>
      <c r="NT80" s="1354"/>
      <c r="NU80" s="1354"/>
      <c r="NV80" s="1354"/>
      <c r="NW80" s="1354"/>
      <c r="NX80" s="1354"/>
      <c r="NY80" s="1354"/>
      <c r="NZ80" s="1354"/>
      <c r="OA80" s="1354"/>
      <c r="OB80" s="1354"/>
      <c r="OC80" s="1354"/>
      <c r="OD80" s="1354"/>
      <c r="OE80" s="1354"/>
      <c r="OF80" s="1354"/>
      <c r="OG80" s="1354"/>
      <c r="OH80" s="1354"/>
      <c r="OI80" s="1354"/>
      <c r="OJ80" s="1354"/>
      <c r="OK80" s="1354"/>
      <c r="OL80" s="1354"/>
      <c r="OM80" s="1354"/>
      <c r="ON80" s="1354"/>
      <c r="OO80" s="1354"/>
      <c r="OP80" s="1354"/>
      <c r="OQ80" s="1354"/>
      <c r="OR80" s="1354"/>
      <c r="OS80" s="1354"/>
      <c r="OT80" s="1354"/>
      <c r="OU80" s="1354"/>
      <c r="OV80" s="1354"/>
      <c r="OW80" s="1354"/>
      <c r="OX80" s="1354"/>
      <c r="OY80" s="1354"/>
      <c r="OZ80" s="1354"/>
      <c r="PA80" s="1354"/>
      <c r="PB80" s="1354"/>
      <c r="PC80" s="1354"/>
      <c r="PD80" s="1354"/>
      <c r="PE80" s="1354"/>
      <c r="PF80" s="1354"/>
      <c r="PG80" s="1354"/>
      <c r="PH80" s="1354"/>
      <c r="PI80" s="1354"/>
      <c r="PJ80" s="1354"/>
      <c r="PK80" s="1354"/>
      <c r="PL80" s="1354"/>
      <c r="PM80" s="1354"/>
      <c r="PN80" s="1354"/>
      <c r="PO80" s="1354"/>
      <c r="PP80" s="1354"/>
      <c r="PQ80" s="1354"/>
      <c r="PR80" s="1354"/>
      <c r="PS80" s="1354"/>
      <c r="PT80" s="1354"/>
      <c r="PU80" s="1354"/>
      <c r="PV80" s="1354"/>
      <c r="PW80" s="1354"/>
      <c r="PX80" s="1354"/>
      <c r="PY80" s="1354"/>
      <c r="PZ80" s="1354"/>
      <c r="QA80" s="1354"/>
      <c r="QB80" s="1354"/>
      <c r="QC80" s="1354"/>
      <c r="QD80" s="1354"/>
      <c r="QE80" s="1354"/>
      <c r="QF80" s="1354"/>
      <c r="QG80" s="1354"/>
      <c r="QH80" s="1354"/>
      <c r="QI80" s="1354"/>
      <c r="QJ80" s="1354"/>
      <c r="QK80" s="1354"/>
      <c r="QL80" s="1354"/>
      <c r="QM80" s="1354"/>
      <c r="QN80" s="1354"/>
      <c r="QO80" s="1354"/>
      <c r="QP80" s="1354"/>
      <c r="QQ80" s="1354"/>
      <c r="QR80" s="1354"/>
      <c r="QS80" s="1354"/>
      <c r="QT80" s="1354"/>
      <c r="QU80" s="1354"/>
      <c r="QV80" s="1354"/>
      <c r="QW80" s="1354"/>
      <c r="QX80" s="1354"/>
      <c r="QY80" s="1354"/>
      <c r="QZ80" s="1354"/>
      <c r="RA80" s="1354"/>
      <c r="RB80" s="1354"/>
      <c r="RC80" s="1354"/>
      <c r="RD80" s="1354"/>
      <c r="RE80" s="1354"/>
      <c r="RF80" s="1354"/>
      <c r="RG80" s="1354"/>
      <c r="RH80" s="1354"/>
      <c r="RI80" s="1354"/>
      <c r="RJ80" s="1354"/>
      <c r="RK80" s="1354"/>
      <c r="RL80" s="1354"/>
      <c r="RM80" s="1354"/>
      <c r="RN80" s="1354"/>
      <c r="RO80" s="1354"/>
      <c r="RP80" s="1354"/>
      <c r="RQ80" s="1354"/>
      <c r="RR80" s="1354"/>
      <c r="RS80" s="1354"/>
      <c r="RT80" s="1354"/>
      <c r="RU80" s="1354"/>
      <c r="RV80" s="1354"/>
      <c r="RW80" s="1354"/>
      <c r="RX80" s="1354"/>
      <c r="RY80" s="1354"/>
      <c r="RZ80" s="1354"/>
      <c r="SA80" s="1354"/>
      <c r="SB80" s="1354"/>
      <c r="SC80" s="1354"/>
      <c r="SD80" s="1354"/>
      <c r="SE80" s="1354"/>
      <c r="SF80" s="1354"/>
      <c r="SG80" s="1354"/>
      <c r="SH80" s="1354"/>
      <c r="SI80" s="1354"/>
      <c r="SJ80" s="1354"/>
      <c r="SK80" s="1354"/>
      <c r="SL80" s="1354"/>
      <c r="SM80" s="1354"/>
      <c r="SN80" s="1354"/>
      <c r="SO80" s="1354"/>
      <c r="SP80" s="1354"/>
      <c r="SQ80" s="1354"/>
      <c r="SR80" s="1354"/>
      <c r="SS80" s="1354"/>
      <c r="ST80" s="1354"/>
      <c r="SU80" s="1354"/>
      <c r="SV80" s="1354"/>
      <c r="SW80" s="1354"/>
      <c r="SX80" s="1354"/>
      <c r="SY80" s="1354"/>
      <c r="SZ80" s="1354"/>
      <c r="TA80" s="1354"/>
      <c r="TB80" s="1354"/>
      <c r="TC80" s="1354"/>
      <c r="TD80" s="1354"/>
      <c r="TE80" s="1354"/>
      <c r="TF80" s="1354"/>
      <c r="TG80" s="1354"/>
      <c r="TH80" s="1354"/>
      <c r="TI80" s="1354"/>
      <c r="TJ80" s="1354"/>
      <c r="TK80" s="1354"/>
      <c r="TL80" s="1354"/>
      <c r="TM80" s="1354"/>
      <c r="TN80" s="1354"/>
      <c r="TO80" s="1354"/>
      <c r="TP80" s="1354"/>
      <c r="TQ80" s="1354"/>
      <c r="TR80" s="1354"/>
      <c r="TS80" s="1354"/>
      <c r="TT80" s="1354"/>
      <c r="TU80" s="1354"/>
      <c r="TV80" s="1354"/>
      <c r="TW80" s="1354"/>
      <c r="TX80" s="1354"/>
      <c r="TY80" s="1354"/>
      <c r="TZ80" s="1354"/>
      <c r="UA80" s="1354"/>
      <c r="UB80" s="1354"/>
      <c r="UC80" s="1354"/>
      <c r="UD80" s="1354"/>
      <c r="UE80" s="1354"/>
      <c r="UF80" s="1354"/>
      <c r="UG80" s="1354"/>
      <c r="UH80" s="1354"/>
      <c r="UI80" s="1354"/>
      <c r="UJ80" s="1354"/>
      <c r="UK80" s="1354"/>
      <c r="UL80" s="1354"/>
      <c r="UM80" s="1354"/>
      <c r="UN80" s="1354"/>
      <c r="UO80" s="1354"/>
      <c r="UP80" s="1354"/>
      <c r="UQ80" s="1354"/>
      <c r="UR80" s="1354"/>
      <c r="US80" s="1354"/>
      <c r="UT80" s="1354"/>
      <c r="UU80" s="1354"/>
      <c r="UV80" s="1354"/>
      <c r="UW80" s="1354"/>
      <c r="UX80" s="1354"/>
      <c r="UY80" s="1354"/>
      <c r="UZ80" s="1354"/>
      <c r="VA80" s="1354"/>
      <c r="VB80" s="1354"/>
      <c r="VC80" s="1354"/>
      <c r="VD80" s="1354"/>
      <c r="VE80" s="1354"/>
      <c r="VF80" s="1354"/>
      <c r="VG80" s="1354"/>
      <c r="VH80" s="1354"/>
      <c r="VI80" s="1354"/>
      <c r="VJ80" s="1354"/>
      <c r="VK80" s="1354"/>
      <c r="VL80" s="1354"/>
      <c r="VM80" s="1354"/>
      <c r="VN80" s="1354"/>
      <c r="VO80" s="1354"/>
      <c r="VP80" s="1354"/>
      <c r="VQ80" s="1354"/>
      <c r="VR80" s="1354"/>
      <c r="VS80" s="1354"/>
      <c r="VT80" s="1354"/>
      <c r="VU80" s="1354"/>
      <c r="VV80" s="1354"/>
      <c r="VW80" s="1354"/>
      <c r="VX80" s="1354"/>
      <c r="VY80" s="1354"/>
      <c r="VZ80" s="1354"/>
      <c r="WA80" s="1354"/>
      <c r="WB80" s="1354"/>
      <c r="WC80" s="1354"/>
      <c r="WD80" s="1354"/>
      <c r="WE80" s="1354"/>
      <c r="WF80" s="1354"/>
      <c r="WG80" s="1354"/>
      <c r="WH80" s="1354"/>
      <c r="WI80" s="1354"/>
      <c r="WJ80" s="1354"/>
      <c r="WK80" s="1354"/>
      <c r="WL80" s="1354"/>
      <c r="WM80" s="1354"/>
      <c r="WN80" s="1354"/>
      <c r="WO80" s="1354"/>
      <c r="WP80" s="1354"/>
      <c r="WQ80" s="1354"/>
      <c r="WR80" s="1354"/>
      <c r="WS80" s="1354"/>
      <c r="WT80" s="1354"/>
      <c r="WU80" s="1354"/>
      <c r="WV80" s="1354"/>
      <c r="WW80" s="1354"/>
      <c r="WX80" s="1354"/>
      <c r="WY80" s="1354"/>
      <c r="WZ80" s="1354"/>
      <c r="XA80" s="1354"/>
      <c r="XB80" s="1354"/>
      <c r="XC80" s="1354"/>
      <c r="XD80" s="1354"/>
      <c r="XE80" s="1354"/>
      <c r="XF80" s="1354"/>
      <c r="XG80" s="1354"/>
      <c r="XH80" s="1354"/>
      <c r="XI80" s="1354"/>
      <c r="XJ80" s="1354"/>
      <c r="XK80" s="1354"/>
      <c r="XL80" s="1354"/>
      <c r="XM80" s="1354"/>
      <c r="XN80" s="1354"/>
      <c r="XO80" s="1354"/>
      <c r="XP80" s="1354"/>
      <c r="XQ80" s="1354"/>
      <c r="XR80" s="1354"/>
      <c r="XS80" s="1354"/>
      <c r="XT80" s="1354"/>
      <c r="XU80" s="1354"/>
      <c r="XV80" s="1354"/>
      <c r="XW80" s="1354"/>
      <c r="XX80" s="1354"/>
      <c r="XY80" s="1354"/>
      <c r="XZ80" s="1354"/>
      <c r="YA80" s="1354"/>
      <c r="YB80" s="1354"/>
      <c r="YC80" s="1354"/>
      <c r="YD80" s="1354"/>
      <c r="YE80" s="1354"/>
      <c r="YF80" s="1354"/>
      <c r="YG80" s="1354"/>
      <c r="YH80" s="1354"/>
      <c r="YI80" s="1354"/>
      <c r="YJ80" s="1354"/>
      <c r="YK80" s="1354"/>
      <c r="YL80" s="1354"/>
      <c r="YM80" s="1354"/>
      <c r="YN80" s="1354"/>
      <c r="YO80" s="1354"/>
      <c r="YP80" s="1354"/>
      <c r="YQ80" s="1354"/>
      <c r="YR80" s="1354"/>
      <c r="YS80" s="1354"/>
      <c r="YT80" s="1354"/>
      <c r="YU80" s="1354"/>
      <c r="YV80" s="1354"/>
      <c r="YW80" s="1354"/>
      <c r="YX80" s="1354"/>
      <c r="YY80" s="1354"/>
      <c r="YZ80" s="1354"/>
      <c r="ZA80" s="1354"/>
      <c r="ZB80" s="1354"/>
      <c r="ZC80" s="1354"/>
      <c r="ZD80" s="1354"/>
      <c r="ZE80" s="1354"/>
      <c r="ZF80" s="1354"/>
      <c r="ZG80" s="1354"/>
      <c r="ZH80" s="1354"/>
      <c r="ZI80" s="1354"/>
      <c r="ZJ80" s="1354"/>
      <c r="ZK80" s="1354"/>
      <c r="ZL80" s="1354"/>
      <c r="ZM80" s="1354"/>
      <c r="ZN80" s="1354"/>
      <c r="ZO80" s="1354"/>
      <c r="ZP80" s="1354"/>
      <c r="ZQ80" s="1354"/>
      <c r="ZR80" s="1354"/>
      <c r="ZS80" s="1354"/>
      <c r="ZT80" s="1354"/>
      <c r="ZU80" s="1354"/>
      <c r="ZV80" s="1354"/>
      <c r="ZW80" s="1354"/>
      <c r="ZX80" s="1354"/>
      <c r="ZY80" s="1354"/>
      <c r="ZZ80" s="1354"/>
      <c r="AAA80" s="1354"/>
      <c r="AAB80" s="1354"/>
      <c r="AAC80" s="1354"/>
      <c r="AAD80" s="1354"/>
      <c r="AAE80" s="1354"/>
      <c r="AAF80" s="1354"/>
      <c r="AAG80" s="1354"/>
      <c r="AAH80" s="1354"/>
      <c r="AAI80" s="1354"/>
      <c r="AAJ80" s="1354"/>
      <c r="AAK80" s="1354"/>
      <c r="AAL80" s="1354"/>
      <c r="AAM80" s="1354"/>
      <c r="AAN80" s="1354"/>
      <c r="AAO80" s="1354"/>
      <c r="AAP80" s="1354"/>
      <c r="AAQ80" s="1354"/>
      <c r="AAR80" s="1354"/>
      <c r="AAS80" s="1354"/>
      <c r="AAT80" s="1354"/>
      <c r="AAU80" s="1354"/>
      <c r="AAV80" s="1354"/>
      <c r="AAW80" s="1354"/>
      <c r="AAX80" s="1354"/>
      <c r="AAY80" s="1354"/>
      <c r="AAZ80" s="1354"/>
      <c r="ABA80" s="1354"/>
      <c r="ABB80" s="1354"/>
      <c r="ABC80" s="1354"/>
      <c r="ABD80" s="1354"/>
      <c r="ABE80" s="1354"/>
      <c r="ABF80" s="1354"/>
      <c r="ABG80" s="1354"/>
      <c r="ABH80" s="1354"/>
      <c r="ABI80" s="1354"/>
      <c r="ABJ80" s="1354"/>
      <c r="ABK80" s="1354"/>
      <c r="ABL80" s="1354"/>
      <c r="ABM80" s="1354"/>
      <c r="ABN80" s="1354"/>
      <c r="ABO80" s="1354"/>
      <c r="ABP80" s="1354"/>
      <c r="ABQ80" s="1354"/>
      <c r="ABR80" s="1354"/>
      <c r="ABS80" s="1354"/>
      <c r="ABT80" s="1354"/>
      <c r="ABU80" s="1354"/>
      <c r="ABV80" s="1354"/>
      <c r="ABW80" s="1354"/>
      <c r="ABX80" s="1354"/>
      <c r="ABY80" s="1354"/>
      <c r="ABZ80" s="1354"/>
      <c r="ACA80" s="1354"/>
      <c r="ACB80" s="1354"/>
      <c r="ACC80" s="1354"/>
      <c r="ACD80" s="1354"/>
      <c r="ACE80" s="1354"/>
      <c r="ACF80" s="1354"/>
      <c r="ACG80" s="1354"/>
      <c r="ACH80" s="1354"/>
      <c r="ACI80" s="1354"/>
      <c r="ACJ80" s="1354"/>
      <c r="ACK80" s="1354"/>
      <c r="ACL80" s="1354"/>
      <c r="ACM80" s="1354"/>
      <c r="ACN80" s="1354"/>
      <c r="ACO80" s="1354"/>
      <c r="ACP80" s="1354"/>
      <c r="ACQ80" s="1354"/>
      <c r="ACR80" s="1354"/>
      <c r="ACS80" s="1354"/>
      <c r="ACT80" s="1354"/>
      <c r="ACU80" s="1354"/>
      <c r="ACV80" s="1354"/>
      <c r="ACW80" s="1354"/>
      <c r="ACX80" s="1354"/>
      <c r="ACY80" s="1354"/>
      <c r="ACZ80" s="1354"/>
      <c r="ADA80" s="1354"/>
      <c r="ADB80" s="1354"/>
      <c r="ADC80" s="1354"/>
      <c r="ADD80" s="1354"/>
      <c r="ADE80" s="1354"/>
      <c r="ADF80" s="1354"/>
      <c r="ADG80" s="1354"/>
      <c r="ADH80" s="1354"/>
      <c r="ADI80" s="1354"/>
      <c r="ADJ80" s="1354"/>
      <c r="ADK80" s="1354"/>
      <c r="ADL80" s="1354"/>
      <c r="ADM80" s="1354"/>
      <c r="ADN80" s="1354"/>
      <c r="ADO80" s="1354"/>
      <c r="ADP80" s="1354"/>
      <c r="ADQ80" s="1354"/>
      <c r="ADR80" s="1354"/>
      <c r="ADS80" s="1354"/>
      <c r="ADT80" s="1354"/>
      <c r="ADU80" s="1354"/>
      <c r="ADV80" s="1354"/>
      <c r="ADW80" s="1354"/>
      <c r="ADX80" s="1354"/>
      <c r="ADY80" s="1354"/>
      <c r="ADZ80" s="1354"/>
      <c r="AEA80" s="1354"/>
      <c r="AEB80" s="1354"/>
      <c r="AEC80" s="1354"/>
      <c r="AED80" s="1354"/>
      <c r="AEE80" s="1354"/>
      <c r="AEF80" s="1354"/>
      <c r="AEG80" s="1354"/>
      <c r="AEH80" s="1354"/>
      <c r="AEI80" s="1354"/>
      <c r="AEJ80" s="1354"/>
      <c r="AEK80" s="1354"/>
      <c r="AEL80" s="1354"/>
      <c r="AEM80" s="1354"/>
      <c r="AEN80" s="1354"/>
      <c r="AEO80" s="1354"/>
      <c r="AEP80" s="1354"/>
      <c r="AEQ80" s="1354"/>
      <c r="AER80" s="1354"/>
      <c r="AES80" s="1354"/>
      <c r="AET80" s="1354"/>
      <c r="AEU80" s="1354"/>
      <c r="AEV80" s="1354"/>
      <c r="AEW80" s="1354"/>
      <c r="AEX80" s="1354"/>
      <c r="AEY80" s="1354"/>
      <c r="AEZ80" s="1354"/>
      <c r="AFA80" s="1354"/>
      <c r="AFB80" s="1354"/>
      <c r="AFC80" s="1354"/>
      <c r="AFD80" s="1354"/>
      <c r="AFE80" s="1354"/>
      <c r="AFF80" s="1354"/>
      <c r="AFG80" s="1354"/>
      <c r="AFH80" s="1354"/>
      <c r="AFI80" s="1354"/>
      <c r="AFJ80" s="1354"/>
      <c r="AFK80" s="1354"/>
      <c r="AFL80" s="1354"/>
      <c r="AFM80" s="1354"/>
      <c r="AFN80" s="1354"/>
      <c r="AFO80" s="1354"/>
      <c r="AFP80" s="1354"/>
      <c r="AFQ80" s="1354"/>
      <c r="AFR80" s="1354"/>
      <c r="AFS80" s="1354"/>
      <c r="AFT80" s="1354"/>
      <c r="AFU80" s="1354"/>
      <c r="AFV80" s="1354"/>
      <c r="AFW80" s="1354"/>
      <c r="AFX80" s="1354"/>
      <c r="AFY80" s="1354"/>
      <c r="AFZ80" s="1354"/>
      <c r="AGA80" s="1354"/>
      <c r="AGB80" s="1354"/>
      <c r="AGC80" s="1354"/>
      <c r="AGD80" s="1354"/>
      <c r="AGE80" s="1354"/>
      <c r="AGF80" s="1354"/>
      <c r="AGG80" s="1354"/>
      <c r="AGH80" s="1354"/>
      <c r="AGI80" s="1354"/>
      <c r="AGJ80" s="1354"/>
      <c r="AGK80" s="1354"/>
      <c r="AGL80" s="1354"/>
      <c r="AGM80" s="1354"/>
      <c r="AGN80" s="1354"/>
      <c r="AGO80" s="1354"/>
      <c r="AGP80" s="1354"/>
      <c r="AGQ80" s="1354"/>
      <c r="AGR80" s="1354"/>
      <c r="AGS80" s="1354"/>
      <c r="AGT80" s="1354"/>
      <c r="AGU80" s="1354"/>
      <c r="AGV80" s="1354"/>
      <c r="AGW80" s="1354"/>
      <c r="AGX80" s="1354"/>
      <c r="AGY80" s="1354"/>
      <c r="AGZ80" s="1354"/>
      <c r="AHA80" s="1354"/>
      <c r="AHB80" s="1354"/>
      <c r="AHC80" s="1354"/>
      <c r="AHD80" s="1354"/>
      <c r="AHE80" s="1354"/>
      <c r="AHF80" s="1354"/>
      <c r="AHG80" s="1354"/>
      <c r="AHH80" s="1354"/>
      <c r="AHI80" s="1354"/>
      <c r="AHJ80" s="1354"/>
      <c r="AHK80" s="1354"/>
      <c r="AHL80" s="1354"/>
      <c r="AHM80" s="1354"/>
      <c r="AHN80" s="1354"/>
      <c r="AHO80" s="1354"/>
      <c r="AHP80" s="1354"/>
      <c r="AHQ80" s="1354"/>
      <c r="AHR80" s="1354"/>
      <c r="AHS80" s="1354"/>
      <c r="AHT80" s="1354"/>
      <c r="AHU80" s="1354"/>
      <c r="AHV80" s="1354"/>
      <c r="AHW80" s="1354"/>
      <c r="AHX80" s="1354"/>
      <c r="AHY80" s="1354"/>
      <c r="AHZ80" s="1354"/>
      <c r="AIA80" s="1354"/>
      <c r="AIB80" s="1354"/>
      <c r="AIC80" s="1354"/>
      <c r="AID80" s="1354"/>
      <c r="AIE80" s="1354"/>
      <c r="AIF80" s="1354"/>
      <c r="AIG80" s="1354"/>
      <c r="AIH80" s="1354"/>
      <c r="AII80" s="1354"/>
      <c r="AIJ80" s="1354"/>
      <c r="AIK80" s="1354"/>
      <c r="AIL80" s="1354"/>
      <c r="AIM80" s="1354"/>
      <c r="AIN80" s="1354"/>
      <c r="AIO80" s="1354"/>
      <c r="AIP80" s="1354"/>
      <c r="AIQ80" s="1354"/>
      <c r="AIR80" s="1354"/>
      <c r="AIS80" s="1354"/>
      <c r="AIT80" s="1354"/>
      <c r="AIU80" s="1354"/>
      <c r="AIV80" s="1354"/>
      <c r="AIW80" s="1354"/>
      <c r="AIX80" s="1354"/>
      <c r="AIY80" s="1354"/>
      <c r="AIZ80" s="1354"/>
      <c r="AJA80" s="1354"/>
      <c r="AJB80" s="1354"/>
      <c r="AJC80" s="1354"/>
      <c r="AJD80" s="1354"/>
      <c r="AJE80" s="1354"/>
      <c r="AJF80" s="1354"/>
      <c r="AJG80" s="1354"/>
      <c r="AJH80" s="1354"/>
      <c r="AJI80" s="1354"/>
      <c r="AJJ80" s="1354"/>
      <c r="AJK80" s="1354"/>
      <c r="AJL80" s="1354"/>
      <c r="AJM80" s="1354"/>
      <c r="AJN80" s="1354"/>
      <c r="AJO80" s="1354"/>
      <c r="AJP80" s="1354"/>
      <c r="AJQ80" s="1354"/>
      <c r="AJR80" s="1354"/>
      <c r="AJS80" s="1354"/>
      <c r="AJT80" s="1354"/>
      <c r="AJU80" s="1354"/>
      <c r="AJV80" s="1354"/>
      <c r="AJW80" s="1354"/>
      <c r="AJX80" s="1354"/>
      <c r="AJY80" s="1354"/>
      <c r="AJZ80" s="1354"/>
      <c r="AKA80" s="1354"/>
      <c r="AKB80" s="1354"/>
      <c r="AKC80" s="1354"/>
      <c r="AKD80" s="1354"/>
      <c r="AKE80" s="1354"/>
      <c r="AKF80" s="1354"/>
      <c r="AKG80" s="1354"/>
      <c r="AKH80" s="1354"/>
      <c r="AKI80" s="1354"/>
      <c r="AKJ80" s="1354"/>
      <c r="AKK80" s="1354"/>
      <c r="AKL80" s="1354"/>
      <c r="AKM80" s="1354"/>
      <c r="AKN80" s="1354"/>
      <c r="AKO80" s="1354"/>
      <c r="AKP80" s="1354"/>
      <c r="AKQ80" s="1354"/>
      <c r="AKR80" s="1354"/>
      <c r="AKS80" s="1354"/>
      <c r="AKT80" s="1354"/>
      <c r="AKU80" s="1354"/>
      <c r="AKV80" s="1354"/>
      <c r="AKW80" s="1354"/>
      <c r="AKX80" s="1354"/>
      <c r="AKY80" s="1354"/>
      <c r="AKZ80" s="1354"/>
      <c r="ALA80" s="1354"/>
      <c r="ALB80" s="1354"/>
      <c r="ALC80" s="1354"/>
      <c r="ALD80" s="1354"/>
      <c r="ALE80" s="1354"/>
      <c r="ALF80" s="1354"/>
      <c r="ALG80" s="1354"/>
      <c r="ALH80" s="1354"/>
      <c r="ALI80" s="1354"/>
      <c r="ALJ80" s="1354"/>
      <c r="ALK80" s="1354"/>
      <c r="ALL80" s="1354"/>
      <c r="ALM80" s="1354"/>
      <c r="ALN80" s="1354"/>
      <c r="ALO80" s="1354"/>
      <c r="ALP80" s="1354"/>
      <c r="ALQ80" s="1354"/>
      <c r="ALR80" s="1354"/>
      <c r="ALS80" s="1354"/>
      <c r="ALT80" s="1354"/>
      <c r="ALU80" s="1354"/>
      <c r="ALV80" s="1354"/>
      <c r="ALW80" s="1354"/>
      <c r="ALX80" s="1354"/>
      <c r="ALY80" s="1354"/>
      <c r="ALZ80" s="1354"/>
      <c r="AMA80" s="1354"/>
      <c r="AMB80" s="1354"/>
      <c r="AMC80" s="1354"/>
      <c r="AMD80" s="1354"/>
      <c r="AME80" s="1354"/>
      <c r="AMF80" s="1354"/>
      <c r="AMG80" s="1354"/>
      <c r="AMH80" s="1354"/>
      <c r="AMI80" s="1354"/>
      <c r="AMJ80" s="1354"/>
      <c r="AMK80" s="1354"/>
      <c r="AML80" s="1354"/>
      <c r="AMM80" s="1354"/>
      <c r="AMN80" s="1354"/>
      <c r="AMO80" s="1354"/>
      <c r="AMP80" s="1354"/>
      <c r="AMQ80" s="1354"/>
      <c r="AMR80" s="1354"/>
      <c r="AMS80" s="1354"/>
      <c r="AMT80" s="1354"/>
      <c r="AMU80" s="1354"/>
      <c r="AMV80" s="1354"/>
      <c r="AMW80" s="1354"/>
      <c r="AMX80" s="1354"/>
      <c r="AMY80" s="1354"/>
      <c r="AMZ80" s="1354"/>
      <c r="ANA80" s="1354"/>
      <c r="ANB80" s="1354"/>
      <c r="ANC80" s="1354"/>
      <c r="AND80" s="1354"/>
      <c r="ANE80" s="1354"/>
      <c r="ANF80" s="1354"/>
      <c r="ANG80" s="1354"/>
      <c r="ANH80" s="1354"/>
      <c r="ANI80" s="1354"/>
      <c r="ANJ80" s="1354"/>
      <c r="ANK80" s="1354"/>
      <c r="ANL80" s="1354"/>
      <c r="ANM80" s="1354"/>
      <c r="ANN80" s="1354"/>
      <c r="ANO80" s="1354"/>
      <c r="ANP80" s="1354"/>
      <c r="ANQ80" s="1354"/>
      <c r="ANR80" s="1354"/>
      <c r="ANS80" s="1354"/>
      <c r="ANT80" s="1354"/>
      <c r="ANU80" s="1354"/>
      <c r="ANV80" s="1354"/>
      <c r="ANW80" s="1354"/>
      <c r="ANX80" s="1354"/>
      <c r="ANY80" s="1354"/>
      <c r="ANZ80" s="1354"/>
      <c r="AOA80" s="1354"/>
      <c r="AOB80" s="1354"/>
      <c r="AOC80" s="1354"/>
      <c r="AOD80" s="1354"/>
      <c r="AOE80" s="1354"/>
      <c r="AOF80" s="1354"/>
      <c r="AOG80" s="1354"/>
      <c r="AOH80" s="1354"/>
      <c r="AOI80" s="1354"/>
      <c r="AOJ80" s="1354"/>
      <c r="AOK80" s="1354"/>
      <c r="AOL80" s="1354"/>
      <c r="AOM80" s="1354"/>
      <c r="AON80" s="1354"/>
      <c r="AOO80" s="1354"/>
      <c r="AOP80" s="1354"/>
      <c r="AOQ80" s="1354"/>
      <c r="AOR80" s="1354"/>
      <c r="AOS80" s="1354"/>
      <c r="AOT80" s="1354"/>
      <c r="AOU80" s="1354"/>
      <c r="AOV80" s="1354"/>
      <c r="AOW80" s="1354"/>
      <c r="AOX80" s="1354"/>
      <c r="AOY80" s="1354"/>
      <c r="AOZ80" s="1354"/>
      <c r="APA80" s="1354"/>
      <c r="APB80" s="1354"/>
      <c r="APC80" s="1354"/>
      <c r="APD80" s="1354"/>
      <c r="APE80" s="1354"/>
      <c r="APF80" s="1354"/>
      <c r="APG80" s="1354"/>
      <c r="APH80" s="1354"/>
      <c r="API80" s="1354"/>
      <c r="APJ80" s="1354"/>
      <c r="APK80" s="1354"/>
      <c r="APL80" s="1354"/>
      <c r="APM80" s="1354"/>
      <c r="APN80" s="1354"/>
      <c r="APO80" s="1354"/>
      <c r="APP80" s="1354"/>
      <c r="APQ80" s="1354"/>
      <c r="APR80" s="1354"/>
      <c r="APS80" s="1354"/>
      <c r="APT80" s="1354"/>
      <c r="APU80" s="1354"/>
      <c r="APV80" s="1354"/>
      <c r="APW80" s="1354"/>
      <c r="APX80" s="1354"/>
      <c r="APY80" s="1354"/>
      <c r="APZ80" s="1354"/>
      <c r="AQA80" s="1354"/>
      <c r="AQB80" s="1354"/>
      <c r="AQC80" s="1354"/>
      <c r="AQD80" s="1354"/>
      <c r="AQE80" s="1354"/>
      <c r="AQF80" s="1354"/>
      <c r="AQG80" s="1354"/>
      <c r="AQH80" s="1354"/>
      <c r="AQI80" s="1354"/>
      <c r="AQJ80" s="1354"/>
      <c r="AQK80" s="1354"/>
      <c r="AQL80" s="1354"/>
      <c r="AQM80" s="1354"/>
      <c r="AQN80" s="1354"/>
      <c r="AQO80" s="1354"/>
      <c r="AQP80" s="1354"/>
      <c r="AQQ80" s="1354"/>
      <c r="AQR80" s="1354"/>
      <c r="AQS80" s="1354"/>
      <c r="AQT80" s="1354"/>
      <c r="AQU80" s="1354"/>
      <c r="AQV80" s="1354"/>
      <c r="AQW80" s="1354"/>
      <c r="AQX80" s="1354"/>
      <c r="AQY80" s="1354"/>
      <c r="AQZ80" s="1354"/>
      <c r="ARA80" s="1354"/>
      <c r="ARB80" s="1354"/>
      <c r="ARC80" s="1354"/>
      <c r="ARD80" s="1354"/>
      <c r="ARE80" s="1354"/>
      <c r="ARF80" s="1354"/>
      <c r="ARG80" s="1354"/>
      <c r="ARH80" s="1354"/>
      <c r="ARI80" s="1354"/>
      <c r="ARJ80" s="1354"/>
      <c r="ARK80" s="1354"/>
      <c r="ARL80" s="1354"/>
      <c r="ARM80" s="1354"/>
      <c r="ARN80" s="1354"/>
      <c r="ARO80" s="1354"/>
      <c r="ARP80" s="1354"/>
      <c r="ARQ80" s="1354"/>
      <c r="ARR80" s="1354"/>
      <c r="ARS80" s="1354"/>
      <c r="ART80" s="1354"/>
      <c r="ARU80" s="1354"/>
      <c r="ARV80" s="1354"/>
      <c r="ARW80" s="1354"/>
      <c r="ARX80" s="1354"/>
      <c r="ARY80" s="1354"/>
      <c r="ARZ80" s="1354"/>
      <c r="ASA80" s="1354"/>
      <c r="ASB80" s="1354"/>
      <c r="ASC80" s="1354"/>
      <c r="ASD80" s="1354"/>
      <c r="ASE80" s="1354"/>
      <c r="ASF80" s="1354"/>
      <c r="ASG80" s="1354"/>
      <c r="ASH80" s="1354"/>
      <c r="ASI80" s="1354"/>
      <c r="ASJ80" s="1354"/>
      <c r="ASK80" s="1354"/>
      <c r="ASL80" s="1354"/>
      <c r="ASM80" s="1354"/>
      <c r="ASN80" s="1354"/>
      <c r="ASO80" s="1354"/>
      <c r="ASP80" s="1354"/>
      <c r="ASQ80" s="1354"/>
      <c r="ASR80" s="1354"/>
      <c r="ASS80" s="1354"/>
      <c r="AST80" s="1354"/>
      <c r="ASU80" s="1354"/>
      <c r="ASV80" s="1354"/>
      <c r="ASW80" s="1354"/>
      <c r="ASX80" s="1354"/>
      <c r="ASY80" s="1354"/>
      <c r="ASZ80" s="1354"/>
      <c r="ATA80" s="1354"/>
      <c r="ATB80" s="1354"/>
      <c r="ATC80" s="1354"/>
      <c r="ATD80" s="1354"/>
      <c r="ATE80" s="1354"/>
      <c r="ATF80" s="1354"/>
      <c r="ATG80" s="1354"/>
      <c r="ATH80" s="1354"/>
      <c r="ATI80" s="1354"/>
      <c r="ATJ80" s="1354"/>
      <c r="ATK80" s="1354"/>
      <c r="ATL80" s="1354"/>
      <c r="ATM80" s="1354"/>
      <c r="ATN80" s="1354"/>
      <c r="ATO80" s="1354"/>
      <c r="ATP80" s="1354"/>
      <c r="ATQ80" s="1354"/>
      <c r="ATR80" s="1354"/>
      <c r="ATS80" s="1354"/>
      <c r="ATT80" s="1354"/>
      <c r="ATU80" s="1354"/>
      <c r="ATV80" s="1354"/>
      <c r="ATW80" s="1354"/>
      <c r="ATX80" s="1354"/>
      <c r="ATY80" s="1354"/>
      <c r="ATZ80" s="1354"/>
      <c r="AUA80" s="1354"/>
      <c r="AUB80" s="1354"/>
      <c r="AUC80" s="1354"/>
      <c r="AUD80" s="1354"/>
      <c r="AUE80" s="1354"/>
      <c r="AUF80" s="1354"/>
      <c r="AUG80" s="1354"/>
      <c r="AUH80" s="1354"/>
      <c r="AUI80" s="1354"/>
      <c r="AUJ80" s="1354"/>
      <c r="AUK80" s="1354"/>
      <c r="AUL80" s="1354"/>
      <c r="AUM80" s="1354"/>
      <c r="AUN80" s="1354"/>
      <c r="AUO80" s="1354"/>
      <c r="AUP80" s="1354"/>
      <c r="AUQ80" s="1354"/>
      <c r="AUR80" s="1354"/>
      <c r="AUS80" s="1354"/>
      <c r="AUT80" s="1354"/>
      <c r="AUU80" s="1354"/>
      <c r="AUV80" s="1354"/>
      <c r="AUW80" s="1354"/>
      <c r="AUX80" s="1354"/>
      <c r="AUY80" s="1354"/>
      <c r="AUZ80" s="1354"/>
      <c r="AVA80" s="1354"/>
      <c r="AVB80" s="1354"/>
      <c r="AVC80" s="1354"/>
      <c r="AVD80" s="1354"/>
      <c r="AVE80" s="1354"/>
      <c r="AVF80" s="1354"/>
      <c r="AVG80" s="1354"/>
      <c r="AVH80" s="1354"/>
      <c r="AVI80" s="1354"/>
      <c r="AVJ80" s="1354"/>
      <c r="AVK80" s="1354"/>
      <c r="AVL80" s="1354"/>
      <c r="AVM80" s="1354"/>
      <c r="AVN80" s="1354"/>
      <c r="AVO80" s="1354"/>
      <c r="AVP80" s="1354"/>
      <c r="AVQ80" s="1354"/>
      <c r="AVR80" s="1354"/>
      <c r="AVS80" s="1354"/>
      <c r="AVT80" s="1354"/>
      <c r="AVU80" s="1354"/>
      <c r="AVV80" s="1354"/>
      <c r="AVW80" s="1354"/>
      <c r="AVX80" s="1354"/>
      <c r="AVY80" s="1354"/>
      <c r="AVZ80" s="1354"/>
      <c r="AWA80" s="1354"/>
      <c r="AWB80" s="1354"/>
      <c r="AWC80" s="1354"/>
      <c r="AWD80" s="1354"/>
      <c r="AWE80" s="1354"/>
      <c r="AWF80" s="1354"/>
      <c r="AWG80" s="1354"/>
      <c r="AWH80" s="1354"/>
      <c r="AWI80" s="1354"/>
      <c r="AWJ80" s="1354"/>
      <c r="AWK80" s="1354"/>
      <c r="AWL80" s="1354"/>
      <c r="AWM80" s="1354"/>
      <c r="AWN80" s="1354"/>
      <c r="AWO80" s="1354"/>
      <c r="AWP80" s="1354"/>
      <c r="AWQ80" s="1354"/>
      <c r="AWR80" s="1354"/>
      <c r="AWS80" s="1354"/>
      <c r="AWT80" s="1354"/>
      <c r="AWU80" s="1354"/>
      <c r="AWV80" s="1354"/>
      <c r="AWW80" s="1354"/>
      <c r="AWX80" s="1354"/>
      <c r="AWY80" s="1354"/>
      <c r="AWZ80" s="1354"/>
      <c r="AXA80" s="1354"/>
      <c r="AXB80" s="1354"/>
      <c r="AXC80" s="1354"/>
      <c r="AXD80" s="1354"/>
      <c r="AXE80" s="1354"/>
      <c r="AXF80" s="1354"/>
      <c r="AXG80" s="1354"/>
      <c r="AXH80" s="1354"/>
      <c r="AXI80" s="1354"/>
      <c r="AXJ80" s="1354"/>
      <c r="AXK80" s="1354"/>
      <c r="AXL80" s="1354"/>
      <c r="AXM80" s="1354"/>
      <c r="AXN80" s="1354"/>
      <c r="AXO80" s="1354"/>
      <c r="AXP80" s="1354"/>
      <c r="AXQ80" s="1354"/>
      <c r="AXR80" s="1354"/>
      <c r="AXS80" s="1354"/>
      <c r="AXT80" s="1354"/>
      <c r="AXU80" s="1354"/>
      <c r="AXV80" s="1354"/>
      <c r="AXW80" s="1354"/>
      <c r="AXX80" s="1354"/>
      <c r="AXY80" s="1354"/>
      <c r="AXZ80" s="1354"/>
      <c r="AYA80" s="1354"/>
      <c r="AYB80" s="1354"/>
      <c r="AYC80" s="1354"/>
      <c r="AYD80" s="1354"/>
      <c r="AYE80" s="1354"/>
      <c r="AYF80" s="1354"/>
      <c r="AYG80" s="1354"/>
      <c r="AYH80" s="1354"/>
      <c r="AYI80" s="1354"/>
      <c r="AYJ80" s="1354"/>
      <c r="AYK80" s="1354"/>
      <c r="AYL80" s="1354"/>
      <c r="AYM80" s="1354"/>
      <c r="AYN80" s="1354"/>
      <c r="AYO80" s="1354"/>
      <c r="AYP80" s="1354"/>
      <c r="AYQ80" s="1354"/>
      <c r="AYR80" s="1354"/>
      <c r="AYS80" s="1354"/>
      <c r="AYT80" s="1354"/>
      <c r="AYU80" s="1354"/>
      <c r="AYV80" s="1354"/>
      <c r="AYW80" s="1354"/>
      <c r="AYX80" s="1354"/>
      <c r="AYY80" s="1354"/>
      <c r="AYZ80" s="1354"/>
      <c r="AZA80" s="1354"/>
      <c r="AZB80" s="1354"/>
      <c r="AZC80" s="1354"/>
      <c r="AZD80" s="1354"/>
      <c r="AZE80" s="1354"/>
      <c r="AZF80" s="1354"/>
      <c r="AZG80" s="1354"/>
      <c r="AZH80" s="1354"/>
      <c r="AZI80" s="1354"/>
      <c r="AZJ80" s="1354"/>
      <c r="AZK80" s="1354"/>
      <c r="AZL80" s="1354"/>
      <c r="AZM80" s="1354"/>
      <c r="AZN80" s="1354"/>
      <c r="AZO80" s="1354"/>
      <c r="AZP80" s="1354"/>
      <c r="AZQ80" s="1354"/>
      <c r="AZR80" s="1354"/>
      <c r="AZS80" s="1354"/>
      <c r="AZT80" s="1354"/>
      <c r="AZU80" s="1354"/>
      <c r="AZV80" s="1354"/>
      <c r="AZW80" s="1354"/>
      <c r="AZX80" s="1354"/>
      <c r="AZY80" s="1354"/>
      <c r="AZZ80" s="1354"/>
      <c r="BAA80" s="1354"/>
      <c r="BAB80" s="1354"/>
      <c r="BAC80" s="1354"/>
      <c r="BAD80" s="1354"/>
      <c r="BAE80" s="1354"/>
      <c r="BAF80" s="1354"/>
      <c r="BAG80" s="1354"/>
      <c r="BAH80" s="1354"/>
      <c r="BAI80" s="1354"/>
      <c r="BAJ80" s="1354"/>
      <c r="BAK80" s="1354"/>
      <c r="BAL80" s="1354"/>
      <c r="BAM80" s="1354"/>
      <c r="BAN80" s="1354"/>
      <c r="BAO80" s="1354"/>
      <c r="BAP80" s="1354"/>
      <c r="BAQ80" s="1354"/>
      <c r="BAR80" s="1354"/>
      <c r="BAS80" s="1354"/>
      <c r="BAT80" s="1354"/>
      <c r="BAU80" s="1354"/>
      <c r="BAV80" s="1354"/>
      <c r="BAW80" s="1354"/>
      <c r="BAX80" s="1354"/>
      <c r="BAY80" s="1354"/>
      <c r="BAZ80" s="1354"/>
      <c r="BBA80" s="1354"/>
      <c r="BBB80" s="1354"/>
      <c r="BBC80" s="1354"/>
      <c r="BBD80" s="1354"/>
      <c r="BBE80" s="1354"/>
      <c r="BBF80" s="1354"/>
      <c r="BBG80" s="1354"/>
      <c r="BBH80" s="1354"/>
      <c r="BBI80" s="1354"/>
      <c r="BBJ80" s="1354"/>
      <c r="BBK80" s="1354"/>
      <c r="BBL80" s="1354"/>
      <c r="BBM80" s="1354"/>
      <c r="BBN80" s="1354"/>
      <c r="BBO80" s="1354"/>
      <c r="BBP80" s="1354"/>
      <c r="BBQ80" s="1354"/>
      <c r="BBR80" s="1354"/>
      <c r="BBS80" s="1354"/>
      <c r="BBT80" s="1354"/>
      <c r="BBU80" s="1354"/>
      <c r="BBV80" s="1354"/>
      <c r="BBW80" s="1354"/>
      <c r="BBX80" s="1354"/>
      <c r="BBY80" s="1354"/>
      <c r="BBZ80" s="1354"/>
      <c r="BCA80" s="1354"/>
      <c r="BCB80" s="1354"/>
      <c r="BCC80" s="1354"/>
      <c r="BCD80" s="1354"/>
      <c r="BCE80" s="1354"/>
      <c r="BCF80" s="1354"/>
      <c r="BCG80" s="1354"/>
      <c r="BCH80" s="1354"/>
      <c r="BCI80" s="1354"/>
      <c r="BCJ80" s="1354"/>
      <c r="BCK80" s="1354"/>
      <c r="BCL80" s="1354"/>
      <c r="BCM80" s="1354"/>
      <c r="BCN80" s="1354"/>
      <c r="BCO80" s="1354"/>
      <c r="BCP80" s="1354"/>
      <c r="BCQ80" s="1354"/>
      <c r="BCR80" s="1354"/>
      <c r="BCS80" s="1354"/>
      <c r="BCT80" s="1354"/>
      <c r="BCU80" s="1354"/>
      <c r="BCV80" s="1354"/>
      <c r="BCW80" s="1354"/>
      <c r="BCX80" s="1354"/>
      <c r="BCY80" s="1354"/>
      <c r="BCZ80" s="1354"/>
      <c r="BDA80" s="1354"/>
      <c r="BDB80" s="1354"/>
      <c r="BDC80" s="1354"/>
      <c r="BDD80" s="1354"/>
      <c r="BDE80" s="1354"/>
      <c r="BDF80" s="1354"/>
      <c r="BDG80" s="1354"/>
      <c r="BDH80" s="1354"/>
      <c r="BDI80" s="1354"/>
      <c r="BDJ80" s="1354"/>
      <c r="BDK80" s="1354"/>
      <c r="BDL80" s="1354"/>
      <c r="BDM80" s="1354"/>
      <c r="BDN80" s="1354"/>
      <c r="BDO80" s="1354"/>
      <c r="BDP80" s="1354"/>
      <c r="BDQ80" s="1354"/>
      <c r="BDR80" s="1354"/>
      <c r="BDS80" s="1354"/>
      <c r="BDT80" s="1354"/>
      <c r="BDU80" s="1354"/>
      <c r="BDV80" s="1354"/>
      <c r="BDW80" s="1354"/>
      <c r="BDX80" s="1354"/>
      <c r="BDY80" s="1354"/>
      <c r="BDZ80" s="1354"/>
      <c r="BEA80" s="1354"/>
      <c r="BEB80" s="1354"/>
      <c r="BEC80" s="1354"/>
      <c r="BED80" s="1354"/>
      <c r="BEE80" s="1354"/>
      <c r="BEF80" s="1354"/>
      <c r="BEG80" s="1354"/>
      <c r="BEH80" s="1354"/>
      <c r="BEI80" s="1354"/>
      <c r="BEJ80" s="1354"/>
      <c r="BEK80" s="1354"/>
      <c r="BEL80" s="1354"/>
      <c r="BEM80" s="1354"/>
      <c r="BEN80" s="1354"/>
      <c r="BEO80" s="1354"/>
      <c r="BEP80" s="1354"/>
      <c r="BEQ80" s="1354"/>
      <c r="BER80" s="1354"/>
      <c r="BES80" s="1354"/>
      <c r="BET80" s="1354"/>
      <c r="BEU80" s="1354"/>
      <c r="BEV80" s="1354"/>
      <c r="BEW80" s="1354"/>
      <c r="BEX80" s="1354"/>
      <c r="BEY80" s="1354"/>
      <c r="BEZ80" s="1354"/>
      <c r="BFA80" s="1354"/>
      <c r="BFB80" s="1354"/>
      <c r="BFC80" s="1354"/>
      <c r="BFD80" s="1354"/>
      <c r="BFE80" s="1354"/>
      <c r="BFF80" s="1354"/>
      <c r="BFG80" s="1354"/>
      <c r="BFH80" s="1354"/>
      <c r="BFI80" s="1354"/>
      <c r="BFJ80" s="1354"/>
      <c r="BFK80" s="1354"/>
      <c r="BFL80" s="1354"/>
      <c r="BFM80" s="1354"/>
      <c r="BFN80" s="1354"/>
      <c r="BFO80" s="1354"/>
      <c r="BFP80" s="1354"/>
      <c r="BFQ80" s="1354"/>
      <c r="BFR80" s="1354"/>
      <c r="BFS80" s="1354"/>
      <c r="BFT80" s="1354"/>
      <c r="BFU80" s="1354"/>
      <c r="BFV80" s="1354"/>
      <c r="BFW80" s="1354"/>
      <c r="BFX80" s="1354"/>
      <c r="BFY80" s="1354"/>
      <c r="BFZ80" s="1354"/>
      <c r="BGA80" s="1354"/>
      <c r="BGB80" s="1354"/>
      <c r="BGC80" s="1354"/>
      <c r="BGD80" s="1354"/>
      <c r="BGE80" s="1354"/>
      <c r="BGF80" s="1354"/>
      <c r="BGG80" s="1354"/>
      <c r="BGH80" s="1354"/>
      <c r="BGI80" s="1354"/>
      <c r="BGJ80" s="1354"/>
      <c r="BGK80" s="1354"/>
      <c r="BGL80" s="1354"/>
      <c r="BGM80" s="1354"/>
      <c r="BGN80" s="1354"/>
      <c r="BGO80" s="1354"/>
      <c r="BGP80" s="1354"/>
      <c r="BGQ80" s="1354"/>
      <c r="BGR80" s="1354"/>
      <c r="BGS80" s="1354"/>
      <c r="BGT80" s="1354"/>
      <c r="BGU80" s="1354"/>
      <c r="BGV80" s="1354"/>
      <c r="BGW80" s="1354"/>
      <c r="BGX80" s="1354"/>
      <c r="BGY80" s="1354"/>
      <c r="BGZ80" s="1354"/>
      <c r="BHA80" s="1354"/>
      <c r="BHB80" s="1354"/>
      <c r="BHC80" s="1354"/>
      <c r="BHD80" s="1354"/>
      <c r="BHE80" s="1354"/>
      <c r="BHF80" s="1354"/>
      <c r="BHG80" s="1354"/>
      <c r="BHH80" s="1354"/>
      <c r="BHI80" s="1354"/>
      <c r="BHJ80" s="1354"/>
      <c r="BHK80" s="1354"/>
      <c r="BHL80" s="1354"/>
      <c r="BHM80" s="1354"/>
      <c r="BHN80" s="1354"/>
      <c r="BHO80" s="1354"/>
      <c r="BHP80" s="1354"/>
      <c r="BHQ80" s="1354"/>
      <c r="BHR80" s="1354"/>
      <c r="BHS80" s="1354"/>
      <c r="BHT80" s="1354"/>
      <c r="BHU80" s="1354"/>
      <c r="BHV80" s="1354"/>
      <c r="BHW80" s="1354"/>
      <c r="BHX80" s="1354"/>
      <c r="BHY80" s="1354"/>
      <c r="BHZ80" s="1354"/>
      <c r="BIA80" s="1354"/>
      <c r="BIB80" s="1354"/>
      <c r="BIC80" s="1354"/>
      <c r="BID80" s="1354"/>
      <c r="BIE80" s="1354"/>
      <c r="BIF80" s="1354"/>
      <c r="BIG80" s="1354"/>
      <c r="BIH80" s="1354"/>
      <c r="BII80" s="1354"/>
      <c r="BIJ80" s="1354"/>
      <c r="BIK80" s="1354"/>
      <c r="BIL80" s="1354"/>
      <c r="BIM80" s="1354"/>
      <c r="BIN80" s="1354"/>
      <c r="BIO80" s="1354"/>
      <c r="BIP80" s="1354"/>
      <c r="BIQ80" s="1354"/>
      <c r="BIR80" s="1354"/>
      <c r="BIS80" s="1354"/>
      <c r="BIT80" s="1354"/>
      <c r="BIU80" s="1354"/>
      <c r="BIV80" s="1354"/>
      <c r="BIW80" s="1354"/>
      <c r="BIX80" s="1354"/>
      <c r="BIY80" s="1354"/>
      <c r="BIZ80" s="1354"/>
      <c r="BJA80" s="1354"/>
      <c r="BJB80" s="1354"/>
      <c r="BJC80" s="1354"/>
      <c r="BJD80" s="1354"/>
      <c r="BJE80" s="1354"/>
      <c r="BJF80" s="1354"/>
      <c r="BJG80" s="1354"/>
      <c r="BJH80" s="1354"/>
      <c r="BJI80" s="1354"/>
      <c r="BJJ80" s="1354"/>
      <c r="BJK80" s="1354"/>
      <c r="BJL80" s="1354"/>
      <c r="BJM80" s="1354"/>
      <c r="BJN80" s="1354"/>
      <c r="BJO80" s="1354"/>
      <c r="BJP80" s="1354"/>
      <c r="BJQ80" s="1354"/>
      <c r="BJR80" s="1354"/>
      <c r="BJS80" s="1354"/>
      <c r="BJT80" s="1354"/>
      <c r="BJU80" s="1354"/>
      <c r="BJV80" s="1354"/>
      <c r="BJW80" s="1354"/>
      <c r="BJX80" s="1354"/>
      <c r="BJY80" s="1354"/>
      <c r="BJZ80" s="1354"/>
      <c r="BKA80" s="1354"/>
      <c r="BKB80" s="1354"/>
      <c r="BKC80" s="1354"/>
      <c r="BKD80" s="1354"/>
      <c r="BKE80" s="1354"/>
      <c r="BKF80" s="1354"/>
      <c r="BKG80" s="1354"/>
      <c r="BKH80" s="1354"/>
      <c r="BKI80" s="1354"/>
      <c r="BKJ80" s="1354"/>
      <c r="BKK80" s="1354"/>
      <c r="BKL80" s="1354"/>
      <c r="BKM80" s="1354"/>
      <c r="BKN80" s="1354"/>
      <c r="BKO80" s="1354"/>
      <c r="BKP80" s="1354"/>
      <c r="BKQ80" s="1354"/>
      <c r="BKR80" s="1354"/>
      <c r="BKS80" s="1354"/>
      <c r="BKT80" s="1354"/>
      <c r="BKU80" s="1354"/>
      <c r="BKV80" s="1354"/>
      <c r="BKW80" s="1354"/>
      <c r="BKX80" s="1354"/>
      <c r="BKY80" s="1354"/>
      <c r="BKZ80" s="1354"/>
      <c r="BLA80" s="1354"/>
      <c r="BLB80" s="1354"/>
      <c r="BLC80" s="1354"/>
      <c r="BLD80" s="1354"/>
      <c r="BLE80" s="1354"/>
      <c r="BLF80" s="1354"/>
      <c r="BLG80" s="1354"/>
      <c r="BLH80" s="1354"/>
      <c r="BLI80" s="1354"/>
      <c r="BLJ80" s="1354"/>
      <c r="BLK80" s="1354"/>
      <c r="BLL80" s="1354"/>
      <c r="BLM80" s="1354"/>
      <c r="BLN80" s="1354"/>
      <c r="BLO80" s="1354"/>
      <c r="BLP80" s="1354"/>
      <c r="BLQ80" s="1354"/>
      <c r="BLR80" s="1354"/>
      <c r="BLS80" s="1354"/>
      <c r="BLT80" s="1354"/>
      <c r="BLU80" s="1354"/>
      <c r="BLV80" s="1354"/>
      <c r="BLW80" s="1354"/>
      <c r="BLX80" s="1354"/>
      <c r="BLY80" s="1354"/>
      <c r="BLZ80" s="1354"/>
      <c r="BMA80" s="1354"/>
      <c r="BMB80" s="1354"/>
      <c r="BMC80" s="1354"/>
      <c r="BMD80" s="1354"/>
      <c r="BME80" s="1354"/>
      <c r="BMF80" s="1354"/>
      <c r="BMG80" s="1354"/>
      <c r="BMH80" s="1354"/>
      <c r="BMI80" s="1354"/>
      <c r="BMJ80" s="1354"/>
      <c r="BMK80" s="1354"/>
      <c r="BML80" s="1354"/>
      <c r="BMM80" s="1354"/>
      <c r="BMN80" s="1354"/>
      <c r="BMO80" s="1354"/>
      <c r="BMP80" s="1354"/>
      <c r="BMQ80" s="1354"/>
      <c r="BMR80" s="1354"/>
      <c r="BMS80" s="1354"/>
      <c r="BMT80" s="1354"/>
      <c r="BMU80" s="1354"/>
      <c r="BMV80" s="1354"/>
      <c r="BMW80" s="1354"/>
      <c r="BMX80" s="1354"/>
      <c r="BMY80" s="1354"/>
      <c r="BMZ80" s="1354"/>
      <c r="BNA80" s="1354"/>
      <c r="BNB80" s="1354"/>
      <c r="BNC80" s="1354"/>
      <c r="BND80" s="1354"/>
      <c r="BNE80" s="1354"/>
      <c r="BNF80" s="1354"/>
      <c r="BNG80" s="1354"/>
      <c r="BNH80" s="1354"/>
      <c r="BNI80" s="1354"/>
      <c r="BNJ80" s="1354"/>
      <c r="BNK80" s="1354"/>
      <c r="BNL80" s="1354"/>
      <c r="BNM80" s="1354"/>
      <c r="BNN80" s="1354"/>
      <c r="BNO80" s="1354"/>
      <c r="BNP80" s="1354"/>
      <c r="BNQ80" s="1354"/>
      <c r="BNR80" s="1354"/>
      <c r="BNS80" s="1354"/>
      <c r="BNT80" s="1354"/>
      <c r="BNU80" s="1354"/>
      <c r="BNV80" s="1354"/>
      <c r="BNW80" s="1354"/>
      <c r="BNX80" s="1354"/>
      <c r="BNY80" s="1354"/>
      <c r="BNZ80" s="1354"/>
      <c r="BOA80" s="1354"/>
      <c r="BOB80" s="1354"/>
      <c r="BOC80" s="1354"/>
      <c r="BOD80" s="1354"/>
      <c r="BOE80" s="1354"/>
      <c r="BOF80" s="1354"/>
      <c r="BOG80" s="1354"/>
      <c r="BOH80" s="1354"/>
      <c r="BOI80" s="1354"/>
      <c r="BOJ80" s="1354"/>
      <c r="BOK80" s="1354"/>
      <c r="BOL80" s="1354"/>
      <c r="BOM80" s="1354"/>
      <c r="BON80" s="1354"/>
      <c r="BOO80" s="1354"/>
      <c r="BOP80" s="1354"/>
      <c r="BOQ80" s="1354"/>
      <c r="BOR80" s="1354"/>
      <c r="BOS80" s="1354"/>
      <c r="BOT80" s="1354"/>
      <c r="BOU80" s="1354"/>
      <c r="BOV80" s="1354"/>
      <c r="BOW80" s="1354"/>
      <c r="BOX80" s="1354"/>
      <c r="BOY80" s="1354"/>
      <c r="BOZ80" s="1354"/>
      <c r="BPA80" s="1354"/>
      <c r="BPB80" s="1354"/>
      <c r="BPC80" s="1354"/>
      <c r="BPD80" s="1354"/>
      <c r="BPE80" s="1354"/>
      <c r="BPF80" s="1354"/>
      <c r="BPG80" s="1354"/>
      <c r="BPH80" s="1354"/>
      <c r="BPI80" s="1354"/>
      <c r="BPJ80" s="1354"/>
      <c r="BPK80" s="1354"/>
      <c r="BPL80" s="1354"/>
      <c r="BPM80" s="1354"/>
      <c r="BPN80" s="1354"/>
      <c r="BPO80" s="1354"/>
      <c r="BPP80" s="1354"/>
      <c r="BPQ80" s="1354"/>
      <c r="BPR80" s="1354"/>
      <c r="BPS80" s="1354"/>
      <c r="BPT80" s="1354"/>
      <c r="BPU80" s="1354"/>
      <c r="BPV80" s="1354"/>
      <c r="BPW80" s="1354"/>
      <c r="BPX80" s="1354"/>
      <c r="BPY80" s="1354"/>
      <c r="BPZ80" s="1354"/>
      <c r="BQA80" s="1354"/>
      <c r="BQB80" s="1354"/>
      <c r="BQC80" s="1354"/>
      <c r="BQD80" s="1354"/>
      <c r="BQE80" s="1354"/>
      <c r="BQF80" s="1354"/>
      <c r="BQG80" s="1354"/>
      <c r="BQH80" s="1354"/>
      <c r="BQI80" s="1354"/>
      <c r="BQJ80" s="1354"/>
      <c r="BQK80" s="1354"/>
      <c r="BQL80" s="1354"/>
      <c r="BQM80" s="1354"/>
      <c r="BQN80" s="1354"/>
      <c r="BQO80" s="1354"/>
      <c r="BQP80" s="1354"/>
      <c r="BQQ80" s="1354"/>
      <c r="BQR80" s="1354"/>
      <c r="BQS80" s="1354"/>
      <c r="BQT80" s="1354"/>
      <c r="BQU80" s="1354"/>
      <c r="BQV80" s="1354"/>
      <c r="BQW80" s="1354"/>
      <c r="BQX80" s="1354"/>
      <c r="BQY80" s="1354"/>
      <c r="BQZ80" s="1354"/>
      <c r="BRA80" s="1354"/>
      <c r="BRB80" s="1354"/>
      <c r="BRC80" s="1354"/>
      <c r="BRD80" s="1354"/>
      <c r="BRE80" s="1354"/>
      <c r="BRF80" s="1354"/>
      <c r="BRG80" s="1354"/>
      <c r="BRH80" s="1354"/>
      <c r="BRI80" s="1354"/>
      <c r="BRJ80" s="1354"/>
      <c r="BRK80" s="1354"/>
      <c r="BRL80" s="1354"/>
      <c r="BRM80" s="1354"/>
      <c r="BRN80" s="1354"/>
      <c r="BRO80" s="1354"/>
      <c r="BRP80" s="1354"/>
      <c r="BRQ80" s="1354"/>
      <c r="BRR80" s="1354"/>
      <c r="BRS80" s="1354"/>
      <c r="BRT80" s="1354"/>
      <c r="BRU80" s="1354"/>
      <c r="BRV80" s="1354"/>
      <c r="BRW80" s="1354"/>
      <c r="BRX80" s="1354"/>
      <c r="BRY80" s="1354"/>
      <c r="BRZ80" s="1354"/>
      <c r="BSA80" s="1354"/>
      <c r="BSB80" s="1354"/>
      <c r="BSC80" s="1354"/>
      <c r="BSD80" s="1354"/>
      <c r="BSE80" s="1354"/>
      <c r="BSF80" s="1354"/>
      <c r="BSG80" s="1354"/>
      <c r="BSH80" s="1354"/>
      <c r="BSI80" s="1354"/>
      <c r="BSJ80" s="1354"/>
      <c r="BSK80" s="1354"/>
      <c r="BSL80" s="1354"/>
      <c r="BSM80" s="1354"/>
      <c r="BSN80" s="1354"/>
      <c r="BSO80" s="1354"/>
      <c r="BSP80" s="1354"/>
      <c r="BSQ80" s="1354"/>
      <c r="BSR80" s="1354"/>
      <c r="BSS80" s="1354"/>
      <c r="BST80" s="1354"/>
      <c r="BSU80" s="1354"/>
      <c r="BSV80" s="1354"/>
      <c r="BSW80" s="1354"/>
      <c r="BSX80" s="1354"/>
      <c r="BSY80" s="1354"/>
      <c r="BSZ80" s="1354"/>
      <c r="BTA80" s="1354"/>
      <c r="BTB80" s="1354"/>
      <c r="BTC80" s="1354"/>
      <c r="BTD80" s="1354"/>
      <c r="BTE80" s="1354"/>
      <c r="BTF80" s="1354"/>
      <c r="BTG80" s="1354"/>
      <c r="BTH80" s="1354"/>
      <c r="BTI80" s="1354"/>
      <c r="BTJ80" s="1354"/>
      <c r="BTK80" s="1354"/>
      <c r="BTL80" s="1354"/>
      <c r="BTM80" s="1354"/>
      <c r="BTN80" s="1354"/>
      <c r="BTO80" s="1354"/>
      <c r="BTP80" s="1354"/>
      <c r="BTQ80" s="1354"/>
      <c r="BTR80" s="1354"/>
      <c r="BTS80" s="1354"/>
      <c r="BTT80" s="1354"/>
      <c r="BTU80" s="1354"/>
      <c r="BTV80" s="1354"/>
      <c r="BTW80" s="1354"/>
      <c r="BTX80" s="1354"/>
      <c r="BTY80" s="1354"/>
      <c r="BTZ80" s="1354"/>
      <c r="BUA80" s="1354"/>
      <c r="BUB80" s="1354"/>
      <c r="BUC80" s="1354"/>
      <c r="BUD80" s="1354"/>
      <c r="BUE80" s="1354"/>
      <c r="BUF80" s="1354"/>
      <c r="BUG80" s="1354"/>
      <c r="BUH80" s="1354"/>
      <c r="BUI80" s="1354"/>
      <c r="BUJ80" s="1354"/>
      <c r="BUK80" s="1354"/>
      <c r="BUL80" s="1354"/>
      <c r="BUM80" s="1354"/>
      <c r="BUN80" s="1354"/>
      <c r="BUO80" s="1354"/>
      <c r="BUP80" s="1354"/>
      <c r="BUQ80" s="1354"/>
      <c r="BUR80" s="1354"/>
      <c r="BUS80" s="1354"/>
      <c r="BUT80" s="1354"/>
      <c r="BUU80" s="1354"/>
      <c r="BUV80" s="1354"/>
      <c r="BUW80" s="1354"/>
      <c r="BUX80" s="1354"/>
      <c r="BUY80" s="1354"/>
      <c r="BUZ80" s="1354"/>
      <c r="BVA80" s="1354"/>
      <c r="BVB80" s="1354"/>
      <c r="BVC80" s="1354"/>
      <c r="BVD80" s="1354"/>
      <c r="BVE80" s="1354"/>
      <c r="BVF80" s="1354"/>
      <c r="BVG80" s="1354"/>
      <c r="BVH80" s="1354"/>
      <c r="BVI80" s="1354"/>
      <c r="BVJ80" s="1354"/>
      <c r="BVK80" s="1354"/>
      <c r="BVL80" s="1354"/>
      <c r="BVM80" s="1354"/>
      <c r="BVN80" s="1354"/>
      <c r="BVO80" s="1354"/>
      <c r="BVP80" s="1354"/>
      <c r="BVQ80" s="1354"/>
      <c r="BVR80" s="1354"/>
      <c r="BVS80" s="1354"/>
      <c r="BVT80" s="1354"/>
      <c r="BVU80" s="1354"/>
      <c r="BVV80" s="1354"/>
      <c r="BVW80" s="1354"/>
      <c r="BVX80" s="1354"/>
      <c r="BVY80" s="1354"/>
      <c r="BVZ80" s="1354"/>
      <c r="BWA80" s="1354"/>
      <c r="BWB80" s="1354"/>
      <c r="BWC80" s="1354"/>
      <c r="BWD80" s="1354"/>
      <c r="BWE80" s="1354"/>
      <c r="BWF80" s="1354"/>
      <c r="BWG80" s="1354"/>
      <c r="BWH80" s="1354"/>
      <c r="BWI80" s="1354"/>
      <c r="BWJ80" s="1354"/>
      <c r="BWK80" s="1354"/>
      <c r="BWL80" s="1354"/>
      <c r="BWM80" s="1354"/>
      <c r="BWN80" s="1354"/>
      <c r="BWO80" s="1354"/>
      <c r="BWP80" s="1354"/>
      <c r="BWQ80" s="1354"/>
      <c r="BWR80" s="1354"/>
      <c r="BWS80" s="1354"/>
      <c r="BWT80" s="1354"/>
      <c r="BWU80" s="1354"/>
      <c r="BWV80" s="1354"/>
      <c r="BWW80" s="1354"/>
      <c r="BWX80" s="1354"/>
      <c r="BWY80" s="1354"/>
      <c r="BWZ80" s="1354"/>
      <c r="BXA80" s="1354"/>
      <c r="BXB80" s="1354"/>
      <c r="BXC80" s="1354"/>
      <c r="BXD80" s="1354"/>
      <c r="BXE80" s="1354"/>
      <c r="BXF80" s="1354"/>
      <c r="BXG80" s="1354"/>
      <c r="BXH80" s="1354"/>
      <c r="BXI80" s="1354"/>
      <c r="BXJ80" s="1354"/>
      <c r="BXK80" s="1354"/>
      <c r="BXL80" s="1354"/>
      <c r="BXM80" s="1354"/>
      <c r="BXN80" s="1354"/>
      <c r="BXO80" s="1354"/>
      <c r="BXP80" s="1354"/>
      <c r="BXQ80" s="1354"/>
      <c r="BXR80" s="1354"/>
      <c r="BXS80" s="1354"/>
      <c r="BXT80" s="1354"/>
      <c r="BXU80" s="1354"/>
      <c r="BXV80" s="1354"/>
      <c r="BXW80" s="1354"/>
      <c r="BXX80" s="1354"/>
      <c r="BXY80" s="1354"/>
      <c r="BXZ80" s="1354"/>
      <c r="BYA80" s="1354"/>
      <c r="BYB80" s="1354"/>
      <c r="BYC80" s="1354"/>
      <c r="BYD80" s="1354"/>
      <c r="BYE80" s="1354"/>
      <c r="BYF80" s="1354"/>
      <c r="BYG80" s="1354"/>
      <c r="BYH80" s="1354"/>
      <c r="BYI80" s="1354"/>
      <c r="BYJ80" s="1354"/>
      <c r="BYK80" s="1354"/>
      <c r="BYL80" s="1354"/>
      <c r="BYM80" s="1354"/>
      <c r="BYN80" s="1354"/>
      <c r="BYO80" s="1354"/>
      <c r="BYP80" s="1354"/>
      <c r="BYQ80" s="1354"/>
      <c r="BYR80" s="1354"/>
      <c r="BYS80" s="1354"/>
      <c r="BYT80" s="1354"/>
      <c r="BYU80" s="1354"/>
      <c r="BYV80" s="1354"/>
      <c r="BYW80" s="1354"/>
      <c r="BYX80" s="1354"/>
      <c r="BYY80" s="1354"/>
      <c r="BYZ80" s="1354"/>
      <c r="BZA80" s="1354"/>
      <c r="BZB80" s="1354"/>
      <c r="BZC80" s="1354"/>
      <c r="BZD80" s="1354"/>
      <c r="BZE80" s="1354"/>
      <c r="BZF80" s="1354"/>
      <c r="BZG80" s="1354"/>
      <c r="BZH80" s="1354"/>
      <c r="BZI80" s="1354"/>
      <c r="BZJ80" s="1354"/>
      <c r="BZK80" s="1354"/>
      <c r="BZL80" s="1354"/>
      <c r="BZM80" s="1354"/>
      <c r="BZN80" s="1354"/>
      <c r="BZO80" s="1354"/>
      <c r="BZP80" s="1354"/>
      <c r="BZQ80" s="1354"/>
      <c r="BZR80" s="1354"/>
      <c r="BZS80" s="1354"/>
      <c r="BZT80" s="1354"/>
      <c r="BZU80" s="1354"/>
      <c r="BZV80" s="1354"/>
      <c r="BZW80" s="1354"/>
      <c r="BZX80" s="1354"/>
      <c r="BZY80" s="1354"/>
      <c r="BZZ80" s="1354"/>
      <c r="CAA80" s="1354"/>
      <c r="CAB80" s="1354"/>
      <c r="CAC80" s="1354"/>
      <c r="CAD80" s="1354"/>
      <c r="CAE80" s="1354"/>
      <c r="CAF80" s="1354"/>
      <c r="CAG80" s="1354"/>
      <c r="CAH80" s="1354"/>
      <c r="CAI80" s="1354"/>
      <c r="CAJ80" s="1354"/>
      <c r="CAK80" s="1354"/>
      <c r="CAL80" s="1354"/>
      <c r="CAM80" s="1354"/>
      <c r="CAN80" s="1354"/>
      <c r="CAO80" s="1354"/>
      <c r="CAP80" s="1354"/>
      <c r="CAQ80" s="1354"/>
      <c r="CAR80" s="1354"/>
      <c r="CAS80" s="1354"/>
      <c r="CAT80" s="1354"/>
      <c r="CAU80" s="1354"/>
      <c r="CAV80" s="1354"/>
      <c r="CAW80" s="1354"/>
      <c r="CAX80" s="1354"/>
      <c r="CAY80" s="1354"/>
      <c r="CAZ80" s="1354"/>
      <c r="CBA80" s="1354"/>
      <c r="CBB80" s="1354"/>
      <c r="CBC80" s="1354"/>
      <c r="CBD80" s="1354"/>
      <c r="CBE80" s="1354"/>
      <c r="CBF80" s="1354"/>
      <c r="CBG80" s="1354"/>
      <c r="CBH80" s="1354"/>
      <c r="CBI80" s="1354"/>
      <c r="CBJ80" s="1354"/>
      <c r="CBK80" s="1354"/>
      <c r="CBL80" s="1354"/>
      <c r="CBM80" s="1354"/>
      <c r="CBN80" s="1354"/>
      <c r="CBO80" s="1354"/>
      <c r="CBP80" s="1354"/>
      <c r="CBQ80" s="1354"/>
      <c r="CBR80" s="1354"/>
      <c r="CBS80" s="1354"/>
      <c r="CBT80" s="1354"/>
      <c r="CBU80" s="1354"/>
      <c r="CBV80" s="1354"/>
      <c r="CBW80" s="1354"/>
      <c r="CBX80" s="1354"/>
      <c r="CBY80" s="1354"/>
      <c r="CBZ80" s="1354"/>
      <c r="CCA80" s="1354"/>
      <c r="CCB80" s="1354"/>
      <c r="CCC80" s="1354"/>
      <c r="CCD80" s="1354"/>
      <c r="CCE80" s="1354"/>
      <c r="CCF80" s="1354"/>
      <c r="CCG80" s="1354"/>
      <c r="CCH80" s="1354"/>
      <c r="CCI80" s="1354"/>
      <c r="CCJ80" s="1354"/>
      <c r="CCK80" s="1354"/>
      <c r="CCL80" s="1354"/>
      <c r="CCM80" s="1354"/>
      <c r="CCN80" s="1354"/>
      <c r="CCO80" s="1354"/>
      <c r="CCP80" s="1354"/>
      <c r="CCQ80" s="1354"/>
      <c r="CCR80" s="1354"/>
      <c r="CCS80" s="1354"/>
      <c r="CCT80" s="1354"/>
      <c r="CCU80" s="1354"/>
      <c r="CCV80" s="1354"/>
      <c r="CCW80" s="1354"/>
      <c r="CCX80" s="1354"/>
      <c r="CCY80" s="1354"/>
      <c r="CCZ80" s="1354"/>
      <c r="CDA80" s="1354"/>
      <c r="CDB80" s="1354"/>
      <c r="CDC80" s="1354"/>
      <c r="CDD80" s="1354"/>
      <c r="CDE80" s="1354"/>
      <c r="CDF80" s="1354"/>
      <c r="CDG80" s="1354"/>
      <c r="CDH80" s="1354"/>
      <c r="CDI80" s="1354"/>
      <c r="CDJ80" s="1354"/>
      <c r="CDK80" s="1354"/>
      <c r="CDL80" s="1354"/>
      <c r="CDM80" s="1354"/>
      <c r="CDN80" s="1354"/>
      <c r="CDO80" s="1354"/>
      <c r="CDP80" s="1354"/>
      <c r="CDQ80" s="1354"/>
      <c r="CDR80" s="1354"/>
      <c r="CDS80" s="1354"/>
      <c r="CDT80" s="1354"/>
      <c r="CDU80" s="1354"/>
      <c r="CDV80" s="1354"/>
      <c r="CDW80" s="1354"/>
      <c r="CDX80" s="1354"/>
      <c r="CDY80" s="1354"/>
      <c r="CDZ80" s="1354"/>
      <c r="CEA80" s="1354"/>
      <c r="CEB80" s="1354"/>
      <c r="CEC80" s="1354"/>
      <c r="CED80" s="1354"/>
      <c r="CEE80" s="1354"/>
      <c r="CEF80" s="1354"/>
      <c r="CEG80" s="1354"/>
      <c r="CEH80" s="1354"/>
      <c r="CEI80" s="1354"/>
      <c r="CEJ80" s="1354"/>
      <c r="CEK80" s="1354"/>
      <c r="CEL80" s="1354"/>
      <c r="CEM80" s="1354"/>
      <c r="CEN80" s="1354"/>
      <c r="CEO80" s="1354"/>
      <c r="CEP80" s="1354"/>
      <c r="CEQ80" s="1354"/>
      <c r="CER80" s="1354"/>
      <c r="CES80" s="1354"/>
      <c r="CET80" s="1354"/>
      <c r="CEU80" s="1354"/>
      <c r="CEV80" s="1354"/>
      <c r="CEW80" s="1354"/>
      <c r="CEX80" s="1354"/>
      <c r="CEY80" s="1354"/>
      <c r="CEZ80" s="1354"/>
      <c r="CFA80" s="1354"/>
      <c r="CFB80" s="1354"/>
      <c r="CFC80" s="1354"/>
      <c r="CFD80" s="1354"/>
      <c r="CFE80" s="1354"/>
      <c r="CFF80" s="1354"/>
      <c r="CFG80" s="1354"/>
      <c r="CFH80" s="1354"/>
      <c r="CFI80" s="1354"/>
      <c r="CFJ80" s="1354"/>
      <c r="CFK80" s="1354"/>
      <c r="CFL80" s="1354"/>
      <c r="CFM80" s="1354"/>
      <c r="CFN80" s="1354"/>
      <c r="CFO80" s="1354"/>
      <c r="CFP80" s="1354"/>
      <c r="CFQ80" s="1354"/>
      <c r="CFR80" s="1354"/>
      <c r="CFS80" s="1354"/>
      <c r="CFT80" s="1354"/>
      <c r="CFU80" s="1354"/>
      <c r="CFV80" s="1354"/>
      <c r="CFW80" s="1354"/>
      <c r="CFX80" s="1354"/>
      <c r="CFY80" s="1354"/>
      <c r="CFZ80" s="1354"/>
      <c r="CGA80" s="1354"/>
      <c r="CGB80" s="1354"/>
      <c r="CGC80" s="1354"/>
      <c r="CGD80" s="1354"/>
      <c r="CGE80" s="1354"/>
      <c r="CGF80" s="1354"/>
      <c r="CGG80" s="1354"/>
      <c r="CGH80" s="1354"/>
      <c r="CGI80" s="1354"/>
      <c r="CGJ80" s="1354"/>
      <c r="CGK80" s="1354"/>
      <c r="CGL80" s="1354"/>
      <c r="CGM80" s="1354"/>
      <c r="CGN80" s="1354"/>
      <c r="CGO80" s="1354"/>
      <c r="CGP80" s="1354"/>
      <c r="CGQ80" s="1354"/>
      <c r="CGR80" s="1354"/>
      <c r="CGS80" s="1354"/>
      <c r="CGT80" s="1354"/>
      <c r="CGU80" s="1354"/>
      <c r="CGV80" s="1354"/>
      <c r="CGW80" s="1354"/>
      <c r="CGX80" s="1354"/>
      <c r="CGY80" s="1354"/>
      <c r="CGZ80" s="1354"/>
      <c r="CHA80" s="1354"/>
      <c r="CHB80" s="1354"/>
      <c r="CHC80" s="1354"/>
      <c r="CHD80" s="1354"/>
      <c r="CHE80" s="1354"/>
      <c r="CHF80" s="1354"/>
      <c r="CHG80" s="1354"/>
      <c r="CHH80" s="1354"/>
      <c r="CHI80" s="1354"/>
      <c r="CHJ80" s="1354"/>
      <c r="CHK80" s="1354"/>
      <c r="CHL80" s="1354"/>
      <c r="CHM80" s="1354"/>
      <c r="CHN80" s="1354"/>
      <c r="CHO80" s="1354"/>
      <c r="CHP80" s="1354"/>
      <c r="CHQ80" s="1354"/>
      <c r="CHR80" s="1354"/>
      <c r="CHS80" s="1354"/>
      <c r="CHT80" s="1354"/>
      <c r="CHU80" s="1354"/>
      <c r="CHV80" s="1354"/>
      <c r="CHW80" s="1354"/>
      <c r="CHX80" s="1354"/>
      <c r="CHY80" s="1354"/>
      <c r="CHZ80" s="1354"/>
      <c r="CIA80" s="1354"/>
      <c r="CIB80" s="1354"/>
      <c r="CIC80" s="1354"/>
      <c r="CID80" s="1354"/>
      <c r="CIE80" s="1354"/>
      <c r="CIF80" s="1354"/>
      <c r="CIG80" s="1354"/>
      <c r="CIH80" s="1354"/>
      <c r="CII80" s="1354"/>
      <c r="CIJ80" s="1354"/>
      <c r="CIK80" s="1354"/>
      <c r="CIL80" s="1354"/>
      <c r="CIM80" s="1354"/>
      <c r="CIN80" s="1354"/>
      <c r="CIO80" s="1354"/>
      <c r="CIP80" s="1354"/>
      <c r="CIQ80" s="1354"/>
      <c r="CIR80" s="1354"/>
      <c r="CIS80" s="1354"/>
      <c r="CIT80" s="1354"/>
      <c r="CIU80" s="1354"/>
      <c r="CIV80" s="1354"/>
      <c r="CIW80" s="1354"/>
      <c r="CIX80" s="1354"/>
      <c r="CIY80" s="1354"/>
      <c r="CIZ80" s="1354"/>
      <c r="CJA80" s="1354"/>
      <c r="CJB80" s="1354"/>
      <c r="CJC80" s="1354"/>
      <c r="CJD80" s="1354"/>
      <c r="CJE80" s="1354"/>
      <c r="CJF80" s="1354"/>
      <c r="CJG80" s="1354"/>
      <c r="CJH80" s="1354"/>
      <c r="CJI80" s="1354"/>
      <c r="CJJ80" s="1354"/>
      <c r="CJK80" s="1354"/>
      <c r="CJL80" s="1354"/>
      <c r="CJM80" s="1354"/>
      <c r="CJN80" s="1354"/>
      <c r="CJO80" s="1354"/>
      <c r="CJP80" s="1354"/>
      <c r="CJQ80" s="1354"/>
      <c r="CJR80" s="1354"/>
      <c r="CJS80" s="1354"/>
      <c r="CJT80" s="1354"/>
      <c r="CJU80" s="1354"/>
      <c r="CJV80" s="1354"/>
      <c r="CJW80" s="1354"/>
      <c r="CJX80" s="1354"/>
      <c r="CJY80" s="1354"/>
      <c r="CJZ80" s="1354"/>
      <c r="CKA80" s="1354"/>
      <c r="CKB80" s="1354"/>
      <c r="CKC80" s="1354"/>
      <c r="CKD80" s="1354"/>
      <c r="CKE80" s="1354"/>
      <c r="CKF80" s="1354"/>
      <c r="CKG80" s="1354"/>
      <c r="CKH80" s="1354"/>
      <c r="CKI80" s="1354"/>
      <c r="CKJ80" s="1354"/>
      <c r="CKK80" s="1354"/>
      <c r="CKL80" s="1354"/>
      <c r="CKM80" s="1354"/>
      <c r="CKN80" s="1354"/>
      <c r="CKO80" s="1354"/>
      <c r="CKP80" s="1354"/>
      <c r="CKQ80" s="1354"/>
      <c r="CKR80" s="1354"/>
      <c r="CKS80" s="1354"/>
      <c r="CKT80" s="1354"/>
      <c r="CKU80" s="1354"/>
      <c r="CKV80" s="1354"/>
      <c r="CKW80" s="1354"/>
      <c r="CKX80" s="1354"/>
      <c r="CKY80" s="1354"/>
      <c r="CKZ80" s="1354"/>
      <c r="CLA80" s="1354"/>
      <c r="CLB80" s="1354"/>
      <c r="CLC80" s="1354"/>
      <c r="CLD80" s="1354"/>
      <c r="CLE80" s="1354"/>
      <c r="CLF80" s="1354"/>
      <c r="CLG80" s="1354"/>
      <c r="CLH80" s="1354"/>
      <c r="CLI80" s="1354"/>
      <c r="CLJ80" s="1354"/>
      <c r="CLK80" s="1354"/>
      <c r="CLL80" s="1354"/>
      <c r="CLM80" s="1354"/>
      <c r="CLN80" s="1354"/>
      <c r="CLO80" s="1354"/>
      <c r="CLP80" s="1354"/>
      <c r="CLQ80" s="1354"/>
      <c r="CLR80" s="1354"/>
      <c r="CLS80" s="1354"/>
      <c r="CLT80" s="1354"/>
      <c r="CLU80" s="1354"/>
      <c r="CLV80" s="1354"/>
      <c r="CLW80" s="1354"/>
      <c r="CLX80" s="1354"/>
      <c r="CLY80" s="1354"/>
      <c r="CLZ80" s="1354"/>
      <c r="CMA80" s="1354"/>
      <c r="CMB80" s="1354"/>
      <c r="CMC80" s="1354"/>
      <c r="CMD80" s="1354"/>
      <c r="CME80" s="1354"/>
      <c r="CMF80" s="1354"/>
      <c r="CMG80" s="1354"/>
      <c r="CMH80" s="1354"/>
      <c r="CMI80" s="1354"/>
      <c r="CMJ80" s="1354"/>
      <c r="CMK80" s="1354"/>
      <c r="CML80" s="1354"/>
      <c r="CMM80" s="1354"/>
      <c r="CMN80" s="1354"/>
      <c r="CMO80" s="1354"/>
      <c r="CMP80" s="1354"/>
      <c r="CMQ80" s="1354"/>
      <c r="CMR80" s="1354"/>
      <c r="CMS80" s="1354"/>
      <c r="CMT80" s="1354"/>
      <c r="CMU80" s="1354"/>
      <c r="CMV80" s="1354"/>
      <c r="CMW80" s="1354"/>
      <c r="CMX80" s="1354"/>
      <c r="CMY80" s="1354"/>
      <c r="CMZ80" s="1354"/>
      <c r="CNA80" s="1354"/>
      <c r="CNB80" s="1354"/>
      <c r="CNC80" s="1354"/>
      <c r="CND80" s="1354"/>
      <c r="CNE80" s="1354"/>
      <c r="CNF80" s="1354"/>
      <c r="CNG80" s="1354"/>
      <c r="CNH80" s="1354"/>
      <c r="CNI80" s="1354"/>
      <c r="CNJ80" s="1354"/>
      <c r="CNK80" s="1354"/>
      <c r="CNL80" s="1354"/>
      <c r="CNM80" s="1354"/>
      <c r="CNN80" s="1354"/>
      <c r="CNO80" s="1354"/>
      <c r="CNP80" s="1354"/>
      <c r="CNQ80" s="1354"/>
      <c r="CNR80" s="1354"/>
      <c r="CNS80" s="1354"/>
      <c r="CNT80" s="1354"/>
      <c r="CNU80" s="1354"/>
      <c r="CNV80" s="1354"/>
      <c r="CNW80" s="1354"/>
      <c r="CNX80" s="1354"/>
      <c r="CNY80" s="1354"/>
      <c r="CNZ80" s="1354"/>
      <c r="COA80" s="1354"/>
      <c r="COB80" s="1354"/>
      <c r="COC80" s="1354"/>
      <c r="COD80" s="1354"/>
      <c r="COE80" s="1354"/>
      <c r="COF80" s="1354"/>
      <c r="COG80" s="1354"/>
      <c r="COH80" s="1354"/>
      <c r="COI80" s="1354"/>
      <c r="COJ80" s="1354"/>
      <c r="COK80" s="1354"/>
      <c r="COL80" s="1354"/>
      <c r="COM80" s="1354"/>
      <c r="CON80" s="1354"/>
      <c r="COO80" s="1354"/>
      <c r="COP80" s="1354"/>
      <c r="COQ80" s="1354"/>
      <c r="COR80" s="1354"/>
      <c r="COS80" s="1354"/>
      <c r="COT80" s="1354"/>
      <c r="COU80" s="1354"/>
      <c r="COV80" s="1354"/>
      <c r="COW80" s="1354"/>
      <c r="COX80" s="1354"/>
      <c r="COY80" s="1354"/>
      <c r="COZ80" s="1354"/>
      <c r="CPA80" s="1354"/>
      <c r="CPB80" s="1354"/>
      <c r="CPC80" s="1354"/>
      <c r="CPD80" s="1354"/>
      <c r="CPE80" s="1354"/>
      <c r="CPF80" s="1354"/>
      <c r="CPG80" s="1354"/>
      <c r="CPH80" s="1354"/>
      <c r="CPI80" s="1354"/>
      <c r="CPJ80" s="1354"/>
      <c r="CPK80" s="1354"/>
      <c r="CPL80" s="1354"/>
      <c r="CPM80" s="1354"/>
      <c r="CPN80" s="1354"/>
      <c r="CPO80" s="1354"/>
      <c r="CPP80" s="1354"/>
      <c r="CPQ80" s="1354"/>
      <c r="CPR80" s="1354"/>
      <c r="CPS80" s="1354"/>
      <c r="CPT80" s="1354"/>
      <c r="CPU80" s="1354"/>
      <c r="CPV80" s="1354"/>
      <c r="CPW80" s="1354"/>
      <c r="CPX80" s="1354"/>
      <c r="CPY80" s="1354"/>
      <c r="CPZ80" s="1354"/>
      <c r="CQA80" s="1354"/>
      <c r="CQB80" s="1354"/>
      <c r="CQC80" s="1354"/>
      <c r="CQD80" s="1354"/>
      <c r="CQE80" s="1354"/>
      <c r="CQF80" s="1354"/>
      <c r="CQG80" s="1354"/>
      <c r="CQH80" s="1354"/>
      <c r="CQI80" s="1354"/>
      <c r="CQJ80" s="1354"/>
      <c r="CQK80" s="1354"/>
      <c r="CQL80" s="1354"/>
      <c r="CQM80" s="1354"/>
      <c r="CQN80" s="1354"/>
      <c r="CQO80" s="1354"/>
      <c r="CQP80" s="1354"/>
      <c r="CQQ80" s="1354"/>
      <c r="CQR80" s="1354"/>
      <c r="CQS80" s="1354"/>
      <c r="CQT80" s="1354"/>
      <c r="CQU80" s="1354"/>
      <c r="CQV80" s="1354"/>
      <c r="CQW80" s="1354"/>
      <c r="CQX80" s="1354"/>
      <c r="CQY80" s="1354"/>
      <c r="CQZ80" s="1354"/>
      <c r="CRA80" s="1354"/>
      <c r="CRB80" s="1354"/>
      <c r="CRC80" s="1354"/>
      <c r="CRD80" s="1354"/>
      <c r="CRE80" s="1354"/>
      <c r="CRF80" s="1354"/>
      <c r="CRG80" s="1354"/>
      <c r="CRH80" s="1354"/>
      <c r="CRI80" s="1354"/>
      <c r="CRJ80" s="1354"/>
      <c r="CRK80" s="1354"/>
      <c r="CRL80" s="1354"/>
      <c r="CRM80" s="1354"/>
      <c r="CRN80" s="1354"/>
      <c r="CRO80" s="1354"/>
      <c r="CRP80" s="1354"/>
      <c r="CRQ80" s="1354"/>
      <c r="CRR80" s="1354"/>
      <c r="CRS80" s="1354"/>
      <c r="CRT80" s="1354"/>
      <c r="CRU80" s="1354"/>
      <c r="CRV80" s="1354"/>
      <c r="CRW80" s="1354"/>
      <c r="CRX80" s="1354"/>
      <c r="CRY80" s="1354"/>
      <c r="CRZ80" s="1354"/>
      <c r="CSA80" s="1354"/>
      <c r="CSB80" s="1354"/>
      <c r="CSC80" s="1354"/>
      <c r="CSD80" s="1354"/>
      <c r="CSE80" s="1354"/>
      <c r="CSF80" s="1354"/>
      <c r="CSG80" s="1354"/>
      <c r="CSH80" s="1354"/>
      <c r="CSI80" s="1354"/>
      <c r="CSJ80" s="1354"/>
      <c r="CSK80" s="1354"/>
      <c r="CSL80" s="1354"/>
      <c r="CSM80" s="1354"/>
      <c r="CSN80" s="1354"/>
      <c r="CSO80" s="1354"/>
      <c r="CSP80" s="1354"/>
      <c r="CSQ80" s="1354"/>
      <c r="CSR80" s="1354"/>
      <c r="CSS80" s="1354"/>
      <c r="CST80" s="1354"/>
      <c r="CSU80" s="1354"/>
      <c r="CSV80" s="1354"/>
      <c r="CSW80" s="1354"/>
      <c r="CSX80" s="1354"/>
      <c r="CSY80" s="1354"/>
      <c r="CSZ80" s="1354"/>
      <c r="CTA80" s="1354"/>
      <c r="CTB80" s="1354"/>
      <c r="CTC80" s="1354"/>
      <c r="CTD80" s="1354"/>
      <c r="CTE80" s="1354"/>
      <c r="CTF80" s="1354"/>
      <c r="CTG80" s="1354"/>
      <c r="CTH80" s="1354"/>
      <c r="CTI80" s="1354"/>
      <c r="CTJ80" s="1354"/>
      <c r="CTK80" s="1354"/>
      <c r="CTL80" s="1354"/>
      <c r="CTM80" s="1354"/>
      <c r="CTN80" s="1354"/>
      <c r="CTO80" s="1354"/>
      <c r="CTP80" s="1354"/>
      <c r="CTQ80" s="1354"/>
      <c r="CTR80" s="1354"/>
      <c r="CTS80" s="1354"/>
      <c r="CTT80" s="1354"/>
      <c r="CTU80" s="1354"/>
      <c r="CTV80" s="1354"/>
      <c r="CTW80" s="1354"/>
      <c r="CTX80" s="1354"/>
      <c r="CTY80" s="1354"/>
      <c r="CTZ80" s="1354"/>
      <c r="CUA80" s="1354"/>
      <c r="CUB80" s="1354"/>
      <c r="CUC80" s="1354"/>
      <c r="CUD80" s="1354"/>
      <c r="CUE80" s="1354"/>
      <c r="CUF80" s="1354"/>
      <c r="CUG80" s="1354"/>
      <c r="CUH80" s="1354"/>
      <c r="CUI80" s="1354"/>
      <c r="CUJ80" s="1354"/>
      <c r="CUK80" s="1354"/>
      <c r="CUL80" s="1354"/>
      <c r="CUM80" s="1354"/>
      <c r="CUN80" s="1354"/>
      <c r="CUO80" s="1354"/>
      <c r="CUP80" s="1354"/>
      <c r="CUQ80" s="1354"/>
      <c r="CUR80" s="1354"/>
      <c r="CUS80" s="1354"/>
      <c r="CUT80" s="1354"/>
      <c r="CUU80" s="1354"/>
      <c r="CUV80" s="1354"/>
      <c r="CUW80" s="1354"/>
      <c r="CUX80" s="1354"/>
      <c r="CUY80" s="1354"/>
      <c r="CUZ80" s="1354"/>
      <c r="CVA80" s="1354"/>
      <c r="CVB80" s="1354"/>
      <c r="CVC80" s="1354"/>
      <c r="CVD80" s="1354"/>
      <c r="CVE80" s="1354"/>
      <c r="CVF80" s="1354"/>
      <c r="CVG80" s="1354"/>
      <c r="CVH80" s="1354"/>
      <c r="CVI80" s="1354"/>
      <c r="CVJ80" s="1354"/>
      <c r="CVK80" s="1354"/>
      <c r="CVL80" s="1354"/>
      <c r="CVM80" s="1354"/>
      <c r="CVN80" s="1354"/>
      <c r="CVO80" s="1354"/>
      <c r="CVP80" s="1354"/>
      <c r="CVQ80" s="1354"/>
      <c r="CVR80" s="1354"/>
      <c r="CVS80" s="1354"/>
      <c r="CVT80" s="1354"/>
      <c r="CVU80" s="1354"/>
      <c r="CVV80" s="1354"/>
      <c r="CVW80" s="1354"/>
      <c r="CVX80" s="1354"/>
      <c r="CVY80" s="1354"/>
      <c r="CVZ80" s="1354"/>
      <c r="CWA80" s="1354"/>
      <c r="CWB80" s="1354"/>
      <c r="CWC80" s="1354"/>
      <c r="CWD80" s="1354"/>
      <c r="CWE80" s="1354"/>
      <c r="CWF80" s="1354"/>
      <c r="CWG80" s="1354"/>
      <c r="CWH80" s="1354"/>
      <c r="CWI80" s="1354"/>
      <c r="CWJ80" s="1354"/>
      <c r="CWK80" s="1354"/>
      <c r="CWL80" s="1354"/>
      <c r="CWM80" s="1354"/>
      <c r="CWN80" s="1354"/>
      <c r="CWO80" s="1354"/>
      <c r="CWP80" s="1354"/>
      <c r="CWQ80" s="1354"/>
      <c r="CWR80" s="1354"/>
      <c r="CWS80" s="1354"/>
      <c r="CWT80" s="1354"/>
      <c r="CWU80" s="1354"/>
      <c r="CWV80" s="1354"/>
      <c r="CWW80" s="1354"/>
      <c r="CWX80" s="1354"/>
      <c r="CWY80" s="1354"/>
      <c r="CWZ80" s="1354"/>
      <c r="CXA80" s="1354"/>
      <c r="CXB80" s="1354"/>
      <c r="CXC80" s="1354"/>
      <c r="CXD80" s="1354"/>
      <c r="CXE80" s="1354"/>
      <c r="CXF80" s="1354"/>
      <c r="CXG80" s="1354"/>
      <c r="CXH80" s="1354"/>
      <c r="CXI80" s="1354"/>
      <c r="CXJ80" s="1354"/>
      <c r="CXK80" s="1354"/>
      <c r="CXL80" s="1354"/>
      <c r="CXM80" s="1354"/>
      <c r="CXN80" s="1354"/>
      <c r="CXO80" s="1354"/>
      <c r="CXP80" s="1354"/>
      <c r="CXQ80" s="1354"/>
      <c r="CXR80" s="1354"/>
      <c r="CXS80" s="1354"/>
      <c r="CXT80" s="1354"/>
      <c r="CXU80" s="1354"/>
      <c r="CXV80" s="1354"/>
      <c r="CXW80" s="1354"/>
      <c r="CXX80" s="1354"/>
      <c r="CXY80" s="1354"/>
      <c r="CXZ80" s="1354"/>
      <c r="CYA80" s="1354"/>
      <c r="CYB80" s="1354"/>
      <c r="CYC80" s="1354"/>
      <c r="CYD80" s="1354"/>
      <c r="CYE80" s="1354"/>
      <c r="CYF80" s="1354"/>
      <c r="CYG80" s="1354"/>
      <c r="CYH80" s="1354"/>
      <c r="CYI80" s="1354"/>
      <c r="CYJ80" s="1354"/>
      <c r="CYK80" s="1354"/>
      <c r="CYL80" s="1354"/>
      <c r="CYM80" s="1354"/>
      <c r="CYN80" s="1354"/>
      <c r="CYO80" s="1354"/>
      <c r="CYP80" s="1354"/>
      <c r="CYQ80" s="1354"/>
      <c r="CYR80" s="1354"/>
      <c r="CYS80" s="1354"/>
      <c r="CYT80" s="1354"/>
      <c r="CYU80" s="1354"/>
      <c r="CYV80" s="1354"/>
      <c r="CYW80" s="1354"/>
      <c r="CYX80" s="1354"/>
      <c r="CYY80" s="1354"/>
      <c r="CYZ80" s="1354"/>
      <c r="CZA80" s="1354"/>
      <c r="CZB80" s="1354"/>
      <c r="CZC80" s="1354"/>
      <c r="CZD80" s="1354"/>
      <c r="CZE80" s="1354"/>
      <c r="CZF80" s="1354"/>
      <c r="CZG80" s="1354"/>
      <c r="CZH80" s="1354"/>
      <c r="CZI80" s="1354"/>
      <c r="CZJ80" s="1354"/>
      <c r="CZK80" s="1354"/>
      <c r="CZL80" s="1354"/>
      <c r="CZM80" s="1354"/>
      <c r="CZN80" s="1354"/>
      <c r="CZO80" s="1354"/>
      <c r="CZP80" s="1354"/>
      <c r="CZQ80" s="1354"/>
      <c r="CZR80" s="1354"/>
      <c r="CZS80" s="1354"/>
      <c r="CZT80" s="1354"/>
      <c r="CZU80" s="1354"/>
      <c r="CZV80" s="1354"/>
      <c r="CZW80" s="1354"/>
      <c r="CZX80" s="1354"/>
      <c r="CZY80" s="1354"/>
      <c r="CZZ80" s="1354"/>
      <c r="DAA80" s="1354"/>
      <c r="DAB80" s="1354"/>
      <c r="DAC80" s="1354"/>
      <c r="DAD80" s="1354"/>
      <c r="DAE80" s="1354"/>
      <c r="DAF80" s="1354"/>
      <c r="DAG80" s="1354"/>
      <c r="DAH80" s="1354"/>
      <c r="DAI80" s="1354"/>
      <c r="DAJ80" s="1354"/>
      <c r="DAK80" s="1354"/>
      <c r="DAL80" s="1354"/>
      <c r="DAM80" s="1354"/>
      <c r="DAN80" s="1354"/>
      <c r="DAO80" s="1354"/>
      <c r="DAP80" s="1354"/>
      <c r="DAQ80" s="1354"/>
      <c r="DAR80" s="1354"/>
      <c r="DAS80" s="1354"/>
      <c r="DAT80" s="1354"/>
      <c r="DAU80" s="1354"/>
      <c r="DAV80" s="1354"/>
      <c r="DAW80" s="1354"/>
      <c r="DAX80" s="1354"/>
      <c r="DAY80" s="1354"/>
      <c r="DAZ80" s="1354"/>
      <c r="DBA80" s="1354"/>
      <c r="DBB80" s="1354"/>
      <c r="DBC80" s="1354"/>
      <c r="DBD80" s="1354"/>
      <c r="DBE80" s="1354"/>
      <c r="DBF80" s="1354"/>
      <c r="DBG80" s="1354"/>
      <c r="DBH80" s="1354"/>
      <c r="DBI80" s="1354"/>
      <c r="DBJ80" s="1354"/>
      <c r="DBK80" s="1354"/>
      <c r="DBL80" s="1354"/>
      <c r="DBM80" s="1354"/>
      <c r="DBN80" s="1354"/>
      <c r="DBO80" s="1354"/>
      <c r="DBP80" s="1354"/>
      <c r="DBQ80" s="1354"/>
      <c r="DBR80" s="1354"/>
      <c r="DBS80" s="1354"/>
      <c r="DBT80" s="1354"/>
      <c r="DBU80" s="1354"/>
      <c r="DBV80" s="1354"/>
      <c r="DBW80" s="1354"/>
      <c r="DBX80" s="1354"/>
      <c r="DBY80" s="1354"/>
      <c r="DBZ80" s="1354"/>
      <c r="DCA80" s="1354"/>
      <c r="DCB80" s="1354"/>
      <c r="DCC80" s="1354"/>
      <c r="DCD80" s="1354"/>
      <c r="DCE80" s="1354"/>
      <c r="DCF80" s="1354"/>
      <c r="DCG80" s="1354"/>
      <c r="DCH80" s="1354"/>
      <c r="DCI80" s="1354"/>
      <c r="DCJ80" s="1354"/>
      <c r="DCK80" s="1354"/>
      <c r="DCL80" s="1354"/>
      <c r="DCM80" s="1354"/>
      <c r="DCN80" s="1354"/>
      <c r="DCO80" s="1354"/>
      <c r="DCP80" s="1354"/>
      <c r="DCQ80" s="1354"/>
      <c r="DCR80" s="1354"/>
      <c r="DCS80" s="1354"/>
      <c r="DCT80" s="1354"/>
      <c r="DCU80" s="1354"/>
      <c r="DCV80" s="1354"/>
      <c r="DCW80" s="1354"/>
      <c r="DCX80" s="1354"/>
      <c r="DCY80" s="1354"/>
      <c r="DCZ80" s="1354"/>
      <c r="DDA80" s="1354"/>
      <c r="DDB80" s="1354"/>
      <c r="DDC80" s="1354"/>
      <c r="DDD80" s="1354"/>
      <c r="DDE80" s="1354"/>
      <c r="DDF80" s="1354"/>
      <c r="DDG80" s="1354"/>
      <c r="DDH80" s="1354"/>
      <c r="DDI80" s="1354"/>
      <c r="DDJ80" s="1354"/>
      <c r="DDK80" s="1354"/>
      <c r="DDL80" s="1354"/>
      <c r="DDM80" s="1354"/>
      <c r="DDN80" s="1354"/>
      <c r="DDO80" s="1354"/>
      <c r="DDP80" s="1354"/>
      <c r="DDQ80" s="1354"/>
      <c r="DDR80" s="1354"/>
      <c r="DDS80" s="1354"/>
      <c r="DDT80" s="1354"/>
      <c r="DDU80" s="1354"/>
      <c r="DDV80" s="1354"/>
      <c r="DDW80" s="1354"/>
      <c r="DDX80" s="1354"/>
      <c r="DDY80" s="1354"/>
      <c r="DDZ80" s="1354"/>
      <c r="DEA80" s="1354"/>
      <c r="DEB80" s="1354"/>
      <c r="DEC80" s="1354"/>
      <c r="DED80" s="1354"/>
      <c r="DEE80" s="1354"/>
      <c r="DEF80" s="1354"/>
      <c r="DEG80" s="1354"/>
      <c r="DEH80" s="1354"/>
      <c r="DEI80" s="1354"/>
      <c r="DEJ80" s="1354"/>
      <c r="DEK80" s="1354"/>
      <c r="DEL80" s="1354"/>
      <c r="DEM80" s="1354"/>
      <c r="DEN80" s="1354"/>
      <c r="DEO80" s="1354"/>
      <c r="DEP80" s="1354"/>
      <c r="DEQ80" s="1354"/>
      <c r="DER80" s="1354"/>
      <c r="DES80" s="1354"/>
      <c r="DET80" s="1354"/>
      <c r="DEU80" s="1354"/>
      <c r="DEV80" s="1354"/>
      <c r="DEW80" s="1354"/>
      <c r="DEX80" s="1354"/>
      <c r="DEY80" s="1354"/>
      <c r="DEZ80" s="1354"/>
      <c r="DFA80" s="1354"/>
      <c r="DFB80" s="1354"/>
      <c r="DFC80" s="1354"/>
      <c r="DFD80" s="1354"/>
      <c r="DFE80" s="1354"/>
      <c r="DFF80" s="1354"/>
      <c r="DFG80" s="1354"/>
      <c r="DFH80" s="1354"/>
      <c r="DFI80" s="1354"/>
      <c r="DFJ80" s="1354"/>
      <c r="DFK80" s="1354"/>
      <c r="DFL80" s="1354"/>
      <c r="DFM80" s="1354"/>
      <c r="DFN80" s="1354"/>
      <c r="DFO80" s="1354"/>
      <c r="DFP80" s="1354"/>
      <c r="DFQ80" s="1354"/>
      <c r="DFR80" s="1354"/>
      <c r="DFS80" s="1354"/>
      <c r="DFT80" s="1354"/>
      <c r="DFU80" s="1354"/>
      <c r="DFV80" s="1354"/>
      <c r="DFW80" s="1354"/>
      <c r="DFX80" s="1354"/>
      <c r="DFY80" s="1354"/>
      <c r="DFZ80" s="1354"/>
      <c r="DGA80" s="1354"/>
      <c r="DGB80" s="1354"/>
      <c r="DGC80" s="1354"/>
      <c r="DGD80" s="1354"/>
      <c r="DGE80" s="1354"/>
      <c r="DGF80" s="1354"/>
      <c r="DGG80" s="1354"/>
      <c r="DGH80" s="1354"/>
      <c r="DGI80" s="1354"/>
      <c r="DGJ80" s="1354"/>
      <c r="DGK80" s="1354"/>
      <c r="DGL80" s="1354"/>
      <c r="DGM80" s="1354"/>
      <c r="DGN80" s="1354"/>
      <c r="DGO80" s="1354"/>
      <c r="DGP80" s="1354"/>
      <c r="DGQ80" s="1354"/>
      <c r="DGR80" s="1354"/>
      <c r="DGS80" s="1354"/>
      <c r="DGT80" s="1354"/>
      <c r="DGU80" s="1354"/>
      <c r="DGV80" s="1354"/>
      <c r="DGW80" s="1354"/>
      <c r="DGX80" s="1354"/>
      <c r="DGY80" s="1354"/>
      <c r="DGZ80" s="1354"/>
      <c r="DHA80" s="1354"/>
      <c r="DHB80" s="1354"/>
      <c r="DHC80" s="1354"/>
      <c r="DHD80" s="1354"/>
      <c r="DHE80" s="1354"/>
      <c r="DHF80" s="1354"/>
      <c r="DHG80" s="1354"/>
      <c r="DHH80" s="1354"/>
      <c r="DHI80" s="1354"/>
      <c r="DHJ80" s="1354"/>
      <c r="DHK80" s="1354"/>
      <c r="DHL80" s="1354"/>
      <c r="DHM80" s="1354"/>
      <c r="DHN80" s="1354"/>
      <c r="DHO80" s="1354"/>
      <c r="DHP80" s="1354"/>
      <c r="DHQ80" s="1354"/>
      <c r="DHR80" s="1354"/>
      <c r="DHS80" s="1354"/>
      <c r="DHT80" s="1354"/>
      <c r="DHU80" s="1354"/>
      <c r="DHV80" s="1354"/>
      <c r="DHW80" s="1354"/>
      <c r="DHX80" s="1354"/>
      <c r="DHY80" s="1354"/>
      <c r="DHZ80" s="1354"/>
      <c r="DIA80" s="1354"/>
      <c r="DIB80" s="1354"/>
      <c r="DIC80" s="1354"/>
      <c r="DID80" s="1354"/>
      <c r="DIE80" s="1354"/>
      <c r="DIF80" s="1354"/>
      <c r="DIG80" s="1354"/>
      <c r="DIH80" s="1354"/>
      <c r="DII80" s="1354"/>
      <c r="DIJ80" s="1354"/>
      <c r="DIK80" s="1354"/>
      <c r="DIL80" s="1354"/>
      <c r="DIM80" s="1354"/>
      <c r="DIN80" s="1354"/>
      <c r="DIO80" s="1354"/>
      <c r="DIP80" s="1354"/>
      <c r="DIQ80" s="1354"/>
      <c r="DIR80" s="1354"/>
      <c r="DIS80" s="1354"/>
      <c r="DIT80" s="1354"/>
      <c r="DIU80" s="1354"/>
      <c r="DIV80" s="1354"/>
      <c r="DIW80" s="1354"/>
      <c r="DIX80" s="1354"/>
      <c r="DIY80" s="1354"/>
      <c r="DIZ80" s="1354"/>
      <c r="DJA80" s="1354"/>
      <c r="DJB80" s="1354"/>
      <c r="DJC80" s="1354"/>
      <c r="DJD80" s="1354"/>
      <c r="DJE80" s="1354"/>
      <c r="DJF80" s="1354"/>
      <c r="DJG80" s="1354"/>
      <c r="DJH80" s="1354"/>
      <c r="DJI80" s="1354"/>
      <c r="DJJ80" s="1354"/>
      <c r="DJK80" s="1354"/>
      <c r="DJL80" s="1354"/>
      <c r="DJM80" s="1354"/>
      <c r="DJN80" s="1354"/>
      <c r="DJO80" s="1354"/>
      <c r="DJP80" s="1354"/>
      <c r="DJQ80" s="1354"/>
      <c r="DJR80" s="1354"/>
      <c r="DJS80" s="1354"/>
      <c r="DJT80" s="1354"/>
      <c r="DJU80" s="1354"/>
      <c r="DJV80" s="1354"/>
      <c r="DJW80" s="1354"/>
      <c r="DJX80" s="1354"/>
      <c r="DJY80" s="1354"/>
      <c r="DJZ80" s="1354"/>
      <c r="DKA80" s="1354"/>
      <c r="DKB80" s="1354"/>
      <c r="DKC80" s="1354"/>
      <c r="DKD80" s="1354"/>
      <c r="DKE80" s="1354"/>
      <c r="DKF80" s="1354"/>
      <c r="DKG80" s="1354"/>
      <c r="DKH80" s="1354"/>
      <c r="DKI80" s="1354"/>
      <c r="DKJ80" s="1354"/>
      <c r="DKK80" s="1354"/>
      <c r="DKL80" s="1354"/>
      <c r="DKM80" s="1354"/>
      <c r="DKN80" s="1354"/>
      <c r="DKO80" s="1354"/>
      <c r="DKP80" s="1354"/>
      <c r="DKQ80" s="1354"/>
      <c r="DKR80" s="1354"/>
      <c r="DKS80" s="1354"/>
      <c r="DKT80" s="1354"/>
      <c r="DKU80" s="1354"/>
      <c r="DKV80" s="1354"/>
      <c r="DKW80" s="1354"/>
      <c r="DKX80" s="1354"/>
      <c r="DKY80" s="1354"/>
      <c r="DKZ80" s="1354"/>
      <c r="DLA80" s="1354"/>
      <c r="DLB80" s="1354"/>
      <c r="DLC80" s="1354"/>
      <c r="DLD80" s="1354"/>
      <c r="DLE80" s="1354"/>
      <c r="DLF80" s="1354"/>
      <c r="DLG80" s="1354"/>
      <c r="DLH80" s="1354"/>
      <c r="DLI80" s="1354"/>
      <c r="DLJ80" s="1354"/>
      <c r="DLK80" s="1354"/>
      <c r="DLL80" s="1354"/>
      <c r="DLM80" s="1354"/>
      <c r="DLN80" s="1354"/>
      <c r="DLO80" s="1354"/>
      <c r="DLP80" s="1354"/>
      <c r="DLQ80" s="1354"/>
      <c r="DLR80" s="1354"/>
      <c r="DLS80" s="1354"/>
      <c r="DLT80" s="1354"/>
      <c r="DLU80" s="1354"/>
      <c r="DLV80" s="1354"/>
      <c r="DLW80" s="1354"/>
      <c r="DLX80" s="1354"/>
      <c r="DLY80" s="1354"/>
      <c r="DLZ80" s="1354"/>
      <c r="DMA80" s="1354"/>
      <c r="DMB80" s="1354"/>
      <c r="DMC80" s="1354"/>
      <c r="DMD80" s="1354"/>
      <c r="DME80" s="1354"/>
      <c r="DMF80" s="1354"/>
      <c r="DMG80" s="1354"/>
      <c r="DMH80" s="1354"/>
      <c r="DMI80" s="1354"/>
      <c r="DMJ80" s="1354"/>
      <c r="DMK80" s="1354"/>
      <c r="DML80" s="1354"/>
      <c r="DMM80" s="1354"/>
      <c r="DMN80" s="1354"/>
      <c r="DMO80" s="1354"/>
      <c r="DMP80" s="1354"/>
      <c r="DMQ80" s="1354"/>
      <c r="DMR80" s="1354"/>
      <c r="DMS80" s="1354"/>
      <c r="DMT80" s="1354"/>
      <c r="DMU80" s="1354"/>
      <c r="DMV80" s="1354"/>
      <c r="DMW80" s="1354"/>
      <c r="DMX80" s="1354"/>
      <c r="DMY80" s="1354"/>
      <c r="DMZ80" s="1354"/>
      <c r="DNA80" s="1354"/>
      <c r="DNB80" s="1354"/>
      <c r="DNC80" s="1354"/>
      <c r="DND80" s="1354"/>
      <c r="DNE80" s="1354"/>
      <c r="DNF80" s="1354"/>
      <c r="DNG80" s="1354"/>
      <c r="DNH80" s="1354"/>
      <c r="DNI80" s="1354"/>
      <c r="DNJ80" s="1354"/>
      <c r="DNK80" s="1354"/>
      <c r="DNL80" s="1354"/>
      <c r="DNM80" s="1354"/>
      <c r="DNN80" s="1354"/>
      <c r="DNO80" s="1354"/>
      <c r="DNP80" s="1354"/>
      <c r="DNQ80" s="1354"/>
      <c r="DNR80" s="1354"/>
      <c r="DNS80" s="1354"/>
      <c r="DNT80" s="1354"/>
      <c r="DNU80" s="1354"/>
      <c r="DNV80" s="1354"/>
      <c r="DNW80" s="1354"/>
      <c r="DNX80" s="1354"/>
      <c r="DNY80" s="1354"/>
      <c r="DNZ80" s="1354"/>
      <c r="DOA80" s="1354"/>
      <c r="DOB80" s="1354"/>
      <c r="DOC80" s="1354"/>
      <c r="DOD80" s="1354"/>
      <c r="DOE80" s="1354"/>
      <c r="DOF80" s="1354"/>
      <c r="DOG80" s="1354"/>
      <c r="DOH80" s="1354"/>
      <c r="DOI80" s="1354"/>
      <c r="DOJ80" s="1354"/>
      <c r="DOK80" s="1354"/>
      <c r="DOL80" s="1354"/>
      <c r="DOM80" s="1354"/>
      <c r="DON80" s="1354"/>
      <c r="DOO80" s="1354"/>
      <c r="DOP80" s="1354"/>
      <c r="DOQ80" s="1354"/>
      <c r="DOR80" s="1354"/>
      <c r="DOS80" s="1354"/>
      <c r="DOT80" s="1354"/>
      <c r="DOU80" s="1354"/>
      <c r="DOV80" s="1354"/>
      <c r="DOW80" s="1354"/>
      <c r="DOX80" s="1354"/>
      <c r="DOY80" s="1354"/>
      <c r="DOZ80" s="1354"/>
      <c r="DPA80" s="1354"/>
      <c r="DPB80" s="1354"/>
      <c r="DPC80" s="1354"/>
      <c r="DPD80" s="1354"/>
      <c r="DPE80" s="1354"/>
      <c r="DPF80" s="1354"/>
      <c r="DPG80" s="1354"/>
      <c r="DPH80" s="1354"/>
      <c r="DPI80" s="1354"/>
      <c r="DPJ80" s="1354"/>
      <c r="DPK80" s="1354"/>
      <c r="DPL80" s="1354"/>
      <c r="DPM80" s="1354"/>
      <c r="DPN80" s="1354"/>
      <c r="DPO80" s="1354"/>
      <c r="DPP80" s="1354"/>
      <c r="DPQ80" s="1354"/>
      <c r="DPR80" s="1354"/>
      <c r="DPS80" s="1354"/>
      <c r="DPT80" s="1354"/>
      <c r="DPU80" s="1354"/>
      <c r="DPV80" s="1354"/>
      <c r="DPW80" s="1354"/>
      <c r="DPX80" s="1354"/>
      <c r="DPY80" s="1354"/>
      <c r="DPZ80" s="1354"/>
      <c r="DQA80" s="1354"/>
      <c r="DQB80" s="1354"/>
      <c r="DQC80" s="1354"/>
      <c r="DQD80" s="1354"/>
      <c r="DQE80" s="1354"/>
      <c r="DQF80" s="1354"/>
      <c r="DQG80" s="1354"/>
      <c r="DQH80" s="1354"/>
      <c r="DQI80" s="1354"/>
      <c r="DQJ80" s="1354"/>
      <c r="DQK80" s="1354"/>
      <c r="DQL80" s="1354"/>
      <c r="DQM80" s="1354"/>
      <c r="DQN80" s="1354"/>
      <c r="DQO80" s="1354"/>
      <c r="DQP80" s="1354"/>
      <c r="DQQ80" s="1354"/>
      <c r="DQR80" s="1354"/>
      <c r="DQS80" s="1354"/>
      <c r="DQT80" s="1354"/>
      <c r="DQU80" s="1354"/>
      <c r="DQV80" s="1354"/>
      <c r="DQW80" s="1354"/>
      <c r="DQX80" s="1354"/>
      <c r="DQY80" s="1354"/>
      <c r="DQZ80" s="1354"/>
      <c r="DRA80" s="1354"/>
      <c r="DRB80" s="1354"/>
      <c r="DRC80" s="1354"/>
      <c r="DRD80" s="1354"/>
      <c r="DRE80" s="1354"/>
      <c r="DRF80" s="1354"/>
      <c r="DRG80" s="1354"/>
      <c r="DRH80" s="1354"/>
      <c r="DRI80" s="1354"/>
      <c r="DRJ80" s="1354"/>
      <c r="DRK80" s="1354"/>
      <c r="DRL80" s="1354"/>
      <c r="DRM80" s="1354"/>
      <c r="DRN80" s="1354"/>
      <c r="DRO80" s="1354"/>
      <c r="DRP80" s="1354"/>
      <c r="DRQ80" s="1354"/>
      <c r="DRR80" s="1354"/>
      <c r="DRS80" s="1354"/>
      <c r="DRT80" s="1354"/>
      <c r="DRU80" s="1354"/>
      <c r="DRV80" s="1354"/>
      <c r="DRW80" s="1354"/>
      <c r="DRX80" s="1354"/>
      <c r="DRY80" s="1354"/>
      <c r="DRZ80" s="1354"/>
      <c r="DSA80" s="1354"/>
      <c r="DSB80" s="1354"/>
      <c r="DSC80" s="1354"/>
      <c r="DSD80" s="1354"/>
      <c r="DSE80" s="1354"/>
      <c r="DSF80" s="1354"/>
      <c r="DSG80" s="1354"/>
      <c r="DSH80" s="1354"/>
      <c r="DSI80" s="1354"/>
      <c r="DSJ80" s="1354"/>
      <c r="DSK80" s="1354"/>
      <c r="DSL80" s="1354"/>
      <c r="DSM80" s="1354"/>
      <c r="DSN80" s="1354"/>
      <c r="DSO80" s="1354"/>
      <c r="DSP80" s="1354"/>
      <c r="DSQ80" s="1354"/>
      <c r="DSR80" s="1354"/>
      <c r="DSS80" s="1354"/>
      <c r="DST80" s="1354"/>
      <c r="DSU80" s="1354"/>
      <c r="DSV80" s="1354"/>
      <c r="DSW80" s="1354"/>
      <c r="DSX80" s="1354"/>
      <c r="DSY80" s="1354"/>
      <c r="DSZ80" s="1354"/>
      <c r="DTA80" s="1354"/>
      <c r="DTB80" s="1354"/>
      <c r="DTC80" s="1354"/>
      <c r="DTD80" s="1354"/>
      <c r="DTE80" s="1354"/>
      <c r="DTF80" s="1354"/>
      <c r="DTG80" s="1354"/>
      <c r="DTH80" s="1354"/>
      <c r="DTI80" s="1354"/>
      <c r="DTJ80" s="1354"/>
      <c r="DTK80" s="1354"/>
      <c r="DTL80" s="1354"/>
      <c r="DTM80" s="1354"/>
      <c r="DTN80" s="1354"/>
      <c r="DTO80" s="1354"/>
      <c r="DTP80" s="1354"/>
      <c r="DTQ80" s="1354"/>
      <c r="DTR80" s="1354"/>
      <c r="DTS80" s="1354"/>
      <c r="DTT80" s="1354"/>
      <c r="DTU80" s="1354"/>
      <c r="DTV80" s="1354"/>
      <c r="DTW80" s="1354"/>
      <c r="DTX80" s="1354"/>
      <c r="DTY80" s="1354"/>
      <c r="DTZ80" s="1354"/>
      <c r="DUA80" s="1354"/>
      <c r="DUB80" s="1354"/>
      <c r="DUC80" s="1354"/>
      <c r="DUD80" s="1354"/>
      <c r="DUE80" s="1354"/>
      <c r="DUF80" s="1354"/>
      <c r="DUG80" s="1354"/>
      <c r="DUH80" s="1354"/>
      <c r="DUI80" s="1354"/>
      <c r="DUJ80" s="1354"/>
      <c r="DUK80" s="1354"/>
      <c r="DUL80" s="1354"/>
      <c r="DUM80" s="1354"/>
      <c r="DUN80" s="1354"/>
      <c r="DUO80" s="1354"/>
      <c r="DUP80" s="1354"/>
      <c r="DUQ80" s="1354"/>
      <c r="DUR80" s="1354"/>
      <c r="DUS80" s="1354"/>
      <c r="DUT80" s="1354"/>
      <c r="DUU80" s="1354"/>
      <c r="DUV80" s="1354"/>
      <c r="DUW80" s="1354"/>
      <c r="DUX80" s="1354"/>
      <c r="DUY80" s="1354"/>
      <c r="DUZ80" s="1354"/>
      <c r="DVA80" s="1354"/>
      <c r="DVB80" s="1354"/>
      <c r="DVC80" s="1354"/>
      <c r="DVD80" s="1354"/>
      <c r="DVE80" s="1354"/>
      <c r="DVF80" s="1354"/>
      <c r="DVG80" s="1354"/>
      <c r="DVH80" s="1354"/>
      <c r="DVI80" s="1354"/>
      <c r="DVJ80" s="1354"/>
      <c r="DVK80" s="1354"/>
      <c r="DVL80" s="1354"/>
      <c r="DVM80" s="1354"/>
      <c r="DVN80" s="1354"/>
      <c r="DVO80" s="1354"/>
      <c r="DVP80" s="1354"/>
      <c r="DVQ80" s="1354"/>
      <c r="DVR80" s="1354"/>
      <c r="DVS80" s="1354"/>
      <c r="DVT80" s="1354"/>
      <c r="DVU80" s="1354"/>
      <c r="DVV80" s="1354"/>
      <c r="DVW80" s="1354"/>
      <c r="DVX80" s="1354"/>
      <c r="DVY80" s="1354"/>
      <c r="DVZ80" s="1354"/>
      <c r="DWA80" s="1354"/>
      <c r="DWB80" s="1354"/>
      <c r="DWC80" s="1354"/>
      <c r="DWD80" s="1354"/>
      <c r="DWE80" s="1354"/>
      <c r="DWF80" s="1354"/>
      <c r="DWG80" s="1354"/>
      <c r="DWH80" s="1354"/>
      <c r="DWI80" s="1354"/>
      <c r="DWJ80" s="1354"/>
      <c r="DWK80" s="1354"/>
      <c r="DWL80" s="1354"/>
      <c r="DWM80" s="1354"/>
      <c r="DWN80" s="1354"/>
      <c r="DWO80" s="1354"/>
      <c r="DWP80" s="1354"/>
      <c r="DWQ80" s="1354"/>
      <c r="DWR80" s="1354"/>
      <c r="DWS80" s="1354"/>
      <c r="DWT80" s="1354"/>
      <c r="DWU80" s="1354"/>
      <c r="DWV80" s="1354"/>
      <c r="DWW80" s="1354"/>
      <c r="DWX80" s="1354"/>
      <c r="DWY80" s="1354"/>
      <c r="DWZ80" s="1354"/>
      <c r="DXA80" s="1354"/>
      <c r="DXB80" s="1354"/>
      <c r="DXC80" s="1354"/>
      <c r="DXD80" s="1354"/>
      <c r="DXE80" s="1354"/>
      <c r="DXF80" s="1354"/>
      <c r="DXG80" s="1354"/>
      <c r="DXH80" s="1354"/>
      <c r="DXI80" s="1354"/>
      <c r="DXJ80" s="1354"/>
      <c r="DXK80" s="1354"/>
      <c r="DXL80" s="1354"/>
      <c r="DXM80" s="1354"/>
      <c r="DXN80" s="1354"/>
      <c r="DXO80" s="1354"/>
      <c r="DXP80" s="1354"/>
      <c r="DXQ80" s="1354"/>
      <c r="DXR80" s="1354"/>
      <c r="DXS80" s="1354"/>
      <c r="DXT80" s="1354"/>
      <c r="DXU80" s="1354"/>
      <c r="DXV80" s="1354"/>
      <c r="DXW80" s="1354"/>
      <c r="DXX80" s="1354"/>
      <c r="DXY80" s="1354"/>
      <c r="DXZ80" s="1354"/>
      <c r="DYA80" s="1354"/>
      <c r="DYB80" s="1354"/>
      <c r="DYC80" s="1354"/>
      <c r="DYD80" s="1354"/>
      <c r="DYE80" s="1354"/>
      <c r="DYF80" s="1354"/>
      <c r="DYG80" s="1354"/>
      <c r="DYH80" s="1354"/>
      <c r="DYI80" s="1354"/>
      <c r="DYJ80" s="1354"/>
      <c r="DYK80" s="1354"/>
      <c r="DYL80" s="1354"/>
      <c r="DYM80" s="1354"/>
      <c r="DYN80" s="1354"/>
      <c r="DYO80" s="1354"/>
      <c r="DYP80" s="1354"/>
      <c r="DYQ80" s="1354"/>
      <c r="DYR80" s="1354"/>
      <c r="DYS80" s="1354"/>
      <c r="DYT80" s="1354"/>
      <c r="DYU80" s="1354"/>
      <c r="DYV80" s="1354"/>
      <c r="DYW80" s="1354"/>
      <c r="DYX80" s="1354"/>
      <c r="DYY80" s="1354"/>
      <c r="DYZ80" s="1354"/>
      <c r="DZA80" s="1354"/>
      <c r="DZB80" s="1354"/>
      <c r="DZC80" s="1354"/>
      <c r="DZD80" s="1354"/>
      <c r="DZE80" s="1354"/>
      <c r="DZF80" s="1354"/>
      <c r="DZG80" s="1354"/>
      <c r="DZH80" s="1354"/>
      <c r="DZI80" s="1354"/>
      <c r="DZJ80" s="1354"/>
      <c r="DZK80" s="1354"/>
      <c r="DZL80" s="1354"/>
      <c r="DZM80" s="1354"/>
      <c r="DZN80" s="1354"/>
      <c r="DZO80" s="1354"/>
      <c r="DZP80" s="1354"/>
      <c r="DZQ80" s="1354"/>
      <c r="DZR80" s="1354"/>
      <c r="DZS80" s="1354"/>
      <c r="DZT80" s="1354"/>
      <c r="DZU80" s="1354"/>
      <c r="DZV80" s="1354"/>
      <c r="DZW80" s="1354"/>
      <c r="DZX80" s="1354"/>
      <c r="DZY80" s="1354"/>
      <c r="DZZ80" s="1354"/>
      <c r="EAA80" s="1354"/>
      <c r="EAB80" s="1354"/>
      <c r="EAC80" s="1354"/>
      <c r="EAD80" s="1354"/>
      <c r="EAE80" s="1354"/>
      <c r="EAF80" s="1354"/>
      <c r="EAG80" s="1354"/>
      <c r="EAH80" s="1354"/>
      <c r="EAI80" s="1354"/>
      <c r="EAJ80" s="1354"/>
      <c r="EAK80" s="1354"/>
      <c r="EAL80" s="1354"/>
      <c r="EAM80" s="1354"/>
      <c r="EAN80" s="1354"/>
      <c r="EAO80" s="1354"/>
      <c r="EAP80" s="1354"/>
      <c r="EAQ80" s="1354"/>
      <c r="EAR80" s="1354"/>
      <c r="EAS80" s="1354"/>
      <c r="EAT80" s="1354"/>
      <c r="EAU80" s="1354"/>
      <c r="EAV80" s="1354"/>
      <c r="EAW80" s="1354"/>
      <c r="EAX80" s="1354"/>
      <c r="EAY80" s="1354"/>
      <c r="EAZ80" s="1354"/>
      <c r="EBA80" s="1354"/>
      <c r="EBB80" s="1354"/>
      <c r="EBC80" s="1354"/>
      <c r="EBD80" s="1354"/>
      <c r="EBE80" s="1354"/>
      <c r="EBF80" s="1354"/>
      <c r="EBG80" s="1354"/>
      <c r="EBH80" s="1354"/>
      <c r="EBI80" s="1354"/>
      <c r="EBJ80" s="1354"/>
      <c r="EBK80" s="1354"/>
      <c r="EBL80" s="1354"/>
      <c r="EBM80" s="1354"/>
      <c r="EBN80" s="1354"/>
      <c r="EBO80" s="1354"/>
      <c r="EBP80" s="1354"/>
      <c r="EBQ80" s="1354"/>
      <c r="EBR80" s="1354"/>
      <c r="EBS80" s="1354"/>
      <c r="EBT80" s="1354"/>
      <c r="EBU80" s="1354"/>
      <c r="EBV80" s="1354"/>
      <c r="EBW80" s="1354"/>
      <c r="EBX80" s="1354"/>
      <c r="EBY80" s="1354"/>
      <c r="EBZ80" s="1354"/>
      <c r="ECA80" s="1354"/>
      <c r="ECB80" s="1354"/>
      <c r="ECC80" s="1354"/>
      <c r="ECD80" s="1354"/>
      <c r="ECE80" s="1354"/>
      <c r="ECF80" s="1354"/>
      <c r="ECG80" s="1354"/>
      <c r="ECH80" s="1354"/>
      <c r="ECI80" s="1354"/>
      <c r="ECJ80" s="1354"/>
      <c r="ECK80" s="1354"/>
      <c r="ECL80" s="1354"/>
      <c r="ECM80" s="1354"/>
      <c r="ECN80" s="1354"/>
      <c r="ECO80" s="1354"/>
      <c r="ECP80" s="1354"/>
      <c r="ECQ80" s="1354"/>
      <c r="ECR80" s="1354"/>
      <c r="ECS80" s="1354"/>
      <c r="ECT80" s="1354"/>
      <c r="ECU80" s="1354"/>
      <c r="ECV80" s="1354"/>
      <c r="ECW80" s="1354"/>
      <c r="ECX80" s="1354"/>
      <c r="ECY80" s="1354"/>
      <c r="ECZ80" s="1354"/>
      <c r="EDA80" s="1354"/>
      <c r="EDB80" s="1354"/>
      <c r="EDC80" s="1354"/>
      <c r="EDD80" s="1354"/>
      <c r="EDE80" s="1354"/>
      <c r="EDF80" s="1354"/>
      <c r="EDG80" s="1354"/>
      <c r="EDH80" s="1354"/>
      <c r="EDI80" s="1354"/>
      <c r="EDJ80" s="1354"/>
      <c r="EDK80" s="1354"/>
      <c r="EDL80" s="1354"/>
      <c r="EDM80" s="1354"/>
      <c r="EDN80" s="1354"/>
      <c r="EDO80" s="1354"/>
      <c r="EDP80" s="1354"/>
      <c r="EDQ80" s="1354"/>
      <c r="EDR80" s="1354"/>
      <c r="EDS80" s="1354"/>
      <c r="EDT80" s="1354"/>
      <c r="EDU80" s="1354"/>
      <c r="EDV80" s="1354"/>
      <c r="EDW80" s="1354"/>
      <c r="EDX80" s="1354"/>
      <c r="EDY80" s="1354"/>
      <c r="EDZ80" s="1354"/>
      <c r="EEA80" s="1354"/>
      <c r="EEB80" s="1354"/>
      <c r="EEC80" s="1354"/>
      <c r="EED80" s="1354"/>
      <c r="EEE80" s="1354"/>
      <c r="EEF80" s="1354"/>
      <c r="EEG80" s="1354"/>
      <c r="EEH80" s="1354"/>
      <c r="EEI80" s="1354"/>
      <c r="EEJ80" s="1354"/>
      <c r="EEK80" s="1354"/>
      <c r="EEL80" s="1354"/>
      <c r="EEM80" s="1354"/>
      <c r="EEN80" s="1354"/>
      <c r="EEO80" s="1354"/>
      <c r="EEP80" s="1354"/>
      <c r="EEQ80" s="1354"/>
      <c r="EER80" s="1354"/>
      <c r="EES80" s="1354"/>
      <c r="EET80" s="1354"/>
      <c r="EEU80" s="1354"/>
      <c r="EEV80" s="1354"/>
      <c r="EEW80" s="1354"/>
      <c r="EEX80" s="1354"/>
      <c r="EEY80" s="1354"/>
      <c r="EEZ80" s="1354"/>
      <c r="EFA80" s="1354"/>
      <c r="EFB80" s="1354"/>
      <c r="EFC80" s="1354"/>
      <c r="EFD80" s="1354"/>
      <c r="EFE80" s="1354"/>
      <c r="EFF80" s="1354"/>
      <c r="EFG80" s="1354"/>
      <c r="EFH80" s="1354"/>
      <c r="EFI80" s="1354"/>
      <c r="EFJ80" s="1354"/>
      <c r="EFK80" s="1354"/>
      <c r="EFL80" s="1354"/>
      <c r="EFM80" s="1354"/>
      <c r="EFN80" s="1354"/>
      <c r="EFO80" s="1354"/>
      <c r="EFP80" s="1354"/>
      <c r="EFQ80" s="1354"/>
      <c r="EFR80" s="1354"/>
      <c r="EFS80" s="1354"/>
      <c r="EFT80" s="1354"/>
      <c r="EFU80" s="1354"/>
      <c r="EFV80" s="1354"/>
      <c r="EFW80" s="1354"/>
      <c r="EFX80" s="1354"/>
      <c r="EFY80" s="1354"/>
      <c r="EFZ80" s="1354"/>
      <c r="EGA80" s="1354"/>
      <c r="EGB80" s="1354"/>
      <c r="EGC80" s="1354"/>
      <c r="EGD80" s="1354"/>
      <c r="EGE80" s="1354"/>
      <c r="EGF80" s="1354"/>
      <c r="EGG80" s="1354"/>
      <c r="EGH80" s="1354"/>
      <c r="EGI80" s="1354"/>
      <c r="EGJ80" s="1354"/>
      <c r="EGK80" s="1354"/>
      <c r="EGL80" s="1354"/>
      <c r="EGM80" s="1354"/>
      <c r="EGN80" s="1354"/>
      <c r="EGO80" s="1354"/>
      <c r="EGP80" s="1354"/>
      <c r="EGQ80" s="1354"/>
      <c r="EGR80" s="1354"/>
      <c r="EGS80" s="1354"/>
      <c r="EGT80" s="1354"/>
      <c r="EGU80" s="1354"/>
      <c r="EGV80" s="1354"/>
      <c r="EGW80" s="1354"/>
      <c r="EGX80" s="1354"/>
      <c r="EGY80" s="1354"/>
      <c r="EGZ80" s="1354"/>
      <c r="EHA80" s="1354"/>
      <c r="EHB80" s="1354"/>
      <c r="EHC80" s="1354"/>
      <c r="EHD80" s="1354"/>
      <c r="EHE80" s="1354"/>
      <c r="EHF80" s="1354"/>
      <c r="EHG80" s="1354"/>
      <c r="EHH80" s="1354"/>
      <c r="EHI80" s="1354"/>
      <c r="EHJ80" s="1354"/>
      <c r="EHK80" s="1354"/>
      <c r="EHL80" s="1354"/>
      <c r="EHM80" s="1354"/>
      <c r="EHN80" s="1354"/>
      <c r="EHO80" s="1354"/>
      <c r="EHP80" s="1354"/>
      <c r="EHQ80" s="1354"/>
      <c r="EHR80" s="1354"/>
      <c r="EHS80" s="1354"/>
      <c r="EHT80" s="1354"/>
      <c r="EHU80" s="1354"/>
      <c r="EHV80" s="1354"/>
      <c r="EHW80" s="1354"/>
      <c r="EHX80" s="1354"/>
      <c r="EHY80" s="1354"/>
      <c r="EHZ80" s="1354"/>
      <c r="EIA80" s="1354"/>
      <c r="EIB80" s="1354"/>
      <c r="EIC80" s="1354"/>
      <c r="EID80" s="1354"/>
      <c r="EIE80" s="1354"/>
      <c r="EIF80" s="1354"/>
      <c r="EIG80" s="1354"/>
      <c r="EIH80" s="1354"/>
      <c r="EII80" s="1354"/>
      <c r="EIJ80" s="1354"/>
      <c r="EIK80" s="1354"/>
      <c r="EIL80" s="1354"/>
      <c r="EIM80" s="1354"/>
      <c r="EIN80" s="1354"/>
      <c r="EIO80" s="1354"/>
      <c r="EIP80" s="1354"/>
      <c r="EIQ80" s="1354"/>
      <c r="EIR80" s="1354"/>
      <c r="EIS80" s="1354"/>
      <c r="EIT80" s="1354"/>
      <c r="EIU80" s="1354"/>
      <c r="EIV80" s="1354"/>
      <c r="EIW80" s="1354"/>
      <c r="EIX80" s="1354"/>
      <c r="EIY80" s="1354"/>
      <c r="EIZ80" s="1354"/>
      <c r="EJA80" s="1354"/>
      <c r="EJB80" s="1354"/>
      <c r="EJC80" s="1354"/>
      <c r="EJD80" s="1354"/>
      <c r="EJE80" s="1354"/>
      <c r="EJF80" s="1354"/>
      <c r="EJG80" s="1354"/>
      <c r="EJH80" s="1354"/>
      <c r="EJI80" s="1354"/>
      <c r="EJJ80" s="1354"/>
      <c r="EJK80" s="1354"/>
      <c r="EJL80" s="1354"/>
      <c r="EJM80" s="1354"/>
      <c r="EJN80" s="1354"/>
      <c r="EJO80" s="1354"/>
      <c r="EJP80" s="1354"/>
      <c r="EJQ80" s="1354"/>
      <c r="EJR80" s="1354"/>
      <c r="EJS80" s="1354"/>
      <c r="EJT80" s="1354"/>
      <c r="EJU80" s="1354"/>
      <c r="EJV80" s="1354"/>
      <c r="EJW80" s="1354"/>
      <c r="EJX80" s="1354"/>
      <c r="EJY80" s="1354"/>
      <c r="EJZ80" s="1354"/>
      <c r="EKA80" s="1354"/>
      <c r="EKB80" s="1354"/>
      <c r="EKC80" s="1354"/>
      <c r="EKD80" s="1354"/>
      <c r="EKE80" s="1354"/>
      <c r="EKF80" s="1354"/>
      <c r="EKG80" s="1354"/>
      <c r="EKH80" s="1354"/>
      <c r="EKI80" s="1354"/>
      <c r="EKJ80" s="1354"/>
      <c r="EKK80" s="1354"/>
      <c r="EKL80" s="1354"/>
      <c r="EKM80" s="1354"/>
      <c r="EKN80" s="1354"/>
      <c r="EKO80" s="1354"/>
      <c r="EKP80" s="1354"/>
      <c r="EKQ80" s="1354"/>
      <c r="EKR80" s="1354"/>
      <c r="EKS80" s="1354"/>
      <c r="EKT80" s="1354"/>
      <c r="EKU80" s="1354"/>
      <c r="EKV80" s="1354"/>
      <c r="EKW80" s="1354"/>
      <c r="EKX80" s="1354"/>
      <c r="EKY80" s="1354"/>
      <c r="EKZ80" s="1354"/>
      <c r="ELA80" s="1354"/>
      <c r="ELB80" s="1354"/>
      <c r="ELC80" s="1354"/>
      <c r="ELD80" s="1354"/>
      <c r="ELE80" s="1354"/>
      <c r="ELF80" s="1354"/>
      <c r="ELG80" s="1354"/>
      <c r="ELH80" s="1354"/>
      <c r="ELI80" s="1354"/>
      <c r="ELJ80" s="1354"/>
      <c r="ELK80" s="1354"/>
      <c r="ELL80" s="1354"/>
      <c r="ELM80" s="1354"/>
      <c r="ELN80" s="1354"/>
      <c r="ELO80" s="1354"/>
      <c r="ELP80" s="1354"/>
      <c r="ELQ80" s="1354"/>
      <c r="ELR80" s="1354"/>
      <c r="ELS80" s="1354"/>
      <c r="ELT80" s="1354"/>
      <c r="ELU80" s="1354"/>
      <c r="ELV80" s="1354"/>
      <c r="ELW80" s="1354"/>
      <c r="ELX80" s="1354"/>
      <c r="ELY80" s="1354"/>
      <c r="ELZ80" s="1354"/>
      <c r="EMA80" s="1354"/>
      <c r="EMB80" s="1354"/>
      <c r="EMC80" s="1354"/>
      <c r="EMD80" s="1354"/>
      <c r="EME80" s="1354"/>
      <c r="EMF80" s="1354"/>
      <c r="EMG80" s="1354"/>
      <c r="EMH80" s="1354"/>
      <c r="EMI80" s="1354"/>
      <c r="EMJ80" s="1354"/>
      <c r="EMK80" s="1354"/>
      <c r="EML80" s="1354"/>
      <c r="EMM80" s="1354"/>
      <c r="EMN80" s="1354"/>
      <c r="EMO80" s="1354"/>
      <c r="EMP80" s="1354"/>
      <c r="EMQ80" s="1354"/>
      <c r="EMR80" s="1354"/>
      <c r="EMS80" s="1354"/>
      <c r="EMT80" s="1354"/>
      <c r="EMU80" s="1354"/>
      <c r="EMV80" s="1354"/>
      <c r="EMW80" s="1354"/>
      <c r="EMX80" s="1354"/>
      <c r="EMY80" s="1354"/>
      <c r="EMZ80" s="1354"/>
      <c r="ENA80" s="1354"/>
      <c r="ENB80" s="1354"/>
      <c r="ENC80" s="1354"/>
      <c r="END80" s="1354"/>
      <c r="ENE80" s="1354"/>
      <c r="ENF80" s="1354"/>
      <c r="ENG80" s="1354"/>
      <c r="ENH80" s="1354"/>
      <c r="ENI80" s="1354"/>
      <c r="ENJ80" s="1354"/>
      <c r="ENK80" s="1354"/>
      <c r="ENL80" s="1354"/>
      <c r="ENM80" s="1354"/>
      <c r="ENN80" s="1354"/>
      <c r="ENO80" s="1354"/>
      <c r="ENP80" s="1354"/>
      <c r="ENQ80" s="1354"/>
      <c r="ENR80" s="1354"/>
      <c r="ENS80" s="1354"/>
      <c r="ENT80" s="1354"/>
      <c r="ENU80" s="1354"/>
      <c r="ENV80" s="1354"/>
      <c r="ENW80" s="1354"/>
      <c r="ENX80" s="1354"/>
      <c r="ENY80" s="1354"/>
      <c r="ENZ80" s="1354"/>
      <c r="EOA80" s="1354"/>
      <c r="EOB80" s="1354"/>
      <c r="EOC80" s="1354"/>
      <c r="EOD80" s="1354"/>
      <c r="EOE80" s="1354"/>
      <c r="EOF80" s="1354"/>
      <c r="EOG80" s="1354"/>
      <c r="EOH80" s="1354"/>
      <c r="EOI80" s="1354"/>
      <c r="EOJ80" s="1354"/>
      <c r="EOK80" s="1354"/>
      <c r="EOL80" s="1354"/>
      <c r="EOM80" s="1354"/>
      <c r="EON80" s="1354"/>
      <c r="EOO80" s="1354"/>
      <c r="EOP80" s="1354"/>
      <c r="EOQ80" s="1354"/>
      <c r="EOR80" s="1354"/>
      <c r="EOS80" s="1354"/>
      <c r="EOT80" s="1354"/>
      <c r="EOU80" s="1354"/>
      <c r="EOV80" s="1354"/>
      <c r="EOW80" s="1354"/>
      <c r="EOX80" s="1354"/>
      <c r="EOY80" s="1354"/>
      <c r="EOZ80" s="1354"/>
      <c r="EPA80" s="1354"/>
      <c r="EPB80" s="1354"/>
      <c r="EPC80" s="1354"/>
      <c r="EPD80" s="1354"/>
      <c r="EPE80" s="1354"/>
      <c r="EPF80" s="1354"/>
      <c r="EPG80" s="1354"/>
      <c r="EPH80" s="1354"/>
      <c r="EPI80" s="1354"/>
      <c r="EPJ80" s="1354"/>
      <c r="EPK80" s="1354"/>
      <c r="EPL80" s="1354"/>
      <c r="EPM80" s="1354"/>
      <c r="EPN80" s="1354"/>
      <c r="EPO80" s="1354"/>
      <c r="EPP80" s="1354"/>
      <c r="EPQ80" s="1354"/>
      <c r="EPR80" s="1354"/>
      <c r="EPS80" s="1354"/>
      <c r="EPT80" s="1354"/>
      <c r="EPU80" s="1354"/>
      <c r="EPV80" s="1354"/>
      <c r="EPW80" s="1354"/>
      <c r="EPX80" s="1354"/>
      <c r="EPY80" s="1354"/>
      <c r="EPZ80" s="1354"/>
      <c r="EQA80" s="1354"/>
      <c r="EQB80" s="1354"/>
      <c r="EQC80" s="1354"/>
      <c r="EQD80" s="1354"/>
      <c r="EQE80" s="1354"/>
      <c r="EQF80" s="1354"/>
      <c r="EQG80" s="1354"/>
      <c r="EQH80" s="1354"/>
      <c r="EQI80" s="1354"/>
      <c r="EQJ80" s="1354"/>
      <c r="EQK80" s="1354"/>
      <c r="EQL80" s="1354"/>
      <c r="EQM80" s="1354"/>
      <c r="EQN80" s="1354"/>
      <c r="EQO80" s="1354"/>
      <c r="EQP80" s="1354"/>
      <c r="EQQ80" s="1354"/>
      <c r="EQR80" s="1354"/>
      <c r="EQS80" s="1354"/>
      <c r="EQT80" s="1354"/>
      <c r="EQU80" s="1354"/>
      <c r="EQV80" s="1354"/>
      <c r="EQW80" s="1354"/>
      <c r="EQX80" s="1354"/>
      <c r="EQY80" s="1354"/>
      <c r="EQZ80" s="1354"/>
      <c r="ERA80" s="1354"/>
      <c r="ERB80" s="1354"/>
      <c r="ERC80" s="1354"/>
      <c r="ERD80" s="1354"/>
      <c r="ERE80" s="1354"/>
      <c r="ERF80" s="1354"/>
      <c r="ERG80" s="1354"/>
      <c r="ERH80" s="1354"/>
      <c r="ERI80" s="1354"/>
      <c r="ERJ80" s="1354"/>
      <c r="ERK80" s="1354"/>
      <c r="ERL80" s="1354"/>
      <c r="ERM80" s="1354"/>
      <c r="ERN80" s="1354"/>
      <c r="ERO80" s="1354"/>
      <c r="ERP80" s="1354"/>
      <c r="ERQ80" s="1354"/>
      <c r="ERR80" s="1354"/>
      <c r="ERS80" s="1354"/>
      <c r="ERT80" s="1354"/>
      <c r="ERU80" s="1354"/>
      <c r="ERV80" s="1354"/>
      <c r="ERW80" s="1354"/>
      <c r="ERX80" s="1354"/>
      <c r="ERY80" s="1354"/>
      <c r="ERZ80" s="1354"/>
      <c r="ESA80" s="1354"/>
      <c r="ESB80" s="1354"/>
      <c r="ESC80" s="1354"/>
      <c r="ESD80" s="1354"/>
      <c r="ESE80" s="1354"/>
      <c r="ESF80" s="1354"/>
      <c r="ESG80" s="1354"/>
      <c r="ESH80" s="1354"/>
      <c r="ESI80" s="1354"/>
      <c r="ESJ80" s="1354"/>
      <c r="ESK80" s="1354"/>
      <c r="ESL80" s="1354"/>
      <c r="ESM80" s="1354"/>
      <c r="ESN80" s="1354"/>
      <c r="ESO80" s="1354"/>
      <c r="ESP80" s="1354"/>
      <c r="ESQ80" s="1354"/>
      <c r="ESR80" s="1354"/>
      <c r="ESS80" s="1354"/>
      <c r="EST80" s="1354"/>
      <c r="ESU80" s="1354"/>
      <c r="ESV80" s="1354"/>
      <c r="ESW80" s="1354"/>
      <c r="ESX80" s="1354"/>
      <c r="ESY80" s="1354"/>
      <c r="ESZ80" s="1354"/>
      <c r="ETA80" s="1354"/>
      <c r="ETB80" s="1354"/>
      <c r="ETC80" s="1354"/>
      <c r="ETD80" s="1354"/>
      <c r="ETE80" s="1354"/>
      <c r="ETF80" s="1354"/>
      <c r="ETG80" s="1354"/>
      <c r="ETH80" s="1354"/>
      <c r="ETI80" s="1354"/>
      <c r="ETJ80" s="1354"/>
      <c r="ETK80" s="1354"/>
      <c r="ETL80" s="1354"/>
      <c r="ETM80" s="1354"/>
      <c r="ETN80" s="1354"/>
      <c r="ETO80" s="1354"/>
      <c r="ETP80" s="1354"/>
      <c r="ETQ80" s="1354"/>
      <c r="ETR80" s="1354"/>
      <c r="ETS80" s="1354"/>
      <c r="ETT80" s="1354"/>
      <c r="ETU80" s="1354"/>
      <c r="ETV80" s="1354"/>
      <c r="ETW80" s="1354"/>
      <c r="ETX80" s="1354"/>
      <c r="ETY80" s="1354"/>
      <c r="ETZ80" s="1354"/>
      <c r="EUA80" s="1354"/>
      <c r="EUB80" s="1354"/>
      <c r="EUC80" s="1354"/>
      <c r="EUD80" s="1354"/>
      <c r="EUE80" s="1354"/>
      <c r="EUF80" s="1354"/>
      <c r="EUG80" s="1354"/>
      <c r="EUH80" s="1354"/>
      <c r="EUI80" s="1354"/>
      <c r="EUJ80" s="1354"/>
      <c r="EUK80" s="1354"/>
      <c r="EUL80" s="1354"/>
      <c r="EUM80" s="1354"/>
      <c r="EUN80" s="1354"/>
      <c r="EUO80" s="1354"/>
      <c r="EUP80" s="1354"/>
      <c r="EUQ80" s="1354"/>
      <c r="EUR80" s="1354"/>
      <c r="EUS80" s="1354"/>
      <c r="EUT80" s="1354"/>
      <c r="EUU80" s="1354"/>
      <c r="EUV80" s="1354"/>
      <c r="EUW80" s="1354"/>
      <c r="EUX80" s="1354"/>
      <c r="EUY80" s="1354"/>
      <c r="EUZ80" s="1354"/>
      <c r="EVA80" s="1354"/>
      <c r="EVB80" s="1354"/>
      <c r="EVC80" s="1354"/>
      <c r="EVD80" s="1354"/>
      <c r="EVE80" s="1354"/>
      <c r="EVF80" s="1354"/>
      <c r="EVG80" s="1354"/>
      <c r="EVH80" s="1354"/>
      <c r="EVI80" s="1354"/>
      <c r="EVJ80" s="1354"/>
      <c r="EVK80" s="1354"/>
      <c r="EVL80" s="1354"/>
      <c r="EVM80" s="1354"/>
      <c r="EVN80" s="1354"/>
      <c r="EVO80" s="1354"/>
      <c r="EVP80" s="1354"/>
      <c r="EVQ80" s="1354"/>
      <c r="EVR80" s="1354"/>
      <c r="EVS80" s="1354"/>
      <c r="EVT80" s="1354"/>
      <c r="EVU80" s="1354"/>
      <c r="EVV80" s="1354"/>
      <c r="EVW80" s="1354"/>
      <c r="EVX80" s="1354"/>
      <c r="EVY80" s="1354"/>
      <c r="EVZ80" s="1354"/>
      <c r="EWA80" s="1354"/>
      <c r="EWB80" s="1354"/>
      <c r="EWC80" s="1354"/>
      <c r="EWD80" s="1354"/>
      <c r="EWE80" s="1354"/>
      <c r="EWF80" s="1354"/>
      <c r="EWG80" s="1354"/>
      <c r="EWH80" s="1354"/>
      <c r="EWI80" s="1354"/>
      <c r="EWJ80" s="1354"/>
      <c r="EWK80" s="1354"/>
      <c r="EWL80" s="1354"/>
      <c r="EWM80" s="1354"/>
      <c r="EWN80" s="1354"/>
      <c r="EWO80" s="1354"/>
      <c r="EWP80" s="1354"/>
      <c r="EWQ80" s="1354"/>
      <c r="EWR80" s="1354"/>
      <c r="EWS80" s="1354"/>
      <c r="EWT80" s="1354"/>
      <c r="EWU80" s="1354"/>
      <c r="EWV80" s="1354"/>
      <c r="EWW80" s="1354"/>
      <c r="EWX80" s="1354"/>
      <c r="EWY80" s="1354"/>
      <c r="EWZ80" s="1354"/>
      <c r="EXA80" s="1354"/>
      <c r="EXB80" s="1354"/>
      <c r="EXC80" s="1354"/>
      <c r="EXD80" s="1354"/>
      <c r="EXE80" s="1354"/>
      <c r="EXF80" s="1354"/>
      <c r="EXG80" s="1354"/>
      <c r="EXH80" s="1354"/>
      <c r="EXI80" s="1354"/>
      <c r="EXJ80" s="1354"/>
      <c r="EXK80" s="1354"/>
      <c r="EXL80" s="1354"/>
      <c r="EXM80" s="1354"/>
      <c r="EXN80" s="1354"/>
      <c r="EXO80" s="1354"/>
      <c r="EXP80" s="1354"/>
      <c r="EXQ80" s="1354"/>
      <c r="EXR80" s="1354"/>
      <c r="EXS80" s="1354"/>
      <c r="EXT80" s="1354"/>
      <c r="EXU80" s="1354"/>
      <c r="EXV80" s="1354"/>
      <c r="EXW80" s="1354"/>
      <c r="EXX80" s="1354"/>
      <c r="EXY80" s="1354"/>
      <c r="EXZ80" s="1354"/>
      <c r="EYA80" s="1354"/>
      <c r="EYB80" s="1354"/>
      <c r="EYC80" s="1354"/>
      <c r="EYD80" s="1354"/>
      <c r="EYE80" s="1354"/>
      <c r="EYF80" s="1354"/>
      <c r="EYG80" s="1354"/>
      <c r="EYH80" s="1354"/>
      <c r="EYI80" s="1354"/>
      <c r="EYJ80" s="1354"/>
      <c r="EYK80" s="1354"/>
      <c r="EYL80" s="1354"/>
      <c r="EYM80" s="1354"/>
      <c r="EYN80" s="1354"/>
      <c r="EYO80" s="1354"/>
      <c r="EYP80" s="1354"/>
      <c r="EYQ80" s="1354"/>
      <c r="EYR80" s="1354"/>
      <c r="EYS80" s="1354"/>
      <c r="EYT80" s="1354"/>
      <c r="EYU80" s="1354"/>
      <c r="EYV80" s="1354"/>
      <c r="EYW80" s="1354"/>
      <c r="EYX80" s="1354"/>
      <c r="EYY80" s="1354"/>
      <c r="EYZ80" s="1354"/>
      <c r="EZA80" s="1354"/>
      <c r="EZB80" s="1354"/>
      <c r="EZC80" s="1354"/>
      <c r="EZD80" s="1354"/>
      <c r="EZE80" s="1354"/>
      <c r="EZF80" s="1354"/>
      <c r="EZG80" s="1354"/>
      <c r="EZH80" s="1354"/>
      <c r="EZI80" s="1354"/>
      <c r="EZJ80" s="1354"/>
      <c r="EZK80" s="1354"/>
      <c r="EZL80" s="1354"/>
      <c r="EZM80" s="1354"/>
      <c r="EZN80" s="1354"/>
      <c r="EZO80" s="1354"/>
      <c r="EZP80" s="1354"/>
      <c r="EZQ80" s="1354"/>
      <c r="EZR80" s="1354"/>
      <c r="EZS80" s="1354"/>
      <c r="EZT80" s="1354"/>
      <c r="EZU80" s="1354"/>
      <c r="EZV80" s="1354"/>
      <c r="EZW80" s="1354"/>
      <c r="EZX80" s="1354"/>
      <c r="EZY80" s="1354"/>
      <c r="EZZ80" s="1354"/>
      <c r="FAA80" s="1354"/>
      <c r="FAB80" s="1354"/>
      <c r="FAC80" s="1354"/>
      <c r="FAD80" s="1354"/>
      <c r="FAE80" s="1354"/>
      <c r="FAF80" s="1354"/>
      <c r="FAG80" s="1354"/>
      <c r="FAH80" s="1354"/>
      <c r="FAI80" s="1354"/>
      <c r="FAJ80" s="1354"/>
      <c r="FAK80" s="1354"/>
      <c r="FAL80" s="1354"/>
      <c r="FAM80" s="1354"/>
      <c r="FAN80" s="1354"/>
      <c r="FAO80" s="1354"/>
      <c r="FAP80" s="1354"/>
      <c r="FAQ80" s="1354"/>
      <c r="FAR80" s="1354"/>
      <c r="FAS80" s="1354"/>
      <c r="FAT80" s="1354"/>
      <c r="FAU80" s="1354"/>
      <c r="FAV80" s="1354"/>
      <c r="FAW80" s="1354"/>
      <c r="FAX80" s="1354"/>
      <c r="FAY80" s="1354"/>
      <c r="FAZ80" s="1354"/>
      <c r="FBA80" s="1354"/>
      <c r="FBB80" s="1354"/>
      <c r="FBC80" s="1354"/>
      <c r="FBD80" s="1354"/>
      <c r="FBE80" s="1354"/>
      <c r="FBF80" s="1354"/>
      <c r="FBG80" s="1354"/>
      <c r="FBH80" s="1354"/>
      <c r="FBI80" s="1354"/>
      <c r="FBJ80" s="1354"/>
      <c r="FBK80" s="1354"/>
      <c r="FBL80" s="1354"/>
      <c r="FBM80" s="1354"/>
      <c r="FBN80" s="1354"/>
      <c r="FBO80" s="1354"/>
      <c r="FBP80" s="1354"/>
      <c r="FBQ80" s="1354"/>
      <c r="FBR80" s="1354"/>
      <c r="FBS80" s="1354"/>
      <c r="FBT80" s="1354"/>
      <c r="FBU80" s="1354"/>
      <c r="FBV80" s="1354"/>
      <c r="FBW80" s="1354"/>
      <c r="FBX80" s="1354"/>
      <c r="FBY80" s="1354"/>
      <c r="FBZ80" s="1354"/>
      <c r="FCA80" s="1354"/>
      <c r="FCB80" s="1354"/>
      <c r="FCC80" s="1354"/>
      <c r="FCD80" s="1354"/>
      <c r="FCE80" s="1354"/>
      <c r="FCF80" s="1354"/>
      <c r="FCG80" s="1354"/>
      <c r="FCH80" s="1354"/>
      <c r="FCI80" s="1354"/>
      <c r="FCJ80" s="1354"/>
      <c r="FCK80" s="1354"/>
      <c r="FCL80" s="1354"/>
      <c r="FCM80" s="1354"/>
      <c r="FCN80" s="1354"/>
      <c r="FCO80" s="1354"/>
      <c r="FCP80" s="1354"/>
      <c r="FCQ80" s="1354"/>
      <c r="FCR80" s="1354"/>
      <c r="FCS80" s="1354"/>
      <c r="FCT80" s="1354"/>
      <c r="FCU80" s="1354"/>
      <c r="FCV80" s="1354"/>
      <c r="FCW80" s="1354"/>
      <c r="FCX80" s="1354"/>
      <c r="FCY80" s="1354"/>
      <c r="FCZ80" s="1354"/>
      <c r="FDA80" s="1354"/>
      <c r="FDB80" s="1354"/>
      <c r="FDC80" s="1354"/>
      <c r="FDD80" s="1354"/>
      <c r="FDE80" s="1354"/>
      <c r="FDF80" s="1354"/>
      <c r="FDG80" s="1354"/>
      <c r="FDH80" s="1354"/>
      <c r="FDI80" s="1354"/>
      <c r="FDJ80" s="1354"/>
      <c r="FDK80" s="1354"/>
      <c r="FDL80" s="1354"/>
      <c r="FDM80" s="1354"/>
      <c r="FDN80" s="1354"/>
      <c r="FDO80" s="1354"/>
      <c r="FDP80" s="1354"/>
      <c r="FDQ80" s="1354"/>
      <c r="FDR80" s="1354"/>
      <c r="FDS80" s="1354"/>
      <c r="FDT80" s="1354"/>
      <c r="FDU80" s="1354"/>
      <c r="FDV80" s="1354"/>
      <c r="FDW80" s="1354"/>
      <c r="FDX80" s="1354"/>
      <c r="FDY80" s="1354"/>
      <c r="FDZ80" s="1354"/>
      <c r="FEA80" s="1354"/>
      <c r="FEB80" s="1354"/>
      <c r="FEC80" s="1354"/>
      <c r="FED80" s="1354"/>
      <c r="FEE80" s="1354"/>
      <c r="FEF80" s="1354"/>
      <c r="FEG80" s="1354"/>
      <c r="FEH80" s="1354"/>
      <c r="FEI80" s="1354"/>
      <c r="FEJ80" s="1354"/>
      <c r="FEK80" s="1354"/>
      <c r="FEL80" s="1354"/>
      <c r="FEM80" s="1354"/>
      <c r="FEN80" s="1354"/>
      <c r="FEO80" s="1354"/>
      <c r="FEP80" s="1354"/>
      <c r="FEQ80" s="1354"/>
      <c r="FER80" s="1354"/>
      <c r="FES80" s="1354"/>
      <c r="FET80" s="1354"/>
      <c r="FEU80" s="1354"/>
      <c r="FEV80" s="1354"/>
      <c r="FEW80" s="1354"/>
      <c r="FEX80" s="1354"/>
      <c r="FEY80" s="1354"/>
      <c r="FEZ80" s="1354"/>
      <c r="FFA80" s="1354"/>
      <c r="FFB80" s="1354"/>
      <c r="FFC80" s="1354"/>
      <c r="FFD80" s="1354"/>
      <c r="FFE80" s="1354"/>
      <c r="FFF80" s="1354"/>
      <c r="FFG80" s="1354"/>
      <c r="FFH80" s="1354"/>
      <c r="FFI80" s="1354"/>
      <c r="FFJ80" s="1354"/>
      <c r="FFK80" s="1354"/>
      <c r="FFL80" s="1354"/>
      <c r="FFM80" s="1354"/>
      <c r="FFN80" s="1354"/>
      <c r="FFO80" s="1354"/>
      <c r="FFP80" s="1354"/>
      <c r="FFQ80" s="1354"/>
      <c r="FFR80" s="1354"/>
      <c r="FFS80" s="1354"/>
      <c r="FFT80" s="1354"/>
      <c r="FFU80" s="1354"/>
      <c r="FFV80" s="1354"/>
      <c r="FFW80" s="1354"/>
      <c r="FFX80" s="1354"/>
      <c r="FFY80" s="1354"/>
      <c r="FFZ80" s="1354"/>
      <c r="FGA80" s="1354"/>
      <c r="FGB80" s="1354"/>
      <c r="FGC80" s="1354"/>
      <c r="FGD80" s="1354"/>
      <c r="FGE80" s="1354"/>
      <c r="FGF80" s="1354"/>
      <c r="FGG80" s="1354"/>
      <c r="FGH80" s="1354"/>
      <c r="FGI80" s="1354"/>
      <c r="FGJ80" s="1354"/>
      <c r="FGK80" s="1354"/>
      <c r="FGL80" s="1354"/>
      <c r="FGM80" s="1354"/>
      <c r="FGN80" s="1354"/>
      <c r="FGO80" s="1354"/>
      <c r="FGP80" s="1354"/>
      <c r="FGQ80" s="1354"/>
      <c r="FGR80" s="1354"/>
      <c r="FGS80" s="1354"/>
      <c r="FGT80" s="1354"/>
      <c r="FGU80" s="1354"/>
      <c r="FGV80" s="1354"/>
      <c r="FGW80" s="1354"/>
      <c r="FGX80" s="1354"/>
      <c r="FGY80" s="1354"/>
      <c r="FGZ80" s="1354"/>
      <c r="FHA80" s="1354"/>
      <c r="FHB80" s="1354"/>
      <c r="FHC80" s="1354"/>
      <c r="FHD80" s="1354"/>
      <c r="FHE80" s="1354"/>
      <c r="FHF80" s="1354"/>
      <c r="FHG80" s="1354"/>
      <c r="FHH80" s="1354"/>
      <c r="FHI80" s="1354"/>
      <c r="FHJ80" s="1354"/>
      <c r="FHK80" s="1354"/>
      <c r="FHL80" s="1354"/>
      <c r="FHM80" s="1354"/>
      <c r="FHN80" s="1354"/>
      <c r="FHO80" s="1354"/>
      <c r="FHP80" s="1354"/>
      <c r="FHQ80" s="1354"/>
      <c r="FHR80" s="1354"/>
      <c r="FHS80" s="1354"/>
      <c r="FHT80" s="1354"/>
      <c r="FHU80" s="1354"/>
      <c r="FHV80" s="1354"/>
      <c r="FHW80" s="1354"/>
      <c r="FHX80" s="1354"/>
      <c r="FHY80" s="1354"/>
      <c r="FHZ80" s="1354"/>
      <c r="FIA80" s="1354"/>
      <c r="FIB80" s="1354"/>
      <c r="FIC80" s="1354"/>
      <c r="FID80" s="1354"/>
      <c r="FIE80" s="1354"/>
      <c r="FIF80" s="1354"/>
      <c r="FIG80" s="1354"/>
      <c r="FIH80" s="1354"/>
      <c r="FII80" s="1354"/>
      <c r="FIJ80" s="1354"/>
      <c r="FIK80" s="1354"/>
      <c r="FIL80" s="1354"/>
      <c r="FIM80" s="1354"/>
      <c r="FIN80" s="1354"/>
      <c r="FIO80" s="1354"/>
      <c r="FIP80" s="1354"/>
      <c r="FIQ80" s="1354"/>
      <c r="FIR80" s="1354"/>
      <c r="FIS80" s="1354"/>
      <c r="FIT80" s="1354"/>
      <c r="FIU80" s="1354"/>
      <c r="FIV80" s="1354"/>
      <c r="FIW80" s="1354"/>
      <c r="FIX80" s="1354"/>
      <c r="FIY80" s="1354"/>
      <c r="FIZ80" s="1354"/>
      <c r="FJA80" s="1354"/>
      <c r="FJB80" s="1354"/>
      <c r="FJC80" s="1354"/>
      <c r="FJD80" s="1354"/>
      <c r="FJE80" s="1354"/>
      <c r="FJF80" s="1354"/>
      <c r="FJG80" s="1354"/>
      <c r="FJH80" s="1354"/>
      <c r="FJI80" s="1354"/>
      <c r="FJJ80" s="1354"/>
      <c r="FJK80" s="1354"/>
      <c r="FJL80" s="1354"/>
      <c r="FJM80" s="1354"/>
      <c r="FJN80" s="1354"/>
      <c r="FJO80" s="1354"/>
      <c r="FJP80" s="1354"/>
      <c r="FJQ80" s="1354"/>
      <c r="FJR80" s="1354"/>
      <c r="FJS80" s="1354"/>
      <c r="FJT80" s="1354"/>
      <c r="FJU80" s="1354"/>
      <c r="FJV80" s="1354"/>
      <c r="FJW80" s="1354"/>
      <c r="FJX80" s="1354"/>
      <c r="FJY80" s="1354"/>
      <c r="FJZ80" s="1354"/>
      <c r="FKA80" s="1354"/>
      <c r="FKB80" s="1354"/>
      <c r="FKC80" s="1354"/>
      <c r="FKD80" s="1354"/>
      <c r="FKE80" s="1354"/>
      <c r="FKF80" s="1354"/>
      <c r="FKG80" s="1354"/>
      <c r="FKH80" s="1354"/>
      <c r="FKI80" s="1354"/>
      <c r="FKJ80" s="1354"/>
      <c r="FKK80" s="1354"/>
      <c r="FKL80" s="1354"/>
      <c r="FKM80" s="1354"/>
      <c r="FKN80" s="1354"/>
      <c r="FKO80" s="1354"/>
      <c r="FKP80" s="1354"/>
      <c r="FKQ80" s="1354"/>
      <c r="FKR80" s="1354"/>
      <c r="FKS80" s="1354"/>
      <c r="FKT80" s="1354"/>
      <c r="FKU80" s="1354"/>
      <c r="FKV80" s="1354"/>
      <c r="FKW80" s="1354"/>
      <c r="FKX80" s="1354"/>
      <c r="FKY80" s="1354"/>
      <c r="FKZ80" s="1354"/>
      <c r="FLA80" s="1354"/>
      <c r="FLB80" s="1354"/>
      <c r="FLC80" s="1354"/>
      <c r="FLD80" s="1354"/>
      <c r="FLE80" s="1354"/>
      <c r="FLF80" s="1354"/>
      <c r="FLG80" s="1354"/>
      <c r="FLH80" s="1354"/>
      <c r="FLI80" s="1354"/>
      <c r="FLJ80" s="1354"/>
      <c r="FLK80" s="1354"/>
      <c r="FLL80" s="1354"/>
      <c r="FLM80" s="1354"/>
      <c r="FLN80" s="1354"/>
      <c r="FLO80" s="1354"/>
      <c r="FLP80" s="1354"/>
      <c r="FLQ80" s="1354"/>
      <c r="FLR80" s="1354"/>
      <c r="FLS80" s="1354"/>
      <c r="FLT80" s="1354"/>
      <c r="FLU80" s="1354"/>
      <c r="FLV80" s="1354"/>
      <c r="FLW80" s="1354"/>
      <c r="FLX80" s="1354"/>
      <c r="FLY80" s="1354"/>
      <c r="FLZ80" s="1354"/>
      <c r="FMA80" s="1354"/>
      <c r="FMB80" s="1354"/>
      <c r="FMC80" s="1354"/>
      <c r="FMD80" s="1354"/>
      <c r="FME80" s="1354"/>
      <c r="FMF80" s="1354"/>
      <c r="FMG80" s="1354"/>
      <c r="FMH80" s="1354"/>
      <c r="FMI80" s="1354"/>
      <c r="FMJ80" s="1354"/>
      <c r="FMK80" s="1354"/>
      <c r="FML80" s="1354"/>
      <c r="FMM80" s="1354"/>
      <c r="FMN80" s="1354"/>
      <c r="FMO80" s="1354"/>
      <c r="FMP80" s="1354"/>
      <c r="FMQ80" s="1354"/>
      <c r="FMR80" s="1354"/>
      <c r="FMS80" s="1354"/>
      <c r="FMT80" s="1354"/>
      <c r="FMU80" s="1354"/>
      <c r="FMV80" s="1354"/>
      <c r="FMW80" s="1354"/>
      <c r="FMX80" s="1354"/>
      <c r="FMY80" s="1354"/>
      <c r="FMZ80" s="1354"/>
      <c r="FNA80" s="1354"/>
      <c r="FNB80" s="1354"/>
      <c r="FNC80" s="1354"/>
      <c r="FND80" s="1354"/>
      <c r="FNE80" s="1354"/>
      <c r="FNF80" s="1354"/>
      <c r="FNG80" s="1354"/>
      <c r="FNH80" s="1354"/>
      <c r="FNI80" s="1354"/>
      <c r="FNJ80" s="1354"/>
      <c r="FNK80" s="1354"/>
      <c r="FNL80" s="1354"/>
      <c r="FNM80" s="1354"/>
      <c r="FNN80" s="1354"/>
      <c r="FNO80" s="1354"/>
      <c r="FNP80" s="1354"/>
      <c r="FNQ80" s="1354"/>
      <c r="FNR80" s="1354"/>
      <c r="FNS80" s="1354"/>
      <c r="FNT80" s="1354"/>
      <c r="FNU80" s="1354"/>
      <c r="FNV80" s="1354"/>
      <c r="FNW80" s="1354"/>
      <c r="FNX80" s="1354"/>
      <c r="FNY80" s="1354"/>
      <c r="FNZ80" s="1354"/>
      <c r="FOA80" s="1354"/>
      <c r="FOB80" s="1354"/>
      <c r="FOC80" s="1354"/>
      <c r="FOD80" s="1354"/>
      <c r="FOE80" s="1354"/>
      <c r="FOF80" s="1354"/>
      <c r="FOG80" s="1354"/>
      <c r="FOH80" s="1354"/>
      <c r="FOI80" s="1354"/>
      <c r="FOJ80" s="1354"/>
      <c r="FOK80" s="1354"/>
      <c r="FOL80" s="1354"/>
      <c r="FOM80" s="1354"/>
      <c r="FON80" s="1354"/>
      <c r="FOO80" s="1354"/>
      <c r="FOP80" s="1354"/>
      <c r="FOQ80" s="1354"/>
      <c r="FOR80" s="1354"/>
      <c r="FOS80" s="1354"/>
      <c r="FOT80" s="1354"/>
      <c r="FOU80" s="1354"/>
      <c r="FOV80" s="1354"/>
      <c r="FOW80" s="1354"/>
      <c r="FOX80" s="1354"/>
      <c r="FOY80" s="1354"/>
      <c r="FOZ80" s="1354"/>
      <c r="FPA80" s="1354"/>
      <c r="FPB80" s="1354"/>
      <c r="FPC80" s="1354"/>
      <c r="FPD80" s="1354"/>
      <c r="FPE80" s="1354"/>
      <c r="FPF80" s="1354"/>
      <c r="FPG80" s="1354"/>
      <c r="FPH80" s="1354"/>
      <c r="FPI80" s="1354"/>
      <c r="FPJ80" s="1354"/>
      <c r="FPK80" s="1354"/>
      <c r="FPL80" s="1354"/>
      <c r="FPM80" s="1354"/>
      <c r="FPN80" s="1354"/>
      <c r="FPO80" s="1354"/>
      <c r="FPP80" s="1354"/>
      <c r="FPQ80" s="1354"/>
      <c r="FPR80" s="1354"/>
      <c r="FPS80" s="1354"/>
      <c r="FPT80" s="1354"/>
      <c r="FPU80" s="1354"/>
      <c r="FPV80" s="1354"/>
      <c r="FPW80" s="1354"/>
      <c r="FPX80" s="1354"/>
      <c r="FPY80" s="1354"/>
      <c r="FPZ80" s="1354"/>
      <c r="FQA80" s="1354"/>
      <c r="FQB80" s="1354"/>
      <c r="FQC80" s="1354"/>
      <c r="FQD80" s="1354"/>
      <c r="FQE80" s="1354"/>
      <c r="FQF80" s="1354"/>
      <c r="FQG80" s="1354"/>
      <c r="FQH80" s="1354"/>
      <c r="FQI80" s="1354"/>
      <c r="FQJ80" s="1354"/>
      <c r="FQK80" s="1354"/>
      <c r="FQL80" s="1354"/>
      <c r="FQM80" s="1354"/>
      <c r="FQN80" s="1354"/>
      <c r="FQO80" s="1354"/>
      <c r="FQP80" s="1354"/>
      <c r="FQQ80" s="1354"/>
      <c r="FQR80" s="1354"/>
      <c r="FQS80" s="1354"/>
      <c r="FQT80" s="1354"/>
      <c r="FQU80" s="1354"/>
      <c r="FQV80" s="1354"/>
      <c r="FQW80" s="1354"/>
      <c r="FQX80" s="1354"/>
      <c r="FQY80" s="1354"/>
      <c r="FQZ80" s="1354"/>
      <c r="FRA80" s="1354"/>
      <c r="FRB80" s="1354"/>
      <c r="FRC80" s="1354"/>
      <c r="FRD80" s="1354"/>
      <c r="FRE80" s="1354"/>
      <c r="FRF80" s="1354"/>
      <c r="FRG80" s="1354"/>
      <c r="FRH80" s="1354"/>
      <c r="FRI80" s="1354"/>
      <c r="FRJ80" s="1354"/>
      <c r="FRK80" s="1354"/>
      <c r="FRL80" s="1354"/>
      <c r="FRM80" s="1354"/>
      <c r="FRN80" s="1354"/>
      <c r="FRO80" s="1354"/>
      <c r="FRP80" s="1354"/>
      <c r="FRQ80" s="1354"/>
      <c r="FRR80" s="1354"/>
      <c r="FRS80" s="1354"/>
      <c r="FRT80" s="1354"/>
      <c r="FRU80" s="1354"/>
      <c r="FRV80" s="1354"/>
      <c r="FRW80" s="1354"/>
      <c r="FRX80" s="1354"/>
      <c r="FRY80" s="1354"/>
      <c r="FRZ80" s="1354"/>
      <c r="FSA80" s="1354"/>
      <c r="FSB80" s="1354"/>
      <c r="FSC80" s="1354"/>
      <c r="FSD80" s="1354"/>
      <c r="FSE80" s="1354"/>
      <c r="FSF80" s="1354"/>
      <c r="FSG80" s="1354"/>
      <c r="FSH80" s="1354"/>
      <c r="FSI80" s="1354"/>
      <c r="FSJ80" s="1354"/>
      <c r="FSK80" s="1354"/>
      <c r="FSL80" s="1354"/>
      <c r="FSM80" s="1354"/>
      <c r="FSN80" s="1354"/>
      <c r="FSO80" s="1354"/>
      <c r="FSP80" s="1354"/>
      <c r="FSQ80" s="1354"/>
      <c r="FSR80" s="1354"/>
      <c r="FSS80" s="1354"/>
      <c r="FST80" s="1354"/>
      <c r="FSU80" s="1354"/>
      <c r="FSV80" s="1354"/>
      <c r="FSW80" s="1354"/>
      <c r="FSX80" s="1354"/>
      <c r="FSY80" s="1354"/>
      <c r="FSZ80" s="1354"/>
      <c r="FTA80" s="1354"/>
      <c r="FTB80" s="1354"/>
      <c r="FTC80" s="1354"/>
      <c r="FTD80" s="1354"/>
      <c r="FTE80" s="1354"/>
      <c r="FTF80" s="1354"/>
      <c r="FTG80" s="1354"/>
      <c r="FTH80" s="1354"/>
      <c r="FTI80" s="1354"/>
      <c r="FTJ80" s="1354"/>
      <c r="FTK80" s="1354"/>
      <c r="FTL80" s="1354"/>
      <c r="FTM80" s="1354"/>
      <c r="FTN80" s="1354"/>
      <c r="FTO80" s="1354"/>
      <c r="FTP80" s="1354"/>
      <c r="FTQ80" s="1354"/>
      <c r="FTR80" s="1354"/>
      <c r="FTS80" s="1354"/>
      <c r="FTT80" s="1354"/>
      <c r="FTU80" s="1354"/>
      <c r="FTV80" s="1354"/>
      <c r="FTW80" s="1354"/>
      <c r="FTX80" s="1354"/>
      <c r="FTY80" s="1354"/>
      <c r="FTZ80" s="1354"/>
      <c r="FUA80" s="1354"/>
      <c r="FUB80" s="1354"/>
      <c r="FUC80" s="1354"/>
      <c r="FUD80" s="1354"/>
      <c r="FUE80" s="1354"/>
      <c r="FUF80" s="1354"/>
      <c r="FUG80" s="1354"/>
      <c r="FUH80" s="1354"/>
      <c r="FUI80" s="1354"/>
      <c r="FUJ80" s="1354"/>
      <c r="FUK80" s="1354"/>
      <c r="FUL80" s="1354"/>
      <c r="FUM80" s="1354"/>
      <c r="FUN80" s="1354"/>
      <c r="FUO80" s="1354"/>
      <c r="FUP80" s="1354"/>
      <c r="FUQ80" s="1354"/>
      <c r="FUR80" s="1354"/>
      <c r="FUS80" s="1354"/>
      <c r="FUT80" s="1354"/>
      <c r="FUU80" s="1354"/>
      <c r="FUV80" s="1354"/>
      <c r="FUW80" s="1354"/>
      <c r="FUX80" s="1354"/>
      <c r="FUY80" s="1354"/>
      <c r="FUZ80" s="1354"/>
      <c r="FVA80" s="1354"/>
      <c r="FVB80" s="1354"/>
      <c r="FVC80" s="1354"/>
      <c r="FVD80" s="1354"/>
      <c r="FVE80" s="1354"/>
      <c r="FVF80" s="1354"/>
      <c r="FVG80" s="1354"/>
      <c r="FVH80" s="1354"/>
      <c r="FVI80" s="1354"/>
      <c r="FVJ80" s="1354"/>
      <c r="FVK80" s="1354"/>
      <c r="FVL80" s="1354"/>
      <c r="FVM80" s="1354"/>
      <c r="FVN80" s="1354"/>
      <c r="FVO80" s="1354"/>
      <c r="FVP80" s="1354"/>
      <c r="FVQ80" s="1354"/>
      <c r="FVR80" s="1354"/>
      <c r="FVS80" s="1354"/>
      <c r="FVT80" s="1354"/>
      <c r="FVU80" s="1354"/>
      <c r="FVV80" s="1354"/>
      <c r="FVW80" s="1354"/>
      <c r="FVX80" s="1354"/>
      <c r="FVY80" s="1354"/>
      <c r="FVZ80" s="1354"/>
      <c r="FWA80" s="1354"/>
      <c r="FWB80" s="1354"/>
      <c r="FWC80" s="1354"/>
      <c r="FWD80" s="1354"/>
      <c r="FWE80" s="1354"/>
      <c r="FWF80" s="1354"/>
      <c r="FWG80" s="1354"/>
      <c r="FWH80" s="1354"/>
      <c r="FWI80" s="1354"/>
      <c r="FWJ80" s="1354"/>
      <c r="FWK80" s="1354"/>
      <c r="FWL80" s="1354"/>
      <c r="FWM80" s="1354"/>
      <c r="FWN80" s="1354"/>
      <c r="FWO80" s="1354"/>
      <c r="FWP80" s="1354"/>
      <c r="FWQ80" s="1354"/>
      <c r="FWR80" s="1354"/>
      <c r="FWS80" s="1354"/>
      <c r="FWT80" s="1354"/>
      <c r="FWU80" s="1354"/>
      <c r="FWV80" s="1354"/>
      <c r="FWW80" s="1354"/>
      <c r="FWX80" s="1354"/>
      <c r="FWY80" s="1354"/>
      <c r="FWZ80" s="1354"/>
      <c r="FXA80" s="1354"/>
      <c r="FXB80" s="1354"/>
      <c r="FXC80" s="1354"/>
      <c r="FXD80" s="1354"/>
      <c r="FXE80" s="1354"/>
      <c r="FXF80" s="1354"/>
      <c r="FXG80" s="1354"/>
      <c r="FXH80" s="1354"/>
      <c r="FXI80" s="1354"/>
      <c r="FXJ80" s="1354"/>
      <c r="FXK80" s="1354"/>
      <c r="FXL80" s="1354"/>
      <c r="FXM80" s="1354"/>
      <c r="FXN80" s="1354"/>
      <c r="FXO80" s="1354"/>
      <c r="FXP80" s="1354"/>
      <c r="FXQ80" s="1354"/>
      <c r="FXR80" s="1354"/>
      <c r="FXS80" s="1354"/>
      <c r="FXT80" s="1354"/>
      <c r="FXU80" s="1354"/>
      <c r="FXV80" s="1354"/>
      <c r="FXW80" s="1354"/>
      <c r="FXX80" s="1354"/>
      <c r="FXY80" s="1354"/>
      <c r="FXZ80" s="1354"/>
      <c r="FYA80" s="1354"/>
      <c r="FYB80" s="1354"/>
      <c r="FYC80" s="1354"/>
      <c r="FYD80" s="1354"/>
      <c r="FYE80" s="1354"/>
      <c r="FYF80" s="1354"/>
      <c r="FYG80" s="1354"/>
      <c r="FYH80" s="1354"/>
      <c r="FYI80" s="1354"/>
      <c r="FYJ80" s="1354"/>
      <c r="FYK80" s="1354"/>
      <c r="FYL80" s="1354"/>
      <c r="FYM80" s="1354"/>
      <c r="FYN80" s="1354"/>
      <c r="FYO80" s="1354"/>
      <c r="FYP80" s="1354"/>
      <c r="FYQ80" s="1354"/>
      <c r="FYR80" s="1354"/>
      <c r="FYS80" s="1354"/>
      <c r="FYT80" s="1354"/>
      <c r="FYU80" s="1354"/>
      <c r="FYV80" s="1354"/>
      <c r="FYW80" s="1354"/>
      <c r="FYX80" s="1354"/>
      <c r="FYY80" s="1354"/>
      <c r="FYZ80" s="1354"/>
      <c r="FZA80" s="1354"/>
      <c r="FZB80" s="1354"/>
      <c r="FZC80" s="1354"/>
      <c r="FZD80" s="1354"/>
      <c r="FZE80" s="1354"/>
      <c r="FZF80" s="1354"/>
      <c r="FZG80" s="1354"/>
      <c r="FZH80" s="1354"/>
      <c r="FZI80" s="1354"/>
      <c r="FZJ80" s="1354"/>
      <c r="FZK80" s="1354"/>
      <c r="FZL80" s="1354"/>
      <c r="FZM80" s="1354"/>
      <c r="FZN80" s="1354"/>
      <c r="FZO80" s="1354"/>
      <c r="FZP80" s="1354"/>
      <c r="FZQ80" s="1354"/>
      <c r="FZR80" s="1354"/>
      <c r="FZS80" s="1354"/>
      <c r="FZT80" s="1354"/>
      <c r="FZU80" s="1354"/>
      <c r="FZV80" s="1354"/>
      <c r="FZW80" s="1354"/>
      <c r="FZX80" s="1354"/>
      <c r="FZY80" s="1354"/>
      <c r="FZZ80" s="1354"/>
      <c r="GAA80" s="1354"/>
      <c r="GAB80" s="1354"/>
      <c r="GAC80" s="1354"/>
      <c r="GAD80" s="1354"/>
      <c r="GAE80" s="1354"/>
      <c r="GAF80" s="1354"/>
      <c r="GAG80" s="1354"/>
      <c r="GAH80" s="1354"/>
      <c r="GAI80" s="1354"/>
      <c r="GAJ80" s="1354"/>
      <c r="GAK80" s="1354"/>
      <c r="GAL80" s="1354"/>
      <c r="GAM80" s="1354"/>
      <c r="GAN80" s="1354"/>
      <c r="GAO80" s="1354"/>
      <c r="GAP80" s="1354"/>
      <c r="GAQ80" s="1354"/>
      <c r="GAR80" s="1354"/>
      <c r="GAS80" s="1354"/>
      <c r="GAT80" s="1354"/>
      <c r="GAU80" s="1354"/>
      <c r="GAV80" s="1354"/>
      <c r="GAW80" s="1354"/>
      <c r="GAX80" s="1354"/>
      <c r="GAY80" s="1354"/>
      <c r="GAZ80" s="1354"/>
      <c r="GBA80" s="1354"/>
      <c r="GBB80" s="1354"/>
      <c r="GBC80" s="1354"/>
      <c r="GBD80" s="1354"/>
      <c r="GBE80" s="1354"/>
      <c r="GBF80" s="1354"/>
      <c r="GBG80" s="1354"/>
      <c r="GBH80" s="1354"/>
      <c r="GBI80" s="1354"/>
      <c r="GBJ80" s="1354"/>
      <c r="GBK80" s="1354"/>
      <c r="GBL80" s="1354"/>
      <c r="GBM80" s="1354"/>
      <c r="GBN80" s="1354"/>
      <c r="GBO80" s="1354"/>
      <c r="GBP80" s="1354"/>
      <c r="GBQ80" s="1354"/>
      <c r="GBR80" s="1354"/>
      <c r="GBS80" s="1354"/>
      <c r="GBT80" s="1354"/>
      <c r="GBU80" s="1354"/>
      <c r="GBV80" s="1354"/>
      <c r="GBW80" s="1354"/>
      <c r="GBX80" s="1354"/>
      <c r="GBY80" s="1354"/>
      <c r="GBZ80" s="1354"/>
      <c r="GCA80" s="1354"/>
      <c r="GCB80" s="1354"/>
      <c r="GCC80" s="1354"/>
      <c r="GCD80" s="1354"/>
      <c r="GCE80" s="1354"/>
      <c r="GCF80" s="1354"/>
      <c r="GCG80" s="1354"/>
      <c r="GCH80" s="1354"/>
      <c r="GCI80" s="1354"/>
      <c r="GCJ80" s="1354"/>
      <c r="GCK80" s="1354"/>
      <c r="GCL80" s="1354"/>
      <c r="GCM80" s="1354"/>
      <c r="GCN80" s="1354"/>
      <c r="GCO80" s="1354"/>
      <c r="GCP80" s="1354"/>
      <c r="GCQ80" s="1354"/>
      <c r="GCR80" s="1354"/>
      <c r="GCS80" s="1354"/>
      <c r="GCT80" s="1354"/>
      <c r="GCU80" s="1354"/>
      <c r="GCV80" s="1354"/>
      <c r="GCW80" s="1354"/>
      <c r="GCX80" s="1354"/>
      <c r="GCY80" s="1354"/>
      <c r="GCZ80" s="1354"/>
      <c r="GDA80" s="1354"/>
      <c r="GDB80" s="1354"/>
      <c r="GDC80" s="1354"/>
      <c r="GDD80" s="1354"/>
      <c r="GDE80" s="1354"/>
      <c r="GDF80" s="1354"/>
      <c r="GDG80" s="1354"/>
      <c r="GDH80" s="1354"/>
      <c r="GDI80" s="1354"/>
      <c r="GDJ80" s="1354"/>
      <c r="GDK80" s="1354"/>
      <c r="GDL80" s="1354"/>
      <c r="GDM80" s="1354"/>
      <c r="GDN80" s="1354"/>
      <c r="GDO80" s="1354"/>
      <c r="GDP80" s="1354"/>
      <c r="GDQ80" s="1354"/>
      <c r="GDR80" s="1354"/>
      <c r="GDS80" s="1354"/>
      <c r="GDT80" s="1354"/>
      <c r="GDU80" s="1354"/>
      <c r="GDV80" s="1354"/>
      <c r="GDW80" s="1354"/>
      <c r="GDX80" s="1354"/>
      <c r="GDY80" s="1354"/>
      <c r="GDZ80" s="1354"/>
      <c r="GEA80" s="1354"/>
      <c r="GEB80" s="1354"/>
      <c r="GEC80" s="1354"/>
      <c r="GED80" s="1354"/>
      <c r="GEE80" s="1354"/>
      <c r="GEF80" s="1354"/>
      <c r="GEG80" s="1354"/>
      <c r="GEH80" s="1354"/>
      <c r="GEI80" s="1354"/>
      <c r="GEJ80" s="1354"/>
      <c r="GEK80" s="1354"/>
      <c r="GEL80" s="1354"/>
      <c r="GEM80" s="1354"/>
      <c r="GEN80" s="1354"/>
      <c r="GEO80" s="1354"/>
      <c r="GEP80" s="1354"/>
      <c r="GEQ80" s="1354"/>
      <c r="GER80" s="1354"/>
      <c r="GES80" s="1354"/>
      <c r="GET80" s="1354"/>
      <c r="GEU80" s="1354"/>
      <c r="GEV80" s="1354"/>
      <c r="GEW80" s="1354"/>
      <c r="GEX80" s="1354"/>
      <c r="GEY80" s="1354"/>
      <c r="GEZ80" s="1354"/>
      <c r="GFA80" s="1354"/>
      <c r="GFB80" s="1354"/>
      <c r="GFC80" s="1354"/>
      <c r="GFD80" s="1354"/>
      <c r="GFE80" s="1354"/>
      <c r="GFF80" s="1354"/>
      <c r="GFG80" s="1354"/>
      <c r="GFH80" s="1354"/>
      <c r="GFI80" s="1354"/>
      <c r="GFJ80" s="1354"/>
      <c r="GFK80" s="1354"/>
      <c r="GFL80" s="1354"/>
      <c r="GFM80" s="1354"/>
      <c r="GFN80" s="1354"/>
      <c r="GFO80" s="1354"/>
      <c r="GFP80" s="1354"/>
      <c r="GFQ80" s="1354"/>
      <c r="GFR80" s="1354"/>
      <c r="GFS80" s="1354"/>
      <c r="GFT80" s="1354"/>
      <c r="GFU80" s="1354"/>
      <c r="GFV80" s="1354"/>
      <c r="GFW80" s="1354"/>
      <c r="GFX80" s="1354"/>
      <c r="GFY80" s="1354"/>
      <c r="GFZ80" s="1354"/>
      <c r="GGA80" s="1354"/>
      <c r="GGB80" s="1354"/>
      <c r="GGC80" s="1354"/>
      <c r="GGD80" s="1354"/>
      <c r="GGE80" s="1354"/>
      <c r="GGF80" s="1354"/>
      <c r="GGG80" s="1354"/>
      <c r="GGH80" s="1354"/>
      <c r="GGI80" s="1354"/>
      <c r="GGJ80" s="1354"/>
      <c r="GGK80" s="1354"/>
      <c r="GGL80" s="1354"/>
      <c r="GGM80" s="1354"/>
      <c r="GGN80" s="1354"/>
      <c r="GGO80" s="1354"/>
      <c r="GGP80" s="1354"/>
      <c r="GGQ80" s="1354"/>
      <c r="GGR80" s="1354"/>
      <c r="GGS80" s="1354"/>
      <c r="GGT80" s="1354"/>
      <c r="GGU80" s="1354"/>
      <c r="GGV80" s="1354"/>
      <c r="GGW80" s="1354"/>
      <c r="GGX80" s="1354"/>
      <c r="GGY80" s="1354"/>
      <c r="GGZ80" s="1354"/>
      <c r="GHA80" s="1354"/>
      <c r="GHB80" s="1354"/>
      <c r="GHC80" s="1354"/>
      <c r="GHD80" s="1354"/>
      <c r="GHE80" s="1354"/>
      <c r="GHF80" s="1354"/>
      <c r="GHG80" s="1354"/>
      <c r="GHH80" s="1354"/>
      <c r="GHI80" s="1354"/>
      <c r="GHJ80" s="1354"/>
      <c r="GHK80" s="1354"/>
      <c r="GHL80" s="1354"/>
      <c r="GHM80" s="1354"/>
      <c r="GHN80" s="1354"/>
      <c r="GHO80" s="1354"/>
      <c r="GHP80" s="1354"/>
      <c r="GHQ80" s="1354"/>
      <c r="GHR80" s="1354"/>
      <c r="GHS80" s="1354"/>
      <c r="GHT80" s="1354"/>
      <c r="GHU80" s="1354"/>
      <c r="GHV80" s="1354"/>
      <c r="GHW80" s="1354"/>
      <c r="GHX80" s="1354"/>
      <c r="GHY80" s="1354"/>
      <c r="GHZ80" s="1354"/>
      <c r="GIA80" s="1354"/>
      <c r="GIB80" s="1354"/>
      <c r="GIC80" s="1354"/>
      <c r="GID80" s="1354"/>
      <c r="GIE80" s="1354"/>
      <c r="GIF80" s="1354"/>
      <c r="GIG80" s="1354"/>
      <c r="GIH80" s="1354"/>
      <c r="GII80" s="1354"/>
      <c r="GIJ80" s="1354"/>
      <c r="GIK80" s="1354"/>
      <c r="GIL80" s="1354"/>
      <c r="GIM80" s="1354"/>
      <c r="GIN80" s="1354"/>
      <c r="GIO80" s="1354"/>
      <c r="GIP80" s="1354"/>
      <c r="GIQ80" s="1354"/>
      <c r="GIR80" s="1354"/>
      <c r="GIS80" s="1354"/>
      <c r="GIT80" s="1354"/>
      <c r="GIU80" s="1354"/>
      <c r="GIV80" s="1354"/>
      <c r="GIW80" s="1354"/>
      <c r="GIX80" s="1354"/>
      <c r="GIY80" s="1354"/>
      <c r="GIZ80" s="1354"/>
      <c r="GJA80" s="1354"/>
      <c r="GJB80" s="1354"/>
      <c r="GJC80" s="1354"/>
      <c r="GJD80" s="1354"/>
      <c r="GJE80" s="1354"/>
      <c r="GJF80" s="1354"/>
      <c r="GJG80" s="1354"/>
      <c r="GJH80" s="1354"/>
      <c r="GJI80" s="1354"/>
      <c r="GJJ80" s="1354"/>
      <c r="GJK80" s="1354"/>
      <c r="GJL80" s="1354"/>
      <c r="GJM80" s="1354"/>
      <c r="GJN80" s="1354"/>
      <c r="GJO80" s="1354"/>
      <c r="GJP80" s="1354"/>
      <c r="GJQ80" s="1354"/>
      <c r="GJR80" s="1354"/>
      <c r="GJS80" s="1354"/>
      <c r="GJT80" s="1354"/>
      <c r="GJU80" s="1354"/>
      <c r="GJV80" s="1354"/>
      <c r="GJW80" s="1354"/>
      <c r="GJX80" s="1354"/>
      <c r="GJY80" s="1354"/>
      <c r="GJZ80" s="1354"/>
      <c r="GKA80" s="1354"/>
      <c r="GKB80" s="1354"/>
      <c r="GKC80" s="1354"/>
      <c r="GKD80" s="1354"/>
      <c r="GKE80" s="1354"/>
      <c r="GKF80" s="1354"/>
      <c r="GKG80" s="1354"/>
      <c r="GKH80" s="1354"/>
      <c r="GKI80" s="1354"/>
      <c r="GKJ80" s="1354"/>
      <c r="GKK80" s="1354"/>
      <c r="GKL80" s="1354"/>
      <c r="GKM80" s="1354"/>
      <c r="GKN80" s="1354"/>
      <c r="GKO80" s="1354"/>
      <c r="GKP80" s="1354"/>
      <c r="GKQ80" s="1354"/>
      <c r="GKR80" s="1354"/>
      <c r="GKS80" s="1354"/>
      <c r="GKT80" s="1354"/>
      <c r="GKU80" s="1354"/>
      <c r="GKV80" s="1354"/>
      <c r="GKW80" s="1354"/>
      <c r="GKX80" s="1354"/>
      <c r="GKY80" s="1354"/>
      <c r="GKZ80" s="1354"/>
      <c r="GLA80" s="1354"/>
      <c r="GLB80" s="1354"/>
      <c r="GLC80" s="1354"/>
      <c r="GLD80" s="1354"/>
      <c r="GLE80" s="1354"/>
      <c r="GLF80" s="1354"/>
      <c r="GLG80" s="1354"/>
      <c r="GLH80" s="1354"/>
      <c r="GLI80" s="1354"/>
      <c r="GLJ80" s="1354"/>
      <c r="GLK80" s="1354"/>
      <c r="GLL80" s="1354"/>
      <c r="GLM80" s="1354"/>
      <c r="GLN80" s="1354"/>
      <c r="GLO80" s="1354"/>
      <c r="GLP80" s="1354"/>
      <c r="GLQ80" s="1354"/>
      <c r="GLR80" s="1354"/>
      <c r="GLS80" s="1354"/>
      <c r="GLT80" s="1354"/>
      <c r="GLU80" s="1354"/>
      <c r="GLV80" s="1354"/>
      <c r="GLW80" s="1354"/>
      <c r="GLX80" s="1354"/>
      <c r="GLY80" s="1354"/>
      <c r="GLZ80" s="1354"/>
      <c r="GMA80" s="1354"/>
      <c r="GMB80" s="1354"/>
      <c r="GMC80" s="1354"/>
      <c r="GMD80" s="1354"/>
      <c r="GME80" s="1354"/>
      <c r="GMF80" s="1354"/>
      <c r="GMG80" s="1354"/>
      <c r="GMH80" s="1354"/>
      <c r="GMI80" s="1354"/>
      <c r="GMJ80" s="1354"/>
      <c r="GMK80" s="1354"/>
      <c r="GML80" s="1354"/>
      <c r="GMM80" s="1354"/>
      <c r="GMN80" s="1354"/>
      <c r="GMO80" s="1354"/>
      <c r="GMP80" s="1354"/>
      <c r="GMQ80" s="1354"/>
      <c r="GMR80" s="1354"/>
      <c r="GMS80" s="1354"/>
      <c r="GMT80" s="1354"/>
      <c r="GMU80" s="1354"/>
      <c r="GMV80" s="1354"/>
      <c r="GMW80" s="1354"/>
      <c r="GMX80" s="1354"/>
      <c r="GMY80" s="1354"/>
      <c r="GMZ80" s="1354"/>
      <c r="GNA80" s="1354"/>
      <c r="GNB80" s="1354"/>
      <c r="GNC80" s="1354"/>
      <c r="GND80" s="1354"/>
      <c r="GNE80" s="1354"/>
      <c r="GNF80" s="1354"/>
      <c r="GNG80" s="1354"/>
      <c r="GNH80" s="1354"/>
      <c r="GNI80" s="1354"/>
      <c r="GNJ80" s="1354"/>
      <c r="GNK80" s="1354"/>
      <c r="GNL80" s="1354"/>
      <c r="GNM80" s="1354"/>
      <c r="GNN80" s="1354"/>
      <c r="GNO80" s="1354"/>
      <c r="GNP80" s="1354"/>
      <c r="GNQ80" s="1354"/>
      <c r="GNR80" s="1354"/>
      <c r="GNS80" s="1354"/>
      <c r="GNT80" s="1354"/>
      <c r="GNU80" s="1354"/>
      <c r="GNV80" s="1354"/>
      <c r="GNW80" s="1354"/>
      <c r="GNX80" s="1354"/>
      <c r="GNY80" s="1354"/>
      <c r="GNZ80" s="1354"/>
      <c r="GOA80" s="1354"/>
      <c r="GOB80" s="1354"/>
      <c r="GOC80" s="1354"/>
      <c r="GOD80" s="1354"/>
      <c r="GOE80" s="1354"/>
      <c r="GOF80" s="1354"/>
      <c r="GOG80" s="1354"/>
      <c r="GOH80" s="1354"/>
      <c r="GOI80" s="1354"/>
      <c r="GOJ80" s="1354"/>
      <c r="GOK80" s="1354"/>
      <c r="GOL80" s="1354"/>
      <c r="GOM80" s="1354"/>
      <c r="GON80" s="1354"/>
      <c r="GOO80" s="1354"/>
      <c r="GOP80" s="1354"/>
      <c r="GOQ80" s="1354"/>
      <c r="GOR80" s="1354"/>
      <c r="GOS80" s="1354"/>
      <c r="GOT80" s="1354"/>
      <c r="GOU80" s="1354"/>
      <c r="GOV80" s="1354"/>
      <c r="GOW80" s="1354"/>
      <c r="GOX80" s="1354"/>
      <c r="GOY80" s="1354"/>
      <c r="GOZ80" s="1354"/>
      <c r="GPA80" s="1354"/>
      <c r="GPB80" s="1354"/>
      <c r="GPC80" s="1354"/>
      <c r="GPD80" s="1354"/>
      <c r="GPE80" s="1354"/>
      <c r="GPF80" s="1354"/>
      <c r="GPG80" s="1354"/>
      <c r="GPH80" s="1354"/>
      <c r="GPI80" s="1354"/>
      <c r="GPJ80" s="1354"/>
      <c r="GPK80" s="1354"/>
      <c r="GPL80" s="1354"/>
      <c r="GPM80" s="1354"/>
      <c r="GPN80" s="1354"/>
      <c r="GPO80" s="1354"/>
      <c r="GPP80" s="1354"/>
      <c r="GPQ80" s="1354"/>
      <c r="GPR80" s="1354"/>
      <c r="GPS80" s="1354"/>
      <c r="GPT80" s="1354"/>
      <c r="GPU80" s="1354"/>
      <c r="GPV80" s="1354"/>
      <c r="GPW80" s="1354"/>
      <c r="GPX80" s="1354"/>
      <c r="GPY80" s="1354"/>
      <c r="GPZ80" s="1354"/>
      <c r="GQA80" s="1354"/>
      <c r="GQB80" s="1354"/>
      <c r="GQC80" s="1354"/>
      <c r="GQD80" s="1354"/>
      <c r="GQE80" s="1354"/>
      <c r="GQF80" s="1354"/>
      <c r="GQG80" s="1354"/>
      <c r="GQH80" s="1354"/>
      <c r="GQI80" s="1354"/>
      <c r="GQJ80" s="1354"/>
      <c r="GQK80" s="1354"/>
      <c r="GQL80" s="1354"/>
      <c r="GQM80" s="1354"/>
      <c r="GQN80" s="1354"/>
      <c r="GQO80" s="1354"/>
      <c r="GQP80" s="1354"/>
      <c r="GQQ80" s="1354"/>
      <c r="GQR80" s="1354"/>
      <c r="GQS80" s="1354"/>
      <c r="GQT80" s="1354"/>
      <c r="GQU80" s="1354"/>
      <c r="GQV80" s="1354"/>
      <c r="GQW80" s="1354"/>
      <c r="GQX80" s="1354"/>
      <c r="GQY80" s="1354"/>
      <c r="GQZ80" s="1354"/>
      <c r="GRA80" s="1354"/>
      <c r="GRB80" s="1354"/>
      <c r="GRC80" s="1354"/>
      <c r="GRD80" s="1354"/>
      <c r="GRE80" s="1354"/>
      <c r="GRF80" s="1354"/>
      <c r="GRG80" s="1354"/>
      <c r="GRH80" s="1354"/>
      <c r="GRI80" s="1354"/>
      <c r="GRJ80" s="1354"/>
      <c r="GRK80" s="1354"/>
      <c r="GRL80" s="1354"/>
      <c r="GRM80" s="1354"/>
      <c r="GRN80" s="1354"/>
      <c r="GRO80" s="1354"/>
      <c r="GRP80" s="1354"/>
      <c r="GRQ80" s="1354"/>
      <c r="GRR80" s="1354"/>
      <c r="GRS80" s="1354"/>
      <c r="GRT80" s="1354"/>
      <c r="GRU80" s="1354"/>
      <c r="GRV80" s="1354"/>
      <c r="GRW80" s="1354"/>
      <c r="GRX80" s="1354"/>
      <c r="GRY80" s="1354"/>
      <c r="GRZ80" s="1354"/>
      <c r="GSA80" s="1354"/>
      <c r="GSB80" s="1354"/>
      <c r="GSC80" s="1354"/>
      <c r="GSD80" s="1354"/>
      <c r="GSE80" s="1354"/>
      <c r="GSF80" s="1354"/>
      <c r="GSG80" s="1354"/>
      <c r="GSH80" s="1354"/>
      <c r="GSI80" s="1354"/>
      <c r="GSJ80" s="1354"/>
      <c r="GSK80" s="1354"/>
      <c r="GSL80" s="1354"/>
      <c r="GSM80" s="1354"/>
      <c r="GSN80" s="1354"/>
      <c r="GSO80" s="1354"/>
      <c r="GSP80" s="1354"/>
      <c r="GSQ80" s="1354"/>
      <c r="GSR80" s="1354"/>
      <c r="GSS80" s="1354"/>
      <c r="GST80" s="1354"/>
      <c r="GSU80" s="1354"/>
      <c r="GSV80" s="1354"/>
      <c r="GSW80" s="1354"/>
      <c r="GSX80" s="1354"/>
      <c r="GSY80" s="1354"/>
      <c r="GSZ80" s="1354"/>
      <c r="GTA80" s="1354"/>
      <c r="GTB80" s="1354"/>
      <c r="GTC80" s="1354"/>
      <c r="GTD80" s="1354"/>
      <c r="GTE80" s="1354"/>
      <c r="GTF80" s="1354"/>
      <c r="GTG80" s="1354"/>
      <c r="GTH80" s="1354"/>
      <c r="GTI80" s="1354"/>
      <c r="GTJ80" s="1354"/>
      <c r="GTK80" s="1354"/>
      <c r="GTL80" s="1354"/>
      <c r="GTM80" s="1354"/>
      <c r="GTN80" s="1354"/>
      <c r="GTO80" s="1354"/>
      <c r="GTP80" s="1354"/>
      <c r="GTQ80" s="1354"/>
      <c r="GTR80" s="1354"/>
      <c r="GTS80" s="1354"/>
      <c r="GTT80" s="1354"/>
      <c r="GTU80" s="1354"/>
      <c r="GTV80" s="1354"/>
      <c r="GTW80" s="1354"/>
      <c r="GTX80" s="1354"/>
      <c r="GTY80" s="1354"/>
      <c r="GTZ80" s="1354"/>
      <c r="GUA80" s="1354"/>
      <c r="GUB80" s="1354"/>
      <c r="GUC80" s="1354"/>
      <c r="GUD80" s="1354"/>
      <c r="GUE80" s="1354"/>
      <c r="GUF80" s="1354"/>
      <c r="GUG80" s="1354"/>
      <c r="GUH80" s="1354"/>
      <c r="GUI80" s="1354"/>
      <c r="GUJ80" s="1354"/>
      <c r="GUK80" s="1354"/>
      <c r="GUL80" s="1354"/>
      <c r="GUM80" s="1354"/>
      <c r="GUN80" s="1354"/>
      <c r="GUO80" s="1354"/>
      <c r="GUP80" s="1354"/>
      <c r="GUQ80" s="1354"/>
      <c r="GUR80" s="1354"/>
      <c r="GUS80" s="1354"/>
      <c r="GUT80" s="1354"/>
      <c r="GUU80" s="1354"/>
      <c r="GUV80" s="1354"/>
      <c r="GUW80" s="1354"/>
      <c r="GUX80" s="1354"/>
      <c r="GUY80" s="1354"/>
      <c r="GUZ80" s="1354"/>
      <c r="GVA80" s="1354"/>
      <c r="GVB80" s="1354"/>
      <c r="GVC80" s="1354"/>
      <c r="GVD80" s="1354"/>
      <c r="GVE80" s="1354"/>
      <c r="GVF80" s="1354"/>
      <c r="GVG80" s="1354"/>
      <c r="GVH80" s="1354"/>
      <c r="GVI80" s="1354"/>
      <c r="GVJ80" s="1354"/>
      <c r="GVK80" s="1354"/>
      <c r="GVL80" s="1354"/>
      <c r="GVM80" s="1354"/>
      <c r="GVN80" s="1354"/>
      <c r="GVO80" s="1354"/>
      <c r="GVP80" s="1354"/>
      <c r="GVQ80" s="1354"/>
      <c r="GVR80" s="1354"/>
      <c r="GVS80" s="1354"/>
      <c r="GVT80" s="1354"/>
      <c r="GVU80" s="1354"/>
      <c r="GVV80" s="1354"/>
      <c r="GVW80" s="1354"/>
      <c r="GVX80" s="1354"/>
      <c r="GVY80" s="1354"/>
      <c r="GVZ80" s="1354"/>
      <c r="GWA80" s="1354"/>
      <c r="GWB80" s="1354"/>
      <c r="GWC80" s="1354"/>
      <c r="GWD80" s="1354"/>
      <c r="GWE80" s="1354"/>
      <c r="GWF80" s="1354"/>
      <c r="GWG80" s="1354"/>
      <c r="GWH80" s="1354"/>
      <c r="GWI80" s="1354"/>
      <c r="GWJ80" s="1354"/>
      <c r="GWK80" s="1354"/>
      <c r="GWL80" s="1354"/>
      <c r="GWM80" s="1354"/>
      <c r="GWN80" s="1354"/>
      <c r="GWO80" s="1354"/>
      <c r="GWP80" s="1354"/>
      <c r="GWQ80" s="1354"/>
      <c r="GWR80" s="1354"/>
      <c r="GWS80" s="1354"/>
      <c r="GWT80" s="1354"/>
      <c r="GWU80" s="1354"/>
      <c r="GWV80" s="1354"/>
      <c r="GWW80" s="1354"/>
      <c r="GWX80" s="1354"/>
      <c r="GWY80" s="1354"/>
      <c r="GWZ80" s="1354"/>
      <c r="GXA80" s="1354"/>
      <c r="GXB80" s="1354"/>
      <c r="GXC80" s="1354"/>
      <c r="GXD80" s="1354"/>
      <c r="GXE80" s="1354"/>
      <c r="GXF80" s="1354"/>
      <c r="GXG80" s="1354"/>
      <c r="GXH80" s="1354"/>
      <c r="GXI80" s="1354"/>
      <c r="GXJ80" s="1354"/>
      <c r="GXK80" s="1354"/>
      <c r="GXL80" s="1354"/>
      <c r="GXM80" s="1354"/>
      <c r="GXN80" s="1354"/>
      <c r="GXO80" s="1354"/>
      <c r="GXP80" s="1354"/>
      <c r="GXQ80" s="1354"/>
      <c r="GXR80" s="1354"/>
      <c r="GXS80" s="1354"/>
      <c r="GXT80" s="1354"/>
      <c r="GXU80" s="1354"/>
      <c r="GXV80" s="1354"/>
      <c r="GXW80" s="1354"/>
      <c r="GXX80" s="1354"/>
      <c r="GXY80" s="1354"/>
      <c r="GXZ80" s="1354"/>
      <c r="GYA80" s="1354"/>
      <c r="GYB80" s="1354"/>
      <c r="GYC80" s="1354"/>
      <c r="GYD80" s="1354"/>
      <c r="GYE80" s="1354"/>
      <c r="GYF80" s="1354"/>
      <c r="GYG80" s="1354"/>
      <c r="GYH80" s="1354"/>
      <c r="GYI80" s="1354"/>
      <c r="GYJ80" s="1354"/>
      <c r="GYK80" s="1354"/>
      <c r="GYL80" s="1354"/>
      <c r="GYM80" s="1354"/>
      <c r="GYN80" s="1354"/>
      <c r="GYO80" s="1354"/>
      <c r="GYP80" s="1354"/>
      <c r="GYQ80" s="1354"/>
      <c r="GYR80" s="1354"/>
      <c r="GYS80" s="1354"/>
      <c r="GYT80" s="1354"/>
      <c r="GYU80" s="1354"/>
      <c r="GYV80" s="1354"/>
      <c r="GYW80" s="1354"/>
      <c r="GYX80" s="1354"/>
      <c r="GYY80" s="1354"/>
      <c r="GYZ80" s="1354"/>
      <c r="GZA80" s="1354"/>
      <c r="GZB80" s="1354"/>
      <c r="GZC80" s="1354"/>
      <c r="GZD80" s="1354"/>
      <c r="GZE80" s="1354"/>
      <c r="GZF80" s="1354"/>
      <c r="GZG80" s="1354"/>
      <c r="GZH80" s="1354"/>
      <c r="GZI80" s="1354"/>
      <c r="GZJ80" s="1354"/>
      <c r="GZK80" s="1354"/>
      <c r="GZL80" s="1354"/>
      <c r="GZM80" s="1354"/>
      <c r="GZN80" s="1354"/>
      <c r="GZO80" s="1354"/>
      <c r="GZP80" s="1354"/>
      <c r="GZQ80" s="1354"/>
      <c r="GZR80" s="1354"/>
      <c r="GZS80" s="1354"/>
      <c r="GZT80" s="1354"/>
      <c r="GZU80" s="1354"/>
      <c r="GZV80" s="1354"/>
      <c r="GZW80" s="1354"/>
      <c r="GZX80" s="1354"/>
      <c r="GZY80" s="1354"/>
      <c r="GZZ80" s="1354"/>
      <c r="HAA80" s="1354"/>
      <c r="HAB80" s="1354"/>
      <c r="HAC80" s="1354"/>
      <c r="HAD80" s="1354"/>
      <c r="HAE80" s="1354"/>
      <c r="HAF80" s="1354"/>
      <c r="HAG80" s="1354"/>
      <c r="HAH80" s="1354"/>
      <c r="HAI80" s="1354"/>
      <c r="HAJ80" s="1354"/>
      <c r="HAK80" s="1354"/>
      <c r="HAL80" s="1354"/>
      <c r="HAM80" s="1354"/>
      <c r="HAN80" s="1354"/>
      <c r="HAO80" s="1354"/>
      <c r="HAP80" s="1354"/>
      <c r="HAQ80" s="1354"/>
      <c r="HAR80" s="1354"/>
      <c r="HAS80" s="1354"/>
      <c r="HAT80" s="1354"/>
      <c r="HAU80" s="1354"/>
      <c r="HAV80" s="1354"/>
      <c r="HAW80" s="1354"/>
      <c r="HAX80" s="1354"/>
      <c r="HAY80" s="1354"/>
      <c r="HAZ80" s="1354"/>
      <c r="HBA80" s="1354"/>
      <c r="HBB80" s="1354"/>
      <c r="HBC80" s="1354"/>
      <c r="HBD80" s="1354"/>
      <c r="HBE80" s="1354"/>
      <c r="HBF80" s="1354"/>
      <c r="HBG80" s="1354"/>
      <c r="HBH80" s="1354"/>
      <c r="HBI80" s="1354"/>
      <c r="HBJ80" s="1354"/>
      <c r="HBK80" s="1354"/>
      <c r="HBL80" s="1354"/>
      <c r="HBM80" s="1354"/>
      <c r="HBN80" s="1354"/>
      <c r="HBO80" s="1354"/>
      <c r="HBP80" s="1354"/>
      <c r="HBQ80" s="1354"/>
      <c r="HBR80" s="1354"/>
      <c r="HBS80" s="1354"/>
      <c r="HBT80" s="1354"/>
      <c r="HBU80" s="1354"/>
      <c r="HBV80" s="1354"/>
      <c r="HBW80" s="1354"/>
      <c r="HBX80" s="1354"/>
      <c r="HBY80" s="1354"/>
      <c r="HBZ80" s="1354"/>
      <c r="HCA80" s="1354"/>
      <c r="HCB80" s="1354"/>
      <c r="HCC80" s="1354"/>
      <c r="HCD80" s="1354"/>
      <c r="HCE80" s="1354"/>
      <c r="HCF80" s="1354"/>
      <c r="HCG80" s="1354"/>
      <c r="HCH80" s="1354"/>
      <c r="HCI80" s="1354"/>
      <c r="HCJ80" s="1354"/>
      <c r="HCK80" s="1354"/>
      <c r="HCL80" s="1354"/>
      <c r="HCM80" s="1354"/>
      <c r="HCN80" s="1354"/>
      <c r="HCO80" s="1354"/>
      <c r="HCP80" s="1354"/>
      <c r="HCQ80" s="1354"/>
      <c r="HCR80" s="1354"/>
      <c r="HCS80" s="1354"/>
      <c r="HCT80" s="1354"/>
      <c r="HCU80" s="1354"/>
      <c r="HCV80" s="1354"/>
      <c r="HCW80" s="1354"/>
      <c r="HCX80" s="1354"/>
      <c r="HCY80" s="1354"/>
      <c r="HCZ80" s="1354"/>
      <c r="HDA80" s="1354"/>
      <c r="HDB80" s="1354"/>
      <c r="HDC80" s="1354"/>
      <c r="HDD80" s="1354"/>
      <c r="HDE80" s="1354"/>
      <c r="HDF80" s="1354"/>
      <c r="HDG80" s="1354"/>
      <c r="HDH80" s="1354"/>
      <c r="HDI80" s="1354"/>
      <c r="HDJ80" s="1354"/>
      <c r="HDK80" s="1354"/>
      <c r="HDL80" s="1354"/>
      <c r="HDM80" s="1354"/>
      <c r="HDN80" s="1354"/>
      <c r="HDO80" s="1354"/>
      <c r="HDP80" s="1354"/>
      <c r="HDQ80" s="1354"/>
      <c r="HDR80" s="1354"/>
      <c r="HDS80" s="1354"/>
      <c r="HDT80" s="1354"/>
      <c r="HDU80" s="1354"/>
      <c r="HDV80" s="1354"/>
      <c r="HDW80" s="1354"/>
      <c r="HDX80" s="1354"/>
      <c r="HDY80" s="1354"/>
      <c r="HDZ80" s="1354"/>
      <c r="HEA80" s="1354"/>
      <c r="HEB80" s="1354"/>
      <c r="HEC80" s="1354"/>
      <c r="HED80" s="1354"/>
      <c r="HEE80" s="1354"/>
      <c r="HEF80" s="1354"/>
      <c r="HEG80" s="1354"/>
      <c r="HEH80" s="1354"/>
      <c r="HEI80" s="1354"/>
      <c r="HEJ80" s="1354"/>
      <c r="HEK80" s="1354"/>
      <c r="HEL80" s="1354"/>
      <c r="HEM80" s="1354"/>
      <c r="HEN80" s="1354"/>
      <c r="HEO80" s="1354"/>
      <c r="HEP80" s="1354"/>
      <c r="HEQ80" s="1354"/>
      <c r="HER80" s="1354"/>
      <c r="HES80" s="1354"/>
      <c r="HET80" s="1354"/>
      <c r="HEU80" s="1354"/>
      <c r="HEV80" s="1354"/>
      <c r="HEW80" s="1354"/>
      <c r="HEX80" s="1354"/>
      <c r="HEY80" s="1354"/>
      <c r="HEZ80" s="1354"/>
      <c r="HFA80" s="1354"/>
      <c r="HFB80" s="1354"/>
      <c r="HFC80" s="1354"/>
      <c r="HFD80" s="1354"/>
      <c r="HFE80" s="1354"/>
      <c r="HFF80" s="1354"/>
      <c r="HFG80" s="1354"/>
      <c r="HFH80" s="1354"/>
      <c r="HFI80" s="1354"/>
      <c r="HFJ80" s="1354"/>
      <c r="HFK80" s="1354"/>
      <c r="HFL80" s="1354"/>
      <c r="HFM80" s="1354"/>
      <c r="HFN80" s="1354"/>
      <c r="HFO80" s="1354"/>
      <c r="HFP80" s="1354"/>
      <c r="HFQ80" s="1354"/>
      <c r="HFR80" s="1354"/>
      <c r="HFS80" s="1354"/>
      <c r="HFT80" s="1354"/>
      <c r="HFU80" s="1354"/>
      <c r="HFV80" s="1354"/>
      <c r="HFW80" s="1354"/>
      <c r="HFX80" s="1354"/>
      <c r="HFY80" s="1354"/>
      <c r="HFZ80" s="1354"/>
      <c r="HGA80" s="1354"/>
      <c r="HGB80" s="1354"/>
      <c r="HGC80" s="1354"/>
      <c r="HGD80" s="1354"/>
      <c r="HGE80" s="1354"/>
      <c r="HGF80" s="1354"/>
      <c r="HGG80" s="1354"/>
      <c r="HGH80" s="1354"/>
      <c r="HGI80" s="1354"/>
      <c r="HGJ80" s="1354"/>
      <c r="HGK80" s="1354"/>
      <c r="HGL80" s="1354"/>
      <c r="HGM80" s="1354"/>
      <c r="HGN80" s="1354"/>
      <c r="HGO80" s="1354"/>
      <c r="HGP80" s="1354"/>
      <c r="HGQ80" s="1354"/>
      <c r="HGR80" s="1354"/>
      <c r="HGS80" s="1354"/>
      <c r="HGT80" s="1354"/>
      <c r="HGU80" s="1354"/>
      <c r="HGV80" s="1354"/>
      <c r="HGW80" s="1354"/>
      <c r="HGX80" s="1354"/>
      <c r="HGY80" s="1354"/>
      <c r="HGZ80" s="1354"/>
      <c r="HHA80" s="1354"/>
      <c r="HHB80" s="1354"/>
      <c r="HHC80" s="1354"/>
      <c r="HHD80" s="1354"/>
      <c r="HHE80" s="1354"/>
      <c r="HHF80" s="1354"/>
      <c r="HHG80" s="1354"/>
      <c r="HHH80" s="1354"/>
      <c r="HHI80" s="1354"/>
      <c r="HHJ80" s="1354"/>
      <c r="HHK80" s="1354"/>
      <c r="HHL80" s="1354"/>
      <c r="HHM80" s="1354"/>
      <c r="HHN80" s="1354"/>
      <c r="HHO80" s="1354"/>
      <c r="HHP80" s="1354"/>
      <c r="HHQ80" s="1354"/>
      <c r="HHR80" s="1354"/>
      <c r="HHS80" s="1354"/>
      <c r="HHT80" s="1354"/>
      <c r="HHU80" s="1354"/>
      <c r="HHV80" s="1354"/>
      <c r="HHW80" s="1354"/>
      <c r="HHX80" s="1354"/>
      <c r="HHY80" s="1354"/>
      <c r="HHZ80" s="1354"/>
      <c r="HIA80" s="1354"/>
      <c r="HIB80" s="1354"/>
      <c r="HIC80" s="1354"/>
      <c r="HID80" s="1354"/>
      <c r="HIE80" s="1354"/>
      <c r="HIF80" s="1354"/>
      <c r="HIG80" s="1354"/>
      <c r="HIH80" s="1354"/>
      <c r="HII80" s="1354"/>
      <c r="HIJ80" s="1354"/>
      <c r="HIK80" s="1354"/>
      <c r="HIL80" s="1354"/>
      <c r="HIM80" s="1354"/>
      <c r="HIN80" s="1354"/>
      <c r="HIO80" s="1354"/>
      <c r="HIP80" s="1354"/>
      <c r="HIQ80" s="1354"/>
      <c r="HIR80" s="1354"/>
      <c r="HIS80" s="1354"/>
      <c r="HIT80" s="1354"/>
      <c r="HIU80" s="1354"/>
      <c r="HIV80" s="1354"/>
      <c r="HIW80" s="1354"/>
      <c r="HIX80" s="1354"/>
      <c r="HIY80" s="1354"/>
      <c r="HIZ80" s="1354"/>
      <c r="HJA80" s="1354"/>
      <c r="HJB80" s="1354"/>
      <c r="HJC80" s="1354"/>
      <c r="HJD80" s="1354"/>
      <c r="HJE80" s="1354"/>
      <c r="HJF80" s="1354"/>
      <c r="HJG80" s="1354"/>
      <c r="HJH80" s="1354"/>
      <c r="HJI80" s="1354"/>
      <c r="HJJ80" s="1354"/>
      <c r="HJK80" s="1354"/>
      <c r="HJL80" s="1354"/>
      <c r="HJM80" s="1354"/>
      <c r="HJN80" s="1354"/>
      <c r="HJO80" s="1354"/>
      <c r="HJP80" s="1354"/>
      <c r="HJQ80" s="1354"/>
      <c r="HJR80" s="1354"/>
      <c r="HJS80" s="1354"/>
      <c r="HJT80" s="1354"/>
      <c r="HJU80" s="1354"/>
      <c r="HJV80" s="1354"/>
      <c r="HJW80" s="1354"/>
      <c r="HJX80" s="1354"/>
      <c r="HJY80" s="1354"/>
      <c r="HJZ80" s="1354"/>
      <c r="HKA80" s="1354"/>
      <c r="HKB80" s="1354"/>
      <c r="HKC80" s="1354"/>
      <c r="HKD80" s="1354"/>
      <c r="HKE80" s="1354"/>
      <c r="HKF80" s="1354"/>
      <c r="HKG80" s="1354"/>
      <c r="HKH80" s="1354"/>
      <c r="HKI80" s="1354"/>
      <c r="HKJ80" s="1354"/>
      <c r="HKK80" s="1354"/>
      <c r="HKL80" s="1354"/>
      <c r="HKM80" s="1354"/>
      <c r="HKN80" s="1354"/>
      <c r="HKO80" s="1354"/>
      <c r="HKP80" s="1354"/>
      <c r="HKQ80" s="1354"/>
      <c r="HKR80" s="1354"/>
      <c r="HKS80" s="1354"/>
      <c r="HKT80" s="1354"/>
      <c r="HKU80" s="1354"/>
      <c r="HKV80" s="1354"/>
      <c r="HKW80" s="1354"/>
      <c r="HKX80" s="1354"/>
      <c r="HKY80" s="1354"/>
      <c r="HKZ80" s="1354"/>
      <c r="HLA80" s="1354"/>
      <c r="HLB80" s="1354"/>
      <c r="HLC80" s="1354"/>
      <c r="HLD80" s="1354"/>
      <c r="HLE80" s="1354"/>
      <c r="HLF80" s="1354"/>
      <c r="HLG80" s="1354"/>
      <c r="HLH80" s="1354"/>
      <c r="HLI80" s="1354"/>
      <c r="HLJ80" s="1354"/>
      <c r="HLK80" s="1354"/>
      <c r="HLL80" s="1354"/>
      <c r="HLM80" s="1354"/>
      <c r="HLN80" s="1354"/>
      <c r="HLO80" s="1354"/>
      <c r="HLP80" s="1354"/>
      <c r="HLQ80" s="1354"/>
      <c r="HLR80" s="1354"/>
      <c r="HLS80" s="1354"/>
      <c r="HLT80" s="1354"/>
      <c r="HLU80" s="1354"/>
      <c r="HLV80" s="1354"/>
      <c r="HLW80" s="1354"/>
      <c r="HLX80" s="1354"/>
      <c r="HLY80" s="1354"/>
      <c r="HLZ80" s="1354"/>
      <c r="HMA80" s="1354"/>
      <c r="HMB80" s="1354"/>
      <c r="HMC80" s="1354"/>
      <c r="HMD80" s="1354"/>
      <c r="HME80" s="1354"/>
      <c r="HMF80" s="1354"/>
      <c r="HMG80" s="1354"/>
      <c r="HMH80" s="1354"/>
      <c r="HMI80" s="1354"/>
      <c r="HMJ80" s="1354"/>
      <c r="HMK80" s="1354"/>
      <c r="HML80" s="1354"/>
      <c r="HMM80" s="1354"/>
      <c r="HMN80" s="1354"/>
      <c r="HMO80" s="1354"/>
      <c r="HMP80" s="1354"/>
      <c r="HMQ80" s="1354"/>
      <c r="HMR80" s="1354"/>
      <c r="HMS80" s="1354"/>
      <c r="HMT80" s="1354"/>
      <c r="HMU80" s="1354"/>
      <c r="HMV80" s="1354"/>
      <c r="HMW80" s="1354"/>
      <c r="HMX80" s="1354"/>
      <c r="HMY80" s="1354"/>
      <c r="HMZ80" s="1354"/>
      <c r="HNA80" s="1354"/>
      <c r="HNB80" s="1354"/>
      <c r="HNC80" s="1354"/>
      <c r="HND80" s="1354"/>
      <c r="HNE80" s="1354"/>
      <c r="HNF80" s="1354"/>
      <c r="HNG80" s="1354"/>
      <c r="HNH80" s="1354"/>
      <c r="HNI80" s="1354"/>
      <c r="HNJ80" s="1354"/>
      <c r="HNK80" s="1354"/>
      <c r="HNL80" s="1354"/>
      <c r="HNM80" s="1354"/>
      <c r="HNN80" s="1354"/>
      <c r="HNO80" s="1354"/>
      <c r="HNP80" s="1354"/>
      <c r="HNQ80" s="1354"/>
      <c r="HNR80" s="1354"/>
      <c r="HNS80" s="1354"/>
      <c r="HNT80" s="1354"/>
      <c r="HNU80" s="1354"/>
      <c r="HNV80" s="1354"/>
      <c r="HNW80" s="1354"/>
      <c r="HNX80" s="1354"/>
      <c r="HNY80" s="1354"/>
      <c r="HNZ80" s="1354"/>
      <c r="HOA80" s="1354"/>
      <c r="HOB80" s="1354"/>
      <c r="HOC80" s="1354"/>
      <c r="HOD80" s="1354"/>
      <c r="HOE80" s="1354"/>
      <c r="HOF80" s="1354"/>
      <c r="HOG80" s="1354"/>
      <c r="HOH80" s="1354"/>
      <c r="HOI80" s="1354"/>
      <c r="HOJ80" s="1354"/>
      <c r="HOK80" s="1354"/>
      <c r="HOL80" s="1354"/>
      <c r="HOM80" s="1354"/>
      <c r="HON80" s="1354"/>
      <c r="HOO80" s="1354"/>
      <c r="HOP80" s="1354"/>
      <c r="HOQ80" s="1354"/>
      <c r="HOR80" s="1354"/>
      <c r="HOS80" s="1354"/>
      <c r="HOT80" s="1354"/>
      <c r="HOU80" s="1354"/>
      <c r="HOV80" s="1354"/>
      <c r="HOW80" s="1354"/>
      <c r="HOX80" s="1354"/>
      <c r="HOY80" s="1354"/>
      <c r="HOZ80" s="1354"/>
      <c r="HPA80" s="1354"/>
      <c r="HPB80" s="1354"/>
      <c r="HPC80" s="1354"/>
      <c r="HPD80" s="1354"/>
      <c r="HPE80" s="1354"/>
      <c r="HPF80" s="1354"/>
      <c r="HPG80" s="1354"/>
      <c r="HPH80" s="1354"/>
      <c r="HPI80" s="1354"/>
      <c r="HPJ80" s="1354"/>
      <c r="HPK80" s="1354"/>
      <c r="HPL80" s="1354"/>
      <c r="HPM80" s="1354"/>
      <c r="HPN80" s="1354"/>
      <c r="HPO80" s="1354"/>
      <c r="HPP80" s="1354"/>
      <c r="HPQ80" s="1354"/>
      <c r="HPR80" s="1354"/>
      <c r="HPS80" s="1354"/>
      <c r="HPT80" s="1354"/>
      <c r="HPU80" s="1354"/>
      <c r="HPV80" s="1354"/>
      <c r="HPW80" s="1354"/>
      <c r="HPX80" s="1354"/>
      <c r="HPY80" s="1354"/>
      <c r="HPZ80" s="1354"/>
      <c r="HQA80" s="1354"/>
      <c r="HQB80" s="1354"/>
      <c r="HQC80" s="1354"/>
      <c r="HQD80" s="1354"/>
      <c r="HQE80" s="1354"/>
      <c r="HQF80" s="1354"/>
      <c r="HQG80" s="1354"/>
      <c r="HQH80" s="1354"/>
      <c r="HQI80" s="1354"/>
      <c r="HQJ80" s="1354"/>
      <c r="HQK80" s="1354"/>
      <c r="HQL80" s="1354"/>
      <c r="HQM80" s="1354"/>
      <c r="HQN80" s="1354"/>
      <c r="HQO80" s="1354"/>
      <c r="HQP80" s="1354"/>
      <c r="HQQ80" s="1354"/>
      <c r="HQR80" s="1354"/>
      <c r="HQS80" s="1354"/>
      <c r="HQT80" s="1354"/>
      <c r="HQU80" s="1354"/>
      <c r="HQV80" s="1354"/>
      <c r="HQW80" s="1354"/>
      <c r="HQX80" s="1354"/>
      <c r="HQY80" s="1354"/>
      <c r="HQZ80" s="1354"/>
      <c r="HRA80" s="1354"/>
      <c r="HRB80" s="1354"/>
      <c r="HRC80" s="1354"/>
      <c r="HRD80" s="1354"/>
      <c r="HRE80" s="1354"/>
      <c r="HRF80" s="1354"/>
      <c r="HRG80" s="1354"/>
      <c r="HRH80" s="1354"/>
      <c r="HRI80" s="1354"/>
      <c r="HRJ80" s="1354"/>
      <c r="HRK80" s="1354"/>
      <c r="HRL80" s="1354"/>
      <c r="HRM80" s="1354"/>
      <c r="HRN80" s="1354"/>
      <c r="HRO80" s="1354"/>
      <c r="HRP80" s="1354"/>
      <c r="HRQ80" s="1354"/>
      <c r="HRR80" s="1354"/>
      <c r="HRS80" s="1354"/>
      <c r="HRT80" s="1354"/>
      <c r="HRU80" s="1354"/>
      <c r="HRV80" s="1354"/>
      <c r="HRW80" s="1354"/>
      <c r="HRX80" s="1354"/>
      <c r="HRY80" s="1354"/>
      <c r="HRZ80" s="1354"/>
      <c r="HSA80" s="1354"/>
      <c r="HSB80" s="1354"/>
      <c r="HSC80" s="1354"/>
      <c r="HSD80" s="1354"/>
      <c r="HSE80" s="1354"/>
      <c r="HSF80" s="1354"/>
      <c r="HSG80" s="1354"/>
      <c r="HSH80" s="1354"/>
      <c r="HSI80" s="1354"/>
      <c r="HSJ80" s="1354"/>
      <c r="HSK80" s="1354"/>
      <c r="HSL80" s="1354"/>
      <c r="HSM80" s="1354"/>
      <c r="HSN80" s="1354"/>
      <c r="HSO80" s="1354"/>
      <c r="HSP80" s="1354"/>
      <c r="HSQ80" s="1354"/>
      <c r="HSR80" s="1354"/>
      <c r="HSS80" s="1354"/>
      <c r="HST80" s="1354"/>
      <c r="HSU80" s="1354"/>
      <c r="HSV80" s="1354"/>
      <c r="HSW80" s="1354"/>
      <c r="HSX80" s="1354"/>
      <c r="HSY80" s="1354"/>
      <c r="HSZ80" s="1354"/>
      <c r="HTA80" s="1354"/>
      <c r="HTB80" s="1354"/>
      <c r="HTC80" s="1354"/>
      <c r="HTD80" s="1354"/>
      <c r="HTE80" s="1354"/>
      <c r="HTF80" s="1354"/>
      <c r="HTG80" s="1354"/>
      <c r="HTH80" s="1354"/>
      <c r="HTI80" s="1354"/>
      <c r="HTJ80" s="1354"/>
      <c r="HTK80" s="1354"/>
      <c r="HTL80" s="1354"/>
      <c r="HTM80" s="1354"/>
      <c r="HTN80" s="1354"/>
      <c r="HTO80" s="1354"/>
      <c r="HTP80" s="1354"/>
      <c r="HTQ80" s="1354"/>
      <c r="HTR80" s="1354"/>
      <c r="HTS80" s="1354"/>
      <c r="HTT80" s="1354"/>
      <c r="HTU80" s="1354"/>
      <c r="HTV80" s="1354"/>
      <c r="HTW80" s="1354"/>
      <c r="HTX80" s="1354"/>
      <c r="HTY80" s="1354"/>
      <c r="HTZ80" s="1354"/>
      <c r="HUA80" s="1354"/>
      <c r="HUB80" s="1354"/>
      <c r="HUC80" s="1354"/>
      <c r="HUD80" s="1354"/>
      <c r="HUE80" s="1354"/>
      <c r="HUF80" s="1354"/>
      <c r="HUG80" s="1354"/>
      <c r="HUH80" s="1354"/>
      <c r="HUI80" s="1354"/>
      <c r="HUJ80" s="1354"/>
      <c r="HUK80" s="1354"/>
      <c r="HUL80" s="1354"/>
      <c r="HUM80" s="1354"/>
      <c r="HUN80" s="1354"/>
      <c r="HUO80" s="1354"/>
      <c r="HUP80" s="1354"/>
      <c r="HUQ80" s="1354"/>
      <c r="HUR80" s="1354"/>
      <c r="HUS80" s="1354"/>
      <c r="HUT80" s="1354"/>
      <c r="HUU80" s="1354"/>
      <c r="HUV80" s="1354"/>
      <c r="HUW80" s="1354"/>
      <c r="HUX80" s="1354"/>
      <c r="HUY80" s="1354"/>
      <c r="HUZ80" s="1354"/>
      <c r="HVA80" s="1354"/>
      <c r="HVB80" s="1354"/>
      <c r="HVC80" s="1354"/>
      <c r="HVD80" s="1354"/>
      <c r="HVE80" s="1354"/>
      <c r="HVF80" s="1354"/>
      <c r="HVG80" s="1354"/>
      <c r="HVH80" s="1354"/>
      <c r="HVI80" s="1354"/>
      <c r="HVJ80" s="1354"/>
      <c r="HVK80" s="1354"/>
      <c r="HVL80" s="1354"/>
      <c r="HVM80" s="1354"/>
      <c r="HVN80" s="1354"/>
      <c r="HVO80" s="1354"/>
      <c r="HVP80" s="1354"/>
      <c r="HVQ80" s="1354"/>
      <c r="HVR80" s="1354"/>
      <c r="HVS80" s="1354"/>
      <c r="HVT80" s="1354"/>
      <c r="HVU80" s="1354"/>
      <c r="HVV80" s="1354"/>
      <c r="HVW80" s="1354"/>
      <c r="HVX80" s="1354"/>
      <c r="HVY80" s="1354"/>
      <c r="HVZ80" s="1354"/>
      <c r="HWA80" s="1354"/>
      <c r="HWB80" s="1354"/>
      <c r="HWC80" s="1354"/>
      <c r="HWD80" s="1354"/>
      <c r="HWE80" s="1354"/>
      <c r="HWF80" s="1354"/>
      <c r="HWG80" s="1354"/>
      <c r="HWH80" s="1354"/>
      <c r="HWI80" s="1354"/>
      <c r="HWJ80" s="1354"/>
      <c r="HWK80" s="1354"/>
      <c r="HWL80" s="1354"/>
      <c r="HWM80" s="1354"/>
      <c r="HWN80" s="1354"/>
      <c r="HWO80" s="1354"/>
      <c r="HWP80" s="1354"/>
      <c r="HWQ80" s="1354"/>
      <c r="HWR80" s="1354"/>
      <c r="HWS80" s="1354"/>
      <c r="HWT80" s="1354"/>
      <c r="HWU80" s="1354"/>
      <c r="HWV80" s="1354"/>
      <c r="HWW80" s="1354"/>
      <c r="HWX80" s="1354"/>
      <c r="HWY80" s="1354"/>
      <c r="HWZ80" s="1354"/>
      <c r="HXA80" s="1354"/>
      <c r="HXB80" s="1354"/>
      <c r="HXC80" s="1354"/>
      <c r="HXD80" s="1354"/>
      <c r="HXE80" s="1354"/>
      <c r="HXF80" s="1354"/>
      <c r="HXG80" s="1354"/>
      <c r="HXH80" s="1354"/>
      <c r="HXI80" s="1354"/>
      <c r="HXJ80" s="1354"/>
      <c r="HXK80" s="1354"/>
      <c r="HXL80" s="1354"/>
      <c r="HXM80" s="1354"/>
      <c r="HXN80" s="1354"/>
      <c r="HXO80" s="1354"/>
      <c r="HXP80" s="1354"/>
      <c r="HXQ80" s="1354"/>
      <c r="HXR80" s="1354"/>
      <c r="HXS80" s="1354"/>
      <c r="HXT80" s="1354"/>
      <c r="HXU80" s="1354"/>
      <c r="HXV80" s="1354"/>
      <c r="HXW80" s="1354"/>
      <c r="HXX80" s="1354"/>
      <c r="HXY80" s="1354"/>
      <c r="HXZ80" s="1354"/>
      <c r="HYA80" s="1354"/>
      <c r="HYB80" s="1354"/>
      <c r="HYC80" s="1354"/>
      <c r="HYD80" s="1354"/>
      <c r="HYE80" s="1354"/>
      <c r="HYF80" s="1354"/>
      <c r="HYG80" s="1354"/>
      <c r="HYH80" s="1354"/>
      <c r="HYI80" s="1354"/>
      <c r="HYJ80" s="1354"/>
      <c r="HYK80" s="1354"/>
      <c r="HYL80" s="1354"/>
      <c r="HYM80" s="1354"/>
      <c r="HYN80" s="1354"/>
      <c r="HYO80" s="1354"/>
      <c r="HYP80" s="1354"/>
      <c r="HYQ80" s="1354"/>
      <c r="HYR80" s="1354"/>
      <c r="HYS80" s="1354"/>
      <c r="HYT80" s="1354"/>
      <c r="HYU80" s="1354"/>
      <c r="HYV80" s="1354"/>
      <c r="HYW80" s="1354"/>
      <c r="HYX80" s="1354"/>
      <c r="HYY80" s="1354"/>
      <c r="HYZ80" s="1354"/>
      <c r="HZA80" s="1354"/>
      <c r="HZB80" s="1354"/>
      <c r="HZC80" s="1354"/>
      <c r="HZD80" s="1354"/>
      <c r="HZE80" s="1354"/>
      <c r="HZF80" s="1354"/>
      <c r="HZG80" s="1354"/>
      <c r="HZH80" s="1354"/>
      <c r="HZI80" s="1354"/>
      <c r="HZJ80" s="1354"/>
      <c r="HZK80" s="1354"/>
      <c r="HZL80" s="1354"/>
      <c r="HZM80" s="1354"/>
      <c r="HZN80" s="1354"/>
      <c r="HZO80" s="1354"/>
      <c r="HZP80" s="1354"/>
      <c r="HZQ80" s="1354"/>
      <c r="HZR80" s="1354"/>
      <c r="HZS80" s="1354"/>
      <c r="HZT80" s="1354"/>
      <c r="HZU80" s="1354"/>
      <c r="HZV80" s="1354"/>
      <c r="HZW80" s="1354"/>
      <c r="HZX80" s="1354"/>
      <c r="HZY80" s="1354"/>
      <c r="HZZ80" s="1354"/>
      <c r="IAA80" s="1354"/>
      <c r="IAB80" s="1354"/>
      <c r="IAC80" s="1354"/>
      <c r="IAD80" s="1354"/>
      <c r="IAE80" s="1354"/>
      <c r="IAF80" s="1354"/>
      <c r="IAG80" s="1354"/>
      <c r="IAH80" s="1354"/>
      <c r="IAI80" s="1354"/>
      <c r="IAJ80" s="1354"/>
      <c r="IAK80" s="1354"/>
      <c r="IAL80" s="1354"/>
      <c r="IAM80" s="1354"/>
      <c r="IAN80" s="1354"/>
      <c r="IAO80" s="1354"/>
      <c r="IAP80" s="1354"/>
      <c r="IAQ80" s="1354"/>
      <c r="IAR80" s="1354"/>
      <c r="IAS80" s="1354"/>
      <c r="IAT80" s="1354"/>
      <c r="IAU80" s="1354"/>
      <c r="IAV80" s="1354"/>
      <c r="IAW80" s="1354"/>
      <c r="IAX80" s="1354"/>
      <c r="IAY80" s="1354"/>
      <c r="IAZ80" s="1354"/>
      <c r="IBA80" s="1354"/>
      <c r="IBB80" s="1354"/>
      <c r="IBC80" s="1354"/>
      <c r="IBD80" s="1354"/>
      <c r="IBE80" s="1354"/>
      <c r="IBF80" s="1354"/>
      <c r="IBG80" s="1354"/>
      <c r="IBH80" s="1354"/>
      <c r="IBI80" s="1354"/>
      <c r="IBJ80" s="1354"/>
      <c r="IBK80" s="1354"/>
      <c r="IBL80" s="1354"/>
      <c r="IBM80" s="1354"/>
      <c r="IBN80" s="1354"/>
      <c r="IBO80" s="1354"/>
      <c r="IBP80" s="1354"/>
      <c r="IBQ80" s="1354"/>
      <c r="IBR80" s="1354"/>
      <c r="IBS80" s="1354"/>
      <c r="IBT80" s="1354"/>
      <c r="IBU80" s="1354"/>
      <c r="IBV80" s="1354"/>
      <c r="IBW80" s="1354"/>
      <c r="IBX80" s="1354"/>
      <c r="IBY80" s="1354"/>
      <c r="IBZ80" s="1354"/>
      <c r="ICA80" s="1354"/>
      <c r="ICB80" s="1354"/>
      <c r="ICC80" s="1354"/>
      <c r="ICD80" s="1354"/>
      <c r="ICE80" s="1354"/>
      <c r="ICF80" s="1354"/>
      <c r="ICG80" s="1354"/>
      <c r="ICH80" s="1354"/>
      <c r="ICI80" s="1354"/>
      <c r="ICJ80" s="1354"/>
      <c r="ICK80" s="1354"/>
      <c r="ICL80" s="1354"/>
      <c r="ICM80" s="1354"/>
      <c r="ICN80" s="1354"/>
      <c r="ICO80" s="1354"/>
      <c r="ICP80" s="1354"/>
      <c r="ICQ80" s="1354"/>
      <c r="ICR80" s="1354"/>
      <c r="ICS80" s="1354"/>
      <c r="ICT80" s="1354"/>
      <c r="ICU80" s="1354"/>
      <c r="ICV80" s="1354"/>
      <c r="ICW80" s="1354"/>
      <c r="ICX80" s="1354"/>
      <c r="ICY80" s="1354"/>
      <c r="ICZ80" s="1354"/>
      <c r="IDA80" s="1354"/>
      <c r="IDB80" s="1354"/>
      <c r="IDC80" s="1354"/>
      <c r="IDD80" s="1354"/>
      <c r="IDE80" s="1354"/>
      <c r="IDF80" s="1354"/>
      <c r="IDG80" s="1354"/>
      <c r="IDH80" s="1354"/>
      <c r="IDI80" s="1354"/>
      <c r="IDJ80" s="1354"/>
      <c r="IDK80" s="1354"/>
      <c r="IDL80" s="1354"/>
      <c r="IDM80" s="1354"/>
      <c r="IDN80" s="1354"/>
      <c r="IDO80" s="1354"/>
      <c r="IDP80" s="1354"/>
      <c r="IDQ80" s="1354"/>
      <c r="IDR80" s="1354"/>
      <c r="IDS80" s="1354"/>
      <c r="IDT80" s="1354"/>
      <c r="IDU80" s="1354"/>
      <c r="IDV80" s="1354"/>
      <c r="IDW80" s="1354"/>
      <c r="IDX80" s="1354"/>
      <c r="IDY80" s="1354"/>
      <c r="IDZ80" s="1354"/>
      <c r="IEA80" s="1354"/>
      <c r="IEB80" s="1354"/>
      <c r="IEC80" s="1354"/>
      <c r="IED80" s="1354"/>
      <c r="IEE80" s="1354"/>
      <c r="IEF80" s="1354"/>
      <c r="IEG80" s="1354"/>
      <c r="IEH80" s="1354"/>
      <c r="IEI80" s="1354"/>
      <c r="IEJ80" s="1354"/>
      <c r="IEK80" s="1354"/>
      <c r="IEL80" s="1354"/>
      <c r="IEM80" s="1354"/>
      <c r="IEN80" s="1354"/>
      <c r="IEO80" s="1354"/>
      <c r="IEP80" s="1354"/>
      <c r="IEQ80" s="1354"/>
      <c r="IER80" s="1354"/>
      <c r="IES80" s="1354"/>
      <c r="IET80" s="1354"/>
      <c r="IEU80" s="1354"/>
      <c r="IEV80" s="1354"/>
      <c r="IEW80" s="1354"/>
      <c r="IEX80" s="1354"/>
      <c r="IEY80" s="1354"/>
      <c r="IEZ80" s="1354"/>
      <c r="IFA80" s="1354"/>
      <c r="IFB80" s="1354"/>
      <c r="IFC80" s="1354"/>
      <c r="IFD80" s="1354"/>
      <c r="IFE80" s="1354"/>
      <c r="IFF80" s="1354"/>
      <c r="IFG80" s="1354"/>
      <c r="IFH80" s="1354"/>
      <c r="IFI80" s="1354"/>
      <c r="IFJ80" s="1354"/>
      <c r="IFK80" s="1354"/>
      <c r="IFL80" s="1354"/>
      <c r="IFM80" s="1354"/>
      <c r="IFN80" s="1354"/>
      <c r="IFO80" s="1354"/>
      <c r="IFP80" s="1354"/>
      <c r="IFQ80" s="1354"/>
      <c r="IFR80" s="1354"/>
      <c r="IFS80" s="1354"/>
      <c r="IFT80" s="1354"/>
      <c r="IFU80" s="1354"/>
      <c r="IFV80" s="1354"/>
      <c r="IFW80" s="1354"/>
      <c r="IFX80" s="1354"/>
      <c r="IFY80" s="1354"/>
      <c r="IFZ80" s="1354"/>
      <c r="IGA80" s="1354"/>
      <c r="IGB80" s="1354"/>
      <c r="IGC80" s="1354"/>
      <c r="IGD80" s="1354"/>
      <c r="IGE80" s="1354"/>
      <c r="IGF80" s="1354"/>
      <c r="IGG80" s="1354"/>
      <c r="IGH80" s="1354"/>
      <c r="IGI80" s="1354"/>
      <c r="IGJ80" s="1354"/>
      <c r="IGK80" s="1354"/>
      <c r="IGL80" s="1354"/>
      <c r="IGM80" s="1354"/>
      <c r="IGN80" s="1354"/>
      <c r="IGO80" s="1354"/>
      <c r="IGP80" s="1354"/>
      <c r="IGQ80" s="1354"/>
      <c r="IGR80" s="1354"/>
      <c r="IGS80" s="1354"/>
      <c r="IGT80" s="1354"/>
      <c r="IGU80" s="1354"/>
      <c r="IGV80" s="1354"/>
      <c r="IGW80" s="1354"/>
      <c r="IGX80" s="1354"/>
      <c r="IGY80" s="1354"/>
      <c r="IGZ80" s="1354"/>
      <c r="IHA80" s="1354"/>
      <c r="IHB80" s="1354"/>
      <c r="IHC80" s="1354"/>
      <c r="IHD80" s="1354"/>
      <c r="IHE80" s="1354"/>
      <c r="IHF80" s="1354"/>
      <c r="IHG80" s="1354"/>
      <c r="IHH80" s="1354"/>
      <c r="IHI80" s="1354"/>
      <c r="IHJ80" s="1354"/>
      <c r="IHK80" s="1354"/>
      <c r="IHL80" s="1354"/>
      <c r="IHM80" s="1354"/>
      <c r="IHN80" s="1354"/>
      <c r="IHO80" s="1354"/>
      <c r="IHP80" s="1354"/>
      <c r="IHQ80" s="1354"/>
      <c r="IHR80" s="1354"/>
      <c r="IHS80" s="1354"/>
      <c r="IHT80" s="1354"/>
      <c r="IHU80" s="1354"/>
      <c r="IHV80" s="1354"/>
      <c r="IHW80" s="1354"/>
      <c r="IHX80" s="1354"/>
      <c r="IHY80" s="1354"/>
      <c r="IHZ80" s="1354"/>
      <c r="IIA80" s="1354"/>
      <c r="IIB80" s="1354"/>
      <c r="IIC80" s="1354"/>
      <c r="IID80" s="1354"/>
      <c r="IIE80" s="1354"/>
      <c r="IIF80" s="1354"/>
      <c r="IIG80" s="1354"/>
      <c r="IIH80" s="1354"/>
      <c r="III80" s="1354"/>
      <c r="IIJ80" s="1354"/>
      <c r="IIK80" s="1354"/>
      <c r="IIL80" s="1354"/>
      <c r="IIM80" s="1354"/>
      <c r="IIN80" s="1354"/>
      <c r="IIO80" s="1354"/>
      <c r="IIP80" s="1354"/>
      <c r="IIQ80" s="1354"/>
      <c r="IIR80" s="1354"/>
      <c r="IIS80" s="1354"/>
      <c r="IIT80" s="1354"/>
      <c r="IIU80" s="1354"/>
      <c r="IIV80" s="1354"/>
      <c r="IIW80" s="1354"/>
      <c r="IIX80" s="1354"/>
      <c r="IIY80" s="1354"/>
      <c r="IIZ80" s="1354"/>
      <c r="IJA80" s="1354"/>
      <c r="IJB80" s="1354"/>
      <c r="IJC80" s="1354"/>
      <c r="IJD80" s="1354"/>
      <c r="IJE80" s="1354"/>
      <c r="IJF80" s="1354"/>
      <c r="IJG80" s="1354"/>
      <c r="IJH80" s="1354"/>
      <c r="IJI80" s="1354"/>
      <c r="IJJ80" s="1354"/>
      <c r="IJK80" s="1354"/>
      <c r="IJL80" s="1354"/>
      <c r="IJM80" s="1354"/>
      <c r="IJN80" s="1354"/>
      <c r="IJO80" s="1354"/>
      <c r="IJP80" s="1354"/>
      <c r="IJQ80" s="1354"/>
      <c r="IJR80" s="1354"/>
      <c r="IJS80" s="1354"/>
      <c r="IJT80" s="1354"/>
      <c r="IJU80" s="1354"/>
      <c r="IJV80" s="1354"/>
      <c r="IJW80" s="1354"/>
      <c r="IJX80" s="1354"/>
      <c r="IJY80" s="1354"/>
      <c r="IJZ80" s="1354"/>
      <c r="IKA80" s="1354"/>
      <c r="IKB80" s="1354"/>
      <c r="IKC80" s="1354"/>
      <c r="IKD80" s="1354"/>
      <c r="IKE80" s="1354"/>
      <c r="IKF80" s="1354"/>
      <c r="IKG80" s="1354"/>
      <c r="IKH80" s="1354"/>
      <c r="IKI80" s="1354"/>
      <c r="IKJ80" s="1354"/>
      <c r="IKK80" s="1354"/>
      <c r="IKL80" s="1354"/>
      <c r="IKM80" s="1354"/>
      <c r="IKN80" s="1354"/>
      <c r="IKO80" s="1354"/>
      <c r="IKP80" s="1354"/>
      <c r="IKQ80" s="1354"/>
      <c r="IKR80" s="1354"/>
      <c r="IKS80" s="1354"/>
      <c r="IKT80" s="1354"/>
      <c r="IKU80" s="1354"/>
      <c r="IKV80" s="1354"/>
      <c r="IKW80" s="1354"/>
      <c r="IKX80" s="1354"/>
      <c r="IKY80" s="1354"/>
      <c r="IKZ80" s="1354"/>
      <c r="ILA80" s="1354"/>
      <c r="ILB80" s="1354"/>
      <c r="ILC80" s="1354"/>
      <c r="ILD80" s="1354"/>
      <c r="ILE80" s="1354"/>
      <c r="ILF80" s="1354"/>
      <c r="ILG80" s="1354"/>
      <c r="ILH80" s="1354"/>
      <c r="ILI80" s="1354"/>
      <c r="ILJ80" s="1354"/>
      <c r="ILK80" s="1354"/>
      <c r="ILL80" s="1354"/>
      <c r="ILM80" s="1354"/>
      <c r="ILN80" s="1354"/>
      <c r="ILO80" s="1354"/>
      <c r="ILP80" s="1354"/>
      <c r="ILQ80" s="1354"/>
      <c r="ILR80" s="1354"/>
      <c r="ILS80" s="1354"/>
      <c r="ILT80" s="1354"/>
      <c r="ILU80" s="1354"/>
      <c r="ILV80" s="1354"/>
      <c r="ILW80" s="1354"/>
      <c r="ILX80" s="1354"/>
      <c r="ILY80" s="1354"/>
      <c r="ILZ80" s="1354"/>
      <c r="IMA80" s="1354"/>
      <c r="IMB80" s="1354"/>
      <c r="IMC80" s="1354"/>
      <c r="IMD80" s="1354"/>
      <c r="IME80" s="1354"/>
      <c r="IMF80" s="1354"/>
      <c r="IMG80" s="1354"/>
      <c r="IMH80" s="1354"/>
      <c r="IMI80" s="1354"/>
      <c r="IMJ80" s="1354"/>
      <c r="IMK80" s="1354"/>
      <c r="IML80" s="1354"/>
      <c r="IMM80" s="1354"/>
      <c r="IMN80" s="1354"/>
      <c r="IMO80" s="1354"/>
      <c r="IMP80" s="1354"/>
      <c r="IMQ80" s="1354"/>
      <c r="IMR80" s="1354"/>
      <c r="IMS80" s="1354"/>
      <c r="IMT80" s="1354"/>
      <c r="IMU80" s="1354"/>
      <c r="IMV80" s="1354"/>
      <c r="IMW80" s="1354"/>
      <c r="IMX80" s="1354"/>
      <c r="IMY80" s="1354"/>
      <c r="IMZ80" s="1354"/>
      <c r="INA80" s="1354"/>
      <c r="INB80" s="1354"/>
      <c r="INC80" s="1354"/>
      <c r="IND80" s="1354"/>
      <c r="INE80" s="1354"/>
      <c r="INF80" s="1354"/>
      <c r="ING80" s="1354"/>
      <c r="INH80" s="1354"/>
      <c r="INI80" s="1354"/>
      <c r="INJ80" s="1354"/>
      <c r="INK80" s="1354"/>
      <c r="INL80" s="1354"/>
      <c r="INM80" s="1354"/>
      <c r="INN80" s="1354"/>
      <c r="INO80" s="1354"/>
      <c r="INP80" s="1354"/>
      <c r="INQ80" s="1354"/>
      <c r="INR80" s="1354"/>
      <c r="INS80" s="1354"/>
      <c r="INT80" s="1354"/>
      <c r="INU80" s="1354"/>
      <c r="INV80" s="1354"/>
      <c r="INW80" s="1354"/>
      <c r="INX80" s="1354"/>
      <c r="INY80" s="1354"/>
      <c r="INZ80" s="1354"/>
      <c r="IOA80" s="1354"/>
      <c r="IOB80" s="1354"/>
      <c r="IOC80" s="1354"/>
      <c r="IOD80" s="1354"/>
      <c r="IOE80" s="1354"/>
      <c r="IOF80" s="1354"/>
      <c r="IOG80" s="1354"/>
      <c r="IOH80" s="1354"/>
      <c r="IOI80" s="1354"/>
      <c r="IOJ80" s="1354"/>
      <c r="IOK80" s="1354"/>
      <c r="IOL80" s="1354"/>
      <c r="IOM80" s="1354"/>
      <c r="ION80" s="1354"/>
      <c r="IOO80" s="1354"/>
      <c r="IOP80" s="1354"/>
      <c r="IOQ80" s="1354"/>
      <c r="IOR80" s="1354"/>
      <c r="IOS80" s="1354"/>
      <c r="IOT80" s="1354"/>
      <c r="IOU80" s="1354"/>
      <c r="IOV80" s="1354"/>
      <c r="IOW80" s="1354"/>
      <c r="IOX80" s="1354"/>
      <c r="IOY80" s="1354"/>
      <c r="IOZ80" s="1354"/>
      <c r="IPA80" s="1354"/>
      <c r="IPB80" s="1354"/>
      <c r="IPC80" s="1354"/>
      <c r="IPD80" s="1354"/>
      <c r="IPE80" s="1354"/>
      <c r="IPF80" s="1354"/>
      <c r="IPG80" s="1354"/>
      <c r="IPH80" s="1354"/>
      <c r="IPI80" s="1354"/>
      <c r="IPJ80" s="1354"/>
      <c r="IPK80" s="1354"/>
      <c r="IPL80" s="1354"/>
      <c r="IPM80" s="1354"/>
      <c r="IPN80" s="1354"/>
      <c r="IPO80" s="1354"/>
      <c r="IPP80" s="1354"/>
      <c r="IPQ80" s="1354"/>
      <c r="IPR80" s="1354"/>
      <c r="IPS80" s="1354"/>
      <c r="IPT80" s="1354"/>
      <c r="IPU80" s="1354"/>
      <c r="IPV80" s="1354"/>
      <c r="IPW80" s="1354"/>
      <c r="IPX80" s="1354"/>
      <c r="IPY80" s="1354"/>
      <c r="IPZ80" s="1354"/>
      <c r="IQA80" s="1354"/>
      <c r="IQB80" s="1354"/>
      <c r="IQC80" s="1354"/>
      <c r="IQD80" s="1354"/>
      <c r="IQE80" s="1354"/>
      <c r="IQF80" s="1354"/>
      <c r="IQG80" s="1354"/>
      <c r="IQH80" s="1354"/>
      <c r="IQI80" s="1354"/>
      <c r="IQJ80" s="1354"/>
      <c r="IQK80" s="1354"/>
      <c r="IQL80" s="1354"/>
      <c r="IQM80" s="1354"/>
      <c r="IQN80" s="1354"/>
      <c r="IQO80" s="1354"/>
      <c r="IQP80" s="1354"/>
      <c r="IQQ80" s="1354"/>
      <c r="IQR80" s="1354"/>
      <c r="IQS80" s="1354"/>
      <c r="IQT80" s="1354"/>
      <c r="IQU80" s="1354"/>
      <c r="IQV80" s="1354"/>
      <c r="IQW80" s="1354"/>
      <c r="IQX80" s="1354"/>
      <c r="IQY80" s="1354"/>
      <c r="IQZ80" s="1354"/>
      <c r="IRA80" s="1354"/>
      <c r="IRB80" s="1354"/>
      <c r="IRC80" s="1354"/>
      <c r="IRD80" s="1354"/>
      <c r="IRE80" s="1354"/>
      <c r="IRF80" s="1354"/>
      <c r="IRG80" s="1354"/>
      <c r="IRH80" s="1354"/>
      <c r="IRI80" s="1354"/>
      <c r="IRJ80" s="1354"/>
      <c r="IRK80" s="1354"/>
      <c r="IRL80" s="1354"/>
      <c r="IRM80" s="1354"/>
      <c r="IRN80" s="1354"/>
      <c r="IRO80" s="1354"/>
      <c r="IRP80" s="1354"/>
      <c r="IRQ80" s="1354"/>
      <c r="IRR80" s="1354"/>
      <c r="IRS80" s="1354"/>
      <c r="IRT80" s="1354"/>
      <c r="IRU80" s="1354"/>
      <c r="IRV80" s="1354"/>
      <c r="IRW80" s="1354"/>
      <c r="IRX80" s="1354"/>
      <c r="IRY80" s="1354"/>
      <c r="IRZ80" s="1354"/>
      <c r="ISA80" s="1354"/>
      <c r="ISB80" s="1354"/>
      <c r="ISC80" s="1354"/>
      <c r="ISD80" s="1354"/>
      <c r="ISE80" s="1354"/>
      <c r="ISF80" s="1354"/>
      <c r="ISG80" s="1354"/>
      <c r="ISH80" s="1354"/>
      <c r="ISI80" s="1354"/>
      <c r="ISJ80" s="1354"/>
      <c r="ISK80" s="1354"/>
      <c r="ISL80" s="1354"/>
      <c r="ISM80" s="1354"/>
      <c r="ISN80" s="1354"/>
      <c r="ISO80" s="1354"/>
      <c r="ISP80" s="1354"/>
      <c r="ISQ80" s="1354"/>
      <c r="ISR80" s="1354"/>
      <c r="ISS80" s="1354"/>
      <c r="IST80" s="1354"/>
      <c r="ISU80" s="1354"/>
      <c r="ISV80" s="1354"/>
      <c r="ISW80" s="1354"/>
      <c r="ISX80" s="1354"/>
      <c r="ISY80" s="1354"/>
      <c r="ISZ80" s="1354"/>
      <c r="ITA80" s="1354"/>
      <c r="ITB80" s="1354"/>
      <c r="ITC80" s="1354"/>
      <c r="ITD80" s="1354"/>
      <c r="ITE80" s="1354"/>
      <c r="ITF80" s="1354"/>
      <c r="ITG80" s="1354"/>
      <c r="ITH80" s="1354"/>
      <c r="ITI80" s="1354"/>
      <c r="ITJ80" s="1354"/>
      <c r="ITK80" s="1354"/>
      <c r="ITL80" s="1354"/>
      <c r="ITM80" s="1354"/>
      <c r="ITN80" s="1354"/>
      <c r="ITO80" s="1354"/>
      <c r="ITP80" s="1354"/>
      <c r="ITQ80" s="1354"/>
      <c r="ITR80" s="1354"/>
      <c r="ITS80" s="1354"/>
      <c r="ITT80" s="1354"/>
      <c r="ITU80" s="1354"/>
      <c r="ITV80" s="1354"/>
      <c r="ITW80" s="1354"/>
      <c r="ITX80" s="1354"/>
      <c r="ITY80" s="1354"/>
      <c r="ITZ80" s="1354"/>
      <c r="IUA80" s="1354"/>
      <c r="IUB80" s="1354"/>
      <c r="IUC80" s="1354"/>
      <c r="IUD80" s="1354"/>
      <c r="IUE80" s="1354"/>
      <c r="IUF80" s="1354"/>
      <c r="IUG80" s="1354"/>
      <c r="IUH80" s="1354"/>
      <c r="IUI80" s="1354"/>
      <c r="IUJ80" s="1354"/>
      <c r="IUK80" s="1354"/>
      <c r="IUL80" s="1354"/>
      <c r="IUM80" s="1354"/>
      <c r="IUN80" s="1354"/>
      <c r="IUO80" s="1354"/>
      <c r="IUP80" s="1354"/>
      <c r="IUQ80" s="1354"/>
      <c r="IUR80" s="1354"/>
      <c r="IUS80" s="1354"/>
      <c r="IUT80" s="1354"/>
      <c r="IUU80" s="1354"/>
      <c r="IUV80" s="1354"/>
      <c r="IUW80" s="1354"/>
      <c r="IUX80" s="1354"/>
      <c r="IUY80" s="1354"/>
      <c r="IUZ80" s="1354"/>
      <c r="IVA80" s="1354"/>
      <c r="IVB80" s="1354"/>
      <c r="IVC80" s="1354"/>
      <c r="IVD80" s="1354"/>
      <c r="IVE80" s="1354"/>
      <c r="IVF80" s="1354"/>
      <c r="IVG80" s="1354"/>
      <c r="IVH80" s="1354"/>
      <c r="IVI80" s="1354"/>
      <c r="IVJ80" s="1354"/>
      <c r="IVK80" s="1354"/>
      <c r="IVL80" s="1354"/>
      <c r="IVM80" s="1354"/>
      <c r="IVN80" s="1354"/>
      <c r="IVO80" s="1354"/>
      <c r="IVP80" s="1354"/>
      <c r="IVQ80" s="1354"/>
      <c r="IVR80" s="1354"/>
      <c r="IVS80" s="1354"/>
      <c r="IVT80" s="1354"/>
      <c r="IVU80" s="1354"/>
      <c r="IVV80" s="1354"/>
      <c r="IVW80" s="1354"/>
      <c r="IVX80" s="1354"/>
      <c r="IVY80" s="1354"/>
      <c r="IVZ80" s="1354"/>
      <c r="IWA80" s="1354"/>
      <c r="IWB80" s="1354"/>
      <c r="IWC80" s="1354"/>
      <c r="IWD80" s="1354"/>
      <c r="IWE80" s="1354"/>
      <c r="IWF80" s="1354"/>
      <c r="IWG80" s="1354"/>
      <c r="IWH80" s="1354"/>
      <c r="IWI80" s="1354"/>
      <c r="IWJ80" s="1354"/>
      <c r="IWK80" s="1354"/>
      <c r="IWL80" s="1354"/>
      <c r="IWM80" s="1354"/>
      <c r="IWN80" s="1354"/>
      <c r="IWO80" s="1354"/>
      <c r="IWP80" s="1354"/>
      <c r="IWQ80" s="1354"/>
      <c r="IWR80" s="1354"/>
      <c r="IWS80" s="1354"/>
      <c r="IWT80" s="1354"/>
      <c r="IWU80" s="1354"/>
      <c r="IWV80" s="1354"/>
      <c r="IWW80" s="1354"/>
      <c r="IWX80" s="1354"/>
      <c r="IWY80" s="1354"/>
      <c r="IWZ80" s="1354"/>
      <c r="IXA80" s="1354"/>
      <c r="IXB80" s="1354"/>
      <c r="IXC80" s="1354"/>
      <c r="IXD80" s="1354"/>
      <c r="IXE80" s="1354"/>
      <c r="IXF80" s="1354"/>
      <c r="IXG80" s="1354"/>
      <c r="IXH80" s="1354"/>
      <c r="IXI80" s="1354"/>
      <c r="IXJ80" s="1354"/>
      <c r="IXK80" s="1354"/>
      <c r="IXL80" s="1354"/>
      <c r="IXM80" s="1354"/>
      <c r="IXN80" s="1354"/>
      <c r="IXO80" s="1354"/>
      <c r="IXP80" s="1354"/>
      <c r="IXQ80" s="1354"/>
      <c r="IXR80" s="1354"/>
      <c r="IXS80" s="1354"/>
      <c r="IXT80" s="1354"/>
      <c r="IXU80" s="1354"/>
      <c r="IXV80" s="1354"/>
      <c r="IXW80" s="1354"/>
      <c r="IXX80" s="1354"/>
      <c r="IXY80" s="1354"/>
      <c r="IXZ80" s="1354"/>
      <c r="IYA80" s="1354"/>
      <c r="IYB80" s="1354"/>
      <c r="IYC80" s="1354"/>
      <c r="IYD80" s="1354"/>
      <c r="IYE80" s="1354"/>
      <c r="IYF80" s="1354"/>
      <c r="IYG80" s="1354"/>
      <c r="IYH80" s="1354"/>
      <c r="IYI80" s="1354"/>
      <c r="IYJ80" s="1354"/>
      <c r="IYK80" s="1354"/>
      <c r="IYL80" s="1354"/>
      <c r="IYM80" s="1354"/>
      <c r="IYN80" s="1354"/>
      <c r="IYO80" s="1354"/>
      <c r="IYP80" s="1354"/>
      <c r="IYQ80" s="1354"/>
      <c r="IYR80" s="1354"/>
      <c r="IYS80" s="1354"/>
      <c r="IYT80" s="1354"/>
      <c r="IYU80" s="1354"/>
      <c r="IYV80" s="1354"/>
      <c r="IYW80" s="1354"/>
      <c r="IYX80" s="1354"/>
      <c r="IYY80" s="1354"/>
      <c r="IYZ80" s="1354"/>
      <c r="IZA80" s="1354"/>
      <c r="IZB80" s="1354"/>
      <c r="IZC80" s="1354"/>
      <c r="IZD80" s="1354"/>
      <c r="IZE80" s="1354"/>
      <c r="IZF80" s="1354"/>
      <c r="IZG80" s="1354"/>
      <c r="IZH80" s="1354"/>
      <c r="IZI80" s="1354"/>
      <c r="IZJ80" s="1354"/>
      <c r="IZK80" s="1354"/>
      <c r="IZL80" s="1354"/>
      <c r="IZM80" s="1354"/>
      <c r="IZN80" s="1354"/>
      <c r="IZO80" s="1354"/>
      <c r="IZP80" s="1354"/>
      <c r="IZQ80" s="1354"/>
      <c r="IZR80" s="1354"/>
      <c r="IZS80" s="1354"/>
      <c r="IZT80" s="1354"/>
      <c r="IZU80" s="1354"/>
      <c r="IZV80" s="1354"/>
      <c r="IZW80" s="1354"/>
      <c r="IZX80" s="1354"/>
      <c r="IZY80" s="1354"/>
      <c r="IZZ80" s="1354"/>
      <c r="JAA80" s="1354"/>
      <c r="JAB80" s="1354"/>
      <c r="JAC80" s="1354"/>
      <c r="JAD80" s="1354"/>
      <c r="JAE80" s="1354"/>
      <c r="JAF80" s="1354"/>
      <c r="JAG80" s="1354"/>
      <c r="JAH80" s="1354"/>
      <c r="JAI80" s="1354"/>
      <c r="JAJ80" s="1354"/>
      <c r="JAK80" s="1354"/>
      <c r="JAL80" s="1354"/>
      <c r="JAM80" s="1354"/>
      <c r="JAN80" s="1354"/>
      <c r="JAO80" s="1354"/>
      <c r="JAP80" s="1354"/>
      <c r="JAQ80" s="1354"/>
      <c r="JAR80" s="1354"/>
      <c r="JAS80" s="1354"/>
      <c r="JAT80" s="1354"/>
      <c r="JAU80" s="1354"/>
      <c r="JAV80" s="1354"/>
      <c r="JAW80" s="1354"/>
      <c r="JAX80" s="1354"/>
      <c r="JAY80" s="1354"/>
      <c r="JAZ80" s="1354"/>
      <c r="JBA80" s="1354"/>
      <c r="JBB80" s="1354"/>
      <c r="JBC80" s="1354"/>
      <c r="JBD80" s="1354"/>
      <c r="JBE80" s="1354"/>
      <c r="JBF80" s="1354"/>
      <c r="JBG80" s="1354"/>
      <c r="JBH80" s="1354"/>
      <c r="JBI80" s="1354"/>
      <c r="JBJ80" s="1354"/>
      <c r="JBK80" s="1354"/>
      <c r="JBL80" s="1354"/>
      <c r="JBM80" s="1354"/>
      <c r="JBN80" s="1354"/>
      <c r="JBO80" s="1354"/>
      <c r="JBP80" s="1354"/>
      <c r="JBQ80" s="1354"/>
      <c r="JBR80" s="1354"/>
      <c r="JBS80" s="1354"/>
      <c r="JBT80" s="1354"/>
      <c r="JBU80" s="1354"/>
      <c r="JBV80" s="1354"/>
      <c r="JBW80" s="1354"/>
      <c r="JBX80" s="1354"/>
      <c r="JBY80" s="1354"/>
      <c r="JBZ80" s="1354"/>
      <c r="JCA80" s="1354"/>
      <c r="JCB80" s="1354"/>
      <c r="JCC80" s="1354"/>
      <c r="JCD80" s="1354"/>
      <c r="JCE80" s="1354"/>
      <c r="JCF80" s="1354"/>
      <c r="JCG80" s="1354"/>
      <c r="JCH80" s="1354"/>
      <c r="JCI80" s="1354"/>
      <c r="JCJ80" s="1354"/>
      <c r="JCK80" s="1354"/>
      <c r="JCL80" s="1354"/>
      <c r="JCM80" s="1354"/>
      <c r="JCN80" s="1354"/>
      <c r="JCO80" s="1354"/>
      <c r="JCP80" s="1354"/>
      <c r="JCQ80" s="1354"/>
      <c r="JCR80" s="1354"/>
      <c r="JCS80" s="1354"/>
      <c r="JCT80" s="1354"/>
      <c r="JCU80" s="1354"/>
      <c r="JCV80" s="1354"/>
      <c r="JCW80" s="1354"/>
      <c r="JCX80" s="1354"/>
      <c r="JCY80" s="1354"/>
      <c r="JCZ80" s="1354"/>
      <c r="JDA80" s="1354"/>
      <c r="JDB80" s="1354"/>
      <c r="JDC80" s="1354"/>
      <c r="JDD80" s="1354"/>
      <c r="JDE80" s="1354"/>
      <c r="JDF80" s="1354"/>
      <c r="JDG80" s="1354"/>
      <c r="JDH80" s="1354"/>
      <c r="JDI80" s="1354"/>
      <c r="JDJ80" s="1354"/>
      <c r="JDK80" s="1354"/>
      <c r="JDL80" s="1354"/>
      <c r="JDM80" s="1354"/>
      <c r="JDN80" s="1354"/>
      <c r="JDO80" s="1354"/>
      <c r="JDP80" s="1354"/>
      <c r="JDQ80" s="1354"/>
      <c r="JDR80" s="1354"/>
      <c r="JDS80" s="1354"/>
      <c r="JDT80" s="1354"/>
      <c r="JDU80" s="1354"/>
      <c r="JDV80" s="1354"/>
      <c r="JDW80" s="1354"/>
      <c r="JDX80" s="1354"/>
      <c r="JDY80" s="1354"/>
      <c r="JDZ80" s="1354"/>
      <c r="JEA80" s="1354"/>
      <c r="JEB80" s="1354"/>
      <c r="JEC80" s="1354"/>
      <c r="JED80" s="1354"/>
      <c r="JEE80" s="1354"/>
      <c r="JEF80" s="1354"/>
      <c r="JEG80" s="1354"/>
      <c r="JEH80" s="1354"/>
      <c r="JEI80" s="1354"/>
      <c r="JEJ80" s="1354"/>
      <c r="JEK80" s="1354"/>
      <c r="JEL80" s="1354"/>
      <c r="JEM80" s="1354"/>
      <c r="JEN80" s="1354"/>
      <c r="JEO80" s="1354"/>
      <c r="JEP80" s="1354"/>
      <c r="JEQ80" s="1354"/>
      <c r="JER80" s="1354"/>
      <c r="JES80" s="1354"/>
      <c r="JET80" s="1354"/>
      <c r="JEU80" s="1354"/>
      <c r="JEV80" s="1354"/>
      <c r="JEW80" s="1354"/>
      <c r="JEX80" s="1354"/>
      <c r="JEY80" s="1354"/>
      <c r="JEZ80" s="1354"/>
      <c r="JFA80" s="1354"/>
      <c r="JFB80" s="1354"/>
      <c r="JFC80" s="1354"/>
      <c r="JFD80" s="1354"/>
      <c r="JFE80" s="1354"/>
      <c r="JFF80" s="1354"/>
      <c r="JFG80" s="1354"/>
      <c r="JFH80" s="1354"/>
      <c r="JFI80" s="1354"/>
      <c r="JFJ80" s="1354"/>
      <c r="JFK80" s="1354"/>
      <c r="JFL80" s="1354"/>
      <c r="JFM80" s="1354"/>
      <c r="JFN80" s="1354"/>
      <c r="JFO80" s="1354"/>
      <c r="JFP80" s="1354"/>
      <c r="JFQ80" s="1354"/>
      <c r="JFR80" s="1354"/>
      <c r="JFS80" s="1354"/>
      <c r="JFT80" s="1354"/>
      <c r="JFU80" s="1354"/>
      <c r="JFV80" s="1354"/>
      <c r="JFW80" s="1354"/>
      <c r="JFX80" s="1354"/>
      <c r="JFY80" s="1354"/>
      <c r="JFZ80" s="1354"/>
      <c r="JGA80" s="1354"/>
      <c r="JGB80" s="1354"/>
      <c r="JGC80" s="1354"/>
      <c r="JGD80" s="1354"/>
      <c r="JGE80" s="1354"/>
      <c r="JGF80" s="1354"/>
      <c r="JGG80" s="1354"/>
      <c r="JGH80" s="1354"/>
      <c r="JGI80" s="1354"/>
      <c r="JGJ80" s="1354"/>
      <c r="JGK80" s="1354"/>
      <c r="JGL80" s="1354"/>
      <c r="JGM80" s="1354"/>
      <c r="JGN80" s="1354"/>
      <c r="JGO80" s="1354"/>
      <c r="JGP80" s="1354"/>
      <c r="JGQ80" s="1354"/>
      <c r="JGR80" s="1354"/>
      <c r="JGS80" s="1354"/>
      <c r="JGT80" s="1354"/>
      <c r="JGU80" s="1354"/>
      <c r="JGV80" s="1354"/>
      <c r="JGW80" s="1354"/>
      <c r="JGX80" s="1354"/>
      <c r="JGY80" s="1354"/>
      <c r="JGZ80" s="1354"/>
      <c r="JHA80" s="1354"/>
      <c r="JHB80" s="1354"/>
      <c r="JHC80" s="1354"/>
      <c r="JHD80" s="1354"/>
      <c r="JHE80" s="1354"/>
      <c r="JHF80" s="1354"/>
      <c r="JHG80" s="1354"/>
      <c r="JHH80" s="1354"/>
      <c r="JHI80" s="1354"/>
      <c r="JHJ80" s="1354"/>
      <c r="JHK80" s="1354"/>
      <c r="JHL80" s="1354"/>
      <c r="JHM80" s="1354"/>
      <c r="JHN80" s="1354"/>
      <c r="JHO80" s="1354"/>
      <c r="JHP80" s="1354"/>
      <c r="JHQ80" s="1354"/>
      <c r="JHR80" s="1354"/>
      <c r="JHS80" s="1354"/>
      <c r="JHT80" s="1354"/>
      <c r="JHU80" s="1354"/>
      <c r="JHV80" s="1354"/>
      <c r="JHW80" s="1354"/>
      <c r="JHX80" s="1354"/>
      <c r="JHY80" s="1354"/>
      <c r="JHZ80" s="1354"/>
      <c r="JIA80" s="1354"/>
      <c r="JIB80" s="1354"/>
      <c r="JIC80" s="1354"/>
      <c r="JID80" s="1354"/>
      <c r="JIE80" s="1354"/>
      <c r="JIF80" s="1354"/>
      <c r="JIG80" s="1354"/>
      <c r="JIH80" s="1354"/>
      <c r="JII80" s="1354"/>
      <c r="JIJ80" s="1354"/>
      <c r="JIK80" s="1354"/>
      <c r="JIL80" s="1354"/>
      <c r="JIM80" s="1354"/>
      <c r="JIN80" s="1354"/>
      <c r="JIO80" s="1354"/>
      <c r="JIP80" s="1354"/>
      <c r="JIQ80" s="1354"/>
      <c r="JIR80" s="1354"/>
      <c r="JIS80" s="1354"/>
      <c r="JIT80" s="1354"/>
      <c r="JIU80" s="1354"/>
      <c r="JIV80" s="1354"/>
      <c r="JIW80" s="1354"/>
      <c r="JIX80" s="1354"/>
      <c r="JIY80" s="1354"/>
      <c r="JIZ80" s="1354"/>
      <c r="JJA80" s="1354"/>
      <c r="JJB80" s="1354"/>
      <c r="JJC80" s="1354"/>
      <c r="JJD80" s="1354"/>
      <c r="JJE80" s="1354"/>
      <c r="JJF80" s="1354"/>
      <c r="JJG80" s="1354"/>
      <c r="JJH80" s="1354"/>
      <c r="JJI80" s="1354"/>
      <c r="JJJ80" s="1354"/>
      <c r="JJK80" s="1354"/>
      <c r="JJL80" s="1354"/>
      <c r="JJM80" s="1354"/>
      <c r="JJN80" s="1354"/>
      <c r="JJO80" s="1354"/>
      <c r="JJP80" s="1354"/>
      <c r="JJQ80" s="1354"/>
      <c r="JJR80" s="1354"/>
      <c r="JJS80" s="1354"/>
      <c r="JJT80" s="1354"/>
      <c r="JJU80" s="1354"/>
      <c r="JJV80" s="1354"/>
      <c r="JJW80" s="1354"/>
      <c r="JJX80" s="1354"/>
      <c r="JJY80" s="1354"/>
      <c r="JJZ80" s="1354"/>
      <c r="JKA80" s="1354"/>
      <c r="JKB80" s="1354"/>
      <c r="JKC80" s="1354"/>
      <c r="JKD80" s="1354"/>
      <c r="JKE80" s="1354"/>
      <c r="JKF80" s="1354"/>
      <c r="JKG80" s="1354"/>
      <c r="JKH80" s="1354"/>
      <c r="JKI80" s="1354"/>
      <c r="JKJ80" s="1354"/>
      <c r="JKK80" s="1354"/>
      <c r="JKL80" s="1354"/>
      <c r="JKM80" s="1354"/>
      <c r="JKN80" s="1354"/>
      <c r="JKO80" s="1354"/>
      <c r="JKP80" s="1354"/>
      <c r="JKQ80" s="1354"/>
      <c r="JKR80" s="1354"/>
      <c r="JKS80" s="1354"/>
      <c r="JKT80" s="1354"/>
      <c r="JKU80" s="1354"/>
      <c r="JKV80" s="1354"/>
      <c r="JKW80" s="1354"/>
      <c r="JKX80" s="1354"/>
      <c r="JKY80" s="1354"/>
      <c r="JKZ80" s="1354"/>
      <c r="JLA80" s="1354"/>
      <c r="JLB80" s="1354"/>
      <c r="JLC80" s="1354"/>
      <c r="JLD80" s="1354"/>
      <c r="JLE80" s="1354"/>
      <c r="JLF80" s="1354"/>
      <c r="JLG80" s="1354"/>
      <c r="JLH80" s="1354"/>
      <c r="JLI80" s="1354"/>
      <c r="JLJ80" s="1354"/>
      <c r="JLK80" s="1354"/>
      <c r="JLL80" s="1354"/>
      <c r="JLM80" s="1354"/>
      <c r="JLN80" s="1354"/>
      <c r="JLO80" s="1354"/>
      <c r="JLP80" s="1354"/>
      <c r="JLQ80" s="1354"/>
      <c r="JLR80" s="1354"/>
      <c r="JLS80" s="1354"/>
      <c r="JLT80" s="1354"/>
      <c r="JLU80" s="1354"/>
      <c r="JLV80" s="1354"/>
      <c r="JLW80" s="1354"/>
      <c r="JLX80" s="1354"/>
      <c r="JLY80" s="1354"/>
      <c r="JLZ80" s="1354"/>
      <c r="JMA80" s="1354"/>
      <c r="JMB80" s="1354"/>
      <c r="JMC80" s="1354"/>
      <c r="JMD80" s="1354"/>
      <c r="JME80" s="1354"/>
      <c r="JMF80" s="1354"/>
      <c r="JMG80" s="1354"/>
      <c r="JMH80" s="1354"/>
      <c r="JMI80" s="1354"/>
      <c r="JMJ80" s="1354"/>
      <c r="JMK80" s="1354"/>
      <c r="JML80" s="1354"/>
      <c r="JMM80" s="1354"/>
      <c r="JMN80" s="1354"/>
      <c r="JMO80" s="1354"/>
      <c r="JMP80" s="1354"/>
      <c r="JMQ80" s="1354"/>
      <c r="JMR80" s="1354"/>
      <c r="JMS80" s="1354"/>
      <c r="JMT80" s="1354"/>
      <c r="JMU80" s="1354"/>
      <c r="JMV80" s="1354"/>
      <c r="JMW80" s="1354"/>
      <c r="JMX80" s="1354"/>
      <c r="JMY80" s="1354"/>
      <c r="JMZ80" s="1354"/>
      <c r="JNA80" s="1354"/>
      <c r="JNB80" s="1354"/>
      <c r="JNC80" s="1354"/>
      <c r="JND80" s="1354"/>
      <c r="JNE80" s="1354"/>
      <c r="JNF80" s="1354"/>
      <c r="JNG80" s="1354"/>
      <c r="JNH80" s="1354"/>
      <c r="JNI80" s="1354"/>
      <c r="JNJ80" s="1354"/>
      <c r="JNK80" s="1354"/>
      <c r="JNL80" s="1354"/>
      <c r="JNM80" s="1354"/>
      <c r="JNN80" s="1354"/>
      <c r="JNO80" s="1354"/>
      <c r="JNP80" s="1354"/>
      <c r="JNQ80" s="1354"/>
      <c r="JNR80" s="1354"/>
      <c r="JNS80" s="1354"/>
      <c r="JNT80" s="1354"/>
      <c r="JNU80" s="1354"/>
      <c r="JNV80" s="1354"/>
      <c r="JNW80" s="1354"/>
      <c r="JNX80" s="1354"/>
      <c r="JNY80" s="1354"/>
      <c r="JNZ80" s="1354"/>
      <c r="JOA80" s="1354"/>
      <c r="JOB80" s="1354"/>
      <c r="JOC80" s="1354"/>
      <c r="JOD80" s="1354"/>
      <c r="JOE80" s="1354"/>
      <c r="JOF80" s="1354"/>
      <c r="JOG80" s="1354"/>
      <c r="JOH80" s="1354"/>
      <c r="JOI80" s="1354"/>
      <c r="JOJ80" s="1354"/>
      <c r="JOK80" s="1354"/>
      <c r="JOL80" s="1354"/>
      <c r="JOM80" s="1354"/>
      <c r="JON80" s="1354"/>
      <c r="JOO80" s="1354"/>
      <c r="JOP80" s="1354"/>
      <c r="JOQ80" s="1354"/>
      <c r="JOR80" s="1354"/>
      <c r="JOS80" s="1354"/>
      <c r="JOT80" s="1354"/>
      <c r="JOU80" s="1354"/>
      <c r="JOV80" s="1354"/>
      <c r="JOW80" s="1354"/>
      <c r="JOX80" s="1354"/>
      <c r="JOY80" s="1354"/>
      <c r="JOZ80" s="1354"/>
      <c r="JPA80" s="1354"/>
      <c r="JPB80" s="1354"/>
      <c r="JPC80" s="1354"/>
      <c r="JPD80" s="1354"/>
      <c r="JPE80" s="1354"/>
      <c r="JPF80" s="1354"/>
      <c r="JPG80" s="1354"/>
      <c r="JPH80" s="1354"/>
      <c r="JPI80" s="1354"/>
      <c r="JPJ80" s="1354"/>
      <c r="JPK80" s="1354"/>
      <c r="JPL80" s="1354"/>
      <c r="JPM80" s="1354"/>
      <c r="JPN80" s="1354"/>
      <c r="JPO80" s="1354"/>
      <c r="JPP80" s="1354"/>
      <c r="JPQ80" s="1354"/>
      <c r="JPR80" s="1354"/>
      <c r="JPS80" s="1354"/>
      <c r="JPT80" s="1354"/>
      <c r="JPU80" s="1354"/>
      <c r="JPV80" s="1354"/>
      <c r="JPW80" s="1354"/>
      <c r="JPX80" s="1354"/>
      <c r="JPY80" s="1354"/>
      <c r="JPZ80" s="1354"/>
      <c r="JQA80" s="1354"/>
      <c r="JQB80" s="1354"/>
      <c r="JQC80" s="1354"/>
      <c r="JQD80" s="1354"/>
      <c r="JQE80" s="1354"/>
      <c r="JQF80" s="1354"/>
      <c r="JQG80" s="1354"/>
      <c r="JQH80" s="1354"/>
      <c r="JQI80" s="1354"/>
      <c r="JQJ80" s="1354"/>
      <c r="JQK80" s="1354"/>
      <c r="JQL80" s="1354"/>
      <c r="JQM80" s="1354"/>
      <c r="JQN80" s="1354"/>
      <c r="JQO80" s="1354"/>
      <c r="JQP80" s="1354"/>
      <c r="JQQ80" s="1354"/>
      <c r="JQR80" s="1354"/>
      <c r="JQS80" s="1354"/>
      <c r="JQT80" s="1354"/>
      <c r="JQU80" s="1354"/>
      <c r="JQV80" s="1354"/>
      <c r="JQW80" s="1354"/>
      <c r="JQX80" s="1354"/>
      <c r="JQY80" s="1354"/>
      <c r="JQZ80" s="1354"/>
      <c r="JRA80" s="1354"/>
      <c r="JRB80" s="1354"/>
      <c r="JRC80" s="1354"/>
      <c r="JRD80" s="1354"/>
      <c r="JRE80" s="1354"/>
      <c r="JRF80" s="1354"/>
      <c r="JRG80" s="1354"/>
      <c r="JRH80" s="1354"/>
      <c r="JRI80" s="1354"/>
      <c r="JRJ80" s="1354"/>
      <c r="JRK80" s="1354"/>
      <c r="JRL80" s="1354"/>
      <c r="JRM80" s="1354"/>
      <c r="JRN80" s="1354"/>
      <c r="JRO80" s="1354"/>
      <c r="JRP80" s="1354"/>
      <c r="JRQ80" s="1354"/>
      <c r="JRR80" s="1354"/>
      <c r="JRS80" s="1354"/>
      <c r="JRT80" s="1354"/>
      <c r="JRU80" s="1354"/>
      <c r="JRV80" s="1354"/>
      <c r="JRW80" s="1354"/>
      <c r="JRX80" s="1354"/>
      <c r="JRY80" s="1354"/>
      <c r="JRZ80" s="1354"/>
      <c r="JSA80" s="1354"/>
      <c r="JSB80" s="1354"/>
      <c r="JSC80" s="1354"/>
      <c r="JSD80" s="1354"/>
      <c r="JSE80" s="1354"/>
      <c r="JSF80" s="1354"/>
      <c r="JSG80" s="1354"/>
      <c r="JSH80" s="1354"/>
      <c r="JSI80" s="1354"/>
      <c r="JSJ80" s="1354"/>
      <c r="JSK80" s="1354"/>
      <c r="JSL80" s="1354"/>
      <c r="JSM80" s="1354"/>
      <c r="JSN80" s="1354"/>
      <c r="JSO80" s="1354"/>
      <c r="JSP80" s="1354"/>
      <c r="JSQ80" s="1354"/>
      <c r="JSR80" s="1354"/>
      <c r="JSS80" s="1354"/>
      <c r="JST80" s="1354"/>
      <c r="JSU80" s="1354"/>
      <c r="JSV80" s="1354"/>
      <c r="JSW80" s="1354"/>
      <c r="JSX80" s="1354"/>
      <c r="JSY80" s="1354"/>
      <c r="JSZ80" s="1354"/>
      <c r="JTA80" s="1354"/>
      <c r="JTB80" s="1354"/>
      <c r="JTC80" s="1354"/>
      <c r="JTD80" s="1354"/>
      <c r="JTE80" s="1354"/>
      <c r="JTF80" s="1354"/>
      <c r="JTG80" s="1354"/>
      <c r="JTH80" s="1354"/>
      <c r="JTI80" s="1354"/>
      <c r="JTJ80" s="1354"/>
      <c r="JTK80" s="1354"/>
      <c r="JTL80" s="1354"/>
      <c r="JTM80" s="1354"/>
      <c r="JTN80" s="1354"/>
      <c r="JTO80" s="1354"/>
      <c r="JTP80" s="1354"/>
      <c r="JTQ80" s="1354"/>
      <c r="JTR80" s="1354"/>
      <c r="JTS80" s="1354"/>
      <c r="JTT80" s="1354"/>
      <c r="JTU80" s="1354"/>
      <c r="JTV80" s="1354"/>
      <c r="JTW80" s="1354"/>
      <c r="JTX80" s="1354"/>
      <c r="JTY80" s="1354"/>
      <c r="JTZ80" s="1354"/>
      <c r="JUA80" s="1354"/>
      <c r="JUB80" s="1354"/>
      <c r="JUC80" s="1354"/>
      <c r="JUD80" s="1354"/>
      <c r="JUE80" s="1354"/>
      <c r="JUF80" s="1354"/>
      <c r="JUG80" s="1354"/>
      <c r="JUH80" s="1354"/>
      <c r="JUI80" s="1354"/>
      <c r="JUJ80" s="1354"/>
      <c r="JUK80" s="1354"/>
      <c r="JUL80" s="1354"/>
      <c r="JUM80" s="1354"/>
      <c r="JUN80" s="1354"/>
      <c r="JUO80" s="1354"/>
      <c r="JUP80" s="1354"/>
      <c r="JUQ80" s="1354"/>
      <c r="JUR80" s="1354"/>
      <c r="JUS80" s="1354"/>
      <c r="JUT80" s="1354"/>
      <c r="JUU80" s="1354"/>
      <c r="JUV80" s="1354"/>
      <c r="JUW80" s="1354"/>
      <c r="JUX80" s="1354"/>
      <c r="JUY80" s="1354"/>
      <c r="JUZ80" s="1354"/>
      <c r="JVA80" s="1354"/>
      <c r="JVB80" s="1354"/>
      <c r="JVC80" s="1354"/>
      <c r="JVD80" s="1354"/>
      <c r="JVE80" s="1354"/>
      <c r="JVF80" s="1354"/>
      <c r="JVG80" s="1354"/>
      <c r="JVH80" s="1354"/>
      <c r="JVI80" s="1354"/>
      <c r="JVJ80" s="1354"/>
      <c r="JVK80" s="1354"/>
      <c r="JVL80" s="1354"/>
      <c r="JVM80" s="1354"/>
      <c r="JVN80" s="1354"/>
      <c r="JVO80" s="1354"/>
      <c r="JVP80" s="1354"/>
      <c r="JVQ80" s="1354"/>
      <c r="JVR80" s="1354"/>
      <c r="JVS80" s="1354"/>
      <c r="JVT80" s="1354"/>
      <c r="JVU80" s="1354"/>
      <c r="JVV80" s="1354"/>
      <c r="JVW80" s="1354"/>
      <c r="JVX80" s="1354"/>
      <c r="JVY80" s="1354"/>
      <c r="JVZ80" s="1354"/>
      <c r="JWA80" s="1354"/>
      <c r="JWB80" s="1354"/>
      <c r="JWC80" s="1354"/>
      <c r="JWD80" s="1354"/>
      <c r="JWE80" s="1354"/>
      <c r="JWF80" s="1354"/>
      <c r="JWG80" s="1354"/>
      <c r="JWH80" s="1354"/>
      <c r="JWI80" s="1354"/>
      <c r="JWJ80" s="1354"/>
      <c r="JWK80" s="1354"/>
      <c r="JWL80" s="1354"/>
      <c r="JWM80" s="1354"/>
      <c r="JWN80" s="1354"/>
      <c r="JWO80" s="1354"/>
      <c r="JWP80" s="1354"/>
      <c r="JWQ80" s="1354"/>
      <c r="JWR80" s="1354"/>
      <c r="JWS80" s="1354"/>
      <c r="JWT80" s="1354"/>
      <c r="JWU80" s="1354"/>
      <c r="JWV80" s="1354"/>
      <c r="JWW80" s="1354"/>
      <c r="JWX80" s="1354"/>
      <c r="JWY80" s="1354"/>
      <c r="JWZ80" s="1354"/>
      <c r="JXA80" s="1354"/>
      <c r="JXB80" s="1354"/>
      <c r="JXC80" s="1354"/>
      <c r="JXD80" s="1354"/>
      <c r="JXE80" s="1354"/>
      <c r="JXF80" s="1354"/>
      <c r="JXG80" s="1354"/>
      <c r="JXH80" s="1354"/>
      <c r="JXI80" s="1354"/>
      <c r="JXJ80" s="1354"/>
      <c r="JXK80" s="1354"/>
      <c r="JXL80" s="1354"/>
      <c r="JXM80" s="1354"/>
      <c r="JXN80" s="1354"/>
      <c r="JXO80" s="1354"/>
      <c r="JXP80" s="1354"/>
      <c r="JXQ80" s="1354"/>
      <c r="JXR80" s="1354"/>
      <c r="JXS80" s="1354"/>
      <c r="JXT80" s="1354"/>
      <c r="JXU80" s="1354"/>
      <c r="JXV80" s="1354"/>
      <c r="JXW80" s="1354"/>
      <c r="JXX80" s="1354"/>
      <c r="JXY80" s="1354"/>
      <c r="JXZ80" s="1354"/>
      <c r="JYA80" s="1354"/>
      <c r="JYB80" s="1354"/>
      <c r="JYC80" s="1354"/>
      <c r="JYD80" s="1354"/>
      <c r="JYE80" s="1354"/>
      <c r="JYF80" s="1354"/>
      <c r="JYG80" s="1354"/>
      <c r="JYH80" s="1354"/>
      <c r="JYI80" s="1354"/>
      <c r="JYJ80" s="1354"/>
      <c r="JYK80" s="1354"/>
      <c r="JYL80" s="1354"/>
      <c r="JYM80" s="1354"/>
      <c r="JYN80" s="1354"/>
      <c r="JYO80" s="1354"/>
      <c r="JYP80" s="1354"/>
      <c r="JYQ80" s="1354"/>
      <c r="JYR80" s="1354"/>
      <c r="JYS80" s="1354"/>
      <c r="JYT80" s="1354"/>
      <c r="JYU80" s="1354"/>
      <c r="JYV80" s="1354"/>
      <c r="JYW80" s="1354"/>
      <c r="JYX80" s="1354"/>
      <c r="JYY80" s="1354"/>
      <c r="JYZ80" s="1354"/>
      <c r="JZA80" s="1354"/>
      <c r="JZB80" s="1354"/>
      <c r="JZC80" s="1354"/>
      <c r="JZD80" s="1354"/>
      <c r="JZE80" s="1354"/>
      <c r="JZF80" s="1354"/>
      <c r="JZG80" s="1354"/>
      <c r="JZH80" s="1354"/>
      <c r="JZI80" s="1354"/>
      <c r="JZJ80" s="1354"/>
      <c r="JZK80" s="1354"/>
      <c r="JZL80" s="1354"/>
      <c r="JZM80" s="1354"/>
      <c r="JZN80" s="1354"/>
      <c r="JZO80" s="1354"/>
      <c r="JZP80" s="1354"/>
      <c r="JZQ80" s="1354"/>
      <c r="JZR80" s="1354"/>
      <c r="JZS80" s="1354"/>
      <c r="JZT80" s="1354"/>
      <c r="JZU80" s="1354"/>
      <c r="JZV80" s="1354"/>
      <c r="JZW80" s="1354"/>
      <c r="JZX80" s="1354"/>
      <c r="JZY80" s="1354"/>
      <c r="JZZ80" s="1354"/>
      <c r="KAA80" s="1354"/>
      <c r="KAB80" s="1354"/>
      <c r="KAC80" s="1354"/>
      <c r="KAD80" s="1354"/>
      <c r="KAE80" s="1354"/>
      <c r="KAF80" s="1354"/>
      <c r="KAG80" s="1354"/>
      <c r="KAH80" s="1354"/>
      <c r="KAI80" s="1354"/>
      <c r="KAJ80" s="1354"/>
      <c r="KAK80" s="1354"/>
      <c r="KAL80" s="1354"/>
      <c r="KAM80" s="1354"/>
      <c r="KAN80" s="1354"/>
      <c r="KAO80" s="1354"/>
      <c r="KAP80" s="1354"/>
      <c r="KAQ80" s="1354"/>
      <c r="KAR80" s="1354"/>
      <c r="KAS80" s="1354"/>
      <c r="KAT80" s="1354"/>
      <c r="KAU80" s="1354"/>
      <c r="KAV80" s="1354"/>
      <c r="KAW80" s="1354"/>
      <c r="KAX80" s="1354"/>
      <c r="KAY80" s="1354"/>
      <c r="KAZ80" s="1354"/>
      <c r="KBA80" s="1354"/>
      <c r="KBB80" s="1354"/>
      <c r="KBC80" s="1354"/>
      <c r="KBD80" s="1354"/>
      <c r="KBE80" s="1354"/>
      <c r="KBF80" s="1354"/>
      <c r="KBG80" s="1354"/>
      <c r="KBH80" s="1354"/>
      <c r="KBI80" s="1354"/>
      <c r="KBJ80" s="1354"/>
      <c r="KBK80" s="1354"/>
      <c r="KBL80" s="1354"/>
      <c r="KBM80" s="1354"/>
      <c r="KBN80" s="1354"/>
      <c r="KBO80" s="1354"/>
      <c r="KBP80" s="1354"/>
      <c r="KBQ80" s="1354"/>
      <c r="KBR80" s="1354"/>
      <c r="KBS80" s="1354"/>
      <c r="KBT80" s="1354"/>
      <c r="KBU80" s="1354"/>
      <c r="KBV80" s="1354"/>
      <c r="KBW80" s="1354"/>
      <c r="KBX80" s="1354"/>
      <c r="KBY80" s="1354"/>
      <c r="KBZ80" s="1354"/>
      <c r="KCA80" s="1354"/>
      <c r="KCB80" s="1354"/>
      <c r="KCC80" s="1354"/>
      <c r="KCD80" s="1354"/>
      <c r="KCE80" s="1354"/>
      <c r="KCF80" s="1354"/>
      <c r="KCG80" s="1354"/>
      <c r="KCH80" s="1354"/>
      <c r="KCI80" s="1354"/>
      <c r="KCJ80" s="1354"/>
      <c r="KCK80" s="1354"/>
      <c r="KCL80" s="1354"/>
      <c r="KCM80" s="1354"/>
      <c r="KCN80" s="1354"/>
      <c r="KCO80" s="1354"/>
      <c r="KCP80" s="1354"/>
      <c r="KCQ80" s="1354"/>
      <c r="KCR80" s="1354"/>
      <c r="KCS80" s="1354"/>
      <c r="KCT80" s="1354"/>
      <c r="KCU80" s="1354"/>
      <c r="KCV80" s="1354"/>
      <c r="KCW80" s="1354"/>
      <c r="KCX80" s="1354"/>
      <c r="KCY80" s="1354"/>
      <c r="KCZ80" s="1354"/>
      <c r="KDA80" s="1354"/>
      <c r="KDB80" s="1354"/>
      <c r="KDC80" s="1354"/>
      <c r="KDD80" s="1354"/>
      <c r="KDE80" s="1354"/>
      <c r="KDF80" s="1354"/>
      <c r="KDG80" s="1354"/>
      <c r="KDH80" s="1354"/>
      <c r="KDI80" s="1354"/>
      <c r="KDJ80" s="1354"/>
      <c r="KDK80" s="1354"/>
      <c r="KDL80" s="1354"/>
      <c r="KDM80" s="1354"/>
      <c r="KDN80" s="1354"/>
      <c r="KDO80" s="1354"/>
      <c r="KDP80" s="1354"/>
      <c r="KDQ80" s="1354"/>
      <c r="KDR80" s="1354"/>
      <c r="KDS80" s="1354"/>
      <c r="KDT80" s="1354"/>
      <c r="KDU80" s="1354"/>
      <c r="KDV80" s="1354"/>
      <c r="KDW80" s="1354"/>
      <c r="KDX80" s="1354"/>
      <c r="KDY80" s="1354"/>
      <c r="KDZ80" s="1354"/>
      <c r="KEA80" s="1354"/>
      <c r="KEB80" s="1354"/>
      <c r="KEC80" s="1354"/>
      <c r="KED80" s="1354"/>
      <c r="KEE80" s="1354"/>
      <c r="KEF80" s="1354"/>
      <c r="KEG80" s="1354"/>
      <c r="KEH80" s="1354"/>
      <c r="KEI80" s="1354"/>
      <c r="KEJ80" s="1354"/>
      <c r="KEK80" s="1354"/>
      <c r="KEL80" s="1354"/>
      <c r="KEM80" s="1354"/>
      <c r="KEN80" s="1354"/>
      <c r="KEO80" s="1354"/>
      <c r="KEP80" s="1354"/>
      <c r="KEQ80" s="1354"/>
      <c r="KER80" s="1354"/>
      <c r="KES80" s="1354"/>
      <c r="KET80" s="1354"/>
      <c r="KEU80" s="1354"/>
      <c r="KEV80" s="1354"/>
      <c r="KEW80" s="1354"/>
      <c r="KEX80" s="1354"/>
      <c r="KEY80" s="1354"/>
      <c r="KEZ80" s="1354"/>
      <c r="KFA80" s="1354"/>
      <c r="KFB80" s="1354"/>
      <c r="KFC80" s="1354"/>
      <c r="KFD80" s="1354"/>
      <c r="KFE80" s="1354"/>
      <c r="KFF80" s="1354"/>
      <c r="KFG80" s="1354"/>
      <c r="KFH80" s="1354"/>
      <c r="KFI80" s="1354"/>
      <c r="KFJ80" s="1354"/>
      <c r="KFK80" s="1354"/>
      <c r="KFL80" s="1354"/>
      <c r="KFM80" s="1354"/>
      <c r="KFN80" s="1354"/>
      <c r="KFO80" s="1354"/>
      <c r="KFP80" s="1354"/>
      <c r="KFQ80" s="1354"/>
      <c r="KFR80" s="1354"/>
      <c r="KFS80" s="1354"/>
      <c r="KFT80" s="1354"/>
      <c r="KFU80" s="1354"/>
      <c r="KFV80" s="1354"/>
      <c r="KFW80" s="1354"/>
      <c r="KFX80" s="1354"/>
      <c r="KFY80" s="1354"/>
      <c r="KFZ80" s="1354"/>
      <c r="KGA80" s="1354"/>
      <c r="KGB80" s="1354"/>
      <c r="KGC80" s="1354"/>
      <c r="KGD80" s="1354"/>
      <c r="KGE80" s="1354"/>
      <c r="KGF80" s="1354"/>
      <c r="KGG80" s="1354"/>
      <c r="KGH80" s="1354"/>
      <c r="KGI80" s="1354"/>
      <c r="KGJ80" s="1354"/>
      <c r="KGK80" s="1354"/>
      <c r="KGL80" s="1354"/>
      <c r="KGM80" s="1354"/>
      <c r="KGN80" s="1354"/>
      <c r="KGO80" s="1354"/>
      <c r="KGP80" s="1354"/>
      <c r="KGQ80" s="1354"/>
      <c r="KGR80" s="1354"/>
      <c r="KGS80" s="1354"/>
      <c r="KGT80" s="1354"/>
      <c r="KGU80" s="1354"/>
      <c r="KGV80" s="1354"/>
      <c r="KGW80" s="1354"/>
      <c r="KGX80" s="1354"/>
      <c r="KGY80" s="1354"/>
      <c r="KGZ80" s="1354"/>
      <c r="KHA80" s="1354"/>
      <c r="KHB80" s="1354"/>
      <c r="KHC80" s="1354"/>
      <c r="KHD80" s="1354"/>
      <c r="KHE80" s="1354"/>
      <c r="KHF80" s="1354"/>
      <c r="KHG80" s="1354"/>
      <c r="KHH80" s="1354"/>
      <c r="KHI80" s="1354"/>
      <c r="KHJ80" s="1354"/>
      <c r="KHK80" s="1354"/>
      <c r="KHL80" s="1354"/>
      <c r="KHM80" s="1354"/>
      <c r="KHN80" s="1354"/>
      <c r="KHO80" s="1354"/>
      <c r="KHP80" s="1354"/>
      <c r="KHQ80" s="1354"/>
      <c r="KHR80" s="1354"/>
      <c r="KHS80" s="1354"/>
      <c r="KHT80" s="1354"/>
      <c r="KHU80" s="1354"/>
      <c r="KHV80" s="1354"/>
      <c r="KHW80" s="1354"/>
      <c r="KHX80" s="1354"/>
      <c r="KHY80" s="1354"/>
      <c r="KHZ80" s="1354"/>
      <c r="KIA80" s="1354"/>
      <c r="KIB80" s="1354"/>
      <c r="KIC80" s="1354"/>
      <c r="KID80" s="1354"/>
      <c r="KIE80" s="1354"/>
      <c r="KIF80" s="1354"/>
      <c r="KIG80" s="1354"/>
      <c r="KIH80" s="1354"/>
      <c r="KII80" s="1354"/>
      <c r="KIJ80" s="1354"/>
      <c r="KIK80" s="1354"/>
      <c r="KIL80" s="1354"/>
      <c r="KIM80" s="1354"/>
      <c r="KIN80" s="1354"/>
      <c r="KIO80" s="1354"/>
      <c r="KIP80" s="1354"/>
      <c r="KIQ80" s="1354"/>
      <c r="KIR80" s="1354"/>
      <c r="KIS80" s="1354"/>
      <c r="KIT80" s="1354"/>
      <c r="KIU80" s="1354"/>
      <c r="KIV80" s="1354"/>
      <c r="KIW80" s="1354"/>
      <c r="KIX80" s="1354"/>
      <c r="KIY80" s="1354"/>
      <c r="KIZ80" s="1354"/>
      <c r="KJA80" s="1354"/>
      <c r="KJB80" s="1354"/>
      <c r="KJC80" s="1354"/>
      <c r="KJD80" s="1354"/>
      <c r="KJE80" s="1354"/>
      <c r="KJF80" s="1354"/>
      <c r="KJG80" s="1354"/>
      <c r="KJH80" s="1354"/>
      <c r="KJI80" s="1354"/>
      <c r="KJJ80" s="1354"/>
      <c r="KJK80" s="1354"/>
      <c r="KJL80" s="1354"/>
      <c r="KJM80" s="1354"/>
      <c r="KJN80" s="1354"/>
      <c r="KJO80" s="1354"/>
      <c r="KJP80" s="1354"/>
      <c r="KJQ80" s="1354"/>
      <c r="KJR80" s="1354"/>
      <c r="KJS80" s="1354"/>
      <c r="KJT80" s="1354"/>
      <c r="KJU80" s="1354"/>
      <c r="KJV80" s="1354"/>
      <c r="KJW80" s="1354"/>
      <c r="KJX80" s="1354"/>
      <c r="KJY80" s="1354"/>
      <c r="KJZ80" s="1354"/>
      <c r="KKA80" s="1354"/>
      <c r="KKB80" s="1354"/>
      <c r="KKC80" s="1354"/>
      <c r="KKD80" s="1354"/>
      <c r="KKE80" s="1354"/>
      <c r="KKF80" s="1354"/>
      <c r="KKG80" s="1354"/>
      <c r="KKH80" s="1354"/>
      <c r="KKI80" s="1354"/>
      <c r="KKJ80" s="1354"/>
      <c r="KKK80" s="1354"/>
      <c r="KKL80" s="1354"/>
      <c r="KKM80" s="1354"/>
      <c r="KKN80" s="1354"/>
      <c r="KKO80" s="1354"/>
      <c r="KKP80" s="1354"/>
      <c r="KKQ80" s="1354"/>
      <c r="KKR80" s="1354"/>
      <c r="KKS80" s="1354"/>
      <c r="KKT80" s="1354"/>
      <c r="KKU80" s="1354"/>
      <c r="KKV80" s="1354"/>
      <c r="KKW80" s="1354"/>
      <c r="KKX80" s="1354"/>
      <c r="KKY80" s="1354"/>
      <c r="KKZ80" s="1354"/>
      <c r="KLA80" s="1354"/>
      <c r="KLB80" s="1354"/>
      <c r="KLC80" s="1354"/>
      <c r="KLD80" s="1354"/>
      <c r="KLE80" s="1354"/>
      <c r="KLF80" s="1354"/>
      <c r="KLG80" s="1354"/>
      <c r="KLH80" s="1354"/>
      <c r="KLI80" s="1354"/>
      <c r="KLJ80" s="1354"/>
      <c r="KLK80" s="1354"/>
      <c r="KLL80" s="1354"/>
      <c r="KLM80" s="1354"/>
      <c r="KLN80" s="1354"/>
      <c r="KLO80" s="1354"/>
      <c r="KLP80" s="1354"/>
      <c r="KLQ80" s="1354"/>
      <c r="KLR80" s="1354"/>
      <c r="KLS80" s="1354"/>
      <c r="KLT80" s="1354"/>
      <c r="KLU80" s="1354"/>
      <c r="KLV80" s="1354"/>
      <c r="KLW80" s="1354"/>
      <c r="KLX80" s="1354"/>
      <c r="KLY80" s="1354"/>
      <c r="KLZ80" s="1354"/>
      <c r="KMA80" s="1354"/>
      <c r="KMB80" s="1354"/>
      <c r="KMC80" s="1354"/>
      <c r="KMD80" s="1354"/>
      <c r="KME80" s="1354"/>
      <c r="KMF80" s="1354"/>
      <c r="KMG80" s="1354"/>
      <c r="KMH80" s="1354"/>
      <c r="KMI80" s="1354"/>
      <c r="KMJ80" s="1354"/>
      <c r="KMK80" s="1354"/>
      <c r="KML80" s="1354"/>
      <c r="KMM80" s="1354"/>
      <c r="KMN80" s="1354"/>
      <c r="KMO80" s="1354"/>
      <c r="KMP80" s="1354"/>
      <c r="KMQ80" s="1354"/>
      <c r="KMR80" s="1354"/>
      <c r="KMS80" s="1354"/>
      <c r="KMT80" s="1354"/>
      <c r="KMU80" s="1354"/>
      <c r="KMV80" s="1354"/>
      <c r="KMW80" s="1354"/>
      <c r="KMX80" s="1354"/>
      <c r="KMY80" s="1354"/>
      <c r="KMZ80" s="1354"/>
      <c r="KNA80" s="1354"/>
      <c r="KNB80" s="1354"/>
      <c r="KNC80" s="1354"/>
      <c r="KND80" s="1354"/>
      <c r="KNE80" s="1354"/>
      <c r="KNF80" s="1354"/>
      <c r="KNG80" s="1354"/>
      <c r="KNH80" s="1354"/>
      <c r="KNI80" s="1354"/>
      <c r="KNJ80" s="1354"/>
      <c r="KNK80" s="1354"/>
      <c r="KNL80" s="1354"/>
      <c r="KNM80" s="1354"/>
      <c r="KNN80" s="1354"/>
      <c r="KNO80" s="1354"/>
      <c r="KNP80" s="1354"/>
      <c r="KNQ80" s="1354"/>
      <c r="KNR80" s="1354"/>
      <c r="KNS80" s="1354"/>
      <c r="KNT80" s="1354"/>
      <c r="KNU80" s="1354"/>
      <c r="KNV80" s="1354"/>
      <c r="KNW80" s="1354"/>
      <c r="KNX80" s="1354"/>
      <c r="KNY80" s="1354"/>
      <c r="KNZ80" s="1354"/>
      <c r="KOA80" s="1354"/>
      <c r="KOB80" s="1354"/>
      <c r="KOC80" s="1354"/>
      <c r="KOD80" s="1354"/>
      <c r="KOE80" s="1354"/>
      <c r="KOF80" s="1354"/>
      <c r="KOG80" s="1354"/>
      <c r="KOH80" s="1354"/>
      <c r="KOI80" s="1354"/>
      <c r="KOJ80" s="1354"/>
      <c r="KOK80" s="1354"/>
      <c r="KOL80" s="1354"/>
      <c r="KOM80" s="1354"/>
      <c r="KON80" s="1354"/>
      <c r="KOO80" s="1354"/>
      <c r="KOP80" s="1354"/>
      <c r="KOQ80" s="1354"/>
      <c r="KOR80" s="1354"/>
      <c r="KOS80" s="1354"/>
      <c r="KOT80" s="1354"/>
      <c r="KOU80" s="1354"/>
      <c r="KOV80" s="1354"/>
      <c r="KOW80" s="1354"/>
      <c r="KOX80" s="1354"/>
      <c r="KOY80" s="1354"/>
      <c r="KOZ80" s="1354"/>
      <c r="KPA80" s="1354"/>
      <c r="KPB80" s="1354"/>
      <c r="KPC80" s="1354"/>
      <c r="KPD80" s="1354"/>
      <c r="KPE80" s="1354"/>
      <c r="KPF80" s="1354"/>
      <c r="KPG80" s="1354"/>
      <c r="KPH80" s="1354"/>
      <c r="KPI80" s="1354"/>
      <c r="KPJ80" s="1354"/>
      <c r="KPK80" s="1354"/>
      <c r="KPL80" s="1354"/>
      <c r="KPM80" s="1354"/>
      <c r="KPN80" s="1354"/>
      <c r="KPO80" s="1354"/>
      <c r="KPP80" s="1354"/>
      <c r="KPQ80" s="1354"/>
      <c r="KPR80" s="1354"/>
      <c r="KPS80" s="1354"/>
      <c r="KPT80" s="1354"/>
      <c r="KPU80" s="1354"/>
      <c r="KPV80" s="1354"/>
      <c r="KPW80" s="1354"/>
      <c r="KPX80" s="1354"/>
      <c r="KPY80" s="1354"/>
      <c r="KPZ80" s="1354"/>
      <c r="KQA80" s="1354"/>
      <c r="KQB80" s="1354"/>
      <c r="KQC80" s="1354"/>
      <c r="KQD80" s="1354"/>
      <c r="KQE80" s="1354"/>
      <c r="KQF80" s="1354"/>
      <c r="KQG80" s="1354"/>
      <c r="KQH80" s="1354"/>
      <c r="KQI80" s="1354"/>
      <c r="KQJ80" s="1354"/>
      <c r="KQK80" s="1354"/>
      <c r="KQL80" s="1354"/>
      <c r="KQM80" s="1354"/>
      <c r="KQN80" s="1354"/>
      <c r="KQO80" s="1354"/>
      <c r="KQP80" s="1354"/>
      <c r="KQQ80" s="1354"/>
      <c r="KQR80" s="1354"/>
      <c r="KQS80" s="1354"/>
      <c r="KQT80" s="1354"/>
      <c r="KQU80" s="1354"/>
      <c r="KQV80" s="1354"/>
      <c r="KQW80" s="1354"/>
      <c r="KQX80" s="1354"/>
      <c r="KQY80" s="1354"/>
      <c r="KQZ80" s="1354"/>
      <c r="KRA80" s="1354"/>
      <c r="KRB80" s="1354"/>
      <c r="KRC80" s="1354"/>
      <c r="KRD80" s="1354"/>
      <c r="KRE80" s="1354"/>
      <c r="KRF80" s="1354"/>
      <c r="KRG80" s="1354"/>
      <c r="KRH80" s="1354"/>
      <c r="KRI80" s="1354"/>
      <c r="KRJ80" s="1354"/>
      <c r="KRK80" s="1354"/>
      <c r="KRL80" s="1354"/>
      <c r="KRM80" s="1354"/>
      <c r="KRN80" s="1354"/>
      <c r="KRO80" s="1354"/>
      <c r="KRP80" s="1354"/>
      <c r="KRQ80" s="1354"/>
      <c r="KRR80" s="1354"/>
      <c r="KRS80" s="1354"/>
      <c r="KRT80" s="1354"/>
      <c r="KRU80" s="1354"/>
      <c r="KRV80" s="1354"/>
      <c r="KRW80" s="1354"/>
      <c r="KRX80" s="1354"/>
      <c r="KRY80" s="1354"/>
      <c r="KRZ80" s="1354"/>
      <c r="KSA80" s="1354"/>
      <c r="KSB80" s="1354"/>
      <c r="KSC80" s="1354"/>
      <c r="KSD80" s="1354"/>
      <c r="KSE80" s="1354"/>
      <c r="KSF80" s="1354"/>
      <c r="KSG80" s="1354"/>
      <c r="KSH80" s="1354"/>
      <c r="KSI80" s="1354"/>
      <c r="KSJ80" s="1354"/>
      <c r="KSK80" s="1354"/>
      <c r="KSL80" s="1354"/>
      <c r="KSM80" s="1354"/>
      <c r="KSN80" s="1354"/>
      <c r="KSO80" s="1354"/>
      <c r="KSP80" s="1354"/>
      <c r="KSQ80" s="1354"/>
      <c r="KSR80" s="1354"/>
      <c r="KSS80" s="1354"/>
      <c r="KST80" s="1354"/>
      <c r="KSU80" s="1354"/>
      <c r="KSV80" s="1354"/>
      <c r="KSW80" s="1354"/>
      <c r="KSX80" s="1354"/>
      <c r="KSY80" s="1354"/>
      <c r="KSZ80" s="1354"/>
      <c r="KTA80" s="1354"/>
      <c r="KTB80" s="1354"/>
      <c r="KTC80" s="1354"/>
      <c r="KTD80" s="1354"/>
      <c r="KTE80" s="1354"/>
      <c r="KTF80" s="1354"/>
      <c r="KTG80" s="1354"/>
      <c r="KTH80" s="1354"/>
      <c r="KTI80" s="1354"/>
      <c r="KTJ80" s="1354"/>
      <c r="KTK80" s="1354"/>
      <c r="KTL80" s="1354"/>
      <c r="KTM80" s="1354"/>
      <c r="KTN80" s="1354"/>
      <c r="KTO80" s="1354"/>
      <c r="KTP80" s="1354"/>
      <c r="KTQ80" s="1354"/>
      <c r="KTR80" s="1354"/>
      <c r="KTS80" s="1354"/>
      <c r="KTT80" s="1354"/>
      <c r="KTU80" s="1354"/>
      <c r="KTV80" s="1354"/>
      <c r="KTW80" s="1354"/>
      <c r="KTX80" s="1354"/>
      <c r="KTY80" s="1354"/>
      <c r="KTZ80" s="1354"/>
      <c r="KUA80" s="1354"/>
      <c r="KUB80" s="1354"/>
      <c r="KUC80" s="1354"/>
      <c r="KUD80" s="1354"/>
      <c r="KUE80" s="1354"/>
      <c r="KUF80" s="1354"/>
      <c r="KUG80" s="1354"/>
      <c r="KUH80" s="1354"/>
      <c r="KUI80" s="1354"/>
      <c r="KUJ80" s="1354"/>
      <c r="KUK80" s="1354"/>
      <c r="KUL80" s="1354"/>
      <c r="KUM80" s="1354"/>
      <c r="KUN80" s="1354"/>
      <c r="KUO80" s="1354"/>
      <c r="KUP80" s="1354"/>
      <c r="KUQ80" s="1354"/>
      <c r="KUR80" s="1354"/>
      <c r="KUS80" s="1354"/>
      <c r="KUT80" s="1354"/>
      <c r="KUU80" s="1354"/>
      <c r="KUV80" s="1354"/>
      <c r="KUW80" s="1354"/>
      <c r="KUX80" s="1354"/>
      <c r="KUY80" s="1354"/>
      <c r="KUZ80" s="1354"/>
      <c r="KVA80" s="1354"/>
      <c r="KVB80" s="1354"/>
      <c r="KVC80" s="1354"/>
      <c r="KVD80" s="1354"/>
      <c r="KVE80" s="1354"/>
      <c r="KVF80" s="1354"/>
      <c r="KVG80" s="1354"/>
      <c r="KVH80" s="1354"/>
      <c r="KVI80" s="1354"/>
      <c r="KVJ80" s="1354"/>
      <c r="KVK80" s="1354"/>
      <c r="KVL80" s="1354"/>
      <c r="KVM80" s="1354"/>
      <c r="KVN80" s="1354"/>
      <c r="KVO80" s="1354"/>
      <c r="KVP80" s="1354"/>
      <c r="KVQ80" s="1354"/>
      <c r="KVR80" s="1354"/>
      <c r="KVS80" s="1354"/>
      <c r="KVT80" s="1354"/>
      <c r="KVU80" s="1354"/>
      <c r="KVV80" s="1354"/>
      <c r="KVW80" s="1354"/>
      <c r="KVX80" s="1354"/>
      <c r="KVY80" s="1354"/>
      <c r="KVZ80" s="1354"/>
      <c r="KWA80" s="1354"/>
      <c r="KWB80" s="1354"/>
      <c r="KWC80" s="1354"/>
      <c r="KWD80" s="1354"/>
      <c r="KWE80" s="1354"/>
      <c r="KWF80" s="1354"/>
      <c r="KWG80" s="1354"/>
      <c r="KWH80" s="1354"/>
      <c r="KWI80" s="1354"/>
      <c r="KWJ80" s="1354"/>
      <c r="KWK80" s="1354"/>
      <c r="KWL80" s="1354"/>
      <c r="KWM80" s="1354"/>
      <c r="KWN80" s="1354"/>
      <c r="KWO80" s="1354"/>
      <c r="KWP80" s="1354"/>
      <c r="KWQ80" s="1354"/>
      <c r="KWR80" s="1354"/>
      <c r="KWS80" s="1354"/>
      <c r="KWT80" s="1354"/>
      <c r="KWU80" s="1354"/>
      <c r="KWV80" s="1354"/>
      <c r="KWW80" s="1354"/>
      <c r="KWX80" s="1354"/>
      <c r="KWY80" s="1354"/>
      <c r="KWZ80" s="1354"/>
      <c r="KXA80" s="1354"/>
      <c r="KXB80" s="1354"/>
      <c r="KXC80" s="1354"/>
      <c r="KXD80" s="1354"/>
      <c r="KXE80" s="1354"/>
      <c r="KXF80" s="1354"/>
      <c r="KXG80" s="1354"/>
      <c r="KXH80" s="1354"/>
      <c r="KXI80" s="1354"/>
      <c r="KXJ80" s="1354"/>
      <c r="KXK80" s="1354"/>
      <c r="KXL80" s="1354"/>
      <c r="KXM80" s="1354"/>
      <c r="KXN80" s="1354"/>
      <c r="KXO80" s="1354"/>
      <c r="KXP80" s="1354"/>
      <c r="KXQ80" s="1354"/>
      <c r="KXR80" s="1354"/>
      <c r="KXS80" s="1354"/>
      <c r="KXT80" s="1354"/>
      <c r="KXU80" s="1354"/>
      <c r="KXV80" s="1354"/>
      <c r="KXW80" s="1354"/>
      <c r="KXX80" s="1354"/>
      <c r="KXY80" s="1354"/>
      <c r="KXZ80" s="1354"/>
      <c r="KYA80" s="1354"/>
      <c r="KYB80" s="1354"/>
      <c r="KYC80" s="1354"/>
      <c r="KYD80" s="1354"/>
      <c r="KYE80" s="1354"/>
      <c r="KYF80" s="1354"/>
      <c r="KYG80" s="1354"/>
      <c r="KYH80" s="1354"/>
      <c r="KYI80" s="1354"/>
      <c r="KYJ80" s="1354"/>
      <c r="KYK80" s="1354"/>
      <c r="KYL80" s="1354"/>
      <c r="KYM80" s="1354"/>
      <c r="KYN80" s="1354"/>
      <c r="KYO80" s="1354"/>
      <c r="KYP80" s="1354"/>
      <c r="KYQ80" s="1354"/>
      <c r="KYR80" s="1354"/>
      <c r="KYS80" s="1354"/>
      <c r="KYT80" s="1354"/>
      <c r="KYU80" s="1354"/>
      <c r="KYV80" s="1354"/>
      <c r="KYW80" s="1354"/>
      <c r="KYX80" s="1354"/>
      <c r="KYY80" s="1354"/>
      <c r="KYZ80" s="1354"/>
      <c r="KZA80" s="1354"/>
      <c r="KZB80" s="1354"/>
      <c r="KZC80" s="1354"/>
      <c r="KZD80" s="1354"/>
      <c r="KZE80" s="1354"/>
      <c r="KZF80" s="1354"/>
      <c r="KZG80" s="1354"/>
      <c r="KZH80" s="1354"/>
      <c r="KZI80" s="1354"/>
      <c r="KZJ80" s="1354"/>
      <c r="KZK80" s="1354"/>
      <c r="KZL80" s="1354"/>
      <c r="KZM80" s="1354"/>
      <c r="KZN80" s="1354"/>
      <c r="KZO80" s="1354"/>
      <c r="KZP80" s="1354"/>
      <c r="KZQ80" s="1354"/>
      <c r="KZR80" s="1354"/>
      <c r="KZS80" s="1354"/>
      <c r="KZT80" s="1354"/>
      <c r="KZU80" s="1354"/>
      <c r="KZV80" s="1354"/>
      <c r="KZW80" s="1354"/>
      <c r="KZX80" s="1354"/>
      <c r="KZY80" s="1354"/>
      <c r="KZZ80" s="1354"/>
      <c r="LAA80" s="1354"/>
      <c r="LAB80" s="1354"/>
      <c r="LAC80" s="1354"/>
      <c r="LAD80" s="1354"/>
      <c r="LAE80" s="1354"/>
      <c r="LAF80" s="1354"/>
      <c r="LAG80" s="1354"/>
      <c r="LAH80" s="1354"/>
      <c r="LAI80" s="1354"/>
      <c r="LAJ80" s="1354"/>
      <c r="LAK80" s="1354"/>
      <c r="LAL80" s="1354"/>
      <c r="LAM80" s="1354"/>
      <c r="LAN80" s="1354"/>
      <c r="LAO80" s="1354"/>
      <c r="LAP80" s="1354"/>
      <c r="LAQ80" s="1354"/>
      <c r="LAR80" s="1354"/>
      <c r="LAS80" s="1354"/>
      <c r="LAT80" s="1354"/>
      <c r="LAU80" s="1354"/>
      <c r="LAV80" s="1354"/>
      <c r="LAW80" s="1354"/>
      <c r="LAX80" s="1354"/>
      <c r="LAY80" s="1354"/>
      <c r="LAZ80" s="1354"/>
      <c r="LBA80" s="1354"/>
      <c r="LBB80" s="1354"/>
      <c r="LBC80" s="1354"/>
      <c r="LBD80" s="1354"/>
      <c r="LBE80" s="1354"/>
      <c r="LBF80" s="1354"/>
      <c r="LBG80" s="1354"/>
      <c r="LBH80" s="1354"/>
      <c r="LBI80" s="1354"/>
      <c r="LBJ80" s="1354"/>
      <c r="LBK80" s="1354"/>
      <c r="LBL80" s="1354"/>
      <c r="LBM80" s="1354"/>
      <c r="LBN80" s="1354"/>
      <c r="LBO80" s="1354"/>
      <c r="LBP80" s="1354"/>
      <c r="LBQ80" s="1354"/>
      <c r="LBR80" s="1354"/>
      <c r="LBS80" s="1354"/>
      <c r="LBT80" s="1354"/>
      <c r="LBU80" s="1354"/>
      <c r="LBV80" s="1354"/>
      <c r="LBW80" s="1354"/>
      <c r="LBX80" s="1354"/>
      <c r="LBY80" s="1354"/>
      <c r="LBZ80" s="1354"/>
      <c r="LCA80" s="1354"/>
      <c r="LCB80" s="1354"/>
      <c r="LCC80" s="1354"/>
      <c r="LCD80" s="1354"/>
      <c r="LCE80" s="1354"/>
      <c r="LCF80" s="1354"/>
      <c r="LCG80" s="1354"/>
      <c r="LCH80" s="1354"/>
      <c r="LCI80" s="1354"/>
      <c r="LCJ80" s="1354"/>
      <c r="LCK80" s="1354"/>
      <c r="LCL80" s="1354"/>
      <c r="LCM80" s="1354"/>
      <c r="LCN80" s="1354"/>
      <c r="LCO80" s="1354"/>
      <c r="LCP80" s="1354"/>
      <c r="LCQ80" s="1354"/>
      <c r="LCR80" s="1354"/>
      <c r="LCS80" s="1354"/>
      <c r="LCT80" s="1354"/>
      <c r="LCU80" s="1354"/>
      <c r="LCV80" s="1354"/>
      <c r="LCW80" s="1354"/>
      <c r="LCX80" s="1354"/>
      <c r="LCY80" s="1354"/>
      <c r="LCZ80" s="1354"/>
      <c r="LDA80" s="1354"/>
      <c r="LDB80" s="1354"/>
      <c r="LDC80" s="1354"/>
      <c r="LDD80" s="1354"/>
      <c r="LDE80" s="1354"/>
      <c r="LDF80" s="1354"/>
      <c r="LDG80" s="1354"/>
      <c r="LDH80" s="1354"/>
      <c r="LDI80" s="1354"/>
      <c r="LDJ80" s="1354"/>
      <c r="LDK80" s="1354"/>
      <c r="LDL80" s="1354"/>
      <c r="LDM80" s="1354"/>
      <c r="LDN80" s="1354"/>
      <c r="LDO80" s="1354"/>
      <c r="LDP80" s="1354"/>
      <c r="LDQ80" s="1354"/>
      <c r="LDR80" s="1354"/>
      <c r="LDS80" s="1354"/>
      <c r="LDT80" s="1354"/>
      <c r="LDU80" s="1354"/>
      <c r="LDV80" s="1354"/>
      <c r="LDW80" s="1354"/>
      <c r="LDX80" s="1354"/>
      <c r="LDY80" s="1354"/>
      <c r="LDZ80" s="1354"/>
      <c r="LEA80" s="1354"/>
      <c r="LEB80" s="1354"/>
      <c r="LEC80" s="1354"/>
      <c r="LED80" s="1354"/>
      <c r="LEE80" s="1354"/>
      <c r="LEF80" s="1354"/>
      <c r="LEG80" s="1354"/>
      <c r="LEH80" s="1354"/>
      <c r="LEI80" s="1354"/>
      <c r="LEJ80" s="1354"/>
      <c r="LEK80" s="1354"/>
      <c r="LEL80" s="1354"/>
      <c r="LEM80" s="1354"/>
      <c r="LEN80" s="1354"/>
      <c r="LEO80" s="1354"/>
      <c r="LEP80" s="1354"/>
      <c r="LEQ80" s="1354"/>
      <c r="LER80" s="1354"/>
      <c r="LES80" s="1354"/>
      <c r="LET80" s="1354"/>
      <c r="LEU80" s="1354"/>
      <c r="LEV80" s="1354"/>
      <c r="LEW80" s="1354"/>
      <c r="LEX80" s="1354"/>
      <c r="LEY80" s="1354"/>
      <c r="LEZ80" s="1354"/>
      <c r="LFA80" s="1354"/>
      <c r="LFB80" s="1354"/>
      <c r="LFC80" s="1354"/>
      <c r="LFD80" s="1354"/>
      <c r="LFE80" s="1354"/>
      <c r="LFF80" s="1354"/>
      <c r="LFG80" s="1354"/>
      <c r="LFH80" s="1354"/>
      <c r="LFI80" s="1354"/>
      <c r="LFJ80" s="1354"/>
      <c r="LFK80" s="1354"/>
      <c r="LFL80" s="1354"/>
      <c r="LFM80" s="1354"/>
      <c r="LFN80" s="1354"/>
      <c r="LFO80" s="1354"/>
      <c r="LFP80" s="1354"/>
      <c r="LFQ80" s="1354"/>
      <c r="LFR80" s="1354"/>
      <c r="LFS80" s="1354"/>
      <c r="LFT80" s="1354"/>
      <c r="LFU80" s="1354"/>
      <c r="LFV80" s="1354"/>
      <c r="LFW80" s="1354"/>
      <c r="LFX80" s="1354"/>
      <c r="LFY80" s="1354"/>
      <c r="LFZ80" s="1354"/>
      <c r="LGA80" s="1354"/>
      <c r="LGB80" s="1354"/>
      <c r="LGC80" s="1354"/>
      <c r="LGD80" s="1354"/>
      <c r="LGE80" s="1354"/>
      <c r="LGF80" s="1354"/>
      <c r="LGG80" s="1354"/>
      <c r="LGH80" s="1354"/>
      <c r="LGI80" s="1354"/>
      <c r="LGJ80" s="1354"/>
      <c r="LGK80" s="1354"/>
      <c r="LGL80" s="1354"/>
      <c r="LGM80" s="1354"/>
      <c r="LGN80" s="1354"/>
      <c r="LGO80" s="1354"/>
      <c r="LGP80" s="1354"/>
      <c r="LGQ80" s="1354"/>
      <c r="LGR80" s="1354"/>
      <c r="LGS80" s="1354"/>
      <c r="LGT80" s="1354"/>
      <c r="LGU80" s="1354"/>
      <c r="LGV80" s="1354"/>
      <c r="LGW80" s="1354"/>
      <c r="LGX80" s="1354"/>
      <c r="LGY80" s="1354"/>
      <c r="LGZ80" s="1354"/>
      <c r="LHA80" s="1354"/>
      <c r="LHB80" s="1354"/>
      <c r="LHC80" s="1354"/>
      <c r="LHD80" s="1354"/>
      <c r="LHE80" s="1354"/>
      <c r="LHF80" s="1354"/>
      <c r="LHG80" s="1354"/>
      <c r="LHH80" s="1354"/>
      <c r="LHI80" s="1354"/>
      <c r="LHJ80" s="1354"/>
      <c r="LHK80" s="1354"/>
      <c r="LHL80" s="1354"/>
      <c r="LHM80" s="1354"/>
      <c r="LHN80" s="1354"/>
      <c r="LHO80" s="1354"/>
      <c r="LHP80" s="1354"/>
      <c r="LHQ80" s="1354"/>
      <c r="LHR80" s="1354"/>
      <c r="LHS80" s="1354"/>
      <c r="LHT80" s="1354"/>
      <c r="LHU80" s="1354"/>
      <c r="LHV80" s="1354"/>
      <c r="LHW80" s="1354"/>
      <c r="LHX80" s="1354"/>
      <c r="LHY80" s="1354"/>
      <c r="LHZ80" s="1354"/>
      <c r="LIA80" s="1354"/>
      <c r="LIB80" s="1354"/>
      <c r="LIC80" s="1354"/>
      <c r="LID80" s="1354"/>
      <c r="LIE80" s="1354"/>
      <c r="LIF80" s="1354"/>
      <c r="LIG80" s="1354"/>
      <c r="LIH80" s="1354"/>
      <c r="LII80" s="1354"/>
      <c r="LIJ80" s="1354"/>
      <c r="LIK80" s="1354"/>
      <c r="LIL80" s="1354"/>
      <c r="LIM80" s="1354"/>
      <c r="LIN80" s="1354"/>
      <c r="LIO80" s="1354"/>
      <c r="LIP80" s="1354"/>
      <c r="LIQ80" s="1354"/>
      <c r="LIR80" s="1354"/>
      <c r="LIS80" s="1354"/>
      <c r="LIT80" s="1354"/>
      <c r="LIU80" s="1354"/>
      <c r="LIV80" s="1354"/>
      <c r="LIW80" s="1354"/>
      <c r="LIX80" s="1354"/>
      <c r="LIY80" s="1354"/>
      <c r="LIZ80" s="1354"/>
      <c r="LJA80" s="1354"/>
      <c r="LJB80" s="1354"/>
      <c r="LJC80" s="1354"/>
      <c r="LJD80" s="1354"/>
      <c r="LJE80" s="1354"/>
      <c r="LJF80" s="1354"/>
      <c r="LJG80" s="1354"/>
      <c r="LJH80" s="1354"/>
      <c r="LJI80" s="1354"/>
      <c r="LJJ80" s="1354"/>
      <c r="LJK80" s="1354"/>
      <c r="LJL80" s="1354"/>
      <c r="LJM80" s="1354"/>
      <c r="LJN80" s="1354"/>
      <c r="LJO80" s="1354"/>
      <c r="LJP80" s="1354"/>
      <c r="LJQ80" s="1354"/>
      <c r="LJR80" s="1354"/>
      <c r="LJS80" s="1354"/>
      <c r="LJT80" s="1354"/>
      <c r="LJU80" s="1354"/>
      <c r="LJV80" s="1354"/>
      <c r="LJW80" s="1354"/>
      <c r="LJX80" s="1354"/>
      <c r="LJY80" s="1354"/>
      <c r="LJZ80" s="1354"/>
      <c r="LKA80" s="1354"/>
      <c r="LKB80" s="1354"/>
      <c r="LKC80" s="1354"/>
      <c r="LKD80" s="1354"/>
      <c r="LKE80" s="1354"/>
      <c r="LKF80" s="1354"/>
      <c r="LKG80" s="1354"/>
      <c r="LKH80" s="1354"/>
      <c r="LKI80" s="1354"/>
      <c r="LKJ80" s="1354"/>
      <c r="LKK80" s="1354"/>
      <c r="LKL80" s="1354"/>
      <c r="LKM80" s="1354"/>
      <c r="LKN80" s="1354"/>
      <c r="LKO80" s="1354"/>
      <c r="LKP80" s="1354"/>
      <c r="LKQ80" s="1354"/>
      <c r="LKR80" s="1354"/>
      <c r="LKS80" s="1354"/>
      <c r="LKT80" s="1354"/>
      <c r="LKU80" s="1354"/>
      <c r="LKV80" s="1354"/>
      <c r="LKW80" s="1354"/>
      <c r="LKX80" s="1354"/>
      <c r="LKY80" s="1354"/>
      <c r="LKZ80" s="1354"/>
      <c r="LLA80" s="1354"/>
      <c r="LLB80" s="1354"/>
      <c r="LLC80" s="1354"/>
      <c r="LLD80" s="1354"/>
      <c r="LLE80" s="1354"/>
      <c r="LLF80" s="1354"/>
      <c r="LLG80" s="1354"/>
      <c r="LLH80" s="1354"/>
      <c r="LLI80" s="1354"/>
      <c r="LLJ80" s="1354"/>
      <c r="LLK80" s="1354"/>
      <c r="LLL80" s="1354"/>
      <c r="LLM80" s="1354"/>
      <c r="LLN80" s="1354"/>
      <c r="LLO80" s="1354"/>
      <c r="LLP80" s="1354"/>
      <c r="LLQ80" s="1354"/>
      <c r="LLR80" s="1354"/>
      <c r="LLS80" s="1354"/>
      <c r="LLT80" s="1354"/>
      <c r="LLU80" s="1354"/>
      <c r="LLV80" s="1354"/>
      <c r="LLW80" s="1354"/>
      <c r="LLX80" s="1354"/>
      <c r="LLY80" s="1354"/>
      <c r="LLZ80" s="1354"/>
      <c r="LMA80" s="1354"/>
      <c r="LMB80" s="1354"/>
      <c r="LMC80" s="1354"/>
      <c r="LMD80" s="1354"/>
      <c r="LME80" s="1354"/>
      <c r="LMF80" s="1354"/>
      <c r="LMG80" s="1354"/>
      <c r="LMH80" s="1354"/>
      <c r="LMI80" s="1354"/>
      <c r="LMJ80" s="1354"/>
      <c r="LMK80" s="1354"/>
      <c r="LML80" s="1354"/>
      <c r="LMM80" s="1354"/>
      <c r="LMN80" s="1354"/>
      <c r="LMO80" s="1354"/>
      <c r="LMP80" s="1354"/>
      <c r="LMQ80" s="1354"/>
      <c r="LMR80" s="1354"/>
      <c r="LMS80" s="1354"/>
      <c r="LMT80" s="1354"/>
      <c r="LMU80" s="1354"/>
      <c r="LMV80" s="1354"/>
      <c r="LMW80" s="1354"/>
      <c r="LMX80" s="1354"/>
      <c r="LMY80" s="1354"/>
      <c r="LMZ80" s="1354"/>
      <c r="LNA80" s="1354"/>
      <c r="LNB80" s="1354"/>
      <c r="LNC80" s="1354"/>
      <c r="LND80" s="1354"/>
      <c r="LNE80" s="1354"/>
      <c r="LNF80" s="1354"/>
      <c r="LNG80" s="1354"/>
      <c r="LNH80" s="1354"/>
      <c r="LNI80" s="1354"/>
      <c r="LNJ80" s="1354"/>
      <c r="LNK80" s="1354"/>
      <c r="LNL80" s="1354"/>
      <c r="LNM80" s="1354"/>
      <c r="LNN80" s="1354"/>
      <c r="LNO80" s="1354"/>
      <c r="LNP80" s="1354"/>
      <c r="LNQ80" s="1354"/>
      <c r="LNR80" s="1354"/>
      <c r="LNS80" s="1354"/>
      <c r="LNT80" s="1354"/>
      <c r="LNU80" s="1354"/>
      <c r="LNV80" s="1354"/>
      <c r="LNW80" s="1354"/>
      <c r="LNX80" s="1354"/>
      <c r="LNY80" s="1354"/>
      <c r="LNZ80" s="1354"/>
      <c r="LOA80" s="1354"/>
      <c r="LOB80" s="1354"/>
      <c r="LOC80" s="1354"/>
      <c r="LOD80" s="1354"/>
      <c r="LOE80" s="1354"/>
      <c r="LOF80" s="1354"/>
      <c r="LOG80" s="1354"/>
      <c r="LOH80" s="1354"/>
      <c r="LOI80" s="1354"/>
      <c r="LOJ80" s="1354"/>
      <c r="LOK80" s="1354"/>
      <c r="LOL80" s="1354"/>
      <c r="LOM80" s="1354"/>
      <c r="LON80" s="1354"/>
      <c r="LOO80" s="1354"/>
      <c r="LOP80" s="1354"/>
      <c r="LOQ80" s="1354"/>
      <c r="LOR80" s="1354"/>
      <c r="LOS80" s="1354"/>
      <c r="LOT80" s="1354"/>
      <c r="LOU80" s="1354"/>
      <c r="LOV80" s="1354"/>
      <c r="LOW80" s="1354"/>
      <c r="LOX80" s="1354"/>
      <c r="LOY80" s="1354"/>
      <c r="LOZ80" s="1354"/>
      <c r="LPA80" s="1354"/>
      <c r="LPB80" s="1354"/>
      <c r="LPC80" s="1354"/>
      <c r="LPD80" s="1354"/>
      <c r="LPE80" s="1354"/>
      <c r="LPF80" s="1354"/>
      <c r="LPG80" s="1354"/>
      <c r="LPH80" s="1354"/>
      <c r="LPI80" s="1354"/>
      <c r="LPJ80" s="1354"/>
      <c r="LPK80" s="1354"/>
      <c r="LPL80" s="1354"/>
      <c r="LPM80" s="1354"/>
      <c r="LPN80" s="1354"/>
      <c r="LPO80" s="1354"/>
      <c r="LPP80" s="1354"/>
      <c r="LPQ80" s="1354"/>
      <c r="LPR80" s="1354"/>
      <c r="LPS80" s="1354"/>
      <c r="LPT80" s="1354"/>
      <c r="LPU80" s="1354"/>
      <c r="LPV80" s="1354"/>
      <c r="LPW80" s="1354"/>
      <c r="LPX80" s="1354"/>
      <c r="LPY80" s="1354"/>
      <c r="LPZ80" s="1354"/>
      <c r="LQA80" s="1354"/>
      <c r="LQB80" s="1354"/>
      <c r="LQC80" s="1354"/>
      <c r="LQD80" s="1354"/>
      <c r="LQE80" s="1354"/>
      <c r="LQF80" s="1354"/>
      <c r="LQG80" s="1354"/>
      <c r="LQH80" s="1354"/>
      <c r="LQI80" s="1354"/>
      <c r="LQJ80" s="1354"/>
      <c r="LQK80" s="1354"/>
      <c r="LQL80" s="1354"/>
      <c r="LQM80" s="1354"/>
      <c r="LQN80" s="1354"/>
      <c r="LQO80" s="1354"/>
      <c r="LQP80" s="1354"/>
      <c r="LQQ80" s="1354"/>
      <c r="LQR80" s="1354"/>
      <c r="LQS80" s="1354"/>
      <c r="LQT80" s="1354"/>
      <c r="LQU80" s="1354"/>
      <c r="LQV80" s="1354"/>
      <c r="LQW80" s="1354"/>
      <c r="LQX80" s="1354"/>
      <c r="LQY80" s="1354"/>
      <c r="LQZ80" s="1354"/>
      <c r="LRA80" s="1354"/>
      <c r="LRB80" s="1354"/>
      <c r="LRC80" s="1354"/>
      <c r="LRD80" s="1354"/>
      <c r="LRE80" s="1354"/>
      <c r="LRF80" s="1354"/>
      <c r="LRG80" s="1354"/>
      <c r="LRH80" s="1354"/>
      <c r="LRI80" s="1354"/>
      <c r="LRJ80" s="1354"/>
      <c r="LRK80" s="1354"/>
      <c r="LRL80" s="1354"/>
      <c r="LRM80" s="1354"/>
      <c r="LRN80" s="1354"/>
      <c r="LRO80" s="1354"/>
      <c r="LRP80" s="1354"/>
      <c r="LRQ80" s="1354"/>
      <c r="LRR80" s="1354"/>
      <c r="LRS80" s="1354"/>
      <c r="LRT80" s="1354"/>
      <c r="LRU80" s="1354"/>
      <c r="LRV80" s="1354"/>
      <c r="LRW80" s="1354"/>
      <c r="LRX80" s="1354"/>
      <c r="LRY80" s="1354"/>
      <c r="LRZ80" s="1354"/>
      <c r="LSA80" s="1354"/>
      <c r="LSB80" s="1354"/>
      <c r="LSC80" s="1354"/>
      <c r="LSD80" s="1354"/>
      <c r="LSE80" s="1354"/>
      <c r="LSF80" s="1354"/>
      <c r="LSG80" s="1354"/>
      <c r="LSH80" s="1354"/>
      <c r="LSI80" s="1354"/>
      <c r="LSJ80" s="1354"/>
      <c r="LSK80" s="1354"/>
      <c r="LSL80" s="1354"/>
      <c r="LSM80" s="1354"/>
      <c r="LSN80" s="1354"/>
      <c r="LSO80" s="1354"/>
      <c r="LSP80" s="1354"/>
      <c r="LSQ80" s="1354"/>
      <c r="LSR80" s="1354"/>
      <c r="LSS80" s="1354"/>
      <c r="LST80" s="1354"/>
      <c r="LSU80" s="1354"/>
      <c r="LSV80" s="1354"/>
      <c r="LSW80" s="1354"/>
      <c r="LSX80" s="1354"/>
      <c r="LSY80" s="1354"/>
      <c r="LSZ80" s="1354"/>
      <c r="LTA80" s="1354"/>
      <c r="LTB80" s="1354"/>
      <c r="LTC80" s="1354"/>
      <c r="LTD80" s="1354"/>
      <c r="LTE80" s="1354"/>
      <c r="LTF80" s="1354"/>
      <c r="LTG80" s="1354"/>
      <c r="LTH80" s="1354"/>
      <c r="LTI80" s="1354"/>
      <c r="LTJ80" s="1354"/>
      <c r="LTK80" s="1354"/>
      <c r="LTL80" s="1354"/>
      <c r="LTM80" s="1354"/>
      <c r="LTN80" s="1354"/>
      <c r="LTO80" s="1354"/>
      <c r="LTP80" s="1354"/>
      <c r="LTQ80" s="1354"/>
      <c r="LTR80" s="1354"/>
      <c r="LTS80" s="1354"/>
      <c r="LTT80" s="1354"/>
      <c r="LTU80" s="1354"/>
      <c r="LTV80" s="1354"/>
      <c r="LTW80" s="1354"/>
      <c r="LTX80" s="1354"/>
      <c r="LTY80" s="1354"/>
      <c r="LTZ80" s="1354"/>
      <c r="LUA80" s="1354"/>
      <c r="LUB80" s="1354"/>
      <c r="LUC80" s="1354"/>
      <c r="LUD80" s="1354"/>
      <c r="LUE80" s="1354"/>
      <c r="LUF80" s="1354"/>
      <c r="LUG80" s="1354"/>
      <c r="LUH80" s="1354"/>
      <c r="LUI80" s="1354"/>
      <c r="LUJ80" s="1354"/>
      <c r="LUK80" s="1354"/>
      <c r="LUL80" s="1354"/>
      <c r="LUM80" s="1354"/>
      <c r="LUN80" s="1354"/>
      <c r="LUO80" s="1354"/>
      <c r="LUP80" s="1354"/>
      <c r="LUQ80" s="1354"/>
      <c r="LUR80" s="1354"/>
      <c r="LUS80" s="1354"/>
      <c r="LUT80" s="1354"/>
      <c r="LUU80" s="1354"/>
      <c r="LUV80" s="1354"/>
      <c r="LUW80" s="1354"/>
      <c r="LUX80" s="1354"/>
      <c r="LUY80" s="1354"/>
      <c r="LUZ80" s="1354"/>
      <c r="LVA80" s="1354"/>
      <c r="LVB80" s="1354"/>
      <c r="LVC80" s="1354"/>
      <c r="LVD80" s="1354"/>
      <c r="LVE80" s="1354"/>
      <c r="LVF80" s="1354"/>
      <c r="LVG80" s="1354"/>
      <c r="LVH80" s="1354"/>
      <c r="LVI80" s="1354"/>
      <c r="LVJ80" s="1354"/>
      <c r="LVK80" s="1354"/>
      <c r="LVL80" s="1354"/>
      <c r="LVM80" s="1354"/>
      <c r="LVN80" s="1354"/>
      <c r="LVO80" s="1354"/>
      <c r="LVP80" s="1354"/>
      <c r="LVQ80" s="1354"/>
      <c r="LVR80" s="1354"/>
      <c r="LVS80" s="1354"/>
      <c r="LVT80" s="1354"/>
      <c r="LVU80" s="1354"/>
      <c r="LVV80" s="1354"/>
      <c r="LVW80" s="1354"/>
      <c r="LVX80" s="1354"/>
      <c r="LVY80" s="1354"/>
      <c r="LVZ80" s="1354"/>
      <c r="LWA80" s="1354"/>
      <c r="LWB80" s="1354"/>
      <c r="LWC80" s="1354"/>
      <c r="LWD80" s="1354"/>
      <c r="LWE80" s="1354"/>
      <c r="LWF80" s="1354"/>
      <c r="LWG80" s="1354"/>
      <c r="LWH80" s="1354"/>
      <c r="LWI80" s="1354"/>
      <c r="LWJ80" s="1354"/>
      <c r="LWK80" s="1354"/>
      <c r="LWL80" s="1354"/>
      <c r="LWM80" s="1354"/>
      <c r="LWN80" s="1354"/>
      <c r="LWO80" s="1354"/>
      <c r="LWP80" s="1354"/>
      <c r="LWQ80" s="1354"/>
      <c r="LWR80" s="1354"/>
      <c r="LWS80" s="1354"/>
      <c r="LWT80" s="1354"/>
      <c r="LWU80" s="1354"/>
      <c r="LWV80" s="1354"/>
      <c r="LWW80" s="1354"/>
      <c r="LWX80" s="1354"/>
      <c r="LWY80" s="1354"/>
      <c r="LWZ80" s="1354"/>
      <c r="LXA80" s="1354"/>
      <c r="LXB80" s="1354"/>
      <c r="LXC80" s="1354"/>
      <c r="LXD80" s="1354"/>
      <c r="LXE80" s="1354"/>
      <c r="LXF80" s="1354"/>
      <c r="LXG80" s="1354"/>
      <c r="LXH80" s="1354"/>
      <c r="LXI80" s="1354"/>
      <c r="LXJ80" s="1354"/>
      <c r="LXK80" s="1354"/>
      <c r="LXL80" s="1354"/>
      <c r="LXM80" s="1354"/>
      <c r="LXN80" s="1354"/>
      <c r="LXO80" s="1354"/>
      <c r="LXP80" s="1354"/>
      <c r="LXQ80" s="1354"/>
      <c r="LXR80" s="1354"/>
      <c r="LXS80" s="1354"/>
      <c r="LXT80" s="1354"/>
      <c r="LXU80" s="1354"/>
      <c r="LXV80" s="1354"/>
      <c r="LXW80" s="1354"/>
      <c r="LXX80" s="1354"/>
      <c r="LXY80" s="1354"/>
      <c r="LXZ80" s="1354"/>
      <c r="LYA80" s="1354"/>
      <c r="LYB80" s="1354"/>
      <c r="LYC80" s="1354"/>
      <c r="LYD80" s="1354"/>
      <c r="LYE80" s="1354"/>
      <c r="LYF80" s="1354"/>
      <c r="LYG80" s="1354"/>
      <c r="LYH80" s="1354"/>
      <c r="LYI80" s="1354"/>
      <c r="LYJ80" s="1354"/>
      <c r="LYK80" s="1354"/>
      <c r="LYL80" s="1354"/>
      <c r="LYM80" s="1354"/>
      <c r="LYN80" s="1354"/>
      <c r="LYO80" s="1354"/>
      <c r="LYP80" s="1354"/>
      <c r="LYQ80" s="1354"/>
      <c r="LYR80" s="1354"/>
      <c r="LYS80" s="1354"/>
      <c r="LYT80" s="1354"/>
      <c r="LYU80" s="1354"/>
      <c r="LYV80" s="1354"/>
      <c r="LYW80" s="1354"/>
      <c r="LYX80" s="1354"/>
      <c r="LYY80" s="1354"/>
      <c r="LYZ80" s="1354"/>
      <c r="LZA80" s="1354"/>
      <c r="LZB80" s="1354"/>
      <c r="LZC80" s="1354"/>
      <c r="LZD80" s="1354"/>
      <c r="LZE80" s="1354"/>
      <c r="LZF80" s="1354"/>
      <c r="LZG80" s="1354"/>
      <c r="LZH80" s="1354"/>
      <c r="LZI80" s="1354"/>
      <c r="LZJ80" s="1354"/>
      <c r="LZK80" s="1354"/>
      <c r="LZL80" s="1354"/>
      <c r="LZM80" s="1354"/>
      <c r="LZN80" s="1354"/>
      <c r="LZO80" s="1354"/>
      <c r="LZP80" s="1354"/>
      <c r="LZQ80" s="1354"/>
      <c r="LZR80" s="1354"/>
      <c r="LZS80" s="1354"/>
      <c r="LZT80" s="1354"/>
      <c r="LZU80" s="1354"/>
      <c r="LZV80" s="1354"/>
      <c r="LZW80" s="1354"/>
      <c r="LZX80" s="1354"/>
      <c r="LZY80" s="1354"/>
      <c r="LZZ80" s="1354"/>
      <c r="MAA80" s="1354"/>
      <c r="MAB80" s="1354"/>
      <c r="MAC80" s="1354"/>
      <c r="MAD80" s="1354"/>
      <c r="MAE80" s="1354"/>
      <c r="MAF80" s="1354"/>
      <c r="MAG80" s="1354"/>
      <c r="MAH80" s="1354"/>
      <c r="MAI80" s="1354"/>
      <c r="MAJ80" s="1354"/>
      <c r="MAK80" s="1354"/>
      <c r="MAL80" s="1354"/>
      <c r="MAM80" s="1354"/>
      <c r="MAN80" s="1354"/>
      <c r="MAO80" s="1354"/>
      <c r="MAP80" s="1354"/>
      <c r="MAQ80" s="1354"/>
      <c r="MAR80" s="1354"/>
      <c r="MAS80" s="1354"/>
      <c r="MAT80" s="1354"/>
      <c r="MAU80" s="1354"/>
      <c r="MAV80" s="1354"/>
      <c r="MAW80" s="1354"/>
      <c r="MAX80" s="1354"/>
      <c r="MAY80" s="1354"/>
      <c r="MAZ80" s="1354"/>
      <c r="MBA80" s="1354"/>
      <c r="MBB80" s="1354"/>
      <c r="MBC80" s="1354"/>
      <c r="MBD80" s="1354"/>
      <c r="MBE80" s="1354"/>
      <c r="MBF80" s="1354"/>
      <c r="MBG80" s="1354"/>
      <c r="MBH80" s="1354"/>
      <c r="MBI80" s="1354"/>
      <c r="MBJ80" s="1354"/>
      <c r="MBK80" s="1354"/>
      <c r="MBL80" s="1354"/>
      <c r="MBM80" s="1354"/>
      <c r="MBN80" s="1354"/>
      <c r="MBO80" s="1354"/>
      <c r="MBP80" s="1354"/>
      <c r="MBQ80" s="1354"/>
      <c r="MBR80" s="1354"/>
      <c r="MBS80" s="1354"/>
      <c r="MBT80" s="1354"/>
      <c r="MBU80" s="1354"/>
      <c r="MBV80" s="1354"/>
      <c r="MBW80" s="1354"/>
      <c r="MBX80" s="1354"/>
      <c r="MBY80" s="1354"/>
      <c r="MBZ80" s="1354"/>
      <c r="MCA80" s="1354"/>
      <c r="MCB80" s="1354"/>
      <c r="MCC80" s="1354"/>
      <c r="MCD80" s="1354"/>
      <c r="MCE80" s="1354"/>
      <c r="MCF80" s="1354"/>
      <c r="MCG80" s="1354"/>
      <c r="MCH80" s="1354"/>
      <c r="MCI80" s="1354"/>
      <c r="MCJ80" s="1354"/>
      <c r="MCK80" s="1354"/>
      <c r="MCL80" s="1354"/>
      <c r="MCM80" s="1354"/>
      <c r="MCN80" s="1354"/>
      <c r="MCO80" s="1354"/>
      <c r="MCP80" s="1354"/>
      <c r="MCQ80" s="1354"/>
      <c r="MCR80" s="1354"/>
      <c r="MCS80" s="1354"/>
      <c r="MCT80" s="1354"/>
      <c r="MCU80" s="1354"/>
      <c r="MCV80" s="1354"/>
      <c r="MCW80" s="1354"/>
      <c r="MCX80" s="1354"/>
      <c r="MCY80" s="1354"/>
      <c r="MCZ80" s="1354"/>
      <c r="MDA80" s="1354"/>
      <c r="MDB80" s="1354"/>
      <c r="MDC80" s="1354"/>
      <c r="MDD80" s="1354"/>
      <c r="MDE80" s="1354"/>
      <c r="MDF80" s="1354"/>
      <c r="MDG80" s="1354"/>
      <c r="MDH80" s="1354"/>
      <c r="MDI80" s="1354"/>
      <c r="MDJ80" s="1354"/>
      <c r="MDK80" s="1354"/>
      <c r="MDL80" s="1354"/>
      <c r="MDM80" s="1354"/>
      <c r="MDN80" s="1354"/>
      <c r="MDO80" s="1354"/>
      <c r="MDP80" s="1354"/>
      <c r="MDQ80" s="1354"/>
      <c r="MDR80" s="1354"/>
      <c r="MDS80" s="1354"/>
      <c r="MDT80" s="1354"/>
      <c r="MDU80" s="1354"/>
      <c r="MDV80" s="1354"/>
      <c r="MDW80" s="1354"/>
      <c r="MDX80" s="1354"/>
      <c r="MDY80" s="1354"/>
      <c r="MDZ80" s="1354"/>
      <c r="MEA80" s="1354"/>
      <c r="MEB80" s="1354"/>
      <c r="MEC80" s="1354"/>
      <c r="MED80" s="1354"/>
      <c r="MEE80" s="1354"/>
      <c r="MEF80" s="1354"/>
      <c r="MEG80" s="1354"/>
      <c r="MEH80" s="1354"/>
      <c r="MEI80" s="1354"/>
      <c r="MEJ80" s="1354"/>
      <c r="MEK80" s="1354"/>
      <c r="MEL80" s="1354"/>
      <c r="MEM80" s="1354"/>
      <c r="MEN80" s="1354"/>
      <c r="MEO80" s="1354"/>
      <c r="MEP80" s="1354"/>
      <c r="MEQ80" s="1354"/>
      <c r="MER80" s="1354"/>
      <c r="MES80" s="1354"/>
      <c r="MET80" s="1354"/>
      <c r="MEU80" s="1354"/>
      <c r="MEV80" s="1354"/>
      <c r="MEW80" s="1354"/>
      <c r="MEX80" s="1354"/>
      <c r="MEY80" s="1354"/>
      <c r="MEZ80" s="1354"/>
      <c r="MFA80" s="1354"/>
      <c r="MFB80" s="1354"/>
      <c r="MFC80" s="1354"/>
      <c r="MFD80" s="1354"/>
      <c r="MFE80" s="1354"/>
      <c r="MFF80" s="1354"/>
      <c r="MFG80" s="1354"/>
      <c r="MFH80" s="1354"/>
      <c r="MFI80" s="1354"/>
      <c r="MFJ80" s="1354"/>
      <c r="MFK80" s="1354"/>
      <c r="MFL80" s="1354"/>
      <c r="MFM80" s="1354"/>
      <c r="MFN80" s="1354"/>
      <c r="MFO80" s="1354"/>
      <c r="MFP80" s="1354"/>
      <c r="MFQ80" s="1354"/>
      <c r="MFR80" s="1354"/>
      <c r="MFS80" s="1354"/>
      <c r="MFT80" s="1354"/>
      <c r="MFU80" s="1354"/>
      <c r="MFV80" s="1354"/>
      <c r="MFW80" s="1354"/>
      <c r="MFX80" s="1354"/>
      <c r="MFY80" s="1354"/>
      <c r="MFZ80" s="1354"/>
      <c r="MGA80" s="1354"/>
      <c r="MGB80" s="1354"/>
      <c r="MGC80" s="1354"/>
      <c r="MGD80" s="1354"/>
      <c r="MGE80" s="1354"/>
      <c r="MGF80" s="1354"/>
      <c r="MGG80" s="1354"/>
      <c r="MGH80" s="1354"/>
      <c r="MGI80" s="1354"/>
      <c r="MGJ80" s="1354"/>
      <c r="MGK80" s="1354"/>
      <c r="MGL80" s="1354"/>
      <c r="MGM80" s="1354"/>
      <c r="MGN80" s="1354"/>
      <c r="MGO80" s="1354"/>
      <c r="MGP80" s="1354"/>
      <c r="MGQ80" s="1354"/>
      <c r="MGR80" s="1354"/>
      <c r="MGS80" s="1354"/>
      <c r="MGT80" s="1354"/>
      <c r="MGU80" s="1354"/>
      <c r="MGV80" s="1354"/>
      <c r="MGW80" s="1354"/>
      <c r="MGX80" s="1354"/>
      <c r="MGY80" s="1354"/>
      <c r="MGZ80" s="1354"/>
      <c r="MHA80" s="1354"/>
      <c r="MHB80" s="1354"/>
      <c r="MHC80" s="1354"/>
      <c r="MHD80" s="1354"/>
      <c r="MHE80" s="1354"/>
      <c r="MHF80" s="1354"/>
      <c r="MHG80" s="1354"/>
      <c r="MHH80" s="1354"/>
      <c r="MHI80" s="1354"/>
      <c r="MHJ80" s="1354"/>
      <c r="MHK80" s="1354"/>
      <c r="MHL80" s="1354"/>
      <c r="MHM80" s="1354"/>
      <c r="MHN80" s="1354"/>
      <c r="MHO80" s="1354"/>
      <c r="MHP80" s="1354"/>
      <c r="MHQ80" s="1354"/>
      <c r="MHR80" s="1354"/>
      <c r="MHS80" s="1354"/>
      <c r="MHT80" s="1354"/>
      <c r="MHU80" s="1354"/>
      <c r="MHV80" s="1354"/>
      <c r="MHW80" s="1354"/>
      <c r="MHX80" s="1354"/>
      <c r="MHY80" s="1354"/>
      <c r="MHZ80" s="1354"/>
      <c r="MIA80" s="1354"/>
      <c r="MIB80" s="1354"/>
      <c r="MIC80" s="1354"/>
      <c r="MID80" s="1354"/>
      <c r="MIE80" s="1354"/>
      <c r="MIF80" s="1354"/>
      <c r="MIG80" s="1354"/>
      <c r="MIH80" s="1354"/>
      <c r="MII80" s="1354"/>
      <c r="MIJ80" s="1354"/>
      <c r="MIK80" s="1354"/>
      <c r="MIL80" s="1354"/>
      <c r="MIM80" s="1354"/>
      <c r="MIN80" s="1354"/>
      <c r="MIO80" s="1354"/>
      <c r="MIP80" s="1354"/>
      <c r="MIQ80" s="1354"/>
      <c r="MIR80" s="1354"/>
      <c r="MIS80" s="1354"/>
      <c r="MIT80" s="1354"/>
      <c r="MIU80" s="1354"/>
      <c r="MIV80" s="1354"/>
      <c r="MIW80" s="1354"/>
      <c r="MIX80" s="1354"/>
      <c r="MIY80" s="1354"/>
      <c r="MIZ80" s="1354"/>
      <c r="MJA80" s="1354"/>
      <c r="MJB80" s="1354"/>
      <c r="MJC80" s="1354"/>
      <c r="MJD80" s="1354"/>
      <c r="MJE80" s="1354"/>
      <c r="MJF80" s="1354"/>
      <c r="MJG80" s="1354"/>
      <c r="MJH80" s="1354"/>
      <c r="MJI80" s="1354"/>
      <c r="MJJ80" s="1354"/>
      <c r="MJK80" s="1354"/>
      <c r="MJL80" s="1354"/>
      <c r="MJM80" s="1354"/>
      <c r="MJN80" s="1354"/>
      <c r="MJO80" s="1354"/>
      <c r="MJP80" s="1354"/>
      <c r="MJQ80" s="1354"/>
      <c r="MJR80" s="1354"/>
      <c r="MJS80" s="1354"/>
      <c r="MJT80" s="1354"/>
      <c r="MJU80" s="1354"/>
      <c r="MJV80" s="1354"/>
      <c r="MJW80" s="1354"/>
      <c r="MJX80" s="1354"/>
      <c r="MJY80" s="1354"/>
      <c r="MJZ80" s="1354"/>
      <c r="MKA80" s="1354"/>
      <c r="MKB80" s="1354"/>
      <c r="MKC80" s="1354"/>
      <c r="MKD80" s="1354"/>
      <c r="MKE80" s="1354"/>
      <c r="MKF80" s="1354"/>
      <c r="MKG80" s="1354"/>
      <c r="MKH80" s="1354"/>
      <c r="MKI80" s="1354"/>
      <c r="MKJ80" s="1354"/>
      <c r="MKK80" s="1354"/>
      <c r="MKL80" s="1354"/>
      <c r="MKM80" s="1354"/>
      <c r="MKN80" s="1354"/>
      <c r="MKO80" s="1354"/>
      <c r="MKP80" s="1354"/>
      <c r="MKQ80" s="1354"/>
      <c r="MKR80" s="1354"/>
      <c r="MKS80" s="1354"/>
      <c r="MKT80" s="1354"/>
      <c r="MKU80" s="1354"/>
      <c r="MKV80" s="1354"/>
      <c r="MKW80" s="1354"/>
      <c r="MKX80" s="1354"/>
      <c r="MKY80" s="1354"/>
      <c r="MKZ80" s="1354"/>
      <c r="MLA80" s="1354"/>
      <c r="MLB80" s="1354"/>
      <c r="MLC80" s="1354"/>
      <c r="MLD80" s="1354"/>
      <c r="MLE80" s="1354"/>
      <c r="MLF80" s="1354"/>
      <c r="MLG80" s="1354"/>
      <c r="MLH80" s="1354"/>
      <c r="MLI80" s="1354"/>
      <c r="MLJ80" s="1354"/>
      <c r="MLK80" s="1354"/>
      <c r="MLL80" s="1354"/>
      <c r="MLM80" s="1354"/>
      <c r="MLN80" s="1354"/>
      <c r="MLO80" s="1354"/>
      <c r="MLP80" s="1354"/>
      <c r="MLQ80" s="1354"/>
      <c r="MLR80" s="1354"/>
      <c r="MLS80" s="1354"/>
      <c r="MLT80" s="1354"/>
      <c r="MLU80" s="1354"/>
      <c r="MLV80" s="1354"/>
      <c r="MLW80" s="1354"/>
      <c r="MLX80" s="1354"/>
      <c r="MLY80" s="1354"/>
      <c r="MLZ80" s="1354"/>
      <c r="MMA80" s="1354"/>
      <c r="MMB80" s="1354"/>
      <c r="MMC80" s="1354"/>
      <c r="MMD80" s="1354"/>
      <c r="MME80" s="1354"/>
      <c r="MMF80" s="1354"/>
      <c r="MMG80" s="1354"/>
      <c r="MMH80" s="1354"/>
      <c r="MMI80" s="1354"/>
      <c r="MMJ80" s="1354"/>
      <c r="MMK80" s="1354"/>
      <c r="MML80" s="1354"/>
      <c r="MMM80" s="1354"/>
      <c r="MMN80" s="1354"/>
      <c r="MMO80" s="1354"/>
      <c r="MMP80" s="1354"/>
      <c r="MMQ80" s="1354"/>
      <c r="MMR80" s="1354"/>
      <c r="MMS80" s="1354"/>
      <c r="MMT80" s="1354"/>
      <c r="MMU80" s="1354"/>
      <c r="MMV80" s="1354"/>
      <c r="MMW80" s="1354"/>
      <c r="MMX80" s="1354"/>
      <c r="MMY80" s="1354"/>
      <c r="MMZ80" s="1354"/>
      <c r="MNA80" s="1354"/>
      <c r="MNB80" s="1354"/>
      <c r="MNC80" s="1354"/>
      <c r="MND80" s="1354"/>
      <c r="MNE80" s="1354"/>
      <c r="MNF80" s="1354"/>
      <c r="MNG80" s="1354"/>
      <c r="MNH80" s="1354"/>
      <c r="MNI80" s="1354"/>
      <c r="MNJ80" s="1354"/>
      <c r="MNK80" s="1354"/>
      <c r="MNL80" s="1354"/>
      <c r="MNM80" s="1354"/>
      <c r="MNN80" s="1354"/>
      <c r="MNO80" s="1354"/>
      <c r="MNP80" s="1354"/>
      <c r="MNQ80" s="1354"/>
      <c r="MNR80" s="1354"/>
      <c r="MNS80" s="1354"/>
      <c r="MNT80" s="1354"/>
      <c r="MNU80" s="1354"/>
      <c r="MNV80" s="1354"/>
      <c r="MNW80" s="1354"/>
      <c r="MNX80" s="1354"/>
      <c r="MNY80" s="1354"/>
      <c r="MNZ80" s="1354"/>
      <c r="MOA80" s="1354"/>
      <c r="MOB80" s="1354"/>
      <c r="MOC80" s="1354"/>
      <c r="MOD80" s="1354"/>
      <c r="MOE80" s="1354"/>
      <c r="MOF80" s="1354"/>
      <c r="MOG80" s="1354"/>
      <c r="MOH80" s="1354"/>
      <c r="MOI80" s="1354"/>
      <c r="MOJ80" s="1354"/>
      <c r="MOK80" s="1354"/>
      <c r="MOL80" s="1354"/>
      <c r="MOM80" s="1354"/>
      <c r="MON80" s="1354"/>
      <c r="MOO80" s="1354"/>
      <c r="MOP80" s="1354"/>
      <c r="MOQ80" s="1354"/>
      <c r="MOR80" s="1354"/>
      <c r="MOS80" s="1354"/>
      <c r="MOT80" s="1354"/>
      <c r="MOU80" s="1354"/>
      <c r="MOV80" s="1354"/>
      <c r="MOW80" s="1354"/>
      <c r="MOX80" s="1354"/>
      <c r="MOY80" s="1354"/>
      <c r="MOZ80" s="1354"/>
      <c r="MPA80" s="1354"/>
      <c r="MPB80" s="1354"/>
      <c r="MPC80" s="1354"/>
      <c r="MPD80" s="1354"/>
      <c r="MPE80" s="1354"/>
      <c r="MPF80" s="1354"/>
      <c r="MPG80" s="1354"/>
      <c r="MPH80" s="1354"/>
      <c r="MPI80" s="1354"/>
      <c r="MPJ80" s="1354"/>
      <c r="MPK80" s="1354"/>
      <c r="MPL80" s="1354"/>
      <c r="MPM80" s="1354"/>
      <c r="MPN80" s="1354"/>
      <c r="MPO80" s="1354"/>
      <c r="MPP80" s="1354"/>
      <c r="MPQ80" s="1354"/>
      <c r="MPR80" s="1354"/>
      <c r="MPS80" s="1354"/>
      <c r="MPT80" s="1354"/>
      <c r="MPU80" s="1354"/>
      <c r="MPV80" s="1354"/>
      <c r="MPW80" s="1354"/>
      <c r="MPX80" s="1354"/>
      <c r="MPY80" s="1354"/>
      <c r="MPZ80" s="1354"/>
      <c r="MQA80" s="1354"/>
      <c r="MQB80" s="1354"/>
      <c r="MQC80" s="1354"/>
      <c r="MQD80" s="1354"/>
      <c r="MQE80" s="1354"/>
      <c r="MQF80" s="1354"/>
      <c r="MQG80" s="1354"/>
      <c r="MQH80" s="1354"/>
      <c r="MQI80" s="1354"/>
      <c r="MQJ80" s="1354"/>
      <c r="MQK80" s="1354"/>
      <c r="MQL80" s="1354"/>
      <c r="MQM80" s="1354"/>
      <c r="MQN80" s="1354"/>
      <c r="MQO80" s="1354"/>
      <c r="MQP80" s="1354"/>
      <c r="MQQ80" s="1354"/>
      <c r="MQR80" s="1354"/>
      <c r="MQS80" s="1354"/>
      <c r="MQT80" s="1354"/>
      <c r="MQU80" s="1354"/>
      <c r="MQV80" s="1354"/>
      <c r="MQW80" s="1354"/>
      <c r="MQX80" s="1354"/>
      <c r="MQY80" s="1354"/>
      <c r="MQZ80" s="1354"/>
      <c r="MRA80" s="1354"/>
      <c r="MRB80" s="1354"/>
      <c r="MRC80" s="1354"/>
      <c r="MRD80" s="1354"/>
      <c r="MRE80" s="1354"/>
      <c r="MRF80" s="1354"/>
      <c r="MRG80" s="1354"/>
      <c r="MRH80" s="1354"/>
      <c r="MRI80" s="1354"/>
      <c r="MRJ80" s="1354"/>
      <c r="MRK80" s="1354"/>
      <c r="MRL80" s="1354"/>
      <c r="MRM80" s="1354"/>
      <c r="MRN80" s="1354"/>
      <c r="MRO80" s="1354"/>
      <c r="MRP80" s="1354"/>
      <c r="MRQ80" s="1354"/>
      <c r="MRR80" s="1354"/>
      <c r="MRS80" s="1354"/>
      <c r="MRT80" s="1354"/>
      <c r="MRU80" s="1354"/>
      <c r="MRV80" s="1354"/>
      <c r="MRW80" s="1354"/>
      <c r="MRX80" s="1354"/>
      <c r="MRY80" s="1354"/>
      <c r="MRZ80" s="1354"/>
      <c r="MSA80" s="1354"/>
      <c r="MSB80" s="1354"/>
      <c r="MSC80" s="1354"/>
      <c r="MSD80" s="1354"/>
      <c r="MSE80" s="1354"/>
      <c r="MSF80" s="1354"/>
      <c r="MSG80" s="1354"/>
      <c r="MSH80" s="1354"/>
      <c r="MSI80" s="1354"/>
      <c r="MSJ80" s="1354"/>
      <c r="MSK80" s="1354"/>
      <c r="MSL80" s="1354"/>
      <c r="MSM80" s="1354"/>
      <c r="MSN80" s="1354"/>
      <c r="MSO80" s="1354"/>
      <c r="MSP80" s="1354"/>
      <c r="MSQ80" s="1354"/>
      <c r="MSR80" s="1354"/>
      <c r="MSS80" s="1354"/>
      <c r="MST80" s="1354"/>
      <c r="MSU80" s="1354"/>
      <c r="MSV80" s="1354"/>
      <c r="MSW80" s="1354"/>
      <c r="MSX80" s="1354"/>
      <c r="MSY80" s="1354"/>
      <c r="MSZ80" s="1354"/>
      <c r="MTA80" s="1354"/>
      <c r="MTB80" s="1354"/>
      <c r="MTC80" s="1354"/>
      <c r="MTD80" s="1354"/>
      <c r="MTE80" s="1354"/>
      <c r="MTF80" s="1354"/>
      <c r="MTG80" s="1354"/>
      <c r="MTH80" s="1354"/>
      <c r="MTI80" s="1354"/>
      <c r="MTJ80" s="1354"/>
      <c r="MTK80" s="1354"/>
      <c r="MTL80" s="1354"/>
      <c r="MTM80" s="1354"/>
      <c r="MTN80" s="1354"/>
      <c r="MTO80" s="1354"/>
      <c r="MTP80" s="1354"/>
      <c r="MTQ80" s="1354"/>
      <c r="MTR80" s="1354"/>
      <c r="MTS80" s="1354"/>
      <c r="MTT80" s="1354"/>
      <c r="MTU80" s="1354"/>
      <c r="MTV80" s="1354"/>
      <c r="MTW80" s="1354"/>
      <c r="MTX80" s="1354"/>
      <c r="MTY80" s="1354"/>
      <c r="MTZ80" s="1354"/>
      <c r="MUA80" s="1354"/>
      <c r="MUB80" s="1354"/>
      <c r="MUC80" s="1354"/>
      <c r="MUD80" s="1354"/>
      <c r="MUE80" s="1354"/>
      <c r="MUF80" s="1354"/>
      <c r="MUG80" s="1354"/>
      <c r="MUH80" s="1354"/>
      <c r="MUI80" s="1354"/>
      <c r="MUJ80" s="1354"/>
      <c r="MUK80" s="1354"/>
      <c r="MUL80" s="1354"/>
      <c r="MUM80" s="1354"/>
      <c r="MUN80" s="1354"/>
      <c r="MUO80" s="1354"/>
      <c r="MUP80" s="1354"/>
      <c r="MUQ80" s="1354"/>
      <c r="MUR80" s="1354"/>
      <c r="MUS80" s="1354"/>
      <c r="MUT80" s="1354"/>
      <c r="MUU80" s="1354"/>
      <c r="MUV80" s="1354"/>
      <c r="MUW80" s="1354"/>
      <c r="MUX80" s="1354"/>
      <c r="MUY80" s="1354"/>
      <c r="MUZ80" s="1354"/>
      <c r="MVA80" s="1354"/>
      <c r="MVB80" s="1354"/>
      <c r="MVC80" s="1354"/>
      <c r="MVD80" s="1354"/>
      <c r="MVE80" s="1354"/>
      <c r="MVF80" s="1354"/>
      <c r="MVG80" s="1354"/>
      <c r="MVH80" s="1354"/>
      <c r="MVI80" s="1354"/>
      <c r="MVJ80" s="1354"/>
      <c r="MVK80" s="1354"/>
      <c r="MVL80" s="1354"/>
      <c r="MVM80" s="1354"/>
      <c r="MVN80" s="1354"/>
      <c r="MVO80" s="1354"/>
      <c r="MVP80" s="1354"/>
      <c r="MVQ80" s="1354"/>
      <c r="MVR80" s="1354"/>
      <c r="MVS80" s="1354"/>
      <c r="MVT80" s="1354"/>
      <c r="MVU80" s="1354"/>
      <c r="MVV80" s="1354"/>
      <c r="MVW80" s="1354"/>
      <c r="MVX80" s="1354"/>
      <c r="MVY80" s="1354"/>
      <c r="MVZ80" s="1354"/>
      <c r="MWA80" s="1354"/>
      <c r="MWB80" s="1354"/>
      <c r="MWC80" s="1354"/>
      <c r="MWD80" s="1354"/>
      <c r="MWE80" s="1354"/>
      <c r="MWF80" s="1354"/>
      <c r="MWG80" s="1354"/>
      <c r="MWH80" s="1354"/>
      <c r="MWI80" s="1354"/>
      <c r="MWJ80" s="1354"/>
      <c r="MWK80" s="1354"/>
      <c r="MWL80" s="1354"/>
      <c r="MWM80" s="1354"/>
      <c r="MWN80" s="1354"/>
      <c r="MWO80" s="1354"/>
      <c r="MWP80" s="1354"/>
      <c r="MWQ80" s="1354"/>
      <c r="MWR80" s="1354"/>
      <c r="MWS80" s="1354"/>
      <c r="MWT80" s="1354"/>
      <c r="MWU80" s="1354"/>
      <c r="MWV80" s="1354"/>
      <c r="MWW80" s="1354"/>
      <c r="MWX80" s="1354"/>
      <c r="MWY80" s="1354"/>
      <c r="MWZ80" s="1354"/>
      <c r="MXA80" s="1354"/>
      <c r="MXB80" s="1354"/>
      <c r="MXC80" s="1354"/>
      <c r="MXD80" s="1354"/>
      <c r="MXE80" s="1354"/>
      <c r="MXF80" s="1354"/>
      <c r="MXG80" s="1354"/>
      <c r="MXH80" s="1354"/>
      <c r="MXI80" s="1354"/>
      <c r="MXJ80" s="1354"/>
      <c r="MXK80" s="1354"/>
      <c r="MXL80" s="1354"/>
      <c r="MXM80" s="1354"/>
      <c r="MXN80" s="1354"/>
      <c r="MXO80" s="1354"/>
      <c r="MXP80" s="1354"/>
      <c r="MXQ80" s="1354"/>
      <c r="MXR80" s="1354"/>
      <c r="MXS80" s="1354"/>
      <c r="MXT80" s="1354"/>
      <c r="MXU80" s="1354"/>
      <c r="MXV80" s="1354"/>
      <c r="MXW80" s="1354"/>
      <c r="MXX80" s="1354"/>
      <c r="MXY80" s="1354"/>
      <c r="MXZ80" s="1354"/>
      <c r="MYA80" s="1354"/>
      <c r="MYB80" s="1354"/>
      <c r="MYC80" s="1354"/>
      <c r="MYD80" s="1354"/>
      <c r="MYE80" s="1354"/>
      <c r="MYF80" s="1354"/>
      <c r="MYG80" s="1354"/>
      <c r="MYH80" s="1354"/>
      <c r="MYI80" s="1354"/>
      <c r="MYJ80" s="1354"/>
      <c r="MYK80" s="1354"/>
      <c r="MYL80" s="1354"/>
      <c r="MYM80" s="1354"/>
      <c r="MYN80" s="1354"/>
      <c r="MYO80" s="1354"/>
      <c r="MYP80" s="1354"/>
      <c r="MYQ80" s="1354"/>
      <c r="MYR80" s="1354"/>
      <c r="MYS80" s="1354"/>
      <c r="MYT80" s="1354"/>
      <c r="MYU80" s="1354"/>
      <c r="MYV80" s="1354"/>
      <c r="MYW80" s="1354"/>
      <c r="MYX80" s="1354"/>
      <c r="MYY80" s="1354"/>
      <c r="MYZ80" s="1354"/>
      <c r="MZA80" s="1354"/>
      <c r="MZB80" s="1354"/>
      <c r="MZC80" s="1354"/>
      <c r="MZD80" s="1354"/>
      <c r="MZE80" s="1354"/>
      <c r="MZF80" s="1354"/>
      <c r="MZG80" s="1354"/>
      <c r="MZH80" s="1354"/>
      <c r="MZI80" s="1354"/>
      <c r="MZJ80" s="1354"/>
      <c r="MZK80" s="1354"/>
      <c r="MZL80" s="1354"/>
      <c r="MZM80" s="1354"/>
      <c r="MZN80" s="1354"/>
      <c r="MZO80" s="1354"/>
      <c r="MZP80" s="1354"/>
      <c r="MZQ80" s="1354"/>
      <c r="MZR80" s="1354"/>
      <c r="MZS80" s="1354"/>
      <c r="MZT80" s="1354"/>
      <c r="MZU80" s="1354"/>
      <c r="MZV80" s="1354"/>
      <c r="MZW80" s="1354"/>
      <c r="MZX80" s="1354"/>
      <c r="MZY80" s="1354"/>
      <c r="MZZ80" s="1354"/>
      <c r="NAA80" s="1354"/>
      <c r="NAB80" s="1354"/>
      <c r="NAC80" s="1354"/>
      <c r="NAD80" s="1354"/>
      <c r="NAE80" s="1354"/>
      <c r="NAF80" s="1354"/>
      <c r="NAG80" s="1354"/>
      <c r="NAH80" s="1354"/>
      <c r="NAI80" s="1354"/>
      <c r="NAJ80" s="1354"/>
      <c r="NAK80" s="1354"/>
      <c r="NAL80" s="1354"/>
      <c r="NAM80" s="1354"/>
      <c r="NAN80" s="1354"/>
      <c r="NAO80" s="1354"/>
      <c r="NAP80" s="1354"/>
      <c r="NAQ80" s="1354"/>
      <c r="NAR80" s="1354"/>
      <c r="NAS80" s="1354"/>
      <c r="NAT80" s="1354"/>
      <c r="NAU80" s="1354"/>
      <c r="NAV80" s="1354"/>
      <c r="NAW80" s="1354"/>
      <c r="NAX80" s="1354"/>
      <c r="NAY80" s="1354"/>
      <c r="NAZ80" s="1354"/>
      <c r="NBA80" s="1354"/>
      <c r="NBB80" s="1354"/>
      <c r="NBC80" s="1354"/>
      <c r="NBD80" s="1354"/>
      <c r="NBE80" s="1354"/>
      <c r="NBF80" s="1354"/>
      <c r="NBG80" s="1354"/>
      <c r="NBH80" s="1354"/>
      <c r="NBI80" s="1354"/>
      <c r="NBJ80" s="1354"/>
      <c r="NBK80" s="1354"/>
      <c r="NBL80" s="1354"/>
      <c r="NBM80" s="1354"/>
      <c r="NBN80" s="1354"/>
      <c r="NBO80" s="1354"/>
      <c r="NBP80" s="1354"/>
      <c r="NBQ80" s="1354"/>
      <c r="NBR80" s="1354"/>
      <c r="NBS80" s="1354"/>
      <c r="NBT80" s="1354"/>
      <c r="NBU80" s="1354"/>
      <c r="NBV80" s="1354"/>
      <c r="NBW80" s="1354"/>
      <c r="NBX80" s="1354"/>
      <c r="NBY80" s="1354"/>
      <c r="NBZ80" s="1354"/>
      <c r="NCA80" s="1354"/>
      <c r="NCB80" s="1354"/>
      <c r="NCC80" s="1354"/>
      <c r="NCD80" s="1354"/>
      <c r="NCE80" s="1354"/>
      <c r="NCF80" s="1354"/>
      <c r="NCG80" s="1354"/>
      <c r="NCH80" s="1354"/>
      <c r="NCI80" s="1354"/>
      <c r="NCJ80" s="1354"/>
      <c r="NCK80" s="1354"/>
      <c r="NCL80" s="1354"/>
      <c r="NCM80" s="1354"/>
      <c r="NCN80" s="1354"/>
      <c r="NCO80" s="1354"/>
      <c r="NCP80" s="1354"/>
      <c r="NCQ80" s="1354"/>
      <c r="NCR80" s="1354"/>
      <c r="NCS80" s="1354"/>
      <c r="NCT80" s="1354"/>
      <c r="NCU80" s="1354"/>
      <c r="NCV80" s="1354"/>
      <c r="NCW80" s="1354"/>
      <c r="NCX80" s="1354"/>
      <c r="NCY80" s="1354"/>
      <c r="NCZ80" s="1354"/>
      <c r="NDA80" s="1354"/>
      <c r="NDB80" s="1354"/>
      <c r="NDC80" s="1354"/>
      <c r="NDD80" s="1354"/>
      <c r="NDE80" s="1354"/>
      <c r="NDF80" s="1354"/>
      <c r="NDG80" s="1354"/>
      <c r="NDH80" s="1354"/>
      <c r="NDI80" s="1354"/>
      <c r="NDJ80" s="1354"/>
      <c r="NDK80" s="1354"/>
      <c r="NDL80" s="1354"/>
      <c r="NDM80" s="1354"/>
      <c r="NDN80" s="1354"/>
      <c r="NDO80" s="1354"/>
      <c r="NDP80" s="1354"/>
      <c r="NDQ80" s="1354"/>
      <c r="NDR80" s="1354"/>
      <c r="NDS80" s="1354"/>
      <c r="NDT80" s="1354"/>
      <c r="NDU80" s="1354"/>
      <c r="NDV80" s="1354"/>
      <c r="NDW80" s="1354"/>
      <c r="NDX80" s="1354"/>
      <c r="NDY80" s="1354"/>
      <c r="NDZ80" s="1354"/>
      <c r="NEA80" s="1354"/>
      <c r="NEB80" s="1354"/>
      <c r="NEC80" s="1354"/>
      <c r="NED80" s="1354"/>
      <c r="NEE80" s="1354"/>
      <c r="NEF80" s="1354"/>
      <c r="NEG80" s="1354"/>
      <c r="NEH80" s="1354"/>
      <c r="NEI80" s="1354"/>
      <c r="NEJ80" s="1354"/>
      <c r="NEK80" s="1354"/>
      <c r="NEL80" s="1354"/>
      <c r="NEM80" s="1354"/>
      <c r="NEN80" s="1354"/>
      <c r="NEO80" s="1354"/>
      <c r="NEP80" s="1354"/>
      <c r="NEQ80" s="1354"/>
      <c r="NER80" s="1354"/>
      <c r="NES80" s="1354"/>
      <c r="NET80" s="1354"/>
      <c r="NEU80" s="1354"/>
      <c r="NEV80" s="1354"/>
      <c r="NEW80" s="1354"/>
      <c r="NEX80" s="1354"/>
      <c r="NEY80" s="1354"/>
      <c r="NEZ80" s="1354"/>
      <c r="NFA80" s="1354"/>
      <c r="NFB80" s="1354"/>
      <c r="NFC80" s="1354"/>
      <c r="NFD80" s="1354"/>
      <c r="NFE80" s="1354"/>
      <c r="NFF80" s="1354"/>
      <c r="NFG80" s="1354"/>
      <c r="NFH80" s="1354"/>
      <c r="NFI80" s="1354"/>
      <c r="NFJ80" s="1354"/>
      <c r="NFK80" s="1354"/>
      <c r="NFL80" s="1354"/>
      <c r="NFM80" s="1354"/>
      <c r="NFN80" s="1354"/>
      <c r="NFO80" s="1354"/>
      <c r="NFP80" s="1354"/>
      <c r="NFQ80" s="1354"/>
      <c r="NFR80" s="1354"/>
      <c r="NFS80" s="1354"/>
      <c r="NFT80" s="1354"/>
      <c r="NFU80" s="1354"/>
      <c r="NFV80" s="1354"/>
      <c r="NFW80" s="1354"/>
      <c r="NFX80" s="1354"/>
      <c r="NFY80" s="1354"/>
      <c r="NFZ80" s="1354"/>
      <c r="NGA80" s="1354"/>
      <c r="NGB80" s="1354"/>
      <c r="NGC80" s="1354"/>
      <c r="NGD80" s="1354"/>
      <c r="NGE80" s="1354"/>
      <c r="NGF80" s="1354"/>
      <c r="NGG80" s="1354"/>
      <c r="NGH80" s="1354"/>
      <c r="NGI80" s="1354"/>
      <c r="NGJ80" s="1354"/>
      <c r="NGK80" s="1354"/>
      <c r="NGL80" s="1354"/>
      <c r="NGM80" s="1354"/>
      <c r="NGN80" s="1354"/>
      <c r="NGO80" s="1354"/>
      <c r="NGP80" s="1354"/>
      <c r="NGQ80" s="1354"/>
      <c r="NGR80" s="1354"/>
      <c r="NGS80" s="1354"/>
      <c r="NGT80" s="1354"/>
      <c r="NGU80" s="1354"/>
      <c r="NGV80" s="1354"/>
      <c r="NGW80" s="1354"/>
      <c r="NGX80" s="1354"/>
      <c r="NGY80" s="1354"/>
      <c r="NGZ80" s="1354"/>
      <c r="NHA80" s="1354"/>
      <c r="NHB80" s="1354"/>
      <c r="NHC80" s="1354"/>
      <c r="NHD80" s="1354"/>
      <c r="NHE80" s="1354"/>
      <c r="NHF80" s="1354"/>
      <c r="NHG80" s="1354"/>
      <c r="NHH80" s="1354"/>
      <c r="NHI80" s="1354"/>
      <c r="NHJ80" s="1354"/>
      <c r="NHK80" s="1354"/>
      <c r="NHL80" s="1354"/>
      <c r="NHM80" s="1354"/>
      <c r="NHN80" s="1354"/>
      <c r="NHO80" s="1354"/>
      <c r="NHP80" s="1354"/>
      <c r="NHQ80" s="1354"/>
      <c r="NHR80" s="1354"/>
      <c r="NHS80" s="1354"/>
      <c r="NHT80" s="1354"/>
      <c r="NHU80" s="1354"/>
      <c r="NHV80" s="1354"/>
      <c r="NHW80" s="1354"/>
      <c r="NHX80" s="1354"/>
      <c r="NHY80" s="1354"/>
      <c r="NHZ80" s="1354"/>
      <c r="NIA80" s="1354"/>
      <c r="NIB80" s="1354"/>
      <c r="NIC80" s="1354"/>
      <c r="NID80" s="1354"/>
      <c r="NIE80" s="1354"/>
      <c r="NIF80" s="1354"/>
      <c r="NIG80" s="1354"/>
      <c r="NIH80" s="1354"/>
      <c r="NII80" s="1354"/>
      <c r="NIJ80" s="1354"/>
      <c r="NIK80" s="1354"/>
      <c r="NIL80" s="1354"/>
      <c r="NIM80" s="1354"/>
      <c r="NIN80" s="1354"/>
      <c r="NIO80" s="1354"/>
      <c r="NIP80" s="1354"/>
      <c r="NIQ80" s="1354"/>
      <c r="NIR80" s="1354"/>
      <c r="NIS80" s="1354"/>
      <c r="NIT80" s="1354"/>
      <c r="NIU80" s="1354"/>
      <c r="NIV80" s="1354"/>
      <c r="NIW80" s="1354"/>
      <c r="NIX80" s="1354"/>
      <c r="NIY80" s="1354"/>
      <c r="NIZ80" s="1354"/>
      <c r="NJA80" s="1354"/>
      <c r="NJB80" s="1354"/>
      <c r="NJC80" s="1354"/>
      <c r="NJD80" s="1354"/>
      <c r="NJE80" s="1354"/>
      <c r="NJF80" s="1354"/>
      <c r="NJG80" s="1354"/>
      <c r="NJH80" s="1354"/>
      <c r="NJI80" s="1354"/>
      <c r="NJJ80" s="1354"/>
      <c r="NJK80" s="1354"/>
      <c r="NJL80" s="1354"/>
      <c r="NJM80" s="1354"/>
      <c r="NJN80" s="1354"/>
      <c r="NJO80" s="1354"/>
      <c r="NJP80" s="1354"/>
      <c r="NJQ80" s="1354"/>
      <c r="NJR80" s="1354"/>
      <c r="NJS80" s="1354"/>
      <c r="NJT80" s="1354"/>
      <c r="NJU80" s="1354"/>
      <c r="NJV80" s="1354"/>
      <c r="NJW80" s="1354"/>
      <c r="NJX80" s="1354"/>
      <c r="NJY80" s="1354"/>
      <c r="NJZ80" s="1354"/>
      <c r="NKA80" s="1354"/>
      <c r="NKB80" s="1354"/>
      <c r="NKC80" s="1354"/>
      <c r="NKD80" s="1354"/>
      <c r="NKE80" s="1354"/>
      <c r="NKF80" s="1354"/>
      <c r="NKG80" s="1354"/>
      <c r="NKH80" s="1354"/>
      <c r="NKI80" s="1354"/>
      <c r="NKJ80" s="1354"/>
      <c r="NKK80" s="1354"/>
      <c r="NKL80" s="1354"/>
      <c r="NKM80" s="1354"/>
      <c r="NKN80" s="1354"/>
      <c r="NKO80" s="1354"/>
      <c r="NKP80" s="1354"/>
      <c r="NKQ80" s="1354"/>
      <c r="NKR80" s="1354"/>
      <c r="NKS80" s="1354"/>
      <c r="NKT80" s="1354"/>
      <c r="NKU80" s="1354"/>
      <c r="NKV80" s="1354"/>
      <c r="NKW80" s="1354"/>
      <c r="NKX80" s="1354"/>
      <c r="NKY80" s="1354"/>
      <c r="NKZ80" s="1354"/>
      <c r="NLA80" s="1354"/>
      <c r="NLB80" s="1354"/>
      <c r="NLC80" s="1354"/>
      <c r="NLD80" s="1354"/>
      <c r="NLE80" s="1354"/>
      <c r="NLF80" s="1354"/>
      <c r="NLG80" s="1354"/>
      <c r="NLH80" s="1354"/>
      <c r="NLI80" s="1354"/>
      <c r="NLJ80" s="1354"/>
      <c r="NLK80" s="1354"/>
      <c r="NLL80" s="1354"/>
      <c r="NLM80" s="1354"/>
      <c r="NLN80" s="1354"/>
      <c r="NLO80" s="1354"/>
      <c r="NLP80" s="1354"/>
      <c r="NLQ80" s="1354"/>
      <c r="NLR80" s="1354"/>
      <c r="NLS80" s="1354"/>
      <c r="NLT80" s="1354"/>
      <c r="NLU80" s="1354"/>
      <c r="NLV80" s="1354"/>
      <c r="NLW80" s="1354"/>
      <c r="NLX80" s="1354"/>
      <c r="NLY80" s="1354"/>
      <c r="NLZ80" s="1354"/>
      <c r="NMA80" s="1354"/>
      <c r="NMB80" s="1354"/>
      <c r="NMC80" s="1354"/>
      <c r="NMD80" s="1354"/>
      <c r="NME80" s="1354"/>
      <c r="NMF80" s="1354"/>
      <c r="NMG80" s="1354"/>
      <c r="NMH80" s="1354"/>
      <c r="NMI80" s="1354"/>
      <c r="NMJ80" s="1354"/>
      <c r="NMK80" s="1354"/>
      <c r="NML80" s="1354"/>
      <c r="NMM80" s="1354"/>
      <c r="NMN80" s="1354"/>
      <c r="NMO80" s="1354"/>
      <c r="NMP80" s="1354"/>
      <c r="NMQ80" s="1354"/>
      <c r="NMR80" s="1354"/>
      <c r="NMS80" s="1354"/>
      <c r="NMT80" s="1354"/>
      <c r="NMU80" s="1354"/>
      <c r="NMV80" s="1354"/>
      <c r="NMW80" s="1354"/>
      <c r="NMX80" s="1354"/>
      <c r="NMY80" s="1354"/>
      <c r="NMZ80" s="1354"/>
      <c r="NNA80" s="1354"/>
      <c r="NNB80" s="1354"/>
      <c r="NNC80" s="1354"/>
      <c r="NND80" s="1354"/>
      <c r="NNE80" s="1354"/>
      <c r="NNF80" s="1354"/>
      <c r="NNG80" s="1354"/>
      <c r="NNH80" s="1354"/>
      <c r="NNI80" s="1354"/>
      <c r="NNJ80" s="1354"/>
      <c r="NNK80" s="1354"/>
      <c r="NNL80" s="1354"/>
      <c r="NNM80" s="1354"/>
      <c r="NNN80" s="1354"/>
      <c r="NNO80" s="1354"/>
      <c r="NNP80" s="1354"/>
      <c r="NNQ80" s="1354"/>
      <c r="NNR80" s="1354"/>
      <c r="NNS80" s="1354"/>
      <c r="NNT80" s="1354"/>
      <c r="NNU80" s="1354"/>
      <c r="NNV80" s="1354"/>
      <c r="NNW80" s="1354"/>
      <c r="NNX80" s="1354"/>
      <c r="NNY80" s="1354"/>
      <c r="NNZ80" s="1354"/>
      <c r="NOA80" s="1354"/>
      <c r="NOB80" s="1354"/>
      <c r="NOC80" s="1354"/>
      <c r="NOD80" s="1354"/>
      <c r="NOE80" s="1354"/>
      <c r="NOF80" s="1354"/>
      <c r="NOG80" s="1354"/>
      <c r="NOH80" s="1354"/>
      <c r="NOI80" s="1354"/>
      <c r="NOJ80" s="1354"/>
      <c r="NOK80" s="1354"/>
      <c r="NOL80" s="1354"/>
      <c r="NOM80" s="1354"/>
      <c r="NON80" s="1354"/>
      <c r="NOO80" s="1354"/>
      <c r="NOP80" s="1354"/>
      <c r="NOQ80" s="1354"/>
      <c r="NOR80" s="1354"/>
      <c r="NOS80" s="1354"/>
      <c r="NOT80" s="1354"/>
      <c r="NOU80" s="1354"/>
      <c r="NOV80" s="1354"/>
      <c r="NOW80" s="1354"/>
      <c r="NOX80" s="1354"/>
      <c r="NOY80" s="1354"/>
      <c r="NOZ80" s="1354"/>
      <c r="NPA80" s="1354"/>
      <c r="NPB80" s="1354"/>
      <c r="NPC80" s="1354"/>
      <c r="NPD80" s="1354"/>
      <c r="NPE80" s="1354"/>
      <c r="NPF80" s="1354"/>
      <c r="NPG80" s="1354"/>
      <c r="NPH80" s="1354"/>
      <c r="NPI80" s="1354"/>
      <c r="NPJ80" s="1354"/>
      <c r="NPK80" s="1354"/>
      <c r="NPL80" s="1354"/>
      <c r="NPM80" s="1354"/>
      <c r="NPN80" s="1354"/>
      <c r="NPO80" s="1354"/>
      <c r="NPP80" s="1354"/>
      <c r="NPQ80" s="1354"/>
      <c r="NPR80" s="1354"/>
      <c r="NPS80" s="1354"/>
      <c r="NPT80" s="1354"/>
      <c r="NPU80" s="1354"/>
      <c r="NPV80" s="1354"/>
      <c r="NPW80" s="1354"/>
      <c r="NPX80" s="1354"/>
      <c r="NPY80" s="1354"/>
      <c r="NPZ80" s="1354"/>
      <c r="NQA80" s="1354"/>
      <c r="NQB80" s="1354"/>
      <c r="NQC80" s="1354"/>
      <c r="NQD80" s="1354"/>
      <c r="NQE80" s="1354"/>
      <c r="NQF80" s="1354"/>
      <c r="NQG80" s="1354"/>
      <c r="NQH80" s="1354"/>
      <c r="NQI80" s="1354"/>
      <c r="NQJ80" s="1354"/>
      <c r="NQK80" s="1354"/>
      <c r="NQL80" s="1354"/>
      <c r="NQM80" s="1354"/>
      <c r="NQN80" s="1354"/>
      <c r="NQO80" s="1354"/>
      <c r="NQP80" s="1354"/>
      <c r="NQQ80" s="1354"/>
      <c r="NQR80" s="1354"/>
      <c r="NQS80" s="1354"/>
      <c r="NQT80" s="1354"/>
      <c r="NQU80" s="1354"/>
      <c r="NQV80" s="1354"/>
      <c r="NQW80" s="1354"/>
      <c r="NQX80" s="1354"/>
      <c r="NQY80" s="1354"/>
      <c r="NQZ80" s="1354"/>
      <c r="NRA80" s="1354"/>
      <c r="NRB80" s="1354"/>
      <c r="NRC80" s="1354"/>
      <c r="NRD80" s="1354"/>
      <c r="NRE80" s="1354"/>
      <c r="NRF80" s="1354"/>
      <c r="NRG80" s="1354"/>
      <c r="NRH80" s="1354"/>
      <c r="NRI80" s="1354"/>
      <c r="NRJ80" s="1354"/>
      <c r="NRK80" s="1354"/>
      <c r="NRL80" s="1354"/>
      <c r="NRM80" s="1354"/>
      <c r="NRN80" s="1354"/>
      <c r="NRO80" s="1354"/>
      <c r="NRP80" s="1354"/>
      <c r="NRQ80" s="1354"/>
      <c r="NRR80" s="1354"/>
      <c r="NRS80" s="1354"/>
      <c r="NRT80" s="1354"/>
      <c r="NRU80" s="1354"/>
      <c r="NRV80" s="1354"/>
      <c r="NRW80" s="1354"/>
      <c r="NRX80" s="1354"/>
      <c r="NRY80" s="1354"/>
      <c r="NRZ80" s="1354"/>
      <c r="NSA80" s="1354"/>
      <c r="NSB80" s="1354"/>
      <c r="NSC80" s="1354"/>
      <c r="NSD80" s="1354"/>
      <c r="NSE80" s="1354"/>
      <c r="NSF80" s="1354"/>
      <c r="NSG80" s="1354"/>
      <c r="NSH80" s="1354"/>
      <c r="NSI80" s="1354"/>
      <c r="NSJ80" s="1354"/>
      <c r="NSK80" s="1354"/>
      <c r="NSL80" s="1354"/>
      <c r="NSM80" s="1354"/>
      <c r="NSN80" s="1354"/>
      <c r="NSO80" s="1354"/>
      <c r="NSP80" s="1354"/>
      <c r="NSQ80" s="1354"/>
      <c r="NSR80" s="1354"/>
      <c r="NSS80" s="1354"/>
      <c r="NST80" s="1354"/>
      <c r="NSU80" s="1354"/>
      <c r="NSV80" s="1354"/>
      <c r="NSW80" s="1354"/>
      <c r="NSX80" s="1354"/>
      <c r="NSY80" s="1354"/>
      <c r="NSZ80" s="1354"/>
      <c r="NTA80" s="1354"/>
      <c r="NTB80" s="1354"/>
      <c r="NTC80" s="1354"/>
      <c r="NTD80" s="1354"/>
      <c r="NTE80" s="1354"/>
      <c r="NTF80" s="1354"/>
      <c r="NTG80" s="1354"/>
      <c r="NTH80" s="1354"/>
      <c r="NTI80" s="1354"/>
      <c r="NTJ80" s="1354"/>
      <c r="NTK80" s="1354"/>
      <c r="NTL80" s="1354"/>
      <c r="NTM80" s="1354"/>
      <c r="NTN80" s="1354"/>
      <c r="NTO80" s="1354"/>
      <c r="NTP80" s="1354"/>
      <c r="NTQ80" s="1354"/>
      <c r="NTR80" s="1354"/>
      <c r="NTS80" s="1354"/>
      <c r="NTT80" s="1354"/>
      <c r="NTU80" s="1354"/>
      <c r="NTV80" s="1354"/>
      <c r="NTW80" s="1354"/>
      <c r="NTX80" s="1354"/>
      <c r="NTY80" s="1354"/>
      <c r="NTZ80" s="1354"/>
      <c r="NUA80" s="1354"/>
      <c r="NUB80" s="1354"/>
      <c r="NUC80" s="1354"/>
      <c r="NUD80" s="1354"/>
      <c r="NUE80" s="1354"/>
      <c r="NUF80" s="1354"/>
      <c r="NUG80" s="1354"/>
      <c r="NUH80" s="1354"/>
      <c r="NUI80" s="1354"/>
      <c r="NUJ80" s="1354"/>
      <c r="NUK80" s="1354"/>
      <c r="NUL80" s="1354"/>
      <c r="NUM80" s="1354"/>
      <c r="NUN80" s="1354"/>
      <c r="NUO80" s="1354"/>
      <c r="NUP80" s="1354"/>
      <c r="NUQ80" s="1354"/>
      <c r="NUR80" s="1354"/>
      <c r="NUS80" s="1354"/>
      <c r="NUT80" s="1354"/>
      <c r="NUU80" s="1354"/>
      <c r="NUV80" s="1354"/>
      <c r="NUW80" s="1354"/>
      <c r="NUX80" s="1354"/>
      <c r="NUY80" s="1354"/>
      <c r="NUZ80" s="1354"/>
      <c r="NVA80" s="1354"/>
      <c r="NVB80" s="1354"/>
      <c r="NVC80" s="1354"/>
      <c r="NVD80" s="1354"/>
      <c r="NVE80" s="1354"/>
      <c r="NVF80" s="1354"/>
      <c r="NVG80" s="1354"/>
      <c r="NVH80" s="1354"/>
      <c r="NVI80" s="1354"/>
      <c r="NVJ80" s="1354"/>
      <c r="NVK80" s="1354"/>
      <c r="NVL80" s="1354"/>
      <c r="NVM80" s="1354"/>
      <c r="NVN80" s="1354"/>
      <c r="NVO80" s="1354"/>
      <c r="NVP80" s="1354"/>
      <c r="NVQ80" s="1354"/>
      <c r="NVR80" s="1354"/>
      <c r="NVS80" s="1354"/>
      <c r="NVT80" s="1354"/>
      <c r="NVU80" s="1354"/>
      <c r="NVV80" s="1354"/>
      <c r="NVW80" s="1354"/>
      <c r="NVX80" s="1354"/>
      <c r="NVY80" s="1354"/>
      <c r="NVZ80" s="1354"/>
      <c r="NWA80" s="1354"/>
      <c r="NWB80" s="1354"/>
      <c r="NWC80" s="1354"/>
      <c r="NWD80" s="1354"/>
      <c r="NWE80" s="1354"/>
      <c r="NWF80" s="1354"/>
      <c r="NWG80" s="1354"/>
      <c r="NWH80" s="1354"/>
      <c r="NWI80" s="1354"/>
      <c r="NWJ80" s="1354"/>
      <c r="NWK80" s="1354"/>
      <c r="NWL80" s="1354"/>
      <c r="NWM80" s="1354"/>
      <c r="NWN80" s="1354"/>
      <c r="NWO80" s="1354"/>
      <c r="NWP80" s="1354"/>
      <c r="NWQ80" s="1354"/>
      <c r="NWR80" s="1354"/>
      <c r="NWS80" s="1354"/>
      <c r="NWT80" s="1354"/>
      <c r="NWU80" s="1354"/>
      <c r="NWV80" s="1354"/>
      <c r="NWW80" s="1354"/>
      <c r="NWX80" s="1354"/>
      <c r="NWY80" s="1354"/>
      <c r="NWZ80" s="1354"/>
      <c r="NXA80" s="1354"/>
      <c r="NXB80" s="1354"/>
      <c r="NXC80" s="1354"/>
      <c r="NXD80" s="1354"/>
      <c r="NXE80" s="1354"/>
      <c r="NXF80" s="1354"/>
      <c r="NXG80" s="1354"/>
      <c r="NXH80" s="1354"/>
      <c r="NXI80" s="1354"/>
      <c r="NXJ80" s="1354"/>
      <c r="NXK80" s="1354"/>
      <c r="NXL80" s="1354"/>
      <c r="NXM80" s="1354"/>
      <c r="NXN80" s="1354"/>
      <c r="NXO80" s="1354"/>
      <c r="NXP80" s="1354"/>
      <c r="NXQ80" s="1354"/>
      <c r="NXR80" s="1354"/>
      <c r="NXS80" s="1354"/>
      <c r="NXT80" s="1354"/>
      <c r="NXU80" s="1354"/>
      <c r="NXV80" s="1354"/>
      <c r="NXW80" s="1354"/>
      <c r="NXX80" s="1354"/>
      <c r="NXY80" s="1354"/>
      <c r="NXZ80" s="1354"/>
      <c r="NYA80" s="1354"/>
      <c r="NYB80" s="1354"/>
      <c r="NYC80" s="1354"/>
      <c r="NYD80" s="1354"/>
      <c r="NYE80" s="1354"/>
      <c r="NYF80" s="1354"/>
      <c r="NYG80" s="1354"/>
      <c r="NYH80" s="1354"/>
      <c r="NYI80" s="1354"/>
      <c r="NYJ80" s="1354"/>
      <c r="NYK80" s="1354"/>
      <c r="NYL80" s="1354"/>
      <c r="NYM80" s="1354"/>
      <c r="NYN80" s="1354"/>
      <c r="NYO80" s="1354"/>
      <c r="NYP80" s="1354"/>
      <c r="NYQ80" s="1354"/>
      <c r="NYR80" s="1354"/>
      <c r="NYS80" s="1354"/>
      <c r="NYT80" s="1354"/>
      <c r="NYU80" s="1354"/>
      <c r="NYV80" s="1354"/>
      <c r="NYW80" s="1354"/>
      <c r="NYX80" s="1354"/>
      <c r="NYY80" s="1354"/>
      <c r="NYZ80" s="1354"/>
      <c r="NZA80" s="1354"/>
      <c r="NZB80" s="1354"/>
      <c r="NZC80" s="1354"/>
      <c r="NZD80" s="1354"/>
      <c r="NZE80" s="1354"/>
      <c r="NZF80" s="1354"/>
      <c r="NZG80" s="1354"/>
      <c r="NZH80" s="1354"/>
      <c r="NZI80" s="1354"/>
      <c r="NZJ80" s="1354"/>
      <c r="NZK80" s="1354"/>
      <c r="NZL80" s="1354"/>
      <c r="NZM80" s="1354"/>
      <c r="NZN80" s="1354"/>
      <c r="NZO80" s="1354"/>
      <c r="NZP80" s="1354"/>
      <c r="NZQ80" s="1354"/>
      <c r="NZR80" s="1354"/>
      <c r="NZS80" s="1354"/>
      <c r="NZT80" s="1354"/>
      <c r="NZU80" s="1354"/>
      <c r="NZV80" s="1354"/>
      <c r="NZW80" s="1354"/>
      <c r="NZX80" s="1354"/>
      <c r="NZY80" s="1354"/>
      <c r="NZZ80" s="1354"/>
      <c r="OAA80" s="1354"/>
      <c r="OAB80" s="1354"/>
      <c r="OAC80" s="1354"/>
      <c r="OAD80" s="1354"/>
      <c r="OAE80" s="1354"/>
      <c r="OAF80" s="1354"/>
      <c r="OAG80" s="1354"/>
      <c r="OAH80" s="1354"/>
      <c r="OAI80" s="1354"/>
      <c r="OAJ80" s="1354"/>
      <c r="OAK80" s="1354"/>
      <c r="OAL80" s="1354"/>
      <c r="OAM80" s="1354"/>
      <c r="OAN80" s="1354"/>
      <c r="OAO80" s="1354"/>
      <c r="OAP80" s="1354"/>
      <c r="OAQ80" s="1354"/>
      <c r="OAR80" s="1354"/>
      <c r="OAS80" s="1354"/>
      <c r="OAT80" s="1354"/>
      <c r="OAU80" s="1354"/>
      <c r="OAV80" s="1354"/>
      <c r="OAW80" s="1354"/>
      <c r="OAX80" s="1354"/>
      <c r="OAY80" s="1354"/>
      <c r="OAZ80" s="1354"/>
      <c r="OBA80" s="1354"/>
      <c r="OBB80" s="1354"/>
      <c r="OBC80" s="1354"/>
      <c r="OBD80" s="1354"/>
      <c r="OBE80" s="1354"/>
      <c r="OBF80" s="1354"/>
      <c r="OBG80" s="1354"/>
      <c r="OBH80" s="1354"/>
      <c r="OBI80" s="1354"/>
      <c r="OBJ80" s="1354"/>
      <c r="OBK80" s="1354"/>
      <c r="OBL80" s="1354"/>
      <c r="OBM80" s="1354"/>
      <c r="OBN80" s="1354"/>
      <c r="OBO80" s="1354"/>
      <c r="OBP80" s="1354"/>
      <c r="OBQ80" s="1354"/>
      <c r="OBR80" s="1354"/>
      <c r="OBS80" s="1354"/>
      <c r="OBT80" s="1354"/>
      <c r="OBU80" s="1354"/>
      <c r="OBV80" s="1354"/>
      <c r="OBW80" s="1354"/>
      <c r="OBX80" s="1354"/>
      <c r="OBY80" s="1354"/>
      <c r="OBZ80" s="1354"/>
      <c r="OCA80" s="1354"/>
      <c r="OCB80" s="1354"/>
      <c r="OCC80" s="1354"/>
      <c r="OCD80" s="1354"/>
      <c r="OCE80" s="1354"/>
      <c r="OCF80" s="1354"/>
      <c r="OCG80" s="1354"/>
      <c r="OCH80" s="1354"/>
      <c r="OCI80" s="1354"/>
      <c r="OCJ80" s="1354"/>
      <c r="OCK80" s="1354"/>
      <c r="OCL80" s="1354"/>
      <c r="OCM80" s="1354"/>
      <c r="OCN80" s="1354"/>
      <c r="OCO80" s="1354"/>
      <c r="OCP80" s="1354"/>
      <c r="OCQ80" s="1354"/>
      <c r="OCR80" s="1354"/>
      <c r="OCS80" s="1354"/>
      <c r="OCT80" s="1354"/>
      <c r="OCU80" s="1354"/>
      <c r="OCV80" s="1354"/>
      <c r="OCW80" s="1354"/>
      <c r="OCX80" s="1354"/>
      <c r="OCY80" s="1354"/>
      <c r="OCZ80" s="1354"/>
      <c r="ODA80" s="1354"/>
      <c r="ODB80" s="1354"/>
      <c r="ODC80" s="1354"/>
      <c r="ODD80" s="1354"/>
      <c r="ODE80" s="1354"/>
      <c r="ODF80" s="1354"/>
      <c r="ODG80" s="1354"/>
      <c r="ODH80" s="1354"/>
      <c r="ODI80" s="1354"/>
      <c r="ODJ80" s="1354"/>
      <c r="ODK80" s="1354"/>
      <c r="ODL80" s="1354"/>
      <c r="ODM80" s="1354"/>
      <c r="ODN80" s="1354"/>
      <c r="ODO80" s="1354"/>
      <c r="ODP80" s="1354"/>
      <c r="ODQ80" s="1354"/>
      <c r="ODR80" s="1354"/>
      <c r="ODS80" s="1354"/>
      <c r="ODT80" s="1354"/>
      <c r="ODU80" s="1354"/>
      <c r="ODV80" s="1354"/>
      <c r="ODW80" s="1354"/>
      <c r="ODX80" s="1354"/>
      <c r="ODY80" s="1354"/>
      <c r="ODZ80" s="1354"/>
      <c r="OEA80" s="1354"/>
      <c r="OEB80" s="1354"/>
      <c r="OEC80" s="1354"/>
      <c r="OED80" s="1354"/>
      <c r="OEE80" s="1354"/>
      <c r="OEF80" s="1354"/>
      <c r="OEG80" s="1354"/>
      <c r="OEH80" s="1354"/>
      <c r="OEI80" s="1354"/>
      <c r="OEJ80" s="1354"/>
      <c r="OEK80" s="1354"/>
      <c r="OEL80" s="1354"/>
      <c r="OEM80" s="1354"/>
      <c r="OEN80" s="1354"/>
      <c r="OEO80" s="1354"/>
      <c r="OEP80" s="1354"/>
      <c r="OEQ80" s="1354"/>
      <c r="OER80" s="1354"/>
      <c r="OES80" s="1354"/>
      <c r="OET80" s="1354"/>
      <c r="OEU80" s="1354"/>
      <c r="OEV80" s="1354"/>
      <c r="OEW80" s="1354"/>
      <c r="OEX80" s="1354"/>
      <c r="OEY80" s="1354"/>
      <c r="OEZ80" s="1354"/>
      <c r="OFA80" s="1354"/>
      <c r="OFB80" s="1354"/>
      <c r="OFC80" s="1354"/>
      <c r="OFD80" s="1354"/>
      <c r="OFE80" s="1354"/>
      <c r="OFF80" s="1354"/>
      <c r="OFG80" s="1354"/>
      <c r="OFH80" s="1354"/>
      <c r="OFI80" s="1354"/>
      <c r="OFJ80" s="1354"/>
      <c r="OFK80" s="1354"/>
      <c r="OFL80" s="1354"/>
      <c r="OFM80" s="1354"/>
      <c r="OFN80" s="1354"/>
      <c r="OFO80" s="1354"/>
      <c r="OFP80" s="1354"/>
      <c r="OFQ80" s="1354"/>
      <c r="OFR80" s="1354"/>
      <c r="OFS80" s="1354"/>
      <c r="OFT80" s="1354"/>
      <c r="OFU80" s="1354"/>
      <c r="OFV80" s="1354"/>
      <c r="OFW80" s="1354"/>
      <c r="OFX80" s="1354"/>
      <c r="OFY80" s="1354"/>
      <c r="OFZ80" s="1354"/>
      <c r="OGA80" s="1354"/>
      <c r="OGB80" s="1354"/>
      <c r="OGC80" s="1354"/>
      <c r="OGD80" s="1354"/>
      <c r="OGE80" s="1354"/>
      <c r="OGF80" s="1354"/>
      <c r="OGG80" s="1354"/>
      <c r="OGH80" s="1354"/>
      <c r="OGI80" s="1354"/>
      <c r="OGJ80" s="1354"/>
      <c r="OGK80" s="1354"/>
      <c r="OGL80" s="1354"/>
      <c r="OGM80" s="1354"/>
      <c r="OGN80" s="1354"/>
      <c r="OGO80" s="1354"/>
      <c r="OGP80" s="1354"/>
      <c r="OGQ80" s="1354"/>
      <c r="OGR80" s="1354"/>
      <c r="OGS80" s="1354"/>
      <c r="OGT80" s="1354"/>
      <c r="OGU80" s="1354"/>
      <c r="OGV80" s="1354"/>
      <c r="OGW80" s="1354"/>
      <c r="OGX80" s="1354"/>
      <c r="OGY80" s="1354"/>
      <c r="OGZ80" s="1354"/>
      <c r="OHA80" s="1354"/>
      <c r="OHB80" s="1354"/>
      <c r="OHC80" s="1354"/>
      <c r="OHD80" s="1354"/>
      <c r="OHE80" s="1354"/>
      <c r="OHF80" s="1354"/>
      <c r="OHG80" s="1354"/>
      <c r="OHH80" s="1354"/>
      <c r="OHI80" s="1354"/>
      <c r="OHJ80" s="1354"/>
      <c r="OHK80" s="1354"/>
      <c r="OHL80" s="1354"/>
      <c r="OHM80" s="1354"/>
      <c r="OHN80" s="1354"/>
      <c r="OHO80" s="1354"/>
      <c r="OHP80" s="1354"/>
      <c r="OHQ80" s="1354"/>
      <c r="OHR80" s="1354"/>
      <c r="OHS80" s="1354"/>
      <c r="OHT80" s="1354"/>
      <c r="OHU80" s="1354"/>
      <c r="OHV80" s="1354"/>
      <c r="OHW80" s="1354"/>
      <c r="OHX80" s="1354"/>
      <c r="OHY80" s="1354"/>
      <c r="OHZ80" s="1354"/>
      <c r="OIA80" s="1354"/>
      <c r="OIB80" s="1354"/>
      <c r="OIC80" s="1354"/>
      <c r="OID80" s="1354"/>
      <c r="OIE80" s="1354"/>
      <c r="OIF80" s="1354"/>
      <c r="OIG80" s="1354"/>
      <c r="OIH80" s="1354"/>
      <c r="OII80" s="1354"/>
      <c r="OIJ80" s="1354"/>
      <c r="OIK80" s="1354"/>
      <c r="OIL80" s="1354"/>
      <c r="OIM80" s="1354"/>
      <c r="OIN80" s="1354"/>
      <c r="OIO80" s="1354"/>
      <c r="OIP80" s="1354"/>
      <c r="OIQ80" s="1354"/>
      <c r="OIR80" s="1354"/>
      <c r="OIS80" s="1354"/>
      <c r="OIT80" s="1354"/>
      <c r="OIU80" s="1354"/>
      <c r="OIV80" s="1354"/>
      <c r="OIW80" s="1354"/>
      <c r="OIX80" s="1354"/>
      <c r="OIY80" s="1354"/>
      <c r="OIZ80" s="1354"/>
      <c r="OJA80" s="1354"/>
      <c r="OJB80" s="1354"/>
      <c r="OJC80" s="1354"/>
      <c r="OJD80" s="1354"/>
      <c r="OJE80" s="1354"/>
      <c r="OJF80" s="1354"/>
      <c r="OJG80" s="1354"/>
      <c r="OJH80" s="1354"/>
      <c r="OJI80" s="1354"/>
      <c r="OJJ80" s="1354"/>
      <c r="OJK80" s="1354"/>
      <c r="OJL80" s="1354"/>
      <c r="OJM80" s="1354"/>
      <c r="OJN80" s="1354"/>
      <c r="OJO80" s="1354"/>
      <c r="OJP80" s="1354"/>
      <c r="OJQ80" s="1354"/>
      <c r="OJR80" s="1354"/>
      <c r="OJS80" s="1354"/>
      <c r="OJT80" s="1354"/>
      <c r="OJU80" s="1354"/>
      <c r="OJV80" s="1354"/>
      <c r="OJW80" s="1354"/>
      <c r="OJX80" s="1354"/>
      <c r="OJY80" s="1354"/>
      <c r="OJZ80" s="1354"/>
      <c r="OKA80" s="1354"/>
      <c r="OKB80" s="1354"/>
      <c r="OKC80" s="1354"/>
      <c r="OKD80" s="1354"/>
      <c r="OKE80" s="1354"/>
      <c r="OKF80" s="1354"/>
      <c r="OKG80" s="1354"/>
      <c r="OKH80" s="1354"/>
      <c r="OKI80" s="1354"/>
      <c r="OKJ80" s="1354"/>
      <c r="OKK80" s="1354"/>
      <c r="OKL80" s="1354"/>
      <c r="OKM80" s="1354"/>
      <c r="OKN80" s="1354"/>
      <c r="OKO80" s="1354"/>
      <c r="OKP80" s="1354"/>
      <c r="OKQ80" s="1354"/>
      <c r="OKR80" s="1354"/>
      <c r="OKS80" s="1354"/>
      <c r="OKT80" s="1354"/>
      <c r="OKU80" s="1354"/>
      <c r="OKV80" s="1354"/>
      <c r="OKW80" s="1354"/>
      <c r="OKX80" s="1354"/>
      <c r="OKY80" s="1354"/>
      <c r="OKZ80" s="1354"/>
      <c r="OLA80" s="1354"/>
      <c r="OLB80" s="1354"/>
      <c r="OLC80" s="1354"/>
      <c r="OLD80" s="1354"/>
      <c r="OLE80" s="1354"/>
      <c r="OLF80" s="1354"/>
      <c r="OLG80" s="1354"/>
      <c r="OLH80" s="1354"/>
      <c r="OLI80" s="1354"/>
      <c r="OLJ80" s="1354"/>
      <c r="OLK80" s="1354"/>
      <c r="OLL80" s="1354"/>
      <c r="OLM80" s="1354"/>
      <c r="OLN80" s="1354"/>
      <c r="OLO80" s="1354"/>
      <c r="OLP80" s="1354"/>
      <c r="OLQ80" s="1354"/>
      <c r="OLR80" s="1354"/>
      <c r="OLS80" s="1354"/>
      <c r="OLT80" s="1354"/>
      <c r="OLU80" s="1354"/>
      <c r="OLV80" s="1354"/>
      <c r="OLW80" s="1354"/>
      <c r="OLX80" s="1354"/>
      <c r="OLY80" s="1354"/>
      <c r="OLZ80" s="1354"/>
      <c r="OMA80" s="1354"/>
      <c r="OMB80" s="1354"/>
      <c r="OMC80" s="1354"/>
      <c r="OMD80" s="1354"/>
      <c r="OME80" s="1354"/>
      <c r="OMF80" s="1354"/>
      <c r="OMG80" s="1354"/>
      <c r="OMH80" s="1354"/>
      <c r="OMI80" s="1354"/>
      <c r="OMJ80" s="1354"/>
      <c r="OMK80" s="1354"/>
      <c r="OML80" s="1354"/>
      <c r="OMM80" s="1354"/>
      <c r="OMN80" s="1354"/>
      <c r="OMO80" s="1354"/>
      <c r="OMP80" s="1354"/>
      <c r="OMQ80" s="1354"/>
      <c r="OMR80" s="1354"/>
      <c r="OMS80" s="1354"/>
      <c r="OMT80" s="1354"/>
      <c r="OMU80" s="1354"/>
      <c r="OMV80" s="1354"/>
      <c r="OMW80" s="1354"/>
      <c r="OMX80" s="1354"/>
      <c r="OMY80" s="1354"/>
      <c r="OMZ80" s="1354"/>
      <c r="ONA80" s="1354"/>
      <c r="ONB80" s="1354"/>
      <c r="ONC80" s="1354"/>
      <c r="OND80" s="1354"/>
      <c r="ONE80" s="1354"/>
      <c r="ONF80" s="1354"/>
      <c r="ONG80" s="1354"/>
      <c r="ONH80" s="1354"/>
      <c r="ONI80" s="1354"/>
      <c r="ONJ80" s="1354"/>
      <c r="ONK80" s="1354"/>
      <c r="ONL80" s="1354"/>
      <c r="ONM80" s="1354"/>
      <c r="ONN80" s="1354"/>
      <c r="ONO80" s="1354"/>
      <c r="ONP80" s="1354"/>
      <c r="ONQ80" s="1354"/>
      <c r="ONR80" s="1354"/>
      <c r="ONS80" s="1354"/>
      <c r="ONT80" s="1354"/>
      <c r="ONU80" s="1354"/>
      <c r="ONV80" s="1354"/>
      <c r="ONW80" s="1354"/>
      <c r="ONX80" s="1354"/>
      <c r="ONY80" s="1354"/>
      <c r="ONZ80" s="1354"/>
      <c r="OOA80" s="1354"/>
      <c r="OOB80" s="1354"/>
      <c r="OOC80" s="1354"/>
      <c r="OOD80" s="1354"/>
      <c r="OOE80" s="1354"/>
      <c r="OOF80" s="1354"/>
      <c r="OOG80" s="1354"/>
      <c r="OOH80" s="1354"/>
      <c r="OOI80" s="1354"/>
      <c r="OOJ80" s="1354"/>
      <c r="OOK80" s="1354"/>
      <c r="OOL80" s="1354"/>
      <c r="OOM80" s="1354"/>
      <c r="OON80" s="1354"/>
      <c r="OOO80" s="1354"/>
      <c r="OOP80" s="1354"/>
      <c r="OOQ80" s="1354"/>
      <c r="OOR80" s="1354"/>
      <c r="OOS80" s="1354"/>
      <c r="OOT80" s="1354"/>
      <c r="OOU80" s="1354"/>
      <c r="OOV80" s="1354"/>
      <c r="OOW80" s="1354"/>
      <c r="OOX80" s="1354"/>
      <c r="OOY80" s="1354"/>
      <c r="OOZ80" s="1354"/>
      <c r="OPA80" s="1354"/>
      <c r="OPB80" s="1354"/>
      <c r="OPC80" s="1354"/>
      <c r="OPD80" s="1354"/>
      <c r="OPE80" s="1354"/>
      <c r="OPF80" s="1354"/>
      <c r="OPG80" s="1354"/>
      <c r="OPH80" s="1354"/>
      <c r="OPI80" s="1354"/>
      <c r="OPJ80" s="1354"/>
      <c r="OPK80" s="1354"/>
      <c r="OPL80" s="1354"/>
      <c r="OPM80" s="1354"/>
      <c r="OPN80" s="1354"/>
      <c r="OPO80" s="1354"/>
      <c r="OPP80" s="1354"/>
      <c r="OPQ80" s="1354"/>
      <c r="OPR80" s="1354"/>
      <c r="OPS80" s="1354"/>
      <c r="OPT80" s="1354"/>
      <c r="OPU80" s="1354"/>
      <c r="OPV80" s="1354"/>
      <c r="OPW80" s="1354"/>
      <c r="OPX80" s="1354"/>
      <c r="OPY80" s="1354"/>
      <c r="OPZ80" s="1354"/>
      <c r="OQA80" s="1354"/>
      <c r="OQB80" s="1354"/>
      <c r="OQC80" s="1354"/>
      <c r="OQD80" s="1354"/>
      <c r="OQE80" s="1354"/>
      <c r="OQF80" s="1354"/>
      <c r="OQG80" s="1354"/>
      <c r="OQH80" s="1354"/>
      <c r="OQI80" s="1354"/>
      <c r="OQJ80" s="1354"/>
      <c r="OQK80" s="1354"/>
      <c r="OQL80" s="1354"/>
      <c r="OQM80" s="1354"/>
      <c r="OQN80" s="1354"/>
      <c r="OQO80" s="1354"/>
      <c r="OQP80" s="1354"/>
      <c r="OQQ80" s="1354"/>
      <c r="OQR80" s="1354"/>
      <c r="OQS80" s="1354"/>
      <c r="OQT80" s="1354"/>
      <c r="OQU80" s="1354"/>
      <c r="OQV80" s="1354"/>
      <c r="OQW80" s="1354"/>
      <c r="OQX80" s="1354"/>
      <c r="OQY80" s="1354"/>
      <c r="OQZ80" s="1354"/>
      <c r="ORA80" s="1354"/>
      <c r="ORB80" s="1354"/>
      <c r="ORC80" s="1354"/>
      <c r="ORD80" s="1354"/>
      <c r="ORE80" s="1354"/>
      <c r="ORF80" s="1354"/>
      <c r="ORG80" s="1354"/>
      <c r="ORH80" s="1354"/>
      <c r="ORI80" s="1354"/>
      <c r="ORJ80" s="1354"/>
      <c r="ORK80" s="1354"/>
      <c r="ORL80" s="1354"/>
      <c r="ORM80" s="1354"/>
      <c r="ORN80" s="1354"/>
      <c r="ORO80" s="1354"/>
      <c r="ORP80" s="1354"/>
      <c r="ORQ80" s="1354"/>
      <c r="ORR80" s="1354"/>
      <c r="ORS80" s="1354"/>
      <c r="ORT80" s="1354"/>
      <c r="ORU80" s="1354"/>
      <c r="ORV80" s="1354"/>
      <c r="ORW80" s="1354"/>
      <c r="ORX80" s="1354"/>
      <c r="ORY80" s="1354"/>
      <c r="ORZ80" s="1354"/>
      <c r="OSA80" s="1354"/>
      <c r="OSB80" s="1354"/>
      <c r="OSC80" s="1354"/>
      <c r="OSD80" s="1354"/>
      <c r="OSE80" s="1354"/>
      <c r="OSF80" s="1354"/>
      <c r="OSG80" s="1354"/>
      <c r="OSH80" s="1354"/>
      <c r="OSI80" s="1354"/>
      <c r="OSJ80" s="1354"/>
      <c r="OSK80" s="1354"/>
      <c r="OSL80" s="1354"/>
      <c r="OSM80" s="1354"/>
      <c r="OSN80" s="1354"/>
      <c r="OSO80" s="1354"/>
      <c r="OSP80" s="1354"/>
      <c r="OSQ80" s="1354"/>
      <c r="OSR80" s="1354"/>
      <c r="OSS80" s="1354"/>
      <c r="OST80" s="1354"/>
      <c r="OSU80" s="1354"/>
      <c r="OSV80" s="1354"/>
      <c r="OSW80" s="1354"/>
      <c r="OSX80" s="1354"/>
      <c r="OSY80" s="1354"/>
      <c r="OSZ80" s="1354"/>
      <c r="OTA80" s="1354"/>
      <c r="OTB80" s="1354"/>
      <c r="OTC80" s="1354"/>
      <c r="OTD80" s="1354"/>
      <c r="OTE80" s="1354"/>
      <c r="OTF80" s="1354"/>
      <c r="OTG80" s="1354"/>
      <c r="OTH80" s="1354"/>
      <c r="OTI80" s="1354"/>
      <c r="OTJ80" s="1354"/>
      <c r="OTK80" s="1354"/>
      <c r="OTL80" s="1354"/>
      <c r="OTM80" s="1354"/>
      <c r="OTN80" s="1354"/>
      <c r="OTO80" s="1354"/>
      <c r="OTP80" s="1354"/>
      <c r="OTQ80" s="1354"/>
      <c r="OTR80" s="1354"/>
      <c r="OTS80" s="1354"/>
      <c r="OTT80" s="1354"/>
      <c r="OTU80" s="1354"/>
      <c r="OTV80" s="1354"/>
      <c r="OTW80" s="1354"/>
      <c r="OTX80" s="1354"/>
      <c r="OTY80" s="1354"/>
      <c r="OTZ80" s="1354"/>
      <c r="OUA80" s="1354"/>
      <c r="OUB80" s="1354"/>
      <c r="OUC80" s="1354"/>
      <c r="OUD80" s="1354"/>
      <c r="OUE80" s="1354"/>
      <c r="OUF80" s="1354"/>
      <c r="OUG80" s="1354"/>
      <c r="OUH80" s="1354"/>
      <c r="OUI80" s="1354"/>
      <c r="OUJ80" s="1354"/>
      <c r="OUK80" s="1354"/>
      <c r="OUL80" s="1354"/>
      <c r="OUM80" s="1354"/>
      <c r="OUN80" s="1354"/>
      <c r="OUO80" s="1354"/>
      <c r="OUP80" s="1354"/>
      <c r="OUQ80" s="1354"/>
      <c r="OUR80" s="1354"/>
      <c r="OUS80" s="1354"/>
      <c r="OUT80" s="1354"/>
      <c r="OUU80" s="1354"/>
      <c r="OUV80" s="1354"/>
      <c r="OUW80" s="1354"/>
      <c r="OUX80" s="1354"/>
      <c r="OUY80" s="1354"/>
      <c r="OUZ80" s="1354"/>
      <c r="OVA80" s="1354"/>
      <c r="OVB80" s="1354"/>
      <c r="OVC80" s="1354"/>
      <c r="OVD80" s="1354"/>
      <c r="OVE80" s="1354"/>
      <c r="OVF80" s="1354"/>
      <c r="OVG80" s="1354"/>
      <c r="OVH80" s="1354"/>
      <c r="OVI80" s="1354"/>
      <c r="OVJ80" s="1354"/>
      <c r="OVK80" s="1354"/>
      <c r="OVL80" s="1354"/>
      <c r="OVM80" s="1354"/>
      <c r="OVN80" s="1354"/>
      <c r="OVO80" s="1354"/>
      <c r="OVP80" s="1354"/>
      <c r="OVQ80" s="1354"/>
      <c r="OVR80" s="1354"/>
      <c r="OVS80" s="1354"/>
      <c r="OVT80" s="1354"/>
      <c r="OVU80" s="1354"/>
      <c r="OVV80" s="1354"/>
      <c r="OVW80" s="1354"/>
      <c r="OVX80" s="1354"/>
      <c r="OVY80" s="1354"/>
      <c r="OVZ80" s="1354"/>
      <c r="OWA80" s="1354"/>
      <c r="OWB80" s="1354"/>
      <c r="OWC80" s="1354"/>
      <c r="OWD80" s="1354"/>
      <c r="OWE80" s="1354"/>
      <c r="OWF80" s="1354"/>
      <c r="OWG80" s="1354"/>
      <c r="OWH80" s="1354"/>
      <c r="OWI80" s="1354"/>
      <c r="OWJ80" s="1354"/>
      <c r="OWK80" s="1354"/>
      <c r="OWL80" s="1354"/>
      <c r="OWM80" s="1354"/>
      <c r="OWN80" s="1354"/>
      <c r="OWO80" s="1354"/>
      <c r="OWP80" s="1354"/>
      <c r="OWQ80" s="1354"/>
      <c r="OWR80" s="1354"/>
      <c r="OWS80" s="1354"/>
      <c r="OWT80" s="1354"/>
      <c r="OWU80" s="1354"/>
      <c r="OWV80" s="1354"/>
      <c r="OWW80" s="1354"/>
      <c r="OWX80" s="1354"/>
      <c r="OWY80" s="1354"/>
      <c r="OWZ80" s="1354"/>
      <c r="OXA80" s="1354"/>
      <c r="OXB80" s="1354"/>
      <c r="OXC80" s="1354"/>
      <c r="OXD80" s="1354"/>
      <c r="OXE80" s="1354"/>
      <c r="OXF80" s="1354"/>
      <c r="OXG80" s="1354"/>
      <c r="OXH80" s="1354"/>
      <c r="OXI80" s="1354"/>
      <c r="OXJ80" s="1354"/>
      <c r="OXK80" s="1354"/>
      <c r="OXL80" s="1354"/>
      <c r="OXM80" s="1354"/>
      <c r="OXN80" s="1354"/>
      <c r="OXO80" s="1354"/>
      <c r="OXP80" s="1354"/>
      <c r="OXQ80" s="1354"/>
      <c r="OXR80" s="1354"/>
      <c r="OXS80" s="1354"/>
      <c r="OXT80" s="1354"/>
      <c r="OXU80" s="1354"/>
      <c r="OXV80" s="1354"/>
      <c r="OXW80" s="1354"/>
      <c r="OXX80" s="1354"/>
      <c r="OXY80" s="1354"/>
      <c r="OXZ80" s="1354"/>
      <c r="OYA80" s="1354"/>
      <c r="OYB80" s="1354"/>
      <c r="OYC80" s="1354"/>
      <c r="OYD80" s="1354"/>
      <c r="OYE80" s="1354"/>
      <c r="OYF80" s="1354"/>
      <c r="OYG80" s="1354"/>
      <c r="OYH80" s="1354"/>
      <c r="OYI80" s="1354"/>
      <c r="OYJ80" s="1354"/>
      <c r="OYK80" s="1354"/>
      <c r="OYL80" s="1354"/>
      <c r="OYM80" s="1354"/>
      <c r="OYN80" s="1354"/>
      <c r="OYO80" s="1354"/>
      <c r="OYP80" s="1354"/>
      <c r="OYQ80" s="1354"/>
      <c r="OYR80" s="1354"/>
      <c r="OYS80" s="1354"/>
      <c r="OYT80" s="1354"/>
      <c r="OYU80" s="1354"/>
      <c r="OYV80" s="1354"/>
      <c r="OYW80" s="1354"/>
      <c r="OYX80" s="1354"/>
      <c r="OYY80" s="1354"/>
      <c r="OYZ80" s="1354"/>
      <c r="OZA80" s="1354"/>
      <c r="OZB80" s="1354"/>
      <c r="OZC80" s="1354"/>
      <c r="OZD80" s="1354"/>
      <c r="OZE80" s="1354"/>
      <c r="OZF80" s="1354"/>
      <c r="OZG80" s="1354"/>
      <c r="OZH80" s="1354"/>
      <c r="OZI80" s="1354"/>
      <c r="OZJ80" s="1354"/>
      <c r="OZK80" s="1354"/>
      <c r="OZL80" s="1354"/>
      <c r="OZM80" s="1354"/>
      <c r="OZN80" s="1354"/>
      <c r="OZO80" s="1354"/>
      <c r="OZP80" s="1354"/>
      <c r="OZQ80" s="1354"/>
      <c r="OZR80" s="1354"/>
      <c r="OZS80" s="1354"/>
      <c r="OZT80" s="1354"/>
      <c r="OZU80" s="1354"/>
      <c r="OZV80" s="1354"/>
      <c r="OZW80" s="1354"/>
      <c r="OZX80" s="1354"/>
      <c r="OZY80" s="1354"/>
      <c r="OZZ80" s="1354"/>
      <c r="PAA80" s="1354"/>
      <c r="PAB80" s="1354"/>
      <c r="PAC80" s="1354"/>
      <c r="PAD80" s="1354"/>
      <c r="PAE80" s="1354"/>
      <c r="PAF80" s="1354"/>
      <c r="PAG80" s="1354"/>
      <c r="PAH80" s="1354"/>
      <c r="PAI80" s="1354"/>
      <c r="PAJ80" s="1354"/>
      <c r="PAK80" s="1354"/>
      <c r="PAL80" s="1354"/>
      <c r="PAM80" s="1354"/>
      <c r="PAN80" s="1354"/>
      <c r="PAO80" s="1354"/>
      <c r="PAP80" s="1354"/>
      <c r="PAQ80" s="1354"/>
      <c r="PAR80" s="1354"/>
      <c r="PAS80" s="1354"/>
      <c r="PAT80" s="1354"/>
      <c r="PAU80" s="1354"/>
      <c r="PAV80" s="1354"/>
      <c r="PAW80" s="1354"/>
      <c r="PAX80" s="1354"/>
      <c r="PAY80" s="1354"/>
      <c r="PAZ80" s="1354"/>
      <c r="PBA80" s="1354"/>
      <c r="PBB80" s="1354"/>
      <c r="PBC80" s="1354"/>
      <c r="PBD80" s="1354"/>
      <c r="PBE80" s="1354"/>
      <c r="PBF80" s="1354"/>
      <c r="PBG80" s="1354"/>
      <c r="PBH80" s="1354"/>
      <c r="PBI80" s="1354"/>
      <c r="PBJ80" s="1354"/>
      <c r="PBK80" s="1354"/>
      <c r="PBL80" s="1354"/>
      <c r="PBM80" s="1354"/>
      <c r="PBN80" s="1354"/>
      <c r="PBO80" s="1354"/>
      <c r="PBP80" s="1354"/>
      <c r="PBQ80" s="1354"/>
      <c r="PBR80" s="1354"/>
      <c r="PBS80" s="1354"/>
      <c r="PBT80" s="1354"/>
      <c r="PBU80" s="1354"/>
      <c r="PBV80" s="1354"/>
      <c r="PBW80" s="1354"/>
      <c r="PBX80" s="1354"/>
      <c r="PBY80" s="1354"/>
      <c r="PBZ80" s="1354"/>
      <c r="PCA80" s="1354"/>
      <c r="PCB80" s="1354"/>
      <c r="PCC80" s="1354"/>
      <c r="PCD80" s="1354"/>
      <c r="PCE80" s="1354"/>
      <c r="PCF80" s="1354"/>
      <c r="PCG80" s="1354"/>
      <c r="PCH80" s="1354"/>
      <c r="PCI80" s="1354"/>
      <c r="PCJ80" s="1354"/>
      <c r="PCK80" s="1354"/>
      <c r="PCL80" s="1354"/>
      <c r="PCM80" s="1354"/>
      <c r="PCN80" s="1354"/>
      <c r="PCO80" s="1354"/>
      <c r="PCP80" s="1354"/>
      <c r="PCQ80" s="1354"/>
      <c r="PCR80" s="1354"/>
      <c r="PCS80" s="1354"/>
      <c r="PCT80" s="1354"/>
      <c r="PCU80" s="1354"/>
      <c r="PCV80" s="1354"/>
      <c r="PCW80" s="1354"/>
      <c r="PCX80" s="1354"/>
      <c r="PCY80" s="1354"/>
      <c r="PCZ80" s="1354"/>
      <c r="PDA80" s="1354"/>
      <c r="PDB80" s="1354"/>
      <c r="PDC80" s="1354"/>
      <c r="PDD80" s="1354"/>
      <c r="PDE80" s="1354"/>
      <c r="PDF80" s="1354"/>
      <c r="PDG80" s="1354"/>
      <c r="PDH80" s="1354"/>
      <c r="PDI80" s="1354"/>
      <c r="PDJ80" s="1354"/>
      <c r="PDK80" s="1354"/>
      <c r="PDL80" s="1354"/>
      <c r="PDM80" s="1354"/>
      <c r="PDN80" s="1354"/>
      <c r="PDO80" s="1354"/>
      <c r="PDP80" s="1354"/>
      <c r="PDQ80" s="1354"/>
      <c r="PDR80" s="1354"/>
      <c r="PDS80" s="1354"/>
      <c r="PDT80" s="1354"/>
      <c r="PDU80" s="1354"/>
      <c r="PDV80" s="1354"/>
      <c r="PDW80" s="1354"/>
      <c r="PDX80" s="1354"/>
      <c r="PDY80" s="1354"/>
      <c r="PDZ80" s="1354"/>
      <c r="PEA80" s="1354"/>
      <c r="PEB80" s="1354"/>
      <c r="PEC80" s="1354"/>
      <c r="PED80" s="1354"/>
      <c r="PEE80" s="1354"/>
      <c r="PEF80" s="1354"/>
      <c r="PEG80" s="1354"/>
      <c r="PEH80" s="1354"/>
      <c r="PEI80" s="1354"/>
      <c r="PEJ80" s="1354"/>
      <c r="PEK80" s="1354"/>
      <c r="PEL80" s="1354"/>
      <c r="PEM80" s="1354"/>
      <c r="PEN80" s="1354"/>
      <c r="PEO80" s="1354"/>
      <c r="PEP80" s="1354"/>
      <c r="PEQ80" s="1354"/>
      <c r="PER80" s="1354"/>
      <c r="PES80" s="1354"/>
      <c r="PET80" s="1354"/>
      <c r="PEU80" s="1354"/>
      <c r="PEV80" s="1354"/>
      <c r="PEW80" s="1354"/>
      <c r="PEX80" s="1354"/>
      <c r="PEY80" s="1354"/>
      <c r="PEZ80" s="1354"/>
      <c r="PFA80" s="1354"/>
      <c r="PFB80" s="1354"/>
      <c r="PFC80" s="1354"/>
      <c r="PFD80" s="1354"/>
      <c r="PFE80" s="1354"/>
      <c r="PFF80" s="1354"/>
      <c r="PFG80" s="1354"/>
      <c r="PFH80" s="1354"/>
      <c r="PFI80" s="1354"/>
      <c r="PFJ80" s="1354"/>
      <c r="PFK80" s="1354"/>
      <c r="PFL80" s="1354"/>
      <c r="PFM80" s="1354"/>
      <c r="PFN80" s="1354"/>
      <c r="PFO80" s="1354"/>
      <c r="PFP80" s="1354"/>
      <c r="PFQ80" s="1354"/>
      <c r="PFR80" s="1354"/>
      <c r="PFS80" s="1354"/>
      <c r="PFT80" s="1354"/>
      <c r="PFU80" s="1354"/>
      <c r="PFV80" s="1354"/>
      <c r="PFW80" s="1354"/>
      <c r="PFX80" s="1354"/>
      <c r="PFY80" s="1354"/>
      <c r="PFZ80" s="1354"/>
      <c r="PGA80" s="1354"/>
      <c r="PGB80" s="1354"/>
      <c r="PGC80" s="1354"/>
      <c r="PGD80" s="1354"/>
      <c r="PGE80" s="1354"/>
      <c r="PGF80" s="1354"/>
      <c r="PGG80" s="1354"/>
      <c r="PGH80" s="1354"/>
      <c r="PGI80" s="1354"/>
      <c r="PGJ80" s="1354"/>
      <c r="PGK80" s="1354"/>
      <c r="PGL80" s="1354"/>
      <c r="PGM80" s="1354"/>
      <c r="PGN80" s="1354"/>
      <c r="PGO80" s="1354"/>
      <c r="PGP80" s="1354"/>
      <c r="PGQ80" s="1354"/>
      <c r="PGR80" s="1354"/>
      <c r="PGS80" s="1354"/>
      <c r="PGT80" s="1354"/>
      <c r="PGU80" s="1354"/>
      <c r="PGV80" s="1354"/>
      <c r="PGW80" s="1354"/>
      <c r="PGX80" s="1354"/>
      <c r="PGY80" s="1354"/>
      <c r="PGZ80" s="1354"/>
      <c r="PHA80" s="1354"/>
      <c r="PHB80" s="1354"/>
      <c r="PHC80" s="1354"/>
      <c r="PHD80" s="1354"/>
      <c r="PHE80" s="1354"/>
      <c r="PHF80" s="1354"/>
      <c r="PHG80" s="1354"/>
      <c r="PHH80" s="1354"/>
      <c r="PHI80" s="1354"/>
      <c r="PHJ80" s="1354"/>
      <c r="PHK80" s="1354"/>
      <c r="PHL80" s="1354"/>
      <c r="PHM80" s="1354"/>
      <c r="PHN80" s="1354"/>
      <c r="PHO80" s="1354"/>
      <c r="PHP80" s="1354"/>
      <c r="PHQ80" s="1354"/>
      <c r="PHR80" s="1354"/>
      <c r="PHS80" s="1354"/>
      <c r="PHT80" s="1354"/>
      <c r="PHU80" s="1354"/>
      <c r="PHV80" s="1354"/>
      <c r="PHW80" s="1354"/>
      <c r="PHX80" s="1354"/>
      <c r="PHY80" s="1354"/>
      <c r="PHZ80" s="1354"/>
      <c r="PIA80" s="1354"/>
      <c r="PIB80" s="1354"/>
      <c r="PIC80" s="1354"/>
      <c r="PID80" s="1354"/>
      <c r="PIE80" s="1354"/>
      <c r="PIF80" s="1354"/>
      <c r="PIG80" s="1354"/>
      <c r="PIH80" s="1354"/>
      <c r="PII80" s="1354"/>
      <c r="PIJ80" s="1354"/>
      <c r="PIK80" s="1354"/>
      <c r="PIL80" s="1354"/>
      <c r="PIM80" s="1354"/>
      <c r="PIN80" s="1354"/>
      <c r="PIO80" s="1354"/>
      <c r="PIP80" s="1354"/>
      <c r="PIQ80" s="1354"/>
      <c r="PIR80" s="1354"/>
      <c r="PIS80" s="1354"/>
      <c r="PIT80" s="1354"/>
      <c r="PIU80" s="1354"/>
      <c r="PIV80" s="1354"/>
      <c r="PIW80" s="1354"/>
      <c r="PIX80" s="1354"/>
      <c r="PIY80" s="1354"/>
      <c r="PIZ80" s="1354"/>
      <c r="PJA80" s="1354"/>
      <c r="PJB80" s="1354"/>
      <c r="PJC80" s="1354"/>
      <c r="PJD80" s="1354"/>
      <c r="PJE80" s="1354"/>
      <c r="PJF80" s="1354"/>
      <c r="PJG80" s="1354"/>
      <c r="PJH80" s="1354"/>
      <c r="PJI80" s="1354"/>
      <c r="PJJ80" s="1354"/>
      <c r="PJK80" s="1354"/>
      <c r="PJL80" s="1354"/>
      <c r="PJM80" s="1354"/>
      <c r="PJN80" s="1354"/>
      <c r="PJO80" s="1354"/>
      <c r="PJP80" s="1354"/>
      <c r="PJQ80" s="1354"/>
      <c r="PJR80" s="1354"/>
      <c r="PJS80" s="1354"/>
      <c r="PJT80" s="1354"/>
      <c r="PJU80" s="1354"/>
      <c r="PJV80" s="1354"/>
      <c r="PJW80" s="1354"/>
      <c r="PJX80" s="1354"/>
      <c r="PJY80" s="1354"/>
      <c r="PJZ80" s="1354"/>
      <c r="PKA80" s="1354"/>
      <c r="PKB80" s="1354"/>
      <c r="PKC80" s="1354"/>
      <c r="PKD80" s="1354"/>
      <c r="PKE80" s="1354"/>
      <c r="PKF80" s="1354"/>
      <c r="PKG80" s="1354"/>
      <c r="PKH80" s="1354"/>
      <c r="PKI80" s="1354"/>
      <c r="PKJ80" s="1354"/>
      <c r="PKK80" s="1354"/>
      <c r="PKL80" s="1354"/>
      <c r="PKM80" s="1354"/>
      <c r="PKN80" s="1354"/>
      <c r="PKO80" s="1354"/>
      <c r="PKP80" s="1354"/>
      <c r="PKQ80" s="1354"/>
      <c r="PKR80" s="1354"/>
      <c r="PKS80" s="1354"/>
      <c r="PKT80" s="1354"/>
      <c r="PKU80" s="1354"/>
      <c r="PKV80" s="1354"/>
      <c r="PKW80" s="1354"/>
      <c r="PKX80" s="1354"/>
      <c r="PKY80" s="1354"/>
      <c r="PKZ80" s="1354"/>
      <c r="PLA80" s="1354"/>
      <c r="PLB80" s="1354"/>
      <c r="PLC80" s="1354"/>
      <c r="PLD80" s="1354"/>
      <c r="PLE80" s="1354"/>
      <c r="PLF80" s="1354"/>
      <c r="PLG80" s="1354"/>
      <c r="PLH80" s="1354"/>
      <c r="PLI80" s="1354"/>
      <c r="PLJ80" s="1354"/>
      <c r="PLK80" s="1354"/>
      <c r="PLL80" s="1354"/>
      <c r="PLM80" s="1354"/>
      <c r="PLN80" s="1354"/>
      <c r="PLO80" s="1354"/>
      <c r="PLP80" s="1354"/>
      <c r="PLQ80" s="1354"/>
      <c r="PLR80" s="1354"/>
      <c r="PLS80" s="1354"/>
      <c r="PLT80" s="1354"/>
      <c r="PLU80" s="1354"/>
      <c r="PLV80" s="1354"/>
      <c r="PLW80" s="1354"/>
      <c r="PLX80" s="1354"/>
      <c r="PLY80" s="1354"/>
      <c r="PLZ80" s="1354"/>
      <c r="PMA80" s="1354"/>
      <c r="PMB80" s="1354"/>
      <c r="PMC80" s="1354"/>
      <c r="PMD80" s="1354"/>
      <c r="PME80" s="1354"/>
      <c r="PMF80" s="1354"/>
      <c r="PMG80" s="1354"/>
      <c r="PMH80" s="1354"/>
      <c r="PMI80" s="1354"/>
      <c r="PMJ80" s="1354"/>
      <c r="PMK80" s="1354"/>
      <c r="PML80" s="1354"/>
      <c r="PMM80" s="1354"/>
      <c r="PMN80" s="1354"/>
      <c r="PMO80" s="1354"/>
      <c r="PMP80" s="1354"/>
      <c r="PMQ80" s="1354"/>
      <c r="PMR80" s="1354"/>
      <c r="PMS80" s="1354"/>
      <c r="PMT80" s="1354"/>
      <c r="PMU80" s="1354"/>
      <c r="PMV80" s="1354"/>
      <c r="PMW80" s="1354"/>
      <c r="PMX80" s="1354"/>
      <c r="PMY80" s="1354"/>
      <c r="PMZ80" s="1354"/>
      <c r="PNA80" s="1354"/>
      <c r="PNB80" s="1354"/>
      <c r="PNC80" s="1354"/>
      <c r="PND80" s="1354"/>
      <c r="PNE80" s="1354"/>
      <c r="PNF80" s="1354"/>
      <c r="PNG80" s="1354"/>
      <c r="PNH80" s="1354"/>
      <c r="PNI80" s="1354"/>
      <c r="PNJ80" s="1354"/>
      <c r="PNK80" s="1354"/>
      <c r="PNL80" s="1354"/>
      <c r="PNM80" s="1354"/>
      <c r="PNN80" s="1354"/>
      <c r="PNO80" s="1354"/>
      <c r="PNP80" s="1354"/>
      <c r="PNQ80" s="1354"/>
      <c r="PNR80" s="1354"/>
      <c r="PNS80" s="1354"/>
      <c r="PNT80" s="1354"/>
      <c r="PNU80" s="1354"/>
      <c r="PNV80" s="1354"/>
      <c r="PNW80" s="1354"/>
      <c r="PNX80" s="1354"/>
      <c r="PNY80" s="1354"/>
      <c r="PNZ80" s="1354"/>
      <c r="POA80" s="1354"/>
      <c r="POB80" s="1354"/>
      <c r="POC80" s="1354"/>
      <c r="POD80" s="1354"/>
      <c r="POE80" s="1354"/>
      <c r="POF80" s="1354"/>
      <c r="POG80" s="1354"/>
      <c r="POH80" s="1354"/>
      <c r="POI80" s="1354"/>
      <c r="POJ80" s="1354"/>
      <c r="POK80" s="1354"/>
      <c r="POL80" s="1354"/>
      <c r="POM80" s="1354"/>
      <c r="PON80" s="1354"/>
      <c r="POO80" s="1354"/>
      <c r="POP80" s="1354"/>
      <c r="POQ80" s="1354"/>
      <c r="POR80" s="1354"/>
      <c r="POS80" s="1354"/>
      <c r="POT80" s="1354"/>
      <c r="POU80" s="1354"/>
      <c r="POV80" s="1354"/>
      <c r="POW80" s="1354"/>
      <c r="POX80" s="1354"/>
      <c r="POY80" s="1354"/>
      <c r="POZ80" s="1354"/>
      <c r="PPA80" s="1354"/>
      <c r="PPB80" s="1354"/>
      <c r="PPC80" s="1354"/>
      <c r="PPD80" s="1354"/>
      <c r="PPE80" s="1354"/>
      <c r="PPF80" s="1354"/>
      <c r="PPG80" s="1354"/>
      <c r="PPH80" s="1354"/>
      <c r="PPI80" s="1354"/>
      <c r="PPJ80" s="1354"/>
      <c r="PPK80" s="1354"/>
      <c r="PPL80" s="1354"/>
      <c r="PPM80" s="1354"/>
      <c r="PPN80" s="1354"/>
      <c r="PPO80" s="1354"/>
      <c r="PPP80" s="1354"/>
      <c r="PPQ80" s="1354"/>
      <c r="PPR80" s="1354"/>
      <c r="PPS80" s="1354"/>
      <c r="PPT80" s="1354"/>
      <c r="PPU80" s="1354"/>
      <c r="PPV80" s="1354"/>
      <c r="PPW80" s="1354"/>
      <c r="PPX80" s="1354"/>
      <c r="PPY80" s="1354"/>
      <c r="PPZ80" s="1354"/>
      <c r="PQA80" s="1354"/>
      <c r="PQB80" s="1354"/>
      <c r="PQC80" s="1354"/>
      <c r="PQD80" s="1354"/>
      <c r="PQE80" s="1354"/>
      <c r="PQF80" s="1354"/>
      <c r="PQG80" s="1354"/>
      <c r="PQH80" s="1354"/>
      <c r="PQI80" s="1354"/>
      <c r="PQJ80" s="1354"/>
      <c r="PQK80" s="1354"/>
      <c r="PQL80" s="1354"/>
      <c r="PQM80" s="1354"/>
      <c r="PQN80" s="1354"/>
      <c r="PQO80" s="1354"/>
      <c r="PQP80" s="1354"/>
      <c r="PQQ80" s="1354"/>
      <c r="PQR80" s="1354"/>
      <c r="PQS80" s="1354"/>
      <c r="PQT80" s="1354"/>
      <c r="PQU80" s="1354"/>
      <c r="PQV80" s="1354"/>
      <c r="PQW80" s="1354"/>
      <c r="PQX80" s="1354"/>
      <c r="PQY80" s="1354"/>
      <c r="PQZ80" s="1354"/>
      <c r="PRA80" s="1354"/>
      <c r="PRB80" s="1354"/>
      <c r="PRC80" s="1354"/>
      <c r="PRD80" s="1354"/>
      <c r="PRE80" s="1354"/>
      <c r="PRF80" s="1354"/>
      <c r="PRG80" s="1354"/>
      <c r="PRH80" s="1354"/>
      <c r="PRI80" s="1354"/>
      <c r="PRJ80" s="1354"/>
      <c r="PRK80" s="1354"/>
      <c r="PRL80" s="1354"/>
      <c r="PRM80" s="1354"/>
      <c r="PRN80" s="1354"/>
      <c r="PRO80" s="1354"/>
      <c r="PRP80" s="1354"/>
      <c r="PRQ80" s="1354"/>
      <c r="PRR80" s="1354"/>
      <c r="PRS80" s="1354"/>
      <c r="PRT80" s="1354"/>
      <c r="PRU80" s="1354"/>
      <c r="PRV80" s="1354"/>
      <c r="PRW80" s="1354"/>
      <c r="PRX80" s="1354"/>
      <c r="PRY80" s="1354"/>
      <c r="PRZ80" s="1354"/>
      <c r="PSA80" s="1354"/>
      <c r="PSB80" s="1354"/>
      <c r="PSC80" s="1354"/>
      <c r="PSD80" s="1354"/>
      <c r="PSE80" s="1354"/>
      <c r="PSF80" s="1354"/>
      <c r="PSG80" s="1354"/>
      <c r="PSH80" s="1354"/>
      <c r="PSI80" s="1354"/>
      <c r="PSJ80" s="1354"/>
      <c r="PSK80" s="1354"/>
      <c r="PSL80" s="1354"/>
      <c r="PSM80" s="1354"/>
      <c r="PSN80" s="1354"/>
      <c r="PSO80" s="1354"/>
      <c r="PSP80" s="1354"/>
      <c r="PSQ80" s="1354"/>
      <c r="PSR80" s="1354"/>
      <c r="PSS80" s="1354"/>
      <c r="PST80" s="1354"/>
      <c r="PSU80" s="1354"/>
      <c r="PSV80" s="1354"/>
      <c r="PSW80" s="1354"/>
      <c r="PSX80" s="1354"/>
      <c r="PSY80" s="1354"/>
      <c r="PSZ80" s="1354"/>
      <c r="PTA80" s="1354"/>
      <c r="PTB80" s="1354"/>
      <c r="PTC80" s="1354"/>
      <c r="PTD80" s="1354"/>
      <c r="PTE80" s="1354"/>
      <c r="PTF80" s="1354"/>
      <c r="PTG80" s="1354"/>
      <c r="PTH80" s="1354"/>
      <c r="PTI80" s="1354"/>
      <c r="PTJ80" s="1354"/>
      <c r="PTK80" s="1354"/>
      <c r="PTL80" s="1354"/>
      <c r="PTM80" s="1354"/>
      <c r="PTN80" s="1354"/>
      <c r="PTO80" s="1354"/>
      <c r="PTP80" s="1354"/>
      <c r="PTQ80" s="1354"/>
      <c r="PTR80" s="1354"/>
      <c r="PTS80" s="1354"/>
      <c r="PTT80" s="1354"/>
      <c r="PTU80" s="1354"/>
      <c r="PTV80" s="1354"/>
      <c r="PTW80" s="1354"/>
      <c r="PTX80" s="1354"/>
      <c r="PTY80" s="1354"/>
      <c r="PTZ80" s="1354"/>
      <c r="PUA80" s="1354"/>
      <c r="PUB80" s="1354"/>
      <c r="PUC80" s="1354"/>
      <c r="PUD80" s="1354"/>
      <c r="PUE80" s="1354"/>
      <c r="PUF80" s="1354"/>
      <c r="PUG80" s="1354"/>
      <c r="PUH80" s="1354"/>
      <c r="PUI80" s="1354"/>
      <c r="PUJ80" s="1354"/>
      <c r="PUK80" s="1354"/>
      <c r="PUL80" s="1354"/>
      <c r="PUM80" s="1354"/>
      <c r="PUN80" s="1354"/>
      <c r="PUO80" s="1354"/>
      <c r="PUP80" s="1354"/>
      <c r="PUQ80" s="1354"/>
      <c r="PUR80" s="1354"/>
      <c r="PUS80" s="1354"/>
      <c r="PUT80" s="1354"/>
      <c r="PUU80" s="1354"/>
      <c r="PUV80" s="1354"/>
      <c r="PUW80" s="1354"/>
      <c r="PUX80" s="1354"/>
      <c r="PUY80" s="1354"/>
      <c r="PUZ80" s="1354"/>
      <c r="PVA80" s="1354"/>
      <c r="PVB80" s="1354"/>
      <c r="PVC80" s="1354"/>
      <c r="PVD80" s="1354"/>
      <c r="PVE80" s="1354"/>
      <c r="PVF80" s="1354"/>
      <c r="PVG80" s="1354"/>
      <c r="PVH80" s="1354"/>
      <c r="PVI80" s="1354"/>
      <c r="PVJ80" s="1354"/>
      <c r="PVK80" s="1354"/>
      <c r="PVL80" s="1354"/>
      <c r="PVM80" s="1354"/>
      <c r="PVN80" s="1354"/>
      <c r="PVO80" s="1354"/>
      <c r="PVP80" s="1354"/>
      <c r="PVQ80" s="1354"/>
      <c r="PVR80" s="1354"/>
      <c r="PVS80" s="1354"/>
      <c r="PVT80" s="1354"/>
      <c r="PVU80" s="1354"/>
      <c r="PVV80" s="1354"/>
      <c r="PVW80" s="1354"/>
      <c r="PVX80" s="1354"/>
      <c r="PVY80" s="1354"/>
      <c r="PVZ80" s="1354"/>
      <c r="PWA80" s="1354"/>
      <c r="PWB80" s="1354"/>
      <c r="PWC80" s="1354"/>
      <c r="PWD80" s="1354"/>
      <c r="PWE80" s="1354"/>
      <c r="PWF80" s="1354"/>
      <c r="PWG80" s="1354"/>
      <c r="PWH80" s="1354"/>
      <c r="PWI80" s="1354"/>
      <c r="PWJ80" s="1354"/>
      <c r="PWK80" s="1354"/>
      <c r="PWL80" s="1354"/>
      <c r="PWM80" s="1354"/>
      <c r="PWN80" s="1354"/>
      <c r="PWO80" s="1354"/>
      <c r="PWP80" s="1354"/>
      <c r="PWQ80" s="1354"/>
      <c r="PWR80" s="1354"/>
      <c r="PWS80" s="1354"/>
      <c r="PWT80" s="1354"/>
      <c r="PWU80" s="1354"/>
      <c r="PWV80" s="1354"/>
      <c r="PWW80" s="1354"/>
      <c r="PWX80" s="1354"/>
      <c r="PWY80" s="1354"/>
      <c r="PWZ80" s="1354"/>
      <c r="PXA80" s="1354"/>
      <c r="PXB80" s="1354"/>
      <c r="PXC80" s="1354"/>
      <c r="PXD80" s="1354"/>
      <c r="PXE80" s="1354"/>
      <c r="PXF80" s="1354"/>
      <c r="PXG80" s="1354"/>
      <c r="PXH80" s="1354"/>
      <c r="PXI80" s="1354"/>
      <c r="PXJ80" s="1354"/>
      <c r="PXK80" s="1354"/>
      <c r="PXL80" s="1354"/>
      <c r="PXM80" s="1354"/>
      <c r="PXN80" s="1354"/>
      <c r="PXO80" s="1354"/>
      <c r="PXP80" s="1354"/>
      <c r="PXQ80" s="1354"/>
      <c r="PXR80" s="1354"/>
      <c r="PXS80" s="1354"/>
      <c r="PXT80" s="1354"/>
      <c r="PXU80" s="1354"/>
      <c r="PXV80" s="1354"/>
      <c r="PXW80" s="1354"/>
      <c r="PXX80" s="1354"/>
      <c r="PXY80" s="1354"/>
      <c r="PXZ80" s="1354"/>
      <c r="PYA80" s="1354"/>
      <c r="PYB80" s="1354"/>
      <c r="PYC80" s="1354"/>
      <c r="PYD80" s="1354"/>
      <c r="PYE80" s="1354"/>
      <c r="PYF80" s="1354"/>
      <c r="PYG80" s="1354"/>
      <c r="PYH80" s="1354"/>
      <c r="PYI80" s="1354"/>
      <c r="PYJ80" s="1354"/>
      <c r="PYK80" s="1354"/>
      <c r="PYL80" s="1354"/>
      <c r="PYM80" s="1354"/>
      <c r="PYN80" s="1354"/>
      <c r="PYO80" s="1354"/>
      <c r="PYP80" s="1354"/>
      <c r="PYQ80" s="1354"/>
      <c r="PYR80" s="1354"/>
      <c r="PYS80" s="1354"/>
      <c r="PYT80" s="1354"/>
      <c r="PYU80" s="1354"/>
      <c r="PYV80" s="1354"/>
      <c r="PYW80" s="1354"/>
      <c r="PYX80" s="1354"/>
      <c r="PYY80" s="1354"/>
      <c r="PYZ80" s="1354"/>
      <c r="PZA80" s="1354"/>
      <c r="PZB80" s="1354"/>
      <c r="PZC80" s="1354"/>
      <c r="PZD80" s="1354"/>
      <c r="PZE80" s="1354"/>
      <c r="PZF80" s="1354"/>
      <c r="PZG80" s="1354"/>
      <c r="PZH80" s="1354"/>
      <c r="PZI80" s="1354"/>
      <c r="PZJ80" s="1354"/>
      <c r="PZK80" s="1354"/>
      <c r="PZL80" s="1354"/>
      <c r="PZM80" s="1354"/>
      <c r="PZN80" s="1354"/>
      <c r="PZO80" s="1354"/>
      <c r="PZP80" s="1354"/>
      <c r="PZQ80" s="1354"/>
      <c r="PZR80" s="1354"/>
      <c r="PZS80" s="1354"/>
      <c r="PZT80" s="1354"/>
      <c r="PZU80" s="1354"/>
      <c r="PZV80" s="1354"/>
      <c r="PZW80" s="1354"/>
      <c r="PZX80" s="1354"/>
      <c r="PZY80" s="1354"/>
      <c r="PZZ80" s="1354"/>
      <c r="QAA80" s="1354"/>
      <c r="QAB80" s="1354"/>
      <c r="QAC80" s="1354"/>
      <c r="QAD80" s="1354"/>
      <c r="QAE80" s="1354"/>
      <c r="QAF80" s="1354"/>
      <c r="QAG80" s="1354"/>
      <c r="QAH80" s="1354"/>
      <c r="QAI80" s="1354"/>
      <c r="QAJ80" s="1354"/>
      <c r="QAK80" s="1354"/>
      <c r="QAL80" s="1354"/>
      <c r="QAM80" s="1354"/>
      <c r="QAN80" s="1354"/>
      <c r="QAO80" s="1354"/>
      <c r="QAP80" s="1354"/>
      <c r="QAQ80" s="1354"/>
      <c r="QAR80" s="1354"/>
      <c r="QAS80" s="1354"/>
      <c r="QAT80" s="1354"/>
      <c r="QAU80" s="1354"/>
      <c r="QAV80" s="1354"/>
      <c r="QAW80" s="1354"/>
      <c r="QAX80" s="1354"/>
      <c r="QAY80" s="1354"/>
      <c r="QAZ80" s="1354"/>
      <c r="QBA80" s="1354"/>
      <c r="QBB80" s="1354"/>
      <c r="QBC80" s="1354"/>
      <c r="QBD80" s="1354"/>
      <c r="QBE80" s="1354"/>
      <c r="QBF80" s="1354"/>
      <c r="QBG80" s="1354"/>
      <c r="QBH80" s="1354"/>
      <c r="QBI80" s="1354"/>
      <c r="QBJ80" s="1354"/>
      <c r="QBK80" s="1354"/>
      <c r="QBL80" s="1354"/>
      <c r="QBM80" s="1354"/>
      <c r="QBN80" s="1354"/>
      <c r="QBO80" s="1354"/>
      <c r="QBP80" s="1354"/>
      <c r="QBQ80" s="1354"/>
      <c r="QBR80" s="1354"/>
      <c r="QBS80" s="1354"/>
      <c r="QBT80" s="1354"/>
      <c r="QBU80" s="1354"/>
      <c r="QBV80" s="1354"/>
      <c r="QBW80" s="1354"/>
      <c r="QBX80" s="1354"/>
      <c r="QBY80" s="1354"/>
      <c r="QBZ80" s="1354"/>
      <c r="QCA80" s="1354"/>
      <c r="QCB80" s="1354"/>
      <c r="QCC80" s="1354"/>
      <c r="QCD80" s="1354"/>
      <c r="QCE80" s="1354"/>
      <c r="QCF80" s="1354"/>
      <c r="QCG80" s="1354"/>
      <c r="QCH80" s="1354"/>
      <c r="QCI80" s="1354"/>
      <c r="QCJ80" s="1354"/>
      <c r="QCK80" s="1354"/>
      <c r="QCL80" s="1354"/>
      <c r="QCM80" s="1354"/>
      <c r="QCN80" s="1354"/>
      <c r="QCO80" s="1354"/>
      <c r="QCP80" s="1354"/>
      <c r="QCQ80" s="1354"/>
      <c r="QCR80" s="1354"/>
      <c r="QCS80" s="1354"/>
      <c r="QCT80" s="1354"/>
      <c r="QCU80" s="1354"/>
      <c r="QCV80" s="1354"/>
      <c r="QCW80" s="1354"/>
      <c r="QCX80" s="1354"/>
      <c r="QCY80" s="1354"/>
      <c r="QCZ80" s="1354"/>
      <c r="QDA80" s="1354"/>
      <c r="QDB80" s="1354"/>
      <c r="QDC80" s="1354"/>
      <c r="QDD80" s="1354"/>
      <c r="QDE80" s="1354"/>
      <c r="QDF80" s="1354"/>
      <c r="QDG80" s="1354"/>
      <c r="QDH80" s="1354"/>
      <c r="QDI80" s="1354"/>
      <c r="QDJ80" s="1354"/>
      <c r="QDK80" s="1354"/>
      <c r="QDL80" s="1354"/>
      <c r="QDM80" s="1354"/>
      <c r="QDN80" s="1354"/>
      <c r="QDO80" s="1354"/>
      <c r="QDP80" s="1354"/>
      <c r="QDQ80" s="1354"/>
      <c r="QDR80" s="1354"/>
      <c r="QDS80" s="1354"/>
      <c r="QDT80" s="1354"/>
      <c r="QDU80" s="1354"/>
      <c r="QDV80" s="1354"/>
      <c r="QDW80" s="1354"/>
      <c r="QDX80" s="1354"/>
      <c r="QDY80" s="1354"/>
      <c r="QDZ80" s="1354"/>
      <c r="QEA80" s="1354"/>
      <c r="QEB80" s="1354"/>
      <c r="QEC80" s="1354"/>
      <c r="QED80" s="1354"/>
      <c r="QEE80" s="1354"/>
      <c r="QEF80" s="1354"/>
      <c r="QEG80" s="1354"/>
      <c r="QEH80" s="1354"/>
      <c r="QEI80" s="1354"/>
      <c r="QEJ80" s="1354"/>
      <c r="QEK80" s="1354"/>
      <c r="QEL80" s="1354"/>
      <c r="QEM80" s="1354"/>
      <c r="QEN80" s="1354"/>
      <c r="QEO80" s="1354"/>
      <c r="QEP80" s="1354"/>
      <c r="QEQ80" s="1354"/>
      <c r="QER80" s="1354"/>
      <c r="QES80" s="1354"/>
      <c r="QET80" s="1354"/>
      <c r="QEU80" s="1354"/>
      <c r="QEV80" s="1354"/>
      <c r="QEW80" s="1354"/>
      <c r="QEX80" s="1354"/>
      <c r="QEY80" s="1354"/>
      <c r="QEZ80" s="1354"/>
      <c r="QFA80" s="1354"/>
      <c r="QFB80" s="1354"/>
      <c r="QFC80" s="1354"/>
      <c r="QFD80" s="1354"/>
      <c r="QFE80" s="1354"/>
      <c r="QFF80" s="1354"/>
      <c r="QFG80" s="1354"/>
      <c r="QFH80" s="1354"/>
      <c r="QFI80" s="1354"/>
      <c r="QFJ80" s="1354"/>
      <c r="QFK80" s="1354"/>
      <c r="QFL80" s="1354"/>
      <c r="QFM80" s="1354"/>
      <c r="QFN80" s="1354"/>
      <c r="QFO80" s="1354"/>
      <c r="QFP80" s="1354"/>
      <c r="QFQ80" s="1354"/>
      <c r="QFR80" s="1354"/>
      <c r="QFS80" s="1354"/>
      <c r="QFT80" s="1354"/>
      <c r="QFU80" s="1354"/>
      <c r="QFV80" s="1354"/>
      <c r="QFW80" s="1354"/>
      <c r="QFX80" s="1354"/>
      <c r="QFY80" s="1354"/>
      <c r="QFZ80" s="1354"/>
      <c r="QGA80" s="1354"/>
      <c r="QGB80" s="1354"/>
      <c r="QGC80" s="1354"/>
      <c r="QGD80" s="1354"/>
      <c r="QGE80" s="1354"/>
      <c r="QGF80" s="1354"/>
      <c r="QGG80" s="1354"/>
      <c r="QGH80" s="1354"/>
      <c r="QGI80" s="1354"/>
      <c r="QGJ80" s="1354"/>
      <c r="QGK80" s="1354"/>
      <c r="QGL80" s="1354"/>
      <c r="QGM80" s="1354"/>
      <c r="QGN80" s="1354"/>
      <c r="QGO80" s="1354"/>
      <c r="QGP80" s="1354"/>
      <c r="QGQ80" s="1354"/>
      <c r="QGR80" s="1354"/>
      <c r="QGS80" s="1354"/>
      <c r="QGT80" s="1354"/>
      <c r="QGU80" s="1354"/>
      <c r="QGV80" s="1354"/>
      <c r="QGW80" s="1354"/>
      <c r="QGX80" s="1354"/>
      <c r="QGY80" s="1354"/>
      <c r="QGZ80" s="1354"/>
      <c r="QHA80" s="1354"/>
      <c r="QHB80" s="1354"/>
      <c r="QHC80" s="1354"/>
      <c r="QHD80" s="1354"/>
      <c r="QHE80" s="1354"/>
      <c r="QHF80" s="1354"/>
      <c r="QHG80" s="1354"/>
      <c r="QHH80" s="1354"/>
      <c r="QHI80" s="1354"/>
      <c r="QHJ80" s="1354"/>
      <c r="QHK80" s="1354"/>
      <c r="QHL80" s="1354"/>
      <c r="QHM80" s="1354"/>
      <c r="QHN80" s="1354"/>
      <c r="QHO80" s="1354"/>
      <c r="QHP80" s="1354"/>
      <c r="QHQ80" s="1354"/>
      <c r="QHR80" s="1354"/>
      <c r="QHS80" s="1354"/>
      <c r="QHT80" s="1354"/>
      <c r="QHU80" s="1354"/>
      <c r="QHV80" s="1354"/>
      <c r="QHW80" s="1354"/>
      <c r="QHX80" s="1354"/>
      <c r="QHY80" s="1354"/>
      <c r="QHZ80" s="1354"/>
      <c r="QIA80" s="1354"/>
      <c r="QIB80" s="1354"/>
      <c r="QIC80" s="1354"/>
      <c r="QID80" s="1354"/>
      <c r="QIE80" s="1354"/>
      <c r="QIF80" s="1354"/>
      <c r="QIG80" s="1354"/>
      <c r="QIH80" s="1354"/>
      <c r="QII80" s="1354"/>
      <c r="QIJ80" s="1354"/>
      <c r="QIK80" s="1354"/>
      <c r="QIL80" s="1354"/>
      <c r="QIM80" s="1354"/>
      <c r="QIN80" s="1354"/>
      <c r="QIO80" s="1354"/>
      <c r="QIP80" s="1354"/>
      <c r="QIQ80" s="1354"/>
      <c r="QIR80" s="1354"/>
      <c r="QIS80" s="1354"/>
      <c r="QIT80" s="1354"/>
      <c r="QIU80" s="1354"/>
      <c r="QIV80" s="1354"/>
      <c r="QIW80" s="1354"/>
      <c r="QIX80" s="1354"/>
      <c r="QIY80" s="1354"/>
      <c r="QIZ80" s="1354"/>
      <c r="QJA80" s="1354"/>
      <c r="QJB80" s="1354"/>
      <c r="QJC80" s="1354"/>
      <c r="QJD80" s="1354"/>
      <c r="QJE80" s="1354"/>
      <c r="QJF80" s="1354"/>
      <c r="QJG80" s="1354"/>
      <c r="QJH80" s="1354"/>
      <c r="QJI80" s="1354"/>
      <c r="QJJ80" s="1354"/>
      <c r="QJK80" s="1354"/>
      <c r="QJL80" s="1354"/>
      <c r="QJM80" s="1354"/>
      <c r="QJN80" s="1354"/>
      <c r="QJO80" s="1354"/>
      <c r="QJP80" s="1354"/>
      <c r="QJQ80" s="1354"/>
      <c r="QJR80" s="1354"/>
      <c r="QJS80" s="1354"/>
      <c r="QJT80" s="1354"/>
      <c r="QJU80" s="1354"/>
      <c r="QJV80" s="1354"/>
      <c r="QJW80" s="1354"/>
      <c r="QJX80" s="1354"/>
      <c r="QJY80" s="1354"/>
      <c r="QJZ80" s="1354"/>
      <c r="QKA80" s="1354"/>
      <c r="QKB80" s="1354"/>
      <c r="QKC80" s="1354"/>
      <c r="QKD80" s="1354"/>
      <c r="QKE80" s="1354"/>
      <c r="QKF80" s="1354"/>
      <c r="QKG80" s="1354"/>
      <c r="QKH80" s="1354"/>
      <c r="QKI80" s="1354"/>
      <c r="QKJ80" s="1354"/>
      <c r="QKK80" s="1354"/>
      <c r="QKL80" s="1354"/>
      <c r="QKM80" s="1354"/>
      <c r="QKN80" s="1354"/>
      <c r="QKO80" s="1354"/>
      <c r="QKP80" s="1354"/>
      <c r="QKQ80" s="1354"/>
      <c r="QKR80" s="1354"/>
      <c r="QKS80" s="1354"/>
      <c r="QKT80" s="1354"/>
      <c r="QKU80" s="1354"/>
      <c r="QKV80" s="1354"/>
      <c r="QKW80" s="1354"/>
      <c r="QKX80" s="1354"/>
      <c r="QKY80" s="1354"/>
      <c r="QKZ80" s="1354"/>
      <c r="QLA80" s="1354"/>
      <c r="QLB80" s="1354"/>
      <c r="QLC80" s="1354"/>
      <c r="QLD80" s="1354"/>
      <c r="QLE80" s="1354"/>
      <c r="QLF80" s="1354"/>
      <c r="QLG80" s="1354"/>
      <c r="QLH80" s="1354"/>
      <c r="QLI80" s="1354"/>
      <c r="QLJ80" s="1354"/>
      <c r="QLK80" s="1354"/>
      <c r="QLL80" s="1354"/>
      <c r="QLM80" s="1354"/>
      <c r="QLN80" s="1354"/>
      <c r="QLO80" s="1354"/>
      <c r="QLP80" s="1354"/>
      <c r="QLQ80" s="1354"/>
      <c r="QLR80" s="1354"/>
      <c r="QLS80" s="1354"/>
      <c r="QLT80" s="1354"/>
      <c r="QLU80" s="1354"/>
      <c r="QLV80" s="1354"/>
      <c r="QLW80" s="1354"/>
      <c r="QLX80" s="1354"/>
      <c r="QLY80" s="1354"/>
      <c r="QLZ80" s="1354"/>
      <c r="QMA80" s="1354"/>
      <c r="QMB80" s="1354"/>
      <c r="QMC80" s="1354"/>
      <c r="QMD80" s="1354"/>
      <c r="QME80" s="1354"/>
      <c r="QMF80" s="1354"/>
      <c r="QMG80" s="1354"/>
      <c r="QMH80" s="1354"/>
      <c r="QMI80" s="1354"/>
      <c r="QMJ80" s="1354"/>
      <c r="QMK80" s="1354"/>
      <c r="QML80" s="1354"/>
      <c r="QMM80" s="1354"/>
      <c r="QMN80" s="1354"/>
      <c r="QMO80" s="1354"/>
      <c r="QMP80" s="1354"/>
      <c r="QMQ80" s="1354"/>
      <c r="QMR80" s="1354"/>
      <c r="QMS80" s="1354"/>
      <c r="QMT80" s="1354"/>
      <c r="QMU80" s="1354"/>
      <c r="QMV80" s="1354"/>
      <c r="QMW80" s="1354"/>
      <c r="QMX80" s="1354"/>
      <c r="QMY80" s="1354"/>
      <c r="QMZ80" s="1354"/>
      <c r="QNA80" s="1354"/>
      <c r="QNB80" s="1354"/>
      <c r="QNC80" s="1354"/>
      <c r="QND80" s="1354"/>
      <c r="QNE80" s="1354"/>
      <c r="QNF80" s="1354"/>
      <c r="QNG80" s="1354"/>
      <c r="QNH80" s="1354"/>
      <c r="QNI80" s="1354"/>
      <c r="QNJ80" s="1354"/>
      <c r="QNK80" s="1354"/>
      <c r="QNL80" s="1354"/>
      <c r="QNM80" s="1354"/>
      <c r="QNN80" s="1354"/>
      <c r="QNO80" s="1354"/>
      <c r="QNP80" s="1354"/>
      <c r="QNQ80" s="1354"/>
      <c r="QNR80" s="1354"/>
      <c r="QNS80" s="1354"/>
      <c r="QNT80" s="1354"/>
      <c r="QNU80" s="1354"/>
      <c r="QNV80" s="1354"/>
      <c r="QNW80" s="1354"/>
      <c r="QNX80" s="1354"/>
      <c r="QNY80" s="1354"/>
      <c r="QNZ80" s="1354"/>
      <c r="QOA80" s="1354"/>
      <c r="QOB80" s="1354"/>
      <c r="QOC80" s="1354"/>
      <c r="QOD80" s="1354"/>
      <c r="QOE80" s="1354"/>
      <c r="QOF80" s="1354"/>
      <c r="QOG80" s="1354"/>
      <c r="QOH80" s="1354"/>
      <c r="QOI80" s="1354"/>
      <c r="QOJ80" s="1354"/>
      <c r="QOK80" s="1354"/>
      <c r="QOL80" s="1354"/>
      <c r="QOM80" s="1354"/>
      <c r="QON80" s="1354"/>
      <c r="QOO80" s="1354"/>
      <c r="QOP80" s="1354"/>
      <c r="QOQ80" s="1354"/>
      <c r="QOR80" s="1354"/>
      <c r="QOS80" s="1354"/>
      <c r="QOT80" s="1354"/>
      <c r="QOU80" s="1354"/>
      <c r="QOV80" s="1354"/>
      <c r="QOW80" s="1354"/>
      <c r="QOX80" s="1354"/>
      <c r="QOY80" s="1354"/>
      <c r="QOZ80" s="1354"/>
      <c r="QPA80" s="1354"/>
      <c r="QPB80" s="1354"/>
      <c r="QPC80" s="1354"/>
      <c r="QPD80" s="1354"/>
      <c r="QPE80" s="1354"/>
      <c r="QPF80" s="1354"/>
      <c r="QPG80" s="1354"/>
      <c r="QPH80" s="1354"/>
      <c r="QPI80" s="1354"/>
      <c r="QPJ80" s="1354"/>
      <c r="QPK80" s="1354"/>
      <c r="QPL80" s="1354"/>
      <c r="QPM80" s="1354"/>
      <c r="QPN80" s="1354"/>
      <c r="QPO80" s="1354"/>
      <c r="QPP80" s="1354"/>
      <c r="QPQ80" s="1354"/>
      <c r="QPR80" s="1354"/>
      <c r="QPS80" s="1354"/>
      <c r="QPT80" s="1354"/>
      <c r="QPU80" s="1354"/>
      <c r="QPV80" s="1354"/>
      <c r="QPW80" s="1354"/>
      <c r="QPX80" s="1354"/>
      <c r="QPY80" s="1354"/>
      <c r="QPZ80" s="1354"/>
      <c r="QQA80" s="1354"/>
      <c r="QQB80" s="1354"/>
      <c r="QQC80" s="1354"/>
      <c r="QQD80" s="1354"/>
      <c r="QQE80" s="1354"/>
      <c r="QQF80" s="1354"/>
      <c r="QQG80" s="1354"/>
      <c r="QQH80" s="1354"/>
      <c r="QQI80" s="1354"/>
      <c r="QQJ80" s="1354"/>
      <c r="QQK80" s="1354"/>
      <c r="QQL80" s="1354"/>
      <c r="QQM80" s="1354"/>
      <c r="QQN80" s="1354"/>
      <c r="QQO80" s="1354"/>
      <c r="QQP80" s="1354"/>
      <c r="QQQ80" s="1354"/>
      <c r="QQR80" s="1354"/>
      <c r="QQS80" s="1354"/>
      <c r="QQT80" s="1354"/>
      <c r="QQU80" s="1354"/>
      <c r="QQV80" s="1354"/>
      <c r="QQW80" s="1354"/>
      <c r="QQX80" s="1354"/>
      <c r="QQY80" s="1354"/>
      <c r="QQZ80" s="1354"/>
      <c r="QRA80" s="1354"/>
      <c r="QRB80" s="1354"/>
      <c r="QRC80" s="1354"/>
      <c r="QRD80" s="1354"/>
      <c r="QRE80" s="1354"/>
      <c r="QRF80" s="1354"/>
      <c r="QRG80" s="1354"/>
      <c r="QRH80" s="1354"/>
      <c r="QRI80" s="1354"/>
      <c r="QRJ80" s="1354"/>
      <c r="QRK80" s="1354"/>
      <c r="QRL80" s="1354"/>
      <c r="QRM80" s="1354"/>
      <c r="QRN80" s="1354"/>
      <c r="QRO80" s="1354"/>
      <c r="QRP80" s="1354"/>
      <c r="QRQ80" s="1354"/>
      <c r="QRR80" s="1354"/>
      <c r="QRS80" s="1354"/>
      <c r="QRT80" s="1354"/>
      <c r="QRU80" s="1354"/>
      <c r="QRV80" s="1354"/>
      <c r="QRW80" s="1354"/>
      <c r="QRX80" s="1354"/>
      <c r="QRY80" s="1354"/>
      <c r="QRZ80" s="1354"/>
      <c r="QSA80" s="1354"/>
      <c r="QSB80" s="1354"/>
      <c r="QSC80" s="1354"/>
      <c r="QSD80" s="1354"/>
      <c r="QSE80" s="1354"/>
      <c r="QSF80" s="1354"/>
      <c r="QSG80" s="1354"/>
      <c r="QSH80" s="1354"/>
      <c r="QSI80" s="1354"/>
      <c r="QSJ80" s="1354"/>
      <c r="QSK80" s="1354"/>
      <c r="QSL80" s="1354"/>
      <c r="QSM80" s="1354"/>
      <c r="QSN80" s="1354"/>
      <c r="QSO80" s="1354"/>
      <c r="QSP80" s="1354"/>
      <c r="QSQ80" s="1354"/>
      <c r="QSR80" s="1354"/>
      <c r="QSS80" s="1354"/>
      <c r="QST80" s="1354"/>
      <c r="QSU80" s="1354"/>
      <c r="QSV80" s="1354"/>
      <c r="QSW80" s="1354"/>
      <c r="QSX80" s="1354"/>
      <c r="QSY80" s="1354"/>
      <c r="QSZ80" s="1354"/>
      <c r="QTA80" s="1354"/>
      <c r="QTB80" s="1354"/>
      <c r="QTC80" s="1354"/>
      <c r="QTD80" s="1354"/>
      <c r="QTE80" s="1354"/>
      <c r="QTF80" s="1354"/>
      <c r="QTG80" s="1354"/>
      <c r="QTH80" s="1354"/>
      <c r="QTI80" s="1354"/>
      <c r="QTJ80" s="1354"/>
      <c r="QTK80" s="1354"/>
      <c r="QTL80" s="1354"/>
      <c r="QTM80" s="1354"/>
      <c r="QTN80" s="1354"/>
      <c r="QTO80" s="1354"/>
      <c r="QTP80" s="1354"/>
      <c r="QTQ80" s="1354"/>
      <c r="QTR80" s="1354"/>
      <c r="QTS80" s="1354"/>
      <c r="QTT80" s="1354"/>
      <c r="QTU80" s="1354"/>
      <c r="QTV80" s="1354"/>
      <c r="QTW80" s="1354"/>
      <c r="QTX80" s="1354"/>
      <c r="QTY80" s="1354"/>
      <c r="QTZ80" s="1354"/>
      <c r="QUA80" s="1354"/>
      <c r="QUB80" s="1354"/>
      <c r="QUC80" s="1354"/>
      <c r="QUD80" s="1354"/>
      <c r="QUE80" s="1354"/>
      <c r="QUF80" s="1354"/>
      <c r="QUG80" s="1354"/>
      <c r="QUH80" s="1354"/>
      <c r="QUI80" s="1354"/>
      <c r="QUJ80" s="1354"/>
      <c r="QUK80" s="1354"/>
      <c r="QUL80" s="1354"/>
      <c r="QUM80" s="1354"/>
      <c r="QUN80" s="1354"/>
      <c r="QUO80" s="1354"/>
      <c r="QUP80" s="1354"/>
      <c r="QUQ80" s="1354"/>
      <c r="QUR80" s="1354"/>
      <c r="QUS80" s="1354"/>
      <c r="QUT80" s="1354"/>
      <c r="QUU80" s="1354"/>
      <c r="QUV80" s="1354"/>
      <c r="QUW80" s="1354"/>
      <c r="QUX80" s="1354"/>
      <c r="QUY80" s="1354"/>
      <c r="QUZ80" s="1354"/>
      <c r="QVA80" s="1354"/>
      <c r="QVB80" s="1354"/>
      <c r="QVC80" s="1354"/>
      <c r="QVD80" s="1354"/>
      <c r="QVE80" s="1354"/>
      <c r="QVF80" s="1354"/>
      <c r="QVG80" s="1354"/>
      <c r="QVH80" s="1354"/>
      <c r="QVI80" s="1354"/>
      <c r="QVJ80" s="1354"/>
      <c r="QVK80" s="1354"/>
      <c r="QVL80" s="1354"/>
      <c r="QVM80" s="1354"/>
      <c r="QVN80" s="1354"/>
      <c r="QVO80" s="1354"/>
      <c r="QVP80" s="1354"/>
      <c r="QVQ80" s="1354"/>
      <c r="QVR80" s="1354"/>
      <c r="QVS80" s="1354"/>
      <c r="QVT80" s="1354"/>
      <c r="QVU80" s="1354"/>
      <c r="QVV80" s="1354"/>
      <c r="QVW80" s="1354"/>
      <c r="QVX80" s="1354"/>
      <c r="QVY80" s="1354"/>
      <c r="QVZ80" s="1354"/>
      <c r="QWA80" s="1354"/>
      <c r="QWB80" s="1354"/>
      <c r="QWC80" s="1354"/>
      <c r="QWD80" s="1354"/>
      <c r="QWE80" s="1354"/>
      <c r="QWF80" s="1354"/>
      <c r="QWG80" s="1354"/>
      <c r="QWH80" s="1354"/>
      <c r="QWI80" s="1354"/>
      <c r="QWJ80" s="1354"/>
      <c r="QWK80" s="1354"/>
      <c r="QWL80" s="1354"/>
      <c r="QWM80" s="1354"/>
      <c r="QWN80" s="1354"/>
      <c r="QWO80" s="1354"/>
      <c r="QWP80" s="1354"/>
      <c r="QWQ80" s="1354"/>
      <c r="QWR80" s="1354"/>
      <c r="QWS80" s="1354"/>
      <c r="QWT80" s="1354"/>
      <c r="QWU80" s="1354"/>
      <c r="QWV80" s="1354"/>
      <c r="QWW80" s="1354"/>
      <c r="QWX80" s="1354"/>
      <c r="QWY80" s="1354"/>
      <c r="QWZ80" s="1354"/>
      <c r="QXA80" s="1354"/>
      <c r="QXB80" s="1354"/>
      <c r="QXC80" s="1354"/>
      <c r="QXD80" s="1354"/>
      <c r="QXE80" s="1354"/>
      <c r="QXF80" s="1354"/>
      <c r="QXG80" s="1354"/>
      <c r="QXH80" s="1354"/>
      <c r="QXI80" s="1354"/>
      <c r="QXJ80" s="1354"/>
      <c r="QXK80" s="1354"/>
      <c r="QXL80" s="1354"/>
      <c r="QXM80" s="1354"/>
      <c r="QXN80" s="1354"/>
      <c r="QXO80" s="1354"/>
      <c r="QXP80" s="1354"/>
      <c r="QXQ80" s="1354"/>
      <c r="QXR80" s="1354"/>
      <c r="QXS80" s="1354"/>
      <c r="QXT80" s="1354"/>
      <c r="QXU80" s="1354"/>
      <c r="QXV80" s="1354"/>
      <c r="QXW80" s="1354"/>
      <c r="QXX80" s="1354"/>
      <c r="QXY80" s="1354"/>
      <c r="QXZ80" s="1354"/>
      <c r="QYA80" s="1354"/>
      <c r="QYB80" s="1354"/>
      <c r="QYC80" s="1354"/>
      <c r="QYD80" s="1354"/>
      <c r="QYE80" s="1354"/>
      <c r="QYF80" s="1354"/>
      <c r="QYG80" s="1354"/>
      <c r="QYH80" s="1354"/>
      <c r="QYI80" s="1354"/>
      <c r="QYJ80" s="1354"/>
      <c r="QYK80" s="1354"/>
      <c r="QYL80" s="1354"/>
      <c r="QYM80" s="1354"/>
      <c r="QYN80" s="1354"/>
      <c r="QYO80" s="1354"/>
      <c r="QYP80" s="1354"/>
      <c r="QYQ80" s="1354"/>
      <c r="QYR80" s="1354"/>
      <c r="QYS80" s="1354"/>
      <c r="QYT80" s="1354"/>
      <c r="QYU80" s="1354"/>
      <c r="QYV80" s="1354"/>
      <c r="QYW80" s="1354"/>
      <c r="QYX80" s="1354"/>
      <c r="QYY80" s="1354"/>
      <c r="QYZ80" s="1354"/>
      <c r="QZA80" s="1354"/>
      <c r="QZB80" s="1354"/>
      <c r="QZC80" s="1354"/>
      <c r="QZD80" s="1354"/>
      <c r="QZE80" s="1354"/>
      <c r="QZF80" s="1354"/>
      <c r="QZG80" s="1354"/>
      <c r="QZH80" s="1354"/>
      <c r="QZI80" s="1354"/>
      <c r="QZJ80" s="1354"/>
      <c r="QZK80" s="1354"/>
      <c r="QZL80" s="1354"/>
      <c r="QZM80" s="1354"/>
      <c r="QZN80" s="1354"/>
      <c r="QZO80" s="1354"/>
      <c r="QZP80" s="1354"/>
      <c r="QZQ80" s="1354"/>
      <c r="QZR80" s="1354"/>
      <c r="QZS80" s="1354"/>
      <c r="QZT80" s="1354"/>
      <c r="QZU80" s="1354"/>
      <c r="QZV80" s="1354"/>
      <c r="QZW80" s="1354"/>
      <c r="QZX80" s="1354"/>
      <c r="QZY80" s="1354"/>
      <c r="QZZ80" s="1354"/>
      <c r="RAA80" s="1354"/>
      <c r="RAB80" s="1354"/>
      <c r="RAC80" s="1354"/>
      <c r="RAD80" s="1354"/>
      <c r="RAE80" s="1354"/>
      <c r="RAF80" s="1354"/>
      <c r="RAG80" s="1354"/>
      <c r="RAH80" s="1354"/>
      <c r="RAI80" s="1354"/>
      <c r="RAJ80" s="1354"/>
      <c r="RAK80" s="1354"/>
      <c r="RAL80" s="1354"/>
      <c r="RAM80" s="1354"/>
      <c r="RAN80" s="1354"/>
      <c r="RAO80" s="1354"/>
      <c r="RAP80" s="1354"/>
      <c r="RAQ80" s="1354"/>
      <c r="RAR80" s="1354"/>
      <c r="RAS80" s="1354"/>
      <c r="RAT80" s="1354"/>
      <c r="RAU80" s="1354"/>
      <c r="RAV80" s="1354"/>
      <c r="RAW80" s="1354"/>
      <c r="RAX80" s="1354"/>
      <c r="RAY80" s="1354"/>
      <c r="RAZ80" s="1354"/>
      <c r="RBA80" s="1354"/>
      <c r="RBB80" s="1354"/>
      <c r="RBC80" s="1354"/>
      <c r="RBD80" s="1354"/>
      <c r="RBE80" s="1354"/>
      <c r="RBF80" s="1354"/>
      <c r="RBG80" s="1354"/>
      <c r="RBH80" s="1354"/>
      <c r="RBI80" s="1354"/>
      <c r="RBJ80" s="1354"/>
      <c r="RBK80" s="1354"/>
      <c r="RBL80" s="1354"/>
      <c r="RBM80" s="1354"/>
      <c r="RBN80" s="1354"/>
      <c r="RBO80" s="1354"/>
      <c r="RBP80" s="1354"/>
      <c r="RBQ80" s="1354"/>
      <c r="RBR80" s="1354"/>
      <c r="RBS80" s="1354"/>
      <c r="RBT80" s="1354"/>
      <c r="RBU80" s="1354"/>
      <c r="RBV80" s="1354"/>
      <c r="RBW80" s="1354"/>
      <c r="RBX80" s="1354"/>
      <c r="RBY80" s="1354"/>
      <c r="RBZ80" s="1354"/>
      <c r="RCA80" s="1354"/>
      <c r="RCB80" s="1354"/>
      <c r="RCC80" s="1354"/>
      <c r="RCD80" s="1354"/>
      <c r="RCE80" s="1354"/>
      <c r="RCF80" s="1354"/>
      <c r="RCG80" s="1354"/>
      <c r="RCH80" s="1354"/>
      <c r="RCI80" s="1354"/>
      <c r="RCJ80" s="1354"/>
      <c r="RCK80" s="1354"/>
      <c r="RCL80" s="1354"/>
      <c r="RCM80" s="1354"/>
      <c r="RCN80" s="1354"/>
      <c r="RCO80" s="1354"/>
      <c r="RCP80" s="1354"/>
      <c r="RCQ80" s="1354"/>
      <c r="RCR80" s="1354"/>
      <c r="RCS80" s="1354"/>
      <c r="RCT80" s="1354"/>
      <c r="RCU80" s="1354"/>
      <c r="RCV80" s="1354"/>
      <c r="RCW80" s="1354"/>
      <c r="RCX80" s="1354"/>
      <c r="RCY80" s="1354"/>
      <c r="RCZ80" s="1354"/>
      <c r="RDA80" s="1354"/>
      <c r="RDB80" s="1354"/>
      <c r="RDC80" s="1354"/>
      <c r="RDD80" s="1354"/>
      <c r="RDE80" s="1354"/>
      <c r="RDF80" s="1354"/>
      <c r="RDG80" s="1354"/>
      <c r="RDH80" s="1354"/>
      <c r="RDI80" s="1354"/>
      <c r="RDJ80" s="1354"/>
      <c r="RDK80" s="1354"/>
      <c r="RDL80" s="1354"/>
      <c r="RDM80" s="1354"/>
      <c r="RDN80" s="1354"/>
      <c r="RDO80" s="1354"/>
      <c r="RDP80" s="1354"/>
      <c r="RDQ80" s="1354"/>
      <c r="RDR80" s="1354"/>
      <c r="RDS80" s="1354"/>
      <c r="RDT80" s="1354"/>
      <c r="RDU80" s="1354"/>
      <c r="RDV80" s="1354"/>
      <c r="RDW80" s="1354"/>
      <c r="RDX80" s="1354"/>
      <c r="RDY80" s="1354"/>
      <c r="RDZ80" s="1354"/>
      <c r="REA80" s="1354"/>
      <c r="REB80" s="1354"/>
      <c r="REC80" s="1354"/>
      <c r="RED80" s="1354"/>
      <c r="REE80" s="1354"/>
      <c r="REF80" s="1354"/>
      <c r="REG80" s="1354"/>
      <c r="REH80" s="1354"/>
      <c r="REI80" s="1354"/>
      <c r="REJ80" s="1354"/>
      <c r="REK80" s="1354"/>
      <c r="REL80" s="1354"/>
      <c r="REM80" s="1354"/>
      <c r="REN80" s="1354"/>
      <c r="REO80" s="1354"/>
      <c r="REP80" s="1354"/>
      <c r="REQ80" s="1354"/>
      <c r="RER80" s="1354"/>
      <c r="RES80" s="1354"/>
      <c r="RET80" s="1354"/>
      <c r="REU80" s="1354"/>
      <c r="REV80" s="1354"/>
      <c r="REW80" s="1354"/>
      <c r="REX80" s="1354"/>
      <c r="REY80" s="1354"/>
      <c r="REZ80" s="1354"/>
      <c r="RFA80" s="1354"/>
      <c r="RFB80" s="1354"/>
      <c r="RFC80" s="1354"/>
      <c r="RFD80" s="1354"/>
      <c r="RFE80" s="1354"/>
      <c r="RFF80" s="1354"/>
      <c r="RFG80" s="1354"/>
      <c r="RFH80" s="1354"/>
      <c r="RFI80" s="1354"/>
      <c r="RFJ80" s="1354"/>
      <c r="RFK80" s="1354"/>
      <c r="RFL80" s="1354"/>
      <c r="RFM80" s="1354"/>
      <c r="RFN80" s="1354"/>
      <c r="RFO80" s="1354"/>
      <c r="RFP80" s="1354"/>
      <c r="RFQ80" s="1354"/>
      <c r="RFR80" s="1354"/>
      <c r="RFS80" s="1354"/>
      <c r="RFT80" s="1354"/>
      <c r="RFU80" s="1354"/>
      <c r="RFV80" s="1354"/>
      <c r="RFW80" s="1354"/>
      <c r="RFX80" s="1354"/>
      <c r="RFY80" s="1354"/>
      <c r="RFZ80" s="1354"/>
      <c r="RGA80" s="1354"/>
      <c r="RGB80" s="1354"/>
      <c r="RGC80" s="1354"/>
      <c r="RGD80" s="1354"/>
      <c r="RGE80" s="1354"/>
      <c r="RGF80" s="1354"/>
      <c r="RGG80" s="1354"/>
      <c r="RGH80" s="1354"/>
      <c r="RGI80" s="1354"/>
      <c r="RGJ80" s="1354"/>
      <c r="RGK80" s="1354"/>
      <c r="RGL80" s="1354"/>
      <c r="RGM80" s="1354"/>
      <c r="RGN80" s="1354"/>
      <c r="RGO80" s="1354"/>
      <c r="RGP80" s="1354"/>
      <c r="RGQ80" s="1354"/>
      <c r="RGR80" s="1354"/>
      <c r="RGS80" s="1354"/>
      <c r="RGT80" s="1354"/>
      <c r="RGU80" s="1354"/>
      <c r="RGV80" s="1354"/>
      <c r="RGW80" s="1354"/>
      <c r="RGX80" s="1354"/>
      <c r="RGY80" s="1354"/>
      <c r="RGZ80" s="1354"/>
      <c r="RHA80" s="1354"/>
      <c r="RHB80" s="1354"/>
      <c r="RHC80" s="1354"/>
      <c r="RHD80" s="1354"/>
      <c r="RHE80" s="1354"/>
      <c r="RHF80" s="1354"/>
      <c r="RHG80" s="1354"/>
      <c r="RHH80" s="1354"/>
      <c r="RHI80" s="1354"/>
      <c r="RHJ80" s="1354"/>
      <c r="RHK80" s="1354"/>
      <c r="RHL80" s="1354"/>
      <c r="RHM80" s="1354"/>
      <c r="RHN80" s="1354"/>
      <c r="RHO80" s="1354"/>
      <c r="RHP80" s="1354"/>
      <c r="RHQ80" s="1354"/>
      <c r="RHR80" s="1354"/>
      <c r="RHS80" s="1354"/>
      <c r="RHT80" s="1354"/>
      <c r="RHU80" s="1354"/>
      <c r="RHV80" s="1354"/>
      <c r="RHW80" s="1354"/>
      <c r="RHX80" s="1354"/>
      <c r="RHY80" s="1354"/>
      <c r="RHZ80" s="1354"/>
      <c r="RIA80" s="1354"/>
      <c r="RIB80" s="1354"/>
      <c r="RIC80" s="1354"/>
      <c r="RID80" s="1354"/>
      <c r="RIE80" s="1354"/>
      <c r="RIF80" s="1354"/>
      <c r="RIG80" s="1354"/>
      <c r="RIH80" s="1354"/>
      <c r="RII80" s="1354"/>
      <c r="RIJ80" s="1354"/>
      <c r="RIK80" s="1354"/>
      <c r="RIL80" s="1354"/>
      <c r="RIM80" s="1354"/>
      <c r="RIN80" s="1354"/>
      <c r="RIO80" s="1354"/>
      <c r="RIP80" s="1354"/>
      <c r="RIQ80" s="1354"/>
      <c r="RIR80" s="1354"/>
      <c r="RIS80" s="1354"/>
      <c r="RIT80" s="1354"/>
      <c r="RIU80" s="1354"/>
      <c r="RIV80" s="1354"/>
      <c r="RIW80" s="1354"/>
      <c r="RIX80" s="1354"/>
      <c r="RIY80" s="1354"/>
      <c r="RIZ80" s="1354"/>
      <c r="RJA80" s="1354"/>
      <c r="RJB80" s="1354"/>
      <c r="RJC80" s="1354"/>
      <c r="RJD80" s="1354"/>
      <c r="RJE80" s="1354"/>
      <c r="RJF80" s="1354"/>
      <c r="RJG80" s="1354"/>
      <c r="RJH80" s="1354"/>
      <c r="RJI80" s="1354"/>
      <c r="RJJ80" s="1354"/>
      <c r="RJK80" s="1354"/>
      <c r="RJL80" s="1354"/>
      <c r="RJM80" s="1354"/>
      <c r="RJN80" s="1354"/>
      <c r="RJO80" s="1354"/>
      <c r="RJP80" s="1354"/>
      <c r="RJQ80" s="1354"/>
      <c r="RJR80" s="1354"/>
      <c r="RJS80" s="1354"/>
      <c r="RJT80" s="1354"/>
      <c r="RJU80" s="1354"/>
      <c r="RJV80" s="1354"/>
      <c r="RJW80" s="1354"/>
      <c r="RJX80" s="1354"/>
      <c r="RJY80" s="1354"/>
      <c r="RJZ80" s="1354"/>
      <c r="RKA80" s="1354"/>
      <c r="RKB80" s="1354"/>
      <c r="RKC80" s="1354"/>
      <c r="RKD80" s="1354"/>
      <c r="RKE80" s="1354"/>
      <c r="RKF80" s="1354"/>
      <c r="RKG80" s="1354"/>
      <c r="RKH80" s="1354"/>
      <c r="RKI80" s="1354"/>
      <c r="RKJ80" s="1354"/>
      <c r="RKK80" s="1354"/>
      <c r="RKL80" s="1354"/>
      <c r="RKM80" s="1354"/>
      <c r="RKN80" s="1354"/>
      <c r="RKO80" s="1354"/>
      <c r="RKP80" s="1354"/>
      <c r="RKQ80" s="1354"/>
      <c r="RKR80" s="1354"/>
      <c r="RKS80" s="1354"/>
      <c r="RKT80" s="1354"/>
      <c r="RKU80" s="1354"/>
      <c r="RKV80" s="1354"/>
      <c r="RKW80" s="1354"/>
      <c r="RKX80" s="1354"/>
      <c r="RKY80" s="1354"/>
      <c r="RKZ80" s="1354"/>
      <c r="RLA80" s="1354"/>
      <c r="RLB80" s="1354"/>
      <c r="RLC80" s="1354"/>
      <c r="RLD80" s="1354"/>
      <c r="RLE80" s="1354"/>
      <c r="RLF80" s="1354"/>
      <c r="RLG80" s="1354"/>
      <c r="RLH80" s="1354"/>
      <c r="RLI80" s="1354"/>
      <c r="RLJ80" s="1354"/>
      <c r="RLK80" s="1354"/>
      <c r="RLL80" s="1354"/>
      <c r="RLM80" s="1354"/>
      <c r="RLN80" s="1354"/>
      <c r="RLO80" s="1354"/>
      <c r="RLP80" s="1354"/>
      <c r="RLQ80" s="1354"/>
      <c r="RLR80" s="1354"/>
      <c r="RLS80" s="1354"/>
      <c r="RLT80" s="1354"/>
      <c r="RLU80" s="1354"/>
      <c r="RLV80" s="1354"/>
      <c r="RLW80" s="1354"/>
      <c r="RLX80" s="1354"/>
      <c r="RLY80" s="1354"/>
      <c r="RLZ80" s="1354"/>
      <c r="RMA80" s="1354"/>
      <c r="RMB80" s="1354"/>
      <c r="RMC80" s="1354"/>
      <c r="RMD80" s="1354"/>
      <c r="RME80" s="1354"/>
      <c r="RMF80" s="1354"/>
      <c r="RMG80" s="1354"/>
      <c r="RMH80" s="1354"/>
      <c r="RMI80" s="1354"/>
      <c r="RMJ80" s="1354"/>
      <c r="RMK80" s="1354"/>
      <c r="RML80" s="1354"/>
      <c r="RMM80" s="1354"/>
      <c r="RMN80" s="1354"/>
      <c r="RMO80" s="1354"/>
      <c r="RMP80" s="1354"/>
      <c r="RMQ80" s="1354"/>
      <c r="RMR80" s="1354"/>
      <c r="RMS80" s="1354"/>
      <c r="RMT80" s="1354"/>
      <c r="RMU80" s="1354"/>
      <c r="RMV80" s="1354"/>
      <c r="RMW80" s="1354"/>
      <c r="RMX80" s="1354"/>
      <c r="RMY80" s="1354"/>
      <c r="RMZ80" s="1354"/>
      <c r="RNA80" s="1354"/>
      <c r="RNB80" s="1354"/>
      <c r="RNC80" s="1354"/>
      <c r="RND80" s="1354"/>
      <c r="RNE80" s="1354"/>
      <c r="RNF80" s="1354"/>
      <c r="RNG80" s="1354"/>
      <c r="RNH80" s="1354"/>
      <c r="RNI80" s="1354"/>
      <c r="RNJ80" s="1354"/>
      <c r="RNK80" s="1354"/>
      <c r="RNL80" s="1354"/>
      <c r="RNM80" s="1354"/>
      <c r="RNN80" s="1354"/>
      <c r="RNO80" s="1354"/>
      <c r="RNP80" s="1354"/>
      <c r="RNQ80" s="1354"/>
      <c r="RNR80" s="1354"/>
      <c r="RNS80" s="1354"/>
      <c r="RNT80" s="1354"/>
      <c r="RNU80" s="1354"/>
      <c r="RNV80" s="1354"/>
      <c r="RNW80" s="1354"/>
      <c r="RNX80" s="1354"/>
      <c r="RNY80" s="1354"/>
      <c r="RNZ80" s="1354"/>
      <c r="ROA80" s="1354"/>
      <c r="ROB80" s="1354"/>
      <c r="ROC80" s="1354"/>
      <c r="ROD80" s="1354"/>
      <c r="ROE80" s="1354"/>
      <c r="ROF80" s="1354"/>
      <c r="ROG80" s="1354"/>
      <c r="ROH80" s="1354"/>
      <c r="ROI80" s="1354"/>
      <c r="ROJ80" s="1354"/>
      <c r="ROK80" s="1354"/>
      <c r="ROL80" s="1354"/>
      <c r="ROM80" s="1354"/>
      <c r="RON80" s="1354"/>
      <c r="ROO80" s="1354"/>
      <c r="ROP80" s="1354"/>
      <c r="ROQ80" s="1354"/>
      <c r="ROR80" s="1354"/>
      <c r="ROS80" s="1354"/>
      <c r="ROT80" s="1354"/>
      <c r="ROU80" s="1354"/>
      <c r="ROV80" s="1354"/>
      <c r="ROW80" s="1354"/>
      <c r="ROX80" s="1354"/>
      <c r="ROY80" s="1354"/>
      <c r="ROZ80" s="1354"/>
      <c r="RPA80" s="1354"/>
      <c r="RPB80" s="1354"/>
      <c r="RPC80" s="1354"/>
      <c r="RPD80" s="1354"/>
      <c r="RPE80" s="1354"/>
      <c r="RPF80" s="1354"/>
      <c r="RPG80" s="1354"/>
      <c r="RPH80" s="1354"/>
      <c r="RPI80" s="1354"/>
      <c r="RPJ80" s="1354"/>
      <c r="RPK80" s="1354"/>
      <c r="RPL80" s="1354"/>
      <c r="RPM80" s="1354"/>
      <c r="RPN80" s="1354"/>
      <c r="RPO80" s="1354"/>
      <c r="RPP80" s="1354"/>
      <c r="RPQ80" s="1354"/>
      <c r="RPR80" s="1354"/>
      <c r="RPS80" s="1354"/>
      <c r="RPT80" s="1354"/>
      <c r="RPU80" s="1354"/>
      <c r="RPV80" s="1354"/>
      <c r="RPW80" s="1354"/>
      <c r="RPX80" s="1354"/>
      <c r="RPY80" s="1354"/>
      <c r="RPZ80" s="1354"/>
      <c r="RQA80" s="1354"/>
      <c r="RQB80" s="1354"/>
      <c r="RQC80" s="1354"/>
      <c r="RQD80" s="1354"/>
      <c r="RQE80" s="1354"/>
      <c r="RQF80" s="1354"/>
      <c r="RQG80" s="1354"/>
      <c r="RQH80" s="1354"/>
      <c r="RQI80" s="1354"/>
      <c r="RQJ80" s="1354"/>
      <c r="RQK80" s="1354"/>
      <c r="RQL80" s="1354"/>
      <c r="RQM80" s="1354"/>
      <c r="RQN80" s="1354"/>
      <c r="RQO80" s="1354"/>
      <c r="RQP80" s="1354"/>
      <c r="RQQ80" s="1354"/>
      <c r="RQR80" s="1354"/>
      <c r="RQS80" s="1354"/>
      <c r="RQT80" s="1354"/>
      <c r="RQU80" s="1354"/>
      <c r="RQV80" s="1354"/>
      <c r="RQW80" s="1354"/>
      <c r="RQX80" s="1354"/>
      <c r="RQY80" s="1354"/>
      <c r="RQZ80" s="1354"/>
      <c r="RRA80" s="1354"/>
      <c r="RRB80" s="1354"/>
      <c r="RRC80" s="1354"/>
      <c r="RRD80" s="1354"/>
      <c r="RRE80" s="1354"/>
      <c r="RRF80" s="1354"/>
      <c r="RRG80" s="1354"/>
      <c r="RRH80" s="1354"/>
      <c r="RRI80" s="1354"/>
      <c r="RRJ80" s="1354"/>
      <c r="RRK80" s="1354"/>
      <c r="RRL80" s="1354"/>
      <c r="RRM80" s="1354"/>
      <c r="RRN80" s="1354"/>
      <c r="RRO80" s="1354"/>
      <c r="RRP80" s="1354"/>
      <c r="RRQ80" s="1354"/>
      <c r="RRR80" s="1354"/>
      <c r="RRS80" s="1354"/>
      <c r="RRT80" s="1354"/>
      <c r="RRU80" s="1354"/>
      <c r="RRV80" s="1354"/>
      <c r="RRW80" s="1354"/>
      <c r="RRX80" s="1354"/>
      <c r="RRY80" s="1354"/>
      <c r="RRZ80" s="1354"/>
      <c r="RSA80" s="1354"/>
      <c r="RSB80" s="1354"/>
      <c r="RSC80" s="1354"/>
      <c r="RSD80" s="1354"/>
      <c r="RSE80" s="1354"/>
      <c r="RSF80" s="1354"/>
      <c r="RSG80" s="1354"/>
      <c r="RSH80" s="1354"/>
      <c r="RSI80" s="1354"/>
      <c r="RSJ80" s="1354"/>
      <c r="RSK80" s="1354"/>
      <c r="RSL80" s="1354"/>
      <c r="RSM80" s="1354"/>
      <c r="RSN80" s="1354"/>
      <c r="RSO80" s="1354"/>
      <c r="RSP80" s="1354"/>
      <c r="RSQ80" s="1354"/>
      <c r="RSR80" s="1354"/>
      <c r="RSS80" s="1354"/>
      <c r="RST80" s="1354"/>
      <c r="RSU80" s="1354"/>
      <c r="RSV80" s="1354"/>
      <c r="RSW80" s="1354"/>
      <c r="RSX80" s="1354"/>
      <c r="RSY80" s="1354"/>
      <c r="RSZ80" s="1354"/>
      <c r="RTA80" s="1354"/>
      <c r="RTB80" s="1354"/>
      <c r="RTC80" s="1354"/>
      <c r="RTD80" s="1354"/>
      <c r="RTE80" s="1354"/>
      <c r="RTF80" s="1354"/>
      <c r="RTG80" s="1354"/>
      <c r="RTH80" s="1354"/>
      <c r="RTI80" s="1354"/>
      <c r="RTJ80" s="1354"/>
      <c r="RTK80" s="1354"/>
      <c r="RTL80" s="1354"/>
      <c r="RTM80" s="1354"/>
      <c r="RTN80" s="1354"/>
      <c r="RTO80" s="1354"/>
      <c r="RTP80" s="1354"/>
      <c r="RTQ80" s="1354"/>
      <c r="RTR80" s="1354"/>
      <c r="RTS80" s="1354"/>
      <c r="RTT80" s="1354"/>
      <c r="RTU80" s="1354"/>
      <c r="RTV80" s="1354"/>
      <c r="RTW80" s="1354"/>
      <c r="RTX80" s="1354"/>
      <c r="RTY80" s="1354"/>
      <c r="RTZ80" s="1354"/>
      <c r="RUA80" s="1354"/>
      <c r="RUB80" s="1354"/>
      <c r="RUC80" s="1354"/>
      <c r="RUD80" s="1354"/>
      <c r="RUE80" s="1354"/>
      <c r="RUF80" s="1354"/>
      <c r="RUG80" s="1354"/>
      <c r="RUH80" s="1354"/>
      <c r="RUI80" s="1354"/>
      <c r="RUJ80" s="1354"/>
      <c r="RUK80" s="1354"/>
      <c r="RUL80" s="1354"/>
      <c r="RUM80" s="1354"/>
      <c r="RUN80" s="1354"/>
      <c r="RUO80" s="1354"/>
      <c r="RUP80" s="1354"/>
      <c r="RUQ80" s="1354"/>
      <c r="RUR80" s="1354"/>
      <c r="RUS80" s="1354"/>
      <c r="RUT80" s="1354"/>
      <c r="RUU80" s="1354"/>
      <c r="RUV80" s="1354"/>
      <c r="RUW80" s="1354"/>
      <c r="RUX80" s="1354"/>
      <c r="RUY80" s="1354"/>
      <c r="RUZ80" s="1354"/>
      <c r="RVA80" s="1354"/>
      <c r="RVB80" s="1354"/>
      <c r="RVC80" s="1354"/>
      <c r="RVD80" s="1354"/>
      <c r="RVE80" s="1354"/>
      <c r="RVF80" s="1354"/>
      <c r="RVG80" s="1354"/>
      <c r="RVH80" s="1354"/>
      <c r="RVI80" s="1354"/>
      <c r="RVJ80" s="1354"/>
      <c r="RVK80" s="1354"/>
      <c r="RVL80" s="1354"/>
      <c r="RVM80" s="1354"/>
      <c r="RVN80" s="1354"/>
      <c r="RVO80" s="1354"/>
      <c r="RVP80" s="1354"/>
      <c r="RVQ80" s="1354"/>
      <c r="RVR80" s="1354"/>
      <c r="RVS80" s="1354"/>
      <c r="RVT80" s="1354"/>
      <c r="RVU80" s="1354"/>
      <c r="RVV80" s="1354"/>
      <c r="RVW80" s="1354"/>
      <c r="RVX80" s="1354"/>
      <c r="RVY80" s="1354"/>
      <c r="RVZ80" s="1354"/>
      <c r="RWA80" s="1354"/>
      <c r="RWB80" s="1354"/>
      <c r="RWC80" s="1354"/>
      <c r="RWD80" s="1354"/>
      <c r="RWE80" s="1354"/>
      <c r="RWF80" s="1354"/>
      <c r="RWG80" s="1354"/>
      <c r="RWH80" s="1354"/>
      <c r="RWI80" s="1354"/>
      <c r="RWJ80" s="1354"/>
      <c r="RWK80" s="1354"/>
      <c r="RWL80" s="1354"/>
      <c r="RWM80" s="1354"/>
      <c r="RWN80" s="1354"/>
      <c r="RWO80" s="1354"/>
      <c r="RWP80" s="1354"/>
      <c r="RWQ80" s="1354"/>
      <c r="RWR80" s="1354"/>
      <c r="RWS80" s="1354"/>
      <c r="RWT80" s="1354"/>
      <c r="RWU80" s="1354"/>
      <c r="RWV80" s="1354"/>
      <c r="RWW80" s="1354"/>
      <c r="RWX80" s="1354"/>
      <c r="RWY80" s="1354"/>
      <c r="RWZ80" s="1354"/>
      <c r="RXA80" s="1354"/>
      <c r="RXB80" s="1354"/>
      <c r="RXC80" s="1354"/>
      <c r="RXD80" s="1354"/>
      <c r="RXE80" s="1354"/>
      <c r="RXF80" s="1354"/>
      <c r="RXG80" s="1354"/>
      <c r="RXH80" s="1354"/>
      <c r="RXI80" s="1354"/>
      <c r="RXJ80" s="1354"/>
      <c r="RXK80" s="1354"/>
      <c r="RXL80" s="1354"/>
      <c r="RXM80" s="1354"/>
      <c r="RXN80" s="1354"/>
      <c r="RXO80" s="1354"/>
      <c r="RXP80" s="1354"/>
      <c r="RXQ80" s="1354"/>
      <c r="RXR80" s="1354"/>
      <c r="RXS80" s="1354"/>
      <c r="RXT80" s="1354"/>
      <c r="RXU80" s="1354"/>
      <c r="RXV80" s="1354"/>
      <c r="RXW80" s="1354"/>
      <c r="RXX80" s="1354"/>
      <c r="RXY80" s="1354"/>
      <c r="RXZ80" s="1354"/>
      <c r="RYA80" s="1354"/>
      <c r="RYB80" s="1354"/>
      <c r="RYC80" s="1354"/>
      <c r="RYD80" s="1354"/>
      <c r="RYE80" s="1354"/>
      <c r="RYF80" s="1354"/>
      <c r="RYG80" s="1354"/>
      <c r="RYH80" s="1354"/>
      <c r="RYI80" s="1354"/>
      <c r="RYJ80" s="1354"/>
      <c r="RYK80" s="1354"/>
      <c r="RYL80" s="1354"/>
      <c r="RYM80" s="1354"/>
      <c r="RYN80" s="1354"/>
      <c r="RYO80" s="1354"/>
      <c r="RYP80" s="1354"/>
      <c r="RYQ80" s="1354"/>
      <c r="RYR80" s="1354"/>
      <c r="RYS80" s="1354"/>
      <c r="RYT80" s="1354"/>
      <c r="RYU80" s="1354"/>
      <c r="RYV80" s="1354"/>
      <c r="RYW80" s="1354"/>
      <c r="RYX80" s="1354"/>
      <c r="RYY80" s="1354"/>
      <c r="RYZ80" s="1354"/>
      <c r="RZA80" s="1354"/>
      <c r="RZB80" s="1354"/>
      <c r="RZC80" s="1354"/>
      <c r="RZD80" s="1354"/>
      <c r="RZE80" s="1354"/>
      <c r="RZF80" s="1354"/>
      <c r="RZG80" s="1354"/>
      <c r="RZH80" s="1354"/>
      <c r="RZI80" s="1354"/>
      <c r="RZJ80" s="1354"/>
      <c r="RZK80" s="1354"/>
      <c r="RZL80" s="1354"/>
      <c r="RZM80" s="1354"/>
      <c r="RZN80" s="1354"/>
      <c r="RZO80" s="1354"/>
      <c r="RZP80" s="1354"/>
      <c r="RZQ80" s="1354"/>
      <c r="RZR80" s="1354"/>
      <c r="RZS80" s="1354"/>
      <c r="RZT80" s="1354"/>
      <c r="RZU80" s="1354"/>
      <c r="RZV80" s="1354"/>
      <c r="RZW80" s="1354"/>
      <c r="RZX80" s="1354"/>
      <c r="RZY80" s="1354"/>
      <c r="RZZ80" s="1354"/>
      <c r="SAA80" s="1354"/>
      <c r="SAB80" s="1354"/>
      <c r="SAC80" s="1354"/>
      <c r="SAD80" s="1354"/>
      <c r="SAE80" s="1354"/>
      <c r="SAF80" s="1354"/>
      <c r="SAG80" s="1354"/>
      <c r="SAH80" s="1354"/>
      <c r="SAI80" s="1354"/>
      <c r="SAJ80" s="1354"/>
      <c r="SAK80" s="1354"/>
      <c r="SAL80" s="1354"/>
      <c r="SAM80" s="1354"/>
      <c r="SAN80" s="1354"/>
      <c r="SAO80" s="1354"/>
      <c r="SAP80" s="1354"/>
      <c r="SAQ80" s="1354"/>
      <c r="SAR80" s="1354"/>
      <c r="SAS80" s="1354"/>
      <c r="SAT80" s="1354"/>
      <c r="SAU80" s="1354"/>
      <c r="SAV80" s="1354"/>
      <c r="SAW80" s="1354"/>
      <c r="SAX80" s="1354"/>
      <c r="SAY80" s="1354"/>
      <c r="SAZ80" s="1354"/>
      <c r="SBA80" s="1354"/>
      <c r="SBB80" s="1354"/>
      <c r="SBC80" s="1354"/>
      <c r="SBD80" s="1354"/>
      <c r="SBE80" s="1354"/>
      <c r="SBF80" s="1354"/>
      <c r="SBG80" s="1354"/>
      <c r="SBH80" s="1354"/>
      <c r="SBI80" s="1354"/>
      <c r="SBJ80" s="1354"/>
      <c r="SBK80" s="1354"/>
      <c r="SBL80" s="1354"/>
      <c r="SBM80" s="1354"/>
      <c r="SBN80" s="1354"/>
      <c r="SBO80" s="1354"/>
      <c r="SBP80" s="1354"/>
      <c r="SBQ80" s="1354"/>
      <c r="SBR80" s="1354"/>
      <c r="SBS80" s="1354"/>
      <c r="SBT80" s="1354"/>
      <c r="SBU80" s="1354"/>
      <c r="SBV80" s="1354"/>
      <c r="SBW80" s="1354"/>
      <c r="SBX80" s="1354"/>
      <c r="SBY80" s="1354"/>
      <c r="SBZ80" s="1354"/>
      <c r="SCA80" s="1354"/>
      <c r="SCB80" s="1354"/>
      <c r="SCC80" s="1354"/>
      <c r="SCD80" s="1354"/>
      <c r="SCE80" s="1354"/>
      <c r="SCF80" s="1354"/>
      <c r="SCG80" s="1354"/>
      <c r="SCH80" s="1354"/>
      <c r="SCI80" s="1354"/>
      <c r="SCJ80" s="1354"/>
      <c r="SCK80" s="1354"/>
      <c r="SCL80" s="1354"/>
      <c r="SCM80" s="1354"/>
      <c r="SCN80" s="1354"/>
      <c r="SCO80" s="1354"/>
      <c r="SCP80" s="1354"/>
      <c r="SCQ80" s="1354"/>
      <c r="SCR80" s="1354"/>
      <c r="SCS80" s="1354"/>
      <c r="SCT80" s="1354"/>
      <c r="SCU80" s="1354"/>
      <c r="SCV80" s="1354"/>
      <c r="SCW80" s="1354"/>
      <c r="SCX80" s="1354"/>
      <c r="SCY80" s="1354"/>
      <c r="SCZ80" s="1354"/>
      <c r="SDA80" s="1354"/>
      <c r="SDB80" s="1354"/>
      <c r="SDC80" s="1354"/>
      <c r="SDD80" s="1354"/>
      <c r="SDE80" s="1354"/>
      <c r="SDF80" s="1354"/>
      <c r="SDG80" s="1354"/>
      <c r="SDH80" s="1354"/>
      <c r="SDI80" s="1354"/>
      <c r="SDJ80" s="1354"/>
      <c r="SDK80" s="1354"/>
      <c r="SDL80" s="1354"/>
      <c r="SDM80" s="1354"/>
      <c r="SDN80" s="1354"/>
      <c r="SDO80" s="1354"/>
      <c r="SDP80" s="1354"/>
      <c r="SDQ80" s="1354"/>
      <c r="SDR80" s="1354"/>
      <c r="SDS80" s="1354"/>
      <c r="SDT80" s="1354"/>
      <c r="SDU80" s="1354"/>
      <c r="SDV80" s="1354"/>
      <c r="SDW80" s="1354"/>
      <c r="SDX80" s="1354"/>
      <c r="SDY80" s="1354"/>
      <c r="SDZ80" s="1354"/>
      <c r="SEA80" s="1354"/>
      <c r="SEB80" s="1354"/>
      <c r="SEC80" s="1354"/>
      <c r="SED80" s="1354"/>
      <c r="SEE80" s="1354"/>
      <c r="SEF80" s="1354"/>
      <c r="SEG80" s="1354"/>
      <c r="SEH80" s="1354"/>
      <c r="SEI80" s="1354"/>
      <c r="SEJ80" s="1354"/>
      <c r="SEK80" s="1354"/>
      <c r="SEL80" s="1354"/>
      <c r="SEM80" s="1354"/>
      <c r="SEN80" s="1354"/>
      <c r="SEO80" s="1354"/>
      <c r="SEP80" s="1354"/>
      <c r="SEQ80" s="1354"/>
      <c r="SER80" s="1354"/>
      <c r="SES80" s="1354"/>
      <c r="SET80" s="1354"/>
      <c r="SEU80" s="1354"/>
      <c r="SEV80" s="1354"/>
      <c r="SEW80" s="1354"/>
      <c r="SEX80" s="1354"/>
      <c r="SEY80" s="1354"/>
      <c r="SEZ80" s="1354"/>
      <c r="SFA80" s="1354"/>
      <c r="SFB80" s="1354"/>
      <c r="SFC80" s="1354"/>
      <c r="SFD80" s="1354"/>
      <c r="SFE80" s="1354"/>
      <c r="SFF80" s="1354"/>
      <c r="SFG80" s="1354"/>
      <c r="SFH80" s="1354"/>
      <c r="SFI80" s="1354"/>
      <c r="SFJ80" s="1354"/>
      <c r="SFK80" s="1354"/>
      <c r="SFL80" s="1354"/>
      <c r="SFM80" s="1354"/>
      <c r="SFN80" s="1354"/>
      <c r="SFO80" s="1354"/>
      <c r="SFP80" s="1354"/>
      <c r="SFQ80" s="1354"/>
      <c r="SFR80" s="1354"/>
      <c r="SFS80" s="1354"/>
      <c r="SFT80" s="1354"/>
      <c r="SFU80" s="1354"/>
      <c r="SFV80" s="1354"/>
      <c r="SFW80" s="1354"/>
      <c r="SFX80" s="1354"/>
      <c r="SFY80" s="1354"/>
      <c r="SFZ80" s="1354"/>
      <c r="SGA80" s="1354"/>
      <c r="SGB80" s="1354"/>
      <c r="SGC80" s="1354"/>
      <c r="SGD80" s="1354"/>
      <c r="SGE80" s="1354"/>
      <c r="SGF80" s="1354"/>
      <c r="SGG80" s="1354"/>
      <c r="SGH80" s="1354"/>
      <c r="SGI80" s="1354"/>
      <c r="SGJ80" s="1354"/>
      <c r="SGK80" s="1354"/>
      <c r="SGL80" s="1354"/>
      <c r="SGM80" s="1354"/>
      <c r="SGN80" s="1354"/>
      <c r="SGO80" s="1354"/>
      <c r="SGP80" s="1354"/>
      <c r="SGQ80" s="1354"/>
      <c r="SGR80" s="1354"/>
      <c r="SGS80" s="1354"/>
      <c r="SGT80" s="1354"/>
      <c r="SGU80" s="1354"/>
      <c r="SGV80" s="1354"/>
      <c r="SGW80" s="1354"/>
      <c r="SGX80" s="1354"/>
      <c r="SGY80" s="1354"/>
      <c r="SGZ80" s="1354"/>
      <c r="SHA80" s="1354"/>
      <c r="SHB80" s="1354"/>
      <c r="SHC80" s="1354"/>
      <c r="SHD80" s="1354"/>
      <c r="SHE80" s="1354"/>
      <c r="SHF80" s="1354"/>
      <c r="SHG80" s="1354"/>
      <c r="SHH80" s="1354"/>
      <c r="SHI80" s="1354"/>
      <c r="SHJ80" s="1354"/>
      <c r="SHK80" s="1354"/>
      <c r="SHL80" s="1354"/>
      <c r="SHM80" s="1354"/>
      <c r="SHN80" s="1354"/>
      <c r="SHO80" s="1354"/>
      <c r="SHP80" s="1354"/>
      <c r="SHQ80" s="1354"/>
      <c r="SHR80" s="1354"/>
      <c r="SHS80" s="1354"/>
      <c r="SHT80" s="1354"/>
      <c r="SHU80" s="1354"/>
      <c r="SHV80" s="1354"/>
      <c r="SHW80" s="1354"/>
      <c r="SHX80" s="1354"/>
      <c r="SHY80" s="1354"/>
      <c r="SHZ80" s="1354"/>
      <c r="SIA80" s="1354"/>
      <c r="SIB80" s="1354"/>
      <c r="SIC80" s="1354"/>
      <c r="SID80" s="1354"/>
      <c r="SIE80" s="1354"/>
      <c r="SIF80" s="1354"/>
      <c r="SIG80" s="1354"/>
      <c r="SIH80" s="1354"/>
      <c r="SII80" s="1354"/>
      <c r="SIJ80" s="1354"/>
      <c r="SIK80" s="1354"/>
      <c r="SIL80" s="1354"/>
      <c r="SIM80" s="1354"/>
      <c r="SIN80" s="1354"/>
      <c r="SIO80" s="1354"/>
      <c r="SIP80" s="1354"/>
      <c r="SIQ80" s="1354"/>
      <c r="SIR80" s="1354"/>
      <c r="SIS80" s="1354"/>
      <c r="SIT80" s="1354"/>
      <c r="SIU80" s="1354"/>
      <c r="SIV80" s="1354"/>
      <c r="SIW80" s="1354"/>
      <c r="SIX80" s="1354"/>
      <c r="SIY80" s="1354"/>
      <c r="SIZ80" s="1354"/>
      <c r="SJA80" s="1354"/>
      <c r="SJB80" s="1354"/>
      <c r="SJC80" s="1354"/>
      <c r="SJD80" s="1354"/>
      <c r="SJE80" s="1354"/>
      <c r="SJF80" s="1354"/>
      <c r="SJG80" s="1354"/>
      <c r="SJH80" s="1354"/>
      <c r="SJI80" s="1354"/>
      <c r="SJJ80" s="1354"/>
      <c r="SJK80" s="1354"/>
      <c r="SJL80" s="1354"/>
      <c r="SJM80" s="1354"/>
      <c r="SJN80" s="1354"/>
      <c r="SJO80" s="1354"/>
      <c r="SJP80" s="1354"/>
      <c r="SJQ80" s="1354"/>
      <c r="SJR80" s="1354"/>
      <c r="SJS80" s="1354"/>
      <c r="SJT80" s="1354"/>
      <c r="SJU80" s="1354"/>
      <c r="SJV80" s="1354"/>
      <c r="SJW80" s="1354"/>
      <c r="SJX80" s="1354"/>
      <c r="SJY80" s="1354"/>
      <c r="SJZ80" s="1354"/>
      <c r="SKA80" s="1354"/>
      <c r="SKB80" s="1354"/>
      <c r="SKC80" s="1354"/>
      <c r="SKD80" s="1354"/>
      <c r="SKE80" s="1354"/>
      <c r="SKF80" s="1354"/>
      <c r="SKG80" s="1354"/>
      <c r="SKH80" s="1354"/>
      <c r="SKI80" s="1354"/>
      <c r="SKJ80" s="1354"/>
      <c r="SKK80" s="1354"/>
      <c r="SKL80" s="1354"/>
      <c r="SKM80" s="1354"/>
      <c r="SKN80" s="1354"/>
      <c r="SKO80" s="1354"/>
      <c r="SKP80" s="1354"/>
      <c r="SKQ80" s="1354"/>
      <c r="SKR80" s="1354"/>
      <c r="SKS80" s="1354"/>
      <c r="SKT80" s="1354"/>
      <c r="SKU80" s="1354"/>
      <c r="SKV80" s="1354"/>
      <c r="SKW80" s="1354"/>
      <c r="SKX80" s="1354"/>
      <c r="SKY80" s="1354"/>
      <c r="SKZ80" s="1354"/>
      <c r="SLA80" s="1354"/>
      <c r="SLB80" s="1354"/>
      <c r="SLC80" s="1354"/>
      <c r="SLD80" s="1354"/>
      <c r="SLE80" s="1354"/>
      <c r="SLF80" s="1354"/>
      <c r="SLG80" s="1354"/>
      <c r="SLH80" s="1354"/>
      <c r="SLI80" s="1354"/>
      <c r="SLJ80" s="1354"/>
      <c r="SLK80" s="1354"/>
      <c r="SLL80" s="1354"/>
      <c r="SLM80" s="1354"/>
      <c r="SLN80" s="1354"/>
      <c r="SLO80" s="1354"/>
      <c r="SLP80" s="1354"/>
      <c r="SLQ80" s="1354"/>
      <c r="SLR80" s="1354"/>
      <c r="SLS80" s="1354"/>
      <c r="SLT80" s="1354"/>
      <c r="SLU80" s="1354"/>
      <c r="SLV80" s="1354"/>
      <c r="SLW80" s="1354"/>
      <c r="SLX80" s="1354"/>
      <c r="SLY80" s="1354"/>
      <c r="SLZ80" s="1354"/>
      <c r="SMA80" s="1354"/>
      <c r="SMB80" s="1354"/>
      <c r="SMC80" s="1354"/>
      <c r="SMD80" s="1354"/>
      <c r="SME80" s="1354"/>
      <c r="SMF80" s="1354"/>
      <c r="SMG80" s="1354"/>
      <c r="SMH80" s="1354"/>
      <c r="SMI80" s="1354"/>
      <c r="SMJ80" s="1354"/>
      <c r="SMK80" s="1354"/>
      <c r="SML80" s="1354"/>
      <c r="SMM80" s="1354"/>
      <c r="SMN80" s="1354"/>
      <c r="SMO80" s="1354"/>
      <c r="SMP80" s="1354"/>
      <c r="SMQ80" s="1354"/>
      <c r="SMR80" s="1354"/>
      <c r="SMS80" s="1354"/>
      <c r="SMT80" s="1354"/>
      <c r="SMU80" s="1354"/>
      <c r="SMV80" s="1354"/>
      <c r="SMW80" s="1354"/>
      <c r="SMX80" s="1354"/>
      <c r="SMY80" s="1354"/>
      <c r="SMZ80" s="1354"/>
      <c r="SNA80" s="1354"/>
      <c r="SNB80" s="1354"/>
      <c r="SNC80" s="1354"/>
      <c r="SND80" s="1354"/>
      <c r="SNE80" s="1354"/>
      <c r="SNF80" s="1354"/>
      <c r="SNG80" s="1354"/>
      <c r="SNH80" s="1354"/>
      <c r="SNI80" s="1354"/>
      <c r="SNJ80" s="1354"/>
      <c r="SNK80" s="1354"/>
      <c r="SNL80" s="1354"/>
      <c r="SNM80" s="1354"/>
      <c r="SNN80" s="1354"/>
      <c r="SNO80" s="1354"/>
      <c r="SNP80" s="1354"/>
      <c r="SNQ80" s="1354"/>
      <c r="SNR80" s="1354"/>
      <c r="SNS80" s="1354"/>
      <c r="SNT80" s="1354"/>
      <c r="SNU80" s="1354"/>
      <c r="SNV80" s="1354"/>
      <c r="SNW80" s="1354"/>
      <c r="SNX80" s="1354"/>
      <c r="SNY80" s="1354"/>
      <c r="SNZ80" s="1354"/>
      <c r="SOA80" s="1354"/>
      <c r="SOB80" s="1354"/>
      <c r="SOC80" s="1354"/>
      <c r="SOD80" s="1354"/>
      <c r="SOE80" s="1354"/>
      <c r="SOF80" s="1354"/>
      <c r="SOG80" s="1354"/>
      <c r="SOH80" s="1354"/>
      <c r="SOI80" s="1354"/>
      <c r="SOJ80" s="1354"/>
      <c r="SOK80" s="1354"/>
      <c r="SOL80" s="1354"/>
      <c r="SOM80" s="1354"/>
      <c r="SON80" s="1354"/>
      <c r="SOO80" s="1354"/>
      <c r="SOP80" s="1354"/>
      <c r="SOQ80" s="1354"/>
      <c r="SOR80" s="1354"/>
      <c r="SOS80" s="1354"/>
      <c r="SOT80" s="1354"/>
      <c r="SOU80" s="1354"/>
      <c r="SOV80" s="1354"/>
      <c r="SOW80" s="1354"/>
      <c r="SOX80" s="1354"/>
      <c r="SOY80" s="1354"/>
      <c r="SOZ80" s="1354"/>
      <c r="SPA80" s="1354"/>
      <c r="SPB80" s="1354"/>
      <c r="SPC80" s="1354"/>
      <c r="SPD80" s="1354"/>
      <c r="SPE80" s="1354"/>
      <c r="SPF80" s="1354"/>
      <c r="SPG80" s="1354"/>
      <c r="SPH80" s="1354"/>
      <c r="SPI80" s="1354"/>
      <c r="SPJ80" s="1354"/>
      <c r="SPK80" s="1354"/>
      <c r="SPL80" s="1354"/>
      <c r="SPM80" s="1354"/>
      <c r="SPN80" s="1354"/>
      <c r="SPO80" s="1354"/>
      <c r="SPP80" s="1354"/>
      <c r="SPQ80" s="1354"/>
      <c r="SPR80" s="1354"/>
      <c r="SPS80" s="1354"/>
      <c r="SPT80" s="1354"/>
      <c r="SPU80" s="1354"/>
      <c r="SPV80" s="1354"/>
      <c r="SPW80" s="1354"/>
      <c r="SPX80" s="1354"/>
      <c r="SPY80" s="1354"/>
      <c r="SPZ80" s="1354"/>
      <c r="SQA80" s="1354"/>
      <c r="SQB80" s="1354"/>
      <c r="SQC80" s="1354"/>
      <c r="SQD80" s="1354"/>
      <c r="SQE80" s="1354"/>
      <c r="SQF80" s="1354"/>
      <c r="SQG80" s="1354"/>
      <c r="SQH80" s="1354"/>
      <c r="SQI80" s="1354"/>
      <c r="SQJ80" s="1354"/>
      <c r="SQK80" s="1354"/>
      <c r="SQL80" s="1354"/>
      <c r="SQM80" s="1354"/>
      <c r="SQN80" s="1354"/>
      <c r="SQO80" s="1354"/>
      <c r="SQP80" s="1354"/>
      <c r="SQQ80" s="1354"/>
      <c r="SQR80" s="1354"/>
      <c r="SQS80" s="1354"/>
      <c r="SQT80" s="1354"/>
      <c r="SQU80" s="1354"/>
      <c r="SQV80" s="1354"/>
      <c r="SQW80" s="1354"/>
      <c r="SQX80" s="1354"/>
      <c r="SQY80" s="1354"/>
      <c r="SQZ80" s="1354"/>
      <c r="SRA80" s="1354"/>
      <c r="SRB80" s="1354"/>
      <c r="SRC80" s="1354"/>
      <c r="SRD80" s="1354"/>
      <c r="SRE80" s="1354"/>
      <c r="SRF80" s="1354"/>
      <c r="SRG80" s="1354"/>
      <c r="SRH80" s="1354"/>
      <c r="SRI80" s="1354"/>
      <c r="SRJ80" s="1354"/>
      <c r="SRK80" s="1354"/>
      <c r="SRL80" s="1354"/>
      <c r="SRM80" s="1354"/>
      <c r="SRN80" s="1354"/>
      <c r="SRO80" s="1354"/>
      <c r="SRP80" s="1354"/>
      <c r="SRQ80" s="1354"/>
      <c r="SRR80" s="1354"/>
      <c r="SRS80" s="1354"/>
      <c r="SRT80" s="1354"/>
      <c r="SRU80" s="1354"/>
      <c r="SRV80" s="1354"/>
      <c r="SRW80" s="1354"/>
      <c r="SRX80" s="1354"/>
      <c r="SRY80" s="1354"/>
      <c r="SRZ80" s="1354"/>
      <c r="SSA80" s="1354"/>
      <c r="SSB80" s="1354"/>
      <c r="SSC80" s="1354"/>
      <c r="SSD80" s="1354"/>
      <c r="SSE80" s="1354"/>
      <c r="SSF80" s="1354"/>
      <c r="SSG80" s="1354"/>
      <c r="SSH80" s="1354"/>
      <c r="SSI80" s="1354"/>
      <c r="SSJ80" s="1354"/>
      <c r="SSK80" s="1354"/>
      <c r="SSL80" s="1354"/>
      <c r="SSM80" s="1354"/>
      <c r="SSN80" s="1354"/>
      <c r="SSO80" s="1354"/>
      <c r="SSP80" s="1354"/>
      <c r="SSQ80" s="1354"/>
      <c r="SSR80" s="1354"/>
      <c r="SSS80" s="1354"/>
      <c r="SST80" s="1354"/>
      <c r="SSU80" s="1354"/>
      <c r="SSV80" s="1354"/>
      <c r="SSW80" s="1354"/>
      <c r="SSX80" s="1354"/>
      <c r="SSY80" s="1354"/>
      <c r="SSZ80" s="1354"/>
      <c r="STA80" s="1354"/>
      <c r="STB80" s="1354"/>
      <c r="STC80" s="1354"/>
      <c r="STD80" s="1354"/>
      <c r="STE80" s="1354"/>
      <c r="STF80" s="1354"/>
      <c r="STG80" s="1354"/>
      <c r="STH80" s="1354"/>
      <c r="STI80" s="1354"/>
      <c r="STJ80" s="1354"/>
      <c r="STK80" s="1354"/>
      <c r="STL80" s="1354"/>
      <c r="STM80" s="1354"/>
      <c r="STN80" s="1354"/>
      <c r="STO80" s="1354"/>
      <c r="STP80" s="1354"/>
      <c r="STQ80" s="1354"/>
      <c r="STR80" s="1354"/>
      <c r="STS80" s="1354"/>
      <c r="STT80" s="1354"/>
      <c r="STU80" s="1354"/>
      <c r="STV80" s="1354"/>
      <c r="STW80" s="1354"/>
      <c r="STX80" s="1354"/>
      <c r="STY80" s="1354"/>
      <c r="STZ80" s="1354"/>
      <c r="SUA80" s="1354"/>
      <c r="SUB80" s="1354"/>
      <c r="SUC80" s="1354"/>
      <c r="SUD80" s="1354"/>
      <c r="SUE80" s="1354"/>
      <c r="SUF80" s="1354"/>
      <c r="SUG80" s="1354"/>
      <c r="SUH80" s="1354"/>
      <c r="SUI80" s="1354"/>
      <c r="SUJ80" s="1354"/>
      <c r="SUK80" s="1354"/>
      <c r="SUL80" s="1354"/>
      <c r="SUM80" s="1354"/>
      <c r="SUN80" s="1354"/>
      <c r="SUO80" s="1354"/>
      <c r="SUP80" s="1354"/>
      <c r="SUQ80" s="1354"/>
      <c r="SUR80" s="1354"/>
      <c r="SUS80" s="1354"/>
      <c r="SUT80" s="1354"/>
      <c r="SUU80" s="1354"/>
      <c r="SUV80" s="1354"/>
      <c r="SUW80" s="1354"/>
      <c r="SUX80" s="1354"/>
      <c r="SUY80" s="1354"/>
      <c r="SUZ80" s="1354"/>
      <c r="SVA80" s="1354"/>
      <c r="SVB80" s="1354"/>
      <c r="SVC80" s="1354"/>
      <c r="SVD80" s="1354"/>
      <c r="SVE80" s="1354"/>
      <c r="SVF80" s="1354"/>
      <c r="SVG80" s="1354"/>
      <c r="SVH80" s="1354"/>
      <c r="SVI80" s="1354"/>
      <c r="SVJ80" s="1354"/>
      <c r="SVK80" s="1354"/>
      <c r="SVL80" s="1354"/>
      <c r="SVM80" s="1354"/>
      <c r="SVN80" s="1354"/>
      <c r="SVO80" s="1354"/>
      <c r="SVP80" s="1354"/>
      <c r="SVQ80" s="1354"/>
      <c r="SVR80" s="1354"/>
      <c r="SVS80" s="1354"/>
      <c r="SVT80" s="1354"/>
      <c r="SVU80" s="1354"/>
      <c r="SVV80" s="1354"/>
      <c r="SVW80" s="1354"/>
      <c r="SVX80" s="1354"/>
      <c r="SVY80" s="1354"/>
      <c r="SVZ80" s="1354"/>
      <c r="SWA80" s="1354"/>
      <c r="SWB80" s="1354"/>
      <c r="SWC80" s="1354"/>
      <c r="SWD80" s="1354"/>
      <c r="SWE80" s="1354"/>
      <c r="SWF80" s="1354"/>
      <c r="SWG80" s="1354"/>
      <c r="SWH80" s="1354"/>
      <c r="SWI80" s="1354"/>
      <c r="SWJ80" s="1354"/>
      <c r="SWK80" s="1354"/>
      <c r="SWL80" s="1354"/>
      <c r="SWM80" s="1354"/>
      <c r="SWN80" s="1354"/>
      <c r="SWO80" s="1354"/>
      <c r="SWP80" s="1354"/>
      <c r="SWQ80" s="1354"/>
      <c r="SWR80" s="1354"/>
      <c r="SWS80" s="1354"/>
      <c r="SWT80" s="1354"/>
      <c r="SWU80" s="1354"/>
      <c r="SWV80" s="1354"/>
      <c r="SWW80" s="1354"/>
      <c r="SWX80" s="1354"/>
      <c r="SWY80" s="1354"/>
      <c r="SWZ80" s="1354"/>
      <c r="SXA80" s="1354"/>
      <c r="SXB80" s="1354"/>
      <c r="SXC80" s="1354"/>
      <c r="SXD80" s="1354"/>
      <c r="SXE80" s="1354"/>
      <c r="SXF80" s="1354"/>
      <c r="SXG80" s="1354"/>
      <c r="SXH80" s="1354"/>
      <c r="SXI80" s="1354"/>
      <c r="SXJ80" s="1354"/>
      <c r="SXK80" s="1354"/>
      <c r="SXL80" s="1354"/>
      <c r="SXM80" s="1354"/>
      <c r="SXN80" s="1354"/>
      <c r="SXO80" s="1354"/>
      <c r="SXP80" s="1354"/>
      <c r="SXQ80" s="1354"/>
      <c r="SXR80" s="1354"/>
      <c r="SXS80" s="1354"/>
      <c r="SXT80" s="1354"/>
      <c r="SXU80" s="1354"/>
      <c r="SXV80" s="1354"/>
      <c r="SXW80" s="1354"/>
      <c r="SXX80" s="1354"/>
      <c r="SXY80" s="1354"/>
      <c r="SXZ80" s="1354"/>
      <c r="SYA80" s="1354"/>
      <c r="SYB80" s="1354"/>
      <c r="SYC80" s="1354"/>
      <c r="SYD80" s="1354"/>
      <c r="SYE80" s="1354"/>
      <c r="SYF80" s="1354"/>
      <c r="SYG80" s="1354"/>
      <c r="SYH80" s="1354"/>
      <c r="SYI80" s="1354"/>
      <c r="SYJ80" s="1354"/>
      <c r="SYK80" s="1354"/>
      <c r="SYL80" s="1354"/>
      <c r="SYM80" s="1354"/>
      <c r="SYN80" s="1354"/>
      <c r="SYO80" s="1354"/>
      <c r="SYP80" s="1354"/>
      <c r="SYQ80" s="1354"/>
      <c r="SYR80" s="1354"/>
      <c r="SYS80" s="1354"/>
      <c r="SYT80" s="1354"/>
      <c r="SYU80" s="1354"/>
      <c r="SYV80" s="1354"/>
      <c r="SYW80" s="1354"/>
      <c r="SYX80" s="1354"/>
      <c r="SYY80" s="1354"/>
      <c r="SYZ80" s="1354"/>
      <c r="SZA80" s="1354"/>
      <c r="SZB80" s="1354"/>
      <c r="SZC80" s="1354"/>
      <c r="SZD80" s="1354"/>
      <c r="SZE80" s="1354"/>
      <c r="SZF80" s="1354"/>
      <c r="SZG80" s="1354"/>
      <c r="SZH80" s="1354"/>
      <c r="SZI80" s="1354"/>
      <c r="SZJ80" s="1354"/>
      <c r="SZK80" s="1354"/>
      <c r="SZL80" s="1354"/>
      <c r="SZM80" s="1354"/>
      <c r="SZN80" s="1354"/>
      <c r="SZO80" s="1354"/>
      <c r="SZP80" s="1354"/>
      <c r="SZQ80" s="1354"/>
      <c r="SZR80" s="1354"/>
      <c r="SZS80" s="1354"/>
      <c r="SZT80" s="1354"/>
      <c r="SZU80" s="1354"/>
      <c r="SZV80" s="1354"/>
      <c r="SZW80" s="1354"/>
      <c r="SZX80" s="1354"/>
      <c r="SZY80" s="1354"/>
      <c r="SZZ80" s="1354"/>
      <c r="TAA80" s="1354"/>
      <c r="TAB80" s="1354"/>
      <c r="TAC80" s="1354"/>
      <c r="TAD80" s="1354"/>
      <c r="TAE80" s="1354"/>
      <c r="TAF80" s="1354"/>
      <c r="TAG80" s="1354"/>
      <c r="TAH80" s="1354"/>
      <c r="TAI80" s="1354"/>
      <c r="TAJ80" s="1354"/>
      <c r="TAK80" s="1354"/>
      <c r="TAL80" s="1354"/>
      <c r="TAM80" s="1354"/>
      <c r="TAN80" s="1354"/>
      <c r="TAO80" s="1354"/>
      <c r="TAP80" s="1354"/>
      <c r="TAQ80" s="1354"/>
      <c r="TAR80" s="1354"/>
      <c r="TAS80" s="1354"/>
      <c r="TAT80" s="1354"/>
      <c r="TAU80" s="1354"/>
      <c r="TAV80" s="1354"/>
      <c r="TAW80" s="1354"/>
      <c r="TAX80" s="1354"/>
      <c r="TAY80" s="1354"/>
      <c r="TAZ80" s="1354"/>
      <c r="TBA80" s="1354"/>
      <c r="TBB80" s="1354"/>
      <c r="TBC80" s="1354"/>
      <c r="TBD80" s="1354"/>
      <c r="TBE80" s="1354"/>
      <c r="TBF80" s="1354"/>
      <c r="TBG80" s="1354"/>
      <c r="TBH80" s="1354"/>
      <c r="TBI80" s="1354"/>
      <c r="TBJ80" s="1354"/>
      <c r="TBK80" s="1354"/>
      <c r="TBL80" s="1354"/>
      <c r="TBM80" s="1354"/>
      <c r="TBN80" s="1354"/>
      <c r="TBO80" s="1354"/>
      <c r="TBP80" s="1354"/>
      <c r="TBQ80" s="1354"/>
      <c r="TBR80" s="1354"/>
      <c r="TBS80" s="1354"/>
      <c r="TBT80" s="1354"/>
      <c r="TBU80" s="1354"/>
      <c r="TBV80" s="1354"/>
      <c r="TBW80" s="1354"/>
      <c r="TBX80" s="1354"/>
      <c r="TBY80" s="1354"/>
      <c r="TBZ80" s="1354"/>
      <c r="TCA80" s="1354"/>
      <c r="TCB80" s="1354"/>
      <c r="TCC80" s="1354"/>
      <c r="TCD80" s="1354"/>
      <c r="TCE80" s="1354"/>
      <c r="TCF80" s="1354"/>
      <c r="TCG80" s="1354"/>
      <c r="TCH80" s="1354"/>
      <c r="TCI80" s="1354"/>
      <c r="TCJ80" s="1354"/>
      <c r="TCK80" s="1354"/>
      <c r="TCL80" s="1354"/>
      <c r="TCM80" s="1354"/>
      <c r="TCN80" s="1354"/>
      <c r="TCO80" s="1354"/>
      <c r="TCP80" s="1354"/>
      <c r="TCQ80" s="1354"/>
      <c r="TCR80" s="1354"/>
      <c r="TCS80" s="1354"/>
      <c r="TCT80" s="1354"/>
      <c r="TCU80" s="1354"/>
      <c r="TCV80" s="1354"/>
      <c r="TCW80" s="1354"/>
      <c r="TCX80" s="1354"/>
      <c r="TCY80" s="1354"/>
      <c r="TCZ80" s="1354"/>
      <c r="TDA80" s="1354"/>
      <c r="TDB80" s="1354"/>
      <c r="TDC80" s="1354"/>
      <c r="TDD80" s="1354"/>
      <c r="TDE80" s="1354"/>
      <c r="TDF80" s="1354"/>
      <c r="TDG80" s="1354"/>
      <c r="TDH80" s="1354"/>
      <c r="TDI80" s="1354"/>
      <c r="TDJ80" s="1354"/>
      <c r="TDK80" s="1354"/>
      <c r="TDL80" s="1354"/>
      <c r="TDM80" s="1354"/>
      <c r="TDN80" s="1354"/>
      <c r="TDO80" s="1354"/>
      <c r="TDP80" s="1354"/>
      <c r="TDQ80" s="1354"/>
      <c r="TDR80" s="1354"/>
      <c r="TDS80" s="1354"/>
      <c r="TDT80" s="1354"/>
      <c r="TDU80" s="1354"/>
      <c r="TDV80" s="1354"/>
      <c r="TDW80" s="1354"/>
      <c r="TDX80" s="1354"/>
      <c r="TDY80" s="1354"/>
      <c r="TDZ80" s="1354"/>
      <c r="TEA80" s="1354"/>
      <c r="TEB80" s="1354"/>
      <c r="TEC80" s="1354"/>
      <c r="TED80" s="1354"/>
      <c r="TEE80" s="1354"/>
      <c r="TEF80" s="1354"/>
      <c r="TEG80" s="1354"/>
      <c r="TEH80" s="1354"/>
      <c r="TEI80" s="1354"/>
      <c r="TEJ80" s="1354"/>
      <c r="TEK80" s="1354"/>
      <c r="TEL80" s="1354"/>
      <c r="TEM80" s="1354"/>
      <c r="TEN80" s="1354"/>
      <c r="TEO80" s="1354"/>
      <c r="TEP80" s="1354"/>
      <c r="TEQ80" s="1354"/>
      <c r="TER80" s="1354"/>
      <c r="TES80" s="1354"/>
      <c r="TET80" s="1354"/>
      <c r="TEU80" s="1354"/>
      <c r="TEV80" s="1354"/>
      <c r="TEW80" s="1354"/>
      <c r="TEX80" s="1354"/>
      <c r="TEY80" s="1354"/>
      <c r="TEZ80" s="1354"/>
      <c r="TFA80" s="1354"/>
      <c r="TFB80" s="1354"/>
      <c r="TFC80" s="1354"/>
      <c r="TFD80" s="1354"/>
      <c r="TFE80" s="1354"/>
      <c r="TFF80" s="1354"/>
      <c r="TFG80" s="1354"/>
      <c r="TFH80" s="1354"/>
      <c r="TFI80" s="1354"/>
      <c r="TFJ80" s="1354"/>
      <c r="TFK80" s="1354"/>
      <c r="TFL80" s="1354"/>
      <c r="TFM80" s="1354"/>
      <c r="TFN80" s="1354"/>
      <c r="TFO80" s="1354"/>
      <c r="TFP80" s="1354"/>
      <c r="TFQ80" s="1354"/>
      <c r="TFR80" s="1354"/>
      <c r="TFS80" s="1354"/>
      <c r="TFT80" s="1354"/>
      <c r="TFU80" s="1354"/>
      <c r="TFV80" s="1354"/>
      <c r="TFW80" s="1354"/>
      <c r="TFX80" s="1354"/>
      <c r="TFY80" s="1354"/>
      <c r="TFZ80" s="1354"/>
      <c r="TGA80" s="1354"/>
      <c r="TGB80" s="1354"/>
      <c r="TGC80" s="1354"/>
      <c r="TGD80" s="1354"/>
      <c r="TGE80" s="1354"/>
      <c r="TGF80" s="1354"/>
      <c r="TGG80" s="1354"/>
      <c r="TGH80" s="1354"/>
      <c r="TGI80" s="1354"/>
      <c r="TGJ80" s="1354"/>
      <c r="TGK80" s="1354"/>
      <c r="TGL80" s="1354"/>
      <c r="TGM80" s="1354"/>
      <c r="TGN80" s="1354"/>
      <c r="TGO80" s="1354"/>
      <c r="TGP80" s="1354"/>
      <c r="TGQ80" s="1354"/>
      <c r="TGR80" s="1354"/>
      <c r="TGS80" s="1354"/>
      <c r="TGT80" s="1354"/>
      <c r="TGU80" s="1354"/>
      <c r="TGV80" s="1354"/>
      <c r="TGW80" s="1354"/>
      <c r="TGX80" s="1354"/>
      <c r="TGY80" s="1354"/>
      <c r="TGZ80" s="1354"/>
      <c r="THA80" s="1354"/>
      <c r="THB80" s="1354"/>
      <c r="THC80" s="1354"/>
      <c r="THD80" s="1354"/>
      <c r="THE80" s="1354"/>
      <c r="THF80" s="1354"/>
      <c r="THG80" s="1354"/>
      <c r="THH80" s="1354"/>
      <c r="THI80" s="1354"/>
      <c r="THJ80" s="1354"/>
      <c r="THK80" s="1354"/>
      <c r="THL80" s="1354"/>
      <c r="THM80" s="1354"/>
      <c r="THN80" s="1354"/>
      <c r="THO80" s="1354"/>
      <c r="THP80" s="1354"/>
      <c r="THQ80" s="1354"/>
      <c r="THR80" s="1354"/>
      <c r="THS80" s="1354"/>
      <c r="THT80" s="1354"/>
      <c r="THU80" s="1354"/>
      <c r="THV80" s="1354"/>
      <c r="THW80" s="1354"/>
      <c r="THX80" s="1354"/>
      <c r="THY80" s="1354"/>
      <c r="THZ80" s="1354"/>
      <c r="TIA80" s="1354"/>
      <c r="TIB80" s="1354"/>
      <c r="TIC80" s="1354"/>
      <c r="TID80" s="1354"/>
      <c r="TIE80" s="1354"/>
      <c r="TIF80" s="1354"/>
      <c r="TIG80" s="1354"/>
      <c r="TIH80" s="1354"/>
      <c r="TII80" s="1354"/>
      <c r="TIJ80" s="1354"/>
      <c r="TIK80" s="1354"/>
      <c r="TIL80" s="1354"/>
      <c r="TIM80" s="1354"/>
      <c r="TIN80" s="1354"/>
      <c r="TIO80" s="1354"/>
      <c r="TIP80" s="1354"/>
      <c r="TIQ80" s="1354"/>
      <c r="TIR80" s="1354"/>
      <c r="TIS80" s="1354"/>
      <c r="TIT80" s="1354"/>
      <c r="TIU80" s="1354"/>
      <c r="TIV80" s="1354"/>
      <c r="TIW80" s="1354"/>
      <c r="TIX80" s="1354"/>
      <c r="TIY80" s="1354"/>
      <c r="TIZ80" s="1354"/>
      <c r="TJA80" s="1354"/>
      <c r="TJB80" s="1354"/>
      <c r="TJC80" s="1354"/>
      <c r="TJD80" s="1354"/>
      <c r="TJE80" s="1354"/>
      <c r="TJF80" s="1354"/>
      <c r="TJG80" s="1354"/>
      <c r="TJH80" s="1354"/>
      <c r="TJI80" s="1354"/>
      <c r="TJJ80" s="1354"/>
      <c r="TJK80" s="1354"/>
      <c r="TJL80" s="1354"/>
      <c r="TJM80" s="1354"/>
      <c r="TJN80" s="1354"/>
      <c r="TJO80" s="1354"/>
      <c r="TJP80" s="1354"/>
      <c r="TJQ80" s="1354"/>
      <c r="TJR80" s="1354"/>
      <c r="TJS80" s="1354"/>
      <c r="TJT80" s="1354"/>
      <c r="TJU80" s="1354"/>
      <c r="TJV80" s="1354"/>
      <c r="TJW80" s="1354"/>
      <c r="TJX80" s="1354"/>
      <c r="TJY80" s="1354"/>
      <c r="TJZ80" s="1354"/>
      <c r="TKA80" s="1354"/>
      <c r="TKB80" s="1354"/>
      <c r="TKC80" s="1354"/>
      <c r="TKD80" s="1354"/>
      <c r="TKE80" s="1354"/>
      <c r="TKF80" s="1354"/>
      <c r="TKG80" s="1354"/>
      <c r="TKH80" s="1354"/>
      <c r="TKI80" s="1354"/>
      <c r="TKJ80" s="1354"/>
      <c r="TKK80" s="1354"/>
      <c r="TKL80" s="1354"/>
      <c r="TKM80" s="1354"/>
      <c r="TKN80" s="1354"/>
      <c r="TKO80" s="1354"/>
      <c r="TKP80" s="1354"/>
      <c r="TKQ80" s="1354"/>
      <c r="TKR80" s="1354"/>
      <c r="TKS80" s="1354"/>
      <c r="TKT80" s="1354"/>
      <c r="TKU80" s="1354"/>
      <c r="TKV80" s="1354"/>
      <c r="TKW80" s="1354"/>
      <c r="TKX80" s="1354"/>
      <c r="TKY80" s="1354"/>
      <c r="TKZ80" s="1354"/>
      <c r="TLA80" s="1354"/>
      <c r="TLB80" s="1354"/>
      <c r="TLC80" s="1354"/>
      <c r="TLD80" s="1354"/>
      <c r="TLE80" s="1354"/>
      <c r="TLF80" s="1354"/>
      <c r="TLG80" s="1354"/>
      <c r="TLH80" s="1354"/>
      <c r="TLI80" s="1354"/>
      <c r="TLJ80" s="1354"/>
      <c r="TLK80" s="1354"/>
      <c r="TLL80" s="1354"/>
      <c r="TLM80" s="1354"/>
      <c r="TLN80" s="1354"/>
      <c r="TLO80" s="1354"/>
      <c r="TLP80" s="1354"/>
      <c r="TLQ80" s="1354"/>
      <c r="TLR80" s="1354"/>
      <c r="TLS80" s="1354"/>
      <c r="TLT80" s="1354"/>
      <c r="TLU80" s="1354"/>
      <c r="TLV80" s="1354"/>
      <c r="TLW80" s="1354"/>
      <c r="TLX80" s="1354"/>
      <c r="TLY80" s="1354"/>
      <c r="TLZ80" s="1354"/>
      <c r="TMA80" s="1354"/>
      <c r="TMB80" s="1354"/>
      <c r="TMC80" s="1354"/>
      <c r="TMD80" s="1354"/>
      <c r="TME80" s="1354"/>
      <c r="TMF80" s="1354"/>
      <c r="TMG80" s="1354"/>
      <c r="TMH80" s="1354"/>
      <c r="TMI80" s="1354"/>
      <c r="TMJ80" s="1354"/>
      <c r="TMK80" s="1354"/>
      <c r="TML80" s="1354"/>
      <c r="TMM80" s="1354"/>
      <c r="TMN80" s="1354"/>
      <c r="TMO80" s="1354"/>
      <c r="TMP80" s="1354"/>
      <c r="TMQ80" s="1354"/>
      <c r="TMR80" s="1354"/>
      <c r="TMS80" s="1354"/>
      <c r="TMT80" s="1354"/>
      <c r="TMU80" s="1354"/>
      <c r="TMV80" s="1354"/>
      <c r="TMW80" s="1354"/>
      <c r="TMX80" s="1354"/>
      <c r="TMY80" s="1354"/>
      <c r="TMZ80" s="1354"/>
      <c r="TNA80" s="1354"/>
      <c r="TNB80" s="1354"/>
      <c r="TNC80" s="1354"/>
      <c r="TND80" s="1354"/>
      <c r="TNE80" s="1354"/>
      <c r="TNF80" s="1354"/>
      <c r="TNG80" s="1354"/>
      <c r="TNH80" s="1354"/>
      <c r="TNI80" s="1354"/>
      <c r="TNJ80" s="1354"/>
      <c r="TNK80" s="1354"/>
      <c r="TNL80" s="1354"/>
      <c r="TNM80" s="1354"/>
      <c r="TNN80" s="1354"/>
      <c r="TNO80" s="1354"/>
      <c r="TNP80" s="1354"/>
      <c r="TNQ80" s="1354"/>
      <c r="TNR80" s="1354"/>
      <c r="TNS80" s="1354"/>
      <c r="TNT80" s="1354"/>
      <c r="TNU80" s="1354"/>
      <c r="TNV80" s="1354"/>
      <c r="TNW80" s="1354"/>
      <c r="TNX80" s="1354"/>
      <c r="TNY80" s="1354"/>
      <c r="TNZ80" s="1354"/>
      <c r="TOA80" s="1354"/>
      <c r="TOB80" s="1354"/>
      <c r="TOC80" s="1354"/>
      <c r="TOD80" s="1354"/>
      <c r="TOE80" s="1354"/>
      <c r="TOF80" s="1354"/>
      <c r="TOG80" s="1354"/>
      <c r="TOH80" s="1354"/>
      <c r="TOI80" s="1354"/>
      <c r="TOJ80" s="1354"/>
      <c r="TOK80" s="1354"/>
      <c r="TOL80" s="1354"/>
      <c r="TOM80" s="1354"/>
      <c r="TON80" s="1354"/>
      <c r="TOO80" s="1354"/>
      <c r="TOP80" s="1354"/>
      <c r="TOQ80" s="1354"/>
      <c r="TOR80" s="1354"/>
      <c r="TOS80" s="1354"/>
      <c r="TOT80" s="1354"/>
      <c r="TOU80" s="1354"/>
      <c r="TOV80" s="1354"/>
      <c r="TOW80" s="1354"/>
      <c r="TOX80" s="1354"/>
      <c r="TOY80" s="1354"/>
      <c r="TOZ80" s="1354"/>
      <c r="TPA80" s="1354"/>
      <c r="TPB80" s="1354"/>
      <c r="TPC80" s="1354"/>
      <c r="TPD80" s="1354"/>
      <c r="TPE80" s="1354"/>
      <c r="TPF80" s="1354"/>
      <c r="TPG80" s="1354"/>
      <c r="TPH80" s="1354"/>
      <c r="TPI80" s="1354"/>
      <c r="TPJ80" s="1354"/>
      <c r="TPK80" s="1354"/>
      <c r="TPL80" s="1354"/>
      <c r="TPM80" s="1354"/>
      <c r="TPN80" s="1354"/>
      <c r="TPO80" s="1354"/>
      <c r="TPP80" s="1354"/>
      <c r="TPQ80" s="1354"/>
      <c r="TPR80" s="1354"/>
      <c r="TPS80" s="1354"/>
      <c r="TPT80" s="1354"/>
      <c r="TPU80" s="1354"/>
      <c r="TPV80" s="1354"/>
      <c r="TPW80" s="1354"/>
      <c r="TPX80" s="1354"/>
      <c r="TPY80" s="1354"/>
      <c r="TPZ80" s="1354"/>
      <c r="TQA80" s="1354"/>
      <c r="TQB80" s="1354"/>
      <c r="TQC80" s="1354"/>
      <c r="TQD80" s="1354"/>
      <c r="TQE80" s="1354"/>
      <c r="TQF80" s="1354"/>
      <c r="TQG80" s="1354"/>
      <c r="TQH80" s="1354"/>
      <c r="TQI80" s="1354"/>
      <c r="TQJ80" s="1354"/>
      <c r="TQK80" s="1354"/>
      <c r="TQL80" s="1354"/>
      <c r="TQM80" s="1354"/>
      <c r="TQN80" s="1354"/>
      <c r="TQO80" s="1354"/>
      <c r="TQP80" s="1354"/>
      <c r="TQQ80" s="1354"/>
      <c r="TQR80" s="1354"/>
      <c r="TQS80" s="1354"/>
      <c r="TQT80" s="1354"/>
      <c r="TQU80" s="1354"/>
      <c r="TQV80" s="1354"/>
      <c r="TQW80" s="1354"/>
      <c r="TQX80" s="1354"/>
      <c r="TQY80" s="1354"/>
      <c r="TQZ80" s="1354"/>
      <c r="TRA80" s="1354"/>
      <c r="TRB80" s="1354"/>
      <c r="TRC80" s="1354"/>
      <c r="TRD80" s="1354"/>
      <c r="TRE80" s="1354"/>
      <c r="TRF80" s="1354"/>
      <c r="TRG80" s="1354"/>
      <c r="TRH80" s="1354"/>
      <c r="TRI80" s="1354"/>
      <c r="TRJ80" s="1354"/>
      <c r="TRK80" s="1354"/>
      <c r="TRL80" s="1354"/>
      <c r="TRM80" s="1354"/>
      <c r="TRN80" s="1354"/>
      <c r="TRO80" s="1354"/>
      <c r="TRP80" s="1354"/>
      <c r="TRQ80" s="1354"/>
      <c r="TRR80" s="1354"/>
      <c r="TRS80" s="1354"/>
      <c r="TRT80" s="1354"/>
      <c r="TRU80" s="1354"/>
      <c r="TRV80" s="1354"/>
      <c r="TRW80" s="1354"/>
      <c r="TRX80" s="1354"/>
      <c r="TRY80" s="1354"/>
      <c r="TRZ80" s="1354"/>
      <c r="TSA80" s="1354"/>
      <c r="TSB80" s="1354"/>
      <c r="TSC80" s="1354"/>
      <c r="TSD80" s="1354"/>
      <c r="TSE80" s="1354"/>
      <c r="TSF80" s="1354"/>
      <c r="TSG80" s="1354"/>
      <c r="TSH80" s="1354"/>
      <c r="TSI80" s="1354"/>
      <c r="TSJ80" s="1354"/>
      <c r="TSK80" s="1354"/>
      <c r="TSL80" s="1354"/>
      <c r="TSM80" s="1354"/>
      <c r="TSN80" s="1354"/>
      <c r="TSO80" s="1354"/>
      <c r="TSP80" s="1354"/>
      <c r="TSQ80" s="1354"/>
      <c r="TSR80" s="1354"/>
      <c r="TSS80" s="1354"/>
      <c r="TST80" s="1354"/>
      <c r="TSU80" s="1354"/>
      <c r="TSV80" s="1354"/>
      <c r="TSW80" s="1354"/>
      <c r="TSX80" s="1354"/>
      <c r="TSY80" s="1354"/>
      <c r="TSZ80" s="1354"/>
      <c r="TTA80" s="1354"/>
      <c r="TTB80" s="1354"/>
      <c r="TTC80" s="1354"/>
      <c r="TTD80" s="1354"/>
      <c r="TTE80" s="1354"/>
      <c r="TTF80" s="1354"/>
      <c r="TTG80" s="1354"/>
      <c r="TTH80" s="1354"/>
      <c r="TTI80" s="1354"/>
      <c r="TTJ80" s="1354"/>
      <c r="TTK80" s="1354"/>
      <c r="TTL80" s="1354"/>
      <c r="TTM80" s="1354"/>
      <c r="TTN80" s="1354"/>
      <c r="TTO80" s="1354"/>
      <c r="TTP80" s="1354"/>
      <c r="TTQ80" s="1354"/>
      <c r="TTR80" s="1354"/>
      <c r="TTS80" s="1354"/>
      <c r="TTT80" s="1354"/>
      <c r="TTU80" s="1354"/>
      <c r="TTV80" s="1354"/>
      <c r="TTW80" s="1354"/>
      <c r="TTX80" s="1354"/>
      <c r="TTY80" s="1354"/>
      <c r="TTZ80" s="1354"/>
      <c r="TUA80" s="1354"/>
      <c r="TUB80" s="1354"/>
      <c r="TUC80" s="1354"/>
      <c r="TUD80" s="1354"/>
      <c r="TUE80" s="1354"/>
      <c r="TUF80" s="1354"/>
      <c r="TUG80" s="1354"/>
      <c r="TUH80" s="1354"/>
      <c r="TUI80" s="1354"/>
      <c r="TUJ80" s="1354"/>
      <c r="TUK80" s="1354"/>
      <c r="TUL80" s="1354"/>
      <c r="TUM80" s="1354"/>
      <c r="TUN80" s="1354"/>
      <c r="TUO80" s="1354"/>
      <c r="TUP80" s="1354"/>
      <c r="TUQ80" s="1354"/>
      <c r="TUR80" s="1354"/>
      <c r="TUS80" s="1354"/>
      <c r="TUT80" s="1354"/>
      <c r="TUU80" s="1354"/>
      <c r="TUV80" s="1354"/>
      <c r="TUW80" s="1354"/>
      <c r="TUX80" s="1354"/>
      <c r="TUY80" s="1354"/>
      <c r="TUZ80" s="1354"/>
      <c r="TVA80" s="1354"/>
      <c r="TVB80" s="1354"/>
      <c r="TVC80" s="1354"/>
      <c r="TVD80" s="1354"/>
      <c r="TVE80" s="1354"/>
      <c r="TVF80" s="1354"/>
      <c r="TVG80" s="1354"/>
      <c r="TVH80" s="1354"/>
      <c r="TVI80" s="1354"/>
      <c r="TVJ80" s="1354"/>
      <c r="TVK80" s="1354"/>
      <c r="TVL80" s="1354"/>
      <c r="TVM80" s="1354"/>
      <c r="TVN80" s="1354"/>
      <c r="TVO80" s="1354"/>
      <c r="TVP80" s="1354"/>
      <c r="TVQ80" s="1354"/>
      <c r="TVR80" s="1354"/>
      <c r="TVS80" s="1354"/>
      <c r="TVT80" s="1354"/>
      <c r="TVU80" s="1354"/>
      <c r="TVV80" s="1354"/>
      <c r="TVW80" s="1354"/>
      <c r="TVX80" s="1354"/>
      <c r="TVY80" s="1354"/>
      <c r="TVZ80" s="1354"/>
      <c r="TWA80" s="1354"/>
      <c r="TWB80" s="1354"/>
      <c r="TWC80" s="1354"/>
      <c r="TWD80" s="1354"/>
      <c r="TWE80" s="1354"/>
      <c r="TWF80" s="1354"/>
      <c r="TWG80" s="1354"/>
      <c r="TWH80" s="1354"/>
      <c r="TWI80" s="1354"/>
      <c r="TWJ80" s="1354"/>
      <c r="TWK80" s="1354"/>
      <c r="TWL80" s="1354"/>
      <c r="TWM80" s="1354"/>
      <c r="TWN80" s="1354"/>
      <c r="TWO80" s="1354"/>
      <c r="TWP80" s="1354"/>
      <c r="TWQ80" s="1354"/>
      <c r="TWR80" s="1354"/>
      <c r="TWS80" s="1354"/>
      <c r="TWT80" s="1354"/>
      <c r="TWU80" s="1354"/>
      <c r="TWV80" s="1354"/>
      <c r="TWW80" s="1354"/>
      <c r="TWX80" s="1354"/>
      <c r="TWY80" s="1354"/>
      <c r="TWZ80" s="1354"/>
      <c r="TXA80" s="1354"/>
      <c r="TXB80" s="1354"/>
      <c r="TXC80" s="1354"/>
      <c r="TXD80" s="1354"/>
      <c r="TXE80" s="1354"/>
      <c r="TXF80" s="1354"/>
      <c r="TXG80" s="1354"/>
      <c r="TXH80" s="1354"/>
      <c r="TXI80" s="1354"/>
      <c r="TXJ80" s="1354"/>
      <c r="TXK80" s="1354"/>
      <c r="TXL80" s="1354"/>
      <c r="TXM80" s="1354"/>
      <c r="TXN80" s="1354"/>
      <c r="TXO80" s="1354"/>
      <c r="TXP80" s="1354"/>
      <c r="TXQ80" s="1354"/>
      <c r="TXR80" s="1354"/>
      <c r="TXS80" s="1354"/>
      <c r="TXT80" s="1354"/>
      <c r="TXU80" s="1354"/>
      <c r="TXV80" s="1354"/>
      <c r="TXW80" s="1354"/>
      <c r="TXX80" s="1354"/>
      <c r="TXY80" s="1354"/>
      <c r="TXZ80" s="1354"/>
      <c r="TYA80" s="1354"/>
      <c r="TYB80" s="1354"/>
      <c r="TYC80" s="1354"/>
      <c r="TYD80" s="1354"/>
      <c r="TYE80" s="1354"/>
      <c r="TYF80" s="1354"/>
      <c r="TYG80" s="1354"/>
      <c r="TYH80" s="1354"/>
      <c r="TYI80" s="1354"/>
      <c r="TYJ80" s="1354"/>
      <c r="TYK80" s="1354"/>
      <c r="TYL80" s="1354"/>
      <c r="TYM80" s="1354"/>
      <c r="TYN80" s="1354"/>
      <c r="TYO80" s="1354"/>
      <c r="TYP80" s="1354"/>
      <c r="TYQ80" s="1354"/>
      <c r="TYR80" s="1354"/>
      <c r="TYS80" s="1354"/>
      <c r="TYT80" s="1354"/>
      <c r="TYU80" s="1354"/>
      <c r="TYV80" s="1354"/>
      <c r="TYW80" s="1354"/>
      <c r="TYX80" s="1354"/>
      <c r="TYY80" s="1354"/>
      <c r="TYZ80" s="1354"/>
      <c r="TZA80" s="1354"/>
      <c r="TZB80" s="1354"/>
      <c r="TZC80" s="1354"/>
      <c r="TZD80" s="1354"/>
      <c r="TZE80" s="1354"/>
      <c r="TZF80" s="1354"/>
      <c r="TZG80" s="1354"/>
      <c r="TZH80" s="1354"/>
      <c r="TZI80" s="1354"/>
      <c r="TZJ80" s="1354"/>
      <c r="TZK80" s="1354"/>
      <c r="TZL80" s="1354"/>
      <c r="TZM80" s="1354"/>
      <c r="TZN80" s="1354"/>
      <c r="TZO80" s="1354"/>
      <c r="TZP80" s="1354"/>
      <c r="TZQ80" s="1354"/>
      <c r="TZR80" s="1354"/>
      <c r="TZS80" s="1354"/>
      <c r="TZT80" s="1354"/>
      <c r="TZU80" s="1354"/>
      <c r="TZV80" s="1354"/>
      <c r="TZW80" s="1354"/>
      <c r="TZX80" s="1354"/>
      <c r="TZY80" s="1354"/>
      <c r="TZZ80" s="1354"/>
      <c r="UAA80" s="1354"/>
      <c r="UAB80" s="1354"/>
      <c r="UAC80" s="1354"/>
      <c r="UAD80" s="1354"/>
      <c r="UAE80" s="1354"/>
      <c r="UAF80" s="1354"/>
      <c r="UAG80" s="1354"/>
      <c r="UAH80" s="1354"/>
      <c r="UAI80" s="1354"/>
      <c r="UAJ80" s="1354"/>
      <c r="UAK80" s="1354"/>
      <c r="UAL80" s="1354"/>
      <c r="UAM80" s="1354"/>
      <c r="UAN80" s="1354"/>
      <c r="UAO80" s="1354"/>
      <c r="UAP80" s="1354"/>
      <c r="UAQ80" s="1354"/>
      <c r="UAR80" s="1354"/>
      <c r="UAS80" s="1354"/>
      <c r="UAT80" s="1354"/>
      <c r="UAU80" s="1354"/>
      <c r="UAV80" s="1354"/>
      <c r="UAW80" s="1354"/>
      <c r="UAX80" s="1354"/>
      <c r="UAY80" s="1354"/>
      <c r="UAZ80" s="1354"/>
      <c r="UBA80" s="1354"/>
      <c r="UBB80" s="1354"/>
      <c r="UBC80" s="1354"/>
      <c r="UBD80" s="1354"/>
      <c r="UBE80" s="1354"/>
      <c r="UBF80" s="1354"/>
      <c r="UBG80" s="1354"/>
      <c r="UBH80" s="1354"/>
      <c r="UBI80" s="1354"/>
      <c r="UBJ80" s="1354"/>
      <c r="UBK80" s="1354"/>
      <c r="UBL80" s="1354"/>
      <c r="UBM80" s="1354"/>
      <c r="UBN80" s="1354"/>
      <c r="UBO80" s="1354"/>
      <c r="UBP80" s="1354"/>
      <c r="UBQ80" s="1354"/>
      <c r="UBR80" s="1354"/>
      <c r="UBS80" s="1354"/>
      <c r="UBT80" s="1354"/>
      <c r="UBU80" s="1354"/>
      <c r="UBV80" s="1354"/>
      <c r="UBW80" s="1354"/>
      <c r="UBX80" s="1354"/>
      <c r="UBY80" s="1354"/>
      <c r="UBZ80" s="1354"/>
      <c r="UCA80" s="1354"/>
      <c r="UCB80" s="1354"/>
      <c r="UCC80" s="1354"/>
      <c r="UCD80" s="1354"/>
      <c r="UCE80" s="1354"/>
      <c r="UCF80" s="1354"/>
      <c r="UCG80" s="1354"/>
      <c r="UCH80" s="1354"/>
      <c r="UCI80" s="1354"/>
      <c r="UCJ80" s="1354"/>
      <c r="UCK80" s="1354"/>
      <c r="UCL80" s="1354"/>
      <c r="UCM80" s="1354"/>
      <c r="UCN80" s="1354"/>
      <c r="UCO80" s="1354"/>
      <c r="UCP80" s="1354"/>
      <c r="UCQ80" s="1354"/>
      <c r="UCR80" s="1354"/>
      <c r="UCS80" s="1354"/>
      <c r="UCT80" s="1354"/>
      <c r="UCU80" s="1354"/>
      <c r="UCV80" s="1354"/>
      <c r="UCW80" s="1354"/>
      <c r="UCX80" s="1354"/>
      <c r="UCY80" s="1354"/>
      <c r="UCZ80" s="1354"/>
      <c r="UDA80" s="1354"/>
      <c r="UDB80" s="1354"/>
      <c r="UDC80" s="1354"/>
      <c r="UDD80" s="1354"/>
      <c r="UDE80" s="1354"/>
      <c r="UDF80" s="1354"/>
      <c r="UDG80" s="1354"/>
      <c r="UDH80" s="1354"/>
      <c r="UDI80" s="1354"/>
      <c r="UDJ80" s="1354"/>
      <c r="UDK80" s="1354"/>
      <c r="UDL80" s="1354"/>
      <c r="UDM80" s="1354"/>
      <c r="UDN80" s="1354"/>
      <c r="UDO80" s="1354"/>
      <c r="UDP80" s="1354"/>
      <c r="UDQ80" s="1354"/>
      <c r="UDR80" s="1354"/>
      <c r="UDS80" s="1354"/>
      <c r="UDT80" s="1354"/>
      <c r="UDU80" s="1354"/>
      <c r="UDV80" s="1354"/>
      <c r="UDW80" s="1354"/>
      <c r="UDX80" s="1354"/>
      <c r="UDY80" s="1354"/>
      <c r="UDZ80" s="1354"/>
      <c r="UEA80" s="1354"/>
      <c r="UEB80" s="1354"/>
      <c r="UEC80" s="1354"/>
      <c r="UED80" s="1354"/>
      <c r="UEE80" s="1354"/>
      <c r="UEF80" s="1354"/>
      <c r="UEG80" s="1354"/>
      <c r="UEH80" s="1354"/>
      <c r="UEI80" s="1354"/>
      <c r="UEJ80" s="1354"/>
      <c r="UEK80" s="1354"/>
      <c r="UEL80" s="1354"/>
      <c r="UEM80" s="1354"/>
      <c r="UEN80" s="1354"/>
      <c r="UEO80" s="1354"/>
      <c r="UEP80" s="1354"/>
      <c r="UEQ80" s="1354"/>
      <c r="UER80" s="1354"/>
      <c r="UES80" s="1354"/>
      <c r="UET80" s="1354"/>
      <c r="UEU80" s="1354"/>
      <c r="UEV80" s="1354"/>
      <c r="UEW80" s="1354"/>
      <c r="UEX80" s="1354"/>
      <c r="UEY80" s="1354"/>
      <c r="UEZ80" s="1354"/>
      <c r="UFA80" s="1354"/>
      <c r="UFB80" s="1354"/>
      <c r="UFC80" s="1354"/>
      <c r="UFD80" s="1354"/>
      <c r="UFE80" s="1354"/>
      <c r="UFF80" s="1354"/>
      <c r="UFG80" s="1354"/>
      <c r="UFH80" s="1354"/>
      <c r="UFI80" s="1354"/>
      <c r="UFJ80" s="1354"/>
      <c r="UFK80" s="1354"/>
      <c r="UFL80" s="1354"/>
      <c r="UFM80" s="1354"/>
      <c r="UFN80" s="1354"/>
      <c r="UFO80" s="1354"/>
      <c r="UFP80" s="1354"/>
      <c r="UFQ80" s="1354"/>
      <c r="UFR80" s="1354"/>
      <c r="UFS80" s="1354"/>
      <c r="UFT80" s="1354"/>
      <c r="UFU80" s="1354"/>
      <c r="UFV80" s="1354"/>
      <c r="UFW80" s="1354"/>
      <c r="UFX80" s="1354"/>
      <c r="UFY80" s="1354"/>
      <c r="UFZ80" s="1354"/>
      <c r="UGA80" s="1354"/>
      <c r="UGB80" s="1354"/>
      <c r="UGC80" s="1354"/>
      <c r="UGD80" s="1354"/>
      <c r="UGE80" s="1354"/>
      <c r="UGF80" s="1354"/>
      <c r="UGG80" s="1354"/>
      <c r="UGH80" s="1354"/>
      <c r="UGI80" s="1354"/>
      <c r="UGJ80" s="1354"/>
      <c r="UGK80" s="1354"/>
      <c r="UGL80" s="1354"/>
      <c r="UGM80" s="1354"/>
      <c r="UGN80" s="1354"/>
      <c r="UGO80" s="1354"/>
      <c r="UGP80" s="1354"/>
      <c r="UGQ80" s="1354"/>
      <c r="UGR80" s="1354"/>
      <c r="UGS80" s="1354"/>
      <c r="UGT80" s="1354"/>
      <c r="UGU80" s="1354"/>
      <c r="UGV80" s="1354"/>
      <c r="UGW80" s="1354"/>
      <c r="UGX80" s="1354"/>
      <c r="UGY80" s="1354"/>
      <c r="UGZ80" s="1354"/>
      <c r="UHA80" s="1354"/>
      <c r="UHB80" s="1354"/>
      <c r="UHC80" s="1354"/>
      <c r="UHD80" s="1354"/>
      <c r="UHE80" s="1354"/>
      <c r="UHF80" s="1354"/>
      <c r="UHG80" s="1354"/>
      <c r="UHH80" s="1354"/>
      <c r="UHI80" s="1354"/>
      <c r="UHJ80" s="1354"/>
      <c r="UHK80" s="1354"/>
      <c r="UHL80" s="1354"/>
      <c r="UHM80" s="1354"/>
      <c r="UHN80" s="1354"/>
      <c r="UHO80" s="1354"/>
      <c r="UHP80" s="1354"/>
      <c r="UHQ80" s="1354"/>
      <c r="UHR80" s="1354"/>
      <c r="UHS80" s="1354"/>
      <c r="UHT80" s="1354"/>
      <c r="UHU80" s="1354"/>
      <c r="UHV80" s="1354"/>
      <c r="UHW80" s="1354"/>
      <c r="UHX80" s="1354"/>
      <c r="UHY80" s="1354"/>
      <c r="UHZ80" s="1354"/>
      <c r="UIA80" s="1354"/>
      <c r="UIB80" s="1354"/>
      <c r="UIC80" s="1354"/>
      <c r="UID80" s="1354"/>
      <c r="UIE80" s="1354"/>
      <c r="UIF80" s="1354"/>
      <c r="UIG80" s="1354"/>
      <c r="UIH80" s="1354"/>
      <c r="UII80" s="1354"/>
      <c r="UIJ80" s="1354"/>
      <c r="UIK80" s="1354"/>
      <c r="UIL80" s="1354"/>
      <c r="UIM80" s="1354"/>
      <c r="UIN80" s="1354"/>
      <c r="UIO80" s="1354"/>
      <c r="UIP80" s="1354"/>
      <c r="UIQ80" s="1354"/>
      <c r="UIR80" s="1354"/>
      <c r="UIS80" s="1354"/>
      <c r="UIT80" s="1354"/>
      <c r="UIU80" s="1354"/>
      <c r="UIV80" s="1354"/>
      <c r="UIW80" s="1354"/>
      <c r="UIX80" s="1354"/>
      <c r="UIY80" s="1354"/>
      <c r="UIZ80" s="1354"/>
      <c r="UJA80" s="1354"/>
      <c r="UJB80" s="1354"/>
      <c r="UJC80" s="1354"/>
      <c r="UJD80" s="1354"/>
      <c r="UJE80" s="1354"/>
      <c r="UJF80" s="1354"/>
      <c r="UJG80" s="1354"/>
      <c r="UJH80" s="1354"/>
      <c r="UJI80" s="1354"/>
      <c r="UJJ80" s="1354"/>
      <c r="UJK80" s="1354"/>
      <c r="UJL80" s="1354"/>
      <c r="UJM80" s="1354"/>
      <c r="UJN80" s="1354"/>
      <c r="UJO80" s="1354"/>
      <c r="UJP80" s="1354"/>
      <c r="UJQ80" s="1354"/>
      <c r="UJR80" s="1354"/>
      <c r="UJS80" s="1354"/>
      <c r="UJT80" s="1354"/>
      <c r="UJU80" s="1354"/>
      <c r="UJV80" s="1354"/>
      <c r="UJW80" s="1354"/>
      <c r="UJX80" s="1354"/>
      <c r="UJY80" s="1354"/>
      <c r="UJZ80" s="1354"/>
      <c r="UKA80" s="1354"/>
      <c r="UKB80" s="1354"/>
      <c r="UKC80" s="1354"/>
      <c r="UKD80" s="1354"/>
      <c r="UKE80" s="1354"/>
      <c r="UKF80" s="1354"/>
      <c r="UKG80" s="1354"/>
      <c r="UKH80" s="1354"/>
      <c r="UKI80" s="1354"/>
      <c r="UKJ80" s="1354"/>
      <c r="UKK80" s="1354"/>
      <c r="UKL80" s="1354"/>
      <c r="UKM80" s="1354"/>
      <c r="UKN80" s="1354"/>
      <c r="UKO80" s="1354"/>
      <c r="UKP80" s="1354"/>
      <c r="UKQ80" s="1354"/>
      <c r="UKR80" s="1354"/>
      <c r="UKS80" s="1354"/>
      <c r="UKT80" s="1354"/>
      <c r="UKU80" s="1354"/>
      <c r="UKV80" s="1354"/>
      <c r="UKW80" s="1354"/>
      <c r="UKX80" s="1354"/>
      <c r="UKY80" s="1354"/>
      <c r="UKZ80" s="1354"/>
      <c r="ULA80" s="1354"/>
      <c r="ULB80" s="1354"/>
      <c r="ULC80" s="1354"/>
      <c r="ULD80" s="1354"/>
      <c r="ULE80" s="1354"/>
      <c r="ULF80" s="1354"/>
      <c r="ULG80" s="1354"/>
      <c r="ULH80" s="1354"/>
      <c r="ULI80" s="1354"/>
      <c r="ULJ80" s="1354"/>
      <c r="ULK80" s="1354"/>
      <c r="ULL80" s="1354"/>
      <c r="ULM80" s="1354"/>
      <c r="ULN80" s="1354"/>
      <c r="ULO80" s="1354"/>
      <c r="ULP80" s="1354"/>
      <c r="ULQ80" s="1354"/>
      <c r="ULR80" s="1354"/>
      <c r="ULS80" s="1354"/>
      <c r="ULT80" s="1354"/>
      <c r="ULU80" s="1354"/>
      <c r="ULV80" s="1354"/>
      <c r="ULW80" s="1354"/>
      <c r="ULX80" s="1354"/>
      <c r="ULY80" s="1354"/>
      <c r="ULZ80" s="1354"/>
      <c r="UMA80" s="1354"/>
      <c r="UMB80" s="1354"/>
      <c r="UMC80" s="1354"/>
      <c r="UMD80" s="1354"/>
      <c r="UME80" s="1354"/>
      <c r="UMF80" s="1354"/>
      <c r="UMG80" s="1354"/>
      <c r="UMH80" s="1354"/>
      <c r="UMI80" s="1354"/>
      <c r="UMJ80" s="1354"/>
      <c r="UMK80" s="1354"/>
      <c r="UML80" s="1354"/>
      <c r="UMM80" s="1354"/>
      <c r="UMN80" s="1354"/>
      <c r="UMO80" s="1354"/>
      <c r="UMP80" s="1354"/>
      <c r="UMQ80" s="1354"/>
      <c r="UMR80" s="1354"/>
      <c r="UMS80" s="1354"/>
      <c r="UMT80" s="1354"/>
      <c r="UMU80" s="1354"/>
      <c r="UMV80" s="1354"/>
      <c r="UMW80" s="1354"/>
      <c r="UMX80" s="1354"/>
      <c r="UMY80" s="1354"/>
      <c r="UMZ80" s="1354"/>
      <c r="UNA80" s="1354"/>
      <c r="UNB80" s="1354"/>
      <c r="UNC80" s="1354"/>
      <c r="UND80" s="1354"/>
      <c r="UNE80" s="1354"/>
      <c r="UNF80" s="1354"/>
      <c r="UNG80" s="1354"/>
      <c r="UNH80" s="1354"/>
      <c r="UNI80" s="1354"/>
      <c r="UNJ80" s="1354"/>
      <c r="UNK80" s="1354"/>
      <c r="UNL80" s="1354"/>
      <c r="UNM80" s="1354"/>
      <c r="UNN80" s="1354"/>
      <c r="UNO80" s="1354"/>
      <c r="UNP80" s="1354"/>
      <c r="UNQ80" s="1354"/>
      <c r="UNR80" s="1354"/>
      <c r="UNS80" s="1354"/>
      <c r="UNT80" s="1354"/>
      <c r="UNU80" s="1354"/>
      <c r="UNV80" s="1354"/>
      <c r="UNW80" s="1354"/>
      <c r="UNX80" s="1354"/>
      <c r="UNY80" s="1354"/>
      <c r="UNZ80" s="1354"/>
      <c r="UOA80" s="1354"/>
      <c r="UOB80" s="1354"/>
      <c r="UOC80" s="1354"/>
      <c r="UOD80" s="1354"/>
      <c r="UOE80" s="1354"/>
      <c r="UOF80" s="1354"/>
      <c r="UOG80" s="1354"/>
      <c r="UOH80" s="1354"/>
      <c r="UOI80" s="1354"/>
      <c r="UOJ80" s="1354"/>
      <c r="UOK80" s="1354"/>
      <c r="UOL80" s="1354"/>
      <c r="UOM80" s="1354"/>
      <c r="UON80" s="1354"/>
      <c r="UOO80" s="1354"/>
      <c r="UOP80" s="1354"/>
      <c r="UOQ80" s="1354"/>
      <c r="UOR80" s="1354"/>
      <c r="UOS80" s="1354"/>
      <c r="UOT80" s="1354"/>
      <c r="UOU80" s="1354"/>
      <c r="UOV80" s="1354"/>
      <c r="UOW80" s="1354"/>
      <c r="UOX80" s="1354"/>
      <c r="UOY80" s="1354"/>
      <c r="UOZ80" s="1354"/>
      <c r="UPA80" s="1354"/>
      <c r="UPB80" s="1354"/>
      <c r="UPC80" s="1354"/>
      <c r="UPD80" s="1354"/>
      <c r="UPE80" s="1354"/>
      <c r="UPF80" s="1354"/>
      <c r="UPG80" s="1354"/>
      <c r="UPH80" s="1354"/>
      <c r="UPI80" s="1354"/>
      <c r="UPJ80" s="1354"/>
      <c r="UPK80" s="1354"/>
      <c r="UPL80" s="1354"/>
      <c r="UPM80" s="1354"/>
      <c r="UPN80" s="1354"/>
      <c r="UPO80" s="1354"/>
      <c r="UPP80" s="1354"/>
      <c r="UPQ80" s="1354"/>
      <c r="UPR80" s="1354"/>
      <c r="UPS80" s="1354"/>
      <c r="UPT80" s="1354"/>
      <c r="UPU80" s="1354"/>
      <c r="UPV80" s="1354"/>
      <c r="UPW80" s="1354"/>
      <c r="UPX80" s="1354"/>
      <c r="UPY80" s="1354"/>
      <c r="UPZ80" s="1354"/>
      <c r="UQA80" s="1354"/>
      <c r="UQB80" s="1354"/>
      <c r="UQC80" s="1354"/>
      <c r="UQD80" s="1354"/>
      <c r="UQE80" s="1354"/>
      <c r="UQF80" s="1354"/>
      <c r="UQG80" s="1354"/>
      <c r="UQH80" s="1354"/>
      <c r="UQI80" s="1354"/>
      <c r="UQJ80" s="1354"/>
      <c r="UQK80" s="1354"/>
      <c r="UQL80" s="1354"/>
      <c r="UQM80" s="1354"/>
      <c r="UQN80" s="1354"/>
      <c r="UQO80" s="1354"/>
      <c r="UQP80" s="1354"/>
      <c r="UQQ80" s="1354"/>
      <c r="UQR80" s="1354"/>
      <c r="UQS80" s="1354"/>
      <c r="UQT80" s="1354"/>
      <c r="UQU80" s="1354"/>
      <c r="UQV80" s="1354"/>
      <c r="UQW80" s="1354"/>
      <c r="UQX80" s="1354"/>
      <c r="UQY80" s="1354"/>
      <c r="UQZ80" s="1354"/>
      <c r="URA80" s="1354"/>
      <c r="URB80" s="1354"/>
      <c r="URC80" s="1354"/>
      <c r="URD80" s="1354"/>
      <c r="URE80" s="1354"/>
      <c r="URF80" s="1354"/>
      <c r="URG80" s="1354"/>
      <c r="URH80" s="1354"/>
      <c r="URI80" s="1354"/>
      <c r="URJ80" s="1354"/>
      <c r="URK80" s="1354"/>
      <c r="URL80" s="1354"/>
      <c r="URM80" s="1354"/>
      <c r="URN80" s="1354"/>
      <c r="URO80" s="1354"/>
      <c r="URP80" s="1354"/>
      <c r="URQ80" s="1354"/>
      <c r="URR80" s="1354"/>
      <c r="URS80" s="1354"/>
      <c r="URT80" s="1354"/>
      <c r="URU80" s="1354"/>
      <c r="URV80" s="1354"/>
      <c r="URW80" s="1354"/>
      <c r="URX80" s="1354"/>
      <c r="URY80" s="1354"/>
      <c r="URZ80" s="1354"/>
      <c r="USA80" s="1354"/>
      <c r="USB80" s="1354"/>
      <c r="USC80" s="1354"/>
      <c r="USD80" s="1354"/>
      <c r="USE80" s="1354"/>
      <c r="USF80" s="1354"/>
      <c r="USG80" s="1354"/>
      <c r="USH80" s="1354"/>
      <c r="USI80" s="1354"/>
      <c r="USJ80" s="1354"/>
      <c r="USK80" s="1354"/>
      <c r="USL80" s="1354"/>
      <c r="USM80" s="1354"/>
      <c r="USN80" s="1354"/>
      <c r="USO80" s="1354"/>
      <c r="USP80" s="1354"/>
      <c r="USQ80" s="1354"/>
      <c r="USR80" s="1354"/>
      <c r="USS80" s="1354"/>
      <c r="UST80" s="1354"/>
      <c r="USU80" s="1354"/>
      <c r="USV80" s="1354"/>
      <c r="USW80" s="1354"/>
      <c r="USX80" s="1354"/>
      <c r="USY80" s="1354"/>
      <c r="USZ80" s="1354"/>
      <c r="UTA80" s="1354"/>
      <c r="UTB80" s="1354"/>
      <c r="UTC80" s="1354"/>
      <c r="UTD80" s="1354"/>
      <c r="UTE80" s="1354"/>
      <c r="UTF80" s="1354"/>
      <c r="UTG80" s="1354"/>
      <c r="UTH80" s="1354"/>
      <c r="UTI80" s="1354"/>
      <c r="UTJ80" s="1354"/>
      <c r="UTK80" s="1354"/>
      <c r="UTL80" s="1354"/>
      <c r="UTM80" s="1354"/>
      <c r="UTN80" s="1354"/>
      <c r="UTO80" s="1354"/>
      <c r="UTP80" s="1354"/>
      <c r="UTQ80" s="1354"/>
      <c r="UTR80" s="1354"/>
      <c r="UTS80" s="1354"/>
      <c r="UTT80" s="1354"/>
      <c r="UTU80" s="1354"/>
      <c r="UTV80" s="1354"/>
      <c r="UTW80" s="1354"/>
      <c r="UTX80" s="1354"/>
      <c r="UTY80" s="1354"/>
      <c r="UTZ80" s="1354"/>
      <c r="UUA80" s="1354"/>
      <c r="UUB80" s="1354"/>
      <c r="UUC80" s="1354"/>
      <c r="UUD80" s="1354"/>
      <c r="UUE80" s="1354"/>
      <c r="UUF80" s="1354"/>
      <c r="UUG80" s="1354"/>
      <c r="UUH80" s="1354"/>
      <c r="UUI80" s="1354"/>
      <c r="UUJ80" s="1354"/>
      <c r="UUK80" s="1354"/>
      <c r="UUL80" s="1354"/>
      <c r="UUM80" s="1354"/>
      <c r="UUN80" s="1354"/>
      <c r="UUO80" s="1354"/>
      <c r="UUP80" s="1354"/>
      <c r="UUQ80" s="1354"/>
      <c r="UUR80" s="1354"/>
      <c r="UUS80" s="1354"/>
      <c r="UUT80" s="1354"/>
      <c r="UUU80" s="1354"/>
      <c r="UUV80" s="1354"/>
      <c r="UUW80" s="1354"/>
      <c r="UUX80" s="1354"/>
      <c r="UUY80" s="1354"/>
      <c r="UUZ80" s="1354"/>
      <c r="UVA80" s="1354"/>
      <c r="UVB80" s="1354"/>
      <c r="UVC80" s="1354"/>
      <c r="UVD80" s="1354"/>
      <c r="UVE80" s="1354"/>
      <c r="UVF80" s="1354"/>
      <c r="UVG80" s="1354"/>
      <c r="UVH80" s="1354"/>
      <c r="UVI80" s="1354"/>
      <c r="UVJ80" s="1354"/>
      <c r="UVK80" s="1354"/>
      <c r="UVL80" s="1354"/>
      <c r="UVM80" s="1354"/>
      <c r="UVN80" s="1354"/>
      <c r="UVO80" s="1354"/>
      <c r="UVP80" s="1354"/>
      <c r="UVQ80" s="1354"/>
      <c r="UVR80" s="1354"/>
      <c r="UVS80" s="1354"/>
      <c r="UVT80" s="1354"/>
      <c r="UVU80" s="1354"/>
      <c r="UVV80" s="1354"/>
      <c r="UVW80" s="1354"/>
      <c r="UVX80" s="1354"/>
      <c r="UVY80" s="1354"/>
      <c r="UVZ80" s="1354"/>
      <c r="UWA80" s="1354"/>
      <c r="UWB80" s="1354"/>
      <c r="UWC80" s="1354"/>
      <c r="UWD80" s="1354"/>
      <c r="UWE80" s="1354"/>
      <c r="UWF80" s="1354"/>
      <c r="UWG80" s="1354"/>
      <c r="UWH80" s="1354"/>
      <c r="UWI80" s="1354"/>
      <c r="UWJ80" s="1354"/>
      <c r="UWK80" s="1354"/>
      <c r="UWL80" s="1354"/>
      <c r="UWM80" s="1354"/>
      <c r="UWN80" s="1354"/>
      <c r="UWO80" s="1354"/>
      <c r="UWP80" s="1354"/>
      <c r="UWQ80" s="1354"/>
      <c r="UWR80" s="1354"/>
      <c r="UWS80" s="1354"/>
      <c r="UWT80" s="1354"/>
      <c r="UWU80" s="1354"/>
      <c r="UWV80" s="1354"/>
      <c r="UWW80" s="1354"/>
      <c r="UWX80" s="1354"/>
      <c r="UWY80" s="1354"/>
      <c r="UWZ80" s="1354"/>
      <c r="UXA80" s="1354"/>
      <c r="UXB80" s="1354"/>
      <c r="UXC80" s="1354"/>
      <c r="UXD80" s="1354"/>
      <c r="UXE80" s="1354"/>
      <c r="UXF80" s="1354"/>
      <c r="UXG80" s="1354"/>
      <c r="UXH80" s="1354"/>
      <c r="UXI80" s="1354"/>
      <c r="UXJ80" s="1354"/>
      <c r="UXK80" s="1354"/>
      <c r="UXL80" s="1354"/>
      <c r="UXM80" s="1354"/>
      <c r="UXN80" s="1354"/>
      <c r="UXO80" s="1354"/>
      <c r="UXP80" s="1354"/>
      <c r="UXQ80" s="1354"/>
      <c r="UXR80" s="1354"/>
      <c r="UXS80" s="1354"/>
      <c r="UXT80" s="1354"/>
      <c r="UXU80" s="1354"/>
      <c r="UXV80" s="1354"/>
      <c r="UXW80" s="1354"/>
      <c r="UXX80" s="1354"/>
      <c r="UXY80" s="1354"/>
      <c r="UXZ80" s="1354"/>
      <c r="UYA80" s="1354"/>
      <c r="UYB80" s="1354"/>
      <c r="UYC80" s="1354"/>
      <c r="UYD80" s="1354"/>
      <c r="UYE80" s="1354"/>
      <c r="UYF80" s="1354"/>
      <c r="UYG80" s="1354"/>
      <c r="UYH80" s="1354"/>
      <c r="UYI80" s="1354"/>
      <c r="UYJ80" s="1354"/>
      <c r="UYK80" s="1354"/>
      <c r="UYL80" s="1354"/>
      <c r="UYM80" s="1354"/>
      <c r="UYN80" s="1354"/>
      <c r="UYO80" s="1354"/>
      <c r="UYP80" s="1354"/>
      <c r="UYQ80" s="1354"/>
      <c r="UYR80" s="1354"/>
      <c r="UYS80" s="1354"/>
      <c r="UYT80" s="1354"/>
      <c r="UYU80" s="1354"/>
      <c r="UYV80" s="1354"/>
      <c r="UYW80" s="1354"/>
      <c r="UYX80" s="1354"/>
      <c r="UYY80" s="1354"/>
      <c r="UYZ80" s="1354"/>
      <c r="UZA80" s="1354"/>
      <c r="UZB80" s="1354"/>
      <c r="UZC80" s="1354"/>
      <c r="UZD80" s="1354"/>
      <c r="UZE80" s="1354"/>
      <c r="UZF80" s="1354"/>
      <c r="UZG80" s="1354"/>
      <c r="UZH80" s="1354"/>
      <c r="UZI80" s="1354"/>
      <c r="UZJ80" s="1354"/>
      <c r="UZK80" s="1354"/>
      <c r="UZL80" s="1354"/>
      <c r="UZM80" s="1354"/>
      <c r="UZN80" s="1354"/>
      <c r="UZO80" s="1354"/>
      <c r="UZP80" s="1354"/>
      <c r="UZQ80" s="1354"/>
      <c r="UZR80" s="1354"/>
      <c r="UZS80" s="1354"/>
      <c r="UZT80" s="1354"/>
      <c r="UZU80" s="1354"/>
      <c r="UZV80" s="1354"/>
      <c r="UZW80" s="1354"/>
      <c r="UZX80" s="1354"/>
      <c r="UZY80" s="1354"/>
      <c r="UZZ80" s="1354"/>
      <c r="VAA80" s="1354"/>
      <c r="VAB80" s="1354"/>
      <c r="VAC80" s="1354"/>
      <c r="VAD80" s="1354"/>
      <c r="VAE80" s="1354"/>
      <c r="VAF80" s="1354"/>
      <c r="VAG80" s="1354"/>
      <c r="VAH80" s="1354"/>
      <c r="VAI80" s="1354"/>
      <c r="VAJ80" s="1354"/>
      <c r="VAK80" s="1354"/>
      <c r="VAL80" s="1354"/>
      <c r="VAM80" s="1354"/>
      <c r="VAN80" s="1354"/>
      <c r="VAO80" s="1354"/>
      <c r="VAP80" s="1354"/>
      <c r="VAQ80" s="1354"/>
      <c r="VAR80" s="1354"/>
      <c r="VAS80" s="1354"/>
      <c r="VAT80" s="1354"/>
      <c r="VAU80" s="1354"/>
      <c r="VAV80" s="1354"/>
      <c r="VAW80" s="1354"/>
      <c r="VAX80" s="1354"/>
      <c r="VAY80" s="1354"/>
      <c r="VAZ80" s="1354"/>
      <c r="VBA80" s="1354"/>
      <c r="VBB80" s="1354"/>
      <c r="VBC80" s="1354"/>
      <c r="VBD80" s="1354"/>
      <c r="VBE80" s="1354"/>
      <c r="VBF80" s="1354"/>
      <c r="VBG80" s="1354"/>
      <c r="VBH80" s="1354"/>
      <c r="VBI80" s="1354"/>
      <c r="VBJ80" s="1354"/>
      <c r="VBK80" s="1354"/>
      <c r="VBL80" s="1354"/>
      <c r="VBM80" s="1354"/>
      <c r="VBN80" s="1354"/>
      <c r="VBO80" s="1354"/>
      <c r="VBP80" s="1354"/>
      <c r="VBQ80" s="1354"/>
      <c r="VBR80" s="1354"/>
      <c r="VBS80" s="1354"/>
      <c r="VBT80" s="1354"/>
      <c r="VBU80" s="1354"/>
      <c r="VBV80" s="1354"/>
      <c r="VBW80" s="1354"/>
      <c r="VBX80" s="1354"/>
      <c r="VBY80" s="1354"/>
      <c r="VBZ80" s="1354"/>
      <c r="VCA80" s="1354"/>
      <c r="VCB80" s="1354"/>
      <c r="VCC80" s="1354"/>
      <c r="VCD80" s="1354"/>
      <c r="VCE80" s="1354"/>
      <c r="VCF80" s="1354"/>
      <c r="VCG80" s="1354"/>
      <c r="VCH80" s="1354"/>
      <c r="VCI80" s="1354"/>
      <c r="VCJ80" s="1354"/>
      <c r="VCK80" s="1354"/>
      <c r="VCL80" s="1354"/>
      <c r="VCM80" s="1354"/>
      <c r="VCN80" s="1354"/>
      <c r="VCO80" s="1354"/>
      <c r="VCP80" s="1354"/>
      <c r="VCQ80" s="1354"/>
      <c r="VCR80" s="1354"/>
      <c r="VCS80" s="1354"/>
      <c r="VCT80" s="1354"/>
      <c r="VCU80" s="1354"/>
      <c r="VCV80" s="1354"/>
      <c r="VCW80" s="1354"/>
      <c r="VCX80" s="1354"/>
      <c r="VCY80" s="1354"/>
      <c r="VCZ80" s="1354"/>
      <c r="VDA80" s="1354"/>
      <c r="VDB80" s="1354"/>
      <c r="VDC80" s="1354"/>
      <c r="VDD80" s="1354"/>
      <c r="VDE80" s="1354"/>
      <c r="VDF80" s="1354"/>
      <c r="VDG80" s="1354"/>
      <c r="VDH80" s="1354"/>
      <c r="VDI80" s="1354"/>
      <c r="VDJ80" s="1354"/>
      <c r="VDK80" s="1354"/>
      <c r="VDL80" s="1354"/>
      <c r="VDM80" s="1354"/>
      <c r="VDN80" s="1354"/>
      <c r="VDO80" s="1354"/>
      <c r="VDP80" s="1354"/>
      <c r="VDQ80" s="1354"/>
      <c r="VDR80" s="1354"/>
      <c r="VDS80" s="1354"/>
      <c r="VDT80" s="1354"/>
      <c r="VDU80" s="1354"/>
      <c r="VDV80" s="1354"/>
      <c r="VDW80" s="1354"/>
      <c r="VDX80" s="1354"/>
      <c r="VDY80" s="1354"/>
      <c r="VDZ80" s="1354"/>
      <c r="VEA80" s="1354"/>
      <c r="VEB80" s="1354"/>
      <c r="VEC80" s="1354"/>
      <c r="VED80" s="1354"/>
      <c r="VEE80" s="1354"/>
      <c r="VEF80" s="1354"/>
      <c r="VEG80" s="1354"/>
      <c r="VEH80" s="1354"/>
      <c r="VEI80" s="1354"/>
      <c r="VEJ80" s="1354"/>
      <c r="VEK80" s="1354"/>
      <c r="VEL80" s="1354"/>
      <c r="VEM80" s="1354"/>
      <c r="VEN80" s="1354"/>
      <c r="VEO80" s="1354"/>
      <c r="VEP80" s="1354"/>
      <c r="VEQ80" s="1354"/>
      <c r="VER80" s="1354"/>
      <c r="VES80" s="1354"/>
      <c r="VET80" s="1354"/>
      <c r="VEU80" s="1354"/>
      <c r="VEV80" s="1354"/>
      <c r="VEW80" s="1354"/>
      <c r="VEX80" s="1354"/>
      <c r="VEY80" s="1354"/>
      <c r="VEZ80" s="1354"/>
      <c r="VFA80" s="1354"/>
      <c r="VFB80" s="1354"/>
      <c r="VFC80" s="1354"/>
      <c r="VFD80" s="1354"/>
      <c r="VFE80" s="1354"/>
      <c r="VFF80" s="1354"/>
      <c r="VFG80" s="1354"/>
      <c r="VFH80" s="1354"/>
      <c r="VFI80" s="1354"/>
      <c r="VFJ80" s="1354"/>
      <c r="VFK80" s="1354"/>
      <c r="VFL80" s="1354"/>
      <c r="VFM80" s="1354"/>
      <c r="VFN80" s="1354"/>
      <c r="VFO80" s="1354"/>
      <c r="VFP80" s="1354"/>
      <c r="VFQ80" s="1354"/>
      <c r="VFR80" s="1354"/>
      <c r="VFS80" s="1354"/>
      <c r="VFT80" s="1354"/>
      <c r="VFU80" s="1354"/>
      <c r="VFV80" s="1354"/>
      <c r="VFW80" s="1354"/>
      <c r="VFX80" s="1354"/>
      <c r="VFY80" s="1354"/>
      <c r="VFZ80" s="1354"/>
      <c r="VGA80" s="1354"/>
      <c r="VGB80" s="1354"/>
      <c r="VGC80" s="1354"/>
      <c r="VGD80" s="1354"/>
      <c r="VGE80" s="1354"/>
      <c r="VGF80" s="1354"/>
      <c r="VGG80" s="1354"/>
      <c r="VGH80" s="1354"/>
      <c r="VGI80" s="1354"/>
      <c r="VGJ80" s="1354"/>
      <c r="VGK80" s="1354"/>
      <c r="VGL80" s="1354"/>
      <c r="VGM80" s="1354"/>
      <c r="VGN80" s="1354"/>
      <c r="VGO80" s="1354"/>
      <c r="VGP80" s="1354"/>
      <c r="VGQ80" s="1354"/>
      <c r="VGR80" s="1354"/>
      <c r="VGS80" s="1354"/>
      <c r="VGT80" s="1354"/>
      <c r="VGU80" s="1354"/>
      <c r="VGV80" s="1354"/>
      <c r="VGW80" s="1354"/>
      <c r="VGX80" s="1354"/>
      <c r="VGY80" s="1354"/>
      <c r="VGZ80" s="1354"/>
      <c r="VHA80" s="1354"/>
      <c r="VHB80" s="1354"/>
      <c r="VHC80" s="1354"/>
      <c r="VHD80" s="1354"/>
      <c r="VHE80" s="1354"/>
      <c r="VHF80" s="1354"/>
      <c r="VHG80" s="1354"/>
      <c r="VHH80" s="1354"/>
      <c r="VHI80" s="1354"/>
      <c r="VHJ80" s="1354"/>
      <c r="VHK80" s="1354"/>
      <c r="VHL80" s="1354"/>
      <c r="VHM80" s="1354"/>
      <c r="VHN80" s="1354"/>
      <c r="VHO80" s="1354"/>
      <c r="VHP80" s="1354"/>
      <c r="VHQ80" s="1354"/>
      <c r="VHR80" s="1354"/>
      <c r="VHS80" s="1354"/>
      <c r="VHT80" s="1354"/>
      <c r="VHU80" s="1354"/>
      <c r="VHV80" s="1354"/>
      <c r="VHW80" s="1354"/>
      <c r="VHX80" s="1354"/>
      <c r="VHY80" s="1354"/>
      <c r="VHZ80" s="1354"/>
      <c r="VIA80" s="1354"/>
      <c r="VIB80" s="1354"/>
      <c r="VIC80" s="1354"/>
      <c r="VID80" s="1354"/>
      <c r="VIE80" s="1354"/>
      <c r="VIF80" s="1354"/>
      <c r="VIG80" s="1354"/>
      <c r="VIH80" s="1354"/>
      <c r="VII80" s="1354"/>
      <c r="VIJ80" s="1354"/>
      <c r="VIK80" s="1354"/>
      <c r="VIL80" s="1354"/>
      <c r="VIM80" s="1354"/>
      <c r="VIN80" s="1354"/>
      <c r="VIO80" s="1354"/>
      <c r="VIP80" s="1354"/>
      <c r="VIQ80" s="1354"/>
      <c r="VIR80" s="1354"/>
      <c r="VIS80" s="1354"/>
      <c r="VIT80" s="1354"/>
      <c r="VIU80" s="1354"/>
      <c r="VIV80" s="1354"/>
      <c r="VIW80" s="1354"/>
      <c r="VIX80" s="1354"/>
      <c r="VIY80" s="1354"/>
      <c r="VIZ80" s="1354"/>
      <c r="VJA80" s="1354"/>
      <c r="VJB80" s="1354"/>
      <c r="VJC80" s="1354"/>
      <c r="VJD80" s="1354"/>
      <c r="VJE80" s="1354"/>
      <c r="VJF80" s="1354"/>
      <c r="VJG80" s="1354"/>
      <c r="VJH80" s="1354"/>
      <c r="VJI80" s="1354"/>
      <c r="VJJ80" s="1354"/>
      <c r="VJK80" s="1354"/>
      <c r="VJL80" s="1354"/>
      <c r="VJM80" s="1354"/>
      <c r="VJN80" s="1354"/>
      <c r="VJO80" s="1354"/>
      <c r="VJP80" s="1354"/>
      <c r="VJQ80" s="1354"/>
      <c r="VJR80" s="1354"/>
      <c r="VJS80" s="1354"/>
      <c r="VJT80" s="1354"/>
      <c r="VJU80" s="1354"/>
      <c r="VJV80" s="1354"/>
      <c r="VJW80" s="1354"/>
      <c r="VJX80" s="1354"/>
      <c r="VJY80" s="1354"/>
      <c r="VJZ80" s="1354"/>
      <c r="VKA80" s="1354"/>
      <c r="VKB80" s="1354"/>
      <c r="VKC80" s="1354"/>
      <c r="VKD80" s="1354"/>
      <c r="VKE80" s="1354"/>
      <c r="VKF80" s="1354"/>
      <c r="VKG80" s="1354"/>
      <c r="VKH80" s="1354"/>
      <c r="VKI80" s="1354"/>
      <c r="VKJ80" s="1354"/>
      <c r="VKK80" s="1354"/>
      <c r="VKL80" s="1354"/>
      <c r="VKM80" s="1354"/>
      <c r="VKN80" s="1354"/>
      <c r="VKO80" s="1354"/>
      <c r="VKP80" s="1354"/>
      <c r="VKQ80" s="1354"/>
      <c r="VKR80" s="1354"/>
      <c r="VKS80" s="1354"/>
      <c r="VKT80" s="1354"/>
      <c r="VKU80" s="1354"/>
      <c r="VKV80" s="1354"/>
      <c r="VKW80" s="1354"/>
      <c r="VKX80" s="1354"/>
      <c r="VKY80" s="1354"/>
      <c r="VKZ80" s="1354"/>
      <c r="VLA80" s="1354"/>
      <c r="VLB80" s="1354"/>
      <c r="VLC80" s="1354"/>
      <c r="VLD80" s="1354"/>
      <c r="VLE80" s="1354"/>
      <c r="VLF80" s="1354"/>
      <c r="VLG80" s="1354"/>
      <c r="VLH80" s="1354"/>
      <c r="VLI80" s="1354"/>
      <c r="VLJ80" s="1354"/>
      <c r="VLK80" s="1354"/>
      <c r="VLL80" s="1354"/>
      <c r="VLM80" s="1354"/>
      <c r="VLN80" s="1354"/>
      <c r="VLO80" s="1354"/>
      <c r="VLP80" s="1354"/>
      <c r="VLQ80" s="1354"/>
      <c r="VLR80" s="1354"/>
      <c r="VLS80" s="1354"/>
      <c r="VLT80" s="1354"/>
      <c r="VLU80" s="1354"/>
      <c r="VLV80" s="1354"/>
      <c r="VLW80" s="1354"/>
      <c r="VLX80" s="1354"/>
      <c r="VLY80" s="1354"/>
      <c r="VLZ80" s="1354"/>
      <c r="VMA80" s="1354"/>
      <c r="VMB80" s="1354"/>
      <c r="VMC80" s="1354"/>
      <c r="VMD80" s="1354"/>
      <c r="VME80" s="1354"/>
      <c r="VMF80" s="1354"/>
      <c r="VMG80" s="1354"/>
      <c r="VMH80" s="1354"/>
      <c r="VMI80" s="1354"/>
      <c r="VMJ80" s="1354"/>
      <c r="VMK80" s="1354"/>
      <c r="VML80" s="1354"/>
      <c r="VMM80" s="1354"/>
      <c r="VMN80" s="1354"/>
      <c r="VMO80" s="1354"/>
      <c r="VMP80" s="1354"/>
      <c r="VMQ80" s="1354"/>
      <c r="VMR80" s="1354"/>
      <c r="VMS80" s="1354"/>
      <c r="VMT80" s="1354"/>
      <c r="VMU80" s="1354"/>
      <c r="VMV80" s="1354"/>
      <c r="VMW80" s="1354"/>
      <c r="VMX80" s="1354"/>
      <c r="VMY80" s="1354"/>
      <c r="VMZ80" s="1354"/>
      <c r="VNA80" s="1354"/>
      <c r="VNB80" s="1354"/>
      <c r="VNC80" s="1354"/>
      <c r="VND80" s="1354"/>
      <c r="VNE80" s="1354"/>
      <c r="VNF80" s="1354"/>
      <c r="VNG80" s="1354"/>
      <c r="VNH80" s="1354"/>
      <c r="VNI80" s="1354"/>
      <c r="VNJ80" s="1354"/>
      <c r="VNK80" s="1354"/>
      <c r="VNL80" s="1354"/>
      <c r="VNM80" s="1354"/>
      <c r="VNN80" s="1354"/>
      <c r="VNO80" s="1354"/>
      <c r="VNP80" s="1354"/>
      <c r="VNQ80" s="1354"/>
      <c r="VNR80" s="1354"/>
      <c r="VNS80" s="1354"/>
      <c r="VNT80" s="1354"/>
      <c r="VNU80" s="1354"/>
      <c r="VNV80" s="1354"/>
      <c r="VNW80" s="1354"/>
      <c r="VNX80" s="1354"/>
      <c r="VNY80" s="1354"/>
      <c r="VNZ80" s="1354"/>
      <c r="VOA80" s="1354"/>
      <c r="VOB80" s="1354"/>
      <c r="VOC80" s="1354"/>
      <c r="VOD80" s="1354"/>
      <c r="VOE80" s="1354"/>
      <c r="VOF80" s="1354"/>
      <c r="VOG80" s="1354"/>
      <c r="VOH80" s="1354"/>
      <c r="VOI80" s="1354"/>
      <c r="VOJ80" s="1354"/>
      <c r="VOK80" s="1354"/>
      <c r="VOL80" s="1354"/>
      <c r="VOM80" s="1354"/>
      <c r="VON80" s="1354"/>
      <c r="VOO80" s="1354"/>
      <c r="VOP80" s="1354"/>
      <c r="VOQ80" s="1354"/>
      <c r="VOR80" s="1354"/>
      <c r="VOS80" s="1354"/>
      <c r="VOT80" s="1354"/>
      <c r="VOU80" s="1354"/>
      <c r="VOV80" s="1354"/>
      <c r="VOW80" s="1354"/>
      <c r="VOX80" s="1354"/>
      <c r="VOY80" s="1354"/>
      <c r="VOZ80" s="1354"/>
      <c r="VPA80" s="1354"/>
      <c r="VPB80" s="1354"/>
      <c r="VPC80" s="1354"/>
      <c r="VPD80" s="1354"/>
      <c r="VPE80" s="1354"/>
      <c r="VPF80" s="1354"/>
      <c r="VPG80" s="1354"/>
      <c r="VPH80" s="1354"/>
      <c r="VPI80" s="1354"/>
      <c r="VPJ80" s="1354"/>
      <c r="VPK80" s="1354"/>
      <c r="VPL80" s="1354"/>
      <c r="VPM80" s="1354"/>
      <c r="VPN80" s="1354"/>
      <c r="VPO80" s="1354"/>
      <c r="VPP80" s="1354"/>
      <c r="VPQ80" s="1354"/>
      <c r="VPR80" s="1354"/>
      <c r="VPS80" s="1354"/>
      <c r="VPT80" s="1354"/>
      <c r="VPU80" s="1354"/>
      <c r="VPV80" s="1354"/>
      <c r="VPW80" s="1354"/>
      <c r="VPX80" s="1354"/>
      <c r="VPY80" s="1354"/>
      <c r="VPZ80" s="1354"/>
      <c r="VQA80" s="1354"/>
      <c r="VQB80" s="1354"/>
      <c r="VQC80" s="1354"/>
      <c r="VQD80" s="1354"/>
      <c r="VQE80" s="1354"/>
      <c r="VQF80" s="1354"/>
      <c r="VQG80" s="1354"/>
      <c r="VQH80" s="1354"/>
      <c r="VQI80" s="1354"/>
      <c r="VQJ80" s="1354"/>
      <c r="VQK80" s="1354"/>
      <c r="VQL80" s="1354"/>
      <c r="VQM80" s="1354"/>
      <c r="VQN80" s="1354"/>
      <c r="VQO80" s="1354"/>
      <c r="VQP80" s="1354"/>
      <c r="VQQ80" s="1354"/>
      <c r="VQR80" s="1354"/>
      <c r="VQS80" s="1354"/>
      <c r="VQT80" s="1354"/>
      <c r="VQU80" s="1354"/>
      <c r="VQV80" s="1354"/>
      <c r="VQW80" s="1354"/>
      <c r="VQX80" s="1354"/>
      <c r="VQY80" s="1354"/>
      <c r="VQZ80" s="1354"/>
      <c r="VRA80" s="1354"/>
      <c r="VRB80" s="1354"/>
      <c r="VRC80" s="1354"/>
      <c r="VRD80" s="1354"/>
      <c r="VRE80" s="1354"/>
      <c r="VRF80" s="1354"/>
      <c r="VRG80" s="1354"/>
      <c r="VRH80" s="1354"/>
      <c r="VRI80" s="1354"/>
      <c r="VRJ80" s="1354"/>
      <c r="VRK80" s="1354"/>
      <c r="VRL80" s="1354"/>
      <c r="VRM80" s="1354"/>
      <c r="VRN80" s="1354"/>
      <c r="VRO80" s="1354"/>
      <c r="VRP80" s="1354"/>
      <c r="VRQ80" s="1354"/>
      <c r="VRR80" s="1354"/>
      <c r="VRS80" s="1354"/>
      <c r="VRT80" s="1354"/>
      <c r="VRU80" s="1354"/>
      <c r="VRV80" s="1354"/>
      <c r="VRW80" s="1354"/>
      <c r="VRX80" s="1354"/>
      <c r="VRY80" s="1354"/>
      <c r="VRZ80" s="1354"/>
      <c r="VSA80" s="1354"/>
      <c r="VSB80" s="1354"/>
      <c r="VSC80" s="1354"/>
      <c r="VSD80" s="1354"/>
      <c r="VSE80" s="1354"/>
      <c r="VSF80" s="1354"/>
      <c r="VSG80" s="1354"/>
      <c r="VSH80" s="1354"/>
      <c r="VSI80" s="1354"/>
      <c r="VSJ80" s="1354"/>
      <c r="VSK80" s="1354"/>
      <c r="VSL80" s="1354"/>
      <c r="VSM80" s="1354"/>
      <c r="VSN80" s="1354"/>
      <c r="VSO80" s="1354"/>
      <c r="VSP80" s="1354"/>
      <c r="VSQ80" s="1354"/>
      <c r="VSR80" s="1354"/>
      <c r="VSS80" s="1354"/>
      <c r="VST80" s="1354"/>
      <c r="VSU80" s="1354"/>
      <c r="VSV80" s="1354"/>
      <c r="VSW80" s="1354"/>
      <c r="VSX80" s="1354"/>
      <c r="VSY80" s="1354"/>
      <c r="VSZ80" s="1354"/>
      <c r="VTA80" s="1354"/>
      <c r="VTB80" s="1354"/>
      <c r="VTC80" s="1354"/>
      <c r="VTD80" s="1354"/>
      <c r="VTE80" s="1354"/>
      <c r="VTF80" s="1354"/>
      <c r="VTG80" s="1354"/>
      <c r="VTH80" s="1354"/>
      <c r="VTI80" s="1354"/>
      <c r="VTJ80" s="1354"/>
      <c r="VTK80" s="1354"/>
      <c r="VTL80" s="1354"/>
      <c r="VTM80" s="1354"/>
      <c r="VTN80" s="1354"/>
      <c r="VTO80" s="1354"/>
      <c r="VTP80" s="1354"/>
      <c r="VTQ80" s="1354"/>
      <c r="VTR80" s="1354"/>
      <c r="VTS80" s="1354"/>
      <c r="VTT80" s="1354"/>
      <c r="VTU80" s="1354"/>
      <c r="VTV80" s="1354"/>
      <c r="VTW80" s="1354"/>
      <c r="VTX80" s="1354"/>
      <c r="VTY80" s="1354"/>
      <c r="VTZ80" s="1354"/>
      <c r="VUA80" s="1354"/>
      <c r="VUB80" s="1354"/>
      <c r="VUC80" s="1354"/>
      <c r="VUD80" s="1354"/>
      <c r="VUE80" s="1354"/>
      <c r="VUF80" s="1354"/>
      <c r="VUG80" s="1354"/>
      <c r="VUH80" s="1354"/>
      <c r="VUI80" s="1354"/>
      <c r="VUJ80" s="1354"/>
      <c r="VUK80" s="1354"/>
      <c r="VUL80" s="1354"/>
      <c r="VUM80" s="1354"/>
      <c r="VUN80" s="1354"/>
      <c r="VUO80" s="1354"/>
      <c r="VUP80" s="1354"/>
      <c r="VUQ80" s="1354"/>
      <c r="VUR80" s="1354"/>
      <c r="VUS80" s="1354"/>
      <c r="VUT80" s="1354"/>
      <c r="VUU80" s="1354"/>
      <c r="VUV80" s="1354"/>
      <c r="VUW80" s="1354"/>
      <c r="VUX80" s="1354"/>
      <c r="VUY80" s="1354"/>
      <c r="VUZ80" s="1354"/>
      <c r="VVA80" s="1354"/>
      <c r="VVB80" s="1354"/>
      <c r="VVC80" s="1354"/>
      <c r="VVD80" s="1354"/>
      <c r="VVE80" s="1354"/>
      <c r="VVF80" s="1354"/>
      <c r="VVG80" s="1354"/>
      <c r="VVH80" s="1354"/>
      <c r="VVI80" s="1354"/>
      <c r="VVJ80" s="1354"/>
      <c r="VVK80" s="1354"/>
      <c r="VVL80" s="1354"/>
      <c r="VVM80" s="1354"/>
      <c r="VVN80" s="1354"/>
      <c r="VVO80" s="1354"/>
      <c r="VVP80" s="1354"/>
      <c r="VVQ80" s="1354"/>
      <c r="VVR80" s="1354"/>
      <c r="VVS80" s="1354"/>
      <c r="VVT80" s="1354"/>
      <c r="VVU80" s="1354"/>
      <c r="VVV80" s="1354"/>
      <c r="VVW80" s="1354"/>
      <c r="VVX80" s="1354"/>
      <c r="VVY80" s="1354"/>
      <c r="VVZ80" s="1354"/>
      <c r="VWA80" s="1354"/>
      <c r="VWB80" s="1354"/>
      <c r="VWC80" s="1354"/>
      <c r="VWD80" s="1354"/>
      <c r="VWE80" s="1354"/>
      <c r="VWF80" s="1354"/>
      <c r="VWG80" s="1354"/>
      <c r="VWH80" s="1354"/>
      <c r="VWI80" s="1354"/>
      <c r="VWJ80" s="1354"/>
      <c r="VWK80" s="1354"/>
      <c r="VWL80" s="1354"/>
      <c r="VWM80" s="1354"/>
      <c r="VWN80" s="1354"/>
      <c r="VWO80" s="1354"/>
      <c r="VWP80" s="1354"/>
      <c r="VWQ80" s="1354"/>
      <c r="VWR80" s="1354"/>
      <c r="VWS80" s="1354"/>
      <c r="VWT80" s="1354"/>
      <c r="VWU80" s="1354"/>
      <c r="VWV80" s="1354"/>
      <c r="VWW80" s="1354"/>
      <c r="VWX80" s="1354"/>
      <c r="VWY80" s="1354"/>
      <c r="VWZ80" s="1354"/>
      <c r="VXA80" s="1354"/>
      <c r="VXB80" s="1354"/>
      <c r="VXC80" s="1354"/>
      <c r="VXD80" s="1354"/>
      <c r="VXE80" s="1354"/>
      <c r="VXF80" s="1354"/>
      <c r="VXG80" s="1354"/>
      <c r="VXH80" s="1354"/>
      <c r="VXI80" s="1354"/>
      <c r="VXJ80" s="1354"/>
      <c r="VXK80" s="1354"/>
      <c r="VXL80" s="1354"/>
      <c r="VXM80" s="1354"/>
      <c r="VXN80" s="1354"/>
      <c r="VXO80" s="1354"/>
      <c r="VXP80" s="1354"/>
      <c r="VXQ80" s="1354"/>
      <c r="VXR80" s="1354"/>
      <c r="VXS80" s="1354"/>
      <c r="VXT80" s="1354"/>
      <c r="VXU80" s="1354"/>
      <c r="VXV80" s="1354"/>
      <c r="VXW80" s="1354"/>
      <c r="VXX80" s="1354"/>
      <c r="VXY80" s="1354"/>
      <c r="VXZ80" s="1354"/>
      <c r="VYA80" s="1354"/>
      <c r="VYB80" s="1354"/>
      <c r="VYC80" s="1354"/>
      <c r="VYD80" s="1354"/>
      <c r="VYE80" s="1354"/>
      <c r="VYF80" s="1354"/>
      <c r="VYG80" s="1354"/>
      <c r="VYH80" s="1354"/>
      <c r="VYI80" s="1354"/>
      <c r="VYJ80" s="1354"/>
      <c r="VYK80" s="1354"/>
      <c r="VYL80" s="1354"/>
      <c r="VYM80" s="1354"/>
      <c r="VYN80" s="1354"/>
      <c r="VYO80" s="1354"/>
      <c r="VYP80" s="1354"/>
      <c r="VYQ80" s="1354"/>
      <c r="VYR80" s="1354"/>
      <c r="VYS80" s="1354"/>
      <c r="VYT80" s="1354"/>
      <c r="VYU80" s="1354"/>
      <c r="VYV80" s="1354"/>
      <c r="VYW80" s="1354"/>
      <c r="VYX80" s="1354"/>
      <c r="VYY80" s="1354"/>
      <c r="VYZ80" s="1354"/>
      <c r="VZA80" s="1354"/>
      <c r="VZB80" s="1354"/>
      <c r="VZC80" s="1354"/>
      <c r="VZD80" s="1354"/>
      <c r="VZE80" s="1354"/>
      <c r="VZF80" s="1354"/>
      <c r="VZG80" s="1354"/>
      <c r="VZH80" s="1354"/>
      <c r="VZI80" s="1354"/>
      <c r="VZJ80" s="1354"/>
      <c r="VZK80" s="1354"/>
      <c r="VZL80" s="1354"/>
      <c r="VZM80" s="1354"/>
      <c r="VZN80" s="1354"/>
      <c r="VZO80" s="1354"/>
      <c r="VZP80" s="1354"/>
      <c r="VZQ80" s="1354"/>
      <c r="VZR80" s="1354"/>
      <c r="VZS80" s="1354"/>
      <c r="VZT80" s="1354"/>
      <c r="VZU80" s="1354"/>
      <c r="VZV80" s="1354"/>
      <c r="VZW80" s="1354"/>
      <c r="VZX80" s="1354"/>
      <c r="VZY80" s="1354"/>
      <c r="VZZ80" s="1354"/>
      <c r="WAA80" s="1354"/>
      <c r="WAB80" s="1354"/>
      <c r="WAC80" s="1354"/>
      <c r="WAD80" s="1354"/>
      <c r="WAE80" s="1354"/>
      <c r="WAF80" s="1354"/>
      <c r="WAG80" s="1354"/>
      <c r="WAH80" s="1354"/>
      <c r="WAI80" s="1354"/>
      <c r="WAJ80" s="1354"/>
      <c r="WAK80" s="1354"/>
      <c r="WAL80" s="1354"/>
      <c r="WAM80" s="1354"/>
      <c r="WAN80" s="1354"/>
      <c r="WAO80" s="1354"/>
      <c r="WAP80" s="1354"/>
      <c r="WAQ80" s="1354"/>
      <c r="WAR80" s="1354"/>
      <c r="WAS80" s="1354"/>
      <c r="WAT80" s="1354"/>
      <c r="WAU80" s="1354"/>
      <c r="WAV80" s="1354"/>
      <c r="WAW80" s="1354"/>
      <c r="WAX80" s="1354"/>
      <c r="WAY80" s="1354"/>
      <c r="WAZ80" s="1354"/>
      <c r="WBA80" s="1354"/>
      <c r="WBB80" s="1354"/>
      <c r="WBC80" s="1354"/>
      <c r="WBD80" s="1354"/>
      <c r="WBE80" s="1354"/>
      <c r="WBF80" s="1354"/>
      <c r="WBG80" s="1354"/>
      <c r="WBH80" s="1354"/>
      <c r="WBI80" s="1354"/>
      <c r="WBJ80" s="1354"/>
      <c r="WBK80" s="1354"/>
      <c r="WBL80" s="1354"/>
      <c r="WBM80" s="1354"/>
      <c r="WBN80" s="1354"/>
      <c r="WBO80" s="1354"/>
      <c r="WBP80" s="1354"/>
      <c r="WBQ80" s="1354"/>
      <c r="WBR80" s="1354"/>
      <c r="WBS80" s="1354"/>
      <c r="WBT80" s="1354"/>
      <c r="WBU80" s="1354"/>
      <c r="WBV80" s="1354"/>
      <c r="WBW80" s="1354"/>
      <c r="WBX80" s="1354"/>
      <c r="WBY80" s="1354"/>
      <c r="WBZ80" s="1354"/>
      <c r="WCA80" s="1354"/>
      <c r="WCB80" s="1354"/>
      <c r="WCC80" s="1354"/>
      <c r="WCD80" s="1354"/>
      <c r="WCE80" s="1354"/>
      <c r="WCF80" s="1354"/>
      <c r="WCG80" s="1354"/>
      <c r="WCH80" s="1354"/>
      <c r="WCI80" s="1354"/>
      <c r="WCJ80" s="1354"/>
      <c r="WCK80" s="1354"/>
      <c r="WCL80" s="1354"/>
      <c r="WCM80" s="1354"/>
      <c r="WCN80" s="1354"/>
      <c r="WCO80" s="1354"/>
      <c r="WCP80" s="1354"/>
      <c r="WCQ80" s="1354"/>
      <c r="WCR80" s="1354"/>
      <c r="WCS80" s="1354"/>
      <c r="WCT80" s="1354"/>
      <c r="WCU80" s="1354"/>
      <c r="WCV80" s="1354"/>
      <c r="WCW80" s="1354"/>
      <c r="WCX80" s="1354"/>
      <c r="WCY80" s="1354"/>
      <c r="WCZ80" s="1354"/>
      <c r="WDA80" s="1354"/>
      <c r="WDB80" s="1354"/>
      <c r="WDC80" s="1354"/>
      <c r="WDD80" s="1354"/>
      <c r="WDE80" s="1354"/>
      <c r="WDF80" s="1354"/>
      <c r="WDG80" s="1354"/>
      <c r="WDH80" s="1354"/>
      <c r="WDI80" s="1354"/>
      <c r="WDJ80" s="1354"/>
      <c r="WDK80" s="1354"/>
      <c r="WDL80" s="1354"/>
      <c r="WDM80" s="1354"/>
      <c r="WDN80" s="1354"/>
      <c r="WDO80" s="1354"/>
      <c r="WDP80" s="1354"/>
      <c r="WDQ80" s="1354"/>
      <c r="WDR80" s="1354"/>
      <c r="WDS80" s="1354"/>
      <c r="WDT80" s="1354"/>
      <c r="WDU80" s="1354"/>
      <c r="WDV80" s="1354"/>
      <c r="WDW80" s="1354"/>
      <c r="WDX80" s="1354"/>
      <c r="WDY80" s="1354"/>
      <c r="WDZ80" s="1354"/>
      <c r="WEA80" s="1354"/>
      <c r="WEB80" s="1354"/>
      <c r="WEC80" s="1354"/>
      <c r="WED80" s="1354"/>
      <c r="WEE80" s="1354"/>
      <c r="WEF80" s="1354"/>
      <c r="WEG80" s="1354"/>
      <c r="WEH80" s="1354"/>
      <c r="WEI80" s="1354"/>
      <c r="WEJ80" s="1354"/>
      <c r="WEK80" s="1354"/>
      <c r="WEL80" s="1354"/>
      <c r="WEM80" s="1354"/>
      <c r="WEN80" s="1354"/>
      <c r="WEO80" s="1354"/>
      <c r="WEP80" s="1354"/>
      <c r="WEQ80" s="1354"/>
      <c r="WER80" s="1354"/>
      <c r="WES80" s="1354"/>
      <c r="WET80" s="1354"/>
      <c r="WEU80" s="1354"/>
      <c r="WEV80" s="1354"/>
      <c r="WEW80" s="1354"/>
      <c r="WEX80" s="1354"/>
      <c r="WEY80" s="1354"/>
      <c r="WEZ80" s="1354"/>
      <c r="WFA80" s="1354"/>
      <c r="WFB80" s="1354"/>
      <c r="WFC80" s="1354"/>
      <c r="WFD80" s="1354"/>
      <c r="WFE80" s="1354"/>
      <c r="WFF80" s="1354"/>
      <c r="WFG80" s="1354"/>
      <c r="WFH80" s="1354"/>
      <c r="WFI80" s="1354"/>
      <c r="WFJ80" s="1354"/>
      <c r="WFK80" s="1354"/>
      <c r="WFL80" s="1354"/>
      <c r="WFM80" s="1354"/>
      <c r="WFN80" s="1354"/>
      <c r="WFO80" s="1354"/>
      <c r="WFP80" s="1354"/>
      <c r="WFQ80" s="1354"/>
      <c r="WFR80" s="1354"/>
      <c r="WFS80" s="1354"/>
      <c r="WFT80" s="1354"/>
      <c r="WFU80" s="1354"/>
      <c r="WFV80" s="1354"/>
      <c r="WFW80" s="1354"/>
      <c r="WFX80" s="1354"/>
      <c r="WFY80" s="1354"/>
      <c r="WFZ80" s="1354"/>
      <c r="WGA80" s="1354"/>
      <c r="WGB80" s="1354"/>
      <c r="WGC80" s="1354"/>
      <c r="WGD80" s="1354"/>
      <c r="WGE80" s="1354"/>
      <c r="WGF80" s="1354"/>
      <c r="WGG80" s="1354"/>
      <c r="WGH80" s="1354"/>
      <c r="WGI80" s="1354"/>
      <c r="WGJ80" s="1354"/>
      <c r="WGK80" s="1354"/>
      <c r="WGL80" s="1354"/>
      <c r="WGM80" s="1354"/>
      <c r="WGN80" s="1354"/>
      <c r="WGO80" s="1354"/>
      <c r="WGP80" s="1354"/>
      <c r="WGQ80" s="1354"/>
      <c r="WGR80" s="1354"/>
      <c r="WGS80" s="1354"/>
      <c r="WGT80" s="1354"/>
      <c r="WGU80" s="1354"/>
      <c r="WGV80" s="1354"/>
      <c r="WGW80" s="1354"/>
      <c r="WGX80" s="1354"/>
      <c r="WGY80" s="1354"/>
      <c r="WGZ80" s="1354"/>
      <c r="WHA80" s="1354"/>
      <c r="WHB80" s="1354"/>
      <c r="WHC80" s="1354"/>
      <c r="WHD80" s="1354"/>
      <c r="WHE80" s="1354"/>
      <c r="WHF80" s="1354"/>
      <c r="WHG80" s="1354"/>
      <c r="WHH80" s="1354"/>
      <c r="WHI80" s="1354"/>
      <c r="WHJ80" s="1354"/>
      <c r="WHK80" s="1354"/>
      <c r="WHL80" s="1354"/>
      <c r="WHM80" s="1354"/>
      <c r="WHN80" s="1354"/>
      <c r="WHO80" s="1354"/>
      <c r="WHP80" s="1354"/>
      <c r="WHQ80" s="1354"/>
      <c r="WHR80" s="1354"/>
      <c r="WHS80" s="1354"/>
      <c r="WHT80" s="1354"/>
      <c r="WHU80" s="1354"/>
      <c r="WHV80" s="1354"/>
      <c r="WHW80" s="1354"/>
      <c r="WHX80" s="1354"/>
      <c r="WHY80" s="1354"/>
      <c r="WHZ80" s="1354"/>
      <c r="WIA80" s="1354"/>
      <c r="WIB80" s="1354"/>
      <c r="WIC80" s="1354"/>
      <c r="WID80" s="1354"/>
      <c r="WIE80" s="1354"/>
      <c r="WIF80" s="1354"/>
      <c r="WIG80" s="1354"/>
      <c r="WIH80" s="1354"/>
      <c r="WII80" s="1354"/>
      <c r="WIJ80" s="1354"/>
      <c r="WIK80" s="1354"/>
      <c r="WIL80" s="1354"/>
      <c r="WIM80" s="1354"/>
      <c r="WIN80" s="1354"/>
      <c r="WIO80" s="1354"/>
      <c r="WIP80" s="1354"/>
      <c r="WIQ80" s="1354"/>
      <c r="WIR80" s="1354"/>
      <c r="WIS80" s="1354"/>
      <c r="WIT80" s="1354"/>
      <c r="WIU80" s="1354"/>
      <c r="WIV80" s="1354"/>
      <c r="WIW80" s="1354"/>
      <c r="WIX80" s="1354"/>
      <c r="WIY80" s="1354"/>
      <c r="WIZ80" s="1354"/>
      <c r="WJA80" s="1354"/>
      <c r="WJB80" s="1354"/>
      <c r="WJC80" s="1354"/>
      <c r="WJD80" s="1354"/>
      <c r="WJE80" s="1354"/>
      <c r="WJF80" s="1354"/>
      <c r="WJG80" s="1354"/>
      <c r="WJH80" s="1354"/>
      <c r="WJI80" s="1354"/>
      <c r="WJJ80" s="1354"/>
      <c r="WJK80" s="1354"/>
      <c r="WJL80" s="1354"/>
      <c r="WJM80" s="1354"/>
      <c r="WJN80" s="1354"/>
      <c r="WJO80" s="1354"/>
      <c r="WJP80" s="1354"/>
      <c r="WJQ80" s="1354"/>
      <c r="WJR80" s="1354"/>
      <c r="WJS80" s="1354"/>
      <c r="WJT80" s="1354"/>
      <c r="WJU80" s="1354"/>
      <c r="WJV80" s="1354"/>
      <c r="WJW80" s="1354"/>
      <c r="WJX80" s="1354"/>
      <c r="WJY80" s="1354"/>
      <c r="WJZ80" s="1354"/>
      <c r="WKA80" s="1354"/>
      <c r="WKB80" s="1354"/>
      <c r="WKC80" s="1354"/>
      <c r="WKD80" s="1354"/>
      <c r="WKE80" s="1354"/>
      <c r="WKF80" s="1354"/>
      <c r="WKG80" s="1354"/>
      <c r="WKH80" s="1354"/>
      <c r="WKI80" s="1354"/>
      <c r="WKJ80" s="1354"/>
      <c r="WKK80" s="1354"/>
      <c r="WKL80" s="1354"/>
      <c r="WKM80" s="1354"/>
      <c r="WKN80" s="1354"/>
      <c r="WKO80" s="1354"/>
      <c r="WKP80" s="1354"/>
      <c r="WKQ80" s="1354"/>
      <c r="WKR80" s="1354"/>
      <c r="WKS80" s="1354"/>
      <c r="WKT80" s="1354"/>
      <c r="WKU80" s="1354"/>
      <c r="WKV80" s="1354"/>
      <c r="WKW80" s="1354"/>
      <c r="WKX80" s="1354"/>
      <c r="WKY80" s="1354"/>
      <c r="WKZ80" s="1354"/>
      <c r="WLA80" s="1354"/>
      <c r="WLB80" s="1354"/>
      <c r="WLC80" s="1354"/>
      <c r="WLD80" s="1354"/>
      <c r="WLE80" s="1354"/>
      <c r="WLF80" s="1354"/>
      <c r="WLG80" s="1354"/>
      <c r="WLH80" s="1354"/>
      <c r="WLI80" s="1354"/>
      <c r="WLJ80" s="1354"/>
      <c r="WLK80" s="1354"/>
      <c r="WLL80" s="1354"/>
      <c r="WLM80" s="1354"/>
      <c r="WLN80" s="1354"/>
      <c r="WLO80" s="1354"/>
      <c r="WLP80" s="1354"/>
      <c r="WLQ80" s="1354"/>
      <c r="WLR80" s="1354"/>
      <c r="WLS80" s="1354"/>
      <c r="WLT80" s="1354"/>
      <c r="WLU80" s="1354"/>
      <c r="WLV80" s="1354"/>
      <c r="WLW80" s="1354"/>
      <c r="WLX80" s="1354"/>
      <c r="WLY80" s="1354"/>
      <c r="WLZ80" s="1354"/>
      <c r="WMA80" s="1354"/>
      <c r="WMB80" s="1354"/>
      <c r="WMC80" s="1354"/>
      <c r="WMD80" s="1354"/>
      <c r="WME80" s="1354"/>
      <c r="WMF80" s="1354"/>
      <c r="WMG80" s="1354"/>
      <c r="WMH80" s="1354"/>
      <c r="WMI80" s="1354"/>
      <c r="WMJ80" s="1354"/>
      <c r="WMK80" s="1354"/>
      <c r="WML80" s="1354"/>
      <c r="WMM80" s="1354"/>
      <c r="WMN80" s="1354"/>
      <c r="WMO80" s="1354"/>
      <c r="WMP80" s="1354"/>
      <c r="WMQ80" s="1354"/>
      <c r="WMR80" s="1354"/>
      <c r="WMS80" s="1354"/>
      <c r="WMT80" s="1354"/>
      <c r="WMU80" s="1354"/>
      <c r="WMV80" s="1354"/>
      <c r="WMW80" s="1354"/>
      <c r="WMX80" s="1354"/>
      <c r="WMY80" s="1354"/>
      <c r="WMZ80" s="1354"/>
      <c r="WNA80" s="1354"/>
      <c r="WNB80" s="1354"/>
      <c r="WNC80" s="1354"/>
      <c r="WND80" s="1354"/>
      <c r="WNE80" s="1354"/>
      <c r="WNF80" s="1354"/>
      <c r="WNG80" s="1354"/>
      <c r="WNH80" s="1354"/>
      <c r="WNI80" s="1354"/>
      <c r="WNJ80" s="1354"/>
      <c r="WNK80" s="1354"/>
      <c r="WNL80" s="1354"/>
      <c r="WNM80" s="1354"/>
      <c r="WNN80" s="1354"/>
      <c r="WNO80" s="1354"/>
      <c r="WNP80" s="1354"/>
      <c r="WNQ80" s="1354"/>
      <c r="WNR80" s="1354"/>
      <c r="WNS80" s="1354"/>
      <c r="WNT80" s="1354"/>
      <c r="WNU80" s="1354"/>
      <c r="WNV80" s="1354"/>
      <c r="WNW80" s="1354"/>
      <c r="WNX80" s="1354"/>
      <c r="WNY80" s="1354"/>
      <c r="WNZ80" s="1354"/>
      <c r="WOA80" s="1354"/>
      <c r="WOB80" s="1354"/>
      <c r="WOC80" s="1354"/>
      <c r="WOD80" s="1354"/>
      <c r="WOE80" s="1354"/>
      <c r="WOF80" s="1354"/>
      <c r="WOG80" s="1354"/>
      <c r="WOH80" s="1354"/>
      <c r="WOI80" s="1354"/>
      <c r="WOJ80" s="1354"/>
      <c r="WOK80" s="1354"/>
      <c r="WOL80" s="1354"/>
      <c r="WOM80" s="1354"/>
      <c r="WON80" s="1354"/>
      <c r="WOO80" s="1354"/>
      <c r="WOP80" s="1354"/>
      <c r="WOQ80" s="1354"/>
      <c r="WOR80" s="1354"/>
      <c r="WOS80" s="1354"/>
      <c r="WOT80" s="1354"/>
      <c r="WOU80" s="1354"/>
      <c r="WOV80" s="1354"/>
      <c r="WOW80" s="1354"/>
      <c r="WOX80" s="1354"/>
      <c r="WOY80" s="1354"/>
      <c r="WOZ80" s="1354"/>
      <c r="WPA80" s="1354"/>
      <c r="WPB80" s="1354"/>
      <c r="WPC80" s="1354"/>
      <c r="WPD80" s="1354"/>
      <c r="WPE80" s="1354"/>
      <c r="WPF80" s="1354"/>
      <c r="WPG80" s="1354"/>
      <c r="WPH80" s="1354"/>
      <c r="WPI80" s="1354"/>
      <c r="WPJ80" s="1354"/>
      <c r="WPK80" s="1354"/>
      <c r="WPL80" s="1354"/>
      <c r="WPM80" s="1354"/>
      <c r="WPN80" s="1354"/>
      <c r="WPO80" s="1354"/>
      <c r="WPP80" s="1354"/>
      <c r="WPQ80" s="1354"/>
      <c r="WPR80" s="1354"/>
      <c r="WPS80" s="1354"/>
      <c r="WPT80" s="1354"/>
      <c r="WPU80" s="1354"/>
      <c r="WPV80" s="1354"/>
      <c r="WPW80" s="1354"/>
      <c r="WPX80" s="1354"/>
      <c r="WPY80" s="1354"/>
      <c r="WPZ80" s="1354"/>
      <c r="WQA80" s="1354"/>
      <c r="WQB80" s="1354"/>
      <c r="WQC80" s="1354"/>
      <c r="WQD80" s="1354"/>
      <c r="WQE80" s="1354"/>
      <c r="WQF80" s="1354"/>
      <c r="WQG80" s="1354"/>
      <c r="WQH80" s="1354"/>
      <c r="WQI80" s="1354"/>
      <c r="WQJ80" s="1354"/>
      <c r="WQK80" s="1354"/>
      <c r="WQL80" s="1354"/>
      <c r="WQM80" s="1354"/>
      <c r="WQN80" s="1354"/>
      <c r="WQO80" s="1354"/>
      <c r="WQP80" s="1354"/>
      <c r="WQQ80" s="1354"/>
      <c r="WQR80" s="1354"/>
      <c r="WQS80" s="1354"/>
      <c r="WQT80" s="1354"/>
      <c r="WQU80" s="1354"/>
      <c r="WQV80" s="1354"/>
      <c r="WQW80" s="1354"/>
      <c r="WQX80" s="1354"/>
      <c r="WQY80" s="1354"/>
      <c r="WQZ80" s="1354"/>
      <c r="WRA80" s="1354"/>
      <c r="WRB80" s="1354"/>
      <c r="WRC80" s="1354"/>
      <c r="WRD80" s="1354"/>
      <c r="WRE80" s="1354"/>
      <c r="WRF80" s="1354"/>
      <c r="WRG80" s="1354"/>
      <c r="WRH80" s="1354"/>
      <c r="WRI80" s="1354"/>
      <c r="WRJ80" s="1354"/>
      <c r="WRK80" s="1354"/>
      <c r="WRL80" s="1354"/>
      <c r="WRM80" s="1354"/>
      <c r="WRN80" s="1354"/>
      <c r="WRO80" s="1354"/>
      <c r="WRP80" s="1354"/>
      <c r="WRQ80" s="1354"/>
      <c r="WRR80" s="1354"/>
      <c r="WRS80" s="1354"/>
      <c r="WRT80" s="1354"/>
      <c r="WRU80" s="1354"/>
      <c r="WRV80" s="1354"/>
      <c r="WRW80" s="1354"/>
      <c r="WRX80" s="1354"/>
      <c r="WRY80" s="1354"/>
      <c r="WRZ80" s="1354"/>
      <c r="WSA80" s="1354"/>
      <c r="WSB80" s="1354"/>
      <c r="WSC80" s="1354"/>
      <c r="WSD80" s="1354"/>
      <c r="WSE80" s="1354"/>
      <c r="WSF80" s="1354"/>
      <c r="WSG80" s="1354"/>
      <c r="WSH80" s="1354"/>
      <c r="WSI80" s="1354"/>
      <c r="WSJ80" s="1354"/>
      <c r="WSK80" s="1354"/>
      <c r="WSL80" s="1354"/>
      <c r="WSM80" s="1354"/>
      <c r="WSN80" s="1354"/>
      <c r="WSO80" s="1354"/>
      <c r="WSP80" s="1354"/>
      <c r="WSQ80" s="1354"/>
      <c r="WSR80" s="1354"/>
      <c r="WSS80" s="1354"/>
      <c r="WST80" s="1354"/>
      <c r="WSU80" s="1354"/>
      <c r="WSV80" s="1354"/>
      <c r="WSW80" s="1354"/>
      <c r="WSX80" s="1354"/>
      <c r="WSY80" s="1354"/>
      <c r="WSZ80" s="1354"/>
      <c r="WTA80" s="1354"/>
      <c r="WTB80" s="1354"/>
      <c r="WTC80" s="1354"/>
      <c r="WTD80" s="1354"/>
      <c r="WTE80" s="1354"/>
      <c r="WTF80" s="1354"/>
      <c r="WTG80" s="1354"/>
      <c r="WTH80" s="1354"/>
      <c r="WTI80" s="1354"/>
      <c r="WTJ80" s="1354"/>
      <c r="WTK80" s="1354"/>
      <c r="WTL80" s="1354"/>
      <c r="WTM80" s="1354"/>
      <c r="WTN80" s="1354"/>
      <c r="WTO80" s="1354"/>
      <c r="WTP80" s="1354"/>
      <c r="WTQ80" s="1354"/>
      <c r="WTR80" s="1354"/>
      <c r="WTS80" s="1354"/>
      <c r="WTT80" s="1354"/>
      <c r="WTU80" s="1354"/>
      <c r="WTV80" s="1354"/>
      <c r="WTW80" s="1354"/>
      <c r="WTX80" s="1354"/>
      <c r="WTY80" s="1354"/>
      <c r="WTZ80" s="1354"/>
      <c r="WUA80" s="1354"/>
      <c r="WUB80" s="1354"/>
      <c r="WUC80" s="1354"/>
      <c r="WUD80" s="1354"/>
      <c r="WUE80" s="1354"/>
      <c r="WUF80" s="1354"/>
      <c r="WUG80" s="1354"/>
      <c r="WUH80" s="1354"/>
      <c r="WUI80" s="1354"/>
      <c r="WUJ80" s="1354"/>
      <c r="WUK80" s="1354"/>
      <c r="WUL80" s="1354"/>
      <c r="WUM80" s="1354"/>
      <c r="WUN80" s="1354"/>
      <c r="WUO80" s="1354"/>
      <c r="WUP80" s="1354"/>
      <c r="WUQ80" s="1354"/>
      <c r="WUR80" s="1354"/>
      <c r="WUS80" s="1354"/>
      <c r="WUT80" s="1354"/>
      <c r="WUU80" s="1354"/>
      <c r="WUV80" s="1354"/>
      <c r="WUW80" s="1354"/>
      <c r="WUX80" s="1354"/>
      <c r="WUY80" s="1354"/>
      <c r="WUZ80" s="1354"/>
      <c r="WVA80" s="1354"/>
      <c r="WVB80" s="1354"/>
      <c r="WVC80" s="1354"/>
      <c r="WVD80" s="1354"/>
      <c r="WVE80" s="1354"/>
      <c r="WVF80" s="1354"/>
      <c r="WVG80" s="1354"/>
      <c r="WVH80" s="1354"/>
      <c r="WVI80" s="1354"/>
      <c r="WVJ80" s="1354"/>
      <c r="WVK80" s="1354"/>
      <c r="WVL80" s="1354"/>
      <c r="WVM80" s="1354"/>
      <c r="WVN80" s="1354"/>
      <c r="WVO80" s="1354"/>
      <c r="WVP80" s="1354"/>
      <c r="WVQ80" s="1354"/>
      <c r="WVR80" s="1354"/>
      <c r="WVS80" s="1354"/>
      <c r="WVT80" s="1354"/>
      <c r="WVU80" s="1354"/>
      <c r="WVV80" s="1354"/>
      <c r="WVW80" s="1354"/>
      <c r="WVX80" s="1354"/>
      <c r="WVY80" s="1354"/>
      <c r="WVZ80" s="1354"/>
      <c r="WWA80" s="1354"/>
      <c r="WWB80" s="1354"/>
      <c r="WWC80" s="1354"/>
      <c r="WWD80" s="1354"/>
      <c r="WWE80" s="1354"/>
      <c r="WWF80" s="1354"/>
      <c r="WWG80" s="1354"/>
      <c r="WWH80" s="1354"/>
      <c r="WWI80" s="1354"/>
      <c r="WWJ80" s="1354"/>
      <c r="WWK80" s="1354"/>
      <c r="WWL80" s="1354"/>
      <c r="WWM80" s="1354"/>
      <c r="WWN80" s="1354"/>
      <c r="WWO80" s="1354"/>
      <c r="WWP80" s="1354"/>
      <c r="WWQ80" s="1354"/>
      <c r="WWR80" s="1354"/>
      <c r="WWS80" s="1354"/>
      <c r="WWT80" s="1354"/>
      <c r="WWU80" s="1354"/>
      <c r="WWV80" s="1354"/>
      <c r="WWW80" s="1354"/>
      <c r="WWX80" s="1354"/>
      <c r="WWY80" s="1354"/>
      <c r="WWZ80" s="1354"/>
      <c r="WXA80" s="1354"/>
      <c r="WXB80" s="1354"/>
      <c r="WXC80" s="1354"/>
      <c r="WXD80" s="1354"/>
      <c r="WXE80" s="1354"/>
      <c r="WXF80" s="1354"/>
      <c r="WXG80" s="1354"/>
      <c r="WXH80" s="1354"/>
      <c r="WXI80" s="1354"/>
      <c r="WXJ80" s="1354"/>
      <c r="WXK80" s="1354"/>
      <c r="WXL80" s="1354"/>
      <c r="WXM80" s="1354"/>
      <c r="WXN80" s="1354"/>
      <c r="WXO80" s="1354"/>
      <c r="WXP80" s="1354"/>
      <c r="WXQ80" s="1354"/>
      <c r="WXR80" s="1354"/>
      <c r="WXS80" s="1354"/>
      <c r="WXT80" s="1354"/>
      <c r="WXU80" s="1354"/>
      <c r="WXV80" s="1354"/>
      <c r="WXW80" s="1354"/>
      <c r="WXX80" s="1354"/>
      <c r="WXY80" s="1354"/>
      <c r="WXZ80" s="1354"/>
      <c r="WYA80" s="1354"/>
      <c r="WYB80" s="1354"/>
      <c r="WYC80" s="1354"/>
      <c r="WYD80" s="1354"/>
      <c r="WYE80" s="1354"/>
      <c r="WYF80" s="1354"/>
      <c r="WYG80" s="1354"/>
      <c r="WYH80" s="1354"/>
      <c r="WYI80" s="1354"/>
      <c r="WYJ80" s="1354"/>
      <c r="WYK80" s="1354"/>
      <c r="WYL80" s="1354"/>
      <c r="WYM80" s="1354"/>
      <c r="WYN80" s="1354"/>
      <c r="WYO80" s="1354"/>
      <c r="WYP80" s="1354"/>
      <c r="WYQ80" s="1354"/>
      <c r="WYR80" s="1354"/>
      <c r="WYS80" s="1354"/>
      <c r="WYT80" s="1354"/>
      <c r="WYU80" s="1354"/>
      <c r="WYV80" s="1354"/>
      <c r="WYW80" s="1354"/>
      <c r="WYX80" s="1354"/>
      <c r="WYY80" s="1354"/>
      <c r="WYZ80" s="1354"/>
      <c r="WZA80" s="1354"/>
      <c r="WZB80" s="1354"/>
      <c r="WZC80" s="1354"/>
      <c r="WZD80" s="1354"/>
      <c r="WZE80" s="1354"/>
      <c r="WZF80" s="1354"/>
      <c r="WZG80" s="1354"/>
      <c r="WZH80" s="1354"/>
      <c r="WZI80" s="1354"/>
      <c r="WZJ80" s="1354"/>
      <c r="WZK80" s="1354"/>
      <c r="WZL80" s="1354"/>
      <c r="WZM80" s="1354"/>
      <c r="WZN80" s="1354"/>
      <c r="WZO80" s="1354"/>
      <c r="WZP80" s="1354"/>
      <c r="WZQ80" s="1354"/>
      <c r="WZR80" s="1354"/>
      <c r="WZS80" s="1354"/>
      <c r="WZT80" s="1354"/>
      <c r="WZU80" s="1354"/>
      <c r="WZV80" s="1354"/>
      <c r="WZW80" s="1354"/>
      <c r="WZX80" s="1354"/>
      <c r="WZY80" s="1354"/>
      <c r="WZZ80" s="1354"/>
      <c r="XAA80" s="1354"/>
      <c r="XAB80" s="1354"/>
      <c r="XAC80" s="1354"/>
      <c r="XAD80" s="1354"/>
      <c r="XAE80" s="1354"/>
      <c r="XAF80" s="1354"/>
      <c r="XAG80" s="1354"/>
      <c r="XAH80" s="1354"/>
      <c r="XAI80" s="1354"/>
      <c r="XAJ80" s="1354"/>
      <c r="XAK80" s="1354"/>
      <c r="XAL80" s="1354"/>
      <c r="XAM80" s="1354"/>
      <c r="XAN80" s="1354"/>
      <c r="XAO80" s="1354"/>
      <c r="XAP80" s="1354"/>
      <c r="XAQ80" s="1354"/>
      <c r="XAR80" s="1354"/>
      <c r="XAS80" s="1354"/>
      <c r="XAT80" s="1354"/>
      <c r="XAU80" s="1354"/>
      <c r="XAV80" s="1354"/>
      <c r="XAW80" s="1354"/>
      <c r="XAX80" s="1354"/>
      <c r="XAY80" s="1354"/>
      <c r="XAZ80" s="1354"/>
      <c r="XBA80" s="1354"/>
      <c r="XBB80" s="1354"/>
      <c r="XBC80" s="1354"/>
      <c r="XBD80" s="1354"/>
      <c r="XBE80" s="1354"/>
      <c r="XBF80" s="1354"/>
      <c r="XBG80" s="1354"/>
      <c r="XBH80" s="1354"/>
      <c r="XBI80" s="1354"/>
      <c r="XBJ80" s="1354"/>
      <c r="XBK80" s="1354"/>
      <c r="XBL80" s="1354"/>
      <c r="XBM80" s="1354"/>
      <c r="XBN80" s="1354"/>
      <c r="XBO80" s="1354"/>
      <c r="XBP80" s="1354"/>
      <c r="XBQ80" s="1354"/>
      <c r="XBR80" s="1354"/>
      <c r="XBS80" s="1354"/>
      <c r="XBT80" s="1354"/>
      <c r="XBU80" s="1354"/>
      <c r="XBV80" s="1354"/>
      <c r="XBW80" s="1354"/>
      <c r="XBX80" s="1354"/>
      <c r="XBY80" s="1354"/>
      <c r="XBZ80" s="1354"/>
      <c r="XCA80" s="1354"/>
      <c r="XCB80" s="1354"/>
      <c r="XCC80" s="1354"/>
      <c r="XCD80" s="1354"/>
      <c r="XCE80" s="1354"/>
      <c r="XCF80" s="1354"/>
      <c r="XCG80" s="1354"/>
      <c r="XCH80" s="1354"/>
      <c r="XCI80" s="1354"/>
      <c r="XCJ80" s="1354"/>
      <c r="XCK80" s="1354"/>
      <c r="XCL80" s="1354"/>
      <c r="XCM80" s="1354"/>
      <c r="XCN80" s="1354"/>
      <c r="XCO80" s="1354"/>
      <c r="XCP80" s="1354"/>
      <c r="XCQ80" s="1354"/>
      <c r="XCR80" s="1354"/>
      <c r="XCS80" s="1354"/>
      <c r="XCT80" s="1354"/>
      <c r="XCU80" s="1354"/>
      <c r="XCV80" s="1354"/>
      <c r="XCW80" s="1354"/>
      <c r="XCX80" s="1354"/>
      <c r="XCY80" s="1354"/>
      <c r="XCZ80" s="1354"/>
      <c r="XDA80" s="1354"/>
      <c r="XDB80" s="1354"/>
      <c r="XDC80" s="1354"/>
      <c r="XDD80" s="1354"/>
      <c r="XDE80" s="1354"/>
      <c r="XDF80" s="1354"/>
      <c r="XDG80" s="1354"/>
      <c r="XDH80" s="1354"/>
      <c r="XDI80" s="1354"/>
      <c r="XDJ80" s="1354"/>
      <c r="XDK80" s="1354"/>
      <c r="XDL80" s="1354"/>
      <c r="XDM80" s="1354"/>
      <c r="XDN80" s="1354"/>
      <c r="XDO80" s="1354"/>
      <c r="XDP80" s="1354"/>
      <c r="XDQ80" s="1354"/>
      <c r="XDR80" s="1354"/>
      <c r="XDS80" s="1354"/>
      <c r="XDT80" s="1354"/>
      <c r="XDU80" s="1354"/>
      <c r="XDV80" s="1354"/>
      <c r="XDW80" s="1354"/>
      <c r="XDX80" s="1354"/>
      <c r="XDY80" s="1354"/>
      <c r="XDZ80" s="1354"/>
      <c r="XEA80" s="1354"/>
      <c r="XEB80" s="1354"/>
      <c r="XEC80" s="1354"/>
      <c r="XED80" s="1354"/>
      <c r="XEE80" s="1354"/>
      <c r="XEF80" s="1354"/>
      <c r="XEG80" s="1354"/>
      <c r="XEH80" s="1354"/>
      <c r="XEI80" s="1354"/>
      <c r="XEJ80" s="1354"/>
      <c r="XEK80" s="1354"/>
      <c r="XEL80" s="1354"/>
      <c r="XEM80" s="1354"/>
      <c r="XEN80" s="1354"/>
      <c r="XEO80" s="1354"/>
      <c r="XEP80" s="1354"/>
      <c r="XEQ80" s="1354"/>
      <c r="XER80" s="1354"/>
      <c r="XES80" s="1354"/>
      <c r="XET80" s="1354"/>
      <c r="XEU80" s="1354"/>
      <c r="XEV80" s="1354"/>
      <c r="XEW80" s="1354"/>
    </row>
    <row r="81" spans="1:16" s="561" customFormat="1" ht="15" customHeight="1" x14ac:dyDescent="0.25">
      <c r="A81" s="625"/>
      <c r="B81" s="1666" t="s">
        <v>63</v>
      </c>
      <c r="C81" s="1667" t="s">
        <v>64</v>
      </c>
      <c r="D81" s="548" t="str">
        <f>CONCATENATE("Column ", LEFT(ADDRESS(ROW(LCR!D1),COLUMN(LCR!D1),4), 1))</f>
        <v>Column D</v>
      </c>
      <c r="E81" s="548" t="str">
        <f>CONCATENATE("Column ", LEFT(ADDRESS(ROW(LCR!E1),COLUMN(LCR!E1),4), 1))</f>
        <v>Column E</v>
      </c>
      <c r="F81" s="548" t="str">
        <f>CONCATENATE("Column ", LEFT(ADDRESS(ROW(LCR!F1),COLUMN(LCR!F1),4), 1))</f>
        <v>Column F</v>
      </c>
      <c r="G81" s="1283" t="str">
        <f>CONCATENATE("Column ", LEFT(ADDRESS(ROW(LCR!G1),COLUMN(LCR!G1),4), 1))</f>
        <v>Column G</v>
      </c>
      <c r="H81" s="1107"/>
      <c r="I81" s="1107"/>
      <c r="J81" s="1107"/>
      <c r="K81" s="1107"/>
      <c r="L81" s="1107"/>
      <c r="M81" s="1107"/>
      <c r="N81" s="1107"/>
      <c r="O81" s="1107"/>
      <c r="P81" s="730"/>
    </row>
    <row r="82" spans="1:16" s="561" customFormat="1" ht="15" customHeight="1" x14ac:dyDescent="0.25">
      <c r="A82" s="625"/>
      <c r="B82" s="704" t="s">
        <v>163</v>
      </c>
      <c r="C82" s="705" t="str">
        <f>LCR!B9</f>
        <v>Check: row 8 ≤ row 7</v>
      </c>
      <c r="D82" s="481" t="str">
        <f>LCR!D9</f>
        <v>Pass</v>
      </c>
      <c r="E82" s="476"/>
      <c r="F82" s="476"/>
      <c r="G82" s="482"/>
      <c r="H82" s="1107"/>
      <c r="I82" s="1107"/>
      <c r="J82" s="1107"/>
      <c r="K82" s="1107"/>
      <c r="L82" s="1107"/>
      <c r="M82" s="1107"/>
      <c r="N82" s="1107"/>
      <c r="O82" s="1107"/>
      <c r="P82" s="730"/>
    </row>
    <row r="83" spans="1:16" s="561" customFormat="1" ht="15" customHeight="1" x14ac:dyDescent="0.25">
      <c r="A83" s="625"/>
      <c r="B83" s="633" t="s">
        <v>164</v>
      </c>
      <c r="C83" s="678" t="str">
        <f>LCR!B59</f>
        <v>Check: row 58 ≤ row 57</v>
      </c>
      <c r="D83" s="689" t="str">
        <f>LCR!D59</f>
        <v>Pass</v>
      </c>
      <c r="E83" s="154" t="str">
        <f>LCR!E59</f>
        <v>Pass</v>
      </c>
      <c r="F83" s="154" t="str">
        <f>LCR!F59</f>
        <v>Pass</v>
      </c>
      <c r="G83" s="342" t="str">
        <f>LCR!G59</f>
        <v>Pass</v>
      </c>
      <c r="H83" s="1107"/>
      <c r="I83" s="1107"/>
      <c r="J83" s="1107"/>
      <c r="K83" s="1107"/>
      <c r="L83" s="1107"/>
      <c r="M83" s="1107"/>
      <c r="N83" s="1107"/>
      <c r="O83" s="1107"/>
      <c r="P83" s="730"/>
    </row>
    <row r="84" spans="1:16" s="561" customFormat="1" ht="15" customHeight="1" x14ac:dyDescent="0.25">
      <c r="A84" s="625"/>
      <c r="B84" s="633" t="s">
        <v>164</v>
      </c>
      <c r="C84" s="678" t="str">
        <f>LCR!B62</f>
        <v>Check: row 61 ≤ row 60</v>
      </c>
      <c r="D84" s="154" t="str">
        <f>LCR!D62</f>
        <v>Pass</v>
      </c>
      <c r="E84" s="154" t="str">
        <f>LCR!E62</f>
        <v>Pass</v>
      </c>
      <c r="F84" s="154" t="str">
        <f>LCR!F62</f>
        <v>Pass</v>
      </c>
      <c r="G84" s="342" t="str">
        <f>LCR!G62</f>
        <v>Pass</v>
      </c>
      <c r="H84" s="1107"/>
      <c r="I84" s="1107"/>
      <c r="J84" s="1107"/>
      <c r="K84" s="1107"/>
      <c r="L84" s="1107"/>
      <c r="M84" s="1107"/>
      <c r="N84" s="1107"/>
      <c r="O84" s="1107"/>
      <c r="P84" s="730"/>
    </row>
    <row r="85" spans="1:16" s="561" customFormat="1" ht="15" customHeight="1" x14ac:dyDescent="0.25">
      <c r="A85" s="625"/>
      <c r="B85" s="633" t="s">
        <v>165</v>
      </c>
      <c r="C85" s="678" t="str">
        <f>LCR!B171</f>
        <v>Check: row 170 ≤ sum of rows 163 and 164</v>
      </c>
      <c r="D85" s="154" t="str">
        <f>LCR!D171</f>
        <v>Pass</v>
      </c>
      <c r="E85" s="279"/>
      <c r="F85" s="279"/>
      <c r="G85" s="475"/>
      <c r="H85" s="1107"/>
      <c r="I85" s="1107"/>
      <c r="J85" s="1107"/>
      <c r="K85" s="1107"/>
      <c r="L85" s="1107"/>
      <c r="M85" s="1107"/>
      <c r="N85" s="1107"/>
      <c r="O85" s="1107"/>
      <c r="P85" s="730"/>
    </row>
    <row r="86" spans="1:16" s="561" customFormat="1" ht="15" customHeight="1" x14ac:dyDescent="0.25">
      <c r="A86" s="625"/>
      <c r="B86" s="633" t="s">
        <v>165</v>
      </c>
      <c r="C86" s="678" t="str">
        <f>LCR!B173</f>
        <v>Check: row 172 ≤ sum of rows 163 and 164</v>
      </c>
      <c r="D86" s="154" t="str">
        <f>LCR!D173</f>
        <v>Pass</v>
      </c>
      <c r="E86" s="279"/>
      <c r="F86" s="279"/>
      <c r="G86" s="475"/>
      <c r="H86" s="1107"/>
      <c r="I86" s="1107"/>
      <c r="J86" s="1107"/>
      <c r="K86" s="1107"/>
      <c r="L86" s="1107"/>
      <c r="M86" s="1107"/>
      <c r="N86" s="1107"/>
      <c r="O86" s="1107"/>
      <c r="P86" s="730"/>
    </row>
    <row r="87" spans="1:16" s="561" customFormat="1" ht="15" customHeight="1" x14ac:dyDescent="0.25">
      <c r="A87" s="625"/>
      <c r="B87" s="633" t="s">
        <v>165</v>
      </c>
      <c r="C87" s="678" t="str">
        <f>LCR!B175</f>
        <v>Check: row 174 ≤ sum of rows 156 to 164</v>
      </c>
      <c r="D87" s="154" t="str">
        <f>LCR!D175</f>
        <v>Pass</v>
      </c>
      <c r="E87" s="279"/>
      <c r="F87" s="279"/>
      <c r="G87" s="475"/>
      <c r="H87" s="1107"/>
      <c r="I87" s="1107"/>
      <c r="J87" s="1107"/>
      <c r="K87" s="1107"/>
      <c r="L87" s="1107"/>
      <c r="M87" s="1107"/>
      <c r="N87" s="1107"/>
      <c r="O87" s="1107"/>
      <c r="P87" s="730"/>
    </row>
    <row r="88" spans="1:16" s="561" customFormat="1" ht="15" customHeight="1" x14ac:dyDescent="0.25">
      <c r="A88" s="625"/>
      <c r="B88" s="633" t="s">
        <v>98</v>
      </c>
      <c r="C88" s="678" t="str">
        <f>LCR!B181</f>
        <v>Check: row 180 ≤ row 179</v>
      </c>
      <c r="D88" s="154" t="str">
        <f>LCR!D181</f>
        <v>Pass</v>
      </c>
      <c r="E88" s="154" t="str">
        <f>LCR!E181</f>
        <v>Pass</v>
      </c>
      <c r="F88" s="279"/>
      <c r="G88" s="475"/>
      <c r="H88" s="1107"/>
      <c r="I88" s="1107"/>
      <c r="J88" s="1107"/>
      <c r="K88" s="1107"/>
      <c r="L88" s="1107"/>
      <c r="M88" s="1107"/>
      <c r="N88" s="1107"/>
      <c r="O88" s="1107"/>
      <c r="P88" s="730"/>
    </row>
    <row r="89" spans="1:16" s="561" customFormat="1" ht="15" customHeight="1" x14ac:dyDescent="0.25">
      <c r="A89" s="625"/>
      <c r="B89" s="633" t="s">
        <v>98</v>
      </c>
      <c r="C89" s="678" t="str">
        <f>LCR!B184</f>
        <v>Check: row 183 ≤ row 182</v>
      </c>
      <c r="D89" s="154" t="str">
        <f>LCR!D184</f>
        <v>Pass</v>
      </c>
      <c r="E89" s="154" t="str">
        <f>LCR!E184</f>
        <v>Pass</v>
      </c>
      <c r="F89" s="279"/>
      <c r="G89" s="475"/>
      <c r="H89" s="1107"/>
      <c r="I89" s="1107"/>
      <c r="J89" s="1107"/>
      <c r="K89" s="1107"/>
      <c r="L89" s="1107"/>
      <c r="M89" s="1107"/>
      <c r="N89" s="1107"/>
      <c r="O89" s="1107"/>
      <c r="P89" s="730"/>
    </row>
    <row r="90" spans="1:16" s="561" customFormat="1" ht="15" customHeight="1" x14ac:dyDescent="0.25">
      <c r="A90" s="625"/>
      <c r="B90" s="633" t="s">
        <v>98</v>
      </c>
      <c r="C90" s="678" t="str">
        <f>LCR!B187</f>
        <v>Check: row 186 ≤ row 185</v>
      </c>
      <c r="D90" s="154" t="str">
        <f>LCR!D187</f>
        <v>Pass</v>
      </c>
      <c r="E90" s="154" t="str">
        <f>LCR!E187</f>
        <v>Pass</v>
      </c>
      <c r="F90" s="279"/>
      <c r="G90" s="475"/>
      <c r="H90" s="1107"/>
      <c r="I90" s="1107"/>
      <c r="J90" s="1107"/>
      <c r="K90" s="1107"/>
      <c r="L90" s="1107"/>
      <c r="M90" s="1107"/>
      <c r="N90" s="1107"/>
      <c r="O90" s="1107"/>
      <c r="P90" s="730"/>
    </row>
    <row r="91" spans="1:16" s="561" customFormat="1" ht="15" customHeight="1" x14ac:dyDescent="0.25">
      <c r="A91" s="625"/>
      <c r="B91" s="633" t="s">
        <v>98</v>
      </c>
      <c r="C91" s="678" t="str">
        <f>LCR!B190</f>
        <v>Check: row 189 ≤ row 188</v>
      </c>
      <c r="D91" s="154" t="str">
        <f>LCR!D190</f>
        <v>Pass</v>
      </c>
      <c r="E91" s="154" t="str">
        <f>LCR!E190</f>
        <v>Pass</v>
      </c>
      <c r="F91" s="279"/>
      <c r="G91" s="475"/>
      <c r="H91" s="1107"/>
      <c r="I91" s="1107"/>
      <c r="J91" s="1107"/>
      <c r="K91" s="1107"/>
      <c r="L91" s="1107"/>
      <c r="M91" s="1107"/>
      <c r="N91" s="1107"/>
      <c r="O91" s="1107"/>
      <c r="P91" s="730"/>
    </row>
    <row r="92" spans="1:16" s="561" customFormat="1" ht="15" customHeight="1" x14ac:dyDescent="0.25">
      <c r="A92" s="783"/>
      <c r="B92" s="633" t="s">
        <v>98</v>
      </c>
      <c r="C92" s="678" t="str">
        <f>LCR!B194</f>
        <v>Check: row 193 ≤ row 192</v>
      </c>
      <c r="D92" s="154" t="str">
        <f>LCR!D194</f>
        <v>Pass</v>
      </c>
      <c r="E92" s="154" t="str">
        <f>LCR!E194</f>
        <v>Pass</v>
      </c>
      <c r="F92" s="279"/>
      <c r="G92" s="475"/>
      <c r="P92" s="730"/>
    </row>
    <row r="93" spans="1:16" s="561" customFormat="1" ht="15" customHeight="1" x14ac:dyDescent="0.25">
      <c r="A93" s="783"/>
      <c r="B93" s="633" t="s">
        <v>98</v>
      </c>
      <c r="C93" s="678" t="str">
        <f>LCR!B197</f>
        <v>Check: row 196 ≤ row 195</v>
      </c>
      <c r="D93" s="154" t="str">
        <f>LCR!D197</f>
        <v>Pass</v>
      </c>
      <c r="E93" s="154" t="str">
        <f>LCR!E197</f>
        <v>Pass</v>
      </c>
      <c r="F93" s="279"/>
      <c r="G93" s="475"/>
      <c r="P93" s="730"/>
    </row>
    <row r="94" spans="1:16" s="561" customFormat="1" ht="15" customHeight="1" x14ac:dyDescent="0.25">
      <c r="A94" s="783"/>
      <c r="B94" s="633" t="s">
        <v>98</v>
      </c>
      <c r="C94" s="678" t="str">
        <f>LCR!B200</f>
        <v>Check: row 199 ≤ row 198</v>
      </c>
      <c r="D94" s="154" t="str">
        <f>LCR!D200</f>
        <v>Pass</v>
      </c>
      <c r="E94" s="154" t="str">
        <f>LCR!E200</f>
        <v>Pass</v>
      </c>
      <c r="F94" s="279"/>
      <c r="G94" s="475"/>
      <c r="P94" s="730"/>
    </row>
    <row r="95" spans="1:16" s="561" customFormat="1" ht="15" customHeight="1" x14ac:dyDescent="0.25">
      <c r="A95" s="783"/>
      <c r="B95" s="633" t="s">
        <v>98</v>
      </c>
      <c r="C95" s="678" t="str">
        <f>LCR!B204</f>
        <v>Check: row 203 ≤ row 202</v>
      </c>
      <c r="D95" s="154" t="str">
        <f>LCR!D204</f>
        <v>Pass</v>
      </c>
      <c r="E95" s="154" t="str">
        <f>LCR!E204</f>
        <v>Pass</v>
      </c>
      <c r="F95" s="279"/>
      <c r="G95" s="475"/>
      <c r="P95" s="730"/>
    </row>
    <row r="96" spans="1:16" s="561" customFormat="1" ht="15" customHeight="1" x14ac:dyDescent="0.25">
      <c r="A96" s="783"/>
      <c r="B96" s="633" t="s">
        <v>98</v>
      </c>
      <c r="C96" s="678" t="str">
        <f>LCR!B207</f>
        <v>Check: row 206 ≤ row 205</v>
      </c>
      <c r="D96" s="154" t="str">
        <f>LCR!D207</f>
        <v>Pass</v>
      </c>
      <c r="E96" s="154" t="str">
        <f>LCR!E207</f>
        <v>Pass</v>
      </c>
      <c r="F96" s="279"/>
      <c r="G96" s="475"/>
      <c r="P96" s="730"/>
    </row>
    <row r="97" spans="1:16" s="561" customFormat="1" ht="15" customHeight="1" x14ac:dyDescent="0.25">
      <c r="A97" s="783"/>
      <c r="B97" s="633" t="s">
        <v>99</v>
      </c>
      <c r="C97" s="678" t="str">
        <f>LCR!B278</f>
        <v>Check: row 277 ≤ row 276</v>
      </c>
      <c r="D97" s="154" t="str">
        <f>LCR!D278</f>
        <v>Pass</v>
      </c>
      <c r="E97" s="154" t="str">
        <f>LCR!E278</f>
        <v>Pass</v>
      </c>
      <c r="F97" s="279"/>
      <c r="G97" s="475"/>
      <c r="P97" s="730"/>
    </row>
    <row r="98" spans="1:16" s="561" customFormat="1" ht="15" customHeight="1" x14ac:dyDescent="0.25">
      <c r="A98" s="783"/>
      <c r="B98" s="633" t="s">
        <v>99</v>
      </c>
      <c r="C98" s="678" t="str">
        <f>LCR!B281</f>
        <v>Check: row 280 ≤ row 279</v>
      </c>
      <c r="D98" s="154" t="str">
        <f>LCR!D281</f>
        <v>Pass</v>
      </c>
      <c r="E98" s="154" t="str">
        <f>LCR!E281</f>
        <v>Pass</v>
      </c>
      <c r="F98" s="279"/>
      <c r="G98" s="475"/>
      <c r="P98" s="730"/>
    </row>
    <row r="99" spans="1:16" s="561" customFormat="1" ht="15" customHeight="1" x14ac:dyDescent="0.25">
      <c r="A99" s="783"/>
      <c r="B99" s="633" t="s">
        <v>99</v>
      </c>
      <c r="C99" s="678" t="str">
        <f>LCR!B284</f>
        <v>Check: row 283 ≤ row 282</v>
      </c>
      <c r="D99" s="154" t="str">
        <f>LCR!D284</f>
        <v>Pass</v>
      </c>
      <c r="E99" s="154" t="str">
        <f>LCR!E284</f>
        <v>Pass</v>
      </c>
      <c r="F99" s="279"/>
      <c r="G99" s="475"/>
      <c r="P99" s="730"/>
    </row>
    <row r="100" spans="1:16" s="561" customFormat="1" ht="15" customHeight="1" x14ac:dyDescent="0.25">
      <c r="A100" s="783"/>
      <c r="B100" s="633" t="s">
        <v>99</v>
      </c>
      <c r="C100" s="678" t="str">
        <f>LCR!B287</f>
        <v>Check: row 286 ≤ row 285</v>
      </c>
      <c r="D100" s="154" t="str">
        <f>LCR!D287</f>
        <v>Pass</v>
      </c>
      <c r="E100" s="154" t="str">
        <f>LCR!E287</f>
        <v>Pass</v>
      </c>
      <c r="F100" s="279"/>
      <c r="G100" s="475"/>
      <c r="P100" s="730"/>
    </row>
    <row r="101" spans="1:16" s="561" customFormat="1" ht="15" customHeight="1" x14ac:dyDescent="0.25">
      <c r="A101" s="783"/>
      <c r="B101" s="633" t="s">
        <v>100</v>
      </c>
      <c r="C101" s="678" t="str">
        <f>LCR!B334</f>
        <v>Check: row 333 ≤ row 332</v>
      </c>
      <c r="D101" s="154" t="str">
        <f>LCR!D334</f>
        <v>Pass</v>
      </c>
      <c r="E101" s="154" t="str">
        <f>LCR!E334</f>
        <v>Pass</v>
      </c>
      <c r="F101" s="279"/>
      <c r="G101" s="475"/>
      <c r="P101" s="730"/>
    </row>
    <row r="102" spans="1:16" s="561" customFormat="1" ht="15" customHeight="1" x14ac:dyDescent="0.25">
      <c r="A102" s="783"/>
      <c r="B102" s="633" t="s">
        <v>100</v>
      </c>
      <c r="C102" s="678" t="str">
        <f>LCR!B337</f>
        <v>Check: row 336 ≤ row 335</v>
      </c>
      <c r="D102" s="154" t="str">
        <f>LCR!D337</f>
        <v>Pass</v>
      </c>
      <c r="E102" s="154" t="str">
        <f>LCR!E337</f>
        <v>Pass</v>
      </c>
      <c r="F102" s="279"/>
      <c r="G102" s="475"/>
      <c r="P102" s="730"/>
    </row>
    <row r="103" spans="1:16" s="561" customFormat="1" ht="15" customHeight="1" x14ac:dyDescent="0.25">
      <c r="A103" s="783"/>
      <c r="B103" s="633" t="s">
        <v>100</v>
      </c>
      <c r="C103" s="678" t="str">
        <f>LCR!B340</f>
        <v>Check: row 339 ≤ row 338</v>
      </c>
      <c r="D103" s="154" t="str">
        <f>LCR!D340</f>
        <v>Pass</v>
      </c>
      <c r="E103" s="154" t="str">
        <f>LCR!E340</f>
        <v>Pass</v>
      </c>
      <c r="F103" s="279"/>
      <c r="G103" s="475"/>
      <c r="P103" s="730"/>
    </row>
    <row r="104" spans="1:16" s="561" customFormat="1" ht="15" customHeight="1" x14ac:dyDescent="0.25">
      <c r="A104" s="783"/>
      <c r="B104" s="633" t="s">
        <v>100</v>
      </c>
      <c r="C104" s="678" t="str">
        <f>LCR!B343</f>
        <v>Check: row 342 ≤ row 341</v>
      </c>
      <c r="D104" s="154" t="str">
        <f>LCR!D343</f>
        <v>Pass</v>
      </c>
      <c r="E104" s="154" t="str">
        <f>LCR!E343</f>
        <v>Pass</v>
      </c>
      <c r="F104" s="279"/>
      <c r="G104" s="475"/>
      <c r="P104" s="730"/>
    </row>
    <row r="105" spans="1:16" s="561" customFormat="1" ht="15" customHeight="1" x14ac:dyDescent="0.25">
      <c r="A105" s="783"/>
      <c r="B105" s="633" t="s">
        <v>100</v>
      </c>
      <c r="C105" s="678" t="str">
        <f>LCR!B346</f>
        <v>Check: row 345 ≤ row 344</v>
      </c>
      <c r="D105" s="154" t="str">
        <f>LCR!D346</f>
        <v>Pass</v>
      </c>
      <c r="E105" s="154" t="str">
        <f>LCR!E346</f>
        <v>Pass</v>
      </c>
      <c r="F105" s="279"/>
      <c r="G105" s="475"/>
      <c r="P105" s="730"/>
    </row>
    <row r="106" spans="1:16" s="561" customFormat="1" ht="15" customHeight="1" x14ac:dyDescent="0.25">
      <c r="A106" s="783"/>
      <c r="B106" s="633" t="s">
        <v>100</v>
      </c>
      <c r="C106" s="678" t="str">
        <f>LCR!B349</f>
        <v>Check: row 348 ≤ row 347</v>
      </c>
      <c r="D106" s="154" t="str">
        <f>LCR!D349</f>
        <v>Pass</v>
      </c>
      <c r="E106" s="154" t="str">
        <f>LCR!E349</f>
        <v>Pass</v>
      </c>
      <c r="F106" s="279"/>
      <c r="G106" s="475"/>
      <c r="P106" s="730"/>
    </row>
    <row r="107" spans="1:16" s="561" customFormat="1" ht="15" customHeight="1" x14ac:dyDescent="0.25">
      <c r="A107" s="783"/>
      <c r="B107" s="633" t="s">
        <v>100</v>
      </c>
      <c r="C107" s="678" t="str">
        <f>LCR!B352</f>
        <v>Check: row 351 ≤ row 350</v>
      </c>
      <c r="D107" s="154" t="str">
        <f>LCR!D352</f>
        <v>Pass</v>
      </c>
      <c r="E107" s="154" t="str">
        <f>LCR!E352</f>
        <v>Pass</v>
      </c>
      <c r="F107" s="279"/>
      <c r="G107" s="475"/>
      <c r="P107" s="730"/>
    </row>
    <row r="108" spans="1:16" s="561" customFormat="1" ht="15" customHeight="1" x14ac:dyDescent="0.25">
      <c r="A108" s="783"/>
      <c r="B108" s="633" t="s">
        <v>100</v>
      </c>
      <c r="C108" s="678" t="str">
        <f>LCR!B355</f>
        <v>Check: row 354 ≤ row 353</v>
      </c>
      <c r="D108" s="154" t="str">
        <f>LCR!D355</f>
        <v>Pass</v>
      </c>
      <c r="E108" s="154" t="str">
        <f>LCR!E355</f>
        <v>Pass</v>
      </c>
      <c r="F108" s="279"/>
      <c r="G108" s="475"/>
      <c r="P108" s="730"/>
    </row>
    <row r="109" spans="1:16" s="561" customFormat="1" ht="15" customHeight="1" x14ac:dyDescent="0.25">
      <c r="A109" s="783"/>
      <c r="B109" s="633" t="s">
        <v>100</v>
      </c>
      <c r="C109" s="678" t="str">
        <f>LCR!B358</f>
        <v>Check: row 357 ≤ row 356</v>
      </c>
      <c r="D109" s="154" t="str">
        <f>LCR!D358</f>
        <v>Pass</v>
      </c>
      <c r="E109" s="154" t="str">
        <f>LCR!E358</f>
        <v>Pass</v>
      </c>
      <c r="F109" s="279"/>
      <c r="G109" s="475"/>
      <c r="P109" s="730"/>
    </row>
    <row r="110" spans="1:16" s="561" customFormat="1" ht="15" customHeight="1" x14ac:dyDescent="0.25">
      <c r="A110" s="783"/>
      <c r="B110" s="633" t="s">
        <v>100</v>
      </c>
      <c r="C110" s="678" t="str">
        <f>LCR!B361</f>
        <v>Check: row 360 ≤ row 359</v>
      </c>
      <c r="D110" s="154" t="str">
        <f>LCR!D361</f>
        <v>Pass</v>
      </c>
      <c r="E110" s="154" t="str">
        <f>LCR!E361</f>
        <v>Pass</v>
      </c>
      <c r="F110" s="279"/>
      <c r="G110" s="475"/>
      <c r="P110" s="730"/>
    </row>
    <row r="111" spans="1:16" s="561" customFormat="1" ht="15" customHeight="1" x14ac:dyDescent="0.25">
      <c r="A111" s="783"/>
      <c r="B111" s="633" t="s">
        <v>100</v>
      </c>
      <c r="C111" s="678" t="str">
        <f>LCR!B364</f>
        <v>Check: row 363 ≤ row 362</v>
      </c>
      <c r="D111" s="154" t="str">
        <f>LCR!D364</f>
        <v>Pass</v>
      </c>
      <c r="E111" s="154" t="str">
        <f>LCR!E364</f>
        <v>Pass</v>
      </c>
      <c r="F111" s="279"/>
      <c r="G111" s="475"/>
      <c r="P111" s="730"/>
    </row>
    <row r="112" spans="1:16" s="561" customFormat="1" ht="15" customHeight="1" x14ac:dyDescent="0.25">
      <c r="A112" s="783"/>
      <c r="B112" s="633" t="s">
        <v>100</v>
      </c>
      <c r="C112" s="678" t="str">
        <f>LCR!B367</f>
        <v>Check: row 366 ≤ row 365</v>
      </c>
      <c r="D112" s="154" t="str">
        <f>LCR!D367</f>
        <v>Pass</v>
      </c>
      <c r="E112" s="154" t="str">
        <f>LCR!E367</f>
        <v>Pass</v>
      </c>
      <c r="F112" s="279"/>
      <c r="G112" s="475"/>
      <c r="P112" s="730"/>
    </row>
    <row r="113" spans="1:16" s="561" customFormat="1" ht="15" customHeight="1" x14ac:dyDescent="0.25">
      <c r="A113" s="783"/>
      <c r="B113" s="633" t="s">
        <v>100</v>
      </c>
      <c r="C113" s="678" t="str">
        <f>LCR!B370</f>
        <v>Check: row 369 ≤ row 368</v>
      </c>
      <c r="D113" s="154" t="str">
        <f>LCR!D370</f>
        <v>Pass</v>
      </c>
      <c r="E113" s="154" t="str">
        <f>LCR!E370</f>
        <v>Pass</v>
      </c>
      <c r="F113" s="279"/>
      <c r="G113" s="475"/>
      <c r="P113" s="730"/>
    </row>
    <row r="114" spans="1:16" s="561" customFormat="1" ht="15" customHeight="1" x14ac:dyDescent="0.25">
      <c r="A114" s="783"/>
      <c r="B114" s="633" t="s">
        <v>100</v>
      </c>
      <c r="C114" s="678" t="str">
        <f>LCR!B373</f>
        <v>Check: row 372 ≤ row 371</v>
      </c>
      <c r="D114" s="154" t="str">
        <f>LCR!D373</f>
        <v>Pass</v>
      </c>
      <c r="E114" s="154" t="str">
        <f>LCR!E373</f>
        <v>Pass</v>
      </c>
      <c r="F114" s="279"/>
      <c r="G114" s="475"/>
      <c r="P114" s="730"/>
    </row>
    <row r="115" spans="1:16" s="561" customFormat="1" ht="15" customHeight="1" x14ac:dyDescent="0.25">
      <c r="A115" s="783"/>
      <c r="B115" s="633" t="s">
        <v>100</v>
      </c>
      <c r="C115" s="678" t="str">
        <f>LCR!B376</f>
        <v>Check: row 375 ≤ row 374</v>
      </c>
      <c r="D115" s="154" t="str">
        <f>LCR!D376</f>
        <v>Pass</v>
      </c>
      <c r="E115" s="154" t="str">
        <f>LCR!E376</f>
        <v>Pass</v>
      </c>
      <c r="F115" s="279"/>
      <c r="G115" s="475"/>
      <c r="P115" s="730"/>
    </row>
    <row r="116" spans="1:16" s="561" customFormat="1" ht="15" customHeight="1" x14ac:dyDescent="0.25">
      <c r="A116" s="783"/>
      <c r="B116" s="633" t="s">
        <v>100</v>
      </c>
      <c r="C116" s="678" t="str">
        <f>LCR!B379</f>
        <v>Check: row 378 ≤ row 377</v>
      </c>
      <c r="D116" s="154" t="str">
        <f>LCR!D379</f>
        <v>Pass</v>
      </c>
      <c r="E116" s="154" t="str">
        <f>LCR!E379</f>
        <v>Pass</v>
      </c>
      <c r="F116" s="279"/>
      <c r="G116" s="475"/>
      <c r="P116" s="730"/>
    </row>
    <row r="117" spans="1:16" s="561" customFormat="1" ht="15" customHeight="1" x14ac:dyDescent="0.25">
      <c r="A117" s="783"/>
      <c r="B117" s="633" t="s">
        <v>100</v>
      </c>
      <c r="C117" s="678" t="str">
        <f>LCR!B382</f>
        <v>Check: row 381 ≤ row 380</v>
      </c>
      <c r="D117" s="154" t="str">
        <f>LCR!D382</f>
        <v>Pass</v>
      </c>
      <c r="E117" s="154" t="str">
        <f>LCR!E382</f>
        <v>Pass</v>
      </c>
      <c r="F117" s="279"/>
      <c r="G117" s="475"/>
      <c r="P117" s="730"/>
    </row>
    <row r="118" spans="1:16" s="561" customFormat="1" ht="15" customHeight="1" x14ac:dyDescent="0.25">
      <c r="A118" s="783"/>
      <c r="B118" s="633" t="s">
        <v>100</v>
      </c>
      <c r="C118" s="678" t="str">
        <f>LCR!B385</f>
        <v>Check: row 384 ≤ row 383</v>
      </c>
      <c r="D118" s="154" t="str">
        <f>LCR!D385</f>
        <v>Pass</v>
      </c>
      <c r="E118" s="154" t="str">
        <f>LCR!E385</f>
        <v>Pass</v>
      </c>
      <c r="F118" s="279"/>
      <c r="G118" s="475"/>
      <c r="P118" s="730"/>
    </row>
    <row r="119" spans="1:16" s="561" customFormat="1" ht="15" customHeight="1" x14ac:dyDescent="0.25">
      <c r="A119" s="783"/>
      <c r="B119" s="633" t="s">
        <v>100</v>
      </c>
      <c r="C119" s="678" t="str">
        <f>LCR!B388</f>
        <v>Check: row 387 ≤ row 386</v>
      </c>
      <c r="D119" s="154" t="str">
        <f>LCR!D388</f>
        <v>Pass</v>
      </c>
      <c r="E119" s="154" t="str">
        <f>LCR!E388</f>
        <v>Pass</v>
      </c>
      <c r="F119" s="279"/>
      <c r="G119" s="475"/>
      <c r="P119" s="730"/>
    </row>
    <row r="120" spans="1:16" s="561" customFormat="1" ht="15" customHeight="1" x14ac:dyDescent="0.25">
      <c r="A120" s="783"/>
      <c r="B120" s="633" t="s">
        <v>100</v>
      </c>
      <c r="C120" s="678" t="str">
        <f>LCR!B391</f>
        <v>Check: row 390 ≤ row 389</v>
      </c>
      <c r="D120" s="154" t="str">
        <f>LCR!D391</f>
        <v>Pass</v>
      </c>
      <c r="E120" s="154" t="str">
        <f>LCR!E391</f>
        <v>Pass</v>
      </c>
      <c r="F120" s="279"/>
      <c r="G120" s="475"/>
      <c r="P120" s="730"/>
    </row>
    <row r="121" spans="1:16" s="561" customFormat="1" ht="15" customHeight="1" x14ac:dyDescent="0.25">
      <c r="A121" s="783"/>
      <c r="B121" s="633" t="s">
        <v>100</v>
      </c>
      <c r="C121" s="678" t="str">
        <f>LCR!B394</f>
        <v>Check: row 393 ≤ row 392</v>
      </c>
      <c r="D121" s="154" t="str">
        <f>LCR!D394</f>
        <v>Pass</v>
      </c>
      <c r="E121" s="154" t="str">
        <f>LCR!E394</f>
        <v>Pass</v>
      </c>
      <c r="F121" s="279"/>
      <c r="G121" s="475"/>
      <c r="P121" s="730"/>
    </row>
    <row r="122" spans="1:16" s="561" customFormat="1" ht="15" customHeight="1" x14ac:dyDescent="0.25">
      <c r="A122" s="783"/>
      <c r="B122" s="633" t="s">
        <v>100</v>
      </c>
      <c r="C122" s="678" t="str">
        <f>LCR!B397</f>
        <v>Check: row 396 ≤ row 395</v>
      </c>
      <c r="D122" s="154" t="str">
        <f>LCR!D397</f>
        <v>Pass</v>
      </c>
      <c r="E122" s="154" t="str">
        <f>LCR!E397</f>
        <v>Pass</v>
      </c>
      <c r="F122" s="279"/>
      <c r="G122" s="475"/>
      <c r="P122" s="730"/>
    </row>
    <row r="123" spans="1:16" s="561" customFormat="1" ht="15" customHeight="1" x14ac:dyDescent="0.25">
      <c r="A123" s="783"/>
      <c r="B123" s="633" t="s">
        <v>100</v>
      </c>
      <c r="C123" s="678" t="str">
        <f>LCR!B400</f>
        <v>Check: row 399 ≤ row 398</v>
      </c>
      <c r="D123" s="154" t="str">
        <f>LCR!D400</f>
        <v>Pass</v>
      </c>
      <c r="E123" s="154" t="str">
        <f>LCR!E400</f>
        <v>Pass</v>
      </c>
      <c r="F123" s="279"/>
      <c r="G123" s="475"/>
      <c r="P123" s="730"/>
    </row>
    <row r="124" spans="1:16" s="561" customFormat="1" ht="15" customHeight="1" x14ac:dyDescent="0.25">
      <c r="A124" s="783"/>
      <c r="B124" s="631" t="s">
        <v>100</v>
      </c>
      <c r="C124" s="1672" t="str">
        <f>LCR!B403</f>
        <v>Check: row 402 ≤ row 401</v>
      </c>
      <c r="D124" s="1755" t="str">
        <f>LCR!D403</f>
        <v>Pass</v>
      </c>
      <c r="E124" s="1755" t="str">
        <f>LCR!E403</f>
        <v>Pass</v>
      </c>
      <c r="F124" s="519"/>
      <c r="G124" s="1756"/>
      <c r="P124" s="730"/>
    </row>
    <row r="125" spans="1:16" s="561" customFormat="1" ht="15" customHeight="1" x14ac:dyDescent="0.25">
      <c r="A125" s="783"/>
      <c r="B125" s="1671" t="s">
        <v>287</v>
      </c>
      <c r="C125" s="678" t="str">
        <f>LCR!G446</f>
        <v>Check: columns D to F should add up to column C</v>
      </c>
      <c r="D125" s="279"/>
      <c r="E125" s="279"/>
      <c r="F125" s="279"/>
      <c r="G125" s="475" t="str">
        <f>LCR!G448</f>
        <v>Pass</v>
      </c>
      <c r="P125" s="730"/>
    </row>
    <row r="126" spans="1:16" s="561" customFormat="1" ht="15" customHeight="1" x14ac:dyDescent="0.25">
      <c r="A126" s="783"/>
      <c r="B126" s="1671" t="s">
        <v>287</v>
      </c>
      <c r="C126" s="678" t="str">
        <f>LCR!G446</f>
        <v>Check: columns D to F should add up to column C</v>
      </c>
      <c r="D126" s="279"/>
      <c r="E126" s="279"/>
      <c r="F126" s="279"/>
      <c r="G126" s="475" t="str">
        <f>LCR!G449</f>
        <v>Pass</v>
      </c>
      <c r="P126" s="730"/>
    </row>
    <row r="127" spans="1:16" s="561" customFormat="1" ht="15" customHeight="1" x14ac:dyDescent="0.25">
      <c r="A127" s="783"/>
      <c r="B127" s="1594" t="s">
        <v>287</v>
      </c>
      <c r="C127" s="1669" t="str">
        <f>LCR!G446</f>
        <v>Check: columns D to F should add up to column C</v>
      </c>
      <c r="D127" s="280"/>
      <c r="E127" s="280"/>
      <c r="F127" s="280"/>
      <c r="G127" s="1059" t="str">
        <f>LCR!G450</f>
        <v>Pass</v>
      </c>
      <c r="P127" s="730"/>
    </row>
    <row r="128" spans="1:16" s="561" customFormat="1" ht="15" customHeight="1" x14ac:dyDescent="0.25">
      <c r="A128" s="625"/>
      <c r="B128" s="1107"/>
      <c r="C128" s="1107"/>
      <c r="D128" s="1107"/>
      <c r="E128" s="1107"/>
      <c r="F128" s="1107"/>
      <c r="G128" s="1107"/>
      <c r="H128" s="1273"/>
      <c r="I128" s="1273"/>
      <c r="J128" s="1273"/>
      <c r="K128" s="1273"/>
      <c r="L128" s="1273"/>
      <c r="M128" s="1273"/>
      <c r="N128" s="1273"/>
      <c r="O128" s="1973"/>
      <c r="P128" s="1679"/>
    </row>
    <row r="129" spans="1:16377" s="561" customFormat="1" ht="45" customHeight="1" x14ac:dyDescent="0.25">
      <c r="A129" s="1675" t="s">
        <v>1392</v>
      </c>
      <c r="B129" s="1354"/>
      <c r="C129" s="1354"/>
      <c r="D129" s="1354"/>
      <c r="E129" s="1354"/>
      <c r="F129" s="1354"/>
      <c r="G129" s="1354"/>
      <c r="H129" s="1354"/>
      <c r="I129" s="1354"/>
      <c r="J129" s="1354"/>
      <c r="K129" s="1354"/>
      <c r="L129" s="1354"/>
      <c r="M129" s="1354"/>
      <c r="N129" s="1354"/>
      <c r="O129" s="1354"/>
      <c r="P129" s="1665"/>
      <c r="Q129" s="1354"/>
      <c r="R129" s="1354"/>
      <c r="S129" s="1354"/>
      <c r="T129" s="1354"/>
      <c r="U129" s="1354"/>
      <c r="V129" s="1354"/>
      <c r="W129" s="1354"/>
      <c r="X129" s="1354"/>
      <c r="Y129" s="1354"/>
      <c r="Z129" s="1354"/>
      <c r="AA129" s="1354"/>
      <c r="AB129" s="1354"/>
      <c r="AC129" s="1354"/>
      <c r="AD129" s="1354"/>
      <c r="AE129" s="1354"/>
      <c r="AF129" s="1354"/>
      <c r="AG129" s="1354"/>
      <c r="AH129" s="1354"/>
      <c r="AI129" s="1354"/>
      <c r="AJ129" s="1354"/>
      <c r="AK129" s="1354"/>
      <c r="AL129" s="1354"/>
      <c r="AM129" s="1354"/>
      <c r="AN129" s="1354"/>
      <c r="AO129" s="1354"/>
      <c r="AP129" s="1354"/>
      <c r="AQ129" s="1354"/>
      <c r="AR129" s="1354"/>
      <c r="AS129" s="1354"/>
      <c r="AT129" s="1354"/>
      <c r="AU129" s="1354"/>
      <c r="AV129" s="1354"/>
      <c r="AW129" s="1354"/>
      <c r="AX129" s="1354"/>
      <c r="AY129" s="1354"/>
      <c r="AZ129" s="1354"/>
      <c r="BA129" s="1354"/>
      <c r="BB129" s="1354"/>
      <c r="BC129" s="1354"/>
      <c r="BD129" s="1354"/>
      <c r="BE129" s="1354"/>
      <c r="BF129" s="1354"/>
      <c r="BG129" s="1354"/>
      <c r="BH129" s="1354"/>
      <c r="BI129" s="1354"/>
      <c r="BJ129" s="1354"/>
      <c r="BK129" s="1354"/>
      <c r="BL129" s="1354"/>
      <c r="BM129" s="1354"/>
      <c r="BN129" s="1354"/>
      <c r="BO129" s="1354"/>
      <c r="BP129" s="1354"/>
      <c r="BQ129" s="1354"/>
      <c r="BR129" s="1354"/>
      <c r="BS129" s="1354"/>
      <c r="BT129" s="1354"/>
      <c r="BU129" s="1354"/>
      <c r="BV129" s="1354"/>
      <c r="BW129" s="1354"/>
      <c r="BX129" s="1354"/>
      <c r="BY129" s="1354"/>
      <c r="BZ129" s="1354"/>
      <c r="CA129" s="1354"/>
      <c r="CB129" s="1354"/>
      <c r="CC129" s="1354"/>
      <c r="CD129" s="1354"/>
      <c r="CE129" s="1354"/>
      <c r="CF129" s="1354"/>
      <c r="CG129" s="1354"/>
      <c r="CH129" s="1354"/>
      <c r="CI129" s="1354"/>
      <c r="CJ129" s="1354"/>
      <c r="CK129" s="1354"/>
      <c r="CL129" s="1354"/>
      <c r="CM129" s="1354"/>
      <c r="CN129" s="1354"/>
      <c r="CO129" s="1354"/>
      <c r="CP129" s="1354"/>
      <c r="CQ129" s="1354"/>
      <c r="CR129" s="1354"/>
      <c r="CS129" s="1354"/>
      <c r="CT129" s="1354"/>
      <c r="CU129" s="1354"/>
      <c r="CV129" s="1354"/>
      <c r="CW129" s="1354"/>
      <c r="CX129" s="1354"/>
      <c r="CY129" s="1354"/>
      <c r="CZ129" s="1354"/>
      <c r="DA129" s="1354"/>
      <c r="DB129" s="1354"/>
      <c r="DC129" s="1354"/>
      <c r="DD129" s="1354"/>
      <c r="DE129" s="1354"/>
      <c r="DF129" s="1354"/>
      <c r="DG129" s="1354"/>
      <c r="DH129" s="1354"/>
      <c r="DI129" s="1354"/>
      <c r="DJ129" s="1354"/>
      <c r="DK129" s="1354"/>
      <c r="DL129" s="1354"/>
      <c r="DM129" s="1354"/>
      <c r="DN129" s="1354"/>
      <c r="DO129" s="1354"/>
      <c r="DP129" s="1354"/>
      <c r="DQ129" s="1354"/>
      <c r="DR129" s="1354"/>
      <c r="DS129" s="1354"/>
      <c r="DT129" s="1354"/>
      <c r="DU129" s="1354"/>
      <c r="DV129" s="1354"/>
      <c r="DW129" s="1354"/>
      <c r="DX129" s="1354"/>
      <c r="DY129" s="1354"/>
      <c r="DZ129" s="1354"/>
      <c r="EA129" s="1354"/>
      <c r="EB129" s="1354"/>
      <c r="EC129" s="1354"/>
      <c r="ED129" s="1354"/>
      <c r="EE129" s="1354"/>
      <c r="EF129" s="1354"/>
      <c r="EG129" s="1354"/>
      <c r="EH129" s="1354"/>
      <c r="EI129" s="1354"/>
      <c r="EJ129" s="1354"/>
      <c r="EK129" s="1354"/>
      <c r="EL129" s="1354"/>
      <c r="EM129" s="1354"/>
      <c r="EN129" s="1354"/>
      <c r="EO129" s="1354"/>
      <c r="EP129" s="1354"/>
      <c r="EQ129" s="1354"/>
      <c r="ER129" s="1354"/>
      <c r="ES129" s="1354"/>
      <c r="ET129" s="1354"/>
      <c r="EU129" s="1354"/>
      <c r="EV129" s="1354"/>
      <c r="EW129" s="1354"/>
      <c r="EX129" s="1354"/>
      <c r="EY129" s="1354"/>
      <c r="EZ129" s="1354"/>
      <c r="FA129" s="1354"/>
      <c r="FB129" s="1354"/>
      <c r="FC129" s="1354"/>
      <c r="FD129" s="1354"/>
      <c r="FE129" s="1354"/>
      <c r="FF129" s="1354"/>
      <c r="FG129" s="1354"/>
      <c r="FH129" s="1354"/>
      <c r="FI129" s="1354"/>
      <c r="FJ129" s="1354"/>
      <c r="FK129" s="1354"/>
      <c r="FL129" s="1354"/>
      <c r="FM129" s="1354"/>
      <c r="FN129" s="1354"/>
      <c r="FO129" s="1354"/>
      <c r="FP129" s="1354"/>
      <c r="FQ129" s="1354"/>
      <c r="FR129" s="1354"/>
      <c r="FS129" s="1354"/>
      <c r="FT129" s="1354"/>
      <c r="FU129" s="1354"/>
      <c r="FV129" s="1354"/>
      <c r="FW129" s="1354"/>
      <c r="FX129" s="1354"/>
      <c r="FY129" s="1354"/>
      <c r="FZ129" s="1354"/>
      <c r="GA129" s="1354"/>
      <c r="GB129" s="1354"/>
      <c r="GC129" s="1354"/>
      <c r="GD129" s="1354"/>
      <c r="GE129" s="1354"/>
      <c r="GF129" s="1354"/>
      <c r="GG129" s="1354"/>
      <c r="GH129" s="1354"/>
      <c r="GI129" s="1354"/>
      <c r="GJ129" s="1354"/>
      <c r="GK129" s="1354"/>
      <c r="GL129" s="1354"/>
      <c r="GM129" s="1354"/>
      <c r="GN129" s="1354"/>
      <c r="GO129" s="1354"/>
      <c r="GP129" s="1354"/>
      <c r="GQ129" s="1354"/>
      <c r="GR129" s="1354"/>
      <c r="GS129" s="1354"/>
      <c r="GT129" s="1354"/>
      <c r="GU129" s="1354"/>
      <c r="GV129" s="1354"/>
      <c r="GW129" s="1354"/>
      <c r="GX129" s="1354"/>
      <c r="GY129" s="1354"/>
      <c r="GZ129" s="1354"/>
      <c r="HA129" s="1354"/>
      <c r="HB129" s="1354"/>
      <c r="HC129" s="1354"/>
      <c r="HD129" s="1354"/>
      <c r="HE129" s="1354"/>
      <c r="HF129" s="1354"/>
      <c r="HG129" s="1354"/>
      <c r="HH129" s="1354"/>
      <c r="HI129" s="1354"/>
      <c r="HJ129" s="1354"/>
      <c r="HK129" s="1354"/>
      <c r="HL129" s="1354"/>
      <c r="HM129" s="1354"/>
      <c r="HN129" s="1354"/>
      <c r="HO129" s="1354"/>
      <c r="HP129" s="1354"/>
      <c r="HQ129" s="1354"/>
      <c r="HR129" s="1354"/>
      <c r="HS129" s="1354"/>
      <c r="HT129" s="1354"/>
      <c r="HU129" s="1354"/>
      <c r="HV129" s="1354"/>
      <c r="HW129" s="1354"/>
      <c r="HX129" s="1354"/>
      <c r="HY129" s="1354"/>
      <c r="HZ129" s="1354"/>
      <c r="IA129" s="1354"/>
      <c r="IB129" s="1354"/>
      <c r="IC129" s="1354"/>
      <c r="ID129" s="1354"/>
      <c r="IE129" s="1354"/>
      <c r="IF129" s="1354"/>
      <c r="IG129" s="1354"/>
      <c r="IH129" s="1354"/>
      <c r="II129" s="1354"/>
      <c r="IJ129" s="1354"/>
      <c r="IK129" s="1354"/>
      <c r="IL129" s="1354"/>
      <c r="IM129" s="1354"/>
      <c r="IN129" s="1354"/>
      <c r="IO129" s="1354"/>
      <c r="IP129" s="1354"/>
      <c r="IQ129" s="1354"/>
      <c r="IR129" s="1354"/>
      <c r="IS129" s="1354"/>
      <c r="IT129" s="1354"/>
      <c r="IU129" s="1354"/>
      <c r="IV129" s="1354"/>
      <c r="IW129" s="1354"/>
      <c r="IX129" s="1354"/>
      <c r="IY129" s="1354"/>
      <c r="IZ129" s="1354"/>
      <c r="JA129" s="1354"/>
      <c r="JB129" s="1354"/>
      <c r="JC129" s="1354"/>
      <c r="JD129" s="1354"/>
      <c r="JE129" s="1354"/>
      <c r="JF129" s="1354"/>
      <c r="JG129" s="1354"/>
      <c r="JH129" s="1354"/>
      <c r="JI129" s="1354"/>
      <c r="JJ129" s="1354"/>
      <c r="JK129" s="1354"/>
      <c r="JL129" s="1354"/>
      <c r="JM129" s="1354"/>
      <c r="JN129" s="1354"/>
      <c r="JO129" s="1354"/>
      <c r="JP129" s="1354"/>
      <c r="JQ129" s="1354"/>
      <c r="JR129" s="1354"/>
      <c r="JS129" s="1354"/>
      <c r="JT129" s="1354"/>
      <c r="JU129" s="1354"/>
      <c r="JV129" s="1354"/>
      <c r="JW129" s="1354"/>
      <c r="JX129" s="1354"/>
      <c r="JY129" s="1354"/>
      <c r="JZ129" s="1354"/>
      <c r="KA129" s="1354"/>
      <c r="KB129" s="1354"/>
      <c r="KC129" s="1354"/>
      <c r="KD129" s="1354"/>
      <c r="KE129" s="1354"/>
      <c r="KF129" s="1354"/>
      <c r="KG129" s="1354"/>
      <c r="KH129" s="1354"/>
      <c r="KI129" s="1354"/>
      <c r="KJ129" s="1354"/>
      <c r="KK129" s="1354"/>
      <c r="KL129" s="1354"/>
      <c r="KM129" s="1354"/>
      <c r="KN129" s="1354"/>
      <c r="KO129" s="1354"/>
      <c r="KP129" s="1354"/>
      <c r="KQ129" s="1354"/>
      <c r="KR129" s="1354"/>
      <c r="KS129" s="1354"/>
      <c r="KT129" s="1354"/>
      <c r="KU129" s="1354"/>
      <c r="KV129" s="1354"/>
      <c r="KW129" s="1354"/>
      <c r="KX129" s="1354"/>
      <c r="KY129" s="1354"/>
      <c r="KZ129" s="1354"/>
      <c r="LA129" s="1354"/>
      <c r="LB129" s="1354"/>
      <c r="LC129" s="1354"/>
      <c r="LD129" s="1354"/>
      <c r="LE129" s="1354"/>
      <c r="LF129" s="1354"/>
      <c r="LG129" s="1354"/>
      <c r="LH129" s="1354"/>
      <c r="LI129" s="1354"/>
      <c r="LJ129" s="1354"/>
      <c r="LK129" s="1354"/>
      <c r="LL129" s="1354"/>
      <c r="LM129" s="1354"/>
      <c r="LN129" s="1354"/>
      <c r="LO129" s="1354"/>
      <c r="LP129" s="1354"/>
      <c r="LQ129" s="1354"/>
      <c r="LR129" s="1354"/>
      <c r="LS129" s="1354"/>
      <c r="LT129" s="1354"/>
      <c r="LU129" s="1354"/>
      <c r="LV129" s="1354"/>
      <c r="LW129" s="1354"/>
      <c r="LX129" s="1354"/>
      <c r="LY129" s="1354"/>
      <c r="LZ129" s="1354"/>
      <c r="MA129" s="1354"/>
      <c r="MB129" s="1354"/>
      <c r="MC129" s="1354"/>
      <c r="MD129" s="1354"/>
      <c r="ME129" s="1354"/>
      <c r="MF129" s="1354"/>
      <c r="MG129" s="1354"/>
      <c r="MH129" s="1354"/>
      <c r="MI129" s="1354"/>
      <c r="MJ129" s="1354"/>
      <c r="MK129" s="1354"/>
      <c r="ML129" s="1354"/>
      <c r="MM129" s="1354"/>
      <c r="MN129" s="1354"/>
      <c r="MO129" s="1354"/>
      <c r="MP129" s="1354"/>
      <c r="MQ129" s="1354"/>
      <c r="MR129" s="1354"/>
      <c r="MS129" s="1354"/>
      <c r="MT129" s="1354"/>
      <c r="MU129" s="1354"/>
      <c r="MV129" s="1354"/>
      <c r="MW129" s="1354"/>
      <c r="MX129" s="1354"/>
      <c r="MY129" s="1354"/>
      <c r="MZ129" s="1354"/>
      <c r="NA129" s="1354"/>
      <c r="NB129" s="1354"/>
      <c r="NC129" s="1354"/>
      <c r="ND129" s="1354"/>
      <c r="NE129" s="1354"/>
      <c r="NF129" s="1354"/>
      <c r="NG129" s="1354"/>
      <c r="NH129" s="1354"/>
      <c r="NI129" s="1354"/>
      <c r="NJ129" s="1354"/>
      <c r="NK129" s="1354"/>
      <c r="NL129" s="1354"/>
      <c r="NM129" s="1354"/>
      <c r="NN129" s="1354"/>
      <c r="NO129" s="1354"/>
      <c r="NP129" s="1354"/>
      <c r="NQ129" s="1354"/>
      <c r="NR129" s="1354"/>
      <c r="NS129" s="1354"/>
      <c r="NT129" s="1354"/>
      <c r="NU129" s="1354"/>
      <c r="NV129" s="1354"/>
      <c r="NW129" s="1354"/>
      <c r="NX129" s="1354"/>
      <c r="NY129" s="1354"/>
      <c r="NZ129" s="1354"/>
      <c r="OA129" s="1354"/>
      <c r="OB129" s="1354"/>
      <c r="OC129" s="1354"/>
      <c r="OD129" s="1354"/>
      <c r="OE129" s="1354"/>
      <c r="OF129" s="1354"/>
      <c r="OG129" s="1354"/>
      <c r="OH129" s="1354"/>
      <c r="OI129" s="1354"/>
      <c r="OJ129" s="1354"/>
      <c r="OK129" s="1354"/>
      <c r="OL129" s="1354"/>
      <c r="OM129" s="1354"/>
      <c r="ON129" s="1354"/>
      <c r="OO129" s="1354"/>
      <c r="OP129" s="1354"/>
      <c r="OQ129" s="1354"/>
      <c r="OR129" s="1354"/>
      <c r="OS129" s="1354"/>
      <c r="OT129" s="1354"/>
      <c r="OU129" s="1354"/>
      <c r="OV129" s="1354"/>
      <c r="OW129" s="1354"/>
      <c r="OX129" s="1354"/>
      <c r="OY129" s="1354"/>
      <c r="OZ129" s="1354"/>
      <c r="PA129" s="1354"/>
      <c r="PB129" s="1354"/>
      <c r="PC129" s="1354"/>
      <c r="PD129" s="1354"/>
      <c r="PE129" s="1354"/>
      <c r="PF129" s="1354"/>
      <c r="PG129" s="1354"/>
      <c r="PH129" s="1354"/>
      <c r="PI129" s="1354"/>
      <c r="PJ129" s="1354"/>
      <c r="PK129" s="1354"/>
      <c r="PL129" s="1354"/>
      <c r="PM129" s="1354"/>
      <c r="PN129" s="1354"/>
      <c r="PO129" s="1354"/>
      <c r="PP129" s="1354"/>
      <c r="PQ129" s="1354"/>
      <c r="PR129" s="1354"/>
      <c r="PS129" s="1354"/>
      <c r="PT129" s="1354"/>
      <c r="PU129" s="1354"/>
      <c r="PV129" s="1354"/>
      <c r="PW129" s="1354"/>
      <c r="PX129" s="1354"/>
      <c r="PY129" s="1354"/>
      <c r="PZ129" s="1354"/>
      <c r="QA129" s="1354"/>
      <c r="QB129" s="1354"/>
      <c r="QC129" s="1354"/>
      <c r="QD129" s="1354"/>
      <c r="QE129" s="1354"/>
      <c r="QF129" s="1354"/>
      <c r="QG129" s="1354"/>
      <c r="QH129" s="1354"/>
      <c r="QI129" s="1354"/>
      <c r="QJ129" s="1354"/>
      <c r="QK129" s="1354"/>
      <c r="QL129" s="1354"/>
      <c r="QM129" s="1354"/>
      <c r="QN129" s="1354"/>
      <c r="QO129" s="1354"/>
      <c r="QP129" s="1354"/>
      <c r="QQ129" s="1354"/>
      <c r="QR129" s="1354"/>
      <c r="QS129" s="1354"/>
      <c r="QT129" s="1354"/>
      <c r="QU129" s="1354"/>
      <c r="QV129" s="1354"/>
      <c r="QW129" s="1354"/>
      <c r="QX129" s="1354"/>
      <c r="QY129" s="1354"/>
      <c r="QZ129" s="1354"/>
      <c r="RA129" s="1354"/>
      <c r="RB129" s="1354"/>
      <c r="RC129" s="1354"/>
      <c r="RD129" s="1354"/>
      <c r="RE129" s="1354"/>
      <c r="RF129" s="1354"/>
      <c r="RG129" s="1354"/>
      <c r="RH129" s="1354"/>
      <c r="RI129" s="1354"/>
      <c r="RJ129" s="1354"/>
      <c r="RK129" s="1354"/>
      <c r="RL129" s="1354"/>
      <c r="RM129" s="1354"/>
      <c r="RN129" s="1354"/>
      <c r="RO129" s="1354"/>
      <c r="RP129" s="1354"/>
      <c r="RQ129" s="1354"/>
      <c r="RR129" s="1354"/>
      <c r="RS129" s="1354"/>
      <c r="RT129" s="1354"/>
      <c r="RU129" s="1354"/>
      <c r="RV129" s="1354"/>
      <c r="RW129" s="1354"/>
      <c r="RX129" s="1354"/>
      <c r="RY129" s="1354"/>
      <c r="RZ129" s="1354"/>
      <c r="SA129" s="1354"/>
      <c r="SB129" s="1354"/>
      <c r="SC129" s="1354"/>
      <c r="SD129" s="1354"/>
      <c r="SE129" s="1354"/>
      <c r="SF129" s="1354"/>
      <c r="SG129" s="1354"/>
      <c r="SH129" s="1354"/>
      <c r="SI129" s="1354"/>
      <c r="SJ129" s="1354"/>
      <c r="SK129" s="1354"/>
      <c r="SL129" s="1354"/>
      <c r="SM129" s="1354"/>
      <c r="SN129" s="1354"/>
      <c r="SO129" s="1354"/>
      <c r="SP129" s="1354"/>
      <c r="SQ129" s="1354"/>
      <c r="SR129" s="1354"/>
      <c r="SS129" s="1354"/>
      <c r="ST129" s="1354"/>
      <c r="SU129" s="1354"/>
      <c r="SV129" s="1354"/>
      <c r="SW129" s="1354"/>
      <c r="SX129" s="1354"/>
      <c r="SY129" s="1354"/>
      <c r="SZ129" s="1354"/>
      <c r="TA129" s="1354"/>
      <c r="TB129" s="1354"/>
      <c r="TC129" s="1354"/>
      <c r="TD129" s="1354"/>
      <c r="TE129" s="1354"/>
      <c r="TF129" s="1354"/>
      <c r="TG129" s="1354"/>
      <c r="TH129" s="1354"/>
      <c r="TI129" s="1354"/>
      <c r="TJ129" s="1354"/>
      <c r="TK129" s="1354"/>
      <c r="TL129" s="1354"/>
      <c r="TM129" s="1354"/>
      <c r="TN129" s="1354"/>
      <c r="TO129" s="1354"/>
      <c r="TP129" s="1354"/>
      <c r="TQ129" s="1354"/>
      <c r="TR129" s="1354"/>
      <c r="TS129" s="1354"/>
      <c r="TT129" s="1354"/>
      <c r="TU129" s="1354"/>
      <c r="TV129" s="1354"/>
      <c r="TW129" s="1354"/>
      <c r="TX129" s="1354"/>
      <c r="TY129" s="1354"/>
      <c r="TZ129" s="1354"/>
      <c r="UA129" s="1354"/>
      <c r="UB129" s="1354"/>
      <c r="UC129" s="1354"/>
      <c r="UD129" s="1354"/>
      <c r="UE129" s="1354"/>
      <c r="UF129" s="1354"/>
      <c r="UG129" s="1354"/>
      <c r="UH129" s="1354"/>
      <c r="UI129" s="1354"/>
      <c r="UJ129" s="1354"/>
      <c r="UK129" s="1354"/>
      <c r="UL129" s="1354"/>
      <c r="UM129" s="1354"/>
      <c r="UN129" s="1354"/>
      <c r="UO129" s="1354"/>
      <c r="UP129" s="1354"/>
      <c r="UQ129" s="1354"/>
      <c r="UR129" s="1354"/>
      <c r="US129" s="1354"/>
      <c r="UT129" s="1354"/>
      <c r="UU129" s="1354"/>
      <c r="UV129" s="1354"/>
      <c r="UW129" s="1354"/>
      <c r="UX129" s="1354"/>
      <c r="UY129" s="1354"/>
      <c r="UZ129" s="1354"/>
      <c r="VA129" s="1354"/>
      <c r="VB129" s="1354"/>
      <c r="VC129" s="1354"/>
      <c r="VD129" s="1354"/>
      <c r="VE129" s="1354"/>
      <c r="VF129" s="1354"/>
      <c r="VG129" s="1354"/>
      <c r="VH129" s="1354"/>
      <c r="VI129" s="1354"/>
      <c r="VJ129" s="1354"/>
      <c r="VK129" s="1354"/>
      <c r="VL129" s="1354"/>
      <c r="VM129" s="1354"/>
      <c r="VN129" s="1354"/>
      <c r="VO129" s="1354"/>
      <c r="VP129" s="1354"/>
      <c r="VQ129" s="1354"/>
      <c r="VR129" s="1354"/>
      <c r="VS129" s="1354"/>
      <c r="VT129" s="1354"/>
      <c r="VU129" s="1354"/>
      <c r="VV129" s="1354"/>
      <c r="VW129" s="1354"/>
      <c r="VX129" s="1354"/>
      <c r="VY129" s="1354"/>
      <c r="VZ129" s="1354"/>
      <c r="WA129" s="1354"/>
      <c r="WB129" s="1354"/>
      <c r="WC129" s="1354"/>
      <c r="WD129" s="1354"/>
      <c r="WE129" s="1354"/>
      <c r="WF129" s="1354"/>
      <c r="WG129" s="1354"/>
      <c r="WH129" s="1354"/>
      <c r="WI129" s="1354"/>
      <c r="WJ129" s="1354"/>
      <c r="WK129" s="1354"/>
      <c r="WL129" s="1354"/>
      <c r="WM129" s="1354"/>
      <c r="WN129" s="1354"/>
      <c r="WO129" s="1354"/>
      <c r="WP129" s="1354"/>
      <c r="WQ129" s="1354"/>
      <c r="WR129" s="1354"/>
      <c r="WS129" s="1354"/>
      <c r="WT129" s="1354"/>
      <c r="WU129" s="1354"/>
      <c r="WV129" s="1354"/>
      <c r="WW129" s="1354"/>
      <c r="WX129" s="1354"/>
      <c r="WY129" s="1354"/>
      <c r="WZ129" s="1354"/>
      <c r="XA129" s="1354"/>
      <c r="XB129" s="1354"/>
      <c r="XC129" s="1354"/>
      <c r="XD129" s="1354"/>
      <c r="XE129" s="1354"/>
      <c r="XF129" s="1354"/>
      <c r="XG129" s="1354"/>
      <c r="XH129" s="1354"/>
      <c r="XI129" s="1354"/>
      <c r="XJ129" s="1354"/>
      <c r="XK129" s="1354"/>
      <c r="XL129" s="1354"/>
      <c r="XM129" s="1354"/>
      <c r="XN129" s="1354"/>
      <c r="XO129" s="1354"/>
      <c r="XP129" s="1354"/>
      <c r="XQ129" s="1354"/>
      <c r="XR129" s="1354"/>
      <c r="XS129" s="1354"/>
      <c r="XT129" s="1354"/>
      <c r="XU129" s="1354"/>
      <c r="XV129" s="1354"/>
      <c r="XW129" s="1354"/>
      <c r="XX129" s="1354"/>
      <c r="XY129" s="1354"/>
      <c r="XZ129" s="1354"/>
      <c r="YA129" s="1354"/>
      <c r="YB129" s="1354"/>
      <c r="YC129" s="1354"/>
      <c r="YD129" s="1354"/>
      <c r="YE129" s="1354"/>
      <c r="YF129" s="1354"/>
      <c r="YG129" s="1354"/>
      <c r="YH129" s="1354"/>
      <c r="YI129" s="1354"/>
      <c r="YJ129" s="1354"/>
      <c r="YK129" s="1354"/>
      <c r="YL129" s="1354"/>
      <c r="YM129" s="1354"/>
      <c r="YN129" s="1354"/>
      <c r="YO129" s="1354"/>
      <c r="YP129" s="1354"/>
      <c r="YQ129" s="1354"/>
      <c r="YR129" s="1354"/>
      <c r="YS129" s="1354"/>
      <c r="YT129" s="1354"/>
      <c r="YU129" s="1354"/>
      <c r="YV129" s="1354"/>
      <c r="YW129" s="1354"/>
      <c r="YX129" s="1354"/>
      <c r="YY129" s="1354"/>
      <c r="YZ129" s="1354"/>
      <c r="ZA129" s="1354"/>
      <c r="ZB129" s="1354"/>
      <c r="ZC129" s="1354"/>
      <c r="ZD129" s="1354"/>
      <c r="ZE129" s="1354"/>
      <c r="ZF129" s="1354"/>
      <c r="ZG129" s="1354"/>
      <c r="ZH129" s="1354"/>
      <c r="ZI129" s="1354"/>
      <c r="ZJ129" s="1354"/>
      <c r="ZK129" s="1354"/>
      <c r="ZL129" s="1354"/>
      <c r="ZM129" s="1354"/>
      <c r="ZN129" s="1354"/>
      <c r="ZO129" s="1354"/>
      <c r="ZP129" s="1354"/>
      <c r="ZQ129" s="1354"/>
      <c r="ZR129" s="1354"/>
      <c r="ZS129" s="1354"/>
      <c r="ZT129" s="1354"/>
      <c r="ZU129" s="1354"/>
      <c r="ZV129" s="1354"/>
      <c r="ZW129" s="1354"/>
      <c r="ZX129" s="1354"/>
      <c r="ZY129" s="1354"/>
      <c r="ZZ129" s="1354"/>
      <c r="AAA129" s="1354"/>
      <c r="AAB129" s="1354"/>
      <c r="AAC129" s="1354"/>
      <c r="AAD129" s="1354"/>
      <c r="AAE129" s="1354"/>
      <c r="AAF129" s="1354"/>
      <c r="AAG129" s="1354"/>
      <c r="AAH129" s="1354"/>
      <c r="AAI129" s="1354"/>
      <c r="AAJ129" s="1354"/>
      <c r="AAK129" s="1354"/>
      <c r="AAL129" s="1354"/>
      <c r="AAM129" s="1354"/>
      <c r="AAN129" s="1354"/>
      <c r="AAO129" s="1354"/>
      <c r="AAP129" s="1354"/>
      <c r="AAQ129" s="1354"/>
      <c r="AAR129" s="1354"/>
      <c r="AAS129" s="1354"/>
      <c r="AAT129" s="1354"/>
      <c r="AAU129" s="1354"/>
      <c r="AAV129" s="1354"/>
      <c r="AAW129" s="1354"/>
      <c r="AAX129" s="1354"/>
      <c r="AAY129" s="1354"/>
      <c r="AAZ129" s="1354"/>
      <c r="ABA129" s="1354"/>
      <c r="ABB129" s="1354"/>
      <c r="ABC129" s="1354"/>
      <c r="ABD129" s="1354"/>
      <c r="ABE129" s="1354"/>
      <c r="ABF129" s="1354"/>
      <c r="ABG129" s="1354"/>
      <c r="ABH129" s="1354"/>
      <c r="ABI129" s="1354"/>
      <c r="ABJ129" s="1354"/>
      <c r="ABK129" s="1354"/>
      <c r="ABL129" s="1354"/>
      <c r="ABM129" s="1354"/>
      <c r="ABN129" s="1354"/>
      <c r="ABO129" s="1354"/>
      <c r="ABP129" s="1354"/>
      <c r="ABQ129" s="1354"/>
      <c r="ABR129" s="1354"/>
      <c r="ABS129" s="1354"/>
      <c r="ABT129" s="1354"/>
      <c r="ABU129" s="1354"/>
      <c r="ABV129" s="1354"/>
      <c r="ABW129" s="1354"/>
      <c r="ABX129" s="1354"/>
      <c r="ABY129" s="1354"/>
      <c r="ABZ129" s="1354"/>
      <c r="ACA129" s="1354"/>
      <c r="ACB129" s="1354"/>
      <c r="ACC129" s="1354"/>
      <c r="ACD129" s="1354"/>
      <c r="ACE129" s="1354"/>
      <c r="ACF129" s="1354"/>
      <c r="ACG129" s="1354"/>
      <c r="ACH129" s="1354"/>
      <c r="ACI129" s="1354"/>
      <c r="ACJ129" s="1354"/>
      <c r="ACK129" s="1354"/>
      <c r="ACL129" s="1354"/>
      <c r="ACM129" s="1354"/>
      <c r="ACN129" s="1354"/>
      <c r="ACO129" s="1354"/>
      <c r="ACP129" s="1354"/>
      <c r="ACQ129" s="1354"/>
      <c r="ACR129" s="1354"/>
      <c r="ACS129" s="1354"/>
      <c r="ACT129" s="1354"/>
      <c r="ACU129" s="1354"/>
      <c r="ACV129" s="1354"/>
      <c r="ACW129" s="1354"/>
      <c r="ACX129" s="1354"/>
      <c r="ACY129" s="1354"/>
      <c r="ACZ129" s="1354"/>
      <c r="ADA129" s="1354"/>
      <c r="ADB129" s="1354"/>
      <c r="ADC129" s="1354"/>
      <c r="ADD129" s="1354"/>
      <c r="ADE129" s="1354"/>
      <c r="ADF129" s="1354"/>
      <c r="ADG129" s="1354"/>
      <c r="ADH129" s="1354"/>
      <c r="ADI129" s="1354"/>
      <c r="ADJ129" s="1354"/>
      <c r="ADK129" s="1354"/>
      <c r="ADL129" s="1354"/>
      <c r="ADM129" s="1354"/>
      <c r="ADN129" s="1354"/>
      <c r="ADO129" s="1354"/>
      <c r="ADP129" s="1354"/>
      <c r="ADQ129" s="1354"/>
      <c r="ADR129" s="1354"/>
      <c r="ADS129" s="1354"/>
      <c r="ADT129" s="1354"/>
      <c r="ADU129" s="1354"/>
      <c r="ADV129" s="1354"/>
      <c r="ADW129" s="1354"/>
      <c r="ADX129" s="1354"/>
      <c r="ADY129" s="1354"/>
      <c r="ADZ129" s="1354"/>
      <c r="AEA129" s="1354"/>
      <c r="AEB129" s="1354"/>
      <c r="AEC129" s="1354"/>
      <c r="AED129" s="1354"/>
      <c r="AEE129" s="1354"/>
      <c r="AEF129" s="1354"/>
      <c r="AEG129" s="1354"/>
      <c r="AEH129" s="1354"/>
      <c r="AEI129" s="1354"/>
      <c r="AEJ129" s="1354"/>
      <c r="AEK129" s="1354"/>
      <c r="AEL129" s="1354"/>
      <c r="AEM129" s="1354"/>
      <c r="AEN129" s="1354"/>
      <c r="AEO129" s="1354"/>
      <c r="AEP129" s="1354"/>
      <c r="AEQ129" s="1354"/>
      <c r="AER129" s="1354"/>
      <c r="AES129" s="1354"/>
      <c r="AET129" s="1354"/>
      <c r="AEU129" s="1354"/>
      <c r="AEV129" s="1354"/>
      <c r="AEW129" s="1354"/>
      <c r="AEX129" s="1354"/>
      <c r="AEY129" s="1354"/>
      <c r="AEZ129" s="1354"/>
      <c r="AFA129" s="1354"/>
      <c r="AFB129" s="1354"/>
      <c r="AFC129" s="1354"/>
      <c r="AFD129" s="1354"/>
      <c r="AFE129" s="1354"/>
      <c r="AFF129" s="1354"/>
      <c r="AFG129" s="1354"/>
      <c r="AFH129" s="1354"/>
      <c r="AFI129" s="1354"/>
      <c r="AFJ129" s="1354"/>
      <c r="AFK129" s="1354"/>
      <c r="AFL129" s="1354"/>
      <c r="AFM129" s="1354"/>
      <c r="AFN129" s="1354"/>
      <c r="AFO129" s="1354"/>
      <c r="AFP129" s="1354"/>
      <c r="AFQ129" s="1354"/>
      <c r="AFR129" s="1354"/>
      <c r="AFS129" s="1354"/>
      <c r="AFT129" s="1354"/>
      <c r="AFU129" s="1354"/>
      <c r="AFV129" s="1354"/>
      <c r="AFW129" s="1354"/>
      <c r="AFX129" s="1354"/>
      <c r="AFY129" s="1354"/>
      <c r="AFZ129" s="1354"/>
      <c r="AGA129" s="1354"/>
      <c r="AGB129" s="1354"/>
      <c r="AGC129" s="1354"/>
      <c r="AGD129" s="1354"/>
      <c r="AGE129" s="1354"/>
      <c r="AGF129" s="1354"/>
      <c r="AGG129" s="1354"/>
      <c r="AGH129" s="1354"/>
      <c r="AGI129" s="1354"/>
      <c r="AGJ129" s="1354"/>
      <c r="AGK129" s="1354"/>
      <c r="AGL129" s="1354"/>
      <c r="AGM129" s="1354"/>
      <c r="AGN129" s="1354"/>
      <c r="AGO129" s="1354"/>
      <c r="AGP129" s="1354"/>
      <c r="AGQ129" s="1354"/>
      <c r="AGR129" s="1354"/>
      <c r="AGS129" s="1354"/>
      <c r="AGT129" s="1354"/>
      <c r="AGU129" s="1354"/>
      <c r="AGV129" s="1354"/>
      <c r="AGW129" s="1354"/>
      <c r="AGX129" s="1354"/>
      <c r="AGY129" s="1354"/>
      <c r="AGZ129" s="1354"/>
      <c r="AHA129" s="1354"/>
      <c r="AHB129" s="1354"/>
      <c r="AHC129" s="1354"/>
      <c r="AHD129" s="1354"/>
      <c r="AHE129" s="1354"/>
      <c r="AHF129" s="1354"/>
      <c r="AHG129" s="1354"/>
      <c r="AHH129" s="1354"/>
      <c r="AHI129" s="1354"/>
      <c r="AHJ129" s="1354"/>
      <c r="AHK129" s="1354"/>
      <c r="AHL129" s="1354"/>
      <c r="AHM129" s="1354"/>
      <c r="AHN129" s="1354"/>
      <c r="AHO129" s="1354"/>
      <c r="AHP129" s="1354"/>
      <c r="AHQ129" s="1354"/>
      <c r="AHR129" s="1354"/>
      <c r="AHS129" s="1354"/>
      <c r="AHT129" s="1354"/>
      <c r="AHU129" s="1354"/>
      <c r="AHV129" s="1354"/>
      <c r="AHW129" s="1354"/>
      <c r="AHX129" s="1354"/>
      <c r="AHY129" s="1354"/>
      <c r="AHZ129" s="1354"/>
      <c r="AIA129" s="1354"/>
      <c r="AIB129" s="1354"/>
      <c r="AIC129" s="1354"/>
      <c r="AID129" s="1354"/>
      <c r="AIE129" s="1354"/>
      <c r="AIF129" s="1354"/>
      <c r="AIG129" s="1354"/>
      <c r="AIH129" s="1354"/>
      <c r="AII129" s="1354"/>
      <c r="AIJ129" s="1354"/>
      <c r="AIK129" s="1354"/>
      <c r="AIL129" s="1354"/>
      <c r="AIM129" s="1354"/>
      <c r="AIN129" s="1354"/>
      <c r="AIO129" s="1354"/>
      <c r="AIP129" s="1354"/>
      <c r="AIQ129" s="1354"/>
      <c r="AIR129" s="1354"/>
      <c r="AIS129" s="1354"/>
      <c r="AIT129" s="1354"/>
      <c r="AIU129" s="1354"/>
      <c r="AIV129" s="1354"/>
      <c r="AIW129" s="1354"/>
      <c r="AIX129" s="1354"/>
      <c r="AIY129" s="1354"/>
      <c r="AIZ129" s="1354"/>
      <c r="AJA129" s="1354"/>
      <c r="AJB129" s="1354"/>
      <c r="AJC129" s="1354"/>
      <c r="AJD129" s="1354"/>
      <c r="AJE129" s="1354"/>
      <c r="AJF129" s="1354"/>
      <c r="AJG129" s="1354"/>
      <c r="AJH129" s="1354"/>
      <c r="AJI129" s="1354"/>
      <c r="AJJ129" s="1354"/>
      <c r="AJK129" s="1354"/>
      <c r="AJL129" s="1354"/>
      <c r="AJM129" s="1354"/>
      <c r="AJN129" s="1354"/>
      <c r="AJO129" s="1354"/>
      <c r="AJP129" s="1354"/>
      <c r="AJQ129" s="1354"/>
      <c r="AJR129" s="1354"/>
      <c r="AJS129" s="1354"/>
      <c r="AJT129" s="1354"/>
      <c r="AJU129" s="1354"/>
      <c r="AJV129" s="1354"/>
      <c r="AJW129" s="1354"/>
      <c r="AJX129" s="1354"/>
      <c r="AJY129" s="1354"/>
      <c r="AJZ129" s="1354"/>
      <c r="AKA129" s="1354"/>
      <c r="AKB129" s="1354"/>
      <c r="AKC129" s="1354"/>
      <c r="AKD129" s="1354"/>
      <c r="AKE129" s="1354"/>
      <c r="AKF129" s="1354"/>
      <c r="AKG129" s="1354"/>
      <c r="AKH129" s="1354"/>
      <c r="AKI129" s="1354"/>
      <c r="AKJ129" s="1354"/>
      <c r="AKK129" s="1354"/>
      <c r="AKL129" s="1354"/>
      <c r="AKM129" s="1354"/>
      <c r="AKN129" s="1354"/>
      <c r="AKO129" s="1354"/>
      <c r="AKP129" s="1354"/>
      <c r="AKQ129" s="1354"/>
      <c r="AKR129" s="1354"/>
      <c r="AKS129" s="1354"/>
      <c r="AKT129" s="1354"/>
      <c r="AKU129" s="1354"/>
      <c r="AKV129" s="1354"/>
      <c r="AKW129" s="1354"/>
      <c r="AKX129" s="1354"/>
      <c r="AKY129" s="1354"/>
      <c r="AKZ129" s="1354"/>
      <c r="ALA129" s="1354"/>
      <c r="ALB129" s="1354"/>
      <c r="ALC129" s="1354"/>
      <c r="ALD129" s="1354"/>
      <c r="ALE129" s="1354"/>
      <c r="ALF129" s="1354"/>
      <c r="ALG129" s="1354"/>
      <c r="ALH129" s="1354"/>
      <c r="ALI129" s="1354"/>
      <c r="ALJ129" s="1354"/>
      <c r="ALK129" s="1354"/>
      <c r="ALL129" s="1354"/>
      <c r="ALM129" s="1354"/>
      <c r="ALN129" s="1354"/>
      <c r="ALO129" s="1354"/>
      <c r="ALP129" s="1354"/>
      <c r="ALQ129" s="1354"/>
      <c r="ALR129" s="1354"/>
      <c r="ALS129" s="1354"/>
      <c r="ALT129" s="1354"/>
      <c r="ALU129" s="1354"/>
      <c r="ALV129" s="1354"/>
      <c r="ALW129" s="1354"/>
      <c r="ALX129" s="1354"/>
      <c r="ALY129" s="1354"/>
      <c r="ALZ129" s="1354"/>
      <c r="AMA129" s="1354"/>
      <c r="AMB129" s="1354"/>
      <c r="AMC129" s="1354"/>
      <c r="AMD129" s="1354"/>
      <c r="AME129" s="1354"/>
      <c r="AMF129" s="1354"/>
      <c r="AMG129" s="1354"/>
      <c r="AMH129" s="1354"/>
      <c r="AMI129" s="1354"/>
      <c r="AMJ129" s="1354"/>
      <c r="AMK129" s="1354"/>
      <c r="AML129" s="1354"/>
      <c r="AMM129" s="1354"/>
      <c r="AMN129" s="1354"/>
      <c r="AMO129" s="1354"/>
      <c r="AMP129" s="1354"/>
      <c r="AMQ129" s="1354"/>
      <c r="AMR129" s="1354"/>
      <c r="AMS129" s="1354"/>
      <c r="AMT129" s="1354"/>
      <c r="AMU129" s="1354"/>
      <c r="AMV129" s="1354"/>
      <c r="AMW129" s="1354"/>
      <c r="AMX129" s="1354"/>
      <c r="AMY129" s="1354"/>
      <c r="AMZ129" s="1354"/>
      <c r="ANA129" s="1354"/>
      <c r="ANB129" s="1354"/>
      <c r="ANC129" s="1354"/>
      <c r="AND129" s="1354"/>
      <c r="ANE129" s="1354"/>
      <c r="ANF129" s="1354"/>
      <c r="ANG129" s="1354"/>
      <c r="ANH129" s="1354"/>
      <c r="ANI129" s="1354"/>
      <c r="ANJ129" s="1354"/>
      <c r="ANK129" s="1354"/>
      <c r="ANL129" s="1354"/>
      <c r="ANM129" s="1354"/>
      <c r="ANN129" s="1354"/>
      <c r="ANO129" s="1354"/>
      <c r="ANP129" s="1354"/>
      <c r="ANQ129" s="1354"/>
      <c r="ANR129" s="1354"/>
      <c r="ANS129" s="1354"/>
      <c r="ANT129" s="1354"/>
      <c r="ANU129" s="1354"/>
      <c r="ANV129" s="1354"/>
      <c r="ANW129" s="1354"/>
      <c r="ANX129" s="1354"/>
      <c r="ANY129" s="1354"/>
      <c r="ANZ129" s="1354"/>
      <c r="AOA129" s="1354"/>
      <c r="AOB129" s="1354"/>
      <c r="AOC129" s="1354"/>
      <c r="AOD129" s="1354"/>
      <c r="AOE129" s="1354"/>
      <c r="AOF129" s="1354"/>
      <c r="AOG129" s="1354"/>
      <c r="AOH129" s="1354"/>
      <c r="AOI129" s="1354"/>
      <c r="AOJ129" s="1354"/>
      <c r="AOK129" s="1354"/>
      <c r="AOL129" s="1354"/>
      <c r="AOM129" s="1354"/>
      <c r="AON129" s="1354"/>
      <c r="AOO129" s="1354"/>
      <c r="AOP129" s="1354"/>
      <c r="AOQ129" s="1354"/>
      <c r="AOR129" s="1354"/>
      <c r="AOS129" s="1354"/>
      <c r="AOT129" s="1354"/>
      <c r="AOU129" s="1354"/>
      <c r="AOV129" s="1354"/>
      <c r="AOW129" s="1354"/>
      <c r="AOX129" s="1354"/>
      <c r="AOY129" s="1354"/>
      <c r="AOZ129" s="1354"/>
      <c r="APA129" s="1354"/>
      <c r="APB129" s="1354"/>
      <c r="APC129" s="1354"/>
      <c r="APD129" s="1354"/>
      <c r="APE129" s="1354"/>
      <c r="APF129" s="1354"/>
      <c r="APG129" s="1354"/>
      <c r="APH129" s="1354"/>
      <c r="API129" s="1354"/>
      <c r="APJ129" s="1354"/>
      <c r="APK129" s="1354"/>
      <c r="APL129" s="1354"/>
      <c r="APM129" s="1354"/>
      <c r="APN129" s="1354"/>
      <c r="APO129" s="1354"/>
      <c r="APP129" s="1354"/>
      <c r="APQ129" s="1354"/>
      <c r="APR129" s="1354"/>
      <c r="APS129" s="1354"/>
      <c r="APT129" s="1354"/>
      <c r="APU129" s="1354"/>
      <c r="APV129" s="1354"/>
      <c r="APW129" s="1354"/>
      <c r="APX129" s="1354"/>
      <c r="APY129" s="1354"/>
      <c r="APZ129" s="1354"/>
      <c r="AQA129" s="1354"/>
      <c r="AQB129" s="1354"/>
      <c r="AQC129" s="1354"/>
      <c r="AQD129" s="1354"/>
      <c r="AQE129" s="1354"/>
      <c r="AQF129" s="1354"/>
      <c r="AQG129" s="1354"/>
      <c r="AQH129" s="1354"/>
      <c r="AQI129" s="1354"/>
      <c r="AQJ129" s="1354"/>
      <c r="AQK129" s="1354"/>
      <c r="AQL129" s="1354"/>
      <c r="AQM129" s="1354"/>
      <c r="AQN129" s="1354"/>
      <c r="AQO129" s="1354"/>
      <c r="AQP129" s="1354"/>
      <c r="AQQ129" s="1354"/>
      <c r="AQR129" s="1354"/>
      <c r="AQS129" s="1354"/>
      <c r="AQT129" s="1354"/>
      <c r="AQU129" s="1354"/>
      <c r="AQV129" s="1354"/>
      <c r="AQW129" s="1354"/>
      <c r="AQX129" s="1354"/>
      <c r="AQY129" s="1354"/>
      <c r="AQZ129" s="1354"/>
      <c r="ARA129" s="1354"/>
      <c r="ARB129" s="1354"/>
      <c r="ARC129" s="1354"/>
      <c r="ARD129" s="1354"/>
      <c r="ARE129" s="1354"/>
      <c r="ARF129" s="1354"/>
      <c r="ARG129" s="1354"/>
      <c r="ARH129" s="1354"/>
      <c r="ARI129" s="1354"/>
      <c r="ARJ129" s="1354"/>
      <c r="ARK129" s="1354"/>
      <c r="ARL129" s="1354"/>
      <c r="ARM129" s="1354"/>
      <c r="ARN129" s="1354"/>
      <c r="ARO129" s="1354"/>
      <c r="ARP129" s="1354"/>
      <c r="ARQ129" s="1354"/>
      <c r="ARR129" s="1354"/>
      <c r="ARS129" s="1354"/>
      <c r="ART129" s="1354"/>
      <c r="ARU129" s="1354"/>
      <c r="ARV129" s="1354"/>
      <c r="ARW129" s="1354"/>
      <c r="ARX129" s="1354"/>
      <c r="ARY129" s="1354"/>
      <c r="ARZ129" s="1354"/>
      <c r="ASA129" s="1354"/>
      <c r="ASB129" s="1354"/>
      <c r="ASC129" s="1354"/>
      <c r="ASD129" s="1354"/>
      <c r="ASE129" s="1354"/>
      <c r="ASF129" s="1354"/>
      <c r="ASG129" s="1354"/>
      <c r="ASH129" s="1354"/>
      <c r="ASI129" s="1354"/>
      <c r="ASJ129" s="1354"/>
      <c r="ASK129" s="1354"/>
      <c r="ASL129" s="1354"/>
      <c r="ASM129" s="1354"/>
      <c r="ASN129" s="1354"/>
      <c r="ASO129" s="1354"/>
      <c r="ASP129" s="1354"/>
      <c r="ASQ129" s="1354"/>
      <c r="ASR129" s="1354"/>
      <c r="ASS129" s="1354"/>
      <c r="AST129" s="1354"/>
      <c r="ASU129" s="1354"/>
      <c r="ASV129" s="1354"/>
      <c r="ASW129" s="1354"/>
      <c r="ASX129" s="1354"/>
      <c r="ASY129" s="1354"/>
      <c r="ASZ129" s="1354"/>
      <c r="ATA129" s="1354"/>
      <c r="ATB129" s="1354"/>
      <c r="ATC129" s="1354"/>
      <c r="ATD129" s="1354"/>
      <c r="ATE129" s="1354"/>
      <c r="ATF129" s="1354"/>
      <c r="ATG129" s="1354"/>
      <c r="ATH129" s="1354"/>
      <c r="ATI129" s="1354"/>
      <c r="ATJ129" s="1354"/>
      <c r="ATK129" s="1354"/>
      <c r="ATL129" s="1354"/>
      <c r="ATM129" s="1354"/>
      <c r="ATN129" s="1354"/>
      <c r="ATO129" s="1354"/>
      <c r="ATP129" s="1354"/>
      <c r="ATQ129" s="1354"/>
      <c r="ATR129" s="1354"/>
      <c r="ATS129" s="1354"/>
      <c r="ATT129" s="1354"/>
      <c r="ATU129" s="1354"/>
      <c r="ATV129" s="1354"/>
      <c r="ATW129" s="1354"/>
      <c r="ATX129" s="1354"/>
      <c r="ATY129" s="1354"/>
      <c r="ATZ129" s="1354"/>
      <c r="AUA129" s="1354"/>
      <c r="AUB129" s="1354"/>
      <c r="AUC129" s="1354"/>
      <c r="AUD129" s="1354"/>
      <c r="AUE129" s="1354"/>
      <c r="AUF129" s="1354"/>
      <c r="AUG129" s="1354"/>
      <c r="AUH129" s="1354"/>
      <c r="AUI129" s="1354"/>
      <c r="AUJ129" s="1354"/>
      <c r="AUK129" s="1354"/>
      <c r="AUL129" s="1354"/>
      <c r="AUM129" s="1354"/>
      <c r="AUN129" s="1354"/>
      <c r="AUO129" s="1354"/>
      <c r="AUP129" s="1354"/>
      <c r="AUQ129" s="1354"/>
      <c r="AUR129" s="1354"/>
      <c r="AUS129" s="1354"/>
      <c r="AUT129" s="1354"/>
      <c r="AUU129" s="1354"/>
      <c r="AUV129" s="1354"/>
      <c r="AUW129" s="1354"/>
      <c r="AUX129" s="1354"/>
      <c r="AUY129" s="1354"/>
      <c r="AUZ129" s="1354"/>
      <c r="AVA129" s="1354"/>
      <c r="AVB129" s="1354"/>
      <c r="AVC129" s="1354"/>
      <c r="AVD129" s="1354"/>
      <c r="AVE129" s="1354"/>
      <c r="AVF129" s="1354"/>
      <c r="AVG129" s="1354"/>
      <c r="AVH129" s="1354"/>
      <c r="AVI129" s="1354"/>
      <c r="AVJ129" s="1354"/>
      <c r="AVK129" s="1354"/>
      <c r="AVL129" s="1354"/>
      <c r="AVM129" s="1354"/>
      <c r="AVN129" s="1354"/>
      <c r="AVO129" s="1354"/>
      <c r="AVP129" s="1354"/>
      <c r="AVQ129" s="1354"/>
      <c r="AVR129" s="1354"/>
      <c r="AVS129" s="1354"/>
      <c r="AVT129" s="1354"/>
      <c r="AVU129" s="1354"/>
      <c r="AVV129" s="1354"/>
      <c r="AVW129" s="1354"/>
      <c r="AVX129" s="1354"/>
      <c r="AVY129" s="1354"/>
      <c r="AVZ129" s="1354"/>
      <c r="AWA129" s="1354"/>
      <c r="AWB129" s="1354"/>
      <c r="AWC129" s="1354"/>
      <c r="AWD129" s="1354"/>
      <c r="AWE129" s="1354"/>
      <c r="AWF129" s="1354"/>
      <c r="AWG129" s="1354"/>
      <c r="AWH129" s="1354"/>
      <c r="AWI129" s="1354"/>
      <c r="AWJ129" s="1354"/>
      <c r="AWK129" s="1354"/>
      <c r="AWL129" s="1354"/>
      <c r="AWM129" s="1354"/>
      <c r="AWN129" s="1354"/>
      <c r="AWO129" s="1354"/>
      <c r="AWP129" s="1354"/>
      <c r="AWQ129" s="1354"/>
      <c r="AWR129" s="1354"/>
      <c r="AWS129" s="1354"/>
      <c r="AWT129" s="1354"/>
      <c r="AWU129" s="1354"/>
      <c r="AWV129" s="1354"/>
      <c r="AWW129" s="1354"/>
      <c r="AWX129" s="1354"/>
      <c r="AWY129" s="1354"/>
      <c r="AWZ129" s="1354"/>
      <c r="AXA129" s="1354"/>
      <c r="AXB129" s="1354"/>
      <c r="AXC129" s="1354"/>
      <c r="AXD129" s="1354"/>
      <c r="AXE129" s="1354"/>
      <c r="AXF129" s="1354"/>
      <c r="AXG129" s="1354"/>
      <c r="AXH129" s="1354"/>
      <c r="AXI129" s="1354"/>
      <c r="AXJ129" s="1354"/>
      <c r="AXK129" s="1354"/>
      <c r="AXL129" s="1354"/>
      <c r="AXM129" s="1354"/>
      <c r="AXN129" s="1354"/>
      <c r="AXO129" s="1354"/>
      <c r="AXP129" s="1354"/>
      <c r="AXQ129" s="1354"/>
      <c r="AXR129" s="1354"/>
      <c r="AXS129" s="1354"/>
      <c r="AXT129" s="1354"/>
      <c r="AXU129" s="1354"/>
      <c r="AXV129" s="1354"/>
      <c r="AXW129" s="1354"/>
      <c r="AXX129" s="1354"/>
      <c r="AXY129" s="1354"/>
      <c r="AXZ129" s="1354"/>
      <c r="AYA129" s="1354"/>
      <c r="AYB129" s="1354"/>
      <c r="AYC129" s="1354"/>
      <c r="AYD129" s="1354"/>
      <c r="AYE129" s="1354"/>
      <c r="AYF129" s="1354"/>
      <c r="AYG129" s="1354"/>
      <c r="AYH129" s="1354"/>
      <c r="AYI129" s="1354"/>
      <c r="AYJ129" s="1354"/>
      <c r="AYK129" s="1354"/>
      <c r="AYL129" s="1354"/>
      <c r="AYM129" s="1354"/>
      <c r="AYN129" s="1354"/>
      <c r="AYO129" s="1354"/>
      <c r="AYP129" s="1354"/>
      <c r="AYQ129" s="1354"/>
      <c r="AYR129" s="1354"/>
      <c r="AYS129" s="1354"/>
      <c r="AYT129" s="1354"/>
      <c r="AYU129" s="1354"/>
      <c r="AYV129" s="1354"/>
      <c r="AYW129" s="1354"/>
      <c r="AYX129" s="1354"/>
      <c r="AYY129" s="1354"/>
      <c r="AYZ129" s="1354"/>
      <c r="AZA129" s="1354"/>
      <c r="AZB129" s="1354"/>
      <c r="AZC129" s="1354"/>
      <c r="AZD129" s="1354"/>
      <c r="AZE129" s="1354"/>
      <c r="AZF129" s="1354"/>
      <c r="AZG129" s="1354"/>
      <c r="AZH129" s="1354"/>
      <c r="AZI129" s="1354"/>
      <c r="AZJ129" s="1354"/>
      <c r="AZK129" s="1354"/>
      <c r="AZL129" s="1354"/>
      <c r="AZM129" s="1354"/>
      <c r="AZN129" s="1354"/>
      <c r="AZO129" s="1354"/>
      <c r="AZP129" s="1354"/>
      <c r="AZQ129" s="1354"/>
      <c r="AZR129" s="1354"/>
      <c r="AZS129" s="1354"/>
      <c r="AZT129" s="1354"/>
      <c r="AZU129" s="1354"/>
      <c r="AZV129" s="1354"/>
      <c r="AZW129" s="1354"/>
      <c r="AZX129" s="1354"/>
      <c r="AZY129" s="1354"/>
      <c r="AZZ129" s="1354"/>
      <c r="BAA129" s="1354"/>
      <c r="BAB129" s="1354"/>
      <c r="BAC129" s="1354"/>
      <c r="BAD129" s="1354"/>
      <c r="BAE129" s="1354"/>
      <c r="BAF129" s="1354"/>
      <c r="BAG129" s="1354"/>
      <c r="BAH129" s="1354"/>
      <c r="BAI129" s="1354"/>
      <c r="BAJ129" s="1354"/>
      <c r="BAK129" s="1354"/>
      <c r="BAL129" s="1354"/>
      <c r="BAM129" s="1354"/>
      <c r="BAN129" s="1354"/>
      <c r="BAO129" s="1354"/>
      <c r="BAP129" s="1354"/>
      <c r="BAQ129" s="1354"/>
      <c r="BAR129" s="1354"/>
      <c r="BAS129" s="1354"/>
      <c r="BAT129" s="1354"/>
      <c r="BAU129" s="1354"/>
      <c r="BAV129" s="1354"/>
      <c r="BAW129" s="1354"/>
      <c r="BAX129" s="1354"/>
      <c r="BAY129" s="1354"/>
      <c r="BAZ129" s="1354"/>
      <c r="BBA129" s="1354"/>
      <c r="BBB129" s="1354"/>
      <c r="BBC129" s="1354"/>
      <c r="BBD129" s="1354"/>
      <c r="BBE129" s="1354"/>
      <c r="BBF129" s="1354"/>
      <c r="BBG129" s="1354"/>
      <c r="BBH129" s="1354"/>
      <c r="BBI129" s="1354"/>
      <c r="BBJ129" s="1354"/>
      <c r="BBK129" s="1354"/>
      <c r="BBL129" s="1354"/>
      <c r="BBM129" s="1354"/>
      <c r="BBN129" s="1354"/>
      <c r="BBO129" s="1354"/>
      <c r="BBP129" s="1354"/>
      <c r="BBQ129" s="1354"/>
      <c r="BBR129" s="1354"/>
      <c r="BBS129" s="1354"/>
      <c r="BBT129" s="1354"/>
      <c r="BBU129" s="1354"/>
      <c r="BBV129" s="1354"/>
      <c r="BBW129" s="1354"/>
      <c r="BBX129" s="1354"/>
      <c r="BBY129" s="1354"/>
      <c r="BBZ129" s="1354"/>
      <c r="BCA129" s="1354"/>
      <c r="BCB129" s="1354"/>
      <c r="BCC129" s="1354"/>
      <c r="BCD129" s="1354"/>
      <c r="BCE129" s="1354"/>
      <c r="BCF129" s="1354"/>
      <c r="BCG129" s="1354"/>
      <c r="BCH129" s="1354"/>
      <c r="BCI129" s="1354"/>
      <c r="BCJ129" s="1354"/>
      <c r="BCK129" s="1354"/>
      <c r="BCL129" s="1354"/>
      <c r="BCM129" s="1354"/>
      <c r="BCN129" s="1354"/>
      <c r="BCO129" s="1354"/>
      <c r="BCP129" s="1354"/>
      <c r="BCQ129" s="1354"/>
      <c r="BCR129" s="1354"/>
      <c r="BCS129" s="1354"/>
      <c r="BCT129" s="1354"/>
      <c r="BCU129" s="1354"/>
      <c r="BCV129" s="1354"/>
      <c r="BCW129" s="1354"/>
      <c r="BCX129" s="1354"/>
      <c r="BCY129" s="1354"/>
      <c r="BCZ129" s="1354"/>
      <c r="BDA129" s="1354"/>
      <c r="BDB129" s="1354"/>
      <c r="BDC129" s="1354"/>
      <c r="BDD129" s="1354"/>
      <c r="BDE129" s="1354"/>
      <c r="BDF129" s="1354"/>
      <c r="BDG129" s="1354"/>
      <c r="BDH129" s="1354"/>
      <c r="BDI129" s="1354"/>
      <c r="BDJ129" s="1354"/>
      <c r="BDK129" s="1354"/>
      <c r="BDL129" s="1354"/>
      <c r="BDM129" s="1354"/>
      <c r="BDN129" s="1354"/>
      <c r="BDO129" s="1354"/>
      <c r="BDP129" s="1354"/>
      <c r="BDQ129" s="1354"/>
      <c r="BDR129" s="1354"/>
      <c r="BDS129" s="1354"/>
      <c r="BDT129" s="1354"/>
      <c r="BDU129" s="1354"/>
      <c r="BDV129" s="1354"/>
      <c r="BDW129" s="1354"/>
      <c r="BDX129" s="1354"/>
      <c r="BDY129" s="1354"/>
      <c r="BDZ129" s="1354"/>
      <c r="BEA129" s="1354"/>
      <c r="BEB129" s="1354"/>
      <c r="BEC129" s="1354"/>
      <c r="BED129" s="1354"/>
      <c r="BEE129" s="1354"/>
      <c r="BEF129" s="1354"/>
      <c r="BEG129" s="1354"/>
      <c r="BEH129" s="1354"/>
      <c r="BEI129" s="1354"/>
      <c r="BEJ129" s="1354"/>
      <c r="BEK129" s="1354"/>
      <c r="BEL129" s="1354"/>
      <c r="BEM129" s="1354"/>
      <c r="BEN129" s="1354"/>
      <c r="BEO129" s="1354"/>
      <c r="BEP129" s="1354"/>
      <c r="BEQ129" s="1354"/>
      <c r="BER129" s="1354"/>
      <c r="BES129" s="1354"/>
      <c r="BET129" s="1354"/>
      <c r="BEU129" s="1354"/>
      <c r="BEV129" s="1354"/>
      <c r="BEW129" s="1354"/>
      <c r="BEX129" s="1354"/>
      <c r="BEY129" s="1354"/>
      <c r="BEZ129" s="1354"/>
      <c r="BFA129" s="1354"/>
      <c r="BFB129" s="1354"/>
      <c r="BFC129" s="1354"/>
      <c r="BFD129" s="1354"/>
      <c r="BFE129" s="1354"/>
      <c r="BFF129" s="1354"/>
      <c r="BFG129" s="1354"/>
      <c r="BFH129" s="1354"/>
      <c r="BFI129" s="1354"/>
      <c r="BFJ129" s="1354"/>
      <c r="BFK129" s="1354"/>
      <c r="BFL129" s="1354"/>
      <c r="BFM129" s="1354"/>
      <c r="BFN129" s="1354"/>
      <c r="BFO129" s="1354"/>
      <c r="BFP129" s="1354"/>
      <c r="BFQ129" s="1354"/>
      <c r="BFR129" s="1354"/>
      <c r="BFS129" s="1354"/>
      <c r="BFT129" s="1354"/>
      <c r="BFU129" s="1354"/>
      <c r="BFV129" s="1354"/>
      <c r="BFW129" s="1354"/>
      <c r="BFX129" s="1354"/>
      <c r="BFY129" s="1354"/>
      <c r="BFZ129" s="1354"/>
      <c r="BGA129" s="1354"/>
      <c r="BGB129" s="1354"/>
      <c r="BGC129" s="1354"/>
      <c r="BGD129" s="1354"/>
      <c r="BGE129" s="1354"/>
      <c r="BGF129" s="1354"/>
      <c r="BGG129" s="1354"/>
      <c r="BGH129" s="1354"/>
      <c r="BGI129" s="1354"/>
      <c r="BGJ129" s="1354"/>
      <c r="BGK129" s="1354"/>
      <c r="BGL129" s="1354"/>
      <c r="BGM129" s="1354"/>
      <c r="BGN129" s="1354"/>
      <c r="BGO129" s="1354"/>
      <c r="BGP129" s="1354"/>
      <c r="BGQ129" s="1354"/>
      <c r="BGR129" s="1354"/>
      <c r="BGS129" s="1354"/>
      <c r="BGT129" s="1354"/>
      <c r="BGU129" s="1354"/>
      <c r="BGV129" s="1354"/>
      <c r="BGW129" s="1354"/>
      <c r="BGX129" s="1354"/>
      <c r="BGY129" s="1354"/>
      <c r="BGZ129" s="1354"/>
      <c r="BHA129" s="1354"/>
      <c r="BHB129" s="1354"/>
      <c r="BHC129" s="1354"/>
      <c r="BHD129" s="1354"/>
      <c r="BHE129" s="1354"/>
      <c r="BHF129" s="1354"/>
      <c r="BHG129" s="1354"/>
      <c r="BHH129" s="1354"/>
      <c r="BHI129" s="1354"/>
      <c r="BHJ129" s="1354"/>
      <c r="BHK129" s="1354"/>
      <c r="BHL129" s="1354"/>
      <c r="BHM129" s="1354"/>
      <c r="BHN129" s="1354"/>
      <c r="BHO129" s="1354"/>
      <c r="BHP129" s="1354"/>
      <c r="BHQ129" s="1354"/>
      <c r="BHR129" s="1354"/>
      <c r="BHS129" s="1354"/>
      <c r="BHT129" s="1354"/>
      <c r="BHU129" s="1354"/>
      <c r="BHV129" s="1354"/>
      <c r="BHW129" s="1354"/>
      <c r="BHX129" s="1354"/>
      <c r="BHY129" s="1354"/>
      <c r="BHZ129" s="1354"/>
      <c r="BIA129" s="1354"/>
      <c r="BIB129" s="1354"/>
      <c r="BIC129" s="1354"/>
      <c r="BID129" s="1354"/>
      <c r="BIE129" s="1354"/>
      <c r="BIF129" s="1354"/>
      <c r="BIG129" s="1354"/>
      <c r="BIH129" s="1354"/>
      <c r="BII129" s="1354"/>
      <c r="BIJ129" s="1354"/>
      <c r="BIK129" s="1354"/>
      <c r="BIL129" s="1354"/>
      <c r="BIM129" s="1354"/>
      <c r="BIN129" s="1354"/>
      <c r="BIO129" s="1354"/>
      <c r="BIP129" s="1354"/>
      <c r="BIQ129" s="1354"/>
      <c r="BIR129" s="1354"/>
      <c r="BIS129" s="1354"/>
      <c r="BIT129" s="1354"/>
      <c r="BIU129" s="1354"/>
      <c r="BIV129" s="1354"/>
      <c r="BIW129" s="1354"/>
      <c r="BIX129" s="1354"/>
      <c r="BIY129" s="1354"/>
      <c r="BIZ129" s="1354"/>
      <c r="BJA129" s="1354"/>
      <c r="BJB129" s="1354"/>
      <c r="BJC129" s="1354"/>
      <c r="BJD129" s="1354"/>
      <c r="BJE129" s="1354"/>
      <c r="BJF129" s="1354"/>
      <c r="BJG129" s="1354"/>
      <c r="BJH129" s="1354"/>
      <c r="BJI129" s="1354"/>
      <c r="BJJ129" s="1354"/>
      <c r="BJK129" s="1354"/>
      <c r="BJL129" s="1354"/>
      <c r="BJM129" s="1354"/>
      <c r="BJN129" s="1354"/>
      <c r="BJO129" s="1354"/>
      <c r="BJP129" s="1354"/>
      <c r="BJQ129" s="1354"/>
      <c r="BJR129" s="1354"/>
      <c r="BJS129" s="1354"/>
      <c r="BJT129" s="1354"/>
      <c r="BJU129" s="1354"/>
      <c r="BJV129" s="1354"/>
      <c r="BJW129" s="1354"/>
      <c r="BJX129" s="1354"/>
      <c r="BJY129" s="1354"/>
      <c r="BJZ129" s="1354"/>
      <c r="BKA129" s="1354"/>
      <c r="BKB129" s="1354"/>
      <c r="BKC129" s="1354"/>
      <c r="BKD129" s="1354"/>
      <c r="BKE129" s="1354"/>
      <c r="BKF129" s="1354"/>
      <c r="BKG129" s="1354"/>
      <c r="BKH129" s="1354"/>
      <c r="BKI129" s="1354"/>
      <c r="BKJ129" s="1354"/>
      <c r="BKK129" s="1354"/>
      <c r="BKL129" s="1354"/>
      <c r="BKM129" s="1354"/>
      <c r="BKN129" s="1354"/>
      <c r="BKO129" s="1354"/>
      <c r="BKP129" s="1354"/>
      <c r="BKQ129" s="1354"/>
      <c r="BKR129" s="1354"/>
      <c r="BKS129" s="1354"/>
      <c r="BKT129" s="1354"/>
      <c r="BKU129" s="1354"/>
      <c r="BKV129" s="1354"/>
      <c r="BKW129" s="1354"/>
      <c r="BKX129" s="1354"/>
      <c r="BKY129" s="1354"/>
      <c r="BKZ129" s="1354"/>
      <c r="BLA129" s="1354"/>
      <c r="BLB129" s="1354"/>
      <c r="BLC129" s="1354"/>
      <c r="BLD129" s="1354"/>
      <c r="BLE129" s="1354"/>
      <c r="BLF129" s="1354"/>
      <c r="BLG129" s="1354"/>
      <c r="BLH129" s="1354"/>
      <c r="BLI129" s="1354"/>
      <c r="BLJ129" s="1354"/>
      <c r="BLK129" s="1354"/>
      <c r="BLL129" s="1354"/>
      <c r="BLM129" s="1354"/>
      <c r="BLN129" s="1354"/>
      <c r="BLO129" s="1354"/>
      <c r="BLP129" s="1354"/>
      <c r="BLQ129" s="1354"/>
      <c r="BLR129" s="1354"/>
      <c r="BLS129" s="1354"/>
      <c r="BLT129" s="1354"/>
      <c r="BLU129" s="1354"/>
      <c r="BLV129" s="1354"/>
      <c r="BLW129" s="1354"/>
      <c r="BLX129" s="1354"/>
      <c r="BLY129" s="1354"/>
      <c r="BLZ129" s="1354"/>
      <c r="BMA129" s="1354"/>
      <c r="BMB129" s="1354"/>
      <c r="BMC129" s="1354"/>
      <c r="BMD129" s="1354"/>
      <c r="BME129" s="1354"/>
      <c r="BMF129" s="1354"/>
      <c r="BMG129" s="1354"/>
      <c r="BMH129" s="1354"/>
      <c r="BMI129" s="1354"/>
      <c r="BMJ129" s="1354"/>
      <c r="BMK129" s="1354"/>
      <c r="BML129" s="1354"/>
      <c r="BMM129" s="1354"/>
      <c r="BMN129" s="1354"/>
      <c r="BMO129" s="1354"/>
      <c r="BMP129" s="1354"/>
      <c r="BMQ129" s="1354"/>
      <c r="BMR129" s="1354"/>
      <c r="BMS129" s="1354"/>
      <c r="BMT129" s="1354"/>
      <c r="BMU129" s="1354"/>
      <c r="BMV129" s="1354"/>
      <c r="BMW129" s="1354"/>
      <c r="BMX129" s="1354"/>
      <c r="BMY129" s="1354"/>
      <c r="BMZ129" s="1354"/>
      <c r="BNA129" s="1354"/>
      <c r="BNB129" s="1354"/>
      <c r="BNC129" s="1354"/>
      <c r="BND129" s="1354"/>
      <c r="BNE129" s="1354"/>
      <c r="BNF129" s="1354"/>
      <c r="BNG129" s="1354"/>
      <c r="BNH129" s="1354"/>
      <c r="BNI129" s="1354"/>
      <c r="BNJ129" s="1354"/>
      <c r="BNK129" s="1354"/>
      <c r="BNL129" s="1354"/>
      <c r="BNM129" s="1354"/>
      <c r="BNN129" s="1354"/>
      <c r="BNO129" s="1354"/>
      <c r="BNP129" s="1354"/>
      <c r="BNQ129" s="1354"/>
      <c r="BNR129" s="1354"/>
      <c r="BNS129" s="1354"/>
      <c r="BNT129" s="1354"/>
      <c r="BNU129" s="1354"/>
      <c r="BNV129" s="1354"/>
      <c r="BNW129" s="1354"/>
      <c r="BNX129" s="1354"/>
      <c r="BNY129" s="1354"/>
      <c r="BNZ129" s="1354"/>
      <c r="BOA129" s="1354"/>
      <c r="BOB129" s="1354"/>
      <c r="BOC129" s="1354"/>
      <c r="BOD129" s="1354"/>
      <c r="BOE129" s="1354"/>
      <c r="BOF129" s="1354"/>
      <c r="BOG129" s="1354"/>
      <c r="BOH129" s="1354"/>
      <c r="BOI129" s="1354"/>
      <c r="BOJ129" s="1354"/>
      <c r="BOK129" s="1354"/>
      <c r="BOL129" s="1354"/>
      <c r="BOM129" s="1354"/>
      <c r="BON129" s="1354"/>
      <c r="BOO129" s="1354"/>
      <c r="BOP129" s="1354"/>
      <c r="BOQ129" s="1354"/>
      <c r="BOR129" s="1354"/>
      <c r="BOS129" s="1354"/>
      <c r="BOT129" s="1354"/>
      <c r="BOU129" s="1354"/>
      <c r="BOV129" s="1354"/>
      <c r="BOW129" s="1354"/>
      <c r="BOX129" s="1354"/>
      <c r="BOY129" s="1354"/>
      <c r="BOZ129" s="1354"/>
      <c r="BPA129" s="1354"/>
      <c r="BPB129" s="1354"/>
      <c r="BPC129" s="1354"/>
      <c r="BPD129" s="1354"/>
      <c r="BPE129" s="1354"/>
      <c r="BPF129" s="1354"/>
      <c r="BPG129" s="1354"/>
      <c r="BPH129" s="1354"/>
      <c r="BPI129" s="1354"/>
      <c r="BPJ129" s="1354"/>
      <c r="BPK129" s="1354"/>
      <c r="BPL129" s="1354"/>
      <c r="BPM129" s="1354"/>
      <c r="BPN129" s="1354"/>
      <c r="BPO129" s="1354"/>
      <c r="BPP129" s="1354"/>
      <c r="BPQ129" s="1354"/>
      <c r="BPR129" s="1354"/>
      <c r="BPS129" s="1354"/>
      <c r="BPT129" s="1354"/>
      <c r="BPU129" s="1354"/>
      <c r="BPV129" s="1354"/>
      <c r="BPW129" s="1354"/>
      <c r="BPX129" s="1354"/>
      <c r="BPY129" s="1354"/>
      <c r="BPZ129" s="1354"/>
      <c r="BQA129" s="1354"/>
      <c r="BQB129" s="1354"/>
      <c r="BQC129" s="1354"/>
      <c r="BQD129" s="1354"/>
      <c r="BQE129" s="1354"/>
      <c r="BQF129" s="1354"/>
      <c r="BQG129" s="1354"/>
      <c r="BQH129" s="1354"/>
      <c r="BQI129" s="1354"/>
      <c r="BQJ129" s="1354"/>
      <c r="BQK129" s="1354"/>
      <c r="BQL129" s="1354"/>
      <c r="BQM129" s="1354"/>
      <c r="BQN129" s="1354"/>
      <c r="BQO129" s="1354"/>
      <c r="BQP129" s="1354"/>
      <c r="BQQ129" s="1354"/>
      <c r="BQR129" s="1354"/>
      <c r="BQS129" s="1354"/>
      <c r="BQT129" s="1354"/>
      <c r="BQU129" s="1354"/>
      <c r="BQV129" s="1354"/>
      <c r="BQW129" s="1354"/>
      <c r="BQX129" s="1354"/>
      <c r="BQY129" s="1354"/>
      <c r="BQZ129" s="1354"/>
      <c r="BRA129" s="1354"/>
      <c r="BRB129" s="1354"/>
      <c r="BRC129" s="1354"/>
      <c r="BRD129" s="1354"/>
      <c r="BRE129" s="1354"/>
      <c r="BRF129" s="1354"/>
      <c r="BRG129" s="1354"/>
      <c r="BRH129" s="1354"/>
      <c r="BRI129" s="1354"/>
      <c r="BRJ129" s="1354"/>
      <c r="BRK129" s="1354"/>
      <c r="BRL129" s="1354"/>
      <c r="BRM129" s="1354"/>
      <c r="BRN129" s="1354"/>
      <c r="BRO129" s="1354"/>
      <c r="BRP129" s="1354"/>
      <c r="BRQ129" s="1354"/>
      <c r="BRR129" s="1354"/>
      <c r="BRS129" s="1354"/>
      <c r="BRT129" s="1354"/>
      <c r="BRU129" s="1354"/>
      <c r="BRV129" s="1354"/>
      <c r="BRW129" s="1354"/>
      <c r="BRX129" s="1354"/>
      <c r="BRY129" s="1354"/>
      <c r="BRZ129" s="1354"/>
      <c r="BSA129" s="1354"/>
      <c r="BSB129" s="1354"/>
      <c r="BSC129" s="1354"/>
      <c r="BSD129" s="1354"/>
      <c r="BSE129" s="1354"/>
      <c r="BSF129" s="1354"/>
      <c r="BSG129" s="1354"/>
      <c r="BSH129" s="1354"/>
      <c r="BSI129" s="1354"/>
      <c r="BSJ129" s="1354"/>
      <c r="BSK129" s="1354"/>
      <c r="BSL129" s="1354"/>
      <c r="BSM129" s="1354"/>
      <c r="BSN129" s="1354"/>
      <c r="BSO129" s="1354"/>
      <c r="BSP129" s="1354"/>
      <c r="BSQ129" s="1354"/>
      <c r="BSR129" s="1354"/>
      <c r="BSS129" s="1354"/>
      <c r="BST129" s="1354"/>
      <c r="BSU129" s="1354"/>
      <c r="BSV129" s="1354"/>
      <c r="BSW129" s="1354"/>
      <c r="BSX129" s="1354"/>
      <c r="BSY129" s="1354"/>
      <c r="BSZ129" s="1354"/>
      <c r="BTA129" s="1354"/>
      <c r="BTB129" s="1354"/>
      <c r="BTC129" s="1354"/>
      <c r="BTD129" s="1354"/>
      <c r="BTE129" s="1354"/>
      <c r="BTF129" s="1354"/>
      <c r="BTG129" s="1354"/>
      <c r="BTH129" s="1354"/>
      <c r="BTI129" s="1354"/>
      <c r="BTJ129" s="1354"/>
      <c r="BTK129" s="1354"/>
      <c r="BTL129" s="1354"/>
      <c r="BTM129" s="1354"/>
      <c r="BTN129" s="1354"/>
      <c r="BTO129" s="1354"/>
      <c r="BTP129" s="1354"/>
      <c r="BTQ129" s="1354"/>
      <c r="BTR129" s="1354"/>
      <c r="BTS129" s="1354"/>
      <c r="BTT129" s="1354"/>
      <c r="BTU129" s="1354"/>
      <c r="BTV129" s="1354"/>
      <c r="BTW129" s="1354"/>
      <c r="BTX129" s="1354"/>
      <c r="BTY129" s="1354"/>
      <c r="BTZ129" s="1354"/>
      <c r="BUA129" s="1354"/>
      <c r="BUB129" s="1354"/>
      <c r="BUC129" s="1354"/>
      <c r="BUD129" s="1354"/>
      <c r="BUE129" s="1354"/>
      <c r="BUF129" s="1354"/>
      <c r="BUG129" s="1354"/>
      <c r="BUH129" s="1354"/>
      <c r="BUI129" s="1354"/>
      <c r="BUJ129" s="1354"/>
      <c r="BUK129" s="1354"/>
      <c r="BUL129" s="1354"/>
      <c r="BUM129" s="1354"/>
      <c r="BUN129" s="1354"/>
      <c r="BUO129" s="1354"/>
      <c r="BUP129" s="1354"/>
      <c r="BUQ129" s="1354"/>
      <c r="BUR129" s="1354"/>
      <c r="BUS129" s="1354"/>
      <c r="BUT129" s="1354"/>
      <c r="BUU129" s="1354"/>
      <c r="BUV129" s="1354"/>
      <c r="BUW129" s="1354"/>
      <c r="BUX129" s="1354"/>
      <c r="BUY129" s="1354"/>
      <c r="BUZ129" s="1354"/>
      <c r="BVA129" s="1354"/>
      <c r="BVB129" s="1354"/>
      <c r="BVC129" s="1354"/>
      <c r="BVD129" s="1354"/>
      <c r="BVE129" s="1354"/>
      <c r="BVF129" s="1354"/>
      <c r="BVG129" s="1354"/>
      <c r="BVH129" s="1354"/>
      <c r="BVI129" s="1354"/>
      <c r="BVJ129" s="1354"/>
      <c r="BVK129" s="1354"/>
      <c r="BVL129" s="1354"/>
      <c r="BVM129" s="1354"/>
      <c r="BVN129" s="1354"/>
      <c r="BVO129" s="1354"/>
      <c r="BVP129" s="1354"/>
      <c r="BVQ129" s="1354"/>
      <c r="BVR129" s="1354"/>
      <c r="BVS129" s="1354"/>
      <c r="BVT129" s="1354"/>
      <c r="BVU129" s="1354"/>
      <c r="BVV129" s="1354"/>
      <c r="BVW129" s="1354"/>
      <c r="BVX129" s="1354"/>
      <c r="BVY129" s="1354"/>
      <c r="BVZ129" s="1354"/>
      <c r="BWA129" s="1354"/>
      <c r="BWB129" s="1354"/>
      <c r="BWC129" s="1354"/>
      <c r="BWD129" s="1354"/>
      <c r="BWE129" s="1354"/>
      <c r="BWF129" s="1354"/>
      <c r="BWG129" s="1354"/>
      <c r="BWH129" s="1354"/>
      <c r="BWI129" s="1354"/>
      <c r="BWJ129" s="1354"/>
      <c r="BWK129" s="1354"/>
      <c r="BWL129" s="1354"/>
      <c r="BWM129" s="1354"/>
      <c r="BWN129" s="1354"/>
      <c r="BWO129" s="1354"/>
      <c r="BWP129" s="1354"/>
      <c r="BWQ129" s="1354"/>
      <c r="BWR129" s="1354"/>
      <c r="BWS129" s="1354"/>
      <c r="BWT129" s="1354"/>
      <c r="BWU129" s="1354"/>
      <c r="BWV129" s="1354"/>
      <c r="BWW129" s="1354"/>
      <c r="BWX129" s="1354"/>
      <c r="BWY129" s="1354"/>
      <c r="BWZ129" s="1354"/>
      <c r="BXA129" s="1354"/>
      <c r="BXB129" s="1354"/>
      <c r="BXC129" s="1354"/>
      <c r="BXD129" s="1354"/>
      <c r="BXE129" s="1354"/>
      <c r="BXF129" s="1354"/>
      <c r="BXG129" s="1354"/>
      <c r="BXH129" s="1354"/>
      <c r="BXI129" s="1354"/>
      <c r="BXJ129" s="1354"/>
      <c r="BXK129" s="1354"/>
      <c r="BXL129" s="1354"/>
      <c r="BXM129" s="1354"/>
      <c r="BXN129" s="1354"/>
      <c r="BXO129" s="1354"/>
      <c r="BXP129" s="1354"/>
      <c r="BXQ129" s="1354"/>
      <c r="BXR129" s="1354"/>
      <c r="BXS129" s="1354"/>
      <c r="BXT129" s="1354"/>
      <c r="BXU129" s="1354"/>
      <c r="BXV129" s="1354"/>
      <c r="BXW129" s="1354"/>
      <c r="BXX129" s="1354"/>
      <c r="BXY129" s="1354"/>
      <c r="BXZ129" s="1354"/>
      <c r="BYA129" s="1354"/>
      <c r="BYB129" s="1354"/>
      <c r="BYC129" s="1354"/>
      <c r="BYD129" s="1354"/>
      <c r="BYE129" s="1354"/>
      <c r="BYF129" s="1354"/>
      <c r="BYG129" s="1354"/>
      <c r="BYH129" s="1354"/>
      <c r="BYI129" s="1354"/>
      <c r="BYJ129" s="1354"/>
      <c r="BYK129" s="1354"/>
      <c r="BYL129" s="1354"/>
      <c r="BYM129" s="1354"/>
      <c r="BYN129" s="1354"/>
      <c r="BYO129" s="1354"/>
      <c r="BYP129" s="1354"/>
      <c r="BYQ129" s="1354"/>
      <c r="BYR129" s="1354"/>
      <c r="BYS129" s="1354"/>
      <c r="BYT129" s="1354"/>
      <c r="BYU129" s="1354"/>
      <c r="BYV129" s="1354"/>
      <c r="BYW129" s="1354"/>
      <c r="BYX129" s="1354"/>
      <c r="BYY129" s="1354"/>
      <c r="BYZ129" s="1354"/>
      <c r="BZA129" s="1354"/>
      <c r="BZB129" s="1354"/>
      <c r="BZC129" s="1354"/>
      <c r="BZD129" s="1354"/>
      <c r="BZE129" s="1354"/>
      <c r="BZF129" s="1354"/>
      <c r="BZG129" s="1354"/>
      <c r="BZH129" s="1354"/>
      <c r="BZI129" s="1354"/>
      <c r="BZJ129" s="1354"/>
      <c r="BZK129" s="1354"/>
      <c r="BZL129" s="1354"/>
      <c r="BZM129" s="1354"/>
      <c r="BZN129" s="1354"/>
      <c r="BZO129" s="1354"/>
      <c r="BZP129" s="1354"/>
      <c r="BZQ129" s="1354"/>
      <c r="BZR129" s="1354"/>
      <c r="BZS129" s="1354"/>
      <c r="BZT129" s="1354"/>
      <c r="BZU129" s="1354"/>
      <c r="BZV129" s="1354"/>
      <c r="BZW129" s="1354"/>
      <c r="BZX129" s="1354"/>
      <c r="BZY129" s="1354"/>
      <c r="BZZ129" s="1354"/>
      <c r="CAA129" s="1354"/>
      <c r="CAB129" s="1354"/>
      <c r="CAC129" s="1354"/>
      <c r="CAD129" s="1354"/>
      <c r="CAE129" s="1354"/>
      <c r="CAF129" s="1354"/>
      <c r="CAG129" s="1354"/>
      <c r="CAH129" s="1354"/>
      <c r="CAI129" s="1354"/>
      <c r="CAJ129" s="1354"/>
      <c r="CAK129" s="1354"/>
      <c r="CAL129" s="1354"/>
      <c r="CAM129" s="1354"/>
      <c r="CAN129" s="1354"/>
      <c r="CAO129" s="1354"/>
      <c r="CAP129" s="1354"/>
      <c r="CAQ129" s="1354"/>
      <c r="CAR129" s="1354"/>
      <c r="CAS129" s="1354"/>
      <c r="CAT129" s="1354"/>
      <c r="CAU129" s="1354"/>
      <c r="CAV129" s="1354"/>
      <c r="CAW129" s="1354"/>
      <c r="CAX129" s="1354"/>
      <c r="CAY129" s="1354"/>
      <c r="CAZ129" s="1354"/>
      <c r="CBA129" s="1354"/>
      <c r="CBB129" s="1354"/>
      <c r="CBC129" s="1354"/>
      <c r="CBD129" s="1354"/>
      <c r="CBE129" s="1354"/>
      <c r="CBF129" s="1354"/>
      <c r="CBG129" s="1354"/>
      <c r="CBH129" s="1354"/>
      <c r="CBI129" s="1354"/>
      <c r="CBJ129" s="1354"/>
      <c r="CBK129" s="1354"/>
      <c r="CBL129" s="1354"/>
      <c r="CBM129" s="1354"/>
      <c r="CBN129" s="1354"/>
      <c r="CBO129" s="1354"/>
      <c r="CBP129" s="1354"/>
      <c r="CBQ129" s="1354"/>
      <c r="CBR129" s="1354"/>
      <c r="CBS129" s="1354"/>
      <c r="CBT129" s="1354"/>
      <c r="CBU129" s="1354"/>
      <c r="CBV129" s="1354"/>
      <c r="CBW129" s="1354"/>
      <c r="CBX129" s="1354"/>
      <c r="CBY129" s="1354"/>
      <c r="CBZ129" s="1354"/>
      <c r="CCA129" s="1354"/>
      <c r="CCB129" s="1354"/>
      <c r="CCC129" s="1354"/>
      <c r="CCD129" s="1354"/>
      <c r="CCE129" s="1354"/>
      <c r="CCF129" s="1354"/>
      <c r="CCG129" s="1354"/>
      <c r="CCH129" s="1354"/>
      <c r="CCI129" s="1354"/>
      <c r="CCJ129" s="1354"/>
      <c r="CCK129" s="1354"/>
      <c r="CCL129" s="1354"/>
      <c r="CCM129" s="1354"/>
      <c r="CCN129" s="1354"/>
      <c r="CCO129" s="1354"/>
      <c r="CCP129" s="1354"/>
      <c r="CCQ129" s="1354"/>
      <c r="CCR129" s="1354"/>
      <c r="CCS129" s="1354"/>
      <c r="CCT129" s="1354"/>
      <c r="CCU129" s="1354"/>
      <c r="CCV129" s="1354"/>
      <c r="CCW129" s="1354"/>
      <c r="CCX129" s="1354"/>
      <c r="CCY129" s="1354"/>
      <c r="CCZ129" s="1354"/>
      <c r="CDA129" s="1354"/>
      <c r="CDB129" s="1354"/>
      <c r="CDC129" s="1354"/>
      <c r="CDD129" s="1354"/>
      <c r="CDE129" s="1354"/>
      <c r="CDF129" s="1354"/>
      <c r="CDG129" s="1354"/>
      <c r="CDH129" s="1354"/>
      <c r="CDI129" s="1354"/>
      <c r="CDJ129" s="1354"/>
      <c r="CDK129" s="1354"/>
      <c r="CDL129" s="1354"/>
      <c r="CDM129" s="1354"/>
      <c r="CDN129" s="1354"/>
      <c r="CDO129" s="1354"/>
      <c r="CDP129" s="1354"/>
      <c r="CDQ129" s="1354"/>
      <c r="CDR129" s="1354"/>
      <c r="CDS129" s="1354"/>
      <c r="CDT129" s="1354"/>
      <c r="CDU129" s="1354"/>
      <c r="CDV129" s="1354"/>
      <c r="CDW129" s="1354"/>
      <c r="CDX129" s="1354"/>
      <c r="CDY129" s="1354"/>
      <c r="CDZ129" s="1354"/>
      <c r="CEA129" s="1354"/>
      <c r="CEB129" s="1354"/>
      <c r="CEC129" s="1354"/>
      <c r="CED129" s="1354"/>
      <c r="CEE129" s="1354"/>
      <c r="CEF129" s="1354"/>
      <c r="CEG129" s="1354"/>
      <c r="CEH129" s="1354"/>
      <c r="CEI129" s="1354"/>
      <c r="CEJ129" s="1354"/>
      <c r="CEK129" s="1354"/>
      <c r="CEL129" s="1354"/>
      <c r="CEM129" s="1354"/>
      <c r="CEN129" s="1354"/>
      <c r="CEO129" s="1354"/>
      <c r="CEP129" s="1354"/>
      <c r="CEQ129" s="1354"/>
      <c r="CER129" s="1354"/>
      <c r="CES129" s="1354"/>
      <c r="CET129" s="1354"/>
      <c r="CEU129" s="1354"/>
      <c r="CEV129" s="1354"/>
      <c r="CEW129" s="1354"/>
      <c r="CEX129" s="1354"/>
      <c r="CEY129" s="1354"/>
      <c r="CEZ129" s="1354"/>
      <c r="CFA129" s="1354"/>
      <c r="CFB129" s="1354"/>
      <c r="CFC129" s="1354"/>
      <c r="CFD129" s="1354"/>
      <c r="CFE129" s="1354"/>
      <c r="CFF129" s="1354"/>
      <c r="CFG129" s="1354"/>
      <c r="CFH129" s="1354"/>
      <c r="CFI129" s="1354"/>
      <c r="CFJ129" s="1354"/>
      <c r="CFK129" s="1354"/>
      <c r="CFL129" s="1354"/>
      <c r="CFM129" s="1354"/>
      <c r="CFN129" s="1354"/>
      <c r="CFO129" s="1354"/>
      <c r="CFP129" s="1354"/>
      <c r="CFQ129" s="1354"/>
      <c r="CFR129" s="1354"/>
      <c r="CFS129" s="1354"/>
      <c r="CFT129" s="1354"/>
      <c r="CFU129" s="1354"/>
      <c r="CFV129" s="1354"/>
      <c r="CFW129" s="1354"/>
      <c r="CFX129" s="1354"/>
      <c r="CFY129" s="1354"/>
      <c r="CFZ129" s="1354"/>
      <c r="CGA129" s="1354"/>
      <c r="CGB129" s="1354"/>
      <c r="CGC129" s="1354"/>
      <c r="CGD129" s="1354"/>
      <c r="CGE129" s="1354"/>
      <c r="CGF129" s="1354"/>
      <c r="CGG129" s="1354"/>
      <c r="CGH129" s="1354"/>
      <c r="CGI129" s="1354"/>
      <c r="CGJ129" s="1354"/>
      <c r="CGK129" s="1354"/>
      <c r="CGL129" s="1354"/>
      <c r="CGM129" s="1354"/>
      <c r="CGN129" s="1354"/>
      <c r="CGO129" s="1354"/>
      <c r="CGP129" s="1354"/>
      <c r="CGQ129" s="1354"/>
      <c r="CGR129" s="1354"/>
      <c r="CGS129" s="1354"/>
      <c r="CGT129" s="1354"/>
      <c r="CGU129" s="1354"/>
      <c r="CGV129" s="1354"/>
      <c r="CGW129" s="1354"/>
      <c r="CGX129" s="1354"/>
      <c r="CGY129" s="1354"/>
      <c r="CGZ129" s="1354"/>
      <c r="CHA129" s="1354"/>
      <c r="CHB129" s="1354"/>
      <c r="CHC129" s="1354"/>
      <c r="CHD129" s="1354"/>
      <c r="CHE129" s="1354"/>
      <c r="CHF129" s="1354"/>
      <c r="CHG129" s="1354"/>
      <c r="CHH129" s="1354"/>
      <c r="CHI129" s="1354"/>
      <c r="CHJ129" s="1354"/>
      <c r="CHK129" s="1354"/>
      <c r="CHL129" s="1354"/>
      <c r="CHM129" s="1354"/>
      <c r="CHN129" s="1354"/>
      <c r="CHO129" s="1354"/>
      <c r="CHP129" s="1354"/>
      <c r="CHQ129" s="1354"/>
      <c r="CHR129" s="1354"/>
      <c r="CHS129" s="1354"/>
      <c r="CHT129" s="1354"/>
      <c r="CHU129" s="1354"/>
      <c r="CHV129" s="1354"/>
      <c r="CHW129" s="1354"/>
      <c r="CHX129" s="1354"/>
      <c r="CHY129" s="1354"/>
      <c r="CHZ129" s="1354"/>
      <c r="CIA129" s="1354"/>
      <c r="CIB129" s="1354"/>
      <c r="CIC129" s="1354"/>
      <c r="CID129" s="1354"/>
      <c r="CIE129" s="1354"/>
      <c r="CIF129" s="1354"/>
      <c r="CIG129" s="1354"/>
      <c r="CIH129" s="1354"/>
      <c r="CII129" s="1354"/>
      <c r="CIJ129" s="1354"/>
      <c r="CIK129" s="1354"/>
      <c r="CIL129" s="1354"/>
      <c r="CIM129" s="1354"/>
      <c r="CIN129" s="1354"/>
      <c r="CIO129" s="1354"/>
      <c r="CIP129" s="1354"/>
      <c r="CIQ129" s="1354"/>
      <c r="CIR129" s="1354"/>
      <c r="CIS129" s="1354"/>
      <c r="CIT129" s="1354"/>
      <c r="CIU129" s="1354"/>
      <c r="CIV129" s="1354"/>
      <c r="CIW129" s="1354"/>
      <c r="CIX129" s="1354"/>
      <c r="CIY129" s="1354"/>
      <c r="CIZ129" s="1354"/>
      <c r="CJA129" s="1354"/>
      <c r="CJB129" s="1354"/>
      <c r="CJC129" s="1354"/>
      <c r="CJD129" s="1354"/>
      <c r="CJE129" s="1354"/>
      <c r="CJF129" s="1354"/>
      <c r="CJG129" s="1354"/>
      <c r="CJH129" s="1354"/>
      <c r="CJI129" s="1354"/>
      <c r="CJJ129" s="1354"/>
      <c r="CJK129" s="1354"/>
      <c r="CJL129" s="1354"/>
      <c r="CJM129" s="1354"/>
      <c r="CJN129" s="1354"/>
      <c r="CJO129" s="1354"/>
      <c r="CJP129" s="1354"/>
      <c r="CJQ129" s="1354"/>
      <c r="CJR129" s="1354"/>
      <c r="CJS129" s="1354"/>
      <c r="CJT129" s="1354"/>
      <c r="CJU129" s="1354"/>
      <c r="CJV129" s="1354"/>
      <c r="CJW129" s="1354"/>
      <c r="CJX129" s="1354"/>
      <c r="CJY129" s="1354"/>
      <c r="CJZ129" s="1354"/>
      <c r="CKA129" s="1354"/>
      <c r="CKB129" s="1354"/>
      <c r="CKC129" s="1354"/>
      <c r="CKD129" s="1354"/>
      <c r="CKE129" s="1354"/>
      <c r="CKF129" s="1354"/>
      <c r="CKG129" s="1354"/>
      <c r="CKH129" s="1354"/>
      <c r="CKI129" s="1354"/>
      <c r="CKJ129" s="1354"/>
      <c r="CKK129" s="1354"/>
      <c r="CKL129" s="1354"/>
      <c r="CKM129" s="1354"/>
      <c r="CKN129" s="1354"/>
      <c r="CKO129" s="1354"/>
      <c r="CKP129" s="1354"/>
      <c r="CKQ129" s="1354"/>
      <c r="CKR129" s="1354"/>
      <c r="CKS129" s="1354"/>
      <c r="CKT129" s="1354"/>
      <c r="CKU129" s="1354"/>
      <c r="CKV129" s="1354"/>
      <c r="CKW129" s="1354"/>
      <c r="CKX129" s="1354"/>
      <c r="CKY129" s="1354"/>
      <c r="CKZ129" s="1354"/>
      <c r="CLA129" s="1354"/>
      <c r="CLB129" s="1354"/>
      <c r="CLC129" s="1354"/>
      <c r="CLD129" s="1354"/>
      <c r="CLE129" s="1354"/>
      <c r="CLF129" s="1354"/>
      <c r="CLG129" s="1354"/>
      <c r="CLH129" s="1354"/>
      <c r="CLI129" s="1354"/>
      <c r="CLJ129" s="1354"/>
      <c r="CLK129" s="1354"/>
      <c r="CLL129" s="1354"/>
      <c r="CLM129" s="1354"/>
      <c r="CLN129" s="1354"/>
      <c r="CLO129" s="1354"/>
      <c r="CLP129" s="1354"/>
      <c r="CLQ129" s="1354"/>
      <c r="CLR129" s="1354"/>
      <c r="CLS129" s="1354"/>
      <c r="CLT129" s="1354"/>
      <c r="CLU129" s="1354"/>
      <c r="CLV129" s="1354"/>
      <c r="CLW129" s="1354"/>
      <c r="CLX129" s="1354"/>
      <c r="CLY129" s="1354"/>
      <c r="CLZ129" s="1354"/>
      <c r="CMA129" s="1354"/>
      <c r="CMB129" s="1354"/>
      <c r="CMC129" s="1354"/>
      <c r="CMD129" s="1354"/>
      <c r="CME129" s="1354"/>
      <c r="CMF129" s="1354"/>
      <c r="CMG129" s="1354"/>
      <c r="CMH129" s="1354"/>
      <c r="CMI129" s="1354"/>
      <c r="CMJ129" s="1354"/>
      <c r="CMK129" s="1354"/>
      <c r="CML129" s="1354"/>
      <c r="CMM129" s="1354"/>
      <c r="CMN129" s="1354"/>
      <c r="CMO129" s="1354"/>
      <c r="CMP129" s="1354"/>
      <c r="CMQ129" s="1354"/>
      <c r="CMR129" s="1354"/>
      <c r="CMS129" s="1354"/>
      <c r="CMT129" s="1354"/>
      <c r="CMU129" s="1354"/>
      <c r="CMV129" s="1354"/>
      <c r="CMW129" s="1354"/>
      <c r="CMX129" s="1354"/>
      <c r="CMY129" s="1354"/>
      <c r="CMZ129" s="1354"/>
      <c r="CNA129" s="1354"/>
      <c r="CNB129" s="1354"/>
      <c r="CNC129" s="1354"/>
      <c r="CND129" s="1354"/>
      <c r="CNE129" s="1354"/>
      <c r="CNF129" s="1354"/>
      <c r="CNG129" s="1354"/>
      <c r="CNH129" s="1354"/>
      <c r="CNI129" s="1354"/>
      <c r="CNJ129" s="1354"/>
      <c r="CNK129" s="1354"/>
      <c r="CNL129" s="1354"/>
      <c r="CNM129" s="1354"/>
      <c r="CNN129" s="1354"/>
      <c r="CNO129" s="1354"/>
      <c r="CNP129" s="1354"/>
      <c r="CNQ129" s="1354"/>
      <c r="CNR129" s="1354"/>
      <c r="CNS129" s="1354"/>
      <c r="CNT129" s="1354"/>
      <c r="CNU129" s="1354"/>
      <c r="CNV129" s="1354"/>
      <c r="CNW129" s="1354"/>
      <c r="CNX129" s="1354"/>
      <c r="CNY129" s="1354"/>
      <c r="CNZ129" s="1354"/>
      <c r="COA129" s="1354"/>
      <c r="COB129" s="1354"/>
      <c r="COC129" s="1354"/>
      <c r="COD129" s="1354"/>
      <c r="COE129" s="1354"/>
      <c r="COF129" s="1354"/>
      <c r="COG129" s="1354"/>
      <c r="COH129" s="1354"/>
      <c r="COI129" s="1354"/>
      <c r="COJ129" s="1354"/>
      <c r="COK129" s="1354"/>
      <c r="COL129" s="1354"/>
      <c r="COM129" s="1354"/>
      <c r="CON129" s="1354"/>
      <c r="COO129" s="1354"/>
      <c r="COP129" s="1354"/>
      <c r="COQ129" s="1354"/>
      <c r="COR129" s="1354"/>
      <c r="COS129" s="1354"/>
      <c r="COT129" s="1354"/>
      <c r="COU129" s="1354"/>
      <c r="COV129" s="1354"/>
      <c r="COW129" s="1354"/>
      <c r="COX129" s="1354"/>
      <c r="COY129" s="1354"/>
      <c r="COZ129" s="1354"/>
      <c r="CPA129" s="1354"/>
      <c r="CPB129" s="1354"/>
      <c r="CPC129" s="1354"/>
      <c r="CPD129" s="1354"/>
      <c r="CPE129" s="1354"/>
      <c r="CPF129" s="1354"/>
      <c r="CPG129" s="1354"/>
      <c r="CPH129" s="1354"/>
      <c r="CPI129" s="1354"/>
      <c r="CPJ129" s="1354"/>
      <c r="CPK129" s="1354"/>
      <c r="CPL129" s="1354"/>
      <c r="CPM129" s="1354"/>
      <c r="CPN129" s="1354"/>
      <c r="CPO129" s="1354"/>
      <c r="CPP129" s="1354"/>
      <c r="CPQ129" s="1354"/>
      <c r="CPR129" s="1354"/>
      <c r="CPS129" s="1354"/>
      <c r="CPT129" s="1354"/>
      <c r="CPU129" s="1354"/>
      <c r="CPV129" s="1354"/>
      <c r="CPW129" s="1354"/>
      <c r="CPX129" s="1354"/>
      <c r="CPY129" s="1354"/>
      <c r="CPZ129" s="1354"/>
      <c r="CQA129" s="1354"/>
      <c r="CQB129" s="1354"/>
      <c r="CQC129" s="1354"/>
      <c r="CQD129" s="1354"/>
      <c r="CQE129" s="1354"/>
      <c r="CQF129" s="1354"/>
      <c r="CQG129" s="1354"/>
      <c r="CQH129" s="1354"/>
      <c r="CQI129" s="1354"/>
      <c r="CQJ129" s="1354"/>
      <c r="CQK129" s="1354"/>
      <c r="CQL129" s="1354"/>
      <c r="CQM129" s="1354"/>
      <c r="CQN129" s="1354"/>
      <c r="CQO129" s="1354"/>
      <c r="CQP129" s="1354"/>
      <c r="CQQ129" s="1354"/>
      <c r="CQR129" s="1354"/>
      <c r="CQS129" s="1354"/>
      <c r="CQT129" s="1354"/>
      <c r="CQU129" s="1354"/>
      <c r="CQV129" s="1354"/>
      <c r="CQW129" s="1354"/>
      <c r="CQX129" s="1354"/>
      <c r="CQY129" s="1354"/>
      <c r="CQZ129" s="1354"/>
      <c r="CRA129" s="1354"/>
      <c r="CRB129" s="1354"/>
      <c r="CRC129" s="1354"/>
      <c r="CRD129" s="1354"/>
      <c r="CRE129" s="1354"/>
      <c r="CRF129" s="1354"/>
      <c r="CRG129" s="1354"/>
      <c r="CRH129" s="1354"/>
      <c r="CRI129" s="1354"/>
      <c r="CRJ129" s="1354"/>
      <c r="CRK129" s="1354"/>
      <c r="CRL129" s="1354"/>
      <c r="CRM129" s="1354"/>
      <c r="CRN129" s="1354"/>
      <c r="CRO129" s="1354"/>
      <c r="CRP129" s="1354"/>
      <c r="CRQ129" s="1354"/>
      <c r="CRR129" s="1354"/>
      <c r="CRS129" s="1354"/>
      <c r="CRT129" s="1354"/>
      <c r="CRU129" s="1354"/>
      <c r="CRV129" s="1354"/>
      <c r="CRW129" s="1354"/>
      <c r="CRX129" s="1354"/>
      <c r="CRY129" s="1354"/>
      <c r="CRZ129" s="1354"/>
      <c r="CSA129" s="1354"/>
      <c r="CSB129" s="1354"/>
      <c r="CSC129" s="1354"/>
      <c r="CSD129" s="1354"/>
      <c r="CSE129" s="1354"/>
      <c r="CSF129" s="1354"/>
      <c r="CSG129" s="1354"/>
      <c r="CSH129" s="1354"/>
      <c r="CSI129" s="1354"/>
      <c r="CSJ129" s="1354"/>
      <c r="CSK129" s="1354"/>
      <c r="CSL129" s="1354"/>
      <c r="CSM129" s="1354"/>
      <c r="CSN129" s="1354"/>
      <c r="CSO129" s="1354"/>
      <c r="CSP129" s="1354"/>
      <c r="CSQ129" s="1354"/>
      <c r="CSR129" s="1354"/>
      <c r="CSS129" s="1354"/>
      <c r="CST129" s="1354"/>
      <c r="CSU129" s="1354"/>
      <c r="CSV129" s="1354"/>
      <c r="CSW129" s="1354"/>
      <c r="CSX129" s="1354"/>
      <c r="CSY129" s="1354"/>
      <c r="CSZ129" s="1354"/>
      <c r="CTA129" s="1354"/>
      <c r="CTB129" s="1354"/>
      <c r="CTC129" s="1354"/>
      <c r="CTD129" s="1354"/>
      <c r="CTE129" s="1354"/>
      <c r="CTF129" s="1354"/>
      <c r="CTG129" s="1354"/>
      <c r="CTH129" s="1354"/>
      <c r="CTI129" s="1354"/>
      <c r="CTJ129" s="1354"/>
      <c r="CTK129" s="1354"/>
      <c r="CTL129" s="1354"/>
      <c r="CTM129" s="1354"/>
      <c r="CTN129" s="1354"/>
      <c r="CTO129" s="1354"/>
      <c r="CTP129" s="1354"/>
      <c r="CTQ129" s="1354"/>
      <c r="CTR129" s="1354"/>
      <c r="CTS129" s="1354"/>
      <c r="CTT129" s="1354"/>
      <c r="CTU129" s="1354"/>
      <c r="CTV129" s="1354"/>
      <c r="CTW129" s="1354"/>
      <c r="CTX129" s="1354"/>
      <c r="CTY129" s="1354"/>
      <c r="CTZ129" s="1354"/>
      <c r="CUA129" s="1354"/>
      <c r="CUB129" s="1354"/>
      <c r="CUC129" s="1354"/>
      <c r="CUD129" s="1354"/>
      <c r="CUE129" s="1354"/>
      <c r="CUF129" s="1354"/>
      <c r="CUG129" s="1354"/>
      <c r="CUH129" s="1354"/>
      <c r="CUI129" s="1354"/>
      <c r="CUJ129" s="1354"/>
      <c r="CUK129" s="1354"/>
      <c r="CUL129" s="1354"/>
      <c r="CUM129" s="1354"/>
      <c r="CUN129" s="1354"/>
      <c r="CUO129" s="1354"/>
      <c r="CUP129" s="1354"/>
      <c r="CUQ129" s="1354"/>
      <c r="CUR129" s="1354"/>
      <c r="CUS129" s="1354"/>
      <c r="CUT129" s="1354"/>
      <c r="CUU129" s="1354"/>
      <c r="CUV129" s="1354"/>
      <c r="CUW129" s="1354"/>
      <c r="CUX129" s="1354"/>
      <c r="CUY129" s="1354"/>
      <c r="CUZ129" s="1354"/>
      <c r="CVA129" s="1354"/>
      <c r="CVB129" s="1354"/>
      <c r="CVC129" s="1354"/>
      <c r="CVD129" s="1354"/>
      <c r="CVE129" s="1354"/>
      <c r="CVF129" s="1354"/>
      <c r="CVG129" s="1354"/>
      <c r="CVH129" s="1354"/>
      <c r="CVI129" s="1354"/>
      <c r="CVJ129" s="1354"/>
      <c r="CVK129" s="1354"/>
      <c r="CVL129" s="1354"/>
      <c r="CVM129" s="1354"/>
      <c r="CVN129" s="1354"/>
      <c r="CVO129" s="1354"/>
      <c r="CVP129" s="1354"/>
      <c r="CVQ129" s="1354"/>
      <c r="CVR129" s="1354"/>
      <c r="CVS129" s="1354"/>
      <c r="CVT129" s="1354"/>
      <c r="CVU129" s="1354"/>
      <c r="CVV129" s="1354"/>
      <c r="CVW129" s="1354"/>
      <c r="CVX129" s="1354"/>
      <c r="CVY129" s="1354"/>
      <c r="CVZ129" s="1354"/>
      <c r="CWA129" s="1354"/>
      <c r="CWB129" s="1354"/>
      <c r="CWC129" s="1354"/>
      <c r="CWD129" s="1354"/>
      <c r="CWE129" s="1354"/>
      <c r="CWF129" s="1354"/>
      <c r="CWG129" s="1354"/>
      <c r="CWH129" s="1354"/>
      <c r="CWI129" s="1354"/>
      <c r="CWJ129" s="1354"/>
      <c r="CWK129" s="1354"/>
      <c r="CWL129" s="1354"/>
      <c r="CWM129" s="1354"/>
      <c r="CWN129" s="1354"/>
      <c r="CWO129" s="1354"/>
      <c r="CWP129" s="1354"/>
      <c r="CWQ129" s="1354"/>
      <c r="CWR129" s="1354"/>
      <c r="CWS129" s="1354"/>
      <c r="CWT129" s="1354"/>
      <c r="CWU129" s="1354"/>
      <c r="CWV129" s="1354"/>
      <c r="CWW129" s="1354"/>
      <c r="CWX129" s="1354"/>
      <c r="CWY129" s="1354"/>
      <c r="CWZ129" s="1354"/>
      <c r="CXA129" s="1354"/>
      <c r="CXB129" s="1354"/>
      <c r="CXC129" s="1354"/>
      <c r="CXD129" s="1354"/>
      <c r="CXE129" s="1354"/>
      <c r="CXF129" s="1354"/>
      <c r="CXG129" s="1354"/>
      <c r="CXH129" s="1354"/>
      <c r="CXI129" s="1354"/>
      <c r="CXJ129" s="1354"/>
      <c r="CXK129" s="1354"/>
      <c r="CXL129" s="1354"/>
      <c r="CXM129" s="1354"/>
      <c r="CXN129" s="1354"/>
      <c r="CXO129" s="1354"/>
      <c r="CXP129" s="1354"/>
      <c r="CXQ129" s="1354"/>
      <c r="CXR129" s="1354"/>
      <c r="CXS129" s="1354"/>
      <c r="CXT129" s="1354"/>
      <c r="CXU129" s="1354"/>
      <c r="CXV129" s="1354"/>
      <c r="CXW129" s="1354"/>
      <c r="CXX129" s="1354"/>
      <c r="CXY129" s="1354"/>
      <c r="CXZ129" s="1354"/>
      <c r="CYA129" s="1354"/>
      <c r="CYB129" s="1354"/>
      <c r="CYC129" s="1354"/>
      <c r="CYD129" s="1354"/>
      <c r="CYE129" s="1354"/>
      <c r="CYF129" s="1354"/>
      <c r="CYG129" s="1354"/>
      <c r="CYH129" s="1354"/>
      <c r="CYI129" s="1354"/>
      <c r="CYJ129" s="1354"/>
      <c r="CYK129" s="1354"/>
      <c r="CYL129" s="1354"/>
      <c r="CYM129" s="1354"/>
      <c r="CYN129" s="1354"/>
      <c r="CYO129" s="1354"/>
      <c r="CYP129" s="1354"/>
      <c r="CYQ129" s="1354"/>
      <c r="CYR129" s="1354"/>
      <c r="CYS129" s="1354"/>
      <c r="CYT129" s="1354"/>
      <c r="CYU129" s="1354"/>
      <c r="CYV129" s="1354"/>
      <c r="CYW129" s="1354"/>
      <c r="CYX129" s="1354"/>
      <c r="CYY129" s="1354"/>
      <c r="CYZ129" s="1354"/>
      <c r="CZA129" s="1354"/>
      <c r="CZB129" s="1354"/>
      <c r="CZC129" s="1354"/>
      <c r="CZD129" s="1354"/>
      <c r="CZE129" s="1354"/>
      <c r="CZF129" s="1354"/>
      <c r="CZG129" s="1354"/>
      <c r="CZH129" s="1354"/>
      <c r="CZI129" s="1354"/>
      <c r="CZJ129" s="1354"/>
      <c r="CZK129" s="1354"/>
      <c r="CZL129" s="1354"/>
      <c r="CZM129" s="1354"/>
      <c r="CZN129" s="1354"/>
      <c r="CZO129" s="1354"/>
      <c r="CZP129" s="1354"/>
      <c r="CZQ129" s="1354"/>
      <c r="CZR129" s="1354"/>
      <c r="CZS129" s="1354"/>
      <c r="CZT129" s="1354"/>
      <c r="CZU129" s="1354"/>
      <c r="CZV129" s="1354"/>
      <c r="CZW129" s="1354"/>
      <c r="CZX129" s="1354"/>
      <c r="CZY129" s="1354"/>
      <c r="CZZ129" s="1354"/>
      <c r="DAA129" s="1354"/>
      <c r="DAB129" s="1354"/>
      <c r="DAC129" s="1354"/>
      <c r="DAD129" s="1354"/>
      <c r="DAE129" s="1354"/>
      <c r="DAF129" s="1354"/>
      <c r="DAG129" s="1354"/>
      <c r="DAH129" s="1354"/>
      <c r="DAI129" s="1354"/>
      <c r="DAJ129" s="1354"/>
      <c r="DAK129" s="1354"/>
      <c r="DAL129" s="1354"/>
      <c r="DAM129" s="1354"/>
      <c r="DAN129" s="1354"/>
      <c r="DAO129" s="1354"/>
      <c r="DAP129" s="1354"/>
      <c r="DAQ129" s="1354"/>
      <c r="DAR129" s="1354"/>
      <c r="DAS129" s="1354"/>
      <c r="DAT129" s="1354"/>
      <c r="DAU129" s="1354"/>
      <c r="DAV129" s="1354"/>
      <c r="DAW129" s="1354"/>
      <c r="DAX129" s="1354"/>
      <c r="DAY129" s="1354"/>
      <c r="DAZ129" s="1354"/>
      <c r="DBA129" s="1354"/>
      <c r="DBB129" s="1354"/>
      <c r="DBC129" s="1354"/>
      <c r="DBD129" s="1354"/>
      <c r="DBE129" s="1354"/>
      <c r="DBF129" s="1354"/>
      <c r="DBG129" s="1354"/>
      <c r="DBH129" s="1354"/>
      <c r="DBI129" s="1354"/>
      <c r="DBJ129" s="1354"/>
      <c r="DBK129" s="1354"/>
      <c r="DBL129" s="1354"/>
      <c r="DBM129" s="1354"/>
      <c r="DBN129" s="1354"/>
      <c r="DBO129" s="1354"/>
      <c r="DBP129" s="1354"/>
      <c r="DBQ129" s="1354"/>
      <c r="DBR129" s="1354"/>
      <c r="DBS129" s="1354"/>
      <c r="DBT129" s="1354"/>
      <c r="DBU129" s="1354"/>
      <c r="DBV129" s="1354"/>
      <c r="DBW129" s="1354"/>
      <c r="DBX129" s="1354"/>
      <c r="DBY129" s="1354"/>
      <c r="DBZ129" s="1354"/>
      <c r="DCA129" s="1354"/>
      <c r="DCB129" s="1354"/>
      <c r="DCC129" s="1354"/>
      <c r="DCD129" s="1354"/>
      <c r="DCE129" s="1354"/>
      <c r="DCF129" s="1354"/>
      <c r="DCG129" s="1354"/>
      <c r="DCH129" s="1354"/>
      <c r="DCI129" s="1354"/>
      <c r="DCJ129" s="1354"/>
      <c r="DCK129" s="1354"/>
      <c r="DCL129" s="1354"/>
      <c r="DCM129" s="1354"/>
      <c r="DCN129" s="1354"/>
      <c r="DCO129" s="1354"/>
      <c r="DCP129" s="1354"/>
      <c r="DCQ129" s="1354"/>
      <c r="DCR129" s="1354"/>
      <c r="DCS129" s="1354"/>
      <c r="DCT129" s="1354"/>
      <c r="DCU129" s="1354"/>
      <c r="DCV129" s="1354"/>
      <c r="DCW129" s="1354"/>
      <c r="DCX129" s="1354"/>
      <c r="DCY129" s="1354"/>
      <c r="DCZ129" s="1354"/>
      <c r="DDA129" s="1354"/>
      <c r="DDB129" s="1354"/>
      <c r="DDC129" s="1354"/>
      <c r="DDD129" s="1354"/>
      <c r="DDE129" s="1354"/>
      <c r="DDF129" s="1354"/>
      <c r="DDG129" s="1354"/>
      <c r="DDH129" s="1354"/>
      <c r="DDI129" s="1354"/>
      <c r="DDJ129" s="1354"/>
      <c r="DDK129" s="1354"/>
      <c r="DDL129" s="1354"/>
      <c r="DDM129" s="1354"/>
      <c r="DDN129" s="1354"/>
      <c r="DDO129" s="1354"/>
      <c r="DDP129" s="1354"/>
      <c r="DDQ129" s="1354"/>
      <c r="DDR129" s="1354"/>
      <c r="DDS129" s="1354"/>
      <c r="DDT129" s="1354"/>
      <c r="DDU129" s="1354"/>
      <c r="DDV129" s="1354"/>
      <c r="DDW129" s="1354"/>
      <c r="DDX129" s="1354"/>
      <c r="DDY129" s="1354"/>
      <c r="DDZ129" s="1354"/>
      <c r="DEA129" s="1354"/>
      <c r="DEB129" s="1354"/>
      <c r="DEC129" s="1354"/>
      <c r="DED129" s="1354"/>
      <c r="DEE129" s="1354"/>
      <c r="DEF129" s="1354"/>
      <c r="DEG129" s="1354"/>
      <c r="DEH129" s="1354"/>
      <c r="DEI129" s="1354"/>
      <c r="DEJ129" s="1354"/>
      <c r="DEK129" s="1354"/>
      <c r="DEL129" s="1354"/>
      <c r="DEM129" s="1354"/>
      <c r="DEN129" s="1354"/>
      <c r="DEO129" s="1354"/>
      <c r="DEP129" s="1354"/>
      <c r="DEQ129" s="1354"/>
      <c r="DER129" s="1354"/>
      <c r="DES129" s="1354"/>
      <c r="DET129" s="1354"/>
      <c r="DEU129" s="1354"/>
      <c r="DEV129" s="1354"/>
      <c r="DEW129" s="1354"/>
      <c r="DEX129" s="1354"/>
      <c r="DEY129" s="1354"/>
      <c r="DEZ129" s="1354"/>
      <c r="DFA129" s="1354"/>
      <c r="DFB129" s="1354"/>
      <c r="DFC129" s="1354"/>
      <c r="DFD129" s="1354"/>
      <c r="DFE129" s="1354"/>
      <c r="DFF129" s="1354"/>
      <c r="DFG129" s="1354"/>
      <c r="DFH129" s="1354"/>
      <c r="DFI129" s="1354"/>
      <c r="DFJ129" s="1354"/>
      <c r="DFK129" s="1354"/>
      <c r="DFL129" s="1354"/>
      <c r="DFM129" s="1354"/>
      <c r="DFN129" s="1354"/>
      <c r="DFO129" s="1354"/>
      <c r="DFP129" s="1354"/>
      <c r="DFQ129" s="1354"/>
      <c r="DFR129" s="1354"/>
      <c r="DFS129" s="1354"/>
      <c r="DFT129" s="1354"/>
      <c r="DFU129" s="1354"/>
      <c r="DFV129" s="1354"/>
      <c r="DFW129" s="1354"/>
      <c r="DFX129" s="1354"/>
      <c r="DFY129" s="1354"/>
      <c r="DFZ129" s="1354"/>
      <c r="DGA129" s="1354"/>
      <c r="DGB129" s="1354"/>
      <c r="DGC129" s="1354"/>
      <c r="DGD129" s="1354"/>
      <c r="DGE129" s="1354"/>
      <c r="DGF129" s="1354"/>
      <c r="DGG129" s="1354"/>
      <c r="DGH129" s="1354"/>
      <c r="DGI129" s="1354"/>
      <c r="DGJ129" s="1354"/>
      <c r="DGK129" s="1354"/>
      <c r="DGL129" s="1354"/>
      <c r="DGM129" s="1354"/>
      <c r="DGN129" s="1354"/>
      <c r="DGO129" s="1354"/>
      <c r="DGP129" s="1354"/>
      <c r="DGQ129" s="1354"/>
      <c r="DGR129" s="1354"/>
      <c r="DGS129" s="1354"/>
      <c r="DGT129" s="1354"/>
      <c r="DGU129" s="1354"/>
      <c r="DGV129" s="1354"/>
      <c r="DGW129" s="1354"/>
      <c r="DGX129" s="1354"/>
      <c r="DGY129" s="1354"/>
      <c r="DGZ129" s="1354"/>
      <c r="DHA129" s="1354"/>
      <c r="DHB129" s="1354"/>
      <c r="DHC129" s="1354"/>
      <c r="DHD129" s="1354"/>
      <c r="DHE129" s="1354"/>
      <c r="DHF129" s="1354"/>
      <c r="DHG129" s="1354"/>
      <c r="DHH129" s="1354"/>
      <c r="DHI129" s="1354"/>
      <c r="DHJ129" s="1354"/>
      <c r="DHK129" s="1354"/>
      <c r="DHL129" s="1354"/>
      <c r="DHM129" s="1354"/>
      <c r="DHN129" s="1354"/>
      <c r="DHO129" s="1354"/>
      <c r="DHP129" s="1354"/>
      <c r="DHQ129" s="1354"/>
      <c r="DHR129" s="1354"/>
      <c r="DHS129" s="1354"/>
      <c r="DHT129" s="1354"/>
      <c r="DHU129" s="1354"/>
      <c r="DHV129" s="1354"/>
      <c r="DHW129" s="1354"/>
      <c r="DHX129" s="1354"/>
      <c r="DHY129" s="1354"/>
      <c r="DHZ129" s="1354"/>
      <c r="DIA129" s="1354"/>
      <c r="DIB129" s="1354"/>
      <c r="DIC129" s="1354"/>
      <c r="DID129" s="1354"/>
      <c r="DIE129" s="1354"/>
      <c r="DIF129" s="1354"/>
      <c r="DIG129" s="1354"/>
      <c r="DIH129" s="1354"/>
      <c r="DII129" s="1354"/>
      <c r="DIJ129" s="1354"/>
      <c r="DIK129" s="1354"/>
      <c r="DIL129" s="1354"/>
      <c r="DIM129" s="1354"/>
      <c r="DIN129" s="1354"/>
      <c r="DIO129" s="1354"/>
      <c r="DIP129" s="1354"/>
      <c r="DIQ129" s="1354"/>
      <c r="DIR129" s="1354"/>
      <c r="DIS129" s="1354"/>
      <c r="DIT129" s="1354"/>
      <c r="DIU129" s="1354"/>
      <c r="DIV129" s="1354"/>
      <c r="DIW129" s="1354"/>
      <c r="DIX129" s="1354"/>
      <c r="DIY129" s="1354"/>
      <c r="DIZ129" s="1354"/>
      <c r="DJA129" s="1354"/>
      <c r="DJB129" s="1354"/>
      <c r="DJC129" s="1354"/>
      <c r="DJD129" s="1354"/>
      <c r="DJE129" s="1354"/>
      <c r="DJF129" s="1354"/>
      <c r="DJG129" s="1354"/>
      <c r="DJH129" s="1354"/>
      <c r="DJI129" s="1354"/>
      <c r="DJJ129" s="1354"/>
      <c r="DJK129" s="1354"/>
      <c r="DJL129" s="1354"/>
      <c r="DJM129" s="1354"/>
      <c r="DJN129" s="1354"/>
      <c r="DJO129" s="1354"/>
      <c r="DJP129" s="1354"/>
      <c r="DJQ129" s="1354"/>
      <c r="DJR129" s="1354"/>
      <c r="DJS129" s="1354"/>
      <c r="DJT129" s="1354"/>
      <c r="DJU129" s="1354"/>
      <c r="DJV129" s="1354"/>
      <c r="DJW129" s="1354"/>
      <c r="DJX129" s="1354"/>
      <c r="DJY129" s="1354"/>
      <c r="DJZ129" s="1354"/>
      <c r="DKA129" s="1354"/>
      <c r="DKB129" s="1354"/>
      <c r="DKC129" s="1354"/>
      <c r="DKD129" s="1354"/>
      <c r="DKE129" s="1354"/>
      <c r="DKF129" s="1354"/>
      <c r="DKG129" s="1354"/>
      <c r="DKH129" s="1354"/>
      <c r="DKI129" s="1354"/>
      <c r="DKJ129" s="1354"/>
      <c r="DKK129" s="1354"/>
      <c r="DKL129" s="1354"/>
      <c r="DKM129" s="1354"/>
      <c r="DKN129" s="1354"/>
      <c r="DKO129" s="1354"/>
      <c r="DKP129" s="1354"/>
      <c r="DKQ129" s="1354"/>
      <c r="DKR129" s="1354"/>
      <c r="DKS129" s="1354"/>
      <c r="DKT129" s="1354"/>
      <c r="DKU129" s="1354"/>
      <c r="DKV129" s="1354"/>
      <c r="DKW129" s="1354"/>
      <c r="DKX129" s="1354"/>
      <c r="DKY129" s="1354"/>
      <c r="DKZ129" s="1354"/>
      <c r="DLA129" s="1354"/>
      <c r="DLB129" s="1354"/>
      <c r="DLC129" s="1354"/>
      <c r="DLD129" s="1354"/>
      <c r="DLE129" s="1354"/>
      <c r="DLF129" s="1354"/>
      <c r="DLG129" s="1354"/>
      <c r="DLH129" s="1354"/>
      <c r="DLI129" s="1354"/>
      <c r="DLJ129" s="1354"/>
      <c r="DLK129" s="1354"/>
      <c r="DLL129" s="1354"/>
      <c r="DLM129" s="1354"/>
      <c r="DLN129" s="1354"/>
      <c r="DLO129" s="1354"/>
      <c r="DLP129" s="1354"/>
      <c r="DLQ129" s="1354"/>
      <c r="DLR129" s="1354"/>
      <c r="DLS129" s="1354"/>
      <c r="DLT129" s="1354"/>
      <c r="DLU129" s="1354"/>
      <c r="DLV129" s="1354"/>
      <c r="DLW129" s="1354"/>
      <c r="DLX129" s="1354"/>
      <c r="DLY129" s="1354"/>
      <c r="DLZ129" s="1354"/>
      <c r="DMA129" s="1354"/>
      <c r="DMB129" s="1354"/>
      <c r="DMC129" s="1354"/>
      <c r="DMD129" s="1354"/>
      <c r="DME129" s="1354"/>
      <c r="DMF129" s="1354"/>
      <c r="DMG129" s="1354"/>
      <c r="DMH129" s="1354"/>
      <c r="DMI129" s="1354"/>
      <c r="DMJ129" s="1354"/>
      <c r="DMK129" s="1354"/>
      <c r="DML129" s="1354"/>
      <c r="DMM129" s="1354"/>
      <c r="DMN129" s="1354"/>
      <c r="DMO129" s="1354"/>
      <c r="DMP129" s="1354"/>
      <c r="DMQ129" s="1354"/>
      <c r="DMR129" s="1354"/>
      <c r="DMS129" s="1354"/>
      <c r="DMT129" s="1354"/>
      <c r="DMU129" s="1354"/>
      <c r="DMV129" s="1354"/>
      <c r="DMW129" s="1354"/>
      <c r="DMX129" s="1354"/>
      <c r="DMY129" s="1354"/>
      <c r="DMZ129" s="1354"/>
      <c r="DNA129" s="1354"/>
      <c r="DNB129" s="1354"/>
      <c r="DNC129" s="1354"/>
      <c r="DND129" s="1354"/>
      <c r="DNE129" s="1354"/>
      <c r="DNF129" s="1354"/>
      <c r="DNG129" s="1354"/>
      <c r="DNH129" s="1354"/>
      <c r="DNI129" s="1354"/>
      <c r="DNJ129" s="1354"/>
      <c r="DNK129" s="1354"/>
      <c r="DNL129" s="1354"/>
      <c r="DNM129" s="1354"/>
      <c r="DNN129" s="1354"/>
      <c r="DNO129" s="1354"/>
      <c r="DNP129" s="1354"/>
      <c r="DNQ129" s="1354"/>
      <c r="DNR129" s="1354"/>
      <c r="DNS129" s="1354"/>
      <c r="DNT129" s="1354"/>
      <c r="DNU129" s="1354"/>
      <c r="DNV129" s="1354"/>
      <c r="DNW129" s="1354"/>
      <c r="DNX129" s="1354"/>
      <c r="DNY129" s="1354"/>
      <c r="DNZ129" s="1354"/>
      <c r="DOA129" s="1354"/>
      <c r="DOB129" s="1354"/>
      <c r="DOC129" s="1354"/>
      <c r="DOD129" s="1354"/>
      <c r="DOE129" s="1354"/>
      <c r="DOF129" s="1354"/>
      <c r="DOG129" s="1354"/>
      <c r="DOH129" s="1354"/>
      <c r="DOI129" s="1354"/>
      <c r="DOJ129" s="1354"/>
      <c r="DOK129" s="1354"/>
      <c r="DOL129" s="1354"/>
      <c r="DOM129" s="1354"/>
      <c r="DON129" s="1354"/>
      <c r="DOO129" s="1354"/>
      <c r="DOP129" s="1354"/>
      <c r="DOQ129" s="1354"/>
      <c r="DOR129" s="1354"/>
      <c r="DOS129" s="1354"/>
      <c r="DOT129" s="1354"/>
      <c r="DOU129" s="1354"/>
      <c r="DOV129" s="1354"/>
      <c r="DOW129" s="1354"/>
      <c r="DOX129" s="1354"/>
      <c r="DOY129" s="1354"/>
      <c r="DOZ129" s="1354"/>
      <c r="DPA129" s="1354"/>
      <c r="DPB129" s="1354"/>
      <c r="DPC129" s="1354"/>
      <c r="DPD129" s="1354"/>
      <c r="DPE129" s="1354"/>
      <c r="DPF129" s="1354"/>
      <c r="DPG129" s="1354"/>
      <c r="DPH129" s="1354"/>
      <c r="DPI129" s="1354"/>
      <c r="DPJ129" s="1354"/>
      <c r="DPK129" s="1354"/>
      <c r="DPL129" s="1354"/>
      <c r="DPM129" s="1354"/>
      <c r="DPN129" s="1354"/>
      <c r="DPO129" s="1354"/>
      <c r="DPP129" s="1354"/>
      <c r="DPQ129" s="1354"/>
      <c r="DPR129" s="1354"/>
      <c r="DPS129" s="1354"/>
      <c r="DPT129" s="1354"/>
      <c r="DPU129" s="1354"/>
      <c r="DPV129" s="1354"/>
      <c r="DPW129" s="1354"/>
      <c r="DPX129" s="1354"/>
      <c r="DPY129" s="1354"/>
      <c r="DPZ129" s="1354"/>
      <c r="DQA129" s="1354"/>
      <c r="DQB129" s="1354"/>
      <c r="DQC129" s="1354"/>
      <c r="DQD129" s="1354"/>
      <c r="DQE129" s="1354"/>
      <c r="DQF129" s="1354"/>
      <c r="DQG129" s="1354"/>
      <c r="DQH129" s="1354"/>
      <c r="DQI129" s="1354"/>
      <c r="DQJ129" s="1354"/>
      <c r="DQK129" s="1354"/>
      <c r="DQL129" s="1354"/>
      <c r="DQM129" s="1354"/>
      <c r="DQN129" s="1354"/>
      <c r="DQO129" s="1354"/>
      <c r="DQP129" s="1354"/>
      <c r="DQQ129" s="1354"/>
      <c r="DQR129" s="1354"/>
      <c r="DQS129" s="1354"/>
      <c r="DQT129" s="1354"/>
      <c r="DQU129" s="1354"/>
      <c r="DQV129" s="1354"/>
      <c r="DQW129" s="1354"/>
      <c r="DQX129" s="1354"/>
      <c r="DQY129" s="1354"/>
      <c r="DQZ129" s="1354"/>
      <c r="DRA129" s="1354"/>
      <c r="DRB129" s="1354"/>
      <c r="DRC129" s="1354"/>
      <c r="DRD129" s="1354"/>
      <c r="DRE129" s="1354"/>
      <c r="DRF129" s="1354"/>
      <c r="DRG129" s="1354"/>
      <c r="DRH129" s="1354"/>
      <c r="DRI129" s="1354"/>
      <c r="DRJ129" s="1354"/>
      <c r="DRK129" s="1354"/>
      <c r="DRL129" s="1354"/>
      <c r="DRM129" s="1354"/>
      <c r="DRN129" s="1354"/>
      <c r="DRO129" s="1354"/>
      <c r="DRP129" s="1354"/>
      <c r="DRQ129" s="1354"/>
      <c r="DRR129" s="1354"/>
      <c r="DRS129" s="1354"/>
      <c r="DRT129" s="1354"/>
      <c r="DRU129" s="1354"/>
      <c r="DRV129" s="1354"/>
      <c r="DRW129" s="1354"/>
      <c r="DRX129" s="1354"/>
      <c r="DRY129" s="1354"/>
      <c r="DRZ129" s="1354"/>
      <c r="DSA129" s="1354"/>
      <c r="DSB129" s="1354"/>
      <c r="DSC129" s="1354"/>
      <c r="DSD129" s="1354"/>
      <c r="DSE129" s="1354"/>
      <c r="DSF129" s="1354"/>
      <c r="DSG129" s="1354"/>
      <c r="DSH129" s="1354"/>
      <c r="DSI129" s="1354"/>
      <c r="DSJ129" s="1354"/>
      <c r="DSK129" s="1354"/>
      <c r="DSL129" s="1354"/>
      <c r="DSM129" s="1354"/>
      <c r="DSN129" s="1354"/>
      <c r="DSO129" s="1354"/>
      <c r="DSP129" s="1354"/>
      <c r="DSQ129" s="1354"/>
      <c r="DSR129" s="1354"/>
      <c r="DSS129" s="1354"/>
      <c r="DST129" s="1354"/>
      <c r="DSU129" s="1354"/>
      <c r="DSV129" s="1354"/>
      <c r="DSW129" s="1354"/>
      <c r="DSX129" s="1354"/>
      <c r="DSY129" s="1354"/>
      <c r="DSZ129" s="1354"/>
      <c r="DTA129" s="1354"/>
      <c r="DTB129" s="1354"/>
      <c r="DTC129" s="1354"/>
      <c r="DTD129" s="1354"/>
      <c r="DTE129" s="1354"/>
      <c r="DTF129" s="1354"/>
      <c r="DTG129" s="1354"/>
      <c r="DTH129" s="1354"/>
      <c r="DTI129" s="1354"/>
      <c r="DTJ129" s="1354"/>
      <c r="DTK129" s="1354"/>
      <c r="DTL129" s="1354"/>
      <c r="DTM129" s="1354"/>
      <c r="DTN129" s="1354"/>
      <c r="DTO129" s="1354"/>
      <c r="DTP129" s="1354"/>
      <c r="DTQ129" s="1354"/>
      <c r="DTR129" s="1354"/>
      <c r="DTS129" s="1354"/>
      <c r="DTT129" s="1354"/>
      <c r="DTU129" s="1354"/>
      <c r="DTV129" s="1354"/>
      <c r="DTW129" s="1354"/>
      <c r="DTX129" s="1354"/>
      <c r="DTY129" s="1354"/>
      <c r="DTZ129" s="1354"/>
      <c r="DUA129" s="1354"/>
      <c r="DUB129" s="1354"/>
      <c r="DUC129" s="1354"/>
      <c r="DUD129" s="1354"/>
      <c r="DUE129" s="1354"/>
      <c r="DUF129" s="1354"/>
      <c r="DUG129" s="1354"/>
      <c r="DUH129" s="1354"/>
      <c r="DUI129" s="1354"/>
      <c r="DUJ129" s="1354"/>
      <c r="DUK129" s="1354"/>
      <c r="DUL129" s="1354"/>
      <c r="DUM129" s="1354"/>
      <c r="DUN129" s="1354"/>
      <c r="DUO129" s="1354"/>
      <c r="DUP129" s="1354"/>
      <c r="DUQ129" s="1354"/>
      <c r="DUR129" s="1354"/>
      <c r="DUS129" s="1354"/>
      <c r="DUT129" s="1354"/>
      <c r="DUU129" s="1354"/>
      <c r="DUV129" s="1354"/>
      <c r="DUW129" s="1354"/>
      <c r="DUX129" s="1354"/>
      <c r="DUY129" s="1354"/>
      <c r="DUZ129" s="1354"/>
      <c r="DVA129" s="1354"/>
      <c r="DVB129" s="1354"/>
      <c r="DVC129" s="1354"/>
      <c r="DVD129" s="1354"/>
      <c r="DVE129" s="1354"/>
      <c r="DVF129" s="1354"/>
      <c r="DVG129" s="1354"/>
      <c r="DVH129" s="1354"/>
      <c r="DVI129" s="1354"/>
      <c r="DVJ129" s="1354"/>
      <c r="DVK129" s="1354"/>
      <c r="DVL129" s="1354"/>
      <c r="DVM129" s="1354"/>
      <c r="DVN129" s="1354"/>
      <c r="DVO129" s="1354"/>
      <c r="DVP129" s="1354"/>
      <c r="DVQ129" s="1354"/>
      <c r="DVR129" s="1354"/>
      <c r="DVS129" s="1354"/>
      <c r="DVT129" s="1354"/>
      <c r="DVU129" s="1354"/>
      <c r="DVV129" s="1354"/>
      <c r="DVW129" s="1354"/>
      <c r="DVX129" s="1354"/>
      <c r="DVY129" s="1354"/>
      <c r="DVZ129" s="1354"/>
      <c r="DWA129" s="1354"/>
      <c r="DWB129" s="1354"/>
      <c r="DWC129" s="1354"/>
      <c r="DWD129" s="1354"/>
      <c r="DWE129" s="1354"/>
      <c r="DWF129" s="1354"/>
      <c r="DWG129" s="1354"/>
      <c r="DWH129" s="1354"/>
      <c r="DWI129" s="1354"/>
      <c r="DWJ129" s="1354"/>
      <c r="DWK129" s="1354"/>
      <c r="DWL129" s="1354"/>
      <c r="DWM129" s="1354"/>
      <c r="DWN129" s="1354"/>
      <c r="DWO129" s="1354"/>
      <c r="DWP129" s="1354"/>
      <c r="DWQ129" s="1354"/>
      <c r="DWR129" s="1354"/>
      <c r="DWS129" s="1354"/>
      <c r="DWT129" s="1354"/>
      <c r="DWU129" s="1354"/>
      <c r="DWV129" s="1354"/>
      <c r="DWW129" s="1354"/>
      <c r="DWX129" s="1354"/>
      <c r="DWY129" s="1354"/>
      <c r="DWZ129" s="1354"/>
      <c r="DXA129" s="1354"/>
      <c r="DXB129" s="1354"/>
      <c r="DXC129" s="1354"/>
      <c r="DXD129" s="1354"/>
      <c r="DXE129" s="1354"/>
      <c r="DXF129" s="1354"/>
      <c r="DXG129" s="1354"/>
      <c r="DXH129" s="1354"/>
      <c r="DXI129" s="1354"/>
      <c r="DXJ129" s="1354"/>
      <c r="DXK129" s="1354"/>
      <c r="DXL129" s="1354"/>
      <c r="DXM129" s="1354"/>
      <c r="DXN129" s="1354"/>
      <c r="DXO129" s="1354"/>
      <c r="DXP129" s="1354"/>
      <c r="DXQ129" s="1354"/>
      <c r="DXR129" s="1354"/>
      <c r="DXS129" s="1354"/>
      <c r="DXT129" s="1354"/>
      <c r="DXU129" s="1354"/>
      <c r="DXV129" s="1354"/>
      <c r="DXW129" s="1354"/>
      <c r="DXX129" s="1354"/>
      <c r="DXY129" s="1354"/>
      <c r="DXZ129" s="1354"/>
      <c r="DYA129" s="1354"/>
      <c r="DYB129" s="1354"/>
      <c r="DYC129" s="1354"/>
      <c r="DYD129" s="1354"/>
      <c r="DYE129" s="1354"/>
      <c r="DYF129" s="1354"/>
      <c r="DYG129" s="1354"/>
      <c r="DYH129" s="1354"/>
      <c r="DYI129" s="1354"/>
      <c r="DYJ129" s="1354"/>
      <c r="DYK129" s="1354"/>
      <c r="DYL129" s="1354"/>
      <c r="DYM129" s="1354"/>
      <c r="DYN129" s="1354"/>
      <c r="DYO129" s="1354"/>
      <c r="DYP129" s="1354"/>
      <c r="DYQ129" s="1354"/>
      <c r="DYR129" s="1354"/>
      <c r="DYS129" s="1354"/>
      <c r="DYT129" s="1354"/>
      <c r="DYU129" s="1354"/>
      <c r="DYV129" s="1354"/>
      <c r="DYW129" s="1354"/>
      <c r="DYX129" s="1354"/>
      <c r="DYY129" s="1354"/>
      <c r="DYZ129" s="1354"/>
      <c r="DZA129" s="1354"/>
      <c r="DZB129" s="1354"/>
      <c r="DZC129" s="1354"/>
      <c r="DZD129" s="1354"/>
      <c r="DZE129" s="1354"/>
      <c r="DZF129" s="1354"/>
      <c r="DZG129" s="1354"/>
      <c r="DZH129" s="1354"/>
      <c r="DZI129" s="1354"/>
      <c r="DZJ129" s="1354"/>
      <c r="DZK129" s="1354"/>
      <c r="DZL129" s="1354"/>
      <c r="DZM129" s="1354"/>
      <c r="DZN129" s="1354"/>
      <c r="DZO129" s="1354"/>
      <c r="DZP129" s="1354"/>
      <c r="DZQ129" s="1354"/>
      <c r="DZR129" s="1354"/>
      <c r="DZS129" s="1354"/>
      <c r="DZT129" s="1354"/>
      <c r="DZU129" s="1354"/>
      <c r="DZV129" s="1354"/>
      <c r="DZW129" s="1354"/>
      <c r="DZX129" s="1354"/>
      <c r="DZY129" s="1354"/>
      <c r="DZZ129" s="1354"/>
      <c r="EAA129" s="1354"/>
      <c r="EAB129" s="1354"/>
      <c r="EAC129" s="1354"/>
      <c r="EAD129" s="1354"/>
      <c r="EAE129" s="1354"/>
      <c r="EAF129" s="1354"/>
      <c r="EAG129" s="1354"/>
      <c r="EAH129" s="1354"/>
      <c r="EAI129" s="1354"/>
      <c r="EAJ129" s="1354"/>
      <c r="EAK129" s="1354"/>
      <c r="EAL129" s="1354"/>
      <c r="EAM129" s="1354"/>
      <c r="EAN129" s="1354"/>
      <c r="EAO129" s="1354"/>
      <c r="EAP129" s="1354"/>
      <c r="EAQ129" s="1354"/>
      <c r="EAR129" s="1354"/>
      <c r="EAS129" s="1354"/>
      <c r="EAT129" s="1354"/>
      <c r="EAU129" s="1354"/>
      <c r="EAV129" s="1354"/>
      <c r="EAW129" s="1354"/>
      <c r="EAX129" s="1354"/>
      <c r="EAY129" s="1354"/>
      <c r="EAZ129" s="1354"/>
      <c r="EBA129" s="1354"/>
      <c r="EBB129" s="1354"/>
      <c r="EBC129" s="1354"/>
      <c r="EBD129" s="1354"/>
      <c r="EBE129" s="1354"/>
      <c r="EBF129" s="1354"/>
      <c r="EBG129" s="1354"/>
      <c r="EBH129" s="1354"/>
      <c r="EBI129" s="1354"/>
      <c r="EBJ129" s="1354"/>
      <c r="EBK129" s="1354"/>
      <c r="EBL129" s="1354"/>
      <c r="EBM129" s="1354"/>
      <c r="EBN129" s="1354"/>
      <c r="EBO129" s="1354"/>
      <c r="EBP129" s="1354"/>
      <c r="EBQ129" s="1354"/>
      <c r="EBR129" s="1354"/>
      <c r="EBS129" s="1354"/>
      <c r="EBT129" s="1354"/>
      <c r="EBU129" s="1354"/>
      <c r="EBV129" s="1354"/>
      <c r="EBW129" s="1354"/>
      <c r="EBX129" s="1354"/>
      <c r="EBY129" s="1354"/>
      <c r="EBZ129" s="1354"/>
      <c r="ECA129" s="1354"/>
      <c r="ECB129" s="1354"/>
      <c r="ECC129" s="1354"/>
      <c r="ECD129" s="1354"/>
      <c r="ECE129" s="1354"/>
      <c r="ECF129" s="1354"/>
      <c r="ECG129" s="1354"/>
      <c r="ECH129" s="1354"/>
      <c r="ECI129" s="1354"/>
      <c r="ECJ129" s="1354"/>
      <c r="ECK129" s="1354"/>
      <c r="ECL129" s="1354"/>
      <c r="ECM129" s="1354"/>
      <c r="ECN129" s="1354"/>
      <c r="ECO129" s="1354"/>
      <c r="ECP129" s="1354"/>
      <c r="ECQ129" s="1354"/>
      <c r="ECR129" s="1354"/>
      <c r="ECS129" s="1354"/>
      <c r="ECT129" s="1354"/>
      <c r="ECU129" s="1354"/>
      <c r="ECV129" s="1354"/>
      <c r="ECW129" s="1354"/>
      <c r="ECX129" s="1354"/>
      <c r="ECY129" s="1354"/>
      <c r="ECZ129" s="1354"/>
      <c r="EDA129" s="1354"/>
      <c r="EDB129" s="1354"/>
      <c r="EDC129" s="1354"/>
      <c r="EDD129" s="1354"/>
      <c r="EDE129" s="1354"/>
      <c r="EDF129" s="1354"/>
      <c r="EDG129" s="1354"/>
      <c r="EDH129" s="1354"/>
      <c r="EDI129" s="1354"/>
      <c r="EDJ129" s="1354"/>
      <c r="EDK129" s="1354"/>
      <c r="EDL129" s="1354"/>
      <c r="EDM129" s="1354"/>
      <c r="EDN129" s="1354"/>
      <c r="EDO129" s="1354"/>
      <c r="EDP129" s="1354"/>
      <c r="EDQ129" s="1354"/>
      <c r="EDR129" s="1354"/>
      <c r="EDS129" s="1354"/>
      <c r="EDT129" s="1354"/>
      <c r="EDU129" s="1354"/>
      <c r="EDV129" s="1354"/>
      <c r="EDW129" s="1354"/>
      <c r="EDX129" s="1354"/>
      <c r="EDY129" s="1354"/>
      <c r="EDZ129" s="1354"/>
      <c r="EEA129" s="1354"/>
      <c r="EEB129" s="1354"/>
      <c r="EEC129" s="1354"/>
      <c r="EED129" s="1354"/>
      <c r="EEE129" s="1354"/>
      <c r="EEF129" s="1354"/>
      <c r="EEG129" s="1354"/>
      <c r="EEH129" s="1354"/>
      <c r="EEI129" s="1354"/>
      <c r="EEJ129" s="1354"/>
      <c r="EEK129" s="1354"/>
      <c r="EEL129" s="1354"/>
      <c r="EEM129" s="1354"/>
      <c r="EEN129" s="1354"/>
      <c r="EEO129" s="1354"/>
      <c r="EEP129" s="1354"/>
      <c r="EEQ129" s="1354"/>
      <c r="EER129" s="1354"/>
      <c r="EES129" s="1354"/>
      <c r="EET129" s="1354"/>
      <c r="EEU129" s="1354"/>
      <c r="EEV129" s="1354"/>
      <c r="EEW129" s="1354"/>
      <c r="EEX129" s="1354"/>
      <c r="EEY129" s="1354"/>
      <c r="EEZ129" s="1354"/>
      <c r="EFA129" s="1354"/>
      <c r="EFB129" s="1354"/>
      <c r="EFC129" s="1354"/>
      <c r="EFD129" s="1354"/>
      <c r="EFE129" s="1354"/>
      <c r="EFF129" s="1354"/>
      <c r="EFG129" s="1354"/>
      <c r="EFH129" s="1354"/>
      <c r="EFI129" s="1354"/>
      <c r="EFJ129" s="1354"/>
      <c r="EFK129" s="1354"/>
      <c r="EFL129" s="1354"/>
      <c r="EFM129" s="1354"/>
      <c r="EFN129" s="1354"/>
      <c r="EFO129" s="1354"/>
      <c r="EFP129" s="1354"/>
      <c r="EFQ129" s="1354"/>
      <c r="EFR129" s="1354"/>
      <c r="EFS129" s="1354"/>
      <c r="EFT129" s="1354"/>
      <c r="EFU129" s="1354"/>
      <c r="EFV129" s="1354"/>
      <c r="EFW129" s="1354"/>
      <c r="EFX129" s="1354"/>
      <c r="EFY129" s="1354"/>
      <c r="EFZ129" s="1354"/>
      <c r="EGA129" s="1354"/>
      <c r="EGB129" s="1354"/>
      <c r="EGC129" s="1354"/>
      <c r="EGD129" s="1354"/>
      <c r="EGE129" s="1354"/>
      <c r="EGF129" s="1354"/>
      <c r="EGG129" s="1354"/>
      <c r="EGH129" s="1354"/>
      <c r="EGI129" s="1354"/>
      <c r="EGJ129" s="1354"/>
      <c r="EGK129" s="1354"/>
      <c r="EGL129" s="1354"/>
      <c r="EGM129" s="1354"/>
      <c r="EGN129" s="1354"/>
      <c r="EGO129" s="1354"/>
      <c r="EGP129" s="1354"/>
      <c r="EGQ129" s="1354"/>
      <c r="EGR129" s="1354"/>
      <c r="EGS129" s="1354"/>
      <c r="EGT129" s="1354"/>
      <c r="EGU129" s="1354"/>
      <c r="EGV129" s="1354"/>
      <c r="EGW129" s="1354"/>
      <c r="EGX129" s="1354"/>
      <c r="EGY129" s="1354"/>
      <c r="EGZ129" s="1354"/>
      <c r="EHA129" s="1354"/>
      <c r="EHB129" s="1354"/>
      <c r="EHC129" s="1354"/>
      <c r="EHD129" s="1354"/>
      <c r="EHE129" s="1354"/>
      <c r="EHF129" s="1354"/>
      <c r="EHG129" s="1354"/>
      <c r="EHH129" s="1354"/>
      <c r="EHI129" s="1354"/>
      <c r="EHJ129" s="1354"/>
      <c r="EHK129" s="1354"/>
      <c r="EHL129" s="1354"/>
      <c r="EHM129" s="1354"/>
      <c r="EHN129" s="1354"/>
      <c r="EHO129" s="1354"/>
      <c r="EHP129" s="1354"/>
      <c r="EHQ129" s="1354"/>
      <c r="EHR129" s="1354"/>
      <c r="EHS129" s="1354"/>
      <c r="EHT129" s="1354"/>
      <c r="EHU129" s="1354"/>
      <c r="EHV129" s="1354"/>
      <c r="EHW129" s="1354"/>
      <c r="EHX129" s="1354"/>
      <c r="EHY129" s="1354"/>
      <c r="EHZ129" s="1354"/>
      <c r="EIA129" s="1354"/>
      <c r="EIB129" s="1354"/>
      <c r="EIC129" s="1354"/>
      <c r="EID129" s="1354"/>
      <c r="EIE129" s="1354"/>
      <c r="EIF129" s="1354"/>
      <c r="EIG129" s="1354"/>
      <c r="EIH129" s="1354"/>
      <c r="EII129" s="1354"/>
      <c r="EIJ129" s="1354"/>
      <c r="EIK129" s="1354"/>
      <c r="EIL129" s="1354"/>
      <c r="EIM129" s="1354"/>
      <c r="EIN129" s="1354"/>
      <c r="EIO129" s="1354"/>
      <c r="EIP129" s="1354"/>
      <c r="EIQ129" s="1354"/>
      <c r="EIR129" s="1354"/>
      <c r="EIS129" s="1354"/>
      <c r="EIT129" s="1354"/>
      <c r="EIU129" s="1354"/>
      <c r="EIV129" s="1354"/>
      <c r="EIW129" s="1354"/>
      <c r="EIX129" s="1354"/>
      <c r="EIY129" s="1354"/>
      <c r="EIZ129" s="1354"/>
      <c r="EJA129" s="1354"/>
      <c r="EJB129" s="1354"/>
      <c r="EJC129" s="1354"/>
      <c r="EJD129" s="1354"/>
      <c r="EJE129" s="1354"/>
      <c r="EJF129" s="1354"/>
      <c r="EJG129" s="1354"/>
      <c r="EJH129" s="1354"/>
      <c r="EJI129" s="1354"/>
      <c r="EJJ129" s="1354"/>
      <c r="EJK129" s="1354"/>
      <c r="EJL129" s="1354"/>
      <c r="EJM129" s="1354"/>
      <c r="EJN129" s="1354"/>
      <c r="EJO129" s="1354"/>
      <c r="EJP129" s="1354"/>
      <c r="EJQ129" s="1354"/>
      <c r="EJR129" s="1354"/>
      <c r="EJS129" s="1354"/>
      <c r="EJT129" s="1354"/>
      <c r="EJU129" s="1354"/>
      <c r="EJV129" s="1354"/>
      <c r="EJW129" s="1354"/>
      <c r="EJX129" s="1354"/>
      <c r="EJY129" s="1354"/>
      <c r="EJZ129" s="1354"/>
      <c r="EKA129" s="1354"/>
      <c r="EKB129" s="1354"/>
      <c r="EKC129" s="1354"/>
      <c r="EKD129" s="1354"/>
      <c r="EKE129" s="1354"/>
      <c r="EKF129" s="1354"/>
      <c r="EKG129" s="1354"/>
      <c r="EKH129" s="1354"/>
      <c r="EKI129" s="1354"/>
      <c r="EKJ129" s="1354"/>
      <c r="EKK129" s="1354"/>
      <c r="EKL129" s="1354"/>
      <c r="EKM129" s="1354"/>
      <c r="EKN129" s="1354"/>
      <c r="EKO129" s="1354"/>
      <c r="EKP129" s="1354"/>
      <c r="EKQ129" s="1354"/>
      <c r="EKR129" s="1354"/>
      <c r="EKS129" s="1354"/>
      <c r="EKT129" s="1354"/>
      <c r="EKU129" s="1354"/>
      <c r="EKV129" s="1354"/>
      <c r="EKW129" s="1354"/>
      <c r="EKX129" s="1354"/>
      <c r="EKY129" s="1354"/>
      <c r="EKZ129" s="1354"/>
      <c r="ELA129" s="1354"/>
      <c r="ELB129" s="1354"/>
      <c r="ELC129" s="1354"/>
      <c r="ELD129" s="1354"/>
      <c r="ELE129" s="1354"/>
      <c r="ELF129" s="1354"/>
      <c r="ELG129" s="1354"/>
      <c r="ELH129" s="1354"/>
      <c r="ELI129" s="1354"/>
      <c r="ELJ129" s="1354"/>
      <c r="ELK129" s="1354"/>
      <c r="ELL129" s="1354"/>
      <c r="ELM129" s="1354"/>
      <c r="ELN129" s="1354"/>
      <c r="ELO129" s="1354"/>
      <c r="ELP129" s="1354"/>
      <c r="ELQ129" s="1354"/>
      <c r="ELR129" s="1354"/>
      <c r="ELS129" s="1354"/>
      <c r="ELT129" s="1354"/>
      <c r="ELU129" s="1354"/>
      <c r="ELV129" s="1354"/>
      <c r="ELW129" s="1354"/>
      <c r="ELX129" s="1354"/>
      <c r="ELY129" s="1354"/>
      <c r="ELZ129" s="1354"/>
      <c r="EMA129" s="1354"/>
      <c r="EMB129" s="1354"/>
      <c r="EMC129" s="1354"/>
      <c r="EMD129" s="1354"/>
      <c r="EME129" s="1354"/>
      <c r="EMF129" s="1354"/>
      <c r="EMG129" s="1354"/>
      <c r="EMH129" s="1354"/>
      <c r="EMI129" s="1354"/>
      <c r="EMJ129" s="1354"/>
      <c r="EMK129" s="1354"/>
      <c r="EML129" s="1354"/>
      <c r="EMM129" s="1354"/>
      <c r="EMN129" s="1354"/>
      <c r="EMO129" s="1354"/>
      <c r="EMP129" s="1354"/>
      <c r="EMQ129" s="1354"/>
      <c r="EMR129" s="1354"/>
      <c r="EMS129" s="1354"/>
      <c r="EMT129" s="1354"/>
      <c r="EMU129" s="1354"/>
      <c r="EMV129" s="1354"/>
      <c r="EMW129" s="1354"/>
      <c r="EMX129" s="1354"/>
      <c r="EMY129" s="1354"/>
      <c r="EMZ129" s="1354"/>
      <c r="ENA129" s="1354"/>
      <c r="ENB129" s="1354"/>
      <c r="ENC129" s="1354"/>
      <c r="END129" s="1354"/>
      <c r="ENE129" s="1354"/>
      <c r="ENF129" s="1354"/>
      <c r="ENG129" s="1354"/>
      <c r="ENH129" s="1354"/>
      <c r="ENI129" s="1354"/>
      <c r="ENJ129" s="1354"/>
      <c r="ENK129" s="1354"/>
      <c r="ENL129" s="1354"/>
      <c r="ENM129" s="1354"/>
      <c r="ENN129" s="1354"/>
      <c r="ENO129" s="1354"/>
      <c r="ENP129" s="1354"/>
      <c r="ENQ129" s="1354"/>
      <c r="ENR129" s="1354"/>
      <c r="ENS129" s="1354"/>
      <c r="ENT129" s="1354"/>
      <c r="ENU129" s="1354"/>
      <c r="ENV129" s="1354"/>
      <c r="ENW129" s="1354"/>
      <c r="ENX129" s="1354"/>
      <c r="ENY129" s="1354"/>
      <c r="ENZ129" s="1354"/>
      <c r="EOA129" s="1354"/>
      <c r="EOB129" s="1354"/>
      <c r="EOC129" s="1354"/>
      <c r="EOD129" s="1354"/>
      <c r="EOE129" s="1354"/>
      <c r="EOF129" s="1354"/>
      <c r="EOG129" s="1354"/>
      <c r="EOH129" s="1354"/>
      <c r="EOI129" s="1354"/>
      <c r="EOJ129" s="1354"/>
      <c r="EOK129" s="1354"/>
      <c r="EOL129" s="1354"/>
      <c r="EOM129" s="1354"/>
      <c r="EON129" s="1354"/>
      <c r="EOO129" s="1354"/>
      <c r="EOP129" s="1354"/>
      <c r="EOQ129" s="1354"/>
      <c r="EOR129" s="1354"/>
      <c r="EOS129" s="1354"/>
      <c r="EOT129" s="1354"/>
      <c r="EOU129" s="1354"/>
      <c r="EOV129" s="1354"/>
      <c r="EOW129" s="1354"/>
      <c r="EOX129" s="1354"/>
      <c r="EOY129" s="1354"/>
      <c r="EOZ129" s="1354"/>
      <c r="EPA129" s="1354"/>
      <c r="EPB129" s="1354"/>
      <c r="EPC129" s="1354"/>
      <c r="EPD129" s="1354"/>
      <c r="EPE129" s="1354"/>
      <c r="EPF129" s="1354"/>
      <c r="EPG129" s="1354"/>
      <c r="EPH129" s="1354"/>
      <c r="EPI129" s="1354"/>
      <c r="EPJ129" s="1354"/>
      <c r="EPK129" s="1354"/>
      <c r="EPL129" s="1354"/>
      <c r="EPM129" s="1354"/>
      <c r="EPN129" s="1354"/>
      <c r="EPO129" s="1354"/>
      <c r="EPP129" s="1354"/>
      <c r="EPQ129" s="1354"/>
      <c r="EPR129" s="1354"/>
      <c r="EPS129" s="1354"/>
      <c r="EPT129" s="1354"/>
      <c r="EPU129" s="1354"/>
      <c r="EPV129" s="1354"/>
      <c r="EPW129" s="1354"/>
      <c r="EPX129" s="1354"/>
      <c r="EPY129" s="1354"/>
      <c r="EPZ129" s="1354"/>
      <c r="EQA129" s="1354"/>
      <c r="EQB129" s="1354"/>
      <c r="EQC129" s="1354"/>
      <c r="EQD129" s="1354"/>
      <c r="EQE129" s="1354"/>
      <c r="EQF129" s="1354"/>
      <c r="EQG129" s="1354"/>
      <c r="EQH129" s="1354"/>
      <c r="EQI129" s="1354"/>
      <c r="EQJ129" s="1354"/>
      <c r="EQK129" s="1354"/>
      <c r="EQL129" s="1354"/>
      <c r="EQM129" s="1354"/>
      <c r="EQN129" s="1354"/>
      <c r="EQO129" s="1354"/>
      <c r="EQP129" s="1354"/>
      <c r="EQQ129" s="1354"/>
      <c r="EQR129" s="1354"/>
      <c r="EQS129" s="1354"/>
      <c r="EQT129" s="1354"/>
      <c r="EQU129" s="1354"/>
      <c r="EQV129" s="1354"/>
      <c r="EQW129" s="1354"/>
      <c r="EQX129" s="1354"/>
      <c r="EQY129" s="1354"/>
      <c r="EQZ129" s="1354"/>
      <c r="ERA129" s="1354"/>
      <c r="ERB129" s="1354"/>
      <c r="ERC129" s="1354"/>
      <c r="ERD129" s="1354"/>
      <c r="ERE129" s="1354"/>
      <c r="ERF129" s="1354"/>
      <c r="ERG129" s="1354"/>
      <c r="ERH129" s="1354"/>
      <c r="ERI129" s="1354"/>
      <c r="ERJ129" s="1354"/>
      <c r="ERK129" s="1354"/>
      <c r="ERL129" s="1354"/>
      <c r="ERM129" s="1354"/>
      <c r="ERN129" s="1354"/>
      <c r="ERO129" s="1354"/>
      <c r="ERP129" s="1354"/>
      <c r="ERQ129" s="1354"/>
      <c r="ERR129" s="1354"/>
      <c r="ERS129" s="1354"/>
      <c r="ERT129" s="1354"/>
      <c r="ERU129" s="1354"/>
      <c r="ERV129" s="1354"/>
      <c r="ERW129" s="1354"/>
      <c r="ERX129" s="1354"/>
      <c r="ERY129" s="1354"/>
      <c r="ERZ129" s="1354"/>
      <c r="ESA129" s="1354"/>
      <c r="ESB129" s="1354"/>
      <c r="ESC129" s="1354"/>
      <c r="ESD129" s="1354"/>
      <c r="ESE129" s="1354"/>
      <c r="ESF129" s="1354"/>
      <c r="ESG129" s="1354"/>
      <c r="ESH129" s="1354"/>
      <c r="ESI129" s="1354"/>
      <c r="ESJ129" s="1354"/>
      <c r="ESK129" s="1354"/>
      <c r="ESL129" s="1354"/>
      <c r="ESM129" s="1354"/>
      <c r="ESN129" s="1354"/>
      <c r="ESO129" s="1354"/>
      <c r="ESP129" s="1354"/>
      <c r="ESQ129" s="1354"/>
      <c r="ESR129" s="1354"/>
      <c r="ESS129" s="1354"/>
      <c r="EST129" s="1354"/>
      <c r="ESU129" s="1354"/>
      <c r="ESV129" s="1354"/>
      <c r="ESW129" s="1354"/>
      <c r="ESX129" s="1354"/>
      <c r="ESY129" s="1354"/>
      <c r="ESZ129" s="1354"/>
      <c r="ETA129" s="1354"/>
      <c r="ETB129" s="1354"/>
      <c r="ETC129" s="1354"/>
      <c r="ETD129" s="1354"/>
      <c r="ETE129" s="1354"/>
      <c r="ETF129" s="1354"/>
      <c r="ETG129" s="1354"/>
      <c r="ETH129" s="1354"/>
      <c r="ETI129" s="1354"/>
      <c r="ETJ129" s="1354"/>
      <c r="ETK129" s="1354"/>
      <c r="ETL129" s="1354"/>
      <c r="ETM129" s="1354"/>
      <c r="ETN129" s="1354"/>
      <c r="ETO129" s="1354"/>
      <c r="ETP129" s="1354"/>
      <c r="ETQ129" s="1354"/>
      <c r="ETR129" s="1354"/>
      <c r="ETS129" s="1354"/>
      <c r="ETT129" s="1354"/>
      <c r="ETU129" s="1354"/>
      <c r="ETV129" s="1354"/>
      <c r="ETW129" s="1354"/>
      <c r="ETX129" s="1354"/>
      <c r="ETY129" s="1354"/>
      <c r="ETZ129" s="1354"/>
      <c r="EUA129" s="1354"/>
      <c r="EUB129" s="1354"/>
      <c r="EUC129" s="1354"/>
      <c r="EUD129" s="1354"/>
      <c r="EUE129" s="1354"/>
      <c r="EUF129" s="1354"/>
      <c r="EUG129" s="1354"/>
      <c r="EUH129" s="1354"/>
      <c r="EUI129" s="1354"/>
      <c r="EUJ129" s="1354"/>
      <c r="EUK129" s="1354"/>
      <c r="EUL129" s="1354"/>
      <c r="EUM129" s="1354"/>
      <c r="EUN129" s="1354"/>
      <c r="EUO129" s="1354"/>
      <c r="EUP129" s="1354"/>
      <c r="EUQ129" s="1354"/>
      <c r="EUR129" s="1354"/>
      <c r="EUS129" s="1354"/>
      <c r="EUT129" s="1354"/>
      <c r="EUU129" s="1354"/>
      <c r="EUV129" s="1354"/>
      <c r="EUW129" s="1354"/>
      <c r="EUX129" s="1354"/>
      <c r="EUY129" s="1354"/>
      <c r="EUZ129" s="1354"/>
      <c r="EVA129" s="1354"/>
      <c r="EVB129" s="1354"/>
      <c r="EVC129" s="1354"/>
      <c r="EVD129" s="1354"/>
      <c r="EVE129" s="1354"/>
      <c r="EVF129" s="1354"/>
      <c r="EVG129" s="1354"/>
      <c r="EVH129" s="1354"/>
      <c r="EVI129" s="1354"/>
      <c r="EVJ129" s="1354"/>
      <c r="EVK129" s="1354"/>
      <c r="EVL129" s="1354"/>
      <c r="EVM129" s="1354"/>
      <c r="EVN129" s="1354"/>
      <c r="EVO129" s="1354"/>
      <c r="EVP129" s="1354"/>
      <c r="EVQ129" s="1354"/>
      <c r="EVR129" s="1354"/>
      <c r="EVS129" s="1354"/>
      <c r="EVT129" s="1354"/>
      <c r="EVU129" s="1354"/>
      <c r="EVV129" s="1354"/>
      <c r="EVW129" s="1354"/>
      <c r="EVX129" s="1354"/>
      <c r="EVY129" s="1354"/>
      <c r="EVZ129" s="1354"/>
      <c r="EWA129" s="1354"/>
      <c r="EWB129" s="1354"/>
      <c r="EWC129" s="1354"/>
      <c r="EWD129" s="1354"/>
      <c r="EWE129" s="1354"/>
      <c r="EWF129" s="1354"/>
      <c r="EWG129" s="1354"/>
      <c r="EWH129" s="1354"/>
      <c r="EWI129" s="1354"/>
      <c r="EWJ129" s="1354"/>
      <c r="EWK129" s="1354"/>
      <c r="EWL129" s="1354"/>
      <c r="EWM129" s="1354"/>
      <c r="EWN129" s="1354"/>
      <c r="EWO129" s="1354"/>
      <c r="EWP129" s="1354"/>
      <c r="EWQ129" s="1354"/>
      <c r="EWR129" s="1354"/>
      <c r="EWS129" s="1354"/>
      <c r="EWT129" s="1354"/>
      <c r="EWU129" s="1354"/>
      <c r="EWV129" s="1354"/>
      <c r="EWW129" s="1354"/>
      <c r="EWX129" s="1354"/>
      <c r="EWY129" s="1354"/>
      <c r="EWZ129" s="1354"/>
      <c r="EXA129" s="1354"/>
      <c r="EXB129" s="1354"/>
      <c r="EXC129" s="1354"/>
      <c r="EXD129" s="1354"/>
      <c r="EXE129" s="1354"/>
      <c r="EXF129" s="1354"/>
      <c r="EXG129" s="1354"/>
      <c r="EXH129" s="1354"/>
      <c r="EXI129" s="1354"/>
      <c r="EXJ129" s="1354"/>
      <c r="EXK129" s="1354"/>
      <c r="EXL129" s="1354"/>
      <c r="EXM129" s="1354"/>
      <c r="EXN129" s="1354"/>
      <c r="EXO129" s="1354"/>
      <c r="EXP129" s="1354"/>
      <c r="EXQ129" s="1354"/>
      <c r="EXR129" s="1354"/>
      <c r="EXS129" s="1354"/>
      <c r="EXT129" s="1354"/>
      <c r="EXU129" s="1354"/>
      <c r="EXV129" s="1354"/>
      <c r="EXW129" s="1354"/>
      <c r="EXX129" s="1354"/>
      <c r="EXY129" s="1354"/>
      <c r="EXZ129" s="1354"/>
      <c r="EYA129" s="1354"/>
      <c r="EYB129" s="1354"/>
      <c r="EYC129" s="1354"/>
      <c r="EYD129" s="1354"/>
      <c r="EYE129" s="1354"/>
      <c r="EYF129" s="1354"/>
      <c r="EYG129" s="1354"/>
      <c r="EYH129" s="1354"/>
      <c r="EYI129" s="1354"/>
      <c r="EYJ129" s="1354"/>
      <c r="EYK129" s="1354"/>
      <c r="EYL129" s="1354"/>
      <c r="EYM129" s="1354"/>
      <c r="EYN129" s="1354"/>
      <c r="EYO129" s="1354"/>
      <c r="EYP129" s="1354"/>
      <c r="EYQ129" s="1354"/>
      <c r="EYR129" s="1354"/>
      <c r="EYS129" s="1354"/>
      <c r="EYT129" s="1354"/>
      <c r="EYU129" s="1354"/>
      <c r="EYV129" s="1354"/>
      <c r="EYW129" s="1354"/>
      <c r="EYX129" s="1354"/>
      <c r="EYY129" s="1354"/>
      <c r="EYZ129" s="1354"/>
      <c r="EZA129" s="1354"/>
      <c r="EZB129" s="1354"/>
      <c r="EZC129" s="1354"/>
      <c r="EZD129" s="1354"/>
      <c r="EZE129" s="1354"/>
      <c r="EZF129" s="1354"/>
      <c r="EZG129" s="1354"/>
      <c r="EZH129" s="1354"/>
      <c r="EZI129" s="1354"/>
      <c r="EZJ129" s="1354"/>
      <c r="EZK129" s="1354"/>
      <c r="EZL129" s="1354"/>
      <c r="EZM129" s="1354"/>
      <c r="EZN129" s="1354"/>
      <c r="EZO129" s="1354"/>
      <c r="EZP129" s="1354"/>
      <c r="EZQ129" s="1354"/>
      <c r="EZR129" s="1354"/>
      <c r="EZS129" s="1354"/>
      <c r="EZT129" s="1354"/>
      <c r="EZU129" s="1354"/>
      <c r="EZV129" s="1354"/>
      <c r="EZW129" s="1354"/>
      <c r="EZX129" s="1354"/>
      <c r="EZY129" s="1354"/>
      <c r="EZZ129" s="1354"/>
      <c r="FAA129" s="1354"/>
      <c r="FAB129" s="1354"/>
      <c r="FAC129" s="1354"/>
      <c r="FAD129" s="1354"/>
      <c r="FAE129" s="1354"/>
      <c r="FAF129" s="1354"/>
      <c r="FAG129" s="1354"/>
      <c r="FAH129" s="1354"/>
      <c r="FAI129" s="1354"/>
      <c r="FAJ129" s="1354"/>
      <c r="FAK129" s="1354"/>
      <c r="FAL129" s="1354"/>
      <c r="FAM129" s="1354"/>
      <c r="FAN129" s="1354"/>
      <c r="FAO129" s="1354"/>
      <c r="FAP129" s="1354"/>
      <c r="FAQ129" s="1354"/>
      <c r="FAR129" s="1354"/>
      <c r="FAS129" s="1354"/>
      <c r="FAT129" s="1354"/>
      <c r="FAU129" s="1354"/>
      <c r="FAV129" s="1354"/>
      <c r="FAW129" s="1354"/>
      <c r="FAX129" s="1354"/>
      <c r="FAY129" s="1354"/>
      <c r="FAZ129" s="1354"/>
      <c r="FBA129" s="1354"/>
      <c r="FBB129" s="1354"/>
      <c r="FBC129" s="1354"/>
      <c r="FBD129" s="1354"/>
      <c r="FBE129" s="1354"/>
      <c r="FBF129" s="1354"/>
      <c r="FBG129" s="1354"/>
      <c r="FBH129" s="1354"/>
      <c r="FBI129" s="1354"/>
      <c r="FBJ129" s="1354"/>
      <c r="FBK129" s="1354"/>
      <c r="FBL129" s="1354"/>
      <c r="FBM129" s="1354"/>
      <c r="FBN129" s="1354"/>
      <c r="FBO129" s="1354"/>
      <c r="FBP129" s="1354"/>
      <c r="FBQ129" s="1354"/>
      <c r="FBR129" s="1354"/>
      <c r="FBS129" s="1354"/>
      <c r="FBT129" s="1354"/>
      <c r="FBU129" s="1354"/>
      <c r="FBV129" s="1354"/>
      <c r="FBW129" s="1354"/>
      <c r="FBX129" s="1354"/>
      <c r="FBY129" s="1354"/>
      <c r="FBZ129" s="1354"/>
      <c r="FCA129" s="1354"/>
      <c r="FCB129" s="1354"/>
      <c r="FCC129" s="1354"/>
      <c r="FCD129" s="1354"/>
      <c r="FCE129" s="1354"/>
      <c r="FCF129" s="1354"/>
      <c r="FCG129" s="1354"/>
      <c r="FCH129" s="1354"/>
      <c r="FCI129" s="1354"/>
      <c r="FCJ129" s="1354"/>
      <c r="FCK129" s="1354"/>
      <c r="FCL129" s="1354"/>
      <c r="FCM129" s="1354"/>
      <c r="FCN129" s="1354"/>
      <c r="FCO129" s="1354"/>
      <c r="FCP129" s="1354"/>
      <c r="FCQ129" s="1354"/>
      <c r="FCR129" s="1354"/>
      <c r="FCS129" s="1354"/>
      <c r="FCT129" s="1354"/>
      <c r="FCU129" s="1354"/>
      <c r="FCV129" s="1354"/>
      <c r="FCW129" s="1354"/>
      <c r="FCX129" s="1354"/>
      <c r="FCY129" s="1354"/>
      <c r="FCZ129" s="1354"/>
      <c r="FDA129" s="1354"/>
      <c r="FDB129" s="1354"/>
      <c r="FDC129" s="1354"/>
      <c r="FDD129" s="1354"/>
      <c r="FDE129" s="1354"/>
      <c r="FDF129" s="1354"/>
      <c r="FDG129" s="1354"/>
      <c r="FDH129" s="1354"/>
      <c r="FDI129" s="1354"/>
      <c r="FDJ129" s="1354"/>
      <c r="FDK129" s="1354"/>
      <c r="FDL129" s="1354"/>
      <c r="FDM129" s="1354"/>
      <c r="FDN129" s="1354"/>
      <c r="FDO129" s="1354"/>
      <c r="FDP129" s="1354"/>
      <c r="FDQ129" s="1354"/>
      <c r="FDR129" s="1354"/>
      <c r="FDS129" s="1354"/>
      <c r="FDT129" s="1354"/>
      <c r="FDU129" s="1354"/>
      <c r="FDV129" s="1354"/>
      <c r="FDW129" s="1354"/>
      <c r="FDX129" s="1354"/>
      <c r="FDY129" s="1354"/>
      <c r="FDZ129" s="1354"/>
      <c r="FEA129" s="1354"/>
      <c r="FEB129" s="1354"/>
      <c r="FEC129" s="1354"/>
      <c r="FED129" s="1354"/>
      <c r="FEE129" s="1354"/>
      <c r="FEF129" s="1354"/>
      <c r="FEG129" s="1354"/>
      <c r="FEH129" s="1354"/>
      <c r="FEI129" s="1354"/>
      <c r="FEJ129" s="1354"/>
      <c r="FEK129" s="1354"/>
      <c r="FEL129" s="1354"/>
      <c r="FEM129" s="1354"/>
      <c r="FEN129" s="1354"/>
      <c r="FEO129" s="1354"/>
      <c r="FEP129" s="1354"/>
      <c r="FEQ129" s="1354"/>
      <c r="FER129" s="1354"/>
      <c r="FES129" s="1354"/>
      <c r="FET129" s="1354"/>
      <c r="FEU129" s="1354"/>
      <c r="FEV129" s="1354"/>
      <c r="FEW129" s="1354"/>
      <c r="FEX129" s="1354"/>
      <c r="FEY129" s="1354"/>
      <c r="FEZ129" s="1354"/>
      <c r="FFA129" s="1354"/>
      <c r="FFB129" s="1354"/>
      <c r="FFC129" s="1354"/>
      <c r="FFD129" s="1354"/>
      <c r="FFE129" s="1354"/>
      <c r="FFF129" s="1354"/>
      <c r="FFG129" s="1354"/>
      <c r="FFH129" s="1354"/>
      <c r="FFI129" s="1354"/>
      <c r="FFJ129" s="1354"/>
      <c r="FFK129" s="1354"/>
      <c r="FFL129" s="1354"/>
      <c r="FFM129" s="1354"/>
      <c r="FFN129" s="1354"/>
      <c r="FFO129" s="1354"/>
      <c r="FFP129" s="1354"/>
      <c r="FFQ129" s="1354"/>
      <c r="FFR129" s="1354"/>
      <c r="FFS129" s="1354"/>
      <c r="FFT129" s="1354"/>
      <c r="FFU129" s="1354"/>
      <c r="FFV129" s="1354"/>
      <c r="FFW129" s="1354"/>
      <c r="FFX129" s="1354"/>
      <c r="FFY129" s="1354"/>
      <c r="FFZ129" s="1354"/>
      <c r="FGA129" s="1354"/>
      <c r="FGB129" s="1354"/>
      <c r="FGC129" s="1354"/>
      <c r="FGD129" s="1354"/>
      <c r="FGE129" s="1354"/>
      <c r="FGF129" s="1354"/>
      <c r="FGG129" s="1354"/>
      <c r="FGH129" s="1354"/>
      <c r="FGI129" s="1354"/>
      <c r="FGJ129" s="1354"/>
      <c r="FGK129" s="1354"/>
      <c r="FGL129" s="1354"/>
      <c r="FGM129" s="1354"/>
      <c r="FGN129" s="1354"/>
      <c r="FGO129" s="1354"/>
      <c r="FGP129" s="1354"/>
      <c r="FGQ129" s="1354"/>
      <c r="FGR129" s="1354"/>
      <c r="FGS129" s="1354"/>
      <c r="FGT129" s="1354"/>
      <c r="FGU129" s="1354"/>
      <c r="FGV129" s="1354"/>
      <c r="FGW129" s="1354"/>
      <c r="FGX129" s="1354"/>
      <c r="FGY129" s="1354"/>
      <c r="FGZ129" s="1354"/>
      <c r="FHA129" s="1354"/>
      <c r="FHB129" s="1354"/>
      <c r="FHC129" s="1354"/>
      <c r="FHD129" s="1354"/>
      <c r="FHE129" s="1354"/>
      <c r="FHF129" s="1354"/>
      <c r="FHG129" s="1354"/>
      <c r="FHH129" s="1354"/>
      <c r="FHI129" s="1354"/>
      <c r="FHJ129" s="1354"/>
      <c r="FHK129" s="1354"/>
      <c r="FHL129" s="1354"/>
      <c r="FHM129" s="1354"/>
      <c r="FHN129" s="1354"/>
      <c r="FHO129" s="1354"/>
      <c r="FHP129" s="1354"/>
      <c r="FHQ129" s="1354"/>
      <c r="FHR129" s="1354"/>
      <c r="FHS129" s="1354"/>
      <c r="FHT129" s="1354"/>
      <c r="FHU129" s="1354"/>
      <c r="FHV129" s="1354"/>
      <c r="FHW129" s="1354"/>
      <c r="FHX129" s="1354"/>
      <c r="FHY129" s="1354"/>
      <c r="FHZ129" s="1354"/>
      <c r="FIA129" s="1354"/>
      <c r="FIB129" s="1354"/>
      <c r="FIC129" s="1354"/>
      <c r="FID129" s="1354"/>
      <c r="FIE129" s="1354"/>
      <c r="FIF129" s="1354"/>
      <c r="FIG129" s="1354"/>
      <c r="FIH129" s="1354"/>
      <c r="FII129" s="1354"/>
      <c r="FIJ129" s="1354"/>
      <c r="FIK129" s="1354"/>
      <c r="FIL129" s="1354"/>
      <c r="FIM129" s="1354"/>
      <c r="FIN129" s="1354"/>
      <c r="FIO129" s="1354"/>
      <c r="FIP129" s="1354"/>
      <c r="FIQ129" s="1354"/>
      <c r="FIR129" s="1354"/>
      <c r="FIS129" s="1354"/>
      <c r="FIT129" s="1354"/>
      <c r="FIU129" s="1354"/>
      <c r="FIV129" s="1354"/>
      <c r="FIW129" s="1354"/>
      <c r="FIX129" s="1354"/>
      <c r="FIY129" s="1354"/>
      <c r="FIZ129" s="1354"/>
      <c r="FJA129" s="1354"/>
      <c r="FJB129" s="1354"/>
      <c r="FJC129" s="1354"/>
      <c r="FJD129" s="1354"/>
      <c r="FJE129" s="1354"/>
      <c r="FJF129" s="1354"/>
      <c r="FJG129" s="1354"/>
      <c r="FJH129" s="1354"/>
      <c r="FJI129" s="1354"/>
      <c r="FJJ129" s="1354"/>
      <c r="FJK129" s="1354"/>
      <c r="FJL129" s="1354"/>
      <c r="FJM129" s="1354"/>
      <c r="FJN129" s="1354"/>
      <c r="FJO129" s="1354"/>
      <c r="FJP129" s="1354"/>
      <c r="FJQ129" s="1354"/>
      <c r="FJR129" s="1354"/>
      <c r="FJS129" s="1354"/>
      <c r="FJT129" s="1354"/>
      <c r="FJU129" s="1354"/>
      <c r="FJV129" s="1354"/>
      <c r="FJW129" s="1354"/>
      <c r="FJX129" s="1354"/>
      <c r="FJY129" s="1354"/>
      <c r="FJZ129" s="1354"/>
      <c r="FKA129" s="1354"/>
      <c r="FKB129" s="1354"/>
      <c r="FKC129" s="1354"/>
      <c r="FKD129" s="1354"/>
      <c r="FKE129" s="1354"/>
      <c r="FKF129" s="1354"/>
      <c r="FKG129" s="1354"/>
      <c r="FKH129" s="1354"/>
      <c r="FKI129" s="1354"/>
      <c r="FKJ129" s="1354"/>
      <c r="FKK129" s="1354"/>
      <c r="FKL129" s="1354"/>
      <c r="FKM129" s="1354"/>
      <c r="FKN129" s="1354"/>
      <c r="FKO129" s="1354"/>
      <c r="FKP129" s="1354"/>
      <c r="FKQ129" s="1354"/>
      <c r="FKR129" s="1354"/>
      <c r="FKS129" s="1354"/>
      <c r="FKT129" s="1354"/>
      <c r="FKU129" s="1354"/>
      <c r="FKV129" s="1354"/>
      <c r="FKW129" s="1354"/>
      <c r="FKX129" s="1354"/>
      <c r="FKY129" s="1354"/>
      <c r="FKZ129" s="1354"/>
      <c r="FLA129" s="1354"/>
      <c r="FLB129" s="1354"/>
      <c r="FLC129" s="1354"/>
      <c r="FLD129" s="1354"/>
      <c r="FLE129" s="1354"/>
      <c r="FLF129" s="1354"/>
      <c r="FLG129" s="1354"/>
      <c r="FLH129" s="1354"/>
      <c r="FLI129" s="1354"/>
      <c r="FLJ129" s="1354"/>
      <c r="FLK129" s="1354"/>
      <c r="FLL129" s="1354"/>
      <c r="FLM129" s="1354"/>
      <c r="FLN129" s="1354"/>
      <c r="FLO129" s="1354"/>
      <c r="FLP129" s="1354"/>
      <c r="FLQ129" s="1354"/>
      <c r="FLR129" s="1354"/>
      <c r="FLS129" s="1354"/>
      <c r="FLT129" s="1354"/>
      <c r="FLU129" s="1354"/>
      <c r="FLV129" s="1354"/>
      <c r="FLW129" s="1354"/>
      <c r="FLX129" s="1354"/>
      <c r="FLY129" s="1354"/>
      <c r="FLZ129" s="1354"/>
      <c r="FMA129" s="1354"/>
      <c r="FMB129" s="1354"/>
      <c r="FMC129" s="1354"/>
      <c r="FMD129" s="1354"/>
      <c r="FME129" s="1354"/>
      <c r="FMF129" s="1354"/>
      <c r="FMG129" s="1354"/>
      <c r="FMH129" s="1354"/>
      <c r="FMI129" s="1354"/>
      <c r="FMJ129" s="1354"/>
      <c r="FMK129" s="1354"/>
      <c r="FML129" s="1354"/>
      <c r="FMM129" s="1354"/>
      <c r="FMN129" s="1354"/>
      <c r="FMO129" s="1354"/>
      <c r="FMP129" s="1354"/>
      <c r="FMQ129" s="1354"/>
      <c r="FMR129" s="1354"/>
      <c r="FMS129" s="1354"/>
      <c r="FMT129" s="1354"/>
      <c r="FMU129" s="1354"/>
      <c r="FMV129" s="1354"/>
      <c r="FMW129" s="1354"/>
      <c r="FMX129" s="1354"/>
      <c r="FMY129" s="1354"/>
      <c r="FMZ129" s="1354"/>
      <c r="FNA129" s="1354"/>
      <c r="FNB129" s="1354"/>
      <c r="FNC129" s="1354"/>
      <c r="FND129" s="1354"/>
      <c r="FNE129" s="1354"/>
      <c r="FNF129" s="1354"/>
      <c r="FNG129" s="1354"/>
      <c r="FNH129" s="1354"/>
      <c r="FNI129" s="1354"/>
      <c r="FNJ129" s="1354"/>
      <c r="FNK129" s="1354"/>
      <c r="FNL129" s="1354"/>
      <c r="FNM129" s="1354"/>
      <c r="FNN129" s="1354"/>
      <c r="FNO129" s="1354"/>
      <c r="FNP129" s="1354"/>
      <c r="FNQ129" s="1354"/>
      <c r="FNR129" s="1354"/>
      <c r="FNS129" s="1354"/>
      <c r="FNT129" s="1354"/>
      <c r="FNU129" s="1354"/>
      <c r="FNV129" s="1354"/>
      <c r="FNW129" s="1354"/>
      <c r="FNX129" s="1354"/>
      <c r="FNY129" s="1354"/>
      <c r="FNZ129" s="1354"/>
      <c r="FOA129" s="1354"/>
      <c r="FOB129" s="1354"/>
      <c r="FOC129" s="1354"/>
      <c r="FOD129" s="1354"/>
      <c r="FOE129" s="1354"/>
      <c r="FOF129" s="1354"/>
      <c r="FOG129" s="1354"/>
      <c r="FOH129" s="1354"/>
      <c r="FOI129" s="1354"/>
      <c r="FOJ129" s="1354"/>
      <c r="FOK129" s="1354"/>
      <c r="FOL129" s="1354"/>
      <c r="FOM129" s="1354"/>
      <c r="FON129" s="1354"/>
      <c r="FOO129" s="1354"/>
      <c r="FOP129" s="1354"/>
      <c r="FOQ129" s="1354"/>
      <c r="FOR129" s="1354"/>
      <c r="FOS129" s="1354"/>
      <c r="FOT129" s="1354"/>
      <c r="FOU129" s="1354"/>
      <c r="FOV129" s="1354"/>
      <c r="FOW129" s="1354"/>
      <c r="FOX129" s="1354"/>
      <c r="FOY129" s="1354"/>
      <c r="FOZ129" s="1354"/>
      <c r="FPA129" s="1354"/>
      <c r="FPB129" s="1354"/>
      <c r="FPC129" s="1354"/>
      <c r="FPD129" s="1354"/>
      <c r="FPE129" s="1354"/>
      <c r="FPF129" s="1354"/>
      <c r="FPG129" s="1354"/>
      <c r="FPH129" s="1354"/>
      <c r="FPI129" s="1354"/>
      <c r="FPJ129" s="1354"/>
      <c r="FPK129" s="1354"/>
      <c r="FPL129" s="1354"/>
      <c r="FPM129" s="1354"/>
      <c r="FPN129" s="1354"/>
      <c r="FPO129" s="1354"/>
      <c r="FPP129" s="1354"/>
      <c r="FPQ129" s="1354"/>
      <c r="FPR129" s="1354"/>
      <c r="FPS129" s="1354"/>
      <c r="FPT129" s="1354"/>
      <c r="FPU129" s="1354"/>
      <c r="FPV129" s="1354"/>
      <c r="FPW129" s="1354"/>
      <c r="FPX129" s="1354"/>
      <c r="FPY129" s="1354"/>
      <c r="FPZ129" s="1354"/>
      <c r="FQA129" s="1354"/>
      <c r="FQB129" s="1354"/>
      <c r="FQC129" s="1354"/>
      <c r="FQD129" s="1354"/>
      <c r="FQE129" s="1354"/>
      <c r="FQF129" s="1354"/>
      <c r="FQG129" s="1354"/>
      <c r="FQH129" s="1354"/>
      <c r="FQI129" s="1354"/>
      <c r="FQJ129" s="1354"/>
      <c r="FQK129" s="1354"/>
      <c r="FQL129" s="1354"/>
      <c r="FQM129" s="1354"/>
      <c r="FQN129" s="1354"/>
      <c r="FQO129" s="1354"/>
      <c r="FQP129" s="1354"/>
      <c r="FQQ129" s="1354"/>
      <c r="FQR129" s="1354"/>
      <c r="FQS129" s="1354"/>
      <c r="FQT129" s="1354"/>
      <c r="FQU129" s="1354"/>
      <c r="FQV129" s="1354"/>
      <c r="FQW129" s="1354"/>
      <c r="FQX129" s="1354"/>
      <c r="FQY129" s="1354"/>
      <c r="FQZ129" s="1354"/>
      <c r="FRA129" s="1354"/>
      <c r="FRB129" s="1354"/>
      <c r="FRC129" s="1354"/>
      <c r="FRD129" s="1354"/>
      <c r="FRE129" s="1354"/>
      <c r="FRF129" s="1354"/>
      <c r="FRG129" s="1354"/>
      <c r="FRH129" s="1354"/>
      <c r="FRI129" s="1354"/>
      <c r="FRJ129" s="1354"/>
      <c r="FRK129" s="1354"/>
      <c r="FRL129" s="1354"/>
      <c r="FRM129" s="1354"/>
      <c r="FRN129" s="1354"/>
      <c r="FRO129" s="1354"/>
      <c r="FRP129" s="1354"/>
      <c r="FRQ129" s="1354"/>
      <c r="FRR129" s="1354"/>
      <c r="FRS129" s="1354"/>
      <c r="FRT129" s="1354"/>
      <c r="FRU129" s="1354"/>
      <c r="FRV129" s="1354"/>
      <c r="FRW129" s="1354"/>
      <c r="FRX129" s="1354"/>
      <c r="FRY129" s="1354"/>
      <c r="FRZ129" s="1354"/>
      <c r="FSA129" s="1354"/>
      <c r="FSB129" s="1354"/>
      <c r="FSC129" s="1354"/>
      <c r="FSD129" s="1354"/>
      <c r="FSE129" s="1354"/>
      <c r="FSF129" s="1354"/>
      <c r="FSG129" s="1354"/>
      <c r="FSH129" s="1354"/>
      <c r="FSI129" s="1354"/>
      <c r="FSJ129" s="1354"/>
      <c r="FSK129" s="1354"/>
      <c r="FSL129" s="1354"/>
      <c r="FSM129" s="1354"/>
      <c r="FSN129" s="1354"/>
      <c r="FSO129" s="1354"/>
      <c r="FSP129" s="1354"/>
      <c r="FSQ129" s="1354"/>
      <c r="FSR129" s="1354"/>
      <c r="FSS129" s="1354"/>
      <c r="FST129" s="1354"/>
      <c r="FSU129" s="1354"/>
      <c r="FSV129" s="1354"/>
      <c r="FSW129" s="1354"/>
      <c r="FSX129" s="1354"/>
      <c r="FSY129" s="1354"/>
      <c r="FSZ129" s="1354"/>
      <c r="FTA129" s="1354"/>
      <c r="FTB129" s="1354"/>
      <c r="FTC129" s="1354"/>
      <c r="FTD129" s="1354"/>
      <c r="FTE129" s="1354"/>
      <c r="FTF129" s="1354"/>
      <c r="FTG129" s="1354"/>
      <c r="FTH129" s="1354"/>
      <c r="FTI129" s="1354"/>
      <c r="FTJ129" s="1354"/>
      <c r="FTK129" s="1354"/>
      <c r="FTL129" s="1354"/>
      <c r="FTM129" s="1354"/>
      <c r="FTN129" s="1354"/>
      <c r="FTO129" s="1354"/>
      <c r="FTP129" s="1354"/>
      <c r="FTQ129" s="1354"/>
      <c r="FTR129" s="1354"/>
      <c r="FTS129" s="1354"/>
      <c r="FTT129" s="1354"/>
      <c r="FTU129" s="1354"/>
      <c r="FTV129" s="1354"/>
      <c r="FTW129" s="1354"/>
      <c r="FTX129" s="1354"/>
      <c r="FTY129" s="1354"/>
      <c r="FTZ129" s="1354"/>
      <c r="FUA129" s="1354"/>
      <c r="FUB129" s="1354"/>
      <c r="FUC129" s="1354"/>
      <c r="FUD129" s="1354"/>
      <c r="FUE129" s="1354"/>
      <c r="FUF129" s="1354"/>
      <c r="FUG129" s="1354"/>
      <c r="FUH129" s="1354"/>
      <c r="FUI129" s="1354"/>
      <c r="FUJ129" s="1354"/>
      <c r="FUK129" s="1354"/>
      <c r="FUL129" s="1354"/>
      <c r="FUM129" s="1354"/>
      <c r="FUN129" s="1354"/>
      <c r="FUO129" s="1354"/>
      <c r="FUP129" s="1354"/>
      <c r="FUQ129" s="1354"/>
      <c r="FUR129" s="1354"/>
      <c r="FUS129" s="1354"/>
      <c r="FUT129" s="1354"/>
      <c r="FUU129" s="1354"/>
      <c r="FUV129" s="1354"/>
      <c r="FUW129" s="1354"/>
      <c r="FUX129" s="1354"/>
      <c r="FUY129" s="1354"/>
      <c r="FUZ129" s="1354"/>
      <c r="FVA129" s="1354"/>
      <c r="FVB129" s="1354"/>
      <c r="FVC129" s="1354"/>
      <c r="FVD129" s="1354"/>
      <c r="FVE129" s="1354"/>
      <c r="FVF129" s="1354"/>
      <c r="FVG129" s="1354"/>
      <c r="FVH129" s="1354"/>
      <c r="FVI129" s="1354"/>
      <c r="FVJ129" s="1354"/>
      <c r="FVK129" s="1354"/>
      <c r="FVL129" s="1354"/>
      <c r="FVM129" s="1354"/>
      <c r="FVN129" s="1354"/>
      <c r="FVO129" s="1354"/>
      <c r="FVP129" s="1354"/>
      <c r="FVQ129" s="1354"/>
      <c r="FVR129" s="1354"/>
      <c r="FVS129" s="1354"/>
      <c r="FVT129" s="1354"/>
      <c r="FVU129" s="1354"/>
      <c r="FVV129" s="1354"/>
      <c r="FVW129" s="1354"/>
      <c r="FVX129" s="1354"/>
      <c r="FVY129" s="1354"/>
      <c r="FVZ129" s="1354"/>
      <c r="FWA129" s="1354"/>
      <c r="FWB129" s="1354"/>
      <c r="FWC129" s="1354"/>
      <c r="FWD129" s="1354"/>
      <c r="FWE129" s="1354"/>
      <c r="FWF129" s="1354"/>
      <c r="FWG129" s="1354"/>
      <c r="FWH129" s="1354"/>
      <c r="FWI129" s="1354"/>
      <c r="FWJ129" s="1354"/>
      <c r="FWK129" s="1354"/>
      <c r="FWL129" s="1354"/>
      <c r="FWM129" s="1354"/>
      <c r="FWN129" s="1354"/>
      <c r="FWO129" s="1354"/>
      <c r="FWP129" s="1354"/>
      <c r="FWQ129" s="1354"/>
      <c r="FWR129" s="1354"/>
      <c r="FWS129" s="1354"/>
      <c r="FWT129" s="1354"/>
      <c r="FWU129" s="1354"/>
      <c r="FWV129" s="1354"/>
      <c r="FWW129" s="1354"/>
      <c r="FWX129" s="1354"/>
      <c r="FWY129" s="1354"/>
      <c r="FWZ129" s="1354"/>
      <c r="FXA129" s="1354"/>
      <c r="FXB129" s="1354"/>
      <c r="FXC129" s="1354"/>
      <c r="FXD129" s="1354"/>
      <c r="FXE129" s="1354"/>
      <c r="FXF129" s="1354"/>
      <c r="FXG129" s="1354"/>
      <c r="FXH129" s="1354"/>
      <c r="FXI129" s="1354"/>
      <c r="FXJ129" s="1354"/>
      <c r="FXK129" s="1354"/>
      <c r="FXL129" s="1354"/>
      <c r="FXM129" s="1354"/>
      <c r="FXN129" s="1354"/>
      <c r="FXO129" s="1354"/>
      <c r="FXP129" s="1354"/>
      <c r="FXQ129" s="1354"/>
      <c r="FXR129" s="1354"/>
      <c r="FXS129" s="1354"/>
      <c r="FXT129" s="1354"/>
      <c r="FXU129" s="1354"/>
      <c r="FXV129" s="1354"/>
      <c r="FXW129" s="1354"/>
      <c r="FXX129" s="1354"/>
      <c r="FXY129" s="1354"/>
      <c r="FXZ129" s="1354"/>
      <c r="FYA129" s="1354"/>
      <c r="FYB129" s="1354"/>
      <c r="FYC129" s="1354"/>
      <c r="FYD129" s="1354"/>
      <c r="FYE129" s="1354"/>
      <c r="FYF129" s="1354"/>
      <c r="FYG129" s="1354"/>
      <c r="FYH129" s="1354"/>
      <c r="FYI129" s="1354"/>
      <c r="FYJ129" s="1354"/>
      <c r="FYK129" s="1354"/>
      <c r="FYL129" s="1354"/>
      <c r="FYM129" s="1354"/>
      <c r="FYN129" s="1354"/>
      <c r="FYO129" s="1354"/>
      <c r="FYP129" s="1354"/>
      <c r="FYQ129" s="1354"/>
      <c r="FYR129" s="1354"/>
      <c r="FYS129" s="1354"/>
      <c r="FYT129" s="1354"/>
      <c r="FYU129" s="1354"/>
      <c r="FYV129" s="1354"/>
      <c r="FYW129" s="1354"/>
      <c r="FYX129" s="1354"/>
      <c r="FYY129" s="1354"/>
      <c r="FYZ129" s="1354"/>
      <c r="FZA129" s="1354"/>
      <c r="FZB129" s="1354"/>
      <c r="FZC129" s="1354"/>
      <c r="FZD129" s="1354"/>
      <c r="FZE129" s="1354"/>
      <c r="FZF129" s="1354"/>
      <c r="FZG129" s="1354"/>
      <c r="FZH129" s="1354"/>
      <c r="FZI129" s="1354"/>
      <c r="FZJ129" s="1354"/>
      <c r="FZK129" s="1354"/>
      <c r="FZL129" s="1354"/>
      <c r="FZM129" s="1354"/>
      <c r="FZN129" s="1354"/>
      <c r="FZO129" s="1354"/>
      <c r="FZP129" s="1354"/>
      <c r="FZQ129" s="1354"/>
      <c r="FZR129" s="1354"/>
      <c r="FZS129" s="1354"/>
      <c r="FZT129" s="1354"/>
      <c r="FZU129" s="1354"/>
      <c r="FZV129" s="1354"/>
      <c r="FZW129" s="1354"/>
      <c r="FZX129" s="1354"/>
      <c r="FZY129" s="1354"/>
      <c r="FZZ129" s="1354"/>
      <c r="GAA129" s="1354"/>
      <c r="GAB129" s="1354"/>
      <c r="GAC129" s="1354"/>
      <c r="GAD129" s="1354"/>
      <c r="GAE129" s="1354"/>
      <c r="GAF129" s="1354"/>
      <c r="GAG129" s="1354"/>
      <c r="GAH129" s="1354"/>
      <c r="GAI129" s="1354"/>
      <c r="GAJ129" s="1354"/>
      <c r="GAK129" s="1354"/>
      <c r="GAL129" s="1354"/>
      <c r="GAM129" s="1354"/>
      <c r="GAN129" s="1354"/>
      <c r="GAO129" s="1354"/>
      <c r="GAP129" s="1354"/>
      <c r="GAQ129" s="1354"/>
      <c r="GAR129" s="1354"/>
      <c r="GAS129" s="1354"/>
      <c r="GAT129" s="1354"/>
      <c r="GAU129" s="1354"/>
      <c r="GAV129" s="1354"/>
      <c r="GAW129" s="1354"/>
      <c r="GAX129" s="1354"/>
      <c r="GAY129" s="1354"/>
      <c r="GAZ129" s="1354"/>
      <c r="GBA129" s="1354"/>
      <c r="GBB129" s="1354"/>
      <c r="GBC129" s="1354"/>
      <c r="GBD129" s="1354"/>
      <c r="GBE129" s="1354"/>
      <c r="GBF129" s="1354"/>
      <c r="GBG129" s="1354"/>
      <c r="GBH129" s="1354"/>
      <c r="GBI129" s="1354"/>
      <c r="GBJ129" s="1354"/>
      <c r="GBK129" s="1354"/>
      <c r="GBL129" s="1354"/>
      <c r="GBM129" s="1354"/>
      <c r="GBN129" s="1354"/>
      <c r="GBO129" s="1354"/>
      <c r="GBP129" s="1354"/>
      <c r="GBQ129" s="1354"/>
      <c r="GBR129" s="1354"/>
      <c r="GBS129" s="1354"/>
      <c r="GBT129" s="1354"/>
      <c r="GBU129" s="1354"/>
      <c r="GBV129" s="1354"/>
      <c r="GBW129" s="1354"/>
      <c r="GBX129" s="1354"/>
      <c r="GBY129" s="1354"/>
      <c r="GBZ129" s="1354"/>
      <c r="GCA129" s="1354"/>
      <c r="GCB129" s="1354"/>
      <c r="GCC129" s="1354"/>
      <c r="GCD129" s="1354"/>
      <c r="GCE129" s="1354"/>
      <c r="GCF129" s="1354"/>
      <c r="GCG129" s="1354"/>
      <c r="GCH129" s="1354"/>
      <c r="GCI129" s="1354"/>
      <c r="GCJ129" s="1354"/>
      <c r="GCK129" s="1354"/>
      <c r="GCL129" s="1354"/>
      <c r="GCM129" s="1354"/>
      <c r="GCN129" s="1354"/>
      <c r="GCO129" s="1354"/>
      <c r="GCP129" s="1354"/>
      <c r="GCQ129" s="1354"/>
      <c r="GCR129" s="1354"/>
      <c r="GCS129" s="1354"/>
      <c r="GCT129" s="1354"/>
      <c r="GCU129" s="1354"/>
      <c r="GCV129" s="1354"/>
      <c r="GCW129" s="1354"/>
      <c r="GCX129" s="1354"/>
      <c r="GCY129" s="1354"/>
      <c r="GCZ129" s="1354"/>
      <c r="GDA129" s="1354"/>
      <c r="GDB129" s="1354"/>
      <c r="GDC129" s="1354"/>
      <c r="GDD129" s="1354"/>
      <c r="GDE129" s="1354"/>
      <c r="GDF129" s="1354"/>
      <c r="GDG129" s="1354"/>
      <c r="GDH129" s="1354"/>
      <c r="GDI129" s="1354"/>
      <c r="GDJ129" s="1354"/>
      <c r="GDK129" s="1354"/>
      <c r="GDL129" s="1354"/>
      <c r="GDM129" s="1354"/>
      <c r="GDN129" s="1354"/>
      <c r="GDO129" s="1354"/>
      <c r="GDP129" s="1354"/>
      <c r="GDQ129" s="1354"/>
      <c r="GDR129" s="1354"/>
      <c r="GDS129" s="1354"/>
      <c r="GDT129" s="1354"/>
      <c r="GDU129" s="1354"/>
      <c r="GDV129" s="1354"/>
      <c r="GDW129" s="1354"/>
      <c r="GDX129" s="1354"/>
      <c r="GDY129" s="1354"/>
      <c r="GDZ129" s="1354"/>
      <c r="GEA129" s="1354"/>
      <c r="GEB129" s="1354"/>
      <c r="GEC129" s="1354"/>
      <c r="GED129" s="1354"/>
      <c r="GEE129" s="1354"/>
      <c r="GEF129" s="1354"/>
      <c r="GEG129" s="1354"/>
      <c r="GEH129" s="1354"/>
      <c r="GEI129" s="1354"/>
      <c r="GEJ129" s="1354"/>
      <c r="GEK129" s="1354"/>
      <c r="GEL129" s="1354"/>
      <c r="GEM129" s="1354"/>
      <c r="GEN129" s="1354"/>
      <c r="GEO129" s="1354"/>
      <c r="GEP129" s="1354"/>
      <c r="GEQ129" s="1354"/>
      <c r="GER129" s="1354"/>
      <c r="GES129" s="1354"/>
      <c r="GET129" s="1354"/>
      <c r="GEU129" s="1354"/>
      <c r="GEV129" s="1354"/>
      <c r="GEW129" s="1354"/>
      <c r="GEX129" s="1354"/>
      <c r="GEY129" s="1354"/>
      <c r="GEZ129" s="1354"/>
      <c r="GFA129" s="1354"/>
      <c r="GFB129" s="1354"/>
      <c r="GFC129" s="1354"/>
      <c r="GFD129" s="1354"/>
      <c r="GFE129" s="1354"/>
      <c r="GFF129" s="1354"/>
      <c r="GFG129" s="1354"/>
      <c r="GFH129" s="1354"/>
      <c r="GFI129" s="1354"/>
      <c r="GFJ129" s="1354"/>
      <c r="GFK129" s="1354"/>
      <c r="GFL129" s="1354"/>
      <c r="GFM129" s="1354"/>
      <c r="GFN129" s="1354"/>
      <c r="GFO129" s="1354"/>
      <c r="GFP129" s="1354"/>
      <c r="GFQ129" s="1354"/>
      <c r="GFR129" s="1354"/>
      <c r="GFS129" s="1354"/>
      <c r="GFT129" s="1354"/>
      <c r="GFU129" s="1354"/>
      <c r="GFV129" s="1354"/>
      <c r="GFW129" s="1354"/>
      <c r="GFX129" s="1354"/>
      <c r="GFY129" s="1354"/>
      <c r="GFZ129" s="1354"/>
      <c r="GGA129" s="1354"/>
      <c r="GGB129" s="1354"/>
      <c r="GGC129" s="1354"/>
      <c r="GGD129" s="1354"/>
      <c r="GGE129" s="1354"/>
      <c r="GGF129" s="1354"/>
      <c r="GGG129" s="1354"/>
      <c r="GGH129" s="1354"/>
      <c r="GGI129" s="1354"/>
      <c r="GGJ129" s="1354"/>
      <c r="GGK129" s="1354"/>
      <c r="GGL129" s="1354"/>
      <c r="GGM129" s="1354"/>
      <c r="GGN129" s="1354"/>
      <c r="GGO129" s="1354"/>
      <c r="GGP129" s="1354"/>
      <c r="GGQ129" s="1354"/>
      <c r="GGR129" s="1354"/>
      <c r="GGS129" s="1354"/>
      <c r="GGT129" s="1354"/>
      <c r="GGU129" s="1354"/>
      <c r="GGV129" s="1354"/>
      <c r="GGW129" s="1354"/>
      <c r="GGX129" s="1354"/>
      <c r="GGY129" s="1354"/>
      <c r="GGZ129" s="1354"/>
      <c r="GHA129" s="1354"/>
      <c r="GHB129" s="1354"/>
      <c r="GHC129" s="1354"/>
      <c r="GHD129" s="1354"/>
      <c r="GHE129" s="1354"/>
      <c r="GHF129" s="1354"/>
      <c r="GHG129" s="1354"/>
      <c r="GHH129" s="1354"/>
      <c r="GHI129" s="1354"/>
      <c r="GHJ129" s="1354"/>
      <c r="GHK129" s="1354"/>
      <c r="GHL129" s="1354"/>
      <c r="GHM129" s="1354"/>
      <c r="GHN129" s="1354"/>
      <c r="GHO129" s="1354"/>
      <c r="GHP129" s="1354"/>
      <c r="GHQ129" s="1354"/>
      <c r="GHR129" s="1354"/>
      <c r="GHS129" s="1354"/>
      <c r="GHT129" s="1354"/>
      <c r="GHU129" s="1354"/>
      <c r="GHV129" s="1354"/>
      <c r="GHW129" s="1354"/>
      <c r="GHX129" s="1354"/>
      <c r="GHY129" s="1354"/>
      <c r="GHZ129" s="1354"/>
      <c r="GIA129" s="1354"/>
      <c r="GIB129" s="1354"/>
      <c r="GIC129" s="1354"/>
      <c r="GID129" s="1354"/>
      <c r="GIE129" s="1354"/>
      <c r="GIF129" s="1354"/>
      <c r="GIG129" s="1354"/>
      <c r="GIH129" s="1354"/>
      <c r="GII129" s="1354"/>
      <c r="GIJ129" s="1354"/>
      <c r="GIK129" s="1354"/>
      <c r="GIL129" s="1354"/>
      <c r="GIM129" s="1354"/>
      <c r="GIN129" s="1354"/>
      <c r="GIO129" s="1354"/>
      <c r="GIP129" s="1354"/>
      <c r="GIQ129" s="1354"/>
      <c r="GIR129" s="1354"/>
      <c r="GIS129" s="1354"/>
      <c r="GIT129" s="1354"/>
      <c r="GIU129" s="1354"/>
      <c r="GIV129" s="1354"/>
      <c r="GIW129" s="1354"/>
      <c r="GIX129" s="1354"/>
      <c r="GIY129" s="1354"/>
      <c r="GIZ129" s="1354"/>
      <c r="GJA129" s="1354"/>
      <c r="GJB129" s="1354"/>
      <c r="GJC129" s="1354"/>
      <c r="GJD129" s="1354"/>
      <c r="GJE129" s="1354"/>
      <c r="GJF129" s="1354"/>
      <c r="GJG129" s="1354"/>
      <c r="GJH129" s="1354"/>
      <c r="GJI129" s="1354"/>
      <c r="GJJ129" s="1354"/>
      <c r="GJK129" s="1354"/>
      <c r="GJL129" s="1354"/>
      <c r="GJM129" s="1354"/>
      <c r="GJN129" s="1354"/>
      <c r="GJO129" s="1354"/>
      <c r="GJP129" s="1354"/>
      <c r="GJQ129" s="1354"/>
      <c r="GJR129" s="1354"/>
      <c r="GJS129" s="1354"/>
      <c r="GJT129" s="1354"/>
      <c r="GJU129" s="1354"/>
      <c r="GJV129" s="1354"/>
      <c r="GJW129" s="1354"/>
      <c r="GJX129" s="1354"/>
      <c r="GJY129" s="1354"/>
      <c r="GJZ129" s="1354"/>
      <c r="GKA129" s="1354"/>
      <c r="GKB129" s="1354"/>
      <c r="GKC129" s="1354"/>
      <c r="GKD129" s="1354"/>
      <c r="GKE129" s="1354"/>
      <c r="GKF129" s="1354"/>
      <c r="GKG129" s="1354"/>
      <c r="GKH129" s="1354"/>
      <c r="GKI129" s="1354"/>
      <c r="GKJ129" s="1354"/>
      <c r="GKK129" s="1354"/>
      <c r="GKL129" s="1354"/>
      <c r="GKM129" s="1354"/>
      <c r="GKN129" s="1354"/>
      <c r="GKO129" s="1354"/>
      <c r="GKP129" s="1354"/>
      <c r="GKQ129" s="1354"/>
      <c r="GKR129" s="1354"/>
      <c r="GKS129" s="1354"/>
      <c r="GKT129" s="1354"/>
      <c r="GKU129" s="1354"/>
      <c r="GKV129" s="1354"/>
      <c r="GKW129" s="1354"/>
      <c r="GKX129" s="1354"/>
      <c r="GKY129" s="1354"/>
      <c r="GKZ129" s="1354"/>
      <c r="GLA129" s="1354"/>
      <c r="GLB129" s="1354"/>
      <c r="GLC129" s="1354"/>
      <c r="GLD129" s="1354"/>
      <c r="GLE129" s="1354"/>
      <c r="GLF129" s="1354"/>
      <c r="GLG129" s="1354"/>
      <c r="GLH129" s="1354"/>
      <c r="GLI129" s="1354"/>
      <c r="GLJ129" s="1354"/>
      <c r="GLK129" s="1354"/>
      <c r="GLL129" s="1354"/>
      <c r="GLM129" s="1354"/>
      <c r="GLN129" s="1354"/>
      <c r="GLO129" s="1354"/>
      <c r="GLP129" s="1354"/>
      <c r="GLQ129" s="1354"/>
      <c r="GLR129" s="1354"/>
      <c r="GLS129" s="1354"/>
      <c r="GLT129" s="1354"/>
      <c r="GLU129" s="1354"/>
      <c r="GLV129" s="1354"/>
      <c r="GLW129" s="1354"/>
      <c r="GLX129" s="1354"/>
      <c r="GLY129" s="1354"/>
      <c r="GLZ129" s="1354"/>
      <c r="GMA129" s="1354"/>
      <c r="GMB129" s="1354"/>
      <c r="GMC129" s="1354"/>
      <c r="GMD129" s="1354"/>
      <c r="GME129" s="1354"/>
      <c r="GMF129" s="1354"/>
      <c r="GMG129" s="1354"/>
      <c r="GMH129" s="1354"/>
      <c r="GMI129" s="1354"/>
      <c r="GMJ129" s="1354"/>
      <c r="GMK129" s="1354"/>
      <c r="GML129" s="1354"/>
      <c r="GMM129" s="1354"/>
      <c r="GMN129" s="1354"/>
      <c r="GMO129" s="1354"/>
      <c r="GMP129" s="1354"/>
      <c r="GMQ129" s="1354"/>
      <c r="GMR129" s="1354"/>
      <c r="GMS129" s="1354"/>
      <c r="GMT129" s="1354"/>
      <c r="GMU129" s="1354"/>
      <c r="GMV129" s="1354"/>
      <c r="GMW129" s="1354"/>
      <c r="GMX129" s="1354"/>
      <c r="GMY129" s="1354"/>
      <c r="GMZ129" s="1354"/>
      <c r="GNA129" s="1354"/>
      <c r="GNB129" s="1354"/>
      <c r="GNC129" s="1354"/>
      <c r="GND129" s="1354"/>
      <c r="GNE129" s="1354"/>
      <c r="GNF129" s="1354"/>
      <c r="GNG129" s="1354"/>
      <c r="GNH129" s="1354"/>
      <c r="GNI129" s="1354"/>
      <c r="GNJ129" s="1354"/>
      <c r="GNK129" s="1354"/>
      <c r="GNL129" s="1354"/>
      <c r="GNM129" s="1354"/>
      <c r="GNN129" s="1354"/>
      <c r="GNO129" s="1354"/>
      <c r="GNP129" s="1354"/>
      <c r="GNQ129" s="1354"/>
      <c r="GNR129" s="1354"/>
      <c r="GNS129" s="1354"/>
      <c r="GNT129" s="1354"/>
      <c r="GNU129" s="1354"/>
      <c r="GNV129" s="1354"/>
      <c r="GNW129" s="1354"/>
      <c r="GNX129" s="1354"/>
      <c r="GNY129" s="1354"/>
      <c r="GNZ129" s="1354"/>
      <c r="GOA129" s="1354"/>
      <c r="GOB129" s="1354"/>
      <c r="GOC129" s="1354"/>
      <c r="GOD129" s="1354"/>
      <c r="GOE129" s="1354"/>
      <c r="GOF129" s="1354"/>
      <c r="GOG129" s="1354"/>
      <c r="GOH129" s="1354"/>
      <c r="GOI129" s="1354"/>
      <c r="GOJ129" s="1354"/>
      <c r="GOK129" s="1354"/>
      <c r="GOL129" s="1354"/>
      <c r="GOM129" s="1354"/>
      <c r="GON129" s="1354"/>
      <c r="GOO129" s="1354"/>
      <c r="GOP129" s="1354"/>
      <c r="GOQ129" s="1354"/>
      <c r="GOR129" s="1354"/>
      <c r="GOS129" s="1354"/>
      <c r="GOT129" s="1354"/>
      <c r="GOU129" s="1354"/>
      <c r="GOV129" s="1354"/>
      <c r="GOW129" s="1354"/>
      <c r="GOX129" s="1354"/>
      <c r="GOY129" s="1354"/>
      <c r="GOZ129" s="1354"/>
      <c r="GPA129" s="1354"/>
      <c r="GPB129" s="1354"/>
      <c r="GPC129" s="1354"/>
      <c r="GPD129" s="1354"/>
      <c r="GPE129" s="1354"/>
      <c r="GPF129" s="1354"/>
      <c r="GPG129" s="1354"/>
      <c r="GPH129" s="1354"/>
      <c r="GPI129" s="1354"/>
      <c r="GPJ129" s="1354"/>
      <c r="GPK129" s="1354"/>
      <c r="GPL129" s="1354"/>
      <c r="GPM129" s="1354"/>
      <c r="GPN129" s="1354"/>
      <c r="GPO129" s="1354"/>
      <c r="GPP129" s="1354"/>
      <c r="GPQ129" s="1354"/>
      <c r="GPR129" s="1354"/>
      <c r="GPS129" s="1354"/>
      <c r="GPT129" s="1354"/>
      <c r="GPU129" s="1354"/>
      <c r="GPV129" s="1354"/>
      <c r="GPW129" s="1354"/>
      <c r="GPX129" s="1354"/>
      <c r="GPY129" s="1354"/>
      <c r="GPZ129" s="1354"/>
      <c r="GQA129" s="1354"/>
      <c r="GQB129" s="1354"/>
      <c r="GQC129" s="1354"/>
      <c r="GQD129" s="1354"/>
      <c r="GQE129" s="1354"/>
      <c r="GQF129" s="1354"/>
      <c r="GQG129" s="1354"/>
      <c r="GQH129" s="1354"/>
      <c r="GQI129" s="1354"/>
      <c r="GQJ129" s="1354"/>
      <c r="GQK129" s="1354"/>
      <c r="GQL129" s="1354"/>
      <c r="GQM129" s="1354"/>
      <c r="GQN129" s="1354"/>
      <c r="GQO129" s="1354"/>
      <c r="GQP129" s="1354"/>
      <c r="GQQ129" s="1354"/>
      <c r="GQR129" s="1354"/>
      <c r="GQS129" s="1354"/>
      <c r="GQT129" s="1354"/>
      <c r="GQU129" s="1354"/>
      <c r="GQV129" s="1354"/>
      <c r="GQW129" s="1354"/>
      <c r="GQX129" s="1354"/>
      <c r="GQY129" s="1354"/>
      <c r="GQZ129" s="1354"/>
      <c r="GRA129" s="1354"/>
      <c r="GRB129" s="1354"/>
      <c r="GRC129" s="1354"/>
      <c r="GRD129" s="1354"/>
      <c r="GRE129" s="1354"/>
      <c r="GRF129" s="1354"/>
      <c r="GRG129" s="1354"/>
      <c r="GRH129" s="1354"/>
      <c r="GRI129" s="1354"/>
      <c r="GRJ129" s="1354"/>
      <c r="GRK129" s="1354"/>
      <c r="GRL129" s="1354"/>
      <c r="GRM129" s="1354"/>
      <c r="GRN129" s="1354"/>
      <c r="GRO129" s="1354"/>
      <c r="GRP129" s="1354"/>
      <c r="GRQ129" s="1354"/>
      <c r="GRR129" s="1354"/>
      <c r="GRS129" s="1354"/>
      <c r="GRT129" s="1354"/>
      <c r="GRU129" s="1354"/>
      <c r="GRV129" s="1354"/>
      <c r="GRW129" s="1354"/>
      <c r="GRX129" s="1354"/>
      <c r="GRY129" s="1354"/>
      <c r="GRZ129" s="1354"/>
      <c r="GSA129" s="1354"/>
      <c r="GSB129" s="1354"/>
      <c r="GSC129" s="1354"/>
      <c r="GSD129" s="1354"/>
      <c r="GSE129" s="1354"/>
      <c r="GSF129" s="1354"/>
      <c r="GSG129" s="1354"/>
      <c r="GSH129" s="1354"/>
      <c r="GSI129" s="1354"/>
      <c r="GSJ129" s="1354"/>
      <c r="GSK129" s="1354"/>
      <c r="GSL129" s="1354"/>
      <c r="GSM129" s="1354"/>
      <c r="GSN129" s="1354"/>
      <c r="GSO129" s="1354"/>
      <c r="GSP129" s="1354"/>
      <c r="GSQ129" s="1354"/>
      <c r="GSR129" s="1354"/>
      <c r="GSS129" s="1354"/>
      <c r="GST129" s="1354"/>
      <c r="GSU129" s="1354"/>
      <c r="GSV129" s="1354"/>
      <c r="GSW129" s="1354"/>
      <c r="GSX129" s="1354"/>
      <c r="GSY129" s="1354"/>
      <c r="GSZ129" s="1354"/>
      <c r="GTA129" s="1354"/>
      <c r="GTB129" s="1354"/>
      <c r="GTC129" s="1354"/>
      <c r="GTD129" s="1354"/>
      <c r="GTE129" s="1354"/>
      <c r="GTF129" s="1354"/>
      <c r="GTG129" s="1354"/>
      <c r="GTH129" s="1354"/>
      <c r="GTI129" s="1354"/>
      <c r="GTJ129" s="1354"/>
      <c r="GTK129" s="1354"/>
      <c r="GTL129" s="1354"/>
      <c r="GTM129" s="1354"/>
      <c r="GTN129" s="1354"/>
      <c r="GTO129" s="1354"/>
      <c r="GTP129" s="1354"/>
      <c r="GTQ129" s="1354"/>
      <c r="GTR129" s="1354"/>
      <c r="GTS129" s="1354"/>
      <c r="GTT129" s="1354"/>
      <c r="GTU129" s="1354"/>
      <c r="GTV129" s="1354"/>
      <c r="GTW129" s="1354"/>
      <c r="GTX129" s="1354"/>
      <c r="GTY129" s="1354"/>
      <c r="GTZ129" s="1354"/>
      <c r="GUA129" s="1354"/>
      <c r="GUB129" s="1354"/>
      <c r="GUC129" s="1354"/>
      <c r="GUD129" s="1354"/>
      <c r="GUE129" s="1354"/>
      <c r="GUF129" s="1354"/>
      <c r="GUG129" s="1354"/>
      <c r="GUH129" s="1354"/>
      <c r="GUI129" s="1354"/>
      <c r="GUJ129" s="1354"/>
      <c r="GUK129" s="1354"/>
      <c r="GUL129" s="1354"/>
      <c r="GUM129" s="1354"/>
      <c r="GUN129" s="1354"/>
      <c r="GUO129" s="1354"/>
      <c r="GUP129" s="1354"/>
      <c r="GUQ129" s="1354"/>
      <c r="GUR129" s="1354"/>
      <c r="GUS129" s="1354"/>
      <c r="GUT129" s="1354"/>
      <c r="GUU129" s="1354"/>
      <c r="GUV129" s="1354"/>
      <c r="GUW129" s="1354"/>
      <c r="GUX129" s="1354"/>
      <c r="GUY129" s="1354"/>
      <c r="GUZ129" s="1354"/>
      <c r="GVA129" s="1354"/>
      <c r="GVB129" s="1354"/>
      <c r="GVC129" s="1354"/>
      <c r="GVD129" s="1354"/>
      <c r="GVE129" s="1354"/>
      <c r="GVF129" s="1354"/>
      <c r="GVG129" s="1354"/>
      <c r="GVH129" s="1354"/>
      <c r="GVI129" s="1354"/>
      <c r="GVJ129" s="1354"/>
      <c r="GVK129" s="1354"/>
      <c r="GVL129" s="1354"/>
      <c r="GVM129" s="1354"/>
      <c r="GVN129" s="1354"/>
      <c r="GVO129" s="1354"/>
      <c r="GVP129" s="1354"/>
      <c r="GVQ129" s="1354"/>
      <c r="GVR129" s="1354"/>
      <c r="GVS129" s="1354"/>
      <c r="GVT129" s="1354"/>
      <c r="GVU129" s="1354"/>
      <c r="GVV129" s="1354"/>
      <c r="GVW129" s="1354"/>
      <c r="GVX129" s="1354"/>
      <c r="GVY129" s="1354"/>
      <c r="GVZ129" s="1354"/>
      <c r="GWA129" s="1354"/>
      <c r="GWB129" s="1354"/>
      <c r="GWC129" s="1354"/>
      <c r="GWD129" s="1354"/>
      <c r="GWE129" s="1354"/>
      <c r="GWF129" s="1354"/>
      <c r="GWG129" s="1354"/>
      <c r="GWH129" s="1354"/>
      <c r="GWI129" s="1354"/>
      <c r="GWJ129" s="1354"/>
      <c r="GWK129" s="1354"/>
      <c r="GWL129" s="1354"/>
      <c r="GWM129" s="1354"/>
      <c r="GWN129" s="1354"/>
      <c r="GWO129" s="1354"/>
      <c r="GWP129" s="1354"/>
      <c r="GWQ129" s="1354"/>
      <c r="GWR129" s="1354"/>
      <c r="GWS129" s="1354"/>
      <c r="GWT129" s="1354"/>
      <c r="GWU129" s="1354"/>
      <c r="GWV129" s="1354"/>
      <c r="GWW129" s="1354"/>
      <c r="GWX129" s="1354"/>
      <c r="GWY129" s="1354"/>
      <c r="GWZ129" s="1354"/>
      <c r="GXA129" s="1354"/>
      <c r="GXB129" s="1354"/>
      <c r="GXC129" s="1354"/>
      <c r="GXD129" s="1354"/>
      <c r="GXE129" s="1354"/>
      <c r="GXF129" s="1354"/>
      <c r="GXG129" s="1354"/>
      <c r="GXH129" s="1354"/>
      <c r="GXI129" s="1354"/>
      <c r="GXJ129" s="1354"/>
      <c r="GXK129" s="1354"/>
      <c r="GXL129" s="1354"/>
      <c r="GXM129" s="1354"/>
      <c r="GXN129" s="1354"/>
      <c r="GXO129" s="1354"/>
      <c r="GXP129" s="1354"/>
      <c r="GXQ129" s="1354"/>
      <c r="GXR129" s="1354"/>
      <c r="GXS129" s="1354"/>
      <c r="GXT129" s="1354"/>
      <c r="GXU129" s="1354"/>
      <c r="GXV129" s="1354"/>
      <c r="GXW129" s="1354"/>
      <c r="GXX129" s="1354"/>
      <c r="GXY129" s="1354"/>
      <c r="GXZ129" s="1354"/>
      <c r="GYA129" s="1354"/>
      <c r="GYB129" s="1354"/>
      <c r="GYC129" s="1354"/>
      <c r="GYD129" s="1354"/>
      <c r="GYE129" s="1354"/>
      <c r="GYF129" s="1354"/>
      <c r="GYG129" s="1354"/>
      <c r="GYH129" s="1354"/>
      <c r="GYI129" s="1354"/>
      <c r="GYJ129" s="1354"/>
      <c r="GYK129" s="1354"/>
      <c r="GYL129" s="1354"/>
      <c r="GYM129" s="1354"/>
      <c r="GYN129" s="1354"/>
      <c r="GYO129" s="1354"/>
      <c r="GYP129" s="1354"/>
      <c r="GYQ129" s="1354"/>
      <c r="GYR129" s="1354"/>
      <c r="GYS129" s="1354"/>
      <c r="GYT129" s="1354"/>
      <c r="GYU129" s="1354"/>
      <c r="GYV129" s="1354"/>
      <c r="GYW129" s="1354"/>
      <c r="GYX129" s="1354"/>
      <c r="GYY129" s="1354"/>
      <c r="GYZ129" s="1354"/>
      <c r="GZA129" s="1354"/>
      <c r="GZB129" s="1354"/>
      <c r="GZC129" s="1354"/>
      <c r="GZD129" s="1354"/>
      <c r="GZE129" s="1354"/>
      <c r="GZF129" s="1354"/>
      <c r="GZG129" s="1354"/>
      <c r="GZH129" s="1354"/>
      <c r="GZI129" s="1354"/>
      <c r="GZJ129" s="1354"/>
      <c r="GZK129" s="1354"/>
      <c r="GZL129" s="1354"/>
      <c r="GZM129" s="1354"/>
      <c r="GZN129" s="1354"/>
      <c r="GZO129" s="1354"/>
      <c r="GZP129" s="1354"/>
      <c r="GZQ129" s="1354"/>
      <c r="GZR129" s="1354"/>
      <c r="GZS129" s="1354"/>
      <c r="GZT129" s="1354"/>
      <c r="GZU129" s="1354"/>
      <c r="GZV129" s="1354"/>
      <c r="GZW129" s="1354"/>
      <c r="GZX129" s="1354"/>
      <c r="GZY129" s="1354"/>
      <c r="GZZ129" s="1354"/>
      <c r="HAA129" s="1354"/>
      <c r="HAB129" s="1354"/>
      <c r="HAC129" s="1354"/>
      <c r="HAD129" s="1354"/>
      <c r="HAE129" s="1354"/>
      <c r="HAF129" s="1354"/>
      <c r="HAG129" s="1354"/>
      <c r="HAH129" s="1354"/>
      <c r="HAI129" s="1354"/>
      <c r="HAJ129" s="1354"/>
      <c r="HAK129" s="1354"/>
      <c r="HAL129" s="1354"/>
      <c r="HAM129" s="1354"/>
      <c r="HAN129" s="1354"/>
      <c r="HAO129" s="1354"/>
      <c r="HAP129" s="1354"/>
      <c r="HAQ129" s="1354"/>
      <c r="HAR129" s="1354"/>
      <c r="HAS129" s="1354"/>
      <c r="HAT129" s="1354"/>
      <c r="HAU129" s="1354"/>
      <c r="HAV129" s="1354"/>
      <c r="HAW129" s="1354"/>
      <c r="HAX129" s="1354"/>
      <c r="HAY129" s="1354"/>
      <c r="HAZ129" s="1354"/>
      <c r="HBA129" s="1354"/>
      <c r="HBB129" s="1354"/>
      <c r="HBC129" s="1354"/>
      <c r="HBD129" s="1354"/>
      <c r="HBE129" s="1354"/>
      <c r="HBF129" s="1354"/>
      <c r="HBG129" s="1354"/>
      <c r="HBH129" s="1354"/>
      <c r="HBI129" s="1354"/>
      <c r="HBJ129" s="1354"/>
      <c r="HBK129" s="1354"/>
      <c r="HBL129" s="1354"/>
      <c r="HBM129" s="1354"/>
      <c r="HBN129" s="1354"/>
      <c r="HBO129" s="1354"/>
      <c r="HBP129" s="1354"/>
      <c r="HBQ129" s="1354"/>
      <c r="HBR129" s="1354"/>
      <c r="HBS129" s="1354"/>
      <c r="HBT129" s="1354"/>
      <c r="HBU129" s="1354"/>
      <c r="HBV129" s="1354"/>
      <c r="HBW129" s="1354"/>
      <c r="HBX129" s="1354"/>
      <c r="HBY129" s="1354"/>
      <c r="HBZ129" s="1354"/>
      <c r="HCA129" s="1354"/>
      <c r="HCB129" s="1354"/>
      <c r="HCC129" s="1354"/>
      <c r="HCD129" s="1354"/>
      <c r="HCE129" s="1354"/>
      <c r="HCF129" s="1354"/>
      <c r="HCG129" s="1354"/>
      <c r="HCH129" s="1354"/>
      <c r="HCI129" s="1354"/>
      <c r="HCJ129" s="1354"/>
      <c r="HCK129" s="1354"/>
      <c r="HCL129" s="1354"/>
      <c r="HCM129" s="1354"/>
      <c r="HCN129" s="1354"/>
      <c r="HCO129" s="1354"/>
      <c r="HCP129" s="1354"/>
      <c r="HCQ129" s="1354"/>
      <c r="HCR129" s="1354"/>
      <c r="HCS129" s="1354"/>
      <c r="HCT129" s="1354"/>
      <c r="HCU129" s="1354"/>
      <c r="HCV129" s="1354"/>
      <c r="HCW129" s="1354"/>
      <c r="HCX129" s="1354"/>
      <c r="HCY129" s="1354"/>
      <c r="HCZ129" s="1354"/>
      <c r="HDA129" s="1354"/>
      <c r="HDB129" s="1354"/>
      <c r="HDC129" s="1354"/>
      <c r="HDD129" s="1354"/>
      <c r="HDE129" s="1354"/>
      <c r="HDF129" s="1354"/>
      <c r="HDG129" s="1354"/>
      <c r="HDH129" s="1354"/>
      <c r="HDI129" s="1354"/>
      <c r="HDJ129" s="1354"/>
      <c r="HDK129" s="1354"/>
      <c r="HDL129" s="1354"/>
      <c r="HDM129" s="1354"/>
      <c r="HDN129" s="1354"/>
      <c r="HDO129" s="1354"/>
      <c r="HDP129" s="1354"/>
      <c r="HDQ129" s="1354"/>
      <c r="HDR129" s="1354"/>
      <c r="HDS129" s="1354"/>
      <c r="HDT129" s="1354"/>
      <c r="HDU129" s="1354"/>
      <c r="HDV129" s="1354"/>
      <c r="HDW129" s="1354"/>
      <c r="HDX129" s="1354"/>
      <c r="HDY129" s="1354"/>
      <c r="HDZ129" s="1354"/>
      <c r="HEA129" s="1354"/>
      <c r="HEB129" s="1354"/>
      <c r="HEC129" s="1354"/>
      <c r="HED129" s="1354"/>
      <c r="HEE129" s="1354"/>
      <c r="HEF129" s="1354"/>
      <c r="HEG129" s="1354"/>
      <c r="HEH129" s="1354"/>
      <c r="HEI129" s="1354"/>
      <c r="HEJ129" s="1354"/>
      <c r="HEK129" s="1354"/>
      <c r="HEL129" s="1354"/>
      <c r="HEM129" s="1354"/>
      <c r="HEN129" s="1354"/>
      <c r="HEO129" s="1354"/>
      <c r="HEP129" s="1354"/>
      <c r="HEQ129" s="1354"/>
      <c r="HER129" s="1354"/>
      <c r="HES129" s="1354"/>
      <c r="HET129" s="1354"/>
      <c r="HEU129" s="1354"/>
      <c r="HEV129" s="1354"/>
      <c r="HEW129" s="1354"/>
      <c r="HEX129" s="1354"/>
      <c r="HEY129" s="1354"/>
      <c r="HEZ129" s="1354"/>
      <c r="HFA129" s="1354"/>
      <c r="HFB129" s="1354"/>
      <c r="HFC129" s="1354"/>
      <c r="HFD129" s="1354"/>
      <c r="HFE129" s="1354"/>
      <c r="HFF129" s="1354"/>
      <c r="HFG129" s="1354"/>
      <c r="HFH129" s="1354"/>
      <c r="HFI129" s="1354"/>
      <c r="HFJ129" s="1354"/>
      <c r="HFK129" s="1354"/>
      <c r="HFL129" s="1354"/>
      <c r="HFM129" s="1354"/>
      <c r="HFN129" s="1354"/>
      <c r="HFO129" s="1354"/>
      <c r="HFP129" s="1354"/>
      <c r="HFQ129" s="1354"/>
      <c r="HFR129" s="1354"/>
      <c r="HFS129" s="1354"/>
      <c r="HFT129" s="1354"/>
      <c r="HFU129" s="1354"/>
      <c r="HFV129" s="1354"/>
      <c r="HFW129" s="1354"/>
      <c r="HFX129" s="1354"/>
      <c r="HFY129" s="1354"/>
      <c r="HFZ129" s="1354"/>
      <c r="HGA129" s="1354"/>
      <c r="HGB129" s="1354"/>
      <c r="HGC129" s="1354"/>
      <c r="HGD129" s="1354"/>
      <c r="HGE129" s="1354"/>
      <c r="HGF129" s="1354"/>
      <c r="HGG129" s="1354"/>
      <c r="HGH129" s="1354"/>
      <c r="HGI129" s="1354"/>
      <c r="HGJ129" s="1354"/>
      <c r="HGK129" s="1354"/>
      <c r="HGL129" s="1354"/>
      <c r="HGM129" s="1354"/>
      <c r="HGN129" s="1354"/>
      <c r="HGO129" s="1354"/>
      <c r="HGP129" s="1354"/>
      <c r="HGQ129" s="1354"/>
      <c r="HGR129" s="1354"/>
      <c r="HGS129" s="1354"/>
      <c r="HGT129" s="1354"/>
      <c r="HGU129" s="1354"/>
      <c r="HGV129" s="1354"/>
      <c r="HGW129" s="1354"/>
      <c r="HGX129" s="1354"/>
      <c r="HGY129" s="1354"/>
      <c r="HGZ129" s="1354"/>
      <c r="HHA129" s="1354"/>
      <c r="HHB129" s="1354"/>
      <c r="HHC129" s="1354"/>
      <c r="HHD129" s="1354"/>
      <c r="HHE129" s="1354"/>
      <c r="HHF129" s="1354"/>
      <c r="HHG129" s="1354"/>
      <c r="HHH129" s="1354"/>
      <c r="HHI129" s="1354"/>
      <c r="HHJ129" s="1354"/>
      <c r="HHK129" s="1354"/>
      <c r="HHL129" s="1354"/>
      <c r="HHM129" s="1354"/>
      <c r="HHN129" s="1354"/>
      <c r="HHO129" s="1354"/>
      <c r="HHP129" s="1354"/>
      <c r="HHQ129" s="1354"/>
      <c r="HHR129" s="1354"/>
      <c r="HHS129" s="1354"/>
      <c r="HHT129" s="1354"/>
      <c r="HHU129" s="1354"/>
      <c r="HHV129" s="1354"/>
      <c r="HHW129" s="1354"/>
      <c r="HHX129" s="1354"/>
      <c r="HHY129" s="1354"/>
      <c r="HHZ129" s="1354"/>
      <c r="HIA129" s="1354"/>
      <c r="HIB129" s="1354"/>
      <c r="HIC129" s="1354"/>
      <c r="HID129" s="1354"/>
      <c r="HIE129" s="1354"/>
      <c r="HIF129" s="1354"/>
      <c r="HIG129" s="1354"/>
      <c r="HIH129" s="1354"/>
      <c r="HII129" s="1354"/>
      <c r="HIJ129" s="1354"/>
      <c r="HIK129" s="1354"/>
      <c r="HIL129" s="1354"/>
      <c r="HIM129" s="1354"/>
      <c r="HIN129" s="1354"/>
      <c r="HIO129" s="1354"/>
      <c r="HIP129" s="1354"/>
      <c r="HIQ129" s="1354"/>
      <c r="HIR129" s="1354"/>
      <c r="HIS129" s="1354"/>
      <c r="HIT129" s="1354"/>
      <c r="HIU129" s="1354"/>
      <c r="HIV129" s="1354"/>
      <c r="HIW129" s="1354"/>
      <c r="HIX129" s="1354"/>
      <c r="HIY129" s="1354"/>
      <c r="HIZ129" s="1354"/>
      <c r="HJA129" s="1354"/>
      <c r="HJB129" s="1354"/>
      <c r="HJC129" s="1354"/>
      <c r="HJD129" s="1354"/>
      <c r="HJE129" s="1354"/>
      <c r="HJF129" s="1354"/>
      <c r="HJG129" s="1354"/>
      <c r="HJH129" s="1354"/>
      <c r="HJI129" s="1354"/>
      <c r="HJJ129" s="1354"/>
      <c r="HJK129" s="1354"/>
      <c r="HJL129" s="1354"/>
      <c r="HJM129" s="1354"/>
      <c r="HJN129" s="1354"/>
      <c r="HJO129" s="1354"/>
      <c r="HJP129" s="1354"/>
      <c r="HJQ129" s="1354"/>
      <c r="HJR129" s="1354"/>
      <c r="HJS129" s="1354"/>
      <c r="HJT129" s="1354"/>
      <c r="HJU129" s="1354"/>
      <c r="HJV129" s="1354"/>
      <c r="HJW129" s="1354"/>
      <c r="HJX129" s="1354"/>
      <c r="HJY129" s="1354"/>
      <c r="HJZ129" s="1354"/>
      <c r="HKA129" s="1354"/>
      <c r="HKB129" s="1354"/>
      <c r="HKC129" s="1354"/>
      <c r="HKD129" s="1354"/>
      <c r="HKE129" s="1354"/>
      <c r="HKF129" s="1354"/>
      <c r="HKG129" s="1354"/>
      <c r="HKH129" s="1354"/>
      <c r="HKI129" s="1354"/>
      <c r="HKJ129" s="1354"/>
      <c r="HKK129" s="1354"/>
      <c r="HKL129" s="1354"/>
      <c r="HKM129" s="1354"/>
      <c r="HKN129" s="1354"/>
      <c r="HKO129" s="1354"/>
      <c r="HKP129" s="1354"/>
      <c r="HKQ129" s="1354"/>
      <c r="HKR129" s="1354"/>
      <c r="HKS129" s="1354"/>
      <c r="HKT129" s="1354"/>
      <c r="HKU129" s="1354"/>
      <c r="HKV129" s="1354"/>
      <c r="HKW129" s="1354"/>
      <c r="HKX129" s="1354"/>
      <c r="HKY129" s="1354"/>
      <c r="HKZ129" s="1354"/>
      <c r="HLA129" s="1354"/>
      <c r="HLB129" s="1354"/>
      <c r="HLC129" s="1354"/>
      <c r="HLD129" s="1354"/>
      <c r="HLE129" s="1354"/>
      <c r="HLF129" s="1354"/>
      <c r="HLG129" s="1354"/>
      <c r="HLH129" s="1354"/>
      <c r="HLI129" s="1354"/>
      <c r="HLJ129" s="1354"/>
      <c r="HLK129" s="1354"/>
      <c r="HLL129" s="1354"/>
      <c r="HLM129" s="1354"/>
      <c r="HLN129" s="1354"/>
      <c r="HLO129" s="1354"/>
      <c r="HLP129" s="1354"/>
      <c r="HLQ129" s="1354"/>
      <c r="HLR129" s="1354"/>
      <c r="HLS129" s="1354"/>
      <c r="HLT129" s="1354"/>
      <c r="HLU129" s="1354"/>
      <c r="HLV129" s="1354"/>
      <c r="HLW129" s="1354"/>
      <c r="HLX129" s="1354"/>
      <c r="HLY129" s="1354"/>
      <c r="HLZ129" s="1354"/>
      <c r="HMA129" s="1354"/>
      <c r="HMB129" s="1354"/>
      <c r="HMC129" s="1354"/>
      <c r="HMD129" s="1354"/>
      <c r="HME129" s="1354"/>
      <c r="HMF129" s="1354"/>
      <c r="HMG129" s="1354"/>
      <c r="HMH129" s="1354"/>
      <c r="HMI129" s="1354"/>
      <c r="HMJ129" s="1354"/>
      <c r="HMK129" s="1354"/>
      <c r="HML129" s="1354"/>
      <c r="HMM129" s="1354"/>
      <c r="HMN129" s="1354"/>
      <c r="HMO129" s="1354"/>
      <c r="HMP129" s="1354"/>
      <c r="HMQ129" s="1354"/>
      <c r="HMR129" s="1354"/>
      <c r="HMS129" s="1354"/>
      <c r="HMT129" s="1354"/>
      <c r="HMU129" s="1354"/>
      <c r="HMV129" s="1354"/>
      <c r="HMW129" s="1354"/>
      <c r="HMX129" s="1354"/>
      <c r="HMY129" s="1354"/>
      <c r="HMZ129" s="1354"/>
      <c r="HNA129" s="1354"/>
      <c r="HNB129" s="1354"/>
      <c r="HNC129" s="1354"/>
      <c r="HND129" s="1354"/>
      <c r="HNE129" s="1354"/>
      <c r="HNF129" s="1354"/>
      <c r="HNG129" s="1354"/>
      <c r="HNH129" s="1354"/>
      <c r="HNI129" s="1354"/>
      <c r="HNJ129" s="1354"/>
      <c r="HNK129" s="1354"/>
      <c r="HNL129" s="1354"/>
      <c r="HNM129" s="1354"/>
      <c r="HNN129" s="1354"/>
      <c r="HNO129" s="1354"/>
      <c r="HNP129" s="1354"/>
      <c r="HNQ129" s="1354"/>
      <c r="HNR129" s="1354"/>
      <c r="HNS129" s="1354"/>
      <c r="HNT129" s="1354"/>
      <c r="HNU129" s="1354"/>
      <c r="HNV129" s="1354"/>
      <c r="HNW129" s="1354"/>
      <c r="HNX129" s="1354"/>
      <c r="HNY129" s="1354"/>
      <c r="HNZ129" s="1354"/>
      <c r="HOA129" s="1354"/>
      <c r="HOB129" s="1354"/>
      <c r="HOC129" s="1354"/>
      <c r="HOD129" s="1354"/>
      <c r="HOE129" s="1354"/>
      <c r="HOF129" s="1354"/>
      <c r="HOG129" s="1354"/>
      <c r="HOH129" s="1354"/>
      <c r="HOI129" s="1354"/>
      <c r="HOJ129" s="1354"/>
      <c r="HOK129" s="1354"/>
      <c r="HOL129" s="1354"/>
      <c r="HOM129" s="1354"/>
      <c r="HON129" s="1354"/>
      <c r="HOO129" s="1354"/>
      <c r="HOP129" s="1354"/>
      <c r="HOQ129" s="1354"/>
      <c r="HOR129" s="1354"/>
      <c r="HOS129" s="1354"/>
      <c r="HOT129" s="1354"/>
      <c r="HOU129" s="1354"/>
      <c r="HOV129" s="1354"/>
      <c r="HOW129" s="1354"/>
      <c r="HOX129" s="1354"/>
      <c r="HOY129" s="1354"/>
      <c r="HOZ129" s="1354"/>
      <c r="HPA129" s="1354"/>
      <c r="HPB129" s="1354"/>
      <c r="HPC129" s="1354"/>
      <c r="HPD129" s="1354"/>
      <c r="HPE129" s="1354"/>
      <c r="HPF129" s="1354"/>
      <c r="HPG129" s="1354"/>
      <c r="HPH129" s="1354"/>
      <c r="HPI129" s="1354"/>
      <c r="HPJ129" s="1354"/>
      <c r="HPK129" s="1354"/>
      <c r="HPL129" s="1354"/>
      <c r="HPM129" s="1354"/>
      <c r="HPN129" s="1354"/>
      <c r="HPO129" s="1354"/>
      <c r="HPP129" s="1354"/>
      <c r="HPQ129" s="1354"/>
      <c r="HPR129" s="1354"/>
      <c r="HPS129" s="1354"/>
      <c r="HPT129" s="1354"/>
      <c r="HPU129" s="1354"/>
      <c r="HPV129" s="1354"/>
      <c r="HPW129" s="1354"/>
      <c r="HPX129" s="1354"/>
      <c r="HPY129" s="1354"/>
      <c r="HPZ129" s="1354"/>
      <c r="HQA129" s="1354"/>
      <c r="HQB129" s="1354"/>
      <c r="HQC129" s="1354"/>
      <c r="HQD129" s="1354"/>
      <c r="HQE129" s="1354"/>
      <c r="HQF129" s="1354"/>
      <c r="HQG129" s="1354"/>
      <c r="HQH129" s="1354"/>
      <c r="HQI129" s="1354"/>
      <c r="HQJ129" s="1354"/>
      <c r="HQK129" s="1354"/>
      <c r="HQL129" s="1354"/>
      <c r="HQM129" s="1354"/>
      <c r="HQN129" s="1354"/>
      <c r="HQO129" s="1354"/>
      <c r="HQP129" s="1354"/>
      <c r="HQQ129" s="1354"/>
      <c r="HQR129" s="1354"/>
      <c r="HQS129" s="1354"/>
      <c r="HQT129" s="1354"/>
      <c r="HQU129" s="1354"/>
      <c r="HQV129" s="1354"/>
      <c r="HQW129" s="1354"/>
      <c r="HQX129" s="1354"/>
      <c r="HQY129" s="1354"/>
      <c r="HQZ129" s="1354"/>
      <c r="HRA129" s="1354"/>
      <c r="HRB129" s="1354"/>
      <c r="HRC129" s="1354"/>
      <c r="HRD129" s="1354"/>
      <c r="HRE129" s="1354"/>
      <c r="HRF129" s="1354"/>
      <c r="HRG129" s="1354"/>
      <c r="HRH129" s="1354"/>
      <c r="HRI129" s="1354"/>
      <c r="HRJ129" s="1354"/>
      <c r="HRK129" s="1354"/>
      <c r="HRL129" s="1354"/>
      <c r="HRM129" s="1354"/>
      <c r="HRN129" s="1354"/>
      <c r="HRO129" s="1354"/>
      <c r="HRP129" s="1354"/>
      <c r="HRQ129" s="1354"/>
      <c r="HRR129" s="1354"/>
      <c r="HRS129" s="1354"/>
      <c r="HRT129" s="1354"/>
      <c r="HRU129" s="1354"/>
      <c r="HRV129" s="1354"/>
      <c r="HRW129" s="1354"/>
      <c r="HRX129" s="1354"/>
      <c r="HRY129" s="1354"/>
      <c r="HRZ129" s="1354"/>
      <c r="HSA129" s="1354"/>
      <c r="HSB129" s="1354"/>
      <c r="HSC129" s="1354"/>
      <c r="HSD129" s="1354"/>
      <c r="HSE129" s="1354"/>
      <c r="HSF129" s="1354"/>
      <c r="HSG129" s="1354"/>
      <c r="HSH129" s="1354"/>
      <c r="HSI129" s="1354"/>
      <c r="HSJ129" s="1354"/>
      <c r="HSK129" s="1354"/>
      <c r="HSL129" s="1354"/>
      <c r="HSM129" s="1354"/>
      <c r="HSN129" s="1354"/>
      <c r="HSO129" s="1354"/>
      <c r="HSP129" s="1354"/>
      <c r="HSQ129" s="1354"/>
      <c r="HSR129" s="1354"/>
      <c r="HSS129" s="1354"/>
      <c r="HST129" s="1354"/>
      <c r="HSU129" s="1354"/>
      <c r="HSV129" s="1354"/>
      <c r="HSW129" s="1354"/>
      <c r="HSX129" s="1354"/>
      <c r="HSY129" s="1354"/>
      <c r="HSZ129" s="1354"/>
      <c r="HTA129" s="1354"/>
      <c r="HTB129" s="1354"/>
      <c r="HTC129" s="1354"/>
      <c r="HTD129" s="1354"/>
      <c r="HTE129" s="1354"/>
      <c r="HTF129" s="1354"/>
      <c r="HTG129" s="1354"/>
      <c r="HTH129" s="1354"/>
      <c r="HTI129" s="1354"/>
      <c r="HTJ129" s="1354"/>
      <c r="HTK129" s="1354"/>
      <c r="HTL129" s="1354"/>
      <c r="HTM129" s="1354"/>
      <c r="HTN129" s="1354"/>
      <c r="HTO129" s="1354"/>
      <c r="HTP129" s="1354"/>
      <c r="HTQ129" s="1354"/>
      <c r="HTR129" s="1354"/>
      <c r="HTS129" s="1354"/>
      <c r="HTT129" s="1354"/>
      <c r="HTU129" s="1354"/>
      <c r="HTV129" s="1354"/>
      <c r="HTW129" s="1354"/>
      <c r="HTX129" s="1354"/>
      <c r="HTY129" s="1354"/>
      <c r="HTZ129" s="1354"/>
      <c r="HUA129" s="1354"/>
      <c r="HUB129" s="1354"/>
      <c r="HUC129" s="1354"/>
      <c r="HUD129" s="1354"/>
      <c r="HUE129" s="1354"/>
      <c r="HUF129" s="1354"/>
      <c r="HUG129" s="1354"/>
      <c r="HUH129" s="1354"/>
      <c r="HUI129" s="1354"/>
      <c r="HUJ129" s="1354"/>
      <c r="HUK129" s="1354"/>
      <c r="HUL129" s="1354"/>
      <c r="HUM129" s="1354"/>
      <c r="HUN129" s="1354"/>
      <c r="HUO129" s="1354"/>
      <c r="HUP129" s="1354"/>
      <c r="HUQ129" s="1354"/>
      <c r="HUR129" s="1354"/>
      <c r="HUS129" s="1354"/>
      <c r="HUT129" s="1354"/>
      <c r="HUU129" s="1354"/>
      <c r="HUV129" s="1354"/>
      <c r="HUW129" s="1354"/>
      <c r="HUX129" s="1354"/>
      <c r="HUY129" s="1354"/>
      <c r="HUZ129" s="1354"/>
      <c r="HVA129" s="1354"/>
      <c r="HVB129" s="1354"/>
      <c r="HVC129" s="1354"/>
      <c r="HVD129" s="1354"/>
      <c r="HVE129" s="1354"/>
      <c r="HVF129" s="1354"/>
      <c r="HVG129" s="1354"/>
      <c r="HVH129" s="1354"/>
      <c r="HVI129" s="1354"/>
      <c r="HVJ129" s="1354"/>
      <c r="HVK129" s="1354"/>
      <c r="HVL129" s="1354"/>
      <c r="HVM129" s="1354"/>
      <c r="HVN129" s="1354"/>
      <c r="HVO129" s="1354"/>
      <c r="HVP129" s="1354"/>
      <c r="HVQ129" s="1354"/>
      <c r="HVR129" s="1354"/>
      <c r="HVS129" s="1354"/>
      <c r="HVT129" s="1354"/>
      <c r="HVU129" s="1354"/>
      <c r="HVV129" s="1354"/>
      <c r="HVW129" s="1354"/>
      <c r="HVX129" s="1354"/>
      <c r="HVY129" s="1354"/>
      <c r="HVZ129" s="1354"/>
      <c r="HWA129" s="1354"/>
      <c r="HWB129" s="1354"/>
      <c r="HWC129" s="1354"/>
      <c r="HWD129" s="1354"/>
      <c r="HWE129" s="1354"/>
      <c r="HWF129" s="1354"/>
      <c r="HWG129" s="1354"/>
      <c r="HWH129" s="1354"/>
      <c r="HWI129" s="1354"/>
      <c r="HWJ129" s="1354"/>
      <c r="HWK129" s="1354"/>
      <c r="HWL129" s="1354"/>
      <c r="HWM129" s="1354"/>
      <c r="HWN129" s="1354"/>
      <c r="HWO129" s="1354"/>
      <c r="HWP129" s="1354"/>
      <c r="HWQ129" s="1354"/>
      <c r="HWR129" s="1354"/>
      <c r="HWS129" s="1354"/>
      <c r="HWT129" s="1354"/>
      <c r="HWU129" s="1354"/>
      <c r="HWV129" s="1354"/>
      <c r="HWW129" s="1354"/>
      <c r="HWX129" s="1354"/>
      <c r="HWY129" s="1354"/>
      <c r="HWZ129" s="1354"/>
      <c r="HXA129" s="1354"/>
      <c r="HXB129" s="1354"/>
      <c r="HXC129" s="1354"/>
      <c r="HXD129" s="1354"/>
      <c r="HXE129" s="1354"/>
      <c r="HXF129" s="1354"/>
      <c r="HXG129" s="1354"/>
      <c r="HXH129" s="1354"/>
      <c r="HXI129" s="1354"/>
      <c r="HXJ129" s="1354"/>
      <c r="HXK129" s="1354"/>
      <c r="HXL129" s="1354"/>
      <c r="HXM129" s="1354"/>
      <c r="HXN129" s="1354"/>
      <c r="HXO129" s="1354"/>
      <c r="HXP129" s="1354"/>
      <c r="HXQ129" s="1354"/>
      <c r="HXR129" s="1354"/>
      <c r="HXS129" s="1354"/>
      <c r="HXT129" s="1354"/>
      <c r="HXU129" s="1354"/>
      <c r="HXV129" s="1354"/>
      <c r="HXW129" s="1354"/>
      <c r="HXX129" s="1354"/>
      <c r="HXY129" s="1354"/>
      <c r="HXZ129" s="1354"/>
      <c r="HYA129" s="1354"/>
      <c r="HYB129" s="1354"/>
      <c r="HYC129" s="1354"/>
      <c r="HYD129" s="1354"/>
      <c r="HYE129" s="1354"/>
      <c r="HYF129" s="1354"/>
      <c r="HYG129" s="1354"/>
      <c r="HYH129" s="1354"/>
      <c r="HYI129" s="1354"/>
      <c r="HYJ129" s="1354"/>
      <c r="HYK129" s="1354"/>
      <c r="HYL129" s="1354"/>
      <c r="HYM129" s="1354"/>
      <c r="HYN129" s="1354"/>
      <c r="HYO129" s="1354"/>
      <c r="HYP129" s="1354"/>
      <c r="HYQ129" s="1354"/>
      <c r="HYR129" s="1354"/>
      <c r="HYS129" s="1354"/>
      <c r="HYT129" s="1354"/>
      <c r="HYU129" s="1354"/>
      <c r="HYV129" s="1354"/>
      <c r="HYW129" s="1354"/>
      <c r="HYX129" s="1354"/>
      <c r="HYY129" s="1354"/>
      <c r="HYZ129" s="1354"/>
      <c r="HZA129" s="1354"/>
      <c r="HZB129" s="1354"/>
      <c r="HZC129" s="1354"/>
      <c r="HZD129" s="1354"/>
      <c r="HZE129" s="1354"/>
      <c r="HZF129" s="1354"/>
      <c r="HZG129" s="1354"/>
      <c r="HZH129" s="1354"/>
      <c r="HZI129" s="1354"/>
      <c r="HZJ129" s="1354"/>
      <c r="HZK129" s="1354"/>
      <c r="HZL129" s="1354"/>
      <c r="HZM129" s="1354"/>
      <c r="HZN129" s="1354"/>
      <c r="HZO129" s="1354"/>
      <c r="HZP129" s="1354"/>
      <c r="HZQ129" s="1354"/>
      <c r="HZR129" s="1354"/>
      <c r="HZS129" s="1354"/>
      <c r="HZT129" s="1354"/>
      <c r="HZU129" s="1354"/>
      <c r="HZV129" s="1354"/>
      <c r="HZW129" s="1354"/>
      <c r="HZX129" s="1354"/>
      <c r="HZY129" s="1354"/>
      <c r="HZZ129" s="1354"/>
      <c r="IAA129" s="1354"/>
      <c r="IAB129" s="1354"/>
      <c r="IAC129" s="1354"/>
      <c r="IAD129" s="1354"/>
      <c r="IAE129" s="1354"/>
      <c r="IAF129" s="1354"/>
      <c r="IAG129" s="1354"/>
      <c r="IAH129" s="1354"/>
      <c r="IAI129" s="1354"/>
      <c r="IAJ129" s="1354"/>
      <c r="IAK129" s="1354"/>
      <c r="IAL129" s="1354"/>
      <c r="IAM129" s="1354"/>
      <c r="IAN129" s="1354"/>
      <c r="IAO129" s="1354"/>
      <c r="IAP129" s="1354"/>
      <c r="IAQ129" s="1354"/>
      <c r="IAR129" s="1354"/>
      <c r="IAS129" s="1354"/>
      <c r="IAT129" s="1354"/>
      <c r="IAU129" s="1354"/>
      <c r="IAV129" s="1354"/>
      <c r="IAW129" s="1354"/>
      <c r="IAX129" s="1354"/>
      <c r="IAY129" s="1354"/>
      <c r="IAZ129" s="1354"/>
      <c r="IBA129" s="1354"/>
      <c r="IBB129" s="1354"/>
      <c r="IBC129" s="1354"/>
      <c r="IBD129" s="1354"/>
      <c r="IBE129" s="1354"/>
      <c r="IBF129" s="1354"/>
      <c r="IBG129" s="1354"/>
      <c r="IBH129" s="1354"/>
      <c r="IBI129" s="1354"/>
      <c r="IBJ129" s="1354"/>
      <c r="IBK129" s="1354"/>
      <c r="IBL129" s="1354"/>
      <c r="IBM129" s="1354"/>
      <c r="IBN129" s="1354"/>
      <c r="IBO129" s="1354"/>
      <c r="IBP129" s="1354"/>
      <c r="IBQ129" s="1354"/>
      <c r="IBR129" s="1354"/>
      <c r="IBS129" s="1354"/>
      <c r="IBT129" s="1354"/>
      <c r="IBU129" s="1354"/>
      <c r="IBV129" s="1354"/>
      <c r="IBW129" s="1354"/>
      <c r="IBX129" s="1354"/>
      <c r="IBY129" s="1354"/>
      <c r="IBZ129" s="1354"/>
      <c r="ICA129" s="1354"/>
      <c r="ICB129" s="1354"/>
      <c r="ICC129" s="1354"/>
      <c r="ICD129" s="1354"/>
      <c r="ICE129" s="1354"/>
      <c r="ICF129" s="1354"/>
      <c r="ICG129" s="1354"/>
      <c r="ICH129" s="1354"/>
      <c r="ICI129" s="1354"/>
      <c r="ICJ129" s="1354"/>
      <c r="ICK129" s="1354"/>
      <c r="ICL129" s="1354"/>
      <c r="ICM129" s="1354"/>
      <c r="ICN129" s="1354"/>
      <c r="ICO129" s="1354"/>
      <c r="ICP129" s="1354"/>
      <c r="ICQ129" s="1354"/>
      <c r="ICR129" s="1354"/>
      <c r="ICS129" s="1354"/>
      <c r="ICT129" s="1354"/>
      <c r="ICU129" s="1354"/>
      <c r="ICV129" s="1354"/>
      <c r="ICW129" s="1354"/>
      <c r="ICX129" s="1354"/>
      <c r="ICY129" s="1354"/>
      <c r="ICZ129" s="1354"/>
      <c r="IDA129" s="1354"/>
      <c r="IDB129" s="1354"/>
      <c r="IDC129" s="1354"/>
      <c r="IDD129" s="1354"/>
      <c r="IDE129" s="1354"/>
      <c r="IDF129" s="1354"/>
      <c r="IDG129" s="1354"/>
      <c r="IDH129" s="1354"/>
      <c r="IDI129" s="1354"/>
      <c r="IDJ129" s="1354"/>
      <c r="IDK129" s="1354"/>
      <c r="IDL129" s="1354"/>
      <c r="IDM129" s="1354"/>
      <c r="IDN129" s="1354"/>
      <c r="IDO129" s="1354"/>
      <c r="IDP129" s="1354"/>
      <c r="IDQ129" s="1354"/>
      <c r="IDR129" s="1354"/>
      <c r="IDS129" s="1354"/>
      <c r="IDT129" s="1354"/>
      <c r="IDU129" s="1354"/>
      <c r="IDV129" s="1354"/>
      <c r="IDW129" s="1354"/>
      <c r="IDX129" s="1354"/>
      <c r="IDY129" s="1354"/>
      <c r="IDZ129" s="1354"/>
      <c r="IEA129" s="1354"/>
      <c r="IEB129" s="1354"/>
      <c r="IEC129" s="1354"/>
      <c r="IED129" s="1354"/>
      <c r="IEE129" s="1354"/>
      <c r="IEF129" s="1354"/>
      <c r="IEG129" s="1354"/>
      <c r="IEH129" s="1354"/>
      <c r="IEI129" s="1354"/>
      <c r="IEJ129" s="1354"/>
      <c r="IEK129" s="1354"/>
      <c r="IEL129" s="1354"/>
      <c r="IEM129" s="1354"/>
      <c r="IEN129" s="1354"/>
      <c r="IEO129" s="1354"/>
      <c r="IEP129" s="1354"/>
      <c r="IEQ129" s="1354"/>
      <c r="IER129" s="1354"/>
      <c r="IES129" s="1354"/>
      <c r="IET129" s="1354"/>
      <c r="IEU129" s="1354"/>
      <c r="IEV129" s="1354"/>
      <c r="IEW129" s="1354"/>
      <c r="IEX129" s="1354"/>
      <c r="IEY129" s="1354"/>
      <c r="IEZ129" s="1354"/>
      <c r="IFA129" s="1354"/>
      <c r="IFB129" s="1354"/>
      <c r="IFC129" s="1354"/>
      <c r="IFD129" s="1354"/>
      <c r="IFE129" s="1354"/>
      <c r="IFF129" s="1354"/>
      <c r="IFG129" s="1354"/>
      <c r="IFH129" s="1354"/>
      <c r="IFI129" s="1354"/>
      <c r="IFJ129" s="1354"/>
      <c r="IFK129" s="1354"/>
      <c r="IFL129" s="1354"/>
      <c r="IFM129" s="1354"/>
      <c r="IFN129" s="1354"/>
      <c r="IFO129" s="1354"/>
      <c r="IFP129" s="1354"/>
      <c r="IFQ129" s="1354"/>
      <c r="IFR129" s="1354"/>
      <c r="IFS129" s="1354"/>
      <c r="IFT129" s="1354"/>
      <c r="IFU129" s="1354"/>
      <c r="IFV129" s="1354"/>
      <c r="IFW129" s="1354"/>
      <c r="IFX129" s="1354"/>
      <c r="IFY129" s="1354"/>
      <c r="IFZ129" s="1354"/>
      <c r="IGA129" s="1354"/>
      <c r="IGB129" s="1354"/>
      <c r="IGC129" s="1354"/>
      <c r="IGD129" s="1354"/>
      <c r="IGE129" s="1354"/>
      <c r="IGF129" s="1354"/>
      <c r="IGG129" s="1354"/>
      <c r="IGH129" s="1354"/>
      <c r="IGI129" s="1354"/>
      <c r="IGJ129" s="1354"/>
      <c r="IGK129" s="1354"/>
      <c r="IGL129" s="1354"/>
      <c r="IGM129" s="1354"/>
      <c r="IGN129" s="1354"/>
      <c r="IGO129" s="1354"/>
      <c r="IGP129" s="1354"/>
      <c r="IGQ129" s="1354"/>
      <c r="IGR129" s="1354"/>
      <c r="IGS129" s="1354"/>
      <c r="IGT129" s="1354"/>
      <c r="IGU129" s="1354"/>
      <c r="IGV129" s="1354"/>
      <c r="IGW129" s="1354"/>
      <c r="IGX129" s="1354"/>
      <c r="IGY129" s="1354"/>
      <c r="IGZ129" s="1354"/>
      <c r="IHA129" s="1354"/>
      <c r="IHB129" s="1354"/>
      <c r="IHC129" s="1354"/>
      <c r="IHD129" s="1354"/>
      <c r="IHE129" s="1354"/>
      <c r="IHF129" s="1354"/>
      <c r="IHG129" s="1354"/>
      <c r="IHH129" s="1354"/>
      <c r="IHI129" s="1354"/>
      <c r="IHJ129" s="1354"/>
      <c r="IHK129" s="1354"/>
      <c r="IHL129" s="1354"/>
      <c r="IHM129" s="1354"/>
      <c r="IHN129" s="1354"/>
      <c r="IHO129" s="1354"/>
      <c r="IHP129" s="1354"/>
      <c r="IHQ129" s="1354"/>
      <c r="IHR129" s="1354"/>
      <c r="IHS129" s="1354"/>
      <c r="IHT129" s="1354"/>
      <c r="IHU129" s="1354"/>
      <c r="IHV129" s="1354"/>
      <c r="IHW129" s="1354"/>
      <c r="IHX129" s="1354"/>
      <c r="IHY129" s="1354"/>
      <c r="IHZ129" s="1354"/>
      <c r="IIA129" s="1354"/>
      <c r="IIB129" s="1354"/>
      <c r="IIC129" s="1354"/>
      <c r="IID129" s="1354"/>
      <c r="IIE129" s="1354"/>
      <c r="IIF129" s="1354"/>
      <c r="IIG129" s="1354"/>
      <c r="IIH129" s="1354"/>
      <c r="III129" s="1354"/>
      <c r="IIJ129" s="1354"/>
      <c r="IIK129" s="1354"/>
      <c r="IIL129" s="1354"/>
      <c r="IIM129" s="1354"/>
      <c r="IIN129" s="1354"/>
      <c r="IIO129" s="1354"/>
      <c r="IIP129" s="1354"/>
      <c r="IIQ129" s="1354"/>
      <c r="IIR129" s="1354"/>
      <c r="IIS129" s="1354"/>
      <c r="IIT129" s="1354"/>
      <c r="IIU129" s="1354"/>
      <c r="IIV129" s="1354"/>
      <c r="IIW129" s="1354"/>
      <c r="IIX129" s="1354"/>
      <c r="IIY129" s="1354"/>
      <c r="IIZ129" s="1354"/>
      <c r="IJA129" s="1354"/>
      <c r="IJB129" s="1354"/>
      <c r="IJC129" s="1354"/>
      <c r="IJD129" s="1354"/>
      <c r="IJE129" s="1354"/>
      <c r="IJF129" s="1354"/>
      <c r="IJG129" s="1354"/>
      <c r="IJH129" s="1354"/>
      <c r="IJI129" s="1354"/>
      <c r="IJJ129" s="1354"/>
      <c r="IJK129" s="1354"/>
      <c r="IJL129" s="1354"/>
      <c r="IJM129" s="1354"/>
      <c r="IJN129" s="1354"/>
      <c r="IJO129" s="1354"/>
      <c r="IJP129" s="1354"/>
      <c r="IJQ129" s="1354"/>
      <c r="IJR129" s="1354"/>
      <c r="IJS129" s="1354"/>
      <c r="IJT129" s="1354"/>
      <c r="IJU129" s="1354"/>
      <c r="IJV129" s="1354"/>
      <c r="IJW129" s="1354"/>
      <c r="IJX129" s="1354"/>
      <c r="IJY129" s="1354"/>
      <c r="IJZ129" s="1354"/>
      <c r="IKA129" s="1354"/>
      <c r="IKB129" s="1354"/>
      <c r="IKC129" s="1354"/>
      <c r="IKD129" s="1354"/>
      <c r="IKE129" s="1354"/>
      <c r="IKF129" s="1354"/>
      <c r="IKG129" s="1354"/>
      <c r="IKH129" s="1354"/>
      <c r="IKI129" s="1354"/>
      <c r="IKJ129" s="1354"/>
      <c r="IKK129" s="1354"/>
      <c r="IKL129" s="1354"/>
      <c r="IKM129" s="1354"/>
      <c r="IKN129" s="1354"/>
      <c r="IKO129" s="1354"/>
      <c r="IKP129" s="1354"/>
      <c r="IKQ129" s="1354"/>
      <c r="IKR129" s="1354"/>
      <c r="IKS129" s="1354"/>
      <c r="IKT129" s="1354"/>
      <c r="IKU129" s="1354"/>
      <c r="IKV129" s="1354"/>
      <c r="IKW129" s="1354"/>
      <c r="IKX129" s="1354"/>
      <c r="IKY129" s="1354"/>
      <c r="IKZ129" s="1354"/>
      <c r="ILA129" s="1354"/>
      <c r="ILB129" s="1354"/>
      <c r="ILC129" s="1354"/>
      <c r="ILD129" s="1354"/>
      <c r="ILE129" s="1354"/>
      <c r="ILF129" s="1354"/>
      <c r="ILG129" s="1354"/>
      <c r="ILH129" s="1354"/>
      <c r="ILI129" s="1354"/>
      <c r="ILJ129" s="1354"/>
      <c r="ILK129" s="1354"/>
      <c r="ILL129" s="1354"/>
      <c r="ILM129" s="1354"/>
      <c r="ILN129" s="1354"/>
      <c r="ILO129" s="1354"/>
      <c r="ILP129" s="1354"/>
      <c r="ILQ129" s="1354"/>
      <c r="ILR129" s="1354"/>
      <c r="ILS129" s="1354"/>
      <c r="ILT129" s="1354"/>
      <c r="ILU129" s="1354"/>
      <c r="ILV129" s="1354"/>
      <c r="ILW129" s="1354"/>
      <c r="ILX129" s="1354"/>
      <c r="ILY129" s="1354"/>
      <c r="ILZ129" s="1354"/>
      <c r="IMA129" s="1354"/>
      <c r="IMB129" s="1354"/>
      <c r="IMC129" s="1354"/>
      <c r="IMD129" s="1354"/>
      <c r="IME129" s="1354"/>
      <c r="IMF129" s="1354"/>
      <c r="IMG129" s="1354"/>
      <c r="IMH129" s="1354"/>
      <c r="IMI129" s="1354"/>
      <c r="IMJ129" s="1354"/>
      <c r="IMK129" s="1354"/>
      <c r="IML129" s="1354"/>
      <c r="IMM129" s="1354"/>
      <c r="IMN129" s="1354"/>
      <c r="IMO129" s="1354"/>
      <c r="IMP129" s="1354"/>
      <c r="IMQ129" s="1354"/>
      <c r="IMR129" s="1354"/>
      <c r="IMS129" s="1354"/>
      <c r="IMT129" s="1354"/>
      <c r="IMU129" s="1354"/>
      <c r="IMV129" s="1354"/>
      <c r="IMW129" s="1354"/>
      <c r="IMX129" s="1354"/>
      <c r="IMY129" s="1354"/>
      <c r="IMZ129" s="1354"/>
      <c r="INA129" s="1354"/>
      <c r="INB129" s="1354"/>
      <c r="INC129" s="1354"/>
      <c r="IND129" s="1354"/>
      <c r="INE129" s="1354"/>
      <c r="INF129" s="1354"/>
      <c r="ING129" s="1354"/>
      <c r="INH129" s="1354"/>
      <c r="INI129" s="1354"/>
      <c r="INJ129" s="1354"/>
      <c r="INK129" s="1354"/>
      <c r="INL129" s="1354"/>
      <c r="INM129" s="1354"/>
      <c r="INN129" s="1354"/>
      <c r="INO129" s="1354"/>
      <c r="INP129" s="1354"/>
      <c r="INQ129" s="1354"/>
      <c r="INR129" s="1354"/>
      <c r="INS129" s="1354"/>
      <c r="INT129" s="1354"/>
      <c r="INU129" s="1354"/>
      <c r="INV129" s="1354"/>
      <c r="INW129" s="1354"/>
      <c r="INX129" s="1354"/>
      <c r="INY129" s="1354"/>
      <c r="INZ129" s="1354"/>
      <c r="IOA129" s="1354"/>
      <c r="IOB129" s="1354"/>
      <c r="IOC129" s="1354"/>
      <c r="IOD129" s="1354"/>
      <c r="IOE129" s="1354"/>
      <c r="IOF129" s="1354"/>
      <c r="IOG129" s="1354"/>
      <c r="IOH129" s="1354"/>
      <c r="IOI129" s="1354"/>
      <c r="IOJ129" s="1354"/>
      <c r="IOK129" s="1354"/>
      <c r="IOL129" s="1354"/>
      <c r="IOM129" s="1354"/>
      <c r="ION129" s="1354"/>
      <c r="IOO129" s="1354"/>
      <c r="IOP129" s="1354"/>
      <c r="IOQ129" s="1354"/>
      <c r="IOR129" s="1354"/>
      <c r="IOS129" s="1354"/>
      <c r="IOT129" s="1354"/>
      <c r="IOU129" s="1354"/>
      <c r="IOV129" s="1354"/>
      <c r="IOW129" s="1354"/>
      <c r="IOX129" s="1354"/>
      <c r="IOY129" s="1354"/>
      <c r="IOZ129" s="1354"/>
      <c r="IPA129" s="1354"/>
      <c r="IPB129" s="1354"/>
      <c r="IPC129" s="1354"/>
      <c r="IPD129" s="1354"/>
      <c r="IPE129" s="1354"/>
      <c r="IPF129" s="1354"/>
      <c r="IPG129" s="1354"/>
      <c r="IPH129" s="1354"/>
      <c r="IPI129" s="1354"/>
      <c r="IPJ129" s="1354"/>
      <c r="IPK129" s="1354"/>
      <c r="IPL129" s="1354"/>
      <c r="IPM129" s="1354"/>
      <c r="IPN129" s="1354"/>
      <c r="IPO129" s="1354"/>
      <c r="IPP129" s="1354"/>
      <c r="IPQ129" s="1354"/>
      <c r="IPR129" s="1354"/>
      <c r="IPS129" s="1354"/>
      <c r="IPT129" s="1354"/>
      <c r="IPU129" s="1354"/>
      <c r="IPV129" s="1354"/>
      <c r="IPW129" s="1354"/>
      <c r="IPX129" s="1354"/>
      <c r="IPY129" s="1354"/>
      <c r="IPZ129" s="1354"/>
      <c r="IQA129" s="1354"/>
      <c r="IQB129" s="1354"/>
      <c r="IQC129" s="1354"/>
      <c r="IQD129" s="1354"/>
      <c r="IQE129" s="1354"/>
      <c r="IQF129" s="1354"/>
      <c r="IQG129" s="1354"/>
      <c r="IQH129" s="1354"/>
      <c r="IQI129" s="1354"/>
      <c r="IQJ129" s="1354"/>
      <c r="IQK129" s="1354"/>
      <c r="IQL129" s="1354"/>
      <c r="IQM129" s="1354"/>
      <c r="IQN129" s="1354"/>
      <c r="IQO129" s="1354"/>
      <c r="IQP129" s="1354"/>
      <c r="IQQ129" s="1354"/>
      <c r="IQR129" s="1354"/>
      <c r="IQS129" s="1354"/>
      <c r="IQT129" s="1354"/>
      <c r="IQU129" s="1354"/>
      <c r="IQV129" s="1354"/>
      <c r="IQW129" s="1354"/>
      <c r="IQX129" s="1354"/>
      <c r="IQY129" s="1354"/>
      <c r="IQZ129" s="1354"/>
      <c r="IRA129" s="1354"/>
      <c r="IRB129" s="1354"/>
      <c r="IRC129" s="1354"/>
      <c r="IRD129" s="1354"/>
      <c r="IRE129" s="1354"/>
      <c r="IRF129" s="1354"/>
      <c r="IRG129" s="1354"/>
      <c r="IRH129" s="1354"/>
      <c r="IRI129" s="1354"/>
      <c r="IRJ129" s="1354"/>
      <c r="IRK129" s="1354"/>
      <c r="IRL129" s="1354"/>
      <c r="IRM129" s="1354"/>
      <c r="IRN129" s="1354"/>
      <c r="IRO129" s="1354"/>
      <c r="IRP129" s="1354"/>
      <c r="IRQ129" s="1354"/>
      <c r="IRR129" s="1354"/>
      <c r="IRS129" s="1354"/>
      <c r="IRT129" s="1354"/>
      <c r="IRU129" s="1354"/>
      <c r="IRV129" s="1354"/>
      <c r="IRW129" s="1354"/>
      <c r="IRX129" s="1354"/>
      <c r="IRY129" s="1354"/>
      <c r="IRZ129" s="1354"/>
      <c r="ISA129" s="1354"/>
      <c r="ISB129" s="1354"/>
      <c r="ISC129" s="1354"/>
      <c r="ISD129" s="1354"/>
      <c r="ISE129" s="1354"/>
      <c r="ISF129" s="1354"/>
      <c r="ISG129" s="1354"/>
      <c r="ISH129" s="1354"/>
      <c r="ISI129" s="1354"/>
      <c r="ISJ129" s="1354"/>
      <c r="ISK129" s="1354"/>
      <c r="ISL129" s="1354"/>
      <c r="ISM129" s="1354"/>
      <c r="ISN129" s="1354"/>
      <c r="ISO129" s="1354"/>
      <c r="ISP129" s="1354"/>
      <c r="ISQ129" s="1354"/>
      <c r="ISR129" s="1354"/>
      <c r="ISS129" s="1354"/>
      <c r="IST129" s="1354"/>
      <c r="ISU129" s="1354"/>
      <c r="ISV129" s="1354"/>
      <c r="ISW129" s="1354"/>
      <c r="ISX129" s="1354"/>
      <c r="ISY129" s="1354"/>
      <c r="ISZ129" s="1354"/>
      <c r="ITA129" s="1354"/>
      <c r="ITB129" s="1354"/>
      <c r="ITC129" s="1354"/>
      <c r="ITD129" s="1354"/>
      <c r="ITE129" s="1354"/>
      <c r="ITF129" s="1354"/>
      <c r="ITG129" s="1354"/>
      <c r="ITH129" s="1354"/>
      <c r="ITI129" s="1354"/>
      <c r="ITJ129" s="1354"/>
      <c r="ITK129" s="1354"/>
      <c r="ITL129" s="1354"/>
      <c r="ITM129" s="1354"/>
      <c r="ITN129" s="1354"/>
      <c r="ITO129" s="1354"/>
      <c r="ITP129" s="1354"/>
      <c r="ITQ129" s="1354"/>
      <c r="ITR129" s="1354"/>
      <c r="ITS129" s="1354"/>
      <c r="ITT129" s="1354"/>
      <c r="ITU129" s="1354"/>
      <c r="ITV129" s="1354"/>
      <c r="ITW129" s="1354"/>
      <c r="ITX129" s="1354"/>
      <c r="ITY129" s="1354"/>
      <c r="ITZ129" s="1354"/>
      <c r="IUA129" s="1354"/>
      <c r="IUB129" s="1354"/>
      <c r="IUC129" s="1354"/>
      <c r="IUD129" s="1354"/>
      <c r="IUE129" s="1354"/>
      <c r="IUF129" s="1354"/>
      <c r="IUG129" s="1354"/>
      <c r="IUH129" s="1354"/>
      <c r="IUI129" s="1354"/>
      <c r="IUJ129" s="1354"/>
      <c r="IUK129" s="1354"/>
      <c r="IUL129" s="1354"/>
      <c r="IUM129" s="1354"/>
      <c r="IUN129" s="1354"/>
      <c r="IUO129" s="1354"/>
      <c r="IUP129" s="1354"/>
      <c r="IUQ129" s="1354"/>
      <c r="IUR129" s="1354"/>
      <c r="IUS129" s="1354"/>
      <c r="IUT129" s="1354"/>
      <c r="IUU129" s="1354"/>
      <c r="IUV129" s="1354"/>
      <c r="IUW129" s="1354"/>
      <c r="IUX129" s="1354"/>
      <c r="IUY129" s="1354"/>
      <c r="IUZ129" s="1354"/>
      <c r="IVA129" s="1354"/>
      <c r="IVB129" s="1354"/>
      <c r="IVC129" s="1354"/>
      <c r="IVD129" s="1354"/>
      <c r="IVE129" s="1354"/>
      <c r="IVF129" s="1354"/>
      <c r="IVG129" s="1354"/>
      <c r="IVH129" s="1354"/>
      <c r="IVI129" s="1354"/>
      <c r="IVJ129" s="1354"/>
      <c r="IVK129" s="1354"/>
      <c r="IVL129" s="1354"/>
      <c r="IVM129" s="1354"/>
      <c r="IVN129" s="1354"/>
      <c r="IVO129" s="1354"/>
      <c r="IVP129" s="1354"/>
      <c r="IVQ129" s="1354"/>
      <c r="IVR129" s="1354"/>
      <c r="IVS129" s="1354"/>
      <c r="IVT129" s="1354"/>
      <c r="IVU129" s="1354"/>
      <c r="IVV129" s="1354"/>
      <c r="IVW129" s="1354"/>
      <c r="IVX129" s="1354"/>
      <c r="IVY129" s="1354"/>
      <c r="IVZ129" s="1354"/>
      <c r="IWA129" s="1354"/>
      <c r="IWB129" s="1354"/>
      <c r="IWC129" s="1354"/>
      <c r="IWD129" s="1354"/>
      <c r="IWE129" s="1354"/>
      <c r="IWF129" s="1354"/>
      <c r="IWG129" s="1354"/>
      <c r="IWH129" s="1354"/>
      <c r="IWI129" s="1354"/>
      <c r="IWJ129" s="1354"/>
      <c r="IWK129" s="1354"/>
      <c r="IWL129" s="1354"/>
      <c r="IWM129" s="1354"/>
      <c r="IWN129" s="1354"/>
      <c r="IWO129" s="1354"/>
      <c r="IWP129" s="1354"/>
      <c r="IWQ129" s="1354"/>
      <c r="IWR129" s="1354"/>
      <c r="IWS129" s="1354"/>
      <c r="IWT129" s="1354"/>
      <c r="IWU129" s="1354"/>
      <c r="IWV129" s="1354"/>
      <c r="IWW129" s="1354"/>
      <c r="IWX129" s="1354"/>
      <c r="IWY129" s="1354"/>
      <c r="IWZ129" s="1354"/>
      <c r="IXA129" s="1354"/>
      <c r="IXB129" s="1354"/>
      <c r="IXC129" s="1354"/>
      <c r="IXD129" s="1354"/>
      <c r="IXE129" s="1354"/>
      <c r="IXF129" s="1354"/>
      <c r="IXG129" s="1354"/>
      <c r="IXH129" s="1354"/>
      <c r="IXI129" s="1354"/>
      <c r="IXJ129" s="1354"/>
      <c r="IXK129" s="1354"/>
      <c r="IXL129" s="1354"/>
      <c r="IXM129" s="1354"/>
      <c r="IXN129" s="1354"/>
      <c r="IXO129" s="1354"/>
      <c r="IXP129" s="1354"/>
      <c r="IXQ129" s="1354"/>
      <c r="IXR129" s="1354"/>
      <c r="IXS129" s="1354"/>
      <c r="IXT129" s="1354"/>
      <c r="IXU129" s="1354"/>
      <c r="IXV129" s="1354"/>
      <c r="IXW129" s="1354"/>
      <c r="IXX129" s="1354"/>
      <c r="IXY129" s="1354"/>
      <c r="IXZ129" s="1354"/>
      <c r="IYA129" s="1354"/>
      <c r="IYB129" s="1354"/>
      <c r="IYC129" s="1354"/>
      <c r="IYD129" s="1354"/>
      <c r="IYE129" s="1354"/>
      <c r="IYF129" s="1354"/>
      <c r="IYG129" s="1354"/>
      <c r="IYH129" s="1354"/>
      <c r="IYI129" s="1354"/>
      <c r="IYJ129" s="1354"/>
      <c r="IYK129" s="1354"/>
      <c r="IYL129" s="1354"/>
      <c r="IYM129" s="1354"/>
      <c r="IYN129" s="1354"/>
      <c r="IYO129" s="1354"/>
      <c r="IYP129" s="1354"/>
      <c r="IYQ129" s="1354"/>
      <c r="IYR129" s="1354"/>
      <c r="IYS129" s="1354"/>
      <c r="IYT129" s="1354"/>
      <c r="IYU129" s="1354"/>
      <c r="IYV129" s="1354"/>
      <c r="IYW129" s="1354"/>
      <c r="IYX129" s="1354"/>
      <c r="IYY129" s="1354"/>
      <c r="IYZ129" s="1354"/>
      <c r="IZA129" s="1354"/>
      <c r="IZB129" s="1354"/>
      <c r="IZC129" s="1354"/>
      <c r="IZD129" s="1354"/>
      <c r="IZE129" s="1354"/>
      <c r="IZF129" s="1354"/>
      <c r="IZG129" s="1354"/>
      <c r="IZH129" s="1354"/>
      <c r="IZI129" s="1354"/>
      <c r="IZJ129" s="1354"/>
      <c r="IZK129" s="1354"/>
      <c r="IZL129" s="1354"/>
      <c r="IZM129" s="1354"/>
      <c r="IZN129" s="1354"/>
      <c r="IZO129" s="1354"/>
      <c r="IZP129" s="1354"/>
      <c r="IZQ129" s="1354"/>
      <c r="IZR129" s="1354"/>
      <c r="IZS129" s="1354"/>
      <c r="IZT129" s="1354"/>
      <c r="IZU129" s="1354"/>
      <c r="IZV129" s="1354"/>
      <c r="IZW129" s="1354"/>
      <c r="IZX129" s="1354"/>
      <c r="IZY129" s="1354"/>
      <c r="IZZ129" s="1354"/>
      <c r="JAA129" s="1354"/>
      <c r="JAB129" s="1354"/>
      <c r="JAC129" s="1354"/>
      <c r="JAD129" s="1354"/>
      <c r="JAE129" s="1354"/>
      <c r="JAF129" s="1354"/>
      <c r="JAG129" s="1354"/>
      <c r="JAH129" s="1354"/>
      <c r="JAI129" s="1354"/>
      <c r="JAJ129" s="1354"/>
      <c r="JAK129" s="1354"/>
      <c r="JAL129" s="1354"/>
      <c r="JAM129" s="1354"/>
      <c r="JAN129" s="1354"/>
      <c r="JAO129" s="1354"/>
      <c r="JAP129" s="1354"/>
      <c r="JAQ129" s="1354"/>
      <c r="JAR129" s="1354"/>
      <c r="JAS129" s="1354"/>
      <c r="JAT129" s="1354"/>
      <c r="JAU129" s="1354"/>
      <c r="JAV129" s="1354"/>
      <c r="JAW129" s="1354"/>
      <c r="JAX129" s="1354"/>
      <c r="JAY129" s="1354"/>
      <c r="JAZ129" s="1354"/>
      <c r="JBA129" s="1354"/>
      <c r="JBB129" s="1354"/>
      <c r="JBC129" s="1354"/>
      <c r="JBD129" s="1354"/>
      <c r="JBE129" s="1354"/>
      <c r="JBF129" s="1354"/>
      <c r="JBG129" s="1354"/>
      <c r="JBH129" s="1354"/>
      <c r="JBI129" s="1354"/>
      <c r="JBJ129" s="1354"/>
      <c r="JBK129" s="1354"/>
      <c r="JBL129" s="1354"/>
      <c r="JBM129" s="1354"/>
      <c r="JBN129" s="1354"/>
      <c r="JBO129" s="1354"/>
      <c r="JBP129" s="1354"/>
      <c r="JBQ129" s="1354"/>
      <c r="JBR129" s="1354"/>
      <c r="JBS129" s="1354"/>
      <c r="JBT129" s="1354"/>
      <c r="JBU129" s="1354"/>
      <c r="JBV129" s="1354"/>
      <c r="JBW129" s="1354"/>
      <c r="JBX129" s="1354"/>
      <c r="JBY129" s="1354"/>
      <c r="JBZ129" s="1354"/>
      <c r="JCA129" s="1354"/>
      <c r="JCB129" s="1354"/>
      <c r="JCC129" s="1354"/>
      <c r="JCD129" s="1354"/>
      <c r="JCE129" s="1354"/>
      <c r="JCF129" s="1354"/>
      <c r="JCG129" s="1354"/>
      <c r="JCH129" s="1354"/>
      <c r="JCI129" s="1354"/>
      <c r="JCJ129" s="1354"/>
      <c r="JCK129" s="1354"/>
      <c r="JCL129" s="1354"/>
      <c r="JCM129" s="1354"/>
      <c r="JCN129" s="1354"/>
      <c r="JCO129" s="1354"/>
      <c r="JCP129" s="1354"/>
      <c r="JCQ129" s="1354"/>
      <c r="JCR129" s="1354"/>
      <c r="JCS129" s="1354"/>
      <c r="JCT129" s="1354"/>
      <c r="JCU129" s="1354"/>
      <c r="JCV129" s="1354"/>
      <c r="JCW129" s="1354"/>
      <c r="JCX129" s="1354"/>
      <c r="JCY129" s="1354"/>
      <c r="JCZ129" s="1354"/>
      <c r="JDA129" s="1354"/>
      <c r="JDB129" s="1354"/>
      <c r="JDC129" s="1354"/>
      <c r="JDD129" s="1354"/>
      <c r="JDE129" s="1354"/>
      <c r="JDF129" s="1354"/>
      <c r="JDG129" s="1354"/>
      <c r="JDH129" s="1354"/>
      <c r="JDI129" s="1354"/>
      <c r="JDJ129" s="1354"/>
      <c r="JDK129" s="1354"/>
      <c r="JDL129" s="1354"/>
      <c r="JDM129" s="1354"/>
      <c r="JDN129" s="1354"/>
      <c r="JDO129" s="1354"/>
      <c r="JDP129" s="1354"/>
      <c r="JDQ129" s="1354"/>
      <c r="JDR129" s="1354"/>
      <c r="JDS129" s="1354"/>
      <c r="JDT129" s="1354"/>
      <c r="JDU129" s="1354"/>
      <c r="JDV129" s="1354"/>
      <c r="JDW129" s="1354"/>
      <c r="JDX129" s="1354"/>
      <c r="JDY129" s="1354"/>
      <c r="JDZ129" s="1354"/>
      <c r="JEA129" s="1354"/>
      <c r="JEB129" s="1354"/>
      <c r="JEC129" s="1354"/>
      <c r="JED129" s="1354"/>
      <c r="JEE129" s="1354"/>
      <c r="JEF129" s="1354"/>
      <c r="JEG129" s="1354"/>
      <c r="JEH129" s="1354"/>
      <c r="JEI129" s="1354"/>
      <c r="JEJ129" s="1354"/>
      <c r="JEK129" s="1354"/>
      <c r="JEL129" s="1354"/>
      <c r="JEM129" s="1354"/>
      <c r="JEN129" s="1354"/>
      <c r="JEO129" s="1354"/>
      <c r="JEP129" s="1354"/>
      <c r="JEQ129" s="1354"/>
      <c r="JER129" s="1354"/>
      <c r="JES129" s="1354"/>
      <c r="JET129" s="1354"/>
      <c r="JEU129" s="1354"/>
      <c r="JEV129" s="1354"/>
      <c r="JEW129" s="1354"/>
      <c r="JEX129" s="1354"/>
      <c r="JEY129" s="1354"/>
      <c r="JEZ129" s="1354"/>
      <c r="JFA129" s="1354"/>
      <c r="JFB129" s="1354"/>
      <c r="JFC129" s="1354"/>
      <c r="JFD129" s="1354"/>
      <c r="JFE129" s="1354"/>
      <c r="JFF129" s="1354"/>
      <c r="JFG129" s="1354"/>
      <c r="JFH129" s="1354"/>
      <c r="JFI129" s="1354"/>
      <c r="JFJ129" s="1354"/>
      <c r="JFK129" s="1354"/>
      <c r="JFL129" s="1354"/>
      <c r="JFM129" s="1354"/>
      <c r="JFN129" s="1354"/>
      <c r="JFO129" s="1354"/>
      <c r="JFP129" s="1354"/>
      <c r="JFQ129" s="1354"/>
      <c r="JFR129" s="1354"/>
      <c r="JFS129" s="1354"/>
      <c r="JFT129" s="1354"/>
      <c r="JFU129" s="1354"/>
      <c r="JFV129" s="1354"/>
      <c r="JFW129" s="1354"/>
      <c r="JFX129" s="1354"/>
      <c r="JFY129" s="1354"/>
      <c r="JFZ129" s="1354"/>
      <c r="JGA129" s="1354"/>
      <c r="JGB129" s="1354"/>
      <c r="JGC129" s="1354"/>
      <c r="JGD129" s="1354"/>
      <c r="JGE129" s="1354"/>
      <c r="JGF129" s="1354"/>
      <c r="JGG129" s="1354"/>
      <c r="JGH129" s="1354"/>
      <c r="JGI129" s="1354"/>
      <c r="JGJ129" s="1354"/>
      <c r="JGK129" s="1354"/>
      <c r="JGL129" s="1354"/>
      <c r="JGM129" s="1354"/>
      <c r="JGN129" s="1354"/>
      <c r="JGO129" s="1354"/>
      <c r="JGP129" s="1354"/>
      <c r="JGQ129" s="1354"/>
      <c r="JGR129" s="1354"/>
      <c r="JGS129" s="1354"/>
      <c r="JGT129" s="1354"/>
      <c r="JGU129" s="1354"/>
      <c r="JGV129" s="1354"/>
      <c r="JGW129" s="1354"/>
      <c r="JGX129" s="1354"/>
      <c r="JGY129" s="1354"/>
      <c r="JGZ129" s="1354"/>
      <c r="JHA129" s="1354"/>
      <c r="JHB129" s="1354"/>
      <c r="JHC129" s="1354"/>
      <c r="JHD129" s="1354"/>
      <c r="JHE129" s="1354"/>
      <c r="JHF129" s="1354"/>
      <c r="JHG129" s="1354"/>
      <c r="JHH129" s="1354"/>
      <c r="JHI129" s="1354"/>
      <c r="JHJ129" s="1354"/>
      <c r="JHK129" s="1354"/>
      <c r="JHL129" s="1354"/>
      <c r="JHM129" s="1354"/>
      <c r="JHN129" s="1354"/>
      <c r="JHO129" s="1354"/>
      <c r="JHP129" s="1354"/>
      <c r="JHQ129" s="1354"/>
      <c r="JHR129" s="1354"/>
      <c r="JHS129" s="1354"/>
      <c r="JHT129" s="1354"/>
      <c r="JHU129" s="1354"/>
      <c r="JHV129" s="1354"/>
      <c r="JHW129" s="1354"/>
      <c r="JHX129" s="1354"/>
      <c r="JHY129" s="1354"/>
      <c r="JHZ129" s="1354"/>
      <c r="JIA129" s="1354"/>
      <c r="JIB129" s="1354"/>
      <c r="JIC129" s="1354"/>
      <c r="JID129" s="1354"/>
      <c r="JIE129" s="1354"/>
      <c r="JIF129" s="1354"/>
      <c r="JIG129" s="1354"/>
      <c r="JIH129" s="1354"/>
      <c r="JII129" s="1354"/>
      <c r="JIJ129" s="1354"/>
      <c r="JIK129" s="1354"/>
      <c r="JIL129" s="1354"/>
      <c r="JIM129" s="1354"/>
      <c r="JIN129" s="1354"/>
      <c r="JIO129" s="1354"/>
      <c r="JIP129" s="1354"/>
      <c r="JIQ129" s="1354"/>
      <c r="JIR129" s="1354"/>
      <c r="JIS129" s="1354"/>
      <c r="JIT129" s="1354"/>
      <c r="JIU129" s="1354"/>
      <c r="JIV129" s="1354"/>
      <c r="JIW129" s="1354"/>
      <c r="JIX129" s="1354"/>
      <c r="JIY129" s="1354"/>
      <c r="JIZ129" s="1354"/>
      <c r="JJA129" s="1354"/>
      <c r="JJB129" s="1354"/>
      <c r="JJC129" s="1354"/>
      <c r="JJD129" s="1354"/>
      <c r="JJE129" s="1354"/>
      <c r="JJF129" s="1354"/>
      <c r="JJG129" s="1354"/>
      <c r="JJH129" s="1354"/>
      <c r="JJI129" s="1354"/>
      <c r="JJJ129" s="1354"/>
      <c r="JJK129" s="1354"/>
      <c r="JJL129" s="1354"/>
      <c r="JJM129" s="1354"/>
      <c r="JJN129" s="1354"/>
      <c r="JJO129" s="1354"/>
      <c r="JJP129" s="1354"/>
      <c r="JJQ129" s="1354"/>
      <c r="JJR129" s="1354"/>
      <c r="JJS129" s="1354"/>
      <c r="JJT129" s="1354"/>
      <c r="JJU129" s="1354"/>
      <c r="JJV129" s="1354"/>
      <c r="JJW129" s="1354"/>
      <c r="JJX129" s="1354"/>
      <c r="JJY129" s="1354"/>
      <c r="JJZ129" s="1354"/>
      <c r="JKA129" s="1354"/>
      <c r="JKB129" s="1354"/>
      <c r="JKC129" s="1354"/>
      <c r="JKD129" s="1354"/>
      <c r="JKE129" s="1354"/>
      <c r="JKF129" s="1354"/>
      <c r="JKG129" s="1354"/>
      <c r="JKH129" s="1354"/>
      <c r="JKI129" s="1354"/>
      <c r="JKJ129" s="1354"/>
      <c r="JKK129" s="1354"/>
      <c r="JKL129" s="1354"/>
      <c r="JKM129" s="1354"/>
      <c r="JKN129" s="1354"/>
      <c r="JKO129" s="1354"/>
      <c r="JKP129" s="1354"/>
      <c r="JKQ129" s="1354"/>
      <c r="JKR129" s="1354"/>
      <c r="JKS129" s="1354"/>
      <c r="JKT129" s="1354"/>
      <c r="JKU129" s="1354"/>
      <c r="JKV129" s="1354"/>
      <c r="JKW129" s="1354"/>
      <c r="JKX129" s="1354"/>
      <c r="JKY129" s="1354"/>
      <c r="JKZ129" s="1354"/>
      <c r="JLA129" s="1354"/>
      <c r="JLB129" s="1354"/>
      <c r="JLC129" s="1354"/>
      <c r="JLD129" s="1354"/>
      <c r="JLE129" s="1354"/>
      <c r="JLF129" s="1354"/>
      <c r="JLG129" s="1354"/>
      <c r="JLH129" s="1354"/>
      <c r="JLI129" s="1354"/>
      <c r="JLJ129" s="1354"/>
      <c r="JLK129" s="1354"/>
      <c r="JLL129" s="1354"/>
      <c r="JLM129" s="1354"/>
      <c r="JLN129" s="1354"/>
      <c r="JLO129" s="1354"/>
      <c r="JLP129" s="1354"/>
      <c r="JLQ129" s="1354"/>
      <c r="JLR129" s="1354"/>
      <c r="JLS129" s="1354"/>
      <c r="JLT129" s="1354"/>
      <c r="JLU129" s="1354"/>
      <c r="JLV129" s="1354"/>
      <c r="JLW129" s="1354"/>
      <c r="JLX129" s="1354"/>
      <c r="JLY129" s="1354"/>
      <c r="JLZ129" s="1354"/>
      <c r="JMA129" s="1354"/>
      <c r="JMB129" s="1354"/>
      <c r="JMC129" s="1354"/>
      <c r="JMD129" s="1354"/>
      <c r="JME129" s="1354"/>
      <c r="JMF129" s="1354"/>
      <c r="JMG129" s="1354"/>
      <c r="JMH129" s="1354"/>
      <c r="JMI129" s="1354"/>
      <c r="JMJ129" s="1354"/>
      <c r="JMK129" s="1354"/>
      <c r="JML129" s="1354"/>
      <c r="JMM129" s="1354"/>
      <c r="JMN129" s="1354"/>
      <c r="JMO129" s="1354"/>
      <c r="JMP129" s="1354"/>
      <c r="JMQ129" s="1354"/>
      <c r="JMR129" s="1354"/>
      <c r="JMS129" s="1354"/>
      <c r="JMT129" s="1354"/>
      <c r="JMU129" s="1354"/>
      <c r="JMV129" s="1354"/>
      <c r="JMW129" s="1354"/>
      <c r="JMX129" s="1354"/>
      <c r="JMY129" s="1354"/>
      <c r="JMZ129" s="1354"/>
      <c r="JNA129" s="1354"/>
      <c r="JNB129" s="1354"/>
      <c r="JNC129" s="1354"/>
      <c r="JND129" s="1354"/>
      <c r="JNE129" s="1354"/>
      <c r="JNF129" s="1354"/>
      <c r="JNG129" s="1354"/>
      <c r="JNH129" s="1354"/>
      <c r="JNI129" s="1354"/>
      <c r="JNJ129" s="1354"/>
      <c r="JNK129" s="1354"/>
      <c r="JNL129" s="1354"/>
      <c r="JNM129" s="1354"/>
      <c r="JNN129" s="1354"/>
      <c r="JNO129" s="1354"/>
      <c r="JNP129" s="1354"/>
      <c r="JNQ129" s="1354"/>
      <c r="JNR129" s="1354"/>
      <c r="JNS129" s="1354"/>
      <c r="JNT129" s="1354"/>
      <c r="JNU129" s="1354"/>
      <c r="JNV129" s="1354"/>
      <c r="JNW129" s="1354"/>
      <c r="JNX129" s="1354"/>
      <c r="JNY129" s="1354"/>
      <c r="JNZ129" s="1354"/>
      <c r="JOA129" s="1354"/>
      <c r="JOB129" s="1354"/>
      <c r="JOC129" s="1354"/>
      <c r="JOD129" s="1354"/>
      <c r="JOE129" s="1354"/>
      <c r="JOF129" s="1354"/>
      <c r="JOG129" s="1354"/>
      <c r="JOH129" s="1354"/>
      <c r="JOI129" s="1354"/>
      <c r="JOJ129" s="1354"/>
      <c r="JOK129" s="1354"/>
      <c r="JOL129" s="1354"/>
      <c r="JOM129" s="1354"/>
      <c r="JON129" s="1354"/>
      <c r="JOO129" s="1354"/>
      <c r="JOP129" s="1354"/>
      <c r="JOQ129" s="1354"/>
      <c r="JOR129" s="1354"/>
      <c r="JOS129" s="1354"/>
      <c r="JOT129" s="1354"/>
      <c r="JOU129" s="1354"/>
      <c r="JOV129" s="1354"/>
      <c r="JOW129" s="1354"/>
      <c r="JOX129" s="1354"/>
      <c r="JOY129" s="1354"/>
      <c r="JOZ129" s="1354"/>
      <c r="JPA129" s="1354"/>
      <c r="JPB129" s="1354"/>
      <c r="JPC129" s="1354"/>
      <c r="JPD129" s="1354"/>
      <c r="JPE129" s="1354"/>
      <c r="JPF129" s="1354"/>
      <c r="JPG129" s="1354"/>
      <c r="JPH129" s="1354"/>
      <c r="JPI129" s="1354"/>
      <c r="JPJ129" s="1354"/>
      <c r="JPK129" s="1354"/>
      <c r="JPL129" s="1354"/>
      <c r="JPM129" s="1354"/>
      <c r="JPN129" s="1354"/>
      <c r="JPO129" s="1354"/>
      <c r="JPP129" s="1354"/>
      <c r="JPQ129" s="1354"/>
      <c r="JPR129" s="1354"/>
      <c r="JPS129" s="1354"/>
      <c r="JPT129" s="1354"/>
      <c r="JPU129" s="1354"/>
      <c r="JPV129" s="1354"/>
      <c r="JPW129" s="1354"/>
      <c r="JPX129" s="1354"/>
      <c r="JPY129" s="1354"/>
      <c r="JPZ129" s="1354"/>
      <c r="JQA129" s="1354"/>
      <c r="JQB129" s="1354"/>
      <c r="JQC129" s="1354"/>
      <c r="JQD129" s="1354"/>
      <c r="JQE129" s="1354"/>
      <c r="JQF129" s="1354"/>
      <c r="JQG129" s="1354"/>
      <c r="JQH129" s="1354"/>
      <c r="JQI129" s="1354"/>
      <c r="JQJ129" s="1354"/>
      <c r="JQK129" s="1354"/>
      <c r="JQL129" s="1354"/>
      <c r="JQM129" s="1354"/>
      <c r="JQN129" s="1354"/>
      <c r="JQO129" s="1354"/>
      <c r="JQP129" s="1354"/>
      <c r="JQQ129" s="1354"/>
      <c r="JQR129" s="1354"/>
      <c r="JQS129" s="1354"/>
      <c r="JQT129" s="1354"/>
      <c r="JQU129" s="1354"/>
      <c r="JQV129" s="1354"/>
      <c r="JQW129" s="1354"/>
      <c r="JQX129" s="1354"/>
      <c r="JQY129" s="1354"/>
      <c r="JQZ129" s="1354"/>
      <c r="JRA129" s="1354"/>
      <c r="JRB129" s="1354"/>
      <c r="JRC129" s="1354"/>
      <c r="JRD129" s="1354"/>
      <c r="JRE129" s="1354"/>
      <c r="JRF129" s="1354"/>
      <c r="JRG129" s="1354"/>
      <c r="JRH129" s="1354"/>
      <c r="JRI129" s="1354"/>
      <c r="JRJ129" s="1354"/>
      <c r="JRK129" s="1354"/>
      <c r="JRL129" s="1354"/>
      <c r="JRM129" s="1354"/>
      <c r="JRN129" s="1354"/>
      <c r="JRO129" s="1354"/>
      <c r="JRP129" s="1354"/>
      <c r="JRQ129" s="1354"/>
      <c r="JRR129" s="1354"/>
      <c r="JRS129" s="1354"/>
      <c r="JRT129" s="1354"/>
      <c r="JRU129" s="1354"/>
      <c r="JRV129" s="1354"/>
      <c r="JRW129" s="1354"/>
      <c r="JRX129" s="1354"/>
      <c r="JRY129" s="1354"/>
      <c r="JRZ129" s="1354"/>
      <c r="JSA129" s="1354"/>
      <c r="JSB129" s="1354"/>
      <c r="JSC129" s="1354"/>
      <c r="JSD129" s="1354"/>
      <c r="JSE129" s="1354"/>
      <c r="JSF129" s="1354"/>
      <c r="JSG129" s="1354"/>
      <c r="JSH129" s="1354"/>
      <c r="JSI129" s="1354"/>
      <c r="JSJ129" s="1354"/>
      <c r="JSK129" s="1354"/>
      <c r="JSL129" s="1354"/>
      <c r="JSM129" s="1354"/>
      <c r="JSN129" s="1354"/>
      <c r="JSO129" s="1354"/>
      <c r="JSP129" s="1354"/>
      <c r="JSQ129" s="1354"/>
      <c r="JSR129" s="1354"/>
      <c r="JSS129" s="1354"/>
      <c r="JST129" s="1354"/>
      <c r="JSU129" s="1354"/>
      <c r="JSV129" s="1354"/>
      <c r="JSW129" s="1354"/>
      <c r="JSX129" s="1354"/>
      <c r="JSY129" s="1354"/>
      <c r="JSZ129" s="1354"/>
      <c r="JTA129" s="1354"/>
      <c r="JTB129" s="1354"/>
      <c r="JTC129" s="1354"/>
      <c r="JTD129" s="1354"/>
      <c r="JTE129" s="1354"/>
      <c r="JTF129" s="1354"/>
      <c r="JTG129" s="1354"/>
      <c r="JTH129" s="1354"/>
      <c r="JTI129" s="1354"/>
      <c r="JTJ129" s="1354"/>
      <c r="JTK129" s="1354"/>
      <c r="JTL129" s="1354"/>
      <c r="JTM129" s="1354"/>
      <c r="JTN129" s="1354"/>
      <c r="JTO129" s="1354"/>
      <c r="JTP129" s="1354"/>
      <c r="JTQ129" s="1354"/>
      <c r="JTR129" s="1354"/>
      <c r="JTS129" s="1354"/>
      <c r="JTT129" s="1354"/>
      <c r="JTU129" s="1354"/>
      <c r="JTV129" s="1354"/>
      <c r="JTW129" s="1354"/>
      <c r="JTX129" s="1354"/>
      <c r="JTY129" s="1354"/>
      <c r="JTZ129" s="1354"/>
      <c r="JUA129" s="1354"/>
      <c r="JUB129" s="1354"/>
      <c r="JUC129" s="1354"/>
      <c r="JUD129" s="1354"/>
      <c r="JUE129" s="1354"/>
      <c r="JUF129" s="1354"/>
      <c r="JUG129" s="1354"/>
      <c r="JUH129" s="1354"/>
      <c r="JUI129" s="1354"/>
      <c r="JUJ129" s="1354"/>
      <c r="JUK129" s="1354"/>
      <c r="JUL129" s="1354"/>
      <c r="JUM129" s="1354"/>
      <c r="JUN129" s="1354"/>
      <c r="JUO129" s="1354"/>
      <c r="JUP129" s="1354"/>
      <c r="JUQ129" s="1354"/>
      <c r="JUR129" s="1354"/>
      <c r="JUS129" s="1354"/>
      <c r="JUT129" s="1354"/>
      <c r="JUU129" s="1354"/>
      <c r="JUV129" s="1354"/>
      <c r="JUW129" s="1354"/>
      <c r="JUX129" s="1354"/>
      <c r="JUY129" s="1354"/>
      <c r="JUZ129" s="1354"/>
      <c r="JVA129" s="1354"/>
      <c r="JVB129" s="1354"/>
      <c r="JVC129" s="1354"/>
      <c r="JVD129" s="1354"/>
      <c r="JVE129" s="1354"/>
      <c r="JVF129" s="1354"/>
      <c r="JVG129" s="1354"/>
      <c r="JVH129" s="1354"/>
      <c r="JVI129" s="1354"/>
      <c r="JVJ129" s="1354"/>
      <c r="JVK129" s="1354"/>
      <c r="JVL129" s="1354"/>
      <c r="JVM129" s="1354"/>
      <c r="JVN129" s="1354"/>
      <c r="JVO129" s="1354"/>
      <c r="JVP129" s="1354"/>
      <c r="JVQ129" s="1354"/>
      <c r="JVR129" s="1354"/>
      <c r="JVS129" s="1354"/>
      <c r="JVT129" s="1354"/>
      <c r="JVU129" s="1354"/>
      <c r="JVV129" s="1354"/>
      <c r="JVW129" s="1354"/>
      <c r="JVX129" s="1354"/>
      <c r="JVY129" s="1354"/>
      <c r="JVZ129" s="1354"/>
      <c r="JWA129" s="1354"/>
      <c r="JWB129" s="1354"/>
      <c r="JWC129" s="1354"/>
      <c r="JWD129" s="1354"/>
      <c r="JWE129" s="1354"/>
      <c r="JWF129" s="1354"/>
      <c r="JWG129" s="1354"/>
      <c r="JWH129" s="1354"/>
      <c r="JWI129" s="1354"/>
      <c r="JWJ129" s="1354"/>
      <c r="JWK129" s="1354"/>
      <c r="JWL129" s="1354"/>
      <c r="JWM129" s="1354"/>
      <c r="JWN129" s="1354"/>
      <c r="JWO129" s="1354"/>
      <c r="JWP129" s="1354"/>
      <c r="JWQ129" s="1354"/>
      <c r="JWR129" s="1354"/>
      <c r="JWS129" s="1354"/>
      <c r="JWT129" s="1354"/>
      <c r="JWU129" s="1354"/>
      <c r="JWV129" s="1354"/>
      <c r="JWW129" s="1354"/>
      <c r="JWX129" s="1354"/>
      <c r="JWY129" s="1354"/>
      <c r="JWZ129" s="1354"/>
      <c r="JXA129" s="1354"/>
      <c r="JXB129" s="1354"/>
      <c r="JXC129" s="1354"/>
      <c r="JXD129" s="1354"/>
      <c r="JXE129" s="1354"/>
      <c r="JXF129" s="1354"/>
      <c r="JXG129" s="1354"/>
      <c r="JXH129" s="1354"/>
      <c r="JXI129" s="1354"/>
      <c r="JXJ129" s="1354"/>
      <c r="JXK129" s="1354"/>
      <c r="JXL129" s="1354"/>
      <c r="JXM129" s="1354"/>
      <c r="JXN129" s="1354"/>
      <c r="JXO129" s="1354"/>
      <c r="JXP129" s="1354"/>
      <c r="JXQ129" s="1354"/>
      <c r="JXR129" s="1354"/>
      <c r="JXS129" s="1354"/>
      <c r="JXT129" s="1354"/>
      <c r="JXU129" s="1354"/>
      <c r="JXV129" s="1354"/>
      <c r="JXW129" s="1354"/>
      <c r="JXX129" s="1354"/>
      <c r="JXY129" s="1354"/>
      <c r="JXZ129" s="1354"/>
      <c r="JYA129" s="1354"/>
      <c r="JYB129" s="1354"/>
      <c r="JYC129" s="1354"/>
      <c r="JYD129" s="1354"/>
      <c r="JYE129" s="1354"/>
      <c r="JYF129" s="1354"/>
      <c r="JYG129" s="1354"/>
      <c r="JYH129" s="1354"/>
      <c r="JYI129" s="1354"/>
      <c r="JYJ129" s="1354"/>
      <c r="JYK129" s="1354"/>
      <c r="JYL129" s="1354"/>
      <c r="JYM129" s="1354"/>
      <c r="JYN129" s="1354"/>
      <c r="JYO129" s="1354"/>
      <c r="JYP129" s="1354"/>
      <c r="JYQ129" s="1354"/>
      <c r="JYR129" s="1354"/>
      <c r="JYS129" s="1354"/>
      <c r="JYT129" s="1354"/>
      <c r="JYU129" s="1354"/>
      <c r="JYV129" s="1354"/>
      <c r="JYW129" s="1354"/>
      <c r="JYX129" s="1354"/>
      <c r="JYY129" s="1354"/>
      <c r="JYZ129" s="1354"/>
      <c r="JZA129" s="1354"/>
      <c r="JZB129" s="1354"/>
      <c r="JZC129" s="1354"/>
      <c r="JZD129" s="1354"/>
      <c r="JZE129" s="1354"/>
      <c r="JZF129" s="1354"/>
      <c r="JZG129" s="1354"/>
      <c r="JZH129" s="1354"/>
      <c r="JZI129" s="1354"/>
      <c r="JZJ129" s="1354"/>
      <c r="JZK129" s="1354"/>
      <c r="JZL129" s="1354"/>
      <c r="JZM129" s="1354"/>
      <c r="JZN129" s="1354"/>
      <c r="JZO129" s="1354"/>
      <c r="JZP129" s="1354"/>
      <c r="JZQ129" s="1354"/>
      <c r="JZR129" s="1354"/>
      <c r="JZS129" s="1354"/>
      <c r="JZT129" s="1354"/>
      <c r="JZU129" s="1354"/>
      <c r="JZV129" s="1354"/>
      <c r="JZW129" s="1354"/>
      <c r="JZX129" s="1354"/>
      <c r="JZY129" s="1354"/>
      <c r="JZZ129" s="1354"/>
      <c r="KAA129" s="1354"/>
      <c r="KAB129" s="1354"/>
      <c r="KAC129" s="1354"/>
      <c r="KAD129" s="1354"/>
      <c r="KAE129" s="1354"/>
      <c r="KAF129" s="1354"/>
      <c r="KAG129" s="1354"/>
      <c r="KAH129" s="1354"/>
      <c r="KAI129" s="1354"/>
      <c r="KAJ129" s="1354"/>
      <c r="KAK129" s="1354"/>
      <c r="KAL129" s="1354"/>
      <c r="KAM129" s="1354"/>
      <c r="KAN129" s="1354"/>
      <c r="KAO129" s="1354"/>
      <c r="KAP129" s="1354"/>
      <c r="KAQ129" s="1354"/>
      <c r="KAR129" s="1354"/>
      <c r="KAS129" s="1354"/>
      <c r="KAT129" s="1354"/>
      <c r="KAU129" s="1354"/>
      <c r="KAV129" s="1354"/>
      <c r="KAW129" s="1354"/>
      <c r="KAX129" s="1354"/>
      <c r="KAY129" s="1354"/>
      <c r="KAZ129" s="1354"/>
      <c r="KBA129" s="1354"/>
      <c r="KBB129" s="1354"/>
      <c r="KBC129" s="1354"/>
      <c r="KBD129" s="1354"/>
      <c r="KBE129" s="1354"/>
      <c r="KBF129" s="1354"/>
      <c r="KBG129" s="1354"/>
      <c r="KBH129" s="1354"/>
      <c r="KBI129" s="1354"/>
      <c r="KBJ129" s="1354"/>
      <c r="KBK129" s="1354"/>
      <c r="KBL129" s="1354"/>
      <c r="KBM129" s="1354"/>
      <c r="KBN129" s="1354"/>
      <c r="KBO129" s="1354"/>
      <c r="KBP129" s="1354"/>
      <c r="KBQ129" s="1354"/>
      <c r="KBR129" s="1354"/>
      <c r="KBS129" s="1354"/>
      <c r="KBT129" s="1354"/>
      <c r="KBU129" s="1354"/>
      <c r="KBV129" s="1354"/>
      <c r="KBW129" s="1354"/>
      <c r="KBX129" s="1354"/>
      <c r="KBY129" s="1354"/>
      <c r="KBZ129" s="1354"/>
      <c r="KCA129" s="1354"/>
      <c r="KCB129" s="1354"/>
      <c r="KCC129" s="1354"/>
      <c r="KCD129" s="1354"/>
      <c r="KCE129" s="1354"/>
      <c r="KCF129" s="1354"/>
      <c r="KCG129" s="1354"/>
      <c r="KCH129" s="1354"/>
      <c r="KCI129" s="1354"/>
      <c r="KCJ129" s="1354"/>
      <c r="KCK129" s="1354"/>
      <c r="KCL129" s="1354"/>
      <c r="KCM129" s="1354"/>
      <c r="KCN129" s="1354"/>
      <c r="KCO129" s="1354"/>
      <c r="KCP129" s="1354"/>
      <c r="KCQ129" s="1354"/>
      <c r="KCR129" s="1354"/>
      <c r="KCS129" s="1354"/>
      <c r="KCT129" s="1354"/>
      <c r="KCU129" s="1354"/>
      <c r="KCV129" s="1354"/>
      <c r="KCW129" s="1354"/>
      <c r="KCX129" s="1354"/>
      <c r="KCY129" s="1354"/>
      <c r="KCZ129" s="1354"/>
      <c r="KDA129" s="1354"/>
      <c r="KDB129" s="1354"/>
      <c r="KDC129" s="1354"/>
      <c r="KDD129" s="1354"/>
      <c r="KDE129" s="1354"/>
      <c r="KDF129" s="1354"/>
      <c r="KDG129" s="1354"/>
      <c r="KDH129" s="1354"/>
      <c r="KDI129" s="1354"/>
      <c r="KDJ129" s="1354"/>
      <c r="KDK129" s="1354"/>
      <c r="KDL129" s="1354"/>
      <c r="KDM129" s="1354"/>
      <c r="KDN129" s="1354"/>
      <c r="KDO129" s="1354"/>
      <c r="KDP129" s="1354"/>
      <c r="KDQ129" s="1354"/>
      <c r="KDR129" s="1354"/>
      <c r="KDS129" s="1354"/>
      <c r="KDT129" s="1354"/>
      <c r="KDU129" s="1354"/>
      <c r="KDV129" s="1354"/>
      <c r="KDW129" s="1354"/>
      <c r="KDX129" s="1354"/>
      <c r="KDY129" s="1354"/>
      <c r="KDZ129" s="1354"/>
      <c r="KEA129" s="1354"/>
      <c r="KEB129" s="1354"/>
      <c r="KEC129" s="1354"/>
      <c r="KED129" s="1354"/>
      <c r="KEE129" s="1354"/>
      <c r="KEF129" s="1354"/>
      <c r="KEG129" s="1354"/>
      <c r="KEH129" s="1354"/>
      <c r="KEI129" s="1354"/>
      <c r="KEJ129" s="1354"/>
      <c r="KEK129" s="1354"/>
      <c r="KEL129" s="1354"/>
      <c r="KEM129" s="1354"/>
      <c r="KEN129" s="1354"/>
      <c r="KEO129" s="1354"/>
      <c r="KEP129" s="1354"/>
      <c r="KEQ129" s="1354"/>
      <c r="KER129" s="1354"/>
      <c r="KES129" s="1354"/>
      <c r="KET129" s="1354"/>
      <c r="KEU129" s="1354"/>
      <c r="KEV129" s="1354"/>
      <c r="KEW129" s="1354"/>
      <c r="KEX129" s="1354"/>
      <c r="KEY129" s="1354"/>
      <c r="KEZ129" s="1354"/>
      <c r="KFA129" s="1354"/>
      <c r="KFB129" s="1354"/>
      <c r="KFC129" s="1354"/>
      <c r="KFD129" s="1354"/>
      <c r="KFE129" s="1354"/>
      <c r="KFF129" s="1354"/>
      <c r="KFG129" s="1354"/>
      <c r="KFH129" s="1354"/>
      <c r="KFI129" s="1354"/>
      <c r="KFJ129" s="1354"/>
      <c r="KFK129" s="1354"/>
      <c r="KFL129" s="1354"/>
      <c r="KFM129" s="1354"/>
      <c r="KFN129" s="1354"/>
      <c r="KFO129" s="1354"/>
      <c r="KFP129" s="1354"/>
      <c r="KFQ129" s="1354"/>
      <c r="KFR129" s="1354"/>
      <c r="KFS129" s="1354"/>
      <c r="KFT129" s="1354"/>
      <c r="KFU129" s="1354"/>
      <c r="KFV129" s="1354"/>
      <c r="KFW129" s="1354"/>
      <c r="KFX129" s="1354"/>
      <c r="KFY129" s="1354"/>
      <c r="KFZ129" s="1354"/>
      <c r="KGA129" s="1354"/>
      <c r="KGB129" s="1354"/>
      <c r="KGC129" s="1354"/>
      <c r="KGD129" s="1354"/>
      <c r="KGE129" s="1354"/>
      <c r="KGF129" s="1354"/>
      <c r="KGG129" s="1354"/>
      <c r="KGH129" s="1354"/>
      <c r="KGI129" s="1354"/>
      <c r="KGJ129" s="1354"/>
      <c r="KGK129" s="1354"/>
      <c r="KGL129" s="1354"/>
      <c r="KGM129" s="1354"/>
      <c r="KGN129" s="1354"/>
      <c r="KGO129" s="1354"/>
      <c r="KGP129" s="1354"/>
      <c r="KGQ129" s="1354"/>
      <c r="KGR129" s="1354"/>
      <c r="KGS129" s="1354"/>
      <c r="KGT129" s="1354"/>
      <c r="KGU129" s="1354"/>
      <c r="KGV129" s="1354"/>
      <c r="KGW129" s="1354"/>
      <c r="KGX129" s="1354"/>
      <c r="KGY129" s="1354"/>
      <c r="KGZ129" s="1354"/>
      <c r="KHA129" s="1354"/>
      <c r="KHB129" s="1354"/>
      <c r="KHC129" s="1354"/>
      <c r="KHD129" s="1354"/>
      <c r="KHE129" s="1354"/>
      <c r="KHF129" s="1354"/>
      <c r="KHG129" s="1354"/>
      <c r="KHH129" s="1354"/>
      <c r="KHI129" s="1354"/>
      <c r="KHJ129" s="1354"/>
      <c r="KHK129" s="1354"/>
      <c r="KHL129" s="1354"/>
      <c r="KHM129" s="1354"/>
      <c r="KHN129" s="1354"/>
      <c r="KHO129" s="1354"/>
      <c r="KHP129" s="1354"/>
      <c r="KHQ129" s="1354"/>
      <c r="KHR129" s="1354"/>
      <c r="KHS129" s="1354"/>
      <c r="KHT129" s="1354"/>
      <c r="KHU129" s="1354"/>
      <c r="KHV129" s="1354"/>
      <c r="KHW129" s="1354"/>
      <c r="KHX129" s="1354"/>
      <c r="KHY129" s="1354"/>
      <c r="KHZ129" s="1354"/>
      <c r="KIA129" s="1354"/>
      <c r="KIB129" s="1354"/>
      <c r="KIC129" s="1354"/>
      <c r="KID129" s="1354"/>
      <c r="KIE129" s="1354"/>
      <c r="KIF129" s="1354"/>
      <c r="KIG129" s="1354"/>
      <c r="KIH129" s="1354"/>
      <c r="KII129" s="1354"/>
      <c r="KIJ129" s="1354"/>
      <c r="KIK129" s="1354"/>
      <c r="KIL129" s="1354"/>
      <c r="KIM129" s="1354"/>
      <c r="KIN129" s="1354"/>
      <c r="KIO129" s="1354"/>
      <c r="KIP129" s="1354"/>
      <c r="KIQ129" s="1354"/>
      <c r="KIR129" s="1354"/>
      <c r="KIS129" s="1354"/>
      <c r="KIT129" s="1354"/>
      <c r="KIU129" s="1354"/>
      <c r="KIV129" s="1354"/>
      <c r="KIW129" s="1354"/>
      <c r="KIX129" s="1354"/>
      <c r="KIY129" s="1354"/>
      <c r="KIZ129" s="1354"/>
      <c r="KJA129" s="1354"/>
      <c r="KJB129" s="1354"/>
      <c r="KJC129" s="1354"/>
      <c r="KJD129" s="1354"/>
      <c r="KJE129" s="1354"/>
      <c r="KJF129" s="1354"/>
      <c r="KJG129" s="1354"/>
      <c r="KJH129" s="1354"/>
      <c r="KJI129" s="1354"/>
      <c r="KJJ129" s="1354"/>
      <c r="KJK129" s="1354"/>
      <c r="KJL129" s="1354"/>
      <c r="KJM129" s="1354"/>
      <c r="KJN129" s="1354"/>
      <c r="KJO129" s="1354"/>
      <c r="KJP129" s="1354"/>
      <c r="KJQ129" s="1354"/>
      <c r="KJR129" s="1354"/>
      <c r="KJS129" s="1354"/>
      <c r="KJT129" s="1354"/>
      <c r="KJU129" s="1354"/>
      <c r="KJV129" s="1354"/>
      <c r="KJW129" s="1354"/>
      <c r="KJX129" s="1354"/>
      <c r="KJY129" s="1354"/>
      <c r="KJZ129" s="1354"/>
      <c r="KKA129" s="1354"/>
      <c r="KKB129" s="1354"/>
      <c r="KKC129" s="1354"/>
      <c r="KKD129" s="1354"/>
      <c r="KKE129" s="1354"/>
      <c r="KKF129" s="1354"/>
      <c r="KKG129" s="1354"/>
      <c r="KKH129" s="1354"/>
      <c r="KKI129" s="1354"/>
      <c r="KKJ129" s="1354"/>
      <c r="KKK129" s="1354"/>
      <c r="KKL129" s="1354"/>
      <c r="KKM129" s="1354"/>
      <c r="KKN129" s="1354"/>
      <c r="KKO129" s="1354"/>
      <c r="KKP129" s="1354"/>
      <c r="KKQ129" s="1354"/>
      <c r="KKR129" s="1354"/>
      <c r="KKS129" s="1354"/>
      <c r="KKT129" s="1354"/>
      <c r="KKU129" s="1354"/>
      <c r="KKV129" s="1354"/>
      <c r="KKW129" s="1354"/>
      <c r="KKX129" s="1354"/>
      <c r="KKY129" s="1354"/>
      <c r="KKZ129" s="1354"/>
      <c r="KLA129" s="1354"/>
      <c r="KLB129" s="1354"/>
      <c r="KLC129" s="1354"/>
      <c r="KLD129" s="1354"/>
      <c r="KLE129" s="1354"/>
      <c r="KLF129" s="1354"/>
      <c r="KLG129" s="1354"/>
      <c r="KLH129" s="1354"/>
      <c r="KLI129" s="1354"/>
      <c r="KLJ129" s="1354"/>
      <c r="KLK129" s="1354"/>
      <c r="KLL129" s="1354"/>
      <c r="KLM129" s="1354"/>
      <c r="KLN129" s="1354"/>
      <c r="KLO129" s="1354"/>
      <c r="KLP129" s="1354"/>
      <c r="KLQ129" s="1354"/>
      <c r="KLR129" s="1354"/>
      <c r="KLS129" s="1354"/>
      <c r="KLT129" s="1354"/>
      <c r="KLU129" s="1354"/>
      <c r="KLV129" s="1354"/>
      <c r="KLW129" s="1354"/>
      <c r="KLX129" s="1354"/>
      <c r="KLY129" s="1354"/>
      <c r="KLZ129" s="1354"/>
      <c r="KMA129" s="1354"/>
      <c r="KMB129" s="1354"/>
      <c r="KMC129" s="1354"/>
      <c r="KMD129" s="1354"/>
      <c r="KME129" s="1354"/>
      <c r="KMF129" s="1354"/>
      <c r="KMG129" s="1354"/>
      <c r="KMH129" s="1354"/>
      <c r="KMI129" s="1354"/>
      <c r="KMJ129" s="1354"/>
      <c r="KMK129" s="1354"/>
      <c r="KML129" s="1354"/>
      <c r="KMM129" s="1354"/>
      <c r="KMN129" s="1354"/>
      <c r="KMO129" s="1354"/>
      <c r="KMP129" s="1354"/>
      <c r="KMQ129" s="1354"/>
      <c r="KMR129" s="1354"/>
      <c r="KMS129" s="1354"/>
      <c r="KMT129" s="1354"/>
      <c r="KMU129" s="1354"/>
      <c r="KMV129" s="1354"/>
      <c r="KMW129" s="1354"/>
      <c r="KMX129" s="1354"/>
      <c r="KMY129" s="1354"/>
      <c r="KMZ129" s="1354"/>
      <c r="KNA129" s="1354"/>
      <c r="KNB129" s="1354"/>
      <c r="KNC129" s="1354"/>
      <c r="KND129" s="1354"/>
      <c r="KNE129" s="1354"/>
      <c r="KNF129" s="1354"/>
      <c r="KNG129" s="1354"/>
      <c r="KNH129" s="1354"/>
      <c r="KNI129" s="1354"/>
      <c r="KNJ129" s="1354"/>
      <c r="KNK129" s="1354"/>
      <c r="KNL129" s="1354"/>
      <c r="KNM129" s="1354"/>
      <c r="KNN129" s="1354"/>
      <c r="KNO129" s="1354"/>
      <c r="KNP129" s="1354"/>
      <c r="KNQ129" s="1354"/>
      <c r="KNR129" s="1354"/>
      <c r="KNS129" s="1354"/>
      <c r="KNT129" s="1354"/>
      <c r="KNU129" s="1354"/>
      <c r="KNV129" s="1354"/>
      <c r="KNW129" s="1354"/>
      <c r="KNX129" s="1354"/>
      <c r="KNY129" s="1354"/>
      <c r="KNZ129" s="1354"/>
      <c r="KOA129" s="1354"/>
      <c r="KOB129" s="1354"/>
      <c r="KOC129" s="1354"/>
      <c r="KOD129" s="1354"/>
      <c r="KOE129" s="1354"/>
      <c r="KOF129" s="1354"/>
      <c r="KOG129" s="1354"/>
      <c r="KOH129" s="1354"/>
      <c r="KOI129" s="1354"/>
      <c r="KOJ129" s="1354"/>
      <c r="KOK129" s="1354"/>
      <c r="KOL129" s="1354"/>
      <c r="KOM129" s="1354"/>
      <c r="KON129" s="1354"/>
      <c r="KOO129" s="1354"/>
      <c r="KOP129" s="1354"/>
      <c r="KOQ129" s="1354"/>
      <c r="KOR129" s="1354"/>
      <c r="KOS129" s="1354"/>
      <c r="KOT129" s="1354"/>
      <c r="KOU129" s="1354"/>
      <c r="KOV129" s="1354"/>
      <c r="KOW129" s="1354"/>
      <c r="KOX129" s="1354"/>
      <c r="KOY129" s="1354"/>
      <c r="KOZ129" s="1354"/>
      <c r="KPA129" s="1354"/>
      <c r="KPB129" s="1354"/>
      <c r="KPC129" s="1354"/>
      <c r="KPD129" s="1354"/>
      <c r="KPE129" s="1354"/>
      <c r="KPF129" s="1354"/>
      <c r="KPG129" s="1354"/>
      <c r="KPH129" s="1354"/>
      <c r="KPI129" s="1354"/>
      <c r="KPJ129" s="1354"/>
      <c r="KPK129" s="1354"/>
      <c r="KPL129" s="1354"/>
      <c r="KPM129" s="1354"/>
      <c r="KPN129" s="1354"/>
      <c r="KPO129" s="1354"/>
      <c r="KPP129" s="1354"/>
      <c r="KPQ129" s="1354"/>
      <c r="KPR129" s="1354"/>
      <c r="KPS129" s="1354"/>
      <c r="KPT129" s="1354"/>
      <c r="KPU129" s="1354"/>
      <c r="KPV129" s="1354"/>
      <c r="KPW129" s="1354"/>
      <c r="KPX129" s="1354"/>
      <c r="KPY129" s="1354"/>
      <c r="KPZ129" s="1354"/>
      <c r="KQA129" s="1354"/>
      <c r="KQB129" s="1354"/>
      <c r="KQC129" s="1354"/>
      <c r="KQD129" s="1354"/>
      <c r="KQE129" s="1354"/>
      <c r="KQF129" s="1354"/>
      <c r="KQG129" s="1354"/>
      <c r="KQH129" s="1354"/>
      <c r="KQI129" s="1354"/>
      <c r="KQJ129" s="1354"/>
      <c r="KQK129" s="1354"/>
      <c r="KQL129" s="1354"/>
      <c r="KQM129" s="1354"/>
      <c r="KQN129" s="1354"/>
      <c r="KQO129" s="1354"/>
      <c r="KQP129" s="1354"/>
      <c r="KQQ129" s="1354"/>
      <c r="KQR129" s="1354"/>
      <c r="KQS129" s="1354"/>
      <c r="KQT129" s="1354"/>
      <c r="KQU129" s="1354"/>
      <c r="KQV129" s="1354"/>
      <c r="KQW129" s="1354"/>
      <c r="KQX129" s="1354"/>
      <c r="KQY129" s="1354"/>
      <c r="KQZ129" s="1354"/>
      <c r="KRA129" s="1354"/>
      <c r="KRB129" s="1354"/>
      <c r="KRC129" s="1354"/>
      <c r="KRD129" s="1354"/>
      <c r="KRE129" s="1354"/>
      <c r="KRF129" s="1354"/>
      <c r="KRG129" s="1354"/>
      <c r="KRH129" s="1354"/>
      <c r="KRI129" s="1354"/>
      <c r="KRJ129" s="1354"/>
      <c r="KRK129" s="1354"/>
      <c r="KRL129" s="1354"/>
      <c r="KRM129" s="1354"/>
      <c r="KRN129" s="1354"/>
      <c r="KRO129" s="1354"/>
      <c r="KRP129" s="1354"/>
      <c r="KRQ129" s="1354"/>
      <c r="KRR129" s="1354"/>
      <c r="KRS129" s="1354"/>
      <c r="KRT129" s="1354"/>
      <c r="KRU129" s="1354"/>
      <c r="KRV129" s="1354"/>
      <c r="KRW129" s="1354"/>
      <c r="KRX129" s="1354"/>
      <c r="KRY129" s="1354"/>
      <c r="KRZ129" s="1354"/>
      <c r="KSA129" s="1354"/>
      <c r="KSB129" s="1354"/>
      <c r="KSC129" s="1354"/>
      <c r="KSD129" s="1354"/>
      <c r="KSE129" s="1354"/>
      <c r="KSF129" s="1354"/>
      <c r="KSG129" s="1354"/>
      <c r="KSH129" s="1354"/>
      <c r="KSI129" s="1354"/>
      <c r="KSJ129" s="1354"/>
      <c r="KSK129" s="1354"/>
      <c r="KSL129" s="1354"/>
      <c r="KSM129" s="1354"/>
      <c r="KSN129" s="1354"/>
      <c r="KSO129" s="1354"/>
      <c r="KSP129" s="1354"/>
      <c r="KSQ129" s="1354"/>
      <c r="KSR129" s="1354"/>
      <c r="KSS129" s="1354"/>
      <c r="KST129" s="1354"/>
      <c r="KSU129" s="1354"/>
      <c r="KSV129" s="1354"/>
      <c r="KSW129" s="1354"/>
      <c r="KSX129" s="1354"/>
      <c r="KSY129" s="1354"/>
      <c r="KSZ129" s="1354"/>
      <c r="KTA129" s="1354"/>
      <c r="KTB129" s="1354"/>
      <c r="KTC129" s="1354"/>
      <c r="KTD129" s="1354"/>
      <c r="KTE129" s="1354"/>
      <c r="KTF129" s="1354"/>
      <c r="KTG129" s="1354"/>
      <c r="KTH129" s="1354"/>
      <c r="KTI129" s="1354"/>
      <c r="KTJ129" s="1354"/>
      <c r="KTK129" s="1354"/>
      <c r="KTL129" s="1354"/>
      <c r="KTM129" s="1354"/>
      <c r="KTN129" s="1354"/>
      <c r="KTO129" s="1354"/>
      <c r="KTP129" s="1354"/>
      <c r="KTQ129" s="1354"/>
      <c r="KTR129" s="1354"/>
      <c r="KTS129" s="1354"/>
      <c r="KTT129" s="1354"/>
      <c r="KTU129" s="1354"/>
      <c r="KTV129" s="1354"/>
      <c r="KTW129" s="1354"/>
      <c r="KTX129" s="1354"/>
      <c r="KTY129" s="1354"/>
      <c r="KTZ129" s="1354"/>
      <c r="KUA129" s="1354"/>
      <c r="KUB129" s="1354"/>
      <c r="KUC129" s="1354"/>
      <c r="KUD129" s="1354"/>
      <c r="KUE129" s="1354"/>
      <c r="KUF129" s="1354"/>
      <c r="KUG129" s="1354"/>
      <c r="KUH129" s="1354"/>
      <c r="KUI129" s="1354"/>
      <c r="KUJ129" s="1354"/>
      <c r="KUK129" s="1354"/>
      <c r="KUL129" s="1354"/>
      <c r="KUM129" s="1354"/>
      <c r="KUN129" s="1354"/>
      <c r="KUO129" s="1354"/>
      <c r="KUP129" s="1354"/>
      <c r="KUQ129" s="1354"/>
      <c r="KUR129" s="1354"/>
      <c r="KUS129" s="1354"/>
      <c r="KUT129" s="1354"/>
      <c r="KUU129" s="1354"/>
      <c r="KUV129" s="1354"/>
      <c r="KUW129" s="1354"/>
      <c r="KUX129" s="1354"/>
      <c r="KUY129" s="1354"/>
      <c r="KUZ129" s="1354"/>
      <c r="KVA129" s="1354"/>
      <c r="KVB129" s="1354"/>
      <c r="KVC129" s="1354"/>
      <c r="KVD129" s="1354"/>
      <c r="KVE129" s="1354"/>
      <c r="KVF129" s="1354"/>
      <c r="KVG129" s="1354"/>
      <c r="KVH129" s="1354"/>
      <c r="KVI129" s="1354"/>
      <c r="KVJ129" s="1354"/>
      <c r="KVK129" s="1354"/>
      <c r="KVL129" s="1354"/>
      <c r="KVM129" s="1354"/>
      <c r="KVN129" s="1354"/>
      <c r="KVO129" s="1354"/>
      <c r="KVP129" s="1354"/>
      <c r="KVQ129" s="1354"/>
      <c r="KVR129" s="1354"/>
      <c r="KVS129" s="1354"/>
      <c r="KVT129" s="1354"/>
      <c r="KVU129" s="1354"/>
      <c r="KVV129" s="1354"/>
      <c r="KVW129" s="1354"/>
      <c r="KVX129" s="1354"/>
      <c r="KVY129" s="1354"/>
      <c r="KVZ129" s="1354"/>
      <c r="KWA129" s="1354"/>
      <c r="KWB129" s="1354"/>
      <c r="KWC129" s="1354"/>
      <c r="KWD129" s="1354"/>
      <c r="KWE129" s="1354"/>
      <c r="KWF129" s="1354"/>
      <c r="KWG129" s="1354"/>
      <c r="KWH129" s="1354"/>
      <c r="KWI129" s="1354"/>
      <c r="KWJ129" s="1354"/>
      <c r="KWK129" s="1354"/>
      <c r="KWL129" s="1354"/>
      <c r="KWM129" s="1354"/>
      <c r="KWN129" s="1354"/>
      <c r="KWO129" s="1354"/>
      <c r="KWP129" s="1354"/>
      <c r="KWQ129" s="1354"/>
      <c r="KWR129" s="1354"/>
      <c r="KWS129" s="1354"/>
      <c r="KWT129" s="1354"/>
      <c r="KWU129" s="1354"/>
      <c r="KWV129" s="1354"/>
      <c r="KWW129" s="1354"/>
      <c r="KWX129" s="1354"/>
      <c r="KWY129" s="1354"/>
      <c r="KWZ129" s="1354"/>
      <c r="KXA129" s="1354"/>
      <c r="KXB129" s="1354"/>
      <c r="KXC129" s="1354"/>
      <c r="KXD129" s="1354"/>
      <c r="KXE129" s="1354"/>
      <c r="KXF129" s="1354"/>
      <c r="KXG129" s="1354"/>
      <c r="KXH129" s="1354"/>
      <c r="KXI129" s="1354"/>
      <c r="KXJ129" s="1354"/>
      <c r="KXK129" s="1354"/>
      <c r="KXL129" s="1354"/>
      <c r="KXM129" s="1354"/>
      <c r="KXN129" s="1354"/>
      <c r="KXO129" s="1354"/>
      <c r="KXP129" s="1354"/>
      <c r="KXQ129" s="1354"/>
      <c r="KXR129" s="1354"/>
      <c r="KXS129" s="1354"/>
      <c r="KXT129" s="1354"/>
      <c r="KXU129" s="1354"/>
      <c r="KXV129" s="1354"/>
      <c r="KXW129" s="1354"/>
      <c r="KXX129" s="1354"/>
      <c r="KXY129" s="1354"/>
      <c r="KXZ129" s="1354"/>
      <c r="KYA129" s="1354"/>
      <c r="KYB129" s="1354"/>
      <c r="KYC129" s="1354"/>
      <c r="KYD129" s="1354"/>
      <c r="KYE129" s="1354"/>
      <c r="KYF129" s="1354"/>
      <c r="KYG129" s="1354"/>
      <c r="KYH129" s="1354"/>
      <c r="KYI129" s="1354"/>
      <c r="KYJ129" s="1354"/>
      <c r="KYK129" s="1354"/>
      <c r="KYL129" s="1354"/>
      <c r="KYM129" s="1354"/>
      <c r="KYN129" s="1354"/>
      <c r="KYO129" s="1354"/>
      <c r="KYP129" s="1354"/>
      <c r="KYQ129" s="1354"/>
      <c r="KYR129" s="1354"/>
      <c r="KYS129" s="1354"/>
      <c r="KYT129" s="1354"/>
      <c r="KYU129" s="1354"/>
      <c r="KYV129" s="1354"/>
      <c r="KYW129" s="1354"/>
      <c r="KYX129" s="1354"/>
      <c r="KYY129" s="1354"/>
      <c r="KYZ129" s="1354"/>
      <c r="KZA129" s="1354"/>
      <c r="KZB129" s="1354"/>
      <c r="KZC129" s="1354"/>
      <c r="KZD129" s="1354"/>
      <c r="KZE129" s="1354"/>
      <c r="KZF129" s="1354"/>
      <c r="KZG129" s="1354"/>
      <c r="KZH129" s="1354"/>
      <c r="KZI129" s="1354"/>
      <c r="KZJ129" s="1354"/>
      <c r="KZK129" s="1354"/>
      <c r="KZL129" s="1354"/>
      <c r="KZM129" s="1354"/>
      <c r="KZN129" s="1354"/>
      <c r="KZO129" s="1354"/>
      <c r="KZP129" s="1354"/>
      <c r="KZQ129" s="1354"/>
      <c r="KZR129" s="1354"/>
      <c r="KZS129" s="1354"/>
      <c r="KZT129" s="1354"/>
      <c r="KZU129" s="1354"/>
      <c r="KZV129" s="1354"/>
      <c r="KZW129" s="1354"/>
      <c r="KZX129" s="1354"/>
      <c r="KZY129" s="1354"/>
      <c r="KZZ129" s="1354"/>
      <c r="LAA129" s="1354"/>
      <c r="LAB129" s="1354"/>
      <c r="LAC129" s="1354"/>
      <c r="LAD129" s="1354"/>
      <c r="LAE129" s="1354"/>
      <c r="LAF129" s="1354"/>
      <c r="LAG129" s="1354"/>
      <c r="LAH129" s="1354"/>
      <c r="LAI129" s="1354"/>
      <c r="LAJ129" s="1354"/>
      <c r="LAK129" s="1354"/>
      <c r="LAL129" s="1354"/>
      <c r="LAM129" s="1354"/>
      <c r="LAN129" s="1354"/>
      <c r="LAO129" s="1354"/>
      <c r="LAP129" s="1354"/>
      <c r="LAQ129" s="1354"/>
      <c r="LAR129" s="1354"/>
      <c r="LAS129" s="1354"/>
      <c r="LAT129" s="1354"/>
      <c r="LAU129" s="1354"/>
      <c r="LAV129" s="1354"/>
      <c r="LAW129" s="1354"/>
      <c r="LAX129" s="1354"/>
      <c r="LAY129" s="1354"/>
      <c r="LAZ129" s="1354"/>
      <c r="LBA129" s="1354"/>
      <c r="LBB129" s="1354"/>
      <c r="LBC129" s="1354"/>
      <c r="LBD129" s="1354"/>
      <c r="LBE129" s="1354"/>
      <c r="LBF129" s="1354"/>
      <c r="LBG129" s="1354"/>
      <c r="LBH129" s="1354"/>
      <c r="LBI129" s="1354"/>
      <c r="LBJ129" s="1354"/>
      <c r="LBK129" s="1354"/>
      <c r="LBL129" s="1354"/>
      <c r="LBM129" s="1354"/>
      <c r="LBN129" s="1354"/>
      <c r="LBO129" s="1354"/>
      <c r="LBP129" s="1354"/>
      <c r="LBQ129" s="1354"/>
      <c r="LBR129" s="1354"/>
      <c r="LBS129" s="1354"/>
      <c r="LBT129" s="1354"/>
      <c r="LBU129" s="1354"/>
      <c r="LBV129" s="1354"/>
      <c r="LBW129" s="1354"/>
      <c r="LBX129" s="1354"/>
      <c r="LBY129" s="1354"/>
      <c r="LBZ129" s="1354"/>
      <c r="LCA129" s="1354"/>
      <c r="LCB129" s="1354"/>
      <c r="LCC129" s="1354"/>
      <c r="LCD129" s="1354"/>
      <c r="LCE129" s="1354"/>
      <c r="LCF129" s="1354"/>
      <c r="LCG129" s="1354"/>
      <c r="LCH129" s="1354"/>
      <c r="LCI129" s="1354"/>
      <c r="LCJ129" s="1354"/>
      <c r="LCK129" s="1354"/>
      <c r="LCL129" s="1354"/>
      <c r="LCM129" s="1354"/>
      <c r="LCN129" s="1354"/>
      <c r="LCO129" s="1354"/>
      <c r="LCP129" s="1354"/>
      <c r="LCQ129" s="1354"/>
      <c r="LCR129" s="1354"/>
      <c r="LCS129" s="1354"/>
      <c r="LCT129" s="1354"/>
      <c r="LCU129" s="1354"/>
      <c r="LCV129" s="1354"/>
      <c r="LCW129" s="1354"/>
      <c r="LCX129" s="1354"/>
      <c r="LCY129" s="1354"/>
      <c r="LCZ129" s="1354"/>
      <c r="LDA129" s="1354"/>
      <c r="LDB129" s="1354"/>
      <c r="LDC129" s="1354"/>
      <c r="LDD129" s="1354"/>
      <c r="LDE129" s="1354"/>
      <c r="LDF129" s="1354"/>
      <c r="LDG129" s="1354"/>
      <c r="LDH129" s="1354"/>
      <c r="LDI129" s="1354"/>
      <c r="LDJ129" s="1354"/>
      <c r="LDK129" s="1354"/>
      <c r="LDL129" s="1354"/>
      <c r="LDM129" s="1354"/>
      <c r="LDN129" s="1354"/>
      <c r="LDO129" s="1354"/>
      <c r="LDP129" s="1354"/>
      <c r="LDQ129" s="1354"/>
      <c r="LDR129" s="1354"/>
      <c r="LDS129" s="1354"/>
      <c r="LDT129" s="1354"/>
      <c r="LDU129" s="1354"/>
      <c r="LDV129" s="1354"/>
      <c r="LDW129" s="1354"/>
      <c r="LDX129" s="1354"/>
      <c r="LDY129" s="1354"/>
      <c r="LDZ129" s="1354"/>
      <c r="LEA129" s="1354"/>
      <c r="LEB129" s="1354"/>
      <c r="LEC129" s="1354"/>
      <c r="LED129" s="1354"/>
      <c r="LEE129" s="1354"/>
      <c r="LEF129" s="1354"/>
      <c r="LEG129" s="1354"/>
      <c r="LEH129" s="1354"/>
      <c r="LEI129" s="1354"/>
      <c r="LEJ129" s="1354"/>
      <c r="LEK129" s="1354"/>
      <c r="LEL129" s="1354"/>
      <c r="LEM129" s="1354"/>
      <c r="LEN129" s="1354"/>
      <c r="LEO129" s="1354"/>
      <c r="LEP129" s="1354"/>
      <c r="LEQ129" s="1354"/>
      <c r="LER129" s="1354"/>
      <c r="LES129" s="1354"/>
      <c r="LET129" s="1354"/>
      <c r="LEU129" s="1354"/>
      <c r="LEV129" s="1354"/>
      <c r="LEW129" s="1354"/>
      <c r="LEX129" s="1354"/>
      <c r="LEY129" s="1354"/>
      <c r="LEZ129" s="1354"/>
      <c r="LFA129" s="1354"/>
      <c r="LFB129" s="1354"/>
      <c r="LFC129" s="1354"/>
      <c r="LFD129" s="1354"/>
      <c r="LFE129" s="1354"/>
      <c r="LFF129" s="1354"/>
      <c r="LFG129" s="1354"/>
      <c r="LFH129" s="1354"/>
      <c r="LFI129" s="1354"/>
      <c r="LFJ129" s="1354"/>
      <c r="LFK129" s="1354"/>
      <c r="LFL129" s="1354"/>
      <c r="LFM129" s="1354"/>
      <c r="LFN129" s="1354"/>
      <c r="LFO129" s="1354"/>
      <c r="LFP129" s="1354"/>
      <c r="LFQ129" s="1354"/>
      <c r="LFR129" s="1354"/>
      <c r="LFS129" s="1354"/>
      <c r="LFT129" s="1354"/>
      <c r="LFU129" s="1354"/>
      <c r="LFV129" s="1354"/>
      <c r="LFW129" s="1354"/>
      <c r="LFX129" s="1354"/>
      <c r="LFY129" s="1354"/>
      <c r="LFZ129" s="1354"/>
      <c r="LGA129" s="1354"/>
      <c r="LGB129" s="1354"/>
      <c r="LGC129" s="1354"/>
      <c r="LGD129" s="1354"/>
      <c r="LGE129" s="1354"/>
      <c r="LGF129" s="1354"/>
      <c r="LGG129" s="1354"/>
      <c r="LGH129" s="1354"/>
      <c r="LGI129" s="1354"/>
      <c r="LGJ129" s="1354"/>
      <c r="LGK129" s="1354"/>
      <c r="LGL129" s="1354"/>
      <c r="LGM129" s="1354"/>
      <c r="LGN129" s="1354"/>
      <c r="LGO129" s="1354"/>
      <c r="LGP129" s="1354"/>
      <c r="LGQ129" s="1354"/>
      <c r="LGR129" s="1354"/>
      <c r="LGS129" s="1354"/>
      <c r="LGT129" s="1354"/>
      <c r="LGU129" s="1354"/>
      <c r="LGV129" s="1354"/>
      <c r="LGW129" s="1354"/>
      <c r="LGX129" s="1354"/>
      <c r="LGY129" s="1354"/>
      <c r="LGZ129" s="1354"/>
      <c r="LHA129" s="1354"/>
      <c r="LHB129" s="1354"/>
      <c r="LHC129" s="1354"/>
      <c r="LHD129" s="1354"/>
      <c r="LHE129" s="1354"/>
      <c r="LHF129" s="1354"/>
      <c r="LHG129" s="1354"/>
      <c r="LHH129" s="1354"/>
      <c r="LHI129" s="1354"/>
      <c r="LHJ129" s="1354"/>
      <c r="LHK129" s="1354"/>
      <c r="LHL129" s="1354"/>
      <c r="LHM129" s="1354"/>
      <c r="LHN129" s="1354"/>
      <c r="LHO129" s="1354"/>
      <c r="LHP129" s="1354"/>
      <c r="LHQ129" s="1354"/>
      <c r="LHR129" s="1354"/>
      <c r="LHS129" s="1354"/>
      <c r="LHT129" s="1354"/>
      <c r="LHU129" s="1354"/>
      <c r="LHV129" s="1354"/>
      <c r="LHW129" s="1354"/>
      <c r="LHX129" s="1354"/>
      <c r="LHY129" s="1354"/>
      <c r="LHZ129" s="1354"/>
      <c r="LIA129" s="1354"/>
      <c r="LIB129" s="1354"/>
      <c r="LIC129" s="1354"/>
      <c r="LID129" s="1354"/>
      <c r="LIE129" s="1354"/>
      <c r="LIF129" s="1354"/>
      <c r="LIG129" s="1354"/>
      <c r="LIH129" s="1354"/>
      <c r="LII129" s="1354"/>
      <c r="LIJ129" s="1354"/>
      <c r="LIK129" s="1354"/>
      <c r="LIL129" s="1354"/>
      <c r="LIM129" s="1354"/>
      <c r="LIN129" s="1354"/>
      <c r="LIO129" s="1354"/>
      <c r="LIP129" s="1354"/>
      <c r="LIQ129" s="1354"/>
      <c r="LIR129" s="1354"/>
      <c r="LIS129" s="1354"/>
      <c r="LIT129" s="1354"/>
      <c r="LIU129" s="1354"/>
      <c r="LIV129" s="1354"/>
      <c r="LIW129" s="1354"/>
      <c r="LIX129" s="1354"/>
      <c r="LIY129" s="1354"/>
      <c r="LIZ129" s="1354"/>
      <c r="LJA129" s="1354"/>
      <c r="LJB129" s="1354"/>
      <c r="LJC129" s="1354"/>
      <c r="LJD129" s="1354"/>
      <c r="LJE129" s="1354"/>
      <c r="LJF129" s="1354"/>
      <c r="LJG129" s="1354"/>
      <c r="LJH129" s="1354"/>
      <c r="LJI129" s="1354"/>
      <c r="LJJ129" s="1354"/>
      <c r="LJK129" s="1354"/>
      <c r="LJL129" s="1354"/>
      <c r="LJM129" s="1354"/>
      <c r="LJN129" s="1354"/>
      <c r="LJO129" s="1354"/>
      <c r="LJP129" s="1354"/>
      <c r="LJQ129" s="1354"/>
      <c r="LJR129" s="1354"/>
      <c r="LJS129" s="1354"/>
      <c r="LJT129" s="1354"/>
      <c r="LJU129" s="1354"/>
      <c r="LJV129" s="1354"/>
      <c r="LJW129" s="1354"/>
      <c r="LJX129" s="1354"/>
      <c r="LJY129" s="1354"/>
      <c r="LJZ129" s="1354"/>
      <c r="LKA129" s="1354"/>
      <c r="LKB129" s="1354"/>
      <c r="LKC129" s="1354"/>
      <c r="LKD129" s="1354"/>
      <c r="LKE129" s="1354"/>
      <c r="LKF129" s="1354"/>
      <c r="LKG129" s="1354"/>
      <c r="LKH129" s="1354"/>
      <c r="LKI129" s="1354"/>
      <c r="LKJ129" s="1354"/>
      <c r="LKK129" s="1354"/>
      <c r="LKL129" s="1354"/>
      <c r="LKM129" s="1354"/>
      <c r="LKN129" s="1354"/>
      <c r="LKO129" s="1354"/>
      <c r="LKP129" s="1354"/>
      <c r="LKQ129" s="1354"/>
      <c r="LKR129" s="1354"/>
      <c r="LKS129" s="1354"/>
      <c r="LKT129" s="1354"/>
      <c r="LKU129" s="1354"/>
      <c r="LKV129" s="1354"/>
      <c r="LKW129" s="1354"/>
      <c r="LKX129" s="1354"/>
      <c r="LKY129" s="1354"/>
      <c r="LKZ129" s="1354"/>
      <c r="LLA129" s="1354"/>
      <c r="LLB129" s="1354"/>
      <c r="LLC129" s="1354"/>
      <c r="LLD129" s="1354"/>
      <c r="LLE129" s="1354"/>
      <c r="LLF129" s="1354"/>
      <c r="LLG129" s="1354"/>
      <c r="LLH129" s="1354"/>
      <c r="LLI129" s="1354"/>
      <c r="LLJ129" s="1354"/>
      <c r="LLK129" s="1354"/>
      <c r="LLL129" s="1354"/>
      <c r="LLM129" s="1354"/>
      <c r="LLN129" s="1354"/>
      <c r="LLO129" s="1354"/>
      <c r="LLP129" s="1354"/>
      <c r="LLQ129" s="1354"/>
      <c r="LLR129" s="1354"/>
      <c r="LLS129" s="1354"/>
      <c r="LLT129" s="1354"/>
      <c r="LLU129" s="1354"/>
      <c r="LLV129" s="1354"/>
      <c r="LLW129" s="1354"/>
      <c r="LLX129" s="1354"/>
      <c r="LLY129" s="1354"/>
      <c r="LLZ129" s="1354"/>
      <c r="LMA129" s="1354"/>
      <c r="LMB129" s="1354"/>
      <c r="LMC129" s="1354"/>
      <c r="LMD129" s="1354"/>
      <c r="LME129" s="1354"/>
      <c r="LMF129" s="1354"/>
      <c r="LMG129" s="1354"/>
      <c r="LMH129" s="1354"/>
      <c r="LMI129" s="1354"/>
      <c r="LMJ129" s="1354"/>
      <c r="LMK129" s="1354"/>
      <c r="LML129" s="1354"/>
      <c r="LMM129" s="1354"/>
      <c r="LMN129" s="1354"/>
      <c r="LMO129" s="1354"/>
      <c r="LMP129" s="1354"/>
      <c r="LMQ129" s="1354"/>
      <c r="LMR129" s="1354"/>
      <c r="LMS129" s="1354"/>
      <c r="LMT129" s="1354"/>
      <c r="LMU129" s="1354"/>
      <c r="LMV129" s="1354"/>
      <c r="LMW129" s="1354"/>
      <c r="LMX129" s="1354"/>
      <c r="LMY129" s="1354"/>
      <c r="LMZ129" s="1354"/>
      <c r="LNA129" s="1354"/>
      <c r="LNB129" s="1354"/>
      <c r="LNC129" s="1354"/>
      <c r="LND129" s="1354"/>
      <c r="LNE129" s="1354"/>
      <c r="LNF129" s="1354"/>
      <c r="LNG129" s="1354"/>
      <c r="LNH129" s="1354"/>
      <c r="LNI129" s="1354"/>
      <c r="LNJ129" s="1354"/>
      <c r="LNK129" s="1354"/>
      <c r="LNL129" s="1354"/>
      <c r="LNM129" s="1354"/>
      <c r="LNN129" s="1354"/>
      <c r="LNO129" s="1354"/>
      <c r="LNP129" s="1354"/>
      <c r="LNQ129" s="1354"/>
      <c r="LNR129" s="1354"/>
      <c r="LNS129" s="1354"/>
      <c r="LNT129" s="1354"/>
      <c r="LNU129" s="1354"/>
      <c r="LNV129" s="1354"/>
      <c r="LNW129" s="1354"/>
      <c r="LNX129" s="1354"/>
      <c r="LNY129" s="1354"/>
      <c r="LNZ129" s="1354"/>
      <c r="LOA129" s="1354"/>
      <c r="LOB129" s="1354"/>
      <c r="LOC129" s="1354"/>
      <c r="LOD129" s="1354"/>
      <c r="LOE129" s="1354"/>
      <c r="LOF129" s="1354"/>
      <c r="LOG129" s="1354"/>
      <c r="LOH129" s="1354"/>
      <c r="LOI129" s="1354"/>
      <c r="LOJ129" s="1354"/>
      <c r="LOK129" s="1354"/>
      <c r="LOL129" s="1354"/>
      <c r="LOM129" s="1354"/>
      <c r="LON129" s="1354"/>
      <c r="LOO129" s="1354"/>
      <c r="LOP129" s="1354"/>
      <c r="LOQ129" s="1354"/>
      <c r="LOR129" s="1354"/>
      <c r="LOS129" s="1354"/>
      <c r="LOT129" s="1354"/>
      <c r="LOU129" s="1354"/>
      <c r="LOV129" s="1354"/>
      <c r="LOW129" s="1354"/>
      <c r="LOX129" s="1354"/>
      <c r="LOY129" s="1354"/>
      <c r="LOZ129" s="1354"/>
      <c r="LPA129" s="1354"/>
      <c r="LPB129" s="1354"/>
      <c r="LPC129" s="1354"/>
      <c r="LPD129" s="1354"/>
      <c r="LPE129" s="1354"/>
      <c r="LPF129" s="1354"/>
      <c r="LPG129" s="1354"/>
      <c r="LPH129" s="1354"/>
      <c r="LPI129" s="1354"/>
      <c r="LPJ129" s="1354"/>
      <c r="LPK129" s="1354"/>
      <c r="LPL129" s="1354"/>
      <c r="LPM129" s="1354"/>
      <c r="LPN129" s="1354"/>
      <c r="LPO129" s="1354"/>
      <c r="LPP129" s="1354"/>
      <c r="LPQ129" s="1354"/>
      <c r="LPR129" s="1354"/>
      <c r="LPS129" s="1354"/>
      <c r="LPT129" s="1354"/>
      <c r="LPU129" s="1354"/>
      <c r="LPV129" s="1354"/>
      <c r="LPW129" s="1354"/>
      <c r="LPX129" s="1354"/>
      <c r="LPY129" s="1354"/>
      <c r="LPZ129" s="1354"/>
      <c r="LQA129" s="1354"/>
      <c r="LQB129" s="1354"/>
      <c r="LQC129" s="1354"/>
      <c r="LQD129" s="1354"/>
      <c r="LQE129" s="1354"/>
      <c r="LQF129" s="1354"/>
      <c r="LQG129" s="1354"/>
      <c r="LQH129" s="1354"/>
      <c r="LQI129" s="1354"/>
      <c r="LQJ129" s="1354"/>
      <c r="LQK129" s="1354"/>
      <c r="LQL129" s="1354"/>
      <c r="LQM129" s="1354"/>
      <c r="LQN129" s="1354"/>
      <c r="LQO129" s="1354"/>
      <c r="LQP129" s="1354"/>
      <c r="LQQ129" s="1354"/>
      <c r="LQR129" s="1354"/>
      <c r="LQS129" s="1354"/>
      <c r="LQT129" s="1354"/>
      <c r="LQU129" s="1354"/>
      <c r="LQV129" s="1354"/>
      <c r="LQW129" s="1354"/>
      <c r="LQX129" s="1354"/>
      <c r="LQY129" s="1354"/>
      <c r="LQZ129" s="1354"/>
      <c r="LRA129" s="1354"/>
      <c r="LRB129" s="1354"/>
      <c r="LRC129" s="1354"/>
      <c r="LRD129" s="1354"/>
      <c r="LRE129" s="1354"/>
      <c r="LRF129" s="1354"/>
      <c r="LRG129" s="1354"/>
      <c r="LRH129" s="1354"/>
      <c r="LRI129" s="1354"/>
      <c r="LRJ129" s="1354"/>
      <c r="LRK129" s="1354"/>
      <c r="LRL129" s="1354"/>
      <c r="LRM129" s="1354"/>
      <c r="LRN129" s="1354"/>
      <c r="LRO129" s="1354"/>
      <c r="LRP129" s="1354"/>
      <c r="LRQ129" s="1354"/>
      <c r="LRR129" s="1354"/>
      <c r="LRS129" s="1354"/>
      <c r="LRT129" s="1354"/>
      <c r="LRU129" s="1354"/>
      <c r="LRV129" s="1354"/>
      <c r="LRW129" s="1354"/>
      <c r="LRX129" s="1354"/>
      <c r="LRY129" s="1354"/>
      <c r="LRZ129" s="1354"/>
      <c r="LSA129" s="1354"/>
      <c r="LSB129" s="1354"/>
      <c r="LSC129" s="1354"/>
      <c r="LSD129" s="1354"/>
      <c r="LSE129" s="1354"/>
      <c r="LSF129" s="1354"/>
      <c r="LSG129" s="1354"/>
      <c r="LSH129" s="1354"/>
      <c r="LSI129" s="1354"/>
      <c r="LSJ129" s="1354"/>
      <c r="LSK129" s="1354"/>
      <c r="LSL129" s="1354"/>
      <c r="LSM129" s="1354"/>
      <c r="LSN129" s="1354"/>
      <c r="LSO129" s="1354"/>
      <c r="LSP129" s="1354"/>
      <c r="LSQ129" s="1354"/>
      <c r="LSR129" s="1354"/>
      <c r="LSS129" s="1354"/>
      <c r="LST129" s="1354"/>
      <c r="LSU129" s="1354"/>
      <c r="LSV129" s="1354"/>
      <c r="LSW129" s="1354"/>
      <c r="LSX129" s="1354"/>
      <c r="LSY129" s="1354"/>
      <c r="LSZ129" s="1354"/>
      <c r="LTA129" s="1354"/>
      <c r="LTB129" s="1354"/>
      <c r="LTC129" s="1354"/>
      <c r="LTD129" s="1354"/>
      <c r="LTE129" s="1354"/>
      <c r="LTF129" s="1354"/>
      <c r="LTG129" s="1354"/>
      <c r="LTH129" s="1354"/>
      <c r="LTI129" s="1354"/>
      <c r="LTJ129" s="1354"/>
      <c r="LTK129" s="1354"/>
      <c r="LTL129" s="1354"/>
      <c r="LTM129" s="1354"/>
      <c r="LTN129" s="1354"/>
      <c r="LTO129" s="1354"/>
      <c r="LTP129" s="1354"/>
      <c r="LTQ129" s="1354"/>
      <c r="LTR129" s="1354"/>
      <c r="LTS129" s="1354"/>
      <c r="LTT129" s="1354"/>
      <c r="LTU129" s="1354"/>
      <c r="LTV129" s="1354"/>
      <c r="LTW129" s="1354"/>
      <c r="LTX129" s="1354"/>
      <c r="LTY129" s="1354"/>
      <c r="LTZ129" s="1354"/>
      <c r="LUA129" s="1354"/>
      <c r="LUB129" s="1354"/>
      <c r="LUC129" s="1354"/>
      <c r="LUD129" s="1354"/>
      <c r="LUE129" s="1354"/>
      <c r="LUF129" s="1354"/>
      <c r="LUG129" s="1354"/>
      <c r="LUH129" s="1354"/>
      <c r="LUI129" s="1354"/>
      <c r="LUJ129" s="1354"/>
      <c r="LUK129" s="1354"/>
      <c r="LUL129" s="1354"/>
      <c r="LUM129" s="1354"/>
      <c r="LUN129" s="1354"/>
      <c r="LUO129" s="1354"/>
      <c r="LUP129" s="1354"/>
      <c r="LUQ129" s="1354"/>
      <c r="LUR129" s="1354"/>
      <c r="LUS129" s="1354"/>
      <c r="LUT129" s="1354"/>
      <c r="LUU129" s="1354"/>
      <c r="LUV129" s="1354"/>
      <c r="LUW129" s="1354"/>
      <c r="LUX129" s="1354"/>
      <c r="LUY129" s="1354"/>
      <c r="LUZ129" s="1354"/>
      <c r="LVA129" s="1354"/>
      <c r="LVB129" s="1354"/>
      <c r="LVC129" s="1354"/>
      <c r="LVD129" s="1354"/>
      <c r="LVE129" s="1354"/>
      <c r="LVF129" s="1354"/>
      <c r="LVG129" s="1354"/>
      <c r="LVH129" s="1354"/>
      <c r="LVI129" s="1354"/>
      <c r="LVJ129" s="1354"/>
      <c r="LVK129" s="1354"/>
      <c r="LVL129" s="1354"/>
      <c r="LVM129" s="1354"/>
      <c r="LVN129" s="1354"/>
      <c r="LVO129" s="1354"/>
      <c r="LVP129" s="1354"/>
      <c r="LVQ129" s="1354"/>
      <c r="LVR129" s="1354"/>
      <c r="LVS129" s="1354"/>
      <c r="LVT129" s="1354"/>
      <c r="LVU129" s="1354"/>
      <c r="LVV129" s="1354"/>
      <c r="LVW129" s="1354"/>
      <c r="LVX129" s="1354"/>
      <c r="LVY129" s="1354"/>
      <c r="LVZ129" s="1354"/>
      <c r="LWA129" s="1354"/>
      <c r="LWB129" s="1354"/>
      <c r="LWC129" s="1354"/>
      <c r="LWD129" s="1354"/>
      <c r="LWE129" s="1354"/>
      <c r="LWF129" s="1354"/>
      <c r="LWG129" s="1354"/>
      <c r="LWH129" s="1354"/>
      <c r="LWI129" s="1354"/>
      <c r="LWJ129" s="1354"/>
      <c r="LWK129" s="1354"/>
      <c r="LWL129" s="1354"/>
      <c r="LWM129" s="1354"/>
      <c r="LWN129" s="1354"/>
      <c r="LWO129" s="1354"/>
      <c r="LWP129" s="1354"/>
      <c r="LWQ129" s="1354"/>
      <c r="LWR129" s="1354"/>
      <c r="LWS129" s="1354"/>
      <c r="LWT129" s="1354"/>
      <c r="LWU129" s="1354"/>
      <c r="LWV129" s="1354"/>
      <c r="LWW129" s="1354"/>
      <c r="LWX129" s="1354"/>
      <c r="LWY129" s="1354"/>
      <c r="LWZ129" s="1354"/>
      <c r="LXA129" s="1354"/>
      <c r="LXB129" s="1354"/>
      <c r="LXC129" s="1354"/>
      <c r="LXD129" s="1354"/>
      <c r="LXE129" s="1354"/>
      <c r="LXF129" s="1354"/>
      <c r="LXG129" s="1354"/>
      <c r="LXH129" s="1354"/>
      <c r="LXI129" s="1354"/>
      <c r="LXJ129" s="1354"/>
      <c r="LXK129" s="1354"/>
      <c r="LXL129" s="1354"/>
      <c r="LXM129" s="1354"/>
      <c r="LXN129" s="1354"/>
      <c r="LXO129" s="1354"/>
      <c r="LXP129" s="1354"/>
      <c r="LXQ129" s="1354"/>
      <c r="LXR129" s="1354"/>
      <c r="LXS129" s="1354"/>
      <c r="LXT129" s="1354"/>
      <c r="LXU129" s="1354"/>
      <c r="LXV129" s="1354"/>
      <c r="LXW129" s="1354"/>
      <c r="LXX129" s="1354"/>
      <c r="LXY129" s="1354"/>
      <c r="LXZ129" s="1354"/>
      <c r="LYA129" s="1354"/>
      <c r="LYB129" s="1354"/>
      <c r="LYC129" s="1354"/>
      <c r="LYD129" s="1354"/>
      <c r="LYE129" s="1354"/>
      <c r="LYF129" s="1354"/>
      <c r="LYG129" s="1354"/>
      <c r="LYH129" s="1354"/>
      <c r="LYI129" s="1354"/>
      <c r="LYJ129" s="1354"/>
      <c r="LYK129" s="1354"/>
      <c r="LYL129" s="1354"/>
      <c r="LYM129" s="1354"/>
      <c r="LYN129" s="1354"/>
      <c r="LYO129" s="1354"/>
      <c r="LYP129" s="1354"/>
      <c r="LYQ129" s="1354"/>
      <c r="LYR129" s="1354"/>
      <c r="LYS129" s="1354"/>
      <c r="LYT129" s="1354"/>
      <c r="LYU129" s="1354"/>
      <c r="LYV129" s="1354"/>
      <c r="LYW129" s="1354"/>
      <c r="LYX129" s="1354"/>
      <c r="LYY129" s="1354"/>
      <c r="LYZ129" s="1354"/>
      <c r="LZA129" s="1354"/>
      <c r="LZB129" s="1354"/>
      <c r="LZC129" s="1354"/>
      <c r="LZD129" s="1354"/>
      <c r="LZE129" s="1354"/>
      <c r="LZF129" s="1354"/>
      <c r="LZG129" s="1354"/>
      <c r="LZH129" s="1354"/>
      <c r="LZI129" s="1354"/>
      <c r="LZJ129" s="1354"/>
      <c r="LZK129" s="1354"/>
      <c r="LZL129" s="1354"/>
      <c r="LZM129" s="1354"/>
      <c r="LZN129" s="1354"/>
      <c r="LZO129" s="1354"/>
      <c r="LZP129" s="1354"/>
      <c r="LZQ129" s="1354"/>
      <c r="LZR129" s="1354"/>
      <c r="LZS129" s="1354"/>
      <c r="LZT129" s="1354"/>
      <c r="LZU129" s="1354"/>
      <c r="LZV129" s="1354"/>
      <c r="LZW129" s="1354"/>
      <c r="LZX129" s="1354"/>
      <c r="LZY129" s="1354"/>
      <c r="LZZ129" s="1354"/>
      <c r="MAA129" s="1354"/>
      <c r="MAB129" s="1354"/>
      <c r="MAC129" s="1354"/>
      <c r="MAD129" s="1354"/>
      <c r="MAE129" s="1354"/>
      <c r="MAF129" s="1354"/>
      <c r="MAG129" s="1354"/>
      <c r="MAH129" s="1354"/>
      <c r="MAI129" s="1354"/>
      <c r="MAJ129" s="1354"/>
      <c r="MAK129" s="1354"/>
      <c r="MAL129" s="1354"/>
      <c r="MAM129" s="1354"/>
      <c r="MAN129" s="1354"/>
      <c r="MAO129" s="1354"/>
      <c r="MAP129" s="1354"/>
      <c r="MAQ129" s="1354"/>
      <c r="MAR129" s="1354"/>
      <c r="MAS129" s="1354"/>
      <c r="MAT129" s="1354"/>
      <c r="MAU129" s="1354"/>
      <c r="MAV129" s="1354"/>
      <c r="MAW129" s="1354"/>
      <c r="MAX129" s="1354"/>
      <c r="MAY129" s="1354"/>
      <c r="MAZ129" s="1354"/>
      <c r="MBA129" s="1354"/>
      <c r="MBB129" s="1354"/>
      <c r="MBC129" s="1354"/>
      <c r="MBD129" s="1354"/>
      <c r="MBE129" s="1354"/>
      <c r="MBF129" s="1354"/>
      <c r="MBG129" s="1354"/>
      <c r="MBH129" s="1354"/>
      <c r="MBI129" s="1354"/>
      <c r="MBJ129" s="1354"/>
      <c r="MBK129" s="1354"/>
      <c r="MBL129" s="1354"/>
      <c r="MBM129" s="1354"/>
      <c r="MBN129" s="1354"/>
      <c r="MBO129" s="1354"/>
      <c r="MBP129" s="1354"/>
      <c r="MBQ129" s="1354"/>
      <c r="MBR129" s="1354"/>
      <c r="MBS129" s="1354"/>
      <c r="MBT129" s="1354"/>
      <c r="MBU129" s="1354"/>
      <c r="MBV129" s="1354"/>
      <c r="MBW129" s="1354"/>
      <c r="MBX129" s="1354"/>
      <c r="MBY129" s="1354"/>
      <c r="MBZ129" s="1354"/>
      <c r="MCA129" s="1354"/>
      <c r="MCB129" s="1354"/>
      <c r="MCC129" s="1354"/>
      <c r="MCD129" s="1354"/>
      <c r="MCE129" s="1354"/>
      <c r="MCF129" s="1354"/>
      <c r="MCG129" s="1354"/>
      <c r="MCH129" s="1354"/>
      <c r="MCI129" s="1354"/>
      <c r="MCJ129" s="1354"/>
      <c r="MCK129" s="1354"/>
      <c r="MCL129" s="1354"/>
      <c r="MCM129" s="1354"/>
      <c r="MCN129" s="1354"/>
      <c r="MCO129" s="1354"/>
      <c r="MCP129" s="1354"/>
      <c r="MCQ129" s="1354"/>
      <c r="MCR129" s="1354"/>
      <c r="MCS129" s="1354"/>
      <c r="MCT129" s="1354"/>
      <c r="MCU129" s="1354"/>
      <c r="MCV129" s="1354"/>
      <c r="MCW129" s="1354"/>
      <c r="MCX129" s="1354"/>
      <c r="MCY129" s="1354"/>
      <c r="MCZ129" s="1354"/>
      <c r="MDA129" s="1354"/>
      <c r="MDB129" s="1354"/>
      <c r="MDC129" s="1354"/>
      <c r="MDD129" s="1354"/>
      <c r="MDE129" s="1354"/>
      <c r="MDF129" s="1354"/>
      <c r="MDG129" s="1354"/>
      <c r="MDH129" s="1354"/>
      <c r="MDI129" s="1354"/>
      <c r="MDJ129" s="1354"/>
      <c r="MDK129" s="1354"/>
      <c r="MDL129" s="1354"/>
      <c r="MDM129" s="1354"/>
      <c r="MDN129" s="1354"/>
      <c r="MDO129" s="1354"/>
      <c r="MDP129" s="1354"/>
      <c r="MDQ129" s="1354"/>
      <c r="MDR129" s="1354"/>
      <c r="MDS129" s="1354"/>
      <c r="MDT129" s="1354"/>
      <c r="MDU129" s="1354"/>
      <c r="MDV129" s="1354"/>
      <c r="MDW129" s="1354"/>
      <c r="MDX129" s="1354"/>
      <c r="MDY129" s="1354"/>
      <c r="MDZ129" s="1354"/>
      <c r="MEA129" s="1354"/>
      <c r="MEB129" s="1354"/>
      <c r="MEC129" s="1354"/>
      <c r="MED129" s="1354"/>
      <c r="MEE129" s="1354"/>
      <c r="MEF129" s="1354"/>
      <c r="MEG129" s="1354"/>
      <c r="MEH129" s="1354"/>
      <c r="MEI129" s="1354"/>
      <c r="MEJ129" s="1354"/>
      <c r="MEK129" s="1354"/>
      <c r="MEL129" s="1354"/>
      <c r="MEM129" s="1354"/>
      <c r="MEN129" s="1354"/>
      <c r="MEO129" s="1354"/>
      <c r="MEP129" s="1354"/>
      <c r="MEQ129" s="1354"/>
      <c r="MER129" s="1354"/>
      <c r="MES129" s="1354"/>
      <c r="MET129" s="1354"/>
      <c r="MEU129" s="1354"/>
      <c r="MEV129" s="1354"/>
      <c r="MEW129" s="1354"/>
      <c r="MEX129" s="1354"/>
      <c r="MEY129" s="1354"/>
      <c r="MEZ129" s="1354"/>
      <c r="MFA129" s="1354"/>
      <c r="MFB129" s="1354"/>
      <c r="MFC129" s="1354"/>
      <c r="MFD129" s="1354"/>
      <c r="MFE129" s="1354"/>
      <c r="MFF129" s="1354"/>
      <c r="MFG129" s="1354"/>
      <c r="MFH129" s="1354"/>
      <c r="MFI129" s="1354"/>
      <c r="MFJ129" s="1354"/>
      <c r="MFK129" s="1354"/>
      <c r="MFL129" s="1354"/>
      <c r="MFM129" s="1354"/>
      <c r="MFN129" s="1354"/>
      <c r="MFO129" s="1354"/>
      <c r="MFP129" s="1354"/>
      <c r="MFQ129" s="1354"/>
      <c r="MFR129" s="1354"/>
      <c r="MFS129" s="1354"/>
      <c r="MFT129" s="1354"/>
      <c r="MFU129" s="1354"/>
      <c r="MFV129" s="1354"/>
      <c r="MFW129" s="1354"/>
      <c r="MFX129" s="1354"/>
      <c r="MFY129" s="1354"/>
      <c r="MFZ129" s="1354"/>
      <c r="MGA129" s="1354"/>
      <c r="MGB129" s="1354"/>
      <c r="MGC129" s="1354"/>
      <c r="MGD129" s="1354"/>
      <c r="MGE129" s="1354"/>
      <c r="MGF129" s="1354"/>
      <c r="MGG129" s="1354"/>
      <c r="MGH129" s="1354"/>
      <c r="MGI129" s="1354"/>
      <c r="MGJ129" s="1354"/>
      <c r="MGK129" s="1354"/>
      <c r="MGL129" s="1354"/>
      <c r="MGM129" s="1354"/>
      <c r="MGN129" s="1354"/>
      <c r="MGO129" s="1354"/>
      <c r="MGP129" s="1354"/>
      <c r="MGQ129" s="1354"/>
      <c r="MGR129" s="1354"/>
      <c r="MGS129" s="1354"/>
      <c r="MGT129" s="1354"/>
      <c r="MGU129" s="1354"/>
      <c r="MGV129" s="1354"/>
      <c r="MGW129" s="1354"/>
      <c r="MGX129" s="1354"/>
      <c r="MGY129" s="1354"/>
      <c r="MGZ129" s="1354"/>
      <c r="MHA129" s="1354"/>
      <c r="MHB129" s="1354"/>
      <c r="MHC129" s="1354"/>
      <c r="MHD129" s="1354"/>
      <c r="MHE129" s="1354"/>
      <c r="MHF129" s="1354"/>
      <c r="MHG129" s="1354"/>
      <c r="MHH129" s="1354"/>
      <c r="MHI129" s="1354"/>
      <c r="MHJ129" s="1354"/>
      <c r="MHK129" s="1354"/>
      <c r="MHL129" s="1354"/>
      <c r="MHM129" s="1354"/>
      <c r="MHN129" s="1354"/>
      <c r="MHO129" s="1354"/>
      <c r="MHP129" s="1354"/>
      <c r="MHQ129" s="1354"/>
      <c r="MHR129" s="1354"/>
      <c r="MHS129" s="1354"/>
      <c r="MHT129" s="1354"/>
      <c r="MHU129" s="1354"/>
      <c r="MHV129" s="1354"/>
      <c r="MHW129" s="1354"/>
      <c r="MHX129" s="1354"/>
      <c r="MHY129" s="1354"/>
      <c r="MHZ129" s="1354"/>
      <c r="MIA129" s="1354"/>
      <c r="MIB129" s="1354"/>
      <c r="MIC129" s="1354"/>
      <c r="MID129" s="1354"/>
      <c r="MIE129" s="1354"/>
      <c r="MIF129" s="1354"/>
      <c r="MIG129" s="1354"/>
      <c r="MIH129" s="1354"/>
      <c r="MII129" s="1354"/>
      <c r="MIJ129" s="1354"/>
      <c r="MIK129" s="1354"/>
      <c r="MIL129" s="1354"/>
      <c r="MIM129" s="1354"/>
      <c r="MIN129" s="1354"/>
      <c r="MIO129" s="1354"/>
      <c r="MIP129" s="1354"/>
      <c r="MIQ129" s="1354"/>
      <c r="MIR129" s="1354"/>
      <c r="MIS129" s="1354"/>
      <c r="MIT129" s="1354"/>
      <c r="MIU129" s="1354"/>
      <c r="MIV129" s="1354"/>
      <c r="MIW129" s="1354"/>
      <c r="MIX129" s="1354"/>
      <c r="MIY129" s="1354"/>
      <c r="MIZ129" s="1354"/>
      <c r="MJA129" s="1354"/>
      <c r="MJB129" s="1354"/>
      <c r="MJC129" s="1354"/>
      <c r="MJD129" s="1354"/>
      <c r="MJE129" s="1354"/>
      <c r="MJF129" s="1354"/>
      <c r="MJG129" s="1354"/>
      <c r="MJH129" s="1354"/>
      <c r="MJI129" s="1354"/>
      <c r="MJJ129" s="1354"/>
      <c r="MJK129" s="1354"/>
      <c r="MJL129" s="1354"/>
      <c r="MJM129" s="1354"/>
      <c r="MJN129" s="1354"/>
      <c r="MJO129" s="1354"/>
      <c r="MJP129" s="1354"/>
      <c r="MJQ129" s="1354"/>
      <c r="MJR129" s="1354"/>
      <c r="MJS129" s="1354"/>
      <c r="MJT129" s="1354"/>
      <c r="MJU129" s="1354"/>
      <c r="MJV129" s="1354"/>
      <c r="MJW129" s="1354"/>
      <c r="MJX129" s="1354"/>
      <c r="MJY129" s="1354"/>
      <c r="MJZ129" s="1354"/>
      <c r="MKA129" s="1354"/>
      <c r="MKB129" s="1354"/>
      <c r="MKC129" s="1354"/>
      <c r="MKD129" s="1354"/>
      <c r="MKE129" s="1354"/>
      <c r="MKF129" s="1354"/>
      <c r="MKG129" s="1354"/>
      <c r="MKH129" s="1354"/>
      <c r="MKI129" s="1354"/>
      <c r="MKJ129" s="1354"/>
      <c r="MKK129" s="1354"/>
      <c r="MKL129" s="1354"/>
      <c r="MKM129" s="1354"/>
      <c r="MKN129" s="1354"/>
      <c r="MKO129" s="1354"/>
      <c r="MKP129" s="1354"/>
      <c r="MKQ129" s="1354"/>
      <c r="MKR129" s="1354"/>
      <c r="MKS129" s="1354"/>
      <c r="MKT129" s="1354"/>
      <c r="MKU129" s="1354"/>
      <c r="MKV129" s="1354"/>
      <c r="MKW129" s="1354"/>
      <c r="MKX129" s="1354"/>
      <c r="MKY129" s="1354"/>
      <c r="MKZ129" s="1354"/>
      <c r="MLA129" s="1354"/>
      <c r="MLB129" s="1354"/>
      <c r="MLC129" s="1354"/>
      <c r="MLD129" s="1354"/>
      <c r="MLE129" s="1354"/>
      <c r="MLF129" s="1354"/>
      <c r="MLG129" s="1354"/>
      <c r="MLH129" s="1354"/>
      <c r="MLI129" s="1354"/>
      <c r="MLJ129" s="1354"/>
      <c r="MLK129" s="1354"/>
      <c r="MLL129" s="1354"/>
      <c r="MLM129" s="1354"/>
      <c r="MLN129" s="1354"/>
      <c r="MLO129" s="1354"/>
      <c r="MLP129" s="1354"/>
      <c r="MLQ129" s="1354"/>
      <c r="MLR129" s="1354"/>
      <c r="MLS129" s="1354"/>
      <c r="MLT129" s="1354"/>
      <c r="MLU129" s="1354"/>
      <c r="MLV129" s="1354"/>
      <c r="MLW129" s="1354"/>
      <c r="MLX129" s="1354"/>
      <c r="MLY129" s="1354"/>
      <c r="MLZ129" s="1354"/>
      <c r="MMA129" s="1354"/>
      <c r="MMB129" s="1354"/>
      <c r="MMC129" s="1354"/>
      <c r="MMD129" s="1354"/>
      <c r="MME129" s="1354"/>
      <c r="MMF129" s="1354"/>
      <c r="MMG129" s="1354"/>
      <c r="MMH129" s="1354"/>
      <c r="MMI129" s="1354"/>
      <c r="MMJ129" s="1354"/>
      <c r="MMK129" s="1354"/>
      <c r="MML129" s="1354"/>
      <c r="MMM129" s="1354"/>
      <c r="MMN129" s="1354"/>
      <c r="MMO129" s="1354"/>
      <c r="MMP129" s="1354"/>
      <c r="MMQ129" s="1354"/>
      <c r="MMR129" s="1354"/>
      <c r="MMS129" s="1354"/>
      <c r="MMT129" s="1354"/>
      <c r="MMU129" s="1354"/>
      <c r="MMV129" s="1354"/>
      <c r="MMW129" s="1354"/>
      <c r="MMX129" s="1354"/>
      <c r="MMY129" s="1354"/>
      <c r="MMZ129" s="1354"/>
      <c r="MNA129" s="1354"/>
      <c r="MNB129" s="1354"/>
      <c r="MNC129" s="1354"/>
      <c r="MND129" s="1354"/>
      <c r="MNE129" s="1354"/>
      <c r="MNF129" s="1354"/>
      <c r="MNG129" s="1354"/>
      <c r="MNH129" s="1354"/>
      <c r="MNI129" s="1354"/>
      <c r="MNJ129" s="1354"/>
      <c r="MNK129" s="1354"/>
      <c r="MNL129" s="1354"/>
      <c r="MNM129" s="1354"/>
      <c r="MNN129" s="1354"/>
      <c r="MNO129" s="1354"/>
      <c r="MNP129" s="1354"/>
      <c r="MNQ129" s="1354"/>
      <c r="MNR129" s="1354"/>
      <c r="MNS129" s="1354"/>
      <c r="MNT129" s="1354"/>
      <c r="MNU129" s="1354"/>
      <c r="MNV129" s="1354"/>
      <c r="MNW129" s="1354"/>
      <c r="MNX129" s="1354"/>
      <c r="MNY129" s="1354"/>
      <c r="MNZ129" s="1354"/>
      <c r="MOA129" s="1354"/>
      <c r="MOB129" s="1354"/>
      <c r="MOC129" s="1354"/>
      <c r="MOD129" s="1354"/>
      <c r="MOE129" s="1354"/>
      <c r="MOF129" s="1354"/>
      <c r="MOG129" s="1354"/>
      <c r="MOH129" s="1354"/>
      <c r="MOI129" s="1354"/>
      <c r="MOJ129" s="1354"/>
      <c r="MOK129" s="1354"/>
      <c r="MOL129" s="1354"/>
      <c r="MOM129" s="1354"/>
      <c r="MON129" s="1354"/>
      <c r="MOO129" s="1354"/>
      <c r="MOP129" s="1354"/>
      <c r="MOQ129" s="1354"/>
      <c r="MOR129" s="1354"/>
      <c r="MOS129" s="1354"/>
      <c r="MOT129" s="1354"/>
      <c r="MOU129" s="1354"/>
      <c r="MOV129" s="1354"/>
      <c r="MOW129" s="1354"/>
      <c r="MOX129" s="1354"/>
      <c r="MOY129" s="1354"/>
      <c r="MOZ129" s="1354"/>
      <c r="MPA129" s="1354"/>
      <c r="MPB129" s="1354"/>
      <c r="MPC129" s="1354"/>
      <c r="MPD129" s="1354"/>
      <c r="MPE129" s="1354"/>
      <c r="MPF129" s="1354"/>
      <c r="MPG129" s="1354"/>
      <c r="MPH129" s="1354"/>
      <c r="MPI129" s="1354"/>
      <c r="MPJ129" s="1354"/>
      <c r="MPK129" s="1354"/>
      <c r="MPL129" s="1354"/>
      <c r="MPM129" s="1354"/>
      <c r="MPN129" s="1354"/>
      <c r="MPO129" s="1354"/>
      <c r="MPP129" s="1354"/>
      <c r="MPQ129" s="1354"/>
      <c r="MPR129" s="1354"/>
      <c r="MPS129" s="1354"/>
      <c r="MPT129" s="1354"/>
      <c r="MPU129" s="1354"/>
      <c r="MPV129" s="1354"/>
      <c r="MPW129" s="1354"/>
      <c r="MPX129" s="1354"/>
      <c r="MPY129" s="1354"/>
      <c r="MPZ129" s="1354"/>
      <c r="MQA129" s="1354"/>
      <c r="MQB129" s="1354"/>
      <c r="MQC129" s="1354"/>
      <c r="MQD129" s="1354"/>
      <c r="MQE129" s="1354"/>
      <c r="MQF129" s="1354"/>
      <c r="MQG129" s="1354"/>
      <c r="MQH129" s="1354"/>
      <c r="MQI129" s="1354"/>
      <c r="MQJ129" s="1354"/>
      <c r="MQK129" s="1354"/>
      <c r="MQL129" s="1354"/>
      <c r="MQM129" s="1354"/>
      <c r="MQN129" s="1354"/>
      <c r="MQO129" s="1354"/>
      <c r="MQP129" s="1354"/>
      <c r="MQQ129" s="1354"/>
      <c r="MQR129" s="1354"/>
      <c r="MQS129" s="1354"/>
      <c r="MQT129" s="1354"/>
      <c r="MQU129" s="1354"/>
      <c r="MQV129" s="1354"/>
      <c r="MQW129" s="1354"/>
      <c r="MQX129" s="1354"/>
      <c r="MQY129" s="1354"/>
      <c r="MQZ129" s="1354"/>
      <c r="MRA129" s="1354"/>
      <c r="MRB129" s="1354"/>
      <c r="MRC129" s="1354"/>
      <c r="MRD129" s="1354"/>
      <c r="MRE129" s="1354"/>
      <c r="MRF129" s="1354"/>
      <c r="MRG129" s="1354"/>
      <c r="MRH129" s="1354"/>
      <c r="MRI129" s="1354"/>
      <c r="MRJ129" s="1354"/>
      <c r="MRK129" s="1354"/>
      <c r="MRL129" s="1354"/>
      <c r="MRM129" s="1354"/>
      <c r="MRN129" s="1354"/>
      <c r="MRO129" s="1354"/>
      <c r="MRP129" s="1354"/>
      <c r="MRQ129" s="1354"/>
      <c r="MRR129" s="1354"/>
      <c r="MRS129" s="1354"/>
      <c r="MRT129" s="1354"/>
      <c r="MRU129" s="1354"/>
      <c r="MRV129" s="1354"/>
      <c r="MRW129" s="1354"/>
      <c r="MRX129" s="1354"/>
      <c r="MRY129" s="1354"/>
      <c r="MRZ129" s="1354"/>
      <c r="MSA129" s="1354"/>
      <c r="MSB129" s="1354"/>
      <c r="MSC129" s="1354"/>
      <c r="MSD129" s="1354"/>
      <c r="MSE129" s="1354"/>
      <c r="MSF129" s="1354"/>
      <c r="MSG129" s="1354"/>
      <c r="MSH129" s="1354"/>
      <c r="MSI129" s="1354"/>
      <c r="MSJ129" s="1354"/>
      <c r="MSK129" s="1354"/>
      <c r="MSL129" s="1354"/>
      <c r="MSM129" s="1354"/>
      <c r="MSN129" s="1354"/>
      <c r="MSO129" s="1354"/>
      <c r="MSP129" s="1354"/>
      <c r="MSQ129" s="1354"/>
      <c r="MSR129" s="1354"/>
      <c r="MSS129" s="1354"/>
      <c r="MST129" s="1354"/>
      <c r="MSU129" s="1354"/>
      <c r="MSV129" s="1354"/>
      <c r="MSW129" s="1354"/>
      <c r="MSX129" s="1354"/>
      <c r="MSY129" s="1354"/>
      <c r="MSZ129" s="1354"/>
      <c r="MTA129" s="1354"/>
      <c r="MTB129" s="1354"/>
      <c r="MTC129" s="1354"/>
      <c r="MTD129" s="1354"/>
      <c r="MTE129" s="1354"/>
      <c r="MTF129" s="1354"/>
      <c r="MTG129" s="1354"/>
      <c r="MTH129" s="1354"/>
      <c r="MTI129" s="1354"/>
      <c r="MTJ129" s="1354"/>
      <c r="MTK129" s="1354"/>
      <c r="MTL129" s="1354"/>
      <c r="MTM129" s="1354"/>
      <c r="MTN129" s="1354"/>
      <c r="MTO129" s="1354"/>
      <c r="MTP129" s="1354"/>
      <c r="MTQ129" s="1354"/>
      <c r="MTR129" s="1354"/>
      <c r="MTS129" s="1354"/>
      <c r="MTT129" s="1354"/>
      <c r="MTU129" s="1354"/>
      <c r="MTV129" s="1354"/>
      <c r="MTW129" s="1354"/>
      <c r="MTX129" s="1354"/>
      <c r="MTY129" s="1354"/>
      <c r="MTZ129" s="1354"/>
      <c r="MUA129" s="1354"/>
      <c r="MUB129" s="1354"/>
      <c r="MUC129" s="1354"/>
      <c r="MUD129" s="1354"/>
      <c r="MUE129" s="1354"/>
      <c r="MUF129" s="1354"/>
      <c r="MUG129" s="1354"/>
      <c r="MUH129" s="1354"/>
      <c r="MUI129" s="1354"/>
      <c r="MUJ129" s="1354"/>
      <c r="MUK129" s="1354"/>
      <c r="MUL129" s="1354"/>
      <c r="MUM129" s="1354"/>
      <c r="MUN129" s="1354"/>
      <c r="MUO129" s="1354"/>
      <c r="MUP129" s="1354"/>
      <c r="MUQ129" s="1354"/>
      <c r="MUR129" s="1354"/>
      <c r="MUS129" s="1354"/>
      <c r="MUT129" s="1354"/>
      <c r="MUU129" s="1354"/>
      <c r="MUV129" s="1354"/>
      <c r="MUW129" s="1354"/>
      <c r="MUX129" s="1354"/>
      <c r="MUY129" s="1354"/>
      <c r="MUZ129" s="1354"/>
      <c r="MVA129" s="1354"/>
      <c r="MVB129" s="1354"/>
      <c r="MVC129" s="1354"/>
      <c r="MVD129" s="1354"/>
      <c r="MVE129" s="1354"/>
      <c r="MVF129" s="1354"/>
      <c r="MVG129" s="1354"/>
      <c r="MVH129" s="1354"/>
      <c r="MVI129" s="1354"/>
      <c r="MVJ129" s="1354"/>
      <c r="MVK129" s="1354"/>
      <c r="MVL129" s="1354"/>
      <c r="MVM129" s="1354"/>
      <c r="MVN129" s="1354"/>
      <c r="MVO129" s="1354"/>
      <c r="MVP129" s="1354"/>
      <c r="MVQ129" s="1354"/>
      <c r="MVR129" s="1354"/>
      <c r="MVS129" s="1354"/>
      <c r="MVT129" s="1354"/>
      <c r="MVU129" s="1354"/>
      <c r="MVV129" s="1354"/>
      <c r="MVW129" s="1354"/>
      <c r="MVX129" s="1354"/>
      <c r="MVY129" s="1354"/>
      <c r="MVZ129" s="1354"/>
      <c r="MWA129" s="1354"/>
      <c r="MWB129" s="1354"/>
      <c r="MWC129" s="1354"/>
      <c r="MWD129" s="1354"/>
      <c r="MWE129" s="1354"/>
      <c r="MWF129" s="1354"/>
      <c r="MWG129" s="1354"/>
      <c r="MWH129" s="1354"/>
      <c r="MWI129" s="1354"/>
      <c r="MWJ129" s="1354"/>
      <c r="MWK129" s="1354"/>
      <c r="MWL129" s="1354"/>
      <c r="MWM129" s="1354"/>
      <c r="MWN129" s="1354"/>
      <c r="MWO129" s="1354"/>
      <c r="MWP129" s="1354"/>
      <c r="MWQ129" s="1354"/>
      <c r="MWR129" s="1354"/>
      <c r="MWS129" s="1354"/>
      <c r="MWT129" s="1354"/>
      <c r="MWU129" s="1354"/>
      <c r="MWV129" s="1354"/>
      <c r="MWW129" s="1354"/>
      <c r="MWX129" s="1354"/>
      <c r="MWY129" s="1354"/>
      <c r="MWZ129" s="1354"/>
      <c r="MXA129" s="1354"/>
      <c r="MXB129" s="1354"/>
      <c r="MXC129" s="1354"/>
      <c r="MXD129" s="1354"/>
      <c r="MXE129" s="1354"/>
      <c r="MXF129" s="1354"/>
      <c r="MXG129" s="1354"/>
      <c r="MXH129" s="1354"/>
      <c r="MXI129" s="1354"/>
      <c r="MXJ129" s="1354"/>
      <c r="MXK129" s="1354"/>
      <c r="MXL129" s="1354"/>
      <c r="MXM129" s="1354"/>
      <c r="MXN129" s="1354"/>
      <c r="MXO129" s="1354"/>
      <c r="MXP129" s="1354"/>
      <c r="MXQ129" s="1354"/>
      <c r="MXR129" s="1354"/>
      <c r="MXS129" s="1354"/>
      <c r="MXT129" s="1354"/>
      <c r="MXU129" s="1354"/>
      <c r="MXV129" s="1354"/>
      <c r="MXW129" s="1354"/>
      <c r="MXX129" s="1354"/>
      <c r="MXY129" s="1354"/>
      <c r="MXZ129" s="1354"/>
      <c r="MYA129" s="1354"/>
      <c r="MYB129" s="1354"/>
      <c r="MYC129" s="1354"/>
      <c r="MYD129" s="1354"/>
      <c r="MYE129" s="1354"/>
      <c r="MYF129" s="1354"/>
      <c r="MYG129" s="1354"/>
      <c r="MYH129" s="1354"/>
      <c r="MYI129" s="1354"/>
      <c r="MYJ129" s="1354"/>
      <c r="MYK129" s="1354"/>
      <c r="MYL129" s="1354"/>
      <c r="MYM129" s="1354"/>
      <c r="MYN129" s="1354"/>
      <c r="MYO129" s="1354"/>
      <c r="MYP129" s="1354"/>
      <c r="MYQ129" s="1354"/>
      <c r="MYR129" s="1354"/>
      <c r="MYS129" s="1354"/>
      <c r="MYT129" s="1354"/>
      <c r="MYU129" s="1354"/>
      <c r="MYV129" s="1354"/>
      <c r="MYW129" s="1354"/>
      <c r="MYX129" s="1354"/>
      <c r="MYY129" s="1354"/>
      <c r="MYZ129" s="1354"/>
      <c r="MZA129" s="1354"/>
      <c r="MZB129" s="1354"/>
      <c r="MZC129" s="1354"/>
      <c r="MZD129" s="1354"/>
      <c r="MZE129" s="1354"/>
      <c r="MZF129" s="1354"/>
      <c r="MZG129" s="1354"/>
      <c r="MZH129" s="1354"/>
      <c r="MZI129" s="1354"/>
      <c r="MZJ129" s="1354"/>
      <c r="MZK129" s="1354"/>
      <c r="MZL129" s="1354"/>
      <c r="MZM129" s="1354"/>
      <c r="MZN129" s="1354"/>
      <c r="MZO129" s="1354"/>
      <c r="MZP129" s="1354"/>
      <c r="MZQ129" s="1354"/>
      <c r="MZR129" s="1354"/>
      <c r="MZS129" s="1354"/>
      <c r="MZT129" s="1354"/>
      <c r="MZU129" s="1354"/>
      <c r="MZV129" s="1354"/>
      <c r="MZW129" s="1354"/>
      <c r="MZX129" s="1354"/>
      <c r="MZY129" s="1354"/>
      <c r="MZZ129" s="1354"/>
      <c r="NAA129" s="1354"/>
      <c r="NAB129" s="1354"/>
      <c r="NAC129" s="1354"/>
      <c r="NAD129" s="1354"/>
      <c r="NAE129" s="1354"/>
      <c r="NAF129" s="1354"/>
      <c r="NAG129" s="1354"/>
      <c r="NAH129" s="1354"/>
      <c r="NAI129" s="1354"/>
      <c r="NAJ129" s="1354"/>
      <c r="NAK129" s="1354"/>
      <c r="NAL129" s="1354"/>
      <c r="NAM129" s="1354"/>
      <c r="NAN129" s="1354"/>
      <c r="NAO129" s="1354"/>
      <c r="NAP129" s="1354"/>
      <c r="NAQ129" s="1354"/>
      <c r="NAR129" s="1354"/>
      <c r="NAS129" s="1354"/>
      <c r="NAT129" s="1354"/>
      <c r="NAU129" s="1354"/>
      <c r="NAV129" s="1354"/>
      <c r="NAW129" s="1354"/>
      <c r="NAX129" s="1354"/>
      <c r="NAY129" s="1354"/>
      <c r="NAZ129" s="1354"/>
      <c r="NBA129" s="1354"/>
      <c r="NBB129" s="1354"/>
      <c r="NBC129" s="1354"/>
      <c r="NBD129" s="1354"/>
      <c r="NBE129" s="1354"/>
      <c r="NBF129" s="1354"/>
      <c r="NBG129" s="1354"/>
      <c r="NBH129" s="1354"/>
      <c r="NBI129" s="1354"/>
      <c r="NBJ129" s="1354"/>
      <c r="NBK129" s="1354"/>
      <c r="NBL129" s="1354"/>
      <c r="NBM129" s="1354"/>
      <c r="NBN129" s="1354"/>
      <c r="NBO129" s="1354"/>
      <c r="NBP129" s="1354"/>
      <c r="NBQ129" s="1354"/>
      <c r="NBR129" s="1354"/>
      <c r="NBS129" s="1354"/>
      <c r="NBT129" s="1354"/>
      <c r="NBU129" s="1354"/>
      <c r="NBV129" s="1354"/>
      <c r="NBW129" s="1354"/>
      <c r="NBX129" s="1354"/>
      <c r="NBY129" s="1354"/>
      <c r="NBZ129" s="1354"/>
      <c r="NCA129" s="1354"/>
      <c r="NCB129" s="1354"/>
      <c r="NCC129" s="1354"/>
      <c r="NCD129" s="1354"/>
      <c r="NCE129" s="1354"/>
      <c r="NCF129" s="1354"/>
      <c r="NCG129" s="1354"/>
      <c r="NCH129" s="1354"/>
      <c r="NCI129" s="1354"/>
      <c r="NCJ129" s="1354"/>
      <c r="NCK129" s="1354"/>
      <c r="NCL129" s="1354"/>
      <c r="NCM129" s="1354"/>
      <c r="NCN129" s="1354"/>
      <c r="NCO129" s="1354"/>
      <c r="NCP129" s="1354"/>
      <c r="NCQ129" s="1354"/>
      <c r="NCR129" s="1354"/>
      <c r="NCS129" s="1354"/>
      <c r="NCT129" s="1354"/>
      <c r="NCU129" s="1354"/>
      <c r="NCV129" s="1354"/>
      <c r="NCW129" s="1354"/>
      <c r="NCX129" s="1354"/>
      <c r="NCY129" s="1354"/>
      <c r="NCZ129" s="1354"/>
      <c r="NDA129" s="1354"/>
      <c r="NDB129" s="1354"/>
      <c r="NDC129" s="1354"/>
      <c r="NDD129" s="1354"/>
      <c r="NDE129" s="1354"/>
      <c r="NDF129" s="1354"/>
      <c r="NDG129" s="1354"/>
      <c r="NDH129" s="1354"/>
      <c r="NDI129" s="1354"/>
      <c r="NDJ129" s="1354"/>
      <c r="NDK129" s="1354"/>
      <c r="NDL129" s="1354"/>
      <c r="NDM129" s="1354"/>
      <c r="NDN129" s="1354"/>
      <c r="NDO129" s="1354"/>
      <c r="NDP129" s="1354"/>
      <c r="NDQ129" s="1354"/>
      <c r="NDR129" s="1354"/>
      <c r="NDS129" s="1354"/>
      <c r="NDT129" s="1354"/>
      <c r="NDU129" s="1354"/>
      <c r="NDV129" s="1354"/>
      <c r="NDW129" s="1354"/>
      <c r="NDX129" s="1354"/>
      <c r="NDY129" s="1354"/>
      <c r="NDZ129" s="1354"/>
      <c r="NEA129" s="1354"/>
      <c r="NEB129" s="1354"/>
      <c r="NEC129" s="1354"/>
      <c r="NED129" s="1354"/>
      <c r="NEE129" s="1354"/>
      <c r="NEF129" s="1354"/>
      <c r="NEG129" s="1354"/>
      <c r="NEH129" s="1354"/>
      <c r="NEI129" s="1354"/>
      <c r="NEJ129" s="1354"/>
      <c r="NEK129" s="1354"/>
      <c r="NEL129" s="1354"/>
      <c r="NEM129" s="1354"/>
      <c r="NEN129" s="1354"/>
      <c r="NEO129" s="1354"/>
      <c r="NEP129" s="1354"/>
      <c r="NEQ129" s="1354"/>
      <c r="NER129" s="1354"/>
      <c r="NES129" s="1354"/>
      <c r="NET129" s="1354"/>
      <c r="NEU129" s="1354"/>
      <c r="NEV129" s="1354"/>
      <c r="NEW129" s="1354"/>
      <c r="NEX129" s="1354"/>
      <c r="NEY129" s="1354"/>
      <c r="NEZ129" s="1354"/>
      <c r="NFA129" s="1354"/>
      <c r="NFB129" s="1354"/>
      <c r="NFC129" s="1354"/>
      <c r="NFD129" s="1354"/>
      <c r="NFE129" s="1354"/>
      <c r="NFF129" s="1354"/>
      <c r="NFG129" s="1354"/>
      <c r="NFH129" s="1354"/>
      <c r="NFI129" s="1354"/>
      <c r="NFJ129" s="1354"/>
      <c r="NFK129" s="1354"/>
      <c r="NFL129" s="1354"/>
      <c r="NFM129" s="1354"/>
      <c r="NFN129" s="1354"/>
      <c r="NFO129" s="1354"/>
      <c r="NFP129" s="1354"/>
      <c r="NFQ129" s="1354"/>
      <c r="NFR129" s="1354"/>
      <c r="NFS129" s="1354"/>
      <c r="NFT129" s="1354"/>
      <c r="NFU129" s="1354"/>
      <c r="NFV129" s="1354"/>
      <c r="NFW129" s="1354"/>
      <c r="NFX129" s="1354"/>
      <c r="NFY129" s="1354"/>
      <c r="NFZ129" s="1354"/>
      <c r="NGA129" s="1354"/>
      <c r="NGB129" s="1354"/>
      <c r="NGC129" s="1354"/>
      <c r="NGD129" s="1354"/>
      <c r="NGE129" s="1354"/>
      <c r="NGF129" s="1354"/>
      <c r="NGG129" s="1354"/>
      <c r="NGH129" s="1354"/>
      <c r="NGI129" s="1354"/>
      <c r="NGJ129" s="1354"/>
      <c r="NGK129" s="1354"/>
      <c r="NGL129" s="1354"/>
      <c r="NGM129" s="1354"/>
      <c r="NGN129" s="1354"/>
      <c r="NGO129" s="1354"/>
      <c r="NGP129" s="1354"/>
      <c r="NGQ129" s="1354"/>
      <c r="NGR129" s="1354"/>
      <c r="NGS129" s="1354"/>
      <c r="NGT129" s="1354"/>
      <c r="NGU129" s="1354"/>
      <c r="NGV129" s="1354"/>
      <c r="NGW129" s="1354"/>
      <c r="NGX129" s="1354"/>
      <c r="NGY129" s="1354"/>
      <c r="NGZ129" s="1354"/>
      <c r="NHA129" s="1354"/>
      <c r="NHB129" s="1354"/>
      <c r="NHC129" s="1354"/>
      <c r="NHD129" s="1354"/>
      <c r="NHE129" s="1354"/>
      <c r="NHF129" s="1354"/>
      <c r="NHG129" s="1354"/>
      <c r="NHH129" s="1354"/>
      <c r="NHI129" s="1354"/>
      <c r="NHJ129" s="1354"/>
      <c r="NHK129" s="1354"/>
      <c r="NHL129" s="1354"/>
      <c r="NHM129" s="1354"/>
      <c r="NHN129" s="1354"/>
      <c r="NHO129" s="1354"/>
      <c r="NHP129" s="1354"/>
      <c r="NHQ129" s="1354"/>
      <c r="NHR129" s="1354"/>
      <c r="NHS129" s="1354"/>
      <c r="NHT129" s="1354"/>
      <c r="NHU129" s="1354"/>
      <c r="NHV129" s="1354"/>
      <c r="NHW129" s="1354"/>
      <c r="NHX129" s="1354"/>
      <c r="NHY129" s="1354"/>
      <c r="NHZ129" s="1354"/>
      <c r="NIA129" s="1354"/>
      <c r="NIB129" s="1354"/>
      <c r="NIC129" s="1354"/>
      <c r="NID129" s="1354"/>
      <c r="NIE129" s="1354"/>
      <c r="NIF129" s="1354"/>
      <c r="NIG129" s="1354"/>
      <c r="NIH129" s="1354"/>
      <c r="NII129" s="1354"/>
      <c r="NIJ129" s="1354"/>
      <c r="NIK129" s="1354"/>
      <c r="NIL129" s="1354"/>
      <c r="NIM129" s="1354"/>
      <c r="NIN129" s="1354"/>
      <c r="NIO129" s="1354"/>
      <c r="NIP129" s="1354"/>
      <c r="NIQ129" s="1354"/>
      <c r="NIR129" s="1354"/>
      <c r="NIS129" s="1354"/>
      <c r="NIT129" s="1354"/>
      <c r="NIU129" s="1354"/>
      <c r="NIV129" s="1354"/>
      <c r="NIW129" s="1354"/>
      <c r="NIX129" s="1354"/>
      <c r="NIY129" s="1354"/>
      <c r="NIZ129" s="1354"/>
      <c r="NJA129" s="1354"/>
      <c r="NJB129" s="1354"/>
      <c r="NJC129" s="1354"/>
      <c r="NJD129" s="1354"/>
      <c r="NJE129" s="1354"/>
      <c r="NJF129" s="1354"/>
      <c r="NJG129" s="1354"/>
      <c r="NJH129" s="1354"/>
      <c r="NJI129" s="1354"/>
      <c r="NJJ129" s="1354"/>
      <c r="NJK129" s="1354"/>
      <c r="NJL129" s="1354"/>
      <c r="NJM129" s="1354"/>
      <c r="NJN129" s="1354"/>
      <c r="NJO129" s="1354"/>
      <c r="NJP129" s="1354"/>
      <c r="NJQ129" s="1354"/>
      <c r="NJR129" s="1354"/>
      <c r="NJS129" s="1354"/>
      <c r="NJT129" s="1354"/>
      <c r="NJU129" s="1354"/>
      <c r="NJV129" s="1354"/>
      <c r="NJW129" s="1354"/>
      <c r="NJX129" s="1354"/>
      <c r="NJY129" s="1354"/>
      <c r="NJZ129" s="1354"/>
      <c r="NKA129" s="1354"/>
      <c r="NKB129" s="1354"/>
      <c r="NKC129" s="1354"/>
      <c r="NKD129" s="1354"/>
      <c r="NKE129" s="1354"/>
      <c r="NKF129" s="1354"/>
      <c r="NKG129" s="1354"/>
      <c r="NKH129" s="1354"/>
      <c r="NKI129" s="1354"/>
      <c r="NKJ129" s="1354"/>
      <c r="NKK129" s="1354"/>
      <c r="NKL129" s="1354"/>
      <c r="NKM129" s="1354"/>
      <c r="NKN129" s="1354"/>
      <c r="NKO129" s="1354"/>
      <c r="NKP129" s="1354"/>
      <c r="NKQ129" s="1354"/>
      <c r="NKR129" s="1354"/>
      <c r="NKS129" s="1354"/>
      <c r="NKT129" s="1354"/>
      <c r="NKU129" s="1354"/>
      <c r="NKV129" s="1354"/>
      <c r="NKW129" s="1354"/>
      <c r="NKX129" s="1354"/>
      <c r="NKY129" s="1354"/>
      <c r="NKZ129" s="1354"/>
      <c r="NLA129" s="1354"/>
      <c r="NLB129" s="1354"/>
      <c r="NLC129" s="1354"/>
      <c r="NLD129" s="1354"/>
      <c r="NLE129" s="1354"/>
      <c r="NLF129" s="1354"/>
      <c r="NLG129" s="1354"/>
      <c r="NLH129" s="1354"/>
      <c r="NLI129" s="1354"/>
      <c r="NLJ129" s="1354"/>
      <c r="NLK129" s="1354"/>
      <c r="NLL129" s="1354"/>
      <c r="NLM129" s="1354"/>
      <c r="NLN129" s="1354"/>
      <c r="NLO129" s="1354"/>
      <c r="NLP129" s="1354"/>
      <c r="NLQ129" s="1354"/>
      <c r="NLR129" s="1354"/>
      <c r="NLS129" s="1354"/>
      <c r="NLT129" s="1354"/>
      <c r="NLU129" s="1354"/>
      <c r="NLV129" s="1354"/>
      <c r="NLW129" s="1354"/>
      <c r="NLX129" s="1354"/>
      <c r="NLY129" s="1354"/>
      <c r="NLZ129" s="1354"/>
      <c r="NMA129" s="1354"/>
      <c r="NMB129" s="1354"/>
      <c r="NMC129" s="1354"/>
      <c r="NMD129" s="1354"/>
      <c r="NME129" s="1354"/>
      <c r="NMF129" s="1354"/>
      <c r="NMG129" s="1354"/>
      <c r="NMH129" s="1354"/>
      <c r="NMI129" s="1354"/>
      <c r="NMJ129" s="1354"/>
      <c r="NMK129" s="1354"/>
      <c r="NML129" s="1354"/>
      <c r="NMM129" s="1354"/>
      <c r="NMN129" s="1354"/>
      <c r="NMO129" s="1354"/>
      <c r="NMP129" s="1354"/>
      <c r="NMQ129" s="1354"/>
      <c r="NMR129" s="1354"/>
      <c r="NMS129" s="1354"/>
      <c r="NMT129" s="1354"/>
      <c r="NMU129" s="1354"/>
      <c r="NMV129" s="1354"/>
      <c r="NMW129" s="1354"/>
      <c r="NMX129" s="1354"/>
      <c r="NMY129" s="1354"/>
      <c r="NMZ129" s="1354"/>
      <c r="NNA129" s="1354"/>
      <c r="NNB129" s="1354"/>
      <c r="NNC129" s="1354"/>
      <c r="NND129" s="1354"/>
      <c r="NNE129" s="1354"/>
      <c r="NNF129" s="1354"/>
      <c r="NNG129" s="1354"/>
      <c r="NNH129" s="1354"/>
      <c r="NNI129" s="1354"/>
      <c r="NNJ129" s="1354"/>
      <c r="NNK129" s="1354"/>
      <c r="NNL129" s="1354"/>
      <c r="NNM129" s="1354"/>
      <c r="NNN129" s="1354"/>
      <c r="NNO129" s="1354"/>
      <c r="NNP129" s="1354"/>
      <c r="NNQ129" s="1354"/>
      <c r="NNR129" s="1354"/>
      <c r="NNS129" s="1354"/>
      <c r="NNT129" s="1354"/>
      <c r="NNU129" s="1354"/>
      <c r="NNV129" s="1354"/>
      <c r="NNW129" s="1354"/>
      <c r="NNX129" s="1354"/>
      <c r="NNY129" s="1354"/>
      <c r="NNZ129" s="1354"/>
      <c r="NOA129" s="1354"/>
      <c r="NOB129" s="1354"/>
      <c r="NOC129" s="1354"/>
      <c r="NOD129" s="1354"/>
      <c r="NOE129" s="1354"/>
      <c r="NOF129" s="1354"/>
      <c r="NOG129" s="1354"/>
      <c r="NOH129" s="1354"/>
      <c r="NOI129" s="1354"/>
      <c r="NOJ129" s="1354"/>
      <c r="NOK129" s="1354"/>
      <c r="NOL129" s="1354"/>
      <c r="NOM129" s="1354"/>
      <c r="NON129" s="1354"/>
      <c r="NOO129" s="1354"/>
      <c r="NOP129" s="1354"/>
      <c r="NOQ129" s="1354"/>
      <c r="NOR129" s="1354"/>
      <c r="NOS129" s="1354"/>
      <c r="NOT129" s="1354"/>
      <c r="NOU129" s="1354"/>
      <c r="NOV129" s="1354"/>
      <c r="NOW129" s="1354"/>
      <c r="NOX129" s="1354"/>
      <c r="NOY129" s="1354"/>
      <c r="NOZ129" s="1354"/>
      <c r="NPA129" s="1354"/>
      <c r="NPB129" s="1354"/>
      <c r="NPC129" s="1354"/>
      <c r="NPD129" s="1354"/>
      <c r="NPE129" s="1354"/>
      <c r="NPF129" s="1354"/>
      <c r="NPG129" s="1354"/>
      <c r="NPH129" s="1354"/>
      <c r="NPI129" s="1354"/>
      <c r="NPJ129" s="1354"/>
      <c r="NPK129" s="1354"/>
      <c r="NPL129" s="1354"/>
      <c r="NPM129" s="1354"/>
      <c r="NPN129" s="1354"/>
      <c r="NPO129" s="1354"/>
      <c r="NPP129" s="1354"/>
      <c r="NPQ129" s="1354"/>
      <c r="NPR129" s="1354"/>
      <c r="NPS129" s="1354"/>
      <c r="NPT129" s="1354"/>
      <c r="NPU129" s="1354"/>
      <c r="NPV129" s="1354"/>
      <c r="NPW129" s="1354"/>
      <c r="NPX129" s="1354"/>
      <c r="NPY129" s="1354"/>
      <c r="NPZ129" s="1354"/>
      <c r="NQA129" s="1354"/>
      <c r="NQB129" s="1354"/>
      <c r="NQC129" s="1354"/>
      <c r="NQD129" s="1354"/>
      <c r="NQE129" s="1354"/>
      <c r="NQF129" s="1354"/>
      <c r="NQG129" s="1354"/>
      <c r="NQH129" s="1354"/>
      <c r="NQI129" s="1354"/>
      <c r="NQJ129" s="1354"/>
      <c r="NQK129" s="1354"/>
      <c r="NQL129" s="1354"/>
      <c r="NQM129" s="1354"/>
      <c r="NQN129" s="1354"/>
      <c r="NQO129" s="1354"/>
      <c r="NQP129" s="1354"/>
      <c r="NQQ129" s="1354"/>
      <c r="NQR129" s="1354"/>
      <c r="NQS129" s="1354"/>
      <c r="NQT129" s="1354"/>
      <c r="NQU129" s="1354"/>
      <c r="NQV129" s="1354"/>
      <c r="NQW129" s="1354"/>
      <c r="NQX129" s="1354"/>
      <c r="NQY129" s="1354"/>
      <c r="NQZ129" s="1354"/>
      <c r="NRA129" s="1354"/>
      <c r="NRB129" s="1354"/>
      <c r="NRC129" s="1354"/>
      <c r="NRD129" s="1354"/>
      <c r="NRE129" s="1354"/>
      <c r="NRF129" s="1354"/>
      <c r="NRG129" s="1354"/>
      <c r="NRH129" s="1354"/>
      <c r="NRI129" s="1354"/>
      <c r="NRJ129" s="1354"/>
      <c r="NRK129" s="1354"/>
      <c r="NRL129" s="1354"/>
      <c r="NRM129" s="1354"/>
      <c r="NRN129" s="1354"/>
      <c r="NRO129" s="1354"/>
      <c r="NRP129" s="1354"/>
      <c r="NRQ129" s="1354"/>
      <c r="NRR129" s="1354"/>
      <c r="NRS129" s="1354"/>
      <c r="NRT129" s="1354"/>
      <c r="NRU129" s="1354"/>
      <c r="NRV129" s="1354"/>
      <c r="NRW129" s="1354"/>
      <c r="NRX129" s="1354"/>
      <c r="NRY129" s="1354"/>
      <c r="NRZ129" s="1354"/>
      <c r="NSA129" s="1354"/>
      <c r="NSB129" s="1354"/>
      <c r="NSC129" s="1354"/>
      <c r="NSD129" s="1354"/>
      <c r="NSE129" s="1354"/>
      <c r="NSF129" s="1354"/>
      <c r="NSG129" s="1354"/>
      <c r="NSH129" s="1354"/>
      <c r="NSI129" s="1354"/>
      <c r="NSJ129" s="1354"/>
      <c r="NSK129" s="1354"/>
      <c r="NSL129" s="1354"/>
      <c r="NSM129" s="1354"/>
      <c r="NSN129" s="1354"/>
      <c r="NSO129" s="1354"/>
      <c r="NSP129" s="1354"/>
      <c r="NSQ129" s="1354"/>
      <c r="NSR129" s="1354"/>
      <c r="NSS129" s="1354"/>
      <c r="NST129" s="1354"/>
      <c r="NSU129" s="1354"/>
      <c r="NSV129" s="1354"/>
      <c r="NSW129" s="1354"/>
      <c r="NSX129" s="1354"/>
      <c r="NSY129" s="1354"/>
      <c r="NSZ129" s="1354"/>
      <c r="NTA129" s="1354"/>
      <c r="NTB129" s="1354"/>
      <c r="NTC129" s="1354"/>
      <c r="NTD129" s="1354"/>
      <c r="NTE129" s="1354"/>
      <c r="NTF129" s="1354"/>
      <c r="NTG129" s="1354"/>
      <c r="NTH129" s="1354"/>
      <c r="NTI129" s="1354"/>
      <c r="NTJ129" s="1354"/>
      <c r="NTK129" s="1354"/>
      <c r="NTL129" s="1354"/>
      <c r="NTM129" s="1354"/>
      <c r="NTN129" s="1354"/>
      <c r="NTO129" s="1354"/>
      <c r="NTP129" s="1354"/>
      <c r="NTQ129" s="1354"/>
      <c r="NTR129" s="1354"/>
      <c r="NTS129" s="1354"/>
      <c r="NTT129" s="1354"/>
      <c r="NTU129" s="1354"/>
      <c r="NTV129" s="1354"/>
      <c r="NTW129" s="1354"/>
      <c r="NTX129" s="1354"/>
      <c r="NTY129" s="1354"/>
      <c r="NTZ129" s="1354"/>
      <c r="NUA129" s="1354"/>
      <c r="NUB129" s="1354"/>
      <c r="NUC129" s="1354"/>
      <c r="NUD129" s="1354"/>
      <c r="NUE129" s="1354"/>
      <c r="NUF129" s="1354"/>
      <c r="NUG129" s="1354"/>
      <c r="NUH129" s="1354"/>
      <c r="NUI129" s="1354"/>
      <c r="NUJ129" s="1354"/>
      <c r="NUK129" s="1354"/>
      <c r="NUL129" s="1354"/>
      <c r="NUM129" s="1354"/>
      <c r="NUN129" s="1354"/>
      <c r="NUO129" s="1354"/>
      <c r="NUP129" s="1354"/>
      <c r="NUQ129" s="1354"/>
      <c r="NUR129" s="1354"/>
      <c r="NUS129" s="1354"/>
      <c r="NUT129" s="1354"/>
      <c r="NUU129" s="1354"/>
      <c r="NUV129" s="1354"/>
      <c r="NUW129" s="1354"/>
      <c r="NUX129" s="1354"/>
      <c r="NUY129" s="1354"/>
      <c r="NUZ129" s="1354"/>
      <c r="NVA129" s="1354"/>
      <c r="NVB129" s="1354"/>
      <c r="NVC129" s="1354"/>
      <c r="NVD129" s="1354"/>
      <c r="NVE129" s="1354"/>
      <c r="NVF129" s="1354"/>
      <c r="NVG129" s="1354"/>
      <c r="NVH129" s="1354"/>
      <c r="NVI129" s="1354"/>
      <c r="NVJ129" s="1354"/>
      <c r="NVK129" s="1354"/>
      <c r="NVL129" s="1354"/>
      <c r="NVM129" s="1354"/>
      <c r="NVN129" s="1354"/>
      <c r="NVO129" s="1354"/>
      <c r="NVP129" s="1354"/>
      <c r="NVQ129" s="1354"/>
      <c r="NVR129" s="1354"/>
      <c r="NVS129" s="1354"/>
      <c r="NVT129" s="1354"/>
      <c r="NVU129" s="1354"/>
      <c r="NVV129" s="1354"/>
      <c r="NVW129" s="1354"/>
      <c r="NVX129" s="1354"/>
      <c r="NVY129" s="1354"/>
      <c r="NVZ129" s="1354"/>
      <c r="NWA129" s="1354"/>
      <c r="NWB129" s="1354"/>
      <c r="NWC129" s="1354"/>
      <c r="NWD129" s="1354"/>
      <c r="NWE129" s="1354"/>
      <c r="NWF129" s="1354"/>
      <c r="NWG129" s="1354"/>
      <c r="NWH129" s="1354"/>
      <c r="NWI129" s="1354"/>
      <c r="NWJ129" s="1354"/>
      <c r="NWK129" s="1354"/>
      <c r="NWL129" s="1354"/>
      <c r="NWM129" s="1354"/>
      <c r="NWN129" s="1354"/>
      <c r="NWO129" s="1354"/>
      <c r="NWP129" s="1354"/>
      <c r="NWQ129" s="1354"/>
      <c r="NWR129" s="1354"/>
      <c r="NWS129" s="1354"/>
      <c r="NWT129" s="1354"/>
      <c r="NWU129" s="1354"/>
      <c r="NWV129" s="1354"/>
      <c r="NWW129" s="1354"/>
      <c r="NWX129" s="1354"/>
      <c r="NWY129" s="1354"/>
      <c r="NWZ129" s="1354"/>
      <c r="NXA129" s="1354"/>
      <c r="NXB129" s="1354"/>
      <c r="NXC129" s="1354"/>
      <c r="NXD129" s="1354"/>
      <c r="NXE129" s="1354"/>
      <c r="NXF129" s="1354"/>
      <c r="NXG129" s="1354"/>
      <c r="NXH129" s="1354"/>
      <c r="NXI129" s="1354"/>
      <c r="NXJ129" s="1354"/>
      <c r="NXK129" s="1354"/>
      <c r="NXL129" s="1354"/>
      <c r="NXM129" s="1354"/>
      <c r="NXN129" s="1354"/>
      <c r="NXO129" s="1354"/>
      <c r="NXP129" s="1354"/>
      <c r="NXQ129" s="1354"/>
      <c r="NXR129" s="1354"/>
      <c r="NXS129" s="1354"/>
      <c r="NXT129" s="1354"/>
      <c r="NXU129" s="1354"/>
      <c r="NXV129" s="1354"/>
      <c r="NXW129" s="1354"/>
      <c r="NXX129" s="1354"/>
      <c r="NXY129" s="1354"/>
      <c r="NXZ129" s="1354"/>
      <c r="NYA129" s="1354"/>
      <c r="NYB129" s="1354"/>
      <c r="NYC129" s="1354"/>
      <c r="NYD129" s="1354"/>
      <c r="NYE129" s="1354"/>
      <c r="NYF129" s="1354"/>
      <c r="NYG129" s="1354"/>
      <c r="NYH129" s="1354"/>
      <c r="NYI129" s="1354"/>
      <c r="NYJ129" s="1354"/>
      <c r="NYK129" s="1354"/>
      <c r="NYL129" s="1354"/>
      <c r="NYM129" s="1354"/>
      <c r="NYN129" s="1354"/>
      <c r="NYO129" s="1354"/>
      <c r="NYP129" s="1354"/>
      <c r="NYQ129" s="1354"/>
      <c r="NYR129" s="1354"/>
      <c r="NYS129" s="1354"/>
      <c r="NYT129" s="1354"/>
      <c r="NYU129" s="1354"/>
      <c r="NYV129" s="1354"/>
      <c r="NYW129" s="1354"/>
      <c r="NYX129" s="1354"/>
      <c r="NYY129" s="1354"/>
      <c r="NYZ129" s="1354"/>
      <c r="NZA129" s="1354"/>
      <c r="NZB129" s="1354"/>
      <c r="NZC129" s="1354"/>
      <c r="NZD129" s="1354"/>
      <c r="NZE129" s="1354"/>
      <c r="NZF129" s="1354"/>
      <c r="NZG129" s="1354"/>
      <c r="NZH129" s="1354"/>
      <c r="NZI129" s="1354"/>
      <c r="NZJ129" s="1354"/>
      <c r="NZK129" s="1354"/>
      <c r="NZL129" s="1354"/>
      <c r="NZM129" s="1354"/>
      <c r="NZN129" s="1354"/>
      <c r="NZO129" s="1354"/>
      <c r="NZP129" s="1354"/>
      <c r="NZQ129" s="1354"/>
      <c r="NZR129" s="1354"/>
      <c r="NZS129" s="1354"/>
      <c r="NZT129" s="1354"/>
      <c r="NZU129" s="1354"/>
      <c r="NZV129" s="1354"/>
      <c r="NZW129" s="1354"/>
      <c r="NZX129" s="1354"/>
      <c r="NZY129" s="1354"/>
      <c r="NZZ129" s="1354"/>
      <c r="OAA129" s="1354"/>
      <c r="OAB129" s="1354"/>
      <c r="OAC129" s="1354"/>
      <c r="OAD129" s="1354"/>
      <c r="OAE129" s="1354"/>
      <c r="OAF129" s="1354"/>
      <c r="OAG129" s="1354"/>
      <c r="OAH129" s="1354"/>
      <c r="OAI129" s="1354"/>
      <c r="OAJ129" s="1354"/>
      <c r="OAK129" s="1354"/>
      <c r="OAL129" s="1354"/>
      <c r="OAM129" s="1354"/>
      <c r="OAN129" s="1354"/>
      <c r="OAO129" s="1354"/>
      <c r="OAP129" s="1354"/>
      <c r="OAQ129" s="1354"/>
      <c r="OAR129" s="1354"/>
      <c r="OAS129" s="1354"/>
      <c r="OAT129" s="1354"/>
      <c r="OAU129" s="1354"/>
      <c r="OAV129" s="1354"/>
      <c r="OAW129" s="1354"/>
      <c r="OAX129" s="1354"/>
      <c r="OAY129" s="1354"/>
      <c r="OAZ129" s="1354"/>
      <c r="OBA129" s="1354"/>
      <c r="OBB129" s="1354"/>
      <c r="OBC129" s="1354"/>
      <c r="OBD129" s="1354"/>
      <c r="OBE129" s="1354"/>
      <c r="OBF129" s="1354"/>
      <c r="OBG129" s="1354"/>
      <c r="OBH129" s="1354"/>
      <c r="OBI129" s="1354"/>
      <c r="OBJ129" s="1354"/>
      <c r="OBK129" s="1354"/>
      <c r="OBL129" s="1354"/>
      <c r="OBM129" s="1354"/>
      <c r="OBN129" s="1354"/>
      <c r="OBO129" s="1354"/>
      <c r="OBP129" s="1354"/>
      <c r="OBQ129" s="1354"/>
      <c r="OBR129" s="1354"/>
      <c r="OBS129" s="1354"/>
      <c r="OBT129" s="1354"/>
      <c r="OBU129" s="1354"/>
      <c r="OBV129" s="1354"/>
      <c r="OBW129" s="1354"/>
      <c r="OBX129" s="1354"/>
      <c r="OBY129" s="1354"/>
      <c r="OBZ129" s="1354"/>
      <c r="OCA129" s="1354"/>
      <c r="OCB129" s="1354"/>
      <c r="OCC129" s="1354"/>
      <c r="OCD129" s="1354"/>
      <c r="OCE129" s="1354"/>
      <c r="OCF129" s="1354"/>
      <c r="OCG129" s="1354"/>
      <c r="OCH129" s="1354"/>
      <c r="OCI129" s="1354"/>
      <c r="OCJ129" s="1354"/>
      <c r="OCK129" s="1354"/>
      <c r="OCL129" s="1354"/>
      <c r="OCM129" s="1354"/>
      <c r="OCN129" s="1354"/>
      <c r="OCO129" s="1354"/>
      <c r="OCP129" s="1354"/>
      <c r="OCQ129" s="1354"/>
      <c r="OCR129" s="1354"/>
      <c r="OCS129" s="1354"/>
      <c r="OCT129" s="1354"/>
      <c r="OCU129" s="1354"/>
      <c r="OCV129" s="1354"/>
      <c r="OCW129" s="1354"/>
      <c r="OCX129" s="1354"/>
      <c r="OCY129" s="1354"/>
      <c r="OCZ129" s="1354"/>
      <c r="ODA129" s="1354"/>
      <c r="ODB129" s="1354"/>
      <c r="ODC129" s="1354"/>
      <c r="ODD129" s="1354"/>
      <c r="ODE129" s="1354"/>
      <c r="ODF129" s="1354"/>
      <c r="ODG129" s="1354"/>
      <c r="ODH129" s="1354"/>
      <c r="ODI129" s="1354"/>
      <c r="ODJ129" s="1354"/>
      <c r="ODK129" s="1354"/>
      <c r="ODL129" s="1354"/>
      <c r="ODM129" s="1354"/>
      <c r="ODN129" s="1354"/>
      <c r="ODO129" s="1354"/>
      <c r="ODP129" s="1354"/>
      <c r="ODQ129" s="1354"/>
      <c r="ODR129" s="1354"/>
      <c r="ODS129" s="1354"/>
      <c r="ODT129" s="1354"/>
      <c r="ODU129" s="1354"/>
      <c r="ODV129" s="1354"/>
      <c r="ODW129" s="1354"/>
      <c r="ODX129" s="1354"/>
      <c r="ODY129" s="1354"/>
      <c r="ODZ129" s="1354"/>
      <c r="OEA129" s="1354"/>
      <c r="OEB129" s="1354"/>
      <c r="OEC129" s="1354"/>
      <c r="OED129" s="1354"/>
      <c r="OEE129" s="1354"/>
      <c r="OEF129" s="1354"/>
      <c r="OEG129" s="1354"/>
      <c r="OEH129" s="1354"/>
      <c r="OEI129" s="1354"/>
      <c r="OEJ129" s="1354"/>
      <c r="OEK129" s="1354"/>
      <c r="OEL129" s="1354"/>
      <c r="OEM129" s="1354"/>
      <c r="OEN129" s="1354"/>
      <c r="OEO129" s="1354"/>
      <c r="OEP129" s="1354"/>
      <c r="OEQ129" s="1354"/>
      <c r="OER129" s="1354"/>
      <c r="OES129" s="1354"/>
      <c r="OET129" s="1354"/>
      <c r="OEU129" s="1354"/>
      <c r="OEV129" s="1354"/>
      <c r="OEW129" s="1354"/>
      <c r="OEX129" s="1354"/>
      <c r="OEY129" s="1354"/>
      <c r="OEZ129" s="1354"/>
      <c r="OFA129" s="1354"/>
      <c r="OFB129" s="1354"/>
      <c r="OFC129" s="1354"/>
      <c r="OFD129" s="1354"/>
      <c r="OFE129" s="1354"/>
      <c r="OFF129" s="1354"/>
      <c r="OFG129" s="1354"/>
      <c r="OFH129" s="1354"/>
      <c r="OFI129" s="1354"/>
      <c r="OFJ129" s="1354"/>
      <c r="OFK129" s="1354"/>
      <c r="OFL129" s="1354"/>
      <c r="OFM129" s="1354"/>
      <c r="OFN129" s="1354"/>
      <c r="OFO129" s="1354"/>
      <c r="OFP129" s="1354"/>
      <c r="OFQ129" s="1354"/>
      <c r="OFR129" s="1354"/>
      <c r="OFS129" s="1354"/>
      <c r="OFT129" s="1354"/>
      <c r="OFU129" s="1354"/>
      <c r="OFV129" s="1354"/>
      <c r="OFW129" s="1354"/>
      <c r="OFX129" s="1354"/>
      <c r="OFY129" s="1354"/>
      <c r="OFZ129" s="1354"/>
      <c r="OGA129" s="1354"/>
      <c r="OGB129" s="1354"/>
      <c r="OGC129" s="1354"/>
      <c r="OGD129" s="1354"/>
      <c r="OGE129" s="1354"/>
      <c r="OGF129" s="1354"/>
      <c r="OGG129" s="1354"/>
      <c r="OGH129" s="1354"/>
      <c r="OGI129" s="1354"/>
      <c r="OGJ129" s="1354"/>
      <c r="OGK129" s="1354"/>
      <c r="OGL129" s="1354"/>
      <c r="OGM129" s="1354"/>
      <c r="OGN129" s="1354"/>
      <c r="OGO129" s="1354"/>
      <c r="OGP129" s="1354"/>
      <c r="OGQ129" s="1354"/>
      <c r="OGR129" s="1354"/>
      <c r="OGS129" s="1354"/>
      <c r="OGT129" s="1354"/>
      <c r="OGU129" s="1354"/>
      <c r="OGV129" s="1354"/>
      <c r="OGW129" s="1354"/>
      <c r="OGX129" s="1354"/>
      <c r="OGY129" s="1354"/>
      <c r="OGZ129" s="1354"/>
      <c r="OHA129" s="1354"/>
      <c r="OHB129" s="1354"/>
      <c r="OHC129" s="1354"/>
      <c r="OHD129" s="1354"/>
      <c r="OHE129" s="1354"/>
      <c r="OHF129" s="1354"/>
      <c r="OHG129" s="1354"/>
      <c r="OHH129" s="1354"/>
      <c r="OHI129" s="1354"/>
      <c r="OHJ129" s="1354"/>
      <c r="OHK129" s="1354"/>
      <c r="OHL129" s="1354"/>
      <c r="OHM129" s="1354"/>
      <c r="OHN129" s="1354"/>
      <c r="OHO129" s="1354"/>
      <c r="OHP129" s="1354"/>
      <c r="OHQ129" s="1354"/>
      <c r="OHR129" s="1354"/>
      <c r="OHS129" s="1354"/>
      <c r="OHT129" s="1354"/>
      <c r="OHU129" s="1354"/>
      <c r="OHV129" s="1354"/>
      <c r="OHW129" s="1354"/>
      <c r="OHX129" s="1354"/>
      <c r="OHY129" s="1354"/>
      <c r="OHZ129" s="1354"/>
      <c r="OIA129" s="1354"/>
      <c r="OIB129" s="1354"/>
      <c r="OIC129" s="1354"/>
      <c r="OID129" s="1354"/>
      <c r="OIE129" s="1354"/>
      <c r="OIF129" s="1354"/>
      <c r="OIG129" s="1354"/>
      <c r="OIH129" s="1354"/>
      <c r="OII129" s="1354"/>
      <c r="OIJ129" s="1354"/>
      <c r="OIK129" s="1354"/>
      <c r="OIL129" s="1354"/>
      <c r="OIM129" s="1354"/>
      <c r="OIN129" s="1354"/>
      <c r="OIO129" s="1354"/>
      <c r="OIP129" s="1354"/>
      <c r="OIQ129" s="1354"/>
      <c r="OIR129" s="1354"/>
      <c r="OIS129" s="1354"/>
      <c r="OIT129" s="1354"/>
      <c r="OIU129" s="1354"/>
      <c r="OIV129" s="1354"/>
      <c r="OIW129" s="1354"/>
      <c r="OIX129" s="1354"/>
      <c r="OIY129" s="1354"/>
      <c r="OIZ129" s="1354"/>
      <c r="OJA129" s="1354"/>
      <c r="OJB129" s="1354"/>
      <c r="OJC129" s="1354"/>
      <c r="OJD129" s="1354"/>
      <c r="OJE129" s="1354"/>
      <c r="OJF129" s="1354"/>
      <c r="OJG129" s="1354"/>
      <c r="OJH129" s="1354"/>
      <c r="OJI129" s="1354"/>
      <c r="OJJ129" s="1354"/>
      <c r="OJK129" s="1354"/>
      <c r="OJL129" s="1354"/>
      <c r="OJM129" s="1354"/>
      <c r="OJN129" s="1354"/>
      <c r="OJO129" s="1354"/>
      <c r="OJP129" s="1354"/>
      <c r="OJQ129" s="1354"/>
      <c r="OJR129" s="1354"/>
      <c r="OJS129" s="1354"/>
      <c r="OJT129" s="1354"/>
      <c r="OJU129" s="1354"/>
      <c r="OJV129" s="1354"/>
      <c r="OJW129" s="1354"/>
      <c r="OJX129" s="1354"/>
      <c r="OJY129" s="1354"/>
      <c r="OJZ129" s="1354"/>
      <c r="OKA129" s="1354"/>
      <c r="OKB129" s="1354"/>
      <c r="OKC129" s="1354"/>
      <c r="OKD129" s="1354"/>
      <c r="OKE129" s="1354"/>
      <c r="OKF129" s="1354"/>
      <c r="OKG129" s="1354"/>
      <c r="OKH129" s="1354"/>
      <c r="OKI129" s="1354"/>
      <c r="OKJ129" s="1354"/>
      <c r="OKK129" s="1354"/>
      <c r="OKL129" s="1354"/>
      <c r="OKM129" s="1354"/>
      <c r="OKN129" s="1354"/>
      <c r="OKO129" s="1354"/>
      <c r="OKP129" s="1354"/>
      <c r="OKQ129" s="1354"/>
      <c r="OKR129" s="1354"/>
      <c r="OKS129" s="1354"/>
      <c r="OKT129" s="1354"/>
      <c r="OKU129" s="1354"/>
      <c r="OKV129" s="1354"/>
      <c r="OKW129" s="1354"/>
      <c r="OKX129" s="1354"/>
      <c r="OKY129" s="1354"/>
      <c r="OKZ129" s="1354"/>
      <c r="OLA129" s="1354"/>
      <c r="OLB129" s="1354"/>
      <c r="OLC129" s="1354"/>
      <c r="OLD129" s="1354"/>
      <c r="OLE129" s="1354"/>
      <c r="OLF129" s="1354"/>
      <c r="OLG129" s="1354"/>
      <c r="OLH129" s="1354"/>
      <c r="OLI129" s="1354"/>
      <c r="OLJ129" s="1354"/>
      <c r="OLK129" s="1354"/>
      <c r="OLL129" s="1354"/>
      <c r="OLM129" s="1354"/>
      <c r="OLN129" s="1354"/>
      <c r="OLO129" s="1354"/>
      <c r="OLP129" s="1354"/>
      <c r="OLQ129" s="1354"/>
      <c r="OLR129" s="1354"/>
      <c r="OLS129" s="1354"/>
      <c r="OLT129" s="1354"/>
      <c r="OLU129" s="1354"/>
      <c r="OLV129" s="1354"/>
      <c r="OLW129" s="1354"/>
      <c r="OLX129" s="1354"/>
      <c r="OLY129" s="1354"/>
      <c r="OLZ129" s="1354"/>
      <c r="OMA129" s="1354"/>
      <c r="OMB129" s="1354"/>
      <c r="OMC129" s="1354"/>
      <c r="OMD129" s="1354"/>
      <c r="OME129" s="1354"/>
      <c r="OMF129" s="1354"/>
      <c r="OMG129" s="1354"/>
      <c r="OMH129" s="1354"/>
      <c r="OMI129" s="1354"/>
      <c r="OMJ129" s="1354"/>
      <c r="OMK129" s="1354"/>
      <c r="OML129" s="1354"/>
      <c r="OMM129" s="1354"/>
      <c r="OMN129" s="1354"/>
      <c r="OMO129" s="1354"/>
      <c r="OMP129" s="1354"/>
      <c r="OMQ129" s="1354"/>
      <c r="OMR129" s="1354"/>
      <c r="OMS129" s="1354"/>
      <c r="OMT129" s="1354"/>
      <c r="OMU129" s="1354"/>
      <c r="OMV129" s="1354"/>
      <c r="OMW129" s="1354"/>
      <c r="OMX129" s="1354"/>
      <c r="OMY129" s="1354"/>
      <c r="OMZ129" s="1354"/>
      <c r="ONA129" s="1354"/>
      <c r="ONB129" s="1354"/>
      <c r="ONC129" s="1354"/>
      <c r="OND129" s="1354"/>
      <c r="ONE129" s="1354"/>
      <c r="ONF129" s="1354"/>
      <c r="ONG129" s="1354"/>
      <c r="ONH129" s="1354"/>
      <c r="ONI129" s="1354"/>
      <c r="ONJ129" s="1354"/>
      <c r="ONK129" s="1354"/>
      <c r="ONL129" s="1354"/>
      <c r="ONM129" s="1354"/>
      <c r="ONN129" s="1354"/>
      <c r="ONO129" s="1354"/>
      <c r="ONP129" s="1354"/>
      <c r="ONQ129" s="1354"/>
      <c r="ONR129" s="1354"/>
      <c r="ONS129" s="1354"/>
      <c r="ONT129" s="1354"/>
      <c r="ONU129" s="1354"/>
      <c r="ONV129" s="1354"/>
      <c r="ONW129" s="1354"/>
      <c r="ONX129" s="1354"/>
      <c r="ONY129" s="1354"/>
      <c r="ONZ129" s="1354"/>
      <c r="OOA129" s="1354"/>
      <c r="OOB129" s="1354"/>
      <c r="OOC129" s="1354"/>
      <c r="OOD129" s="1354"/>
      <c r="OOE129" s="1354"/>
      <c r="OOF129" s="1354"/>
      <c r="OOG129" s="1354"/>
      <c r="OOH129" s="1354"/>
      <c r="OOI129" s="1354"/>
      <c r="OOJ129" s="1354"/>
      <c r="OOK129" s="1354"/>
      <c r="OOL129" s="1354"/>
      <c r="OOM129" s="1354"/>
      <c r="OON129" s="1354"/>
      <c r="OOO129" s="1354"/>
      <c r="OOP129" s="1354"/>
      <c r="OOQ129" s="1354"/>
      <c r="OOR129" s="1354"/>
      <c r="OOS129" s="1354"/>
      <c r="OOT129" s="1354"/>
      <c r="OOU129" s="1354"/>
      <c r="OOV129" s="1354"/>
      <c r="OOW129" s="1354"/>
      <c r="OOX129" s="1354"/>
      <c r="OOY129" s="1354"/>
      <c r="OOZ129" s="1354"/>
      <c r="OPA129" s="1354"/>
      <c r="OPB129" s="1354"/>
      <c r="OPC129" s="1354"/>
      <c r="OPD129" s="1354"/>
      <c r="OPE129" s="1354"/>
      <c r="OPF129" s="1354"/>
      <c r="OPG129" s="1354"/>
      <c r="OPH129" s="1354"/>
      <c r="OPI129" s="1354"/>
      <c r="OPJ129" s="1354"/>
      <c r="OPK129" s="1354"/>
      <c r="OPL129" s="1354"/>
      <c r="OPM129" s="1354"/>
      <c r="OPN129" s="1354"/>
      <c r="OPO129" s="1354"/>
      <c r="OPP129" s="1354"/>
      <c r="OPQ129" s="1354"/>
      <c r="OPR129" s="1354"/>
      <c r="OPS129" s="1354"/>
      <c r="OPT129" s="1354"/>
      <c r="OPU129" s="1354"/>
      <c r="OPV129" s="1354"/>
      <c r="OPW129" s="1354"/>
      <c r="OPX129" s="1354"/>
      <c r="OPY129" s="1354"/>
      <c r="OPZ129" s="1354"/>
      <c r="OQA129" s="1354"/>
      <c r="OQB129" s="1354"/>
      <c r="OQC129" s="1354"/>
      <c r="OQD129" s="1354"/>
      <c r="OQE129" s="1354"/>
      <c r="OQF129" s="1354"/>
      <c r="OQG129" s="1354"/>
      <c r="OQH129" s="1354"/>
      <c r="OQI129" s="1354"/>
      <c r="OQJ129" s="1354"/>
      <c r="OQK129" s="1354"/>
      <c r="OQL129" s="1354"/>
      <c r="OQM129" s="1354"/>
      <c r="OQN129" s="1354"/>
      <c r="OQO129" s="1354"/>
      <c r="OQP129" s="1354"/>
      <c r="OQQ129" s="1354"/>
      <c r="OQR129" s="1354"/>
      <c r="OQS129" s="1354"/>
      <c r="OQT129" s="1354"/>
      <c r="OQU129" s="1354"/>
      <c r="OQV129" s="1354"/>
      <c r="OQW129" s="1354"/>
      <c r="OQX129" s="1354"/>
      <c r="OQY129" s="1354"/>
      <c r="OQZ129" s="1354"/>
      <c r="ORA129" s="1354"/>
      <c r="ORB129" s="1354"/>
      <c r="ORC129" s="1354"/>
      <c r="ORD129" s="1354"/>
      <c r="ORE129" s="1354"/>
      <c r="ORF129" s="1354"/>
      <c r="ORG129" s="1354"/>
      <c r="ORH129" s="1354"/>
      <c r="ORI129" s="1354"/>
      <c r="ORJ129" s="1354"/>
      <c r="ORK129" s="1354"/>
      <c r="ORL129" s="1354"/>
      <c r="ORM129" s="1354"/>
      <c r="ORN129" s="1354"/>
      <c r="ORO129" s="1354"/>
      <c r="ORP129" s="1354"/>
      <c r="ORQ129" s="1354"/>
      <c r="ORR129" s="1354"/>
      <c r="ORS129" s="1354"/>
      <c r="ORT129" s="1354"/>
      <c r="ORU129" s="1354"/>
      <c r="ORV129" s="1354"/>
      <c r="ORW129" s="1354"/>
      <c r="ORX129" s="1354"/>
      <c r="ORY129" s="1354"/>
      <c r="ORZ129" s="1354"/>
      <c r="OSA129" s="1354"/>
      <c r="OSB129" s="1354"/>
      <c r="OSC129" s="1354"/>
      <c r="OSD129" s="1354"/>
      <c r="OSE129" s="1354"/>
      <c r="OSF129" s="1354"/>
      <c r="OSG129" s="1354"/>
      <c r="OSH129" s="1354"/>
      <c r="OSI129" s="1354"/>
      <c r="OSJ129" s="1354"/>
      <c r="OSK129" s="1354"/>
      <c r="OSL129" s="1354"/>
      <c r="OSM129" s="1354"/>
      <c r="OSN129" s="1354"/>
      <c r="OSO129" s="1354"/>
      <c r="OSP129" s="1354"/>
      <c r="OSQ129" s="1354"/>
      <c r="OSR129" s="1354"/>
      <c r="OSS129" s="1354"/>
      <c r="OST129" s="1354"/>
      <c r="OSU129" s="1354"/>
      <c r="OSV129" s="1354"/>
      <c r="OSW129" s="1354"/>
      <c r="OSX129" s="1354"/>
      <c r="OSY129" s="1354"/>
      <c r="OSZ129" s="1354"/>
      <c r="OTA129" s="1354"/>
      <c r="OTB129" s="1354"/>
      <c r="OTC129" s="1354"/>
      <c r="OTD129" s="1354"/>
      <c r="OTE129" s="1354"/>
      <c r="OTF129" s="1354"/>
      <c r="OTG129" s="1354"/>
      <c r="OTH129" s="1354"/>
      <c r="OTI129" s="1354"/>
      <c r="OTJ129" s="1354"/>
      <c r="OTK129" s="1354"/>
      <c r="OTL129" s="1354"/>
      <c r="OTM129" s="1354"/>
      <c r="OTN129" s="1354"/>
      <c r="OTO129" s="1354"/>
      <c r="OTP129" s="1354"/>
      <c r="OTQ129" s="1354"/>
      <c r="OTR129" s="1354"/>
      <c r="OTS129" s="1354"/>
      <c r="OTT129" s="1354"/>
      <c r="OTU129" s="1354"/>
      <c r="OTV129" s="1354"/>
      <c r="OTW129" s="1354"/>
      <c r="OTX129" s="1354"/>
      <c r="OTY129" s="1354"/>
      <c r="OTZ129" s="1354"/>
      <c r="OUA129" s="1354"/>
      <c r="OUB129" s="1354"/>
      <c r="OUC129" s="1354"/>
      <c r="OUD129" s="1354"/>
      <c r="OUE129" s="1354"/>
      <c r="OUF129" s="1354"/>
      <c r="OUG129" s="1354"/>
      <c r="OUH129" s="1354"/>
      <c r="OUI129" s="1354"/>
      <c r="OUJ129" s="1354"/>
      <c r="OUK129" s="1354"/>
      <c r="OUL129" s="1354"/>
      <c r="OUM129" s="1354"/>
      <c r="OUN129" s="1354"/>
      <c r="OUO129" s="1354"/>
      <c r="OUP129" s="1354"/>
      <c r="OUQ129" s="1354"/>
      <c r="OUR129" s="1354"/>
      <c r="OUS129" s="1354"/>
      <c r="OUT129" s="1354"/>
      <c r="OUU129" s="1354"/>
      <c r="OUV129" s="1354"/>
      <c r="OUW129" s="1354"/>
      <c r="OUX129" s="1354"/>
      <c r="OUY129" s="1354"/>
      <c r="OUZ129" s="1354"/>
      <c r="OVA129" s="1354"/>
      <c r="OVB129" s="1354"/>
      <c r="OVC129" s="1354"/>
      <c r="OVD129" s="1354"/>
      <c r="OVE129" s="1354"/>
      <c r="OVF129" s="1354"/>
      <c r="OVG129" s="1354"/>
      <c r="OVH129" s="1354"/>
      <c r="OVI129" s="1354"/>
      <c r="OVJ129" s="1354"/>
      <c r="OVK129" s="1354"/>
      <c r="OVL129" s="1354"/>
      <c r="OVM129" s="1354"/>
      <c r="OVN129" s="1354"/>
      <c r="OVO129" s="1354"/>
      <c r="OVP129" s="1354"/>
      <c r="OVQ129" s="1354"/>
      <c r="OVR129" s="1354"/>
      <c r="OVS129" s="1354"/>
      <c r="OVT129" s="1354"/>
      <c r="OVU129" s="1354"/>
      <c r="OVV129" s="1354"/>
      <c r="OVW129" s="1354"/>
      <c r="OVX129" s="1354"/>
      <c r="OVY129" s="1354"/>
      <c r="OVZ129" s="1354"/>
      <c r="OWA129" s="1354"/>
      <c r="OWB129" s="1354"/>
      <c r="OWC129" s="1354"/>
      <c r="OWD129" s="1354"/>
      <c r="OWE129" s="1354"/>
      <c r="OWF129" s="1354"/>
      <c r="OWG129" s="1354"/>
      <c r="OWH129" s="1354"/>
      <c r="OWI129" s="1354"/>
      <c r="OWJ129" s="1354"/>
      <c r="OWK129" s="1354"/>
      <c r="OWL129" s="1354"/>
      <c r="OWM129" s="1354"/>
      <c r="OWN129" s="1354"/>
      <c r="OWO129" s="1354"/>
      <c r="OWP129" s="1354"/>
      <c r="OWQ129" s="1354"/>
      <c r="OWR129" s="1354"/>
      <c r="OWS129" s="1354"/>
      <c r="OWT129" s="1354"/>
      <c r="OWU129" s="1354"/>
      <c r="OWV129" s="1354"/>
      <c r="OWW129" s="1354"/>
      <c r="OWX129" s="1354"/>
      <c r="OWY129" s="1354"/>
      <c r="OWZ129" s="1354"/>
      <c r="OXA129" s="1354"/>
      <c r="OXB129" s="1354"/>
      <c r="OXC129" s="1354"/>
      <c r="OXD129" s="1354"/>
      <c r="OXE129" s="1354"/>
      <c r="OXF129" s="1354"/>
      <c r="OXG129" s="1354"/>
      <c r="OXH129" s="1354"/>
      <c r="OXI129" s="1354"/>
      <c r="OXJ129" s="1354"/>
      <c r="OXK129" s="1354"/>
      <c r="OXL129" s="1354"/>
      <c r="OXM129" s="1354"/>
      <c r="OXN129" s="1354"/>
      <c r="OXO129" s="1354"/>
      <c r="OXP129" s="1354"/>
      <c r="OXQ129" s="1354"/>
      <c r="OXR129" s="1354"/>
      <c r="OXS129" s="1354"/>
      <c r="OXT129" s="1354"/>
      <c r="OXU129" s="1354"/>
      <c r="OXV129" s="1354"/>
      <c r="OXW129" s="1354"/>
      <c r="OXX129" s="1354"/>
      <c r="OXY129" s="1354"/>
      <c r="OXZ129" s="1354"/>
      <c r="OYA129" s="1354"/>
      <c r="OYB129" s="1354"/>
      <c r="OYC129" s="1354"/>
      <c r="OYD129" s="1354"/>
      <c r="OYE129" s="1354"/>
      <c r="OYF129" s="1354"/>
      <c r="OYG129" s="1354"/>
      <c r="OYH129" s="1354"/>
      <c r="OYI129" s="1354"/>
      <c r="OYJ129" s="1354"/>
      <c r="OYK129" s="1354"/>
      <c r="OYL129" s="1354"/>
      <c r="OYM129" s="1354"/>
      <c r="OYN129" s="1354"/>
      <c r="OYO129" s="1354"/>
      <c r="OYP129" s="1354"/>
      <c r="OYQ129" s="1354"/>
      <c r="OYR129" s="1354"/>
      <c r="OYS129" s="1354"/>
      <c r="OYT129" s="1354"/>
      <c r="OYU129" s="1354"/>
      <c r="OYV129" s="1354"/>
      <c r="OYW129" s="1354"/>
      <c r="OYX129" s="1354"/>
      <c r="OYY129" s="1354"/>
      <c r="OYZ129" s="1354"/>
      <c r="OZA129" s="1354"/>
      <c r="OZB129" s="1354"/>
      <c r="OZC129" s="1354"/>
      <c r="OZD129" s="1354"/>
      <c r="OZE129" s="1354"/>
      <c r="OZF129" s="1354"/>
      <c r="OZG129" s="1354"/>
      <c r="OZH129" s="1354"/>
      <c r="OZI129" s="1354"/>
      <c r="OZJ129" s="1354"/>
      <c r="OZK129" s="1354"/>
      <c r="OZL129" s="1354"/>
      <c r="OZM129" s="1354"/>
      <c r="OZN129" s="1354"/>
      <c r="OZO129" s="1354"/>
      <c r="OZP129" s="1354"/>
      <c r="OZQ129" s="1354"/>
      <c r="OZR129" s="1354"/>
      <c r="OZS129" s="1354"/>
      <c r="OZT129" s="1354"/>
      <c r="OZU129" s="1354"/>
      <c r="OZV129" s="1354"/>
      <c r="OZW129" s="1354"/>
      <c r="OZX129" s="1354"/>
      <c r="OZY129" s="1354"/>
      <c r="OZZ129" s="1354"/>
      <c r="PAA129" s="1354"/>
      <c r="PAB129" s="1354"/>
      <c r="PAC129" s="1354"/>
      <c r="PAD129" s="1354"/>
      <c r="PAE129" s="1354"/>
      <c r="PAF129" s="1354"/>
      <c r="PAG129" s="1354"/>
      <c r="PAH129" s="1354"/>
      <c r="PAI129" s="1354"/>
      <c r="PAJ129" s="1354"/>
      <c r="PAK129" s="1354"/>
      <c r="PAL129" s="1354"/>
      <c r="PAM129" s="1354"/>
      <c r="PAN129" s="1354"/>
      <c r="PAO129" s="1354"/>
      <c r="PAP129" s="1354"/>
      <c r="PAQ129" s="1354"/>
      <c r="PAR129" s="1354"/>
      <c r="PAS129" s="1354"/>
      <c r="PAT129" s="1354"/>
      <c r="PAU129" s="1354"/>
      <c r="PAV129" s="1354"/>
      <c r="PAW129" s="1354"/>
      <c r="PAX129" s="1354"/>
      <c r="PAY129" s="1354"/>
      <c r="PAZ129" s="1354"/>
      <c r="PBA129" s="1354"/>
      <c r="PBB129" s="1354"/>
      <c r="PBC129" s="1354"/>
      <c r="PBD129" s="1354"/>
      <c r="PBE129" s="1354"/>
      <c r="PBF129" s="1354"/>
      <c r="PBG129" s="1354"/>
      <c r="PBH129" s="1354"/>
      <c r="PBI129" s="1354"/>
      <c r="PBJ129" s="1354"/>
      <c r="PBK129" s="1354"/>
      <c r="PBL129" s="1354"/>
      <c r="PBM129" s="1354"/>
      <c r="PBN129" s="1354"/>
      <c r="PBO129" s="1354"/>
      <c r="PBP129" s="1354"/>
      <c r="PBQ129" s="1354"/>
      <c r="PBR129" s="1354"/>
      <c r="PBS129" s="1354"/>
      <c r="PBT129" s="1354"/>
      <c r="PBU129" s="1354"/>
      <c r="PBV129" s="1354"/>
      <c r="PBW129" s="1354"/>
      <c r="PBX129" s="1354"/>
      <c r="PBY129" s="1354"/>
      <c r="PBZ129" s="1354"/>
      <c r="PCA129" s="1354"/>
      <c r="PCB129" s="1354"/>
      <c r="PCC129" s="1354"/>
      <c r="PCD129" s="1354"/>
      <c r="PCE129" s="1354"/>
      <c r="PCF129" s="1354"/>
      <c r="PCG129" s="1354"/>
      <c r="PCH129" s="1354"/>
      <c r="PCI129" s="1354"/>
      <c r="PCJ129" s="1354"/>
      <c r="PCK129" s="1354"/>
      <c r="PCL129" s="1354"/>
      <c r="PCM129" s="1354"/>
      <c r="PCN129" s="1354"/>
      <c r="PCO129" s="1354"/>
      <c r="PCP129" s="1354"/>
      <c r="PCQ129" s="1354"/>
      <c r="PCR129" s="1354"/>
      <c r="PCS129" s="1354"/>
      <c r="PCT129" s="1354"/>
      <c r="PCU129" s="1354"/>
      <c r="PCV129" s="1354"/>
      <c r="PCW129" s="1354"/>
      <c r="PCX129" s="1354"/>
      <c r="PCY129" s="1354"/>
      <c r="PCZ129" s="1354"/>
      <c r="PDA129" s="1354"/>
      <c r="PDB129" s="1354"/>
      <c r="PDC129" s="1354"/>
      <c r="PDD129" s="1354"/>
      <c r="PDE129" s="1354"/>
      <c r="PDF129" s="1354"/>
      <c r="PDG129" s="1354"/>
      <c r="PDH129" s="1354"/>
      <c r="PDI129" s="1354"/>
      <c r="PDJ129" s="1354"/>
      <c r="PDK129" s="1354"/>
      <c r="PDL129" s="1354"/>
      <c r="PDM129" s="1354"/>
      <c r="PDN129" s="1354"/>
      <c r="PDO129" s="1354"/>
      <c r="PDP129" s="1354"/>
      <c r="PDQ129" s="1354"/>
      <c r="PDR129" s="1354"/>
      <c r="PDS129" s="1354"/>
      <c r="PDT129" s="1354"/>
      <c r="PDU129" s="1354"/>
      <c r="PDV129" s="1354"/>
      <c r="PDW129" s="1354"/>
      <c r="PDX129" s="1354"/>
      <c r="PDY129" s="1354"/>
      <c r="PDZ129" s="1354"/>
      <c r="PEA129" s="1354"/>
      <c r="PEB129" s="1354"/>
      <c r="PEC129" s="1354"/>
      <c r="PED129" s="1354"/>
      <c r="PEE129" s="1354"/>
      <c r="PEF129" s="1354"/>
      <c r="PEG129" s="1354"/>
      <c r="PEH129" s="1354"/>
      <c r="PEI129" s="1354"/>
      <c r="PEJ129" s="1354"/>
      <c r="PEK129" s="1354"/>
      <c r="PEL129" s="1354"/>
      <c r="PEM129" s="1354"/>
      <c r="PEN129" s="1354"/>
      <c r="PEO129" s="1354"/>
      <c r="PEP129" s="1354"/>
      <c r="PEQ129" s="1354"/>
      <c r="PER129" s="1354"/>
      <c r="PES129" s="1354"/>
      <c r="PET129" s="1354"/>
      <c r="PEU129" s="1354"/>
      <c r="PEV129" s="1354"/>
      <c r="PEW129" s="1354"/>
      <c r="PEX129" s="1354"/>
      <c r="PEY129" s="1354"/>
      <c r="PEZ129" s="1354"/>
      <c r="PFA129" s="1354"/>
      <c r="PFB129" s="1354"/>
      <c r="PFC129" s="1354"/>
      <c r="PFD129" s="1354"/>
      <c r="PFE129" s="1354"/>
      <c r="PFF129" s="1354"/>
      <c r="PFG129" s="1354"/>
      <c r="PFH129" s="1354"/>
      <c r="PFI129" s="1354"/>
      <c r="PFJ129" s="1354"/>
      <c r="PFK129" s="1354"/>
      <c r="PFL129" s="1354"/>
      <c r="PFM129" s="1354"/>
      <c r="PFN129" s="1354"/>
      <c r="PFO129" s="1354"/>
      <c r="PFP129" s="1354"/>
      <c r="PFQ129" s="1354"/>
      <c r="PFR129" s="1354"/>
      <c r="PFS129" s="1354"/>
      <c r="PFT129" s="1354"/>
      <c r="PFU129" s="1354"/>
      <c r="PFV129" s="1354"/>
      <c r="PFW129" s="1354"/>
      <c r="PFX129" s="1354"/>
      <c r="PFY129" s="1354"/>
      <c r="PFZ129" s="1354"/>
      <c r="PGA129" s="1354"/>
      <c r="PGB129" s="1354"/>
      <c r="PGC129" s="1354"/>
      <c r="PGD129" s="1354"/>
      <c r="PGE129" s="1354"/>
      <c r="PGF129" s="1354"/>
      <c r="PGG129" s="1354"/>
      <c r="PGH129" s="1354"/>
      <c r="PGI129" s="1354"/>
      <c r="PGJ129" s="1354"/>
      <c r="PGK129" s="1354"/>
      <c r="PGL129" s="1354"/>
      <c r="PGM129" s="1354"/>
      <c r="PGN129" s="1354"/>
      <c r="PGO129" s="1354"/>
      <c r="PGP129" s="1354"/>
      <c r="PGQ129" s="1354"/>
      <c r="PGR129" s="1354"/>
      <c r="PGS129" s="1354"/>
      <c r="PGT129" s="1354"/>
      <c r="PGU129" s="1354"/>
      <c r="PGV129" s="1354"/>
      <c r="PGW129" s="1354"/>
      <c r="PGX129" s="1354"/>
      <c r="PGY129" s="1354"/>
      <c r="PGZ129" s="1354"/>
      <c r="PHA129" s="1354"/>
      <c r="PHB129" s="1354"/>
      <c r="PHC129" s="1354"/>
      <c r="PHD129" s="1354"/>
      <c r="PHE129" s="1354"/>
      <c r="PHF129" s="1354"/>
      <c r="PHG129" s="1354"/>
      <c r="PHH129" s="1354"/>
      <c r="PHI129" s="1354"/>
      <c r="PHJ129" s="1354"/>
      <c r="PHK129" s="1354"/>
      <c r="PHL129" s="1354"/>
      <c r="PHM129" s="1354"/>
      <c r="PHN129" s="1354"/>
      <c r="PHO129" s="1354"/>
      <c r="PHP129" s="1354"/>
      <c r="PHQ129" s="1354"/>
      <c r="PHR129" s="1354"/>
      <c r="PHS129" s="1354"/>
      <c r="PHT129" s="1354"/>
      <c r="PHU129" s="1354"/>
      <c r="PHV129" s="1354"/>
      <c r="PHW129" s="1354"/>
      <c r="PHX129" s="1354"/>
      <c r="PHY129" s="1354"/>
      <c r="PHZ129" s="1354"/>
      <c r="PIA129" s="1354"/>
      <c r="PIB129" s="1354"/>
      <c r="PIC129" s="1354"/>
      <c r="PID129" s="1354"/>
      <c r="PIE129" s="1354"/>
      <c r="PIF129" s="1354"/>
      <c r="PIG129" s="1354"/>
      <c r="PIH129" s="1354"/>
      <c r="PII129" s="1354"/>
      <c r="PIJ129" s="1354"/>
      <c r="PIK129" s="1354"/>
      <c r="PIL129" s="1354"/>
      <c r="PIM129" s="1354"/>
      <c r="PIN129" s="1354"/>
      <c r="PIO129" s="1354"/>
      <c r="PIP129" s="1354"/>
      <c r="PIQ129" s="1354"/>
      <c r="PIR129" s="1354"/>
      <c r="PIS129" s="1354"/>
      <c r="PIT129" s="1354"/>
      <c r="PIU129" s="1354"/>
      <c r="PIV129" s="1354"/>
      <c r="PIW129" s="1354"/>
      <c r="PIX129" s="1354"/>
      <c r="PIY129" s="1354"/>
      <c r="PIZ129" s="1354"/>
      <c r="PJA129" s="1354"/>
      <c r="PJB129" s="1354"/>
      <c r="PJC129" s="1354"/>
      <c r="PJD129" s="1354"/>
      <c r="PJE129" s="1354"/>
      <c r="PJF129" s="1354"/>
      <c r="PJG129" s="1354"/>
      <c r="PJH129" s="1354"/>
      <c r="PJI129" s="1354"/>
      <c r="PJJ129" s="1354"/>
      <c r="PJK129" s="1354"/>
      <c r="PJL129" s="1354"/>
      <c r="PJM129" s="1354"/>
      <c r="PJN129" s="1354"/>
      <c r="PJO129" s="1354"/>
      <c r="PJP129" s="1354"/>
      <c r="PJQ129" s="1354"/>
      <c r="PJR129" s="1354"/>
      <c r="PJS129" s="1354"/>
      <c r="PJT129" s="1354"/>
      <c r="PJU129" s="1354"/>
      <c r="PJV129" s="1354"/>
      <c r="PJW129" s="1354"/>
      <c r="PJX129" s="1354"/>
      <c r="PJY129" s="1354"/>
      <c r="PJZ129" s="1354"/>
      <c r="PKA129" s="1354"/>
      <c r="PKB129" s="1354"/>
      <c r="PKC129" s="1354"/>
      <c r="PKD129" s="1354"/>
      <c r="PKE129" s="1354"/>
      <c r="PKF129" s="1354"/>
      <c r="PKG129" s="1354"/>
      <c r="PKH129" s="1354"/>
      <c r="PKI129" s="1354"/>
      <c r="PKJ129" s="1354"/>
      <c r="PKK129" s="1354"/>
      <c r="PKL129" s="1354"/>
      <c r="PKM129" s="1354"/>
      <c r="PKN129" s="1354"/>
      <c r="PKO129" s="1354"/>
      <c r="PKP129" s="1354"/>
      <c r="PKQ129" s="1354"/>
      <c r="PKR129" s="1354"/>
      <c r="PKS129" s="1354"/>
      <c r="PKT129" s="1354"/>
      <c r="PKU129" s="1354"/>
      <c r="PKV129" s="1354"/>
      <c r="PKW129" s="1354"/>
      <c r="PKX129" s="1354"/>
      <c r="PKY129" s="1354"/>
      <c r="PKZ129" s="1354"/>
      <c r="PLA129" s="1354"/>
      <c r="PLB129" s="1354"/>
      <c r="PLC129" s="1354"/>
      <c r="PLD129" s="1354"/>
      <c r="PLE129" s="1354"/>
      <c r="PLF129" s="1354"/>
      <c r="PLG129" s="1354"/>
      <c r="PLH129" s="1354"/>
      <c r="PLI129" s="1354"/>
      <c r="PLJ129" s="1354"/>
      <c r="PLK129" s="1354"/>
      <c r="PLL129" s="1354"/>
      <c r="PLM129" s="1354"/>
      <c r="PLN129" s="1354"/>
      <c r="PLO129" s="1354"/>
      <c r="PLP129" s="1354"/>
      <c r="PLQ129" s="1354"/>
      <c r="PLR129" s="1354"/>
      <c r="PLS129" s="1354"/>
      <c r="PLT129" s="1354"/>
      <c r="PLU129" s="1354"/>
      <c r="PLV129" s="1354"/>
      <c r="PLW129" s="1354"/>
      <c r="PLX129" s="1354"/>
      <c r="PLY129" s="1354"/>
      <c r="PLZ129" s="1354"/>
      <c r="PMA129" s="1354"/>
      <c r="PMB129" s="1354"/>
      <c r="PMC129" s="1354"/>
      <c r="PMD129" s="1354"/>
      <c r="PME129" s="1354"/>
      <c r="PMF129" s="1354"/>
      <c r="PMG129" s="1354"/>
      <c r="PMH129" s="1354"/>
      <c r="PMI129" s="1354"/>
      <c r="PMJ129" s="1354"/>
      <c r="PMK129" s="1354"/>
      <c r="PML129" s="1354"/>
      <c r="PMM129" s="1354"/>
      <c r="PMN129" s="1354"/>
      <c r="PMO129" s="1354"/>
      <c r="PMP129" s="1354"/>
      <c r="PMQ129" s="1354"/>
      <c r="PMR129" s="1354"/>
      <c r="PMS129" s="1354"/>
      <c r="PMT129" s="1354"/>
      <c r="PMU129" s="1354"/>
      <c r="PMV129" s="1354"/>
      <c r="PMW129" s="1354"/>
      <c r="PMX129" s="1354"/>
      <c r="PMY129" s="1354"/>
      <c r="PMZ129" s="1354"/>
      <c r="PNA129" s="1354"/>
      <c r="PNB129" s="1354"/>
      <c r="PNC129" s="1354"/>
      <c r="PND129" s="1354"/>
      <c r="PNE129" s="1354"/>
      <c r="PNF129" s="1354"/>
      <c r="PNG129" s="1354"/>
      <c r="PNH129" s="1354"/>
      <c r="PNI129" s="1354"/>
      <c r="PNJ129" s="1354"/>
      <c r="PNK129" s="1354"/>
      <c r="PNL129" s="1354"/>
      <c r="PNM129" s="1354"/>
      <c r="PNN129" s="1354"/>
      <c r="PNO129" s="1354"/>
      <c r="PNP129" s="1354"/>
      <c r="PNQ129" s="1354"/>
      <c r="PNR129" s="1354"/>
      <c r="PNS129" s="1354"/>
      <c r="PNT129" s="1354"/>
      <c r="PNU129" s="1354"/>
      <c r="PNV129" s="1354"/>
      <c r="PNW129" s="1354"/>
      <c r="PNX129" s="1354"/>
      <c r="PNY129" s="1354"/>
      <c r="PNZ129" s="1354"/>
      <c r="POA129" s="1354"/>
      <c r="POB129" s="1354"/>
      <c r="POC129" s="1354"/>
      <c r="POD129" s="1354"/>
      <c r="POE129" s="1354"/>
      <c r="POF129" s="1354"/>
      <c r="POG129" s="1354"/>
      <c r="POH129" s="1354"/>
      <c r="POI129" s="1354"/>
      <c r="POJ129" s="1354"/>
      <c r="POK129" s="1354"/>
      <c r="POL129" s="1354"/>
      <c r="POM129" s="1354"/>
      <c r="PON129" s="1354"/>
      <c r="POO129" s="1354"/>
      <c r="POP129" s="1354"/>
      <c r="POQ129" s="1354"/>
      <c r="POR129" s="1354"/>
      <c r="POS129" s="1354"/>
      <c r="POT129" s="1354"/>
      <c r="POU129" s="1354"/>
      <c r="POV129" s="1354"/>
      <c r="POW129" s="1354"/>
      <c r="POX129" s="1354"/>
      <c r="POY129" s="1354"/>
      <c r="POZ129" s="1354"/>
      <c r="PPA129" s="1354"/>
      <c r="PPB129" s="1354"/>
      <c r="PPC129" s="1354"/>
      <c r="PPD129" s="1354"/>
      <c r="PPE129" s="1354"/>
      <c r="PPF129" s="1354"/>
      <c r="PPG129" s="1354"/>
      <c r="PPH129" s="1354"/>
      <c r="PPI129" s="1354"/>
      <c r="PPJ129" s="1354"/>
      <c r="PPK129" s="1354"/>
      <c r="PPL129" s="1354"/>
      <c r="PPM129" s="1354"/>
      <c r="PPN129" s="1354"/>
      <c r="PPO129" s="1354"/>
      <c r="PPP129" s="1354"/>
      <c r="PPQ129" s="1354"/>
      <c r="PPR129" s="1354"/>
      <c r="PPS129" s="1354"/>
      <c r="PPT129" s="1354"/>
      <c r="PPU129" s="1354"/>
      <c r="PPV129" s="1354"/>
      <c r="PPW129" s="1354"/>
      <c r="PPX129" s="1354"/>
      <c r="PPY129" s="1354"/>
      <c r="PPZ129" s="1354"/>
      <c r="PQA129" s="1354"/>
      <c r="PQB129" s="1354"/>
      <c r="PQC129" s="1354"/>
      <c r="PQD129" s="1354"/>
      <c r="PQE129" s="1354"/>
      <c r="PQF129" s="1354"/>
      <c r="PQG129" s="1354"/>
      <c r="PQH129" s="1354"/>
      <c r="PQI129" s="1354"/>
      <c r="PQJ129" s="1354"/>
      <c r="PQK129" s="1354"/>
      <c r="PQL129" s="1354"/>
      <c r="PQM129" s="1354"/>
      <c r="PQN129" s="1354"/>
      <c r="PQO129" s="1354"/>
      <c r="PQP129" s="1354"/>
      <c r="PQQ129" s="1354"/>
      <c r="PQR129" s="1354"/>
      <c r="PQS129" s="1354"/>
      <c r="PQT129" s="1354"/>
      <c r="PQU129" s="1354"/>
      <c r="PQV129" s="1354"/>
      <c r="PQW129" s="1354"/>
      <c r="PQX129" s="1354"/>
      <c r="PQY129" s="1354"/>
      <c r="PQZ129" s="1354"/>
      <c r="PRA129" s="1354"/>
      <c r="PRB129" s="1354"/>
      <c r="PRC129" s="1354"/>
      <c r="PRD129" s="1354"/>
      <c r="PRE129" s="1354"/>
      <c r="PRF129" s="1354"/>
      <c r="PRG129" s="1354"/>
      <c r="PRH129" s="1354"/>
      <c r="PRI129" s="1354"/>
      <c r="PRJ129" s="1354"/>
      <c r="PRK129" s="1354"/>
      <c r="PRL129" s="1354"/>
      <c r="PRM129" s="1354"/>
      <c r="PRN129" s="1354"/>
      <c r="PRO129" s="1354"/>
      <c r="PRP129" s="1354"/>
      <c r="PRQ129" s="1354"/>
      <c r="PRR129" s="1354"/>
      <c r="PRS129" s="1354"/>
      <c r="PRT129" s="1354"/>
      <c r="PRU129" s="1354"/>
      <c r="PRV129" s="1354"/>
      <c r="PRW129" s="1354"/>
      <c r="PRX129" s="1354"/>
      <c r="PRY129" s="1354"/>
      <c r="PRZ129" s="1354"/>
      <c r="PSA129" s="1354"/>
      <c r="PSB129" s="1354"/>
      <c r="PSC129" s="1354"/>
      <c r="PSD129" s="1354"/>
      <c r="PSE129" s="1354"/>
      <c r="PSF129" s="1354"/>
      <c r="PSG129" s="1354"/>
      <c r="PSH129" s="1354"/>
      <c r="PSI129" s="1354"/>
      <c r="PSJ129" s="1354"/>
      <c r="PSK129" s="1354"/>
      <c r="PSL129" s="1354"/>
      <c r="PSM129" s="1354"/>
      <c r="PSN129" s="1354"/>
      <c r="PSO129" s="1354"/>
      <c r="PSP129" s="1354"/>
      <c r="PSQ129" s="1354"/>
      <c r="PSR129" s="1354"/>
      <c r="PSS129" s="1354"/>
      <c r="PST129" s="1354"/>
      <c r="PSU129" s="1354"/>
      <c r="PSV129" s="1354"/>
      <c r="PSW129" s="1354"/>
      <c r="PSX129" s="1354"/>
      <c r="PSY129" s="1354"/>
      <c r="PSZ129" s="1354"/>
      <c r="PTA129" s="1354"/>
      <c r="PTB129" s="1354"/>
      <c r="PTC129" s="1354"/>
      <c r="PTD129" s="1354"/>
      <c r="PTE129" s="1354"/>
      <c r="PTF129" s="1354"/>
      <c r="PTG129" s="1354"/>
      <c r="PTH129" s="1354"/>
      <c r="PTI129" s="1354"/>
      <c r="PTJ129" s="1354"/>
      <c r="PTK129" s="1354"/>
      <c r="PTL129" s="1354"/>
      <c r="PTM129" s="1354"/>
      <c r="PTN129" s="1354"/>
      <c r="PTO129" s="1354"/>
      <c r="PTP129" s="1354"/>
      <c r="PTQ129" s="1354"/>
      <c r="PTR129" s="1354"/>
      <c r="PTS129" s="1354"/>
      <c r="PTT129" s="1354"/>
      <c r="PTU129" s="1354"/>
      <c r="PTV129" s="1354"/>
      <c r="PTW129" s="1354"/>
      <c r="PTX129" s="1354"/>
      <c r="PTY129" s="1354"/>
      <c r="PTZ129" s="1354"/>
      <c r="PUA129" s="1354"/>
      <c r="PUB129" s="1354"/>
      <c r="PUC129" s="1354"/>
      <c r="PUD129" s="1354"/>
      <c r="PUE129" s="1354"/>
      <c r="PUF129" s="1354"/>
      <c r="PUG129" s="1354"/>
      <c r="PUH129" s="1354"/>
      <c r="PUI129" s="1354"/>
      <c r="PUJ129" s="1354"/>
      <c r="PUK129" s="1354"/>
      <c r="PUL129" s="1354"/>
      <c r="PUM129" s="1354"/>
      <c r="PUN129" s="1354"/>
      <c r="PUO129" s="1354"/>
      <c r="PUP129" s="1354"/>
      <c r="PUQ129" s="1354"/>
      <c r="PUR129" s="1354"/>
      <c r="PUS129" s="1354"/>
      <c r="PUT129" s="1354"/>
      <c r="PUU129" s="1354"/>
      <c r="PUV129" s="1354"/>
      <c r="PUW129" s="1354"/>
      <c r="PUX129" s="1354"/>
      <c r="PUY129" s="1354"/>
      <c r="PUZ129" s="1354"/>
      <c r="PVA129" s="1354"/>
      <c r="PVB129" s="1354"/>
      <c r="PVC129" s="1354"/>
      <c r="PVD129" s="1354"/>
      <c r="PVE129" s="1354"/>
      <c r="PVF129" s="1354"/>
      <c r="PVG129" s="1354"/>
      <c r="PVH129" s="1354"/>
      <c r="PVI129" s="1354"/>
      <c r="PVJ129" s="1354"/>
      <c r="PVK129" s="1354"/>
      <c r="PVL129" s="1354"/>
      <c r="PVM129" s="1354"/>
      <c r="PVN129" s="1354"/>
      <c r="PVO129" s="1354"/>
      <c r="PVP129" s="1354"/>
      <c r="PVQ129" s="1354"/>
      <c r="PVR129" s="1354"/>
      <c r="PVS129" s="1354"/>
      <c r="PVT129" s="1354"/>
      <c r="PVU129" s="1354"/>
      <c r="PVV129" s="1354"/>
      <c r="PVW129" s="1354"/>
      <c r="PVX129" s="1354"/>
      <c r="PVY129" s="1354"/>
      <c r="PVZ129" s="1354"/>
      <c r="PWA129" s="1354"/>
      <c r="PWB129" s="1354"/>
      <c r="PWC129" s="1354"/>
      <c r="PWD129" s="1354"/>
      <c r="PWE129" s="1354"/>
      <c r="PWF129" s="1354"/>
      <c r="PWG129" s="1354"/>
      <c r="PWH129" s="1354"/>
      <c r="PWI129" s="1354"/>
      <c r="PWJ129" s="1354"/>
      <c r="PWK129" s="1354"/>
      <c r="PWL129" s="1354"/>
      <c r="PWM129" s="1354"/>
      <c r="PWN129" s="1354"/>
      <c r="PWO129" s="1354"/>
      <c r="PWP129" s="1354"/>
      <c r="PWQ129" s="1354"/>
      <c r="PWR129" s="1354"/>
      <c r="PWS129" s="1354"/>
      <c r="PWT129" s="1354"/>
      <c r="PWU129" s="1354"/>
      <c r="PWV129" s="1354"/>
      <c r="PWW129" s="1354"/>
      <c r="PWX129" s="1354"/>
      <c r="PWY129" s="1354"/>
      <c r="PWZ129" s="1354"/>
      <c r="PXA129" s="1354"/>
      <c r="PXB129" s="1354"/>
      <c r="PXC129" s="1354"/>
      <c r="PXD129" s="1354"/>
      <c r="PXE129" s="1354"/>
      <c r="PXF129" s="1354"/>
      <c r="PXG129" s="1354"/>
      <c r="PXH129" s="1354"/>
      <c r="PXI129" s="1354"/>
      <c r="PXJ129" s="1354"/>
      <c r="PXK129" s="1354"/>
      <c r="PXL129" s="1354"/>
      <c r="PXM129" s="1354"/>
      <c r="PXN129" s="1354"/>
      <c r="PXO129" s="1354"/>
      <c r="PXP129" s="1354"/>
      <c r="PXQ129" s="1354"/>
      <c r="PXR129" s="1354"/>
      <c r="PXS129" s="1354"/>
      <c r="PXT129" s="1354"/>
      <c r="PXU129" s="1354"/>
      <c r="PXV129" s="1354"/>
      <c r="PXW129" s="1354"/>
      <c r="PXX129" s="1354"/>
      <c r="PXY129" s="1354"/>
      <c r="PXZ129" s="1354"/>
      <c r="PYA129" s="1354"/>
      <c r="PYB129" s="1354"/>
      <c r="PYC129" s="1354"/>
      <c r="PYD129" s="1354"/>
      <c r="PYE129" s="1354"/>
      <c r="PYF129" s="1354"/>
      <c r="PYG129" s="1354"/>
      <c r="PYH129" s="1354"/>
      <c r="PYI129" s="1354"/>
      <c r="PYJ129" s="1354"/>
      <c r="PYK129" s="1354"/>
      <c r="PYL129" s="1354"/>
      <c r="PYM129" s="1354"/>
      <c r="PYN129" s="1354"/>
      <c r="PYO129" s="1354"/>
      <c r="PYP129" s="1354"/>
      <c r="PYQ129" s="1354"/>
      <c r="PYR129" s="1354"/>
      <c r="PYS129" s="1354"/>
      <c r="PYT129" s="1354"/>
      <c r="PYU129" s="1354"/>
      <c r="PYV129" s="1354"/>
      <c r="PYW129" s="1354"/>
      <c r="PYX129" s="1354"/>
      <c r="PYY129" s="1354"/>
      <c r="PYZ129" s="1354"/>
      <c r="PZA129" s="1354"/>
      <c r="PZB129" s="1354"/>
      <c r="PZC129" s="1354"/>
      <c r="PZD129" s="1354"/>
      <c r="PZE129" s="1354"/>
      <c r="PZF129" s="1354"/>
      <c r="PZG129" s="1354"/>
      <c r="PZH129" s="1354"/>
      <c r="PZI129" s="1354"/>
      <c r="PZJ129" s="1354"/>
      <c r="PZK129" s="1354"/>
      <c r="PZL129" s="1354"/>
      <c r="PZM129" s="1354"/>
      <c r="PZN129" s="1354"/>
      <c r="PZO129" s="1354"/>
      <c r="PZP129" s="1354"/>
      <c r="PZQ129" s="1354"/>
      <c r="PZR129" s="1354"/>
      <c r="PZS129" s="1354"/>
      <c r="PZT129" s="1354"/>
      <c r="PZU129" s="1354"/>
      <c r="PZV129" s="1354"/>
      <c r="PZW129" s="1354"/>
      <c r="PZX129" s="1354"/>
      <c r="PZY129" s="1354"/>
      <c r="PZZ129" s="1354"/>
      <c r="QAA129" s="1354"/>
      <c r="QAB129" s="1354"/>
      <c r="QAC129" s="1354"/>
      <c r="QAD129" s="1354"/>
      <c r="QAE129" s="1354"/>
      <c r="QAF129" s="1354"/>
      <c r="QAG129" s="1354"/>
      <c r="QAH129" s="1354"/>
      <c r="QAI129" s="1354"/>
      <c r="QAJ129" s="1354"/>
      <c r="QAK129" s="1354"/>
      <c r="QAL129" s="1354"/>
      <c r="QAM129" s="1354"/>
      <c r="QAN129" s="1354"/>
      <c r="QAO129" s="1354"/>
      <c r="QAP129" s="1354"/>
      <c r="QAQ129" s="1354"/>
      <c r="QAR129" s="1354"/>
      <c r="QAS129" s="1354"/>
      <c r="QAT129" s="1354"/>
      <c r="QAU129" s="1354"/>
      <c r="QAV129" s="1354"/>
      <c r="QAW129" s="1354"/>
      <c r="QAX129" s="1354"/>
      <c r="QAY129" s="1354"/>
      <c r="QAZ129" s="1354"/>
      <c r="QBA129" s="1354"/>
      <c r="QBB129" s="1354"/>
      <c r="QBC129" s="1354"/>
      <c r="QBD129" s="1354"/>
      <c r="QBE129" s="1354"/>
      <c r="QBF129" s="1354"/>
      <c r="QBG129" s="1354"/>
      <c r="QBH129" s="1354"/>
      <c r="QBI129" s="1354"/>
      <c r="QBJ129" s="1354"/>
      <c r="QBK129" s="1354"/>
      <c r="QBL129" s="1354"/>
      <c r="QBM129" s="1354"/>
      <c r="QBN129" s="1354"/>
      <c r="QBO129" s="1354"/>
      <c r="QBP129" s="1354"/>
      <c r="QBQ129" s="1354"/>
      <c r="QBR129" s="1354"/>
      <c r="QBS129" s="1354"/>
      <c r="QBT129" s="1354"/>
      <c r="QBU129" s="1354"/>
      <c r="QBV129" s="1354"/>
      <c r="QBW129" s="1354"/>
      <c r="QBX129" s="1354"/>
      <c r="QBY129" s="1354"/>
      <c r="QBZ129" s="1354"/>
      <c r="QCA129" s="1354"/>
      <c r="QCB129" s="1354"/>
      <c r="QCC129" s="1354"/>
      <c r="QCD129" s="1354"/>
      <c r="QCE129" s="1354"/>
      <c r="QCF129" s="1354"/>
      <c r="QCG129" s="1354"/>
      <c r="QCH129" s="1354"/>
      <c r="QCI129" s="1354"/>
      <c r="QCJ129" s="1354"/>
      <c r="QCK129" s="1354"/>
      <c r="QCL129" s="1354"/>
      <c r="QCM129" s="1354"/>
      <c r="QCN129" s="1354"/>
      <c r="QCO129" s="1354"/>
      <c r="QCP129" s="1354"/>
      <c r="QCQ129" s="1354"/>
      <c r="QCR129" s="1354"/>
      <c r="QCS129" s="1354"/>
      <c r="QCT129" s="1354"/>
      <c r="QCU129" s="1354"/>
      <c r="QCV129" s="1354"/>
      <c r="QCW129" s="1354"/>
      <c r="QCX129" s="1354"/>
      <c r="QCY129" s="1354"/>
      <c r="QCZ129" s="1354"/>
      <c r="QDA129" s="1354"/>
      <c r="QDB129" s="1354"/>
      <c r="QDC129" s="1354"/>
      <c r="QDD129" s="1354"/>
      <c r="QDE129" s="1354"/>
      <c r="QDF129" s="1354"/>
      <c r="QDG129" s="1354"/>
      <c r="QDH129" s="1354"/>
      <c r="QDI129" s="1354"/>
      <c r="QDJ129" s="1354"/>
      <c r="QDK129" s="1354"/>
      <c r="QDL129" s="1354"/>
      <c r="QDM129" s="1354"/>
      <c r="QDN129" s="1354"/>
      <c r="QDO129" s="1354"/>
      <c r="QDP129" s="1354"/>
      <c r="QDQ129" s="1354"/>
      <c r="QDR129" s="1354"/>
      <c r="QDS129" s="1354"/>
      <c r="QDT129" s="1354"/>
      <c r="QDU129" s="1354"/>
      <c r="QDV129" s="1354"/>
      <c r="QDW129" s="1354"/>
      <c r="QDX129" s="1354"/>
      <c r="QDY129" s="1354"/>
      <c r="QDZ129" s="1354"/>
      <c r="QEA129" s="1354"/>
      <c r="QEB129" s="1354"/>
      <c r="QEC129" s="1354"/>
      <c r="QED129" s="1354"/>
      <c r="QEE129" s="1354"/>
      <c r="QEF129" s="1354"/>
      <c r="QEG129" s="1354"/>
      <c r="QEH129" s="1354"/>
      <c r="QEI129" s="1354"/>
      <c r="QEJ129" s="1354"/>
      <c r="QEK129" s="1354"/>
      <c r="QEL129" s="1354"/>
      <c r="QEM129" s="1354"/>
      <c r="QEN129" s="1354"/>
      <c r="QEO129" s="1354"/>
      <c r="QEP129" s="1354"/>
      <c r="QEQ129" s="1354"/>
      <c r="QER129" s="1354"/>
      <c r="QES129" s="1354"/>
      <c r="QET129" s="1354"/>
      <c r="QEU129" s="1354"/>
      <c r="QEV129" s="1354"/>
      <c r="QEW129" s="1354"/>
      <c r="QEX129" s="1354"/>
      <c r="QEY129" s="1354"/>
      <c r="QEZ129" s="1354"/>
      <c r="QFA129" s="1354"/>
      <c r="QFB129" s="1354"/>
      <c r="QFC129" s="1354"/>
      <c r="QFD129" s="1354"/>
      <c r="QFE129" s="1354"/>
      <c r="QFF129" s="1354"/>
      <c r="QFG129" s="1354"/>
      <c r="QFH129" s="1354"/>
      <c r="QFI129" s="1354"/>
      <c r="QFJ129" s="1354"/>
      <c r="QFK129" s="1354"/>
      <c r="QFL129" s="1354"/>
      <c r="QFM129" s="1354"/>
      <c r="QFN129" s="1354"/>
      <c r="QFO129" s="1354"/>
      <c r="QFP129" s="1354"/>
      <c r="QFQ129" s="1354"/>
      <c r="QFR129" s="1354"/>
      <c r="QFS129" s="1354"/>
      <c r="QFT129" s="1354"/>
      <c r="QFU129" s="1354"/>
      <c r="QFV129" s="1354"/>
      <c r="QFW129" s="1354"/>
      <c r="QFX129" s="1354"/>
      <c r="QFY129" s="1354"/>
      <c r="QFZ129" s="1354"/>
      <c r="QGA129" s="1354"/>
      <c r="QGB129" s="1354"/>
      <c r="QGC129" s="1354"/>
      <c r="QGD129" s="1354"/>
      <c r="QGE129" s="1354"/>
      <c r="QGF129" s="1354"/>
      <c r="QGG129" s="1354"/>
      <c r="QGH129" s="1354"/>
      <c r="QGI129" s="1354"/>
      <c r="QGJ129" s="1354"/>
      <c r="QGK129" s="1354"/>
      <c r="QGL129" s="1354"/>
      <c r="QGM129" s="1354"/>
      <c r="QGN129" s="1354"/>
      <c r="QGO129" s="1354"/>
      <c r="QGP129" s="1354"/>
      <c r="QGQ129" s="1354"/>
      <c r="QGR129" s="1354"/>
      <c r="QGS129" s="1354"/>
      <c r="QGT129" s="1354"/>
      <c r="QGU129" s="1354"/>
      <c r="QGV129" s="1354"/>
      <c r="QGW129" s="1354"/>
      <c r="QGX129" s="1354"/>
      <c r="QGY129" s="1354"/>
      <c r="QGZ129" s="1354"/>
      <c r="QHA129" s="1354"/>
      <c r="QHB129" s="1354"/>
      <c r="QHC129" s="1354"/>
      <c r="QHD129" s="1354"/>
      <c r="QHE129" s="1354"/>
      <c r="QHF129" s="1354"/>
      <c r="QHG129" s="1354"/>
      <c r="QHH129" s="1354"/>
      <c r="QHI129" s="1354"/>
      <c r="QHJ129" s="1354"/>
      <c r="QHK129" s="1354"/>
      <c r="QHL129" s="1354"/>
      <c r="QHM129" s="1354"/>
      <c r="QHN129" s="1354"/>
      <c r="QHO129" s="1354"/>
      <c r="QHP129" s="1354"/>
      <c r="QHQ129" s="1354"/>
      <c r="QHR129" s="1354"/>
      <c r="QHS129" s="1354"/>
      <c r="QHT129" s="1354"/>
      <c r="QHU129" s="1354"/>
      <c r="QHV129" s="1354"/>
      <c r="QHW129" s="1354"/>
      <c r="QHX129" s="1354"/>
      <c r="QHY129" s="1354"/>
      <c r="QHZ129" s="1354"/>
      <c r="QIA129" s="1354"/>
      <c r="QIB129" s="1354"/>
      <c r="QIC129" s="1354"/>
      <c r="QID129" s="1354"/>
      <c r="QIE129" s="1354"/>
      <c r="QIF129" s="1354"/>
      <c r="QIG129" s="1354"/>
      <c r="QIH129" s="1354"/>
      <c r="QII129" s="1354"/>
      <c r="QIJ129" s="1354"/>
      <c r="QIK129" s="1354"/>
      <c r="QIL129" s="1354"/>
      <c r="QIM129" s="1354"/>
      <c r="QIN129" s="1354"/>
      <c r="QIO129" s="1354"/>
      <c r="QIP129" s="1354"/>
      <c r="QIQ129" s="1354"/>
      <c r="QIR129" s="1354"/>
      <c r="QIS129" s="1354"/>
      <c r="QIT129" s="1354"/>
      <c r="QIU129" s="1354"/>
      <c r="QIV129" s="1354"/>
      <c r="QIW129" s="1354"/>
      <c r="QIX129" s="1354"/>
      <c r="QIY129" s="1354"/>
      <c r="QIZ129" s="1354"/>
      <c r="QJA129" s="1354"/>
      <c r="QJB129" s="1354"/>
      <c r="QJC129" s="1354"/>
      <c r="QJD129" s="1354"/>
      <c r="QJE129" s="1354"/>
      <c r="QJF129" s="1354"/>
      <c r="QJG129" s="1354"/>
      <c r="QJH129" s="1354"/>
      <c r="QJI129" s="1354"/>
      <c r="QJJ129" s="1354"/>
      <c r="QJK129" s="1354"/>
      <c r="QJL129" s="1354"/>
      <c r="QJM129" s="1354"/>
      <c r="QJN129" s="1354"/>
      <c r="QJO129" s="1354"/>
      <c r="QJP129" s="1354"/>
      <c r="QJQ129" s="1354"/>
      <c r="QJR129" s="1354"/>
      <c r="QJS129" s="1354"/>
      <c r="QJT129" s="1354"/>
      <c r="QJU129" s="1354"/>
      <c r="QJV129" s="1354"/>
      <c r="QJW129" s="1354"/>
      <c r="QJX129" s="1354"/>
      <c r="QJY129" s="1354"/>
      <c r="QJZ129" s="1354"/>
      <c r="QKA129" s="1354"/>
      <c r="QKB129" s="1354"/>
      <c r="QKC129" s="1354"/>
      <c r="QKD129" s="1354"/>
      <c r="QKE129" s="1354"/>
      <c r="QKF129" s="1354"/>
      <c r="QKG129" s="1354"/>
      <c r="QKH129" s="1354"/>
      <c r="QKI129" s="1354"/>
      <c r="QKJ129" s="1354"/>
      <c r="QKK129" s="1354"/>
      <c r="QKL129" s="1354"/>
      <c r="QKM129" s="1354"/>
      <c r="QKN129" s="1354"/>
      <c r="QKO129" s="1354"/>
      <c r="QKP129" s="1354"/>
      <c r="QKQ129" s="1354"/>
      <c r="QKR129" s="1354"/>
      <c r="QKS129" s="1354"/>
      <c r="QKT129" s="1354"/>
      <c r="QKU129" s="1354"/>
      <c r="QKV129" s="1354"/>
      <c r="QKW129" s="1354"/>
      <c r="QKX129" s="1354"/>
      <c r="QKY129" s="1354"/>
      <c r="QKZ129" s="1354"/>
      <c r="QLA129" s="1354"/>
      <c r="QLB129" s="1354"/>
      <c r="QLC129" s="1354"/>
      <c r="QLD129" s="1354"/>
      <c r="QLE129" s="1354"/>
      <c r="QLF129" s="1354"/>
      <c r="QLG129" s="1354"/>
      <c r="QLH129" s="1354"/>
      <c r="QLI129" s="1354"/>
      <c r="QLJ129" s="1354"/>
      <c r="QLK129" s="1354"/>
      <c r="QLL129" s="1354"/>
      <c r="QLM129" s="1354"/>
      <c r="QLN129" s="1354"/>
      <c r="QLO129" s="1354"/>
      <c r="QLP129" s="1354"/>
      <c r="QLQ129" s="1354"/>
      <c r="QLR129" s="1354"/>
      <c r="QLS129" s="1354"/>
      <c r="QLT129" s="1354"/>
      <c r="QLU129" s="1354"/>
      <c r="QLV129" s="1354"/>
      <c r="QLW129" s="1354"/>
      <c r="QLX129" s="1354"/>
      <c r="QLY129" s="1354"/>
      <c r="QLZ129" s="1354"/>
      <c r="QMA129" s="1354"/>
      <c r="QMB129" s="1354"/>
      <c r="QMC129" s="1354"/>
      <c r="QMD129" s="1354"/>
      <c r="QME129" s="1354"/>
      <c r="QMF129" s="1354"/>
      <c r="QMG129" s="1354"/>
      <c r="QMH129" s="1354"/>
      <c r="QMI129" s="1354"/>
      <c r="QMJ129" s="1354"/>
      <c r="QMK129" s="1354"/>
      <c r="QML129" s="1354"/>
      <c r="QMM129" s="1354"/>
      <c r="QMN129" s="1354"/>
      <c r="QMO129" s="1354"/>
      <c r="QMP129" s="1354"/>
      <c r="QMQ129" s="1354"/>
      <c r="QMR129" s="1354"/>
      <c r="QMS129" s="1354"/>
      <c r="QMT129" s="1354"/>
      <c r="QMU129" s="1354"/>
      <c r="QMV129" s="1354"/>
      <c r="QMW129" s="1354"/>
      <c r="QMX129" s="1354"/>
      <c r="QMY129" s="1354"/>
      <c r="QMZ129" s="1354"/>
      <c r="QNA129" s="1354"/>
      <c r="QNB129" s="1354"/>
      <c r="QNC129" s="1354"/>
      <c r="QND129" s="1354"/>
      <c r="QNE129" s="1354"/>
      <c r="QNF129" s="1354"/>
      <c r="QNG129" s="1354"/>
      <c r="QNH129" s="1354"/>
      <c r="QNI129" s="1354"/>
      <c r="QNJ129" s="1354"/>
      <c r="QNK129" s="1354"/>
      <c r="QNL129" s="1354"/>
      <c r="QNM129" s="1354"/>
      <c r="QNN129" s="1354"/>
      <c r="QNO129" s="1354"/>
      <c r="QNP129" s="1354"/>
      <c r="QNQ129" s="1354"/>
      <c r="QNR129" s="1354"/>
      <c r="QNS129" s="1354"/>
      <c r="QNT129" s="1354"/>
      <c r="QNU129" s="1354"/>
      <c r="QNV129" s="1354"/>
      <c r="QNW129" s="1354"/>
      <c r="QNX129" s="1354"/>
      <c r="QNY129" s="1354"/>
      <c r="QNZ129" s="1354"/>
      <c r="QOA129" s="1354"/>
      <c r="QOB129" s="1354"/>
      <c r="QOC129" s="1354"/>
      <c r="QOD129" s="1354"/>
      <c r="QOE129" s="1354"/>
      <c r="QOF129" s="1354"/>
      <c r="QOG129" s="1354"/>
      <c r="QOH129" s="1354"/>
      <c r="QOI129" s="1354"/>
      <c r="QOJ129" s="1354"/>
      <c r="QOK129" s="1354"/>
      <c r="QOL129" s="1354"/>
      <c r="QOM129" s="1354"/>
      <c r="QON129" s="1354"/>
      <c r="QOO129" s="1354"/>
      <c r="QOP129" s="1354"/>
      <c r="QOQ129" s="1354"/>
      <c r="QOR129" s="1354"/>
      <c r="QOS129" s="1354"/>
      <c r="QOT129" s="1354"/>
      <c r="QOU129" s="1354"/>
      <c r="QOV129" s="1354"/>
      <c r="QOW129" s="1354"/>
      <c r="QOX129" s="1354"/>
      <c r="QOY129" s="1354"/>
      <c r="QOZ129" s="1354"/>
      <c r="QPA129" s="1354"/>
      <c r="QPB129" s="1354"/>
      <c r="QPC129" s="1354"/>
      <c r="QPD129" s="1354"/>
      <c r="QPE129" s="1354"/>
      <c r="QPF129" s="1354"/>
      <c r="QPG129" s="1354"/>
      <c r="QPH129" s="1354"/>
      <c r="QPI129" s="1354"/>
      <c r="QPJ129" s="1354"/>
      <c r="QPK129" s="1354"/>
      <c r="QPL129" s="1354"/>
      <c r="QPM129" s="1354"/>
      <c r="QPN129" s="1354"/>
      <c r="QPO129" s="1354"/>
      <c r="QPP129" s="1354"/>
      <c r="QPQ129" s="1354"/>
      <c r="QPR129" s="1354"/>
      <c r="QPS129" s="1354"/>
      <c r="QPT129" s="1354"/>
      <c r="QPU129" s="1354"/>
      <c r="QPV129" s="1354"/>
      <c r="QPW129" s="1354"/>
      <c r="QPX129" s="1354"/>
      <c r="QPY129" s="1354"/>
      <c r="QPZ129" s="1354"/>
      <c r="QQA129" s="1354"/>
      <c r="QQB129" s="1354"/>
      <c r="QQC129" s="1354"/>
      <c r="QQD129" s="1354"/>
      <c r="QQE129" s="1354"/>
      <c r="QQF129" s="1354"/>
      <c r="QQG129" s="1354"/>
      <c r="QQH129" s="1354"/>
      <c r="QQI129" s="1354"/>
      <c r="QQJ129" s="1354"/>
      <c r="QQK129" s="1354"/>
      <c r="QQL129" s="1354"/>
      <c r="QQM129" s="1354"/>
      <c r="QQN129" s="1354"/>
      <c r="QQO129" s="1354"/>
      <c r="QQP129" s="1354"/>
      <c r="QQQ129" s="1354"/>
      <c r="QQR129" s="1354"/>
      <c r="QQS129" s="1354"/>
      <c r="QQT129" s="1354"/>
      <c r="QQU129" s="1354"/>
      <c r="QQV129" s="1354"/>
      <c r="QQW129" s="1354"/>
      <c r="QQX129" s="1354"/>
      <c r="QQY129" s="1354"/>
      <c r="QQZ129" s="1354"/>
      <c r="QRA129" s="1354"/>
      <c r="QRB129" s="1354"/>
      <c r="QRC129" s="1354"/>
      <c r="QRD129" s="1354"/>
      <c r="QRE129" s="1354"/>
      <c r="QRF129" s="1354"/>
      <c r="QRG129" s="1354"/>
      <c r="QRH129" s="1354"/>
      <c r="QRI129" s="1354"/>
      <c r="QRJ129" s="1354"/>
      <c r="QRK129" s="1354"/>
      <c r="QRL129" s="1354"/>
      <c r="QRM129" s="1354"/>
      <c r="QRN129" s="1354"/>
      <c r="QRO129" s="1354"/>
      <c r="QRP129" s="1354"/>
      <c r="QRQ129" s="1354"/>
      <c r="QRR129" s="1354"/>
      <c r="QRS129" s="1354"/>
      <c r="QRT129" s="1354"/>
      <c r="QRU129" s="1354"/>
      <c r="QRV129" s="1354"/>
      <c r="QRW129" s="1354"/>
      <c r="QRX129" s="1354"/>
      <c r="QRY129" s="1354"/>
      <c r="QRZ129" s="1354"/>
      <c r="QSA129" s="1354"/>
      <c r="QSB129" s="1354"/>
      <c r="QSC129" s="1354"/>
      <c r="QSD129" s="1354"/>
      <c r="QSE129" s="1354"/>
      <c r="QSF129" s="1354"/>
      <c r="QSG129" s="1354"/>
      <c r="QSH129" s="1354"/>
      <c r="QSI129" s="1354"/>
      <c r="QSJ129" s="1354"/>
      <c r="QSK129" s="1354"/>
      <c r="QSL129" s="1354"/>
      <c r="QSM129" s="1354"/>
      <c r="QSN129" s="1354"/>
      <c r="QSO129" s="1354"/>
      <c r="QSP129" s="1354"/>
      <c r="QSQ129" s="1354"/>
      <c r="QSR129" s="1354"/>
      <c r="QSS129" s="1354"/>
      <c r="QST129" s="1354"/>
      <c r="QSU129" s="1354"/>
      <c r="QSV129" s="1354"/>
      <c r="QSW129" s="1354"/>
      <c r="QSX129" s="1354"/>
      <c r="QSY129" s="1354"/>
      <c r="QSZ129" s="1354"/>
      <c r="QTA129" s="1354"/>
      <c r="QTB129" s="1354"/>
      <c r="QTC129" s="1354"/>
      <c r="QTD129" s="1354"/>
      <c r="QTE129" s="1354"/>
      <c r="QTF129" s="1354"/>
      <c r="QTG129" s="1354"/>
      <c r="QTH129" s="1354"/>
      <c r="QTI129" s="1354"/>
      <c r="QTJ129" s="1354"/>
      <c r="QTK129" s="1354"/>
      <c r="QTL129" s="1354"/>
      <c r="QTM129" s="1354"/>
      <c r="QTN129" s="1354"/>
      <c r="QTO129" s="1354"/>
      <c r="QTP129" s="1354"/>
      <c r="QTQ129" s="1354"/>
      <c r="QTR129" s="1354"/>
      <c r="QTS129" s="1354"/>
      <c r="QTT129" s="1354"/>
      <c r="QTU129" s="1354"/>
      <c r="QTV129" s="1354"/>
      <c r="QTW129" s="1354"/>
      <c r="QTX129" s="1354"/>
      <c r="QTY129" s="1354"/>
      <c r="QTZ129" s="1354"/>
      <c r="QUA129" s="1354"/>
      <c r="QUB129" s="1354"/>
      <c r="QUC129" s="1354"/>
      <c r="QUD129" s="1354"/>
      <c r="QUE129" s="1354"/>
      <c r="QUF129" s="1354"/>
      <c r="QUG129" s="1354"/>
      <c r="QUH129" s="1354"/>
      <c r="QUI129" s="1354"/>
      <c r="QUJ129" s="1354"/>
      <c r="QUK129" s="1354"/>
      <c r="QUL129" s="1354"/>
      <c r="QUM129" s="1354"/>
      <c r="QUN129" s="1354"/>
      <c r="QUO129" s="1354"/>
      <c r="QUP129" s="1354"/>
      <c r="QUQ129" s="1354"/>
      <c r="QUR129" s="1354"/>
      <c r="QUS129" s="1354"/>
      <c r="QUT129" s="1354"/>
      <c r="QUU129" s="1354"/>
      <c r="QUV129" s="1354"/>
      <c r="QUW129" s="1354"/>
      <c r="QUX129" s="1354"/>
      <c r="QUY129" s="1354"/>
      <c r="QUZ129" s="1354"/>
      <c r="QVA129" s="1354"/>
      <c r="QVB129" s="1354"/>
      <c r="QVC129" s="1354"/>
      <c r="QVD129" s="1354"/>
      <c r="QVE129" s="1354"/>
      <c r="QVF129" s="1354"/>
      <c r="QVG129" s="1354"/>
      <c r="QVH129" s="1354"/>
      <c r="QVI129" s="1354"/>
      <c r="QVJ129" s="1354"/>
      <c r="QVK129" s="1354"/>
      <c r="QVL129" s="1354"/>
      <c r="QVM129" s="1354"/>
      <c r="QVN129" s="1354"/>
      <c r="QVO129" s="1354"/>
      <c r="QVP129" s="1354"/>
      <c r="QVQ129" s="1354"/>
      <c r="QVR129" s="1354"/>
      <c r="QVS129" s="1354"/>
      <c r="QVT129" s="1354"/>
      <c r="QVU129" s="1354"/>
      <c r="QVV129" s="1354"/>
      <c r="QVW129" s="1354"/>
      <c r="QVX129" s="1354"/>
      <c r="QVY129" s="1354"/>
      <c r="QVZ129" s="1354"/>
      <c r="QWA129" s="1354"/>
      <c r="QWB129" s="1354"/>
      <c r="QWC129" s="1354"/>
      <c r="QWD129" s="1354"/>
      <c r="QWE129" s="1354"/>
      <c r="QWF129" s="1354"/>
      <c r="QWG129" s="1354"/>
      <c r="QWH129" s="1354"/>
      <c r="QWI129" s="1354"/>
      <c r="QWJ129" s="1354"/>
      <c r="QWK129" s="1354"/>
      <c r="QWL129" s="1354"/>
      <c r="QWM129" s="1354"/>
      <c r="QWN129" s="1354"/>
      <c r="QWO129" s="1354"/>
      <c r="QWP129" s="1354"/>
      <c r="QWQ129" s="1354"/>
      <c r="QWR129" s="1354"/>
      <c r="QWS129" s="1354"/>
      <c r="QWT129" s="1354"/>
      <c r="QWU129" s="1354"/>
      <c r="QWV129" s="1354"/>
      <c r="QWW129" s="1354"/>
      <c r="QWX129" s="1354"/>
      <c r="QWY129" s="1354"/>
      <c r="QWZ129" s="1354"/>
      <c r="QXA129" s="1354"/>
      <c r="QXB129" s="1354"/>
      <c r="QXC129" s="1354"/>
      <c r="QXD129" s="1354"/>
      <c r="QXE129" s="1354"/>
      <c r="QXF129" s="1354"/>
      <c r="QXG129" s="1354"/>
      <c r="QXH129" s="1354"/>
      <c r="QXI129" s="1354"/>
      <c r="QXJ129" s="1354"/>
      <c r="QXK129" s="1354"/>
      <c r="QXL129" s="1354"/>
      <c r="QXM129" s="1354"/>
      <c r="QXN129" s="1354"/>
      <c r="QXO129" s="1354"/>
      <c r="QXP129" s="1354"/>
      <c r="QXQ129" s="1354"/>
      <c r="QXR129" s="1354"/>
      <c r="QXS129" s="1354"/>
      <c r="QXT129" s="1354"/>
      <c r="QXU129" s="1354"/>
      <c r="QXV129" s="1354"/>
      <c r="QXW129" s="1354"/>
      <c r="QXX129" s="1354"/>
      <c r="QXY129" s="1354"/>
      <c r="QXZ129" s="1354"/>
      <c r="QYA129" s="1354"/>
      <c r="QYB129" s="1354"/>
      <c r="QYC129" s="1354"/>
      <c r="QYD129" s="1354"/>
      <c r="QYE129" s="1354"/>
      <c r="QYF129" s="1354"/>
      <c r="QYG129" s="1354"/>
      <c r="QYH129" s="1354"/>
      <c r="QYI129" s="1354"/>
      <c r="QYJ129" s="1354"/>
      <c r="QYK129" s="1354"/>
      <c r="QYL129" s="1354"/>
      <c r="QYM129" s="1354"/>
      <c r="QYN129" s="1354"/>
      <c r="QYO129" s="1354"/>
      <c r="QYP129" s="1354"/>
      <c r="QYQ129" s="1354"/>
      <c r="QYR129" s="1354"/>
      <c r="QYS129" s="1354"/>
      <c r="QYT129" s="1354"/>
      <c r="QYU129" s="1354"/>
      <c r="QYV129" s="1354"/>
      <c r="QYW129" s="1354"/>
      <c r="QYX129" s="1354"/>
      <c r="QYY129" s="1354"/>
      <c r="QYZ129" s="1354"/>
      <c r="QZA129" s="1354"/>
      <c r="QZB129" s="1354"/>
      <c r="QZC129" s="1354"/>
      <c r="QZD129" s="1354"/>
      <c r="QZE129" s="1354"/>
      <c r="QZF129" s="1354"/>
      <c r="QZG129" s="1354"/>
      <c r="QZH129" s="1354"/>
      <c r="QZI129" s="1354"/>
      <c r="QZJ129" s="1354"/>
      <c r="QZK129" s="1354"/>
      <c r="QZL129" s="1354"/>
      <c r="QZM129" s="1354"/>
      <c r="QZN129" s="1354"/>
      <c r="QZO129" s="1354"/>
      <c r="QZP129" s="1354"/>
      <c r="QZQ129" s="1354"/>
      <c r="QZR129" s="1354"/>
      <c r="QZS129" s="1354"/>
      <c r="QZT129" s="1354"/>
      <c r="QZU129" s="1354"/>
      <c r="QZV129" s="1354"/>
      <c r="QZW129" s="1354"/>
      <c r="QZX129" s="1354"/>
      <c r="QZY129" s="1354"/>
      <c r="QZZ129" s="1354"/>
      <c r="RAA129" s="1354"/>
      <c r="RAB129" s="1354"/>
      <c r="RAC129" s="1354"/>
      <c r="RAD129" s="1354"/>
      <c r="RAE129" s="1354"/>
      <c r="RAF129" s="1354"/>
      <c r="RAG129" s="1354"/>
      <c r="RAH129" s="1354"/>
      <c r="RAI129" s="1354"/>
      <c r="RAJ129" s="1354"/>
      <c r="RAK129" s="1354"/>
      <c r="RAL129" s="1354"/>
      <c r="RAM129" s="1354"/>
      <c r="RAN129" s="1354"/>
      <c r="RAO129" s="1354"/>
      <c r="RAP129" s="1354"/>
      <c r="RAQ129" s="1354"/>
      <c r="RAR129" s="1354"/>
      <c r="RAS129" s="1354"/>
      <c r="RAT129" s="1354"/>
      <c r="RAU129" s="1354"/>
      <c r="RAV129" s="1354"/>
      <c r="RAW129" s="1354"/>
      <c r="RAX129" s="1354"/>
      <c r="RAY129" s="1354"/>
      <c r="RAZ129" s="1354"/>
      <c r="RBA129" s="1354"/>
      <c r="RBB129" s="1354"/>
      <c r="RBC129" s="1354"/>
      <c r="RBD129" s="1354"/>
      <c r="RBE129" s="1354"/>
      <c r="RBF129" s="1354"/>
      <c r="RBG129" s="1354"/>
      <c r="RBH129" s="1354"/>
      <c r="RBI129" s="1354"/>
      <c r="RBJ129" s="1354"/>
      <c r="RBK129" s="1354"/>
      <c r="RBL129" s="1354"/>
      <c r="RBM129" s="1354"/>
      <c r="RBN129" s="1354"/>
      <c r="RBO129" s="1354"/>
      <c r="RBP129" s="1354"/>
      <c r="RBQ129" s="1354"/>
      <c r="RBR129" s="1354"/>
      <c r="RBS129" s="1354"/>
      <c r="RBT129" s="1354"/>
      <c r="RBU129" s="1354"/>
      <c r="RBV129" s="1354"/>
      <c r="RBW129" s="1354"/>
      <c r="RBX129" s="1354"/>
      <c r="RBY129" s="1354"/>
      <c r="RBZ129" s="1354"/>
      <c r="RCA129" s="1354"/>
      <c r="RCB129" s="1354"/>
      <c r="RCC129" s="1354"/>
      <c r="RCD129" s="1354"/>
      <c r="RCE129" s="1354"/>
      <c r="RCF129" s="1354"/>
      <c r="RCG129" s="1354"/>
      <c r="RCH129" s="1354"/>
      <c r="RCI129" s="1354"/>
      <c r="RCJ129" s="1354"/>
      <c r="RCK129" s="1354"/>
      <c r="RCL129" s="1354"/>
      <c r="RCM129" s="1354"/>
      <c r="RCN129" s="1354"/>
      <c r="RCO129" s="1354"/>
      <c r="RCP129" s="1354"/>
      <c r="RCQ129" s="1354"/>
      <c r="RCR129" s="1354"/>
      <c r="RCS129" s="1354"/>
      <c r="RCT129" s="1354"/>
      <c r="RCU129" s="1354"/>
      <c r="RCV129" s="1354"/>
      <c r="RCW129" s="1354"/>
      <c r="RCX129" s="1354"/>
      <c r="RCY129" s="1354"/>
      <c r="RCZ129" s="1354"/>
      <c r="RDA129" s="1354"/>
      <c r="RDB129" s="1354"/>
      <c r="RDC129" s="1354"/>
      <c r="RDD129" s="1354"/>
      <c r="RDE129" s="1354"/>
      <c r="RDF129" s="1354"/>
      <c r="RDG129" s="1354"/>
      <c r="RDH129" s="1354"/>
      <c r="RDI129" s="1354"/>
      <c r="RDJ129" s="1354"/>
      <c r="RDK129" s="1354"/>
      <c r="RDL129" s="1354"/>
      <c r="RDM129" s="1354"/>
      <c r="RDN129" s="1354"/>
      <c r="RDO129" s="1354"/>
      <c r="RDP129" s="1354"/>
      <c r="RDQ129" s="1354"/>
      <c r="RDR129" s="1354"/>
      <c r="RDS129" s="1354"/>
      <c r="RDT129" s="1354"/>
      <c r="RDU129" s="1354"/>
      <c r="RDV129" s="1354"/>
      <c r="RDW129" s="1354"/>
      <c r="RDX129" s="1354"/>
      <c r="RDY129" s="1354"/>
      <c r="RDZ129" s="1354"/>
      <c r="REA129" s="1354"/>
      <c r="REB129" s="1354"/>
      <c r="REC129" s="1354"/>
      <c r="RED129" s="1354"/>
      <c r="REE129" s="1354"/>
      <c r="REF129" s="1354"/>
      <c r="REG129" s="1354"/>
      <c r="REH129" s="1354"/>
      <c r="REI129" s="1354"/>
      <c r="REJ129" s="1354"/>
      <c r="REK129" s="1354"/>
      <c r="REL129" s="1354"/>
      <c r="REM129" s="1354"/>
      <c r="REN129" s="1354"/>
      <c r="REO129" s="1354"/>
      <c r="REP129" s="1354"/>
      <c r="REQ129" s="1354"/>
      <c r="RER129" s="1354"/>
      <c r="RES129" s="1354"/>
      <c r="RET129" s="1354"/>
      <c r="REU129" s="1354"/>
      <c r="REV129" s="1354"/>
      <c r="REW129" s="1354"/>
      <c r="REX129" s="1354"/>
      <c r="REY129" s="1354"/>
      <c r="REZ129" s="1354"/>
      <c r="RFA129" s="1354"/>
      <c r="RFB129" s="1354"/>
      <c r="RFC129" s="1354"/>
      <c r="RFD129" s="1354"/>
      <c r="RFE129" s="1354"/>
      <c r="RFF129" s="1354"/>
      <c r="RFG129" s="1354"/>
      <c r="RFH129" s="1354"/>
      <c r="RFI129" s="1354"/>
      <c r="RFJ129" s="1354"/>
      <c r="RFK129" s="1354"/>
      <c r="RFL129" s="1354"/>
      <c r="RFM129" s="1354"/>
      <c r="RFN129" s="1354"/>
      <c r="RFO129" s="1354"/>
      <c r="RFP129" s="1354"/>
      <c r="RFQ129" s="1354"/>
      <c r="RFR129" s="1354"/>
      <c r="RFS129" s="1354"/>
      <c r="RFT129" s="1354"/>
      <c r="RFU129" s="1354"/>
      <c r="RFV129" s="1354"/>
      <c r="RFW129" s="1354"/>
      <c r="RFX129" s="1354"/>
      <c r="RFY129" s="1354"/>
      <c r="RFZ129" s="1354"/>
      <c r="RGA129" s="1354"/>
      <c r="RGB129" s="1354"/>
      <c r="RGC129" s="1354"/>
      <c r="RGD129" s="1354"/>
      <c r="RGE129" s="1354"/>
      <c r="RGF129" s="1354"/>
      <c r="RGG129" s="1354"/>
      <c r="RGH129" s="1354"/>
      <c r="RGI129" s="1354"/>
      <c r="RGJ129" s="1354"/>
      <c r="RGK129" s="1354"/>
      <c r="RGL129" s="1354"/>
      <c r="RGM129" s="1354"/>
      <c r="RGN129" s="1354"/>
      <c r="RGO129" s="1354"/>
      <c r="RGP129" s="1354"/>
      <c r="RGQ129" s="1354"/>
      <c r="RGR129" s="1354"/>
      <c r="RGS129" s="1354"/>
      <c r="RGT129" s="1354"/>
      <c r="RGU129" s="1354"/>
      <c r="RGV129" s="1354"/>
      <c r="RGW129" s="1354"/>
      <c r="RGX129" s="1354"/>
      <c r="RGY129" s="1354"/>
      <c r="RGZ129" s="1354"/>
      <c r="RHA129" s="1354"/>
      <c r="RHB129" s="1354"/>
      <c r="RHC129" s="1354"/>
      <c r="RHD129" s="1354"/>
      <c r="RHE129" s="1354"/>
      <c r="RHF129" s="1354"/>
      <c r="RHG129" s="1354"/>
      <c r="RHH129" s="1354"/>
      <c r="RHI129" s="1354"/>
      <c r="RHJ129" s="1354"/>
      <c r="RHK129" s="1354"/>
      <c r="RHL129" s="1354"/>
      <c r="RHM129" s="1354"/>
      <c r="RHN129" s="1354"/>
      <c r="RHO129" s="1354"/>
      <c r="RHP129" s="1354"/>
      <c r="RHQ129" s="1354"/>
      <c r="RHR129" s="1354"/>
      <c r="RHS129" s="1354"/>
      <c r="RHT129" s="1354"/>
      <c r="RHU129" s="1354"/>
      <c r="RHV129" s="1354"/>
      <c r="RHW129" s="1354"/>
      <c r="RHX129" s="1354"/>
      <c r="RHY129" s="1354"/>
      <c r="RHZ129" s="1354"/>
      <c r="RIA129" s="1354"/>
      <c r="RIB129" s="1354"/>
      <c r="RIC129" s="1354"/>
      <c r="RID129" s="1354"/>
      <c r="RIE129" s="1354"/>
      <c r="RIF129" s="1354"/>
      <c r="RIG129" s="1354"/>
      <c r="RIH129" s="1354"/>
      <c r="RII129" s="1354"/>
      <c r="RIJ129" s="1354"/>
      <c r="RIK129" s="1354"/>
      <c r="RIL129" s="1354"/>
      <c r="RIM129" s="1354"/>
      <c r="RIN129" s="1354"/>
      <c r="RIO129" s="1354"/>
      <c r="RIP129" s="1354"/>
      <c r="RIQ129" s="1354"/>
      <c r="RIR129" s="1354"/>
      <c r="RIS129" s="1354"/>
      <c r="RIT129" s="1354"/>
      <c r="RIU129" s="1354"/>
      <c r="RIV129" s="1354"/>
      <c r="RIW129" s="1354"/>
      <c r="RIX129" s="1354"/>
      <c r="RIY129" s="1354"/>
      <c r="RIZ129" s="1354"/>
      <c r="RJA129" s="1354"/>
      <c r="RJB129" s="1354"/>
      <c r="RJC129" s="1354"/>
      <c r="RJD129" s="1354"/>
      <c r="RJE129" s="1354"/>
      <c r="RJF129" s="1354"/>
      <c r="RJG129" s="1354"/>
      <c r="RJH129" s="1354"/>
      <c r="RJI129" s="1354"/>
      <c r="RJJ129" s="1354"/>
      <c r="RJK129" s="1354"/>
      <c r="RJL129" s="1354"/>
      <c r="RJM129" s="1354"/>
      <c r="RJN129" s="1354"/>
      <c r="RJO129" s="1354"/>
      <c r="RJP129" s="1354"/>
      <c r="RJQ129" s="1354"/>
      <c r="RJR129" s="1354"/>
      <c r="RJS129" s="1354"/>
      <c r="RJT129" s="1354"/>
      <c r="RJU129" s="1354"/>
      <c r="RJV129" s="1354"/>
      <c r="RJW129" s="1354"/>
      <c r="RJX129" s="1354"/>
      <c r="RJY129" s="1354"/>
      <c r="RJZ129" s="1354"/>
      <c r="RKA129" s="1354"/>
      <c r="RKB129" s="1354"/>
      <c r="RKC129" s="1354"/>
      <c r="RKD129" s="1354"/>
      <c r="RKE129" s="1354"/>
      <c r="RKF129" s="1354"/>
      <c r="RKG129" s="1354"/>
      <c r="RKH129" s="1354"/>
      <c r="RKI129" s="1354"/>
      <c r="RKJ129" s="1354"/>
      <c r="RKK129" s="1354"/>
      <c r="RKL129" s="1354"/>
      <c r="RKM129" s="1354"/>
      <c r="RKN129" s="1354"/>
      <c r="RKO129" s="1354"/>
      <c r="RKP129" s="1354"/>
      <c r="RKQ129" s="1354"/>
      <c r="RKR129" s="1354"/>
      <c r="RKS129" s="1354"/>
      <c r="RKT129" s="1354"/>
      <c r="RKU129" s="1354"/>
      <c r="RKV129" s="1354"/>
      <c r="RKW129" s="1354"/>
      <c r="RKX129" s="1354"/>
      <c r="RKY129" s="1354"/>
      <c r="RKZ129" s="1354"/>
      <c r="RLA129" s="1354"/>
      <c r="RLB129" s="1354"/>
      <c r="RLC129" s="1354"/>
      <c r="RLD129" s="1354"/>
      <c r="RLE129" s="1354"/>
      <c r="RLF129" s="1354"/>
      <c r="RLG129" s="1354"/>
      <c r="RLH129" s="1354"/>
      <c r="RLI129" s="1354"/>
      <c r="RLJ129" s="1354"/>
      <c r="RLK129" s="1354"/>
      <c r="RLL129" s="1354"/>
      <c r="RLM129" s="1354"/>
      <c r="RLN129" s="1354"/>
      <c r="RLO129" s="1354"/>
      <c r="RLP129" s="1354"/>
      <c r="RLQ129" s="1354"/>
      <c r="RLR129" s="1354"/>
      <c r="RLS129" s="1354"/>
      <c r="RLT129" s="1354"/>
      <c r="RLU129" s="1354"/>
      <c r="RLV129" s="1354"/>
      <c r="RLW129" s="1354"/>
      <c r="RLX129" s="1354"/>
      <c r="RLY129" s="1354"/>
      <c r="RLZ129" s="1354"/>
      <c r="RMA129" s="1354"/>
      <c r="RMB129" s="1354"/>
      <c r="RMC129" s="1354"/>
      <c r="RMD129" s="1354"/>
      <c r="RME129" s="1354"/>
      <c r="RMF129" s="1354"/>
      <c r="RMG129" s="1354"/>
      <c r="RMH129" s="1354"/>
      <c r="RMI129" s="1354"/>
      <c r="RMJ129" s="1354"/>
      <c r="RMK129" s="1354"/>
      <c r="RML129" s="1354"/>
      <c r="RMM129" s="1354"/>
      <c r="RMN129" s="1354"/>
      <c r="RMO129" s="1354"/>
      <c r="RMP129" s="1354"/>
      <c r="RMQ129" s="1354"/>
      <c r="RMR129" s="1354"/>
      <c r="RMS129" s="1354"/>
      <c r="RMT129" s="1354"/>
      <c r="RMU129" s="1354"/>
      <c r="RMV129" s="1354"/>
      <c r="RMW129" s="1354"/>
      <c r="RMX129" s="1354"/>
      <c r="RMY129" s="1354"/>
      <c r="RMZ129" s="1354"/>
      <c r="RNA129" s="1354"/>
      <c r="RNB129" s="1354"/>
      <c r="RNC129" s="1354"/>
      <c r="RND129" s="1354"/>
      <c r="RNE129" s="1354"/>
      <c r="RNF129" s="1354"/>
      <c r="RNG129" s="1354"/>
      <c r="RNH129" s="1354"/>
      <c r="RNI129" s="1354"/>
      <c r="RNJ129" s="1354"/>
      <c r="RNK129" s="1354"/>
      <c r="RNL129" s="1354"/>
      <c r="RNM129" s="1354"/>
      <c r="RNN129" s="1354"/>
      <c r="RNO129" s="1354"/>
      <c r="RNP129" s="1354"/>
      <c r="RNQ129" s="1354"/>
      <c r="RNR129" s="1354"/>
      <c r="RNS129" s="1354"/>
      <c r="RNT129" s="1354"/>
      <c r="RNU129" s="1354"/>
      <c r="RNV129" s="1354"/>
      <c r="RNW129" s="1354"/>
      <c r="RNX129" s="1354"/>
      <c r="RNY129" s="1354"/>
      <c r="RNZ129" s="1354"/>
      <c r="ROA129" s="1354"/>
      <c r="ROB129" s="1354"/>
      <c r="ROC129" s="1354"/>
      <c r="ROD129" s="1354"/>
      <c r="ROE129" s="1354"/>
      <c r="ROF129" s="1354"/>
      <c r="ROG129" s="1354"/>
      <c r="ROH129" s="1354"/>
      <c r="ROI129" s="1354"/>
      <c r="ROJ129" s="1354"/>
      <c r="ROK129" s="1354"/>
      <c r="ROL129" s="1354"/>
      <c r="ROM129" s="1354"/>
      <c r="RON129" s="1354"/>
      <c r="ROO129" s="1354"/>
      <c r="ROP129" s="1354"/>
      <c r="ROQ129" s="1354"/>
      <c r="ROR129" s="1354"/>
      <c r="ROS129" s="1354"/>
      <c r="ROT129" s="1354"/>
      <c r="ROU129" s="1354"/>
      <c r="ROV129" s="1354"/>
      <c r="ROW129" s="1354"/>
      <c r="ROX129" s="1354"/>
      <c r="ROY129" s="1354"/>
      <c r="ROZ129" s="1354"/>
      <c r="RPA129" s="1354"/>
      <c r="RPB129" s="1354"/>
      <c r="RPC129" s="1354"/>
      <c r="RPD129" s="1354"/>
      <c r="RPE129" s="1354"/>
      <c r="RPF129" s="1354"/>
      <c r="RPG129" s="1354"/>
      <c r="RPH129" s="1354"/>
      <c r="RPI129" s="1354"/>
      <c r="RPJ129" s="1354"/>
      <c r="RPK129" s="1354"/>
      <c r="RPL129" s="1354"/>
      <c r="RPM129" s="1354"/>
      <c r="RPN129" s="1354"/>
      <c r="RPO129" s="1354"/>
      <c r="RPP129" s="1354"/>
      <c r="RPQ129" s="1354"/>
      <c r="RPR129" s="1354"/>
      <c r="RPS129" s="1354"/>
      <c r="RPT129" s="1354"/>
      <c r="RPU129" s="1354"/>
      <c r="RPV129" s="1354"/>
      <c r="RPW129" s="1354"/>
      <c r="RPX129" s="1354"/>
      <c r="RPY129" s="1354"/>
      <c r="RPZ129" s="1354"/>
      <c r="RQA129" s="1354"/>
      <c r="RQB129" s="1354"/>
      <c r="RQC129" s="1354"/>
      <c r="RQD129" s="1354"/>
      <c r="RQE129" s="1354"/>
      <c r="RQF129" s="1354"/>
      <c r="RQG129" s="1354"/>
      <c r="RQH129" s="1354"/>
      <c r="RQI129" s="1354"/>
      <c r="RQJ129" s="1354"/>
      <c r="RQK129" s="1354"/>
      <c r="RQL129" s="1354"/>
      <c r="RQM129" s="1354"/>
      <c r="RQN129" s="1354"/>
      <c r="RQO129" s="1354"/>
      <c r="RQP129" s="1354"/>
      <c r="RQQ129" s="1354"/>
      <c r="RQR129" s="1354"/>
      <c r="RQS129" s="1354"/>
      <c r="RQT129" s="1354"/>
      <c r="RQU129" s="1354"/>
      <c r="RQV129" s="1354"/>
      <c r="RQW129" s="1354"/>
      <c r="RQX129" s="1354"/>
      <c r="RQY129" s="1354"/>
      <c r="RQZ129" s="1354"/>
      <c r="RRA129" s="1354"/>
      <c r="RRB129" s="1354"/>
      <c r="RRC129" s="1354"/>
      <c r="RRD129" s="1354"/>
      <c r="RRE129" s="1354"/>
      <c r="RRF129" s="1354"/>
      <c r="RRG129" s="1354"/>
      <c r="RRH129" s="1354"/>
      <c r="RRI129" s="1354"/>
      <c r="RRJ129" s="1354"/>
      <c r="RRK129" s="1354"/>
      <c r="RRL129" s="1354"/>
      <c r="RRM129" s="1354"/>
      <c r="RRN129" s="1354"/>
      <c r="RRO129" s="1354"/>
      <c r="RRP129" s="1354"/>
      <c r="RRQ129" s="1354"/>
      <c r="RRR129" s="1354"/>
      <c r="RRS129" s="1354"/>
      <c r="RRT129" s="1354"/>
      <c r="RRU129" s="1354"/>
      <c r="RRV129" s="1354"/>
      <c r="RRW129" s="1354"/>
      <c r="RRX129" s="1354"/>
      <c r="RRY129" s="1354"/>
      <c r="RRZ129" s="1354"/>
      <c r="RSA129" s="1354"/>
      <c r="RSB129" s="1354"/>
      <c r="RSC129" s="1354"/>
      <c r="RSD129" s="1354"/>
      <c r="RSE129" s="1354"/>
      <c r="RSF129" s="1354"/>
      <c r="RSG129" s="1354"/>
      <c r="RSH129" s="1354"/>
      <c r="RSI129" s="1354"/>
      <c r="RSJ129" s="1354"/>
      <c r="RSK129" s="1354"/>
      <c r="RSL129" s="1354"/>
      <c r="RSM129" s="1354"/>
      <c r="RSN129" s="1354"/>
      <c r="RSO129" s="1354"/>
      <c r="RSP129" s="1354"/>
      <c r="RSQ129" s="1354"/>
      <c r="RSR129" s="1354"/>
      <c r="RSS129" s="1354"/>
      <c r="RST129" s="1354"/>
      <c r="RSU129" s="1354"/>
      <c r="RSV129" s="1354"/>
      <c r="RSW129" s="1354"/>
      <c r="RSX129" s="1354"/>
      <c r="RSY129" s="1354"/>
      <c r="RSZ129" s="1354"/>
      <c r="RTA129" s="1354"/>
      <c r="RTB129" s="1354"/>
      <c r="RTC129" s="1354"/>
      <c r="RTD129" s="1354"/>
      <c r="RTE129" s="1354"/>
      <c r="RTF129" s="1354"/>
      <c r="RTG129" s="1354"/>
      <c r="RTH129" s="1354"/>
      <c r="RTI129" s="1354"/>
      <c r="RTJ129" s="1354"/>
      <c r="RTK129" s="1354"/>
      <c r="RTL129" s="1354"/>
      <c r="RTM129" s="1354"/>
      <c r="RTN129" s="1354"/>
      <c r="RTO129" s="1354"/>
      <c r="RTP129" s="1354"/>
      <c r="RTQ129" s="1354"/>
      <c r="RTR129" s="1354"/>
      <c r="RTS129" s="1354"/>
      <c r="RTT129" s="1354"/>
      <c r="RTU129" s="1354"/>
      <c r="RTV129" s="1354"/>
      <c r="RTW129" s="1354"/>
      <c r="RTX129" s="1354"/>
      <c r="RTY129" s="1354"/>
      <c r="RTZ129" s="1354"/>
      <c r="RUA129" s="1354"/>
      <c r="RUB129" s="1354"/>
      <c r="RUC129" s="1354"/>
      <c r="RUD129" s="1354"/>
      <c r="RUE129" s="1354"/>
      <c r="RUF129" s="1354"/>
      <c r="RUG129" s="1354"/>
      <c r="RUH129" s="1354"/>
      <c r="RUI129" s="1354"/>
      <c r="RUJ129" s="1354"/>
      <c r="RUK129" s="1354"/>
      <c r="RUL129" s="1354"/>
      <c r="RUM129" s="1354"/>
      <c r="RUN129" s="1354"/>
      <c r="RUO129" s="1354"/>
      <c r="RUP129" s="1354"/>
      <c r="RUQ129" s="1354"/>
      <c r="RUR129" s="1354"/>
      <c r="RUS129" s="1354"/>
      <c r="RUT129" s="1354"/>
      <c r="RUU129" s="1354"/>
      <c r="RUV129" s="1354"/>
      <c r="RUW129" s="1354"/>
      <c r="RUX129" s="1354"/>
      <c r="RUY129" s="1354"/>
      <c r="RUZ129" s="1354"/>
      <c r="RVA129" s="1354"/>
      <c r="RVB129" s="1354"/>
      <c r="RVC129" s="1354"/>
      <c r="RVD129" s="1354"/>
      <c r="RVE129" s="1354"/>
      <c r="RVF129" s="1354"/>
      <c r="RVG129" s="1354"/>
      <c r="RVH129" s="1354"/>
      <c r="RVI129" s="1354"/>
      <c r="RVJ129" s="1354"/>
      <c r="RVK129" s="1354"/>
      <c r="RVL129" s="1354"/>
      <c r="RVM129" s="1354"/>
      <c r="RVN129" s="1354"/>
      <c r="RVO129" s="1354"/>
      <c r="RVP129" s="1354"/>
      <c r="RVQ129" s="1354"/>
      <c r="RVR129" s="1354"/>
      <c r="RVS129" s="1354"/>
      <c r="RVT129" s="1354"/>
      <c r="RVU129" s="1354"/>
      <c r="RVV129" s="1354"/>
      <c r="RVW129" s="1354"/>
      <c r="RVX129" s="1354"/>
      <c r="RVY129" s="1354"/>
      <c r="RVZ129" s="1354"/>
      <c r="RWA129" s="1354"/>
      <c r="RWB129" s="1354"/>
      <c r="RWC129" s="1354"/>
      <c r="RWD129" s="1354"/>
      <c r="RWE129" s="1354"/>
      <c r="RWF129" s="1354"/>
      <c r="RWG129" s="1354"/>
      <c r="RWH129" s="1354"/>
      <c r="RWI129" s="1354"/>
      <c r="RWJ129" s="1354"/>
      <c r="RWK129" s="1354"/>
      <c r="RWL129" s="1354"/>
      <c r="RWM129" s="1354"/>
      <c r="RWN129" s="1354"/>
      <c r="RWO129" s="1354"/>
      <c r="RWP129" s="1354"/>
      <c r="RWQ129" s="1354"/>
      <c r="RWR129" s="1354"/>
      <c r="RWS129" s="1354"/>
      <c r="RWT129" s="1354"/>
      <c r="RWU129" s="1354"/>
      <c r="RWV129" s="1354"/>
      <c r="RWW129" s="1354"/>
      <c r="RWX129" s="1354"/>
      <c r="RWY129" s="1354"/>
      <c r="RWZ129" s="1354"/>
      <c r="RXA129" s="1354"/>
      <c r="RXB129" s="1354"/>
      <c r="RXC129" s="1354"/>
      <c r="RXD129" s="1354"/>
      <c r="RXE129" s="1354"/>
      <c r="RXF129" s="1354"/>
      <c r="RXG129" s="1354"/>
      <c r="RXH129" s="1354"/>
      <c r="RXI129" s="1354"/>
      <c r="RXJ129" s="1354"/>
      <c r="RXK129" s="1354"/>
      <c r="RXL129" s="1354"/>
      <c r="RXM129" s="1354"/>
      <c r="RXN129" s="1354"/>
      <c r="RXO129" s="1354"/>
      <c r="RXP129" s="1354"/>
      <c r="RXQ129" s="1354"/>
      <c r="RXR129" s="1354"/>
      <c r="RXS129" s="1354"/>
      <c r="RXT129" s="1354"/>
      <c r="RXU129" s="1354"/>
      <c r="RXV129" s="1354"/>
      <c r="RXW129" s="1354"/>
      <c r="RXX129" s="1354"/>
      <c r="RXY129" s="1354"/>
      <c r="RXZ129" s="1354"/>
      <c r="RYA129" s="1354"/>
      <c r="RYB129" s="1354"/>
      <c r="RYC129" s="1354"/>
      <c r="RYD129" s="1354"/>
      <c r="RYE129" s="1354"/>
      <c r="RYF129" s="1354"/>
      <c r="RYG129" s="1354"/>
      <c r="RYH129" s="1354"/>
      <c r="RYI129" s="1354"/>
      <c r="RYJ129" s="1354"/>
      <c r="RYK129" s="1354"/>
      <c r="RYL129" s="1354"/>
      <c r="RYM129" s="1354"/>
      <c r="RYN129" s="1354"/>
      <c r="RYO129" s="1354"/>
      <c r="RYP129" s="1354"/>
      <c r="RYQ129" s="1354"/>
      <c r="RYR129" s="1354"/>
      <c r="RYS129" s="1354"/>
      <c r="RYT129" s="1354"/>
      <c r="RYU129" s="1354"/>
      <c r="RYV129" s="1354"/>
      <c r="RYW129" s="1354"/>
      <c r="RYX129" s="1354"/>
      <c r="RYY129" s="1354"/>
      <c r="RYZ129" s="1354"/>
      <c r="RZA129" s="1354"/>
      <c r="RZB129" s="1354"/>
      <c r="RZC129" s="1354"/>
      <c r="RZD129" s="1354"/>
      <c r="RZE129" s="1354"/>
      <c r="RZF129" s="1354"/>
      <c r="RZG129" s="1354"/>
      <c r="RZH129" s="1354"/>
      <c r="RZI129" s="1354"/>
      <c r="RZJ129" s="1354"/>
      <c r="RZK129" s="1354"/>
      <c r="RZL129" s="1354"/>
      <c r="RZM129" s="1354"/>
      <c r="RZN129" s="1354"/>
      <c r="RZO129" s="1354"/>
      <c r="RZP129" s="1354"/>
      <c r="RZQ129" s="1354"/>
      <c r="RZR129" s="1354"/>
      <c r="RZS129" s="1354"/>
      <c r="RZT129" s="1354"/>
      <c r="RZU129" s="1354"/>
      <c r="RZV129" s="1354"/>
      <c r="RZW129" s="1354"/>
      <c r="RZX129" s="1354"/>
      <c r="RZY129" s="1354"/>
      <c r="RZZ129" s="1354"/>
      <c r="SAA129" s="1354"/>
      <c r="SAB129" s="1354"/>
      <c r="SAC129" s="1354"/>
      <c r="SAD129" s="1354"/>
      <c r="SAE129" s="1354"/>
      <c r="SAF129" s="1354"/>
      <c r="SAG129" s="1354"/>
      <c r="SAH129" s="1354"/>
      <c r="SAI129" s="1354"/>
      <c r="SAJ129" s="1354"/>
      <c r="SAK129" s="1354"/>
      <c r="SAL129" s="1354"/>
      <c r="SAM129" s="1354"/>
      <c r="SAN129" s="1354"/>
      <c r="SAO129" s="1354"/>
      <c r="SAP129" s="1354"/>
      <c r="SAQ129" s="1354"/>
      <c r="SAR129" s="1354"/>
      <c r="SAS129" s="1354"/>
      <c r="SAT129" s="1354"/>
      <c r="SAU129" s="1354"/>
      <c r="SAV129" s="1354"/>
      <c r="SAW129" s="1354"/>
      <c r="SAX129" s="1354"/>
      <c r="SAY129" s="1354"/>
      <c r="SAZ129" s="1354"/>
      <c r="SBA129" s="1354"/>
      <c r="SBB129" s="1354"/>
      <c r="SBC129" s="1354"/>
      <c r="SBD129" s="1354"/>
      <c r="SBE129" s="1354"/>
      <c r="SBF129" s="1354"/>
      <c r="SBG129" s="1354"/>
      <c r="SBH129" s="1354"/>
      <c r="SBI129" s="1354"/>
      <c r="SBJ129" s="1354"/>
      <c r="SBK129" s="1354"/>
      <c r="SBL129" s="1354"/>
      <c r="SBM129" s="1354"/>
      <c r="SBN129" s="1354"/>
      <c r="SBO129" s="1354"/>
      <c r="SBP129" s="1354"/>
      <c r="SBQ129" s="1354"/>
      <c r="SBR129" s="1354"/>
      <c r="SBS129" s="1354"/>
      <c r="SBT129" s="1354"/>
      <c r="SBU129" s="1354"/>
      <c r="SBV129" s="1354"/>
      <c r="SBW129" s="1354"/>
      <c r="SBX129" s="1354"/>
      <c r="SBY129" s="1354"/>
      <c r="SBZ129" s="1354"/>
      <c r="SCA129" s="1354"/>
      <c r="SCB129" s="1354"/>
      <c r="SCC129" s="1354"/>
      <c r="SCD129" s="1354"/>
      <c r="SCE129" s="1354"/>
      <c r="SCF129" s="1354"/>
      <c r="SCG129" s="1354"/>
      <c r="SCH129" s="1354"/>
      <c r="SCI129" s="1354"/>
      <c r="SCJ129" s="1354"/>
      <c r="SCK129" s="1354"/>
      <c r="SCL129" s="1354"/>
      <c r="SCM129" s="1354"/>
      <c r="SCN129" s="1354"/>
      <c r="SCO129" s="1354"/>
      <c r="SCP129" s="1354"/>
      <c r="SCQ129" s="1354"/>
      <c r="SCR129" s="1354"/>
      <c r="SCS129" s="1354"/>
      <c r="SCT129" s="1354"/>
      <c r="SCU129" s="1354"/>
      <c r="SCV129" s="1354"/>
      <c r="SCW129" s="1354"/>
      <c r="SCX129" s="1354"/>
      <c r="SCY129" s="1354"/>
      <c r="SCZ129" s="1354"/>
      <c r="SDA129" s="1354"/>
      <c r="SDB129" s="1354"/>
      <c r="SDC129" s="1354"/>
      <c r="SDD129" s="1354"/>
      <c r="SDE129" s="1354"/>
      <c r="SDF129" s="1354"/>
      <c r="SDG129" s="1354"/>
      <c r="SDH129" s="1354"/>
      <c r="SDI129" s="1354"/>
      <c r="SDJ129" s="1354"/>
      <c r="SDK129" s="1354"/>
      <c r="SDL129" s="1354"/>
      <c r="SDM129" s="1354"/>
      <c r="SDN129" s="1354"/>
      <c r="SDO129" s="1354"/>
      <c r="SDP129" s="1354"/>
      <c r="SDQ129" s="1354"/>
      <c r="SDR129" s="1354"/>
      <c r="SDS129" s="1354"/>
      <c r="SDT129" s="1354"/>
      <c r="SDU129" s="1354"/>
      <c r="SDV129" s="1354"/>
      <c r="SDW129" s="1354"/>
      <c r="SDX129" s="1354"/>
      <c r="SDY129" s="1354"/>
      <c r="SDZ129" s="1354"/>
      <c r="SEA129" s="1354"/>
      <c r="SEB129" s="1354"/>
      <c r="SEC129" s="1354"/>
      <c r="SED129" s="1354"/>
      <c r="SEE129" s="1354"/>
      <c r="SEF129" s="1354"/>
      <c r="SEG129" s="1354"/>
      <c r="SEH129" s="1354"/>
      <c r="SEI129" s="1354"/>
      <c r="SEJ129" s="1354"/>
      <c r="SEK129" s="1354"/>
      <c r="SEL129" s="1354"/>
      <c r="SEM129" s="1354"/>
      <c r="SEN129" s="1354"/>
      <c r="SEO129" s="1354"/>
      <c r="SEP129" s="1354"/>
      <c r="SEQ129" s="1354"/>
      <c r="SER129" s="1354"/>
      <c r="SES129" s="1354"/>
      <c r="SET129" s="1354"/>
      <c r="SEU129" s="1354"/>
      <c r="SEV129" s="1354"/>
      <c r="SEW129" s="1354"/>
      <c r="SEX129" s="1354"/>
      <c r="SEY129" s="1354"/>
      <c r="SEZ129" s="1354"/>
      <c r="SFA129" s="1354"/>
      <c r="SFB129" s="1354"/>
      <c r="SFC129" s="1354"/>
      <c r="SFD129" s="1354"/>
      <c r="SFE129" s="1354"/>
      <c r="SFF129" s="1354"/>
      <c r="SFG129" s="1354"/>
      <c r="SFH129" s="1354"/>
      <c r="SFI129" s="1354"/>
      <c r="SFJ129" s="1354"/>
      <c r="SFK129" s="1354"/>
      <c r="SFL129" s="1354"/>
      <c r="SFM129" s="1354"/>
      <c r="SFN129" s="1354"/>
      <c r="SFO129" s="1354"/>
      <c r="SFP129" s="1354"/>
      <c r="SFQ129" s="1354"/>
      <c r="SFR129" s="1354"/>
      <c r="SFS129" s="1354"/>
      <c r="SFT129" s="1354"/>
      <c r="SFU129" s="1354"/>
      <c r="SFV129" s="1354"/>
      <c r="SFW129" s="1354"/>
      <c r="SFX129" s="1354"/>
      <c r="SFY129" s="1354"/>
      <c r="SFZ129" s="1354"/>
      <c r="SGA129" s="1354"/>
      <c r="SGB129" s="1354"/>
      <c r="SGC129" s="1354"/>
      <c r="SGD129" s="1354"/>
      <c r="SGE129" s="1354"/>
      <c r="SGF129" s="1354"/>
      <c r="SGG129" s="1354"/>
      <c r="SGH129" s="1354"/>
      <c r="SGI129" s="1354"/>
      <c r="SGJ129" s="1354"/>
      <c r="SGK129" s="1354"/>
      <c r="SGL129" s="1354"/>
      <c r="SGM129" s="1354"/>
      <c r="SGN129" s="1354"/>
      <c r="SGO129" s="1354"/>
      <c r="SGP129" s="1354"/>
      <c r="SGQ129" s="1354"/>
      <c r="SGR129" s="1354"/>
      <c r="SGS129" s="1354"/>
      <c r="SGT129" s="1354"/>
      <c r="SGU129" s="1354"/>
      <c r="SGV129" s="1354"/>
      <c r="SGW129" s="1354"/>
      <c r="SGX129" s="1354"/>
      <c r="SGY129" s="1354"/>
      <c r="SGZ129" s="1354"/>
      <c r="SHA129" s="1354"/>
      <c r="SHB129" s="1354"/>
      <c r="SHC129" s="1354"/>
      <c r="SHD129" s="1354"/>
      <c r="SHE129" s="1354"/>
      <c r="SHF129" s="1354"/>
      <c r="SHG129" s="1354"/>
      <c r="SHH129" s="1354"/>
      <c r="SHI129" s="1354"/>
      <c r="SHJ129" s="1354"/>
      <c r="SHK129" s="1354"/>
      <c r="SHL129" s="1354"/>
      <c r="SHM129" s="1354"/>
      <c r="SHN129" s="1354"/>
      <c r="SHO129" s="1354"/>
      <c r="SHP129" s="1354"/>
      <c r="SHQ129" s="1354"/>
      <c r="SHR129" s="1354"/>
      <c r="SHS129" s="1354"/>
      <c r="SHT129" s="1354"/>
      <c r="SHU129" s="1354"/>
      <c r="SHV129" s="1354"/>
      <c r="SHW129" s="1354"/>
      <c r="SHX129" s="1354"/>
      <c r="SHY129" s="1354"/>
      <c r="SHZ129" s="1354"/>
      <c r="SIA129" s="1354"/>
      <c r="SIB129" s="1354"/>
      <c r="SIC129" s="1354"/>
      <c r="SID129" s="1354"/>
      <c r="SIE129" s="1354"/>
      <c r="SIF129" s="1354"/>
      <c r="SIG129" s="1354"/>
      <c r="SIH129" s="1354"/>
      <c r="SII129" s="1354"/>
      <c r="SIJ129" s="1354"/>
      <c r="SIK129" s="1354"/>
      <c r="SIL129" s="1354"/>
      <c r="SIM129" s="1354"/>
      <c r="SIN129" s="1354"/>
      <c r="SIO129" s="1354"/>
      <c r="SIP129" s="1354"/>
      <c r="SIQ129" s="1354"/>
      <c r="SIR129" s="1354"/>
      <c r="SIS129" s="1354"/>
      <c r="SIT129" s="1354"/>
      <c r="SIU129" s="1354"/>
      <c r="SIV129" s="1354"/>
      <c r="SIW129" s="1354"/>
      <c r="SIX129" s="1354"/>
      <c r="SIY129" s="1354"/>
      <c r="SIZ129" s="1354"/>
      <c r="SJA129" s="1354"/>
      <c r="SJB129" s="1354"/>
      <c r="SJC129" s="1354"/>
      <c r="SJD129" s="1354"/>
      <c r="SJE129" s="1354"/>
      <c r="SJF129" s="1354"/>
      <c r="SJG129" s="1354"/>
      <c r="SJH129" s="1354"/>
      <c r="SJI129" s="1354"/>
      <c r="SJJ129" s="1354"/>
      <c r="SJK129" s="1354"/>
      <c r="SJL129" s="1354"/>
      <c r="SJM129" s="1354"/>
      <c r="SJN129" s="1354"/>
      <c r="SJO129" s="1354"/>
      <c r="SJP129" s="1354"/>
      <c r="SJQ129" s="1354"/>
      <c r="SJR129" s="1354"/>
      <c r="SJS129" s="1354"/>
      <c r="SJT129" s="1354"/>
      <c r="SJU129" s="1354"/>
      <c r="SJV129" s="1354"/>
      <c r="SJW129" s="1354"/>
      <c r="SJX129" s="1354"/>
      <c r="SJY129" s="1354"/>
      <c r="SJZ129" s="1354"/>
      <c r="SKA129" s="1354"/>
      <c r="SKB129" s="1354"/>
      <c r="SKC129" s="1354"/>
      <c r="SKD129" s="1354"/>
      <c r="SKE129" s="1354"/>
      <c r="SKF129" s="1354"/>
      <c r="SKG129" s="1354"/>
      <c r="SKH129" s="1354"/>
      <c r="SKI129" s="1354"/>
      <c r="SKJ129" s="1354"/>
      <c r="SKK129" s="1354"/>
      <c r="SKL129" s="1354"/>
      <c r="SKM129" s="1354"/>
      <c r="SKN129" s="1354"/>
      <c r="SKO129" s="1354"/>
      <c r="SKP129" s="1354"/>
      <c r="SKQ129" s="1354"/>
      <c r="SKR129" s="1354"/>
      <c r="SKS129" s="1354"/>
      <c r="SKT129" s="1354"/>
      <c r="SKU129" s="1354"/>
      <c r="SKV129" s="1354"/>
      <c r="SKW129" s="1354"/>
      <c r="SKX129" s="1354"/>
      <c r="SKY129" s="1354"/>
      <c r="SKZ129" s="1354"/>
      <c r="SLA129" s="1354"/>
      <c r="SLB129" s="1354"/>
      <c r="SLC129" s="1354"/>
      <c r="SLD129" s="1354"/>
      <c r="SLE129" s="1354"/>
      <c r="SLF129" s="1354"/>
      <c r="SLG129" s="1354"/>
      <c r="SLH129" s="1354"/>
      <c r="SLI129" s="1354"/>
      <c r="SLJ129" s="1354"/>
      <c r="SLK129" s="1354"/>
      <c r="SLL129" s="1354"/>
      <c r="SLM129" s="1354"/>
      <c r="SLN129" s="1354"/>
      <c r="SLO129" s="1354"/>
      <c r="SLP129" s="1354"/>
      <c r="SLQ129" s="1354"/>
      <c r="SLR129" s="1354"/>
      <c r="SLS129" s="1354"/>
      <c r="SLT129" s="1354"/>
      <c r="SLU129" s="1354"/>
      <c r="SLV129" s="1354"/>
      <c r="SLW129" s="1354"/>
      <c r="SLX129" s="1354"/>
      <c r="SLY129" s="1354"/>
      <c r="SLZ129" s="1354"/>
      <c r="SMA129" s="1354"/>
      <c r="SMB129" s="1354"/>
      <c r="SMC129" s="1354"/>
      <c r="SMD129" s="1354"/>
      <c r="SME129" s="1354"/>
      <c r="SMF129" s="1354"/>
      <c r="SMG129" s="1354"/>
      <c r="SMH129" s="1354"/>
      <c r="SMI129" s="1354"/>
      <c r="SMJ129" s="1354"/>
      <c r="SMK129" s="1354"/>
      <c r="SML129" s="1354"/>
      <c r="SMM129" s="1354"/>
      <c r="SMN129" s="1354"/>
      <c r="SMO129" s="1354"/>
      <c r="SMP129" s="1354"/>
      <c r="SMQ129" s="1354"/>
      <c r="SMR129" s="1354"/>
      <c r="SMS129" s="1354"/>
      <c r="SMT129" s="1354"/>
      <c r="SMU129" s="1354"/>
      <c r="SMV129" s="1354"/>
      <c r="SMW129" s="1354"/>
      <c r="SMX129" s="1354"/>
      <c r="SMY129" s="1354"/>
      <c r="SMZ129" s="1354"/>
      <c r="SNA129" s="1354"/>
      <c r="SNB129" s="1354"/>
      <c r="SNC129" s="1354"/>
      <c r="SND129" s="1354"/>
      <c r="SNE129" s="1354"/>
      <c r="SNF129" s="1354"/>
      <c r="SNG129" s="1354"/>
      <c r="SNH129" s="1354"/>
      <c r="SNI129" s="1354"/>
      <c r="SNJ129" s="1354"/>
      <c r="SNK129" s="1354"/>
      <c r="SNL129" s="1354"/>
      <c r="SNM129" s="1354"/>
      <c r="SNN129" s="1354"/>
      <c r="SNO129" s="1354"/>
      <c r="SNP129" s="1354"/>
      <c r="SNQ129" s="1354"/>
      <c r="SNR129" s="1354"/>
      <c r="SNS129" s="1354"/>
      <c r="SNT129" s="1354"/>
      <c r="SNU129" s="1354"/>
      <c r="SNV129" s="1354"/>
      <c r="SNW129" s="1354"/>
      <c r="SNX129" s="1354"/>
      <c r="SNY129" s="1354"/>
      <c r="SNZ129" s="1354"/>
      <c r="SOA129" s="1354"/>
      <c r="SOB129" s="1354"/>
      <c r="SOC129" s="1354"/>
      <c r="SOD129" s="1354"/>
      <c r="SOE129" s="1354"/>
      <c r="SOF129" s="1354"/>
      <c r="SOG129" s="1354"/>
      <c r="SOH129" s="1354"/>
      <c r="SOI129" s="1354"/>
      <c r="SOJ129" s="1354"/>
      <c r="SOK129" s="1354"/>
      <c r="SOL129" s="1354"/>
      <c r="SOM129" s="1354"/>
      <c r="SON129" s="1354"/>
      <c r="SOO129" s="1354"/>
      <c r="SOP129" s="1354"/>
      <c r="SOQ129" s="1354"/>
      <c r="SOR129" s="1354"/>
      <c r="SOS129" s="1354"/>
      <c r="SOT129" s="1354"/>
      <c r="SOU129" s="1354"/>
      <c r="SOV129" s="1354"/>
      <c r="SOW129" s="1354"/>
      <c r="SOX129" s="1354"/>
      <c r="SOY129" s="1354"/>
      <c r="SOZ129" s="1354"/>
      <c r="SPA129" s="1354"/>
      <c r="SPB129" s="1354"/>
      <c r="SPC129" s="1354"/>
      <c r="SPD129" s="1354"/>
      <c r="SPE129" s="1354"/>
      <c r="SPF129" s="1354"/>
      <c r="SPG129" s="1354"/>
      <c r="SPH129" s="1354"/>
      <c r="SPI129" s="1354"/>
      <c r="SPJ129" s="1354"/>
      <c r="SPK129" s="1354"/>
      <c r="SPL129" s="1354"/>
      <c r="SPM129" s="1354"/>
      <c r="SPN129" s="1354"/>
      <c r="SPO129" s="1354"/>
      <c r="SPP129" s="1354"/>
      <c r="SPQ129" s="1354"/>
      <c r="SPR129" s="1354"/>
      <c r="SPS129" s="1354"/>
      <c r="SPT129" s="1354"/>
      <c r="SPU129" s="1354"/>
      <c r="SPV129" s="1354"/>
      <c r="SPW129" s="1354"/>
      <c r="SPX129" s="1354"/>
      <c r="SPY129" s="1354"/>
      <c r="SPZ129" s="1354"/>
      <c r="SQA129" s="1354"/>
      <c r="SQB129" s="1354"/>
      <c r="SQC129" s="1354"/>
      <c r="SQD129" s="1354"/>
      <c r="SQE129" s="1354"/>
      <c r="SQF129" s="1354"/>
      <c r="SQG129" s="1354"/>
      <c r="SQH129" s="1354"/>
      <c r="SQI129" s="1354"/>
      <c r="SQJ129" s="1354"/>
      <c r="SQK129" s="1354"/>
      <c r="SQL129" s="1354"/>
      <c r="SQM129" s="1354"/>
      <c r="SQN129" s="1354"/>
      <c r="SQO129" s="1354"/>
      <c r="SQP129" s="1354"/>
      <c r="SQQ129" s="1354"/>
      <c r="SQR129" s="1354"/>
      <c r="SQS129" s="1354"/>
      <c r="SQT129" s="1354"/>
      <c r="SQU129" s="1354"/>
      <c r="SQV129" s="1354"/>
      <c r="SQW129" s="1354"/>
      <c r="SQX129" s="1354"/>
      <c r="SQY129" s="1354"/>
      <c r="SQZ129" s="1354"/>
      <c r="SRA129" s="1354"/>
      <c r="SRB129" s="1354"/>
      <c r="SRC129" s="1354"/>
      <c r="SRD129" s="1354"/>
      <c r="SRE129" s="1354"/>
      <c r="SRF129" s="1354"/>
      <c r="SRG129" s="1354"/>
      <c r="SRH129" s="1354"/>
      <c r="SRI129" s="1354"/>
      <c r="SRJ129" s="1354"/>
      <c r="SRK129" s="1354"/>
      <c r="SRL129" s="1354"/>
      <c r="SRM129" s="1354"/>
      <c r="SRN129" s="1354"/>
      <c r="SRO129" s="1354"/>
      <c r="SRP129" s="1354"/>
      <c r="SRQ129" s="1354"/>
      <c r="SRR129" s="1354"/>
      <c r="SRS129" s="1354"/>
      <c r="SRT129" s="1354"/>
      <c r="SRU129" s="1354"/>
      <c r="SRV129" s="1354"/>
      <c r="SRW129" s="1354"/>
      <c r="SRX129" s="1354"/>
      <c r="SRY129" s="1354"/>
      <c r="SRZ129" s="1354"/>
      <c r="SSA129" s="1354"/>
      <c r="SSB129" s="1354"/>
      <c r="SSC129" s="1354"/>
      <c r="SSD129" s="1354"/>
      <c r="SSE129" s="1354"/>
      <c r="SSF129" s="1354"/>
      <c r="SSG129" s="1354"/>
      <c r="SSH129" s="1354"/>
      <c r="SSI129" s="1354"/>
      <c r="SSJ129" s="1354"/>
      <c r="SSK129" s="1354"/>
      <c r="SSL129" s="1354"/>
      <c r="SSM129" s="1354"/>
      <c r="SSN129" s="1354"/>
      <c r="SSO129" s="1354"/>
      <c r="SSP129" s="1354"/>
      <c r="SSQ129" s="1354"/>
      <c r="SSR129" s="1354"/>
      <c r="SSS129" s="1354"/>
      <c r="SST129" s="1354"/>
      <c r="SSU129" s="1354"/>
      <c r="SSV129" s="1354"/>
      <c r="SSW129" s="1354"/>
      <c r="SSX129" s="1354"/>
      <c r="SSY129" s="1354"/>
      <c r="SSZ129" s="1354"/>
      <c r="STA129" s="1354"/>
      <c r="STB129" s="1354"/>
      <c r="STC129" s="1354"/>
      <c r="STD129" s="1354"/>
      <c r="STE129" s="1354"/>
      <c r="STF129" s="1354"/>
      <c r="STG129" s="1354"/>
      <c r="STH129" s="1354"/>
      <c r="STI129" s="1354"/>
      <c r="STJ129" s="1354"/>
      <c r="STK129" s="1354"/>
      <c r="STL129" s="1354"/>
      <c r="STM129" s="1354"/>
      <c r="STN129" s="1354"/>
      <c r="STO129" s="1354"/>
      <c r="STP129" s="1354"/>
      <c r="STQ129" s="1354"/>
      <c r="STR129" s="1354"/>
      <c r="STS129" s="1354"/>
      <c r="STT129" s="1354"/>
      <c r="STU129" s="1354"/>
      <c r="STV129" s="1354"/>
      <c r="STW129" s="1354"/>
      <c r="STX129" s="1354"/>
      <c r="STY129" s="1354"/>
      <c r="STZ129" s="1354"/>
      <c r="SUA129" s="1354"/>
      <c r="SUB129" s="1354"/>
      <c r="SUC129" s="1354"/>
      <c r="SUD129" s="1354"/>
      <c r="SUE129" s="1354"/>
      <c r="SUF129" s="1354"/>
      <c r="SUG129" s="1354"/>
      <c r="SUH129" s="1354"/>
      <c r="SUI129" s="1354"/>
      <c r="SUJ129" s="1354"/>
      <c r="SUK129" s="1354"/>
      <c r="SUL129" s="1354"/>
      <c r="SUM129" s="1354"/>
      <c r="SUN129" s="1354"/>
      <c r="SUO129" s="1354"/>
      <c r="SUP129" s="1354"/>
      <c r="SUQ129" s="1354"/>
      <c r="SUR129" s="1354"/>
      <c r="SUS129" s="1354"/>
      <c r="SUT129" s="1354"/>
      <c r="SUU129" s="1354"/>
      <c r="SUV129" s="1354"/>
      <c r="SUW129" s="1354"/>
      <c r="SUX129" s="1354"/>
      <c r="SUY129" s="1354"/>
      <c r="SUZ129" s="1354"/>
      <c r="SVA129" s="1354"/>
      <c r="SVB129" s="1354"/>
      <c r="SVC129" s="1354"/>
      <c r="SVD129" s="1354"/>
      <c r="SVE129" s="1354"/>
      <c r="SVF129" s="1354"/>
      <c r="SVG129" s="1354"/>
      <c r="SVH129" s="1354"/>
      <c r="SVI129" s="1354"/>
      <c r="SVJ129" s="1354"/>
      <c r="SVK129" s="1354"/>
      <c r="SVL129" s="1354"/>
      <c r="SVM129" s="1354"/>
      <c r="SVN129" s="1354"/>
      <c r="SVO129" s="1354"/>
      <c r="SVP129" s="1354"/>
      <c r="SVQ129" s="1354"/>
      <c r="SVR129" s="1354"/>
      <c r="SVS129" s="1354"/>
      <c r="SVT129" s="1354"/>
      <c r="SVU129" s="1354"/>
      <c r="SVV129" s="1354"/>
      <c r="SVW129" s="1354"/>
      <c r="SVX129" s="1354"/>
      <c r="SVY129" s="1354"/>
      <c r="SVZ129" s="1354"/>
      <c r="SWA129" s="1354"/>
      <c r="SWB129" s="1354"/>
      <c r="SWC129" s="1354"/>
      <c r="SWD129" s="1354"/>
      <c r="SWE129" s="1354"/>
      <c r="SWF129" s="1354"/>
      <c r="SWG129" s="1354"/>
      <c r="SWH129" s="1354"/>
      <c r="SWI129" s="1354"/>
      <c r="SWJ129" s="1354"/>
      <c r="SWK129" s="1354"/>
      <c r="SWL129" s="1354"/>
      <c r="SWM129" s="1354"/>
      <c r="SWN129" s="1354"/>
      <c r="SWO129" s="1354"/>
      <c r="SWP129" s="1354"/>
      <c r="SWQ129" s="1354"/>
      <c r="SWR129" s="1354"/>
      <c r="SWS129" s="1354"/>
      <c r="SWT129" s="1354"/>
      <c r="SWU129" s="1354"/>
      <c r="SWV129" s="1354"/>
      <c r="SWW129" s="1354"/>
      <c r="SWX129" s="1354"/>
      <c r="SWY129" s="1354"/>
      <c r="SWZ129" s="1354"/>
      <c r="SXA129" s="1354"/>
      <c r="SXB129" s="1354"/>
      <c r="SXC129" s="1354"/>
      <c r="SXD129" s="1354"/>
      <c r="SXE129" s="1354"/>
      <c r="SXF129" s="1354"/>
      <c r="SXG129" s="1354"/>
      <c r="SXH129" s="1354"/>
      <c r="SXI129" s="1354"/>
      <c r="SXJ129" s="1354"/>
      <c r="SXK129" s="1354"/>
      <c r="SXL129" s="1354"/>
      <c r="SXM129" s="1354"/>
      <c r="SXN129" s="1354"/>
      <c r="SXO129" s="1354"/>
      <c r="SXP129" s="1354"/>
      <c r="SXQ129" s="1354"/>
      <c r="SXR129" s="1354"/>
      <c r="SXS129" s="1354"/>
      <c r="SXT129" s="1354"/>
      <c r="SXU129" s="1354"/>
      <c r="SXV129" s="1354"/>
      <c r="SXW129" s="1354"/>
      <c r="SXX129" s="1354"/>
      <c r="SXY129" s="1354"/>
      <c r="SXZ129" s="1354"/>
      <c r="SYA129" s="1354"/>
      <c r="SYB129" s="1354"/>
      <c r="SYC129" s="1354"/>
      <c r="SYD129" s="1354"/>
      <c r="SYE129" s="1354"/>
      <c r="SYF129" s="1354"/>
      <c r="SYG129" s="1354"/>
      <c r="SYH129" s="1354"/>
      <c r="SYI129" s="1354"/>
      <c r="SYJ129" s="1354"/>
      <c r="SYK129" s="1354"/>
      <c r="SYL129" s="1354"/>
      <c r="SYM129" s="1354"/>
      <c r="SYN129" s="1354"/>
      <c r="SYO129" s="1354"/>
      <c r="SYP129" s="1354"/>
      <c r="SYQ129" s="1354"/>
      <c r="SYR129" s="1354"/>
      <c r="SYS129" s="1354"/>
      <c r="SYT129" s="1354"/>
      <c r="SYU129" s="1354"/>
      <c r="SYV129" s="1354"/>
      <c r="SYW129" s="1354"/>
      <c r="SYX129" s="1354"/>
      <c r="SYY129" s="1354"/>
      <c r="SYZ129" s="1354"/>
      <c r="SZA129" s="1354"/>
      <c r="SZB129" s="1354"/>
      <c r="SZC129" s="1354"/>
      <c r="SZD129" s="1354"/>
      <c r="SZE129" s="1354"/>
      <c r="SZF129" s="1354"/>
      <c r="SZG129" s="1354"/>
      <c r="SZH129" s="1354"/>
      <c r="SZI129" s="1354"/>
      <c r="SZJ129" s="1354"/>
      <c r="SZK129" s="1354"/>
      <c r="SZL129" s="1354"/>
      <c r="SZM129" s="1354"/>
      <c r="SZN129" s="1354"/>
      <c r="SZO129" s="1354"/>
      <c r="SZP129" s="1354"/>
      <c r="SZQ129" s="1354"/>
      <c r="SZR129" s="1354"/>
      <c r="SZS129" s="1354"/>
      <c r="SZT129" s="1354"/>
      <c r="SZU129" s="1354"/>
      <c r="SZV129" s="1354"/>
      <c r="SZW129" s="1354"/>
      <c r="SZX129" s="1354"/>
      <c r="SZY129" s="1354"/>
      <c r="SZZ129" s="1354"/>
      <c r="TAA129" s="1354"/>
      <c r="TAB129" s="1354"/>
      <c r="TAC129" s="1354"/>
      <c r="TAD129" s="1354"/>
      <c r="TAE129" s="1354"/>
      <c r="TAF129" s="1354"/>
      <c r="TAG129" s="1354"/>
      <c r="TAH129" s="1354"/>
      <c r="TAI129" s="1354"/>
      <c r="TAJ129" s="1354"/>
      <c r="TAK129" s="1354"/>
      <c r="TAL129" s="1354"/>
      <c r="TAM129" s="1354"/>
      <c r="TAN129" s="1354"/>
      <c r="TAO129" s="1354"/>
      <c r="TAP129" s="1354"/>
      <c r="TAQ129" s="1354"/>
      <c r="TAR129" s="1354"/>
      <c r="TAS129" s="1354"/>
      <c r="TAT129" s="1354"/>
      <c r="TAU129" s="1354"/>
      <c r="TAV129" s="1354"/>
      <c r="TAW129" s="1354"/>
      <c r="TAX129" s="1354"/>
      <c r="TAY129" s="1354"/>
      <c r="TAZ129" s="1354"/>
      <c r="TBA129" s="1354"/>
      <c r="TBB129" s="1354"/>
      <c r="TBC129" s="1354"/>
      <c r="TBD129" s="1354"/>
      <c r="TBE129" s="1354"/>
      <c r="TBF129" s="1354"/>
      <c r="TBG129" s="1354"/>
      <c r="TBH129" s="1354"/>
      <c r="TBI129" s="1354"/>
      <c r="TBJ129" s="1354"/>
      <c r="TBK129" s="1354"/>
      <c r="TBL129" s="1354"/>
      <c r="TBM129" s="1354"/>
      <c r="TBN129" s="1354"/>
      <c r="TBO129" s="1354"/>
      <c r="TBP129" s="1354"/>
      <c r="TBQ129" s="1354"/>
      <c r="TBR129" s="1354"/>
      <c r="TBS129" s="1354"/>
      <c r="TBT129" s="1354"/>
      <c r="TBU129" s="1354"/>
      <c r="TBV129" s="1354"/>
      <c r="TBW129" s="1354"/>
      <c r="TBX129" s="1354"/>
      <c r="TBY129" s="1354"/>
      <c r="TBZ129" s="1354"/>
      <c r="TCA129" s="1354"/>
      <c r="TCB129" s="1354"/>
      <c r="TCC129" s="1354"/>
      <c r="TCD129" s="1354"/>
      <c r="TCE129" s="1354"/>
      <c r="TCF129" s="1354"/>
      <c r="TCG129" s="1354"/>
      <c r="TCH129" s="1354"/>
      <c r="TCI129" s="1354"/>
      <c r="TCJ129" s="1354"/>
      <c r="TCK129" s="1354"/>
      <c r="TCL129" s="1354"/>
      <c r="TCM129" s="1354"/>
      <c r="TCN129" s="1354"/>
      <c r="TCO129" s="1354"/>
      <c r="TCP129" s="1354"/>
      <c r="TCQ129" s="1354"/>
      <c r="TCR129" s="1354"/>
      <c r="TCS129" s="1354"/>
      <c r="TCT129" s="1354"/>
      <c r="TCU129" s="1354"/>
      <c r="TCV129" s="1354"/>
      <c r="TCW129" s="1354"/>
      <c r="TCX129" s="1354"/>
      <c r="TCY129" s="1354"/>
      <c r="TCZ129" s="1354"/>
      <c r="TDA129" s="1354"/>
      <c r="TDB129" s="1354"/>
      <c r="TDC129" s="1354"/>
      <c r="TDD129" s="1354"/>
      <c r="TDE129" s="1354"/>
      <c r="TDF129" s="1354"/>
      <c r="TDG129" s="1354"/>
      <c r="TDH129" s="1354"/>
      <c r="TDI129" s="1354"/>
      <c r="TDJ129" s="1354"/>
      <c r="TDK129" s="1354"/>
      <c r="TDL129" s="1354"/>
      <c r="TDM129" s="1354"/>
      <c r="TDN129" s="1354"/>
      <c r="TDO129" s="1354"/>
      <c r="TDP129" s="1354"/>
      <c r="TDQ129" s="1354"/>
      <c r="TDR129" s="1354"/>
      <c r="TDS129" s="1354"/>
      <c r="TDT129" s="1354"/>
      <c r="TDU129" s="1354"/>
      <c r="TDV129" s="1354"/>
      <c r="TDW129" s="1354"/>
      <c r="TDX129" s="1354"/>
      <c r="TDY129" s="1354"/>
      <c r="TDZ129" s="1354"/>
      <c r="TEA129" s="1354"/>
      <c r="TEB129" s="1354"/>
      <c r="TEC129" s="1354"/>
      <c r="TED129" s="1354"/>
      <c r="TEE129" s="1354"/>
      <c r="TEF129" s="1354"/>
      <c r="TEG129" s="1354"/>
      <c r="TEH129" s="1354"/>
      <c r="TEI129" s="1354"/>
      <c r="TEJ129" s="1354"/>
      <c r="TEK129" s="1354"/>
      <c r="TEL129" s="1354"/>
      <c r="TEM129" s="1354"/>
      <c r="TEN129" s="1354"/>
      <c r="TEO129" s="1354"/>
      <c r="TEP129" s="1354"/>
      <c r="TEQ129" s="1354"/>
      <c r="TER129" s="1354"/>
      <c r="TES129" s="1354"/>
      <c r="TET129" s="1354"/>
      <c r="TEU129" s="1354"/>
      <c r="TEV129" s="1354"/>
      <c r="TEW129" s="1354"/>
      <c r="TEX129" s="1354"/>
      <c r="TEY129" s="1354"/>
      <c r="TEZ129" s="1354"/>
      <c r="TFA129" s="1354"/>
      <c r="TFB129" s="1354"/>
      <c r="TFC129" s="1354"/>
      <c r="TFD129" s="1354"/>
      <c r="TFE129" s="1354"/>
      <c r="TFF129" s="1354"/>
      <c r="TFG129" s="1354"/>
      <c r="TFH129" s="1354"/>
      <c r="TFI129" s="1354"/>
      <c r="TFJ129" s="1354"/>
      <c r="TFK129" s="1354"/>
      <c r="TFL129" s="1354"/>
      <c r="TFM129" s="1354"/>
      <c r="TFN129" s="1354"/>
      <c r="TFO129" s="1354"/>
      <c r="TFP129" s="1354"/>
      <c r="TFQ129" s="1354"/>
      <c r="TFR129" s="1354"/>
      <c r="TFS129" s="1354"/>
      <c r="TFT129" s="1354"/>
      <c r="TFU129" s="1354"/>
      <c r="TFV129" s="1354"/>
      <c r="TFW129" s="1354"/>
      <c r="TFX129" s="1354"/>
      <c r="TFY129" s="1354"/>
      <c r="TFZ129" s="1354"/>
      <c r="TGA129" s="1354"/>
      <c r="TGB129" s="1354"/>
      <c r="TGC129" s="1354"/>
      <c r="TGD129" s="1354"/>
      <c r="TGE129" s="1354"/>
      <c r="TGF129" s="1354"/>
      <c r="TGG129" s="1354"/>
      <c r="TGH129" s="1354"/>
      <c r="TGI129" s="1354"/>
      <c r="TGJ129" s="1354"/>
      <c r="TGK129" s="1354"/>
      <c r="TGL129" s="1354"/>
      <c r="TGM129" s="1354"/>
      <c r="TGN129" s="1354"/>
      <c r="TGO129" s="1354"/>
      <c r="TGP129" s="1354"/>
      <c r="TGQ129" s="1354"/>
      <c r="TGR129" s="1354"/>
      <c r="TGS129" s="1354"/>
      <c r="TGT129" s="1354"/>
      <c r="TGU129" s="1354"/>
      <c r="TGV129" s="1354"/>
      <c r="TGW129" s="1354"/>
      <c r="TGX129" s="1354"/>
      <c r="TGY129" s="1354"/>
      <c r="TGZ129" s="1354"/>
      <c r="THA129" s="1354"/>
      <c r="THB129" s="1354"/>
      <c r="THC129" s="1354"/>
      <c r="THD129" s="1354"/>
      <c r="THE129" s="1354"/>
      <c r="THF129" s="1354"/>
      <c r="THG129" s="1354"/>
      <c r="THH129" s="1354"/>
      <c r="THI129" s="1354"/>
      <c r="THJ129" s="1354"/>
      <c r="THK129" s="1354"/>
      <c r="THL129" s="1354"/>
      <c r="THM129" s="1354"/>
      <c r="THN129" s="1354"/>
      <c r="THO129" s="1354"/>
      <c r="THP129" s="1354"/>
      <c r="THQ129" s="1354"/>
      <c r="THR129" s="1354"/>
      <c r="THS129" s="1354"/>
      <c r="THT129" s="1354"/>
      <c r="THU129" s="1354"/>
      <c r="THV129" s="1354"/>
      <c r="THW129" s="1354"/>
      <c r="THX129" s="1354"/>
      <c r="THY129" s="1354"/>
      <c r="THZ129" s="1354"/>
      <c r="TIA129" s="1354"/>
      <c r="TIB129" s="1354"/>
      <c r="TIC129" s="1354"/>
      <c r="TID129" s="1354"/>
      <c r="TIE129" s="1354"/>
      <c r="TIF129" s="1354"/>
      <c r="TIG129" s="1354"/>
      <c r="TIH129" s="1354"/>
      <c r="TII129" s="1354"/>
      <c r="TIJ129" s="1354"/>
      <c r="TIK129" s="1354"/>
      <c r="TIL129" s="1354"/>
      <c r="TIM129" s="1354"/>
      <c r="TIN129" s="1354"/>
      <c r="TIO129" s="1354"/>
      <c r="TIP129" s="1354"/>
      <c r="TIQ129" s="1354"/>
      <c r="TIR129" s="1354"/>
      <c r="TIS129" s="1354"/>
      <c r="TIT129" s="1354"/>
      <c r="TIU129" s="1354"/>
      <c r="TIV129" s="1354"/>
      <c r="TIW129" s="1354"/>
      <c r="TIX129" s="1354"/>
      <c r="TIY129" s="1354"/>
      <c r="TIZ129" s="1354"/>
      <c r="TJA129" s="1354"/>
      <c r="TJB129" s="1354"/>
      <c r="TJC129" s="1354"/>
      <c r="TJD129" s="1354"/>
      <c r="TJE129" s="1354"/>
      <c r="TJF129" s="1354"/>
      <c r="TJG129" s="1354"/>
      <c r="TJH129" s="1354"/>
      <c r="TJI129" s="1354"/>
      <c r="TJJ129" s="1354"/>
      <c r="TJK129" s="1354"/>
      <c r="TJL129" s="1354"/>
      <c r="TJM129" s="1354"/>
      <c r="TJN129" s="1354"/>
      <c r="TJO129" s="1354"/>
      <c r="TJP129" s="1354"/>
      <c r="TJQ129" s="1354"/>
      <c r="TJR129" s="1354"/>
      <c r="TJS129" s="1354"/>
      <c r="TJT129" s="1354"/>
      <c r="TJU129" s="1354"/>
      <c r="TJV129" s="1354"/>
      <c r="TJW129" s="1354"/>
      <c r="TJX129" s="1354"/>
      <c r="TJY129" s="1354"/>
      <c r="TJZ129" s="1354"/>
      <c r="TKA129" s="1354"/>
      <c r="TKB129" s="1354"/>
      <c r="TKC129" s="1354"/>
      <c r="TKD129" s="1354"/>
      <c r="TKE129" s="1354"/>
      <c r="TKF129" s="1354"/>
      <c r="TKG129" s="1354"/>
      <c r="TKH129" s="1354"/>
      <c r="TKI129" s="1354"/>
      <c r="TKJ129" s="1354"/>
      <c r="TKK129" s="1354"/>
      <c r="TKL129" s="1354"/>
      <c r="TKM129" s="1354"/>
      <c r="TKN129" s="1354"/>
      <c r="TKO129" s="1354"/>
      <c r="TKP129" s="1354"/>
      <c r="TKQ129" s="1354"/>
      <c r="TKR129" s="1354"/>
      <c r="TKS129" s="1354"/>
      <c r="TKT129" s="1354"/>
      <c r="TKU129" s="1354"/>
      <c r="TKV129" s="1354"/>
      <c r="TKW129" s="1354"/>
      <c r="TKX129" s="1354"/>
      <c r="TKY129" s="1354"/>
      <c r="TKZ129" s="1354"/>
      <c r="TLA129" s="1354"/>
      <c r="TLB129" s="1354"/>
      <c r="TLC129" s="1354"/>
      <c r="TLD129" s="1354"/>
      <c r="TLE129" s="1354"/>
      <c r="TLF129" s="1354"/>
      <c r="TLG129" s="1354"/>
      <c r="TLH129" s="1354"/>
      <c r="TLI129" s="1354"/>
      <c r="TLJ129" s="1354"/>
      <c r="TLK129" s="1354"/>
      <c r="TLL129" s="1354"/>
      <c r="TLM129" s="1354"/>
      <c r="TLN129" s="1354"/>
      <c r="TLO129" s="1354"/>
      <c r="TLP129" s="1354"/>
      <c r="TLQ129" s="1354"/>
      <c r="TLR129" s="1354"/>
      <c r="TLS129" s="1354"/>
      <c r="TLT129" s="1354"/>
      <c r="TLU129" s="1354"/>
      <c r="TLV129" s="1354"/>
      <c r="TLW129" s="1354"/>
      <c r="TLX129" s="1354"/>
      <c r="TLY129" s="1354"/>
      <c r="TLZ129" s="1354"/>
      <c r="TMA129" s="1354"/>
      <c r="TMB129" s="1354"/>
      <c r="TMC129" s="1354"/>
      <c r="TMD129" s="1354"/>
      <c r="TME129" s="1354"/>
      <c r="TMF129" s="1354"/>
      <c r="TMG129" s="1354"/>
      <c r="TMH129" s="1354"/>
      <c r="TMI129" s="1354"/>
      <c r="TMJ129" s="1354"/>
      <c r="TMK129" s="1354"/>
      <c r="TML129" s="1354"/>
      <c r="TMM129" s="1354"/>
      <c r="TMN129" s="1354"/>
      <c r="TMO129" s="1354"/>
      <c r="TMP129" s="1354"/>
      <c r="TMQ129" s="1354"/>
      <c r="TMR129" s="1354"/>
      <c r="TMS129" s="1354"/>
      <c r="TMT129" s="1354"/>
      <c r="TMU129" s="1354"/>
      <c r="TMV129" s="1354"/>
      <c r="TMW129" s="1354"/>
      <c r="TMX129" s="1354"/>
      <c r="TMY129" s="1354"/>
      <c r="TMZ129" s="1354"/>
      <c r="TNA129" s="1354"/>
      <c r="TNB129" s="1354"/>
      <c r="TNC129" s="1354"/>
      <c r="TND129" s="1354"/>
      <c r="TNE129" s="1354"/>
      <c r="TNF129" s="1354"/>
      <c r="TNG129" s="1354"/>
      <c r="TNH129" s="1354"/>
      <c r="TNI129" s="1354"/>
      <c r="TNJ129" s="1354"/>
      <c r="TNK129" s="1354"/>
      <c r="TNL129" s="1354"/>
      <c r="TNM129" s="1354"/>
      <c r="TNN129" s="1354"/>
      <c r="TNO129" s="1354"/>
      <c r="TNP129" s="1354"/>
      <c r="TNQ129" s="1354"/>
      <c r="TNR129" s="1354"/>
      <c r="TNS129" s="1354"/>
      <c r="TNT129" s="1354"/>
      <c r="TNU129" s="1354"/>
      <c r="TNV129" s="1354"/>
      <c r="TNW129" s="1354"/>
      <c r="TNX129" s="1354"/>
      <c r="TNY129" s="1354"/>
      <c r="TNZ129" s="1354"/>
      <c r="TOA129" s="1354"/>
      <c r="TOB129" s="1354"/>
      <c r="TOC129" s="1354"/>
      <c r="TOD129" s="1354"/>
      <c r="TOE129" s="1354"/>
      <c r="TOF129" s="1354"/>
      <c r="TOG129" s="1354"/>
      <c r="TOH129" s="1354"/>
      <c r="TOI129" s="1354"/>
      <c r="TOJ129" s="1354"/>
      <c r="TOK129" s="1354"/>
      <c r="TOL129" s="1354"/>
      <c r="TOM129" s="1354"/>
      <c r="TON129" s="1354"/>
      <c r="TOO129" s="1354"/>
      <c r="TOP129" s="1354"/>
      <c r="TOQ129" s="1354"/>
      <c r="TOR129" s="1354"/>
      <c r="TOS129" s="1354"/>
      <c r="TOT129" s="1354"/>
      <c r="TOU129" s="1354"/>
      <c r="TOV129" s="1354"/>
      <c r="TOW129" s="1354"/>
      <c r="TOX129" s="1354"/>
      <c r="TOY129" s="1354"/>
      <c r="TOZ129" s="1354"/>
      <c r="TPA129" s="1354"/>
      <c r="TPB129" s="1354"/>
      <c r="TPC129" s="1354"/>
      <c r="TPD129" s="1354"/>
      <c r="TPE129" s="1354"/>
      <c r="TPF129" s="1354"/>
      <c r="TPG129" s="1354"/>
      <c r="TPH129" s="1354"/>
      <c r="TPI129" s="1354"/>
      <c r="TPJ129" s="1354"/>
      <c r="TPK129" s="1354"/>
      <c r="TPL129" s="1354"/>
      <c r="TPM129" s="1354"/>
      <c r="TPN129" s="1354"/>
      <c r="TPO129" s="1354"/>
      <c r="TPP129" s="1354"/>
      <c r="TPQ129" s="1354"/>
      <c r="TPR129" s="1354"/>
      <c r="TPS129" s="1354"/>
      <c r="TPT129" s="1354"/>
      <c r="TPU129" s="1354"/>
      <c r="TPV129" s="1354"/>
      <c r="TPW129" s="1354"/>
      <c r="TPX129" s="1354"/>
      <c r="TPY129" s="1354"/>
      <c r="TPZ129" s="1354"/>
      <c r="TQA129" s="1354"/>
      <c r="TQB129" s="1354"/>
      <c r="TQC129" s="1354"/>
      <c r="TQD129" s="1354"/>
      <c r="TQE129" s="1354"/>
      <c r="TQF129" s="1354"/>
      <c r="TQG129" s="1354"/>
      <c r="TQH129" s="1354"/>
      <c r="TQI129" s="1354"/>
      <c r="TQJ129" s="1354"/>
      <c r="TQK129" s="1354"/>
      <c r="TQL129" s="1354"/>
      <c r="TQM129" s="1354"/>
      <c r="TQN129" s="1354"/>
      <c r="TQO129" s="1354"/>
      <c r="TQP129" s="1354"/>
      <c r="TQQ129" s="1354"/>
      <c r="TQR129" s="1354"/>
      <c r="TQS129" s="1354"/>
      <c r="TQT129" s="1354"/>
      <c r="TQU129" s="1354"/>
      <c r="TQV129" s="1354"/>
      <c r="TQW129" s="1354"/>
      <c r="TQX129" s="1354"/>
      <c r="TQY129" s="1354"/>
      <c r="TQZ129" s="1354"/>
      <c r="TRA129" s="1354"/>
      <c r="TRB129" s="1354"/>
      <c r="TRC129" s="1354"/>
      <c r="TRD129" s="1354"/>
      <c r="TRE129" s="1354"/>
      <c r="TRF129" s="1354"/>
      <c r="TRG129" s="1354"/>
      <c r="TRH129" s="1354"/>
      <c r="TRI129" s="1354"/>
      <c r="TRJ129" s="1354"/>
      <c r="TRK129" s="1354"/>
      <c r="TRL129" s="1354"/>
      <c r="TRM129" s="1354"/>
      <c r="TRN129" s="1354"/>
      <c r="TRO129" s="1354"/>
      <c r="TRP129" s="1354"/>
      <c r="TRQ129" s="1354"/>
      <c r="TRR129" s="1354"/>
      <c r="TRS129" s="1354"/>
      <c r="TRT129" s="1354"/>
      <c r="TRU129" s="1354"/>
      <c r="TRV129" s="1354"/>
      <c r="TRW129" s="1354"/>
      <c r="TRX129" s="1354"/>
      <c r="TRY129" s="1354"/>
      <c r="TRZ129" s="1354"/>
      <c r="TSA129" s="1354"/>
      <c r="TSB129" s="1354"/>
      <c r="TSC129" s="1354"/>
      <c r="TSD129" s="1354"/>
      <c r="TSE129" s="1354"/>
      <c r="TSF129" s="1354"/>
      <c r="TSG129" s="1354"/>
      <c r="TSH129" s="1354"/>
      <c r="TSI129" s="1354"/>
      <c r="TSJ129" s="1354"/>
      <c r="TSK129" s="1354"/>
      <c r="TSL129" s="1354"/>
      <c r="TSM129" s="1354"/>
      <c r="TSN129" s="1354"/>
      <c r="TSO129" s="1354"/>
      <c r="TSP129" s="1354"/>
      <c r="TSQ129" s="1354"/>
      <c r="TSR129" s="1354"/>
      <c r="TSS129" s="1354"/>
      <c r="TST129" s="1354"/>
      <c r="TSU129" s="1354"/>
      <c r="TSV129" s="1354"/>
      <c r="TSW129" s="1354"/>
      <c r="TSX129" s="1354"/>
      <c r="TSY129" s="1354"/>
      <c r="TSZ129" s="1354"/>
      <c r="TTA129" s="1354"/>
      <c r="TTB129" s="1354"/>
      <c r="TTC129" s="1354"/>
      <c r="TTD129" s="1354"/>
      <c r="TTE129" s="1354"/>
      <c r="TTF129" s="1354"/>
      <c r="TTG129" s="1354"/>
      <c r="TTH129" s="1354"/>
      <c r="TTI129" s="1354"/>
      <c r="TTJ129" s="1354"/>
      <c r="TTK129" s="1354"/>
      <c r="TTL129" s="1354"/>
      <c r="TTM129" s="1354"/>
      <c r="TTN129" s="1354"/>
      <c r="TTO129" s="1354"/>
      <c r="TTP129" s="1354"/>
      <c r="TTQ129" s="1354"/>
      <c r="TTR129" s="1354"/>
      <c r="TTS129" s="1354"/>
      <c r="TTT129" s="1354"/>
      <c r="TTU129" s="1354"/>
      <c r="TTV129" s="1354"/>
      <c r="TTW129" s="1354"/>
      <c r="TTX129" s="1354"/>
      <c r="TTY129" s="1354"/>
      <c r="TTZ129" s="1354"/>
      <c r="TUA129" s="1354"/>
      <c r="TUB129" s="1354"/>
      <c r="TUC129" s="1354"/>
      <c r="TUD129" s="1354"/>
      <c r="TUE129" s="1354"/>
      <c r="TUF129" s="1354"/>
      <c r="TUG129" s="1354"/>
      <c r="TUH129" s="1354"/>
      <c r="TUI129" s="1354"/>
      <c r="TUJ129" s="1354"/>
      <c r="TUK129" s="1354"/>
      <c r="TUL129" s="1354"/>
      <c r="TUM129" s="1354"/>
      <c r="TUN129" s="1354"/>
      <c r="TUO129" s="1354"/>
      <c r="TUP129" s="1354"/>
      <c r="TUQ129" s="1354"/>
      <c r="TUR129" s="1354"/>
      <c r="TUS129" s="1354"/>
      <c r="TUT129" s="1354"/>
      <c r="TUU129" s="1354"/>
      <c r="TUV129" s="1354"/>
      <c r="TUW129" s="1354"/>
      <c r="TUX129" s="1354"/>
      <c r="TUY129" s="1354"/>
      <c r="TUZ129" s="1354"/>
      <c r="TVA129" s="1354"/>
      <c r="TVB129" s="1354"/>
      <c r="TVC129" s="1354"/>
      <c r="TVD129" s="1354"/>
      <c r="TVE129" s="1354"/>
      <c r="TVF129" s="1354"/>
      <c r="TVG129" s="1354"/>
      <c r="TVH129" s="1354"/>
      <c r="TVI129" s="1354"/>
      <c r="TVJ129" s="1354"/>
      <c r="TVK129" s="1354"/>
      <c r="TVL129" s="1354"/>
      <c r="TVM129" s="1354"/>
      <c r="TVN129" s="1354"/>
      <c r="TVO129" s="1354"/>
      <c r="TVP129" s="1354"/>
      <c r="TVQ129" s="1354"/>
      <c r="TVR129" s="1354"/>
      <c r="TVS129" s="1354"/>
      <c r="TVT129" s="1354"/>
      <c r="TVU129" s="1354"/>
      <c r="TVV129" s="1354"/>
      <c r="TVW129" s="1354"/>
      <c r="TVX129" s="1354"/>
      <c r="TVY129" s="1354"/>
      <c r="TVZ129" s="1354"/>
      <c r="TWA129" s="1354"/>
      <c r="TWB129" s="1354"/>
      <c r="TWC129" s="1354"/>
      <c r="TWD129" s="1354"/>
      <c r="TWE129" s="1354"/>
      <c r="TWF129" s="1354"/>
      <c r="TWG129" s="1354"/>
      <c r="TWH129" s="1354"/>
      <c r="TWI129" s="1354"/>
      <c r="TWJ129" s="1354"/>
      <c r="TWK129" s="1354"/>
      <c r="TWL129" s="1354"/>
      <c r="TWM129" s="1354"/>
      <c r="TWN129" s="1354"/>
      <c r="TWO129" s="1354"/>
      <c r="TWP129" s="1354"/>
      <c r="TWQ129" s="1354"/>
      <c r="TWR129" s="1354"/>
      <c r="TWS129" s="1354"/>
      <c r="TWT129" s="1354"/>
      <c r="TWU129" s="1354"/>
      <c r="TWV129" s="1354"/>
      <c r="TWW129" s="1354"/>
      <c r="TWX129" s="1354"/>
      <c r="TWY129" s="1354"/>
      <c r="TWZ129" s="1354"/>
      <c r="TXA129" s="1354"/>
      <c r="TXB129" s="1354"/>
      <c r="TXC129" s="1354"/>
      <c r="TXD129" s="1354"/>
      <c r="TXE129" s="1354"/>
      <c r="TXF129" s="1354"/>
      <c r="TXG129" s="1354"/>
      <c r="TXH129" s="1354"/>
      <c r="TXI129" s="1354"/>
      <c r="TXJ129" s="1354"/>
      <c r="TXK129" s="1354"/>
      <c r="TXL129" s="1354"/>
      <c r="TXM129" s="1354"/>
      <c r="TXN129" s="1354"/>
      <c r="TXO129" s="1354"/>
      <c r="TXP129" s="1354"/>
      <c r="TXQ129" s="1354"/>
      <c r="TXR129" s="1354"/>
      <c r="TXS129" s="1354"/>
      <c r="TXT129" s="1354"/>
      <c r="TXU129" s="1354"/>
      <c r="TXV129" s="1354"/>
      <c r="TXW129" s="1354"/>
      <c r="TXX129" s="1354"/>
      <c r="TXY129" s="1354"/>
      <c r="TXZ129" s="1354"/>
      <c r="TYA129" s="1354"/>
      <c r="TYB129" s="1354"/>
      <c r="TYC129" s="1354"/>
      <c r="TYD129" s="1354"/>
      <c r="TYE129" s="1354"/>
      <c r="TYF129" s="1354"/>
      <c r="TYG129" s="1354"/>
      <c r="TYH129" s="1354"/>
      <c r="TYI129" s="1354"/>
      <c r="TYJ129" s="1354"/>
      <c r="TYK129" s="1354"/>
      <c r="TYL129" s="1354"/>
      <c r="TYM129" s="1354"/>
      <c r="TYN129" s="1354"/>
      <c r="TYO129" s="1354"/>
      <c r="TYP129" s="1354"/>
      <c r="TYQ129" s="1354"/>
      <c r="TYR129" s="1354"/>
      <c r="TYS129" s="1354"/>
      <c r="TYT129" s="1354"/>
      <c r="TYU129" s="1354"/>
      <c r="TYV129" s="1354"/>
      <c r="TYW129" s="1354"/>
      <c r="TYX129" s="1354"/>
      <c r="TYY129" s="1354"/>
      <c r="TYZ129" s="1354"/>
      <c r="TZA129" s="1354"/>
      <c r="TZB129" s="1354"/>
      <c r="TZC129" s="1354"/>
      <c r="TZD129" s="1354"/>
      <c r="TZE129" s="1354"/>
      <c r="TZF129" s="1354"/>
      <c r="TZG129" s="1354"/>
      <c r="TZH129" s="1354"/>
      <c r="TZI129" s="1354"/>
      <c r="TZJ129" s="1354"/>
      <c r="TZK129" s="1354"/>
      <c r="TZL129" s="1354"/>
      <c r="TZM129" s="1354"/>
      <c r="TZN129" s="1354"/>
      <c r="TZO129" s="1354"/>
      <c r="TZP129" s="1354"/>
      <c r="TZQ129" s="1354"/>
      <c r="TZR129" s="1354"/>
      <c r="TZS129" s="1354"/>
      <c r="TZT129" s="1354"/>
      <c r="TZU129" s="1354"/>
      <c r="TZV129" s="1354"/>
      <c r="TZW129" s="1354"/>
      <c r="TZX129" s="1354"/>
      <c r="TZY129" s="1354"/>
      <c r="TZZ129" s="1354"/>
      <c r="UAA129" s="1354"/>
      <c r="UAB129" s="1354"/>
      <c r="UAC129" s="1354"/>
      <c r="UAD129" s="1354"/>
      <c r="UAE129" s="1354"/>
      <c r="UAF129" s="1354"/>
      <c r="UAG129" s="1354"/>
      <c r="UAH129" s="1354"/>
      <c r="UAI129" s="1354"/>
      <c r="UAJ129" s="1354"/>
      <c r="UAK129" s="1354"/>
      <c r="UAL129" s="1354"/>
      <c r="UAM129" s="1354"/>
      <c r="UAN129" s="1354"/>
      <c r="UAO129" s="1354"/>
      <c r="UAP129" s="1354"/>
      <c r="UAQ129" s="1354"/>
      <c r="UAR129" s="1354"/>
      <c r="UAS129" s="1354"/>
      <c r="UAT129" s="1354"/>
      <c r="UAU129" s="1354"/>
      <c r="UAV129" s="1354"/>
      <c r="UAW129" s="1354"/>
      <c r="UAX129" s="1354"/>
      <c r="UAY129" s="1354"/>
      <c r="UAZ129" s="1354"/>
      <c r="UBA129" s="1354"/>
      <c r="UBB129" s="1354"/>
      <c r="UBC129" s="1354"/>
      <c r="UBD129" s="1354"/>
      <c r="UBE129" s="1354"/>
      <c r="UBF129" s="1354"/>
      <c r="UBG129" s="1354"/>
      <c r="UBH129" s="1354"/>
      <c r="UBI129" s="1354"/>
      <c r="UBJ129" s="1354"/>
      <c r="UBK129" s="1354"/>
      <c r="UBL129" s="1354"/>
      <c r="UBM129" s="1354"/>
      <c r="UBN129" s="1354"/>
      <c r="UBO129" s="1354"/>
      <c r="UBP129" s="1354"/>
      <c r="UBQ129" s="1354"/>
      <c r="UBR129" s="1354"/>
      <c r="UBS129" s="1354"/>
      <c r="UBT129" s="1354"/>
      <c r="UBU129" s="1354"/>
      <c r="UBV129" s="1354"/>
      <c r="UBW129" s="1354"/>
      <c r="UBX129" s="1354"/>
      <c r="UBY129" s="1354"/>
      <c r="UBZ129" s="1354"/>
      <c r="UCA129" s="1354"/>
      <c r="UCB129" s="1354"/>
      <c r="UCC129" s="1354"/>
      <c r="UCD129" s="1354"/>
      <c r="UCE129" s="1354"/>
      <c r="UCF129" s="1354"/>
      <c r="UCG129" s="1354"/>
      <c r="UCH129" s="1354"/>
      <c r="UCI129" s="1354"/>
      <c r="UCJ129" s="1354"/>
      <c r="UCK129" s="1354"/>
      <c r="UCL129" s="1354"/>
      <c r="UCM129" s="1354"/>
      <c r="UCN129" s="1354"/>
      <c r="UCO129" s="1354"/>
      <c r="UCP129" s="1354"/>
      <c r="UCQ129" s="1354"/>
      <c r="UCR129" s="1354"/>
      <c r="UCS129" s="1354"/>
      <c r="UCT129" s="1354"/>
      <c r="UCU129" s="1354"/>
      <c r="UCV129" s="1354"/>
      <c r="UCW129" s="1354"/>
      <c r="UCX129" s="1354"/>
      <c r="UCY129" s="1354"/>
      <c r="UCZ129" s="1354"/>
      <c r="UDA129" s="1354"/>
      <c r="UDB129" s="1354"/>
      <c r="UDC129" s="1354"/>
      <c r="UDD129" s="1354"/>
      <c r="UDE129" s="1354"/>
      <c r="UDF129" s="1354"/>
      <c r="UDG129" s="1354"/>
      <c r="UDH129" s="1354"/>
      <c r="UDI129" s="1354"/>
      <c r="UDJ129" s="1354"/>
      <c r="UDK129" s="1354"/>
      <c r="UDL129" s="1354"/>
      <c r="UDM129" s="1354"/>
      <c r="UDN129" s="1354"/>
      <c r="UDO129" s="1354"/>
      <c r="UDP129" s="1354"/>
      <c r="UDQ129" s="1354"/>
      <c r="UDR129" s="1354"/>
      <c r="UDS129" s="1354"/>
      <c r="UDT129" s="1354"/>
      <c r="UDU129" s="1354"/>
      <c r="UDV129" s="1354"/>
      <c r="UDW129" s="1354"/>
      <c r="UDX129" s="1354"/>
      <c r="UDY129" s="1354"/>
      <c r="UDZ129" s="1354"/>
      <c r="UEA129" s="1354"/>
      <c r="UEB129" s="1354"/>
      <c r="UEC129" s="1354"/>
      <c r="UED129" s="1354"/>
      <c r="UEE129" s="1354"/>
      <c r="UEF129" s="1354"/>
      <c r="UEG129" s="1354"/>
      <c r="UEH129" s="1354"/>
      <c r="UEI129" s="1354"/>
      <c r="UEJ129" s="1354"/>
      <c r="UEK129" s="1354"/>
      <c r="UEL129" s="1354"/>
      <c r="UEM129" s="1354"/>
      <c r="UEN129" s="1354"/>
      <c r="UEO129" s="1354"/>
      <c r="UEP129" s="1354"/>
      <c r="UEQ129" s="1354"/>
      <c r="UER129" s="1354"/>
      <c r="UES129" s="1354"/>
      <c r="UET129" s="1354"/>
      <c r="UEU129" s="1354"/>
      <c r="UEV129" s="1354"/>
      <c r="UEW129" s="1354"/>
      <c r="UEX129" s="1354"/>
      <c r="UEY129" s="1354"/>
      <c r="UEZ129" s="1354"/>
      <c r="UFA129" s="1354"/>
      <c r="UFB129" s="1354"/>
      <c r="UFC129" s="1354"/>
      <c r="UFD129" s="1354"/>
      <c r="UFE129" s="1354"/>
      <c r="UFF129" s="1354"/>
      <c r="UFG129" s="1354"/>
      <c r="UFH129" s="1354"/>
      <c r="UFI129" s="1354"/>
      <c r="UFJ129" s="1354"/>
      <c r="UFK129" s="1354"/>
      <c r="UFL129" s="1354"/>
      <c r="UFM129" s="1354"/>
      <c r="UFN129" s="1354"/>
      <c r="UFO129" s="1354"/>
      <c r="UFP129" s="1354"/>
      <c r="UFQ129" s="1354"/>
      <c r="UFR129" s="1354"/>
      <c r="UFS129" s="1354"/>
      <c r="UFT129" s="1354"/>
      <c r="UFU129" s="1354"/>
      <c r="UFV129" s="1354"/>
      <c r="UFW129" s="1354"/>
      <c r="UFX129" s="1354"/>
      <c r="UFY129" s="1354"/>
      <c r="UFZ129" s="1354"/>
      <c r="UGA129" s="1354"/>
      <c r="UGB129" s="1354"/>
      <c r="UGC129" s="1354"/>
      <c r="UGD129" s="1354"/>
      <c r="UGE129" s="1354"/>
      <c r="UGF129" s="1354"/>
      <c r="UGG129" s="1354"/>
      <c r="UGH129" s="1354"/>
      <c r="UGI129" s="1354"/>
      <c r="UGJ129" s="1354"/>
      <c r="UGK129" s="1354"/>
      <c r="UGL129" s="1354"/>
      <c r="UGM129" s="1354"/>
      <c r="UGN129" s="1354"/>
      <c r="UGO129" s="1354"/>
      <c r="UGP129" s="1354"/>
      <c r="UGQ129" s="1354"/>
      <c r="UGR129" s="1354"/>
      <c r="UGS129" s="1354"/>
      <c r="UGT129" s="1354"/>
      <c r="UGU129" s="1354"/>
      <c r="UGV129" s="1354"/>
      <c r="UGW129" s="1354"/>
      <c r="UGX129" s="1354"/>
      <c r="UGY129" s="1354"/>
      <c r="UGZ129" s="1354"/>
      <c r="UHA129" s="1354"/>
      <c r="UHB129" s="1354"/>
      <c r="UHC129" s="1354"/>
      <c r="UHD129" s="1354"/>
      <c r="UHE129" s="1354"/>
      <c r="UHF129" s="1354"/>
      <c r="UHG129" s="1354"/>
      <c r="UHH129" s="1354"/>
      <c r="UHI129" s="1354"/>
      <c r="UHJ129" s="1354"/>
      <c r="UHK129" s="1354"/>
      <c r="UHL129" s="1354"/>
      <c r="UHM129" s="1354"/>
      <c r="UHN129" s="1354"/>
      <c r="UHO129" s="1354"/>
      <c r="UHP129" s="1354"/>
      <c r="UHQ129" s="1354"/>
      <c r="UHR129" s="1354"/>
      <c r="UHS129" s="1354"/>
      <c r="UHT129" s="1354"/>
      <c r="UHU129" s="1354"/>
      <c r="UHV129" s="1354"/>
      <c r="UHW129" s="1354"/>
      <c r="UHX129" s="1354"/>
      <c r="UHY129" s="1354"/>
      <c r="UHZ129" s="1354"/>
      <c r="UIA129" s="1354"/>
      <c r="UIB129" s="1354"/>
      <c r="UIC129" s="1354"/>
      <c r="UID129" s="1354"/>
      <c r="UIE129" s="1354"/>
      <c r="UIF129" s="1354"/>
      <c r="UIG129" s="1354"/>
      <c r="UIH129" s="1354"/>
      <c r="UII129" s="1354"/>
      <c r="UIJ129" s="1354"/>
      <c r="UIK129" s="1354"/>
      <c r="UIL129" s="1354"/>
      <c r="UIM129" s="1354"/>
      <c r="UIN129" s="1354"/>
      <c r="UIO129" s="1354"/>
      <c r="UIP129" s="1354"/>
      <c r="UIQ129" s="1354"/>
      <c r="UIR129" s="1354"/>
      <c r="UIS129" s="1354"/>
      <c r="UIT129" s="1354"/>
      <c r="UIU129" s="1354"/>
      <c r="UIV129" s="1354"/>
      <c r="UIW129" s="1354"/>
      <c r="UIX129" s="1354"/>
      <c r="UIY129" s="1354"/>
      <c r="UIZ129" s="1354"/>
      <c r="UJA129" s="1354"/>
      <c r="UJB129" s="1354"/>
      <c r="UJC129" s="1354"/>
      <c r="UJD129" s="1354"/>
      <c r="UJE129" s="1354"/>
      <c r="UJF129" s="1354"/>
      <c r="UJG129" s="1354"/>
      <c r="UJH129" s="1354"/>
      <c r="UJI129" s="1354"/>
      <c r="UJJ129" s="1354"/>
      <c r="UJK129" s="1354"/>
      <c r="UJL129" s="1354"/>
      <c r="UJM129" s="1354"/>
      <c r="UJN129" s="1354"/>
      <c r="UJO129" s="1354"/>
      <c r="UJP129" s="1354"/>
      <c r="UJQ129" s="1354"/>
      <c r="UJR129" s="1354"/>
      <c r="UJS129" s="1354"/>
      <c r="UJT129" s="1354"/>
      <c r="UJU129" s="1354"/>
      <c r="UJV129" s="1354"/>
      <c r="UJW129" s="1354"/>
      <c r="UJX129" s="1354"/>
      <c r="UJY129" s="1354"/>
      <c r="UJZ129" s="1354"/>
      <c r="UKA129" s="1354"/>
      <c r="UKB129" s="1354"/>
      <c r="UKC129" s="1354"/>
      <c r="UKD129" s="1354"/>
      <c r="UKE129" s="1354"/>
      <c r="UKF129" s="1354"/>
      <c r="UKG129" s="1354"/>
      <c r="UKH129" s="1354"/>
      <c r="UKI129" s="1354"/>
      <c r="UKJ129" s="1354"/>
      <c r="UKK129" s="1354"/>
      <c r="UKL129" s="1354"/>
      <c r="UKM129" s="1354"/>
      <c r="UKN129" s="1354"/>
      <c r="UKO129" s="1354"/>
      <c r="UKP129" s="1354"/>
      <c r="UKQ129" s="1354"/>
      <c r="UKR129" s="1354"/>
      <c r="UKS129" s="1354"/>
      <c r="UKT129" s="1354"/>
      <c r="UKU129" s="1354"/>
      <c r="UKV129" s="1354"/>
      <c r="UKW129" s="1354"/>
      <c r="UKX129" s="1354"/>
      <c r="UKY129" s="1354"/>
      <c r="UKZ129" s="1354"/>
      <c r="ULA129" s="1354"/>
      <c r="ULB129" s="1354"/>
      <c r="ULC129" s="1354"/>
      <c r="ULD129" s="1354"/>
      <c r="ULE129" s="1354"/>
      <c r="ULF129" s="1354"/>
      <c r="ULG129" s="1354"/>
      <c r="ULH129" s="1354"/>
      <c r="ULI129" s="1354"/>
      <c r="ULJ129" s="1354"/>
      <c r="ULK129" s="1354"/>
      <c r="ULL129" s="1354"/>
      <c r="ULM129" s="1354"/>
      <c r="ULN129" s="1354"/>
      <c r="ULO129" s="1354"/>
      <c r="ULP129" s="1354"/>
      <c r="ULQ129" s="1354"/>
      <c r="ULR129" s="1354"/>
      <c r="ULS129" s="1354"/>
      <c r="ULT129" s="1354"/>
      <c r="ULU129" s="1354"/>
      <c r="ULV129" s="1354"/>
      <c r="ULW129" s="1354"/>
      <c r="ULX129" s="1354"/>
      <c r="ULY129" s="1354"/>
      <c r="ULZ129" s="1354"/>
      <c r="UMA129" s="1354"/>
      <c r="UMB129" s="1354"/>
      <c r="UMC129" s="1354"/>
      <c r="UMD129" s="1354"/>
      <c r="UME129" s="1354"/>
      <c r="UMF129" s="1354"/>
      <c r="UMG129" s="1354"/>
      <c r="UMH129" s="1354"/>
      <c r="UMI129" s="1354"/>
      <c r="UMJ129" s="1354"/>
      <c r="UMK129" s="1354"/>
      <c r="UML129" s="1354"/>
      <c r="UMM129" s="1354"/>
      <c r="UMN129" s="1354"/>
      <c r="UMO129" s="1354"/>
      <c r="UMP129" s="1354"/>
      <c r="UMQ129" s="1354"/>
      <c r="UMR129" s="1354"/>
      <c r="UMS129" s="1354"/>
      <c r="UMT129" s="1354"/>
      <c r="UMU129" s="1354"/>
      <c r="UMV129" s="1354"/>
      <c r="UMW129" s="1354"/>
      <c r="UMX129" s="1354"/>
      <c r="UMY129" s="1354"/>
      <c r="UMZ129" s="1354"/>
      <c r="UNA129" s="1354"/>
      <c r="UNB129" s="1354"/>
      <c r="UNC129" s="1354"/>
      <c r="UND129" s="1354"/>
      <c r="UNE129" s="1354"/>
      <c r="UNF129" s="1354"/>
      <c r="UNG129" s="1354"/>
      <c r="UNH129" s="1354"/>
      <c r="UNI129" s="1354"/>
      <c r="UNJ129" s="1354"/>
      <c r="UNK129" s="1354"/>
      <c r="UNL129" s="1354"/>
      <c r="UNM129" s="1354"/>
      <c r="UNN129" s="1354"/>
      <c r="UNO129" s="1354"/>
      <c r="UNP129" s="1354"/>
      <c r="UNQ129" s="1354"/>
      <c r="UNR129" s="1354"/>
      <c r="UNS129" s="1354"/>
      <c r="UNT129" s="1354"/>
      <c r="UNU129" s="1354"/>
      <c r="UNV129" s="1354"/>
      <c r="UNW129" s="1354"/>
      <c r="UNX129" s="1354"/>
      <c r="UNY129" s="1354"/>
      <c r="UNZ129" s="1354"/>
      <c r="UOA129" s="1354"/>
      <c r="UOB129" s="1354"/>
      <c r="UOC129" s="1354"/>
      <c r="UOD129" s="1354"/>
      <c r="UOE129" s="1354"/>
      <c r="UOF129" s="1354"/>
      <c r="UOG129" s="1354"/>
      <c r="UOH129" s="1354"/>
      <c r="UOI129" s="1354"/>
      <c r="UOJ129" s="1354"/>
      <c r="UOK129" s="1354"/>
      <c r="UOL129" s="1354"/>
      <c r="UOM129" s="1354"/>
      <c r="UON129" s="1354"/>
      <c r="UOO129" s="1354"/>
      <c r="UOP129" s="1354"/>
      <c r="UOQ129" s="1354"/>
      <c r="UOR129" s="1354"/>
      <c r="UOS129" s="1354"/>
      <c r="UOT129" s="1354"/>
      <c r="UOU129" s="1354"/>
      <c r="UOV129" s="1354"/>
      <c r="UOW129" s="1354"/>
      <c r="UOX129" s="1354"/>
      <c r="UOY129" s="1354"/>
      <c r="UOZ129" s="1354"/>
      <c r="UPA129" s="1354"/>
      <c r="UPB129" s="1354"/>
      <c r="UPC129" s="1354"/>
      <c r="UPD129" s="1354"/>
      <c r="UPE129" s="1354"/>
      <c r="UPF129" s="1354"/>
      <c r="UPG129" s="1354"/>
      <c r="UPH129" s="1354"/>
      <c r="UPI129" s="1354"/>
      <c r="UPJ129" s="1354"/>
      <c r="UPK129" s="1354"/>
      <c r="UPL129" s="1354"/>
      <c r="UPM129" s="1354"/>
      <c r="UPN129" s="1354"/>
      <c r="UPO129" s="1354"/>
      <c r="UPP129" s="1354"/>
      <c r="UPQ129" s="1354"/>
      <c r="UPR129" s="1354"/>
      <c r="UPS129" s="1354"/>
      <c r="UPT129" s="1354"/>
      <c r="UPU129" s="1354"/>
      <c r="UPV129" s="1354"/>
      <c r="UPW129" s="1354"/>
      <c r="UPX129" s="1354"/>
      <c r="UPY129" s="1354"/>
      <c r="UPZ129" s="1354"/>
      <c r="UQA129" s="1354"/>
      <c r="UQB129" s="1354"/>
      <c r="UQC129" s="1354"/>
      <c r="UQD129" s="1354"/>
      <c r="UQE129" s="1354"/>
      <c r="UQF129" s="1354"/>
      <c r="UQG129" s="1354"/>
      <c r="UQH129" s="1354"/>
      <c r="UQI129" s="1354"/>
      <c r="UQJ129" s="1354"/>
      <c r="UQK129" s="1354"/>
      <c r="UQL129" s="1354"/>
      <c r="UQM129" s="1354"/>
      <c r="UQN129" s="1354"/>
      <c r="UQO129" s="1354"/>
      <c r="UQP129" s="1354"/>
      <c r="UQQ129" s="1354"/>
      <c r="UQR129" s="1354"/>
      <c r="UQS129" s="1354"/>
      <c r="UQT129" s="1354"/>
      <c r="UQU129" s="1354"/>
      <c r="UQV129" s="1354"/>
      <c r="UQW129" s="1354"/>
      <c r="UQX129" s="1354"/>
      <c r="UQY129" s="1354"/>
      <c r="UQZ129" s="1354"/>
      <c r="URA129" s="1354"/>
      <c r="URB129" s="1354"/>
      <c r="URC129" s="1354"/>
      <c r="URD129" s="1354"/>
      <c r="URE129" s="1354"/>
      <c r="URF129" s="1354"/>
      <c r="URG129" s="1354"/>
      <c r="URH129" s="1354"/>
      <c r="URI129" s="1354"/>
      <c r="URJ129" s="1354"/>
      <c r="URK129" s="1354"/>
      <c r="URL129" s="1354"/>
      <c r="URM129" s="1354"/>
      <c r="URN129" s="1354"/>
      <c r="URO129" s="1354"/>
      <c r="URP129" s="1354"/>
      <c r="URQ129" s="1354"/>
      <c r="URR129" s="1354"/>
      <c r="URS129" s="1354"/>
      <c r="URT129" s="1354"/>
      <c r="URU129" s="1354"/>
      <c r="URV129" s="1354"/>
      <c r="URW129" s="1354"/>
      <c r="URX129" s="1354"/>
      <c r="URY129" s="1354"/>
      <c r="URZ129" s="1354"/>
      <c r="USA129" s="1354"/>
      <c r="USB129" s="1354"/>
      <c r="USC129" s="1354"/>
      <c r="USD129" s="1354"/>
      <c r="USE129" s="1354"/>
      <c r="USF129" s="1354"/>
      <c r="USG129" s="1354"/>
      <c r="USH129" s="1354"/>
      <c r="USI129" s="1354"/>
      <c r="USJ129" s="1354"/>
      <c r="USK129" s="1354"/>
      <c r="USL129" s="1354"/>
      <c r="USM129" s="1354"/>
      <c r="USN129" s="1354"/>
      <c r="USO129" s="1354"/>
      <c r="USP129" s="1354"/>
      <c r="USQ129" s="1354"/>
      <c r="USR129" s="1354"/>
      <c r="USS129" s="1354"/>
      <c r="UST129" s="1354"/>
      <c r="USU129" s="1354"/>
      <c r="USV129" s="1354"/>
      <c r="USW129" s="1354"/>
      <c r="USX129" s="1354"/>
      <c r="USY129" s="1354"/>
      <c r="USZ129" s="1354"/>
      <c r="UTA129" s="1354"/>
      <c r="UTB129" s="1354"/>
      <c r="UTC129" s="1354"/>
      <c r="UTD129" s="1354"/>
      <c r="UTE129" s="1354"/>
      <c r="UTF129" s="1354"/>
      <c r="UTG129" s="1354"/>
      <c r="UTH129" s="1354"/>
      <c r="UTI129" s="1354"/>
      <c r="UTJ129" s="1354"/>
      <c r="UTK129" s="1354"/>
      <c r="UTL129" s="1354"/>
      <c r="UTM129" s="1354"/>
      <c r="UTN129" s="1354"/>
      <c r="UTO129" s="1354"/>
      <c r="UTP129" s="1354"/>
      <c r="UTQ129" s="1354"/>
      <c r="UTR129" s="1354"/>
      <c r="UTS129" s="1354"/>
      <c r="UTT129" s="1354"/>
      <c r="UTU129" s="1354"/>
      <c r="UTV129" s="1354"/>
      <c r="UTW129" s="1354"/>
      <c r="UTX129" s="1354"/>
      <c r="UTY129" s="1354"/>
      <c r="UTZ129" s="1354"/>
      <c r="UUA129" s="1354"/>
      <c r="UUB129" s="1354"/>
      <c r="UUC129" s="1354"/>
      <c r="UUD129" s="1354"/>
      <c r="UUE129" s="1354"/>
      <c r="UUF129" s="1354"/>
      <c r="UUG129" s="1354"/>
      <c r="UUH129" s="1354"/>
      <c r="UUI129" s="1354"/>
      <c r="UUJ129" s="1354"/>
      <c r="UUK129" s="1354"/>
      <c r="UUL129" s="1354"/>
      <c r="UUM129" s="1354"/>
      <c r="UUN129" s="1354"/>
      <c r="UUO129" s="1354"/>
      <c r="UUP129" s="1354"/>
      <c r="UUQ129" s="1354"/>
      <c r="UUR129" s="1354"/>
      <c r="UUS129" s="1354"/>
      <c r="UUT129" s="1354"/>
      <c r="UUU129" s="1354"/>
      <c r="UUV129" s="1354"/>
      <c r="UUW129" s="1354"/>
      <c r="UUX129" s="1354"/>
      <c r="UUY129" s="1354"/>
      <c r="UUZ129" s="1354"/>
      <c r="UVA129" s="1354"/>
      <c r="UVB129" s="1354"/>
      <c r="UVC129" s="1354"/>
      <c r="UVD129" s="1354"/>
      <c r="UVE129" s="1354"/>
      <c r="UVF129" s="1354"/>
      <c r="UVG129" s="1354"/>
      <c r="UVH129" s="1354"/>
      <c r="UVI129" s="1354"/>
      <c r="UVJ129" s="1354"/>
      <c r="UVK129" s="1354"/>
      <c r="UVL129" s="1354"/>
      <c r="UVM129" s="1354"/>
      <c r="UVN129" s="1354"/>
      <c r="UVO129" s="1354"/>
      <c r="UVP129" s="1354"/>
      <c r="UVQ129" s="1354"/>
      <c r="UVR129" s="1354"/>
      <c r="UVS129" s="1354"/>
      <c r="UVT129" s="1354"/>
      <c r="UVU129" s="1354"/>
      <c r="UVV129" s="1354"/>
      <c r="UVW129" s="1354"/>
      <c r="UVX129" s="1354"/>
      <c r="UVY129" s="1354"/>
      <c r="UVZ129" s="1354"/>
      <c r="UWA129" s="1354"/>
      <c r="UWB129" s="1354"/>
      <c r="UWC129" s="1354"/>
      <c r="UWD129" s="1354"/>
      <c r="UWE129" s="1354"/>
      <c r="UWF129" s="1354"/>
      <c r="UWG129" s="1354"/>
      <c r="UWH129" s="1354"/>
      <c r="UWI129" s="1354"/>
      <c r="UWJ129" s="1354"/>
      <c r="UWK129" s="1354"/>
      <c r="UWL129" s="1354"/>
      <c r="UWM129" s="1354"/>
      <c r="UWN129" s="1354"/>
      <c r="UWO129" s="1354"/>
      <c r="UWP129" s="1354"/>
      <c r="UWQ129" s="1354"/>
      <c r="UWR129" s="1354"/>
      <c r="UWS129" s="1354"/>
      <c r="UWT129" s="1354"/>
      <c r="UWU129" s="1354"/>
      <c r="UWV129" s="1354"/>
      <c r="UWW129" s="1354"/>
      <c r="UWX129" s="1354"/>
      <c r="UWY129" s="1354"/>
      <c r="UWZ129" s="1354"/>
      <c r="UXA129" s="1354"/>
      <c r="UXB129" s="1354"/>
      <c r="UXC129" s="1354"/>
      <c r="UXD129" s="1354"/>
      <c r="UXE129" s="1354"/>
      <c r="UXF129" s="1354"/>
      <c r="UXG129" s="1354"/>
      <c r="UXH129" s="1354"/>
      <c r="UXI129" s="1354"/>
      <c r="UXJ129" s="1354"/>
      <c r="UXK129" s="1354"/>
      <c r="UXL129" s="1354"/>
      <c r="UXM129" s="1354"/>
      <c r="UXN129" s="1354"/>
      <c r="UXO129" s="1354"/>
      <c r="UXP129" s="1354"/>
      <c r="UXQ129" s="1354"/>
      <c r="UXR129" s="1354"/>
      <c r="UXS129" s="1354"/>
      <c r="UXT129" s="1354"/>
      <c r="UXU129" s="1354"/>
      <c r="UXV129" s="1354"/>
      <c r="UXW129" s="1354"/>
      <c r="UXX129" s="1354"/>
      <c r="UXY129" s="1354"/>
      <c r="UXZ129" s="1354"/>
      <c r="UYA129" s="1354"/>
      <c r="UYB129" s="1354"/>
      <c r="UYC129" s="1354"/>
      <c r="UYD129" s="1354"/>
      <c r="UYE129" s="1354"/>
      <c r="UYF129" s="1354"/>
      <c r="UYG129" s="1354"/>
      <c r="UYH129" s="1354"/>
      <c r="UYI129" s="1354"/>
      <c r="UYJ129" s="1354"/>
      <c r="UYK129" s="1354"/>
      <c r="UYL129" s="1354"/>
      <c r="UYM129" s="1354"/>
      <c r="UYN129" s="1354"/>
      <c r="UYO129" s="1354"/>
      <c r="UYP129" s="1354"/>
      <c r="UYQ129" s="1354"/>
      <c r="UYR129" s="1354"/>
      <c r="UYS129" s="1354"/>
      <c r="UYT129" s="1354"/>
      <c r="UYU129" s="1354"/>
      <c r="UYV129" s="1354"/>
      <c r="UYW129" s="1354"/>
      <c r="UYX129" s="1354"/>
      <c r="UYY129" s="1354"/>
      <c r="UYZ129" s="1354"/>
      <c r="UZA129" s="1354"/>
      <c r="UZB129" s="1354"/>
      <c r="UZC129" s="1354"/>
      <c r="UZD129" s="1354"/>
      <c r="UZE129" s="1354"/>
      <c r="UZF129" s="1354"/>
      <c r="UZG129" s="1354"/>
      <c r="UZH129" s="1354"/>
      <c r="UZI129" s="1354"/>
      <c r="UZJ129" s="1354"/>
      <c r="UZK129" s="1354"/>
      <c r="UZL129" s="1354"/>
      <c r="UZM129" s="1354"/>
      <c r="UZN129" s="1354"/>
      <c r="UZO129" s="1354"/>
      <c r="UZP129" s="1354"/>
      <c r="UZQ129" s="1354"/>
      <c r="UZR129" s="1354"/>
      <c r="UZS129" s="1354"/>
      <c r="UZT129" s="1354"/>
      <c r="UZU129" s="1354"/>
      <c r="UZV129" s="1354"/>
      <c r="UZW129" s="1354"/>
      <c r="UZX129" s="1354"/>
      <c r="UZY129" s="1354"/>
      <c r="UZZ129" s="1354"/>
      <c r="VAA129" s="1354"/>
      <c r="VAB129" s="1354"/>
      <c r="VAC129" s="1354"/>
      <c r="VAD129" s="1354"/>
      <c r="VAE129" s="1354"/>
      <c r="VAF129" s="1354"/>
      <c r="VAG129" s="1354"/>
      <c r="VAH129" s="1354"/>
      <c r="VAI129" s="1354"/>
      <c r="VAJ129" s="1354"/>
      <c r="VAK129" s="1354"/>
      <c r="VAL129" s="1354"/>
      <c r="VAM129" s="1354"/>
      <c r="VAN129" s="1354"/>
      <c r="VAO129" s="1354"/>
      <c r="VAP129" s="1354"/>
      <c r="VAQ129" s="1354"/>
      <c r="VAR129" s="1354"/>
      <c r="VAS129" s="1354"/>
      <c r="VAT129" s="1354"/>
      <c r="VAU129" s="1354"/>
      <c r="VAV129" s="1354"/>
      <c r="VAW129" s="1354"/>
      <c r="VAX129" s="1354"/>
      <c r="VAY129" s="1354"/>
      <c r="VAZ129" s="1354"/>
      <c r="VBA129" s="1354"/>
      <c r="VBB129" s="1354"/>
      <c r="VBC129" s="1354"/>
      <c r="VBD129" s="1354"/>
      <c r="VBE129" s="1354"/>
      <c r="VBF129" s="1354"/>
      <c r="VBG129" s="1354"/>
      <c r="VBH129" s="1354"/>
      <c r="VBI129" s="1354"/>
      <c r="VBJ129" s="1354"/>
      <c r="VBK129" s="1354"/>
      <c r="VBL129" s="1354"/>
      <c r="VBM129" s="1354"/>
      <c r="VBN129" s="1354"/>
      <c r="VBO129" s="1354"/>
      <c r="VBP129" s="1354"/>
      <c r="VBQ129" s="1354"/>
      <c r="VBR129" s="1354"/>
      <c r="VBS129" s="1354"/>
      <c r="VBT129" s="1354"/>
      <c r="VBU129" s="1354"/>
      <c r="VBV129" s="1354"/>
      <c r="VBW129" s="1354"/>
      <c r="VBX129" s="1354"/>
      <c r="VBY129" s="1354"/>
      <c r="VBZ129" s="1354"/>
      <c r="VCA129" s="1354"/>
      <c r="VCB129" s="1354"/>
      <c r="VCC129" s="1354"/>
      <c r="VCD129" s="1354"/>
      <c r="VCE129" s="1354"/>
      <c r="VCF129" s="1354"/>
      <c r="VCG129" s="1354"/>
      <c r="VCH129" s="1354"/>
      <c r="VCI129" s="1354"/>
      <c r="VCJ129" s="1354"/>
      <c r="VCK129" s="1354"/>
      <c r="VCL129" s="1354"/>
      <c r="VCM129" s="1354"/>
      <c r="VCN129" s="1354"/>
      <c r="VCO129" s="1354"/>
      <c r="VCP129" s="1354"/>
      <c r="VCQ129" s="1354"/>
      <c r="VCR129" s="1354"/>
      <c r="VCS129" s="1354"/>
      <c r="VCT129" s="1354"/>
      <c r="VCU129" s="1354"/>
      <c r="VCV129" s="1354"/>
      <c r="VCW129" s="1354"/>
      <c r="VCX129" s="1354"/>
      <c r="VCY129" s="1354"/>
      <c r="VCZ129" s="1354"/>
      <c r="VDA129" s="1354"/>
      <c r="VDB129" s="1354"/>
      <c r="VDC129" s="1354"/>
      <c r="VDD129" s="1354"/>
      <c r="VDE129" s="1354"/>
      <c r="VDF129" s="1354"/>
      <c r="VDG129" s="1354"/>
      <c r="VDH129" s="1354"/>
      <c r="VDI129" s="1354"/>
      <c r="VDJ129" s="1354"/>
      <c r="VDK129" s="1354"/>
      <c r="VDL129" s="1354"/>
      <c r="VDM129" s="1354"/>
      <c r="VDN129" s="1354"/>
      <c r="VDO129" s="1354"/>
      <c r="VDP129" s="1354"/>
      <c r="VDQ129" s="1354"/>
      <c r="VDR129" s="1354"/>
      <c r="VDS129" s="1354"/>
      <c r="VDT129" s="1354"/>
      <c r="VDU129" s="1354"/>
      <c r="VDV129" s="1354"/>
      <c r="VDW129" s="1354"/>
      <c r="VDX129" s="1354"/>
      <c r="VDY129" s="1354"/>
      <c r="VDZ129" s="1354"/>
      <c r="VEA129" s="1354"/>
      <c r="VEB129" s="1354"/>
      <c r="VEC129" s="1354"/>
      <c r="VED129" s="1354"/>
      <c r="VEE129" s="1354"/>
      <c r="VEF129" s="1354"/>
      <c r="VEG129" s="1354"/>
      <c r="VEH129" s="1354"/>
      <c r="VEI129" s="1354"/>
      <c r="VEJ129" s="1354"/>
      <c r="VEK129" s="1354"/>
      <c r="VEL129" s="1354"/>
      <c r="VEM129" s="1354"/>
      <c r="VEN129" s="1354"/>
      <c r="VEO129" s="1354"/>
      <c r="VEP129" s="1354"/>
      <c r="VEQ129" s="1354"/>
      <c r="VER129" s="1354"/>
      <c r="VES129" s="1354"/>
      <c r="VET129" s="1354"/>
      <c r="VEU129" s="1354"/>
      <c r="VEV129" s="1354"/>
      <c r="VEW129" s="1354"/>
      <c r="VEX129" s="1354"/>
      <c r="VEY129" s="1354"/>
      <c r="VEZ129" s="1354"/>
      <c r="VFA129" s="1354"/>
      <c r="VFB129" s="1354"/>
      <c r="VFC129" s="1354"/>
      <c r="VFD129" s="1354"/>
      <c r="VFE129" s="1354"/>
      <c r="VFF129" s="1354"/>
      <c r="VFG129" s="1354"/>
      <c r="VFH129" s="1354"/>
      <c r="VFI129" s="1354"/>
      <c r="VFJ129" s="1354"/>
      <c r="VFK129" s="1354"/>
      <c r="VFL129" s="1354"/>
      <c r="VFM129" s="1354"/>
      <c r="VFN129" s="1354"/>
      <c r="VFO129" s="1354"/>
      <c r="VFP129" s="1354"/>
      <c r="VFQ129" s="1354"/>
      <c r="VFR129" s="1354"/>
      <c r="VFS129" s="1354"/>
      <c r="VFT129" s="1354"/>
      <c r="VFU129" s="1354"/>
      <c r="VFV129" s="1354"/>
      <c r="VFW129" s="1354"/>
      <c r="VFX129" s="1354"/>
      <c r="VFY129" s="1354"/>
      <c r="VFZ129" s="1354"/>
      <c r="VGA129" s="1354"/>
      <c r="VGB129" s="1354"/>
      <c r="VGC129" s="1354"/>
      <c r="VGD129" s="1354"/>
      <c r="VGE129" s="1354"/>
      <c r="VGF129" s="1354"/>
      <c r="VGG129" s="1354"/>
      <c r="VGH129" s="1354"/>
      <c r="VGI129" s="1354"/>
      <c r="VGJ129" s="1354"/>
      <c r="VGK129" s="1354"/>
      <c r="VGL129" s="1354"/>
      <c r="VGM129" s="1354"/>
      <c r="VGN129" s="1354"/>
      <c r="VGO129" s="1354"/>
      <c r="VGP129" s="1354"/>
      <c r="VGQ129" s="1354"/>
      <c r="VGR129" s="1354"/>
      <c r="VGS129" s="1354"/>
      <c r="VGT129" s="1354"/>
      <c r="VGU129" s="1354"/>
      <c r="VGV129" s="1354"/>
      <c r="VGW129" s="1354"/>
      <c r="VGX129" s="1354"/>
      <c r="VGY129" s="1354"/>
      <c r="VGZ129" s="1354"/>
      <c r="VHA129" s="1354"/>
      <c r="VHB129" s="1354"/>
      <c r="VHC129" s="1354"/>
      <c r="VHD129" s="1354"/>
      <c r="VHE129" s="1354"/>
      <c r="VHF129" s="1354"/>
      <c r="VHG129" s="1354"/>
      <c r="VHH129" s="1354"/>
      <c r="VHI129" s="1354"/>
      <c r="VHJ129" s="1354"/>
      <c r="VHK129" s="1354"/>
      <c r="VHL129" s="1354"/>
      <c r="VHM129" s="1354"/>
      <c r="VHN129" s="1354"/>
      <c r="VHO129" s="1354"/>
      <c r="VHP129" s="1354"/>
      <c r="VHQ129" s="1354"/>
      <c r="VHR129" s="1354"/>
      <c r="VHS129" s="1354"/>
      <c r="VHT129" s="1354"/>
      <c r="VHU129" s="1354"/>
      <c r="VHV129" s="1354"/>
      <c r="VHW129" s="1354"/>
      <c r="VHX129" s="1354"/>
      <c r="VHY129" s="1354"/>
      <c r="VHZ129" s="1354"/>
      <c r="VIA129" s="1354"/>
      <c r="VIB129" s="1354"/>
      <c r="VIC129" s="1354"/>
      <c r="VID129" s="1354"/>
      <c r="VIE129" s="1354"/>
      <c r="VIF129" s="1354"/>
      <c r="VIG129" s="1354"/>
      <c r="VIH129" s="1354"/>
      <c r="VII129" s="1354"/>
      <c r="VIJ129" s="1354"/>
      <c r="VIK129" s="1354"/>
      <c r="VIL129" s="1354"/>
      <c r="VIM129" s="1354"/>
      <c r="VIN129" s="1354"/>
      <c r="VIO129" s="1354"/>
      <c r="VIP129" s="1354"/>
      <c r="VIQ129" s="1354"/>
      <c r="VIR129" s="1354"/>
      <c r="VIS129" s="1354"/>
      <c r="VIT129" s="1354"/>
      <c r="VIU129" s="1354"/>
      <c r="VIV129" s="1354"/>
      <c r="VIW129" s="1354"/>
      <c r="VIX129" s="1354"/>
      <c r="VIY129" s="1354"/>
      <c r="VIZ129" s="1354"/>
      <c r="VJA129" s="1354"/>
      <c r="VJB129" s="1354"/>
      <c r="VJC129" s="1354"/>
      <c r="VJD129" s="1354"/>
      <c r="VJE129" s="1354"/>
      <c r="VJF129" s="1354"/>
      <c r="VJG129" s="1354"/>
      <c r="VJH129" s="1354"/>
      <c r="VJI129" s="1354"/>
      <c r="VJJ129" s="1354"/>
      <c r="VJK129" s="1354"/>
      <c r="VJL129" s="1354"/>
      <c r="VJM129" s="1354"/>
      <c r="VJN129" s="1354"/>
      <c r="VJO129" s="1354"/>
      <c r="VJP129" s="1354"/>
      <c r="VJQ129" s="1354"/>
      <c r="VJR129" s="1354"/>
      <c r="VJS129" s="1354"/>
      <c r="VJT129" s="1354"/>
      <c r="VJU129" s="1354"/>
      <c r="VJV129" s="1354"/>
      <c r="VJW129" s="1354"/>
      <c r="VJX129" s="1354"/>
      <c r="VJY129" s="1354"/>
      <c r="VJZ129" s="1354"/>
      <c r="VKA129" s="1354"/>
      <c r="VKB129" s="1354"/>
      <c r="VKC129" s="1354"/>
      <c r="VKD129" s="1354"/>
      <c r="VKE129" s="1354"/>
      <c r="VKF129" s="1354"/>
      <c r="VKG129" s="1354"/>
      <c r="VKH129" s="1354"/>
      <c r="VKI129" s="1354"/>
      <c r="VKJ129" s="1354"/>
      <c r="VKK129" s="1354"/>
      <c r="VKL129" s="1354"/>
      <c r="VKM129" s="1354"/>
      <c r="VKN129" s="1354"/>
      <c r="VKO129" s="1354"/>
      <c r="VKP129" s="1354"/>
      <c r="VKQ129" s="1354"/>
      <c r="VKR129" s="1354"/>
      <c r="VKS129" s="1354"/>
      <c r="VKT129" s="1354"/>
      <c r="VKU129" s="1354"/>
      <c r="VKV129" s="1354"/>
      <c r="VKW129" s="1354"/>
      <c r="VKX129" s="1354"/>
      <c r="VKY129" s="1354"/>
      <c r="VKZ129" s="1354"/>
      <c r="VLA129" s="1354"/>
      <c r="VLB129" s="1354"/>
      <c r="VLC129" s="1354"/>
      <c r="VLD129" s="1354"/>
      <c r="VLE129" s="1354"/>
      <c r="VLF129" s="1354"/>
      <c r="VLG129" s="1354"/>
      <c r="VLH129" s="1354"/>
      <c r="VLI129" s="1354"/>
      <c r="VLJ129" s="1354"/>
      <c r="VLK129" s="1354"/>
      <c r="VLL129" s="1354"/>
      <c r="VLM129" s="1354"/>
      <c r="VLN129" s="1354"/>
      <c r="VLO129" s="1354"/>
      <c r="VLP129" s="1354"/>
      <c r="VLQ129" s="1354"/>
      <c r="VLR129" s="1354"/>
      <c r="VLS129" s="1354"/>
      <c r="VLT129" s="1354"/>
      <c r="VLU129" s="1354"/>
      <c r="VLV129" s="1354"/>
      <c r="VLW129" s="1354"/>
      <c r="VLX129" s="1354"/>
      <c r="VLY129" s="1354"/>
      <c r="VLZ129" s="1354"/>
      <c r="VMA129" s="1354"/>
      <c r="VMB129" s="1354"/>
      <c r="VMC129" s="1354"/>
      <c r="VMD129" s="1354"/>
      <c r="VME129" s="1354"/>
      <c r="VMF129" s="1354"/>
      <c r="VMG129" s="1354"/>
      <c r="VMH129" s="1354"/>
      <c r="VMI129" s="1354"/>
      <c r="VMJ129" s="1354"/>
      <c r="VMK129" s="1354"/>
      <c r="VML129" s="1354"/>
      <c r="VMM129" s="1354"/>
      <c r="VMN129" s="1354"/>
      <c r="VMO129" s="1354"/>
      <c r="VMP129" s="1354"/>
      <c r="VMQ129" s="1354"/>
      <c r="VMR129" s="1354"/>
      <c r="VMS129" s="1354"/>
      <c r="VMT129" s="1354"/>
      <c r="VMU129" s="1354"/>
      <c r="VMV129" s="1354"/>
      <c r="VMW129" s="1354"/>
      <c r="VMX129" s="1354"/>
      <c r="VMY129" s="1354"/>
      <c r="VMZ129" s="1354"/>
      <c r="VNA129" s="1354"/>
      <c r="VNB129" s="1354"/>
      <c r="VNC129" s="1354"/>
      <c r="VND129" s="1354"/>
      <c r="VNE129" s="1354"/>
      <c r="VNF129" s="1354"/>
      <c r="VNG129" s="1354"/>
      <c r="VNH129" s="1354"/>
      <c r="VNI129" s="1354"/>
      <c r="VNJ129" s="1354"/>
      <c r="VNK129" s="1354"/>
      <c r="VNL129" s="1354"/>
      <c r="VNM129" s="1354"/>
      <c r="VNN129" s="1354"/>
      <c r="VNO129" s="1354"/>
      <c r="VNP129" s="1354"/>
      <c r="VNQ129" s="1354"/>
      <c r="VNR129" s="1354"/>
      <c r="VNS129" s="1354"/>
      <c r="VNT129" s="1354"/>
      <c r="VNU129" s="1354"/>
      <c r="VNV129" s="1354"/>
      <c r="VNW129" s="1354"/>
      <c r="VNX129" s="1354"/>
      <c r="VNY129" s="1354"/>
      <c r="VNZ129" s="1354"/>
      <c r="VOA129" s="1354"/>
      <c r="VOB129" s="1354"/>
      <c r="VOC129" s="1354"/>
      <c r="VOD129" s="1354"/>
      <c r="VOE129" s="1354"/>
      <c r="VOF129" s="1354"/>
      <c r="VOG129" s="1354"/>
      <c r="VOH129" s="1354"/>
      <c r="VOI129" s="1354"/>
      <c r="VOJ129" s="1354"/>
      <c r="VOK129" s="1354"/>
      <c r="VOL129" s="1354"/>
      <c r="VOM129" s="1354"/>
      <c r="VON129" s="1354"/>
      <c r="VOO129" s="1354"/>
      <c r="VOP129" s="1354"/>
      <c r="VOQ129" s="1354"/>
      <c r="VOR129" s="1354"/>
      <c r="VOS129" s="1354"/>
      <c r="VOT129" s="1354"/>
      <c r="VOU129" s="1354"/>
      <c r="VOV129" s="1354"/>
      <c r="VOW129" s="1354"/>
      <c r="VOX129" s="1354"/>
      <c r="VOY129" s="1354"/>
      <c r="VOZ129" s="1354"/>
      <c r="VPA129" s="1354"/>
      <c r="VPB129" s="1354"/>
      <c r="VPC129" s="1354"/>
      <c r="VPD129" s="1354"/>
      <c r="VPE129" s="1354"/>
      <c r="VPF129" s="1354"/>
      <c r="VPG129" s="1354"/>
      <c r="VPH129" s="1354"/>
      <c r="VPI129" s="1354"/>
      <c r="VPJ129" s="1354"/>
      <c r="VPK129" s="1354"/>
      <c r="VPL129" s="1354"/>
      <c r="VPM129" s="1354"/>
      <c r="VPN129" s="1354"/>
      <c r="VPO129" s="1354"/>
      <c r="VPP129" s="1354"/>
      <c r="VPQ129" s="1354"/>
      <c r="VPR129" s="1354"/>
      <c r="VPS129" s="1354"/>
      <c r="VPT129" s="1354"/>
      <c r="VPU129" s="1354"/>
      <c r="VPV129" s="1354"/>
      <c r="VPW129" s="1354"/>
      <c r="VPX129" s="1354"/>
      <c r="VPY129" s="1354"/>
      <c r="VPZ129" s="1354"/>
      <c r="VQA129" s="1354"/>
      <c r="VQB129" s="1354"/>
      <c r="VQC129" s="1354"/>
      <c r="VQD129" s="1354"/>
      <c r="VQE129" s="1354"/>
      <c r="VQF129" s="1354"/>
      <c r="VQG129" s="1354"/>
      <c r="VQH129" s="1354"/>
      <c r="VQI129" s="1354"/>
      <c r="VQJ129" s="1354"/>
      <c r="VQK129" s="1354"/>
      <c r="VQL129" s="1354"/>
      <c r="VQM129" s="1354"/>
      <c r="VQN129" s="1354"/>
      <c r="VQO129" s="1354"/>
      <c r="VQP129" s="1354"/>
      <c r="VQQ129" s="1354"/>
      <c r="VQR129" s="1354"/>
      <c r="VQS129" s="1354"/>
      <c r="VQT129" s="1354"/>
      <c r="VQU129" s="1354"/>
      <c r="VQV129" s="1354"/>
      <c r="VQW129" s="1354"/>
      <c r="VQX129" s="1354"/>
      <c r="VQY129" s="1354"/>
      <c r="VQZ129" s="1354"/>
      <c r="VRA129" s="1354"/>
      <c r="VRB129" s="1354"/>
      <c r="VRC129" s="1354"/>
      <c r="VRD129" s="1354"/>
      <c r="VRE129" s="1354"/>
      <c r="VRF129" s="1354"/>
      <c r="VRG129" s="1354"/>
      <c r="VRH129" s="1354"/>
      <c r="VRI129" s="1354"/>
      <c r="VRJ129" s="1354"/>
      <c r="VRK129" s="1354"/>
      <c r="VRL129" s="1354"/>
      <c r="VRM129" s="1354"/>
      <c r="VRN129" s="1354"/>
      <c r="VRO129" s="1354"/>
      <c r="VRP129" s="1354"/>
      <c r="VRQ129" s="1354"/>
      <c r="VRR129" s="1354"/>
      <c r="VRS129" s="1354"/>
      <c r="VRT129" s="1354"/>
      <c r="VRU129" s="1354"/>
      <c r="VRV129" s="1354"/>
      <c r="VRW129" s="1354"/>
      <c r="VRX129" s="1354"/>
      <c r="VRY129" s="1354"/>
      <c r="VRZ129" s="1354"/>
      <c r="VSA129" s="1354"/>
      <c r="VSB129" s="1354"/>
      <c r="VSC129" s="1354"/>
      <c r="VSD129" s="1354"/>
      <c r="VSE129" s="1354"/>
      <c r="VSF129" s="1354"/>
      <c r="VSG129" s="1354"/>
      <c r="VSH129" s="1354"/>
      <c r="VSI129" s="1354"/>
      <c r="VSJ129" s="1354"/>
      <c r="VSK129" s="1354"/>
      <c r="VSL129" s="1354"/>
      <c r="VSM129" s="1354"/>
      <c r="VSN129" s="1354"/>
      <c r="VSO129" s="1354"/>
      <c r="VSP129" s="1354"/>
      <c r="VSQ129" s="1354"/>
      <c r="VSR129" s="1354"/>
      <c r="VSS129" s="1354"/>
      <c r="VST129" s="1354"/>
      <c r="VSU129" s="1354"/>
      <c r="VSV129" s="1354"/>
      <c r="VSW129" s="1354"/>
      <c r="VSX129" s="1354"/>
      <c r="VSY129" s="1354"/>
      <c r="VSZ129" s="1354"/>
      <c r="VTA129" s="1354"/>
      <c r="VTB129" s="1354"/>
      <c r="VTC129" s="1354"/>
      <c r="VTD129" s="1354"/>
      <c r="VTE129" s="1354"/>
      <c r="VTF129" s="1354"/>
      <c r="VTG129" s="1354"/>
      <c r="VTH129" s="1354"/>
      <c r="VTI129" s="1354"/>
      <c r="VTJ129" s="1354"/>
      <c r="VTK129" s="1354"/>
      <c r="VTL129" s="1354"/>
      <c r="VTM129" s="1354"/>
      <c r="VTN129" s="1354"/>
      <c r="VTO129" s="1354"/>
      <c r="VTP129" s="1354"/>
      <c r="VTQ129" s="1354"/>
      <c r="VTR129" s="1354"/>
      <c r="VTS129" s="1354"/>
      <c r="VTT129" s="1354"/>
      <c r="VTU129" s="1354"/>
      <c r="VTV129" s="1354"/>
      <c r="VTW129" s="1354"/>
      <c r="VTX129" s="1354"/>
      <c r="VTY129" s="1354"/>
      <c r="VTZ129" s="1354"/>
      <c r="VUA129" s="1354"/>
      <c r="VUB129" s="1354"/>
      <c r="VUC129" s="1354"/>
      <c r="VUD129" s="1354"/>
      <c r="VUE129" s="1354"/>
      <c r="VUF129" s="1354"/>
      <c r="VUG129" s="1354"/>
      <c r="VUH129" s="1354"/>
      <c r="VUI129" s="1354"/>
      <c r="VUJ129" s="1354"/>
      <c r="VUK129" s="1354"/>
      <c r="VUL129" s="1354"/>
      <c r="VUM129" s="1354"/>
      <c r="VUN129" s="1354"/>
      <c r="VUO129" s="1354"/>
      <c r="VUP129" s="1354"/>
      <c r="VUQ129" s="1354"/>
      <c r="VUR129" s="1354"/>
      <c r="VUS129" s="1354"/>
      <c r="VUT129" s="1354"/>
      <c r="VUU129" s="1354"/>
      <c r="VUV129" s="1354"/>
      <c r="VUW129" s="1354"/>
      <c r="VUX129" s="1354"/>
      <c r="VUY129" s="1354"/>
      <c r="VUZ129" s="1354"/>
      <c r="VVA129" s="1354"/>
      <c r="VVB129" s="1354"/>
      <c r="VVC129" s="1354"/>
      <c r="VVD129" s="1354"/>
      <c r="VVE129" s="1354"/>
      <c r="VVF129" s="1354"/>
      <c r="VVG129" s="1354"/>
      <c r="VVH129" s="1354"/>
      <c r="VVI129" s="1354"/>
      <c r="VVJ129" s="1354"/>
      <c r="VVK129" s="1354"/>
      <c r="VVL129" s="1354"/>
      <c r="VVM129" s="1354"/>
      <c r="VVN129" s="1354"/>
      <c r="VVO129" s="1354"/>
      <c r="VVP129" s="1354"/>
      <c r="VVQ129" s="1354"/>
      <c r="VVR129" s="1354"/>
      <c r="VVS129" s="1354"/>
      <c r="VVT129" s="1354"/>
      <c r="VVU129" s="1354"/>
      <c r="VVV129" s="1354"/>
      <c r="VVW129" s="1354"/>
      <c r="VVX129" s="1354"/>
      <c r="VVY129" s="1354"/>
      <c r="VVZ129" s="1354"/>
      <c r="VWA129" s="1354"/>
      <c r="VWB129" s="1354"/>
      <c r="VWC129" s="1354"/>
      <c r="VWD129" s="1354"/>
      <c r="VWE129" s="1354"/>
      <c r="VWF129" s="1354"/>
      <c r="VWG129" s="1354"/>
      <c r="VWH129" s="1354"/>
      <c r="VWI129" s="1354"/>
      <c r="VWJ129" s="1354"/>
      <c r="VWK129" s="1354"/>
      <c r="VWL129" s="1354"/>
      <c r="VWM129" s="1354"/>
      <c r="VWN129" s="1354"/>
      <c r="VWO129" s="1354"/>
      <c r="VWP129" s="1354"/>
      <c r="VWQ129" s="1354"/>
      <c r="VWR129" s="1354"/>
      <c r="VWS129" s="1354"/>
      <c r="VWT129" s="1354"/>
      <c r="VWU129" s="1354"/>
      <c r="VWV129" s="1354"/>
      <c r="VWW129" s="1354"/>
      <c r="VWX129" s="1354"/>
      <c r="VWY129" s="1354"/>
      <c r="VWZ129" s="1354"/>
      <c r="VXA129" s="1354"/>
      <c r="VXB129" s="1354"/>
      <c r="VXC129" s="1354"/>
      <c r="VXD129" s="1354"/>
      <c r="VXE129" s="1354"/>
      <c r="VXF129" s="1354"/>
      <c r="VXG129" s="1354"/>
      <c r="VXH129" s="1354"/>
      <c r="VXI129" s="1354"/>
      <c r="VXJ129" s="1354"/>
      <c r="VXK129" s="1354"/>
      <c r="VXL129" s="1354"/>
      <c r="VXM129" s="1354"/>
      <c r="VXN129" s="1354"/>
      <c r="VXO129" s="1354"/>
      <c r="VXP129" s="1354"/>
      <c r="VXQ129" s="1354"/>
      <c r="VXR129" s="1354"/>
      <c r="VXS129" s="1354"/>
      <c r="VXT129" s="1354"/>
      <c r="VXU129" s="1354"/>
      <c r="VXV129" s="1354"/>
      <c r="VXW129" s="1354"/>
      <c r="VXX129" s="1354"/>
      <c r="VXY129" s="1354"/>
      <c r="VXZ129" s="1354"/>
      <c r="VYA129" s="1354"/>
      <c r="VYB129" s="1354"/>
      <c r="VYC129" s="1354"/>
      <c r="VYD129" s="1354"/>
      <c r="VYE129" s="1354"/>
      <c r="VYF129" s="1354"/>
      <c r="VYG129" s="1354"/>
      <c r="VYH129" s="1354"/>
      <c r="VYI129" s="1354"/>
      <c r="VYJ129" s="1354"/>
      <c r="VYK129" s="1354"/>
      <c r="VYL129" s="1354"/>
      <c r="VYM129" s="1354"/>
      <c r="VYN129" s="1354"/>
      <c r="VYO129" s="1354"/>
      <c r="VYP129" s="1354"/>
      <c r="VYQ129" s="1354"/>
      <c r="VYR129" s="1354"/>
      <c r="VYS129" s="1354"/>
      <c r="VYT129" s="1354"/>
      <c r="VYU129" s="1354"/>
      <c r="VYV129" s="1354"/>
      <c r="VYW129" s="1354"/>
      <c r="VYX129" s="1354"/>
      <c r="VYY129" s="1354"/>
      <c r="VYZ129" s="1354"/>
      <c r="VZA129" s="1354"/>
      <c r="VZB129" s="1354"/>
      <c r="VZC129" s="1354"/>
      <c r="VZD129" s="1354"/>
      <c r="VZE129" s="1354"/>
      <c r="VZF129" s="1354"/>
      <c r="VZG129" s="1354"/>
      <c r="VZH129" s="1354"/>
      <c r="VZI129" s="1354"/>
      <c r="VZJ129" s="1354"/>
      <c r="VZK129" s="1354"/>
      <c r="VZL129" s="1354"/>
      <c r="VZM129" s="1354"/>
      <c r="VZN129" s="1354"/>
      <c r="VZO129" s="1354"/>
      <c r="VZP129" s="1354"/>
      <c r="VZQ129" s="1354"/>
      <c r="VZR129" s="1354"/>
      <c r="VZS129" s="1354"/>
      <c r="VZT129" s="1354"/>
      <c r="VZU129" s="1354"/>
      <c r="VZV129" s="1354"/>
      <c r="VZW129" s="1354"/>
      <c r="VZX129" s="1354"/>
      <c r="VZY129" s="1354"/>
      <c r="VZZ129" s="1354"/>
      <c r="WAA129" s="1354"/>
      <c r="WAB129" s="1354"/>
      <c r="WAC129" s="1354"/>
      <c r="WAD129" s="1354"/>
      <c r="WAE129" s="1354"/>
      <c r="WAF129" s="1354"/>
      <c r="WAG129" s="1354"/>
      <c r="WAH129" s="1354"/>
      <c r="WAI129" s="1354"/>
      <c r="WAJ129" s="1354"/>
      <c r="WAK129" s="1354"/>
      <c r="WAL129" s="1354"/>
      <c r="WAM129" s="1354"/>
      <c r="WAN129" s="1354"/>
      <c r="WAO129" s="1354"/>
      <c r="WAP129" s="1354"/>
      <c r="WAQ129" s="1354"/>
      <c r="WAR129" s="1354"/>
      <c r="WAS129" s="1354"/>
      <c r="WAT129" s="1354"/>
      <c r="WAU129" s="1354"/>
      <c r="WAV129" s="1354"/>
      <c r="WAW129" s="1354"/>
      <c r="WAX129" s="1354"/>
      <c r="WAY129" s="1354"/>
      <c r="WAZ129" s="1354"/>
      <c r="WBA129" s="1354"/>
      <c r="WBB129" s="1354"/>
      <c r="WBC129" s="1354"/>
      <c r="WBD129" s="1354"/>
      <c r="WBE129" s="1354"/>
      <c r="WBF129" s="1354"/>
      <c r="WBG129" s="1354"/>
      <c r="WBH129" s="1354"/>
      <c r="WBI129" s="1354"/>
      <c r="WBJ129" s="1354"/>
      <c r="WBK129" s="1354"/>
      <c r="WBL129" s="1354"/>
      <c r="WBM129" s="1354"/>
      <c r="WBN129" s="1354"/>
      <c r="WBO129" s="1354"/>
      <c r="WBP129" s="1354"/>
      <c r="WBQ129" s="1354"/>
      <c r="WBR129" s="1354"/>
      <c r="WBS129" s="1354"/>
      <c r="WBT129" s="1354"/>
      <c r="WBU129" s="1354"/>
      <c r="WBV129" s="1354"/>
      <c r="WBW129" s="1354"/>
      <c r="WBX129" s="1354"/>
      <c r="WBY129" s="1354"/>
      <c r="WBZ129" s="1354"/>
      <c r="WCA129" s="1354"/>
      <c r="WCB129" s="1354"/>
      <c r="WCC129" s="1354"/>
      <c r="WCD129" s="1354"/>
      <c r="WCE129" s="1354"/>
      <c r="WCF129" s="1354"/>
      <c r="WCG129" s="1354"/>
      <c r="WCH129" s="1354"/>
      <c r="WCI129" s="1354"/>
      <c r="WCJ129" s="1354"/>
      <c r="WCK129" s="1354"/>
      <c r="WCL129" s="1354"/>
      <c r="WCM129" s="1354"/>
      <c r="WCN129" s="1354"/>
      <c r="WCO129" s="1354"/>
      <c r="WCP129" s="1354"/>
      <c r="WCQ129" s="1354"/>
      <c r="WCR129" s="1354"/>
      <c r="WCS129" s="1354"/>
      <c r="WCT129" s="1354"/>
      <c r="WCU129" s="1354"/>
      <c r="WCV129" s="1354"/>
      <c r="WCW129" s="1354"/>
      <c r="WCX129" s="1354"/>
      <c r="WCY129" s="1354"/>
      <c r="WCZ129" s="1354"/>
      <c r="WDA129" s="1354"/>
      <c r="WDB129" s="1354"/>
      <c r="WDC129" s="1354"/>
      <c r="WDD129" s="1354"/>
      <c r="WDE129" s="1354"/>
      <c r="WDF129" s="1354"/>
      <c r="WDG129" s="1354"/>
      <c r="WDH129" s="1354"/>
      <c r="WDI129" s="1354"/>
      <c r="WDJ129" s="1354"/>
      <c r="WDK129" s="1354"/>
      <c r="WDL129" s="1354"/>
      <c r="WDM129" s="1354"/>
      <c r="WDN129" s="1354"/>
      <c r="WDO129" s="1354"/>
      <c r="WDP129" s="1354"/>
      <c r="WDQ129" s="1354"/>
      <c r="WDR129" s="1354"/>
      <c r="WDS129" s="1354"/>
      <c r="WDT129" s="1354"/>
      <c r="WDU129" s="1354"/>
      <c r="WDV129" s="1354"/>
      <c r="WDW129" s="1354"/>
      <c r="WDX129" s="1354"/>
      <c r="WDY129" s="1354"/>
      <c r="WDZ129" s="1354"/>
      <c r="WEA129" s="1354"/>
      <c r="WEB129" s="1354"/>
      <c r="WEC129" s="1354"/>
      <c r="WED129" s="1354"/>
      <c r="WEE129" s="1354"/>
      <c r="WEF129" s="1354"/>
      <c r="WEG129" s="1354"/>
      <c r="WEH129" s="1354"/>
      <c r="WEI129" s="1354"/>
      <c r="WEJ129" s="1354"/>
      <c r="WEK129" s="1354"/>
      <c r="WEL129" s="1354"/>
      <c r="WEM129" s="1354"/>
      <c r="WEN129" s="1354"/>
      <c r="WEO129" s="1354"/>
      <c r="WEP129" s="1354"/>
      <c r="WEQ129" s="1354"/>
      <c r="WER129" s="1354"/>
      <c r="WES129" s="1354"/>
      <c r="WET129" s="1354"/>
      <c r="WEU129" s="1354"/>
      <c r="WEV129" s="1354"/>
      <c r="WEW129" s="1354"/>
      <c r="WEX129" s="1354"/>
      <c r="WEY129" s="1354"/>
      <c r="WEZ129" s="1354"/>
      <c r="WFA129" s="1354"/>
      <c r="WFB129" s="1354"/>
      <c r="WFC129" s="1354"/>
      <c r="WFD129" s="1354"/>
      <c r="WFE129" s="1354"/>
      <c r="WFF129" s="1354"/>
      <c r="WFG129" s="1354"/>
      <c r="WFH129" s="1354"/>
      <c r="WFI129" s="1354"/>
      <c r="WFJ129" s="1354"/>
      <c r="WFK129" s="1354"/>
      <c r="WFL129" s="1354"/>
      <c r="WFM129" s="1354"/>
      <c r="WFN129" s="1354"/>
      <c r="WFO129" s="1354"/>
      <c r="WFP129" s="1354"/>
      <c r="WFQ129" s="1354"/>
      <c r="WFR129" s="1354"/>
      <c r="WFS129" s="1354"/>
      <c r="WFT129" s="1354"/>
      <c r="WFU129" s="1354"/>
      <c r="WFV129" s="1354"/>
      <c r="WFW129" s="1354"/>
      <c r="WFX129" s="1354"/>
      <c r="WFY129" s="1354"/>
      <c r="WFZ129" s="1354"/>
      <c r="WGA129" s="1354"/>
      <c r="WGB129" s="1354"/>
      <c r="WGC129" s="1354"/>
      <c r="WGD129" s="1354"/>
      <c r="WGE129" s="1354"/>
      <c r="WGF129" s="1354"/>
      <c r="WGG129" s="1354"/>
      <c r="WGH129" s="1354"/>
      <c r="WGI129" s="1354"/>
      <c r="WGJ129" s="1354"/>
      <c r="WGK129" s="1354"/>
      <c r="WGL129" s="1354"/>
      <c r="WGM129" s="1354"/>
      <c r="WGN129" s="1354"/>
      <c r="WGO129" s="1354"/>
      <c r="WGP129" s="1354"/>
      <c r="WGQ129" s="1354"/>
      <c r="WGR129" s="1354"/>
      <c r="WGS129" s="1354"/>
      <c r="WGT129" s="1354"/>
      <c r="WGU129" s="1354"/>
      <c r="WGV129" s="1354"/>
      <c r="WGW129" s="1354"/>
      <c r="WGX129" s="1354"/>
      <c r="WGY129" s="1354"/>
      <c r="WGZ129" s="1354"/>
      <c r="WHA129" s="1354"/>
      <c r="WHB129" s="1354"/>
      <c r="WHC129" s="1354"/>
      <c r="WHD129" s="1354"/>
      <c r="WHE129" s="1354"/>
      <c r="WHF129" s="1354"/>
      <c r="WHG129" s="1354"/>
      <c r="WHH129" s="1354"/>
      <c r="WHI129" s="1354"/>
      <c r="WHJ129" s="1354"/>
      <c r="WHK129" s="1354"/>
      <c r="WHL129" s="1354"/>
      <c r="WHM129" s="1354"/>
      <c r="WHN129" s="1354"/>
      <c r="WHO129" s="1354"/>
      <c r="WHP129" s="1354"/>
      <c r="WHQ129" s="1354"/>
      <c r="WHR129" s="1354"/>
      <c r="WHS129" s="1354"/>
      <c r="WHT129" s="1354"/>
      <c r="WHU129" s="1354"/>
      <c r="WHV129" s="1354"/>
      <c r="WHW129" s="1354"/>
      <c r="WHX129" s="1354"/>
      <c r="WHY129" s="1354"/>
      <c r="WHZ129" s="1354"/>
      <c r="WIA129" s="1354"/>
      <c r="WIB129" s="1354"/>
      <c r="WIC129" s="1354"/>
      <c r="WID129" s="1354"/>
      <c r="WIE129" s="1354"/>
      <c r="WIF129" s="1354"/>
      <c r="WIG129" s="1354"/>
      <c r="WIH129" s="1354"/>
      <c r="WII129" s="1354"/>
      <c r="WIJ129" s="1354"/>
      <c r="WIK129" s="1354"/>
      <c r="WIL129" s="1354"/>
      <c r="WIM129" s="1354"/>
      <c r="WIN129" s="1354"/>
      <c r="WIO129" s="1354"/>
      <c r="WIP129" s="1354"/>
      <c r="WIQ129" s="1354"/>
      <c r="WIR129" s="1354"/>
      <c r="WIS129" s="1354"/>
      <c r="WIT129" s="1354"/>
      <c r="WIU129" s="1354"/>
      <c r="WIV129" s="1354"/>
      <c r="WIW129" s="1354"/>
      <c r="WIX129" s="1354"/>
      <c r="WIY129" s="1354"/>
      <c r="WIZ129" s="1354"/>
      <c r="WJA129" s="1354"/>
      <c r="WJB129" s="1354"/>
      <c r="WJC129" s="1354"/>
      <c r="WJD129" s="1354"/>
      <c r="WJE129" s="1354"/>
      <c r="WJF129" s="1354"/>
      <c r="WJG129" s="1354"/>
      <c r="WJH129" s="1354"/>
      <c r="WJI129" s="1354"/>
      <c r="WJJ129" s="1354"/>
      <c r="WJK129" s="1354"/>
      <c r="WJL129" s="1354"/>
      <c r="WJM129" s="1354"/>
      <c r="WJN129" s="1354"/>
      <c r="WJO129" s="1354"/>
      <c r="WJP129" s="1354"/>
      <c r="WJQ129" s="1354"/>
      <c r="WJR129" s="1354"/>
      <c r="WJS129" s="1354"/>
      <c r="WJT129" s="1354"/>
      <c r="WJU129" s="1354"/>
      <c r="WJV129" s="1354"/>
      <c r="WJW129" s="1354"/>
      <c r="WJX129" s="1354"/>
      <c r="WJY129" s="1354"/>
      <c r="WJZ129" s="1354"/>
      <c r="WKA129" s="1354"/>
      <c r="WKB129" s="1354"/>
      <c r="WKC129" s="1354"/>
      <c r="WKD129" s="1354"/>
      <c r="WKE129" s="1354"/>
      <c r="WKF129" s="1354"/>
      <c r="WKG129" s="1354"/>
      <c r="WKH129" s="1354"/>
      <c r="WKI129" s="1354"/>
      <c r="WKJ129" s="1354"/>
      <c r="WKK129" s="1354"/>
      <c r="WKL129" s="1354"/>
      <c r="WKM129" s="1354"/>
      <c r="WKN129" s="1354"/>
      <c r="WKO129" s="1354"/>
      <c r="WKP129" s="1354"/>
      <c r="WKQ129" s="1354"/>
      <c r="WKR129" s="1354"/>
      <c r="WKS129" s="1354"/>
      <c r="WKT129" s="1354"/>
      <c r="WKU129" s="1354"/>
      <c r="WKV129" s="1354"/>
      <c r="WKW129" s="1354"/>
      <c r="WKX129" s="1354"/>
      <c r="WKY129" s="1354"/>
      <c r="WKZ129" s="1354"/>
      <c r="WLA129" s="1354"/>
      <c r="WLB129" s="1354"/>
      <c r="WLC129" s="1354"/>
      <c r="WLD129" s="1354"/>
      <c r="WLE129" s="1354"/>
      <c r="WLF129" s="1354"/>
      <c r="WLG129" s="1354"/>
      <c r="WLH129" s="1354"/>
      <c r="WLI129" s="1354"/>
      <c r="WLJ129" s="1354"/>
      <c r="WLK129" s="1354"/>
      <c r="WLL129" s="1354"/>
      <c r="WLM129" s="1354"/>
      <c r="WLN129" s="1354"/>
      <c r="WLO129" s="1354"/>
      <c r="WLP129" s="1354"/>
      <c r="WLQ129" s="1354"/>
      <c r="WLR129" s="1354"/>
      <c r="WLS129" s="1354"/>
      <c r="WLT129" s="1354"/>
      <c r="WLU129" s="1354"/>
      <c r="WLV129" s="1354"/>
      <c r="WLW129" s="1354"/>
      <c r="WLX129" s="1354"/>
      <c r="WLY129" s="1354"/>
      <c r="WLZ129" s="1354"/>
      <c r="WMA129" s="1354"/>
      <c r="WMB129" s="1354"/>
      <c r="WMC129" s="1354"/>
      <c r="WMD129" s="1354"/>
      <c r="WME129" s="1354"/>
      <c r="WMF129" s="1354"/>
      <c r="WMG129" s="1354"/>
      <c r="WMH129" s="1354"/>
      <c r="WMI129" s="1354"/>
      <c r="WMJ129" s="1354"/>
      <c r="WMK129" s="1354"/>
      <c r="WML129" s="1354"/>
      <c r="WMM129" s="1354"/>
      <c r="WMN129" s="1354"/>
      <c r="WMO129" s="1354"/>
      <c r="WMP129" s="1354"/>
      <c r="WMQ129" s="1354"/>
      <c r="WMR129" s="1354"/>
      <c r="WMS129" s="1354"/>
      <c r="WMT129" s="1354"/>
      <c r="WMU129" s="1354"/>
      <c r="WMV129" s="1354"/>
      <c r="WMW129" s="1354"/>
      <c r="WMX129" s="1354"/>
      <c r="WMY129" s="1354"/>
      <c r="WMZ129" s="1354"/>
      <c r="WNA129" s="1354"/>
      <c r="WNB129" s="1354"/>
      <c r="WNC129" s="1354"/>
      <c r="WND129" s="1354"/>
      <c r="WNE129" s="1354"/>
      <c r="WNF129" s="1354"/>
      <c r="WNG129" s="1354"/>
      <c r="WNH129" s="1354"/>
      <c r="WNI129" s="1354"/>
      <c r="WNJ129" s="1354"/>
      <c r="WNK129" s="1354"/>
      <c r="WNL129" s="1354"/>
      <c r="WNM129" s="1354"/>
      <c r="WNN129" s="1354"/>
      <c r="WNO129" s="1354"/>
      <c r="WNP129" s="1354"/>
      <c r="WNQ129" s="1354"/>
      <c r="WNR129" s="1354"/>
      <c r="WNS129" s="1354"/>
      <c r="WNT129" s="1354"/>
      <c r="WNU129" s="1354"/>
      <c r="WNV129" s="1354"/>
      <c r="WNW129" s="1354"/>
      <c r="WNX129" s="1354"/>
      <c r="WNY129" s="1354"/>
      <c r="WNZ129" s="1354"/>
      <c r="WOA129" s="1354"/>
      <c r="WOB129" s="1354"/>
      <c r="WOC129" s="1354"/>
      <c r="WOD129" s="1354"/>
      <c r="WOE129" s="1354"/>
      <c r="WOF129" s="1354"/>
      <c r="WOG129" s="1354"/>
      <c r="WOH129" s="1354"/>
      <c r="WOI129" s="1354"/>
      <c r="WOJ129" s="1354"/>
      <c r="WOK129" s="1354"/>
      <c r="WOL129" s="1354"/>
      <c r="WOM129" s="1354"/>
      <c r="WON129" s="1354"/>
      <c r="WOO129" s="1354"/>
      <c r="WOP129" s="1354"/>
      <c r="WOQ129" s="1354"/>
      <c r="WOR129" s="1354"/>
      <c r="WOS129" s="1354"/>
      <c r="WOT129" s="1354"/>
      <c r="WOU129" s="1354"/>
      <c r="WOV129" s="1354"/>
      <c r="WOW129" s="1354"/>
      <c r="WOX129" s="1354"/>
      <c r="WOY129" s="1354"/>
      <c r="WOZ129" s="1354"/>
      <c r="WPA129" s="1354"/>
      <c r="WPB129" s="1354"/>
      <c r="WPC129" s="1354"/>
      <c r="WPD129" s="1354"/>
      <c r="WPE129" s="1354"/>
      <c r="WPF129" s="1354"/>
      <c r="WPG129" s="1354"/>
      <c r="WPH129" s="1354"/>
      <c r="WPI129" s="1354"/>
      <c r="WPJ129" s="1354"/>
      <c r="WPK129" s="1354"/>
      <c r="WPL129" s="1354"/>
      <c r="WPM129" s="1354"/>
      <c r="WPN129" s="1354"/>
      <c r="WPO129" s="1354"/>
      <c r="WPP129" s="1354"/>
      <c r="WPQ129" s="1354"/>
      <c r="WPR129" s="1354"/>
      <c r="WPS129" s="1354"/>
      <c r="WPT129" s="1354"/>
      <c r="WPU129" s="1354"/>
      <c r="WPV129" s="1354"/>
      <c r="WPW129" s="1354"/>
      <c r="WPX129" s="1354"/>
      <c r="WPY129" s="1354"/>
      <c r="WPZ129" s="1354"/>
      <c r="WQA129" s="1354"/>
      <c r="WQB129" s="1354"/>
      <c r="WQC129" s="1354"/>
      <c r="WQD129" s="1354"/>
      <c r="WQE129" s="1354"/>
      <c r="WQF129" s="1354"/>
      <c r="WQG129" s="1354"/>
      <c r="WQH129" s="1354"/>
      <c r="WQI129" s="1354"/>
      <c r="WQJ129" s="1354"/>
      <c r="WQK129" s="1354"/>
      <c r="WQL129" s="1354"/>
      <c r="WQM129" s="1354"/>
      <c r="WQN129" s="1354"/>
      <c r="WQO129" s="1354"/>
      <c r="WQP129" s="1354"/>
      <c r="WQQ129" s="1354"/>
      <c r="WQR129" s="1354"/>
      <c r="WQS129" s="1354"/>
      <c r="WQT129" s="1354"/>
      <c r="WQU129" s="1354"/>
      <c r="WQV129" s="1354"/>
      <c r="WQW129" s="1354"/>
      <c r="WQX129" s="1354"/>
      <c r="WQY129" s="1354"/>
      <c r="WQZ129" s="1354"/>
      <c r="WRA129" s="1354"/>
      <c r="WRB129" s="1354"/>
      <c r="WRC129" s="1354"/>
      <c r="WRD129" s="1354"/>
      <c r="WRE129" s="1354"/>
      <c r="WRF129" s="1354"/>
      <c r="WRG129" s="1354"/>
      <c r="WRH129" s="1354"/>
      <c r="WRI129" s="1354"/>
      <c r="WRJ129" s="1354"/>
      <c r="WRK129" s="1354"/>
      <c r="WRL129" s="1354"/>
      <c r="WRM129" s="1354"/>
      <c r="WRN129" s="1354"/>
      <c r="WRO129" s="1354"/>
      <c r="WRP129" s="1354"/>
      <c r="WRQ129" s="1354"/>
      <c r="WRR129" s="1354"/>
      <c r="WRS129" s="1354"/>
      <c r="WRT129" s="1354"/>
      <c r="WRU129" s="1354"/>
      <c r="WRV129" s="1354"/>
      <c r="WRW129" s="1354"/>
      <c r="WRX129" s="1354"/>
      <c r="WRY129" s="1354"/>
      <c r="WRZ129" s="1354"/>
      <c r="WSA129" s="1354"/>
      <c r="WSB129" s="1354"/>
      <c r="WSC129" s="1354"/>
      <c r="WSD129" s="1354"/>
      <c r="WSE129" s="1354"/>
      <c r="WSF129" s="1354"/>
      <c r="WSG129" s="1354"/>
      <c r="WSH129" s="1354"/>
      <c r="WSI129" s="1354"/>
      <c r="WSJ129" s="1354"/>
      <c r="WSK129" s="1354"/>
      <c r="WSL129" s="1354"/>
      <c r="WSM129" s="1354"/>
      <c r="WSN129" s="1354"/>
      <c r="WSO129" s="1354"/>
      <c r="WSP129" s="1354"/>
      <c r="WSQ129" s="1354"/>
      <c r="WSR129" s="1354"/>
      <c r="WSS129" s="1354"/>
      <c r="WST129" s="1354"/>
      <c r="WSU129" s="1354"/>
      <c r="WSV129" s="1354"/>
      <c r="WSW129" s="1354"/>
      <c r="WSX129" s="1354"/>
      <c r="WSY129" s="1354"/>
      <c r="WSZ129" s="1354"/>
      <c r="WTA129" s="1354"/>
      <c r="WTB129" s="1354"/>
      <c r="WTC129" s="1354"/>
      <c r="WTD129" s="1354"/>
      <c r="WTE129" s="1354"/>
      <c r="WTF129" s="1354"/>
      <c r="WTG129" s="1354"/>
      <c r="WTH129" s="1354"/>
      <c r="WTI129" s="1354"/>
      <c r="WTJ129" s="1354"/>
      <c r="WTK129" s="1354"/>
      <c r="WTL129" s="1354"/>
      <c r="WTM129" s="1354"/>
      <c r="WTN129" s="1354"/>
      <c r="WTO129" s="1354"/>
      <c r="WTP129" s="1354"/>
      <c r="WTQ129" s="1354"/>
      <c r="WTR129" s="1354"/>
      <c r="WTS129" s="1354"/>
      <c r="WTT129" s="1354"/>
      <c r="WTU129" s="1354"/>
      <c r="WTV129" s="1354"/>
      <c r="WTW129" s="1354"/>
      <c r="WTX129" s="1354"/>
      <c r="WTY129" s="1354"/>
      <c r="WTZ129" s="1354"/>
      <c r="WUA129" s="1354"/>
      <c r="WUB129" s="1354"/>
      <c r="WUC129" s="1354"/>
      <c r="WUD129" s="1354"/>
      <c r="WUE129" s="1354"/>
      <c r="WUF129" s="1354"/>
      <c r="WUG129" s="1354"/>
      <c r="WUH129" s="1354"/>
      <c r="WUI129" s="1354"/>
      <c r="WUJ129" s="1354"/>
      <c r="WUK129" s="1354"/>
      <c r="WUL129" s="1354"/>
      <c r="WUM129" s="1354"/>
      <c r="WUN129" s="1354"/>
      <c r="WUO129" s="1354"/>
      <c r="WUP129" s="1354"/>
      <c r="WUQ129" s="1354"/>
      <c r="WUR129" s="1354"/>
      <c r="WUS129" s="1354"/>
      <c r="WUT129" s="1354"/>
      <c r="WUU129" s="1354"/>
      <c r="WUV129" s="1354"/>
      <c r="WUW129" s="1354"/>
      <c r="WUX129" s="1354"/>
      <c r="WUY129" s="1354"/>
      <c r="WUZ129" s="1354"/>
      <c r="WVA129" s="1354"/>
      <c r="WVB129" s="1354"/>
      <c r="WVC129" s="1354"/>
      <c r="WVD129" s="1354"/>
      <c r="WVE129" s="1354"/>
      <c r="WVF129" s="1354"/>
      <c r="WVG129" s="1354"/>
      <c r="WVH129" s="1354"/>
      <c r="WVI129" s="1354"/>
      <c r="WVJ129" s="1354"/>
      <c r="WVK129" s="1354"/>
      <c r="WVL129" s="1354"/>
      <c r="WVM129" s="1354"/>
      <c r="WVN129" s="1354"/>
      <c r="WVO129" s="1354"/>
      <c r="WVP129" s="1354"/>
      <c r="WVQ129" s="1354"/>
      <c r="WVR129" s="1354"/>
      <c r="WVS129" s="1354"/>
      <c r="WVT129" s="1354"/>
      <c r="WVU129" s="1354"/>
      <c r="WVV129" s="1354"/>
      <c r="WVW129" s="1354"/>
      <c r="WVX129" s="1354"/>
      <c r="WVY129" s="1354"/>
      <c r="WVZ129" s="1354"/>
      <c r="WWA129" s="1354"/>
      <c r="WWB129" s="1354"/>
      <c r="WWC129" s="1354"/>
      <c r="WWD129" s="1354"/>
      <c r="WWE129" s="1354"/>
      <c r="WWF129" s="1354"/>
      <c r="WWG129" s="1354"/>
      <c r="WWH129" s="1354"/>
      <c r="WWI129" s="1354"/>
      <c r="WWJ129" s="1354"/>
      <c r="WWK129" s="1354"/>
      <c r="WWL129" s="1354"/>
      <c r="WWM129" s="1354"/>
      <c r="WWN129" s="1354"/>
      <c r="WWO129" s="1354"/>
      <c r="WWP129" s="1354"/>
      <c r="WWQ129" s="1354"/>
      <c r="WWR129" s="1354"/>
      <c r="WWS129" s="1354"/>
      <c r="WWT129" s="1354"/>
      <c r="WWU129" s="1354"/>
      <c r="WWV129" s="1354"/>
      <c r="WWW129" s="1354"/>
      <c r="WWX129" s="1354"/>
      <c r="WWY129" s="1354"/>
      <c r="WWZ129" s="1354"/>
      <c r="WXA129" s="1354"/>
      <c r="WXB129" s="1354"/>
      <c r="WXC129" s="1354"/>
      <c r="WXD129" s="1354"/>
      <c r="WXE129" s="1354"/>
      <c r="WXF129" s="1354"/>
      <c r="WXG129" s="1354"/>
      <c r="WXH129" s="1354"/>
      <c r="WXI129" s="1354"/>
      <c r="WXJ129" s="1354"/>
      <c r="WXK129" s="1354"/>
      <c r="WXL129" s="1354"/>
      <c r="WXM129" s="1354"/>
      <c r="WXN129" s="1354"/>
      <c r="WXO129" s="1354"/>
      <c r="WXP129" s="1354"/>
      <c r="WXQ129" s="1354"/>
      <c r="WXR129" s="1354"/>
      <c r="WXS129" s="1354"/>
      <c r="WXT129" s="1354"/>
      <c r="WXU129" s="1354"/>
      <c r="WXV129" s="1354"/>
      <c r="WXW129" s="1354"/>
      <c r="WXX129" s="1354"/>
      <c r="WXY129" s="1354"/>
      <c r="WXZ129" s="1354"/>
      <c r="WYA129" s="1354"/>
      <c r="WYB129" s="1354"/>
      <c r="WYC129" s="1354"/>
      <c r="WYD129" s="1354"/>
      <c r="WYE129" s="1354"/>
      <c r="WYF129" s="1354"/>
      <c r="WYG129" s="1354"/>
      <c r="WYH129" s="1354"/>
      <c r="WYI129" s="1354"/>
      <c r="WYJ129" s="1354"/>
      <c r="WYK129" s="1354"/>
      <c r="WYL129" s="1354"/>
      <c r="WYM129" s="1354"/>
      <c r="WYN129" s="1354"/>
      <c r="WYO129" s="1354"/>
      <c r="WYP129" s="1354"/>
      <c r="WYQ129" s="1354"/>
      <c r="WYR129" s="1354"/>
      <c r="WYS129" s="1354"/>
      <c r="WYT129" s="1354"/>
      <c r="WYU129" s="1354"/>
      <c r="WYV129" s="1354"/>
      <c r="WYW129" s="1354"/>
      <c r="WYX129" s="1354"/>
      <c r="WYY129" s="1354"/>
      <c r="WYZ129" s="1354"/>
      <c r="WZA129" s="1354"/>
      <c r="WZB129" s="1354"/>
      <c r="WZC129" s="1354"/>
      <c r="WZD129" s="1354"/>
      <c r="WZE129" s="1354"/>
      <c r="WZF129" s="1354"/>
      <c r="WZG129" s="1354"/>
      <c r="WZH129" s="1354"/>
      <c r="WZI129" s="1354"/>
      <c r="WZJ129" s="1354"/>
      <c r="WZK129" s="1354"/>
      <c r="WZL129" s="1354"/>
      <c r="WZM129" s="1354"/>
      <c r="WZN129" s="1354"/>
      <c r="WZO129" s="1354"/>
      <c r="WZP129" s="1354"/>
      <c r="WZQ129" s="1354"/>
      <c r="WZR129" s="1354"/>
      <c r="WZS129" s="1354"/>
      <c r="WZT129" s="1354"/>
      <c r="WZU129" s="1354"/>
      <c r="WZV129" s="1354"/>
      <c r="WZW129" s="1354"/>
      <c r="WZX129" s="1354"/>
      <c r="WZY129" s="1354"/>
      <c r="WZZ129" s="1354"/>
      <c r="XAA129" s="1354"/>
      <c r="XAB129" s="1354"/>
      <c r="XAC129" s="1354"/>
      <c r="XAD129" s="1354"/>
      <c r="XAE129" s="1354"/>
      <c r="XAF129" s="1354"/>
      <c r="XAG129" s="1354"/>
      <c r="XAH129" s="1354"/>
      <c r="XAI129" s="1354"/>
      <c r="XAJ129" s="1354"/>
      <c r="XAK129" s="1354"/>
      <c r="XAL129" s="1354"/>
      <c r="XAM129" s="1354"/>
      <c r="XAN129" s="1354"/>
      <c r="XAO129" s="1354"/>
      <c r="XAP129" s="1354"/>
      <c r="XAQ129" s="1354"/>
      <c r="XAR129" s="1354"/>
      <c r="XAS129" s="1354"/>
      <c r="XAT129" s="1354"/>
      <c r="XAU129" s="1354"/>
      <c r="XAV129" s="1354"/>
      <c r="XAW129" s="1354"/>
      <c r="XAX129" s="1354"/>
      <c r="XAY129" s="1354"/>
      <c r="XAZ129" s="1354"/>
      <c r="XBA129" s="1354"/>
      <c r="XBB129" s="1354"/>
      <c r="XBC129" s="1354"/>
      <c r="XBD129" s="1354"/>
      <c r="XBE129" s="1354"/>
      <c r="XBF129" s="1354"/>
      <c r="XBG129" s="1354"/>
      <c r="XBH129" s="1354"/>
      <c r="XBI129" s="1354"/>
      <c r="XBJ129" s="1354"/>
      <c r="XBK129" s="1354"/>
      <c r="XBL129" s="1354"/>
      <c r="XBM129" s="1354"/>
      <c r="XBN129" s="1354"/>
      <c r="XBO129" s="1354"/>
      <c r="XBP129" s="1354"/>
      <c r="XBQ129" s="1354"/>
      <c r="XBR129" s="1354"/>
      <c r="XBS129" s="1354"/>
      <c r="XBT129" s="1354"/>
      <c r="XBU129" s="1354"/>
      <c r="XBV129" s="1354"/>
      <c r="XBW129" s="1354"/>
      <c r="XBX129" s="1354"/>
      <c r="XBY129" s="1354"/>
      <c r="XBZ129" s="1354"/>
      <c r="XCA129" s="1354"/>
      <c r="XCB129" s="1354"/>
      <c r="XCC129" s="1354"/>
      <c r="XCD129" s="1354"/>
      <c r="XCE129" s="1354"/>
      <c r="XCF129" s="1354"/>
      <c r="XCG129" s="1354"/>
      <c r="XCH129" s="1354"/>
      <c r="XCI129" s="1354"/>
      <c r="XCJ129" s="1354"/>
      <c r="XCK129" s="1354"/>
      <c r="XCL129" s="1354"/>
      <c r="XCM129" s="1354"/>
      <c r="XCN129" s="1354"/>
      <c r="XCO129" s="1354"/>
      <c r="XCP129" s="1354"/>
      <c r="XCQ129" s="1354"/>
      <c r="XCR129" s="1354"/>
      <c r="XCS129" s="1354"/>
      <c r="XCT129" s="1354"/>
      <c r="XCU129" s="1354"/>
      <c r="XCV129" s="1354"/>
      <c r="XCW129" s="1354"/>
      <c r="XCX129" s="1354"/>
      <c r="XCY129" s="1354"/>
      <c r="XCZ129" s="1354"/>
      <c r="XDA129" s="1354"/>
      <c r="XDB129" s="1354"/>
      <c r="XDC129" s="1354"/>
      <c r="XDD129" s="1354"/>
      <c r="XDE129" s="1354"/>
      <c r="XDF129" s="1354"/>
      <c r="XDG129" s="1354"/>
      <c r="XDH129" s="1354"/>
      <c r="XDI129" s="1354"/>
      <c r="XDJ129" s="1354"/>
      <c r="XDK129" s="1354"/>
      <c r="XDL129" s="1354"/>
      <c r="XDM129" s="1354"/>
      <c r="XDN129" s="1354"/>
      <c r="XDO129" s="1354"/>
      <c r="XDP129" s="1354"/>
      <c r="XDQ129" s="1354"/>
      <c r="XDR129" s="1354"/>
      <c r="XDS129" s="1354"/>
      <c r="XDT129" s="1354"/>
      <c r="XDU129" s="1354"/>
      <c r="XDV129" s="1354"/>
      <c r="XDW129" s="1354"/>
      <c r="XDX129" s="1354"/>
      <c r="XDY129" s="1354"/>
      <c r="XDZ129" s="1354"/>
      <c r="XEA129" s="1354"/>
      <c r="XEB129" s="1354"/>
      <c r="XEC129" s="1354"/>
      <c r="XED129" s="1354"/>
      <c r="XEE129" s="1354"/>
      <c r="XEF129" s="1354"/>
      <c r="XEG129" s="1354"/>
      <c r="XEH129" s="1354"/>
      <c r="XEI129" s="1354"/>
      <c r="XEJ129" s="1354"/>
      <c r="XEK129" s="1354"/>
      <c r="XEL129" s="1354"/>
      <c r="XEM129" s="1354"/>
      <c r="XEN129" s="1354"/>
      <c r="XEO129" s="1354"/>
      <c r="XEP129" s="1354"/>
      <c r="XEQ129" s="1354"/>
      <c r="XER129" s="1354"/>
      <c r="XES129" s="1354"/>
      <c r="XET129" s="1354"/>
      <c r="XEU129" s="1354"/>
      <c r="XEV129" s="1354"/>
      <c r="XEW129" s="1354"/>
    </row>
    <row r="130" spans="1:16377" s="561" customFormat="1" ht="30" customHeight="1" x14ac:dyDescent="0.25">
      <c r="A130" s="625"/>
      <c r="B130" s="1666" t="s">
        <v>63</v>
      </c>
      <c r="C130" s="1667" t="s">
        <v>64</v>
      </c>
      <c r="D130" s="1676" t="s">
        <v>664</v>
      </c>
      <c r="E130" s="1677" t="s">
        <v>685</v>
      </c>
      <c r="F130" s="1678" t="s">
        <v>377</v>
      </c>
      <c r="G130" s="1107"/>
      <c r="H130" s="1107"/>
      <c r="I130" s="1107"/>
      <c r="J130" s="1107"/>
      <c r="K130" s="1107"/>
      <c r="L130" s="1107"/>
      <c r="M130" s="1107"/>
      <c r="N130" s="1107"/>
      <c r="O130" s="1107"/>
      <c r="P130" s="730"/>
    </row>
    <row r="131" spans="1:16377" s="561" customFormat="1" ht="15" customHeight="1" x14ac:dyDescent="0.25">
      <c r="A131" s="625"/>
      <c r="B131" s="704" t="s">
        <v>297</v>
      </c>
      <c r="C131" s="705" t="str">
        <f>NSFR!B7</f>
        <v>Check: row 6 ≤ E66 + E69 + E74 in the General Info worksheet</v>
      </c>
      <c r="D131" s="476"/>
      <c r="E131" s="476"/>
      <c r="F131" s="483" t="str">
        <f>NSFR!F7</f>
        <v>Pass</v>
      </c>
      <c r="G131" s="1107"/>
      <c r="H131" s="1107"/>
      <c r="I131" s="1107"/>
      <c r="J131" s="1107"/>
      <c r="K131" s="1107"/>
      <c r="L131" s="1107"/>
      <c r="M131" s="1107"/>
      <c r="N131" s="1107"/>
      <c r="O131" s="1107"/>
      <c r="P131" s="730"/>
    </row>
    <row r="132" spans="1:16377" s="561" customFormat="1" ht="15" customHeight="1" x14ac:dyDescent="0.25">
      <c r="A132" s="625"/>
      <c r="B132" s="633" t="s">
        <v>297</v>
      </c>
      <c r="C132" s="678" t="str">
        <f>NSFR!B10</f>
        <v>Check: row 9 ≥ LCR stable retail and small business customer deposits</v>
      </c>
      <c r="D132" s="154" t="str">
        <f>NSFR!D10</f>
        <v>Pass</v>
      </c>
      <c r="E132" s="279"/>
      <c r="F132" s="475"/>
      <c r="G132" s="1107"/>
      <c r="H132" s="1107"/>
      <c r="I132" s="1107"/>
      <c r="J132" s="1107"/>
      <c r="K132" s="1107"/>
      <c r="L132" s="1107"/>
      <c r="M132" s="1107"/>
      <c r="N132" s="1107"/>
      <c r="O132" s="1107"/>
      <c r="P132" s="730"/>
    </row>
    <row r="133" spans="1:16377" s="561" customFormat="1" ht="15" customHeight="1" x14ac:dyDescent="0.25">
      <c r="A133" s="625"/>
      <c r="B133" s="633" t="s">
        <v>297</v>
      </c>
      <c r="C133" s="678" t="str">
        <f>NSFR!B12</f>
        <v>Check: row 11 ≥ LCR less stable retail and small business customer deposits</v>
      </c>
      <c r="D133" s="154" t="str">
        <f>NSFR!D12</f>
        <v>Pass</v>
      </c>
      <c r="E133" s="279"/>
      <c r="F133" s="475"/>
      <c r="G133" s="1107"/>
      <c r="H133" s="1107"/>
      <c r="I133" s="1107"/>
      <c r="J133" s="1107"/>
      <c r="K133" s="1107"/>
      <c r="L133" s="1107"/>
      <c r="M133" s="1107"/>
      <c r="N133" s="1107"/>
      <c r="O133" s="1107"/>
      <c r="P133" s="730"/>
    </row>
    <row r="134" spans="1:16377" s="561" customFormat="1" ht="15" customHeight="1" x14ac:dyDescent="0.25">
      <c r="A134" s="625"/>
      <c r="B134" s="633" t="s">
        <v>297</v>
      </c>
      <c r="C134" s="678" t="str">
        <f>NSFR!B17</f>
        <v>Check: row 13 ≥ LCR unsecured funding from non-financial corporates</v>
      </c>
      <c r="D134" s="154" t="str">
        <f>NSFR!D17</f>
        <v>Pass</v>
      </c>
      <c r="E134" s="279"/>
      <c r="F134" s="475"/>
      <c r="G134" s="1107"/>
      <c r="H134" s="1107"/>
      <c r="I134" s="1107"/>
      <c r="J134" s="1107"/>
      <c r="K134" s="1107"/>
      <c r="L134" s="1107"/>
      <c r="M134" s="1107"/>
      <c r="N134" s="1107"/>
      <c r="O134" s="1107"/>
      <c r="P134" s="730"/>
    </row>
    <row r="135" spans="1:16377" s="561" customFormat="1" ht="15" customHeight="1" x14ac:dyDescent="0.25">
      <c r="A135" s="625"/>
      <c r="B135" s="633" t="s">
        <v>297</v>
      </c>
      <c r="C135" s="678" t="str">
        <f>NSFR!B18</f>
        <v>Check: row 14 ≥ LCR operational deposits from non-financial corporates</v>
      </c>
      <c r="D135" s="154" t="str">
        <f>NSFR!D18</f>
        <v>Pass</v>
      </c>
      <c r="E135" s="279"/>
      <c r="F135" s="475"/>
      <c r="G135" s="1107"/>
      <c r="H135" s="1107"/>
      <c r="I135" s="1107"/>
      <c r="J135" s="1107"/>
      <c r="K135" s="1107"/>
      <c r="L135" s="1107"/>
      <c r="M135" s="1107"/>
      <c r="N135" s="1107"/>
      <c r="O135" s="1107"/>
      <c r="P135" s="730"/>
    </row>
    <row r="136" spans="1:16377" s="561" customFormat="1" ht="15" customHeight="1" x14ac:dyDescent="0.25">
      <c r="A136" s="625"/>
      <c r="B136" s="633" t="s">
        <v>297</v>
      </c>
      <c r="C136" s="678" t="str">
        <f>NSFR!B19</f>
        <v>Check: sum of rows 14 to row 16 = row 13 for each column</v>
      </c>
      <c r="D136" s="154" t="str">
        <f>NSFR!D19</f>
        <v>Pass</v>
      </c>
      <c r="E136" s="154" t="str">
        <f>NSFR!E19</f>
        <v>Pass</v>
      </c>
      <c r="F136" s="342" t="str">
        <f>NSFR!F19</f>
        <v>Pass</v>
      </c>
      <c r="G136" s="1107"/>
      <c r="H136" s="1107"/>
      <c r="I136" s="1107"/>
      <c r="J136" s="1107"/>
      <c r="K136" s="1107"/>
      <c r="L136" s="1107"/>
      <c r="M136" s="1107"/>
      <c r="N136" s="1107"/>
      <c r="O136" s="1107"/>
      <c r="P136" s="730"/>
    </row>
    <row r="137" spans="1:16377" s="561" customFormat="1" ht="15" customHeight="1" x14ac:dyDescent="0.25">
      <c r="A137" s="625"/>
      <c r="B137" s="633" t="s">
        <v>297</v>
      </c>
      <c r="C137" s="678" t="str">
        <f>NSFR!B24</f>
        <v>Check: sum of row 21 to row 23 = row 20 for each column</v>
      </c>
      <c r="D137" s="154" t="str">
        <f>NSFR!D24</f>
        <v>Pass</v>
      </c>
      <c r="E137" s="154" t="str">
        <f>NSFR!E24</f>
        <v>Pass</v>
      </c>
      <c r="F137" s="342" t="str">
        <f>NSFR!F24</f>
        <v>Pass</v>
      </c>
      <c r="G137" s="1107"/>
      <c r="H137" s="1107"/>
      <c r="I137" s="1107"/>
      <c r="J137" s="1107"/>
      <c r="K137" s="1107"/>
      <c r="L137" s="1107"/>
      <c r="M137" s="1107"/>
      <c r="N137" s="1107"/>
      <c r="O137" s="1107"/>
      <c r="P137" s="730"/>
    </row>
    <row r="138" spans="1:16377" s="561" customFormat="1" ht="15" customHeight="1" x14ac:dyDescent="0.25">
      <c r="A138" s="625"/>
      <c r="B138" s="633" t="s">
        <v>297</v>
      </c>
      <c r="C138" s="678" t="str">
        <f>NSFR!B29</f>
        <v>Check: sum of row 26 to row 28 = row 25 for each column</v>
      </c>
      <c r="D138" s="154" t="str">
        <f>NSFR!D29</f>
        <v>Pass</v>
      </c>
      <c r="E138" s="154" t="str">
        <f>NSFR!E29</f>
        <v>Pass</v>
      </c>
      <c r="F138" s="342" t="str">
        <f>NSFR!F29</f>
        <v>Pass</v>
      </c>
      <c r="G138" s="1107"/>
      <c r="H138" s="1107"/>
      <c r="I138" s="1107"/>
      <c r="J138" s="1107"/>
      <c r="K138" s="1107"/>
      <c r="L138" s="1107"/>
      <c r="M138" s="1107"/>
      <c r="N138" s="1107"/>
      <c r="O138" s="1107"/>
      <c r="P138" s="730"/>
    </row>
    <row r="139" spans="1:16377" s="561" customFormat="1" ht="15" customHeight="1" x14ac:dyDescent="0.25">
      <c r="A139" s="625"/>
      <c r="B139" s="633" t="s">
        <v>297</v>
      </c>
      <c r="C139" s="678" t="str">
        <f>NSFR!B30</f>
        <v>Check: sum of row 20 and row 25 ≥ LCR unsecured funding from sovereigns/central banks/PSEs/MDBs</v>
      </c>
      <c r="D139" s="154" t="str">
        <f>NSFR!D30</f>
        <v>Pass</v>
      </c>
      <c r="E139" s="279"/>
      <c r="F139" s="475"/>
      <c r="G139" s="1107"/>
      <c r="H139" s="1107"/>
      <c r="I139" s="1107"/>
      <c r="J139" s="1107"/>
      <c r="K139" s="1107"/>
      <c r="L139" s="1107"/>
      <c r="M139" s="1107"/>
      <c r="N139" s="1107"/>
      <c r="O139" s="1107"/>
      <c r="P139" s="730"/>
    </row>
    <row r="140" spans="1:16377" s="561" customFormat="1" ht="15" customHeight="1" x14ac:dyDescent="0.25">
      <c r="A140" s="625"/>
      <c r="B140" s="633" t="s">
        <v>297</v>
      </c>
      <c r="C140" s="678" t="str">
        <f>NSFR!B31</f>
        <v>Check: sum of row 21 and row 26 ≥ LCR operational deposits from sovereigns/central banks/PSEs/MDBs</v>
      </c>
      <c r="D140" s="154" t="str">
        <f>NSFR!D31</f>
        <v>Pass</v>
      </c>
      <c r="E140" s="279"/>
      <c r="F140" s="475"/>
      <c r="G140" s="1107"/>
      <c r="H140" s="1107"/>
      <c r="I140" s="1107"/>
      <c r="J140" s="1107"/>
      <c r="K140" s="1107"/>
      <c r="L140" s="1107"/>
      <c r="M140" s="1107"/>
      <c r="N140" s="1107"/>
      <c r="O140" s="1107"/>
      <c r="P140" s="730"/>
    </row>
    <row r="141" spans="1:16377" s="561" customFormat="1" ht="15" customHeight="1" x14ac:dyDescent="0.25">
      <c r="A141" s="625"/>
      <c r="B141" s="633" t="s">
        <v>297</v>
      </c>
      <c r="C141" s="678" t="str">
        <f>NSFR!B36</f>
        <v>Check: row 32 ≥ LCR unsecured funding from other legal entities</v>
      </c>
      <c r="D141" s="154" t="str">
        <f>NSFR!D36</f>
        <v>Pass</v>
      </c>
      <c r="E141" s="279"/>
      <c r="F141" s="475"/>
      <c r="G141" s="1107"/>
      <c r="H141" s="1107"/>
      <c r="I141" s="1107"/>
      <c r="J141" s="1107"/>
      <c r="K141" s="1107"/>
      <c r="L141" s="1107"/>
      <c r="M141" s="1107"/>
      <c r="N141" s="1107"/>
      <c r="O141" s="1107"/>
      <c r="P141" s="730"/>
    </row>
    <row r="142" spans="1:16377" s="561" customFormat="1" ht="15" customHeight="1" x14ac:dyDescent="0.25">
      <c r="A142" s="625"/>
      <c r="B142" s="633" t="s">
        <v>297</v>
      </c>
      <c r="C142" s="678" t="str">
        <f>NSFR!B37</f>
        <v>Check: row 33 ≥ LCR operational deposits from other legal entities</v>
      </c>
      <c r="D142" s="154" t="str">
        <f>NSFR!D37</f>
        <v>Pass</v>
      </c>
      <c r="E142" s="279"/>
      <c r="F142" s="475"/>
      <c r="G142" s="1107"/>
      <c r="H142" s="1107"/>
      <c r="I142" s="1107"/>
      <c r="J142" s="1107"/>
      <c r="K142" s="1107"/>
      <c r="L142" s="1107"/>
      <c r="M142" s="1107"/>
      <c r="N142" s="1107"/>
      <c r="O142" s="1107"/>
      <c r="P142" s="730"/>
    </row>
    <row r="143" spans="1:16377" s="561" customFormat="1" ht="15" customHeight="1" x14ac:dyDescent="0.25">
      <c r="A143" s="625"/>
      <c r="B143" s="633" t="s">
        <v>297</v>
      </c>
      <c r="C143" s="678" t="str">
        <f>NSFR!B38</f>
        <v>Check: sum of row 33 to row 35 = row 32 for each column</v>
      </c>
      <c r="D143" s="154" t="str">
        <f>NSFR!D38</f>
        <v>Pass</v>
      </c>
      <c r="E143" s="154" t="str">
        <f>NSFR!E38</f>
        <v>Pass</v>
      </c>
      <c r="F143" s="342" t="str">
        <f>NSFR!F38</f>
        <v>Pass</v>
      </c>
      <c r="G143" s="1107"/>
      <c r="H143" s="1107"/>
      <c r="I143" s="1107"/>
      <c r="J143" s="1107"/>
      <c r="K143" s="1107"/>
      <c r="L143" s="1107"/>
      <c r="M143" s="1107"/>
      <c r="N143" s="1107"/>
      <c r="O143" s="1107"/>
      <c r="P143" s="730"/>
    </row>
    <row r="144" spans="1:16377" s="561" customFormat="1" ht="15" customHeight="1" x14ac:dyDescent="0.25">
      <c r="A144" s="625"/>
      <c r="B144" s="633" t="s">
        <v>297</v>
      </c>
      <c r="C144" s="678" t="str">
        <f>NSFR!B40</f>
        <v>Check: row 39 ≥ LCR unsecured funding from members of the institutional networks of cooperative banks</v>
      </c>
      <c r="D144" s="154" t="str">
        <f>NSFR!D40</f>
        <v>Pass</v>
      </c>
      <c r="E144" s="279"/>
      <c r="F144" s="475"/>
      <c r="G144" s="1107"/>
      <c r="H144" s="1107"/>
      <c r="I144" s="1107"/>
      <c r="J144" s="1107"/>
      <c r="K144" s="1107"/>
      <c r="L144" s="1107"/>
      <c r="M144" s="1107"/>
      <c r="N144" s="1107"/>
      <c r="O144" s="1107"/>
      <c r="P144" s="730"/>
    </row>
    <row r="145" spans="1:16" s="561" customFormat="1" ht="15" customHeight="1" x14ac:dyDescent="0.25">
      <c r="A145" s="625"/>
      <c r="B145" s="633" t="s">
        <v>297</v>
      </c>
      <c r="C145" s="678" t="str">
        <f>NSFR!B53</f>
        <v>Check: row 49 ≥ sum of rows 51 to 52</v>
      </c>
      <c r="D145" s="279"/>
      <c r="E145" s="279"/>
      <c r="F145" s="342" t="str">
        <f>NSFR!F53</f>
        <v>Pass</v>
      </c>
      <c r="G145" s="1107"/>
      <c r="H145" s="1107"/>
      <c r="I145" s="1107"/>
      <c r="J145" s="1107"/>
      <c r="K145" s="1107"/>
      <c r="L145" s="1107"/>
      <c r="M145" s="1107"/>
      <c r="N145" s="1107"/>
      <c r="O145" s="1107"/>
      <c r="P145" s="730"/>
    </row>
    <row r="146" spans="1:16" s="561" customFormat="1" ht="15" customHeight="1" x14ac:dyDescent="0.25">
      <c r="A146" s="625"/>
      <c r="B146" s="633" t="s">
        <v>297</v>
      </c>
      <c r="C146" s="678" t="str">
        <f>NSFR!B58</f>
        <v>Check: row 54 ≥ sum of rows 56 to 57</v>
      </c>
      <c r="D146" s="279"/>
      <c r="E146" s="279"/>
      <c r="F146" s="342" t="str">
        <f>NSFR!F58</f>
        <v>Pass</v>
      </c>
      <c r="G146" s="1107"/>
      <c r="H146" s="1107"/>
      <c r="I146" s="1107"/>
      <c r="J146" s="1107"/>
      <c r="K146" s="1107"/>
      <c r="L146" s="1107"/>
      <c r="M146" s="1107"/>
      <c r="N146" s="1107"/>
      <c r="O146" s="1107"/>
      <c r="P146" s="730"/>
    </row>
    <row r="147" spans="1:16" s="561" customFormat="1" ht="15" customHeight="1" x14ac:dyDescent="0.25">
      <c r="A147" s="625"/>
      <c r="B147" s="633" t="s">
        <v>297</v>
      </c>
      <c r="C147" s="678" t="str">
        <f>NSFR!B64</f>
        <v>Check: sum of row 61 to row 63 = row 60</v>
      </c>
      <c r="D147" s="279"/>
      <c r="E147" s="279"/>
      <c r="F147" s="342" t="str">
        <f>NSFR!F64</f>
        <v>Pass</v>
      </c>
      <c r="G147" s="1107"/>
      <c r="H147" s="1107"/>
      <c r="I147" s="1107"/>
      <c r="J147" s="1107"/>
      <c r="K147" s="1107"/>
      <c r="L147" s="1107"/>
      <c r="M147" s="1107"/>
      <c r="N147" s="1107"/>
      <c r="O147" s="1107"/>
      <c r="P147" s="730"/>
    </row>
    <row r="148" spans="1:16" s="561" customFormat="1" ht="15" customHeight="1" x14ac:dyDescent="0.25">
      <c r="A148" s="625"/>
      <c r="B148" s="633" t="s">
        <v>297</v>
      </c>
      <c r="C148" s="678" t="str">
        <f>NSFR!B66</f>
        <v>Check: sum of row 65 = row 60</v>
      </c>
      <c r="D148" s="279"/>
      <c r="E148" s="279"/>
      <c r="F148" s="342" t="str">
        <f>NSFR!F66</f>
        <v>Pass</v>
      </c>
      <c r="G148" s="1107"/>
      <c r="H148" s="1107"/>
      <c r="I148" s="1107"/>
      <c r="J148" s="1107"/>
      <c r="K148" s="1107"/>
      <c r="L148" s="1107"/>
      <c r="M148" s="1107"/>
      <c r="N148" s="1107"/>
      <c r="O148" s="1107"/>
      <c r="P148" s="730"/>
    </row>
    <row r="149" spans="1:16" s="561" customFormat="1" ht="15" customHeight="1" x14ac:dyDescent="0.25">
      <c r="A149" s="625"/>
      <c r="B149" s="633" t="s">
        <v>297</v>
      </c>
      <c r="C149" s="678" t="str">
        <f>NSFR!B70</f>
        <v>Check: row 60 ≥ sum of rows 68 to 69</v>
      </c>
      <c r="D149" s="279"/>
      <c r="E149" s="279"/>
      <c r="F149" s="342" t="str">
        <f>NSFR!F70</f>
        <v>Pass</v>
      </c>
      <c r="G149" s="1107"/>
      <c r="H149" s="1107"/>
      <c r="I149" s="1107"/>
      <c r="J149" s="1107"/>
      <c r="K149" s="1107"/>
      <c r="L149" s="1107"/>
      <c r="M149" s="1107"/>
      <c r="N149" s="1107"/>
      <c r="O149" s="1107"/>
      <c r="P149" s="730"/>
    </row>
    <row r="150" spans="1:16" s="561" customFormat="1" ht="15" customHeight="1" x14ac:dyDescent="0.25">
      <c r="A150" s="625"/>
      <c r="B150" s="633" t="s">
        <v>289</v>
      </c>
      <c r="C150" s="678" t="str">
        <f>NSFR!B87</f>
        <v>Check: row 85 ≥ LCR total central bank reserves</v>
      </c>
      <c r="D150" s="154" t="str">
        <f>NSFR!D87</f>
        <v>Pass</v>
      </c>
      <c r="E150" s="279"/>
      <c r="F150" s="475"/>
      <c r="G150" s="1107"/>
      <c r="H150" s="1107"/>
      <c r="I150" s="1107"/>
      <c r="J150" s="1107"/>
      <c r="K150" s="1107"/>
      <c r="L150" s="1107"/>
      <c r="M150" s="1107"/>
      <c r="N150" s="1107"/>
      <c r="O150" s="1107"/>
      <c r="P150" s="730"/>
    </row>
    <row r="151" spans="1:16" s="561" customFormat="1" ht="15" customHeight="1" x14ac:dyDescent="0.25">
      <c r="A151" s="625"/>
      <c r="B151" s="633" t="s">
        <v>289</v>
      </c>
      <c r="C151" s="678" t="str">
        <f>NSFR!B95</f>
        <v>Check: row 94 ≥ LCR deposits at the central institution of an institutional network that receives 25% run-off</v>
      </c>
      <c r="D151" s="154" t="str">
        <f>NSFR!D95</f>
        <v>Pass</v>
      </c>
      <c r="E151" s="279"/>
      <c r="F151" s="475"/>
      <c r="G151" s="1107"/>
      <c r="H151" s="1107"/>
      <c r="I151" s="1107"/>
      <c r="J151" s="1107"/>
      <c r="K151" s="1107"/>
      <c r="L151" s="1107"/>
      <c r="M151" s="1107"/>
      <c r="N151" s="1107"/>
      <c r="O151" s="1107"/>
      <c r="P151" s="730"/>
    </row>
    <row r="152" spans="1:16" s="561" customFormat="1" ht="15" customHeight="1" x14ac:dyDescent="0.25">
      <c r="A152" s="625"/>
      <c r="B152" s="633" t="s">
        <v>289</v>
      </c>
      <c r="C152" s="1672" t="str">
        <f>NSFR!B217</f>
        <v>Check: Row 213 ≥ sum of rows 215 to 216</v>
      </c>
      <c r="D152" s="279"/>
      <c r="E152" s="279"/>
      <c r="F152" s="342" t="str">
        <f>NSFR!F217</f>
        <v>Pass</v>
      </c>
      <c r="G152" s="1107"/>
      <c r="H152" s="1107"/>
      <c r="I152" s="1107"/>
      <c r="J152" s="1107"/>
      <c r="K152" s="1107"/>
      <c r="L152" s="1107"/>
      <c r="M152" s="1107"/>
      <c r="N152" s="1107"/>
      <c r="O152" s="1107"/>
      <c r="P152" s="730"/>
    </row>
    <row r="153" spans="1:16" s="561" customFormat="1" ht="15" customHeight="1" x14ac:dyDescent="0.25">
      <c r="A153" s="625"/>
      <c r="B153" s="631" t="s">
        <v>289</v>
      </c>
      <c r="C153" s="1672" t="str">
        <f>NSFR!B220</f>
        <v>Check: row 219 is equal to cell L13 in the Leverage Ratio worksheet</v>
      </c>
      <c r="D153" s="279"/>
      <c r="E153" s="279"/>
      <c r="F153" s="342" t="str">
        <f>NSFR!F220</f>
        <v>Pass</v>
      </c>
      <c r="G153" s="1107"/>
      <c r="H153" s="1107"/>
      <c r="I153" s="1107"/>
      <c r="J153" s="1107"/>
      <c r="K153" s="1107"/>
      <c r="L153" s="1107"/>
      <c r="M153" s="1107"/>
      <c r="N153" s="1107"/>
      <c r="O153" s="1107"/>
      <c r="P153" s="730"/>
    </row>
    <row r="154" spans="1:16" s="561" customFormat="1" ht="15" customHeight="1" x14ac:dyDescent="0.25">
      <c r="A154" s="625"/>
      <c r="B154" s="631" t="s">
        <v>289</v>
      </c>
      <c r="C154" s="1672" t="str">
        <f>NSFR!B224</f>
        <v>Check: row 219 ≥ sum of rows 222 to 223</v>
      </c>
      <c r="D154" s="279"/>
      <c r="E154" s="279"/>
      <c r="F154" s="342" t="str">
        <f>NSFR!F224</f>
        <v>Pass</v>
      </c>
      <c r="G154" s="1107"/>
      <c r="H154" s="1107"/>
      <c r="I154" s="1107"/>
      <c r="J154" s="1107"/>
      <c r="K154" s="1107"/>
      <c r="L154" s="1107"/>
      <c r="M154" s="1107"/>
      <c r="N154" s="1107"/>
      <c r="O154" s="1107"/>
      <c r="P154" s="730"/>
    </row>
    <row r="155" spans="1:16" s="561" customFormat="1" ht="15" customHeight="1" x14ac:dyDescent="0.25">
      <c r="A155" s="625"/>
      <c r="B155" s="631" t="s">
        <v>289</v>
      </c>
      <c r="C155" s="1672" t="str">
        <f>NSFR!B229</f>
        <v>Check: row 225 ≥ sum of rows 227 to 228</v>
      </c>
      <c r="D155" s="279"/>
      <c r="E155" s="279"/>
      <c r="F155" s="342" t="str">
        <f>NSFR!F229</f>
        <v>Pass</v>
      </c>
      <c r="G155" s="1107"/>
      <c r="H155" s="1107"/>
      <c r="I155" s="1107"/>
      <c r="J155" s="1107"/>
      <c r="K155" s="1107"/>
      <c r="L155" s="1107"/>
      <c r="M155" s="1107"/>
      <c r="N155" s="1107"/>
      <c r="O155" s="1107"/>
      <c r="P155" s="730"/>
    </row>
    <row r="156" spans="1:16" s="561" customFormat="1" ht="15" customHeight="1" x14ac:dyDescent="0.25">
      <c r="A156" s="625"/>
      <c r="B156" s="631" t="s">
        <v>289</v>
      </c>
      <c r="C156" s="1672" t="str">
        <f>NSFR!B238</f>
        <v>Check: sum of row 234 to row 237 = row 232</v>
      </c>
      <c r="D156" s="519"/>
      <c r="E156" s="519"/>
      <c r="F156" s="342" t="str">
        <f>NSFR!F238</f>
        <v>Pass</v>
      </c>
      <c r="G156" s="1107"/>
      <c r="H156" s="1107"/>
      <c r="I156" s="1107"/>
      <c r="J156" s="1107"/>
      <c r="K156" s="1107"/>
      <c r="L156" s="1107"/>
      <c r="M156" s="1107"/>
      <c r="N156" s="1107"/>
      <c r="O156" s="1107"/>
      <c r="P156" s="730"/>
    </row>
    <row r="157" spans="1:16" s="561" customFormat="1" ht="15" customHeight="1" x14ac:dyDescent="0.25">
      <c r="A157" s="625"/>
      <c r="B157" s="631" t="s">
        <v>289</v>
      </c>
      <c r="C157" s="1672" t="str">
        <f>NSFR!B240</f>
        <v>Check: sum of row 239 = sum of rows 234 to 236</v>
      </c>
      <c r="D157" s="519"/>
      <c r="E157" s="519"/>
      <c r="F157" s="342" t="str">
        <f>NSFR!F240</f>
        <v>Pass</v>
      </c>
      <c r="G157" s="1107"/>
      <c r="H157" s="1107"/>
      <c r="I157" s="1107"/>
      <c r="J157" s="1107"/>
      <c r="K157" s="1107"/>
      <c r="L157" s="1107"/>
      <c r="M157" s="1107"/>
      <c r="N157" s="1107"/>
      <c r="O157" s="1107"/>
      <c r="P157" s="730"/>
    </row>
    <row r="158" spans="1:16" s="561" customFormat="1" ht="15" customHeight="1" x14ac:dyDescent="0.25">
      <c r="A158" s="625"/>
      <c r="B158" s="631" t="s">
        <v>289</v>
      </c>
      <c r="C158" s="1672" t="str">
        <f>NSFR!B244</f>
        <v>Check: Sum of rows 234 to 236 ≥ sum of rows 242 to 243</v>
      </c>
      <c r="D158" s="519"/>
      <c r="E158" s="519"/>
      <c r="F158" s="342" t="str">
        <f>NSFR!F244</f>
        <v>Pass</v>
      </c>
      <c r="G158" s="1107"/>
      <c r="H158" s="1107"/>
      <c r="I158" s="1107"/>
      <c r="J158" s="1107"/>
      <c r="K158" s="1107"/>
      <c r="L158" s="1107"/>
      <c r="M158" s="1107"/>
      <c r="N158" s="1107"/>
      <c r="O158" s="1107"/>
      <c r="P158" s="730"/>
    </row>
    <row r="159" spans="1:16" s="561" customFormat="1" ht="15" customHeight="1" x14ac:dyDescent="0.25">
      <c r="A159" s="625"/>
      <c r="B159" s="631" t="s">
        <v>289</v>
      </c>
      <c r="C159" s="1672" t="str">
        <f>NSFR!B250</f>
        <v>Check: interdependent assets in row 249 = interdependent liabilities above in row 75</v>
      </c>
      <c r="D159" s="154" t="str">
        <f>NSFR!D250</f>
        <v>Pass</v>
      </c>
      <c r="E159" s="154" t="str">
        <f>NSFR!E250</f>
        <v>Pass</v>
      </c>
      <c r="F159" s="342" t="str">
        <f>NSFR!F250</f>
        <v>Pass</v>
      </c>
      <c r="G159" s="1107"/>
      <c r="H159" s="1107"/>
      <c r="I159" s="1107"/>
      <c r="J159" s="1107"/>
      <c r="K159" s="1107"/>
      <c r="L159" s="1107"/>
      <c r="M159" s="1107"/>
      <c r="N159" s="1107"/>
      <c r="O159" s="1107"/>
      <c r="P159" s="730"/>
    </row>
    <row r="160" spans="1:16" s="561" customFormat="1" ht="15" customHeight="1" x14ac:dyDescent="0.25">
      <c r="A160" s="625"/>
      <c r="B160" s="686" t="s">
        <v>286</v>
      </c>
      <c r="C160" s="1669" t="str">
        <f>NSFR!B295</f>
        <v>Check: the sum of each of the columns for rows 277 to 294 should equal the corresponding column in row 39</v>
      </c>
      <c r="D160" s="186" t="str">
        <f>NSFR!D295</f>
        <v>Pass</v>
      </c>
      <c r="E160" s="186" t="str">
        <f>NSFR!E295</f>
        <v>Pass</v>
      </c>
      <c r="F160" s="384" t="str">
        <f>NSFR!F295</f>
        <v>Pass</v>
      </c>
      <c r="G160" s="1107"/>
      <c r="H160" s="1107"/>
      <c r="I160" s="1107"/>
      <c r="J160" s="1107"/>
      <c r="K160" s="1107"/>
      <c r="L160" s="1107"/>
      <c r="M160" s="1107"/>
      <c r="N160" s="1107"/>
      <c r="O160" s="1107"/>
      <c r="P160" s="730"/>
    </row>
    <row r="161" spans="1:16377" s="561" customFormat="1" ht="15" customHeight="1" x14ac:dyDescent="0.25">
      <c r="A161" s="625"/>
      <c r="B161" s="1107"/>
      <c r="C161" s="1107"/>
      <c r="D161" s="1107"/>
      <c r="E161" s="1107"/>
      <c r="F161" s="1107"/>
      <c r="G161" s="1107"/>
      <c r="H161" s="1107"/>
      <c r="I161" s="1107"/>
      <c r="J161" s="1107"/>
      <c r="K161" s="1107"/>
      <c r="L161" s="1273"/>
      <c r="M161" s="1273"/>
      <c r="N161" s="1273"/>
      <c r="O161" s="1107"/>
      <c r="P161" s="730"/>
    </row>
    <row r="162" spans="1:16377" s="561" customFormat="1" ht="45" customHeight="1" x14ac:dyDescent="0.25">
      <c r="A162" s="1675" t="s">
        <v>1393</v>
      </c>
      <c r="B162" s="1354"/>
      <c r="C162" s="1354"/>
      <c r="D162" s="1354"/>
      <c r="E162" s="1354"/>
      <c r="F162" s="1354"/>
      <c r="G162" s="1354"/>
      <c r="H162" s="1354"/>
      <c r="I162" s="1354"/>
      <c r="J162" s="1354"/>
      <c r="K162" s="1354"/>
      <c r="L162" s="1354"/>
      <c r="M162" s="1354"/>
      <c r="N162" s="1354"/>
      <c r="O162" s="1354"/>
      <c r="P162" s="1665"/>
      <c r="Q162" s="1354"/>
      <c r="R162" s="1354"/>
      <c r="S162" s="1354"/>
      <c r="T162" s="1354"/>
      <c r="U162" s="1354"/>
      <c r="V162" s="1354"/>
      <c r="W162" s="1354"/>
      <c r="X162" s="1354"/>
      <c r="Y162" s="1354"/>
      <c r="Z162" s="1354"/>
      <c r="AA162" s="1354"/>
      <c r="AB162" s="1354"/>
      <c r="AC162" s="1354"/>
      <c r="AD162" s="1354"/>
      <c r="AE162" s="1354"/>
      <c r="AF162" s="1354"/>
      <c r="AG162" s="1354"/>
      <c r="AH162" s="1354"/>
      <c r="AI162" s="1354"/>
      <c r="AJ162" s="1354"/>
      <c r="AK162" s="1354"/>
      <c r="AL162" s="1354"/>
      <c r="AM162" s="1354"/>
      <c r="AN162" s="1354"/>
      <c r="AO162" s="1354"/>
      <c r="AP162" s="1354"/>
      <c r="AQ162" s="1354"/>
      <c r="AR162" s="1354"/>
      <c r="AS162" s="1354"/>
      <c r="AT162" s="1354"/>
      <c r="AU162" s="1354"/>
      <c r="AV162" s="1354"/>
      <c r="AW162" s="1354"/>
      <c r="AX162" s="1354"/>
      <c r="AY162" s="1354"/>
      <c r="AZ162" s="1354"/>
      <c r="BA162" s="1354"/>
      <c r="BB162" s="1354"/>
      <c r="BC162" s="1354"/>
      <c r="BD162" s="1354"/>
      <c r="BE162" s="1354"/>
      <c r="BF162" s="1354"/>
      <c r="BG162" s="1354"/>
      <c r="BH162" s="1354"/>
      <c r="BI162" s="1354"/>
      <c r="BJ162" s="1354"/>
      <c r="BK162" s="1354"/>
      <c r="BL162" s="1354"/>
      <c r="BM162" s="1354"/>
      <c r="BN162" s="1354"/>
      <c r="BO162" s="1354"/>
      <c r="BP162" s="1354"/>
      <c r="BQ162" s="1354"/>
      <c r="BR162" s="1354"/>
      <c r="BS162" s="1354"/>
      <c r="BT162" s="1354"/>
      <c r="BU162" s="1354"/>
      <c r="BV162" s="1354"/>
      <c r="BW162" s="1354"/>
      <c r="BX162" s="1354"/>
      <c r="BY162" s="1354"/>
      <c r="BZ162" s="1354"/>
      <c r="CA162" s="1354"/>
      <c r="CB162" s="1354"/>
      <c r="CC162" s="1354"/>
      <c r="CD162" s="1354"/>
      <c r="CE162" s="1354"/>
      <c r="CF162" s="1354"/>
      <c r="CG162" s="1354"/>
      <c r="CH162" s="1354"/>
      <c r="CI162" s="1354"/>
      <c r="CJ162" s="1354"/>
      <c r="CK162" s="1354"/>
      <c r="CL162" s="1354"/>
      <c r="CM162" s="1354"/>
      <c r="CN162" s="1354"/>
      <c r="CO162" s="1354"/>
      <c r="CP162" s="1354"/>
      <c r="CQ162" s="1354"/>
      <c r="CR162" s="1354"/>
      <c r="CS162" s="1354"/>
      <c r="CT162" s="1354"/>
      <c r="CU162" s="1354"/>
      <c r="CV162" s="1354"/>
      <c r="CW162" s="1354"/>
      <c r="CX162" s="1354"/>
      <c r="CY162" s="1354"/>
      <c r="CZ162" s="1354"/>
      <c r="DA162" s="1354"/>
      <c r="DB162" s="1354"/>
      <c r="DC162" s="1354"/>
      <c r="DD162" s="1354"/>
      <c r="DE162" s="1354"/>
      <c r="DF162" s="1354"/>
      <c r="DG162" s="1354"/>
      <c r="DH162" s="1354"/>
      <c r="DI162" s="1354"/>
      <c r="DJ162" s="1354"/>
      <c r="DK162" s="1354"/>
      <c r="DL162" s="1354"/>
      <c r="DM162" s="1354"/>
      <c r="DN162" s="1354"/>
      <c r="DO162" s="1354"/>
      <c r="DP162" s="1354"/>
      <c r="DQ162" s="1354"/>
      <c r="DR162" s="1354"/>
      <c r="DS162" s="1354"/>
      <c r="DT162" s="1354"/>
      <c r="DU162" s="1354"/>
      <c r="DV162" s="1354"/>
      <c r="DW162" s="1354"/>
      <c r="DX162" s="1354"/>
      <c r="DY162" s="1354"/>
      <c r="DZ162" s="1354"/>
      <c r="EA162" s="1354"/>
      <c r="EB162" s="1354"/>
      <c r="EC162" s="1354"/>
      <c r="ED162" s="1354"/>
      <c r="EE162" s="1354"/>
      <c r="EF162" s="1354"/>
      <c r="EG162" s="1354"/>
      <c r="EH162" s="1354"/>
      <c r="EI162" s="1354"/>
      <c r="EJ162" s="1354"/>
      <c r="EK162" s="1354"/>
      <c r="EL162" s="1354"/>
      <c r="EM162" s="1354"/>
      <c r="EN162" s="1354"/>
      <c r="EO162" s="1354"/>
      <c r="EP162" s="1354"/>
      <c r="EQ162" s="1354"/>
      <c r="ER162" s="1354"/>
      <c r="ES162" s="1354"/>
      <c r="ET162" s="1354"/>
      <c r="EU162" s="1354"/>
      <c r="EV162" s="1354"/>
      <c r="EW162" s="1354"/>
      <c r="EX162" s="1354"/>
      <c r="EY162" s="1354"/>
      <c r="EZ162" s="1354"/>
      <c r="FA162" s="1354"/>
      <c r="FB162" s="1354"/>
      <c r="FC162" s="1354"/>
      <c r="FD162" s="1354"/>
      <c r="FE162" s="1354"/>
      <c r="FF162" s="1354"/>
      <c r="FG162" s="1354"/>
      <c r="FH162" s="1354"/>
      <c r="FI162" s="1354"/>
      <c r="FJ162" s="1354"/>
      <c r="FK162" s="1354"/>
      <c r="FL162" s="1354"/>
      <c r="FM162" s="1354"/>
      <c r="FN162" s="1354"/>
      <c r="FO162" s="1354"/>
      <c r="FP162" s="1354"/>
      <c r="FQ162" s="1354"/>
      <c r="FR162" s="1354"/>
      <c r="FS162" s="1354"/>
      <c r="FT162" s="1354"/>
      <c r="FU162" s="1354"/>
      <c r="FV162" s="1354"/>
      <c r="FW162" s="1354"/>
      <c r="FX162" s="1354"/>
      <c r="FY162" s="1354"/>
      <c r="FZ162" s="1354"/>
      <c r="GA162" s="1354"/>
      <c r="GB162" s="1354"/>
      <c r="GC162" s="1354"/>
      <c r="GD162" s="1354"/>
      <c r="GE162" s="1354"/>
      <c r="GF162" s="1354"/>
      <c r="GG162" s="1354"/>
      <c r="GH162" s="1354"/>
      <c r="GI162" s="1354"/>
      <c r="GJ162" s="1354"/>
      <c r="GK162" s="1354"/>
      <c r="GL162" s="1354"/>
      <c r="GM162" s="1354"/>
      <c r="GN162" s="1354"/>
      <c r="GO162" s="1354"/>
      <c r="GP162" s="1354"/>
      <c r="GQ162" s="1354"/>
      <c r="GR162" s="1354"/>
      <c r="GS162" s="1354"/>
      <c r="GT162" s="1354"/>
      <c r="GU162" s="1354"/>
      <c r="GV162" s="1354"/>
      <c r="GW162" s="1354"/>
      <c r="GX162" s="1354"/>
      <c r="GY162" s="1354"/>
      <c r="GZ162" s="1354"/>
      <c r="HA162" s="1354"/>
      <c r="HB162" s="1354"/>
      <c r="HC162" s="1354"/>
      <c r="HD162" s="1354"/>
      <c r="HE162" s="1354"/>
      <c r="HF162" s="1354"/>
      <c r="HG162" s="1354"/>
      <c r="HH162" s="1354"/>
      <c r="HI162" s="1354"/>
      <c r="HJ162" s="1354"/>
      <c r="HK162" s="1354"/>
      <c r="HL162" s="1354"/>
      <c r="HM162" s="1354"/>
      <c r="HN162" s="1354"/>
      <c r="HO162" s="1354"/>
      <c r="HP162" s="1354"/>
      <c r="HQ162" s="1354"/>
      <c r="HR162" s="1354"/>
      <c r="HS162" s="1354"/>
      <c r="HT162" s="1354"/>
      <c r="HU162" s="1354"/>
      <c r="HV162" s="1354"/>
      <c r="HW162" s="1354"/>
      <c r="HX162" s="1354"/>
      <c r="HY162" s="1354"/>
      <c r="HZ162" s="1354"/>
      <c r="IA162" s="1354"/>
      <c r="IB162" s="1354"/>
      <c r="IC162" s="1354"/>
      <c r="ID162" s="1354"/>
      <c r="IE162" s="1354"/>
      <c r="IF162" s="1354"/>
      <c r="IG162" s="1354"/>
      <c r="IH162" s="1354"/>
      <c r="II162" s="1354"/>
      <c r="IJ162" s="1354"/>
      <c r="IK162" s="1354"/>
      <c r="IL162" s="1354"/>
      <c r="IM162" s="1354"/>
      <c r="IN162" s="1354"/>
      <c r="IO162" s="1354"/>
      <c r="IP162" s="1354"/>
      <c r="IQ162" s="1354"/>
      <c r="IR162" s="1354"/>
      <c r="IS162" s="1354"/>
      <c r="IT162" s="1354"/>
      <c r="IU162" s="1354"/>
      <c r="IV162" s="1354"/>
      <c r="IW162" s="1354"/>
      <c r="IX162" s="1354"/>
      <c r="IY162" s="1354"/>
      <c r="IZ162" s="1354"/>
      <c r="JA162" s="1354"/>
      <c r="JB162" s="1354"/>
      <c r="JC162" s="1354"/>
      <c r="JD162" s="1354"/>
      <c r="JE162" s="1354"/>
      <c r="JF162" s="1354"/>
      <c r="JG162" s="1354"/>
      <c r="JH162" s="1354"/>
      <c r="JI162" s="1354"/>
      <c r="JJ162" s="1354"/>
      <c r="JK162" s="1354"/>
      <c r="JL162" s="1354"/>
      <c r="JM162" s="1354"/>
      <c r="JN162" s="1354"/>
      <c r="JO162" s="1354"/>
      <c r="JP162" s="1354"/>
      <c r="JQ162" s="1354"/>
      <c r="JR162" s="1354"/>
      <c r="JS162" s="1354"/>
      <c r="JT162" s="1354"/>
      <c r="JU162" s="1354"/>
      <c r="JV162" s="1354"/>
      <c r="JW162" s="1354"/>
      <c r="JX162" s="1354"/>
      <c r="JY162" s="1354"/>
      <c r="JZ162" s="1354"/>
      <c r="KA162" s="1354"/>
      <c r="KB162" s="1354"/>
      <c r="KC162" s="1354"/>
      <c r="KD162" s="1354"/>
      <c r="KE162" s="1354"/>
      <c r="KF162" s="1354"/>
      <c r="KG162" s="1354"/>
      <c r="KH162" s="1354"/>
      <c r="KI162" s="1354"/>
      <c r="KJ162" s="1354"/>
      <c r="KK162" s="1354"/>
      <c r="KL162" s="1354"/>
      <c r="KM162" s="1354"/>
      <c r="KN162" s="1354"/>
      <c r="KO162" s="1354"/>
      <c r="KP162" s="1354"/>
      <c r="KQ162" s="1354"/>
      <c r="KR162" s="1354"/>
      <c r="KS162" s="1354"/>
      <c r="KT162" s="1354"/>
      <c r="KU162" s="1354"/>
      <c r="KV162" s="1354"/>
      <c r="KW162" s="1354"/>
      <c r="KX162" s="1354"/>
      <c r="KY162" s="1354"/>
      <c r="KZ162" s="1354"/>
      <c r="LA162" s="1354"/>
      <c r="LB162" s="1354"/>
      <c r="LC162" s="1354"/>
      <c r="LD162" s="1354"/>
      <c r="LE162" s="1354"/>
      <c r="LF162" s="1354"/>
      <c r="LG162" s="1354"/>
      <c r="LH162" s="1354"/>
      <c r="LI162" s="1354"/>
      <c r="LJ162" s="1354"/>
      <c r="LK162" s="1354"/>
      <c r="LL162" s="1354"/>
      <c r="LM162" s="1354"/>
      <c r="LN162" s="1354"/>
      <c r="LO162" s="1354"/>
      <c r="LP162" s="1354"/>
      <c r="LQ162" s="1354"/>
      <c r="LR162" s="1354"/>
      <c r="LS162" s="1354"/>
      <c r="LT162" s="1354"/>
      <c r="LU162" s="1354"/>
      <c r="LV162" s="1354"/>
      <c r="LW162" s="1354"/>
      <c r="LX162" s="1354"/>
      <c r="LY162" s="1354"/>
      <c r="LZ162" s="1354"/>
      <c r="MA162" s="1354"/>
      <c r="MB162" s="1354"/>
      <c r="MC162" s="1354"/>
      <c r="MD162" s="1354"/>
      <c r="ME162" s="1354"/>
      <c r="MF162" s="1354"/>
      <c r="MG162" s="1354"/>
      <c r="MH162" s="1354"/>
      <c r="MI162" s="1354"/>
      <c r="MJ162" s="1354"/>
      <c r="MK162" s="1354"/>
      <c r="ML162" s="1354"/>
      <c r="MM162" s="1354"/>
      <c r="MN162" s="1354"/>
      <c r="MO162" s="1354"/>
      <c r="MP162" s="1354"/>
      <c r="MQ162" s="1354"/>
      <c r="MR162" s="1354"/>
      <c r="MS162" s="1354"/>
      <c r="MT162" s="1354"/>
      <c r="MU162" s="1354"/>
      <c r="MV162" s="1354"/>
      <c r="MW162" s="1354"/>
      <c r="MX162" s="1354"/>
      <c r="MY162" s="1354"/>
      <c r="MZ162" s="1354"/>
      <c r="NA162" s="1354"/>
      <c r="NB162" s="1354"/>
      <c r="NC162" s="1354"/>
      <c r="ND162" s="1354"/>
      <c r="NE162" s="1354"/>
      <c r="NF162" s="1354"/>
      <c r="NG162" s="1354"/>
      <c r="NH162" s="1354"/>
      <c r="NI162" s="1354"/>
      <c r="NJ162" s="1354"/>
      <c r="NK162" s="1354"/>
      <c r="NL162" s="1354"/>
      <c r="NM162" s="1354"/>
      <c r="NN162" s="1354"/>
      <c r="NO162" s="1354"/>
      <c r="NP162" s="1354"/>
      <c r="NQ162" s="1354"/>
      <c r="NR162" s="1354"/>
      <c r="NS162" s="1354"/>
      <c r="NT162" s="1354"/>
      <c r="NU162" s="1354"/>
      <c r="NV162" s="1354"/>
      <c r="NW162" s="1354"/>
      <c r="NX162" s="1354"/>
      <c r="NY162" s="1354"/>
      <c r="NZ162" s="1354"/>
      <c r="OA162" s="1354"/>
      <c r="OB162" s="1354"/>
      <c r="OC162" s="1354"/>
      <c r="OD162" s="1354"/>
      <c r="OE162" s="1354"/>
      <c r="OF162" s="1354"/>
      <c r="OG162" s="1354"/>
      <c r="OH162" s="1354"/>
      <c r="OI162" s="1354"/>
      <c r="OJ162" s="1354"/>
      <c r="OK162" s="1354"/>
      <c r="OL162" s="1354"/>
      <c r="OM162" s="1354"/>
      <c r="ON162" s="1354"/>
      <c r="OO162" s="1354"/>
      <c r="OP162" s="1354"/>
      <c r="OQ162" s="1354"/>
      <c r="OR162" s="1354"/>
      <c r="OS162" s="1354"/>
      <c r="OT162" s="1354"/>
      <c r="OU162" s="1354"/>
      <c r="OV162" s="1354"/>
      <c r="OW162" s="1354"/>
      <c r="OX162" s="1354"/>
      <c r="OY162" s="1354"/>
      <c r="OZ162" s="1354"/>
      <c r="PA162" s="1354"/>
      <c r="PB162" s="1354"/>
      <c r="PC162" s="1354"/>
      <c r="PD162" s="1354"/>
      <c r="PE162" s="1354"/>
      <c r="PF162" s="1354"/>
      <c r="PG162" s="1354"/>
      <c r="PH162" s="1354"/>
      <c r="PI162" s="1354"/>
      <c r="PJ162" s="1354"/>
      <c r="PK162" s="1354"/>
      <c r="PL162" s="1354"/>
      <c r="PM162" s="1354"/>
      <c r="PN162" s="1354"/>
      <c r="PO162" s="1354"/>
      <c r="PP162" s="1354"/>
      <c r="PQ162" s="1354"/>
      <c r="PR162" s="1354"/>
      <c r="PS162" s="1354"/>
      <c r="PT162" s="1354"/>
      <c r="PU162" s="1354"/>
      <c r="PV162" s="1354"/>
      <c r="PW162" s="1354"/>
      <c r="PX162" s="1354"/>
      <c r="PY162" s="1354"/>
      <c r="PZ162" s="1354"/>
      <c r="QA162" s="1354"/>
      <c r="QB162" s="1354"/>
      <c r="QC162" s="1354"/>
      <c r="QD162" s="1354"/>
      <c r="QE162" s="1354"/>
      <c r="QF162" s="1354"/>
      <c r="QG162" s="1354"/>
      <c r="QH162" s="1354"/>
      <c r="QI162" s="1354"/>
      <c r="QJ162" s="1354"/>
      <c r="QK162" s="1354"/>
      <c r="QL162" s="1354"/>
      <c r="QM162" s="1354"/>
      <c r="QN162" s="1354"/>
      <c r="QO162" s="1354"/>
      <c r="QP162" s="1354"/>
      <c r="QQ162" s="1354"/>
      <c r="QR162" s="1354"/>
      <c r="QS162" s="1354"/>
      <c r="QT162" s="1354"/>
      <c r="QU162" s="1354"/>
      <c r="QV162" s="1354"/>
      <c r="QW162" s="1354"/>
      <c r="QX162" s="1354"/>
      <c r="QY162" s="1354"/>
      <c r="QZ162" s="1354"/>
      <c r="RA162" s="1354"/>
      <c r="RB162" s="1354"/>
      <c r="RC162" s="1354"/>
      <c r="RD162" s="1354"/>
      <c r="RE162" s="1354"/>
      <c r="RF162" s="1354"/>
      <c r="RG162" s="1354"/>
      <c r="RH162" s="1354"/>
      <c r="RI162" s="1354"/>
      <c r="RJ162" s="1354"/>
      <c r="RK162" s="1354"/>
      <c r="RL162" s="1354"/>
      <c r="RM162" s="1354"/>
      <c r="RN162" s="1354"/>
      <c r="RO162" s="1354"/>
      <c r="RP162" s="1354"/>
      <c r="RQ162" s="1354"/>
      <c r="RR162" s="1354"/>
      <c r="RS162" s="1354"/>
      <c r="RT162" s="1354"/>
      <c r="RU162" s="1354"/>
      <c r="RV162" s="1354"/>
      <c r="RW162" s="1354"/>
      <c r="RX162" s="1354"/>
      <c r="RY162" s="1354"/>
      <c r="RZ162" s="1354"/>
      <c r="SA162" s="1354"/>
      <c r="SB162" s="1354"/>
      <c r="SC162" s="1354"/>
      <c r="SD162" s="1354"/>
      <c r="SE162" s="1354"/>
      <c r="SF162" s="1354"/>
      <c r="SG162" s="1354"/>
      <c r="SH162" s="1354"/>
      <c r="SI162" s="1354"/>
      <c r="SJ162" s="1354"/>
      <c r="SK162" s="1354"/>
      <c r="SL162" s="1354"/>
      <c r="SM162" s="1354"/>
      <c r="SN162" s="1354"/>
      <c r="SO162" s="1354"/>
      <c r="SP162" s="1354"/>
      <c r="SQ162" s="1354"/>
      <c r="SR162" s="1354"/>
      <c r="SS162" s="1354"/>
      <c r="ST162" s="1354"/>
      <c r="SU162" s="1354"/>
      <c r="SV162" s="1354"/>
      <c r="SW162" s="1354"/>
      <c r="SX162" s="1354"/>
      <c r="SY162" s="1354"/>
      <c r="SZ162" s="1354"/>
      <c r="TA162" s="1354"/>
      <c r="TB162" s="1354"/>
      <c r="TC162" s="1354"/>
      <c r="TD162" s="1354"/>
      <c r="TE162" s="1354"/>
      <c r="TF162" s="1354"/>
      <c r="TG162" s="1354"/>
      <c r="TH162" s="1354"/>
      <c r="TI162" s="1354"/>
      <c r="TJ162" s="1354"/>
      <c r="TK162" s="1354"/>
      <c r="TL162" s="1354"/>
      <c r="TM162" s="1354"/>
      <c r="TN162" s="1354"/>
      <c r="TO162" s="1354"/>
      <c r="TP162" s="1354"/>
      <c r="TQ162" s="1354"/>
      <c r="TR162" s="1354"/>
      <c r="TS162" s="1354"/>
      <c r="TT162" s="1354"/>
      <c r="TU162" s="1354"/>
      <c r="TV162" s="1354"/>
      <c r="TW162" s="1354"/>
      <c r="TX162" s="1354"/>
      <c r="TY162" s="1354"/>
      <c r="TZ162" s="1354"/>
      <c r="UA162" s="1354"/>
      <c r="UB162" s="1354"/>
      <c r="UC162" s="1354"/>
      <c r="UD162" s="1354"/>
      <c r="UE162" s="1354"/>
      <c r="UF162" s="1354"/>
      <c r="UG162" s="1354"/>
      <c r="UH162" s="1354"/>
      <c r="UI162" s="1354"/>
      <c r="UJ162" s="1354"/>
      <c r="UK162" s="1354"/>
      <c r="UL162" s="1354"/>
      <c r="UM162" s="1354"/>
      <c r="UN162" s="1354"/>
      <c r="UO162" s="1354"/>
      <c r="UP162" s="1354"/>
      <c r="UQ162" s="1354"/>
      <c r="UR162" s="1354"/>
      <c r="US162" s="1354"/>
      <c r="UT162" s="1354"/>
      <c r="UU162" s="1354"/>
      <c r="UV162" s="1354"/>
      <c r="UW162" s="1354"/>
      <c r="UX162" s="1354"/>
      <c r="UY162" s="1354"/>
      <c r="UZ162" s="1354"/>
      <c r="VA162" s="1354"/>
      <c r="VB162" s="1354"/>
      <c r="VC162" s="1354"/>
      <c r="VD162" s="1354"/>
      <c r="VE162" s="1354"/>
      <c r="VF162" s="1354"/>
      <c r="VG162" s="1354"/>
      <c r="VH162" s="1354"/>
      <c r="VI162" s="1354"/>
      <c r="VJ162" s="1354"/>
      <c r="VK162" s="1354"/>
      <c r="VL162" s="1354"/>
      <c r="VM162" s="1354"/>
      <c r="VN162" s="1354"/>
      <c r="VO162" s="1354"/>
      <c r="VP162" s="1354"/>
      <c r="VQ162" s="1354"/>
      <c r="VR162" s="1354"/>
      <c r="VS162" s="1354"/>
      <c r="VT162" s="1354"/>
      <c r="VU162" s="1354"/>
      <c r="VV162" s="1354"/>
      <c r="VW162" s="1354"/>
      <c r="VX162" s="1354"/>
      <c r="VY162" s="1354"/>
      <c r="VZ162" s="1354"/>
      <c r="WA162" s="1354"/>
      <c r="WB162" s="1354"/>
      <c r="WC162" s="1354"/>
      <c r="WD162" s="1354"/>
      <c r="WE162" s="1354"/>
      <c r="WF162" s="1354"/>
      <c r="WG162" s="1354"/>
      <c r="WH162" s="1354"/>
      <c r="WI162" s="1354"/>
      <c r="WJ162" s="1354"/>
      <c r="WK162" s="1354"/>
      <c r="WL162" s="1354"/>
      <c r="WM162" s="1354"/>
      <c r="WN162" s="1354"/>
      <c r="WO162" s="1354"/>
      <c r="WP162" s="1354"/>
      <c r="WQ162" s="1354"/>
      <c r="WR162" s="1354"/>
      <c r="WS162" s="1354"/>
      <c r="WT162" s="1354"/>
      <c r="WU162" s="1354"/>
      <c r="WV162" s="1354"/>
      <c r="WW162" s="1354"/>
      <c r="WX162" s="1354"/>
      <c r="WY162" s="1354"/>
      <c r="WZ162" s="1354"/>
      <c r="XA162" s="1354"/>
      <c r="XB162" s="1354"/>
      <c r="XC162" s="1354"/>
      <c r="XD162" s="1354"/>
      <c r="XE162" s="1354"/>
      <c r="XF162" s="1354"/>
      <c r="XG162" s="1354"/>
      <c r="XH162" s="1354"/>
      <c r="XI162" s="1354"/>
      <c r="XJ162" s="1354"/>
      <c r="XK162" s="1354"/>
      <c r="XL162" s="1354"/>
      <c r="XM162" s="1354"/>
      <c r="XN162" s="1354"/>
      <c r="XO162" s="1354"/>
      <c r="XP162" s="1354"/>
      <c r="XQ162" s="1354"/>
      <c r="XR162" s="1354"/>
      <c r="XS162" s="1354"/>
      <c r="XT162" s="1354"/>
      <c r="XU162" s="1354"/>
      <c r="XV162" s="1354"/>
      <c r="XW162" s="1354"/>
      <c r="XX162" s="1354"/>
      <c r="XY162" s="1354"/>
      <c r="XZ162" s="1354"/>
      <c r="YA162" s="1354"/>
      <c r="YB162" s="1354"/>
      <c r="YC162" s="1354"/>
      <c r="YD162" s="1354"/>
      <c r="YE162" s="1354"/>
      <c r="YF162" s="1354"/>
      <c r="YG162" s="1354"/>
      <c r="YH162" s="1354"/>
      <c r="YI162" s="1354"/>
      <c r="YJ162" s="1354"/>
      <c r="YK162" s="1354"/>
      <c r="YL162" s="1354"/>
      <c r="YM162" s="1354"/>
      <c r="YN162" s="1354"/>
      <c r="YO162" s="1354"/>
      <c r="YP162" s="1354"/>
      <c r="YQ162" s="1354"/>
      <c r="YR162" s="1354"/>
      <c r="YS162" s="1354"/>
      <c r="YT162" s="1354"/>
      <c r="YU162" s="1354"/>
      <c r="YV162" s="1354"/>
      <c r="YW162" s="1354"/>
      <c r="YX162" s="1354"/>
      <c r="YY162" s="1354"/>
      <c r="YZ162" s="1354"/>
      <c r="ZA162" s="1354"/>
      <c r="ZB162" s="1354"/>
      <c r="ZC162" s="1354"/>
      <c r="ZD162" s="1354"/>
      <c r="ZE162" s="1354"/>
      <c r="ZF162" s="1354"/>
      <c r="ZG162" s="1354"/>
      <c r="ZH162" s="1354"/>
      <c r="ZI162" s="1354"/>
      <c r="ZJ162" s="1354"/>
      <c r="ZK162" s="1354"/>
      <c r="ZL162" s="1354"/>
      <c r="ZM162" s="1354"/>
      <c r="ZN162" s="1354"/>
      <c r="ZO162" s="1354"/>
      <c r="ZP162" s="1354"/>
      <c r="ZQ162" s="1354"/>
      <c r="ZR162" s="1354"/>
      <c r="ZS162" s="1354"/>
      <c r="ZT162" s="1354"/>
      <c r="ZU162" s="1354"/>
      <c r="ZV162" s="1354"/>
      <c r="ZW162" s="1354"/>
      <c r="ZX162" s="1354"/>
      <c r="ZY162" s="1354"/>
      <c r="ZZ162" s="1354"/>
      <c r="AAA162" s="1354"/>
      <c r="AAB162" s="1354"/>
      <c r="AAC162" s="1354"/>
      <c r="AAD162" s="1354"/>
      <c r="AAE162" s="1354"/>
      <c r="AAF162" s="1354"/>
      <c r="AAG162" s="1354"/>
      <c r="AAH162" s="1354"/>
      <c r="AAI162" s="1354"/>
      <c r="AAJ162" s="1354"/>
      <c r="AAK162" s="1354"/>
      <c r="AAL162" s="1354"/>
      <c r="AAM162" s="1354"/>
      <c r="AAN162" s="1354"/>
      <c r="AAO162" s="1354"/>
      <c r="AAP162" s="1354"/>
      <c r="AAQ162" s="1354"/>
      <c r="AAR162" s="1354"/>
      <c r="AAS162" s="1354"/>
      <c r="AAT162" s="1354"/>
      <c r="AAU162" s="1354"/>
      <c r="AAV162" s="1354"/>
      <c r="AAW162" s="1354"/>
      <c r="AAX162" s="1354"/>
      <c r="AAY162" s="1354"/>
      <c r="AAZ162" s="1354"/>
      <c r="ABA162" s="1354"/>
      <c r="ABB162" s="1354"/>
      <c r="ABC162" s="1354"/>
      <c r="ABD162" s="1354"/>
      <c r="ABE162" s="1354"/>
      <c r="ABF162" s="1354"/>
      <c r="ABG162" s="1354"/>
      <c r="ABH162" s="1354"/>
      <c r="ABI162" s="1354"/>
      <c r="ABJ162" s="1354"/>
      <c r="ABK162" s="1354"/>
      <c r="ABL162" s="1354"/>
      <c r="ABM162" s="1354"/>
      <c r="ABN162" s="1354"/>
      <c r="ABO162" s="1354"/>
      <c r="ABP162" s="1354"/>
      <c r="ABQ162" s="1354"/>
      <c r="ABR162" s="1354"/>
      <c r="ABS162" s="1354"/>
      <c r="ABT162" s="1354"/>
      <c r="ABU162" s="1354"/>
      <c r="ABV162" s="1354"/>
      <c r="ABW162" s="1354"/>
      <c r="ABX162" s="1354"/>
      <c r="ABY162" s="1354"/>
      <c r="ABZ162" s="1354"/>
      <c r="ACA162" s="1354"/>
      <c r="ACB162" s="1354"/>
      <c r="ACC162" s="1354"/>
      <c r="ACD162" s="1354"/>
      <c r="ACE162" s="1354"/>
      <c r="ACF162" s="1354"/>
      <c r="ACG162" s="1354"/>
      <c r="ACH162" s="1354"/>
      <c r="ACI162" s="1354"/>
      <c r="ACJ162" s="1354"/>
      <c r="ACK162" s="1354"/>
      <c r="ACL162" s="1354"/>
      <c r="ACM162" s="1354"/>
      <c r="ACN162" s="1354"/>
      <c r="ACO162" s="1354"/>
      <c r="ACP162" s="1354"/>
      <c r="ACQ162" s="1354"/>
      <c r="ACR162" s="1354"/>
      <c r="ACS162" s="1354"/>
      <c r="ACT162" s="1354"/>
      <c r="ACU162" s="1354"/>
      <c r="ACV162" s="1354"/>
      <c r="ACW162" s="1354"/>
      <c r="ACX162" s="1354"/>
      <c r="ACY162" s="1354"/>
      <c r="ACZ162" s="1354"/>
      <c r="ADA162" s="1354"/>
      <c r="ADB162" s="1354"/>
      <c r="ADC162" s="1354"/>
      <c r="ADD162" s="1354"/>
      <c r="ADE162" s="1354"/>
      <c r="ADF162" s="1354"/>
      <c r="ADG162" s="1354"/>
      <c r="ADH162" s="1354"/>
      <c r="ADI162" s="1354"/>
      <c r="ADJ162" s="1354"/>
      <c r="ADK162" s="1354"/>
      <c r="ADL162" s="1354"/>
      <c r="ADM162" s="1354"/>
      <c r="ADN162" s="1354"/>
      <c r="ADO162" s="1354"/>
      <c r="ADP162" s="1354"/>
      <c r="ADQ162" s="1354"/>
      <c r="ADR162" s="1354"/>
      <c r="ADS162" s="1354"/>
      <c r="ADT162" s="1354"/>
      <c r="ADU162" s="1354"/>
      <c r="ADV162" s="1354"/>
      <c r="ADW162" s="1354"/>
      <c r="ADX162" s="1354"/>
      <c r="ADY162" s="1354"/>
      <c r="ADZ162" s="1354"/>
      <c r="AEA162" s="1354"/>
      <c r="AEB162" s="1354"/>
      <c r="AEC162" s="1354"/>
      <c r="AED162" s="1354"/>
      <c r="AEE162" s="1354"/>
      <c r="AEF162" s="1354"/>
      <c r="AEG162" s="1354"/>
      <c r="AEH162" s="1354"/>
      <c r="AEI162" s="1354"/>
      <c r="AEJ162" s="1354"/>
      <c r="AEK162" s="1354"/>
      <c r="AEL162" s="1354"/>
      <c r="AEM162" s="1354"/>
      <c r="AEN162" s="1354"/>
      <c r="AEO162" s="1354"/>
      <c r="AEP162" s="1354"/>
      <c r="AEQ162" s="1354"/>
      <c r="AER162" s="1354"/>
      <c r="AES162" s="1354"/>
      <c r="AET162" s="1354"/>
      <c r="AEU162" s="1354"/>
      <c r="AEV162" s="1354"/>
      <c r="AEW162" s="1354"/>
      <c r="AEX162" s="1354"/>
      <c r="AEY162" s="1354"/>
      <c r="AEZ162" s="1354"/>
      <c r="AFA162" s="1354"/>
      <c r="AFB162" s="1354"/>
      <c r="AFC162" s="1354"/>
      <c r="AFD162" s="1354"/>
      <c r="AFE162" s="1354"/>
      <c r="AFF162" s="1354"/>
      <c r="AFG162" s="1354"/>
      <c r="AFH162" s="1354"/>
      <c r="AFI162" s="1354"/>
      <c r="AFJ162" s="1354"/>
      <c r="AFK162" s="1354"/>
      <c r="AFL162" s="1354"/>
      <c r="AFM162" s="1354"/>
      <c r="AFN162" s="1354"/>
      <c r="AFO162" s="1354"/>
      <c r="AFP162" s="1354"/>
      <c r="AFQ162" s="1354"/>
      <c r="AFR162" s="1354"/>
      <c r="AFS162" s="1354"/>
      <c r="AFT162" s="1354"/>
      <c r="AFU162" s="1354"/>
      <c r="AFV162" s="1354"/>
      <c r="AFW162" s="1354"/>
      <c r="AFX162" s="1354"/>
      <c r="AFY162" s="1354"/>
      <c r="AFZ162" s="1354"/>
      <c r="AGA162" s="1354"/>
      <c r="AGB162" s="1354"/>
      <c r="AGC162" s="1354"/>
      <c r="AGD162" s="1354"/>
      <c r="AGE162" s="1354"/>
      <c r="AGF162" s="1354"/>
      <c r="AGG162" s="1354"/>
      <c r="AGH162" s="1354"/>
      <c r="AGI162" s="1354"/>
      <c r="AGJ162" s="1354"/>
      <c r="AGK162" s="1354"/>
      <c r="AGL162" s="1354"/>
      <c r="AGM162" s="1354"/>
      <c r="AGN162" s="1354"/>
      <c r="AGO162" s="1354"/>
      <c r="AGP162" s="1354"/>
      <c r="AGQ162" s="1354"/>
      <c r="AGR162" s="1354"/>
      <c r="AGS162" s="1354"/>
      <c r="AGT162" s="1354"/>
      <c r="AGU162" s="1354"/>
      <c r="AGV162" s="1354"/>
      <c r="AGW162" s="1354"/>
      <c r="AGX162" s="1354"/>
      <c r="AGY162" s="1354"/>
      <c r="AGZ162" s="1354"/>
      <c r="AHA162" s="1354"/>
      <c r="AHB162" s="1354"/>
      <c r="AHC162" s="1354"/>
      <c r="AHD162" s="1354"/>
      <c r="AHE162" s="1354"/>
      <c r="AHF162" s="1354"/>
      <c r="AHG162" s="1354"/>
      <c r="AHH162" s="1354"/>
      <c r="AHI162" s="1354"/>
      <c r="AHJ162" s="1354"/>
      <c r="AHK162" s="1354"/>
      <c r="AHL162" s="1354"/>
      <c r="AHM162" s="1354"/>
      <c r="AHN162" s="1354"/>
      <c r="AHO162" s="1354"/>
      <c r="AHP162" s="1354"/>
      <c r="AHQ162" s="1354"/>
      <c r="AHR162" s="1354"/>
      <c r="AHS162" s="1354"/>
      <c r="AHT162" s="1354"/>
      <c r="AHU162" s="1354"/>
      <c r="AHV162" s="1354"/>
      <c r="AHW162" s="1354"/>
      <c r="AHX162" s="1354"/>
      <c r="AHY162" s="1354"/>
      <c r="AHZ162" s="1354"/>
      <c r="AIA162" s="1354"/>
      <c r="AIB162" s="1354"/>
      <c r="AIC162" s="1354"/>
      <c r="AID162" s="1354"/>
      <c r="AIE162" s="1354"/>
      <c r="AIF162" s="1354"/>
      <c r="AIG162" s="1354"/>
      <c r="AIH162" s="1354"/>
      <c r="AII162" s="1354"/>
      <c r="AIJ162" s="1354"/>
      <c r="AIK162" s="1354"/>
      <c r="AIL162" s="1354"/>
      <c r="AIM162" s="1354"/>
      <c r="AIN162" s="1354"/>
      <c r="AIO162" s="1354"/>
      <c r="AIP162" s="1354"/>
      <c r="AIQ162" s="1354"/>
      <c r="AIR162" s="1354"/>
      <c r="AIS162" s="1354"/>
      <c r="AIT162" s="1354"/>
      <c r="AIU162" s="1354"/>
      <c r="AIV162" s="1354"/>
      <c r="AIW162" s="1354"/>
      <c r="AIX162" s="1354"/>
      <c r="AIY162" s="1354"/>
      <c r="AIZ162" s="1354"/>
      <c r="AJA162" s="1354"/>
      <c r="AJB162" s="1354"/>
      <c r="AJC162" s="1354"/>
      <c r="AJD162" s="1354"/>
      <c r="AJE162" s="1354"/>
      <c r="AJF162" s="1354"/>
      <c r="AJG162" s="1354"/>
      <c r="AJH162" s="1354"/>
      <c r="AJI162" s="1354"/>
      <c r="AJJ162" s="1354"/>
      <c r="AJK162" s="1354"/>
      <c r="AJL162" s="1354"/>
      <c r="AJM162" s="1354"/>
      <c r="AJN162" s="1354"/>
      <c r="AJO162" s="1354"/>
      <c r="AJP162" s="1354"/>
      <c r="AJQ162" s="1354"/>
      <c r="AJR162" s="1354"/>
      <c r="AJS162" s="1354"/>
      <c r="AJT162" s="1354"/>
      <c r="AJU162" s="1354"/>
      <c r="AJV162" s="1354"/>
      <c r="AJW162" s="1354"/>
      <c r="AJX162" s="1354"/>
      <c r="AJY162" s="1354"/>
      <c r="AJZ162" s="1354"/>
      <c r="AKA162" s="1354"/>
      <c r="AKB162" s="1354"/>
      <c r="AKC162" s="1354"/>
      <c r="AKD162" s="1354"/>
      <c r="AKE162" s="1354"/>
      <c r="AKF162" s="1354"/>
      <c r="AKG162" s="1354"/>
      <c r="AKH162" s="1354"/>
      <c r="AKI162" s="1354"/>
      <c r="AKJ162" s="1354"/>
      <c r="AKK162" s="1354"/>
      <c r="AKL162" s="1354"/>
      <c r="AKM162" s="1354"/>
      <c r="AKN162" s="1354"/>
      <c r="AKO162" s="1354"/>
      <c r="AKP162" s="1354"/>
      <c r="AKQ162" s="1354"/>
      <c r="AKR162" s="1354"/>
      <c r="AKS162" s="1354"/>
      <c r="AKT162" s="1354"/>
      <c r="AKU162" s="1354"/>
      <c r="AKV162" s="1354"/>
      <c r="AKW162" s="1354"/>
      <c r="AKX162" s="1354"/>
      <c r="AKY162" s="1354"/>
      <c r="AKZ162" s="1354"/>
      <c r="ALA162" s="1354"/>
      <c r="ALB162" s="1354"/>
      <c r="ALC162" s="1354"/>
      <c r="ALD162" s="1354"/>
      <c r="ALE162" s="1354"/>
      <c r="ALF162" s="1354"/>
      <c r="ALG162" s="1354"/>
      <c r="ALH162" s="1354"/>
      <c r="ALI162" s="1354"/>
      <c r="ALJ162" s="1354"/>
      <c r="ALK162" s="1354"/>
      <c r="ALL162" s="1354"/>
      <c r="ALM162" s="1354"/>
      <c r="ALN162" s="1354"/>
      <c r="ALO162" s="1354"/>
      <c r="ALP162" s="1354"/>
      <c r="ALQ162" s="1354"/>
      <c r="ALR162" s="1354"/>
      <c r="ALS162" s="1354"/>
      <c r="ALT162" s="1354"/>
      <c r="ALU162" s="1354"/>
      <c r="ALV162" s="1354"/>
      <c r="ALW162" s="1354"/>
      <c r="ALX162" s="1354"/>
      <c r="ALY162" s="1354"/>
      <c r="ALZ162" s="1354"/>
      <c r="AMA162" s="1354"/>
      <c r="AMB162" s="1354"/>
      <c r="AMC162" s="1354"/>
      <c r="AMD162" s="1354"/>
      <c r="AME162" s="1354"/>
      <c r="AMF162" s="1354"/>
      <c r="AMG162" s="1354"/>
      <c r="AMH162" s="1354"/>
      <c r="AMI162" s="1354"/>
      <c r="AMJ162" s="1354"/>
      <c r="AMK162" s="1354"/>
      <c r="AML162" s="1354"/>
      <c r="AMM162" s="1354"/>
      <c r="AMN162" s="1354"/>
      <c r="AMO162" s="1354"/>
      <c r="AMP162" s="1354"/>
      <c r="AMQ162" s="1354"/>
      <c r="AMR162" s="1354"/>
      <c r="AMS162" s="1354"/>
      <c r="AMT162" s="1354"/>
      <c r="AMU162" s="1354"/>
      <c r="AMV162" s="1354"/>
      <c r="AMW162" s="1354"/>
      <c r="AMX162" s="1354"/>
      <c r="AMY162" s="1354"/>
      <c r="AMZ162" s="1354"/>
      <c r="ANA162" s="1354"/>
      <c r="ANB162" s="1354"/>
      <c r="ANC162" s="1354"/>
      <c r="AND162" s="1354"/>
      <c r="ANE162" s="1354"/>
      <c r="ANF162" s="1354"/>
      <c r="ANG162" s="1354"/>
      <c r="ANH162" s="1354"/>
      <c r="ANI162" s="1354"/>
      <c r="ANJ162" s="1354"/>
      <c r="ANK162" s="1354"/>
      <c r="ANL162" s="1354"/>
      <c r="ANM162" s="1354"/>
      <c r="ANN162" s="1354"/>
      <c r="ANO162" s="1354"/>
      <c r="ANP162" s="1354"/>
      <c r="ANQ162" s="1354"/>
      <c r="ANR162" s="1354"/>
      <c r="ANS162" s="1354"/>
      <c r="ANT162" s="1354"/>
      <c r="ANU162" s="1354"/>
      <c r="ANV162" s="1354"/>
      <c r="ANW162" s="1354"/>
      <c r="ANX162" s="1354"/>
      <c r="ANY162" s="1354"/>
      <c r="ANZ162" s="1354"/>
      <c r="AOA162" s="1354"/>
      <c r="AOB162" s="1354"/>
      <c r="AOC162" s="1354"/>
      <c r="AOD162" s="1354"/>
      <c r="AOE162" s="1354"/>
      <c r="AOF162" s="1354"/>
      <c r="AOG162" s="1354"/>
      <c r="AOH162" s="1354"/>
      <c r="AOI162" s="1354"/>
      <c r="AOJ162" s="1354"/>
      <c r="AOK162" s="1354"/>
      <c r="AOL162" s="1354"/>
      <c r="AOM162" s="1354"/>
      <c r="AON162" s="1354"/>
      <c r="AOO162" s="1354"/>
      <c r="AOP162" s="1354"/>
      <c r="AOQ162" s="1354"/>
      <c r="AOR162" s="1354"/>
      <c r="AOS162" s="1354"/>
      <c r="AOT162" s="1354"/>
      <c r="AOU162" s="1354"/>
      <c r="AOV162" s="1354"/>
      <c r="AOW162" s="1354"/>
      <c r="AOX162" s="1354"/>
      <c r="AOY162" s="1354"/>
      <c r="AOZ162" s="1354"/>
      <c r="APA162" s="1354"/>
      <c r="APB162" s="1354"/>
      <c r="APC162" s="1354"/>
      <c r="APD162" s="1354"/>
      <c r="APE162" s="1354"/>
      <c r="APF162" s="1354"/>
      <c r="APG162" s="1354"/>
      <c r="APH162" s="1354"/>
      <c r="API162" s="1354"/>
      <c r="APJ162" s="1354"/>
      <c r="APK162" s="1354"/>
      <c r="APL162" s="1354"/>
      <c r="APM162" s="1354"/>
      <c r="APN162" s="1354"/>
      <c r="APO162" s="1354"/>
      <c r="APP162" s="1354"/>
      <c r="APQ162" s="1354"/>
      <c r="APR162" s="1354"/>
      <c r="APS162" s="1354"/>
      <c r="APT162" s="1354"/>
      <c r="APU162" s="1354"/>
      <c r="APV162" s="1354"/>
      <c r="APW162" s="1354"/>
      <c r="APX162" s="1354"/>
      <c r="APY162" s="1354"/>
      <c r="APZ162" s="1354"/>
      <c r="AQA162" s="1354"/>
      <c r="AQB162" s="1354"/>
      <c r="AQC162" s="1354"/>
      <c r="AQD162" s="1354"/>
      <c r="AQE162" s="1354"/>
      <c r="AQF162" s="1354"/>
      <c r="AQG162" s="1354"/>
      <c r="AQH162" s="1354"/>
      <c r="AQI162" s="1354"/>
      <c r="AQJ162" s="1354"/>
      <c r="AQK162" s="1354"/>
      <c r="AQL162" s="1354"/>
      <c r="AQM162" s="1354"/>
      <c r="AQN162" s="1354"/>
      <c r="AQO162" s="1354"/>
      <c r="AQP162" s="1354"/>
      <c r="AQQ162" s="1354"/>
      <c r="AQR162" s="1354"/>
      <c r="AQS162" s="1354"/>
      <c r="AQT162" s="1354"/>
      <c r="AQU162" s="1354"/>
      <c r="AQV162" s="1354"/>
      <c r="AQW162" s="1354"/>
      <c r="AQX162" s="1354"/>
      <c r="AQY162" s="1354"/>
      <c r="AQZ162" s="1354"/>
      <c r="ARA162" s="1354"/>
      <c r="ARB162" s="1354"/>
      <c r="ARC162" s="1354"/>
      <c r="ARD162" s="1354"/>
      <c r="ARE162" s="1354"/>
      <c r="ARF162" s="1354"/>
      <c r="ARG162" s="1354"/>
      <c r="ARH162" s="1354"/>
      <c r="ARI162" s="1354"/>
      <c r="ARJ162" s="1354"/>
      <c r="ARK162" s="1354"/>
      <c r="ARL162" s="1354"/>
      <c r="ARM162" s="1354"/>
      <c r="ARN162" s="1354"/>
      <c r="ARO162" s="1354"/>
      <c r="ARP162" s="1354"/>
      <c r="ARQ162" s="1354"/>
      <c r="ARR162" s="1354"/>
      <c r="ARS162" s="1354"/>
      <c r="ART162" s="1354"/>
      <c r="ARU162" s="1354"/>
      <c r="ARV162" s="1354"/>
      <c r="ARW162" s="1354"/>
      <c r="ARX162" s="1354"/>
      <c r="ARY162" s="1354"/>
      <c r="ARZ162" s="1354"/>
      <c r="ASA162" s="1354"/>
      <c r="ASB162" s="1354"/>
      <c r="ASC162" s="1354"/>
      <c r="ASD162" s="1354"/>
      <c r="ASE162" s="1354"/>
      <c r="ASF162" s="1354"/>
      <c r="ASG162" s="1354"/>
      <c r="ASH162" s="1354"/>
      <c r="ASI162" s="1354"/>
      <c r="ASJ162" s="1354"/>
      <c r="ASK162" s="1354"/>
      <c r="ASL162" s="1354"/>
      <c r="ASM162" s="1354"/>
      <c r="ASN162" s="1354"/>
      <c r="ASO162" s="1354"/>
      <c r="ASP162" s="1354"/>
      <c r="ASQ162" s="1354"/>
      <c r="ASR162" s="1354"/>
      <c r="ASS162" s="1354"/>
      <c r="AST162" s="1354"/>
      <c r="ASU162" s="1354"/>
      <c r="ASV162" s="1354"/>
      <c r="ASW162" s="1354"/>
      <c r="ASX162" s="1354"/>
      <c r="ASY162" s="1354"/>
      <c r="ASZ162" s="1354"/>
      <c r="ATA162" s="1354"/>
      <c r="ATB162" s="1354"/>
      <c r="ATC162" s="1354"/>
      <c r="ATD162" s="1354"/>
      <c r="ATE162" s="1354"/>
      <c r="ATF162" s="1354"/>
      <c r="ATG162" s="1354"/>
      <c r="ATH162" s="1354"/>
      <c r="ATI162" s="1354"/>
      <c r="ATJ162" s="1354"/>
      <c r="ATK162" s="1354"/>
      <c r="ATL162" s="1354"/>
      <c r="ATM162" s="1354"/>
      <c r="ATN162" s="1354"/>
      <c r="ATO162" s="1354"/>
      <c r="ATP162" s="1354"/>
      <c r="ATQ162" s="1354"/>
      <c r="ATR162" s="1354"/>
      <c r="ATS162" s="1354"/>
      <c r="ATT162" s="1354"/>
      <c r="ATU162" s="1354"/>
      <c r="ATV162" s="1354"/>
      <c r="ATW162" s="1354"/>
      <c r="ATX162" s="1354"/>
      <c r="ATY162" s="1354"/>
      <c r="ATZ162" s="1354"/>
      <c r="AUA162" s="1354"/>
      <c r="AUB162" s="1354"/>
      <c r="AUC162" s="1354"/>
      <c r="AUD162" s="1354"/>
      <c r="AUE162" s="1354"/>
      <c r="AUF162" s="1354"/>
      <c r="AUG162" s="1354"/>
      <c r="AUH162" s="1354"/>
      <c r="AUI162" s="1354"/>
      <c r="AUJ162" s="1354"/>
      <c r="AUK162" s="1354"/>
      <c r="AUL162" s="1354"/>
      <c r="AUM162" s="1354"/>
      <c r="AUN162" s="1354"/>
      <c r="AUO162" s="1354"/>
      <c r="AUP162" s="1354"/>
      <c r="AUQ162" s="1354"/>
      <c r="AUR162" s="1354"/>
      <c r="AUS162" s="1354"/>
      <c r="AUT162" s="1354"/>
      <c r="AUU162" s="1354"/>
      <c r="AUV162" s="1354"/>
      <c r="AUW162" s="1354"/>
      <c r="AUX162" s="1354"/>
      <c r="AUY162" s="1354"/>
      <c r="AUZ162" s="1354"/>
      <c r="AVA162" s="1354"/>
      <c r="AVB162" s="1354"/>
      <c r="AVC162" s="1354"/>
      <c r="AVD162" s="1354"/>
      <c r="AVE162" s="1354"/>
      <c r="AVF162" s="1354"/>
      <c r="AVG162" s="1354"/>
      <c r="AVH162" s="1354"/>
      <c r="AVI162" s="1354"/>
      <c r="AVJ162" s="1354"/>
      <c r="AVK162" s="1354"/>
      <c r="AVL162" s="1354"/>
      <c r="AVM162" s="1354"/>
      <c r="AVN162" s="1354"/>
      <c r="AVO162" s="1354"/>
      <c r="AVP162" s="1354"/>
      <c r="AVQ162" s="1354"/>
      <c r="AVR162" s="1354"/>
      <c r="AVS162" s="1354"/>
      <c r="AVT162" s="1354"/>
      <c r="AVU162" s="1354"/>
      <c r="AVV162" s="1354"/>
      <c r="AVW162" s="1354"/>
      <c r="AVX162" s="1354"/>
      <c r="AVY162" s="1354"/>
      <c r="AVZ162" s="1354"/>
      <c r="AWA162" s="1354"/>
      <c r="AWB162" s="1354"/>
      <c r="AWC162" s="1354"/>
      <c r="AWD162" s="1354"/>
      <c r="AWE162" s="1354"/>
      <c r="AWF162" s="1354"/>
      <c r="AWG162" s="1354"/>
      <c r="AWH162" s="1354"/>
      <c r="AWI162" s="1354"/>
      <c r="AWJ162" s="1354"/>
      <c r="AWK162" s="1354"/>
      <c r="AWL162" s="1354"/>
      <c r="AWM162" s="1354"/>
      <c r="AWN162" s="1354"/>
      <c r="AWO162" s="1354"/>
      <c r="AWP162" s="1354"/>
      <c r="AWQ162" s="1354"/>
      <c r="AWR162" s="1354"/>
      <c r="AWS162" s="1354"/>
      <c r="AWT162" s="1354"/>
      <c r="AWU162" s="1354"/>
      <c r="AWV162" s="1354"/>
      <c r="AWW162" s="1354"/>
      <c r="AWX162" s="1354"/>
      <c r="AWY162" s="1354"/>
      <c r="AWZ162" s="1354"/>
      <c r="AXA162" s="1354"/>
      <c r="AXB162" s="1354"/>
      <c r="AXC162" s="1354"/>
      <c r="AXD162" s="1354"/>
      <c r="AXE162" s="1354"/>
      <c r="AXF162" s="1354"/>
      <c r="AXG162" s="1354"/>
      <c r="AXH162" s="1354"/>
      <c r="AXI162" s="1354"/>
      <c r="AXJ162" s="1354"/>
      <c r="AXK162" s="1354"/>
      <c r="AXL162" s="1354"/>
      <c r="AXM162" s="1354"/>
      <c r="AXN162" s="1354"/>
      <c r="AXO162" s="1354"/>
      <c r="AXP162" s="1354"/>
      <c r="AXQ162" s="1354"/>
      <c r="AXR162" s="1354"/>
      <c r="AXS162" s="1354"/>
      <c r="AXT162" s="1354"/>
      <c r="AXU162" s="1354"/>
      <c r="AXV162" s="1354"/>
      <c r="AXW162" s="1354"/>
      <c r="AXX162" s="1354"/>
      <c r="AXY162" s="1354"/>
      <c r="AXZ162" s="1354"/>
      <c r="AYA162" s="1354"/>
      <c r="AYB162" s="1354"/>
      <c r="AYC162" s="1354"/>
      <c r="AYD162" s="1354"/>
      <c r="AYE162" s="1354"/>
      <c r="AYF162" s="1354"/>
      <c r="AYG162" s="1354"/>
      <c r="AYH162" s="1354"/>
      <c r="AYI162" s="1354"/>
      <c r="AYJ162" s="1354"/>
      <c r="AYK162" s="1354"/>
      <c r="AYL162" s="1354"/>
      <c r="AYM162" s="1354"/>
      <c r="AYN162" s="1354"/>
      <c r="AYO162" s="1354"/>
      <c r="AYP162" s="1354"/>
      <c r="AYQ162" s="1354"/>
      <c r="AYR162" s="1354"/>
      <c r="AYS162" s="1354"/>
      <c r="AYT162" s="1354"/>
      <c r="AYU162" s="1354"/>
      <c r="AYV162" s="1354"/>
      <c r="AYW162" s="1354"/>
      <c r="AYX162" s="1354"/>
      <c r="AYY162" s="1354"/>
      <c r="AYZ162" s="1354"/>
      <c r="AZA162" s="1354"/>
      <c r="AZB162" s="1354"/>
      <c r="AZC162" s="1354"/>
      <c r="AZD162" s="1354"/>
      <c r="AZE162" s="1354"/>
      <c r="AZF162" s="1354"/>
      <c r="AZG162" s="1354"/>
      <c r="AZH162" s="1354"/>
      <c r="AZI162" s="1354"/>
      <c r="AZJ162" s="1354"/>
      <c r="AZK162" s="1354"/>
      <c r="AZL162" s="1354"/>
      <c r="AZM162" s="1354"/>
      <c r="AZN162" s="1354"/>
      <c r="AZO162" s="1354"/>
      <c r="AZP162" s="1354"/>
      <c r="AZQ162" s="1354"/>
      <c r="AZR162" s="1354"/>
      <c r="AZS162" s="1354"/>
      <c r="AZT162" s="1354"/>
      <c r="AZU162" s="1354"/>
      <c r="AZV162" s="1354"/>
      <c r="AZW162" s="1354"/>
      <c r="AZX162" s="1354"/>
      <c r="AZY162" s="1354"/>
      <c r="AZZ162" s="1354"/>
      <c r="BAA162" s="1354"/>
      <c r="BAB162" s="1354"/>
      <c r="BAC162" s="1354"/>
      <c r="BAD162" s="1354"/>
      <c r="BAE162" s="1354"/>
      <c r="BAF162" s="1354"/>
      <c r="BAG162" s="1354"/>
      <c r="BAH162" s="1354"/>
      <c r="BAI162" s="1354"/>
      <c r="BAJ162" s="1354"/>
      <c r="BAK162" s="1354"/>
      <c r="BAL162" s="1354"/>
      <c r="BAM162" s="1354"/>
      <c r="BAN162" s="1354"/>
      <c r="BAO162" s="1354"/>
      <c r="BAP162" s="1354"/>
      <c r="BAQ162" s="1354"/>
      <c r="BAR162" s="1354"/>
      <c r="BAS162" s="1354"/>
      <c r="BAT162" s="1354"/>
      <c r="BAU162" s="1354"/>
      <c r="BAV162" s="1354"/>
      <c r="BAW162" s="1354"/>
      <c r="BAX162" s="1354"/>
      <c r="BAY162" s="1354"/>
      <c r="BAZ162" s="1354"/>
      <c r="BBA162" s="1354"/>
      <c r="BBB162" s="1354"/>
      <c r="BBC162" s="1354"/>
      <c r="BBD162" s="1354"/>
      <c r="BBE162" s="1354"/>
      <c r="BBF162" s="1354"/>
      <c r="BBG162" s="1354"/>
      <c r="BBH162" s="1354"/>
      <c r="BBI162" s="1354"/>
      <c r="BBJ162" s="1354"/>
      <c r="BBK162" s="1354"/>
      <c r="BBL162" s="1354"/>
      <c r="BBM162" s="1354"/>
      <c r="BBN162" s="1354"/>
      <c r="BBO162" s="1354"/>
      <c r="BBP162" s="1354"/>
      <c r="BBQ162" s="1354"/>
      <c r="BBR162" s="1354"/>
      <c r="BBS162" s="1354"/>
      <c r="BBT162" s="1354"/>
      <c r="BBU162" s="1354"/>
      <c r="BBV162" s="1354"/>
      <c r="BBW162" s="1354"/>
      <c r="BBX162" s="1354"/>
      <c r="BBY162" s="1354"/>
      <c r="BBZ162" s="1354"/>
      <c r="BCA162" s="1354"/>
      <c r="BCB162" s="1354"/>
      <c r="BCC162" s="1354"/>
      <c r="BCD162" s="1354"/>
      <c r="BCE162" s="1354"/>
      <c r="BCF162" s="1354"/>
      <c r="BCG162" s="1354"/>
      <c r="BCH162" s="1354"/>
      <c r="BCI162" s="1354"/>
      <c r="BCJ162" s="1354"/>
      <c r="BCK162" s="1354"/>
      <c r="BCL162" s="1354"/>
      <c r="BCM162" s="1354"/>
      <c r="BCN162" s="1354"/>
      <c r="BCO162" s="1354"/>
      <c r="BCP162" s="1354"/>
      <c r="BCQ162" s="1354"/>
      <c r="BCR162" s="1354"/>
      <c r="BCS162" s="1354"/>
      <c r="BCT162" s="1354"/>
      <c r="BCU162" s="1354"/>
      <c r="BCV162" s="1354"/>
      <c r="BCW162" s="1354"/>
      <c r="BCX162" s="1354"/>
      <c r="BCY162" s="1354"/>
      <c r="BCZ162" s="1354"/>
      <c r="BDA162" s="1354"/>
      <c r="BDB162" s="1354"/>
      <c r="BDC162" s="1354"/>
      <c r="BDD162" s="1354"/>
      <c r="BDE162" s="1354"/>
      <c r="BDF162" s="1354"/>
      <c r="BDG162" s="1354"/>
      <c r="BDH162" s="1354"/>
      <c r="BDI162" s="1354"/>
      <c r="BDJ162" s="1354"/>
      <c r="BDK162" s="1354"/>
      <c r="BDL162" s="1354"/>
      <c r="BDM162" s="1354"/>
      <c r="BDN162" s="1354"/>
      <c r="BDO162" s="1354"/>
      <c r="BDP162" s="1354"/>
      <c r="BDQ162" s="1354"/>
      <c r="BDR162" s="1354"/>
      <c r="BDS162" s="1354"/>
      <c r="BDT162" s="1354"/>
      <c r="BDU162" s="1354"/>
      <c r="BDV162" s="1354"/>
      <c r="BDW162" s="1354"/>
      <c r="BDX162" s="1354"/>
      <c r="BDY162" s="1354"/>
      <c r="BDZ162" s="1354"/>
      <c r="BEA162" s="1354"/>
      <c r="BEB162" s="1354"/>
      <c r="BEC162" s="1354"/>
      <c r="BED162" s="1354"/>
      <c r="BEE162" s="1354"/>
      <c r="BEF162" s="1354"/>
      <c r="BEG162" s="1354"/>
      <c r="BEH162" s="1354"/>
      <c r="BEI162" s="1354"/>
      <c r="BEJ162" s="1354"/>
      <c r="BEK162" s="1354"/>
      <c r="BEL162" s="1354"/>
      <c r="BEM162" s="1354"/>
      <c r="BEN162" s="1354"/>
      <c r="BEO162" s="1354"/>
      <c r="BEP162" s="1354"/>
      <c r="BEQ162" s="1354"/>
      <c r="BER162" s="1354"/>
      <c r="BES162" s="1354"/>
      <c r="BET162" s="1354"/>
      <c r="BEU162" s="1354"/>
      <c r="BEV162" s="1354"/>
      <c r="BEW162" s="1354"/>
      <c r="BEX162" s="1354"/>
      <c r="BEY162" s="1354"/>
      <c r="BEZ162" s="1354"/>
      <c r="BFA162" s="1354"/>
      <c r="BFB162" s="1354"/>
      <c r="BFC162" s="1354"/>
      <c r="BFD162" s="1354"/>
      <c r="BFE162" s="1354"/>
      <c r="BFF162" s="1354"/>
      <c r="BFG162" s="1354"/>
      <c r="BFH162" s="1354"/>
      <c r="BFI162" s="1354"/>
      <c r="BFJ162" s="1354"/>
      <c r="BFK162" s="1354"/>
      <c r="BFL162" s="1354"/>
      <c r="BFM162" s="1354"/>
      <c r="BFN162" s="1354"/>
      <c r="BFO162" s="1354"/>
      <c r="BFP162" s="1354"/>
      <c r="BFQ162" s="1354"/>
      <c r="BFR162" s="1354"/>
      <c r="BFS162" s="1354"/>
      <c r="BFT162" s="1354"/>
      <c r="BFU162" s="1354"/>
      <c r="BFV162" s="1354"/>
      <c r="BFW162" s="1354"/>
      <c r="BFX162" s="1354"/>
      <c r="BFY162" s="1354"/>
      <c r="BFZ162" s="1354"/>
      <c r="BGA162" s="1354"/>
      <c r="BGB162" s="1354"/>
      <c r="BGC162" s="1354"/>
      <c r="BGD162" s="1354"/>
      <c r="BGE162" s="1354"/>
      <c r="BGF162" s="1354"/>
      <c r="BGG162" s="1354"/>
      <c r="BGH162" s="1354"/>
      <c r="BGI162" s="1354"/>
      <c r="BGJ162" s="1354"/>
      <c r="BGK162" s="1354"/>
      <c r="BGL162" s="1354"/>
      <c r="BGM162" s="1354"/>
      <c r="BGN162" s="1354"/>
      <c r="BGO162" s="1354"/>
      <c r="BGP162" s="1354"/>
      <c r="BGQ162" s="1354"/>
      <c r="BGR162" s="1354"/>
      <c r="BGS162" s="1354"/>
      <c r="BGT162" s="1354"/>
      <c r="BGU162" s="1354"/>
      <c r="BGV162" s="1354"/>
      <c r="BGW162" s="1354"/>
      <c r="BGX162" s="1354"/>
      <c r="BGY162" s="1354"/>
      <c r="BGZ162" s="1354"/>
      <c r="BHA162" s="1354"/>
      <c r="BHB162" s="1354"/>
      <c r="BHC162" s="1354"/>
      <c r="BHD162" s="1354"/>
      <c r="BHE162" s="1354"/>
      <c r="BHF162" s="1354"/>
      <c r="BHG162" s="1354"/>
      <c r="BHH162" s="1354"/>
      <c r="BHI162" s="1354"/>
      <c r="BHJ162" s="1354"/>
      <c r="BHK162" s="1354"/>
      <c r="BHL162" s="1354"/>
      <c r="BHM162" s="1354"/>
      <c r="BHN162" s="1354"/>
      <c r="BHO162" s="1354"/>
      <c r="BHP162" s="1354"/>
      <c r="BHQ162" s="1354"/>
      <c r="BHR162" s="1354"/>
      <c r="BHS162" s="1354"/>
      <c r="BHT162" s="1354"/>
      <c r="BHU162" s="1354"/>
      <c r="BHV162" s="1354"/>
      <c r="BHW162" s="1354"/>
      <c r="BHX162" s="1354"/>
      <c r="BHY162" s="1354"/>
      <c r="BHZ162" s="1354"/>
      <c r="BIA162" s="1354"/>
      <c r="BIB162" s="1354"/>
      <c r="BIC162" s="1354"/>
      <c r="BID162" s="1354"/>
      <c r="BIE162" s="1354"/>
      <c r="BIF162" s="1354"/>
      <c r="BIG162" s="1354"/>
      <c r="BIH162" s="1354"/>
      <c r="BII162" s="1354"/>
      <c r="BIJ162" s="1354"/>
      <c r="BIK162" s="1354"/>
      <c r="BIL162" s="1354"/>
      <c r="BIM162" s="1354"/>
      <c r="BIN162" s="1354"/>
      <c r="BIO162" s="1354"/>
      <c r="BIP162" s="1354"/>
      <c r="BIQ162" s="1354"/>
      <c r="BIR162" s="1354"/>
      <c r="BIS162" s="1354"/>
      <c r="BIT162" s="1354"/>
      <c r="BIU162" s="1354"/>
      <c r="BIV162" s="1354"/>
      <c r="BIW162" s="1354"/>
      <c r="BIX162" s="1354"/>
      <c r="BIY162" s="1354"/>
      <c r="BIZ162" s="1354"/>
      <c r="BJA162" s="1354"/>
      <c r="BJB162" s="1354"/>
      <c r="BJC162" s="1354"/>
      <c r="BJD162" s="1354"/>
      <c r="BJE162" s="1354"/>
      <c r="BJF162" s="1354"/>
      <c r="BJG162" s="1354"/>
      <c r="BJH162" s="1354"/>
      <c r="BJI162" s="1354"/>
      <c r="BJJ162" s="1354"/>
      <c r="BJK162" s="1354"/>
      <c r="BJL162" s="1354"/>
      <c r="BJM162" s="1354"/>
      <c r="BJN162" s="1354"/>
      <c r="BJO162" s="1354"/>
      <c r="BJP162" s="1354"/>
      <c r="BJQ162" s="1354"/>
      <c r="BJR162" s="1354"/>
      <c r="BJS162" s="1354"/>
      <c r="BJT162" s="1354"/>
      <c r="BJU162" s="1354"/>
      <c r="BJV162" s="1354"/>
      <c r="BJW162" s="1354"/>
      <c r="BJX162" s="1354"/>
      <c r="BJY162" s="1354"/>
      <c r="BJZ162" s="1354"/>
      <c r="BKA162" s="1354"/>
      <c r="BKB162" s="1354"/>
      <c r="BKC162" s="1354"/>
      <c r="BKD162" s="1354"/>
      <c r="BKE162" s="1354"/>
      <c r="BKF162" s="1354"/>
      <c r="BKG162" s="1354"/>
      <c r="BKH162" s="1354"/>
      <c r="BKI162" s="1354"/>
      <c r="BKJ162" s="1354"/>
      <c r="BKK162" s="1354"/>
      <c r="BKL162" s="1354"/>
      <c r="BKM162" s="1354"/>
      <c r="BKN162" s="1354"/>
      <c r="BKO162" s="1354"/>
      <c r="BKP162" s="1354"/>
      <c r="BKQ162" s="1354"/>
      <c r="BKR162" s="1354"/>
      <c r="BKS162" s="1354"/>
      <c r="BKT162" s="1354"/>
      <c r="BKU162" s="1354"/>
      <c r="BKV162" s="1354"/>
      <c r="BKW162" s="1354"/>
      <c r="BKX162" s="1354"/>
      <c r="BKY162" s="1354"/>
      <c r="BKZ162" s="1354"/>
      <c r="BLA162" s="1354"/>
      <c r="BLB162" s="1354"/>
      <c r="BLC162" s="1354"/>
      <c r="BLD162" s="1354"/>
      <c r="BLE162" s="1354"/>
      <c r="BLF162" s="1354"/>
      <c r="BLG162" s="1354"/>
      <c r="BLH162" s="1354"/>
      <c r="BLI162" s="1354"/>
      <c r="BLJ162" s="1354"/>
      <c r="BLK162" s="1354"/>
      <c r="BLL162" s="1354"/>
      <c r="BLM162" s="1354"/>
      <c r="BLN162" s="1354"/>
      <c r="BLO162" s="1354"/>
      <c r="BLP162" s="1354"/>
      <c r="BLQ162" s="1354"/>
      <c r="BLR162" s="1354"/>
      <c r="BLS162" s="1354"/>
      <c r="BLT162" s="1354"/>
      <c r="BLU162" s="1354"/>
      <c r="BLV162" s="1354"/>
      <c r="BLW162" s="1354"/>
      <c r="BLX162" s="1354"/>
      <c r="BLY162" s="1354"/>
      <c r="BLZ162" s="1354"/>
      <c r="BMA162" s="1354"/>
      <c r="BMB162" s="1354"/>
      <c r="BMC162" s="1354"/>
      <c r="BMD162" s="1354"/>
      <c r="BME162" s="1354"/>
      <c r="BMF162" s="1354"/>
      <c r="BMG162" s="1354"/>
      <c r="BMH162" s="1354"/>
      <c r="BMI162" s="1354"/>
      <c r="BMJ162" s="1354"/>
      <c r="BMK162" s="1354"/>
      <c r="BML162" s="1354"/>
      <c r="BMM162" s="1354"/>
      <c r="BMN162" s="1354"/>
      <c r="BMO162" s="1354"/>
      <c r="BMP162" s="1354"/>
      <c r="BMQ162" s="1354"/>
      <c r="BMR162" s="1354"/>
      <c r="BMS162" s="1354"/>
      <c r="BMT162" s="1354"/>
      <c r="BMU162" s="1354"/>
      <c r="BMV162" s="1354"/>
      <c r="BMW162" s="1354"/>
      <c r="BMX162" s="1354"/>
      <c r="BMY162" s="1354"/>
      <c r="BMZ162" s="1354"/>
      <c r="BNA162" s="1354"/>
      <c r="BNB162" s="1354"/>
      <c r="BNC162" s="1354"/>
      <c r="BND162" s="1354"/>
      <c r="BNE162" s="1354"/>
      <c r="BNF162" s="1354"/>
      <c r="BNG162" s="1354"/>
      <c r="BNH162" s="1354"/>
      <c r="BNI162" s="1354"/>
      <c r="BNJ162" s="1354"/>
      <c r="BNK162" s="1354"/>
      <c r="BNL162" s="1354"/>
      <c r="BNM162" s="1354"/>
      <c r="BNN162" s="1354"/>
      <c r="BNO162" s="1354"/>
      <c r="BNP162" s="1354"/>
      <c r="BNQ162" s="1354"/>
      <c r="BNR162" s="1354"/>
      <c r="BNS162" s="1354"/>
      <c r="BNT162" s="1354"/>
      <c r="BNU162" s="1354"/>
      <c r="BNV162" s="1354"/>
      <c r="BNW162" s="1354"/>
      <c r="BNX162" s="1354"/>
      <c r="BNY162" s="1354"/>
      <c r="BNZ162" s="1354"/>
      <c r="BOA162" s="1354"/>
      <c r="BOB162" s="1354"/>
      <c r="BOC162" s="1354"/>
      <c r="BOD162" s="1354"/>
      <c r="BOE162" s="1354"/>
      <c r="BOF162" s="1354"/>
      <c r="BOG162" s="1354"/>
      <c r="BOH162" s="1354"/>
      <c r="BOI162" s="1354"/>
      <c r="BOJ162" s="1354"/>
      <c r="BOK162" s="1354"/>
      <c r="BOL162" s="1354"/>
      <c r="BOM162" s="1354"/>
      <c r="BON162" s="1354"/>
      <c r="BOO162" s="1354"/>
      <c r="BOP162" s="1354"/>
      <c r="BOQ162" s="1354"/>
      <c r="BOR162" s="1354"/>
      <c r="BOS162" s="1354"/>
      <c r="BOT162" s="1354"/>
      <c r="BOU162" s="1354"/>
      <c r="BOV162" s="1354"/>
      <c r="BOW162" s="1354"/>
      <c r="BOX162" s="1354"/>
      <c r="BOY162" s="1354"/>
      <c r="BOZ162" s="1354"/>
      <c r="BPA162" s="1354"/>
      <c r="BPB162" s="1354"/>
      <c r="BPC162" s="1354"/>
      <c r="BPD162" s="1354"/>
      <c r="BPE162" s="1354"/>
      <c r="BPF162" s="1354"/>
      <c r="BPG162" s="1354"/>
      <c r="BPH162" s="1354"/>
      <c r="BPI162" s="1354"/>
      <c r="BPJ162" s="1354"/>
      <c r="BPK162" s="1354"/>
      <c r="BPL162" s="1354"/>
      <c r="BPM162" s="1354"/>
      <c r="BPN162" s="1354"/>
      <c r="BPO162" s="1354"/>
      <c r="BPP162" s="1354"/>
      <c r="BPQ162" s="1354"/>
      <c r="BPR162" s="1354"/>
      <c r="BPS162" s="1354"/>
      <c r="BPT162" s="1354"/>
      <c r="BPU162" s="1354"/>
      <c r="BPV162" s="1354"/>
      <c r="BPW162" s="1354"/>
      <c r="BPX162" s="1354"/>
      <c r="BPY162" s="1354"/>
      <c r="BPZ162" s="1354"/>
      <c r="BQA162" s="1354"/>
      <c r="BQB162" s="1354"/>
      <c r="BQC162" s="1354"/>
      <c r="BQD162" s="1354"/>
      <c r="BQE162" s="1354"/>
      <c r="BQF162" s="1354"/>
      <c r="BQG162" s="1354"/>
      <c r="BQH162" s="1354"/>
      <c r="BQI162" s="1354"/>
      <c r="BQJ162" s="1354"/>
      <c r="BQK162" s="1354"/>
      <c r="BQL162" s="1354"/>
      <c r="BQM162" s="1354"/>
      <c r="BQN162" s="1354"/>
      <c r="BQO162" s="1354"/>
      <c r="BQP162" s="1354"/>
      <c r="BQQ162" s="1354"/>
      <c r="BQR162" s="1354"/>
      <c r="BQS162" s="1354"/>
      <c r="BQT162" s="1354"/>
      <c r="BQU162" s="1354"/>
      <c r="BQV162" s="1354"/>
      <c r="BQW162" s="1354"/>
      <c r="BQX162" s="1354"/>
      <c r="BQY162" s="1354"/>
      <c r="BQZ162" s="1354"/>
      <c r="BRA162" s="1354"/>
      <c r="BRB162" s="1354"/>
      <c r="BRC162" s="1354"/>
      <c r="BRD162" s="1354"/>
      <c r="BRE162" s="1354"/>
      <c r="BRF162" s="1354"/>
      <c r="BRG162" s="1354"/>
      <c r="BRH162" s="1354"/>
      <c r="BRI162" s="1354"/>
      <c r="BRJ162" s="1354"/>
      <c r="BRK162" s="1354"/>
      <c r="BRL162" s="1354"/>
      <c r="BRM162" s="1354"/>
      <c r="BRN162" s="1354"/>
      <c r="BRO162" s="1354"/>
      <c r="BRP162" s="1354"/>
      <c r="BRQ162" s="1354"/>
      <c r="BRR162" s="1354"/>
      <c r="BRS162" s="1354"/>
      <c r="BRT162" s="1354"/>
      <c r="BRU162" s="1354"/>
      <c r="BRV162" s="1354"/>
      <c r="BRW162" s="1354"/>
      <c r="BRX162" s="1354"/>
      <c r="BRY162" s="1354"/>
      <c r="BRZ162" s="1354"/>
      <c r="BSA162" s="1354"/>
      <c r="BSB162" s="1354"/>
      <c r="BSC162" s="1354"/>
      <c r="BSD162" s="1354"/>
      <c r="BSE162" s="1354"/>
      <c r="BSF162" s="1354"/>
      <c r="BSG162" s="1354"/>
      <c r="BSH162" s="1354"/>
      <c r="BSI162" s="1354"/>
      <c r="BSJ162" s="1354"/>
      <c r="BSK162" s="1354"/>
      <c r="BSL162" s="1354"/>
      <c r="BSM162" s="1354"/>
      <c r="BSN162" s="1354"/>
      <c r="BSO162" s="1354"/>
      <c r="BSP162" s="1354"/>
      <c r="BSQ162" s="1354"/>
      <c r="BSR162" s="1354"/>
      <c r="BSS162" s="1354"/>
      <c r="BST162" s="1354"/>
      <c r="BSU162" s="1354"/>
      <c r="BSV162" s="1354"/>
      <c r="BSW162" s="1354"/>
      <c r="BSX162" s="1354"/>
      <c r="BSY162" s="1354"/>
      <c r="BSZ162" s="1354"/>
      <c r="BTA162" s="1354"/>
      <c r="BTB162" s="1354"/>
      <c r="BTC162" s="1354"/>
      <c r="BTD162" s="1354"/>
      <c r="BTE162" s="1354"/>
      <c r="BTF162" s="1354"/>
      <c r="BTG162" s="1354"/>
      <c r="BTH162" s="1354"/>
      <c r="BTI162" s="1354"/>
      <c r="BTJ162" s="1354"/>
      <c r="BTK162" s="1354"/>
      <c r="BTL162" s="1354"/>
      <c r="BTM162" s="1354"/>
      <c r="BTN162" s="1354"/>
      <c r="BTO162" s="1354"/>
      <c r="BTP162" s="1354"/>
      <c r="BTQ162" s="1354"/>
      <c r="BTR162" s="1354"/>
      <c r="BTS162" s="1354"/>
      <c r="BTT162" s="1354"/>
      <c r="BTU162" s="1354"/>
      <c r="BTV162" s="1354"/>
      <c r="BTW162" s="1354"/>
      <c r="BTX162" s="1354"/>
      <c r="BTY162" s="1354"/>
      <c r="BTZ162" s="1354"/>
      <c r="BUA162" s="1354"/>
      <c r="BUB162" s="1354"/>
      <c r="BUC162" s="1354"/>
      <c r="BUD162" s="1354"/>
      <c r="BUE162" s="1354"/>
      <c r="BUF162" s="1354"/>
      <c r="BUG162" s="1354"/>
      <c r="BUH162" s="1354"/>
      <c r="BUI162" s="1354"/>
      <c r="BUJ162" s="1354"/>
      <c r="BUK162" s="1354"/>
      <c r="BUL162" s="1354"/>
      <c r="BUM162" s="1354"/>
      <c r="BUN162" s="1354"/>
      <c r="BUO162" s="1354"/>
      <c r="BUP162" s="1354"/>
      <c r="BUQ162" s="1354"/>
      <c r="BUR162" s="1354"/>
      <c r="BUS162" s="1354"/>
      <c r="BUT162" s="1354"/>
      <c r="BUU162" s="1354"/>
      <c r="BUV162" s="1354"/>
      <c r="BUW162" s="1354"/>
      <c r="BUX162" s="1354"/>
      <c r="BUY162" s="1354"/>
      <c r="BUZ162" s="1354"/>
      <c r="BVA162" s="1354"/>
      <c r="BVB162" s="1354"/>
      <c r="BVC162" s="1354"/>
      <c r="BVD162" s="1354"/>
      <c r="BVE162" s="1354"/>
      <c r="BVF162" s="1354"/>
      <c r="BVG162" s="1354"/>
      <c r="BVH162" s="1354"/>
      <c r="BVI162" s="1354"/>
      <c r="BVJ162" s="1354"/>
      <c r="BVK162" s="1354"/>
      <c r="BVL162" s="1354"/>
      <c r="BVM162" s="1354"/>
      <c r="BVN162" s="1354"/>
      <c r="BVO162" s="1354"/>
      <c r="BVP162" s="1354"/>
      <c r="BVQ162" s="1354"/>
      <c r="BVR162" s="1354"/>
      <c r="BVS162" s="1354"/>
      <c r="BVT162" s="1354"/>
      <c r="BVU162" s="1354"/>
      <c r="BVV162" s="1354"/>
      <c r="BVW162" s="1354"/>
      <c r="BVX162" s="1354"/>
      <c r="BVY162" s="1354"/>
      <c r="BVZ162" s="1354"/>
      <c r="BWA162" s="1354"/>
      <c r="BWB162" s="1354"/>
      <c r="BWC162" s="1354"/>
      <c r="BWD162" s="1354"/>
      <c r="BWE162" s="1354"/>
      <c r="BWF162" s="1354"/>
      <c r="BWG162" s="1354"/>
      <c r="BWH162" s="1354"/>
      <c r="BWI162" s="1354"/>
      <c r="BWJ162" s="1354"/>
      <c r="BWK162" s="1354"/>
      <c r="BWL162" s="1354"/>
      <c r="BWM162" s="1354"/>
      <c r="BWN162" s="1354"/>
      <c r="BWO162" s="1354"/>
      <c r="BWP162" s="1354"/>
      <c r="BWQ162" s="1354"/>
      <c r="BWR162" s="1354"/>
      <c r="BWS162" s="1354"/>
      <c r="BWT162" s="1354"/>
      <c r="BWU162" s="1354"/>
      <c r="BWV162" s="1354"/>
      <c r="BWW162" s="1354"/>
      <c r="BWX162" s="1354"/>
      <c r="BWY162" s="1354"/>
      <c r="BWZ162" s="1354"/>
      <c r="BXA162" s="1354"/>
      <c r="BXB162" s="1354"/>
      <c r="BXC162" s="1354"/>
      <c r="BXD162" s="1354"/>
      <c r="BXE162" s="1354"/>
      <c r="BXF162" s="1354"/>
      <c r="BXG162" s="1354"/>
      <c r="BXH162" s="1354"/>
      <c r="BXI162" s="1354"/>
      <c r="BXJ162" s="1354"/>
      <c r="BXK162" s="1354"/>
      <c r="BXL162" s="1354"/>
      <c r="BXM162" s="1354"/>
      <c r="BXN162" s="1354"/>
      <c r="BXO162" s="1354"/>
      <c r="BXP162" s="1354"/>
      <c r="BXQ162" s="1354"/>
      <c r="BXR162" s="1354"/>
      <c r="BXS162" s="1354"/>
      <c r="BXT162" s="1354"/>
      <c r="BXU162" s="1354"/>
      <c r="BXV162" s="1354"/>
      <c r="BXW162" s="1354"/>
      <c r="BXX162" s="1354"/>
      <c r="BXY162" s="1354"/>
      <c r="BXZ162" s="1354"/>
      <c r="BYA162" s="1354"/>
      <c r="BYB162" s="1354"/>
      <c r="BYC162" s="1354"/>
      <c r="BYD162" s="1354"/>
      <c r="BYE162" s="1354"/>
      <c r="BYF162" s="1354"/>
      <c r="BYG162" s="1354"/>
      <c r="BYH162" s="1354"/>
      <c r="BYI162" s="1354"/>
      <c r="BYJ162" s="1354"/>
      <c r="BYK162" s="1354"/>
      <c r="BYL162" s="1354"/>
      <c r="BYM162" s="1354"/>
      <c r="BYN162" s="1354"/>
      <c r="BYO162" s="1354"/>
      <c r="BYP162" s="1354"/>
      <c r="BYQ162" s="1354"/>
      <c r="BYR162" s="1354"/>
      <c r="BYS162" s="1354"/>
      <c r="BYT162" s="1354"/>
      <c r="BYU162" s="1354"/>
      <c r="BYV162" s="1354"/>
      <c r="BYW162" s="1354"/>
      <c r="BYX162" s="1354"/>
      <c r="BYY162" s="1354"/>
      <c r="BYZ162" s="1354"/>
      <c r="BZA162" s="1354"/>
      <c r="BZB162" s="1354"/>
      <c r="BZC162" s="1354"/>
      <c r="BZD162" s="1354"/>
      <c r="BZE162" s="1354"/>
      <c r="BZF162" s="1354"/>
      <c r="BZG162" s="1354"/>
      <c r="BZH162" s="1354"/>
      <c r="BZI162" s="1354"/>
      <c r="BZJ162" s="1354"/>
      <c r="BZK162" s="1354"/>
      <c r="BZL162" s="1354"/>
      <c r="BZM162" s="1354"/>
      <c r="BZN162" s="1354"/>
      <c r="BZO162" s="1354"/>
      <c r="BZP162" s="1354"/>
      <c r="BZQ162" s="1354"/>
      <c r="BZR162" s="1354"/>
      <c r="BZS162" s="1354"/>
      <c r="BZT162" s="1354"/>
      <c r="BZU162" s="1354"/>
      <c r="BZV162" s="1354"/>
      <c r="BZW162" s="1354"/>
      <c r="BZX162" s="1354"/>
      <c r="BZY162" s="1354"/>
      <c r="BZZ162" s="1354"/>
      <c r="CAA162" s="1354"/>
      <c r="CAB162" s="1354"/>
      <c r="CAC162" s="1354"/>
      <c r="CAD162" s="1354"/>
      <c r="CAE162" s="1354"/>
      <c r="CAF162" s="1354"/>
      <c r="CAG162" s="1354"/>
      <c r="CAH162" s="1354"/>
      <c r="CAI162" s="1354"/>
      <c r="CAJ162" s="1354"/>
      <c r="CAK162" s="1354"/>
      <c r="CAL162" s="1354"/>
      <c r="CAM162" s="1354"/>
      <c r="CAN162" s="1354"/>
      <c r="CAO162" s="1354"/>
      <c r="CAP162" s="1354"/>
      <c r="CAQ162" s="1354"/>
      <c r="CAR162" s="1354"/>
      <c r="CAS162" s="1354"/>
      <c r="CAT162" s="1354"/>
      <c r="CAU162" s="1354"/>
      <c r="CAV162" s="1354"/>
      <c r="CAW162" s="1354"/>
      <c r="CAX162" s="1354"/>
      <c r="CAY162" s="1354"/>
      <c r="CAZ162" s="1354"/>
      <c r="CBA162" s="1354"/>
      <c r="CBB162" s="1354"/>
      <c r="CBC162" s="1354"/>
      <c r="CBD162" s="1354"/>
      <c r="CBE162" s="1354"/>
      <c r="CBF162" s="1354"/>
      <c r="CBG162" s="1354"/>
      <c r="CBH162" s="1354"/>
      <c r="CBI162" s="1354"/>
      <c r="CBJ162" s="1354"/>
      <c r="CBK162" s="1354"/>
      <c r="CBL162" s="1354"/>
      <c r="CBM162" s="1354"/>
      <c r="CBN162" s="1354"/>
      <c r="CBO162" s="1354"/>
      <c r="CBP162" s="1354"/>
      <c r="CBQ162" s="1354"/>
      <c r="CBR162" s="1354"/>
      <c r="CBS162" s="1354"/>
      <c r="CBT162" s="1354"/>
      <c r="CBU162" s="1354"/>
      <c r="CBV162" s="1354"/>
      <c r="CBW162" s="1354"/>
      <c r="CBX162" s="1354"/>
      <c r="CBY162" s="1354"/>
      <c r="CBZ162" s="1354"/>
      <c r="CCA162" s="1354"/>
      <c r="CCB162" s="1354"/>
      <c r="CCC162" s="1354"/>
      <c r="CCD162" s="1354"/>
      <c r="CCE162" s="1354"/>
      <c r="CCF162" s="1354"/>
      <c r="CCG162" s="1354"/>
      <c r="CCH162" s="1354"/>
      <c r="CCI162" s="1354"/>
      <c r="CCJ162" s="1354"/>
      <c r="CCK162" s="1354"/>
      <c r="CCL162" s="1354"/>
      <c r="CCM162" s="1354"/>
      <c r="CCN162" s="1354"/>
      <c r="CCO162" s="1354"/>
      <c r="CCP162" s="1354"/>
      <c r="CCQ162" s="1354"/>
      <c r="CCR162" s="1354"/>
      <c r="CCS162" s="1354"/>
      <c r="CCT162" s="1354"/>
      <c r="CCU162" s="1354"/>
      <c r="CCV162" s="1354"/>
      <c r="CCW162" s="1354"/>
      <c r="CCX162" s="1354"/>
      <c r="CCY162" s="1354"/>
      <c r="CCZ162" s="1354"/>
      <c r="CDA162" s="1354"/>
      <c r="CDB162" s="1354"/>
      <c r="CDC162" s="1354"/>
      <c r="CDD162" s="1354"/>
      <c r="CDE162" s="1354"/>
      <c r="CDF162" s="1354"/>
      <c r="CDG162" s="1354"/>
      <c r="CDH162" s="1354"/>
      <c r="CDI162" s="1354"/>
      <c r="CDJ162" s="1354"/>
      <c r="CDK162" s="1354"/>
      <c r="CDL162" s="1354"/>
      <c r="CDM162" s="1354"/>
      <c r="CDN162" s="1354"/>
      <c r="CDO162" s="1354"/>
      <c r="CDP162" s="1354"/>
      <c r="CDQ162" s="1354"/>
      <c r="CDR162" s="1354"/>
      <c r="CDS162" s="1354"/>
      <c r="CDT162" s="1354"/>
      <c r="CDU162" s="1354"/>
      <c r="CDV162" s="1354"/>
      <c r="CDW162" s="1354"/>
      <c r="CDX162" s="1354"/>
      <c r="CDY162" s="1354"/>
      <c r="CDZ162" s="1354"/>
      <c r="CEA162" s="1354"/>
      <c r="CEB162" s="1354"/>
      <c r="CEC162" s="1354"/>
      <c r="CED162" s="1354"/>
      <c r="CEE162" s="1354"/>
      <c r="CEF162" s="1354"/>
      <c r="CEG162" s="1354"/>
      <c r="CEH162" s="1354"/>
      <c r="CEI162" s="1354"/>
      <c r="CEJ162" s="1354"/>
      <c r="CEK162" s="1354"/>
      <c r="CEL162" s="1354"/>
      <c r="CEM162" s="1354"/>
      <c r="CEN162" s="1354"/>
      <c r="CEO162" s="1354"/>
      <c r="CEP162" s="1354"/>
      <c r="CEQ162" s="1354"/>
      <c r="CER162" s="1354"/>
      <c r="CES162" s="1354"/>
      <c r="CET162" s="1354"/>
      <c r="CEU162" s="1354"/>
      <c r="CEV162" s="1354"/>
      <c r="CEW162" s="1354"/>
      <c r="CEX162" s="1354"/>
      <c r="CEY162" s="1354"/>
      <c r="CEZ162" s="1354"/>
      <c r="CFA162" s="1354"/>
      <c r="CFB162" s="1354"/>
      <c r="CFC162" s="1354"/>
      <c r="CFD162" s="1354"/>
      <c r="CFE162" s="1354"/>
      <c r="CFF162" s="1354"/>
      <c r="CFG162" s="1354"/>
      <c r="CFH162" s="1354"/>
      <c r="CFI162" s="1354"/>
      <c r="CFJ162" s="1354"/>
      <c r="CFK162" s="1354"/>
      <c r="CFL162" s="1354"/>
      <c r="CFM162" s="1354"/>
      <c r="CFN162" s="1354"/>
      <c r="CFO162" s="1354"/>
      <c r="CFP162" s="1354"/>
      <c r="CFQ162" s="1354"/>
      <c r="CFR162" s="1354"/>
      <c r="CFS162" s="1354"/>
      <c r="CFT162" s="1354"/>
      <c r="CFU162" s="1354"/>
      <c r="CFV162" s="1354"/>
      <c r="CFW162" s="1354"/>
      <c r="CFX162" s="1354"/>
      <c r="CFY162" s="1354"/>
      <c r="CFZ162" s="1354"/>
      <c r="CGA162" s="1354"/>
      <c r="CGB162" s="1354"/>
      <c r="CGC162" s="1354"/>
      <c r="CGD162" s="1354"/>
      <c r="CGE162" s="1354"/>
      <c r="CGF162" s="1354"/>
      <c r="CGG162" s="1354"/>
      <c r="CGH162" s="1354"/>
      <c r="CGI162" s="1354"/>
      <c r="CGJ162" s="1354"/>
      <c r="CGK162" s="1354"/>
      <c r="CGL162" s="1354"/>
      <c r="CGM162" s="1354"/>
      <c r="CGN162" s="1354"/>
      <c r="CGO162" s="1354"/>
      <c r="CGP162" s="1354"/>
      <c r="CGQ162" s="1354"/>
      <c r="CGR162" s="1354"/>
      <c r="CGS162" s="1354"/>
      <c r="CGT162" s="1354"/>
      <c r="CGU162" s="1354"/>
      <c r="CGV162" s="1354"/>
      <c r="CGW162" s="1354"/>
      <c r="CGX162" s="1354"/>
      <c r="CGY162" s="1354"/>
      <c r="CGZ162" s="1354"/>
      <c r="CHA162" s="1354"/>
      <c r="CHB162" s="1354"/>
      <c r="CHC162" s="1354"/>
      <c r="CHD162" s="1354"/>
      <c r="CHE162" s="1354"/>
      <c r="CHF162" s="1354"/>
      <c r="CHG162" s="1354"/>
      <c r="CHH162" s="1354"/>
      <c r="CHI162" s="1354"/>
      <c r="CHJ162" s="1354"/>
      <c r="CHK162" s="1354"/>
      <c r="CHL162" s="1354"/>
      <c r="CHM162" s="1354"/>
      <c r="CHN162" s="1354"/>
      <c r="CHO162" s="1354"/>
      <c r="CHP162" s="1354"/>
      <c r="CHQ162" s="1354"/>
      <c r="CHR162" s="1354"/>
      <c r="CHS162" s="1354"/>
      <c r="CHT162" s="1354"/>
      <c r="CHU162" s="1354"/>
      <c r="CHV162" s="1354"/>
      <c r="CHW162" s="1354"/>
      <c r="CHX162" s="1354"/>
      <c r="CHY162" s="1354"/>
      <c r="CHZ162" s="1354"/>
      <c r="CIA162" s="1354"/>
      <c r="CIB162" s="1354"/>
      <c r="CIC162" s="1354"/>
      <c r="CID162" s="1354"/>
      <c r="CIE162" s="1354"/>
      <c r="CIF162" s="1354"/>
      <c r="CIG162" s="1354"/>
      <c r="CIH162" s="1354"/>
      <c r="CII162" s="1354"/>
      <c r="CIJ162" s="1354"/>
      <c r="CIK162" s="1354"/>
      <c r="CIL162" s="1354"/>
      <c r="CIM162" s="1354"/>
      <c r="CIN162" s="1354"/>
      <c r="CIO162" s="1354"/>
      <c r="CIP162" s="1354"/>
      <c r="CIQ162" s="1354"/>
      <c r="CIR162" s="1354"/>
      <c r="CIS162" s="1354"/>
      <c r="CIT162" s="1354"/>
      <c r="CIU162" s="1354"/>
      <c r="CIV162" s="1354"/>
      <c r="CIW162" s="1354"/>
      <c r="CIX162" s="1354"/>
      <c r="CIY162" s="1354"/>
      <c r="CIZ162" s="1354"/>
      <c r="CJA162" s="1354"/>
      <c r="CJB162" s="1354"/>
      <c r="CJC162" s="1354"/>
      <c r="CJD162" s="1354"/>
      <c r="CJE162" s="1354"/>
      <c r="CJF162" s="1354"/>
      <c r="CJG162" s="1354"/>
      <c r="CJH162" s="1354"/>
      <c r="CJI162" s="1354"/>
      <c r="CJJ162" s="1354"/>
      <c r="CJK162" s="1354"/>
      <c r="CJL162" s="1354"/>
      <c r="CJM162" s="1354"/>
      <c r="CJN162" s="1354"/>
      <c r="CJO162" s="1354"/>
      <c r="CJP162" s="1354"/>
      <c r="CJQ162" s="1354"/>
      <c r="CJR162" s="1354"/>
      <c r="CJS162" s="1354"/>
      <c r="CJT162" s="1354"/>
      <c r="CJU162" s="1354"/>
      <c r="CJV162" s="1354"/>
      <c r="CJW162" s="1354"/>
      <c r="CJX162" s="1354"/>
      <c r="CJY162" s="1354"/>
      <c r="CJZ162" s="1354"/>
      <c r="CKA162" s="1354"/>
      <c r="CKB162" s="1354"/>
      <c r="CKC162" s="1354"/>
      <c r="CKD162" s="1354"/>
      <c r="CKE162" s="1354"/>
      <c r="CKF162" s="1354"/>
      <c r="CKG162" s="1354"/>
      <c r="CKH162" s="1354"/>
      <c r="CKI162" s="1354"/>
      <c r="CKJ162" s="1354"/>
      <c r="CKK162" s="1354"/>
      <c r="CKL162" s="1354"/>
      <c r="CKM162" s="1354"/>
      <c r="CKN162" s="1354"/>
      <c r="CKO162" s="1354"/>
      <c r="CKP162" s="1354"/>
      <c r="CKQ162" s="1354"/>
      <c r="CKR162" s="1354"/>
      <c r="CKS162" s="1354"/>
      <c r="CKT162" s="1354"/>
      <c r="CKU162" s="1354"/>
      <c r="CKV162" s="1354"/>
      <c r="CKW162" s="1354"/>
      <c r="CKX162" s="1354"/>
      <c r="CKY162" s="1354"/>
      <c r="CKZ162" s="1354"/>
      <c r="CLA162" s="1354"/>
      <c r="CLB162" s="1354"/>
      <c r="CLC162" s="1354"/>
      <c r="CLD162" s="1354"/>
      <c r="CLE162" s="1354"/>
      <c r="CLF162" s="1354"/>
      <c r="CLG162" s="1354"/>
      <c r="CLH162" s="1354"/>
      <c r="CLI162" s="1354"/>
      <c r="CLJ162" s="1354"/>
      <c r="CLK162" s="1354"/>
      <c r="CLL162" s="1354"/>
      <c r="CLM162" s="1354"/>
      <c r="CLN162" s="1354"/>
      <c r="CLO162" s="1354"/>
      <c r="CLP162" s="1354"/>
      <c r="CLQ162" s="1354"/>
      <c r="CLR162" s="1354"/>
      <c r="CLS162" s="1354"/>
      <c r="CLT162" s="1354"/>
      <c r="CLU162" s="1354"/>
      <c r="CLV162" s="1354"/>
      <c r="CLW162" s="1354"/>
      <c r="CLX162" s="1354"/>
      <c r="CLY162" s="1354"/>
      <c r="CLZ162" s="1354"/>
      <c r="CMA162" s="1354"/>
      <c r="CMB162" s="1354"/>
      <c r="CMC162" s="1354"/>
      <c r="CMD162" s="1354"/>
      <c r="CME162" s="1354"/>
      <c r="CMF162" s="1354"/>
      <c r="CMG162" s="1354"/>
      <c r="CMH162" s="1354"/>
      <c r="CMI162" s="1354"/>
      <c r="CMJ162" s="1354"/>
      <c r="CMK162" s="1354"/>
      <c r="CML162" s="1354"/>
      <c r="CMM162" s="1354"/>
      <c r="CMN162" s="1354"/>
      <c r="CMO162" s="1354"/>
      <c r="CMP162" s="1354"/>
      <c r="CMQ162" s="1354"/>
      <c r="CMR162" s="1354"/>
      <c r="CMS162" s="1354"/>
      <c r="CMT162" s="1354"/>
      <c r="CMU162" s="1354"/>
      <c r="CMV162" s="1354"/>
      <c r="CMW162" s="1354"/>
      <c r="CMX162" s="1354"/>
      <c r="CMY162" s="1354"/>
      <c r="CMZ162" s="1354"/>
      <c r="CNA162" s="1354"/>
      <c r="CNB162" s="1354"/>
      <c r="CNC162" s="1354"/>
      <c r="CND162" s="1354"/>
      <c r="CNE162" s="1354"/>
      <c r="CNF162" s="1354"/>
      <c r="CNG162" s="1354"/>
      <c r="CNH162" s="1354"/>
      <c r="CNI162" s="1354"/>
      <c r="CNJ162" s="1354"/>
      <c r="CNK162" s="1354"/>
      <c r="CNL162" s="1354"/>
      <c r="CNM162" s="1354"/>
      <c r="CNN162" s="1354"/>
      <c r="CNO162" s="1354"/>
      <c r="CNP162" s="1354"/>
      <c r="CNQ162" s="1354"/>
      <c r="CNR162" s="1354"/>
      <c r="CNS162" s="1354"/>
      <c r="CNT162" s="1354"/>
      <c r="CNU162" s="1354"/>
      <c r="CNV162" s="1354"/>
      <c r="CNW162" s="1354"/>
      <c r="CNX162" s="1354"/>
      <c r="CNY162" s="1354"/>
      <c r="CNZ162" s="1354"/>
      <c r="COA162" s="1354"/>
      <c r="COB162" s="1354"/>
      <c r="COC162" s="1354"/>
      <c r="COD162" s="1354"/>
      <c r="COE162" s="1354"/>
      <c r="COF162" s="1354"/>
      <c r="COG162" s="1354"/>
      <c r="COH162" s="1354"/>
      <c r="COI162" s="1354"/>
      <c r="COJ162" s="1354"/>
      <c r="COK162" s="1354"/>
      <c r="COL162" s="1354"/>
      <c r="COM162" s="1354"/>
      <c r="CON162" s="1354"/>
      <c r="COO162" s="1354"/>
      <c r="COP162" s="1354"/>
      <c r="COQ162" s="1354"/>
      <c r="COR162" s="1354"/>
      <c r="COS162" s="1354"/>
      <c r="COT162" s="1354"/>
      <c r="COU162" s="1354"/>
      <c r="COV162" s="1354"/>
      <c r="COW162" s="1354"/>
      <c r="COX162" s="1354"/>
      <c r="COY162" s="1354"/>
      <c r="COZ162" s="1354"/>
      <c r="CPA162" s="1354"/>
      <c r="CPB162" s="1354"/>
      <c r="CPC162" s="1354"/>
      <c r="CPD162" s="1354"/>
      <c r="CPE162" s="1354"/>
      <c r="CPF162" s="1354"/>
      <c r="CPG162" s="1354"/>
      <c r="CPH162" s="1354"/>
      <c r="CPI162" s="1354"/>
      <c r="CPJ162" s="1354"/>
      <c r="CPK162" s="1354"/>
      <c r="CPL162" s="1354"/>
      <c r="CPM162" s="1354"/>
      <c r="CPN162" s="1354"/>
      <c r="CPO162" s="1354"/>
      <c r="CPP162" s="1354"/>
      <c r="CPQ162" s="1354"/>
      <c r="CPR162" s="1354"/>
      <c r="CPS162" s="1354"/>
      <c r="CPT162" s="1354"/>
      <c r="CPU162" s="1354"/>
      <c r="CPV162" s="1354"/>
      <c r="CPW162" s="1354"/>
      <c r="CPX162" s="1354"/>
      <c r="CPY162" s="1354"/>
      <c r="CPZ162" s="1354"/>
      <c r="CQA162" s="1354"/>
      <c r="CQB162" s="1354"/>
      <c r="CQC162" s="1354"/>
      <c r="CQD162" s="1354"/>
      <c r="CQE162" s="1354"/>
      <c r="CQF162" s="1354"/>
      <c r="CQG162" s="1354"/>
      <c r="CQH162" s="1354"/>
      <c r="CQI162" s="1354"/>
      <c r="CQJ162" s="1354"/>
      <c r="CQK162" s="1354"/>
      <c r="CQL162" s="1354"/>
      <c r="CQM162" s="1354"/>
      <c r="CQN162" s="1354"/>
      <c r="CQO162" s="1354"/>
      <c r="CQP162" s="1354"/>
      <c r="CQQ162" s="1354"/>
      <c r="CQR162" s="1354"/>
      <c r="CQS162" s="1354"/>
      <c r="CQT162" s="1354"/>
      <c r="CQU162" s="1354"/>
      <c r="CQV162" s="1354"/>
      <c r="CQW162" s="1354"/>
      <c r="CQX162" s="1354"/>
      <c r="CQY162" s="1354"/>
      <c r="CQZ162" s="1354"/>
      <c r="CRA162" s="1354"/>
      <c r="CRB162" s="1354"/>
      <c r="CRC162" s="1354"/>
      <c r="CRD162" s="1354"/>
      <c r="CRE162" s="1354"/>
      <c r="CRF162" s="1354"/>
      <c r="CRG162" s="1354"/>
      <c r="CRH162" s="1354"/>
      <c r="CRI162" s="1354"/>
      <c r="CRJ162" s="1354"/>
      <c r="CRK162" s="1354"/>
      <c r="CRL162" s="1354"/>
      <c r="CRM162" s="1354"/>
      <c r="CRN162" s="1354"/>
      <c r="CRO162" s="1354"/>
      <c r="CRP162" s="1354"/>
      <c r="CRQ162" s="1354"/>
      <c r="CRR162" s="1354"/>
      <c r="CRS162" s="1354"/>
      <c r="CRT162" s="1354"/>
      <c r="CRU162" s="1354"/>
      <c r="CRV162" s="1354"/>
      <c r="CRW162" s="1354"/>
      <c r="CRX162" s="1354"/>
      <c r="CRY162" s="1354"/>
      <c r="CRZ162" s="1354"/>
      <c r="CSA162" s="1354"/>
      <c r="CSB162" s="1354"/>
      <c r="CSC162" s="1354"/>
      <c r="CSD162" s="1354"/>
      <c r="CSE162" s="1354"/>
      <c r="CSF162" s="1354"/>
      <c r="CSG162" s="1354"/>
      <c r="CSH162" s="1354"/>
      <c r="CSI162" s="1354"/>
      <c r="CSJ162" s="1354"/>
      <c r="CSK162" s="1354"/>
      <c r="CSL162" s="1354"/>
      <c r="CSM162" s="1354"/>
      <c r="CSN162" s="1354"/>
      <c r="CSO162" s="1354"/>
      <c r="CSP162" s="1354"/>
      <c r="CSQ162" s="1354"/>
      <c r="CSR162" s="1354"/>
      <c r="CSS162" s="1354"/>
      <c r="CST162" s="1354"/>
      <c r="CSU162" s="1354"/>
      <c r="CSV162" s="1354"/>
      <c r="CSW162" s="1354"/>
      <c r="CSX162" s="1354"/>
      <c r="CSY162" s="1354"/>
      <c r="CSZ162" s="1354"/>
      <c r="CTA162" s="1354"/>
      <c r="CTB162" s="1354"/>
      <c r="CTC162" s="1354"/>
      <c r="CTD162" s="1354"/>
      <c r="CTE162" s="1354"/>
      <c r="CTF162" s="1354"/>
      <c r="CTG162" s="1354"/>
      <c r="CTH162" s="1354"/>
      <c r="CTI162" s="1354"/>
      <c r="CTJ162" s="1354"/>
      <c r="CTK162" s="1354"/>
      <c r="CTL162" s="1354"/>
      <c r="CTM162" s="1354"/>
      <c r="CTN162" s="1354"/>
      <c r="CTO162" s="1354"/>
      <c r="CTP162" s="1354"/>
      <c r="CTQ162" s="1354"/>
      <c r="CTR162" s="1354"/>
      <c r="CTS162" s="1354"/>
      <c r="CTT162" s="1354"/>
      <c r="CTU162" s="1354"/>
      <c r="CTV162" s="1354"/>
      <c r="CTW162" s="1354"/>
      <c r="CTX162" s="1354"/>
      <c r="CTY162" s="1354"/>
      <c r="CTZ162" s="1354"/>
      <c r="CUA162" s="1354"/>
      <c r="CUB162" s="1354"/>
      <c r="CUC162" s="1354"/>
      <c r="CUD162" s="1354"/>
      <c r="CUE162" s="1354"/>
      <c r="CUF162" s="1354"/>
      <c r="CUG162" s="1354"/>
      <c r="CUH162" s="1354"/>
      <c r="CUI162" s="1354"/>
      <c r="CUJ162" s="1354"/>
      <c r="CUK162" s="1354"/>
      <c r="CUL162" s="1354"/>
      <c r="CUM162" s="1354"/>
      <c r="CUN162" s="1354"/>
      <c r="CUO162" s="1354"/>
      <c r="CUP162" s="1354"/>
      <c r="CUQ162" s="1354"/>
      <c r="CUR162" s="1354"/>
      <c r="CUS162" s="1354"/>
      <c r="CUT162" s="1354"/>
      <c r="CUU162" s="1354"/>
      <c r="CUV162" s="1354"/>
      <c r="CUW162" s="1354"/>
      <c r="CUX162" s="1354"/>
      <c r="CUY162" s="1354"/>
      <c r="CUZ162" s="1354"/>
      <c r="CVA162" s="1354"/>
      <c r="CVB162" s="1354"/>
      <c r="CVC162" s="1354"/>
      <c r="CVD162" s="1354"/>
      <c r="CVE162" s="1354"/>
      <c r="CVF162" s="1354"/>
      <c r="CVG162" s="1354"/>
      <c r="CVH162" s="1354"/>
      <c r="CVI162" s="1354"/>
      <c r="CVJ162" s="1354"/>
      <c r="CVK162" s="1354"/>
      <c r="CVL162" s="1354"/>
      <c r="CVM162" s="1354"/>
      <c r="CVN162" s="1354"/>
      <c r="CVO162" s="1354"/>
      <c r="CVP162" s="1354"/>
      <c r="CVQ162" s="1354"/>
      <c r="CVR162" s="1354"/>
      <c r="CVS162" s="1354"/>
      <c r="CVT162" s="1354"/>
      <c r="CVU162" s="1354"/>
      <c r="CVV162" s="1354"/>
      <c r="CVW162" s="1354"/>
      <c r="CVX162" s="1354"/>
      <c r="CVY162" s="1354"/>
      <c r="CVZ162" s="1354"/>
      <c r="CWA162" s="1354"/>
      <c r="CWB162" s="1354"/>
      <c r="CWC162" s="1354"/>
      <c r="CWD162" s="1354"/>
      <c r="CWE162" s="1354"/>
      <c r="CWF162" s="1354"/>
      <c r="CWG162" s="1354"/>
      <c r="CWH162" s="1354"/>
      <c r="CWI162" s="1354"/>
      <c r="CWJ162" s="1354"/>
      <c r="CWK162" s="1354"/>
      <c r="CWL162" s="1354"/>
      <c r="CWM162" s="1354"/>
      <c r="CWN162" s="1354"/>
      <c r="CWO162" s="1354"/>
      <c r="CWP162" s="1354"/>
      <c r="CWQ162" s="1354"/>
      <c r="CWR162" s="1354"/>
      <c r="CWS162" s="1354"/>
      <c r="CWT162" s="1354"/>
      <c r="CWU162" s="1354"/>
      <c r="CWV162" s="1354"/>
      <c r="CWW162" s="1354"/>
      <c r="CWX162" s="1354"/>
      <c r="CWY162" s="1354"/>
      <c r="CWZ162" s="1354"/>
      <c r="CXA162" s="1354"/>
      <c r="CXB162" s="1354"/>
      <c r="CXC162" s="1354"/>
      <c r="CXD162" s="1354"/>
      <c r="CXE162" s="1354"/>
      <c r="CXF162" s="1354"/>
      <c r="CXG162" s="1354"/>
      <c r="CXH162" s="1354"/>
      <c r="CXI162" s="1354"/>
      <c r="CXJ162" s="1354"/>
      <c r="CXK162" s="1354"/>
      <c r="CXL162" s="1354"/>
      <c r="CXM162" s="1354"/>
      <c r="CXN162" s="1354"/>
      <c r="CXO162" s="1354"/>
      <c r="CXP162" s="1354"/>
      <c r="CXQ162" s="1354"/>
      <c r="CXR162" s="1354"/>
      <c r="CXS162" s="1354"/>
      <c r="CXT162" s="1354"/>
      <c r="CXU162" s="1354"/>
      <c r="CXV162" s="1354"/>
      <c r="CXW162" s="1354"/>
      <c r="CXX162" s="1354"/>
      <c r="CXY162" s="1354"/>
      <c r="CXZ162" s="1354"/>
      <c r="CYA162" s="1354"/>
      <c r="CYB162" s="1354"/>
      <c r="CYC162" s="1354"/>
      <c r="CYD162" s="1354"/>
      <c r="CYE162" s="1354"/>
      <c r="CYF162" s="1354"/>
      <c r="CYG162" s="1354"/>
      <c r="CYH162" s="1354"/>
      <c r="CYI162" s="1354"/>
      <c r="CYJ162" s="1354"/>
      <c r="CYK162" s="1354"/>
      <c r="CYL162" s="1354"/>
      <c r="CYM162" s="1354"/>
      <c r="CYN162" s="1354"/>
      <c r="CYO162" s="1354"/>
      <c r="CYP162" s="1354"/>
      <c r="CYQ162" s="1354"/>
      <c r="CYR162" s="1354"/>
      <c r="CYS162" s="1354"/>
      <c r="CYT162" s="1354"/>
      <c r="CYU162" s="1354"/>
      <c r="CYV162" s="1354"/>
      <c r="CYW162" s="1354"/>
      <c r="CYX162" s="1354"/>
      <c r="CYY162" s="1354"/>
      <c r="CYZ162" s="1354"/>
      <c r="CZA162" s="1354"/>
      <c r="CZB162" s="1354"/>
      <c r="CZC162" s="1354"/>
      <c r="CZD162" s="1354"/>
      <c r="CZE162" s="1354"/>
      <c r="CZF162" s="1354"/>
      <c r="CZG162" s="1354"/>
      <c r="CZH162" s="1354"/>
      <c r="CZI162" s="1354"/>
      <c r="CZJ162" s="1354"/>
      <c r="CZK162" s="1354"/>
      <c r="CZL162" s="1354"/>
      <c r="CZM162" s="1354"/>
      <c r="CZN162" s="1354"/>
      <c r="CZO162" s="1354"/>
      <c r="CZP162" s="1354"/>
      <c r="CZQ162" s="1354"/>
      <c r="CZR162" s="1354"/>
      <c r="CZS162" s="1354"/>
      <c r="CZT162" s="1354"/>
      <c r="CZU162" s="1354"/>
      <c r="CZV162" s="1354"/>
      <c r="CZW162" s="1354"/>
      <c r="CZX162" s="1354"/>
      <c r="CZY162" s="1354"/>
      <c r="CZZ162" s="1354"/>
      <c r="DAA162" s="1354"/>
      <c r="DAB162" s="1354"/>
      <c r="DAC162" s="1354"/>
      <c r="DAD162" s="1354"/>
      <c r="DAE162" s="1354"/>
      <c r="DAF162" s="1354"/>
      <c r="DAG162" s="1354"/>
      <c r="DAH162" s="1354"/>
      <c r="DAI162" s="1354"/>
      <c r="DAJ162" s="1354"/>
      <c r="DAK162" s="1354"/>
      <c r="DAL162" s="1354"/>
      <c r="DAM162" s="1354"/>
      <c r="DAN162" s="1354"/>
      <c r="DAO162" s="1354"/>
      <c r="DAP162" s="1354"/>
      <c r="DAQ162" s="1354"/>
      <c r="DAR162" s="1354"/>
      <c r="DAS162" s="1354"/>
      <c r="DAT162" s="1354"/>
      <c r="DAU162" s="1354"/>
      <c r="DAV162" s="1354"/>
      <c r="DAW162" s="1354"/>
      <c r="DAX162" s="1354"/>
      <c r="DAY162" s="1354"/>
      <c r="DAZ162" s="1354"/>
      <c r="DBA162" s="1354"/>
      <c r="DBB162" s="1354"/>
      <c r="DBC162" s="1354"/>
      <c r="DBD162" s="1354"/>
      <c r="DBE162" s="1354"/>
      <c r="DBF162" s="1354"/>
      <c r="DBG162" s="1354"/>
      <c r="DBH162" s="1354"/>
      <c r="DBI162" s="1354"/>
      <c r="DBJ162" s="1354"/>
      <c r="DBK162" s="1354"/>
      <c r="DBL162" s="1354"/>
      <c r="DBM162" s="1354"/>
      <c r="DBN162" s="1354"/>
      <c r="DBO162" s="1354"/>
      <c r="DBP162" s="1354"/>
      <c r="DBQ162" s="1354"/>
      <c r="DBR162" s="1354"/>
      <c r="DBS162" s="1354"/>
      <c r="DBT162" s="1354"/>
      <c r="DBU162" s="1354"/>
      <c r="DBV162" s="1354"/>
      <c r="DBW162" s="1354"/>
      <c r="DBX162" s="1354"/>
      <c r="DBY162" s="1354"/>
      <c r="DBZ162" s="1354"/>
      <c r="DCA162" s="1354"/>
      <c r="DCB162" s="1354"/>
      <c r="DCC162" s="1354"/>
      <c r="DCD162" s="1354"/>
      <c r="DCE162" s="1354"/>
      <c r="DCF162" s="1354"/>
      <c r="DCG162" s="1354"/>
      <c r="DCH162" s="1354"/>
      <c r="DCI162" s="1354"/>
      <c r="DCJ162" s="1354"/>
      <c r="DCK162" s="1354"/>
      <c r="DCL162" s="1354"/>
      <c r="DCM162" s="1354"/>
      <c r="DCN162" s="1354"/>
      <c r="DCO162" s="1354"/>
      <c r="DCP162" s="1354"/>
      <c r="DCQ162" s="1354"/>
      <c r="DCR162" s="1354"/>
      <c r="DCS162" s="1354"/>
      <c r="DCT162" s="1354"/>
      <c r="DCU162" s="1354"/>
      <c r="DCV162" s="1354"/>
      <c r="DCW162" s="1354"/>
      <c r="DCX162" s="1354"/>
      <c r="DCY162" s="1354"/>
      <c r="DCZ162" s="1354"/>
      <c r="DDA162" s="1354"/>
      <c r="DDB162" s="1354"/>
      <c r="DDC162" s="1354"/>
      <c r="DDD162" s="1354"/>
      <c r="DDE162" s="1354"/>
      <c r="DDF162" s="1354"/>
      <c r="DDG162" s="1354"/>
      <c r="DDH162" s="1354"/>
      <c r="DDI162" s="1354"/>
      <c r="DDJ162" s="1354"/>
      <c r="DDK162" s="1354"/>
      <c r="DDL162" s="1354"/>
      <c r="DDM162" s="1354"/>
      <c r="DDN162" s="1354"/>
      <c r="DDO162" s="1354"/>
      <c r="DDP162" s="1354"/>
      <c r="DDQ162" s="1354"/>
      <c r="DDR162" s="1354"/>
      <c r="DDS162" s="1354"/>
      <c r="DDT162" s="1354"/>
      <c r="DDU162" s="1354"/>
      <c r="DDV162" s="1354"/>
      <c r="DDW162" s="1354"/>
      <c r="DDX162" s="1354"/>
      <c r="DDY162" s="1354"/>
      <c r="DDZ162" s="1354"/>
      <c r="DEA162" s="1354"/>
      <c r="DEB162" s="1354"/>
      <c r="DEC162" s="1354"/>
      <c r="DED162" s="1354"/>
      <c r="DEE162" s="1354"/>
      <c r="DEF162" s="1354"/>
      <c r="DEG162" s="1354"/>
      <c r="DEH162" s="1354"/>
      <c r="DEI162" s="1354"/>
      <c r="DEJ162" s="1354"/>
      <c r="DEK162" s="1354"/>
      <c r="DEL162" s="1354"/>
      <c r="DEM162" s="1354"/>
      <c r="DEN162" s="1354"/>
      <c r="DEO162" s="1354"/>
      <c r="DEP162" s="1354"/>
      <c r="DEQ162" s="1354"/>
      <c r="DER162" s="1354"/>
      <c r="DES162" s="1354"/>
      <c r="DET162" s="1354"/>
      <c r="DEU162" s="1354"/>
      <c r="DEV162" s="1354"/>
      <c r="DEW162" s="1354"/>
      <c r="DEX162" s="1354"/>
      <c r="DEY162" s="1354"/>
      <c r="DEZ162" s="1354"/>
      <c r="DFA162" s="1354"/>
      <c r="DFB162" s="1354"/>
      <c r="DFC162" s="1354"/>
      <c r="DFD162" s="1354"/>
      <c r="DFE162" s="1354"/>
      <c r="DFF162" s="1354"/>
      <c r="DFG162" s="1354"/>
      <c r="DFH162" s="1354"/>
      <c r="DFI162" s="1354"/>
      <c r="DFJ162" s="1354"/>
      <c r="DFK162" s="1354"/>
      <c r="DFL162" s="1354"/>
      <c r="DFM162" s="1354"/>
      <c r="DFN162" s="1354"/>
      <c r="DFO162" s="1354"/>
      <c r="DFP162" s="1354"/>
      <c r="DFQ162" s="1354"/>
      <c r="DFR162" s="1354"/>
      <c r="DFS162" s="1354"/>
      <c r="DFT162" s="1354"/>
      <c r="DFU162" s="1354"/>
      <c r="DFV162" s="1354"/>
      <c r="DFW162" s="1354"/>
      <c r="DFX162" s="1354"/>
      <c r="DFY162" s="1354"/>
      <c r="DFZ162" s="1354"/>
      <c r="DGA162" s="1354"/>
      <c r="DGB162" s="1354"/>
      <c r="DGC162" s="1354"/>
      <c r="DGD162" s="1354"/>
      <c r="DGE162" s="1354"/>
      <c r="DGF162" s="1354"/>
      <c r="DGG162" s="1354"/>
      <c r="DGH162" s="1354"/>
      <c r="DGI162" s="1354"/>
      <c r="DGJ162" s="1354"/>
      <c r="DGK162" s="1354"/>
      <c r="DGL162" s="1354"/>
      <c r="DGM162" s="1354"/>
      <c r="DGN162" s="1354"/>
      <c r="DGO162" s="1354"/>
      <c r="DGP162" s="1354"/>
      <c r="DGQ162" s="1354"/>
      <c r="DGR162" s="1354"/>
      <c r="DGS162" s="1354"/>
      <c r="DGT162" s="1354"/>
      <c r="DGU162" s="1354"/>
      <c r="DGV162" s="1354"/>
      <c r="DGW162" s="1354"/>
      <c r="DGX162" s="1354"/>
      <c r="DGY162" s="1354"/>
      <c r="DGZ162" s="1354"/>
      <c r="DHA162" s="1354"/>
      <c r="DHB162" s="1354"/>
      <c r="DHC162" s="1354"/>
      <c r="DHD162" s="1354"/>
      <c r="DHE162" s="1354"/>
      <c r="DHF162" s="1354"/>
      <c r="DHG162" s="1354"/>
      <c r="DHH162" s="1354"/>
      <c r="DHI162" s="1354"/>
      <c r="DHJ162" s="1354"/>
      <c r="DHK162" s="1354"/>
      <c r="DHL162" s="1354"/>
      <c r="DHM162" s="1354"/>
      <c r="DHN162" s="1354"/>
      <c r="DHO162" s="1354"/>
      <c r="DHP162" s="1354"/>
      <c r="DHQ162" s="1354"/>
      <c r="DHR162" s="1354"/>
      <c r="DHS162" s="1354"/>
      <c r="DHT162" s="1354"/>
      <c r="DHU162" s="1354"/>
      <c r="DHV162" s="1354"/>
      <c r="DHW162" s="1354"/>
      <c r="DHX162" s="1354"/>
      <c r="DHY162" s="1354"/>
      <c r="DHZ162" s="1354"/>
      <c r="DIA162" s="1354"/>
      <c r="DIB162" s="1354"/>
      <c r="DIC162" s="1354"/>
      <c r="DID162" s="1354"/>
      <c r="DIE162" s="1354"/>
      <c r="DIF162" s="1354"/>
      <c r="DIG162" s="1354"/>
      <c r="DIH162" s="1354"/>
      <c r="DII162" s="1354"/>
      <c r="DIJ162" s="1354"/>
      <c r="DIK162" s="1354"/>
      <c r="DIL162" s="1354"/>
      <c r="DIM162" s="1354"/>
      <c r="DIN162" s="1354"/>
      <c r="DIO162" s="1354"/>
      <c r="DIP162" s="1354"/>
      <c r="DIQ162" s="1354"/>
      <c r="DIR162" s="1354"/>
      <c r="DIS162" s="1354"/>
      <c r="DIT162" s="1354"/>
      <c r="DIU162" s="1354"/>
      <c r="DIV162" s="1354"/>
      <c r="DIW162" s="1354"/>
      <c r="DIX162" s="1354"/>
      <c r="DIY162" s="1354"/>
      <c r="DIZ162" s="1354"/>
      <c r="DJA162" s="1354"/>
      <c r="DJB162" s="1354"/>
      <c r="DJC162" s="1354"/>
      <c r="DJD162" s="1354"/>
      <c r="DJE162" s="1354"/>
      <c r="DJF162" s="1354"/>
      <c r="DJG162" s="1354"/>
      <c r="DJH162" s="1354"/>
      <c r="DJI162" s="1354"/>
      <c r="DJJ162" s="1354"/>
      <c r="DJK162" s="1354"/>
      <c r="DJL162" s="1354"/>
      <c r="DJM162" s="1354"/>
      <c r="DJN162" s="1354"/>
      <c r="DJO162" s="1354"/>
      <c r="DJP162" s="1354"/>
      <c r="DJQ162" s="1354"/>
      <c r="DJR162" s="1354"/>
      <c r="DJS162" s="1354"/>
      <c r="DJT162" s="1354"/>
      <c r="DJU162" s="1354"/>
      <c r="DJV162" s="1354"/>
      <c r="DJW162" s="1354"/>
      <c r="DJX162" s="1354"/>
      <c r="DJY162" s="1354"/>
      <c r="DJZ162" s="1354"/>
      <c r="DKA162" s="1354"/>
      <c r="DKB162" s="1354"/>
      <c r="DKC162" s="1354"/>
      <c r="DKD162" s="1354"/>
      <c r="DKE162" s="1354"/>
      <c r="DKF162" s="1354"/>
      <c r="DKG162" s="1354"/>
      <c r="DKH162" s="1354"/>
      <c r="DKI162" s="1354"/>
      <c r="DKJ162" s="1354"/>
      <c r="DKK162" s="1354"/>
      <c r="DKL162" s="1354"/>
      <c r="DKM162" s="1354"/>
      <c r="DKN162" s="1354"/>
      <c r="DKO162" s="1354"/>
      <c r="DKP162" s="1354"/>
      <c r="DKQ162" s="1354"/>
      <c r="DKR162" s="1354"/>
      <c r="DKS162" s="1354"/>
      <c r="DKT162" s="1354"/>
      <c r="DKU162" s="1354"/>
      <c r="DKV162" s="1354"/>
      <c r="DKW162" s="1354"/>
      <c r="DKX162" s="1354"/>
      <c r="DKY162" s="1354"/>
      <c r="DKZ162" s="1354"/>
      <c r="DLA162" s="1354"/>
      <c r="DLB162" s="1354"/>
      <c r="DLC162" s="1354"/>
      <c r="DLD162" s="1354"/>
      <c r="DLE162" s="1354"/>
      <c r="DLF162" s="1354"/>
      <c r="DLG162" s="1354"/>
      <c r="DLH162" s="1354"/>
      <c r="DLI162" s="1354"/>
      <c r="DLJ162" s="1354"/>
      <c r="DLK162" s="1354"/>
      <c r="DLL162" s="1354"/>
      <c r="DLM162" s="1354"/>
      <c r="DLN162" s="1354"/>
      <c r="DLO162" s="1354"/>
      <c r="DLP162" s="1354"/>
      <c r="DLQ162" s="1354"/>
      <c r="DLR162" s="1354"/>
      <c r="DLS162" s="1354"/>
      <c r="DLT162" s="1354"/>
      <c r="DLU162" s="1354"/>
      <c r="DLV162" s="1354"/>
      <c r="DLW162" s="1354"/>
      <c r="DLX162" s="1354"/>
      <c r="DLY162" s="1354"/>
      <c r="DLZ162" s="1354"/>
      <c r="DMA162" s="1354"/>
      <c r="DMB162" s="1354"/>
      <c r="DMC162" s="1354"/>
      <c r="DMD162" s="1354"/>
      <c r="DME162" s="1354"/>
      <c r="DMF162" s="1354"/>
      <c r="DMG162" s="1354"/>
      <c r="DMH162" s="1354"/>
      <c r="DMI162" s="1354"/>
      <c r="DMJ162" s="1354"/>
      <c r="DMK162" s="1354"/>
      <c r="DML162" s="1354"/>
      <c r="DMM162" s="1354"/>
      <c r="DMN162" s="1354"/>
      <c r="DMO162" s="1354"/>
      <c r="DMP162" s="1354"/>
      <c r="DMQ162" s="1354"/>
      <c r="DMR162" s="1354"/>
      <c r="DMS162" s="1354"/>
      <c r="DMT162" s="1354"/>
      <c r="DMU162" s="1354"/>
      <c r="DMV162" s="1354"/>
      <c r="DMW162" s="1354"/>
      <c r="DMX162" s="1354"/>
      <c r="DMY162" s="1354"/>
      <c r="DMZ162" s="1354"/>
      <c r="DNA162" s="1354"/>
      <c r="DNB162" s="1354"/>
      <c r="DNC162" s="1354"/>
      <c r="DND162" s="1354"/>
      <c r="DNE162" s="1354"/>
      <c r="DNF162" s="1354"/>
      <c r="DNG162" s="1354"/>
      <c r="DNH162" s="1354"/>
      <c r="DNI162" s="1354"/>
      <c r="DNJ162" s="1354"/>
      <c r="DNK162" s="1354"/>
      <c r="DNL162" s="1354"/>
      <c r="DNM162" s="1354"/>
      <c r="DNN162" s="1354"/>
      <c r="DNO162" s="1354"/>
      <c r="DNP162" s="1354"/>
      <c r="DNQ162" s="1354"/>
      <c r="DNR162" s="1354"/>
      <c r="DNS162" s="1354"/>
      <c r="DNT162" s="1354"/>
      <c r="DNU162" s="1354"/>
      <c r="DNV162" s="1354"/>
      <c r="DNW162" s="1354"/>
      <c r="DNX162" s="1354"/>
      <c r="DNY162" s="1354"/>
      <c r="DNZ162" s="1354"/>
      <c r="DOA162" s="1354"/>
      <c r="DOB162" s="1354"/>
      <c r="DOC162" s="1354"/>
      <c r="DOD162" s="1354"/>
      <c r="DOE162" s="1354"/>
      <c r="DOF162" s="1354"/>
      <c r="DOG162" s="1354"/>
      <c r="DOH162" s="1354"/>
      <c r="DOI162" s="1354"/>
      <c r="DOJ162" s="1354"/>
      <c r="DOK162" s="1354"/>
      <c r="DOL162" s="1354"/>
      <c r="DOM162" s="1354"/>
      <c r="DON162" s="1354"/>
      <c r="DOO162" s="1354"/>
      <c r="DOP162" s="1354"/>
      <c r="DOQ162" s="1354"/>
      <c r="DOR162" s="1354"/>
      <c r="DOS162" s="1354"/>
      <c r="DOT162" s="1354"/>
      <c r="DOU162" s="1354"/>
      <c r="DOV162" s="1354"/>
      <c r="DOW162" s="1354"/>
      <c r="DOX162" s="1354"/>
      <c r="DOY162" s="1354"/>
      <c r="DOZ162" s="1354"/>
      <c r="DPA162" s="1354"/>
      <c r="DPB162" s="1354"/>
      <c r="DPC162" s="1354"/>
      <c r="DPD162" s="1354"/>
      <c r="DPE162" s="1354"/>
      <c r="DPF162" s="1354"/>
      <c r="DPG162" s="1354"/>
      <c r="DPH162" s="1354"/>
      <c r="DPI162" s="1354"/>
      <c r="DPJ162" s="1354"/>
      <c r="DPK162" s="1354"/>
      <c r="DPL162" s="1354"/>
      <c r="DPM162" s="1354"/>
      <c r="DPN162" s="1354"/>
      <c r="DPO162" s="1354"/>
      <c r="DPP162" s="1354"/>
      <c r="DPQ162" s="1354"/>
      <c r="DPR162" s="1354"/>
      <c r="DPS162" s="1354"/>
      <c r="DPT162" s="1354"/>
      <c r="DPU162" s="1354"/>
      <c r="DPV162" s="1354"/>
      <c r="DPW162" s="1354"/>
      <c r="DPX162" s="1354"/>
      <c r="DPY162" s="1354"/>
      <c r="DPZ162" s="1354"/>
      <c r="DQA162" s="1354"/>
      <c r="DQB162" s="1354"/>
      <c r="DQC162" s="1354"/>
      <c r="DQD162" s="1354"/>
      <c r="DQE162" s="1354"/>
      <c r="DQF162" s="1354"/>
      <c r="DQG162" s="1354"/>
      <c r="DQH162" s="1354"/>
      <c r="DQI162" s="1354"/>
      <c r="DQJ162" s="1354"/>
      <c r="DQK162" s="1354"/>
      <c r="DQL162" s="1354"/>
      <c r="DQM162" s="1354"/>
      <c r="DQN162" s="1354"/>
      <c r="DQO162" s="1354"/>
      <c r="DQP162" s="1354"/>
      <c r="DQQ162" s="1354"/>
      <c r="DQR162" s="1354"/>
      <c r="DQS162" s="1354"/>
      <c r="DQT162" s="1354"/>
      <c r="DQU162" s="1354"/>
      <c r="DQV162" s="1354"/>
      <c r="DQW162" s="1354"/>
      <c r="DQX162" s="1354"/>
      <c r="DQY162" s="1354"/>
      <c r="DQZ162" s="1354"/>
      <c r="DRA162" s="1354"/>
      <c r="DRB162" s="1354"/>
      <c r="DRC162" s="1354"/>
      <c r="DRD162" s="1354"/>
      <c r="DRE162" s="1354"/>
      <c r="DRF162" s="1354"/>
      <c r="DRG162" s="1354"/>
      <c r="DRH162" s="1354"/>
      <c r="DRI162" s="1354"/>
      <c r="DRJ162" s="1354"/>
      <c r="DRK162" s="1354"/>
      <c r="DRL162" s="1354"/>
      <c r="DRM162" s="1354"/>
      <c r="DRN162" s="1354"/>
      <c r="DRO162" s="1354"/>
      <c r="DRP162" s="1354"/>
      <c r="DRQ162" s="1354"/>
      <c r="DRR162" s="1354"/>
      <c r="DRS162" s="1354"/>
      <c r="DRT162" s="1354"/>
      <c r="DRU162" s="1354"/>
      <c r="DRV162" s="1354"/>
      <c r="DRW162" s="1354"/>
      <c r="DRX162" s="1354"/>
      <c r="DRY162" s="1354"/>
      <c r="DRZ162" s="1354"/>
      <c r="DSA162" s="1354"/>
      <c r="DSB162" s="1354"/>
      <c r="DSC162" s="1354"/>
      <c r="DSD162" s="1354"/>
      <c r="DSE162" s="1354"/>
      <c r="DSF162" s="1354"/>
      <c r="DSG162" s="1354"/>
      <c r="DSH162" s="1354"/>
      <c r="DSI162" s="1354"/>
      <c r="DSJ162" s="1354"/>
      <c r="DSK162" s="1354"/>
      <c r="DSL162" s="1354"/>
      <c r="DSM162" s="1354"/>
      <c r="DSN162" s="1354"/>
      <c r="DSO162" s="1354"/>
      <c r="DSP162" s="1354"/>
      <c r="DSQ162" s="1354"/>
      <c r="DSR162" s="1354"/>
      <c r="DSS162" s="1354"/>
      <c r="DST162" s="1354"/>
      <c r="DSU162" s="1354"/>
      <c r="DSV162" s="1354"/>
      <c r="DSW162" s="1354"/>
      <c r="DSX162" s="1354"/>
      <c r="DSY162" s="1354"/>
      <c r="DSZ162" s="1354"/>
      <c r="DTA162" s="1354"/>
      <c r="DTB162" s="1354"/>
      <c r="DTC162" s="1354"/>
      <c r="DTD162" s="1354"/>
      <c r="DTE162" s="1354"/>
      <c r="DTF162" s="1354"/>
      <c r="DTG162" s="1354"/>
      <c r="DTH162" s="1354"/>
      <c r="DTI162" s="1354"/>
      <c r="DTJ162" s="1354"/>
      <c r="DTK162" s="1354"/>
      <c r="DTL162" s="1354"/>
      <c r="DTM162" s="1354"/>
      <c r="DTN162" s="1354"/>
      <c r="DTO162" s="1354"/>
      <c r="DTP162" s="1354"/>
      <c r="DTQ162" s="1354"/>
      <c r="DTR162" s="1354"/>
      <c r="DTS162" s="1354"/>
      <c r="DTT162" s="1354"/>
      <c r="DTU162" s="1354"/>
      <c r="DTV162" s="1354"/>
      <c r="DTW162" s="1354"/>
      <c r="DTX162" s="1354"/>
      <c r="DTY162" s="1354"/>
      <c r="DTZ162" s="1354"/>
      <c r="DUA162" s="1354"/>
      <c r="DUB162" s="1354"/>
      <c r="DUC162" s="1354"/>
      <c r="DUD162" s="1354"/>
      <c r="DUE162" s="1354"/>
      <c r="DUF162" s="1354"/>
      <c r="DUG162" s="1354"/>
      <c r="DUH162" s="1354"/>
      <c r="DUI162" s="1354"/>
      <c r="DUJ162" s="1354"/>
      <c r="DUK162" s="1354"/>
      <c r="DUL162" s="1354"/>
      <c r="DUM162" s="1354"/>
      <c r="DUN162" s="1354"/>
      <c r="DUO162" s="1354"/>
      <c r="DUP162" s="1354"/>
      <c r="DUQ162" s="1354"/>
      <c r="DUR162" s="1354"/>
      <c r="DUS162" s="1354"/>
      <c r="DUT162" s="1354"/>
      <c r="DUU162" s="1354"/>
      <c r="DUV162" s="1354"/>
      <c r="DUW162" s="1354"/>
      <c r="DUX162" s="1354"/>
      <c r="DUY162" s="1354"/>
      <c r="DUZ162" s="1354"/>
      <c r="DVA162" s="1354"/>
      <c r="DVB162" s="1354"/>
      <c r="DVC162" s="1354"/>
      <c r="DVD162" s="1354"/>
      <c r="DVE162" s="1354"/>
      <c r="DVF162" s="1354"/>
      <c r="DVG162" s="1354"/>
      <c r="DVH162" s="1354"/>
      <c r="DVI162" s="1354"/>
      <c r="DVJ162" s="1354"/>
      <c r="DVK162" s="1354"/>
      <c r="DVL162" s="1354"/>
      <c r="DVM162" s="1354"/>
      <c r="DVN162" s="1354"/>
      <c r="DVO162" s="1354"/>
      <c r="DVP162" s="1354"/>
      <c r="DVQ162" s="1354"/>
      <c r="DVR162" s="1354"/>
      <c r="DVS162" s="1354"/>
      <c r="DVT162" s="1354"/>
      <c r="DVU162" s="1354"/>
      <c r="DVV162" s="1354"/>
      <c r="DVW162" s="1354"/>
      <c r="DVX162" s="1354"/>
      <c r="DVY162" s="1354"/>
      <c r="DVZ162" s="1354"/>
      <c r="DWA162" s="1354"/>
      <c r="DWB162" s="1354"/>
      <c r="DWC162" s="1354"/>
      <c r="DWD162" s="1354"/>
      <c r="DWE162" s="1354"/>
      <c r="DWF162" s="1354"/>
      <c r="DWG162" s="1354"/>
      <c r="DWH162" s="1354"/>
      <c r="DWI162" s="1354"/>
      <c r="DWJ162" s="1354"/>
      <c r="DWK162" s="1354"/>
      <c r="DWL162" s="1354"/>
      <c r="DWM162" s="1354"/>
      <c r="DWN162" s="1354"/>
      <c r="DWO162" s="1354"/>
      <c r="DWP162" s="1354"/>
      <c r="DWQ162" s="1354"/>
      <c r="DWR162" s="1354"/>
      <c r="DWS162" s="1354"/>
      <c r="DWT162" s="1354"/>
      <c r="DWU162" s="1354"/>
      <c r="DWV162" s="1354"/>
      <c r="DWW162" s="1354"/>
      <c r="DWX162" s="1354"/>
      <c r="DWY162" s="1354"/>
      <c r="DWZ162" s="1354"/>
      <c r="DXA162" s="1354"/>
      <c r="DXB162" s="1354"/>
      <c r="DXC162" s="1354"/>
      <c r="DXD162" s="1354"/>
      <c r="DXE162" s="1354"/>
      <c r="DXF162" s="1354"/>
      <c r="DXG162" s="1354"/>
      <c r="DXH162" s="1354"/>
      <c r="DXI162" s="1354"/>
      <c r="DXJ162" s="1354"/>
      <c r="DXK162" s="1354"/>
      <c r="DXL162" s="1354"/>
      <c r="DXM162" s="1354"/>
      <c r="DXN162" s="1354"/>
      <c r="DXO162" s="1354"/>
      <c r="DXP162" s="1354"/>
      <c r="DXQ162" s="1354"/>
      <c r="DXR162" s="1354"/>
      <c r="DXS162" s="1354"/>
      <c r="DXT162" s="1354"/>
      <c r="DXU162" s="1354"/>
      <c r="DXV162" s="1354"/>
      <c r="DXW162" s="1354"/>
      <c r="DXX162" s="1354"/>
      <c r="DXY162" s="1354"/>
      <c r="DXZ162" s="1354"/>
      <c r="DYA162" s="1354"/>
      <c r="DYB162" s="1354"/>
      <c r="DYC162" s="1354"/>
      <c r="DYD162" s="1354"/>
      <c r="DYE162" s="1354"/>
      <c r="DYF162" s="1354"/>
      <c r="DYG162" s="1354"/>
      <c r="DYH162" s="1354"/>
      <c r="DYI162" s="1354"/>
      <c r="DYJ162" s="1354"/>
      <c r="DYK162" s="1354"/>
      <c r="DYL162" s="1354"/>
      <c r="DYM162" s="1354"/>
      <c r="DYN162" s="1354"/>
      <c r="DYO162" s="1354"/>
      <c r="DYP162" s="1354"/>
      <c r="DYQ162" s="1354"/>
      <c r="DYR162" s="1354"/>
      <c r="DYS162" s="1354"/>
      <c r="DYT162" s="1354"/>
      <c r="DYU162" s="1354"/>
      <c r="DYV162" s="1354"/>
      <c r="DYW162" s="1354"/>
      <c r="DYX162" s="1354"/>
      <c r="DYY162" s="1354"/>
      <c r="DYZ162" s="1354"/>
      <c r="DZA162" s="1354"/>
      <c r="DZB162" s="1354"/>
      <c r="DZC162" s="1354"/>
      <c r="DZD162" s="1354"/>
      <c r="DZE162" s="1354"/>
      <c r="DZF162" s="1354"/>
      <c r="DZG162" s="1354"/>
      <c r="DZH162" s="1354"/>
      <c r="DZI162" s="1354"/>
      <c r="DZJ162" s="1354"/>
      <c r="DZK162" s="1354"/>
      <c r="DZL162" s="1354"/>
      <c r="DZM162" s="1354"/>
      <c r="DZN162" s="1354"/>
      <c r="DZO162" s="1354"/>
      <c r="DZP162" s="1354"/>
      <c r="DZQ162" s="1354"/>
      <c r="DZR162" s="1354"/>
      <c r="DZS162" s="1354"/>
      <c r="DZT162" s="1354"/>
      <c r="DZU162" s="1354"/>
      <c r="DZV162" s="1354"/>
      <c r="DZW162" s="1354"/>
      <c r="DZX162" s="1354"/>
      <c r="DZY162" s="1354"/>
      <c r="DZZ162" s="1354"/>
      <c r="EAA162" s="1354"/>
      <c r="EAB162" s="1354"/>
      <c r="EAC162" s="1354"/>
      <c r="EAD162" s="1354"/>
      <c r="EAE162" s="1354"/>
      <c r="EAF162" s="1354"/>
      <c r="EAG162" s="1354"/>
      <c r="EAH162" s="1354"/>
      <c r="EAI162" s="1354"/>
      <c r="EAJ162" s="1354"/>
      <c r="EAK162" s="1354"/>
      <c r="EAL162" s="1354"/>
      <c r="EAM162" s="1354"/>
      <c r="EAN162" s="1354"/>
      <c r="EAO162" s="1354"/>
      <c r="EAP162" s="1354"/>
      <c r="EAQ162" s="1354"/>
      <c r="EAR162" s="1354"/>
      <c r="EAS162" s="1354"/>
      <c r="EAT162" s="1354"/>
      <c r="EAU162" s="1354"/>
      <c r="EAV162" s="1354"/>
      <c r="EAW162" s="1354"/>
      <c r="EAX162" s="1354"/>
      <c r="EAY162" s="1354"/>
      <c r="EAZ162" s="1354"/>
      <c r="EBA162" s="1354"/>
      <c r="EBB162" s="1354"/>
      <c r="EBC162" s="1354"/>
      <c r="EBD162" s="1354"/>
      <c r="EBE162" s="1354"/>
      <c r="EBF162" s="1354"/>
      <c r="EBG162" s="1354"/>
      <c r="EBH162" s="1354"/>
      <c r="EBI162" s="1354"/>
      <c r="EBJ162" s="1354"/>
      <c r="EBK162" s="1354"/>
      <c r="EBL162" s="1354"/>
      <c r="EBM162" s="1354"/>
      <c r="EBN162" s="1354"/>
      <c r="EBO162" s="1354"/>
      <c r="EBP162" s="1354"/>
      <c r="EBQ162" s="1354"/>
      <c r="EBR162" s="1354"/>
      <c r="EBS162" s="1354"/>
      <c r="EBT162" s="1354"/>
      <c r="EBU162" s="1354"/>
      <c r="EBV162" s="1354"/>
      <c r="EBW162" s="1354"/>
      <c r="EBX162" s="1354"/>
      <c r="EBY162" s="1354"/>
      <c r="EBZ162" s="1354"/>
      <c r="ECA162" s="1354"/>
      <c r="ECB162" s="1354"/>
      <c r="ECC162" s="1354"/>
      <c r="ECD162" s="1354"/>
      <c r="ECE162" s="1354"/>
      <c r="ECF162" s="1354"/>
      <c r="ECG162" s="1354"/>
      <c r="ECH162" s="1354"/>
      <c r="ECI162" s="1354"/>
      <c r="ECJ162" s="1354"/>
      <c r="ECK162" s="1354"/>
      <c r="ECL162" s="1354"/>
      <c r="ECM162" s="1354"/>
      <c r="ECN162" s="1354"/>
      <c r="ECO162" s="1354"/>
      <c r="ECP162" s="1354"/>
      <c r="ECQ162" s="1354"/>
      <c r="ECR162" s="1354"/>
      <c r="ECS162" s="1354"/>
      <c r="ECT162" s="1354"/>
      <c r="ECU162" s="1354"/>
      <c r="ECV162" s="1354"/>
      <c r="ECW162" s="1354"/>
      <c r="ECX162" s="1354"/>
      <c r="ECY162" s="1354"/>
      <c r="ECZ162" s="1354"/>
      <c r="EDA162" s="1354"/>
      <c r="EDB162" s="1354"/>
      <c r="EDC162" s="1354"/>
      <c r="EDD162" s="1354"/>
      <c r="EDE162" s="1354"/>
      <c r="EDF162" s="1354"/>
      <c r="EDG162" s="1354"/>
      <c r="EDH162" s="1354"/>
      <c r="EDI162" s="1354"/>
      <c r="EDJ162" s="1354"/>
      <c r="EDK162" s="1354"/>
      <c r="EDL162" s="1354"/>
      <c r="EDM162" s="1354"/>
      <c r="EDN162" s="1354"/>
      <c r="EDO162" s="1354"/>
      <c r="EDP162" s="1354"/>
      <c r="EDQ162" s="1354"/>
      <c r="EDR162" s="1354"/>
      <c r="EDS162" s="1354"/>
      <c r="EDT162" s="1354"/>
      <c r="EDU162" s="1354"/>
      <c r="EDV162" s="1354"/>
      <c r="EDW162" s="1354"/>
      <c r="EDX162" s="1354"/>
      <c r="EDY162" s="1354"/>
      <c r="EDZ162" s="1354"/>
      <c r="EEA162" s="1354"/>
      <c r="EEB162" s="1354"/>
      <c r="EEC162" s="1354"/>
      <c r="EED162" s="1354"/>
      <c r="EEE162" s="1354"/>
      <c r="EEF162" s="1354"/>
      <c r="EEG162" s="1354"/>
      <c r="EEH162" s="1354"/>
      <c r="EEI162" s="1354"/>
      <c r="EEJ162" s="1354"/>
      <c r="EEK162" s="1354"/>
      <c r="EEL162" s="1354"/>
      <c r="EEM162" s="1354"/>
      <c r="EEN162" s="1354"/>
      <c r="EEO162" s="1354"/>
      <c r="EEP162" s="1354"/>
      <c r="EEQ162" s="1354"/>
      <c r="EER162" s="1354"/>
      <c r="EES162" s="1354"/>
      <c r="EET162" s="1354"/>
      <c r="EEU162" s="1354"/>
      <c r="EEV162" s="1354"/>
      <c r="EEW162" s="1354"/>
      <c r="EEX162" s="1354"/>
      <c r="EEY162" s="1354"/>
      <c r="EEZ162" s="1354"/>
      <c r="EFA162" s="1354"/>
      <c r="EFB162" s="1354"/>
      <c r="EFC162" s="1354"/>
      <c r="EFD162" s="1354"/>
      <c r="EFE162" s="1354"/>
      <c r="EFF162" s="1354"/>
      <c r="EFG162" s="1354"/>
      <c r="EFH162" s="1354"/>
      <c r="EFI162" s="1354"/>
      <c r="EFJ162" s="1354"/>
      <c r="EFK162" s="1354"/>
      <c r="EFL162" s="1354"/>
      <c r="EFM162" s="1354"/>
      <c r="EFN162" s="1354"/>
      <c r="EFO162" s="1354"/>
      <c r="EFP162" s="1354"/>
      <c r="EFQ162" s="1354"/>
      <c r="EFR162" s="1354"/>
      <c r="EFS162" s="1354"/>
      <c r="EFT162" s="1354"/>
      <c r="EFU162" s="1354"/>
      <c r="EFV162" s="1354"/>
      <c r="EFW162" s="1354"/>
      <c r="EFX162" s="1354"/>
      <c r="EFY162" s="1354"/>
      <c r="EFZ162" s="1354"/>
      <c r="EGA162" s="1354"/>
      <c r="EGB162" s="1354"/>
      <c r="EGC162" s="1354"/>
      <c r="EGD162" s="1354"/>
      <c r="EGE162" s="1354"/>
      <c r="EGF162" s="1354"/>
      <c r="EGG162" s="1354"/>
      <c r="EGH162" s="1354"/>
      <c r="EGI162" s="1354"/>
      <c r="EGJ162" s="1354"/>
      <c r="EGK162" s="1354"/>
      <c r="EGL162" s="1354"/>
      <c r="EGM162" s="1354"/>
      <c r="EGN162" s="1354"/>
      <c r="EGO162" s="1354"/>
      <c r="EGP162" s="1354"/>
      <c r="EGQ162" s="1354"/>
      <c r="EGR162" s="1354"/>
      <c r="EGS162" s="1354"/>
      <c r="EGT162" s="1354"/>
      <c r="EGU162" s="1354"/>
      <c r="EGV162" s="1354"/>
      <c r="EGW162" s="1354"/>
      <c r="EGX162" s="1354"/>
      <c r="EGY162" s="1354"/>
      <c r="EGZ162" s="1354"/>
      <c r="EHA162" s="1354"/>
      <c r="EHB162" s="1354"/>
      <c r="EHC162" s="1354"/>
      <c r="EHD162" s="1354"/>
      <c r="EHE162" s="1354"/>
      <c r="EHF162" s="1354"/>
      <c r="EHG162" s="1354"/>
      <c r="EHH162" s="1354"/>
      <c r="EHI162" s="1354"/>
      <c r="EHJ162" s="1354"/>
      <c r="EHK162" s="1354"/>
      <c r="EHL162" s="1354"/>
      <c r="EHM162" s="1354"/>
      <c r="EHN162" s="1354"/>
      <c r="EHO162" s="1354"/>
      <c r="EHP162" s="1354"/>
      <c r="EHQ162" s="1354"/>
      <c r="EHR162" s="1354"/>
      <c r="EHS162" s="1354"/>
      <c r="EHT162" s="1354"/>
      <c r="EHU162" s="1354"/>
      <c r="EHV162" s="1354"/>
      <c r="EHW162" s="1354"/>
      <c r="EHX162" s="1354"/>
      <c r="EHY162" s="1354"/>
      <c r="EHZ162" s="1354"/>
      <c r="EIA162" s="1354"/>
      <c r="EIB162" s="1354"/>
      <c r="EIC162" s="1354"/>
      <c r="EID162" s="1354"/>
      <c r="EIE162" s="1354"/>
      <c r="EIF162" s="1354"/>
      <c r="EIG162" s="1354"/>
      <c r="EIH162" s="1354"/>
      <c r="EII162" s="1354"/>
      <c r="EIJ162" s="1354"/>
      <c r="EIK162" s="1354"/>
      <c r="EIL162" s="1354"/>
      <c r="EIM162" s="1354"/>
      <c r="EIN162" s="1354"/>
      <c r="EIO162" s="1354"/>
      <c r="EIP162" s="1354"/>
      <c r="EIQ162" s="1354"/>
      <c r="EIR162" s="1354"/>
      <c r="EIS162" s="1354"/>
      <c r="EIT162" s="1354"/>
      <c r="EIU162" s="1354"/>
      <c r="EIV162" s="1354"/>
      <c r="EIW162" s="1354"/>
      <c r="EIX162" s="1354"/>
      <c r="EIY162" s="1354"/>
      <c r="EIZ162" s="1354"/>
      <c r="EJA162" s="1354"/>
      <c r="EJB162" s="1354"/>
      <c r="EJC162" s="1354"/>
      <c r="EJD162" s="1354"/>
      <c r="EJE162" s="1354"/>
      <c r="EJF162" s="1354"/>
      <c r="EJG162" s="1354"/>
      <c r="EJH162" s="1354"/>
      <c r="EJI162" s="1354"/>
      <c r="EJJ162" s="1354"/>
      <c r="EJK162" s="1354"/>
      <c r="EJL162" s="1354"/>
      <c r="EJM162" s="1354"/>
      <c r="EJN162" s="1354"/>
      <c r="EJO162" s="1354"/>
      <c r="EJP162" s="1354"/>
      <c r="EJQ162" s="1354"/>
      <c r="EJR162" s="1354"/>
      <c r="EJS162" s="1354"/>
      <c r="EJT162" s="1354"/>
      <c r="EJU162" s="1354"/>
      <c r="EJV162" s="1354"/>
      <c r="EJW162" s="1354"/>
      <c r="EJX162" s="1354"/>
      <c r="EJY162" s="1354"/>
      <c r="EJZ162" s="1354"/>
      <c r="EKA162" s="1354"/>
      <c r="EKB162" s="1354"/>
      <c r="EKC162" s="1354"/>
      <c r="EKD162" s="1354"/>
      <c r="EKE162" s="1354"/>
      <c r="EKF162" s="1354"/>
      <c r="EKG162" s="1354"/>
      <c r="EKH162" s="1354"/>
      <c r="EKI162" s="1354"/>
      <c r="EKJ162" s="1354"/>
      <c r="EKK162" s="1354"/>
      <c r="EKL162" s="1354"/>
      <c r="EKM162" s="1354"/>
      <c r="EKN162" s="1354"/>
      <c r="EKO162" s="1354"/>
      <c r="EKP162" s="1354"/>
      <c r="EKQ162" s="1354"/>
      <c r="EKR162" s="1354"/>
      <c r="EKS162" s="1354"/>
      <c r="EKT162" s="1354"/>
      <c r="EKU162" s="1354"/>
      <c r="EKV162" s="1354"/>
      <c r="EKW162" s="1354"/>
      <c r="EKX162" s="1354"/>
      <c r="EKY162" s="1354"/>
      <c r="EKZ162" s="1354"/>
      <c r="ELA162" s="1354"/>
      <c r="ELB162" s="1354"/>
      <c r="ELC162" s="1354"/>
      <c r="ELD162" s="1354"/>
      <c r="ELE162" s="1354"/>
      <c r="ELF162" s="1354"/>
      <c r="ELG162" s="1354"/>
      <c r="ELH162" s="1354"/>
      <c r="ELI162" s="1354"/>
      <c r="ELJ162" s="1354"/>
      <c r="ELK162" s="1354"/>
      <c r="ELL162" s="1354"/>
      <c r="ELM162" s="1354"/>
      <c r="ELN162" s="1354"/>
      <c r="ELO162" s="1354"/>
      <c r="ELP162" s="1354"/>
      <c r="ELQ162" s="1354"/>
      <c r="ELR162" s="1354"/>
      <c r="ELS162" s="1354"/>
      <c r="ELT162" s="1354"/>
      <c r="ELU162" s="1354"/>
      <c r="ELV162" s="1354"/>
      <c r="ELW162" s="1354"/>
      <c r="ELX162" s="1354"/>
      <c r="ELY162" s="1354"/>
      <c r="ELZ162" s="1354"/>
      <c r="EMA162" s="1354"/>
      <c r="EMB162" s="1354"/>
      <c r="EMC162" s="1354"/>
      <c r="EMD162" s="1354"/>
      <c r="EME162" s="1354"/>
      <c r="EMF162" s="1354"/>
      <c r="EMG162" s="1354"/>
      <c r="EMH162" s="1354"/>
      <c r="EMI162" s="1354"/>
      <c r="EMJ162" s="1354"/>
      <c r="EMK162" s="1354"/>
      <c r="EML162" s="1354"/>
      <c r="EMM162" s="1354"/>
      <c r="EMN162" s="1354"/>
      <c r="EMO162" s="1354"/>
      <c r="EMP162" s="1354"/>
      <c r="EMQ162" s="1354"/>
      <c r="EMR162" s="1354"/>
      <c r="EMS162" s="1354"/>
      <c r="EMT162" s="1354"/>
      <c r="EMU162" s="1354"/>
      <c r="EMV162" s="1354"/>
      <c r="EMW162" s="1354"/>
      <c r="EMX162" s="1354"/>
      <c r="EMY162" s="1354"/>
      <c r="EMZ162" s="1354"/>
      <c r="ENA162" s="1354"/>
      <c r="ENB162" s="1354"/>
      <c r="ENC162" s="1354"/>
      <c r="END162" s="1354"/>
      <c r="ENE162" s="1354"/>
      <c r="ENF162" s="1354"/>
      <c r="ENG162" s="1354"/>
      <c r="ENH162" s="1354"/>
      <c r="ENI162" s="1354"/>
      <c r="ENJ162" s="1354"/>
      <c r="ENK162" s="1354"/>
      <c r="ENL162" s="1354"/>
      <c r="ENM162" s="1354"/>
      <c r="ENN162" s="1354"/>
      <c r="ENO162" s="1354"/>
      <c r="ENP162" s="1354"/>
      <c r="ENQ162" s="1354"/>
      <c r="ENR162" s="1354"/>
      <c r="ENS162" s="1354"/>
      <c r="ENT162" s="1354"/>
      <c r="ENU162" s="1354"/>
      <c r="ENV162" s="1354"/>
      <c r="ENW162" s="1354"/>
      <c r="ENX162" s="1354"/>
      <c r="ENY162" s="1354"/>
      <c r="ENZ162" s="1354"/>
      <c r="EOA162" s="1354"/>
      <c r="EOB162" s="1354"/>
      <c r="EOC162" s="1354"/>
      <c r="EOD162" s="1354"/>
      <c r="EOE162" s="1354"/>
      <c r="EOF162" s="1354"/>
      <c r="EOG162" s="1354"/>
      <c r="EOH162" s="1354"/>
      <c r="EOI162" s="1354"/>
      <c r="EOJ162" s="1354"/>
      <c r="EOK162" s="1354"/>
      <c r="EOL162" s="1354"/>
      <c r="EOM162" s="1354"/>
      <c r="EON162" s="1354"/>
      <c r="EOO162" s="1354"/>
      <c r="EOP162" s="1354"/>
      <c r="EOQ162" s="1354"/>
      <c r="EOR162" s="1354"/>
      <c r="EOS162" s="1354"/>
      <c r="EOT162" s="1354"/>
      <c r="EOU162" s="1354"/>
      <c r="EOV162" s="1354"/>
      <c r="EOW162" s="1354"/>
      <c r="EOX162" s="1354"/>
      <c r="EOY162" s="1354"/>
      <c r="EOZ162" s="1354"/>
      <c r="EPA162" s="1354"/>
      <c r="EPB162" s="1354"/>
      <c r="EPC162" s="1354"/>
      <c r="EPD162" s="1354"/>
      <c r="EPE162" s="1354"/>
      <c r="EPF162" s="1354"/>
      <c r="EPG162" s="1354"/>
      <c r="EPH162" s="1354"/>
      <c r="EPI162" s="1354"/>
      <c r="EPJ162" s="1354"/>
      <c r="EPK162" s="1354"/>
      <c r="EPL162" s="1354"/>
      <c r="EPM162" s="1354"/>
      <c r="EPN162" s="1354"/>
      <c r="EPO162" s="1354"/>
      <c r="EPP162" s="1354"/>
      <c r="EPQ162" s="1354"/>
      <c r="EPR162" s="1354"/>
      <c r="EPS162" s="1354"/>
      <c r="EPT162" s="1354"/>
      <c r="EPU162" s="1354"/>
      <c r="EPV162" s="1354"/>
      <c r="EPW162" s="1354"/>
      <c r="EPX162" s="1354"/>
      <c r="EPY162" s="1354"/>
      <c r="EPZ162" s="1354"/>
      <c r="EQA162" s="1354"/>
      <c r="EQB162" s="1354"/>
      <c r="EQC162" s="1354"/>
      <c r="EQD162" s="1354"/>
      <c r="EQE162" s="1354"/>
      <c r="EQF162" s="1354"/>
      <c r="EQG162" s="1354"/>
      <c r="EQH162" s="1354"/>
      <c r="EQI162" s="1354"/>
      <c r="EQJ162" s="1354"/>
      <c r="EQK162" s="1354"/>
      <c r="EQL162" s="1354"/>
      <c r="EQM162" s="1354"/>
      <c r="EQN162" s="1354"/>
      <c r="EQO162" s="1354"/>
      <c r="EQP162" s="1354"/>
      <c r="EQQ162" s="1354"/>
      <c r="EQR162" s="1354"/>
      <c r="EQS162" s="1354"/>
      <c r="EQT162" s="1354"/>
      <c r="EQU162" s="1354"/>
      <c r="EQV162" s="1354"/>
      <c r="EQW162" s="1354"/>
      <c r="EQX162" s="1354"/>
      <c r="EQY162" s="1354"/>
      <c r="EQZ162" s="1354"/>
      <c r="ERA162" s="1354"/>
      <c r="ERB162" s="1354"/>
      <c r="ERC162" s="1354"/>
      <c r="ERD162" s="1354"/>
      <c r="ERE162" s="1354"/>
      <c r="ERF162" s="1354"/>
      <c r="ERG162" s="1354"/>
      <c r="ERH162" s="1354"/>
      <c r="ERI162" s="1354"/>
      <c r="ERJ162" s="1354"/>
      <c r="ERK162" s="1354"/>
      <c r="ERL162" s="1354"/>
      <c r="ERM162" s="1354"/>
      <c r="ERN162" s="1354"/>
      <c r="ERO162" s="1354"/>
      <c r="ERP162" s="1354"/>
      <c r="ERQ162" s="1354"/>
      <c r="ERR162" s="1354"/>
      <c r="ERS162" s="1354"/>
      <c r="ERT162" s="1354"/>
      <c r="ERU162" s="1354"/>
      <c r="ERV162" s="1354"/>
      <c r="ERW162" s="1354"/>
      <c r="ERX162" s="1354"/>
      <c r="ERY162" s="1354"/>
      <c r="ERZ162" s="1354"/>
      <c r="ESA162" s="1354"/>
      <c r="ESB162" s="1354"/>
      <c r="ESC162" s="1354"/>
      <c r="ESD162" s="1354"/>
      <c r="ESE162" s="1354"/>
      <c r="ESF162" s="1354"/>
      <c r="ESG162" s="1354"/>
      <c r="ESH162" s="1354"/>
      <c r="ESI162" s="1354"/>
      <c r="ESJ162" s="1354"/>
      <c r="ESK162" s="1354"/>
      <c r="ESL162" s="1354"/>
      <c r="ESM162" s="1354"/>
      <c r="ESN162" s="1354"/>
      <c r="ESO162" s="1354"/>
      <c r="ESP162" s="1354"/>
      <c r="ESQ162" s="1354"/>
      <c r="ESR162" s="1354"/>
      <c r="ESS162" s="1354"/>
      <c r="EST162" s="1354"/>
      <c r="ESU162" s="1354"/>
      <c r="ESV162" s="1354"/>
      <c r="ESW162" s="1354"/>
      <c r="ESX162" s="1354"/>
      <c r="ESY162" s="1354"/>
      <c r="ESZ162" s="1354"/>
      <c r="ETA162" s="1354"/>
      <c r="ETB162" s="1354"/>
      <c r="ETC162" s="1354"/>
      <c r="ETD162" s="1354"/>
      <c r="ETE162" s="1354"/>
      <c r="ETF162" s="1354"/>
      <c r="ETG162" s="1354"/>
      <c r="ETH162" s="1354"/>
      <c r="ETI162" s="1354"/>
      <c r="ETJ162" s="1354"/>
      <c r="ETK162" s="1354"/>
      <c r="ETL162" s="1354"/>
      <c r="ETM162" s="1354"/>
      <c r="ETN162" s="1354"/>
      <c r="ETO162" s="1354"/>
      <c r="ETP162" s="1354"/>
      <c r="ETQ162" s="1354"/>
      <c r="ETR162" s="1354"/>
      <c r="ETS162" s="1354"/>
      <c r="ETT162" s="1354"/>
      <c r="ETU162" s="1354"/>
      <c r="ETV162" s="1354"/>
      <c r="ETW162" s="1354"/>
      <c r="ETX162" s="1354"/>
      <c r="ETY162" s="1354"/>
      <c r="ETZ162" s="1354"/>
      <c r="EUA162" s="1354"/>
      <c r="EUB162" s="1354"/>
      <c r="EUC162" s="1354"/>
      <c r="EUD162" s="1354"/>
      <c r="EUE162" s="1354"/>
      <c r="EUF162" s="1354"/>
      <c r="EUG162" s="1354"/>
      <c r="EUH162" s="1354"/>
      <c r="EUI162" s="1354"/>
      <c r="EUJ162" s="1354"/>
      <c r="EUK162" s="1354"/>
      <c r="EUL162" s="1354"/>
      <c r="EUM162" s="1354"/>
      <c r="EUN162" s="1354"/>
      <c r="EUO162" s="1354"/>
      <c r="EUP162" s="1354"/>
      <c r="EUQ162" s="1354"/>
      <c r="EUR162" s="1354"/>
      <c r="EUS162" s="1354"/>
      <c r="EUT162" s="1354"/>
      <c r="EUU162" s="1354"/>
      <c r="EUV162" s="1354"/>
      <c r="EUW162" s="1354"/>
      <c r="EUX162" s="1354"/>
      <c r="EUY162" s="1354"/>
      <c r="EUZ162" s="1354"/>
      <c r="EVA162" s="1354"/>
      <c r="EVB162" s="1354"/>
      <c r="EVC162" s="1354"/>
      <c r="EVD162" s="1354"/>
      <c r="EVE162" s="1354"/>
      <c r="EVF162" s="1354"/>
      <c r="EVG162" s="1354"/>
      <c r="EVH162" s="1354"/>
      <c r="EVI162" s="1354"/>
      <c r="EVJ162" s="1354"/>
      <c r="EVK162" s="1354"/>
      <c r="EVL162" s="1354"/>
      <c r="EVM162" s="1354"/>
      <c r="EVN162" s="1354"/>
      <c r="EVO162" s="1354"/>
      <c r="EVP162" s="1354"/>
      <c r="EVQ162" s="1354"/>
      <c r="EVR162" s="1354"/>
      <c r="EVS162" s="1354"/>
      <c r="EVT162" s="1354"/>
      <c r="EVU162" s="1354"/>
      <c r="EVV162" s="1354"/>
      <c r="EVW162" s="1354"/>
      <c r="EVX162" s="1354"/>
      <c r="EVY162" s="1354"/>
      <c r="EVZ162" s="1354"/>
      <c r="EWA162" s="1354"/>
      <c r="EWB162" s="1354"/>
      <c r="EWC162" s="1354"/>
      <c r="EWD162" s="1354"/>
      <c r="EWE162" s="1354"/>
      <c r="EWF162" s="1354"/>
      <c r="EWG162" s="1354"/>
      <c r="EWH162" s="1354"/>
      <c r="EWI162" s="1354"/>
      <c r="EWJ162" s="1354"/>
      <c r="EWK162" s="1354"/>
      <c r="EWL162" s="1354"/>
      <c r="EWM162" s="1354"/>
      <c r="EWN162" s="1354"/>
      <c r="EWO162" s="1354"/>
      <c r="EWP162" s="1354"/>
      <c r="EWQ162" s="1354"/>
      <c r="EWR162" s="1354"/>
      <c r="EWS162" s="1354"/>
      <c r="EWT162" s="1354"/>
      <c r="EWU162" s="1354"/>
      <c r="EWV162" s="1354"/>
      <c r="EWW162" s="1354"/>
      <c r="EWX162" s="1354"/>
      <c r="EWY162" s="1354"/>
      <c r="EWZ162" s="1354"/>
      <c r="EXA162" s="1354"/>
      <c r="EXB162" s="1354"/>
      <c r="EXC162" s="1354"/>
      <c r="EXD162" s="1354"/>
      <c r="EXE162" s="1354"/>
      <c r="EXF162" s="1354"/>
      <c r="EXG162" s="1354"/>
      <c r="EXH162" s="1354"/>
      <c r="EXI162" s="1354"/>
      <c r="EXJ162" s="1354"/>
      <c r="EXK162" s="1354"/>
      <c r="EXL162" s="1354"/>
      <c r="EXM162" s="1354"/>
      <c r="EXN162" s="1354"/>
      <c r="EXO162" s="1354"/>
      <c r="EXP162" s="1354"/>
      <c r="EXQ162" s="1354"/>
      <c r="EXR162" s="1354"/>
      <c r="EXS162" s="1354"/>
      <c r="EXT162" s="1354"/>
      <c r="EXU162" s="1354"/>
      <c r="EXV162" s="1354"/>
      <c r="EXW162" s="1354"/>
      <c r="EXX162" s="1354"/>
      <c r="EXY162" s="1354"/>
      <c r="EXZ162" s="1354"/>
      <c r="EYA162" s="1354"/>
      <c r="EYB162" s="1354"/>
      <c r="EYC162" s="1354"/>
      <c r="EYD162" s="1354"/>
      <c r="EYE162" s="1354"/>
      <c r="EYF162" s="1354"/>
      <c r="EYG162" s="1354"/>
      <c r="EYH162" s="1354"/>
      <c r="EYI162" s="1354"/>
      <c r="EYJ162" s="1354"/>
      <c r="EYK162" s="1354"/>
      <c r="EYL162" s="1354"/>
      <c r="EYM162" s="1354"/>
      <c r="EYN162" s="1354"/>
      <c r="EYO162" s="1354"/>
      <c r="EYP162" s="1354"/>
      <c r="EYQ162" s="1354"/>
      <c r="EYR162" s="1354"/>
      <c r="EYS162" s="1354"/>
      <c r="EYT162" s="1354"/>
      <c r="EYU162" s="1354"/>
      <c r="EYV162" s="1354"/>
      <c r="EYW162" s="1354"/>
      <c r="EYX162" s="1354"/>
      <c r="EYY162" s="1354"/>
      <c r="EYZ162" s="1354"/>
      <c r="EZA162" s="1354"/>
      <c r="EZB162" s="1354"/>
      <c r="EZC162" s="1354"/>
      <c r="EZD162" s="1354"/>
      <c r="EZE162" s="1354"/>
      <c r="EZF162" s="1354"/>
      <c r="EZG162" s="1354"/>
      <c r="EZH162" s="1354"/>
      <c r="EZI162" s="1354"/>
      <c r="EZJ162" s="1354"/>
      <c r="EZK162" s="1354"/>
      <c r="EZL162" s="1354"/>
      <c r="EZM162" s="1354"/>
      <c r="EZN162" s="1354"/>
      <c r="EZO162" s="1354"/>
      <c r="EZP162" s="1354"/>
      <c r="EZQ162" s="1354"/>
      <c r="EZR162" s="1354"/>
      <c r="EZS162" s="1354"/>
      <c r="EZT162" s="1354"/>
      <c r="EZU162" s="1354"/>
      <c r="EZV162" s="1354"/>
      <c r="EZW162" s="1354"/>
      <c r="EZX162" s="1354"/>
      <c r="EZY162" s="1354"/>
      <c r="EZZ162" s="1354"/>
      <c r="FAA162" s="1354"/>
      <c r="FAB162" s="1354"/>
      <c r="FAC162" s="1354"/>
      <c r="FAD162" s="1354"/>
      <c r="FAE162" s="1354"/>
      <c r="FAF162" s="1354"/>
      <c r="FAG162" s="1354"/>
      <c r="FAH162" s="1354"/>
      <c r="FAI162" s="1354"/>
      <c r="FAJ162" s="1354"/>
      <c r="FAK162" s="1354"/>
      <c r="FAL162" s="1354"/>
      <c r="FAM162" s="1354"/>
      <c r="FAN162" s="1354"/>
      <c r="FAO162" s="1354"/>
      <c r="FAP162" s="1354"/>
      <c r="FAQ162" s="1354"/>
      <c r="FAR162" s="1354"/>
      <c r="FAS162" s="1354"/>
      <c r="FAT162" s="1354"/>
      <c r="FAU162" s="1354"/>
      <c r="FAV162" s="1354"/>
      <c r="FAW162" s="1354"/>
      <c r="FAX162" s="1354"/>
      <c r="FAY162" s="1354"/>
      <c r="FAZ162" s="1354"/>
      <c r="FBA162" s="1354"/>
      <c r="FBB162" s="1354"/>
      <c r="FBC162" s="1354"/>
      <c r="FBD162" s="1354"/>
      <c r="FBE162" s="1354"/>
      <c r="FBF162" s="1354"/>
      <c r="FBG162" s="1354"/>
      <c r="FBH162" s="1354"/>
      <c r="FBI162" s="1354"/>
      <c r="FBJ162" s="1354"/>
      <c r="FBK162" s="1354"/>
      <c r="FBL162" s="1354"/>
      <c r="FBM162" s="1354"/>
      <c r="FBN162" s="1354"/>
      <c r="FBO162" s="1354"/>
      <c r="FBP162" s="1354"/>
      <c r="FBQ162" s="1354"/>
      <c r="FBR162" s="1354"/>
      <c r="FBS162" s="1354"/>
      <c r="FBT162" s="1354"/>
      <c r="FBU162" s="1354"/>
      <c r="FBV162" s="1354"/>
      <c r="FBW162" s="1354"/>
      <c r="FBX162" s="1354"/>
      <c r="FBY162" s="1354"/>
      <c r="FBZ162" s="1354"/>
      <c r="FCA162" s="1354"/>
      <c r="FCB162" s="1354"/>
      <c r="FCC162" s="1354"/>
      <c r="FCD162" s="1354"/>
      <c r="FCE162" s="1354"/>
      <c r="FCF162" s="1354"/>
      <c r="FCG162" s="1354"/>
      <c r="FCH162" s="1354"/>
      <c r="FCI162" s="1354"/>
      <c r="FCJ162" s="1354"/>
      <c r="FCK162" s="1354"/>
      <c r="FCL162" s="1354"/>
      <c r="FCM162" s="1354"/>
      <c r="FCN162" s="1354"/>
      <c r="FCO162" s="1354"/>
      <c r="FCP162" s="1354"/>
      <c r="FCQ162" s="1354"/>
      <c r="FCR162" s="1354"/>
      <c r="FCS162" s="1354"/>
      <c r="FCT162" s="1354"/>
      <c r="FCU162" s="1354"/>
      <c r="FCV162" s="1354"/>
      <c r="FCW162" s="1354"/>
      <c r="FCX162" s="1354"/>
      <c r="FCY162" s="1354"/>
      <c r="FCZ162" s="1354"/>
      <c r="FDA162" s="1354"/>
      <c r="FDB162" s="1354"/>
      <c r="FDC162" s="1354"/>
      <c r="FDD162" s="1354"/>
      <c r="FDE162" s="1354"/>
      <c r="FDF162" s="1354"/>
      <c r="FDG162" s="1354"/>
      <c r="FDH162" s="1354"/>
      <c r="FDI162" s="1354"/>
      <c r="FDJ162" s="1354"/>
      <c r="FDK162" s="1354"/>
      <c r="FDL162" s="1354"/>
      <c r="FDM162" s="1354"/>
      <c r="FDN162" s="1354"/>
      <c r="FDO162" s="1354"/>
      <c r="FDP162" s="1354"/>
      <c r="FDQ162" s="1354"/>
      <c r="FDR162" s="1354"/>
      <c r="FDS162" s="1354"/>
      <c r="FDT162" s="1354"/>
      <c r="FDU162" s="1354"/>
      <c r="FDV162" s="1354"/>
      <c r="FDW162" s="1354"/>
      <c r="FDX162" s="1354"/>
      <c r="FDY162" s="1354"/>
      <c r="FDZ162" s="1354"/>
      <c r="FEA162" s="1354"/>
      <c r="FEB162" s="1354"/>
      <c r="FEC162" s="1354"/>
      <c r="FED162" s="1354"/>
      <c r="FEE162" s="1354"/>
      <c r="FEF162" s="1354"/>
      <c r="FEG162" s="1354"/>
      <c r="FEH162" s="1354"/>
      <c r="FEI162" s="1354"/>
      <c r="FEJ162" s="1354"/>
      <c r="FEK162" s="1354"/>
      <c r="FEL162" s="1354"/>
      <c r="FEM162" s="1354"/>
      <c r="FEN162" s="1354"/>
      <c r="FEO162" s="1354"/>
      <c r="FEP162" s="1354"/>
      <c r="FEQ162" s="1354"/>
      <c r="FER162" s="1354"/>
      <c r="FES162" s="1354"/>
      <c r="FET162" s="1354"/>
      <c r="FEU162" s="1354"/>
      <c r="FEV162" s="1354"/>
      <c r="FEW162" s="1354"/>
      <c r="FEX162" s="1354"/>
      <c r="FEY162" s="1354"/>
      <c r="FEZ162" s="1354"/>
      <c r="FFA162" s="1354"/>
      <c r="FFB162" s="1354"/>
      <c r="FFC162" s="1354"/>
      <c r="FFD162" s="1354"/>
      <c r="FFE162" s="1354"/>
      <c r="FFF162" s="1354"/>
      <c r="FFG162" s="1354"/>
      <c r="FFH162" s="1354"/>
      <c r="FFI162" s="1354"/>
      <c r="FFJ162" s="1354"/>
      <c r="FFK162" s="1354"/>
      <c r="FFL162" s="1354"/>
      <c r="FFM162" s="1354"/>
      <c r="FFN162" s="1354"/>
      <c r="FFO162" s="1354"/>
      <c r="FFP162" s="1354"/>
      <c r="FFQ162" s="1354"/>
      <c r="FFR162" s="1354"/>
      <c r="FFS162" s="1354"/>
      <c r="FFT162" s="1354"/>
      <c r="FFU162" s="1354"/>
      <c r="FFV162" s="1354"/>
      <c r="FFW162" s="1354"/>
      <c r="FFX162" s="1354"/>
      <c r="FFY162" s="1354"/>
      <c r="FFZ162" s="1354"/>
      <c r="FGA162" s="1354"/>
      <c r="FGB162" s="1354"/>
      <c r="FGC162" s="1354"/>
      <c r="FGD162" s="1354"/>
      <c r="FGE162" s="1354"/>
      <c r="FGF162" s="1354"/>
      <c r="FGG162" s="1354"/>
      <c r="FGH162" s="1354"/>
      <c r="FGI162" s="1354"/>
      <c r="FGJ162" s="1354"/>
      <c r="FGK162" s="1354"/>
      <c r="FGL162" s="1354"/>
      <c r="FGM162" s="1354"/>
      <c r="FGN162" s="1354"/>
      <c r="FGO162" s="1354"/>
      <c r="FGP162" s="1354"/>
      <c r="FGQ162" s="1354"/>
      <c r="FGR162" s="1354"/>
      <c r="FGS162" s="1354"/>
      <c r="FGT162" s="1354"/>
      <c r="FGU162" s="1354"/>
      <c r="FGV162" s="1354"/>
      <c r="FGW162" s="1354"/>
      <c r="FGX162" s="1354"/>
      <c r="FGY162" s="1354"/>
      <c r="FGZ162" s="1354"/>
      <c r="FHA162" s="1354"/>
      <c r="FHB162" s="1354"/>
      <c r="FHC162" s="1354"/>
      <c r="FHD162" s="1354"/>
      <c r="FHE162" s="1354"/>
      <c r="FHF162" s="1354"/>
      <c r="FHG162" s="1354"/>
      <c r="FHH162" s="1354"/>
      <c r="FHI162" s="1354"/>
      <c r="FHJ162" s="1354"/>
      <c r="FHK162" s="1354"/>
      <c r="FHL162" s="1354"/>
      <c r="FHM162" s="1354"/>
      <c r="FHN162" s="1354"/>
      <c r="FHO162" s="1354"/>
      <c r="FHP162" s="1354"/>
      <c r="FHQ162" s="1354"/>
      <c r="FHR162" s="1354"/>
      <c r="FHS162" s="1354"/>
      <c r="FHT162" s="1354"/>
      <c r="FHU162" s="1354"/>
      <c r="FHV162" s="1354"/>
      <c r="FHW162" s="1354"/>
      <c r="FHX162" s="1354"/>
      <c r="FHY162" s="1354"/>
      <c r="FHZ162" s="1354"/>
      <c r="FIA162" s="1354"/>
      <c r="FIB162" s="1354"/>
      <c r="FIC162" s="1354"/>
      <c r="FID162" s="1354"/>
      <c r="FIE162" s="1354"/>
      <c r="FIF162" s="1354"/>
      <c r="FIG162" s="1354"/>
      <c r="FIH162" s="1354"/>
      <c r="FII162" s="1354"/>
      <c r="FIJ162" s="1354"/>
      <c r="FIK162" s="1354"/>
      <c r="FIL162" s="1354"/>
      <c r="FIM162" s="1354"/>
      <c r="FIN162" s="1354"/>
      <c r="FIO162" s="1354"/>
      <c r="FIP162" s="1354"/>
      <c r="FIQ162" s="1354"/>
      <c r="FIR162" s="1354"/>
      <c r="FIS162" s="1354"/>
      <c r="FIT162" s="1354"/>
      <c r="FIU162" s="1354"/>
      <c r="FIV162" s="1354"/>
      <c r="FIW162" s="1354"/>
      <c r="FIX162" s="1354"/>
      <c r="FIY162" s="1354"/>
      <c r="FIZ162" s="1354"/>
      <c r="FJA162" s="1354"/>
      <c r="FJB162" s="1354"/>
      <c r="FJC162" s="1354"/>
      <c r="FJD162" s="1354"/>
      <c r="FJE162" s="1354"/>
      <c r="FJF162" s="1354"/>
      <c r="FJG162" s="1354"/>
      <c r="FJH162" s="1354"/>
      <c r="FJI162" s="1354"/>
      <c r="FJJ162" s="1354"/>
      <c r="FJK162" s="1354"/>
      <c r="FJL162" s="1354"/>
      <c r="FJM162" s="1354"/>
      <c r="FJN162" s="1354"/>
      <c r="FJO162" s="1354"/>
      <c r="FJP162" s="1354"/>
      <c r="FJQ162" s="1354"/>
      <c r="FJR162" s="1354"/>
      <c r="FJS162" s="1354"/>
      <c r="FJT162" s="1354"/>
      <c r="FJU162" s="1354"/>
      <c r="FJV162" s="1354"/>
      <c r="FJW162" s="1354"/>
      <c r="FJX162" s="1354"/>
      <c r="FJY162" s="1354"/>
      <c r="FJZ162" s="1354"/>
      <c r="FKA162" s="1354"/>
      <c r="FKB162" s="1354"/>
      <c r="FKC162" s="1354"/>
      <c r="FKD162" s="1354"/>
      <c r="FKE162" s="1354"/>
      <c r="FKF162" s="1354"/>
      <c r="FKG162" s="1354"/>
      <c r="FKH162" s="1354"/>
      <c r="FKI162" s="1354"/>
      <c r="FKJ162" s="1354"/>
      <c r="FKK162" s="1354"/>
      <c r="FKL162" s="1354"/>
      <c r="FKM162" s="1354"/>
      <c r="FKN162" s="1354"/>
      <c r="FKO162" s="1354"/>
      <c r="FKP162" s="1354"/>
      <c r="FKQ162" s="1354"/>
      <c r="FKR162" s="1354"/>
      <c r="FKS162" s="1354"/>
      <c r="FKT162" s="1354"/>
      <c r="FKU162" s="1354"/>
      <c r="FKV162" s="1354"/>
      <c r="FKW162" s="1354"/>
      <c r="FKX162" s="1354"/>
      <c r="FKY162" s="1354"/>
      <c r="FKZ162" s="1354"/>
      <c r="FLA162" s="1354"/>
      <c r="FLB162" s="1354"/>
      <c r="FLC162" s="1354"/>
      <c r="FLD162" s="1354"/>
      <c r="FLE162" s="1354"/>
      <c r="FLF162" s="1354"/>
      <c r="FLG162" s="1354"/>
      <c r="FLH162" s="1354"/>
      <c r="FLI162" s="1354"/>
      <c r="FLJ162" s="1354"/>
      <c r="FLK162" s="1354"/>
      <c r="FLL162" s="1354"/>
      <c r="FLM162" s="1354"/>
      <c r="FLN162" s="1354"/>
      <c r="FLO162" s="1354"/>
      <c r="FLP162" s="1354"/>
      <c r="FLQ162" s="1354"/>
      <c r="FLR162" s="1354"/>
      <c r="FLS162" s="1354"/>
      <c r="FLT162" s="1354"/>
      <c r="FLU162" s="1354"/>
      <c r="FLV162" s="1354"/>
      <c r="FLW162" s="1354"/>
      <c r="FLX162" s="1354"/>
      <c r="FLY162" s="1354"/>
      <c r="FLZ162" s="1354"/>
      <c r="FMA162" s="1354"/>
      <c r="FMB162" s="1354"/>
      <c r="FMC162" s="1354"/>
      <c r="FMD162" s="1354"/>
      <c r="FME162" s="1354"/>
      <c r="FMF162" s="1354"/>
      <c r="FMG162" s="1354"/>
      <c r="FMH162" s="1354"/>
      <c r="FMI162" s="1354"/>
      <c r="FMJ162" s="1354"/>
      <c r="FMK162" s="1354"/>
      <c r="FML162" s="1354"/>
      <c r="FMM162" s="1354"/>
      <c r="FMN162" s="1354"/>
      <c r="FMO162" s="1354"/>
      <c r="FMP162" s="1354"/>
      <c r="FMQ162" s="1354"/>
      <c r="FMR162" s="1354"/>
      <c r="FMS162" s="1354"/>
      <c r="FMT162" s="1354"/>
      <c r="FMU162" s="1354"/>
      <c r="FMV162" s="1354"/>
      <c r="FMW162" s="1354"/>
      <c r="FMX162" s="1354"/>
      <c r="FMY162" s="1354"/>
      <c r="FMZ162" s="1354"/>
      <c r="FNA162" s="1354"/>
      <c r="FNB162" s="1354"/>
      <c r="FNC162" s="1354"/>
      <c r="FND162" s="1354"/>
      <c r="FNE162" s="1354"/>
      <c r="FNF162" s="1354"/>
      <c r="FNG162" s="1354"/>
      <c r="FNH162" s="1354"/>
      <c r="FNI162" s="1354"/>
      <c r="FNJ162" s="1354"/>
      <c r="FNK162" s="1354"/>
      <c r="FNL162" s="1354"/>
      <c r="FNM162" s="1354"/>
      <c r="FNN162" s="1354"/>
      <c r="FNO162" s="1354"/>
      <c r="FNP162" s="1354"/>
      <c r="FNQ162" s="1354"/>
      <c r="FNR162" s="1354"/>
      <c r="FNS162" s="1354"/>
      <c r="FNT162" s="1354"/>
      <c r="FNU162" s="1354"/>
      <c r="FNV162" s="1354"/>
      <c r="FNW162" s="1354"/>
      <c r="FNX162" s="1354"/>
      <c r="FNY162" s="1354"/>
      <c r="FNZ162" s="1354"/>
      <c r="FOA162" s="1354"/>
      <c r="FOB162" s="1354"/>
      <c r="FOC162" s="1354"/>
      <c r="FOD162" s="1354"/>
      <c r="FOE162" s="1354"/>
      <c r="FOF162" s="1354"/>
      <c r="FOG162" s="1354"/>
      <c r="FOH162" s="1354"/>
      <c r="FOI162" s="1354"/>
      <c r="FOJ162" s="1354"/>
      <c r="FOK162" s="1354"/>
      <c r="FOL162" s="1354"/>
      <c r="FOM162" s="1354"/>
      <c r="FON162" s="1354"/>
      <c r="FOO162" s="1354"/>
      <c r="FOP162" s="1354"/>
      <c r="FOQ162" s="1354"/>
      <c r="FOR162" s="1354"/>
      <c r="FOS162" s="1354"/>
      <c r="FOT162" s="1354"/>
      <c r="FOU162" s="1354"/>
      <c r="FOV162" s="1354"/>
      <c r="FOW162" s="1354"/>
      <c r="FOX162" s="1354"/>
      <c r="FOY162" s="1354"/>
      <c r="FOZ162" s="1354"/>
      <c r="FPA162" s="1354"/>
      <c r="FPB162" s="1354"/>
      <c r="FPC162" s="1354"/>
      <c r="FPD162" s="1354"/>
      <c r="FPE162" s="1354"/>
      <c r="FPF162" s="1354"/>
      <c r="FPG162" s="1354"/>
      <c r="FPH162" s="1354"/>
      <c r="FPI162" s="1354"/>
      <c r="FPJ162" s="1354"/>
      <c r="FPK162" s="1354"/>
      <c r="FPL162" s="1354"/>
      <c r="FPM162" s="1354"/>
      <c r="FPN162" s="1354"/>
      <c r="FPO162" s="1354"/>
      <c r="FPP162" s="1354"/>
      <c r="FPQ162" s="1354"/>
      <c r="FPR162" s="1354"/>
      <c r="FPS162" s="1354"/>
      <c r="FPT162" s="1354"/>
      <c r="FPU162" s="1354"/>
      <c r="FPV162" s="1354"/>
      <c r="FPW162" s="1354"/>
      <c r="FPX162" s="1354"/>
      <c r="FPY162" s="1354"/>
      <c r="FPZ162" s="1354"/>
      <c r="FQA162" s="1354"/>
      <c r="FQB162" s="1354"/>
      <c r="FQC162" s="1354"/>
      <c r="FQD162" s="1354"/>
      <c r="FQE162" s="1354"/>
      <c r="FQF162" s="1354"/>
      <c r="FQG162" s="1354"/>
      <c r="FQH162" s="1354"/>
      <c r="FQI162" s="1354"/>
      <c r="FQJ162" s="1354"/>
      <c r="FQK162" s="1354"/>
      <c r="FQL162" s="1354"/>
      <c r="FQM162" s="1354"/>
      <c r="FQN162" s="1354"/>
      <c r="FQO162" s="1354"/>
      <c r="FQP162" s="1354"/>
      <c r="FQQ162" s="1354"/>
      <c r="FQR162" s="1354"/>
      <c r="FQS162" s="1354"/>
      <c r="FQT162" s="1354"/>
      <c r="FQU162" s="1354"/>
      <c r="FQV162" s="1354"/>
      <c r="FQW162" s="1354"/>
      <c r="FQX162" s="1354"/>
      <c r="FQY162" s="1354"/>
      <c r="FQZ162" s="1354"/>
      <c r="FRA162" s="1354"/>
      <c r="FRB162" s="1354"/>
      <c r="FRC162" s="1354"/>
      <c r="FRD162" s="1354"/>
      <c r="FRE162" s="1354"/>
      <c r="FRF162" s="1354"/>
      <c r="FRG162" s="1354"/>
      <c r="FRH162" s="1354"/>
      <c r="FRI162" s="1354"/>
      <c r="FRJ162" s="1354"/>
      <c r="FRK162" s="1354"/>
      <c r="FRL162" s="1354"/>
      <c r="FRM162" s="1354"/>
      <c r="FRN162" s="1354"/>
      <c r="FRO162" s="1354"/>
      <c r="FRP162" s="1354"/>
      <c r="FRQ162" s="1354"/>
      <c r="FRR162" s="1354"/>
      <c r="FRS162" s="1354"/>
      <c r="FRT162" s="1354"/>
      <c r="FRU162" s="1354"/>
      <c r="FRV162" s="1354"/>
      <c r="FRW162" s="1354"/>
      <c r="FRX162" s="1354"/>
      <c r="FRY162" s="1354"/>
      <c r="FRZ162" s="1354"/>
      <c r="FSA162" s="1354"/>
      <c r="FSB162" s="1354"/>
      <c r="FSC162" s="1354"/>
      <c r="FSD162" s="1354"/>
      <c r="FSE162" s="1354"/>
      <c r="FSF162" s="1354"/>
      <c r="FSG162" s="1354"/>
      <c r="FSH162" s="1354"/>
      <c r="FSI162" s="1354"/>
      <c r="FSJ162" s="1354"/>
      <c r="FSK162" s="1354"/>
      <c r="FSL162" s="1354"/>
      <c r="FSM162" s="1354"/>
      <c r="FSN162" s="1354"/>
      <c r="FSO162" s="1354"/>
      <c r="FSP162" s="1354"/>
      <c r="FSQ162" s="1354"/>
      <c r="FSR162" s="1354"/>
      <c r="FSS162" s="1354"/>
      <c r="FST162" s="1354"/>
      <c r="FSU162" s="1354"/>
      <c r="FSV162" s="1354"/>
      <c r="FSW162" s="1354"/>
      <c r="FSX162" s="1354"/>
      <c r="FSY162" s="1354"/>
      <c r="FSZ162" s="1354"/>
      <c r="FTA162" s="1354"/>
      <c r="FTB162" s="1354"/>
      <c r="FTC162" s="1354"/>
      <c r="FTD162" s="1354"/>
      <c r="FTE162" s="1354"/>
      <c r="FTF162" s="1354"/>
      <c r="FTG162" s="1354"/>
      <c r="FTH162" s="1354"/>
      <c r="FTI162" s="1354"/>
      <c r="FTJ162" s="1354"/>
      <c r="FTK162" s="1354"/>
      <c r="FTL162" s="1354"/>
      <c r="FTM162" s="1354"/>
      <c r="FTN162" s="1354"/>
      <c r="FTO162" s="1354"/>
      <c r="FTP162" s="1354"/>
      <c r="FTQ162" s="1354"/>
      <c r="FTR162" s="1354"/>
      <c r="FTS162" s="1354"/>
      <c r="FTT162" s="1354"/>
      <c r="FTU162" s="1354"/>
      <c r="FTV162" s="1354"/>
      <c r="FTW162" s="1354"/>
      <c r="FTX162" s="1354"/>
      <c r="FTY162" s="1354"/>
      <c r="FTZ162" s="1354"/>
      <c r="FUA162" s="1354"/>
      <c r="FUB162" s="1354"/>
      <c r="FUC162" s="1354"/>
      <c r="FUD162" s="1354"/>
      <c r="FUE162" s="1354"/>
      <c r="FUF162" s="1354"/>
      <c r="FUG162" s="1354"/>
      <c r="FUH162" s="1354"/>
      <c r="FUI162" s="1354"/>
      <c r="FUJ162" s="1354"/>
      <c r="FUK162" s="1354"/>
      <c r="FUL162" s="1354"/>
      <c r="FUM162" s="1354"/>
      <c r="FUN162" s="1354"/>
      <c r="FUO162" s="1354"/>
      <c r="FUP162" s="1354"/>
      <c r="FUQ162" s="1354"/>
      <c r="FUR162" s="1354"/>
      <c r="FUS162" s="1354"/>
      <c r="FUT162" s="1354"/>
      <c r="FUU162" s="1354"/>
      <c r="FUV162" s="1354"/>
      <c r="FUW162" s="1354"/>
      <c r="FUX162" s="1354"/>
      <c r="FUY162" s="1354"/>
      <c r="FUZ162" s="1354"/>
      <c r="FVA162" s="1354"/>
      <c r="FVB162" s="1354"/>
      <c r="FVC162" s="1354"/>
      <c r="FVD162" s="1354"/>
      <c r="FVE162" s="1354"/>
      <c r="FVF162" s="1354"/>
      <c r="FVG162" s="1354"/>
      <c r="FVH162" s="1354"/>
      <c r="FVI162" s="1354"/>
      <c r="FVJ162" s="1354"/>
      <c r="FVK162" s="1354"/>
      <c r="FVL162" s="1354"/>
      <c r="FVM162" s="1354"/>
      <c r="FVN162" s="1354"/>
      <c r="FVO162" s="1354"/>
      <c r="FVP162" s="1354"/>
      <c r="FVQ162" s="1354"/>
      <c r="FVR162" s="1354"/>
      <c r="FVS162" s="1354"/>
      <c r="FVT162" s="1354"/>
      <c r="FVU162" s="1354"/>
      <c r="FVV162" s="1354"/>
      <c r="FVW162" s="1354"/>
      <c r="FVX162" s="1354"/>
      <c r="FVY162" s="1354"/>
      <c r="FVZ162" s="1354"/>
      <c r="FWA162" s="1354"/>
      <c r="FWB162" s="1354"/>
      <c r="FWC162" s="1354"/>
      <c r="FWD162" s="1354"/>
      <c r="FWE162" s="1354"/>
      <c r="FWF162" s="1354"/>
      <c r="FWG162" s="1354"/>
      <c r="FWH162" s="1354"/>
      <c r="FWI162" s="1354"/>
      <c r="FWJ162" s="1354"/>
      <c r="FWK162" s="1354"/>
      <c r="FWL162" s="1354"/>
      <c r="FWM162" s="1354"/>
      <c r="FWN162" s="1354"/>
      <c r="FWO162" s="1354"/>
      <c r="FWP162" s="1354"/>
      <c r="FWQ162" s="1354"/>
      <c r="FWR162" s="1354"/>
      <c r="FWS162" s="1354"/>
      <c r="FWT162" s="1354"/>
      <c r="FWU162" s="1354"/>
      <c r="FWV162" s="1354"/>
      <c r="FWW162" s="1354"/>
      <c r="FWX162" s="1354"/>
      <c r="FWY162" s="1354"/>
      <c r="FWZ162" s="1354"/>
      <c r="FXA162" s="1354"/>
      <c r="FXB162" s="1354"/>
      <c r="FXC162" s="1354"/>
      <c r="FXD162" s="1354"/>
      <c r="FXE162" s="1354"/>
      <c r="FXF162" s="1354"/>
      <c r="FXG162" s="1354"/>
      <c r="FXH162" s="1354"/>
      <c r="FXI162" s="1354"/>
      <c r="FXJ162" s="1354"/>
      <c r="FXK162" s="1354"/>
      <c r="FXL162" s="1354"/>
      <c r="FXM162" s="1354"/>
      <c r="FXN162" s="1354"/>
      <c r="FXO162" s="1354"/>
      <c r="FXP162" s="1354"/>
      <c r="FXQ162" s="1354"/>
      <c r="FXR162" s="1354"/>
      <c r="FXS162" s="1354"/>
      <c r="FXT162" s="1354"/>
      <c r="FXU162" s="1354"/>
      <c r="FXV162" s="1354"/>
      <c r="FXW162" s="1354"/>
      <c r="FXX162" s="1354"/>
      <c r="FXY162" s="1354"/>
      <c r="FXZ162" s="1354"/>
      <c r="FYA162" s="1354"/>
      <c r="FYB162" s="1354"/>
      <c r="FYC162" s="1354"/>
      <c r="FYD162" s="1354"/>
      <c r="FYE162" s="1354"/>
      <c r="FYF162" s="1354"/>
      <c r="FYG162" s="1354"/>
      <c r="FYH162" s="1354"/>
      <c r="FYI162" s="1354"/>
      <c r="FYJ162" s="1354"/>
      <c r="FYK162" s="1354"/>
      <c r="FYL162" s="1354"/>
      <c r="FYM162" s="1354"/>
      <c r="FYN162" s="1354"/>
      <c r="FYO162" s="1354"/>
      <c r="FYP162" s="1354"/>
      <c r="FYQ162" s="1354"/>
      <c r="FYR162" s="1354"/>
      <c r="FYS162" s="1354"/>
      <c r="FYT162" s="1354"/>
      <c r="FYU162" s="1354"/>
      <c r="FYV162" s="1354"/>
      <c r="FYW162" s="1354"/>
      <c r="FYX162" s="1354"/>
      <c r="FYY162" s="1354"/>
      <c r="FYZ162" s="1354"/>
      <c r="FZA162" s="1354"/>
      <c r="FZB162" s="1354"/>
      <c r="FZC162" s="1354"/>
      <c r="FZD162" s="1354"/>
      <c r="FZE162" s="1354"/>
      <c r="FZF162" s="1354"/>
      <c r="FZG162" s="1354"/>
      <c r="FZH162" s="1354"/>
      <c r="FZI162" s="1354"/>
      <c r="FZJ162" s="1354"/>
      <c r="FZK162" s="1354"/>
      <c r="FZL162" s="1354"/>
      <c r="FZM162" s="1354"/>
      <c r="FZN162" s="1354"/>
      <c r="FZO162" s="1354"/>
      <c r="FZP162" s="1354"/>
      <c r="FZQ162" s="1354"/>
      <c r="FZR162" s="1354"/>
      <c r="FZS162" s="1354"/>
      <c r="FZT162" s="1354"/>
      <c r="FZU162" s="1354"/>
      <c r="FZV162" s="1354"/>
      <c r="FZW162" s="1354"/>
      <c r="FZX162" s="1354"/>
      <c r="FZY162" s="1354"/>
      <c r="FZZ162" s="1354"/>
      <c r="GAA162" s="1354"/>
      <c r="GAB162" s="1354"/>
      <c r="GAC162" s="1354"/>
      <c r="GAD162" s="1354"/>
      <c r="GAE162" s="1354"/>
      <c r="GAF162" s="1354"/>
      <c r="GAG162" s="1354"/>
      <c r="GAH162" s="1354"/>
      <c r="GAI162" s="1354"/>
      <c r="GAJ162" s="1354"/>
      <c r="GAK162" s="1354"/>
      <c r="GAL162" s="1354"/>
      <c r="GAM162" s="1354"/>
      <c r="GAN162" s="1354"/>
      <c r="GAO162" s="1354"/>
      <c r="GAP162" s="1354"/>
      <c r="GAQ162" s="1354"/>
      <c r="GAR162" s="1354"/>
      <c r="GAS162" s="1354"/>
      <c r="GAT162" s="1354"/>
      <c r="GAU162" s="1354"/>
      <c r="GAV162" s="1354"/>
      <c r="GAW162" s="1354"/>
      <c r="GAX162" s="1354"/>
      <c r="GAY162" s="1354"/>
      <c r="GAZ162" s="1354"/>
      <c r="GBA162" s="1354"/>
      <c r="GBB162" s="1354"/>
      <c r="GBC162" s="1354"/>
      <c r="GBD162" s="1354"/>
      <c r="GBE162" s="1354"/>
      <c r="GBF162" s="1354"/>
      <c r="GBG162" s="1354"/>
      <c r="GBH162" s="1354"/>
      <c r="GBI162" s="1354"/>
      <c r="GBJ162" s="1354"/>
      <c r="GBK162" s="1354"/>
      <c r="GBL162" s="1354"/>
      <c r="GBM162" s="1354"/>
      <c r="GBN162" s="1354"/>
      <c r="GBO162" s="1354"/>
      <c r="GBP162" s="1354"/>
      <c r="GBQ162" s="1354"/>
      <c r="GBR162" s="1354"/>
      <c r="GBS162" s="1354"/>
      <c r="GBT162" s="1354"/>
      <c r="GBU162" s="1354"/>
      <c r="GBV162" s="1354"/>
      <c r="GBW162" s="1354"/>
      <c r="GBX162" s="1354"/>
      <c r="GBY162" s="1354"/>
      <c r="GBZ162" s="1354"/>
      <c r="GCA162" s="1354"/>
      <c r="GCB162" s="1354"/>
      <c r="GCC162" s="1354"/>
      <c r="GCD162" s="1354"/>
      <c r="GCE162" s="1354"/>
      <c r="GCF162" s="1354"/>
      <c r="GCG162" s="1354"/>
      <c r="GCH162" s="1354"/>
      <c r="GCI162" s="1354"/>
      <c r="GCJ162" s="1354"/>
      <c r="GCK162" s="1354"/>
      <c r="GCL162" s="1354"/>
      <c r="GCM162" s="1354"/>
      <c r="GCN162" s="1354"/>
      <c r="GCO162" s="1354"/>
      <c r="GCP162" s="1354"/>
      <c r="GCQ162" s="1354"/>
      <c r="GCR162" s="1354"/>
      <c r="GCS162" s="1354"/>
      <c r="GCT162" s="1354"/>
      <c r="GCU162" s="1354"/>
      <c r="GCV162" s="1354"/>
      <c r="GCW162" s="1354"/>
      <c r="GCX162" s="1354"/>
      <c r="GCY162" s="1354"/>
      <c r="GCZ162" s="1354"/>
      <c r="GDA162" s="1354"/>
      <c r="GDB162" s="1354"/>
      <c r="GDC162" s="1354"/>
      <c r="GDD162" s="1354"/>
      <c r="GDE162" s="1354"/>
      <c r="GDF162" s="1354"/>
      <c r="GDG162" s="1354"/>
      <c r="GDH162" s="1354"/>
      <c r="GDI162" s="1354"/>
      <c r="GDJ162" s="1354"/>
      <c r="GDK162" s="1354"/>
      <c r="GDL162" s="1354"/>
      <c r="GDM162" s="1354"/>
      <c r="GDN162" s="1354"/>
      <c r="GDO162" s="1354"/>
      <c r="GDP162" s="1354"/>
      <c r="GDQ162" s="1354"/>
      <c r="GDR162" s="1354"/>
      <c r="GDS162" s="1354"/>
      <c r="GDT162" s="1354"/>
      <c r="GDU162" s="1354"/>
      <c r="GDV162" s="1354"/>
      <c r="GDW162" s="1354"/>
      <c r="GDX162" s="1354"/>
      <c r="GDY162" s="1354"/>
      <c r="GDZ162" s="1354"/>
      <c r="GEA162" s="1354"/>
      <c r="GEB162" s="1354"/>
      <c r="GEC162" s="1354"/>
      <c r="GED162" s="1354"/>
      <c r="GEE162" s="1354"/>
      <c r="GEF162" s="1354"/>
      <c r="GEG162" s="1354"/>
      <c r="GEH162" s="1354"/>
      <c r="GEI162" s="1354"/>
      <c r="GEJ162" s="1354"/>
      <c r="GEK162" s="1354"/>
      <c r="GEL162" s="1354"/>
      <c r="GEM162" s="1354"/>
      <c r="GEN162" s="1354"/>
      <c r="GEO162" s="1354"/>
      <c r="GEP162" s="1354"/>
      <c r="GEQ162" s="1354"/>
      <c r="GER162" s="1354"/>
      <c r="GES162" s="1354"/>
      <c r="GET162" s="1354"/>
      <c r="GEU162" s="1354"/>
      <c r="GEV162" s="1354"/>
      <c r="GEW162" s="1354"/>
      <c r="GEX162" s="1354"/>
      <c r="GEY162" s="1354"/>
      <c r="GEZ162" s="1354"/>
      <c r="GFA162" s="1354"/>
      <c r="GFB162" s="1354"/>
      <c r="GFC162" s="1354"/>
      <c r="GFD162" s="1354"/>
      <c r="GFE162" s="1354"/>
      <c r="GFF162" s="1354"/>
      <c r="GFG162" s="1354"/>
      <c r="GFH162" s="1354"/>
      <c r="GFI162" s="1354"/>
      <c r="GFJ162" s="1354"/>
      <c r="GFK162" s="1354"/>
      <c r="GFL162" s="1354"/>
      <c r="GFM162" s="1354"/>
      <c r="GFN162" s="1354"/>
      <c r="GFO162" s="1354"/>
      <c r="GFP162" s="1354"/>
      <c r="GFQ162" s="1354"/>
      <c r="GFR162" s="1354"/>
      <c r="GFS162" s="1354"/>
      <c r="GFT162" s="1354"/>
      <c r="GFU162" s="1354"/>
      <c r="GFV162" s="1354"/>
      <c r="GFW162" s="1354"/>
      <c r="GFX162" s="1354"/>
      <c r="GFY162" s="1354"/>
      <c r="GFZ162" s="1354"/>
      <c r="GGA162" s="1354"/>
      <c r="GGB162" s="1354"/>
      <c r="GGC162" s="1354"/>
      <c r="GGD162" s="1354"/>
      <c r="GGE162" s="1354"/>
      <c r="GGF162" s="1354"/>
      <c r="GGG162" s="1354"/>
      <c r="GGH162" s="1354"/>
      <c r="GGI162" s="1354"/>
      <c r="GGJ162" s="1354"/>
      <c r="GGK162" s="1354"/>
      <c r="GGL162" s="1354"/>
      <c r="GGM162" s="1354"/>
      <c r="GGN162" s="1354"/>
      <c r="GGO162" s="1354"/>
      <c r="GGP162" s="1354"/>
      <c r="GGQ162" s="1354"/>
      <c r="GGR162" s="1354"/>
      <c r="GGS162" s="1354"/>
      <c r="GGT162" s="1354"/>
      <c r="GGU162" s="1354"/>
      <c r="GGV162" s="1354"/>
      <c r="GGW162" s="1354"/>
      <c r="GGX162" s="1354"/>
      <c r="GGY162" s="1354"/>
      <c r="GGZ162" s="1354"/>
      <c r="GHA162" s="1354"/>
      <c r="GHB162" s="1354"/>
      <c r="GHC162" s="1354"/>
      <c r="GHD162" s="1354"/>
      <c r="GHE162" s="1354"/>
      <c r="GHF162" s="1354"/>
      <c r="GHG162" s="1354"/>
      <c r="GHH162" s="1354"/>
      <c r="GHI162" s="1354"/>
      <c r="GHJ162" s="1354"/>
      <c r="GHK162" s="1354"/>
      <c r="GHL162" s="1354"/>
      <c r="GHM162" s="1354"/>
      <c r="GHN162" s="1354"/>
      <c r="GHO162" s="1354"/>
      <c r="GHP162" s="1354"/>
      <c r="GHQ162" s="1354"/>
      <c r="GHR162" s="1354"/>
      <c r="GHS162" s="1354"/>
      <c r="GHT162" s="1354"/>
      <c r="GHU162" s="1354"/>
      <c r="GHV162" s="1354"/>
      <c r="GHW162" s="1354"/>
      <c r="GHX162" s="1354"/>
      <c r="GHY162" s="1354"/>
      <c r="GHZ162" s="1354"/>
      <c r="GIA162" s="1354"/>
      <c r="GIB162" s="1354"/>
      <c r="GIC162" s="1354"/>
      <c r="GID162" s="1354"/>
      <c r="GIE162" s="1354"/>
      <c r="GIF162" s="1354"/>
      <c r="GIG162" s="1354"/>
      <c r="GIH162" s="1354"/>
      <c r="GII162" s="1354"/>
      <c r="GIJ162" s="1354"/>
      <c r="GIK162" s="1354"/>
      <c r="GIL162" s="1354"/>
      <c r="GIM162" s="1354"/>
      <c r="GIN162" s="1354"/>
      <c r="GIO162" s="1354"/>
      <c r="GIP162" s="1354"/>
      <c r="GIQ162" s="1354"/>
      <c r="GIR162" s="1354"/>
      <c r="GIS162" s="1354"/>
      <c r="GIT162" s="1354"/>
      <c r="GIU162" s="1354"/>
      <c r="GIV162" s="1354"/>
      <c r="GIW162" s="1354"/>
      <c r="GIX162" s="1354"/>
      <c r="GIY162" s="1354"/>
      <c r="GIZ162" s="1354"/>
      <c r="GJA162" s="1354"/>
      <c r="GJB162" s="1354"/>
      <c r="GJC162" s="1354"/>
      <c r="GJD162" s="1354"/>
      <c r="GJE162" s="1354"/>
      <c r="GJF162" s="1354"/>
      <c r="GJG162" s="1354"/>
      <c r="GJH162" s="1354"/>
      <c r="GJI162" s="1354"/>
      <c r="GJJ162" s="1354"/>
      <c r="GJK162" s="1354"/>
      <c r="GJL162" s="1354"/>
      <c r="GJM162" s="1354"/>
      <c r="GJN162" s="1354"/>
      <c r="GJO162" s="1354"/>
      <c r="GJP162" s="1354"/>
      <c r="GJQ162" s="1354"/>
      <c r="GJR162" s="1354"/>
      <c r="GJS162" s="1354"/>
      <c r="GJT162" s="1354"/>
      <c r="GJU162" s="1354"/>
      <c r="GJV162" s="1354"/>
      <c r="GJW162" s="1354"/>
      <c r="GJX162" s="1354"/>
      <c r="GJY162" s="1354"/>
      <c r="GJZ162" s="1354"/>
      <c r="GKA162" s="1354"/>
      <c r="GKB162" s="1354"/>
      <c r="GKC162" s="1354"/>
      <c r="GKD162" s="1354"/>
      <c r="GKE162" s="1354"/>
      <c r="GKF162" s="1354"/>
      <c r="GKG162" s="1354"/>
      <c r="GKH162" s="1354"/>
      <c r="GKI162" s="1354"/>
      <c r="GKJ162" s="1354"/>
      <c r="GKK162" s="1354"/>
      <c r="GKL162" s="1354"/>
      <c r="GKM162" s="1354"/>
      <c r="GKN162" s="1354"/>
      <c r="GKO162" s="1354"/>
      <c r="GKP162" s="1354"/>
      <c r="GKQ162" s="1354"/>
      <c r="GKR162" s="1354"/>
      <c r="GKS162" s="1354"/>
      <c r="GKT162" s="1354"/>
      <c r="GKU162" s="1354"/>
      <c r="GKV162" s="1354"/>
      <c r="GKW162" s="1354"/>
      <c r="GKX162" s="1354"/>
      <c r="GKY162" s="1354"/>
      <c r="GKZ162" s="1354"/>
      <c r="GLA162" s="1354"/>
      <c r="GLB162" s="1354"/>
      <c r="GLC162" s="1354"/>
      <c r="GLD162" s="1354"/>
      <c r="GLE162" s="1354"/>
      <c r="GLF162" s="1354"/>
      <c r="GLG162" s="1354"/>
      <c r="GLH162" s="1354"/>
      <c r="GLI162" s="1354"/>
      <c r="GLJ162" s="1354"/>
      <c r="GLK162" s="1354"/>
      <c r="GLL162" s="1354"/>
      <c r="GLM162" s="1354"/>
      <c r="GLN162" s="1354"/>
      <c r="GLO162" s="1354"/>
      <c r="GLP162" s="1354"/>
      <c r="GLQ162" s="1354"/>
      <c r="GLR162" s="1354"/>
      <c r="GLS162" s="1354"/>
      <c r="GLT162" s="1354"/>
      <c r="GLU162" s="1354"/>
      <c r="GLV162" s="1354"/>
      <c r="GLW162" s="1354"/>
      <c r="GLX162" s="1354"/>
      <c r="GLY162" s="1354"/>
      <c r="GLZ162" s="1354"/>
      <c r="GMA162" s="1354"/>
      <c r="GMB162" s="1354"/>
      <c r="GMC162" s="1354"/>
      <c r="GMD162" s="1354"/>
      <c r="GME162" s="1354"/>
      <c r="GMF162" s="1354"/>
      <c r="GMG162" s="1354"/>
      <c r="GMH162" s="1354"/>
      <c r="GMI162" s="1354"/>
      <c r="GMJ162" s="1354"/>
      <c r="GMK162" s="1354"/>
      <c r="GML162" s="1354"/>
      <c r="GMM162" s="1354"/>
      <c r="GMN162" s="1354"/>
      <c r="GMO162" s="1354"/>
      <c r="GMP162" s="1354"/>
      <c r="GMQ162" s="1354"/>
      <c r="GMR162" s="1354"/>
      <c r="GMS162" s="1354"/>
      <c r="GMT162" s="1354"/>
      <c r="GMU162" s="1354"/>
      <c r="GMV162" s="1354"/>
      <c r="GMW162" s="1354"/>
      <c r="GMX162" s="1354"/>
      <c r="GMY162" s="1354"/>
      <c r="GMZ162" s="1354"/>
      <c r="GNA162" s="1354"/>
      <c r="GNB162" s="1354"/>
      <c r="GNC162" s="1354"/>
      <c r="GND162" s="1354"/>
      <c r="GNE162" s="1354"/>
      <c r="GNF162" s="1354"/>
      <c r="GNG162" s="1354"/>
      <c r="GNH162" s="1354"/>
      <c r="GNI162" s="1354"/>
      <c r="GNJ162" s="1354"/>
      <c r="GNK162" s="1354"/>
      <c r="GNL162" s="1354"/>
      <c r="GNM162" s="1354"/>
      <c r="GNN162" s="1354"/>
      <c r="GNO162" s="1354"/>
      <c r="GNP162" s="1354"/>
      <c r="GNQ162" s="1354"/>
      <c r="GNR162" s="1354"/>
      <c r="GNS162" s="1354"/>
      <c r="GNT162" s="1354"/>
      <c r="GNU162" s="1354"/>
      <c r="GNV162" s="1354"/>
      <c r="GNW162" s="1354"/>
      <c r="GNX162" s="1354"/>
      <c r="GNY162" s="1354"/>
      <c r="GNZ162" s="1354"/>
      <c r="GOA162" s="1354"/>
      <c r="GOB162" s="1354"/>
      <c r="GOC162" s="1354"/>
      <c r="GOD162" s="1354"/>
      <c r="GOE162" s="1354"/>
      <c r="GOF162" s="1354"/>
      <c r="GOG162" s="1354"/>
      <c r="GOH162" s="1354"/>
      <c r="GOI162" s="1354"/>
      <c r="GOJ162" s="1354"/>
      <c r="GOK162" s="1354"/>
      <c r="GOL162" s="1354"/>
      <c r="GOM162" s="1354"/>
      <c r="GON162" s="1354"/>
      <c r="GOO162" s="1354"/>
      <c r="GOP162" s="1354"/>
      <c r="GOQ162" s="1354"/>
      <c r="GOR162" s="1354"/>
      <c r="GOS162" s="1354"/>
      <c r="GOT162" s="1354"/>
      <c r="GOU162" s="1354"/>
      <c r="GOV162" s="1354"/>
      <c r="GOW162" s="1354"/>
      <c r="GOX162" s="1354"/>
      <c r="GOY162" s="1354"/>
      <c r="GOZ162" s="1354"/>
      <c r="GPA162" s="1354"/>
      <c r="GPB162" s="1354"/>
      <c r="GPC162" s="1354"/>
      <c r="GPD162" s="1354"/>
      <c r="GPE162" s="1354"/>
      <c r="GPF162" s="1354"/>
      <c r="GPG162" s="1354"/>
      <c r="GPH162" s="1354"/>
      <c r="GPI162" s="1354"/>
      <c r="GPJ162" s="1354"/>
      <c r="GPK162" s="1354"/>
      <c r="GPL162" s="1354"/>
      <c r="GPM162" s="1354"/>
      <c r="GPN162" s="1354"/>
      <c r="GPO162" s="1354"/>
      <c r="GPP162" s="1354"/>
      <c r="GPQ162" s="1354"/>
      <c r="GPR162" s="1354"/>
      <c r="GPS162" s="1354"/>
      <c r="GPT162" s="1354"/>
      <c r="GPU162" s="1354"/>
      <c r="GPV162" s="1354"/>
      <c r="GPW162" s="1354"/>
      <c r="GPX162" s="1354"/>
      <c r="GPY162" s="1354"/>
      <c r="GPZ162" s="1354"/>
      <c r="GQA162" s="1354"/>
      <c r="GQB162" s="1354"/>
      <c r="GQC162" s="1354"/>
      <c r="GQD162" s="1354"/>
      <c r="GQE162" s="1354"/>
      <c r="GQF162" s="1354"/>
      <c r="GQG162" s="1354"/>
      <c r="GQH162" s="1354"/>
      <c r="GQI162" s="1354"/>
      <c r="GQJ162" s="1354"/>
      <c r="GQK162" s="1354"/>
      <c r="GQL162" s="1354"/>
      <c r="GQM162" s="1354"/>
      <c r="GQN162" s="1354"/>
      <c r="GQO162" s="1354"/>
      <c r="GQP162" s="1354"/>
      <c r="GQQ162" s="1354"/>
      <c r="GQR162" s="1354"/>
      <c r="GQS162" s="1354"/>
      <c r="GQT162" s="1354"/>
      <c r="GQU162" s="1354"/>
      <c r="GQV162" s="1354"/>
      <c r="GQW162" s="1354"/>
      <c r="GQX162" s="1354"/>
      <c r="GQY162" s="1354"/>
      <c r="GQZ162" s="1354"/>
      <c r="GRA162" s="1354"/>
      <c r="GRB162" s="1354"/>
      <c r="GRC162" s="1354"/>
      <c r="GRD162" s="1354"/>
      <c r="GRE162" s="1354"/>
      <c r="GRF162" s="1354"/>
      <c r="GRG162" s="1354"/>
      <c r="GRH162" s="1354"/>
      <c r="GRI162" s="1354"/>
      <c r="GRJ162" s="1354"/>
      <c r="GRK162" s="1354"/>
      <c r="GRL162" s="1354"/>
      <c r="GRM162" s="1354"/>
      <c r="GRN162" s="1354"/>
      <c r="GRO162" s="1354"/>
      <c r="GRP162" s="1354"/>
      <c r="GRQ162" s="1354"/>
      <c r="GRR162" s="1354"/>
      <c r="GRS162" s="1354"/>
      <c r="GRT162" s="1354"/>
      <c r="GRU162" s="1354"/>
      <c r="GRV162" s="1354"/>
      <c r="GRW162" s="1354"/>
      <c r="GRX162" s="1354"/>
      <c r="GRY162" s="1354"/>
      <c r="GRZ162" s="1354"/>
      <c r="GSA162" s="1354"/>
      <c r="GSB162" s="1354"/>
      <c r="GSC162" s="1354"/>
      <c r="GSD162" s="1354"/>
      <c r="GSE162" s="1354"/>
      <c r="GSF162" s="1354"/>
      <c r="GSG162" s="1354"/>
      <c r="GSH162" s="1354"/>
      <c r="GSI162" s="1354"/>
      <c r="GSJ162" s="1354"/>
      <c r="GSK162" s="1354"/>
      <c r="GSL162" s="1354"/>
      <c r="GSM162" s="1354"/>
      <c r="GSN162" s="1354"/>
      <c r="GSO162" s="1354"/>
      <c r="GSP162" s="1354"/>
      <c r="GSQ162" s="1354"/>
      <c r="GSR162" s="1354"/>
      <c r="GSS162" s="1354"/>
      <c r="GST162" s="1354"/>
      <c r="GSU162" s="1354"/>
      <c r="GSV162" s="1354"/>
      <c r="GSW162" s="1354"/>
      <c r="GSX162" s="1354"/>
      <c r="GSY162" s="1354"/>
      <c r="GSZ162" s="1354"/>
      <c r="GTA162" s="1354"/>
      <c r="GTB162" s="1354"/>
      <c r="GTC162" s="1354"/>
      <c r="GTD162" s="1354"/>
      <c r="GTE162" s="1354"/>
      <c r="GTF162" s="1354"/>
      <c r="GTG162" s="1354"/>
      <c r="GTH162" s="1354"/>
      <c r="GTI162" s="1354"/>
      <c r="GTJ162" s="1354"/>
      <c r="GTK162" s="1354"/>
      <c r="GTL162" s="1354"/>
      <c r="GTM162" s="1354"/>
      <c r="GTN162" s="1354"/>
      <c r="GTO162" s="1354"/>
      <c r="GTP162" s="1354"/>
      <c r="GTQ162" s="1354"/>
      <c r="GTR162" s="1354"/>
      <c r="GTS162" s="1354"/>
      <c r="GTT162" s="1354"/>
      <c r="GTU162" s="1354"/>
      <c r="GTV162" s="1354"/>
      <c r="GTW162" s="1354"/>
      <c r="GTX162" s="1354"/>
      <c r="GTY162" s="1354"/>
      <c r="GTZ162" s="1354"/>
      <c r="GUA162" s="1354"/>
      <c r="GUB162" s="1354"/>
      <c r="GUC162" s="1354"/>
      <c r="GUD162" s="1354"/>
      <c r="GUE162" s="1354"/>
      <c r="GUF162" s="1354"/>
      <c r="GUG162" s="1354"/>
      <c r="GUH162" s="1354"/>
      <c r="GUI162" s="1354"/>
      <c r="GUJ162" s="1354"/>
      <c r="GUK162" s="1354"/>
      <c r="GUL162" s="1354"/>
      <c r="GUM162" s="1354"/>
      <c r="GUN162" s="1354"/>
      <c r="GUO162" s="1354"/>
      <c r="GUP162" s="1354"/>
      <c r="GUQ162" s="1354"/>
      <c r="GUR162" s="1354"/>
      <c r="GUS162" s="1354"/>
      <c r="GUT162" s="1354"/>
      <c r="GUU162" s="1354"/>
      <c r="GUV162" s="1354"/>
      <c r="GUW162" s="1354"/>
      <c r="GUX162" s="1354"/>
      <c r="GUY162" s="1354"/>
      <c r="GUZ162" s="1354"/>
      <c r="GVA162" s="1354"/>
      <c r="GVB162" s="1354"/>
      <c r="GVC162" s="1354"/>
      <c r="GVD162" s="1354"/>
      <c r="GVE162" s="1354"/>
      <c r="GVF162" s="1354"/>
      <c r="GVG162" s="1354"/>
      <c r="GVH162" s="1354"/>
      <c r="GVI162" s="1354"/>
      <c r="GVJ162" s="1354"/>
      <c r="GVK162" s="1354"/>
      <c r="GVL162" s="1354"/>
      <c r="GVM162" s="1354"/>
      <c r="GVN162" s="1354"/>
      <c r="GVO162" s="1354"/>
      <c r="GVP162" s="1354"/>
      <c r="GVQ162" s="1354"/>
      <c r="GVR162" s="1354"/>
      <c r="GVS162" s="1354"/>
      <c r="GVT162" s="1354"/>
      <c r="GVU162" s="1354"/>
      <c r="GVV162" s="1354"/>
      <c r="GVW162" s="1354"/>
      <c r="GVX162" s="1354"/>
      <c r="GVY162" s="1354"/>
      <c r="GVZ162" s="1354"/>
      <c r="GWA162" s="1354"/>
      <c r="GWB162" s="1354"/>
      <c r="GWC162" s="1354"/>
      <c r="GWD162" s="1354"/>
      <c r="GWE162" s="1354"/>
      <c r="GWF162" s="1354"/>
      <c r="GWG162" s="1354"/>
      <c r="GWH162" s="1354"/>
      <c r="GWI162" s="1354"/>
      <c r="GWJ162" s="1354"/>
      <c r="GWK162" s="1354"/>
      <c r="GWL162" s="1354"/>
      <c r="GWM162" s="1354"/>
      <c r="GWN162" s="1354"/>
      <c r="GWO162" s="1354"/>
      <c r="GWP162" s="1354"/>
      <c r="GWQ162" s="1354"/>
      <c r="GWR162" s="1354"/>
      <c r="GWS162" s="1354"/>
      <c r="GWT162" s="1354"/>
      <c r="GWU162" s="1354"/>
      <c r="GWV162" s="1354"/>
      <c r="GWW162" s="1354"/>
      <c r="GWX162" s="1354"/>
      <c r="GWY162" s="1354"/>
      <c r="GWZ162" s="1354"/>
      <c r="GXA162" s="1354"/>
      <c r="GXB162" s="1354"/>
      <c r="GXC162" s="1354"/>
      <c r="GXD162" s="1354"/>
      <c r="GXE162" s="1354"/>
      <c r="GXF162" s="1354"/>
      <c r="GXG162" s="1354"/>
      <c r="GXH162" s="1354"/>
      <c r="GXI162" s="1354"/>
      <c r="GXJ162" s="1354"/>
      <c r="GXK162" s="1354"/>
      <c r="GXL162" s="1354"/>
      <c r="GXM162" s="1354"/>
      <c r="GXN162" s="1354"/>
      <c r="GXO162" s="1354"/>
      <c r="GXP162" s="1354"/>
      <c r="GXQ162" s="1354"/>
      <c r="GXR162" s="1354"/>
      <c r="GXS162" s="1354"/>
      <c r="GXT162" s="1354"/>
      <c r="GXU162" s="1354"/>
      <c r="GXV162" s="1354"/>
      <c r="GXW162" s="1354"/>
      <c r="GXX162" s="1354"/>
      <c r="GXY162" s="1354"/>
      <c r="GXZ162" s="1354"/>
      <c r="GYA162" s="1354"/>
      <c r="GYB162" s="1354"/>
      <c r="GYC162" s="1354"/>
      <c r="GYD162" s="1354"/>
      <c r="GYE162" s="1354"/>
      <c r="GYF162" s="1354"/>
      <c r="GYG162" s="1354"/>
      <c r="GYH162" s="1354"/>
      <c r="GYI162" s="1354"/>
      <c r="GYJ162" s="1354"/>
      <c r="GYK162" s="1354"/>
      <c r="GYL162" s="1354"/>
      <c r="GYM162" s="1354"/>
      <c r="GYN162" s="1354"/>
      <c r="GYO162" s="1354"/>
      <c r="GYP162" s="1354"/>
      <c r="GYQ162" s="1354"/>
      <c r="GYR162" s="1354"/>
      <c r="GYS162" s="1354"/>
      <c r="GYT162" s="1354"/>
      <c r="GYU162" s="1354"/>
      <c r="GYV162" s="1354"/>
      <c r="GYW162" s="1354"/>
      <c r="GYX162" s="1354"/>
      <c r="GYY162" s="1354"/>
      <c r="GYZ162" s="1354"/>
      <c r="GZA162" s="1354"/>
      <c r="GZB162" s="1354"/>
      <c r="GZC162" s="1354"/>
      <c r="GZD162" s="1354"/>
      <c r="GZE162" s="1354"/>
      <c r="GZF162" s="1354"/>
      <c r="GZG162" s="1354"/>
      <c r="GZH162" s="1354"/>
      <c r="GZI162" s="1354"/>
      <c r="GZJ162" s="1354"/>
      <c r="GZK162" s="1354"/>
      <c r="GZL162" s="1354"/>
      <c r="GZM162" s="1354"/>
      <c r="GZN162" s="1354"/>
      <c r="GZO162" s="1354"/>
      <c r="GZP162" s="1354"/>
      <c r="GZQ162" s="1354"/>
      <c r="GZR162" s="1354"/>
      <c r="GZS162" s="1354"/>
      <c r="GZT162" s="1354"/>
      <c r="GZU162" s="1354"/>
      <c r="GZV162" s="1354"/>
      <c r="GZW162" s="1354"/>
      <c r="GZX162" s="1354"/>
      <c r="GZY162" s="1354"/>
      <c r="GZZ162" s="1354"/>
      <c r="HAA162" s="1354"/>
      <c r="HAB162" s="1354"/>
      <c r="HAC162" s="1354"/>
      <c r="HAD162" s="1354"/>
      <c r="HAE162" s="1354"/>
      <c r="HAF162" s="1354"/>
      <c r="HAG162" s="1354"/>
      <c r="HAH162" s="1354"/>
      <c r="HAI162" s="1354"/>
      <c r="HAJ162" s="1354"/>
      <c r="HAK162" s="1354"/>
      <c r="HAL162" s="1354"/>
      <c r="HAM162" s="1354"/>
      <c r="HAN162" s="1354"/>
      <c r="HAO162" s="1354"/>
      <c r="HAP162" s="1354"/>
      <c r="HAQ162" s="1354"/>
      <c r="HAR162" s="1354"/>
      <c r="HAS162" s="1354"/>
      <c r="HAT162" s="1354"/>
      <c r="HAU162" s="1354"/>
      <c r="HAV162" s="1354"/>
      <c r="HAW162" s="1354"/>
      <c r="HAX162" s="1354"/>
      <c r="HAY162" s="1354"/>
      <c r="HAZ162" s="1354"/>
      <c r="HBA162" s="1354"/>
      <c r="HBB162" s="1354"/>
      <c r="HBC162" s="1354"/>
      <c r="HBD162" s="1354"/>
      <c r="HBE162" s="1354"/>
      <c r="HBF162" s="1354"/>
      <c r="HBG162" s="1354"/>
      <c r="HBH162" s="1354"/>
      <c r="HBI162" s="1354"/>
      <c r="HBJ162" s="1354"/>
      <c r="HBK162" s="1354"/>
      <c r="HBL162" s="1354"/>
      <c r="HBM162" s="1354"/>
      <c r="HBN162" s="1354"/>
      <c r="HBO162" s="1354"/>
      <c r="HBP162" s="1354"/>
      <c r="HBQ162" s="1354"/>
      <c r="HBR162" s="1354"/>
      <c r="HBS162" s="1354"/>
      <c r="HBT162" s="1354"/>
      <c r="HBU162" s="1354"/>
      <c r="HBV162" s="1354"/>
      <c r="HBW162" s="1354"/>
      <c r="HBX162" s="1354"/>
      <c r="HBY162" s="1354"/>
      <c r="HBZ162" s="1354"/>
      <c r="HCA162" s="1354"/>
      <c r="HCB162" s="1354"/>
      <c r="HCC162" s="1354"/>
      <c r="HCD162" s="1354"/>
      <c r="HCE162" s="1354"/>
      <c r="HCF162" s="1354"/>
      <c r="HCG162" s="1354"/>
      <c r="HCH162" s="1354"/>
      <c r="HCI162" s="1354"/>
      <c r="HCJ162" s="1354"/>
      <c r="HCK162" s="1354"/>
      <c r="HCL162" s="1354"/>
      <c r="HCM162" s="1354"/>
      <c r="HCN162" s="1354"/>
      <c r="HCO162" s="1354"/>
      <c r="HCP162" s="1354"/>
      <c r="HCQ162" s="1354"/>
      <c r="HCR162" s="1354"/>
      <c r="HCS162" s="1354"/>
      <c r="HCT162" s="1354"/>
      <c r="HCU162" s="1354"/>
      <c r="HCV162" s="1354"/>
      <c r="HCW162" s="1354"/>
      <c r="HCX162" s="1354"/>
      <c r="HCY162" s="1354"/>
      <c r="HCZ162" s="1354"/>
      <c r="HDA162" s="1354"/>
      <c r="HDB162" s="1354"/>
      <c r="HDC162" s="1354"/>
      <c r="HDD162" s="1354"/>
      <c r="HDE162" s="1354"/>
      <c r="HDF162" s="1354"/>
      <c r="HDG162" s="1354"/>
      <c r="HDH162" s="1354"/>
      <c r="HDI162" s="1354"/>
      <c r="HDJ162" s="1354"/>
      <c r="HDK162" s="1354"/>
      <c r="HDL162" s="1354"/>
      <c r="HDM162" s="1354"/>
      <c r="HDN162" s="1354"/>
      <c r="HDO162" s="1354"/>
      <c r="HDP162" s="1354"/>
      <c r="HDQ162" s="1354"/>
      <c r="HDR162" s="1354"/>
      <c r="HDS162" s="1354"/>
      <c r="HDT162" s="1354"/>
      <c r="HDU162" s="1354"/>
      <c r="HDV162" s="1354"/>
      <c r="HDW162" s="1354"/>
      <c r="HDX162" s="1354"/>
      <c r="HDY162" s="1354"/>
      <c r="HDZ162" s="1354"/>
      <c r="HEA162" s="1354"/>
      <c r="HEB162" s="1354"/>
      <c r="HEC162" s="1354"/>
      <c r="HED162" s="1354"/>
      <c r="HEE162" s="1354"/>
      <c r="HEF162" s="1354"/>
      <c r="HEG162" s="1354"/>
      <c r="HEH162" s="1354"/>
      <c r="HEI162" s="1354"/>
      <c r="HEJ162" s="1354"/>
      <c r="HEK162" s="1354"/>
      <c r="HEL162" s="1354"/>
      <c r="HEM162" s="1354"/>
      <c r="HEN162" s="1354"/>
      <c r="HEO162" s="1354"/>
      <c r="HEP162" s="1354"/>
      <c r="HEQ162" s="1354"/>
      <c r="HER162" s="1354"/>
      <c r="HES162" s="1354"/>
      <c r="HET162" s="1354"/>
      <c r="HEU162" s="1354"/>
      <c r="HEV162" s="1354"/>
      <c r="HEW162" s="1354"/>
      <c r="HEX162" s="1354"/>
      <c r="HEY162" s="1354"/>
      <c r="HEZ162" s="1354"/>
      <c r="HFA162" s="1354"/>
      <c r="HFB162" s="1354"/>
      <c r="HFC162" s="1354"/>
      <c r="HFD162" s="1354"/>
      <c r="HFE162" s="1354"/>
      <c r="HFF162" s="1354"/>
      <c r="HFG162" s="1354"/>
      <c r="HFH162" s="1354"/>
      <c r="HFI162" s="1354"/>
      <c r="HFJ162" s="1354"/>
      <c r="HFK162" s="1354"/>
      <c r="HFL162" s="1354"/>
      <c r="HFM162" s="1354"/>
      <c r="HFN162" s="1354"/>
      <c r="HFO162" s="1354"/>
      <c r="HFP162" s="1354"/>
      <c r="HFQ162" s="1354"/>
      <c r="HFR162" s="1354"/>
      <c r="HFS162" s="1354"/>
      <c r="HFT162" s="1354"/>
      <c r="HFU162" s="1354"/>
      <c r="HFV162" s="1354"/>
      <c r="HFW162" s="1354"/>
      <c r="HFX162" s="1354"/>
      <c r="HFY162" s="1354"/>
      <c r="HFZ162" s="1354"/>
      <c r="HGA162" s="1354"/>
      <c r="HGB162" s="1354"/>
      <c r="HGC162" s="1354"/>
      <c r="HGD162" s="1354"/>
      <c r="HGE162" s="1354"/>
      <c r="HGF162" s="1354"/>
      <c r="HGG162" s="1354"/>
      <c r="HGH162" s="1354"/>
      <c r="HGI162" s="1354"/>
      <c r="HGJ162" s="1354"/>
      <c r="HGK162" s="1354"/>
      <c r="HGL162" s="1354"/>
      <c r="HGM162" s="1354"/>
      <c r="HGN162" s="1354"/>
      <c r="HGO162" s="1354"/>
      <c r="HGP162" s="1354"/>
      <c r="HGQ162" s="1354"/>
      <c r="HGR162" s="1354"/>
      <c r="HGS162" s="1354"/>
      <c r="HGT162" s="1354"/>
      <c r="HGU162" s="1354"/>
      <c r="HGV162" s="1354"/>
      <c r="HGW162" s="1354"/>
      <c r="HGX162" s="1354"/>
      <c r="HGY162" s="1354"/>
      <c r="HGZ162" s="1354"/>
      <c r="HHA162" s="1354"/>
      <c r="HHB162" s="1354"/>
      <c r="HHC162" s="1354"/>
      <c r="HHD162" s="1354"/>
      <c r="HHE162" s="1354"/>
      <c r="HHF162" s="1354"/>
      <c r="HHG162" s="1354"/>
      <c r="HHH162" s="1354"/>
      <c r="HHI162" s="1354"/>
      <c r="HHJ162" s="1354"/>
      <c r="HHK162" s="1354"/>
      <c r="HHL162" s="1354"/>
      <c r="HHM162" s="1354"/>
      <c r="HHN162" s="1354"/>
      <c r="HHO162" s="1354"/>
      <c r="HHP162" s="1354"/>
      <c r="HHQ162" s="1354"/>
      <c r="HHR162" s="1354"/>
      <c r="HHS162" s="1354"/>
      <c r="HHT162" s="1354"/>
      <c r="HHU162" s="1354"/>
      <c r="HHV162" s="1354"/>
      <c r="HHW162" s="1354"/>
      <c r="HHX162" s="1354"/>
      <c r="HHY162" s="1354"/>
      <c r="HHZ162" s="1354"/>
      <c r="HIA162" s="1354"/>
      <c r="HIB162" s="1354"/>
      <c r="HIC162" s="1354"/>
      <c r="HID162" s="1354"/>
      <c r="HIE162" s="1354"/>
      <c r="HIF162" s="1354"/>
      <c r="HIG162" s="1354"/>
      <c r="HIH162" s="1354"/>
      <c r="HII162" s="1354"/>
      <c r="HIJ162" s="1354"/>
      <c r="HIK162" s="1354"/>
      <c r="HIL162" s="1354"/>
      <c r="HIM162" s="1354"/>
      <c r="HIN162" s="1354"/>
      <c r="HIO162" s="1354"/>
      <c r="HIP162" s="1354"/>
      <c r="HIQ162" s="1354"/>
      <c r="HIR162" s="1354"/>
      <c r="HIS162" s="1354"/>
      <c r="HIT162" s="1354"/>
      <c r="HIU162" s="1354"/>
      <c r="HIV162" s="1354"/>
      <c r="HIW162" s="1354"/>
      <c r="HIX162" s="1354"/>
      <c r="HIY162" s="1354"/>
      <c r="HIZ162" s="1354"/>
      <c r="HJA162" s="1354"/>
      <c r="HJB162" s="1354"/>
      <c r="HJC162" s="1354"/>
      <c r="HJD162" s="1354"/>
      <c r="HJE162" s="1354"/>
      <c r="HJF162" s="1354"/>
      <c r="HJG162" s="1354"/>
      <c r="HJH162" s="1354"/>
      <c r="HJI162" s="1354"/>
      <c r="HJJ162" s="1354"/>
      <c r="HJK162" s="1354"/>
      <c r="HJL162" s="1354"/>
      <c r="HJM162" s="1354"/>
      <c r="HJN162" s="1354"/>
      <c r="HJO162" s="1354"/>
      <c r="HJP162" s="1354"/>
      <c r="HJQ162" s="1354"/>
      <c r="HJR162" s="1354"/>
      <c r="HJS162" s="1354"/>
      <c r="HJT162" s="1354"/>
      <c r="HJU162" s="1354"/>
      <c r="HJV162" s="1354"/>
      <c r="HJW162" s="1354"/>
      <c r="HJX162" s="1354"/>
      <c r="HJY162" s="1354"/>
      <c r="HJZ162" s="1354"/>
      <c r="HKA162" s="1354"/>
      <c r="HKB162" s="1354"/>
      <c r="HKC162" s="1354"/>
      <c r="HKD162" s="1354"/>
      <c r="HKE162" s="1354"/>
      <c r="HKF162" s="1354"/>
      <c r="HKG162" s="1354"/>
      <c r="HKH162" s="1354"/>
      <c r="HKI162" s="1354"/>
      <c r="HKJ162" s="1354"/>
      <c r="HKK162" s="1354"/>
      <c r="HKL162" s="1354"/>
      <c r="HKM162" s="1354"/>
      <c r="HKN162" s="1354"/>
      <c r="HKO162" s="1354"/>
      <c r="HKP162" s="1354"/>
      <c r="HKQ162" s="1354"/>
      <c r="HKR162" s="1354"/>
      <c r="HKS162" s="1354"/>
      <c r="HKT162" s="1354"/>
      <c r="HKU162" s="1354"/>
      <c r="HKV162" s="1354"/>
      <c r="HKW162" s="1354"/>
      <c r="HKX162" s="1354"/>
      <c r="HKY162" s="1354"/>
      <c r="HKZ162" s="1354"/>
      <c r="HLA162" s="1354"/>
      <c r="HLB162" s="1354"/>
      <c r="HLC162" s="1354"/>
      <c r="HLD162" s="1354"/>
      <c r="HLE162" s="1354"/>
      <c r="HLF162" s="1354"/>
      <c r="HLG162" s="1354"/>
      <c r="HLH162" s="1354"/>
      <c r="HLI162" s="1354"/>
      <c r="HLJ162" s="1354"/>
      <c r="HLK162" s="1354"/>
      <c r="HLL162" s="1354"/>
      <c r="HLM162" s="1354"/>
      <c r="HLN162" s="1354"/>
      <c r="HLO162" s="1354"/>
      <c r="HLP162" s="1354"/>
      <c r="HLQ162" s="1354"/>
      <c r="HLR162" s="1354"/>
      <c r="HLS162" s="1354"/>
      <c r="HLT162" s="1354"/>
      <c r="HLU162" s="1354"/>
      <c r="HLV162" s="1354"/>
      <c r="HLW162" s="1354"/>
      <c r="HLX162" s="1354"/>
      <c r="HLY162" s="1354"/>
      <c r="HLZ162" s="1354"/>
      <c r="HMA162" s="1354"/>
      <c r="HMB162" s="1354"/>
      <c r="HMC162" s="1354"/>
      <c r="HMD162" s="1354"/>
      <c r="HME162" s="1354"/>
      <c r="HMF162" s="1354"/>
      <c r="HMG162" s="1354"/>
      <c r="HMH162" s="1354"/>
      <c r="HMI162" s="1354"/>
      <c r="HMJ162" s="1354"/>
      <c r="HMK162" s="1354"/>
      <c r="HML162" s="1354"/>
      <c r="HMM162" s="1354"/>
      <c r="HMN162" s="1354"/>
      <c r="HMO162" s="1354"/>
      <c r="HMP162" s="1354"/>
      <c r="HMQ162" s="1354"/>
      <c r="HMR162" s="1354"/>
      <c r="HMS162" s="1354"/>
      <c r="HMT162" s="1354"/>
      <c r="HMU162" s="1354"/>
      <c r="HMV162" s="1354"/>
      <c r="HMW162" s="1354"/>
      <c r="HMX162" s="1354"/>
      <c r="HMY162" s="1354"/>
      <c r="HMZ162" s="1354"/>
      <c r="HNA162" s="1354"/>
      <c r="HNB162" s="1354"/>
      <c r="HNC162" s="1354"/>
      <c r="HND162" s="1354"/>
      <c r="HNE162" s="1354"/>
      <c r="HNF162" s="1354"/>
      <c r="HNG162" s="1354"/>
      <c r="HNH162" s="1354"/>
      <c r="HNI162" s="1354"/>
      <c r="HNJ162" s="1354"/>
      <c r="HNK162" s="1354"/>
      <c r="HNL162" s="1354"/>
      <c r="HNM162" s="1354"/>
      <c r="HNN162" s="1354"/>
      <c r="HNO162" s="1354"/>
      <c r="HNP162" s="1354"/>
      <c r="HNQ162" s="1354"/>
      <c r="HNR162" s="1354"/>
      <c r="HNS162" s="1354"/>
      <c r="HNT162" s="1354"/>
      <c r="HNU162" s="1354"/>
      <c r="HNV162" s="1354"/>
      <c r="HNW162" s="1354"/>
      <c r="HNX162" s="1354"/>
      <c r="HNY162" s="1354"/>
      <c r="HNZ162" s="1354"/>
      <c r="HOA162" s="1354"/>
      <c r="HOB162" s="1354"/>
      <c r="HOC162" s="1354"/>
      <c r="HOD162" s="1354"/>
      <c r="HOE162" s="1354"/>
      <c r="HOF162" s="1354"/>
      <c r="HOG162" s="1354"/>
      <c r="HOH162" s="1354"/>
      <c r="HOI162" s="1354"/>
      <c r="HOJ162" s="1354"/>
      <c r="HOK162" s="1354"/>
      <c r="HOL162" s="1354"/>
      <c r="HOM162" s="1354"/>
      <c r="HON162" s="1354"/>
      <c r="HOO162" s="1354"/>
      <c r="HOP162" s="1354"/>
      <c r="HOQ162" s="1354"/>
      <c r="HOR162" s="1354"/>
      <c r="HOS162" s="1354"/>
      <c r="HOT162" s="1354"/>
      <c r="HOU162" s="1354"/>
      <c r="HOV162" s="1354"/>
      <c r="HOW162" s="1354"/>
      <c r="HOX162" s="1354"/>
      <c r="HOY162" s="1354"/>
      <c r="HOZ162" s="1354"/>
      <c r="HPA162" s="1354"/>
      <c r="HPB162" s="1354"/>
      <c r="HPC162" s="1354"/>
      <c r="HPD162" s="1354"/>
      <c r="HPE162" s="1354"/>
      <c r="HPF162" s="1354"/>
      <c r="HPG162" s="1354"/>
      <c r="HPH162" s="1354"/>
      <c r="HPI162" s="1354"/>
      <c r="HPJ162" s="1354"/>
      <c r="HPK162" s="1354"/>
      <c r="HPL162" s="1354"/>
      <c r="HPM162" s="1354"/>
      <c r="HPN162" s="1354"/>
      <c r="HPO162" s="1354"/>
      <c r="HPP162" s="1354"/>
      <c r="HPQ162" s="1354"/>
      <c r="HPR162" s="1354"/>
      <c r="HPS162" s="1354"/>
      <c r="HPT162" s="1354"/>
      <c r="HPU162" s="1354"/>
      <c r="HPV162" s="1354"/>
      <c r="HPW162" s="1354"/>
      <c r="HPX162" s="1354"/>
      <c r="HPY162" s="1354"/>
      <c r="HPZ162" s="1354"/>
      <c r="HQA162" s="1354"/>
      <c r="HQB162" s="1354"/>
      <c r="HQC162" s="1354"/>
      <c r="HQD162" s="1354"/>
      <c r="HQE162" s="1354"/>
      <c r="HQF162" s="1354"/>
      <c r="HQG162" s="1354"/>
      <c r="HQH162" s="1354"/>
      <c r="HQI162" s="1354"/>
      <c r="HQJ162" s="1354"/>
      <c r="HQK162" s="1354"/>
      <c r="HQL162" s="1354"/>
      <c r="HQM162" s="1354"/>
      <c r="HQN162" s="1354"/>
      <c r="HQO162" s="1354"/>
      <c r="HQP162" s="1354"/>
      <c r="HQQ162" s="1354"/>
      <c r="HQR162" s="1354"/>
      <c r="HQS162" s="1354"/>
      <c r="HQT162" s="1354"/>
      <c r="HQU162" s="1354"/>
      <c r="HQV162" s="1354"/>
      <c r="HQW162" s="1354"/>
      <c r="HQX162" s="1354"/>
      <c r="HQY162" s="1354"/>
      <c r="HQZ162" s="1354"/>
      <c r="HRA162" s="1354"/>
      <c r="HRB162" s="1354"/>
      <c r="HRC162" s="1354"/>
      <c r="HRD162" s="1354"/>
      <c r="HRE162" s="1354"/>
      <c r="HRF162" s="1354"/>
      <c r="HRG162" s="1354"/>
      <c r="HRH162" s="1354"/>
      <c r="HRI162" s="1354"/>
      <c r="HRJ162" s="1354"/>
      <c r="HRK162" s="1354"/>
      <c r="HRL162" s="1354"/>
      <c r="HRM162" s="1354"/>
      <c r="HRN162" s="1354"/>
      <c r="HRO162" s="1354"/>
      <c r="HRP162" s="1354"/>
      <c r="HRQ162" s="1354"/>
      <c r="HRR162" s="1354"/>
      <c r="HRS162" s="1354"/>
      <c r="HRT162" s="1354"/>
      <c r="HRU162" s="1354"/>
      <c r="HRV162" s="1354"/>
      <c r="HRW162" s="1354"/>
      <c r="HRX162" s="1354"/>
      <c r="HRY162" s="1354"/>
      <c r="HRZ162" s="1354"/>
      <c r="HSA162" s="1354"/>
      <c r="HSB162" s="1354"/>
      <c r="HSC162" s="1354"/>
      <c r="HSD162" s="1354"/>
      <c r="HSE162" s="1354"/>
      <c r="HSF162" s="1354"/>
      <c r="HSG162" s="1354"/>
      <c r="HSH162" s="1354"/>
      <c r="HSI162" s="1354"/>
      <c r="HSJ162" s="1354"/>
      <c r="HSK162" s="1354"/>
      <c r="HSL162" s="1354"/>
      <c r="HSM162" s="1354"/>
      <c r="HSN162" s="1354"/>
      <c r="HSO162" s="1354"/>
      <c r="HSP162" s="1354"/>
      <c r="HSQ162" s="1354"/>
      <c r="HSR162" s="1354"/>
      <c r="HSS162" s="1354"/>
      <c r="HST162" s="1354"/>
      <c r="HSU162" s="1354"/>
      <c r="HSV162" s="1354"/>
      <c r="HSW162" s="1354"/>
      <c r="HSX162" s="1354"/>
      <c r="HSY162" s="1354"/>
      <c r="HSZ162" s="1354"/>
      <c r="HTA162" s="1354"/>
      <c r="HTB162" s="1354"/>
      <c r="HTC162" s="1354"/>
      <c r="HTD162" s="1354"/>
      <c r="HTE162" s="1354"/>
      <c r="HTF162" s="1354"/>
      <c r="HTG162" s="1354"/>
      <c r="HTH162" s="1354"/>
      <c r="HTI162" s="1354"/>
      <c r="HTJ162" s="1354"/>
      <c r="HTK162" s="1354"/>
      <c r="HTL162" s="1354"/>
      <c r="HTM162" s="1354"/>
      <c r="HTN162" s="1354"/>
      <c r="HTO162" s="1354"/>
      <c r="HTP162" s="1354"/>
      <c r="HTQ162" s="1354"/>
      <c r="HTR162" s="1354"/>
      <c r="HTS162" s="1354"/>
      <c r="HTT162" s="1354"/>
      <c r="HTU162" s="1354"/>
      <c r="HTV162" s="1354"/>
      <c r="HTW162" s="1354"/>
      <c r="HTX162" s="1354"/>
      <c r="HTY162" s="1354"/>
      <c r="HTZ162" s="1354"/>
      <c r="HUA162" s="1354"/>
      <c r="HUB162" s="1354"/>
      <c r="HUC162" s="1354"/>
      <c r="HUD162" s="1354"/>
      <c r="HUE162" s="1354"/>
      <c r="HUF162" s="1354"/>
      <c r="HUG162" s="1354"/>
      <c r="HUH162" s="1354"/>
      <c r="HUI162" s="1354"/>
      <c r="HUJ162" s="1354"/>
      <c r="HUK162" s="1354"/>
      <c r="HUL162" s="1354"/>
      <c r="HUM162" s="1354"/>
      <c r="HUN162" s="1354"/>
      <c r="HUO162" s="1354"/>
      <c r="HUP162" s="1354"/>
      <c r="HUQ162" s="1354"/>
      <c r="HUR162" s="1354"/>
      <c r="HUS162" s="1354"/>
      <c r="HUT162" s="1354"/>
      <c r="HUU162" s="1354"/>
      <c r="HUV162" s="1354"/>
      <c r="HUW162" s="1354"/>
      <c r="HUX162" s="1354"/>
      <c r="HUY162" s="1354"/>
      <c r="HUZ162" s="1354"/>
      <c r="HVA162" s="1354"/>
      <c r="HVB162" s="1354"/>
      <c r="HVC162" s="1354"/>
      <c r="HVD162" s="1354"/>
      <c r="HVE162" s="1354"/>
      <c r="HVF162" s="1354"/>
      <c r="HVG162" s="1354"/>
      <c r="HVH162" s="1354"/>
      <c r="HVI162" s="1354"/>
      <c r="HVJ162" s="1354"/>
      <c r="HVK162" s="1354"/>
      <c r="HVL162" s="1354"/>
      <c r="HVM162" s="1354"/>
      <c r="HVN162" s="1354"/>
      <c r="HVO162" s="1354"/>
      <c r="HVP162" s="1354"/>
      <c r="HVQ162" s="1354"/>
      <c r="HVR162" s="1354"/>
      <c r="HVS162" s="1354"/>
      <c r="HVT162" s="1354"/>
      <c r="HVU162" s="1354"/>
      <c r="HVV162" s="1354"/>
      <c r="HVW162" s="1354"/>
      <c r="HVX162" s="1354"/>
      <c r="HVY162" s="1354"/>
      <c r="HVZ162" s="1354"/>
      <c r="HWA162" s="1354"/>
      <c r="HWB162" s="1354"/>
      <c r="HWC162" s="1354"/>
      <c r="HWD162" s="1354"/>
      <c r="HWE162" s="1354"/>
      <c r="HWF162" s="1354"/>
      <c r="HWG162" s="1354"/>
      <c r="HWH162" s="1354"/>
      <c r="HWI162" s="1354"/>
      <c r="HWJ162" s="1354"/>
      <c r="HWK162" s="1354"/>
      <c r="HWL162" s="1354"/>
      <c r="HWM162" s="1354"/>
      <c r="HWN162" s="1354"/>
      <c r="HWO162" s="1354"/>
      <c r="HWP162" s="1354"/>
      <c r="HWQ162" s="1354"/>
      <c r="HWR162" s="1354"/>
      <c r="HWS162" s="1354"/>
      <c r="HWT162" s="1354"/>
      <c r="HWU162" s="1354"/>
      <c r="HWV162" s="1354"/>
      <c r="HWW162" s="1354"/>
      <c r="HWX162" s="1354"/>
      <c r="HWY162" s="1354"/>
      <c r="HWZ162" s="1354"/>
      <c r="HXA162" s="1354"/>
      <c r="HXB162" s="1354"/>
      <c r="HXC162" s="1354"/>
      <c r="HXD162" s="1354"/>
      <c r="HXE162" s="1354"/>
      <c r="HXF162" s="1354"/>
      <c r="HXG162" s="1354"/>
      <c r="HXH162" s="1354"/>
      <c r="HXI162" s="1354"/>
      <c r="HXJ162" s="1354"/>
      <c r="HXK162" s="1354"/>
      <c r="HXL162" s="1354"/>
      <c r="HXM162" s="1354"/>
      <c r="HXN162" s="1354"/>
      <c r="HXO162" s="1354"/>
      <c r="HXP162" s="1354"/>
      <c r="HXQ162" s="1354"/>
      <c r="HXR162" s="1354"/>
      <c r="HXS162" s="1354"/>
      <c r="HXT162" s="1354"/>
      <c r="HXU162" s="1354"/>
      <c r="HXV162" s="1354"/>
      <c r="HXW162" s="1354"/>
      <c r="HXX162" s="1354"/>
      <c r="HXY162" s="1354"/>
      <c r="HXZ162" s="1354"/>
      <c r="HYA162" s="1354"/>
      <c r="HYB162" s="1354"/>
      <c r="HYC162" s="1354"/>
      <c r="HYD162" s="1354"/>
      <c r="HYE162" s="1354"/>
      <c r="HYF162" s="1354"/>
      <c r="HYG162" s="1354"/>
      <c r="HYH162" s="1354"/>
      <c r="HYI162" s="1354"/>
      <c r="HYJ162" s="1354"/>
      <c r="HYK162" s="1354"/>
      <c r="HYL162" s="1354"/>
      <c r="HYM162" s="1354"/>
      <c r="HYN162" s="1354"/>
      <c r="HYO162" s="1354"/>
      <c r="HYP162" s="1354"/>
      <c r="HYQ162" s="1354"/>
      <c r="HYR162" s="1354"/>
      <c r="HYS162" s="1354"/>
      <c r="HYT162" s="1354"/>
      <c r="HYU162" s="1354"/>
      <c r="HYV162" s="1354"/>
      <c r="HYW162" s="1354"/>
      <c r="HYX162" s="1354"/>
      <c r="HYY162" s="1354"/>
      <c r="HYZ162" s="1354"/>
      <c r="HZA162" s="1354"/>
      <c r="HZB162" s="1354"/>
      <c r="HZC162" s="1354"/>
      <c r="HZD162" s="1354"/>
      <c r="HZE162" s="1354"/>
      <c r="HZF162" s="1354"/>
      <c r="HZG162" s="1354"/>
      <c r="HZH162" s="1354"/>
      <c r="HZI162" s="1354"/>
      <c r="HZJ162" s="1354"/>
      <c r="HZK162" s="1354"/>
      <c r="HZL162" s="1354"/>
      <c r="HZM162" s="1354"/>
      <c r="HZN162" s="1354"/>
      <c r="HZO162" s="1354"/>
      <c r="HZP162" s="1354"/>
      <c r="HZQ162" s="1354"/>
      <c r="HZR162" s="1354"/>
      <c r="HZS162" s="1354"/>
      <c r="HZT162" s="1354"/>
      <c r="HZU162" s="1354"/>
      <c r="HZV162" s="1354"/>
      <c r="HZW162" s="1354"/>
      <c r="HZX162" s="1354"/>
      <c r="HZY162" s="1354"/>
      <c r="HZZ162" s="1354"/>
      <c r="IAA162" s="1354"/>
      <c r="IAB162" s="1354"/>
      <c r="IAC162" s="1354"/>
      <c r="IAD162" s="1354"/>
      <c r="IAE162" s="1354"/>
      <c r="IAF162" s="1354"/>
      <c r="IAG162" s="1354"/>
      <c r="IAH162" s="1354"/>
      <c r="IAI162" s="1354"/>
      <c r="IAJ162" s="1354"/>
      <c r="IAK162" s="1354"/>
      <c r="IAL162" s="1354"/>
      <c r="IAM162" s="1354"/>
      <c r="IAN162" s="1354"/>
      <c r="IAO162" s="1354"/>
      <c r="IAP162" s="1354"/>
      <c r="IAQ162" s="1354"/>
      <c r="IAR162" s="1354"/>
      <c r="IAS162" s="1354"/>
      <c r="IAT162" s="1354"/>
      <c r="IAU162" s="1354"/>
      <c r="IAV162" s="1354"/>
      <c r="IAW162" s="1354"/>
      <c r="IAX162" s="1354"/>
      <c r="IAY162" s="1354"/>
      <c r="IAZ162" s="1354"/>
      <c r="IBA162" s="1354"/>
      <c r="IBB162" s="1354"/>
      <c r="IBC162" s="1354"/>
      <c r="IBD162" s="1354"/>
      <c r="IBE162" s="1354"/>
      <c r="IBF162" s="1354"/>
      <c r="IBG162" s="1354"/>
      <c r="IBH162" s="1354"/>
      <c r="IBI162" s="1354"/>
      <c r="IBJ162" s="1354"/>
      <c r="IBK162" s="1354"/>
      <c r="IBL162" s="1354"/>
      <c r="IBM162" s="1354"/>
      <c r="IBN162" s="1354"/>
      <c r="IBO162" s="1354"/>
      <c r="IBP162" s="1354"/>
      <c r="IBQ162" s="1354"/>
      <c r="IBR162" s="1354"/>
      <c r="IBS162" s="1354"/>
      <c r="IBT162" s="1354"/>
      <c r="IBU162" s="1354"/>
      <c r="IBV162" s="1354"/>
      <c r="IBW162" s="1354"/>
      <c r="IBX162" s="1354"/>
      <c r="IBY162" s="1354"/>
      <c r="IBZ162" s="1354"/>
      <c r="ICA162" s="1354"/>
      <c r="ICB162" s="1354"/>
      <c r="ICC162" s="1354"/>
      <c r="ICD162" s="1354"/>
      <c r="ICE162" s="1354"/>
      <c r="ICF162" s="1354"/>
      <c r="ICG162" s="1354"/>
      <c r="ICH162" s="1354"/>
      <c r="ICI162" s="1354"/>
      <c r="ICJ162" s="1354"/>
      <c r="ICK162" s="1354"/>
      <c r="ICL162" s="1354"/>
      <c r="ICM162" s="1354"/>
      <c r="ICN162" s="1354"/>
      <c r="ICO162" s="1354"/>
      <c r="ICP162" s="1354"/>
      <c r="ICQ162" s="1354"/>
      <c r="ICR162" s="1354"/>
      <c r="ICS162" s="1354"/>
      <c r="ICT162" s="1354"/>
      <c r="ICU162" s="1354"/>
      <c r="ICV162" s="1354"/>
      <c r="ICW162" s="1354"/>
      <c r="ICX162" s="1354"/>
      <c r="ICY162" s="1354"/>
      <c r="ICZ162" s="1354"/>
      <c r="IDA162" s="1354"/>
      <c r="IDB162" s="1354"/>
      <c r="IDC162" s="1354"/>
      <c r="IDD162" s="1354"/>
      <c r="IDE162" s="1354"/>
      <c r="IDF162" s="1354"/>
      <c r="IDG162" s="1354"/>
      <c r="IDH162" s="1354"/>
      <c r="IDI162" s="1354"/>
      <c r="IDJ162" s="1354"/>
      <c r="IDK162" s="1354"/>
      <c r="IDL162" s="1354"/>
      <c r="IDM162" s="1354"/>
      <c r="IDN162" s="1354"/>
      <c r="IDO162" s="1354"/>
      <c r="IDP162" s="1354"/>
      <c r="IDQ162" s="1354"/>
      <c r="IDR162" s="1354"/>
      <c r="IDS162" s="1354"/>
      <c r="IDT162" s="1354"/>
      <c r="IDU162" s="1354"/>
      <c r="IDV162" s="1354"/>
      <c r="IDW162" s="1354"/>
      <c r="IDX162" s="1354"/>
      <c r="IDY162" s="1354"/>
      <c r="IDZ162" s="1354"/>
      <c r="IEA162" s="1354"/>
      <c r="IEB162" s="1354"/>
      <c r="IEC162" s="1354"/>
      <c r="IED162" s="1354"/>
      <c r="IEE162" s="1354"/>
      <c r="IEF162" s="1354"/>
      <c r="IEG162" s="1354"/>
      <c r="IEH162" s="1354"/>
      <c r="IEI162" s="1354"/>
      <c r="IEJ162" s="1354"/>
      <c r="IEK162" s="1354"/>
      <c r="IEL162" s="1354"/>
      <c r="IEM162" s="1354"/>
      <c r="IEN162" s="1354"/>
      <c r="IEO162" s="1354"/>
      <c r="IEP162" s="1354"/>
      <c r="IEQ162" s="1354"/>
      <c r="IER162" s="1354"/>
      <c r="IES162" s="1354"/>
      <c r="IET162" s="1354"/>
      <c r="IEU162" s="1354"/>
      <c r="IEV162" s="1354"/>
      <c r="IEW162" s="1354"/>
      <c r="IEX162" s="1354"/>
      <c r="IEY162" s="1354"/>
      <c r="IEZ162" s="1354"/>
      <c r="IFA162" s="1354"/>
      <c r="IFB162" s="1354"/>
      <c r="IFC162" s="1354"/>
      <c r="IFD162" s="1354"/>
      <c r="IFE162" s="1354"/>
      <c r="IFF162" s="1354"/>
      <c r="IFG162" s="1354"/>
      <c r="IFH162" s="1354"/>
      <c r="IFI162" s="1354"/>
      <c r="IFJ162" s="1354"/>
      <c r="IFK162" s="1354"/>
      <c r="IFL162" s="1354"/>
      <c r="IFM162" s="1354"/>
      <c r="IFN162" s="1354"/>
      <c r="IFO162" s="1354"/>
      <c r="IFP162" s="1354"/>
      <c r="IFQ162" s="1354"/>
      <c r="IFR162" s="1354"/>
      <c r="IFS162" s="1354"/>
      <c r="IFT162" s="1354"/>
      <c r="IFU162" s="1354"/>
      <c r="IFV162" s="1354"/>
      <c r="IFW162" s="1354"/>
      <c r="IFX162" s="1354"/>
      <c r="IFY162" s="1354"/>
      <c r="IFZ162" s="1354"/>
      <c r="IGA162" s="1354"/>
      <c r="IGB162" s="1354"/>
      <c r="IGC162" s="1354"/>
      <c r="IGD162" s="1354"/>
      <c r="IGE162" s="1354"/>
      <c r="IGF162" s="1354"/>
      <c r="IGG162" s="1354"/>
      <c r="IGH162" s="1354"/>
      <c r="IGI162" s="1354"/>
      <c r="IGJ162" s="1354"/>
      <c r="IGK162" s="1354"/>
      <c r="IGL162" s="1354"/>
      <c r="IGM162" s="1354"/>
      <c r="IGN162" s="1354"/>
      <c r="IGO162" s="1354"/>
      <c r="IGP162" s="1354"/>
      <c r="IGQ162" s="1354"/>
      <c r="IGR162" s="1354"/>
      <c r="IGS162" s="1354"/>
      <c r="IGT162" s="1354"/>
      <c r="IGU162" s="1354"/>
      <c r="IGV162" s="1354"/>
      <c r="IGW162" s="1354"/>
      <c r="IGX162" s="1354"/>
      <c r="IGY162" s="1354"/>
      <c r="IGZ162" s="1354"/>
      <c r="IHA162" s="1354"/>
      <c r="IHB162" s="1354"/>
      <c r="IHC162" s="1354"/>
      <c r="IHD162" s="1354"/>
      <c r="IHE162" s="1354"/>
      <c r="IHF162" s="1354"/>
      <c r="IHG162" s="1354"/>
      <c r="IHH162" s="1354"/>
      <c r="IHI162" s="1354"/>
      <c r="IHJ162" s="1354"/>
      <c r="IHK162" s="1354"/>
      <c r="IHL162" s="1354"/>
      <c r="IHM162" s="1354"/>
      <c r="IHN162" s="1354"/>
      <c r="IHO162" s="1354"/>
      <c r="IHP162" s="1354"/>
      <c r="IHQ162" s="1354"/>
      <c r="IHR162" s="1354"/>
      <c r="IHS162" s="1354"/>
      <c r="IHT162" s="1354"/>
      <c r="IHU162" s="1354"/>
      <c r="IHV162" s="1354"/>
      <c r="IHW162" s="1354"/>
      <c r="IHX162" s="1354"/>
      <c r="IHY162" s="1354"/>
      <c r="IHZ162" s="1354"/>
      <c r="IIA162" s="1354"/>
      <c r="IIB162" s="1354"/>
      <c r="IIC162" s="1354"/>
      <c r="IID162" s="1354"/>
      <c r="IIE162" s="1354"/>
      <c r="IIF162" s="1354"/>
      <c r="IIG162" s="1354"/>
      <c r="IIH162" s="1354"/>
      <c r="III162" s="1354"/>
      <c r="IIJ162" s="1354"/>
      <c r="IIK162" s="1354"/>
      <c r="IIL162" s="1354"/>
      <c r="IIM162" s="1354"/>
      <c r="IIN162" s="1354"/>
      <c r="IIO162" s="1354"/>
      <c r="IIP162" s="1354"/>
      <c r="IIQ162" s="1354"/>
      <c r="IIR162" s="1354"/>
      <c r="IIS162" s="1354"/>
      <c r="IIT162" s="1354"/>
      <c r="IIU162" s="1354"/>
      <c r="IIV162" s="1354"/>
      <c r="IIW162" s="1354"/>
      <c r="IIX162" s="1354"/>
      <c r="IIY162" s="1354"/>
      <c r="IIZ162" s="1354"/>
      <c r="IJA162" s="1354"/>
      <c r="IJB162" s="1354"/>
      <c r="IJC162" s="1354"/>
      <c r="IJD162" s="1354"/>
      <c r="IJE162" s="1354"/>
      <c r="IJF162" s="1354"/>
      <c r="IJG162" s="1354"/>
      <c r="IJH162" s="1354"/>
      <c r="IJI162" s="1354"/>
      <c r="IJJ162" s="1354"/>
      <c r="IJK162" s="1354"/>
      <c r="IJL162" s="1354"/>
      <c r="IJM162" s="1354"/>
      <c r="IJN162" s="1354"/>
      <c r="IJO162" s="1354"/>
      <c r="IJP162" s="1354"/>
      <c r="IJQ162" s="1354"/>
      <c r="IJR162" s="1354"/>
      <c r="IJS162" s="1354"/>
      <c r="IJT162" s="1354"/>
      <c r="IJU162" s="1354"/>
      <c r="IJV162" s="1354"/>
      <c r="IJW162" s="1354"/>
      <c r="IJX162" s="1354"/>
      <c r="IJY162" s="1354"/>
      <c r="IJZ162" s="1354"/>
      <c r="IKA162" s="1354"/>
      <c r="IKB162" s="1354"/>
      <c r="IKC162" s="1354"/>
      <c r="IKD162" s="1354"/>
      <c r="IKE162" s="1354"/>
      <c r="IKF162" s="1354"/>
      <c r="IKG162" s="1354"/>
      <c r="IKH162" s="1354"/>
      <c r="IKI162" s="1354"/>
      <c r="IKJ162" s="1354"/>
      <c r="IKK162" s="1354"/>
      <c r="IKL162" s="1354"/>
      <c r="IKM162" s="1354"/>
      <c r="IKN162" s="1354"/>
      <c r="IKO162" s="1354"/>
      <c r="IKP162" s="1354"/>
      <c r="IKQ162" s="1354"/>
      <c r="IKR162" s="1354"/>
      <c r="IKS162" s="1354"/>
      <c r="IKT162" s="1354"/>
      <c r="IKU162" s="1354"/>
      <c r="IKV162" s="1354"/>
      <c r="IKW162" s="1354"/>
      <c r="IKX162" s="1354"/>
      <c r="IKY162" s="1354"/>
      <c r="IKZ162" s="1354"/>
      <c r="ILA162" s="1354"/>
      <c r="ILB162" s="1354"/>
      <c r="ILC162" s="1354"/>
      <c r="ILD162" s="1354"/>
      <c r="ILE162" s="1354"/>
      <c r="ILF162" s="1354"/>
      <c r="ILG162" s="1354"/>
      <c r="ILH162" s="1354"/>
      <c r="ILI162" s="1354"/>
      <c r="ILJ162" s="1354"/>
      <c r="ILK162" s="1354"/>
      <c r="ILL162" s="1354"/>
      <c r="ILM162" s="1354"/>
      <c r="ILN162" s="1354"/>
      <c r="ILO162" s="1354"/>
      <c r="ILP162" s="1354"/>
      <c r="ILQ162" s="1354"/>
      <c r="ILR162" s="1354"/>
      <c r="ILS162" s="1354"/>
      <c r="ILT162" s="1354"/>
      <c r="ILU162" s="1354"/>
      <c r="ILV162" s="1354"/>
      <c r="ILW162" s="1354"/>
      <c r="ILX162" s="1354"/>
      <c r="ILY162" s="1354"/>
      <c r="ILZ162" s="1354"/>
      <c r="IMA162" s="1354"/>
      <c r="IMB162" s="1354"/>
      <c r="IMC162" s="1354"/>
      <c r="IMD162" s="1354"/>
      <c r="IME162" s="1354"/>
      <c r="IMF162" s="1354"/>
      <c r="IMG162" s="1354"/>
      <c r="IMH162" s="1354"/>
      <c r="IMI162" s="1354"/>
      <c r="IMJ162" s="1354"/>
      <c r="IMK162" s="1354"/>
      <c r="IML162" s="1354"/>
      <c r="IMM162" s="1354"/>
      <c r="IMN162" s="1354"/>
      <c r="IMO162" s="1354"/>
      <c r="IMP162" s="1354"/>
      <c r="IMQ162" s="1354"/>
      <c r="IMR162" s="1354"/>
      <c r="IMS162" s="1354"/>
      <c r="IMT162" s="1354"/>
      <c r="IMU162" s="1354"/>
      <c r="IMV162" s="1354"/>
      <c r="IMW162" s="1354"/>
      <c r="IMX162" s="1354"/>
      <c r="IMY162" s="1354"/>
      <c r="IMZ162" s="1354"/>
      <c r="INA162" s="1354"/>
      <c r="INB162" s="1354"/>
      <c r="INC162" s="1354"/>
      <c r="IND162" s="1354"/>
      <c r="INE162" s="1354"/>
      <c r="INF162" s="1354"/>
      <c r="ING162" s="1354"/>
      <c r="INH162" s="1354"/>
      <c r="INI162" s="1354"/>
      <c r="INJ162" s="1354"/>
      <c r="INK162" s="1354"/>
      <c r="INL162" s="1354"/>
      <c r="INM162" s="1354"/>
      <c r="INN162" s="1354"/>
      <c r="INO162" s="1354"/>
      <c r="INP162" s="1354"/>
      <c r="INQ162" s="1354"/>
      <c r="INR162" s="1354"/>
      <c r="INS162" s="1354"/>
      <c r="INT162" s="1354"/>
      <c r="INU162" s="1354"/>
      <c r="INV162" s="1354"/>
      <c r="INW162" s="1354"/>
      <c r="INX162" s="1354"/>
      <c r="INY162" s="1354"/>
      <c r="INZ162" s="1354"/>
      <c r="IOA162" s="1354"/>
      <c r="IOB162" s="1354"/>
      <c r="IOC162" s="1354"/>
      <c r="IOD162" s="1354"/>
      <c r="IOE162" s="1354"/>
      <c r="IOF162" s="1354"/>
      <c r="IOG162" s="1354"/>
      <c r="IOH162" s="1354"/>
      <c r="IOI162" s="1354"/>
      <c r="IOJ162" s="1354"/>
      <c r="IOK162" s="1354"/>
      <c r="IOL162" s="1354"/>
      <c r="IOM162" s="1354"/>
      <c r="ION162" s="1354"/>
      <c r="IOO162" s="1354"/>
      <c r="IOP162" s="1354"/>
      <c r="IOQ162" s="1354"/>
      <c r="IOR162" s="1354"/>
      <c r="IOS162" s="1354"/>
      <c r="IOT162" s="1354"/>
      <c r="IOU162" s="1354"/>
      <c r="IOV162" s="1354"/>
      <c r="IOW162" s="1354"/>
      <c r="IOX162" s="1354"/>
      <c r="IOY162" s="1354"/>
      <c r="IOZ162" s="1354"/>
      <c r="IPA162" s="1354"/>
      <c r="IPB162" s="1354"/>
      <c r="IPC162" s="1354"/>
      <c r="IPD162" s="1354"/>
      <c r="IPE162" s="1354"/>
      <c r="IPF162" s="1354"/>
      <c r="IPG162" s="1354"/>
      <c r="IPH162" s="1354"/>
      <c r="IPI162" s="1354"/>
      <c r="IPJ162" s="1354"/>
      <c r="IPK162" s="1354"/>
      <c r="IPL162" s="1354"/>
      <c r="IPM162" s="1354"/>
      <c r="IPN162" s="1354"/>
      <c r="IPO162" s="1354"/>
      <c r="IPP162" s="1354"/>
      <c r="IPQ162" s="1354"/>
      <c r="IPR162" s="1354"/>
      <c r="IPS162" s="1354"/>
      <c r="IPT162" s="1354"/>
      <c r="IPU162" s="1354"/>
      <c r="IPV162" s="1354"/>
      <c r="IPW162" s="1354"/>
      <c r="IPX162" s="1354"/>
      <c r="IPY162" s="1354"/>
      <c r="IPZ162" s="1354"/>
      <c r="IQA162" s="1354"/>
      <c r="IQB162" s="1354"/>
      <c r="IQC162" s="1354"/>
      <c r="IQD162" s="1354"/>
      <c r="IQE162" s="1354"/>
      <c r="IQF162" s="1354"/>
      <c r="IQG162" s="1354"/>
      <c r="IQH162" s="1354"/>
      <c r="IQI162" s="1354"/>
      <c r="IQJ162" s="1354"/>
      <c r="IQK162" s="1354"/>
      <c r="IQL162" s="1354"/>
      <c r="IQM162" s="1354"/>
      <c r="IQN162" s="1354"/>
      <c r="IQO162" s="1354"/>
      <c r="IQP162" s="1354"/>
      <c r="IQQ162" s="1354"/>
      <c r="IQR162" s="1354"/>
      <c r="IQS162" s="1354"/>
      <c r="IQT162" s="1354"/>
      <c r="IQU162" s="1354"/>
      <c r="IQV162" s="1354"/>
      <c r="IQW162" s="1354"/>
      <c r="IQX162" s="1354"/>
      <c r="IQY162" s="1354"/>
      <c r="IQZ162" s="1354"/>
      <c r="IRA162" s="1354"/>
      <c r="IRB162" s="1354"/>
      <c r="IRC162" s="1354"/>
      <c r="IRD162" s="1354"/>
      <c r="IRE162" s="1354"/>
      <c r="IRF162" s="1354"/>
      <c r="IRG162" s="1354"/>
      <c r="IRH162" s="1354"/>
      <c r="IRI162" s="1354"/>
      <c r="IRJ162" s="1354"/>
      <c r="IRK162" s="1354"/>
      <c r="IRL162" s="1354"/>
      <c r="IRM162" s="1354"/>
      <c r="IRN162" s="1354"/>
      <c r="IRO162" s="1354"/>
      <c r="IRP162" s="1354"/>
      <c r="IRQ162" s="1354"/>
      <c r="IRR162" s="1354"/>
      <c r="IRS162" s="1354"/>
      <c r="IRT162" s="1354"/>
      <c r="IRU162" s="1354"/>
      <c r="IRV162" s="1354"/>
      <c r="IRW162" s="1354"/>
      <c r="IRX162" s="1354"/>
      <c r="IRY162" s="1354"/>
      <c r="IRZ162" s="1354"/>
      <c r="ISA162" s="1354"/>
      <c r="ISB162" s="1354"/>
      <c r="ISC162" s="1354"/>
      <c r="ISD162" s="1354"/>
      <c r="ISE162" s="1354"/>
      <c r="ISF162" s="1354"/>
      <c r="ISG162" s="1354"/>
      <c r="ISH162" s="1354"/>
      <c r="ISI162" s="1354"/>
      <c r="ISJ162" s="1354"/>
      <c r="ISK162" s="1354"/>
      <c r="ISL162" s="1354"/>
      <c r="ISM162" s="1354"/>
      <c r="ISN162" s="1354"/>
      <c r="ISO162" s="1354"/>
      <c r="ISP162" s="1354"/>
      <c r="ISQ162" s="1354"/>
      <c r="ISR162" s="1354"/>
      <c r="ISS162" s="1354"/>
      <c r="IST162" s="1354"/>
      <c r="ISU162" s="1354"/>
      <c r="ISV162" s="1354"/>
      <c r="ISW162" s="1354"/>
      <c r="ISX162" s="1354"/>
      <c r="ISY162" s="1354"/>
      <c r="ISZ162" s="1354"/>
      <c r="ITA162" s="1354"/>
      <c r="ITB162" s="1354"/>
      <c r="ITC162" s="1354"/>
      <c r="ITD162" s="1354"/>
      <c r="ITE162" s="1354"/>
      <c r="ITF162" s="1354"/>
      <c r="ITG162" s="1354"/>
      <c r="ITH162" s="1354"/>
      <c r="ITI162" s="1354"/>
      <c r="ITJ162" s="1354"/>
      <c r="ITK162" s="1354"/>
      <c r="ITL162" s="1354"/>
      <c r="ITM162" s="1354"/>
      <c r="ITN162" s="1354"/>
      <c r="ITO162" s="1354"/>
      <c r="ITP162" s="1354"/>
      <c r="ITQ162" s="1354"/>
      <c r="ITR162" s="1354"/>
      <c r="ITS162" s="1354"/>
      <c r="ITT162" s="1354"/>
      <c r="ITU162" s="1354"/>
      <c r="ITV162" s="1354"/>
      <c r="ITW162" s="1354"/>
      <c r="ITX162" s="1354"/>
      <c r="ITY162" s="1354"/>
      <c r="ITZ162" s="1354"/>
      <c r="IUA162" s="1354"/>
      <c r="IUB162" s="1354"/>
      <c r="IUC162" s="1354"/>
      <c r="IUD162" s="1354"/>
      <c r="IUE162" s="1354"/>
      <c r="IUF162" s="1354"/>
      <c r="IUG162" s="1354"/>
      <c r="IUH162" s="1354"/>
      <c r="IUI162" s="1354"/>
      <c r="IUJ162" s="1354"/>
      <c r="IUK162" s="1354"/>
      <c r="IUL162" s="1354"/>
      <c r="IUM162" s="1354"/>
      <c r="IUN162" s="1354"/>
      <c r="IUO162" s="1354"/>
      <c r="IUP162" s="1354"/>
      <c r="IUQ162" s="1354"/>
      <c r="IUR162" s="1354"/>
      <c r="IUS162" s="1354"/>
      <c r="IUT162" s="1354"/>
      <c r="IUU162" s="1354"/>
      <c r="IUV162" s="1354"/>
      <c r="IUW162" s="1354"/>
      <c r="IUX162" s="1354"/>
      <c r="IUY162" s="1354"/>
      <c r="IUZ162" s="1354"/>
      <c r="IVA162" s="1354"/>
      <c r="IVB162" s="1354"/>
      <c r="IVC162" s="1354"/>
      <c r="IVD162" s="1354"/>
      <c r="IVE162" s="1354"/>
      <c r="IVF162" s="1354"/>
      <c r="IVG162" s="1354"/>
      <c r="IVH162" s="1354"/>
      <c r="IVI162" s="1354"/>
      <c r="IVJ162" s="1354"/>
      <c r="IVK162" s="1354"/>
      <c r="IVL162" s="1354"/>
      <c r="IVM162" s="1354"/>
      <c r="IVN162" s="1354"/>
      <c r="IVO162" s="1354"/>
      <c r="IVP162" s="1354"/>
      <c r="IVQ162" s="1354"/>
      <c r="IVR162" s="1354"/>
      <c r="IVS162" s="1354"/>
      <c r="IVT162" s="1354"/>
      <c r="IVU162" s="1354"/>
      <c r="IVV162" s="1354"/>
      <c r="IVW162" s="1354"/>
      <c r="IVX162" s="1354"/>
      <c r="IVY162" s="1354"/>
      <c r="IVZ162" s="1354"/>
      <c r="IWA162" s="1354"/>
      <c r="IWB162" s="1354"/>
      <c r="IWC162" s="1354"/>
      <c r="IWD162" s="1354"/>
      <c r="IWE162" s="1354"/>
      <c r="IWF162" s="1354"/>
      <c r="IWG162" s="1354"/>
      <c r="IWH162" s="1354"/>
      <c r="IWI162" s="1354"/>
      <c r="IWJ162" s="1354"/>
      <c r="IWK162" s="1354"/>
      <c r="IWL162" s="1354"/>
      <c r="IWM162" s="1354"/>
      <c r="IWN162" s="1354"/>
      <c r="IWO162" s="1354"/>
      <c r="IWP162" s="1354"/>
      <c r="IWQ162" s="1354"/>
      <c r="IWR162" s="1354"/>
      <c r="IWS162" s="1354"/>
      <c r="IWT162" s="1354"/>
      <c r="IWU162" s="1354"/>
      <c r="IWV162" s="1354"/>
      <c r="IWW162" s="1354"/>
      <c r="IWX162" s="1354"/>
      <c r="IWY162" s="1354"/>
      <c r="IWZ162" s="1354"/>
      <c r="IXA162" s="1354"/>
      <c r="IXB162" s="1354"/>
      <c r="IXC162" s="1354"/>
      <c r="IXD162" s="1354"/>
      <c r="IXE162" s="1354"/>
      <c r="IXF162" s="1354"/>
      <c r="IXG162" s="1354"/>
      <c r="IXH162" s="1354"/>
      <c r="IXI162" s="1354"/>
      <c r="IXJ162" s="1354"/>
      <c r="IXK162" s="1354"/>
      <c r="IXL162" s="1354"/>
      <c r="IXM162" s="1354"/>
      <c r="IXN162" s="1354"/>
      <c r="IXO162" s="1354"/>
      <c r="IXP162" s="1354"/>
      <c r="IXQ162" s="1354"/>
      <c r="IXR162" s="1354"/>
      <c r="IXS162" s="1354"/>
      <c r="IXT162" s="1354"/>
      <c r="IXU162" s="1354"/>
      <c r="IXV162" s="1354"/>
      <c r="IXW162" s="1354"/>
      <c r="IXX162" s="1354"/>
      <c r="IXY162" s="1354"/>
      <c r="IXZ162" s="1354"/>
      <c r="IYA162" s="1354"/>
      <c r="IYB162" s="1354"/>
      <c r="IYC162" s="1354"/>
      <c r="IYD162" s="1354"/>
      <c r="IYE162" s="1354"/>
      <c r="IYF162" s="1354"/>
      <c r="IYG162" s="1354"/>
      <c r="IYH162" s="1354"/>
      <c r="IYI162" s="1354"/>
      <c r="IYJ162" s="1354"/>
      <c r="IYK162" s="1354"/>
      <c r="IYL162" s="1354"/>
      <c r="IYM162" s="1354"/>
      <c r="IYN162" s="1354"/>
      <c r="IYO162" s="1354"/>
      <c r="IYP162" s="1354"/>
      <c r="IYQ162" s="1354"/>
      <c r="IYR162" s="1354"/>
      <c r="IYS162" s="1354"/>
      <c r="IYT162" s="1354"/>
      <c r="IYU162" s="1354"/>
      <c r="IYV162" s="1354"/>
      <c r="IYW162" s="1354"/>
      <c r="IYX162" s="1354"/>
      <c r="IYY162" s="1354"/>
      <c r="IYZ162" s="1354"/>
      <c r="IZA162" s="1354"/>
      <c r="IZB162" s="1354"/>
      <c r="IZC162" s="1354"/>
      <c r="IZD162" s="1354"/>
      <c r="IZE162" s="1354"/>
      <c r="IZF162" s="1354"/>
      <c r="IZG162" s="1354"/>
      <c r="IZH162" s="1354"/>
      <c r="IZI162" s="1354"/>
      <c r="IZJ162" s="1354"/>
      <c r="IZK162" s="1354"/>
      <c r="IZL162" s="1354"/>
      <c r="IZM162" s="1354"/>
      <c r="IZN162" s="1354"/>
      <c r="IZO162" s="1354"/>
      <c r="IZP162" s="1354"/>
      <c r="IZQ162" s="1354"/>
      <c r="IZR162" s="1354"/>
      <c r="IZS162" s="1354"/>
      <c r="IZT162" s="1354"/>
      <c r="IZU162" s="1354"/>
      <c r="IZV162" s="1354"/>
      <c r="IZW162" s="1354"/>
      <c r="IZX162" s="1354"/>
      <c r="IZY162" s="1354"/>
      <c r="IZZ162" s="1354"/>
      <c r="JAA162" s="1354"/>
      <c r="JAB162" s="1354"/>
      <c r="JAC162" s="1354"/>
      <c r="JAD162" s="1354"/>
      <c r="JAE162" s="1354"/>
      <c r="JAF162" s="1354"/>
      <c r="JAG162" s="1354"/>
      <c r="JAH162" s="1354"/>
      <c r="JAI162" s="1354"/>
      <c r="JAJ162" s="1354"/>
      <c r="JAK162" s="1354"/>
      <c r="JAL162" s="1354"/>
      <c r="JAM162" s="1354"/>
      <c r="JAN162" s="1354"/>
      <c r="JAO162" s="1354"/>
      <c r="JAP162" s="1354"/>
      <c r="JAQ162" s="1354"/>
      <c r="JAR162" s="1354"/>
      <c r="JAS162" s="1354"/>
      <c r="JAT162" s="1354"/>
      <c r="JAU162" s="1354"/>
      <c r="JAV162" s="1354"/>
      <c r="JAW162" s="1354"/>
      <c r="JAX162" s="1354"/>
      <c r="JAY162" s="1354"/>
      <c r="JAZ162" s="1354"/>
      <c r="JBA162" s="1354"/>
      <c r="JBB162" s="1354"/>
      <c r="JBC162" s="1354"/>
      <c r="JBD162" s="1354"/>
      <c r="JBE162" s="1354"/>
      <c r="JBF162" s="1354"/>
      <c r="JBG162" s="1354"/>
      <c r="JBH162" s="1354"/>
      <c r="JBI162" s="1354"/>
      <c r="JBJ162" s="1354"/>
      <c r="JBK162" s="1354"/>
      <c r="JBL162" s="1354"/>
      <c r="JBM162" s="1354"/>
      <c r="JBN162" s="1354"/>
      <c r="JBO162" s="1354"/>
      <c r="JBP162" s="1354"/>
      <c r="JBQ162" s="1354"/>
      <c r="JBR162" s="1354"/>
      <c r="JBS162" s="1354"/>
      <c r="JBT162" s="1354"/>
      <c r="JBU162" s="1354"/>
      <c r="JBV162" s="1354"/>
      <c r="JBW162" s="1354"/>
      <c r="JBX162" s="1354"/>
      <c r="JBY162" s="1354"/>
      <c r="JBZ162" s="1354"/>
      <c r="JCA162" s="1354"/>
      <c r="JCB162" s="1354"/>
      <c r="JCC162" s="1354"/>
      <c r="JCD162" s="1354"/>
      <c r="JCE162" s="1354"/>
      <c r="JCF162" s="1354"/>
      <c r="JCG162" s="1354"/>
      <c r="JCH162" s="1354"/>
      <c r="JCI162" s="1354"/>
      <c r="JCJ162" s="1354"/>
      <c r="JCK162" s="1354"/>
      <c r="JCL162" s="1354"/>
      <c r="JCM162" s="1354"/>
      <c r="JCN162" s="1354"/>
      <c r="JCO162" s="1354"/>
      <c r="JCP162" s="1354"/>
      <c r="JCQ162" s="1354"/>
      <c r="JCR162" s="1354"/>
      <c r="JCS162" s="1354"/>
      <c r="JCT162" s="1354"/>
      <c r="JCU162" s="1354"/>
      <c r="JCV162" s="1354"/>
      <c r="JCW162" s="1354"/>
      <c r="JCX162" s="1354"/>
      <c r="JCY162" s="1354"/>
      <c r="JCZ162" s="1354"/>
      <c r="JDA162" s="1354"/>
      <c r="JDB162" s="1354"/>
      <c r="JDC162" s="1354"/>
      <c r="JDD162" s="1354"/>
      <c r="JDE162" s="1354"/>
      <c r="JDF162" s="1354"/>
      <c r="JDG162" s="1354"/>
      <c r="JDH162" s="1354"/>
      <c r="JDI162" s="1354"/>
      <c r="JDJ162" s="1354"/>
      <c r="JDK162" s="1354"/>
      <c r="JDL162" s="1354"/>
      <c r="JDM162" s="1354"/>
      <c r="JDN162" s="1354"/>
      <c r="JDO162" s="1354"/>
      <c r="JDP162" s="1354"/>
      <c r="JDQ162" s="1354"/>
      <c r="JDR162" s="1354"/>
      <c r="JDS162" s="1354"/>
      <c r="JDT162" s="1354"/>
      <c r="JDU162" s="1354"/>
      <c r="JDV162" s="1354"/>
      <c r="JDW162" s="1354"/>
      <c r="JDX162" s="1354"/>
      <c r="JDY162" s="1354"/>
      <c r="JDZ162" s="1354"/>
      <c r="JEA162" s="1354"/>
      <c r="JEB162" s="1354"/>
      <c r="JEC162" s="1354"/>
      <c r="JED162" s="1354"/>
      <c r="JEE162" s="1354"/>
      <c r="JEF162" s="1354"/>
      <c r="JEG162" s="1354"/>
      <c r="JEH162" s="1354"/>
      <c r="JEI162" s="1354"/>
      <c r="JEJ162" s="1354"/>
      <c r="JEK162" s="1354"/>
      <c r="JEL162" s="1354"/>
      <c r="JEM162" s="1354"/>
      <c r="JEN162" s="1354"/>
      <c r="JEO162" s="1354"/>
      <c r="JEP162" s="1354"/>
      <c r="JEQ162" s="1354"/>
      <c r="JER162" s="1354"/>
      <c r="JES162" s="1354"/>
      <c r="JET162" s="1354"/>
      <c r="JEU162" s="1354"/>
      <c r="JEV162" s="1354"/>
      <c r="JEW162" s="1354"/>
      <c r="JEX162" s="1354"/>
      <c r="JEY162" s="1354"/>
      <c r="JEZ162" s="1354"/>
      <c r="JFA162" s="1354"/>
      <c r="JFB162" s="1354"/>
      <c r="JFC162" s="1354"/>
      <c r="JFD162" s="1354"/>
      <c r="JFE162" s="1354"/>
      <c r="JFF162" s="1354"/>
      <c r="JFG162" s="1354"/>
      <c r="JFH162" s="1354"/>
      <c r="JFI162" s="1354"/>
      <c r="JFJ162" s="1354"/>
      <c r="JFK162" s="1354"/>
      <c r="JFL162" s="1354"/>
      <c r="JFM162" s="1354"/>
      <c r="JFN162" s="1354"/>
      <c r="JFO162" s="1354"/>
      <c r="JFP162" s="1354"/>
      <c r="JFQ162" s="1354"/>
      <c r="JFR162" s="1354"/>
      <c r="JFS162" s="1354"/>
      <c r="JFT162" s="1354"/>
      <c r="JFU162" s="1354"/>
      <c r="JFV162" s="1354"/>
      <c r="JFW162" s="1354"/>
      <c r="JFX162" s="1354"/>
      <c r="JFY162" s="1354"/>
      <c r="JFZ162" s="1354"/>
      <c r="JGA162" s="1354"/>
      <c r="JGB162" s="1354"/>
      <c r="JGC162" s="1354"/>
      <c r="JGD162" s="1354"/>
      <c r="JGE162" s="1354"/>
      <c r="JGF162" s="1354"/>
      <c r="JGG162" s="1354"/>
      <c r="JGH162" s="1354"/>
      <c r="JGI162" s="1354"/>
      <c r="JGJ162" s="1354"/>
      <c r="JGK162" s="1354"/>
      <c r="JGL162" s="1354"/>
      <c r="JGM162" s="1354"/>
      <c r="JGN162" s="1354"/>
      <c r="JGO162" s="1354"/>
      <c r="JGP162" s="1354"/>
      <c r="JGQ162" s="1354"/>
      <c r="JGR162" s="1354"/>
      <c r="JGS162" s="1354"/>
      <c r="JGT162" s="1354"/>
      <c r="JGU162" s="1354"/>
      <c r="JGV162" s="1354"/>
      <c r="JGW162" s="1354"/>
      <c r="JGX162" s="1354"/>
      <c r="JGY162" s="1354"/>
      <c r="JGZ162" s="1354"/>
      <c r="JHA162" s="1354"/>
      <c r="JHB162" s="1354"/>
      <c r="JHC162" s="1354"/>
      <c r="JHD162" s="1354"/>
      <c r="JHE162" s="1354"/>
      <c r="JHF162" s="1354"/>
      <c r="JHG162" s="1354"/>
      <c r="JHH162" s="1354"/>
      <c r="JHI162" s="1354"/>
      <c r="JHJ162" s="1354"/>
      <c r="JHK162" s="1354"/>
      <c r="JHL162" s="1354"/>
      <c r="JHM162" s="1354"/>
      <c r="JHN162" s="1354"/>
      <c r="JHO162" s="1354"/>
      <c r="JHP162" s="1354"/>
      <c r="JHQ162" s="1354"/>
      <c r="JHR162" s="1354"/>
      <c r="JHS162" s="1354"/>
      <c r="JHT162" s="1354"/>
      <c r="JHU162" s="1354"/>
      <c r="JHV162" s="1354"/>
      <c r="JHW162" s="1354"/>
      <c r="JHX162" s="1354"/>
      <c r="JHY162" s="1354"/>
      <c r="JHZ162" s="1354"/>
      <c r="JIA162" s="1354"/>
      <c r="JIB162" s="1354"/>
      <c r="JIC162" s="1354"/>
      <c r="JID162" s="1354"/>
      <c r="JIE162" s="1354"/>
      <c r="JIF162" s="1354"/>
      <c r="JIG162" s="1354"/>
      <c r="JIH162" s="1354"/>
      <c r="JII162" s="1354"/>
      <c r="JIJ162" s="1354"/>
      <c r="JIK162" s="1354"/>
      <c r="JIL162" s="1354"/>
      <c r="JIM162" s="1354"/>
      <c r="JIN162" s="1354"/>
      <c r="JIO162" s="1354"/>
      <c r="JIP162" s="1354"/>
      <c r="JIQ162" s="1354"/>
      <c r="JIR162" s="1354"/>
      <c r="JIS162" s="1354"/>
      <c r="JIT162" s="1354"/>
      <c r="JIU162" s="1354"/>
      <c r="JIV162" s="1354"/>
      <c r="JIW162" s="1354"/>
      <c r="JIX162" s="1354"/>
      <c r="JIY162" s="1354"/>
      <c r="JIZ162" s="1354"/>
      <c r="JJA162" s="1354"/>
      <c r="JJB162" s="1354"/>
      <c r="JJC162" s="1354"/>
      <c r="JJD162" s="1354"/>
      <c r="JJE162" s="1354"/>
      <c r="JJF162" s="1354"/>
      <c r="JJG162" s="1354"/>
      <c r="JJH162" s="1354"/>
      <c r="JJI162" s="1354"/>
      <c r="JJJ162" s="1354"/>
      <c r="JJK162" s="1354"/>
      <c r="JJL162" s="1354"/>
      <c r="JJM162" s="1354"/>
      <c r="JJN162" s="1354"/>
      <c r="JJO162" s="1354"/>
      <c r="JJP162" s="1354"/>
      <c r="JJQ162" s="1354"/>
      <c r="JJR162" s="1354"/>
      <c r="JJS162" s="1354"/>
      <c r="JJT162" s="1354"/>
      <c r="JJU162" s="1354"/>
      <c r="JJV162" s="1354"/>
      <c r="JJW162" s="1354"/>
      <c r="JJX162" s="1354"/>
      <c r="JJY162" s="1354"/>
      <c r="JJZ162" s="1354"/>
      <c r="JKA162" s="1354"/>
      <c r="JKB162" s="1354"/>
      <c r="JKC162" s="1354"/>
      <c r="JKD162" s="1354"/>
      <c r="JKE162" s="1354"/>
      <c r="JKF162" s="1354"/>
      <c r="JKG162" s="1354"/>
      <c r="JKH162" s="1354"/>
      <c r="JKI162" s="1354"/>
      <c r="JKJ162" s="1354"/>
      <c r="JKK162" s="1354"/>
      <c r="JKL162" s="1354"/>
      <c r="JKM162" s="1354"/>
      <c r="JKN162" s="1354"/>
      <c r="JKO162" s="1354"/>
      <c r="JKP162" s="1354"/>
      <c r="JKQ162" s="1354"/>
      <c r="JKR162" s="1354"/>
      <c r="JKS162" s="1354"/>
      <c r="JKT162" s="1354"/>
      <c r="JKU162" s="1354"/>
      <c r="JKV162" s="1354"/>
      <c r="JKW162" s="1354"/>
      <c r="JKX162" s="1354"/>
      <c r="JKY162" s="1354"/>
      <c r="JKZ162" s="1354"/>
      <c r="JLA162" s="1354"/>
      <c r="JLB162" s="1354"/>
      <c r="JLC162" s="1354"/>
      <c r="JLD162" s="1354"/>
      <c r="JLE162" s="1354"/>
      <c r="JLF162" s="1354"/>
      <c r="JLG162" s="1354"/>
      <c r="JLH162" s="1354"/>
      <c r="JLI162" s="1354"/>
      <c r="JLJ162" s="1354"/>
      <c r="JLK162" s="1354"/>
      <c r="JLL162" s="1354"/>
      <c r="JLM162" s="1354"/>
      <c r="JLN162" s="1354"/>
      <c r="JLO162" s="1354"/>
      <c r="JLP162" s="1354"/>
      <c r="JLQ162" s="1354"/>
      <c r="JLR162" s="1354"/>
      <c r="JLS162" s="1354"/>
      <c r="JLT162" s="1354"/>
      <c r="JLU162" s="1354"/>
      <c r="JLV162" s="1354"/>
      <c r="JLW162" s="1354"/>
      <c r="JLX162" s="1354"/>
      <c r="JLY162" s="1354"/>
      <c r="JLZ162" s="1354"/>
      <c r="JMA162" s="1354"/>
      <c r="JMB162" s="1354"/>
      <c r="JMC162" s="1354"/>
      <c r="JMD162" s="1354"/>
      <c r="JME162" s="1354"/>
      <c r="JMF162" s="1354"/>
      <c r="JMG162" s="1354"/>
      <c r="JMH162" s="1354"/>
      <c r="JMI162" s="1354"/>
      <c r="JMJ162" s="1354"/>
      <c r="JMK162" s="1354"/>
      <c r="JML162" s="1354"/>
      <c r="JMM162" s="1354"/>
      <c r="JMN162" s="1354"/>
      <c r="JMO162" s="1354"/>
      <c r="JMP162" s="1354"/>
      <c r="JMQ162" s="1354"/>
      <c r="JMR162" s="1354"/>
      <c r="JMS162" s="1354"/>
      <c r="JMT162" s="1354"/>
      <c r="JMU162" s="1354"/>
      <c r="JMV162" s="1354"/>
      <c r="JMW162" s="1354"/>
      <c r="JMX162" s="1354"/>
      <c r="JMY162" s="1354"/>
      <c r="JMZ162" s="1354"/>
      <c r="JNA162" s="1354"/>
      <c r="JNB162" s="1354"/>
      <c r="JNC162" s="1354"/>
      <c r="JND162" s="1354"/>
      <c r="JNE162" s="1354"/>
      <c r="JNF162" s="1354"/>
      <c r="JNG162" s="1354"/>
      <c r="JNH162" s="1354"/>
      <c r="JNI162" s="1354"/>
      <c r="JNJ162" s="1354"/>
      <c r="JNK162" s="1354"/>
      <c r="JNL162" s="1354"/>
      <c r="JNM162" s="1354"/>
      <c r="JNN162" s="1354"/>
      <c r="JNO162" s="1354"/>
      <c r="JNP162" s="1354"/>
      <c r="JNQ162" s="1354"/>
      <c r="JNR162" s="1354"/>
      <c r="JNS162" s="1354"/>
      <c r="JNT162" s="1354"/>
      <c r="JNU162" s="1354"/>
      <c r="JNV162" s="1354"/>
      <c r="JNW162" s="1354"/>
      <c r="JNX162" s="1354"/>
      <c r="JNY162" s="1354"/>
      <c r="JNZ162" s="1354"/>
      <c r="JOA162" s="1354"/>
      <c r="JOB162" s="1354"/>
      <c r="JOC162" s="1354"/>
      <c r="JOD162" s="1354"/>
      <c r="JOE162" s="1354"/>
      <c r="JOF162" s="1354"/>
      <c r="JOG162" s="1354"/>
      <c r="JOH162" s="1354"/>
      <c r="JOI162" s="1354"/>
      <c r="JOJ162" s="1354"/>
      <c r="JOK162" s="1354"/>
      <c r="JOL162" s="1354"/>
      <c r="JOM162" s="1354"/>
      <c r="JON162" s="1354"/>
      <c r="JOO162" s="1354"/>
      <c r="JOP162" s="1354"/>
      <c r="JOQ162" s="1354"/>
      <c r="JOR162" s="1354"/>
      <c r="JOS162" s="1354"/>
      <c r="JOT162" s="1354"/>
      <c r="JOU162" s="1354"/>
      <c r="JOV162" s="1354"/>
      <c r="JOW162" s="1354"/>
      <c r="JOX162" s="1354"/>
      <c r="JOY162" s="1354"/>
      <c r="JOZ162" s="1354"/>
      <c r="JPA162" s="1354"/>
      <c r="JPB162" s="1354"/>
      <c r="JPC162" s="1354"/>
      <c r="JPD162" s="1354"/>
      <c r="JPE162" s="1354"/>
      <c r="JPF162" s="1354"/>
      <c r="JPG162" s="1354"/>
      <c r="JPH162" s="1354"/>
      <c r="JPI162" s="1354"/>
      <c r="JPJ162" s="1354"/>
      <c r="JPK162" s="1354"/>
      <c r="JPL162" s="1354"/>
      <c r="JPM162" s="1354"/>
      <c r="JPN162" s="1354"/>
      <c r="JPO162" s="1354"/>
      <c r="JPP162" s="1354"/>
      <c r="JPQ162" s="1354"/>
      <c r="JPR162" s="1354"/>
      <c r="JPS162" s="1354"/>
      <c r="JPT162" s="1354"/>
      <c r="JPU162" s="1354"/>
      <c r="JPV162" s="1354"/>
      <c r="JPW162" s="1354"/>
      <c r="JPX162" s="1354"/>
      <c r="JPY162" s="1354"/>
      <c r="JPZ162" s="1354"/>
      <c r="JQA162" s="1354"/>
      <c r="JQB162" s="1354"/>
      <c r="JQC162" s="1354"/>
      <c r="JQD162" s="1354"/>
      <c r="JQE162" s="1354"/>
      <c r="JQF162" s="1354"/>
      <c r="JQG162" s="1354"/>
      <c r="JQH162" s="1354"/>
      <c r="JQI162" s="1354"/>
      <c r="JQJ162" s="1354"/>
      <c r="JQK162" s="1354"/>
      <c r="JQL162" s="1354"/>
      <c r="JQM162" s="1354"/>
      <c r="JQN162" s="1354"/>
      <c r="JQO162" s="1354"/>
      <c r="JQP162" s="1354"/>
      <c r="JQQ162" s="1354"/>
      <c r="JQR162" s="1354"/>
      <c r="JQS162" s="1354"/>
      <c r="JQT162" s="1354"/>
      <c r="JQU162" s="1354"/>
      <c r="JQV162" s="1354"/>
      <c r="JQW162" s="1354"/>
      <c r="JQX162" s="1354"/>
      <c r="JQY162" s="1354"/>
      <c r="JQZ162" s="1354"/>
      <c r="JRA162" s="1354"/>
      <c r="JRB162" s="1354"/>
      <c r="JRC162" s="1354"/>
      <c r="JRD162" s="1354"/>
      <c r="JRE162" s="1354"/>
      <c r="JRF162" s="1354"/>
      <c r="JRG162" s="1354"/>
      <c r="JRH162" s="1354"/>
      <c r="JRI162" s="1354"/>
      <c r="JRJ162" s="1354"/>
      <c r="JRK162" s="1354"/>
      <c r="JRL162" s="1354"/>
      <c r="JRM162" s="1354"/>
      <c r="JRN162" s="1354"/>
      <c r="JRO162" s="1354"/>
      <c r="JRP162" s="1354"/>
      <c r="JRQ162" s="1354"/>
      <c r="JRR162" s="1354"/>
      <c r="JRS162" s="1354"/>
      <c r="JRT162" s="1354"/>
      <c r="JRU162" s="1354"/>
      <c r="JRV162" s="1354"/>
      <c r="JRW162" s="1354"/>
      <c r="JRX162" s="1354"/>
      <c r="JRY162" s="1354"/>
      <c r="JRZ162" s="1354"/>
      <c r="JSA162" s="1354"/>
      <c r="JSB162" s="1354"/>
      <c r="JSC162" s="1354"/>
      <c r="JSD162" s="1354"/>
      <c r="JSE162" s="1354"/>
      <c r="JSF162" s="1354"/>
      <c r="JSG162" s="1354"/>
      <c r="JSH162" s="1354"/>
      <c r="JSI162" s="1354"/>
      <c r="JSJ162" s="1354"/>
      <c r="JSK162" s="1354"/>
      <c r="JSL162" s="1354"/>
      <c r="JSM162" s="1354"/>
      <c r="JSN162" s="1354"/>
      <c r="JSO162" s="1354"/>
      <c r="JSP162" s="1354"/>
      <c r="JSQ162" s="1354"/>
      <c r="JSR162" s="1354"/>
      <c r="JSS162" s="1354"/>
      <c r="JST162" s="1354"/>
      <c r="JSU162" s="1354"/>
      <c r="JSV162" s="1354"/>
      <c r="JSW162" s="1354"/>
      <c r="JSX162" s="1354"/>
      <c r="JSY162" s="1354"/>
      <c r="JSZ162" s="1354"/>
      <c r="JTA162" s="1354"/>
      <c r="JTB162" s="1354"/>
      <c r="JTC162" s="1354"/>
      <c r="JTD162" s="1354"/>
      <c r="JTE162" s="1354"/>
      <c r="JTF162" s="1354"/>
      <c r="JTG162" s="1354"/>
      <c r="JTH162" s="1354"/>
      <c r="JTI162" s="1354"/>
      <c r="JTJ162" s="1354"/>
      <c r="JTK162" s="1354"/>
      <c r="JTL162" s="1354"/>
      <c r="JTM162" s="1354"/>
      <c r="JTN162" s="1354"/>
      <c r="JTO162" s="1354"/>
      <c r="JTP162" s="1354"/>
      <c r="JTQ162" s="1354"/>
      <c r="JTR162" s="1354"/>
      <c r="JTS162" s="1354"/>
      <c r="JTT162" s="1354"/>
      <c r="JTU162" s="1354"/>
      <c r="JTV162" s="1354"/>
      <c r="JTW162" s="1354"/>
      <c r="JTX162" s="1354"/>
      <c r="JTY162" s="1354"/>
      <c r="JTZ162" s="1354"/>
      <c r="JUA162" s="1354"/>
      <c r="JUB162" s="1354"/>
      <c r="JUC162" s="1354"/>
      <c r="JUD162" s="1354"/>
      <c r="JUE162" s="1354"/>
      <c r="JUF162" s="1354"/>
      <c r="JUG162" s="1354"/>
      <c r="JUH162" s="1354"/>
      <c r="JUI162" s="1354"/>
      <c r="JUJ162" s="1354"/>
      <c r="JUK162" s="1354"/>
      <c r="JUL162" s="1354"/>
      <c r="JUM162" s="1354"/>
      <c r="JUN162" s="1354"/>
      <c r="JUO162" s="1354"/>
      <c r="JUP162" s="1354"/>
      <c r="JUQ162" s="1354"/>
      <c r="JUR162" s="1354"/>
      <c r="JUS162" s="1354"/>
      <c r="JUT162" s="1354"/>
      <c r="JUU162" s="1354"/>
      <c r="JUV162" s="1354"/>
      <c r="JUW162" s="1354"/>
      <c r="JUX162" s="1354"/>
      <c r="JUY162" s="1354"/>
      <c r="JUZ162" s="1354"/>
      <c r="JVA162" s="1354"/>
      <c r="JVB162" s="1354"/>
      <c r="JVC162" s="1354"/>
      <c r="JVD162" s="1354"/>
      <c r="JVE162" s="1354"/>
      <c r="JVF162" s="1354"/>
      <c r="JVG162" s="1354"/>
      <c r="JVH162" s="1354"/>
      <c r="JVI162" s="1354"/>
      <c r="JVJ162" s="1354"/>
      <c r="JVK162" s="1354"/>
      <c r="JVL162" s="1354"/>
      <c r="JVM162" s="1354"/>
      <c r="JVN162" s="1354"/>
      <c r="JVO162" s="1354"/>
      <c r="JVP162" s="1354"/>
      <c r="JVQ162" s="1354"/>
      <c r="JVR162" s="1354"/>
      <c r="JVS162" s="1354"/>
      <c r="JVT162" s="1354"/>
      <c r="JVU162" s="1354"/>
      <c r="JVV162" s="1354"/>
      <c r="JVW162" s="1354"/>
      <c r="JVX162" s="1354"/>
      <c r="JVY162" s="1354"/>
      <c r="JVZ162" s="1354"/>
      <c r="JWA162" s="1354"/>
      <c r="JWB162" s="1354"/>
      <c r="JWC162" s="1354"/>
      <c r="JWD162" s="1354"/>
      <c r="JWE162" s="1354"/>
      <c r="JWF162" s="1354"/>
      <c r="JWG162" s="1354"/>
      <c r="JWH162" s="1354"/>
      <c r="JWI162" s="1354"/>
      <c r="JWJ162" s="1354"/>
      <c r="JWK162" s="1354"/>
      <c r="JWL162" s="1354"/>
      <c r="JWM162" s="1354"/>
      <c r="JWN162" s="1354"/>
      <c r="JWO162" s="1354"/>
      <c r="JWP162" s="1354"/>
      <c r="JWQ162" s="1354"/>
      <c r="JWR162" s="1354"/>
      <c r="JWS162" s="1354"/>
      <c r="JWT162" s="1354"/>
      <c r="JWU162" s="1354"/>
      <c r="JWV162" s="1354"/>
      <c r="JWW162" s="1354"/>
      <c r="JWX162" s="1354"/>
      <c r="JWY162" s="1354"/>
      <c r="JWZ162" s="1354"/>
      <c r="JXA162" s="1354"/>
      <c r="JXB162" s="1354"/>
      <c r="JXC162" s="1354"/>
      <c r="JXD162" s="1354"/>
      <c r="JXE162" s="1354"/>
      <c r="JXF162" s="1354"/>
      <c r="JXG162" s="1354"/>
      <c r="JXH162" s="1354"/>
      <c r="JXI162" s="1354"/>
      <c r="JXJ162" s="1354"/>
      <c r="JXK162" s="1354"/>
      <c r="JXL162" s="1354"/>
      <c r="JXM162" s="1354"/>
      <c r="JXN162" s="1354"/>
      <c r="JXO162" s="1354"/>
      <c r="JXP162" s="1354"/>
      <c r="JXQ162" s="1354"/>
      <c r="JXR162" s="1354"/>
      <c r="JXS162" s="1354"/>
      <c r="JXT162" s="1354"/>
      <c r="JXU162" s="1354"/>
      <c r="JXV162" s="1354"/>
      <c r="JXW162" s="1354"/>
      <c r="JXX162" s="1354"/>
      <c r="JXY162" s="1354"/>
      <c r="JXZ162" s="1354"/>
      <c r="JYA162" s="1354"/>
      <c r="JYB162" s="1354"/>
      <c r="JYC162" s="1354"/>
      <c r="JYD162" s="1354"/>
      <c r="JYE162" s="1354"/>
      <c r="JYF162" s="1354"/>
      <c r="JYG162" s="1354"/>
      <c r="JYH162" s="1354"/>
      <c r="JYI162" s="1354"/>
      <c r="JYJ162" s="1354"/>
      <c r="JYK162" s="1354"/>
      <c r="JYL162" s="1354"/>
      <c r="JYM162" s="1354"/>
      <c r="JYN162" s="1354"/>
      <c r="JYO162" s="1354"/>
      <c r="JYP162" s="1354"/>
      <c r="JYQ162" s="1354"/>
      <c r="JYR162" s="1354"/>
      <c r="JYS162" s="1354"/>
      <c r="JYT162" s="1354"/>
      <c r="JYU162" s="1354"/>
      <c r="JYV162" s="1354"/>
      <c r="JYW162" s="1354"/>
      <c r="JYX162" s="1354"/>
      <c r="JYY162" s="1354"/>
      <c r="JYZ162" s="1354"/>
      <c r="JZA162" s="1354"/>
      <c r="JZB162" s="1354"/>
      <c r="JZC162" s="1354"/>
      <c r="JZD162" s="1354"/>
      <c r="JZE162" s="1354"/>
      <c r="JZF162" s="1354"/>
      <c r="JZG162" s="1354"/>
      <c r="JZH162" s="1354"/>
      <c r="JZI162" s="1354"/>
      <c r="JZJ162" s="1354"/>
      <c r="JZK162" s="1354"/>
      <c r="JZL162" s="1354"/>
      <c r="JZM162" s="1354"/>
      <c r="JZN162" s="1354"/>
      <c r="JZO162" s="1354"/>
      <c r="JZP162" s="1354"/>
      <c r="JZQ162" s="1354"/>
      <c r="JZR162" s="1354"/>
      <c r="JZS162" s="1354"/>
      <c r="JZT162" s="1354"/>
      <c r="JZU162" s="1354"/>
      <c r="JZV162" s="1354"/>
      <c r="JZW162" s="1354"/>
      <c r="JZX162" s="1354"/>
      <c r="JZY162" s="1354"/>
      <c r="JZZ162" s="1354"/>
      <c r="KAA162" s="1354"/>
      <c r="KAB162" s="1354"/>
      <c r="KAC162" s="1354"/>
      <c r="KAD162" s="1354"/>
      <c r="KAE162" s="1354"/>
      <c r="KAF162" s="1354"/>
      <c r="KAG162" s="1354"/>
      <c r="KAH162" s="1354"/>
      <c r="KAI162" s="1354"/>
      <c r="KAJ162" s="1354"/>
      <c r="KAK162" s="1354"/>
      <c r="KAL162" s="1354"/>
      <c r="KAM162" s="1354"/>
      <c r="KAN162" s="1354"/>
      <c r="KAO162" s="1354"/>
      <c r="KAP162" s="1354"/>
      <c r="KAQ162" s="1354"/>
      <c r="KAR162" s="1354"/>
      <c r="KAS162" s="1354"/>
      <c r="KAT162" s="1354"/>
      <c r="KAU162" s="1354"/>
      <c r="KAV162" s="1354"/>
      <c r="KAW162" s="1354"/>
      <c r="KAX162" s="1354"/>
      <c r="KAY162" s="1354"/>
      <c r="KAZ162" s="1354"/>
      <c r="KBA162" s="1354"/>
      <c r="KBB162" s="1354"/>
      <c r="KBC162" s="1354"/>
      <c r="KBD162" s="1354"/>
      <c r="KBE162" s="1354"/>
      <c r="KBF162" s="1354"/>
      <c r="KBG162" s="1354"/>
      <c r="KBH162" s="1354"/>
      <c r="KBI162" s="1354"/>
      <c r="KBJ162" s="1354"/>
      <c r="KBK162" s="1354"/>
      <c r="KBL162" s="1354"/>
      <c r="KBM162" s="1354"/>
      <c r="KBN162" s="1354"/>
      <c r="KBO162" s="1354"/>
      <c r="KBP162" s="1354"/>
      <c r="KBQ162" s="1354"/>
      <c r="KBR162" s="1354"/>
      <c r="KBS162" s="1354"/>
      <c r="KBT162" s="1354"/>
      <c r="KBU162" s="1354"/>
      <c r="KBV162" s="1354"/>
      <c r="KBW162" s="1354"/>
      <c r="KBX162" s="1354"/>
      <c r="KBY162" s="1354"/>
      <c r="KBZ162" s="1354"/>
      <c r="KCA162" s="1354"/>
      <c r="KCB162" s="1354"/>
      <c r="KCC162" s="1354"/>
      <c r="KCD162" s="1354"/>
      <c r="KCE162" s="1354"/>
      <c r="KCF162" s="1354"/>
      <c r="KCG162" s="1354"/>
      <c r="KCH162" s="1354"/>
      <c r="KCI162" s="1354"/>
      <c r="KCJ162" s="1354"/>
      <c r="KCK162" s="1354"/>
      <c r="KCL162" s="1354"/>
      <c r="KCM162" s="1354"/>
      <c r="KCN162" s="1354"/>
      <c r="KCO162" s="1354"/>
      <c r="KCP162" s="1354"/>
      <c r="KCQ162" s="1354"/>
      <c r="KCR162" s="1354"/>
      <c r="KCS162" s="1354"/>
      <c r="KCT162" s="1354"/>
      <c r="KCU162" s="1354"/>
      <c r="KCV162" s="1354"/>
      <c r="KCW162" s="1354"/>
      <c r="KCX162" s="1354"/>
      <c r="KCY162" s="1354"/>
      <c r="KCZ162" s="1354"/>
      <c r="KDA162" s="1354"/>
      <c r="KDB162" s="1354"/>
      <c r="KDC162" s="1354"/>
      <c r="KDD162" s="1354"/>
      <c r="KDE162" s="1354"/>
      <c r="KDF162" s="1354"/>
      <c r="KDG162" s="1354"/>
      <c r="KDH162" s="1354"/>
      <c r="KDI162" s="1354"/>
      <c r="KDJ162" s="1354"/>
      <c r="KDK162" s="1354"/>
      <c r="KDL162" s="1354"/>
      <c r="KDM162" s="1354"/>
      <c r="KDN162" s="1354"/>
      <c r="KDO162" s="1354"/>
      <c r="KDP162" s="1354"/>
      <c r="KDQ162" s="1354"/>
      <c r="KDR162" s="1354"/>
      <c r="KDS162" s="1354"/>
      <c r="KDT162" s="1354"/>
      <c r="KDU162" s="1354"/>
      <c r="KDV162" s="1354"/>
      <c r="KDW162" s="1354"/>
      <c r="KDX162" s="1354"/>
      <c r="KDY162" s="1354"/>
      <c r="KDZ162" s="1354"/>
      <c r="KEA162" s="1354"/>
      <c r="KEB162" s="1354"/>
      <c r="KEC162" s="1354"/>
      <c r="KED162" s="1354"/>
      <c r="KEE162" s="1354"/>
      <c r="KEF162" s="1354"/>
      <c r="KEG162" s="1354"/>
      <c r="KEH162" s="1354"/>
      <c r="KEI162" s="1354"/>
      <c r="KEJ162" s="1354"/>
      <c r="KEK162" s="1354"/>
      <c r="KEL162" s="1354"/>
      <c r="KEM162" s="1354"/>
      <c r="KEN162" s="1354"/>
      <c r="KEO162" s="1354"/>
      <c r="KEP162" s="1354"/>
      <c r="KEQ162" s="1354"/>
      <c r="KER162" s="1354"/>
      <c r="KES162" s="1354"/>
      <c r="KET162" s="1354"/>
      <c r="KEU162" s="1354"/>
      <c r="KEV162" s="1354"/>
      <c r="KEW162" s="1354"/>
      <c r="KEX162" s="1354"/>
      <c r="KEY162" s="1354"/>
      <c r="KEZ162" s="1354"/>
      <c r="KFA162" s="1354"/>
      <c r="KFB162" s="1354"/>
      <c r="KFC162" s="1354"/>
      <c r="KFD162" s="1354"/>
      <c r="KFE162" s="1354"/>
      <c r="KFF162" s="1354"/>
      <c r="KFG162" s="1354"/>
      <c r="KFH162" s="1354"/>
      <c r="KFI162" s="1354"/>
      <c r="KFJ162" s="1354"/>
      <c r="KFK162" s="1354"/>
      <c r="KFL162" s="1354"/>
      <c r="KFM162" s="1354"/>
      <c r="KFN162" s="1354"/>
      <c r="KFO162" s="1354"/>
      <c r="KFP162" s="1354"/>
      <c r="KFQ162" s="1354"/>
      <c r="KFR162" s="1354"/>
      <c r="KFS162" s="1354"/>
      <c r="KFT162" s="1354"/>
      <c r="KFU162" s="1354"/>
      <c r="KFV162" s="1354"/>
      <c r="KFW162" s="1354"/>
      <c r="KFX162" s="1354"/>
      <c r="KFY162" s="1354"/>
      <c r="KFZ162" s="1354"/>
      <c r="KGA162" s="1354"/>
      <c r="KGB162" s="1354"/>
      <c r="KGC162" s="1354"/>
      <c r="KGD162" s="1354"/>
      <c r="KGE162" s="1354"/>
      <c r="KGF162" s="1354"/>
      <c r="KGG162" s="1354"/>
      <c r="KGH162" s="1354"/>
      <c r="KGI162" s="1354"/>
      <c r="KGJ162" s="1354"/>
      <c r="KGK162" s="1354"/>
      <c r="KGL162" s="1354"/>
      <c r="KGM162" s="1354"/>
      <c r="KGN162" s="1354"/>
      <c r="KGO162" s="1354"/>
      <c r="KGP162" s="1354"/>
      <c r="KGQ162" s="1354"/>
      <c r="KGR162" s="1354"/>
      <c r="KGS162" s="1354"/>
      <c r="KGT162" s="1354"/>
      <c r="KGU162" s="1354"/>
      <c r="KGV162" s="1354"/>
      <c r="KGW162" s="1354"/>
      <c r="KGX162" s="1354"/>
      <c r="KGY162" s="1354"/>
      <c r="KGZ162" s="1354"/>
      <c r="KHA162" s="1354"/>
      <c r="KHB162" s="1354"/>
      <c r="KHC162" s="1354"/>
      <c r="KHD162" s="1354"/>
      <c r="KHE162" s="1354"/>
      <c r="KHF162" s="1354"/>
      <c r="KHG162" s="1354"/>
      <c r="KHH162" s="1354"/>
      <c r="KHI162" s="1354"/>
      <c r="KHJ162" s="1354"/>
      <c r="KHK162" s="1354"/>
      <c r="KHL162" s="1354"/>
      <c r="KHM162" s="1354"/>
      <c r="KHN162" s="1354"/>
      <c r="KHO162" s="1354"/>
      <c r="KHP162" s="1354"/>
      <c r="KHQ162" s="1354"/>
      <c r="KHR162" s="1354"/>
      <c r="KHS162" s="1354"/>
      <c r="KHT162" s="1354"/>
      <c r="KHU162" s="1354"/>
      <c r="KHV162" s="1354"/>
      <c r="KHW162" s="1354"/>
      <c r="KHX162" s="1354"/>
      <c r="KHY162" s="1354"/>
      <c r="KHZ162" s="1354"/>
      <c r="KIA162" s="1354"/>
      <c r="KIB162" s="1354"/>
      <c r="KIC162" s="1354"/>
      <c r="KID162" s="1354"/>
      <c r="KIE162" s="1354"/>
      <c r="KIF162" s="1354"/>
      <c r="KIG162" s="1354"/>
      <c r="KIH162" s="1354"/>
      <c r="KII162" s="1354"/>
      <c r="KIJ162" s="1354"/>
      <c r="KIK162" s="1354"/>
      <c r="KIL162" s="1354"/>
      <c r="KIM162" s="1354"/>
      <c r="KIN162" s="1354"/>
      <c r="KIO162" s="1354"/>
      <c r="KIP162" s="1354"/>
      <c r="KIQ162" s="1354"/>
      <c r="KIR162" s="1354"/>
      <c r="KIS162" s="1354"/>
      <c r="KIT162" s="1354"/>
      <c r="KIU162" s="1354"/>
      <c r="KIV162" s="1354"/>
      <c r="KIW162" s="1354"/>
      <c r="KIX162" s="1354"/>
      <c r="KIY162" s="1354"/>
      <c r="KIZ162" s="1354"/>
      <c r="KJA162" s="1354"/>
      <c r="KJB162" s="1354"/>
      <c r="KJC162" s="1354"/>
      <c r="KJD162" s="1354"/>
      <c r="KJE162" s="1354"/>
      <c r="KJF162" s="1354"/>
      <c r="KJG162" s="1354"/>
      <c r="KJH162" s="1354"/>
      <c r="KJI162" s="1354"/>
      <c r="KJJ162" s="1354"/>
      <c r="KJK162" s="1354"/>
      <c r="KJL162" s="1354"/>
      <c r="KJM162" s="1354"/>
      <c r="KJN162" s="1354"/>
      <c r="KJO162" s="1354"/>
      <c r="KJP162" s="1354"/>
      <c r="KJQ162" s="1354"/>
      <c r="KJR162" s="1354"/>
      <c r="KJS162" s="1354"/>
      <c r="KJT162" s="1354"/>
      <c r="KJU162" s="1354"/>
      <c r="KJV162" s="1354"/>
      <c r="KJW162" s="1354"/>
      <c r="KJX162" s="1354"/>
      <c r="KJY162" s="1354"/>
      <c r="KJZ162" s="1354"/>
      <c r="KKA162" s="1354"/>
      <c r="KKB162" s="1354"/>
      <c r="KKC162" s="1354"/>
      <c r="KKD162" s="1354"/>
      <c r="KKE162" s="1354"/>
      <c r="KKF162" s="1354"/>
      <c r="KKG162" s="1354"/>
      <c r="KKH162" s="1354"/>
      <c r="KKI162" s="1354"/>
      <c r="KKJ162" s="1354"/>
      <c r="KKK162" s="1354"/>
      <c r="KKL162" s="1354"/>
      <c r="KKM162" s="1354"/>
      <c r="KKN162" s="1354"/>
      <c r="KKO162" s="1354"/>
      <c r="KKP162" s="1354"/>
      <c r="KKQ162" s="1354"/>
      <c r="KKR162" s="1354"/>
      <c r="KKS162" s="1354"/>
      <c r="KKT162" s="1354"/>
      <c r="KKU162" s="1354"/>
      <c r="KKV162" s="1354"/>
      <c r="KKW162" s="1354"/>
      <c r="KKX162" s="1354"/>
      <c r="KKY162" s="1354"/>
      <c r="KKZ162" s="1354"/>
      <c r="KLA162" s="1354"/>
      <c r="KLB162" s="1354"/>
      <c r="KLC162" s="1354"/>
      <c r="KLD162" s="1354"/>
      <c r="KLE162" s="1354"/>
      <c r="KLF162" s="1354"/>
      <c r="KLG162" s="1354"/>
      <c r="KLH162" s="1354"/>
      <c r="KLI162" s="1354"/>
      <c r="KLJ162" s="1354"/>
      <c r="KLK162" s="1354"/>
      <c r="KLL162" s="1354"/>
      <c r="KLM162" s="1354"/>
      <c r="KLN162" s="1354"/>
      <c r="KLO162" s="1354"/>
      <c r="KLP162" s="1354"/>
      <c r="KLQ162" s="1354"/>
      <c r="KLR162" s="1354"/>
      <c r="KLS162" s="1354"/>
      <c r="KLT162" s="1354"/>
      <c r="KLU162" s="1354"/>
      <c r="KLV162" s="1354"/>
      <c r="KLW162" s="1354"/>
      <c r="KLX162" s="1354"/>
      <c r="KLY162" s="1354"/>
      <c r="KLZ162" s="1354"/>
      <c r="KMA162" s="1354"/>
      <c r="KMB162" s="1354"/>
      <c r="KMC162" s="1354"/>
      <c r="KMD162" s="1354"/>
      <c r="KME162" s="1354"/>
      <c r="KMF162" s="1354"/>
      <c r="KMG162" s="1354"/>
      <c r="KMH162" s="1354"/>
      <c r="KMI162" s="1354"/>
      <c r="KMJ162" s="1354"/>
      <c r="KMK162" s="1354"/>
      <c r="KML162" s="1354"/>
      <c r="KMM162" s="1354"/>
      <c r="KMN162" s="1354"/>
      <c r="KMO162" s="1354"/>
      <c r="KMP162" s="1354"/>
      <c r="KMQ162" s="1354"/>
      <c r="KMR162" s="1354"/>
      <c r="KMS162" s="1354"/>
      <c r="KMT162" s="1354"/>
      <c r="KMU162" s="1354"/>
      <c r="KMV162" s="1354"/>
      <c r="KMW162" s="1354"/>
      <c r="KMX162" s="1354"/>
      <c r="KMY162" s="1354"/>
      <c r="KMZ162" s="1354"/>
      <c r="KNA162" s="1354"/>
      <c r="KNB162" s="1354"/>
      <c r="KNC162" s="1354"/>
      <c r="KND162" s="1354"/>
      <c r="KNE162" s="1354"/>
      <c r="KNF162" s="1354"/>
      <c r="KNG162" s="1354"/>
      <c r="KNH162" s="1354"/>
      <c r="KNI162" s="1354"/>
      <c r="KNJ162" s="1354"/>
      <c r="KNK162" s="1354"/>
      <c r="KNL162" s="1354"/>
      <c r="KNM162" s="1354"/>
      <c r="KNN162" s="1354"/>
      <c r="KNO162" s="1354"/>
      <c r="KNP162" s="1354"/>
      <c r="KNQ162" s="1354"/>
      <c r="KNR162" s="1354"/>
      <c r="KNS162" s="1354"/>
      <c r="KNT162" s="1354"/>
      <c r="KNU162" s="1354"/>
      <c r="KNV162" s="1354"/>
      <c r="KNW162" s="1354"/>
      <c r="KNX162" s="1354"/>
      <c r="KNY162" s="1354"/>
      <c r="KNZ162" s="1354"/>
      <c r="KOA162" s="1354"/>
      <c r="KOB162" s="1354"/>
      <c r="KOC162" s="1354"/>
      <c r="KOD162" s="1354"/>
      <c r="KOE162" s="1354"/>
      <c r="KOF162" s="1354"/>
      <c r="KOG162" s="1354"/>
      <c r="KOH162" s="1354"/>
      <c r="KOI162" s="1354"/>
      <c r="KOJ162" s="1354"/>
      <c r="KOK162" s="1354"/>
      <c r="KOL162" s="1354"/>
      <c r="KOM162" s="1354"/>
      <c r="KON162" s="1354"/>
      <c r="KOO162" s="1354"/>
      <c r="KOP162" s="1354"/>
      <c r="KOQ162" s="1354"/>
      <c r="KOR162" s="1354"/>
      <c r="KOS162" s="1354"/>
      <c r="KOT162" s="1354"/>
      <c r="KOU162" s="1354"/>
      <c r="KOV162" s="1354"/>
      <c r="KOW162" s="1354"/>
      <c r="KOX162" s="1354"/>
      <c r="KOY162" s="1354"/>
      <c r="KOZ162" s="1354"/>
      <c r="KPA162" s="1354"/>
      <c r="KPB162" s="1354"/>
      <c r="KPC162" s="1354"/>
      <c r="KPD162" s="1354"/>
      <c r="KPE162" s="1354"/>
      <c r="KPF162" s="1354"/>
      <c r="KPG162" s="1354"/>
      <c r="KPH162" s="1354"/>
      <c r="KPI162" s="1354"/>
      <c r="KPJ162" s="1354"/>
      <c r="KPK162" s="1354"/>
      <c r="KPL162" s="1354"/>
      <c r="KPM162" s="1354"/>
      <c r="KPN162" s="1354"/>
      <c r="KPO162" s="1354"/>
      <c r="KPP162" s="1354"/>
      <c r="KPQ162" s="1354"/>
      <c r="KPR162" s="1354"/>
      <c r="KPS162" s="1354"/>
      <c r="KPT162" s="1354"/>
      <c r="KPU162" s="1354"/>
      <c r="KPV162" s="1354"/>
      <c r="KPW162" s="1354"/>
      <c r="KPX162" s="1354"/>
      <c r="KPY162" s="1354"/>
      <c r="KPZ162" s="1354"/>
      <c r="KQA162" s="1354"/>
      <c r="KQB162" s="1354"/>
      <c r="KQC162" s="1354"/>
      <c r="KQD162" s="1354"/>
      <c r="KQE162" s="1354"/>
      <c r="KQF162" s="1354"/>
      <c r="KQG162" s="1354"/>
      <c r="KQH162" s="1354"/>
      <c r="KQI162" s="1354"/>
      <c r="KQJ162" s="1354"/>
      <c r="KQK162" s="1354"/>
      <c r="KQL162" s="1354"/>
      <c r="KQM162" s="1354"/>
      <c r="KQN162" s="1354"/>
      <c r="KQO162" s="1354"/>
      <c r="KQP162" s="1354"/>
      <c r="KQQ162" s="1354"/>
      <c r="KQR162" s="1354"/>
      <c r="KQS162" s="1354"/>
      <c r="KQT162" s="1354"/>
      <c r="KQU162" s="1354"/>
      <c r="KQV162" s="1354"/>
      <c r="KQW162" s="1354"/>
      <c r="KQX162" s="1354"/>
      <c r="KQY162" s="1354"/>
      <c r="KQZ162" s="1354"/>
      <c r="KRA162" s="1354"/>
      <c r="KRB162" s="1354"/>
      <c r="KRC162" s="1354"/>
      <c r="KRD162" s="1354"/>
      <c r="KRE162" s="1354"/>
      <c r="KRF162" s="1354"/>
      <c r="KRG162" s="1354"/>
      <c r="KRH162" s="1354"/>
      <c r="KRI162" s="1354"/>
      <c r="KRJ162" s="1354"/>
      <c r="KRK162" s="1354"/>
      <c r="KRL162" s="1354"/>
      <c r="KRM162" s="1354"/>
      <c r="KRN162" s="1354"/>
      <c r="KRO162" s="1354"/>
      <c r="KRP162" s="1354"/>
      <c r="KRQ162" s="1354"/>
      <c r="KRR162" s="1354"/>
      <c r="KRS162" s="1354"/>
      <c r="KRT162" s="1354"/>
      <c r="KRU162" s="1354"/>
      <c r="KRV162" s="1354"/>
      <c r="KRW162" s="1354"/>
      <c r="KRX162" s="1354"/>
      <c r="KRY162" s="1354"/>
      <c r="KRZ162" s="1354"/>
      <c r="KSA162" s="1354"/>
      <c r="KSB162" s="1354"/>
      <c r="KSC162" s="1354"/>
      <c r="KSD162" s="1354"/>
      <c r="KSE162" s="1354"/>
      <c r="KSF162" s="1354"/>
      <c r="KSG162" s="1354"/>
      <c r="KSH162" s="1354"/>
      <c r="KSI162" s="1354"/>
      <c r="KSJ162" s="1354"/>
      <c r="KSK162" s="1354"/>
      <c r="KSL162" s="1354"/>
      <c r="KSM162" s="1354"/>
      <c r="KSN162" s="1354"/>
      <c r="KSO162" s="1354"/>
      <c r="KSP162" s="1354"/>
      <c r="KSQ162" s="1354"/>
      <c r="KSR162" s="1354"/>
      <c r="KSS162" s="1354"/>
      <c r="KST162" s="1354"/>
      <c r="KSU162" s="1354"/>
      <c r="KSV162" s="1354"/>
      <c r="KSW162" s="1354"/>
      <c r="KSX162" s="1354"/>
      <c r="KSY162" s="1354"/>
      <c r="KSZ162" s="1354"/>
      <c r="KTA162" s="1354"/>
      <c r="KTB162" s="1354"/>
      <c r="KTC162" s="1354"/>
      <c r="KTD162" s="1354"/>
      <c r="KTE162" s="1354"/>
      <c r="KTF162" s="1354"/>
      <c r="KTG162" s="1354"/>
      <c r="KTH162" s="1354"/>
      <c r="KTI162" s="1354"/>
      <c r="KTJ162" s="1354"/>
      <c r="KTK162" s="1354"/>
      <c r="KTL162" s="1354"/>
      <c r="KTM162" s="1354"/>
      <c r="KTN162" s="1354"/>
      <c r="KTO162" s="1354"/>
      <c r="KTP162" s="1354"/>
      <c r="KTQ162" s="1354"/>
      <c r="KTR162" s="1354"/>
      <c r="KTS162" s="1354"/>
      <c r="KTT162" s="1354"/>
      <c r="KTU162" s="1354"/>
      <c r="KTV162" s="1354"/>
      <c r="KTW162" s="1354"/>
      <c r="KTX162" s="1354"/>
      <c r="KTY162" s="1354"/>
      <c r="KTZ162" s="1354"/>
      <c r="KUA162" s="1354"/>
      <c r="KUB162" s="1354"/>
      <c r="KUC162" s="1354"/>
      <c r="KUD162" s="1354"/>
      <c r="KUE162" s="1354"/>
      <c r="KUF162" s="1354"/>
      <c r="KUG162" s="1354"/>
      <c r="KUH162" s="1354"/>
      <c r="KUI162" s="1354"/>
      <c r="KUJ162" s="1354"/>
      <c r="KUK162" s="1354"/>
      <c r="KUL162" s="1354"/>
      <c r="KUM162" s="1354"/>
      <c r="KUN162" s="1354"/>
      <c r="KUO162" s="1354"/>
      <c r="KUP162" s="1354"/>
      <c r="KUQ162" s="1354"/>
      <c r="KUR162" s="1354"/>
      <c r="KUS162" s="1354"/>
      <c r="KUT162" s="1354"/>
      <c r="KUU162" s="1354"/>
      <c r="KUV162" s="1354"/>
      <c r="KUW162" s="1354"/>
      <c r="KUX162" s="1354"/>
      <c r="KUY162" s="1354"/>
      <c r="KUZ162" s="1354"/>
      <c r="KVA162" s="1354"/>
      <c r="KVB162" s="1354"/>
      <c r="KVC162" s="1354"/>
      <c r="KVD162" s="1354"/>
      <c r="KVE162" s="1354"/>
      <c r="KVF162" s="1354"/>
      <c r="KVG162" s="1354"/>
      <c r="KVH162" s="1354"/>
      <c r="KVI162" s="1354"/>
      <c r="KVJ162" s="1354"/>
      <c r="KVK162" s="1354"/>
      <c r="KVL162" s="1354"/>
      <c r="KVM162" s="1354"/>
      <c r="KVN162" s="1354"/>
      <c r="KVO162" s="1354"/>
      <c r="KVP162" s="1354"/>
      <c r="KVQ162" s="1354"/>
      <c r="KVR162" s="1354"/>
      <c r="KVS162" s="1354"/>
      <c r="KVT162" s="1354"/>
      <c r="KVU162" s="1354"/>
      <c r="KVV162" s="1354"/>
      <c r="KVW162" s="1354"/>
      <c r="KVX162" s="1354"/>
      <c r="KVY162" s="1354"/>
      <c r="KVZ162" s="1354"/>
      <c r="KWA162" s="1354"/>
      <c r="KWB162" s="1354"/>
      <c r="KWC162" s="1354"/>
      <c r="KWD162" s="1354"/>
      <c r="KWE162" s="1354"/>
      <c r="KWF162" s="1354"/>
      <c r="KWG162" s="1354"/>
      <c r="KWH162" s="1354"/>
      <c r="KWI162" s="1354"/>
      <c r="KWJ162" s="1354"/>
      <c r="KWK162" s="1354"/>
      <c r="KWL162" s="1354"/>
      <c r="KWM162" s="1354"/>
      <c r="KWN162" s="1354"/>
      <c r="KWO162" s="1354"/>
      <c r="KWP162" s="1354"/>
      <c r="KWQ162" s="1354"/>
      <c r="KWR162" s="1354"/>
      <c r="KWS162" s="1354"/>
      <c r="KWT162" s="1354"/>
      <c r="KWU162" s="1354"/>
      <c r="KWV162" s="1354"/>
      <c r="KWW162" s="1354"/>
      <c r="KWX162" s="1354"/>
      <c r="KWY162" s="1354"/>
      <c r="KWZ162" s="1354"/>
      <c r="KXA162" s="1354"/>
      <c r="KXB162" s="1354"/>
      <c r="KXC162" s="1354"/>
      <c r="KXD162" s="1354"/>
      <c r="KXE162" s="1354"/>
      <c r="KXF162" s="1354"/>
      <c r="KXG162" s="1354"/>
      <c r="KXH162" s="1354"/>
      <c r="KXI162" s="1354"/>
      <c r="KXJ162" s="1354"/>
      <c r="KXK162" s="1354"/>
      <c r="KXL162" s="1354"/>
      <c r="KXM162" s="1354"/>
      <c r="KXN162" s="1354"/>
      <c r="KXO162" s="1354"/>
      <c r="KXP162" s="1354"/>
      <c r="KXQ162" s="1354"/>
      <c r="KXR162" s="1354"/>
      <c r="KXS162" s="1354"/>
      <c r="KXT162" s="1354"/>
      <c r="KXU162" s="1354"/>
      <c r="KXV162" s="1354"/>
      <c r="KXW162" s="1354"/>
      <c r="KXX162" s="1354"/>
      <c r="KXY162" s="1354"/>
      <c r="KXZ162" s="1354"/>
      <c r="KYA162" s="1354"/>
      <c r="KYB162" s="1354"/>
      <c r="KYC162" s="1354"/>
      <c r="KYD162" s="1354"/>
      <c r="KYE162" s="1354"/>
      <c r="KYF162" s="1354"/>
      <c r="KYG162" s="1354"/>
      <c r="KYH162" s="1354"/>
      <c r="KYI162" s="1354"/>
      <c r="KYJ162" s="1354"/>
      <c r="KYK162" s="1354"/>
      <c r="KYL162" s="1354"/>
      <c r="KYM162" s="1354"/>
      <c r="KYN162" s="1354"/>
      <c r="KYO162" s="1354"/>
      <c r="KYP162" s="1354"/>
      <c r="KYQ162" s="1354"/>
      <c r="KYR162" s="1354"/>
      <c r="KYS162" s="1354"/>
      <c r="KYT162" s="1354"/>
      <c r="KYU162" s="1354"/>
      <c r="KYV162" s="1354"/>
      <c r="KYW162" s="1354"/>
      <c r="KYX162" s="1354"/>
      <c r="KYY162" s="1354"/>
      <c r="KYZ162" s="1354"/>
      <c r="KZA162" s="1354"/>
      <c r="KZB162" s="1354"/>
      <c r="KZC162" s="1354"/>
      <c r="KZD162" s="1354"/>
      <c r="KZE162" s="1354"/>
      <c r="KZF162" s="1354"/>
      <c r="KZG162" s="1354"/>
      <c r="KZH162" s="1354"/>
      <c r="KZI162" s="1354"/>
      <c r="KZJ162" s="1354"/>
      <c r="KZK162" s="1354"/>
      <c r="KZL162" s="1354"/>
      <c r="KZM162" s="1354"/>
      <c r="KZN162" s="1354"/>
      <c r="KZO162" s="1354"/>
      <c r="KZP162" s="1354"/>
      <c r="KZQ162" s="1354"/>
      <c r="KZR162" s="1354"/>
      <c r="KZS162" s="1354"/>
      <c r="KZT162" s="1354"/>
      <c r="KZU162" s="1354"/>
      <c r="KZV162" s="1354"/>
      <c r="KZW162" s="1354"/>
      <c r="KZX162" s="1354"/>
      <c r="KZY162" s="1354"/>
      <c r="KZZ162" s="1354"/>
      <c r="LAA162" s="1354"/>
      <c r="LAB162" s="1354"/>
      <c r="LAC162" s="1354"/>
      <c r="LAD162" s="1354"/>
      <c r="LAE162" s="1354"/>
      <c r="LAF162" s="1354"/>
      <c r="LAG162" s="1354"/>
      <c r="LAH162" s="1354"/>
      <c r="LAI162" s="1354"/>
      <c r="LAJ162" s="1354"/>
      <c r="LAK162" s="1354"/>
      <c r="LAL162" s="1354"/>
      <c r="LAM162" s="1354"/>
      <c r="LAN162" s="1354"/>
      <c r="LAO162" s="1354"/>
      <c r="LAP162" s="1354"/>
      <c r="LAQ162" s="1354"/>
      <c r="LAR162" s="1354"/>
      <c r="LAS162" s="1354"/>
      <c r="LAT162" s="1354"/>
      <c r="LAU162" s="1354"/>
      <c r="LAV162" s="1354"/>
      <c r="LAW162" s="1354"/>
      <c r="LAX162" s="1354"/>
      <c r="LAY162" s="1354"/>
      <c r="LAZ162" s="1354"/>
      <c r="LBA162" s="1354"/>
      <c r="LBB162" s="1354"/>
      <c r="LBC162" s="1354"/>
      <c r="LBD162" s="1354"/>
      <c r="LBE162" s="1354"/>
      <c r="LBF162" s="1354"/>
      <c r="LBG162" s="1354"/>
      <c r="LBH162" s="1354"/>
      <c r="LBI162" s="1354"/>
      <c r="LBJ162" s="1354"/>
      <c r="LBK162" s="1354"/>
      <c r="LBL162" s="1354"/>
      <c r="LBM162" s="1354"/>
      <c r="LBN162" s="1354"/>
      <c r="LBO162" s="1354"/>
      <c r="LBP162" s="1354"/>
      <c r="LBQ162" s="1354"/>
      <c r="LBR162" s="1354"/>
      <c r="LBS162" s="1354"/>
      <c r="LBT162" s="1354"/>
      <c r="LBU162" s="1354"/>
      <c r="LBV162" s="1354"/>
      <c r="LBW162" s="1354"/>
      <c r="LBX162" s="1354"/>
      <c r="LBY162" s="1354"/>
      <c r="LBZ162" s="1354"/>
      <c r="LCA162" s="1354"/>
      <c r="LCB162" s="1354"/>
      <c r="LCC162" s="1354"/>
      <c r="LCD162" s="1354"/>
      <c r="LCE162" s="1354"/>
      <c r="LCF162" s="1354"/>
      <c r="LCG162" s="1354"/>
      <c r="LCH162" s="1354"/>
      <c r="LCI162" s="1354"/>
      <c r="LCJ162" s="1354"/>
      <c r="LCK162" s="1354"/>
      <c r="LCL162" s="1354"/>
      <c r="LCM162" s="1354"/>
      <c r="LCN162" s="1354"/>
      <c r="LCO162" s="1354"/>
      <c r="LCP162" s="1354"/>
      <c r="LCQ162" s="1354"/>
      <c r="LCR162" s="1354"/>
      <c r="LCS162" s="1354"/>
      <c r="LCT162" s="1354"/>
      <c r="LCU162" s="1354"/>
      <c r="LCV162" s="1354"/>
      <c r="LCW162" s="1354"/>
      <c r="LCX162" s="1354"/>
      <c r="LCY162" s="1354"/>
      <c r="LCZ162" s="1354"/>
      <c r="LDA162" s="1354"/>
      <c r="LDB162" s="1354"/>
      <c r="LDC162" s="1354"/>
      <c r="LDD162" s="1354"/>
      <c r="LDE162" s="1354"/>
      <c r="LDF162" s="1354"/>
      <c r="LDG162" s="1354"/>
      <c r="LDH162" s="1354"/>
      <c r="LDI162" s="1354"/>
      <c r="LDJ162" s="1354"/>
      <c r="LDK162" s="1354"/>
      <c r="LDL162" s="1354"/>
      <c r="LDM162" s="1354"/>
      <c r="LDN162" s="1354"/>
      <c r="LDO162" s="1354"/>
      <c r="LDP162" s="1354"/>
      <c r="LDQ162" s="1354"/>
      <c r="LDR162" s="1354"/>
      <c r="LDS162" s="1354"/>
      <c r="LDT162" s="1354"/>
      <c r="LDU162" s="1354"/>
      <c r="LDV162" s="1354"/>
      <c r="LDW162" s="1354"/>
      <c r="LDX162" s="1354"/>
      <c r="LDY162" s="1354"/>
      <c r="LDZ162" s="1354"/>
      <c r="LEA162" s="1354"/>
      <c r="LEB162" s="1354"/>
      <c r="LEC162" s="1354"/>
      <c r="LED162" s="1354"/>
      <c r="LEE162" s="1354"/>
      <c r="LEF162" s="1354"/>
      <c r="LEG162" s="1354"/>
      <c r="LEH162" s="1354"/>
      <c r="LEI162" s="1354"/>
      <c r="LEJ162" s="1354"/>
      <c r="LEK162" s="1354"/>
      <c r="LEL162" s="1354"/>
      <c r="LEM162" s="1354"/>
      <c r="LEN162" s="1354"/>
      <c r="LEO162" s="1354"/>
      <c r="LEP162" s="1354"/>
      <c r="LEQ162" s="1354"/>
      <c r="LER162" s="1354"/>
      <c r="LES162" s="1354"/>
      <c r="LET162" s="1354"/>
      <c r="LEU162" s="1354"/>
      <c r="LEV162" s="1354"/>
      <c r="LEW162" s="1354"/>
      <c r="LEX162" s="1354"/>
      <c r="LEY162" s="1354"/>
      <c r="LEZ162" s="1354"/>
      <c r="LFA162" s="1354"/>
      <c r="LFB162" s="1354"/>
      <c r="LFC162" s="1354"/>
      <c r="LFD162" s="1354"/>
      <c r="LFE162" s="1354"/>
      <c r="LFF162" s="1354"/>
      <c r="LFG162" s="1354"/>
      <c r="LFH162" s="1354"/>
      <c r="LFI162" s="1354"/>
      <c r="LFJ162" s="1354"/>
      <c r="LFK162" s="1354"/>
      <c r="LFL162" s="1354"/>
      <c r="LFM162" s="1354"/>
      <c r="LFN162" s="1354"/>
      <c r="LFO162" s="1354"/>
      <c r="LFP162" s="1354"/>
      <c r="LFQ162" s="1354"/>
      <c r="LFR162" s="1354"/>
      <c r="LFS162" s="1354"/>
      <c r="LFT162" s="1354"/>
      <c r="LFU162" s="1354"/>
      <c r="LFV162" s="1354"/>
      <c r="LFW162" s="1354"/>
      <c r="LFX162" s="1354"/>
      <c r="LFY162" s="1354"/>
      <c r="LFZ162" s="1354"/>
      <c r="LGA162" s="1354"/>
      <c r="LGB162" s="1354"/>
      <c r="LGC162" s="1354"/>
      <c r="LGD162" s="1354"/>
      <c r="LGE162" s="1354"/>
      <c r="LGF162" s="1354"/>
      <c r="LGG162" s="1354"/>
      <c r="LGH162" s="1354"/>
      <c r="LGI162" s="1354"/>
      <c r="LGJ162" s="1354"/>
      <c r="LGK162" s="1354"/>
      <c r="LGL162" s="1354"/>
      <c r="LGM162" s="1354"/>
      <c r="LGN162" s="1354"/>
      <c r="LGO162" s="1354"/>
      <c r="LGP162" s="1354"/>
      <c r="LGQ162" s="1354"/>
      <c r="LGR162" s="1354"/>
      <c r="LGS162" s="1354"/>
      <c r="LGT162" s="1354"/>
      <c r="LGU162" s="1354"/>
      <c r="LGV162" s="1354"/>
      <c r="LGW162" s="1354"/>
      <c r="LGX162" s="1354"/>
      <c r="LGY162" s="1354"/>
      <c r="LGZ162" s="1354"/>
      <c r="LHA162" s="1354"/>
      <c r="LHB162" s="1354"/>
      <c r="LHC162" s="1354"/>
      <c r="LHD162" s="1354"/>
      <c r="LHE162" s="1354"/>
      <c r="LHF162" s="1354"/>
      <c r="LHG162" s="1354"/>
      <c r="LHH162" s="1354"/>
      <c r="LHI162" s="1354"/>
      <c r="LHJ162" s="1354"/>
      <c r="LHK162" s="1354"/>
      <c r="LHL162" s="1354"/>
      <c r="LHM162" s="1354"/>
      <c r="LHN162" s="1354"/>
      <c r="LHO162" s="1354"/>
      <c r="LHP162" s="1354"/>
      <c r="LHQ162" s="1354"/>
      <c r="LHR162" s="1354"/>
      <c r="LHS162" s="1354"/>
      <c r="LHT162" s="1354"/>
      <c r="LHU162" s="1354"/>
      <c r="LHV162" s="1354"/>
      <c r="LHW162" s="1354"/>
      <c r="LHX162" s="1354"/>
      <c r="LHY162" s="1354"/>
      <c r="LHZ162" s="1354"/>
      <c r="LIA162" s="1354"/>
      <c r="LIB162" s="1354"/>
      <c r="LIC162" s="1354"/>
      <c r="LID162" s="1354"/>
      <c r="LIE162" s="1354"/>
      <c r="LIF162" s="1354"/>
      <c r="LIG162" s="1354"/>
      <c r="LIH162" s="1354"/>
      <c r="LII162" s="1354"/>
      <c r="LIJ162" s="1354"/>
      <c r="LIK162" s="1354"/>
      <c r="LIL162" s="1354"/>
      <c r="LIM162" s="1354"/>
      <c r="LIN162" s="1354"/>
      <c r="LIO162" s="1354"/>
      <c r="LIP162" s="1354"/>
      <c r="LIQ162" s="1354"/>
      <c r="LIR162" s="1354"/>
      <c r="LIS162" s="1354"/>
      <c r="LIT162" s="1354"/>
      <c r="LIU162" s="1354"/>
      <c r="LIV162" s="1354"/>
      <c r="LIW162" s="1354"/>
      <c r="LIX162" s="1354"/>
      <c r="LIY162" s="1354"/>
      <c r="LIZ162" s="1354"/>
      <c r="LJA162" s="1354"/>
      <c r="LJB162" s="1354"/>
      <c r="LJC162" s="1354"/>
      <c r="LJD162" s="1354"/>
      <c r="LJE162" s="1354"/>
      <c r="LJF162" s="1354"/>
      <c r="LJG162" s="1354"/>
      <c r="LJH162" s="1354"/>
      <c r="LJI162" s="1354"/>
      <c r="LJJ162" s="1354"/>
      <c r="LJK162" s="1354"/>
      <c r="LJL162" s="1354"/>
      <c r="LJM162" s="1354"/>
      <c r="LJN162" s="1354"/>
      <c r="LJO162" s="1354"/>
      <c r="LJP162" s="1354"/>
      <c r="LJQ162" s="1354"/>
      <c r="LJR162" s="1354"/>
      <c r="LJS162" s="1354"/>
      <c r="LJT162" s="1354"/>
      <c r="LJU162" s="1354"/>
      <c r="LJV162" s="1354"/>
      <c r="LJW162" s="1354"/>
      <c r="LJX162" s="1354"/>
      <c r="LJY162" s="1354"/>
      <c r="LJZ162" s="1354"/>
      <c r="LKA162" s="1354"/>
      <c r="LKB162" s="1354"/>
      <c r="LKC162" s="1354"/>
      <c r="LKD162" s="1354"/>
      <c r="LKE162" s="1354"/>
      <c r="LKF162" s="1354"/>
      <c r="LKG162" s="1354"/>
      <c r="LKH162" s="1354"/>
      <c r="LKI162" s="1354"/>
      <c r="LKJ162" s="1354"/>
      <c r="LKK162" s="1354"/>
      <c r="LKL162" s="1354"/>
      <c r="LKM162" s="1354"/>
      <c r="LKN162" s="1354"/>
      <c r="LKO162" s="1354"/>
      <c r="LKP162" s="1354"/>
      <c r="LKQ162" s="1354"/>
      <c r="LKR162" s="1354"/>
      <c r="LKS162" s="1354"/>
      <c r="LKT162" s="1354"/>
      <c r="LKU162" s="1354"/>
      <c r="LKV162" s="1354"/>
      <c r="LKW162" s="1354"/>
      <c r="LKX162" s="1354"/>
      <c r="LKY162" s="1354"/>
      <c r="LKZ162" s="1354"/>
      <c r="LLA162" s="1354"/>
      <c r="LLB162" s="1354"/>
      <c r="LLC162" s="1354"/>
      <c r="LLD162" s="1354"/>
      <c r="LLE162" s="1354"/>
      <c r="LLF162" s="1354"/>
      <c r="LLG162" s="1354"/>
      <c r="LLH162" s="1354"/>
      <c r="LLI162" s="1354"/>
      <c r="LLJ162" s="1354"/>
      <c r="LLK162" s="1354"/>
      <c r="LLL162" s="1354"/>
      <c r="LLM162" s="1354"/>
      <c r="LLN162" s="1354"/>
      <c r="LLO162" s="1354"/>
      <c r="LLP162" s="1354"/>
      <c r="LLQ162" s="1354"/>
      <c r="LLR162" s="1354"/>
      <c r="LLS162" s="1354"/>
      <c r="LLT162" s="1354"/>
      <c r="LLU162" s="1354"/>
      <c r="LLV162" s="1354"/>
      <c r="LLW162" s="1354"/>
      <c r="LLX162" s="1354"/>
      <c r="LLY162" s="1354"/>
      <c r="LLZ162" s="1354"/>
      <c r="LMA162" s="1354"/>
      <c r="LMB162" s="1354"/>
      <c r="LMC162" s="1354"/>
      <c r="LMD162" s="1354"/>
      <c r="LME162" s="1354"/>
      <c r="LMF162" s="1354"/>
      <c r="LMG162" s="1354"/>
      <c r="LMH162" s="1354"/>
      <c r="LMI162" s="1354"/>
      <c r="LMJ162" s="1354"/>
      <c r="LMK162" s="1354"/>
      <c r="LML162" s="1354"/>
      <c r="LMM162" s="1354"/>
      <c r="LMN162" s="1354"/>
      <c r="LMO162" s="1354"/>
      <c r="LMP162" s="1354"/>
      <c r="LMQ162" s="1354"/>
      <c r="LMR162" s="1354"/>
      <c r="LMS162" s="1354"/>
      <c r="LMT162" s="1354"/>
      <c r="LMU162" s="1354"/>
      <c r="LMV162" s="1354"/>
      <c r="LMW162" s="1354"/>
      <c r="LMX162" s="1354"/>
      <c r="LMY162" s="1354"/>
      <c r="LMZ162" s="1354"/>
      <c r="LNA162" s="1354"/>
      <c r="LNB162" s="1354"/>
      <c r="LNC162" s="1354"/>
      <c r="LND162" s="1354"/>
      <c r="LNE162" s="1354"/>
      <c r="LNF162" s="1354"/>
      <c r="LNG162" s="1354"/>
      <c r="LNH162" s="1354"/>
      <c r="LNI162" s="1354"/>
      <c r="LNJ162" s="1354"/>
      <c r="LNK162" s="1354"/>
      <c r="LNL162" s="1354"/>
      <c r="LNM162" s="1354"/>
      <c r="LNN162" s="1354"/>
      <c r="LNO162" s="1354"/>
      <c r="LNP162" s="1354"/>
      <c r="LNQ162" s="1354"/>
      <c r="LNR162" s="1354"/>
      <c r="LNS162" s="1354"/>
      <c r="LNT162" s="1354"/>
      <c r="LNU162" s="1354"/>
      <c r="LNV162" s="1354"/>
      <c r="LNW162" s="1354"/>
      <c r="LNX162" s="1354"/>
      <c r="LNY162" s="1354"/>
      <c r="LNZ162" s="1354"/>
      <c r="LOA162" s="1354"/>
      <c r="LOB162" s="1354"/>
      <c r="LOC162" s="1354"/>
      <c r="LOD162" s="1354"/>
      <c r="LOE162" s="1354"/>
      <c r="LOF162" s="1354"/>
      <c r="LOG162" s="1354"/>
      <c r="LOH162" s="1354"/>
      <c r="LOI162" s="1354"/>
      <c r="LOJ162" s="1354"/>
      <c r="LOK162" s="1354"/>
      <c r="LOL162" s="1354"/>
      <c r="LOM162" s="1354"/>
      <c r="LON162" s="1354"/>
      <c r="LOO162" s="1354"/>
      <c r="LOP162" s="1354"/>
      <c r="LOQ162" s="1354"/>
      <c r="LOR162" s="1354"/>
      <c r="LOS162" s="1354"/>
      <c r="LOT162" s="1354"/>
      <c r="LOU162" s="1354"/>
      <c r="LOV162" s="1354"/>
      <c r="LOW162" s="1354"/>
      <c r="LOX162" s="1354"/>
      <c r="LOY162" s="1354"/>
      <c r="LOZ162" s="1354"/>
      <c r="LPA162" s="1354"/>
      <c r="LPB162" s="1354"/>
      <c r="LPC162" s="1354"/>
      <c r="LPD162" s="1354"/>
      <c r="LPE162" s="1354"/>
      <c r="LPF162" s="1354"/>
      <c r="LPG162" s="1354"/>
      <c r="LPH162" s="1354"/>
      <c r="LPI162" s="1354"/>
      <c r="LPJ162" s="1354"/>
      <c r="LPK162" s="1354"/>
      <c r="LPL162" s="1354"/>
      <c r="LPM162" s="1354"/>
      <c r="LPN162" s="1354"/>
      <c r="LPO162" s="1354"/>
      <c r="LPP162" s="1354"/>
      <c r="LPQ162" s="1354"/>
      <c r="LPR162" s="1354"/>
      <c r="LPS162" s="1354"/>
      <c r="LPT162" s="1354"/>
      <c r="LPU162" s="1354"/>
      <c r="LPV162" s="1354"/>
      <c r="LPW162" s="1354"/>
      <c r="LPX162" s="1354"/>
      <c r="LPY162" s="1354"/>
      <c r="LPZ162" s="1354"/>
      <c r="LQA162" s="1354"/>
      <c r="LQB162" s="1354"/>
      <c r="LQC162" s="1354"/>
      <c r="LQD162" s="1354"/>
      <c r="LQE162" s="1354"/>
      <c r="LQF162" s="1354"/>
      <c r="LQG162" s="1354"/>
      <c r="LQH162" s="1354"/>
      <c r="LQI162" s="1354"/>
      <c r="LQJ162" s="1354"/>
      <c r="LQK162" s="1354"/>
      <c r="LQL162" s="1354"/>
      <c r="LQM162" s="1354"/>
      <c r="LQN162" s="1354"/>
      <c r="LQO162" s="1354"/>
      <c r="LQP162" s="1354"/>
      <c r="LQQ162" s="1354"/>
      <c r="LQR162" s="1354"/>
      <c r="LQS162" s="1354"/>
      <c r="LQT162" s="1354"/>
      <c r="LQU162" s="1354"/>
      <c r="LQV162" s="1354"/>
      <c r="LQW162" s="1354"/>
      <c r="LQX162" s="1354"/>
      <c r="LQY162" s="1354"/>
      <c r="LQZ162" s="1354"/>
      <c r="LRA162" s="1354"/>
      <c r="LRB162" s="1354"/>
      <c r="LRC162" s="1354"/>
      <c r="LRD162" s="1354"/>
      <c r="LRE162" s="1354"/>
      <c r="LRF162" s="1354"/>
      <c r="LRG162" s="1354"/>
      <c r="LRH162" s="1354"/>
      <c r="LRI162" s="1354"/>
      <c r="LRJ162" s="1354"/>
      <c r="LRK162" s="1354"/>
      <c r="LRL162" s="1354"/>
      <c r="LRM162" s="1354"/>
      <c r="LRN162" s="1354"/>
      <c r="LRO162" s="1354"/>
      <c r="LRP162" s="1354"/>
      <c r="LRQ162" s="1354"/>
      <c r="LRR162" s="1354"/>
      <c r="LRS162" s="1354"/>
      <c r="LRT162" s="1354"/>
      <c r="LRU162" s="1354"/>
      <c r="LRV162" s="1354"/>
      <c r="LRW162" s="1354"/>
      <c r="LRX162" s="1354"/>
      <c r="LRY162" s="1354"/>
      <c r="LRZ162" s="1354"/>
      <c r="LSA162" s="1354"/>
      <c r="LSB162" s="1354"/>
      <c r="LSC162" s="1354"/>
      <c r="LSD162" s="1354"/>
      <c r="LSE162" s="1354"/>
      <c r="LSF162" s="1354"/>
      <c r="LSG162" s="1354"/>
      <c r="LSH162" s="1354"/>
      <c r="LSI162" s="1354"/>
      <c r="LSJ162" s="1354"/>
      <c r="LSK162" s="1354"/>
      <c r="LSL162" s="1354"/>
      <c r="LSM162" s="1354"/>
      <c r="LSN162" s="1354"/>
      <c r="LSO162" s="1354"/>
      <c r="LSP162" s="1354"/>
      <c r="LSQ162" s="1354"/>
      <c r="LSR162" s="1354"/>
      <c r="LSS162" s="1354"/>
      <c r="LST162" s="1354"/>
      <c r="LSU162" s="1354"/>
      <c r="LSV162" s="1354"/>
      <c r="LSW162" s="1354"/>
      <c r="LSX162" s="1354"/>
      <c r="LSY162" s="1354"/>
      <c r="LSZ162" s="1354"/>
      <c r="LTA162" s="1354"/>
      <c r="LTB162" s="1354"/>
      <c r="LTC162" s="1354"/>
      <c r="LTD162" s="1354"/>
      <c r="LTE162" s="1354"/>
      <c r="LTF162" s="1354"/>
      <c r="LTG162" s="1354"/>
      <c r="LTH162" s="1354"/>
      <c r="LTI162" s="1354"/>
      <c r="LTJ162" s="1354"/>
      <c r="LTK162" s="1354"/>
      <c r="LTL162" s="1354"/>
      <c r="LTM162" s="1354"/>
      <c r="LTN162" s="1354"/>
      <c r="LTO162" s="1354"/>
      <c r="LTP162" s="1354"/>
      <c r="LTQ162" s="1354"/>
      <c r="LTR162" s="1354"/>
      <c r="LTS162" s="1354"/>
      <c r="LTT162" s="1354"/>
      <c r="LTU162" s="1354"/>
      <c r="LTV162" s="1354"/>
      <c r="LTW162" s="1354"/>
      <c r="LTX162" s="1354"/>
      <c r="LTY162" s="1354"/>
      <c r="LTZ162" s="1354"/>
      <c r="LUA162" s="1354"/>
      <c r="LUB162" s="1354"/>
      <c r="LUC162" s="1354"/>
      <c r="LUD162" s="1354"/>
      <c r="LUE162" s="1354"/>
      <c r="LUF162" s="1354"/>
      <c r="LUG162" s="1354"/>
      <c r="LUH162" s="1354"/>
      <c r="LUI162" s="1354"/>
      <c r="LUJ162" s="1354"/>
      <c r="LUK162" s="1354"/>
      <c r="LUL162" s="1354"/>
      <c r="LUM162" s="1354"/>
      <c r="LUN162" s="1354"/>
      <c r="LUO162" s="1354"/>
      <c r="LUP162" s="1354"/>
      <c r="LUQ162" s="1354"/>
      <c r="LUR162" s="1354"/>
      <c r="LUS162" s="1354"/>
      <c r="LUT162" s="1354"/>
      <c r="LUU162" s="1354"/>
      <c r="LUV162" s="1354"/>
      <c r="LUW162" s="1354"/>
      <c r="LUX162" s="1354"/>
      <c r="LUY162" s="1354"/>
      <c r="LUZ162" s="1354"/>
      <c r="LVA162" s="1354"/>
      <c r="LVB162" s="1354"/>
      <c r="LVC162" s="1354"/>
      <c r="LVD162" s="1354"/>
      <c r="LVE162" s="1354"/>
      <c r="LVF162" s="1354"/>
      <c r="LVG162" s="1354"/>
      <c r="LVH162" s="1354"/>
      <c r="LVI162" s="1354"/>
      <c r="LVJ162" s="1354"/>
      <c r="LVK162" s="1354"/>
      <c r="LVL162" s="1354"/>
      <c r="LVM162" s="1354"/>
      <c r="LVN162" s="1354"/>
      <c r="LVO162" s="1354"/>
      <c r="LVP162" s="1354"/>
      <c r="LVQ162" s="1354"/>
      <c r="LVR162" s="1354"/>
      <c r="LVS162" s="1354"/>
      <c r="LVT162" s="1354"/>
      <c r="LVU162" s="1354"/>
      <c r="LVV162" s="1354"/>
      <c r="LVW162" s="1354"/>
      <c r="LVX162" s="1354"/>
      <c r="LVY162" s="1354"/>
      <c r="LVZ162" s="1354"/>
      <c r="LWA162" s="1354"/>
      <c r="LWB162" s="1354"/>
      <c r="LWC162" s="1354"/>
      <c r="LWD162" s="1354"/>
      <c r="LWE162" s="1354"/>
      <c r="LWF162" s="1354"/>
      <c r="LWG162" s="1354"/>
      <c r="LWH162" s="1354"/>
      <c r="LWI162" s="1354"/>
      <c r="LWJ162" s="1354"/>
      <c r="LWK162" s="1354"/>
      <c r="LWL162" s="1354"/>
      <c r="LWM162" s="1354"/>
      <c r="LWN162" s="1354"/>
      <c r="LWO162" s="1354"/>
      <c r="LWP162" s="1354"/>
      <c r="LWQ162" s="1354"/>
      <c r="LWR162" s="1354"/>
      <c r="LWS162" s="1354"/>
      <c r="LWT162" s="1354"/>
      <c r="LWU162" s="1354"/>
      <c r="LWV162" s="1354"/>
      <c r="LWW162" s="1354"/>
      <c r="LWX162" s="1354"/>
      <c r="LWY162" s="1354"/>
      <c r="LWZ162" s="1354"/>
      <c r="LXA162" s="1354"/>
      <c r="LXB162" s="1354"/>
      <c r="LXC162" s="1354"/>
      <c r="LXD162" s="1354"/>
      <c r="LXE162" s="1354"/>
      <c r="LXF162" s="1354"/>
      <c r="LXG162" s="1354"/>
      <c r="LXH162" s="1354"/>
      <c r="LXI162" s="1354"/>
      <c r="LXJ162" s="1354"/>
      <c r="LXK162" s="1354"/>
      <c r="LXL162" s="1354"/>
      <c r="LXM162" s="1354"/>
      <c r="LXN162" s="1354"/>
      <c r="LXO162" s="1354"/>
      <c r="LXP162" s="1354"/>
      <c r="LXQ162" s="1354"/>
      <c r="LXR162" s="1354"/>
      <c r="LXS162" s="1354"/>
      <c r="LXT162" s="1354"/>
      <c r="LXU162" s="1354"/>
      <c r="LXV162" s="1354"/>
      <c r="LXW162" s="1354"/>
      <c r="LXX162" s="1354"/>
      <c r="LXY162" s="1354"/>
      <c r="LXZ162" s="1354"/>
      <c r="LYA162" s="1354"/>
      <c r="LYB162" s="1354"/>
      <c r="LYC162" s="1354"/>
      <c r="LYD162" s="1354"/>
      <c r="LYE162" s="1354"/>
      <c r="LYF162" s="1354"/>
      <c r="LYG162" s="1354"/>
      <c r="LYH162" s="1354"/>
      <c r="LYI162" s="1354"/>
      <c r="LYJ162" s="1354"/>
      <c r="LYK162" s="1354"/>
      <c r="LYL162" s="1354"/>
      <c r="LYM162" s="1354"/>
      <c r="LYN162" s="1354"/>
      <c r="LYO162" s="1354"/>
      <c r="LYP162" s="1354"/>
      <c r="LYQ162" s="1354"/>
      <c r="LYR162" s="1354"/>
      <c r="LYS162" s="1354"/>
      <c r="LYT162" s="1354"/>
      <c r="LYU162" s="1354"/>
      <c r="LYV162" s="1354"/>
      <c r="LYW162" s="1354"/>
      <c r="LYX162" s="1354"/>
      <c r="LYY162" s="1354"/>
      <c r="LYZ162" s="1354"/>
      <c r="LZA162" s="1354"/>
      <c r="LZB162" s="1354"/>
      <c r="LZC162" s="1354"/>
      <c r="LZD162" s="1354"/>
      <c r="LZE162" s="1354"/>
      <c r="LZF162" s="1354"/>
      <c r="LZG162" s="1354"/>
      <c r="LZH162" s="1354"/>
      <c r="LZI162" s="1354"/>
      <c r="LZJ162" s="1354"/>
      <c r="LZK162" s="1354"/>
      <c r="LZL162" s="1354"/>
      <c r="LZM162" s="1354"/>
      <c r="LZN162" s="1354"/>
      <c r="LZO162" s="1354"/>
      <c r="LZP162" s="1354"/>
      <c r="LZQ162" s="1354"/>
      <c r="LZR162" s="1354"/>
      <c r="LZS162" s="1354"/>
      <c r="LZT162" s="1354"/>
      <c r="LZU162" s="1354"/>
      <c r="LZV162" s="1354"/>
      <c r="LZW162" s="1354"/>
      <c r="LZX162" s="1354"/>
      <c r="LZY162" s="1354"/>
      <c r="LZZ162" s="1354"/>
      <c r="MAA162" s="1354"/>
      <c r="MAB162" s="1354"/>
      <c r="MAC162" s="1354"/>
      <c r="MAD162" s="1354"/>
      <c r="MAE162" s="1354"/>
      <c r="MAF162" s="1354"/>
      <c r="MAG162" s="1354"/>
      <c r="MAH162" s="1354"/>
      <c r="MAI162" s="1354"/>
      <c r="MAJ162" s="1354"/>
      <c r="MAK162" s="1354"/>
      <c r="MAL162" s="1354"/>
      <c r="MAM162" s="1354"/>
      <c r="MAN162" s="1354"/>
      <c r="MAO162" s="1354"/>
      <c r="MAP162" s="1354"/>
      <c r="MAQ162" s="1354"/>
      <c r="MAR162" s="1354"/>
      <c r="MAS162" s="1354"/>
      <c r="MAT162" s="1354"/>
      <c r="MAU162" s="1354"/>
      <c r="MAV162" s="1354"/>
      <c r="MAW162" s="1354"/>
      <c r="MAX162" s="1354"/>
      <c r="MAY162" s="1354"/>
      <c r="MAZ162" s="1354"/>
      <c r="MBA162" s="1354"/>
      <c r="MBB162" s="1354"/>
      <c r="MBC162" s="1354"/>
      <c r="MBD162" s="1354"/>
      <c r="MBE162" s="1354"/>
      <c r="MBF162" s="1354"/>
      <c r="MBG162" s="1354"/>
      <c r="MBH162" s="1354"/>
      <c r="MBI162" s="1354"/>
      <c r="MBJ162" s="1354"/>
      <c r="MBK162" s="1354"/>
      <c r="MBL162" s="1354"/>
      <c r="MBM162" s="1354"/>
      <c r="MBN162" s="1354"/>
      <c r="MBO162" s="1354"/>
      <c r="MBP162" s="1354"/>
      <c r="MBQ162" s="1354"/>
      <c r="MBR162" s="1354"/>
      <c r="MBS162" s="1354"/>
      <c r="MBT162" s="1354"/>
      <c r="MBU162" s="1354"/>
      <c r="MBV162" s="1354"/>
      <c r="MBW162" s="1354"/>
      <c r="MBX162" s="1354"/>
      <c r="MBY162" s="1354"/>
      <c r="MBZ162" s="1354"/>
      <c r="MCA162" s="1354"/>
      <c r="MCB162" s="1354"/>
      <c r="MCC162" s="1354"/>
      <c r="MCD162" s="1354"/>
      <c r="MCE162" s="1354"/>
      <c r="MCF162" s="1354"/>
      <c r="MCG162" s="1354"/>
      <c r="MCH162" s="1354"/>
      <c r="MCI162" s="1354"/>
      <c r="MCJ162" s="1354"/>
      <c r="MCK162" s="1354"/>
      <c r="MCL162" s="1354"/>
      <c r="MCM162" s="1354"/>
      <c r="MCN162" s="1354"/>
      <c r="MCO162" s="1354"/>
      <c r="MCP162" s="1354"/>
      <c r="MCQ162" s="1354"/>
      <c r="MCR162" s="1354"/>
      <c r="MCS162" s="1354"/>
      <c r="MCT162" s="1354"/>
      <c r="MCU162" s="1354"/>
      <c r="MCV162" s="1354"/>
      <c r="MCW162" s="1354"/>
      <c r="MCX162" s="1354"/>
      <c r="MCY162" s="1354"/>
      <c r="MCZ162" s="1354"/>
      <c r="MDA162" s="1354"/>
      <c r="MDB162" s="1354"/>
      <c r="MDC162" s="1354"/>
      <c r="MDD162" s="1354"/>
      <c r="MDE162" s="1354"/>
      <c r="MDF162" s="1354"/>
      <c r="MDG162" s="1354"/>
      <c r="MDH162" s="1354"/>
      <c r="MDI162" s="1354"/>
      <c r="MDJ162" s="1354"/>
      <c r="MDK162" s="1354"/>
      <c r="MDL162" s="1354"/>
      <c r="MDM162" s="1354"/>
      <c r="MDN162" s="1354"/>
      <c r="MDO162" s="1354"/>
      <c r="MDP162" s="1354"/>
      <c r="MDQ162" s="1354"/>
      <c r="MDR162" s="1354"/>
      <c r="MDS162" s="1354"/>
      <c r="MDT162" s="1354"/>
      <c r="MDU162" s="1354"/>
      <c r="MDV162" s="1354"/>
      <c r="MDW162" s="1354"/>
      <c r="MDX162" s="1354"/>
      <c r="MDY162" s="1354"/>
      <c r="MDZ162" s="1354"/>
      <c r="MEA162" s="1354"/>
      <c r="MEB162" s="1354"/>
      <c r="MEC162" s="1354"/>
      <c r="MED162" s="1354"/>
      <c r="MEE162" s="1354"/>
      <c r="MEF162" s="1354"/>
      <c r="MEG162" s="1354"/>
      <c r="MEH162" s="1354"/>
      <c r="MEI162" s="1354"/>
      <c r="MEJ162" s="1354"/>
      <c r="MEK162" s="1354"/>
      <c r="MEL162" s="1354"/>
      <c r="MEM162" s="1354"/>
      <c r="MEN162" s="1354"/>
      <c r="MEO162" s="1354"/>
      <c r="MEP162" s="1354"/>
      <c r="MEQ162" s="1354"/>
      <c r="MER162" s="1354"/>
      <c r="MES162" s="1354"/>
      <c r="MET162" s="1354"/>
      <c r="MEU162" s="1354"/>
      <c r="MEV162" s="1354"/>
      <c r="MEW162" s="1354"/>
      <c r="MEX162" s="1354"/>
      <c r="MEY162" s="1354"/>
      <c r="MEZ162" s="1354"/>
      <c r="MFA162" s="1354"/>
      <c r="MFB162" s="1354"/>
      <c r="MFC162" s="1354"/>
      <c r="MFD162" s="1354"/>
      <c r="MFE162" s="1354"/>
      <c r="MFF162" s="1354"/>
      <c r="MFG162" s="1354"/>
      <c r="MFH162" s="1354"/>
      <c r="MFI162" s="1354"/>
      <c r="MFJ162" s="1354"/>
      <c r="MFK162" s="1354"/>
      <c r="MFL162" s="1354"/>
      <c r="MFM162" s="1354"/>
      <c r="MFN162" s="1354"/>
      <c r="MFO162" s="1354"/>
      <c r="MFP162" s="1354"/>
      <c r="MFQ162" s="1354"/>
      <c r="MFR162" s="1354"/>
      <c r="MFS162" s="1354"/>
      <c r="MFT162" s="1354"/>
      <c r="MFU162" s="1354"/>
      <c r="MFV162" s="1354"/>
      <c r="MFW162" s="1354"/>
      <c r="MFX162" s="1354"/>
      <c r="MFY162" s="1354"/>
      <c r="MFZ162" s="1354"/>
      <c r="MGA162" s="1354"/>
      <c r="MGB162" s="1354"/>
      <c r="MGC162" s="1354"/>
      <c r="MGD162" s="1354"/>
      <c r="MGE162" s="1354"/>
      <c r="MGF162" s="1354"/>
      <c r="MGG162" s="1354"/>
      <c r="MGH162" s="1354"/>
      <c r="MGI162" s="1354"/>
      <c r="MGJ162" s="1354"/>
      <c r="MGK162" s="1354"/>
      <c r="MGL162" s="1354"/>
      <c r="MGM162" s="1354"/>
      <c r="MGN162" s="1354"/>
      <c r="MGO162" s="1354"/>
      <c r="MGP162" s="1354"/>
      <c r="MGQ162" s="1354"/>
      <c r="MGR162" s="1354"/>
      <c r="MGS162" s="1354"/>
      <c r="MGT162" s="1354"/>
      <c r="MGU162" s="1354"/>
      <c r="MGV162" s="1354"/>
      <c r="MGW162" s="1354"/>
      <c r="MGX162" s="1354"/>
      <c r="MGY162" s="1354"/>
      <c r="MGZ162" s="1354"/>
      <c r="MHA162" s="1354"/>
      <c r="MHB162" s="1354"/>
      <c r="MHC162" s="1354"/>
      <c r="MHD162" s="1354"/>
      <c r="MHE162" s="1354"/>
      <c r="MHF162" s="1354"/>
      <c r="MHG162" s="1354"/>
      <c r="MHH162" s="1354"/>
      <c r="MHI162" s="1354"/>
      <c r="MHJ162" s="1354"/>
      <c r="MHK162" s="1354"/>
      <c r="MHL162" s="1354"/>
      <c r="MHM162" s="1354"/>
      <c r="MHN162" s="1354"/>
      <c r="MHO162" s="1354"/>
      <c r="MHP162" s="1354"/>
      <c r="MHQ162" s="1354"/>
      <c r="MHR162" s="1354"/>
      <c r="MHS162" s="1354"/>
      <c r="MHT162" s="1354"/>
      <c r="MHU162" s="1354"/>
      <c r="MHV162" s="1354"/>
      <c r="MHW162" s="1354"/>
      <c r="MHX162" s="1354"/>
      <c r="MHY162" s="1354"/>
      <c r="MHZ162" s="1354"/>
      <c r="MIA162" s="1354"/>
      <c r="MIB162" s="1354"/>
      <c r="MIC162" s="1354"/>
      <c r="MID162" s="1354"/>
      <c r="MIE162" s="1354"/>
      <c r="MIF162" s="1354"/>
      <c r="MIG162" s="1354"/>
      <c r="MIH162" s="1354"/>
      <c r="MII162" s="1354"/>
      <c r="MIJ162" s="1354"/>
      <c r="MIK162" s="1354"/>
      <c r="MIL162" s="1354"/>
      <c r="MIM162" s="1354"/>
      <c r="MIN162" s="1354"/>
      <c r="MIO162" s="1354"/>
      <c r="MIP162" s="1354"/>
      <c r="MIQ162" s="1354"/>
      <c r="MIR162" s="1354"/>
      <c r="MIS162" s="1354"/>
      <c r="MIT162" s="1354"/>
      <c r="MIU162" s="1354"/>
      <c r="MIV162" s="1354"/>
      <c r="MIW162" s="1354"/>
      <c r="MIX162" s="1354"/>
      <c r="MIY162" s="1354"/>
      <c r="MIZ162" s="1354"/>
      <c r="MJA162" s="1354"/>
      <c r="MJB162" s="1354"/>
      <c r="MJC162" s="1354"/>
      <c r="MJD162" s="1354"/>
      <c r="MJE162" s="1354"/>
      <c r="MJF162" s="1354"/>
      <c r="MJG162" s="1354"/>
      <c r="MJH162" s="1354"/>
      <c r="MJI162" s="1354"/>
      <c r="MJJ162" s="1354"/>
      <c r="MJK162" s="1354"/>
      <c r="MJL162" s="1354"/>
      <c r="MJM162" s="1354"/>
      <c r="MJN162" s="1354"/>
      <c r="MJO162" s="1354"/>
      <c r="MJP162" s="1354"/>
      <c r="MJQ162" s="1354"/>
      <c r="MJR162" s="1354"/>
      <c r="MJS162" s="1354"/>
      <c r="MJT162" s="1354"/>
      <c r="MJU162" s="1354"/>
      <c r="MJV162" s="1354"/>
      <c r="MJW162" s="1354"/>
      <c r="MJX162" s="1354"/>
      <c r="MJY162" s="1354"/>
      <c r="MJZ162" s="1354"/>
      <c r="MKA162" s="1354"/>
      <c r="MKB162" s="1354"/>
      <c r="MKC162" s="1354"/>
      <c r="MKD162" s="1354"/>
      <c r="MKE162" s="1354"/>
      <c r="MKF162" s="1354"/>
      <c r="MKG162" s="1354"/>
      <c r="MKH162" s="1354"/>
      <c r="MKI162" s="1354"/>
      <c r="MKJ162" s="1354"/>
      <c r="MKK162" s="1354"/>
      <c r="MKL162" s="1354"/>
      <c r="MKM162" s="1354"/>
      <c r="MKN162" s="1354"/>
      <c r="MKO162" s="1354"/>
      <c r="MKP162" s="1354"/>
      <c r="MKQ162" s="1354"/>
      <c r="MKR162" s="1354"/>
      <c r="MKS162" s="1354"/>
      <c r="MKT162" s="1354"/>
      <c r="MKU162" s="1354"/>
      <c r="MKV162" s="1354"/>
      <c r="MKW162" s="1354"/>
      <c r="MKX162" s="1354"/>
      <c r="MKY162" s="1354"/>
      <c r="MKZ162" s="1354"/>
      <c r="MLA162" s="1354"/>
      <c r="MLB162" s="1354"/>
      <c r="MLC162" s="1354"/>
      <c r="MLD162" s="1354"/>
      <c r="MLE162" s="1354"/>
      <c r="MLF162" s="1354"/>
      <c r="MLG162" s="1354"/>
      <c r="MLH162" s="1354"/>
      <c r="MLI162" s="1354"/>
      <c r="MLJ162" s="1354"/>
      <c r="MLK162" s="1354"/>
      <c r="MLL162" s="1354"/>
      <c r="MLM162" s="1354"/>
      <c r="MLN162" s="1354"/>
      <c r="MLO162" s="1354"/>
      <c r="MLP162" s="1354"/>
      <c r="MLQ162" s="1354"/>
      <c r="MLR162" s="1354"/>
      <c r="MLS162" s="1354"/>
      <c r="MLT162" s="1354"/>
      <c r="MLU162" s="1354"/>
      <c r="MLV162" s="1354"/>
      <c r="MLW162" s="1354"/>
      <c r="MLX162" s="1354"/>
      <c r="MLY162" s="1354"/>
      <c r="MLZ162" s="1354"/>
      <c r="MMA162" s="1354"/>
      <c r="MMB162" s="1354"/>
      <c r="MMC162" s="1354"/>
      <c r="MMD162" s="1354"/>
      <c r="MME162" s="1354"/>
      <c r="MMF162" s="1354"/>
      <c r="MMG162" s="1354"/>
      <c r="MMH162" s="1354"/>
      <c r="MMI162" s="1354"/>
      <c r="MMJ162" s="1354"/>
      <c r="MMK162" s="1354"/>
      <c r="MML162" s="1354"/>
      <c r="MMM162" s="1354"/>
      <c r="MMN162" s="1354"/>
      <c r="MMO162" s="1354"/>
      <c r="MMP162" s="1354"/>
      <c r="MMQ162" s="1354"/>
      <c r="MMR162" s="1354"/>
      <c r="MMS162" s="1354"/>
      <c r="MMT162" s="1354"/>
      <c r="MMU162" s="1354"/>
      <c r="MMV162" s="1354"/>
      <c r="MMW162" s="1354"/>
      <c r="MMX162" s="1354"/>
      <c r="MMY162" s="1354"/>
      <c r="MMZ162" s="1354"/>
      <c r="MNA162" s="1354"/>
      <c r="MNB162" s="1354"/>
      <c r="MNC162" s="1354"/>
      <c r="MND162" s="1354"/>
      <c r="MNE162" s="1354"/>
      <c r="MNF162" s="1354"/>
      <c r="MNG162" s="1354"/>
      <c r="MNH162" s="1354"/>
      <c r="MNI162" s="1354"/>
      <c r="MNJ162" s="1354"/>
      <c r="MNK162" s="1354"/>
      <c r="MNL162" s="1354"/>
      <c r="MNM162" s="1354"/>
      <c r="MNN162" s="1354"/>
      <c r="MNO162" s="1354"/>
      <c r="MNP162" s="1354"/>
      <c r="MNQ162" s="1354"/>
      <c r="MNR162" s="1354"/>
      <c r="MNS162" s="1354"/>
      <c r="MNT162" s="1354"/>
      <c r="MNU162" s="1354"/>
      <c r="MNV162" s="1354"/>
      <c r="MNW162" s="1354"/>
      <c r="MNX162" s="1354"/>
      <c r="MNY162" s="1354"/>
      <c r="MNZ162" s="1354"/>
      <c r="MOA162" s="1354"/>
      <c r="MOB162" s="1354"/>
      <c r="MOC162" s="1354"/>
      <c r="MOD162" s="1354"/>
      <c r="MOE162" s="1354"/>
      <c r="MOF162" s="1354"/>
      <c r="MOG162" s="1354"/>
      <c r="MOH162" s="1354"/>
      <c r="MOI162" s="1354"/>
      <c r="MOJ162" s="1354"/>
      <c r="MOK162" s="1354"/>
      <c r="MOL162" s="1354"/>
      <c r="MOM162" s="1354"/>
      <c r="MON162" s="1354"/>
      <c r="MOO162" s="1354"/>
      <c r="MOP162" s="1354"/>
      <c r="MOQ162" s="1354"/>
      <c r="MOR162" s="1354"/>
      <c r="MOS162" s="1354"/>
      <c r="MOT162" s="1354"/>
      <c r="MOU162" s="1354"/>
      <c r="MOV162" s="1354"/>
      <c r="MOW162" s="1354"/>
      <c r="MOX162" s="1354"/>
      <c r="MOY162" s="1354"/>
      <c r="MOZ162" s="1354"/>
      <c r="MPA162" s="1354"/>
      <c r="MPB162" s="1354"/>
      <c r="MPC162" s="1354"/>
      <c r="MPD162" s="1354"/>
      <c r="MPE162" s="1354"/>
      <c r="MPF162" s="1354"/>
      <c r="MPG162" s="1354"/>
      <c r="MPH162" s="1354"/>
      <c r="MPI162" s="1354"/>
      <c r="MPJ162" s="1354"/>
      <c r="MPK162" s="1354"/>
      <c r="MPL162" s="1354"/>
      <c r="MPM162" s="1354"/>
      <c r="MPN162" s="1354"/>
      <c r="MPO162" s="1354"/>
      <c r="MPP162" s="1354"/>
      <c r="MPQ162" s="1354"/>
      <c r="MPR162" s="1354"/>
      <c r="MPS162" s="1354"/>
      <c r="MPT162" s="1354"/>
      <c r="MPU162" s="1354"/>
      <c r="MPV162" s="1354"/>
      <c r="MPW162" s="1354"/>
      <c r="MPX162" s="1354"/>
      <c r="MPY162" s="1354"/>
      <c r="MPZ162" s="1354"/>
      <c r="MQA162" s="1354"/>
      <c r="MQB162" s="1354"/>
      <c r="MQC162" s="1354"/>
      <c r="MQD162" s="1354"/>
      <c r="MQE162" s="1354"/>
      <c r="MQF162" s="1354"/>
      <c r="MQG162" s="1354"/>
      <c r="MQH162" s="1354"/>
      <c r="MQI162" s="1354"/>
      <c r="MQJ162" s="1354"/>
      <c r="MQK162" s="1354"/>
      <c r="MQL162" s="1354"/>
      <c r="MQM162" s="1354"/>
      <c r="MQN162" s="1354"/>
      <c r="MQO162" s="1354"/>
      <c r="MQP162" s="1354"/>
      <c r="MQQ162" s="1354"/>
      <c r="MQR162" s="1354"/>
      <c r="MQS162" s="1354"/>
      <c r="MQT162" s="1354"/>
      <c r="MQU162" s="1354"/>
      <c r="MQV162" s="1354"/>
      <c r="MQW162" s="1354"/>
      <c r="MQX162" s="1354"/>
      <c r="MQY162" s="1354"/>
      <c r="MQZ162" s="1354"/>
      <c r="MRA162" s="1354"/>
      <c r="MRB162" s="1354"/>
      <c r="MRC162" s="1354"/>
      <c r="MRD162" s="1354"/>
      <c r="MRE162" s="1354"/>
      <c r="MRF162" s="1354"/>
      <c r="MRG162" s="1354"/>
      <c r="MRH162" s="1354"/>
      <c r="MRI162" s="1354"/>
      <c r="MRJ162" s="1354"/>
      <c r="MRK162" s="1354"/>
      <c r="MRL162" s="1354"/>
      <c r="MRM162" s="1354"/>
      <c r="MRN162" s="1354"/>
      <c r="MRO162" s="1354"/>
      <c r="MRP162" s="1354"/>
      <c r="MRQ162" s="1354"/>
      <c r="MRR162" s="1354"/>
      <c r="MRS162" s="1354"/>
      <c r="MRT162" s="1354"/>
      <c r="MRU162" s="1354"/>
      <c r="MRV162" s="1354"/>
      <c r="MRW162" s="1354"/>
      <c r="MRX162" s="1354"/>
      <c r="MRY162" s="1354"/>
      <c r="MRZ162" s="1354"/>
      <c r="MSA162" s="1354"/>
      <c r="MSB162" s="1354"/>
      <c r="MSC162" s="1354"/>
      <c r="MSD162" s="1354"/>
      <c r="MSE162" s="1354"/>
      <c r="MSF162" s="1354"/>
      <c r="MSG162" s="1354"/>
      <c r="MSH162" s="1354"/>
      <c r="MSI162" s="1354"/>
      <c r="MSJ162" s="1354"/>
      <c r="MSK162" s="1354"/>
      <c r="MSL162" s="1354"/>
      <c r="MSM162" s="1354"/>
      <c r="MSN162" s="1354"/>
      <c r="MSO162" s="1354"/>
      <c r="MSP162" s="1354"/>
      <c r="MSQ162" s="1354"/>
      <c r="MSR162" s="1354"/>
      <c r="MSS162" s="1354"/>
      <c r="MST162" s="1354"/>
      <c r="MSU162" s="1354"/>
      <c r="MSV162" s="1354"/>
      <c r="MSW162" s="1354"/>
      <c r="MSX162" s="1354"/>
      <c r="MSY162" s="1354"/>
      <c r="MSZ162" s="1354"/>
      <c r="MTA162" s="1354"/>
      <c r="MTB162" s="1354"/>
      <c r="MTC162" s="1354"/>
      <c r="MTD162" s="1354"/>
      <c r="MTE162" s="1354"/>
      <c r="MTF162" s="1354"/>
      <c r="MTG162" s="1354"/>
      <c r="MTH162" s="1354"/>
      <c r="MTI162" s="1354"/>
      <c r="MTJ162" s="1354"/>
      <c r="MTK162" s="1354"/>
      <c r="MTL162" s="1354"/>
      <c r="MTM162" s="1354"/>
      <c r="MTN162" s="1354"/>
      <c r="MTO162" s="1354"/>
      <c r="MTP162" s="1354"/>
      <c r="MTQ162" s="1354"/>
      <c r="MTR162" s="1354"/>
      <c r="MTS162" s="1354"/>
      <c r="MTT162" s="1354"/>
      <c r="MTU162" s="1354"/>
      <c r="MTV162" s="1354"/>
      <c r="MTW162" s="1354"/>
      <c r="MTX162" s="1354"/>
      <c r="MTY162" s="1354"/>
      <c r="MTZ162" s="1354"/>
      <c r="MUA162" s="1354"/>
      <c r="MUB162" s="1354"/>
      <c r="MUC162" s="1354"/>
      <c r="MUD162" s="1354"/>
      <c r="MUE162" s="1354"/>
      <c r="MUF162" s="1354"/>
      <c r="MUG162" s="1354"/>
      <c r="MUH162" s="1354"/>
      <c r="MUI162" s="1354"/>
      <c r="MUJ162" s="1354"/>
      <c r="MUK162" s="1354"/>
      <c r="MUL162" s="1354"/>
      <c r="MUM162" s="1354"/>
      <c r="MUN162" s="1354"/>
      <c r="MUO162" s="1354"/>
      <c r="MUP162" s="1354"/>
      <c r="MUQ162" s="1354"/>
      <c r="MUR162" s="1354"/>
      <c r="MUS162" s="1354"/>
      <c r="MUT162" s="1354"/>
      <c r="MUU162" s="1354"/>
      <c r="MUV162" s="1354"/>
      <c r="MUW162" s="1354"/>
      <c r="MUX162" s="1354"/>
      <c r="MUY162" s="1354"/>
      <c r="MUZ162" s="1354"/>
      <c r="MVA162" s="1354"/>
      <c r="MVB162" s="1354"/>
      <c r="MVC162" s="1354"/>
      <c r="MVD162" s="1354"/>
      <c r="MVE162" s="1354"/>
      <c r="MVF162" s="1354"/>
      <c r="MVG162" s="1354"/>
      <c r="MVH162" s="1354"/>
      <c r="MVI162" s="1354"/>
      <c r="MVJ162" s="1354"/>
      <c r="MVK162" s="1354"/>
      <c r="MVL162" s="1354"/>
      <c r="MVM162" s="1354"/>
      <c r="MVN162" s="1354"/>
      <c r="MVO162" s="1354"/>
      <c r="MVP162" s="1354"/>
      <c r="MVQ162" s="1354"/>
      <c r="MVR162" s="1354"/>
      <c r="MVS162" s="1354"/>
      <c r="MVT162" s="1354"/>
      <c r="MVU162" s="1354"/>
      <c r="MVV162" s="1354"/>
      <c r="MVW162" s="1354"/>
      <c r="MVX162" s="1354"/>
      <c r="MVY162" s="1354"/>
      <c r="MVZ162" s="1354"/>
      <c r="MWA162" s="1354"/>
      <c r="MWB162" s="1354"/>
      <c r="MWC162" s="1354"/>
      <c r="MWD162" s="1354"/>
      <c r="MWE162" s="1354"/>
      <c r="MWF162" s="1354"/>
      <c r="MWG162" s="1354"/>
      <c r="MWH162" s="1354"/>
      <c r="MWI162" s="1354"/>
      <c r="MWJ162" s="1354"/>
      <c r="MWK162" s="1354"/>
      <c r="MWL162" s="1354"/>
      <c r="MWM162" s="1354"/>
      <c r="MWN162" s="1354"/>
      <c r="MWO162" s="1354"/>
      <c r="MWP162" s="1354"/>
      <c r="MWQ162" s="1354"/>
      <c r="MWR162" s="1354"/>
      <c r="MWS162" s="1354"/>
      <c r="MWT162" s="1354"/>
      <c r="MWU162" s="1354"/>
      <c r="MWV162" s="1354"/>
      <c r="MWW162" s="1354"/>
      <c r="MWX162" s="1354"/>
      <c r="MWY162" s="1354"/>
      <c r="MWZ162" s="1354"/>
      <c r="MXA162" s="1354"/>
      <c r="MXB162" s="1354"/>
      <c r="MXC162" s="1354"/>
      <c r="MXD162" s="1354"/>
      <c r="MXE162" s="1354"/>
      <c r="MXF162" s="1354"/>
      <c r="MXG162" s="1354"/>
      <c r="MXH162" s="1354"/>
      <c r="MXI162" s="1354"/>
      <c r="MXJ162" s="1354"/>
      <c r="MXK162" s="1354"/>
      <c r="MXL162" s="1354"/>
      <c r="MXM162" s="1354"/>
      <c r="MXN162" s="1354"/>
      <c r="MXO162" s="1354"/>
      <c r="MXP162" s="1354"/>
      <c r="MXQ162" s="1354"/>
      <c r="MXR162" s="1354"/>
      <c r="MXS162" s="1354"/>
      <c r="MXT162" s="1354"/>
      <c r="MXU162" s="1354"/>
      <c r="MXV162" s="1354"/>
      <c r="MXW162" s="1354"/>
      <c r="MXX162" s="1354"/>
      <c r="MXY162" s="1354"/>
      <c r="MXZ162" s="1354"/>
      <c r="MYA162" s="1354"/>
      <c r="MYB162" s="1354"/>
      <c r="MYC162" s="1354"/>
      <c r="MYD162" s="1354"/>
      <c r="MYE162" s="1354"/>
      <c r="MYF162" s="1354"/>
      <c r="MYG162" s="1354"/>
      <c r="MYH162" s="1354"/>
      <c r="MYI162" s="1354"/>
      <c r="MYJ162" s="1354"/>
      <c r="MYK162" s="1354"/>
      <c r="MYL162" s="1354"/>
      <c r="MYM162" s="1354"/>
      <c r="MYN162" s="1354"/>
      <c r="MYO162" s="1354"/>
      <c r="MYP162" s="1354"/>
      <c r="MYQ162" s="1354"/>
      <c r="MYR162" s="1354"/>
      <c r="MYS162" s="1354"/>
      <c r="MYT162" s="1354"/>
      <c r="MYU162" s="1354"/>
      <c r="MYV162" s="1354"/>
      <c r="MYW162" s="1354"/>
      <c r="MYX162" s="1354"/>
      <c r="MYY162" s="1354"/>
      <c r="MYZ162" s="1354"/>
      <c r="MZA162" s="1354"/>
      <c r="MZB162" s="1354"/>
      <c r="MZC162" s="1354"/>
      <c r="MZD162" s="1354"/>
      <c r="MZE162" s="1354"/>
      <c r="MZF162" s="1354"/>
      <c r="MZG162" s="1354"/>
      <c r="MZH162" s="1354"/>
      <c r="MZI162" s="1354"/>
      <c r="MZJ162" s="1354"/>
      <c r="MZK162" s="1354"/>
      <c r="MZL162" s="1354"/>
      <c r="MZM162" s="1354"/>
      <c r="MZN162" s="1354"/>
      <c r="MZO162" s="1354"/>
      <c r="MZP162" s="1354"/>
      <c r="MZQ162" s="1354"/>
      <c r="MZR162" s="1354"/>
      <c r="MZS162" s="1354"/>
      <c r="MZT162" s="1354"/>
      <c r="MZU162" s="1354"/>
      <c r="MZV162" s="1354"/>
      <c r="MZW162" s="1354"/>
      <c r="MZX162" s="1354"/>
      <c r="MZY162" s="1354"/>
      <c r="MZZ162" s="1354"/>
      <c r="NAA162" s="1354"/>
      <c r="NAB162" s="1354"/>
      <c r="NAC162" s="1354"/>
      <c r="NAD162" s="1354"/>
      <c r="NAE162" s="1354"/>
      <c r="NAF162" s="1354"/>
      <c r="NAG162" s="1354"/>
      <c r="NAH162" s="1354"/>
      <c r="NAI162" s="1354"/>
      <c r="NAJ162" s="1354"/>
      <c r="NAK162" s="1354"/>
      <c r="NAL162" s="1354"/>
      <c r="NAM162" s="1354"/>
      <c r="NAN162" s="1354"/>
      <c r="NAO162" s="1354"/>
      <c r="NAP162" s="1354"/>
      <c r="NAQ162" s="1354"/>
      <c r="NAR162" s="1354"/>
      <c r="NAS162" s="1354"/>
      <c r="NAT162" s="1354"/>
      <c r="NAU162" s="1354"/>
      <c r="NAV162" s="1354"/>
      <c r="NAW162" s="1354"/>
      <c r="NAX162" s="1354"/>
      <c r="NAY162" s="1354"/>
      <c r="NAZ162" s="1354"/>
      <c r="NBA162" s="1354"/>
      <c r="NBB162" s="1354"/>
      <c r="NBC162" s="1354"/>
      <c r="NBD162" s="1354"/>
      <c r="NBE162" s="1354"/>
      <c r="NBF162" s="1354"/>
      <c r="NBG162" s="1354"/>
      <c r="NBH162" s="1354"/>
      <c r="NBI162" s="1354"/>
      <c r="NBJ162" s="1354"/>
      <c r="NBK162" s="1354"/>
      <c r="NBL162" s="1354"/>
      <c r="NBM162" s="1354"/>
      <c r="NBN162" s="1354"/>
      <c r="NBO162" s="1354"/>
      <c r="NBP162" s="1354"/>
      <c r="NBQ162" s="1354"/>
      <c r="NBR162" s="1354"/>
      <c r="NBS162" s="1354"/>
      <c r="NBT162" s="1354"/>
      <c r="NBU162" s="1354"/>
      <c r="NBV162" s="1354"/>
      <c r="NBW162" s="1354"/>
      <c r="NBX162" s="1354"/>
      <c r="NBY162" s="1354"/>
      <c r="NBZ162" s="1354"/>
      <c r="NCA162" s="1354"/>
      <c r="NCB162" s="1354"/>
      <c r="NCC162" s="1354"/>
      <c r="NCD162" s="1354"/>
      <c r="NCE162" s="1354"/>
      <c r="NCF162" s="1354"/>
      <c r="NCG162" s="1354"/>
      <c r="NCH162" s="1354"/>
      <c r="NCI162" s="1354"/>
      <c r="NCJ162" s="1354"/>
      <c r="NCK162" s="1354"/>
      <c r="NCL162" s="1354"/>
      <c r="NCM162" s="1354"/>
      <c r="NCN162" s="1354"/>
      <c r="NCO162" s="1354"/>
      <c r="NCP162" s="1354"/>
      <c r="NCQ162" s="1354"/>
      <c r="NCR162" s="1354"/>
      <c r="NCS162" s="1354"/>
      <c r="NCT162" s="1354"/>
      <c r="NCU162" s="1354"/>
      <c r="NCV162" s="1354"/>
      <c r="NCW162" s="1354"/>
      <c r="NCX162" s="1354"/>
      <c r="NCY162" s="1354"/>
      <c r="NCZ162" s="1354"/>
      <c r="NDA162" s="1354"/>
      <c r="NDB162" s="1354"/>
      <c r="NDC162" s="1354"/>
      <c r="NDD162" s="1354"/>
      <c r="NDE162" s="1354"/>
      <c r="NDF162" s="1354"/>
      <c r="NDG162" s="1354"/>
      <c r="NDH162" s="1354"/>
      <c r="NDI162" s="1354"/>
      <c r="NDJ162" s="1354"/>
      <c r="NDK162" s="1354"/>
      <c r="NDL162" s="1354"/>
      <c r="NDM162" s="1354"/>
      <c r="NDN162" s="1354"/>
      <c r="NDO162" s="1354"/>
      <c r="NDP162" s="1354"/>
      <c r="NDQ162" s="1354"/>
      <c r="NDR162" s="1354"/>
      <c r="NDS162" s="1354"/>
      <c r="NDT162" s="1354"/>
      <c r="NDU162" s="1354"/>
      <c r="NDV162" s="1354"/>
      <c r="NDW162" s="1354"/>
      <c r="NDX162" s="1354"/>
      <c r="NDY162" s="1354"/>
      <c r="NDZ162" s="1354"/>
      <c r="NEA162" s="1354"/>
      <c r="NEB162" s="1354"/>
      <c r="NEC162" s="1354"/>
      <c r="NED162" s="1354"/>
      <c r="NEE162" s="1354"/>
      <c r="NEF162" s="1354"/>
      <c r="NEG162" s="1354"/>
      <c r="NEH162" s="1354"/>
      <c r="NEI162" s="1354"/>
      <c r="NEJ162" s="1354"/>
      <c r="NEK162" s="1354"/>
      <c r="NEL162" s="1354"/>
      <c r="NEM162" s="1354"/>
      <c r="NEN162" s="1354"/>
      <c r="NEO162" s="1354"/>
      <c r="NEP162" s="1354"/>
      <c r="NEQ162" s="1354"/>
      <c r="NER162" s="1354"/>
      <c r="NES162" s="1354"/>
      <c r="NET162" s="1354"/>
      <c r="NEU162" s="1354"/>
      <c r="NEV162" s="1354"/>
      <c r="NEW162" s="1354"/>
      <c r="NEX162" s="1354"/>
      <c r="NEY162" s="1354"/>
      <c r="NEZ162" s="1354"/>
      <c r="NFA162" s="1354"/>
      <c r="NFB162" s="1354"/>
      <c r="NFC162" s="1354"/>
      <c r="NFD162" s="1354"/>
      <c r="NFE162" s="1354"/>
      <c r="NFF162" s="1354"/>
      <c r="NFG162" s="1354"/>
      <c r="NFH162" s="1354"/>
      <c r="NFI162" s="1354"/>
      <c r="NFJ162" s="1354"/>
      <c r="NFK162" s="1354"/>
      <c r="NFL162" s="1354"/>
      <c r="NFM162" s="1354"/>
      <c r="NFN162" s="1354"/>
      <c r="NFO162" s="1354"/>
      <c r="NFP162" s="1354"/>
      <c r="NFQ162" s="1354"/>
      <c r="NFR162" s="1354"/>
      <c r="NFS162" s="1354"/>
      <c r="NFT162" s="1354"/>
      <c r="NFU162" s="1354"/>
      <c r="NFV162" s="1354"/>
      <c r="NFW162" s="1354"/>
      <c r="NFX162" s="1354"/>
      <c r="NFY162" s="1354"/>
      <c r="NFZ162" s="1354"/>
      <c r="NGA162" s="1354"/>
      <c r="NGB162" s="1354"/>
      <c r="NGC162" s="1354"/>
      <c r="NGD162" s="1354"/>
      <c r="NGE162" s="1354"/>
      <c r="NGF162" s="1354"/>
      <c r="NGG162" s="1354"/>
      <c r="NGH162" s="1354"/>
      <c r="NGI162" s="1354"/>
      <c r="NGJ162" s="1354"/>
      <c r="NGK162" s="1354"/>
      <c r="NGL162" s="1354"/>
      <c r="NGM162" s="1354"/>
      <c r="NGN162" s="1354"/>
      <c r="NGO162" s="1354"/>
      <c r="NGP162" s="1354"/>
      <c r="NGQ162" s="1354"/>
      <c r="NGR162" s="1354"/>
      <c r="NGS162" s="1354"/>
      <c r="NGT162" s="1354"/>
      <c r="NGU162" s="1354"/>
      <c r="NGV162" s="1354"/>
      <c r="NGW162" s="1354"/>
      <c r="NGX162" s="1354"/>
      <c r="NGY162" s="1354"/>
      <c r="NGZ162" s="1354"/>
      <c r="NHA162" s="1354"/>
      <c r="NHB162" s="1354"/>
      <c r="NHC162" s="1354"/>
      <c r="NHD162" s="1354"/>
      <c r="NHE162" s="1354"/>
      <c r="NHF162" s="1354"/>
      <c r="NHG162" s="1354"/>
      <c r="NHH162" s="1354"/>
      <c r="NHI162" s="1354"/>
      <c r="NHJ162" s="1354"/>
      <c r="NHK162" s="1354"/>
      <c r="NHL162" s="1354"/>
      <c r="NHM162" s="1354"/>
      <c r="NHN162" s="1354"/>
      <c r="NHO162" s="1354"/>
      <c r="NHP162" s="1354"/>
      <c r="NHQ162" s="1354"/>
      <c r="NHR162" s="1354"/>
      <c r="NHS162" s="1354"/>
      <c r="NHT162" s="1354"/>
      <c r="NHU162" s="1354"/>
      <c r="NHV162" s="1354"/>
      <c r="NHW162" s="1354"/>
      <c r="NHX162" s="1354"/>
      <c r="NHY162" s="1354"/>
      <c r="NHZ162" s="1354"/>
      <c r="NIA162" s="1354"/>
      <c r="NIB162" s="1354"/>
      <c r="NIC162" s="1354"/>
      <c r="NID162" s="1354"/>
      <c r="NIE162" s="1354"/>
      <c r="NIF162" s="1354"/>
      <c r="NIG162" s="1354"/>
      <c r="NIH162" s="1354"/>
      <c r="NII162" s="1354"/>
      <c r="NIJ162" s="1354"/>
      <c r="NIK162" s="1354"/>
      <c r="NIL162" s="1354"/>
      <c r="NIM162" s="1354"/>
      <c r="NIN162" s="1354"/>
      <c r="NIO162" s="1354"/>
      <c r="NIP162" s="1354"/>
      <c r="NIQ162" s="1354"/>
      <c r="NIR162" s="1354"/>
      <c r="NIS162" s="1354"/>
      <c r="NIT162" s="1354"/>
      <c r="NIU162" s="1354"/>
      <c r="NIV162" s="1354"/>
      <c r="NIW162" s="1354"/>
      <c r="NIX162" s="1354"/>
      <c r="NIY162" s="1354"/>
      <c r="NIZ162" s="1354"/>
      <c r="NJA162" s="1354"/>
      <c r="NJB162" s="1354"/>
      <c r="NJC162" s="1354"/>
      <c r="NJD162" s="1354"/>
      <c r="NJE162" s="1354"/>
      <c r="NJF162" s="1354"/>
      <c r="NJG162" s="1354"/>
      <c r="NJH162" s="1354"/>
      <c r="NJI162" s="1354"/>
      <c r="NJJ162" s="1354"/>
      <c r="NJK162" s="1354"/>
      <c r="NJL162" s="1354"/>
      <c r="NJM162" s="1354"/>
      <c r="NJN162" s="1354"/>
      <c r="NJO162" s="1354"/>
      <c r="NJP162" s="1354"/>
      <c r="NJQ162" s="1354"/>
      <c r="NJR162" s="1354"/>
      <c r="NJS162" s="1354"/>
      <c r="NJT162" s="1354"/>
      <c r="NJU162" s="1354"/>
      <c r="NJV162" s="1354"/>
      <c r="NJW162" s="1354"/>
      <c r="NJX162" s="1354"/>
      <c r="NJY162" s="1354"/>
      <c r="NJZ162" s="1354"/>
      <c r="NKA162" s="1354"/>
      <c r="NKB162" s="1354"/>
      <c r="NKC162" s="1354"/>
      <c r="NKD162" s="1354"/>
      <c r="NKE162" s="1354"/>
      <c r="NKF162" s="1354"/>
      <c r="NKG162" s="1354"/>
      <c r="NKH162" s="1354"/>
      <c r="NKI162" s="1354"/>
      <c r="NKJ162" s="1354"/>
      <c r="NKK162" s="1354"/>
      <c r="NKL162" s="1354"/>
      <c r="NKM162" s="1354"/>
      <c r="NKN162" s="1354"/>
      <c r="NKO162" s="1354"/>
      <c r="NKP162" s="1354"/>
      <c r="NKQ162" s="1354"/>
      <c r="NKR162" s="1354"/>
      <c r="NKS162" s="1354"/>
      <c r="NKT162" s="1354"/>
      <c r="NKU162" s="1354"/>
      <c r="NKV162" s="1354"/>
      <c r="NKW162" s="1354"/>
      <c r="NKX162" s="1354"/>
      <c r="NKY162" s="1354"/>
      <c r="NKZ162" s="1354"/>
      <c r="NLA162" s="1354"/>
      <c r="NLB162" s="1354"/>
      <c r="NLC162" s="1354"/>
      <c r="NLD162" s="1354"/>
      <c r="NLE162" s="1354"/>
      <c r="NLF162" s="1354"/>
      <c r="NLG162" s="1354"/>
      <c r="NLH162" s="1354"/>
      <c r="NLI162" s="1354"/>
      <c r="NLJ162" s="1354"/>
      <c r="NLK162" s="1354"/>
      <c r="NLL162" s="1354"/>
      <c r="NLM162" s="1354"/>
      <c r="NLN162" s="1354"/>
      <c r="NLO162" s="1354"/>
      <c r="NLP162" s="1354"/>
      <c r="NLQ162" s="1354"/>
      <c r="NLR162" s="1354"/>
      <c r="NLS162" s="1354"/>
      <c r="NLT162" s="1354"/>
      <c r="NLU162" s="1354"/>
      <c r="NLV162" s="1354"/>
      <c r="NLW162" s="1354"/>
      <c r="NLX162" s="1354"/>
      <c r="NLY162" s="1354"/>
      <c r="NLZ162" s="1354"/>
      <c r="NMA162" s="1354"/>
      <c r="NMB162" s="1354"/>
      <c r="NMC162" s="1354"/>
      <c r="NMD162" s="1354"/>
      <c r="NME162" s="1354"/>
      <c r="NMF162" s="1354"/>
      <c r="NMG162" s="1354"/>
      <c r="NMH162" s="1354"/>
      <c r="NMI162" s="1354"/>
      <c r="NMJ162" s="1354"/>
      <c r="NMK162" s="1354"/>
      <c r="NML162" s="1354"/>
      <c r="NMM162" s="1354"/>
      <c r="NMN162" s="1354"/>
      <c r="NMO162" s="1354"/>
      <c r="NMP162" s="1354"/>
      <c r="NMQ162" s="1354"/>
      <c r="NMR162" s="1354"/>
      <c r="NMS162" s="1354"/>
      <c r="NMT162" s="1354"/>
      <c r="NMU162" s="1354"/>
      <c r="NMV162" s="1354"/>
      <c r="NMW162" s="1354"/>
      <c r="NMX162" s="1354"/>
      <c r="NMY162" s="1354"/>
      <c r="NMZ162" s="1354"/>
      <c r="NNA162" s="1354"/>
      <c r="NNB162" s="1354"/>
      <c r="NNC162" s="1354"/>
      <c r="NND162" s="1354"/>
      <c r="NNE162" s="1354"/>
      <c r="NNF162" s="1354"/>
      <c r="NNG162" s="1354"/>
      <c r="NNH162" s="1354"/>
      <c r="NNI162" s="1354"/>
      <c r="NNJ162" s="1354"/>
      <c r="NNK162" s="1354"/>
      <c r="NNL162" s="1354"/>
      <c r="NNM162" s="1354"/>
      <c r="NNN162" s="1354"/>
      <c r="NNO162" s="1354"/>
      <c r="NNP162" s="1354"/>
      <c r="NNQ162" s="1354"/>
      <c r="NNR162" s="1354"/>
      <c r="NNS162" s="1354"/>
      <c r="NNT162" s="1354"/>
      <c r="NNU162" s="1354"/>
      <c r="NNV162" s="1354"/>
      <c r="NNW162" s="1354"/>
      <c r="NNX162" s="1354"/>
      <c r="NNY162" s="1354"/>
      <c r="NNZ162" s="1354"/>
      <c r="NOA162" s="1354"/>
      <c r="NOB162" s="1354"/>
      <c r="NOC162" s="1354"/>
      <c r="NOD162" s="1354"/>
      <c r="NOE162" s="1354"/>
      <c r="NOF162" s="1354"/>
      <c r="NOG162" s="1354"/>
      <c r="NOH162" s="1354"/>
      <c r="NOI162" s="1354"/>
      <c r="NOJ162" s="1354"/>
      <c r="NOK162" s="1354"/>
      <c r="NOL162" s="1354"/>
      <c r="NOM162" s="1354"/>
      <c r="NON162" s="1354"/>
      <c r="NOO162" s="1354"/>
      <c r="NOP162" s="1354"/>
      <c r="NOQ162" s="1354"/>
      <c r="NOR162" s="1354"/>
      <c r="NOS162" s="1354"/>
      <c r="NOT162" s="1354"/>
      <c r="NOU162" s="1354"/>
      <c r="NOV162" s="1354"/>
      <c r="NOW162" s="1354"/>
      <c r="NOX162" s="1354"/>
      <c r="NOY162" s="1354"/>
      <c r="NOZ162" s="1354"/>
      <c r="NPA162" s="1354"/>
      <c r="NPB162" s="1354"/>
      <c r="NPC162" s="1354"/>
      <c r="NPD162" s="1354"/>
      <c r="NPE162" s="1354"/>
      <c r="NPF162" s="1354"/>
      <c r="NPG162" s="1354"/>
      <c r="NPH162" s="1354"/>
      <c r="NPI162" s="1354"/>
      <c r="NPJ162" s="1354"/>
      <c r="NPK162" s="1354"/>
      <c r="NPL162" s="1354"/>
      <c r="NPM162" s="1354"/>
      <c r="NPN162" s="1354"/>
      <c r="NPO162" s="1354"/>
      <c r="NPP162" s="1354"/>
      <c r="NPQ162" s="1354"/>
      <c r="NPR162" s="1354"/>
      <c r="NPS162" s="1354"/>
      <c r="NPT162" s="1354"/>
      <c r="NPU162" s="1354"/>
      <c r="NPV162" s="1354"/>
      <c r="NPW162" s="1354"/>
      <c r="NPX162" s="1354"/>
      <c r="NPY162" s="1354"/>
      <c r="NPZ162" s="1354"/>
      <c r="NQA162" s="1354"/>
      <c r="NQB162" s="1354"/>
      <c r="NQC162" s="1354"/>
      <c r="NQD162" s="1354"/>
      <c r="NQE162" s="1354"/>
      <c r="NQF162" s="1354"/>
      <c r="NQG162" s="1354"/>
      <c r="NQH162" s="1354"/>
      <c r="NQI162" s="1354"/>
      <c r="NQJ162" s="1354"/>
      <c r="NQK162" s="1354"/>
      <c r="NQL162" s="1354"/>
      <c r="NQM162" s="1354"/>
      <c r="NQN162" s="1354"/>
      <c r="NQO162" s="1354"/>
      <c r="NQP162" s="1354"/>
      <c r="NQQ162" s="1354"/>
      <c r="NQR162" s="1354"/>
      <c r="NQS162" s="1354"/>
      <c r="NQT162" s="1354"/>
      <c r="NQU162" s="1354"/>
      <c r="NQV162" s="1354"/>
      <c r="NQW162" s="1354"/>
      <c r="NQX162" s="1354"/>
      <c r="NQY162" s="1354"/>
      <c r="NQZ162" s="1354"/>
      <c r="NRA162" s="1354"/>
      <c r="NRB162" s="1354"/>
      <c r="NRC162" s="1354"/>
      <c r="NRD162" s="1354"/>
      <c r="NRE162" s="1354"/>
      <c r="NRF162" s="1354"/>
      <c r="NRG162" s="1354"/>
      <c r="NRH162" s="1354"/>
      <c r="NRI162" s="1354"/>
      <c r="NRJ162" s="1354"/>
      <c r="NRK162" s="1354"/>
      <c r="NRL162" s="1354"/>
      <c r="NRM162" s="1354"/>
      <c r="NRN162" s="1354"/>
      <c r="NRO162" s="1354"/>
      <c r="NRP162" s="1354"/>
      <c r="NRQ162" s="1354"/>
      <c r="NRR162" s="1354"/>
      <c r="NRS162" s="1354"/>
      <c r="NRT162" s="1354"/>
      <c r="NRU162" s="1354"/>
      <c r="NRV162" s="1354"/>
      <c r="NRW162" s="1354"/>
      <c r="NRX162" s="1354"/>
      <c r="NRY162" s="1354"/>
      <c r="NRZ162" s="1354"/>
      <c r="NSA162" s="1354"/>
      <c r="NSB162" s="1354"/>
      <c r="NSC162" s="1354"/>
      <c r="NSD162" s="1354"/>
      <c r="NSE162" s="1354"/>
      <c r="NSF162" s="1354"/>
      <c r="NSG162" s="1354"/>
      <c r="NSH162" s="1354"/>
      <c r="NSI162" s="1354"/>
      <c r="NSJ162" s="1354"/>
      <c r="NSK162" s="1354"/>
      <c r="NSL162" s="1354"/>
      <c r="NSM162" s="1354"/>
      <c r="NSN162" s="1354"/>
      <c r="NSO162" s="1354"/>
      <c r="NSP162" s="1354"/>
      <c r="NSQ162" s="1354"/>
      <c r="NSR162" s="1354"/>
      <c r="NSS162" s="1354"/>
      <c r="NST162" s="1354"/>
      <c r="NSU162" s="1354"/>
      <c r="NSV162" s="1354"/>
      <c r="NSW162" s="1354"/>
      <c r="NSX162" s="1354"/>
      <c r="NSY162" s="1354"/>
      <c r="NSZ162" s="1354"/>
      <c r="NTA162" s="1354"/>
      <c r="NTB162" s="1354"/>
      <c r="NTC162" s="1354"/>
      <c r="NTD162" s="1354"/>
      <c r="NTE162" s="1354"/>
      <c r="NTF162" s="1354"/>
      <c r="NTG162" s="1354"/>
      <c r="NTH162" s="1354"/>
      <c r="NTI162" s="1354"/>
      <c r="NTJ162" s="1354"/>
      <c r="NTK162" s="1354"/>
      <c r="NTL162" s="1354"/>
      <c r="NTM162" s="1354"/>
      <c r="NTN162" s="1354"/>
      <c r="NTO162" s="1354"/>
      <c r="NTP162" s="1354"/>
      <c r="NTQ162" s="1354"/>
      <c r="NTR162" s="1354"/>
      <c r="NTS162" s="1354"/>
      <c r="NTT162" s="1354"/>
      <c r="NTU162" s="1354"/>
      <c r="NTV162" s="1354"/>
      <c r="NTW162" s="1354"/>
      <c r="NTX162" s="1354"/>
      <c r="NTY162" s="1354"/>
      <c r="NTZ162" s="1354"/>
      <c r="NUA162" s="1354"/>
      <c r="NUB162" s="1354"/>
      <c r="NUC162" s="1354"/>
      <c r="NUD162" s="1354"/>
      <c r="NUE162" s="1354"/>
      <c r="NUF162" s="1354"/>
      <c r="NUG162" s="1354"/>
      <c r="NUH162" s="1354"/>
      <c r="NUI162" s="1354"/>
      <c r="NUJ162" s="1354"/>
      <c r="NUK162" s="1354"/>
      <c r="NUL162" s="1354"/>
      <c r="NUM162" s="1354"/>
      <c r="NUN162" s="1354"/>
      <c r="NUO162" s="1354"/>
      <c r="NUP162" s="1354"/>
      <c r="NUQ162" s="1354"/>
      <c r="NUR162" s="1354"/>
      <c r="NUS162" s="1354"/>
      <c r="NUT162" s="1354"/>
      <c r="NUU162" s="1354"/>
      <c r="NUV162" s="1354"/>
      <c r="NUW162" s="1354"/>
      <c r="NUX162" s="1354"/>
      <c r="NUY162" s="1354"/>
      <c r="NUZ162" s="1354"/>
      <c r="NVA162" s="1354"/>
      <c r="NVB162" s="1354"/>
      <c r="NVC162" s="1354"/>
      <c r="NVD162" s="1354"/>
      <c r="NVE162" s="1354"/>
      <c r="NVF162" s="1354"/>
      <c r="NVG162" s="1354"/>
      <c r="NVH162" s="1354"/>
      <c r="NVI162" s="1354"/>
      <c r="NVJ162" s="1354"/>
      <c r="NVK162" s="1354"/>
      <c r="NVL162" s="1354"/>
      <c r="NVM162" s="1354"/>
      <c r="NVN162" s="1354"/>
      <c r="NVO162" s="1354"/>
      <c r="NVP162" s="1354"/>
      <c r="NVQ162" s="1354"/>
      <c r="NVR162" s="1354"/>
      <c r="NVS162" s="1354"/>
      <c r="NVT162" s="1354"/>
      <c r="NVU162" s="1354"/>
      <c r="NVV162" s="1354"/>
      <c r="NVW162" s="1354"/>
      <c r="NVX162" s="1354"/>
      <c r="NVY162" s="1354"/>
      <c r="NVZ162" s="1354"/>
      <c r="NWA162" s="1354"/>
      <c r="NWB162" s="1354"/>
      <c r="NWC162" s="1354"/>
      <c r="NWD162" s="1354"/>
      <c r="NWE162" s="1354"/>
      <c r="NWF162" s="1354"/>
      <c r="NWG162" s="1354"/>
      <c r="NWH162" s="1354"/>
      <c r="NWI162" s="1354"/>
      <c r="NWJ162" s="1354"/>
      <c r="NWK162" s="1354"/>
      <c r="NWL162" s="1354"/>
      <c r="NWM162" s="1354"/>
      <c r="NWN162" s="1354"/>
      <c r="NWO162" s="1354"/>
      <c r="NWP162" s="1354"/>
      <c r="NWQ162" s="1354"/>
      <c r="NWR162" s="1354"/>
      <c r="NWS162" s="1354"/>
      <c r="NWT162" s="1354"/>
      <c r="NWU162" s="1354"/>
      <c r="NWV162" s="1354"/>
      <c r="NWW162" s="1354"/>
      <c r="NWX162" s="1354"/>
      <c r="NWY162" s="1354"/>
      <c r="NWZ162" s="1354"/>
      <c r="NXA162" s="1354"/>
      <c r="NXB162" s="1354"/>
      <c r="NXC162" s="1354"/>
      <c r="NXD162" s="1354"/>
      <c r="NXE162" s="1354"/>
      <c r="NXF162" s="1354"/>
      <c r="NXG162" s="1354"/>
      <c r="NXH162" s="1354"/>
      <c r="NXI162" s="1354"/>
      <c r="NXJ162" s="1354"/>
      <c r="NXK162" s="1354"/>
      <c r="NXL162" s="1354"/>
      <c r="NXM162" s="1354"/>
      <c r="NXN162" s="1354"/>
      <c r="NXO162" s="1354"/>
      <c r="NXP162" s="1354"/>
      <c r="NXQ162" s="1354"/>
      <c r="NXR162" s="1354"/>
      <c r="NXS162" s="1354"/>
      <c r="NXT162" s="1354"/>
      <c r="NXU162" s="1354"/>
      <c r="NXV162" s="1354"/>
      <c r="NXW162" s="1354"/>
      <c r="NXX162" s="1354"/>
      <c r="NXY162" s="1354"/>
      <c r="NXZ162" s="1354"/>
      <c r="NYA162" s="1354"/>
      <c r="NYB162" s="1354"/>
      <c r="NYC162" s="1354"/>
      <c r="NYD162" s="1354"/>
      <c r="NYE162" s="1354"/>
      <c r="NYF162" s="1354"/>
      <c r="NYG162" s="1354"/>
      <c r="NYH162" s="1354"/>
      <c r="NYI162" s="1354"/>
      <c r="NYJ162" s="1354"/>
      <c r="NYK162" s="1354"/>
      <c r="NYL162" s="1354"/>
      <c r="NYM162" s="1354"/>
      <c r="NYN162" s="1354"/>
      <c r="NYO162" s="1354"/>
      <c r="NYP162" s="1354"/>
      <c r="NYQ162" s="1354"/>
      <c r="NYR162" s="1354"/>
      <c r="NYS162" s="1354"/>
      <c r="NYT162" s="1354"/>
      <c r="NYU162" s="1354"/>
      <c r="NYV162" s="1354"/>
      <c r="NYW162" s="1354"/>
      <c r="NYX162" s="1354"/>
      <c r="NYY162" s="1354"/>
      <c r="NYZ162" s="1354"/>
      <c r="NZA162" s="1354"/>
      <c r="NZB162" s="1354"/>
      <c r="NZC162" s="1354"/>
      <c r="NZD162" s="1354"/>
      <c r="NZE162" s="1354"/>
      <c r="NZF162" s="1354"/>
      <c r="NZG162" s="1354"/>
      <c r="NZH162" s="1354"/>
      <c r="NZI162" s="1354"/>
      <c r="NZJ162" s="1354"/>
      <c r="NZK162" s="1354"/>
      <c r="NZL162" s="1354"/>
      <c r="NZM162" s="1354"/>
      <c r="NZN162" s="1354"/>
      <c r="NZO162" s="1354"/>
      <c r="NZP162" s="1354"/>
      <c r="NZQ162" s="1354"/>
      <c r="NZR162" s="1354"/>
      <c r="NZS162" s="1354"/>
      <c r="NZT162" s="1354"/>
      <c r="NZU162" s="1354"/>
      <c r="NZV162" s="1354"/>
      <c r="NZW162" s="1354"/>
      <c r="NZX162" s="1354"/>
      <c r="NZY162" s="1354"/>
      <c r="NZZ162" s="1354"/>
      <c r="OAA162" s="1354"/>
      <c r="OAB162" s="1354"/>
      <c r="OAC162" s="1354"/>
      <c r="OAD162" s="1354"/>
      <c r="OAE162" s="1354"/>
      <c r="OAF162" s="1354"/>
      <c r="OAG162" s="1354"/>
      <c r="OAH162" s="1354"/>
      <c r="OAI162" s="1354"/>
      <c r="OAJ162" s="1354"/>
      <c r="OAK162" s="1354"/>
      <c r="OAL162" s="1354"/>
      <c r="OAM162" s="1354"/>
      <c r="OAN162" s="1354"/>
      <c r="OAO162" s="1354"/>
      <c r="OAP162" s="1354"/>
      <c r="OAQ162" s="1354"/>
      <c r="OAR162" s="1354"/>
      <c r="OAS162" s="1354"/>
      <c r="OAT162" s="1354"/>
      <c r="OAU162" s="1354"/>
      <c r="OAV162" s="1354"/>
      <c r="OAW162" s="1354"/>
      <c r="OAX162" s="1354"/>
      <c r="OAY162" s="1354"/>
      <c r="OAZ162" s="1354"/>
      <c r="OBA162" s="1354"/>
      <c r="OBB162" s="1354"/>
      <c r="OBC162" s="1354"/>
      <c r="OBD162" s="1354"/>
      <c r="OBE162" s="1354"/>
      <c r="OBF162" s="1354"/>
      <c r="OBG162" s="1354"/>
      <c r="OBH162" s="1354"/>
      <c r="OBI162" s="1354"/>
      <c r="OBJ162" s="1354"/>
      <c r="OBK162" s="1354"/>
      <c r="OBL162" s="1354"/>
      <c r="OBM162" s="1354"/>
      <c r="OBN162" s="1354"/>
      <c r="OBO162" s="1354"/>
      <c r="OBP162" s="1354"/>
      <c r="OBQ162" s="1354"/>
      <c r="OBR162" s="1354"/>
      <c r="OBS162" s="1354"/>
      <c r="OBT162" s="1354"/>
      <c r="OBU162" s="1354"/>
      <c r="OBV162" s="1354"/>
      <c r="OBW162" s="1354"/>
      <c r="OBX162" s="1354"/>
      <c r="OBY162" s="1354"/>
      <c r="OBZ162" s="1354"/>
      <c r="OCA162" s="1354"/>
      <c r="OCB162" s="1354"/>
      <c r="OCC162" s="1354"/>
      <c r="OCD162" s="1354"/>
      <c r="OCE162" s="1354"/>
      <c r="OCF162" s="1354"/>
      <c r="OCG162" s="1354"/>
      <c r="OCH162" s="1354"/>
      <c r="OCI162" s="1354"/>
      <c r="OCJ162" s="1354"/>
      <c r="OCK162" s="1354"/>
      <c r="OCL162" s="1354"/>
      <c r="OCM162" s="1354"/>
      <c r="OCN162" s="1354"/>
      <c r="OCO162" s="1354"/>
      <c r="OCP162" s="1354"/>
      <c r="OCQ162" s="1354"/>
      <c r="OCR162" s="1354"/>
      <c r="OCS162" s="1354"/>
      <c r="OCT162" s="1354"/>
      <c r="OCU162" s="1354"/>
      <c r="OCV162" s="1354"/>
      <c r="OCW162" s="1354"/>
      <c r="OCX162" s="1354"/>
      <c r="OCY162" s="1354"/>
      <c r="OCZ162" s="1354"/>
      <c r="ODA162" s="1354"/>
      <c r="ODB162" s="1354"/>
      <c r="ODC162" s="1354"/>
      <c r="ODD162" s="1354"/>
      <c r="ODE162" s="1354"/>
      <c r="ODF162" s="1354"/>
      <c r="ODG162" s="1354"/>
      <c r="ODH162" s="1354"/>
      <c r="ODI162" s="1354"/>
      <c r="ODJ162" s="1354"/>
      <c r="ODK162" s="1354"/>
      <c r="ODL162" s="1354"/>
      <c r="ODM162" s="1354"/>
      <c r="ODN162" s="1354"/>
      <c r="ODO162" s="1354"/>
      <c r="ODP162" s="1354"/>
      <c r="ODQ162" s="1354"/>
      <c r="ODR162" s="1354"/>
      <c r="ODS162" s="1354"/>
      <c r="ODT162" s="1354"/>
      <c r="ODU162" s="1354"/>
      <c r="ODV162" s="1354"/>
      <c r="ODW162" s="1354"/>
      <c r="ODX162" s="1354"/>
      <c r="ODY162" s="1354"/>
      <c r="ODZ162" s="1354"/>
      <c r="OEA162" s="1354"/>
      <c r="OEB162" s="1354"/>
      <c r="OEC162" s="1354"/>
      <c r="OED162" s="1354"/>
      <c r="OEE162" s="1354"/>
      <c r="OEF162" s="1354"/>
      <c r="OEG162" s="1354"/>
      <c r="OEH162" s="1354"/>
      <c r="OEI162" s="1354"/>
      <c r="OEJ162" s="1354"/>
      <c r="OEK162" s="1354"/>
      <c r="OEL162" s="1354"/>
      <c r="OEM162" s="1354"/>
      <c r="OEN162" s="1354"/>
      <c r="OEO162" s="1354"/>
      <c r="OEP162" s="1354"/>
      <c r="OEQ162" s="1354"/>
      <c r="OER162" s="1354"/>
      <c r="OES162" s="1354"/>
      <c r="OET162" s="1354"/>
      <c r="OEU162" s="1354"/>
      <c r="OEV162" s="1354"/>
      <c r="OEW162" s="1354"/>
      <c r="OEX162" s="1354"/>
      <c r="OEY162" s="1354"/>
      <c r="OEZ162" s="1354"/>
      <c r="OFA162" s="1354"/>
      <c r="OFB162" s="1354"/>
      <c r="OFC162" s="1354"/>
      <c r="OFD162" s="1354"/>
      <c r="OFE162" s="1354"/>
      <c r="OFF162" s="1354"/>
      <c r="OFG162" s="1354"/>
      <c r="OFH162" s="1354"/>
      <c r="OFI162" s="1354"/>
      <c r="OFJ162" s="1354"/>
      <c r="OFK162" s="1354"/>
      <c r="OFL162" s="1354"/>
      <c r="OFM162" s="1354"/>
      <c r="OFN162" s="1354"/>
      <c r="OFO162" s="1354"/>
      <c r="OFP162" s="1354"/>
      <c r="OFQ162" s="1354"/>
      <c r="OFR162" s="1354"/>
      <c r="OFS162" s="1354"/>
      <c r="OFT162" s="1354"/>
      <c r="OFU162" s="1354"/>
      <c r="OFV162" s="1354"/>
      <c r="OFW162" s="1354"/>
      <c r="OFX162" s="1354"/>
      <c r="OFY162" s="1354"/>
      <c r="OFZ162" s="1354"/>
      <c r="OGA162" s="1354"/>
      <c r="OGB162" s="1354"/>
      <c r="OGC162" s="1354"/>
      <c r="OGD162" s="1354"/>
      <c r="OGE162" s="1354"/>
      <c r="OGF162" s="1354"/>
      <c r="OGG162" s="1354"/>
      <c r="OGH162" s="1354"/>
      <c r="OGI162" s="1354"/>
      <c r="OGJ162" s="1354"/>
      <c r="OGK162" s="1354"/>
      <c r="OGL162" s="1354"/>
      <c r="OGM162" s="1354"/>
      <c r="OGN162" s="1354"/>
      <c r="OGO162" s="1354"/>
      <c r="OGP162" s="1354"/>
      <c r="OGQ162" s="1354"/>
      <c r="OGR162" s="1354"/>
      <c r="OGS162" s="1354"/>
      <c r="OGT162" s="1354"/>
      <c r="OGU162" s="1354"/>
      <c r="OGV162" s="1354"/>
      <c r="OGW162" s="1354"/>
      <c r="OGX162" s="1354"/>
      <c r="OGY162" s="1354"/>
      <c r="OGZ162" s="1354"/>
      <c r="OHA162" s="1354"/>
      <c r="OHB162" s="1354"/>
      <c r="OHC162" s="1354"/>
      <c r="OHD162" s="1354"/>
      <c r="OHE162" s="1354"/>
      <c r="OHF162" s="1354"/>
      <c r="OHG162" s="1354"/>
      <c r="OHH162" s="1354"/>
      <c r="OHI162" s="1354"/>
      <c r="OHJ162" s="1354"/>
      <c r="OHK162" s="1354"/>
      <c r="OHL162" s="1354"/>
      <c r="OHM162" s="1354"/>
      <c r="OHN162" s="1354"/>
      <c r="OHO162" s="1354"/>
      <c r="OHP162" s="1354"/>
      <c r="OHQ162" s="1354"/>
      <c r="OHR162" s="1354"/>
      <c r="OHS162" s="1354"/>
      <c r="OHT162" s="1354"/>
      <c r="OHU162" s="1354"/>
      <c r="OHV162" s="1354"/>
      <c r="OHW162" s="1354"/>
      <c r="OHX162" s="1354"/>
      <c r="OHY162" s="1354"/>
      <c r="OHZ162" s="1354"/>
      <c r="OIA162" s="1354"/>
      <c r="OIB162" s="1354"/>
      <c r="OIC162" s="1354"/>
      <c r="OID162" s="1354"/>
      <c r="OIE162" s="1354"/>
      <c r="OIF162" s="1354"/>
      <c r="OIG162" s="1354"/>
      <c r="OIH162" s="1354"/>
      <c r="OII162" s="1354"/>
      <c r="OIJ162" s="1354"/>
      <c r="OIK162" s="1354"/>
      <c r="OIL162" s="1354"/>
      <c r="OIM162" s="1354"/>
      <c r="OIN162" s="1354"/>
      <c r="OIO162" s="1354"/>
      <c r="OIP162" s="1354"/>
      <c r="OIQ162" s="1354"/>
      <c r="OIR162" s="1354"/>
      <c r="OIS162" s="1354"/>
      <c r="OIT162" s="1354"/>
      <c r="OIU162" s="1354"/>
      <c r="OIV162" s="1354"/>
      <c r="OIW162" s="1354"/>
      <c r="OIX162" s="1354"/>
      <c r="OIY162" s="1354"/>
      <c r="OIZ162" s="1354"/>
      <c r="OJA162" s="1354"/>
      <c r="OJB162" s="1354"/>
      <c r="OJC162" s="1354"/>
      <c r="OJD162" s="1354"/>
      <c r="OJE162" s="1354"/>
      <c r="OJF162" s="1354"/>
      <c r="OJG162" s="1354"/>
      <c r="OJH162" s="1354"/>
      <c r="OJI162" s="1354"/>
      <c r="OJJ162" s="1354"/>
      <c r="OJK162" s="1354"/>
      <c r="OJL162" s="1354"/>
      <c r="OJM162" s="1354"/>
      <c r="OJN162" s="1354"/>
      <c r="OJO162" s="1354"/>
      <c r="OJP162" s="1354"/>
      <c r="OJQ162" s="1354"/>
      <c r="OJR162" s="1354"/>
      <c r="OJS162" s="1354"/>
      <c r="OJT162" s="1354"/>
      <c r="OJU162" s="1354"/>
      <c r="OJV162" s="1354"/>
      <c r="OJW162" s="1354"/>
      <c r="OJX162" s="1354"/>
      <c r="OJY162" s="1354"/>
      <c r="OJZ162" s="1354"/>
      <c r="OKA162" s="1354"/>
      <c r="OKB162" s="1354"/>
      <c r="OKC162" s="1354"/>
      <c r="OKD162" s="1354"/>
      <c r="OKE162" s="1354"/>
      <c r="OKF162" s="1354"/>
      <c r="OKG162" s="1354"/>
      <c r="OKH162" s="1354"/>
      <c r="OKI162" s="1354"/>
      <c r="OKJ162" s="1354"/>
      <c r="OKK162" s="1354"/>
      <c r="OKL162" s="1354"/>
      <c r="OKM162" s="1354"/>
      <c r="OKN162" s="1354"/>
      <c r="OKO162" s="1354"/>
      <c r="OKP162" s="1354"/>
      <c r="OKQ162" s="1354"/>
      <c r="OKR162" s="1354"/>
      <c r="OKS162" s="1354"/>
      <c r="OKT162" s="1354"/>
      <c r="OKU162" s="1354"/>
      <c r="OKV162" s="1354"/>
      <c r="OKW162" s="1354"/>
      <c r="OKX162" s="1354"/>
      <c r="OKY162" s="1354"/>
      <c r="OKZ162" s="1354"/>
      <c r="OLA162" s="1354"/>
      <c r="OLB162" s="1354"/>
      <c r="OLC162" s="1354"/>
      <c r="OLD162" s="1354"/>
      <c r="OLE162" s="1354"/>
      <c r="OLF162" s="1354"/>
      <c r="OLG162" s="1354"/>
      <c r="OLH162" s="1354"/>
      <c r="OLI162" s="1354"/>
      <c r="OLJ162" s="1354"/>
      <c r="OLK162" s="1354"/>
      <c r="OLL162" s="1354"/>
      <c r="OLM162" s="1354"/>
      <c r="OLN162" s="1354"/>
      <c r="OLO162" s="1354"/>
      <c r="OLP162" s="1354"/>
      <c r="OLQ162" s="1354"/>
      <c r="OLR162" s="1354"/>
      <c r="OLS162" s="1354"/>
      <c r="OLT162" s="1354"/>
      <c r="OLU162" s="1354"/>
      <c r="OLV162" s="1354"/>
      <c r="OLW162" s="1354"/>
      <c r="OLX162" s="1354"/>
      <c r="OLY162" s="1354"/>
      <c r="OLZ162" s="1354"/>
      <c r="OMA162" s="1354"/>
      <c r="OMB162" s="1354"/>
      <c r="OMC162" s="1354"/>
      <c r="OMD162" s="1354"/>
      <c r="OME162" s="1354"/>
      <c r="OMF162" s="1354"/>
      <c r="OMG162" s="1354"/>
      <c r="OMH162" s="1354"/>
      <c r="OMI162" s="1354"/>
      <c r="OMJ162" s="1354"/>
      <c r="OMK162" s="1354"/>
      <c r="OML162" s="1354"/>
      <c r="OMM162" s="1354"/>
      <c r="OMN162" s="1354"/>
      <c r="OMO162" s="1354"/>
      <c r="OMP162" s="1354"/>
      <c r="OMQ162" s="1354"/>
      <c r="OMR162" s="1354"/>
      <c r="OMS162" s="1354"/>
      <c r="OMT162" s="1354"/>
      <c r="OMU162" s="1354"/>
      <c r="OMV162" s="1354"/>
      <c r="OMW162" s="1354"/>
      <c r="OMX162" s="1354"/>
      <c r="OMY162" s="1354"/>
      <c r="OMZ162" s="1354"/>
      <c r="ONA162" s="1354"/>
      <c r="ONB162" s="1354"/>
      <c r="ONC162" s="1354"/>
      <c r="OND162" s="1354"/>
      <c r="ONE162" s="1354"/>
      <c r="ONF162" s="1354"/>
      <c r="ONG162" s="1354"/>
      <c r="ONH162" s="1354"/>
      <c r="ONI162" s="1354"/>
      <c r="ONJ162" s="1354"/>
      <c r="ONK162" s="1354"/>
      <c r="ONL162" s="1354"/>
      <c r="ONM162" s="1354"/>
      <c r="ONN162" s="1354"/>
      <c r="ONO162" s="1354"/>
      <c r="ONP162" s="1354"/>
      <c r="ONQ162" s="1354"/>
      <c r="ONR162" s="1354"/>
      <c r="ONS162" s="1354"/>
      <c r="ONT162" s="1354"/>
      <c r="ONU162" s="1354"/>
      <c r="ONV162" s="1354"/>
      <c r="ONW162" s="1354"/>
      <c r="ONX162" s="1354"/>
      <c r="ONY162" s="1354"/>
      <c r="ONZ162" s="1354"/>
      <c r="OOA162" s="1354"/>
      <c r="OOB162" s="1354"/>
      <c r="OOC162" s="1354"/>
      <c r="OOD162" s="1354"/>
      <c r="OOE162" s="1354"/>
      <c r="OOF162" s="1354"/>
      <c r="OOG162" s="1354"/>
      <c r="OOH162" s="1354"/>
      <c r="OOI162" s="1354"/>
      <c r="OOJ162" s="1354"/>
      <c r="OOK162" s="1354"/>
      <c r="OOL162" s="1354"/>
      <c r="OOM162" s="1354"/>
      <c r="OON162" s="1354"/>
      <c r="OOO162" s="1354"/>
      <c r="OOP162" s="1354"/>
      <c r="OOQ162" s="1354"/>
      <c r="OOR162" s="1354"/>
      <c r="OOS162" s="1354"/>
      <c r="OOT162" s="1354"/>
      <c r="OOU162" s="1354"/>
      <c r="OOV162" s="1354"/>
      <c r="OOW162" s="1354"/>
      <c r="OOX162" s="1354"/>
      <c r="OOY162" s="1354"/>
      <c r="OOZ162" s="1354"/>
      <c r="OPA162" s="1354"/>
      <c r="OPB162" s="1354"/>
      <c r="OPC162" s="1354"/>
      <c r="OPD162" s="1354"/>
      <c r="OPE162" s="1354"/>
      <c r="OPF162" s="1354"/>
      <c r="OPG162" s="1354"/>
      <c r="OPH162" s="1354"/>
      <c r="OPI162" s="1354"/>
      <c r="OPJ162" s="1354"/>
      <c r="OPK162" s="1354"/>
      <c r="OPL162" s="1354"/>
      <c r="OPM162" s="1354"/>
      <c r="OPN162" s="1354"/>
      <c r="OPO162" s="1354"/>
      <c r="OPP162" s="1354"/>
      <c r="OPQ162" s="1354"/>
      <c r="OPR162" s="1354"/>
      <c r="OPS162" s="1354"/>
      <c r="OPT162" s="1354"/>
      <c r="OPU162" s="1354"/>
      <c r="OPV162" s="1354"/>
      <c r="OPW162" s="1354"/>
      <c r="OPX162" s="1354"/>
      <c r="OPY162" s="1354"/>
      <c r="OPZ162" s="1354"/>
      <c r="OQA162" s="1354"/>
      <c r="OQB162" s="1354"/>
      <c r="OQC162" s="1354"/>
      <c r="OQD162" s="1354"/>
      <c r="OQE162" s="1354"/>
      <c r="OQF162" s="1354"/>
      <c r="OQG162" s="1354"/>
      <c r="OQH162" s="1354"/>
      <c r="OQI162" s="1354"/>
      <c r="OQJ162" s="1354"/>
      <c r="OQK162" s="1354"/>
      <c r="OQL162" s="1354"/>
      <c r="OQM162" s="1354"/>
      <c r="OQN162" s="1354"/>
      <c r="OQO162" s="1354"/>
      <c r="OQP162" s="1354"/>
      <c r="OQQ162" s="1354"/>
      <c r="OQR162" s="1354"/>
      <c r="OQS162" s="1354"/>
      <c r="OQT162" s="1354"/>
      <c r="OQU162" s="1354"/>
      <c r="OQV162" s="1354"/>
      <c r="OQW162" s="1354"/>
      <c r="OQX162" s="1354"/>
      <c r="OQY162" s="1354"/>
      <c r="OQZ162" s="1354"/>
      <c r="ORA162" s="1354"/>
      <c r="ORB162" s="1354"/>
      <c r="ORC162" s="1354"/>
      <c r="ORD162" s="1354"/>
      <c r="ORE162" s="1354"/>
      <c r="ORF162" s="1354"/>
      <c r="ORG162" s="1354"/>
      <c r="ORH162" s="1354"/>
      <c r="ORI162" s="1354"/>
      <c r="ORJ162" s="1354"/>
      <c r="ORK162" s="1354"/>
      <c r="ORL162" s="1354"/>
      <c r="ORM162" s="1354"/>
      <c r="ORN162" s="1354"/>
      <c r="ORO162" s="1354"/>
      <c r="ORP162" s="1354"/>
      <c r="ORQ162" s="1354"/>
      <c r="ORR162" s="1354"/>
      <c r="ORS162" s="1354"/>
      <c r="ORT162" s="1354"/>
      <c r="ORU162" s="1354"/>
      <c r="ORV162" s="1354"/>
      <c r="ORW162" s="1354"/>
      <c r="ORX162" s="1354"/>
      <c r="ORY162" s="1354"/>
      <c r="ORZ162" s="1354"/>
      <c r="OSA162" s="1354"/>
      <c r="OSB162" s="1354"/>
      <c r="OSC162" s="1354"/>
      <c r="OSD162" s="1354"/>
      <c r="OSE162" s="1354"/>
      <c r="OSF162" s="1354"/>
      <c r="OSG162" s="1354"/>
      <c r="OSH162" s="1354"/>
      <c r="OSI162" s="1354"/>
      <c r="OSJ162" s="1354"/>
      <c r="OSK162" s="1354"/>
      <c r="OSL162" s="1354"/>
      <c r="OSM162" s="1354"/>
      <c r="OSN162" s="1354"/>
      <c r="OSO162" s="1354"/>
      <c r="OSP162" s="1354"/>
      <c r="OSQ162" s="1354"/>
      <c r="OSR162" s="1354"/>
      <c r="OSS162" s="1354"/>
      <c r="OST162" s="1354"/>
      <c r="OSU162" s="1354"/>
      <c r="OSV162" s="1354"/>
      <c r="OSW162" s="1354"/>
      <c r="OSX162" s="1354"/>
      <c r="OSY162" s="1354"/>
      <c r="OSZ162" s="1354"/>
      <c r="OTA162" s="1354"/>
      <c r="OTB162" s="1354"/>
      <c r="OTC162" s="1354"/>
      <c r="OTD162" s="1354"/>
      <c r="OTE162" s="1354"/>
      <c r="OTF162" s="1354"/>
      <c r="OTG162" s="1354"/>
      <c r="OTH162" s="1354"/>
      <c r="OTI162" s="1354"/>
      <c r="OTJ162" s="1354"/>
      <c r="OTK162" s="1354"/>
      <c r="OTL162" s="1354"/>
      <c r="OTM162" s="1354"/>
      <c r="OTN162" s="1354"/>
      <c r="OTO162" s="1354"/>
      <c r="OTP162" s="1354"/>
      <c r="OTQ162" s="1354"/>
      <c r="OTR162" s="1354"/>
      <c r="OTS162" s="1354"/>
      <c r="OTT162" s="1354"/>
      <c r="OTU162" s="1354"/>
      <c r="OTV162" s="1354"/>
      <c r="OTW162" s="1354"/>
      <c r="OTX162" s="1354"/>
      <c r="OTY162" s="1354"/>
      <c r="OTZ162" s="1354"/>
      <c r="OUA162" s="1354"/>
      <c r="OUB162" s="1354"/>
      <c r="OUC162" s="1354"/>
      <c r="OUD162" s="1354"/>
      <c r="OUE162" s="1354"/>
      <c r="OUF162" s="1354"/>
      <c r="OUG162" s="1354"/>
      <c r="OUH162" s="1354"/>
      <c r="OUI162" s="1354"/>
      <c r="OUJ162" s="1354"/>
      <c r="OUK162" s="1354"/>
      <c r="OUL162" s="1354"/>
      <c r="OUM162" s="1354"/>
      <c r="OUN162" s="1354"/>
      <c r="OUO162" s="1354"/>
      <c r="OUP162" s="1354"/>
      <c r="OUQ162" s="1354"/>
      <c r="OUR162" s="1354"/>
      <c r="OUS162" s="1354"/>
      <c r="OUT162" s="1354"/>
      <c r="OUU162" s="1354"/>
      <c r="OUV162" s="1354"/>
      <c r="OUW162" s="1354"/>
      <c r="OUX162" s="1354"/>
      <c r="OUY162" s="1354"/>
      <c r="OUZ162" s="1354"/>
      <c r="OVA162" s="1354"/>
      <c r="OVB162" s="1354"/>
      <c r="OVC162" s="1354"/>
      <c r="OVD162" s="1354"/>
      <c r="OVE162" s="1354"/>
      <c r="OVF162" s="1354"/>
      <c r="OVG162" s="1354"/>
      <c r="OVH162" s="1354"/>
      <c r="OVI162" s="1354"/>
      <c r="OVJ162" s="1354"/>
      <c r="OVK162" s="1354"/>
      <c r="OVL162" s="1354"/>
      <c r="OVM162" s="1354"/>
      <c r="OVN162" s="1354"/>
      <c r="OVO162" s="1354"/>
      <c r="OVP162" s="1354"/>
      <c r="OVQ162" s="1354"/>
      <c r="OVR162" s="1354"/>
      <c r="OVS162" s="1354"/>
      <c r="OVT162" s="1354"/>
      <c r="OVU162" s="1354"/>
      <c r="OVV162" s="1354"/>
      <c r="OVW162" s="1354"/>
      <c r="OVX162" s="1354"/>
      <c r="OVY162" s="1354"/>
      <c r="OVZ162" s="1354"/>
      <c r="OWA162" s="1354"/>
      <c r="OWB162" s="1354"/>
      <c r="OWC162" s="1354"/>
      <c r="OWD162" s="1354"/>
      <c r="OWE162" s="1354"/>
      <c r="OWF162" s="1354"/>
      <c r="OWG162" s="1354"/>
      <c r="OWH162" s="1354"/>
      <c r="OWI162" s="1354"/>
      <c r="OWJ162" s="1354"/>
      <c r="OWK162" s="1354"/>
      <c r="OWL162" s="1354"/>
      <c r="OWM162" s="1354"/>
      <c r="OWN162" s="1354"/>
      <c r="OWO162" s="1354"/>
      <c r="OWP162" s="1354"/>
      <c r="OWQ162" s="1354"/>
      <c r="OWR162" s="1354"/>
      <c r="OWS162" s="1354"/>
      <c r="OWT162" s="1354"/>
      <c r="OWU162" s="1354"/>
      <c r="OWV162" s="1354"/>
      <c r="OWW162" s="1354"/>
      <c r="OWX162" s="1354"/>
      <c r="OWY162" s="1354"/>
      <c r="OWZ162" s="1354"/>
      <c r="OXA162" s="1354"/>
      <c r="OXB162" s="1354"/>
      <c r="OXC162" s="1354"/>
      <c r="OXD162" s="1354"/>
      <c r="OXE162" s="1354"/>
      <c r="OXF162" s="1354"/>
      <c r="OXG162" s="1354"/>
      <c r="OXH162" s="1354"/>
      <c r="OXI162" s="1354"/>
      <c r="OXJ162" s="1354"/>
      <c r="OXK162" s="1354"/>
      <c r="OXL162" s="1354"/>
      <c r="OXM162" s="1354"/>
      <c r="OXN162" s="1354"/>
      <c r="OXO162" s="1354"/>
      <c r="OXP162" s="1354"/>
      <c r="OXQ162" s="1354"/>
      <c r="OXR162" s="1354"/>
      <c r="OXS162" s="1354"/>
      <c r="OXT162" s="1354"/>
      <c r="OXU162" s="1354"/>
      <c r="OXV162" s="1354"/>
      <c r="OXW162" s="1354"/>
      <c r="OXX162" s="1354"/>
      <c r="OXY162" s="1354"/>
      <c r="OXZ162" s="1354"/>
      <c r="OYA162" s="1354"/>
      <c r="OYB162" s="1354"/>
      <c r="OYC162" s="1354"/>
      <c r="OYD162" s="1354"/>
      <c r="OYE162" s="1354"/>
      <c r="OYF162" s="1354"/>
      <c r="OYG162" s="1354"/>
      <c r="OYH162" s="1354"/>
      <c r="OYI162" s="1354"/>
      <c r="OYJ162" s="1354"/>
      <c r="OYK162" s="1354"/>
      <c r="OYL162" s="1354"/>
      <c r="OYM162" s="1354"/>
      <c r="OYN162" s="1354"/>
      <c r="OYO162" s="1354"/>
      <c r="OYP162" s="1354"/>
      <c r="OYQ162" s="1354"/>
      <c r="OYR162" s="1354"/>
      <c r="OYS162" s="1354"/>
      <c r="OYT162" s="1354"/>
      <c r="OYU162" s="1354"/>
      <c r="OYV162" s="1354"/>
      <c r="OYW162" s="1354"/>
      <c r="OYX162" s="1354"/>
      <c r="OYY162" s="1354"/>
      <c r="OYZ162" s="1354"/>
      <c r="OZA162" s="1354"/>
      <c r="OZB162" s="1354"/>
      <c r="OZC162" s="1354"/>
      <c r="OZD162" s="1354"/>
      <c r="OZE162" s="1354"/>
      <c r="OZF162" s="1354"/>
      <c r="OZG162" s="1354"/>
      <c r="OZH162" s="1354"/>
      <c r="OZI162" s="1354"/>
      <c r="OZJ162" s="1354"/>
      <c r="OZK162" s="1354"/>
      <c r="OZL162" s="1354"/>
      <c r="OZM162" s="1354"/>
      <c r="OZN162" s="1354"/>
      <c r="OZO162" s="1354"/>
      <c r="OZP162" s="1354"/>
      <c r="OZQ162" s="1354"/>
      <c r="OZR162" s="1354"/>
      <c r="OZS162" s="1354"/>
      <c r="OZT162" s="1354"/>
      <c r="OZU162" s="1354"/>
      <c r="OZV162" s="1354"/>
      <c r="OZW162" s="1354"/>
      <c r="OZX162" s="1354"/>
      <c r="OZY162" s="1354"/>
      <c r="OZZ162" s="1354"/>
      <c r="PAA162" s="1354"/>
      <c r="PAB162" s="1354"/>
      <c r="PAC162" s="1354"/>
      <c r="PAD162" s="1354"/>
      <c r="PAE162" s="1354"/>
      <c r="PAF162" s="1354"/>
      <c r="PAG162" s="1354"/>
      <c r="PAH162" s="1354"/>
      <c r="PAI162" s="1354"/>
      <c r="PAJ162" s="1354"/>
      <c r="PAK162" s="1354"/>
      <c r="PAL162" s="1354"/>
      <c r="PAM162" s="1354"/>
      <c r="PAN162" s="1354"/>
      <c r="PAO162" s="1354"/>
      <c r="PAP162" s="1354"/>
      <c r="PAQ162" s="1354"/>
      <c r="PAR162" s="1354"/>
      <c r="PAS162" s="1354"/>
      <c r="PAT162" s="1354"/>
      <c r="PAU162" s="1354"/>
      <c r="PAV162" s="1354"/>
      <c r="PAW162" s="1354"/>
      <c r="PAX162" s="1354"/>
      <c r="PAY162" s="1354"/>
      <c r="PAZ162" s="1354"/>
      <c r="PBA162" s="1354"/>
      <c r="PBB162" s="1354"/>
      <c r="PBC162" s="1354"/>
      <c r="PBD162" s="1354"/>
      <c r="PBE162" s="1354"/>
      <c r="PBF162" s="1354"/>
      <c r="PBG162" s="1354"/>
      <c r="PBH162" s="1354"/>
      <c r="PBI162" s="1354"/>
      <c r="PBJ162" s="1354"/>
      <c r="PBK162" s="1354"/>
      <c r="PBL162" s="1354"/>
      <c r="PBM162" s="1354"/>
      <c r="PBN162" s="1354"/>
      <c r="PBO162" s="1354"/>
      <c r="PBP162" s="1354"/>
      <c r="PBQ162" s="1354"/>
      <c r="PBR162" s="1354"/>
      <c r="PBS162" s="1354"/>
      <c r="PBT162" s="1354"/>
      <c r="PBU162" s="1354"/>
      <c r="PBV162" s="1354"/>
      <c r="PBW162" s="1354"/>
      <c r="PBX162" s="1354"/>
      <c r="PBY162" s="1354"/>
      <c r="PBZ162" s="1354"/>
      <c r="PCA162" s="1354"/>
      <c r="PCB162" s="1354"/>
      <c r="PCC162" s="1354"/>
      <c r="PCD162" s="1354"/>
      <c r="PCE162" s="1354"/>
      <c r="PCF162" s="1354"/>
      <c r="PCG162" s="1354"/>
      <c r="PCH162" s="1354"/>
      <c r="PCI162" s="1354"/>
      <c r="PCJ162" s="1354"/>
      <c r="PCK162" s="1354"/>
      <c r="PCL162" s="1354"/>
      <c r="PCM162" s="1354"/>
      <c r="PCN162" s="1354"/>
      <c r="PCO162" s="1354"/>
      <c r="PCP162" s="1354"/>
      <c r="PCQ162" s="1354"/>
      <c r="PCR162" s="1354"/>
      <c r="PCS162" s="1354"/>
      <c r="PCT162" s="1354"/>
      <c r="PCU162" s="1354"/>
      <c r="PCV162" s="1354"/>
      <c r="PCW162" s="1354"/>
      <c r="PCX162" s="1354"/>
      <c r="PCY162" s="1354"/>
      <c r="PCZ162" s="1354"/>
      <c r="PDA162" s="1354"/>
      <c r="PDB162" s="1354"/>
      <c r="PDC162" s="1354"/>
      <c r="PDD162" s="1354"/>
      <c r="PDE162" s="1354"/>
      <c r="PDF162" s="1354"/>
      <c r="PDG162" s="1354"/>
      <c r="PDH162" s="1354"/>
      <c r="PDI162" s="1354"/>
      <c r="PDJ162" s="1354"/>
      <c r="PDK162" s="1354"/>
      <c r="PDL162" s="1354"/>
      <c r="PDM162" s="1354"/>
      <c r="PDN162" s="1354"/>
      <c r="PDO162" s="1354"/>
      <c r="PDP162" s="1354"/>
      <c r="PDQ162" s="1354"/>
      <c r="PDR162" s="1354"/>
      <c r="PDS162" s="1354"/>
      <c r="PDT162" s="1354"/>
      <c r="PDU162" s="1354"/>
      <c r="PDV162" s="1354"/>
      <c r="PDW162" s="1354"/>
      <c r="PDX162" s="1354"/>
      <c r="PDY162" s="1354"/>
      <c r="PDZ162" s="1354"/>
      <c r="PEA162" s="1354"/>
      <c r="PEB162" s="1354"/>
      <c r="PEC162" s="1354"/>
      <c r="PED162" s="1354"/>
      <c r="PEE162" s="1354"/>
      <c r="PEF162" s="1354"/>
      <c r="PEG162" s="1354"/>
      <c r="PEH162" s="1354"/>
      <c r="PEI162" s="1354"/>
      <c r="PEJ162" s="1354"/>
      <c r="PEK162" s="1354"/>
      <c r="PEL162" s="1354"/>
      <c r="PEM162" s="1354"/>
      <c r="PEN162" s="1354"/>
      <c r="PEO162" s="1354"/>
      <c r="PEP162" s="1354"/>
      <c r="PEQ162" s="1354"/>
      <c r="PER162" s="1354"/>
      <c r="PES162" s="1354"/>
      <c r="PET162" s="1354"/>
      <c r="PEU162" s="1354"/>
      <c r="PEV162" s="1354"/>
      <c r="PEW162" s="1354"/>
      <c r="PEX162" s="1354"/>
      <c r="PEY162" s="1354"/>
      <c r="PEZ162" s="1354"/>
      <c r="PFA162" s="1354"/>
      <c r="PFB162" s="1354"/>
      <c r="PFC162" s="1354"/>
      <c r="PFD162" s="1354"/>
      <c r="PFE162" s="1354"/>
      <c r="PFF162" s="1354"/>
      <c r="PFG162" s="1354"/>
      <c r="PFH162" s="1354"/>
      <c r="PFI162" s="1354"/>
      <c r="PFJ162" s="1354"/>
      <c r="PFK162" s="1354"/>
      <c r="PFL162" s="1354"/>
      <c r="PFM162" s="1354"/>
      <c r="PFN162" s="1354"/>
      <c r="PFO162" s="1354"/>
      <c r="PFP162" s="1354"/>
      <c r="PFQ162" s="1354"/>
      <c r="PFR162" s="1354"/>
      <c r="PFS162" s="1354"/>
      <c r="PFT162" s="1354"/>
      <c r="PFU162" s="1354"/>
      <c r="PFV162" s="1354"/>
      <c r="PFW162" s="1354"/>
      <c r="PFX162" s="1354"/>
      <c r="PFY162" s="1354"/>
      <c r="PFZ162" s="1354"/>
      <c r="PGA162" s="1354"/>
      <c r="PGB162" s="1354"/>
      <c r="PGC162" s="1354"/>
      <c r="PGD162" s="1354"/>
      <c r="PGE162" s="1354"/>
      <c r="PGF162" s="1354"/>
      <c r="PGG162" s="1354"/>
      <c r="PGH162" s="1354"/>
      <c r="PGI162" s="1354"/>
      <c r="PGJ162" s="1354"/>
      <c r="PGK162" s="1354"/>
      <c r="PGL162" s="1354"/>
      <c r="PGM162" s="1354"/>
      <c r="PGN162" s="1354"/>
      <c r="PGO162" s="1354"/>
      <c r="PGP162" s="1354"/>
      <c r="PGQ162" s="1354"/>
      <c r="PGR162" s="1354"/>
      <c r="PGS162" s="1354"/>
      <c r="PGT162" s="1354"/>
      <c r="PGU162" s="1354"/>
      <c r="PGV162" s="1354"/>
      <c r="PGW162" s="1354"/>
      <c r="PGX162" s="1354"/>
      <c r="PGY162" s="1354"/>
      <c r="PGZ162" s="1354"/>
      <c r="PHA162" s="1354"/>
      <c r="PHB162" s="1354"/>
      <c r="PHC162" s="1354"/>
      <c r="PHD162" s="1354"/>
      <c r="PHE162" s="1354"/>
      <c r="PHF162" s="1354"/>
      <c r="PHG162" s="1354"/>
      <c r="PHH162" s="1354"/>
      <c r="PHI162" s="1354"/>
      <c r="PHJ162" s="1354"/>
      <c r="PHK162" s="1354"/>
      <c r="PHL162" s="1354"/>
      <c r="PHM162" s="1354"/>
      <c r="PHN162" s="1354"/>
      <c r="PHO162" s="1354"/>
      <c r="PHP162" s="1354"/>
      <c r="PHQ162" s="1354"/>
      <c r="PHR162" s="1354"/>
      <c r="PHS162" s="1354"/>
      <c r="PHT162" s="1354"/>
      <c r="PHU162" s="1354"/>
      <c r="PHV162" s="1354"/>
      <c r="PHW162" s="1354"/>
      <c r="PHX162" s="1354"/>
      <c r="PHY162" s="1354"/>
      <c r="PHZ162" s="1354"/>
      <c r="PIA162" s="1354"/>
      <c r="PIB162" s="1354"/>
      <c r="PIC162" s="1354"/>
      <c r="PID162" s="1354"/>
      <c r="PIE162" s="1354"/>
      <c r="PIF162" s="1354"/>
      <c r="PIG162" s="1354"/>
      <c r="PIH162" s="1354"/>
      <c r="PII162" s="1354"/>
      <c r="PIJ162" s="1354"/>
      <c r="PIK162" s="1354"/>
      <c r="PIL162" s="1354"/>
      <c r="PIM162" s="1354"/>
      <c r="PIN162" s="1354"/>
      <c r="PIO162" s="1354"/>
      <c r="PIP162" s="1354"/>
      <c r="PIQ162" s="1354"/>
      <c r="PIR162" s="1354"/>
      <c r="PIS162" s="1354"/>
      <c r="PIT162" s="1354"/>
      <c r="PIU162" s="1354"/>
      <c r="PIV162" s="1354"/>
      <c r="PIW162" s="1354"/>
      <c r="PIX162" s="1354"/>
      <c r="PIY162" s="1354"/>
      <c r="PIZ162" s="1354"/>
      <c r="PJA162" s="1354"/>
      <c r="PJB162" s="1354"/>
      <c r="PJC162" s="1354"/>
      <c r="PJD162" s="1354"/>
      <c r="PJE162" s="1354"/>
      <c r="PJF162" s="1354"/>
      <c r="PJG162" s="1354"/>
      <c r="PJH162" s="1354"/>
      <c r="PJI162" s="1354"/>
      <c r="PJJ162" s="1354"/>
      <c r="PJK162" s="1354"/>
      <c r="PJL162" s="1354"/>
      <c r="PJM162" s="1354"/>
      <c r="PJN162" s="1354"/>
      <c r="PJO162" s="1354"/>
      <c r="PJP162" s="1354"/>
      <c r="PJQ162" s="1354"/>
      <c r="PJR162" s="1354"/>
      <c r="PJS162" s="1354"/>
      <c r="PJT162" s="1354"/>
      <c r="PJU162" s="1354"/>
      <c r="PJV162" s="1354"/>
      <c r="PJW162" s="1354"/>
      <c r="PJX162" s="1354"/>
      <c r="PJY162" s="1354"/>
      <c r="PJZ162" s="1354"/>
      <c r="PKA162" s="1354"/>
      <c r="PKB162" s="1354"/>
      <c r="PKC162" s="1354"/>
      <c r="PKD162" s="1354"/>
      <c r="PKE162" s="1354"/>
      <c r="PKF162" s="1354"/>
      <c r="PKG162" s="1354"/>
      <c r="PKH162" s="1354"/>
      <c r="PKI162" s="1354"/>
      <c r="PKJ162" s="1354"/>
      <c r="PKK162" s="1354"/>
      <c r="PKL162" s="1354"/>
      <c r="PKM162" s="1354"/>
      <c r="PKN162" s="1354"/>
      <c r="PKO162" s="1354"/>
      <c r="PKP162" s="1354"/>
      <c r="PKQ162" s="1354"/>
      <c r="PKR162" s="1354"/>
      <c r="PKS162" s="1354"/>
      <c r="PKT162" s="1354"/>
      <c r="PKU162" s="1354"/>
      <c r="PKV162" s="1354"/>
      <c r="PKW162" s="1354"/>
      <c r="PKX162" s="1354"/>
      <c r="PKY162" s="1354"/>
      <c r="PKZ162" s="1354"/>
      <c r="PLA162" s="1354"/>
      <c r="PLB162" s="1354"/>
      <c r="PLC162" s="1354"/>
      <c r="PLD162" s="1354"/>
      <c r="PLE162" s="1354"/>
      <c r="PLF162" s="1354"/>
      <c r="PLG162" s="1354"/>
      <c r="PLH162" s="1354"/>
      <c r="PLI162" s="1354"/>
      <c r="PLJ162" s="1354"/>
      <c r="PLK162" s="1354"/>
      <c r="PLL162" s="1354"/>
      <c r="PLM162" s="1354"/>
      <c r="PLN162" s="1354"/>
      <c r="PLO162" s="1354"/>
      <c r="PLP162" s="1354"/>
      <c r="PLQ162" s="1354"/>
      <c r="PLR162" s="1354"/>
      <c r="PLS162" s="1354"/>
      <c r="PLT162" s="1354"/>
      <c r="PLU162" s="1354"/>
      <c r="PLV162" s="1354"/>
      <c r="PLW162" s="1354"/>
      <c r="PLX162" s="1354"/>
      <c r="PLY162" s="1354"/>
      <c r="PLZ162" s="1354"/>
      <c r="PMA162" s="1354"/>
      <c r="PMB162" s="1354"/>
      <c r="PMC162" s="1354"/>
      <c r="PMD162" s="1354"/>
      <c r="PME162" s="1354"/>
      <c r="PMF162" s="1354"/>
      <c r="PMG162" s="1354"/>
      <c r="PMH162" s="1354"/>
      <c r="PMI162" s="1354"/>
      <c r="PMJ162" s="1354"/>
      <c r="PMK162" s="1354"/>
      <c r="PML162" s="1354"/>
      <c r="PMM162" s="1354"/>
      <c r="PMN162" s="1354"/>
      <c r="PMO162" s="1354"/>
      <c r="PMP162" s="1354"/>
      <c r="PMQ162" s="1354"/>
      <c r="PMR162" s="1354"/>
      <c r="PMS162" s="1354"/>
      <c r="PMT162" s="1354"/>
      <c r="PMU162" s="1354"/>
      <c r="PMV162" s="1354"/>
      <c r="PMW162" s="1354"/>
      <c r="PMX162" s="1354"/>
      <c r="PMY162" s="1354"/>
      <c r="PMZ162" s="1354"/>
      <c r="PNA162" s="1354"/>
      <c r="PNB162" s="1354"/>
      <c r="PNC162" s="1354"/>
      <c r="PND162" s="1354"/>
      <c r="PNE162" s="1354"/>
      <c r="PNF162" s="1354"/>
      <c r="PNG162" s="1354"/>
      <c r="PNH162" s="1354"/>
      <c r="PNI162" s="1354"/>
      <c r="PNJ162" s="1354"/>
      <c r="PNK162" s="1354"/>
      <c r="PNL162" s="1354"/>
      <c r="PNM162" s="1354"/>
      <c r="PNN162" s="1354"/>
      <c r="PNO162" s="1354"/>
      <c r="PNP162" s="1354"/>
      <c r="PNQ162" s="1354"/>
      <c r="PNR162" s="1354"/>
      <c r="PNS162" s="1354"/>
      <c r="PNT162" s="1354"/>
      <c r="PNU162" s="1354"/>
      <c r="PNV162" s="1354"/>
      <c r="PNW162" s="1354"/>
      <c r="PNX162" s="1354"/>
      <c r="PNY162" s="1354"/>
      <c r="PNZ162" s="1354"/>
      <c r="POA162" s="1354"/>
      <c r="POB162" s="1354"/>
      <c r="POC162" s="1354"/>
      <c r="POD162" s="1354"/>
      <c r="POE162" s="1354"/>
      <c r="POF162" s="1354"/>
      <c r="POG162" s="1354"/>
      <c r="POH162" s="1354"/>
      <c r="POI162" s="1354"/>
      <c r="POJ162" s="1354"/>
      <c r="POK162" s="1354"/>
      <c r="POL162" s="1354"/>
      <c r="POM162" s="1354"/>
      <c r="PON162" s="1354"/>
      <c r="POO162" s="1354"/>
      <c r="POP162" s="1354"/>
      <c r="POQ162" s="1354"/>
      <c r="POR162" s="1354"/>
      <c r="POS162" s="1354"/>
      <c r="POT162" s="1354"/>
      <c r="POU162" s="1354"/>
      <c r="POV162" s="1354"/>
      <c r="POW162" s="1354"/>
      <c r="POX162" s="1354"/>
      <c r="POY162" s="1354"/>
      <c r="POZ162" s="1354"/>
      <c r="PPA162" s="1354"/>
      <c r="PPB162" s="1354"/>
      <c r="PPC162" s="1354"/>
      <c r="PPD162" s="1354"/>
      <c r="PPE162" s="1354"/>
      <c r="PPF162" s="1354"/>
      <c r="PPG162" s="1354"/>
      <c r="PPH162" s="1354"/>
      <c r="PPI162" s="1354"/>
      <c r="PPJ162" s="1354"/>
      <c r="PPK162" s="1354"/>
      <c r="PPL162" s="1354"/>
      <c r="PPM162" s="1354"/>
      <c r="PPN162" s="1354"/>
      <c r="PPO162" s="1354"/>
      <c r="PPP162" s="1354"/>
      <c r="PPQ162" s="1354"/>
      <c r="PPR162" s="1354"/>
      <c r="PPS162" s="1354"/>
      <c r="PPT162" s="1354"/>
      <c r="PPU162" s="1354"/>
      <c r="PPV162" s="1354"/>
      <c r="PPW162" s="1354"/>
      <c r="PPX162" s="1354"/>
      <c r="PPY162" s="1354"/>
      <c r="PPZ162" s="1354"/>
      <c r="PQA162" s="1354"/>
      <c r="PQB162" s="1354"/>
      <c r="PQC162" s="1354"/>
      <c r="PQD162" s="1354"/>
      <c r="PQE162" s="1354"/>
      <c r="PQF162" s="1354"/>
      <c r="PQG162" s="1354"/>
      <c r="PQH162" s="1354"/>
      <c r="PQI162" s="1354"/>
      <c r="PQJ162" s="1354"/>
      <c r="PQK162" s="1354"/>
      <c r="PQL162" s="1354"/>
      <c r="PQM162" s="1354"/>
      <c r="PQN162" s="1354"/>
      <c r="PQO162" s="1354"/>
      <c r="PQP162" s="1354"/>
      <c r="PQQ162" s="1354"/>
      <c r="PQR162" s="1354"/>
      <c r="PQS162" s="1354"/>
      <c r="PQT162" s="1354"/>
      <c r="PQU162" s="1354"/>
      <c r="PQV162" s="1354"/>
      <c r="PQW162" s="1354"/>
      <c r="PQX162" s="1354"/>
      <c r="PQY162" s="1354"/>
      <c r="PQZ162" s="1354"/>
      <c r="PRA162" s="1354"/>
      <c r="PRB162" s="1354"/>
      <c r="PRC162" s="1354"/>
      <c r="PRD162" s="1354"/>
      <c r="PRE162" s="1354"/>
      <c r="PRF162" s="1354"/>
      <c r="PRG162" s="1354"/>
      <c r="PRH162" s="1354"/>
      <c r="PRI162" s="1354"/>
      <c r="PRJ162" s="1354"/>
      <c r="PRK162" s="1354"/>
      <c r="PRL162" s="1354"/>
      <c r="PRM162" s="1354"/>
      <c r="PRN162" s="1354"/>
      <c r="PRO162" s="1354"/>
      <c r="PRP162" s="1354"/>
      <c r="PRQ162" s="1354"/>
      <c r="PRR162" s="1354"/>
      <c r="PRS162" s="1354"/>
      <c r="PRT162" s="1354"/>
      <c r="PRU162" s="1354"/>
      <c r="PRV162" s="1354"/>
      <c r="PRW162" s="1354"/>
      <c r="PRX162" s="1354"/>
      <c r="PRY162" s="1354"/>
      <c r="PRZ162" s="1354"/>
      <c r="PSA162" s="1354"/>
      <c r="PSB162" s="1354"/>
      <c r="PSC162" s="1354"/>
      <c r="PSD162" s="1354"/>
      <c r="PSE162" s="1354"/>
      <c r="PSF162" s="1354"/>
      <c r="PSG162" s="1354"/>
      <c r="PSH162" s="1354"/>
      <c r="PSI162" s="1354"/>
      <c r="PSJ162" s="1354"/>
      <c r="PSK162" s="1354"/>
      <c r="PSL162" s="1354"/>
      <c r="PSM162" s="1354"/>
      <c r="PSN162" s="1354"/>
      <c r="PSO162" s="1354"/>
      <c r="PSP162" s="1354"/>
      <c r="PSQ162" s="1354"/>
      <c r="PSR162" s="1354"/>
      <c r="PSS162" s="1354"/>
      <c r="PST162" s="1354"/>
      <c r="PSU162" s="1354"/>
      <c r="PSV162" s="1354"/>
      <c r="PSW162" s="1354"/>
      <c r="PSX162" s="1354"/>
      <c r="PSY162" s="1354"/>
      <c r="PSZ162" s="1354"/>
      <c r="PTA162" s="1354"/>
      <c r="PTB162" s="1354"/>
      <c r="PTC162" s="1354"/>
      <c r="PTD162" s="1354"/>
      <c r="PTE162" s="1354"/>
      <c r="PTF162" s="1354"/>
      <c r="PTG162" s="1354"/>
      <c r="PTH162" s="1354"/>
      <c r="PTI162" s="1354"/>
      <c r="PTJ162" s="1354"/>
      <c r="PTK162" s="1354"/>
      <c r="PTL162" s="1354"/>
      <c r="PTM162" s="1354"/>
      <c r="PTN162" s="1354"/>
      <c r="PTO162" s="1354"/>
      <c r="PTP162" s="1354"/>
      <c r="PTQ162" s="1354"/>
      <c r="PTR162" s="1354"/>
      <c r="PTS162" s="1354"/>
      <c r="PTT162" s="1354"/>
      <c r="PTU162" s="1354"/>
      <c r="PTV162" s="1354"/>
      <c r="PTW162" s="1354"/>
      <c r="PTX162" s="1354"/>
      <c r="PTY162" s="1354"/>
      <c r="PTZ162" s="1354"/>
      <c r="PUA162" s="1354"/>
      <c r="PUB162" s="1354"/>
      <c r="PUC162" s="1354"/>
      <c r="PUD162" s="1354"/>
      <c r="PUE162" s="1354"/>
      <c r="PUF162" s="1354"/>
      <c r="PUG162" s="1354"/>
      <c r="PUH162" s="1354"/>
      <c r="PUI162" s="1354"/>
      <c r="PUJ162" s="1354"/>
      <c r="PUK162" s="1354"/>
      <c r="PUL162" s="1354"/>
      <c r="PUM162" s="1354"/>
      <c r="PUN162" s="1354"/>
      <c r="PUO162" s="1354"/>
      <c r="PUP162" s="1354"/>
      <c r="PUQ162" s="1354"/>
      <c r="PUR162" s="1354"/>
      <c r="PUS162" s="1354"/>
      <c r="PUT162" s="1354"/>
      <c r="PUU162" s="1354"/>
      <c r="PUV162" s="1354"/>
      <c r="PUW162" s="1354"/>
      <c r="PUX162" s="1354"/>
      <c r="PUY162" s="1354"/>
      <c r="PUZ162" s="1354"/>
      <c r="PVA162" s="1354"/>
      <c r="PVB162" s="1354"/>
      <c r="PVC162" s="1354"/>
      <c r="PVD162" s="1354"/>
      <c r="PVE162" s="1354"/>
      <c r="PVF162" s="1354"/>
      <c r="PVG162" s="1354"/>
      <c r="PVH162" s="1354"/>
      <c r="PVI162" s="1354"/>
      <c r="PVJ162" s="1354"/>
      <c r="PVK162" s="1354"/>
      <c r="PVL162" s="1354"/>
      <c r="PVM162" s="1354"/>
      <c r="PVN162" s="1354"/>
      <c r="PVO162" s="1354"/>
      <c r="PVP162" s="1354"/>
      <c r="PVQ162" s="1354"/>
      <c r="PVR162" s="1354"/>
      <c r="PVS162" s="1354"/>
      <c r="PVT162" s="1354"/>
      <c r="PVU162" s="1354"/>
      <c r="PVV162" s="1354"/>
      <c r="PVW162" s="1354"/>
      <c r="PVX162" s="1354"/>
      <c r="PVY162" s="1354"/>
      <c r="PVZ162" s="1354"/>
      <c r="PWA162" s="1354"/>
      <c r="PWB162" s="1354"/>
      <c r="PWC162" s="1354"/>
      <c r="PWD162" s="1354"/>
      <c r="PWE162" s="1354"/>
      <c r="PWF162" s="1354"/>
      <c r="PWG162" s="1354"/>
      <c r="PWH162" s="1354"/>
      <c r="PWI162" s="1354"/>
      <c r="PWJ162" s="1354"/>
      <c r="PWK162" s="1354"/>
      <c r="PWL162" s="1354"/>
      <c r="PWM162" s="1354"/>
      <c r="PWN162" s="1354"/>
      <c r="PWO162" s="1354"/>
      <c r="PWP162" s="1354"/>
      <c r="PWQ162" s="1354"/>
      <c r="PWR162" s="1354"/>
      <c r="PWS162" s="1354"/>
      <c r="PWT162" s="1354"/>
      <c r="PWU162" s="1354"/>
      <c r="PWV162" s="1354"/>
      <c r="PWW162" s="1354"/>
      <c r="PWX162" s="1354"/>
      <c r="PWY162" s="1354"/>
      <c r="PWZ162" s="1354"/>
      <c r="PXA162" s="1354"/>
      <c r="PXB162" s="1354"/>
      <c r="PXC162" s="1354"/>
      <c r="PXD162" s="1354"/>
      <c r="PXE162" s="1354"/>
      <c r="PXF162" s="1354"/>
      <c r="PXG162" s="1354"/>
      <c r="PXH162" s="1354"/>
      <c r="PXI162" s="1354"/>
      <c r="PXJ162" s="1354"/>
      <c r="PXK162" s="1354"/>
      <c r="PXL162" s="1354"/>
      <c r="PXM162" s="1354"/>
      <c r="PXN162" s="1354"/>
      <c r="PXO162" s="1354"/>
      <c r="PXP162" s="1354"/>
      <c r="PXQ162" s="1354"/>
      <c r="PXR162" s="1354"/>
      <c r="PXS162" s="1354"/>
      <c r="PXT162" s="1354"/>
      <c r="PXU162" s="1354"/>
      <c r="PXV162" s="1354"/>
      <c r="PXW162" s="1354"/>
      <c r="PXX162" s="1354"/>
      <c r="PXY162" s="1354"/>
      <c r="PXZ162" s="1354"/>
      <c r="PYA162" s="1354"/>
      <c r="PYB162" s="1354"/>
      <c r="PYC162" s="1354"/>
      <c r="PYD162" s="1354"/>
      <c r="PYE162" s="1354"/>
      <c r="PYF162" s="1354"/>
      <c r="PYG162" s="1354"/>
      <c r="PYH162" s="1354"/>
      <c r="PYI162" s="1354"/>
      <c r="PYJ162" s="1354"/>
      <c r="PYK162" s="1354"/>
      <c r="PYL162" s="1354"/>
      <c r="PYM162" s="1354"/>
      <c r="PYN162" s="1354"/>
      <c r="PYO162" s="1354"/>
      <c r="PYP162" s="1354"/>
      <c r="PYQ162" s="1354"/>
      <c r="PYR162" s="1354"/>
      <c r="PYS162" s="1354"/>
      <c r="PYT162" s="1354"/>
      <c r="PYU162" s="1354"/>
      <c r="PYV162" s="1354"/>
      <c r="PYW162" s="1354"/>
      <c r="PYX162" s="1354"/>
      <c r="PYY162" s="1354"/>
      <c r="PYZ162" s="1354"/>
      <c r="PZA162" s="1354"/>
      <c r="PZB162" s="1354"/>
      <c r="PZC162" s="1354"/>
      <c r="PZD162" s="1354"/>
      <c r="PZE162" s="1354"/>
      <c r="PZF162" s="1354"/>
      <c r="PZG162" s="1354"/>
      <c r="PZH162" s="1354"/>
      <c r="PZI162" s="1354"/>
      <c r="PZJ162" s="1354"/>
      <c r="PZK162" s="1354"/>
      <c r="PZL162" s="1354"/>
      <c r="PZM162" s="1354"/>
      <c r="PZN162" s="1354"/>
      <c r="PZO162" s="1354"/>
      <c r="PZP162" s="1354"/>
      <c r="PZQ162" s="1354"/>
      <c r="PZR162" s="1354"/>
      <c r="PZS162" s="1354"/>
      <c r="PZT162" s="1354"/>
      <c r="PZU162" s="1354"/>
      <c r="PZV162" s="1354"/>
      <c r="PZW162" s="1354"/>
      <c r="PZX162" s="1354"/>
      <c r="PZY162" s="1354"/>
      <c r="PZZ162" s="1354"/>
      <c r="QAA162" s="1354"/>
      <c r="QAB162" s="1354"/>
      <c r="QAC162" s="1354"/>
      <c r="QAD162" s="1354"/>
      <c r="QAE162" s="1354"/>
      <c r="QAF162" s="1354"/>
      <c r="QAG162" s="1354"/>
      <c r="QAH162" s="1354"/>
      <c r="QAI162" s="1354"/>
      <c r="QAJ162" s="1354"/>
      <c r="QAK162" s="1354"/>
      <c r="QAL162" s="1354"/>
      <c r="QAM162" s="1354"/>
      <c r="QAN162" s="1354"/>
      <c r="QAO162" s="1354"/>
      <c r="QAP162" s="1354"/>
      <c r="QAQ162" s="1354"/>
      <c r="QAR162" s="1354"/>
      <c r="QAS162" s="1354"/>
      <c r="QAT162" s="1354"/>
      <c r="QAU162" s="1354"/>
      <c r="QAV162" s="1354"/>
      <c r="QAW162" s="1354"/>
      <c r="QAX162" s="1354"/>
      <c r="QAY162" s="1354"/>
      <c r="QAZ162" s="1354"/>
      <c r="QBA162" s="1354"/>
      <c r="QBB162" s="1354"/>
      <c r="QBC162" s="1354"/>
      <c r="QBD162" s="1354"/>
      <c r="QBE162" s="1354"/>
      <c r="QBF162" s="1354"/>
      <c r="QBG162" s="1354"/>
      <c r="QBH162" s="1354"/>
      <c r="QBI162" s="1354"/>
      <c r="QBJ162" s="1354"/>
      <c r="QBK162" s="1354"/>
      <c r="QBL162" s="1354"/>
      <c r="QBM162" s="1354"/>
      <c r="QBN162" s="1354"/>
      <c r="QBO162" s="1354"/>
      <c r="QBP162" s="1354"/>
      <c r="QBQ162" s="1354"/>
      <c r="QBR162" s="1354"/>
      <c r="QBS162" s="1354"/>
      <c r="QBT162" s="1354"/>
      <c r="QBU162" s="1354"/>
      <c r="QBV162" s="1354"/>
      <c r="QBW162" s="1354"/>
      <c r="QBX162" s="1354"/>
      <c r="QBY162" s="1354"/>
      <c r="QBZ162" s="1354"/>
      <c r="QCA162" s="1354"/>
      <c r="QCB162" s="1354"/>
      <c r="QCC162" s="1354"/>
      <c r="QCD162" s="1354"/>
      <c r="QCE162" s="1354"/>
      <c r="QCF162" s="1354"/>
      <c r="QCG162" s="1354"/>
      <c r="QCH162" s="1354"/>
      <c r="QCI162" s="1354"/>
      <c r="QCJ162" s="1354"/>
      <c r="QCK162" s="1354"/>
      <c r="QCL162" s="1354"/>
      <c r="QCM162" s="1354"/>
      <c r="QCN162" s="1354"/>
      <c r="QCO162" s="1354"/>
      <c r="QCP162" s="1354"/>
      <c r="QCQ162" s="1354"/>
      <c r="QCR162" s="1354"/>
      <c r="QCS162" s="1354"/>
      <c r="QCT162" s="1354"/>
      <c r="QCU162" s="1354"/>
      <c r="QCV162" s="1354"/>
      <c r="QCW162" s="1354"/>
      <c r="QCX162" s="1354"/>
      <c r="QCY162" s="1354"/>
      <c r="QCZ162" s="1354"/>
      <c r="QDA162" s="1354"/>
      <c r="QDB162" s="1354"/>
      <c r="QDC162" s="1354"/>
      <c r="QDD162" s="1354"/>
      <c r="QDE162" s="1354"/>
      <c r="QDF162" s="1354"/>
      <c r="QDG162" s="1354"/>
      <c r="QDH162" s="1354"/>
      <c r="QDI162" s="1354"/>
      <c r="QDJ162" s="1354"/>
      <c r="QDK162" s="1354"/>
      <c r="QDL162" s="1354"/>
      <c r="QDM162" s="1354"/>
      <c r="QDN162" s="1354"/>
      <c r="QDO162" s="1354"/>
      <c r="QDP162" s="1354"/>
      <c r="QDQ162" s="1354"/>
      <c r="QDR162" s="1354"/>
      <c r="QDS162" s="1354"/>
      <c r="QDT162" s="1354"/>
      <c r="QDU162" s="1354"/>
      <c r="QDV162" s="1354"/>
      <c r="QDW162" s="1354"/>
      <c r="QDX162" s="1354"/>
      <c r="QDY162" s="1354"/>
      <c r="QDZ162" s="1354"/>
      <c r="QEA162" s="1354"/>
      <c r="QEB162" s="1354"/>
      <c r="QEC162" s="1354"/>
      <c r="QED162" s="1354"/>
      <c r="QEE162" s="1354"/>
      <c r="QEF162" s="1354"/>
      <c r="QEG162" s="1354"/>
      <c r="QEH162" s="1354"/>
      <c r="QEI162" s="1354"/>
      <c r="QEJ162" s="1354"/>
      <c r="QEK162" s="1354"/>
      <c r="QEL162" s="1354"/>
      <c r="QEM162" s="1354"/>
      <c r="QEN162" s="1354"/>
      <c r="QEO162" s="1354"/>
      <c r="QEP162" s="1354"/>
      <c r="QEQ162" s="1354"/>
      <c r="QER162" s="1354"/>
      <c r="QES162" s="1354"/>
      <c r="QET162" s="1354"/>
      <c r="QEU162" s="1354"/>
      <c r="QEV162" s="1354"/>
      <c r="QEW162" s="1354"/>
      <c r="QEX162" s="1354"/>
      <c r="QEY162" s="1354"/>
      <c r="QEZ162" s="1354"/>
      <c r="QFA162" s="1354"/>
      <c r="QFB162" s="1354"/>
      <c r="QFC162" s="1354"/>
      <c r="QFD162" s="1354"/>
      <c r="QFE162" s="1354"/>
      <c r="QFF162" s="1354"/>
      <c r="QFG162" s="1354"/>
      <c r="QFH162" s="1354"/>
      <c r="QFI162" s="1354"/>
      <c r="QFJ162" s="1354"/>
      <c r="QFK162" s="1354"/>
      <c r="QFL162" s="1354"/>
      <c r="QFM162" s="1354"/>
      <c r="QFN162" s="1354"/>
      <c r="QFO162" s="1354"/>
      <c r="QFP162" s="1354"/>
      <c r="QFQ162" s="1354"/>
      <c r="QFR162" s="1354"/>
      <c r="QFS162" s="1354"/>
      <c r="QFT162" s="1354"/>
      <c r="QFU162" s="1354"/>
      <c r="QFV162" s="1354"/>
      <c r="QFW162" s="1354"/>
      <c r="QFX162" s="1354"/>
      <c r="QFY162" s="1354"/>
      <c r="QFZ162" s="1354"/>
      <c r="QGA162" s="1354"/>
      <c r="QGB162" s="1354"/>
      <c r="QGC162" s="1354"/>
      <c r="QGD162" s="1354"/>
      <c r="QGE162" s="1354"/>
      <c r="QGF162" s="1354"/>
      <c r="QGG162" s="1354"/>
      <c r="QGH162" s="1354"/>
      <c r="QGI162" s="1354"/>
      <c r="QGJ162" s="1354"/>
      <c r="QGK162" s="1354"/>
      <c r="QGL162" s="1354"/>
      <c r="QGM162" s="1354"/>
      <c r="QGN162" s="1354"/>
      <c r="QGO162" s="1354"/>
      <c r="QGP162" s="1354"/>
      <c r="QGQ162" s="1354"/>
      <c r="QGR162" s="1354"/>
      <c r="QGS162" s="1354"/>
      <c r="QGT162" s="1354"/>
      <c r="QGU162" s="1354"/>
      <c r="QGV162" s="1354"/>
      <c r="QGW162" s="1354"/>
      <c r="QGX162" s="1354"/>
      <c r="QGY162" s="1354"/>
      <c r="QGZ162" s="1354"/>
      <c r="QHA162" s="1354"/>
      <c r="QHB162" s="1354"/>
      <c r="QHC162" s="1354"/>
      <c r="QHD162" s="1354"/>
      <c r="QHE162" s="1354"/>
      <c r="QHF162" s="1354"/>
      <c r="QHG162" s="1354"/>
      <c r="QHH162" s="1354"/>
      <c r="QHI162" s="1354"/>
      <c r="QHJ162" s="1354"/>
      <c r="QHK162" s="1354"/>
      <c r="QHL162" s="1354"/>
      <c r="QHM162" s="1354"/>
      <c r="QHN162" s="1354"/>
      <c r="QHO162" s="1354"/>
      <c r="QHP162" s="1354"/>
      <c r="QHQ162" s="1354"/>
      <c r="QHR162" s="1354"/>
      <c r="QHS162" s="1354"/>
      <c r="QHT162" s="1354"/>
      <c r="QHU162" s="1354"/>
      <c r="QHV162" s="1354"/>
      <c r="QHW162" s="1354"/>
      <c r="QHX162" s="1354"/>
      <c r="QHY162" s="1354"/>
      <c r="QHZ162" s="1354"/>
      <c r="QIA162" s="1354"/>
      <c r="QIB162" s="1354"/>
      <c r="QIC162" s="1354"/>
      <c r="QID162" s="1354"/>
      <c r="QIE162" s="1354"/>
      <c r="QIF162" s="1354"/>
      <c r="QIG162" s="1354"/>
      <c r="QIH162" s="1354"/>
      <c r="QII162" s="1354"/>
      <c r="QIJ162" s="1354"/>
      <c r="QIK162" s="1354"/>
      <c r="QIL162" s="1354"/>
      <c r="QIM162" s="1354"/>
      <c r="QIN162" s="1354"/>
      <c r="QIO162" s="1354"/>
      <c r="QIP162" s="1354"/>
      <c r="QIQ162" s="1354"/>
      <c r="QIR162" s="1354"/>
      <c r="QIS162" s="1354"/>
      <c r="QIT162" s="1354"/>
      <c r="QIU162" s="1354"/>
      <c r="QIV162" s="1354"/>
      <c r="QIW162" s="1354"/>
      <c r="QIX162" s="1354"/>
      <c r="QIY162" s="1354"/>
      <c r="QIZ162" s="1354"/>
      <c r="QJA162" s="1354"/>
      <c r="QJB162" s="1354"/>
      <c r="QJC162" s="1354"/>
      <c r="QJD162" s="1354"/>
      <c r="QJE162" s="1354"/>
      <c r="QJF162" s="1354"/>
      <c r="QJG162" s="1354"/>
      <c r="QJH162" s="1354"/>
      <c r="QJI162" s="1354"/>
      <c r="QJJ162" s="1354"/>
      <c r="QJK162" s="1354"/>
      <c r="QJL162" s="1354"/>
      <c r="QJM162" s="1354"/>
      <c r="QJN162" s="1354"/>
      <c r="QJO162" s="1354"/>
      <c r="QJP162" s="1354"/>
      <c r="QJQ162" s="1354"/>
      <c r="QJR162" s="1354"/>
      <c r="QJS162" s="1354"/>
      <c r="QJT162" s="1354"/>
      <c r="QJU162" s="1354"/>
      <c r="QJV162" s="1354"/>
      <c r="QJW162" s="1354"/>
      <c r="QJX162" s="1354"/>
      <c r="QJY162" s="1354"/>
      <c r="QJZ162" s="1354"/>
      <c r="QKA162" s="1354"/>
      <c r="QKB162" s="1354"/>
      <c r="QKC162" s="1354"/>
      <c r="QKD162" s="1354"/>
      <c r="QKE162" s="1354"/>
      <c r="QKF162" s="1354"/>
      <c r="QKG162" s="1354"/>
      <c r="QKH162" s="1354"/>
      <c r="QKI162" s="1354"/>
      <c r="QKJ162" s="1354"/>
      <c r="QKK162" s="1354"/>
      <c r="QKL162" s="1354"/>
      <c r="QKM162" s="1354"/>
      <c r="QKN162" s="1354"/>
      <c r="QKO162" s="1354"/>
      <c r="QKP162" s="1354"/>
      <c r="QKQ162" s="1354"/>
      <c r="QKR162" s="1354"/>
      <c r="QKS162" s="1354"/>
      <c r="QKT162" s="1354"/>
      <c r="QKU162" s="1354"/>
      <c r="QKV162" s="1354"/>
      <c r="QKW162" s="1354"/>
      <c r="QKX162" s="1354"/>
      <c r="QKY162" s="1354"/>
      <c r="QKZ162" s="1354"/>
      <c r="QLA162" s="1354"/>
      <c r="QLB162" s="1354"/>
      <c r="QLC162" s="1354"/>
      <c r="QLD162" s="1354"/>
      <c r="QLE162" s="1354"/>
      <c r="QLF162" s="1354"/>
      <c r="QLG162" s="1354"/>
      <c r="QLH162" s="1354"/>
      <c r="QLI162" s="1354"/>
      <c r="QLJ162" s="1354"/>
      <c r="QLK162" s="1354"/>
      <c r="QLL162" s="1354"/>
      <c r="QLM162" s="1354"/>
      <c r="QLN162" s="1354"/>
      <c r="QLO162" s="1354"/>
      <c r="QLP162" s="1354"/>
      <c r="QLQ162" s="1354"/>
      <c r="QLR162" s="1354"/>
      <c r="QLS162" s="1354"/>
      <c r="QLT162" s="1354"/>
      <c r="QLU162" s="1354"/>
      <c r="QLV162" s="1354"/>
      <c r="QLW162" s="1354"/>
      <c r="QLX162" s="1354"/>
      <c r="QLY162" s="1354"/>
      <c r="QLZ162" s="1354"/>
      <c r="QMA162" s="1354"/>
      <c r="QMB162" s="1354"/>
      <c r="QMC162" s="1354"/>
      <c r="QMD162" s="1354"/>
      <c r="QME162" s="1354"/>
      <c r="QMF162" s="1354"/>
      <c r="QMG162" s="1354"/>
      <c r="QMH162" s="1354"/>
      <c r="QMI162" s="1354"/>
      <c r="QMJ162" s="1354"/>
      <c r="QMK162" s="1354"/>
      <c r="QML162" s="1354"/>
      <c r="QMM162" s="1354"/>
      <c r="QMN162" s="1354"/>
      <c r="QMO162" s="1354"/>
      <c r="QMP162" s="1354"/>
      <c r="QMQ162" s="1354"/>
      <c r="QMR162" s="1354"/>
      <c r="QMS162" s="1354"/>
      <c r="QMT162" s="1354"/>
      <c r="QMU162" s="1354"/>
      <c r="QMV162" s="1354"/>
      <c r="QMW162" s="1354"/>
      <c r="QMX162" s="1354"/>
      <c r="QMY162" s="1354"/>
      <c r="QMZ162" s="1354"/>
      <c r="QNA162" s="1354"/>
      <c r="QNB162" s="1354"/>
      <c r="QNC162" s="1354"/>
      <c r="QND162" s="1354"/>
      <c r="QNE162" s="1354"/>
      <c r="QNF162" s="1354"/>
      <c r="QNG162" s="1354"/>
      <c r="QNH162" s="1354"/>
      <c r="QNI162" s="1354"/>
      <c r="QNJ162" s="1354"/>
      <c r="QNK162" s="1354"/>
      <c r="QNL162" s="1354"/>
      <c r="QNM162" s="1354"/>
      <c r="QNN162" s="1354"/>
      <c r="QNO162" s="1354"/>
      <c r="QNP162" s="1354"/>
      <c r="QNQ162" s="1354"/>
      <c r="QNR162" s="1354"/>
      <c r="QNS162" s="1354"/>
      <c r="QNT162" s="1354"/>
      <c r="QNU162" s="1354"/>
      <c r="QNV162" s="1354"/>
      <c r="QNW162" s="1354"/>
      <c r="QNX162" s="1354"/>
      <c r="QNY162" s="1354"/>
      <c r="QNZ162" s="1354"/>
      <c r="QOA162" s="1354"/>
      <c r="QOB162" s="1354"/>
      <c r="QOC162" s="1354"/>
      <c r="QOD162" s="1354"/>
      <c r="QOE162" s="1354"/>
      <c r="QOF162" s="1354"/>
      <c r="QOG162" s="1354"/>
      <c r="QOH162" s="1354"/>
      <c r="QOI162" s="1354"/>
      <c r="QOJ162" s="1354"/>
      <c r="QOK162" s="1354"/>
      <c r="QOL162" s="1354"/>
      <c r="QOM162" s="1354"/>
      <c r="QON162" s="1354"/>
      <c r="QOO162" s="1354"/>
      <c r="QOP162" s="1354"/>
      <c r="QOQ162" s="1354"/>
      <c r="QOR162" s="1354"/>
      <c r="QOS162" s="1354"/>
      <c r="QOT162" s="1354"/>
      <c r="QOU162" s="1354"/>
      <c r="QOV162" s="1354"/>
      <c r="QOW162" s="1354"/>
      <c r="QOX162" s="1354"/>
      <c r="QOY162" s="1354"/>
      <c r="QOZ162" s="1354"/>
      <c r="QPA162" s="1354"/>
      <c r="QPB162" s="1354"/>
      <c r="QPC162" s="1354"/>
      <c r="QPD162" s="1354"/>
      <c r="QPE162" s="1354"/>
      <c r="QPF162" s="1354"/>
      <c r="QPG162" s="1354"/>
      <c r="QPH162" s="1354"/>
      <c r="QPI162" s="1354"/>
      <c r="QPJ162" s="1354"/>
      <c r="QPK162" s="1354"/>
      <c r="QPL162" s="1354"/>
      <c r="QPM162" s="1354"/>
      <c r="QPN162" s="1354"/>
      <c r="QPO162" s="1354"/>
      <c r="QPP162" s="1354"/>
      <c r="QPQ162" s="1354"/>
      <c r="QPR162" s="1354"/>
      <c r="QPS162" s="1354"/>
      <c r="QPT162" s="1354"/>
      <c r="QPU162" s="1354"/>
      <c r="QPV162" s="1354"/>
      <c r="QPW162" s="1354"/>
      <c r="QPX162" s="1354"/>
      <c r="QPY162" s="1354"/>
      <c r="QPZ162" s="1354"/>
      <c r="QQA162" s="1354"/>
      <c r="QQB162" s="1354"/>
      <c r="QQC162" s="1354"/>
      <c r="QQD162" s="1354"/>
      <c r="QQE162" s="1354"/>
      <c r="QQF162" s="1354"/>
      <c r="QQG162" s="1354"/>
      <c r="QQH162" s="1354"/>
      <c r="QQI162" s="1354"/>
      <c r="QQJ162" s="1354"/>
      <c r="QQK162" s="1354"/>
      <c r="QQL162" s="1354"/>
      <c r="QQM162" s="1354"/>
      <c r="QQN162" s="1354"/>
      <c r="QQO162" s="1354"/>
      <c r="QQP162" s="1354"/>
      <c r="QQQ162" s="1354"/>
      <c r="QQR162" s="1354"/>
      <c r="QQS162" s="1354"/>
      <c r="QQT162" s="1354"/>
      <c r="QQU162" s="1354"/>
      <c r="QQV162" s="1354"/>
      <c r="QQW162" s="1354"/>
      <c r="QQX162" s="1354"/>
      <c r="QQY162" s="1354"/>
      <c r="QQZ162" s="1354"/>
      <c r="QRA162" s="1354"/>
      <c r="QRB162" s="1354"/>
      <c r="QRC162" s="1354"/>
      <c r="QRD162" s="1354"/>
      <c r="QRE162" s="1354"/>
      <c r="QRF162" s="1354"/>
      <c r="QRG162" s="1354"/>
      <c r="QRH162" s="1354"/>
      <c r="QRI162" s="1354"/>
      <c r="QRJ162" s="1354"/>
      <c r="QRK162" s="1354"/>
      <c r="QRL162" s="1354"/>
      <c r="QRM162" s="1354"/>
      <c r="QRN162" s="1354"/>
      <c r="QRO162" s="1354"/>
      <c r="QRP162" s="1354"/>
      <c r="QRQ162" s="1354"/>
      <c r="QRR162" s="1354"/>
      <c r="QRS162" s="1354"/>
      <c r="QRT162" s="1354"/>
      <c r="QRU162" s="1354"/>
      <c r="QRV162" s="1354"/>
      <c r="QRW162" s="1354"/>
      <c r="QRX162" s="1354"/>
      <c r="QRY162" s="1354"/>
      <c r="QRZ162" s="1354"/>
      <c r="QSA162" s="1354"/>
      <c r="QSB162" s="1354"/>
      <c r="QSC162" s="1354"/>
      <c r="QSD162" s="1354"/>
      <c r="QSE162" s="1354"/>
      <c r="QSF162" s="1354"/>
      <c r="QSG162" s="1354"/>
      <c r="QSH162" s="1354"/>
      <c r="QSI162" s="1354"/>
      <c r="QSJ162" s="1354"/>
      <c r="QSK162" s="1354"/>
      <c r="QSL162" s="1354"/>
      <c r="QSM162" s="1354"/>
      <c r="QSN162" s="1354"/>
      <c r="QSO162" s="1354"/>
      <c r="QSP162" s="1354"/>
      <c r="QSQ162" s="1354"/>
      <c r="QSR162" s="1354"/>
      <c r="QSS162" s="1354"/>
      <c r="QST162" s="1354"/>
      <c r="QSU162" s="1354"/>
      <c r="QSV162" s="1354"/>
      <c r="QSW162" s="1354"/>
      <c r="QSX162" s="1354"/>
      <c r="QSY162" s="1354"/>
      <c r="QSZ162" s="1354"/>
      <c r="QTA162" s="1354"/>
      <c r="QTB162" s="1354"/>
      <c r="QTC162" s="1354"/>
      <c r="QTD162" s="1354"/>
      <c r="QTE162" s="1354"/>
      <c r="QTF162" s="1354"/>
      <c r="QTG162" s="1354"/>
      <c r="QTH162" s="1354"/>
      <c r="QTI162" s="1354"/>
      <c r="QTJ162" s="1354"/>
      <c r="QTK162" s="1354"/>
      <c r="QTL162" s="1354"/>
      <c r="QTM162" s="1354"/>
      <c r="QTN162" s="1354"/>
      <c r="QTO162" s="1354"/>
      <c r="QTP162" s="1354"/>
      <c r="QTQ162" s="1354"/>
      <c r="QTR162" s="1354"/>
      <c r="QTS162" s="1354"/>
      <c r="QTT162" s="1354"/>
      <c r="QTU162" s="1354"/>
      <c r="QTV162" s="1354"/>
      <c r="QTW162" s="1354"/>
      <c r="QTX162" s="1354"/>
      <c r="QTY162" s="1354"/>
      <c r="QTZ162" s="1354"/>
      <c r="QUA162" s="1354"/>
      <c r="QUB162" s="1354"/>
      <c r="QUC162" s="1354"/>
      <c r="QUD162" s="1354"/>
      <c r="QUE162" s="1354"/>
      <c r="QUF162" s="1354"/>
      <c r="QUG162" s="1354"/>
      <c r="QUH162" s="1354"/>
      <c r="QUI162" s="1354"/>
      <c r="QUJ162" s="1354"/>
      <c r="QUK162" s="1354"/>
      <c r="QUL162" s="1354"/>
      <c r="QUM162" s="1354"/>
      <c r="QUN162" s="1354"/>
      <c r="QUO162" s="1354"/>
      <c r="QUP162" s="1354"/>
      <c r="QUQ162" s="1354"/>
      <c r="QUR162" s="1354"/>
      <c r="QUS162" s="1354"/>
      <c r="QUT162" s="1354"/>
      <c r="QUU162" s="1354"/>
      <c r="QUV162" s="1354"/>
      <c r="QUW162" s="1354"/>
      <c r="QUX162" s="1354"/>
      <c r="QUY162" s="1354"/>
      <c r="QUZ162" s="1354"/>
      <c r="QVA162" s="1354"/>
      <c r="QVB162" s="1354"/>
      <c r="QVC162" s="1354"/>
      <c r="QVD162" s="1354"/>
      <c r="QVE162" s="1354"/>
      <c r="QVF162" s="1354"/>
      <c r="QVG162" s="1354"/>
      <c r="QVH162" s="1354"/>
      <c r="QVI162" s="1354"/>
      <c r="QVJ162" s="1354"/>
      <c r="QVK162" s="1354"/>
      <c r="QVL162" s="1354"/>
      <c r="QVM162" s="1354"/>
      <c r="QVN162" s="1354"/>
      <c r="QVO162" s="1354"/>
      <c r="QVP162" s="1354"/>
      <c r="QVQ162" s="1354"/>
      <c r="QVR162" s="1354"/>
      <c r="QVS162" s="1354"/>
      <c r="QVT162" s="1354"/>
      <c r="QVU162" s="1354"/>
      <c r="QVV162" s="1354"/>
      <c r="QVW162" s="1354"/>
      <c r="QVX162" s="1354"/>
      <c r="QVY162" s="1354"/>
      <c r="QVZ162" s="1354"/>
      <c r="QWA162" s="1354"/>
      <c r="QWB162" s="1354"/>
      <c r="QWC162" s="1354"/>
      <c r="QWD162" s="1354"/>
      <c r="QWE162" s="1354"/>
      <c r="QWF162" s="1354"/>
      <c r="QWG162" s="1354"/>
      <c r="QWH162" s="1354"/>
      <c r="QWI162" s="1354"/>
      <c r="QWJ162" s="1354"/>
      <c r="QWK162" s="1354"/>
      <c r="QWL162" s="1354"/>
      <c r="QWM162" s="1354"/>
      <c r="QWN162" s="1354"/>
      <c r="QWO162" s="1354"/>
      <c r="QWP162" s="1354"/>
      <c r="QWQ162" s="1354"/>
      <c r="QWR162" s="1354"/>
      <c r="QWS162" s="1354"/>
      <c r="QWT162" s="1354"/>
      <c r="QWU162" s="1354"/>
      <c r="QWV162" s="1354"/>
      <c r="QWW162" s="1354"/>
      <c r="QWX162" s="1354"/>
      <c r="QWY162" s="1354"/>
      <c r="QWZ162" s="1354"/>
      <c r="QXA162" s="1354"/>
      <c r="QXB162" s="1354"/>
      <c r="QXC162" s="1354"/>
      <c r="QXD162" s="1354"/>
      <c r="QXE162" s="1354"/>
      <c r="QXF162" s="1354"/>
      <c r="QXG162" s="1354"/>
      <c r="QXH162" s="1354"/>
      <c r="QXI162" s="1354"/>
      <c r="QXJ162" s="1354"/>
      <c r="QXK162" s="1354"/>
      <c r="QXL162" s="1354"/>
      <c r="QXM162" s="1354"/>
      <c r="QXN162" s="1354"/>
      <c r="QXO162" s="1354"/>
      <c r="QXP162" s="1354"/>
      <c r="QXQ162" s="1354"/>
      <c r="QXR162" s="1354"/>
      <c r="QXS162" s="1354"/>
      <c r="QXT162" s="1354"/>
      <c r="QXU162" s="1354"/>
      <c r="QXV162" s="1354"/>
      <c r="QXW162" s="1354"/>
      <c r="QXX162" s="1354"/>
      <c r="QXY162" s="1354"/>
      <c r="QXZ162" s="1354"/>
      <c r="QYA162" s="1354"/>
      <c r="QYB162" s="1354"/>
      <c r="QYC162" s="1354"/>
      <c r="QYD162" s="1354"/>
      <c r="QYE162" s="1354"/>
      <c r="QYF162" s="1354"/>
      <c r="QYG162" s="1354"/>
      <c r="QYH162" s="1354"/>
      <c r="QYI162" s="1354"/>
      <c r="QYJ162" s="1354"/>
      <c r="QYK162" s="1354"/>
      <c r="QYL162" s="1354"/>
      <c r="QYM162" s="1354"/>
      <c r="QYN162" s="1354"/>
      <c r="QYO162" s="1354"/>
      <c r="QYP162" s="1354"/>
      <c r="QYQ162" s="1354"/>
      <c r="QYR162" s="1354"/>
      <c r="QYS162" s="1354"/>
      <c r="QYT162" s="1354"/>
      <c r="QYU162" s="1354"/>
      <c r="QYV162" s="1354"/>
      <c r="QYW162" s="1354"/>
      <c r="QYX162" s="1354"/>
      <c r="QYY162" s="1354"/>
      <c r="QYZ162" s="1354"/>
      <c r="QZA162" s="1354"/>
      <c r="QZB162" s="1354"/>
      <c r="QZC162" s="1354"/>
      <c r="QZD162" s="1354"/>
      <c r="QZE162" s="1354"/>
      <c r="QZF162" s="1354"/>
      <c r="QZG162" s="1354"/>
      <c r="QZH162" s="1354"/>
      <c r="QZI162" s="1354"/>
      <c r="QZJ162" s="1354"/>
      <c r="QZK162" s="1354"/>
      <c r="QZL162" s="1354"/>
      <c r="QZM162" s="1354"/>
      <c r="QZN162" s="1354"/>
      <c r="QZO162" s="1354"/>
      <c r="QZP162" s="1354"/>
      <c r="QZQ162" s="1354"/>
      <c r="QZR162" s="1354"/>
      <c r="QZS162" s="1354"/>
      <c r="QZT162" s="1354"/>
      <c r="QZU162" s="1354"/>
      <c r="QZV162" s="1354"/>
      <c r="QZW162" s="1354"/>
      <c r="QZX162" s="1354"/>
      <c r="QZY162" s="1354"/>
      <c r="QZZ162" s="1354"/>
      <c r="RAA162" s="1354"/>
      <c r="RAB162" s="1354"/>
      <c r="RAC162" s="1354"/>
      <c r="RAD162" s="1354"/>
      <c r="RAE162" s="1354"/>
      <c r="RAF162" s="1354"/>
      <c r="RAG162" s="1354"/>
      <c r="RAH162" s="1354"/>
      <c r="RAI162" s="1354"/>
      <c r="RAJ162" s="1354"/>
      <c r="RAK162" s="1354"/>
      <c r="RAL162" s="1354"/>
      <c r="RAM162" s="1354"/>
      <c r="RAN162" s="1354"/>
      <c r="RAO162" s="1354"/>
      <c r="RAP162" s="1354"/>
      <c r="RAQ162" s="1354"/>
      <c r="RAR162" s="1354"/>
      <c r="RAS162" s="1354"/>
      <c r="RAT162" s="1354"/>
      <c r="RAU162" s="1354"/>
      <c r="RAV162" s="1354"/>
      <c r="RAW162" s="1354"/>
      <c r="RAX162" s="1354"/>
      <c r="RAY162" s="1354"/>
      <c r="RAZ162" s="1354"/>
      <c r="RBA162" s="1354"/>
      <c r="RBB162" s="1354"/>
      <c r="RBC162" s="1354"/>
      <c r="RBD162" s="1354"/>
      <c r="RBE162" s="1354"/>
      <c r="RBF162" s="1354"/>
      <c r="RBG162" s="1354"/>
      <c r="RBH162" s="1354"/>
      <c r="RBI162" s="1354"/>
      <c r="RBJ162" s="1354"/>
      <c r="RBK162" s="1354"/>
      <c r="RBL162" s="1354"/>
      <c r="RBM162" s="1354"/>
      <c r="RBN162" s="1354"/>
      <c r="RBO162" s="1354"/>
      <c r="RBP162" s="1354"/>
      <c r="RBQ162" s="1354"/>
      <c r="RBR162" s="1354"/>
      <c r="RBS162" s="1354"/>
      <c r="RBT162" s="1354"/>
      <c r="RBU162" s="1354"/>
      <c r="RBV162" s="1354"/>
      <c r="RBW162" s="1354"/>
      <c r="RBX162" s="1354"/>
      <c r="RBY162" s="1354"/>
      <c r="RBZ162" s="1354"/>
      <c r="RCA162" s="1354"/>
      <c r="RCB162" s="1354"/>
      <c r="RCC162" s="1354"/>
      <c r="RCD162" s="1354"/>
      <c r="RCE162" s="1354"/>
      <c r="RCF162" s="1354"/>
      <c r="RCG162" s="1354"/>
      <c r="RCH162" s="1354"/>
      <c r="RCI162" s="1354"/>
      <c r="RCJ162" s="1354"/>
      <c r="RCK162" s="1354"/>
      <c r="RCL162" s="1354"/>
      <c r="RCM162" s="1354"/>
      <c r="RCN162" s="1354"/>
      <c r="RCO162" s="1354"/>
      <c r="RCP162" s="1354"/>
      <c r="RCQ162" s="1354"/>
      <c r="RCR162" s="1354"/>
      <c r="RCS162" s="1354"/>
      <c r="RCT162" s="1354"/>
      <c r="RCU162" s="1354"/>
      <c r="RCV162" s="1354"/>
      <c r="RCW162" s="1354"/>
      <c r="RCX162" s="1354"/>
      <c r="RCY162" s="1354"/>
      <c r="RCZ162" s="1354"/>
      <c r="RDA162" s="1354"/>
      <c r="RDB162" s="1354"/>
      <c r="RDC162" s="1354"/>
      <c r="RDD162" s="1354"/>
      <c r="RDE162" s="1354"/>
      <c r="RDF162" s="1354"/>
      <c r="RDG162" s="1354"/>
      <c r="RDH162" s="1354"/>
      <c r="RDI162" s="1354"/>
      <c r="RDJ162" s="1354"/>
      <c r="RDK162" s="1354"/>
      <c r="RDL162" s="1354"/>
      <c r="RDM162" s="1354"/>
      <c r="RDN162" s="1354"/>
      <c r="RDO162" s="1354"/>
      <c r="RDP162" s="1354"/>
      <c r="RDQ162" s="1354"/>
      <c r="RDR162" s="1354"/>
      <c r="RDS162" s="1354"/>
      <c r="RDT162" s="1354"/>
      <c r="RDU162" s="1354"/>
      <c r="RDV162" s="1354"/>
      <c r="RDW162" s="1354"/>
      <c r="RDX162" s="1354"/>
      <c r="RDY162" s="1354"/>
      <c r="RDZ162" s="1354"/>
      <c r="REA162" s="1354"/>
      <c r="REB162" s="1354"/>
      <c r="REC162" s="1354"/>
      <c r="RED162" s="1354"/>
      <c r="REE162" s="1354"/>
      <c r="REF162" s="1354"/>
      <c r="REG162" s="1354"/>
      <c r="REH162" s="1354"/>
      <c r="REI162" s="1354"/>
      <c r="REJ162" s="1354"/>
      <c r="REK162" s="1354"/>
      <c r="REL162" s="1354"/>
      <c r="REM162" s="1354"/>
      <c r="REN162" s="1354"/>
      <c r="REO162" s="1354"/>
      <c r="REP162" s="1354"/>
      <c r="REQ162" s="1354"/>
      <c r="RER162" s="1354"/>
      <c r="RES162" s="1354"/>
      <c r="RET162" s="1354"/>
      <c r="REU162" s="1354"/>
      <c r="REV162" s="1354"/>
      <c r="REW162" s="1354"/>
      <c r="REX162" s="1354"/>
      <c r="REY162" s="1354"/>
      <c r="REZ162" s="1354"/>
      <c r="RFA162" s="1354"/>
      <c r="RFB162" s="1354"/>
      <c r="RFC162" s="1354"/>
      <c r="RFD162" s="1354"/>
      <c r="RFE162" s="1354"/>
      <c r="RFF162" s="1354"/>
      <c r="RFG162" s="1354"/>
      <c r="RFH162" s="1354"/>
      <c r="RFI162" s="1354"/>
      <c r="RFJ162" s="1354"/>
      <c r="RFK162" s="1354"/>
      <c r="RFL162" s="1354"/>
      <c r="RFM162" s="1354"/>
      <c r="RFN162" s="1354"/>
      <c r="RFO162" s="1354"/>
      <c r="RFP162" s="1354"/>
      <c r="RFQ162" s="1354"/>
      <c r="RFR162" s="1354"/>
      <c r="RFS162" s="1354"/>
      <c r="RFT162" s="1354"/>
      <c r="RFU162" s="1354"/>
      <c r="RFV162" s="1354"/>
      <c r="RFW162" s="1354"/>
      <c r="RFX162" s="1354"/>
      <c r="RFY162" s="1354"/>
      <c r="RFZ162" s="1354"/>
      <c r="RGA162" s="1354"/>
      <c r="RGB162" s="1354"/>
      <c r="RGC162" s="1354"/>
      <c r="RGD162" s="1354"/>
      <c r="RGE162" s="1354"/>
      <c r="RGF162" s="1354"/>
      <c r="RGG162" s="1354"/>
      <c r="RGH162" s="1354"/>
      <c r="RGI162" s="1354"/>
      <c r="RGJ162" s="1354"/>
      <c r="RGK162" s="1354"/>
      <c r="RGL162" s="1354"/>
      <c r="RGM162" s="1354"/>
      <c r="RGN162" s="1354"/>
      <c r="RGO162" s="1354"/>
      <c r="RGP162" s="1354"/>
      <c r="RGQ162" s="1354"/>
      <c r="RGR162" s="1354"/>
      <c r="RGS162" s="1354"/>
      <c r="RGT162" s="1354"/>
      <c r="RGU162" s="1354"/>
      <c r="RGV162" s="1354"/>
      <c r="RGW162" s="1354"/>
      <c r="RGX162" s="1354"/>
      <c r="RGY162" s="1354"/>
      <c r="RGZ162" s="1354"/>
      <c r="RHA162" s="1354"/>
      <c r="RHB162" s="1354"/>
      <c r="RHC162" s="1354"/>
      <c r="RHD162" s="1354"/>
      <c r="RHE162" s="1354"/>
      <c r="RHF162" s="1354"/>
      <c r="RHG162" s="1354"/>
      <c r="RHH162" s="1354"/>
      <c r="RHI162" s="1354"/>
      <c r="RHJ162" s="1354"/>
      <c r="RHK162" s="1354"/>
      <c r="RHL162" s="1354"/>
      <c r="RHM162" s="1354"/>
      <c r="RHN162" s="1354"/>
      <c r="RHO162" s="1354"/>
      <c r="RHP162" s="1354"/>
      <c r="RHQ162" s="1354"/>
      <c r="RHR162" s="1354"/>
      <c r="RHS162" s="1354"/>
      <c r="RHT162" s="1354"/>
      <c r="RHU162" s="1354"/>
      <c r="RHV162" s="1354"/>
      <c r="RHW162" s="1354"/>
      <c r="RHX162" s="1354"/>
      <c r="RHY162" s="1354"/>
      <c r="RHZ162" s="1354"/>
      <c r="RIA162" s="1354"/>
      <c r="RIB162" s="1354"/>
      <c r="RIC162" s="1354"/>
      <c r="RID162" s="1354"/>
      <c r="RIE162" s="1354"/>
      <c r="RIF162" s="1354"/>
      <c r="RIG162" s="1354"/>
      <c r="RIH162" s="1354"/>
      <c r="RII162" s="1354"/>
      <c r="RIJ162" s="1354"/>
      <c r="RIK162" s="1354"/>
      <c r="RIL162" s="1354"/>
      <c r="RIM162" s="1354"/>
      <c r="RIN162" s="1354"/>
      <c r="RIO162" s="1354"/>
      <c r="RIP162" s="1354"/>
      <c r="RIQ162" s="1354"/>
      <c r="RIR162" s="1354"/>
      <c r="RIS162" s="1354"/>
      <c r="RIT162" s="1354"/>
      <c r="RIU162" s="1354"/>
      <c r="RIV162" s="1354"/>
      <c r="RIW162" s="1354"/>
      <c r="RIX162" s="1354"/>
      <c r="RIY162" s="1354"/>
      <c r="RIZ162" s="1354"/>
      <c r="RJA162" s="1354"/>
      <c r="RJB162" s="1354"/>
      <c r="RJC162" s="1354"/>
      <c r="RJD162" s="1354"/>
      <c r="RJE162" s="1354"/>
      <c r="RJF162" s="1354"/>
      <c r="RJG162" s="1354"/>
      <c r="RJH162" s="1354"/>
      <c r="RJI162" s="1354"/>
      <c r="RJJ162" s="1354"/>
      <c r="RJK162" s="1354"/>
      <c r="RJL162" s="1354"/>
      <c r="RJM162" s="1354"/>
      <c r="RJN162" s="1354"/>
      <c r="RJO162" s="1354"/>
      <c r="RJP162" s="1354"/>
      <c r="RJQ162" s="1354"/>
      <c r="RJR162" s="1354"/>
      <c r="RJS162" s="1354"/>
      <c r="RJT162" s="1354"/>
      <c r="RJU162" s="1354"/>
      <c r="RJV162" s="1354"/>
      <c r="RJW162" s="1354"/>
      <c r="RJX162" s="1354"/>
      <c r="RJY162" s="1354"/>
      <c r="RJZ162" s="1354"/>
      <c r="RKA162" s="1354"/>
      <c r="RKB162" s="1354"/>
      <c r="RKC162" s="1354"/>
      <c r="RKD162" s="1354"/>
      <c r="RKE162" s="1354"/>
      <c r="RKF162" s="1354"/>
      <c r="RKG162" s="1354"/>
      <c r="RKH162" s="1354"/>
      <c r="RKI162" s="1354"/>
      <c r="RKJ162" s="1354"/>
      <c r="RKK162" s="1354"/>
      <c r="RKL162" s="1354"/>
      <c r="RKM162" s="1354"/>
      <c r="RKN162" s="1354"/>
      <c r="RKO162" s="1354"/>
      <c r="RKP162" s="1354"/>
      <c r="RKQ162" s="1354"/>
      <c r="RKR162" s="1354"/>
      <c r="RKS162" s="1354"/>
      <c r="RKT162" s="1354"/>
      <c r="RKU162" s="1354"/>
      <c r="RKV162" s="1354"/>
      <c r="RKW162" s="1354"/>
      <c r="RKX162" s="1354"/>
      <c r="RKY162" s="1354"/>
      <c r="RKZ162" s="1354"/>
      <c r="RLA162" s="1354"/>
      <c r="RLB162" s="1354"/>
      <c r="RLC162" s="1354"/>
      <c r="RLD162" s="1354"/>
      <c r="RLE162" s="1354"/>
      <c r="RLF162" s="1354"/>
      <c r="RLG162" s="1354"/>
      <c r="RLH162" s="1354"/>
      <c r="RLI162" s="1354"/>
      <c r="RLJ162" s="1354"/>
      <c r="RLK162" s="1354"/>
      <c r="RLL162" s="1354"/>
      <c r="RLM162" s="1354"/>
      <c r="RLN162" s="1354"/>
      <c r="RLO162" s="1354"/>
      <c r="RLP162" s="1354"/>
      <c r="RLQ162" s="1354"/>
      <c r="RLR162" s="1354"/>
      <c r="RLS162" s="1354"/>
      <c r="RLT162" s="1354"/>
      <c r="RLU162" s="1354"/>
      <c r="RLV162" s="1354"/>
      <c r="RLW162" s="1354"/>
      <c r="RLX162" s="1354"/>
      <c r="RLY162" s="1354"/>
      <c r="RLZ162" s="1354"/>
      <c r="RMA162" s="1354"/>
      <c r="RMB162" s="1354"/>
      <c r="RMC162" s="1354"/>
      <c r="RMD162" s="1354"/>
      <c r="RME162" s="1354"/>
      <c r="RMF162" s="1354"/>
      <c r="RMG162" s="1354"/>
      <c r="RMH162" s="1354"/>
      <c r="RMI162" s="1354"/>
      <c r="RMJ162" s="1354"/>
      <c r="RMK162" s="1354"/>
      <c r="RML162" s="1354"/>
      <c r="RMM162" s="1354"/>
      <c r="RMN162" s="1354"/>
      <c r="RMO162" s="1354"/>
      <c r="RMP162" s="1354"/>
      <c r="RMQ162" s="1354"/>
      <c r="RMR162" s="1354"/>
      <c r="RMS162" s="1354"/>
      <c r="RMT162" s="1354"/>
      <c r="RMU162" s="1354"/>
      <c r="RMV162" s="1354"/>
      <c r="RMW162" s="1354"/>
      <c r="RMX162" s="1354"/>
      <c r="RMY162" s="1354"/>
      <c r="RMZ162" s="1354"/>
      <c r="RNA162" s="1354"/>
      <c r="RNB162" s="1354"/>
      <c r="RNC162" s="1354"/>
      <c r="RND162" s="1354"/>
      <c r="RNE162" s="1354"/>
      <c r="RNF162" s="1354"/>
      <c r="RNG162" s="1354"/>
      <c r="RNH162" s="1354"/>
      <c r="RNI162" s="1354"/>
      <c r="RNJ162" s="1354"/>
      <c r="RNK162" s="1354"/>
      <c r="RNL162" s="1354"/>
      <c r="RNM162" s="1354"/>
      <c r="RNN162" s="1354"/>
      <c r="RNO162" s="1354"/>
      <c r="RNP162" s="1354"/>
      <c r="RNQ162" s="1354"/>
      <c r="RNR162" s="1354"/>
      <c r="RNS162" s="1354"/>
      <c r="RNT162" s="1354"/>
      <c r="RNU162" s="1354"/>
      <c r="RNV162" s="1354"/>
      <c r="RNW162" s="1354"/>
      <c r="RNX162" s="1354"/>
      <c r="RNY162" s="1354"/>
      <c r="RNZ162" s="1354"/>
      <c r="ROA162" s="1354"/>
      <c r="ROB162" s="1354"/>
      <c r="ROC162" s="1354"/>
      <c r="ROD162" s="1354"/>
      <c r="ROE162" s="1354"/>
      <c r="ROF162" s="1354"/>
      <c r="ROG162" s="1354"/>
      <c r="ROH162" s="1354"/>
      <c r="ROI162" s="1354"/>
      <c r="ROJ162" s="1354"/>
      <c r="ROK162" s="1354"/>
      <c r="ROL162" s="1354"/>
      <c r="ROM162" s="1354"/>
      <c r="RON162" s="1354"/>
      <c r="ROO162" s="1354"/>
      <c r="ROP162" s="1354"/>
      <c r="ROQ162" s="1354"/>
      <c r="ROR162" s="1354"/>
      <c r="ROS162" s="1354"/>
      <c r="ROT162" s="1354"/>
      <c r="ROU162" s="1354"/>
      <c r="ROV162" s="1354"/>
      <c r="ROW162" s="1354"/>
      <c r="ROX162" s="1354"/>
      <c r="ROY162" s="1354"/>
      <c r="ROZ162" s="1354"/>
      <c r="RPA162" s="1354"/>
      <c r="RPB162" s="1354"/>
      <c r="RPC162" s="1354"/>
      <c r="RPD162" s="1354"/>
      <c r="RPE162" s="1354"/>
      <c r="RPF162" s="1354"/>
      <c r="RPG162" s="1354"/>
      <c r="RPH162" s="1354"/>
      <c r="RPI162" s="1354"/>
      <c r="RPJ162" s="1354"/>
      <c r="RPK162" s="1354"/>
      <c r="RPL162" s="1354"/>
      <c r="RPM162" s="1354"/>
      <c r="RPN162" s="1354"/>
      <c r="RPO162" s="1354"/>
      <c r="RPP162" s="1354"/>
      <c r="RPQ162" s="1354"/>
      <c r="RPR162" s="1354"/>
      <c r="RPS162" s="1354"/>
      <c r="RPT162" s="1354"/>
      <c r="RPU162" s="1354"/>
      <c r="RPV162" s="1354"/>
      <c r="RPW162" s="1354"/>
      <c r="RPX162" s="1354"/>
      <c r="RPY162" s="1354"/>
      <c r="RPZ162" s="1354"/>
      <c r="RQA162" s="1354"/>
      <c r="RQB162" s="1354"/>
      <c r="RQC162" s="1354"/>
      <c r="RQD162" s="1354"/>
      <c r="RQE162" s="1354"/>
      <c r="RQF162" s="1354"/>
      <c r="RQG162" s="1354"/>
      <c r="RQH162" s="1354"/>
      <c r="RQI162" s="1354"/>
      <c r="RQJ162" s="1354"/>
      <c r="RQK162" s="1354"/>
      <c r="RQL162" s="1354"/>
      <c r="RQM162" s="1354"/>
      <c r="RQN162" s="1354"/>
      <c r="RQO162" s="1354"/>
      <c r="RQP162" s="1354"/>
      <c r="RQQ162" s="1354"/>
      <c r="RQR162" s="1354"/>
      <c r="RQS162" s="1354"/>
      <c r="RQT162" s="1354"/>
      <c r="RQU162" s="1354"/>
      <c r="RQV162" s="1354"/>
      <c r="RQW162" s="1354"/>
      <c r="RQX162" s="1354"/>
      <c r="RQY162" s="1354"/>
      <c r="RQZ162" s="1354"/>
      <c r="RRA162" s="1354"/>
      <c r="RRB162" s="1354"/>
      <c r="RRC162" s="1354"/>
      <c r="RRD162" s="1354"/>
      <c r="RRE162" s="1354"/>
      <c r="RRF162" s="1354"/>
      <c r="RRG162" s="1354"/>
      <c r="RRH162" s="1354"/>
      <c r="RRI162" s="1354"/>
      <c r="RRJ162" s="1354"/>
      <c r="RRK162" s="1354"/>
      <c r="RRL162" s="1354"/>
      <c r="RRM162" s="1354"/>
      <c r="RRN162" s="1354"/>
      <c r="RRO162" s="1354"/>
      <c r="RRP162" s="1354"/>
      <c r="RRQ162" s="1354"/>
      <c r="RRR162" s="1354"/>
      <c r="RRS162" s="1354"/>
      <c r="RRT162" s="1354"/>
      <c r="RRU162" s="1354"/>
      <c r="RRV162" s="1354"/>
      <c r="RRW162" s="1354"/>
      <c r="RRX162" s="1354"/>
      <c r="RRY162" s="1354"/>
      <c r="RRZ162" s="1354"/>
      <c r="RSA162" s="1354"/>
      <c r="RSB162" s="1354"/>
      <c r="RSC162" s="1354"/>
      <c r="RSD162" s="1354"/>
      <c r="RSE162" s="1354"/>
      <c r="RSF162" s="1354"/>
      <c r="RSG162" s="1354"/>
      <c r="RSH162" s="1354"/>
      <c r="RSI162" s="1354"/>
      <c r="RSJ162" s="1354"/>
      <c r="RSK162" s="1354"/>
      <c r="RSL162" s="1354"/>
      <c r="RSM162" s="1354"/>
      <c r="RSN162" s="1354"/>
      <c r="RSO162" s="1354"/>
      <c r="RSP162" s="1354"/>
      <c r="RSQ162" s="1354"/>
      <c r="RSR162" s="1354"/>
      <c r="RSS162" s="1354"/>
      <c r="RST162" s="1354"/>
      <c r="RSU162" s="1354"/>
      <c r="RSV162" s="1354"/>
      <c r="RSW162" s="1354"/>
      <c r="RSX162" s="1354"/>
      <c r="RSY162" s="1354"/>
      <c r="RSZ162" s="1354"/>
      <c r="RTA162" s="1354"/>
      <c r="RTB162" s="1354"/>
      <c r="RTC162" s="1354"/>
      <c r="RTD162" s="1354"/>
      <c r="RTE162" s="1354"/>
      <c r="RTF162" s="1354"/>
      <c r="RTG162" s="1354"/>
      <c r="RTH162" s="1354"/>
      <c r="RTI162" s="1354"/>
      <c r="RTJ162" s="1354"/>
      <c r="RTK162" s="1354"/>
      <c r="RTL162" s="1354"/>
      <c r="RTM162" s="1354"/>
      <c r="RTN162" s="1354"/>
      <c r="RTO162" s="1354"/>
      <c r="RTP162" s="1354"/>
      <c r="RTQ162" s="1354"/>
      <c r="RTR162" s="1354"/>
      <c r="RTS162" s="1354"/>
      <c r="RTT162" s="1354"/>
      <c r="RTU162" s="1354"/>
      <c r="RTV162" s="1354"/>
      <c r="RTW162" s="1354"/>
      <c r="RTX162" s="1354"/>
      <c r="RTY162" s="1354"/>
      <c r="RTZ162" s="1354"/>
      <c r="RUA162" s="1354"/>
      <c r="RUB162" s="1354"/>
      <c r="RUC162" s="1354"/>
      <c r="RUD162" s="1354"/>
      <c r="RUE162" s="1354"/>
      <c r="RUF162" s="1354"/>
      <c r="RUG162" s="1354"/>
      <c r="RUH162" s="1354"/>
      <c r="RUI162" s="1354"/>
      <c r="RUJ162" s="1354"/>
      <c r="RUK162" s="1354"/>
      <c r="RUL162" s="1354"/>
      <c r="RUM162" s="1354"/>
      <c r="RUN162" s="1354"/>
      <c r="RUO162" s="1354"/>
      <c r="RUP162" s="1354"/>
      <c r="RUQ162" s="1354"/>
      <c r="RUR162" s="1354"/>
      <c r="RUS162" s="1354"/>
      <c r="RUT162" s="1354"/>
      <c r="RUU162" s="1354"/>
      <c r="RUV162" s="1354"/>
      <c r="RUW162" s="1354"/>
      <c r="RUX162" s="1354"/>
      <c r="RUY162" s="1354"/>
      <c r="RUZ162" s="1354"/>
      <c r="RVA162" s="1354"/>
      <c r="RVB162" s="1354"/>
      <c r="RVC162" s="1354"/>
      <c r="RVD162" s="1354"/>
      <c r="RVE162" s="1354"/>
      <c r="RVF162" s="1354"/>
      <c r="RVG162" s="1354"/>
      <c r="RVH162" s="1354"/>
      <c r="RVI162" s="1354"/>
      <c r="RVJ162" s="1354"/>
      <c r="RVK162" s="1354"/>
      <c r="RVL162" s="1354"/>
      <c r="RVM162" s="1354"/>
      <c r="RVN162" s="1354"/>
      <c r="RVO162" s="1354"/>
      <c r="RVP162" s="1354"/>
      <c r="RVQ162" s="1354"/>
      <c r="RVR162" s="1354"/>
      <c r="RVS162" s="1354"/>
      <c r="RVT162" s="1354"/>
      <c r="RVU162" s="1354"/>
      <c r="RVV162" s="1354"/>
      <c r="RVW162" s="1354"/>
      <c r="RVX162" s="1354"/>
      <c r="RVY162" s="1354"/>
      <c r="RVZ162" s="1354"/>
      <c r="RWA162" s="1354"/>
      <c r="RWB162" s="1354"/>
      <c r="RWC162" s="1354"/>
      <c r="RWD162" s="1354"/>
      <c r="RWE162" s="1354"/>
      <c r="RWF162" s="1354"/>
      <c r="RWG162" s="1354"/>
      <c r="RWH162" s="1354"/>
      <c r="RWI162" s="1354"/>
      <c r="RWJ162" s="1354"/>
      <c r="RWK162" s="1354"/>
      <c r="RWL162" s="1354"/>
      <c r="RWM162" s="1354"/>
      <c r="RWN162" s="1354"/>
      <c r="RWO162" s="1354"/>
      <c r="RWP162" s="1354"/>
      <c r="RWQ162" s="1354"/>
      <c r="RWR162" s="1354"/>
      <c r="RWS162" s="1354"/>
      <c r="RWT162" s="1354"/>
      <c r="RWU162" s="1354"/>
      <c r="RWV162" s="1354"/>
      <c r="RWW162" s="1354"/>
      <c r="RWX162" s="1354"/>
      <c r="RWY162" s="1354"/>
      <c r="RWZ162" s="1354"/>
      <c r="RXA162" s="1354"/>
      <c r="RXB162" s="1354"/>
      <c r="RXC162" s="1354"/>
      <c r="RXD162" s="1354"/>
      <c r="RXE162" s="1354"/>
      <c r="RXF162" s="1354"/>
      <c r="RXG162" s="1354"/>
      <c r="RXH162" s="1354"/>
      <c r="RXI162" s="1354"/>
      <c r="RXJ162" s="1354"/>
      <c r="RXK162" s="1354"/>
      <c r="RXL162" s="1354"/>
      <c r="RXM162" s="1354"/>
      <c r="RXN162" s="1354"/>
      <c r="RXO162" s="1354"/>
      <c r="RXP162" s="1354"/>
      <c r="RXQ162" s="1354"/>
      <c r="RXR162" s="1354"/>
      <c r="RXS162" s="1354"/>
      <c r="RXT162" s="1354"/>
      <c r="RXU162" s="1354"/>
      <c r="RXV162" s="1354"/>
      <c r="RXW162" s="1354"/>
      <c r="RXX162" s="1354"/>
      <c r="RXY162" s="1354"/>
      <c r="RXZ162" s="1354"/>
      <c r="RYA162" s="1354"/>
      <c r="RYB162" s="1354"/>
      <c r="RYC162" s="1354"/>
      <c r="RYD162" s="1354"/>
      <c r="RYE162" s="1354"/>
      <c r="RYF162" s="1354"/>
      <c r="RYG162" s="1354"/>
      <c r="RYH162" s="1354"/>
      <c r="RYI162" s="1354"/>
      <c r="RYJ162" s="1354"/>
      <c r="RYK162" s="1354"/>
      <c r="RYL162" s="1354"/>
      <c r="RYM162" s="1354"/>
      <c r="RYN162" s="1354"/>
      <c r="RYO162" s="1354"/>
      <c r="RYP162" s="1354"/>
      <c r="RYQ162" s="1354"/>
      <c r="RYR162" s="1354"/>
      <c r="RYS162" s="1354"/>
      <c r="RYT162" s="1354"/>
      <c r="RYU162" s="1354"/>
      <c r="RYV162" s="1354"/>
      <c r="RYW162" s="1354"/>
      <c r="RYX162" s="1354"/>
      <c r="RYY162" s="1354"/>
      <c r="RYZ162" s="1354"/>
      <c r="RZA162" s="1354"/>
      <c r="RZB162" s="1354"/>
      <c r="RZC162" s="1354"/>
      <c r="RZD162" s="1354"/>
      <c r="RZE162" s="1354"/>
      <c r="RZF162" s="1354"/>
      <c r="RZG162" s="1354"/>
      <c r="RZH162" s="1354"/>
      <c r="RZI162" s="1354"/>
      <c r="RZJ162" s="1354"/>
      <c r="RZK162" s="1354"/>
      <c r="RZL162" s="1354"/>
      <c r="RZM162" s="1354"/>
      <c r="RZN162" s="1354"/>
      <c r="RZO162" s="1354"/>
      <c r="RZP162" s="1354"/>
      <c r="RZQ162" s="1354"/>
      <c r="RZR162" s="1354"/>
      <c r="RZS162" s="1354"/>
      <c r="RZT162" s="1354"/>
      <c r="RZU162" s="1354"/>
      <c r="RZV162" s="1354"/>
      <c r="RZW162" s="1354"/>
      <c r="RZX162" s="1354"/>
      <c r="RZY162" s="1354"/>
      <c r="RZZ162" s="1354"/>
      <c r="SAA162" s="1354"/>
      <c r="SAB162" s="1354"/>
      <c r="SAC162" s="1354"/>
      <c r="SAD162" s="1354"/>
      <c r="SAE162" s="1354"/>
      <c r="SAF162" s="1354"/>
      <c r="SAG162" s="1354"/>
      <c r="SAH162" s="1354"/>
      <c r="SAI162" s="1354"/>
      <c r="SAJ162" s="1354"/>
      <c r="SAK162" s="1354"/>
      <c r="SAL162" s="1354"/>
      <c r="SAM162" s="1354"/>
      <c r="SAN162" s="1354"/>
      <c r="SAO162" s="1354"/>
      <c r="SAP162" s="1354"/>
      <c r="SAQ162" s="1354"/>
      <c r="SAR162" s="1354"/>
      <c r="SAS162" s="1354"/>
      <c r="SAT162" s="1354"/>
      <c r="SAU162" s="1354"/>
      <c r="SAV162" s="1354"/>
      <c r="SAW162" s="1354"/>
      <c r="SAX162" s="1354"/>
      <c r="SAY162" s="1354"/>
      <c r="SAZ162" s="1354"/>
      <c r="SBA162" s="1354"/>
      <c r="SBB162" s="1354"/>
      <c r="SBC162" s="1354"/>
      <c r="SBD162" s="1354"/>
      <c r="SBE162" s="1354"/>
      <c r="SBF162" s="1354"/>
      <c r="SBG162" s="1354"/>
      <c r="SBH162" s="1354"/>
      <c r="SBI162" s="1354"/>
      <c r="SBJ162" s="1354"/>
      <c r="SBK162" s="1354"/>
      <c r="SBL162" s="1354"/>
      <c r="SBM162" s="1354"/>
      <c r="SBN162" s="1354"/>
      <c r="SBO162" s="1354"/>
      <c r="SBP162" s="1354"/>
      <c r="SBQ162" s="1354"/>
      <c r="SBR162" s="1354"/>
      <c r="SBS162" s="1354"/>
      <c r="SBT162" s="1354"/>
      <c r="SBU162" s="1354"/>
      <c r="SBV162" s="1354"/>
      <c r="SBW162" s="1354"/>
      <c r="SBX162" s="1354"/>
      <c r="SBY162" s="1354"/>
      <c r="SBZ162" s="1354"/>
      <c r="SCA162" s="1354"/>
      <c r="SCB162" s="1354"/>
      <c r="SCC162" s="1354"/>
      <c r="SCD162" s="1354"/>
      <c r="SCE162" s="1354"/>
      <c r="SCF162" s="1354"/>
      <c r="SCG162" s="1354"/>
      <c r="SCH162" s="1354"/>
      <c r="SCI162" s="1354"/>
      <c r="SCJ162" s="1354"/>
      <c r="SCK162" s="1354"/>
      <c r="SCL162" s="1354"/>
      <c r="SCM162" s="1354"/>
      <c r="SCN162" s="1354"/>
      <c r="SCO162" s="1354"/>
      <c r="SCP162" s="1354"/>
      <c r="SCQ162" s="1354"/>
      <c r="SCR162" s="1354"/>
      <c r="SCS162" s="1354"/>
      <c r="SCT162" s="1354"/>
      <c r="SCU162" s="1354"/>
      <c r="SCV162" s="1354"/>
      <c r="SCW162" s="1354"/>
      <c r="SCX162" s="1354"/>
      <c r="SCY162" s="1354"/>
      <c r="SCZ162" s="1354"/>
      <c r="SDA162" s="1354"/>
      <c r="SDB162" s="1354"/>
      <c r="SDC162" s="1354"/>
      <c r="SDD162" s="1354"/>
      <c r="SDE162" s="1354"/>
      <c r="SDF162" s="1354"/>
      <c r="SDG162" s="1354"/>
      <c r="SDH162" s="1354"/>
      <c r="SDI162" s="1354"/>
      <c r="SDJ162" s="1354"/>
      <c r="SDK162" s="1354"/>
      <c r="SDL162" s="1354"/>
      <c r="SDM162" s="1354"/>
      <c r="SDN162" s="1354"/>
      <c r="SDO162" s="1354"/>
      <c r="SDP162" s="1354"/>
      <c r="SDQ162" s="1354"/>
      <c r="SDR162" s="1354"/>
      <c r="SDS162" s="1354"/>
      <c r="SDT162" s="1354"/>
      <c r="SDU162" s="1354"/>
      <c r="SDV162" s="1354"/>
      <c r="SDW162" s="1354"/>
      <c r="SDX162" s="1354"/>
      <c r="SDY162" s="1354"/>
      <c r="SDZ162" s="1354"/>
      <c r="SEA162" s="1354"/>
      <c r="SEB162" s="1354"/>
      <c r="SEC162" s="1354"/>
      <c r="SED162" s="1354"/>
      <c r="SEE162" s="1354"/>
      <c r="SEF162" s="1354"/>
      <c r="SEG162" s="1354"/>
      <c r="SEH162" s="1354"/>
      <c r="SEI162" s="1354"/>
      <c r="SEJ162" s="1354"/>
      <c r="SEK162" s="1354"/>
      <c r="SEL162" s="1354"/>
      <c r="SEM162" s="1354"/>
      <c r="SEN162" s="1354"/>
      <c r="SEO162" s="1354"/>
      <c r="SEP162" s="1354"/>
      <c r="SEQ162" s="1354"/>
      <c r="SER162" s="1354"/>
      <c r="SES162" s="1354"/>
      <c r="SET162" s="1354"/>
      <c r="SEU162" s="1354"/>
      <c r="SEV162" s="1354"/>
      <c r="SEW162" s="1354"/>
      <c r="SEX162" s="1354"/>
      <c r="SEY162" s="1354"/>
      <c r="SEZ162" s="1354"/>
      <c r="SFA162" s="1354"/>
      <c r="SFB162" s="1354"/>
      <c r="SFC162" s="1354"/>
      <c r="SFD162" s="1354"/>
      <c r="SFE162" s="1354"/>
      <c r="SFF162" s="1354"/>
      <c r="SFG162" s="1354"/>
      <c r="SFH162" s="1354"/>
      <c r="SFI162" s="1354"/>
      <c r="SFJ162" s="1354"/>
      <c r="SFK162" s="1354"/>
      <c r="SFL162" s="1354"/>
      <c r="SFM162" s="1354"/>
      <c r="SFN162" s="1354"/>
      <c r="SFO162" s="1354"/>
      <c r="SFP162" s="1354"/>
      <c r="SFQ162" s="1354"/>
      <c r="SFR162" s="1354"/>
      <c r="SFS162" s="1354"/>
      <c r="SFT162" s="1354"/>
      <c r="SFU162" s="1354"/>
      <c r="SFV162" s="1354"/>
      <c r="SFW162" s="1354"/>
      <c r="SFX162" s="1354"/>
      <c r="SFY162" s="1354"/>
      <c r="SFZ162" s="1354"/>
      <c r="SGA162" s="1354"/>
      <c r="SGB162" s="1354"/>
      <c r="SGC162" s="1354"/>
      <c r="SGD162" s="1354"/>
      <c r="SGE162" s="1354"/>
      <c r="SGF162" s="1354"/>
      <c r="SGG162" s="1354"/>
      <c r="SGH162" s="1354"/>
      <c r="SGI162" s="1354"/>
      <c r="SGJ162" s="1354"/>
      <c r="SGK162" s="1354"/>
      <c r="SGL162" s="1354"/>
      <c r="SGM162" s="1354"/>
      <c r="SGN162" s="1354"/>
      <c r="SGO162" s="1354"/>
      <c r="SGP162" s="1354"/>
      <c r="SGQ162" s="1354"/>
      <c r="SGR162" s="1354"/>
      <c r="SGS162" s="1354"/>
      <c r="SGT162" s="1354"/>
      <c r="SGU162" s="1354"/>
      <c r="SGV162" s="1354"/>
      <c r="SGW162" s="1354"/>
      <c r="SGX162" s="1354"/>
      <c r="SGY162" s="1354"/>
      <c r="SGZ162" s="1354"/>
      <c r="SHA162" s="1354"/>
      <c r="SHB162" s="1354"/>
      <c r="SHC162" s="1354"/>
      <c r="SHD162" s="1354"/>
      <c r="SHE162" s="1354"/>
      <c r="SHF162" s="1354"/>
      <c r="SHG162" s="1354"/>
      <c r="SHH162" s="1354"/>
      <c r="SHI162" s="1354"/>
      <c r="SHJ162" s="1354"/>
      <c r="SHK162" s="1354"/>
      <c r="SHL162" s="1354"/>
      <c r="SHM162" s="1354"/>
      <c r="SHN162" s="1354"/>
      <c r="SHO162" s="1354"/>
      <c r="SHP162" s="1354"/>
      <c r="SHQ162" s="1354"/>
      <c r="SHR162" s="1354"/>
      <c r="SHS162" s="1354"/>
      <c r="SHT162" s="1354"/>
      <c r="SHU162" s="1354"/>
      <c r="SHV162" s="1354"/>
      <c r="SHW162" s="1354"/>
      <c r="SHX162" s="1354"/>
      <c r="SHY162" s="1354"/>
      <c r="SHZ162" s="1354"/>
      <c r="SIA162" s="1354"/>
      <c r="SIB162" s="1354"/>
      <c r="SIC162" s="1354"/>
      <c r="SID162" s="1354"/>
      <c r="SIE162" s="1354"/>
      <c r="SIF162" s="1354"/>
      <c r="SIG162" s="1354"/>
      <c r="SIH162" s="1354"/>
      <c r="SII162" s="1354"/>
      <c r="SIJ162" s="1354"/>
      <c r="SIK162" s="1354"/>
      <c r="SIL162" s="1354"/>
      <c r="SIM162" s="1354"/>
      <c r="SIN162" s="1354"/>
      <c r="SIO162" s="1354"/>
      <c r="SIP162" s="1354"/>
      <c r="SIQ162" s="1354"/>
      <c r="SIR162" s="1354"/>
      <c r="SIS162" s="1354"/>
      <c r="SIT162" s="1354"/>
      <c r="SIU162" s="1354"/>
      <c r="SIV162" s="1354"/>
      <c r="SIW162" s="1354"/>
      <c r="SIX162" s="1354"/>
      <c r="SIY162" s="1354"/>
      <c r="SIZ162" s="1354"/>
      <c r="SJA162" s="1354"/>
      <c r="SJB162" s="1354"/>
      <c r="SJC162" s="1354"/>
      <c r="SJD162" s="1354"/>
      <c r="SJE162" s="1354"/>
      <c r="SJF162" s="1354"/>
      <c r="SJG162" s="1354"/>
      <c r="SJH162" s="1354"/>
      <c r="SJI162" s="1354"/>
      <c r="SJJ162" s="1354"/>
      <c r="SJK162" s="1354"/>
      <c r="SJL162" s="1354"/>
      <c r="SJM162" s="1354"/>
      <c r="SJN162" s="1354"/>
      <c r="SJO162" s="1354"/>
      <c r="SJP162" s="1354"/>
      <c r="SJQ162" s="1354"/>
      <c r="SJR162" s="1354"/>
      <c r="SJS162" s="1354"/>
      <c r="SJT162" s="1354"/>
      <c r="SJU162" s="1354"/>
      <c r="SJV162" s="1354"/>
      <c r="SJW162" s="1354"/>
      <c r="SJX162" s="1354"/>
      <c r="SJY162" s="1354"/>
      <c r="SJZ162" s="1354"/>
      <c r="SKA162" s="1354"/>
      <c r="SKB162" s="1354"/>
      <c r="SKC162" s="1354"/>
      <c r="SKD162" s="1354"/>
      <c r="SKE162" s="1354"/>
      <c r="SKF162" s="1354"/>
      <c r="SKG162" s="1354"/>
      <c r="SKH162" s="1354"/>
      <c r="SKI162" s="1354"/>
      <c r="SKJ162" s="1354"/>
      <c r="SKK162" s="1354"/>
      <c r="SKL162" s="1354"/>
      <c r="SKM162" s="1354"/>
      <c r="SKN162" s="1354"/>
      <c r="SKO162" s="1354"/>
      <c r="SKP162" s="1354"/>
      <c r="SKQ162" s="1354"/>
      <c r="SKR162" s="1354"/>
      <c r="SKS162" s="1354"/>
      <c r="SKT162" s="1354"/>
      <c r="SKU162" s="1354"/>
      <c r="SKV162" s="1354"/>
      <c r="SKW162" s="1354"/>
      <c r="SKX162" s="1354"/>
      <c r="SKY162" s="1354"/>
      <c r="SKZ162" s="1354"/>
      <c r="SLA162" s="1354"/>
      <c r="SLB162" s="1354"/>
      <c r="SLC162" s="1354"/>
      <c r="SLD162" s="1354"/>
      <c r="SLE162" s="1354"/>
      <c r="SLF162" s="1354"/>
      <c r="SLG162" s="1354"/>
      <c r="SLH162" s="1354"/>
      <c r="SLI162" s="1354"/>
      <c r="SLJ162" s="1354"/>
      <c r="SLK162" s="1354"/>
      <c r="SLL162" s="1354"/>
      <c r="SLM162" s="1354"/>
      <c r="SLN162" s="1354"/>
      <c r="SLO162" s="1354"/>
      <c r="SLP162" s="1354"/>
      <c r="SLQ162" s="1354"/>
      <c r="SLR162" s="1354"/>
      <c r="SLS162" s="1354"/>
      <c r="SLT162" s="1354"/>
      <c r="SLU162" s="1354"/>
      <c r="SLV162" s="1354"/>
      <c r="SLW162" s="1354"/>
      <c r="SLX162" s="1354"/>
      <c r="SLY162" s="1354"/>
      <c r="SLZ162" s="1354"/>
      <c r="SMA162" s="1354"/>
      <c r="SMB162" s="1354"/>
      <c r="SMC162" s="1354"/>
      <c r="SMD162" s="1354"/>
      <c r="SME162" s="1354"/>
      <c r="SMF162" s="1354"/>
      <c r="SMG162" s="1354"/>
      <c r="SMH162" s="1354"/>
      <c r="SMI162" s="1354"/>
      <c r="SMJ162" s="1354"/>
      <c r="SMK162" s="1354"/>
      <c r="SML162" s="1354"/>
      <c r="SMM162" s="1354"/>
      <c r="SMN162" s="1354"/>
      <c r="SMO162" s="1354"/>
      <c r="SMP162" s="1354"/>
      <c r="SMQ162" s="1354"/>
      <c r="SMR162" s="1354"/>
      <c r="SMS162" s="1354"/>
      <c r="SMT162" s="1354"/>
      <c r="SMU162" s="1354"/>
      <c r="SMV162" s="1354"/>
      <c r="SMW162" s="1354"/>
      <c r="SMX162" s="1354"/>
      <c r="SMY162" s="1354"/>
      <c r="SMZ162" s="1354"/>
      <c r="SNA162" s="1354"/>
      <c r="SNB162" s="1354"/>
      <c r="SNC162" s="1354"/>
      <c r="SND162" s="1354"/>
      <c r="SNE162" s="1354"/>
      <c r="SNF162" s="1354"/>
      <c r="SNG162" s="1354"/>
      <c r="SNH162" s="1354"/>
      <c r="SNI162" s="1354"/>
      <c r="SNJ162" s="1354"/>
      <c r="SNK162" s="1354"/>
      <c r="SNL162" s="1354"/>
      <c r="SNM162" s="1354"/>
      <c r="SNN162" s="1354"/>
      <c r="SNO162" s="1354"/>
      <c r="SNP162" s="1354"/>
      <c r="SNQ162" s="1354"/>
      <c r="SNR162" s="1354"/>
      <c r="SNS162" s="1354"/>
      <c r="SNT162" s="1354"/>
      <c r="SNU162" s="1354"/>
      <c r="SNV162" s="1354"/>
      <c r="SNW162" s="1354"/>
      <c r="SNX162" s="1354"/>
      <c r="SNY162" s="1354"/>
      <c r="SNZ162" s="1354"/>
      <c r="SOA162" s="1354"/>
      <c r="SOB162" s="1354"/>
      <c r="SOC162" s="1354"/>
      <c r="SOD162" s="1354"/>
      <c r="SOE162" s="1354"/>
      <c r="SOF162" s="1354"/>
      <c r="SOG162" s="1354"/>
      <c r="SOH162" s="1354"/>
      <c r="SOI162" s="1354"/>
      <c r="SOJ162" s="1354"/>
      <c r="SOK162" s="1354"/>
      <c r="SOL162" s="1354"/>
      <c r="SOM162" s="1354"/>
      <c r="SON162" s="1354"/>
      <c r="SOO162" s="1354"/>
      <c r="SOP162" s="1354"/>
      <c r="SOQ162" s="1354"/>
      <c r="SOR162" s="1354"/>
      <c r="SOS162" s="1354"/>
      <c r="SOT162" s="1354"/>
      <c r="SOU162" s="1354"/>
      <c r="SOV162" s="1354"/>
      <c r="SOW162" s="1354"/>
      <c r="SOX162" s="1354"/>
      <c r="SOY162" s="1354"/>
      <c r="SOZ162" s="1354"/>
      <c r="SPA162" s="1354"/>
      <c r="SPB162" s="1354"/>
      <c r="SPC162" s="1354"/>
      <c r="SPD162" s="1354"/>
      <c r="SPE162" s="1354"/>
      <c r="SPF162" s="1354"/>
      <c r="SPG162" s="1354"/>
      <c r="SPH162" s="1354"/>
      <c r="SPI162" s="1354"/>
      <c r="SPJ162" s="1354"/>
      <c r="SPK162" s="1354"/>
      <c r="SPL162" s="1354"/>
      <c r="SPM162" s="1354"/>
      <c r="SPN162" s="1354"/>
      <c r="SPO162" s="1354"/>
      <c r="SPP162" s="1354"/>
      <c r="SPQ162" s="1354"/>
      <c r="SPR162" s="1354"/>
      <c r="SPS162" s="1354"/>
      <c r="SPT162" s="1354"/>
      <c r="SPU162" s="1354"/>
      <c r="SPV162" s="1354"/>
      <c r="SPW162" s="1354"/>
      <c r="SPX162" s="1354"/>
      <c r="SPY162" s="1354"/>
      <c r="SPZ162" s="1354"/>
      <c r="SQA162" s="1354"/>
      <c r="SQB162" s="1354"/>
      <c r="SQC162" s="1354"/>
      <c r="SQD162" s="1354"/>
      <c r="SQE162" s="1354"/>
      <c r="SQF162" s="1354"/>
      <c r="SQG162" s="1354"/>
      <c r="SQH162" s="1354"/>
      <c r="SQI162" s="1354"/>
      <c r="SQJ162" s="1354"/>
      <c r="SQK162" s="1354"/>
      <c r="SQL162" s="1354"/>
      <c r="SQM162" s="1354"/>
      <c r="SQN162" s="1354"/>
      <c r="SQO162" s="1354"/>
      <c r="SQP162" s="1354"/>
      <c r="SQQ162" s="1354"/>
      <c r="SQR162" s="1354"/>
      <c r="SQS162" s="1354"/>
      <c r="SQT162" s="1354"/>
      <c r="SQU162" s="1354"/>
      <c r="SQV162" s="1354"/>
      <c r="SQW162" s="1354"/>
      <c r="SQX162" s="1354"/>
      <c r="SQY162" s="1354"/>
      <c r="SQZ162" s="1354"/>
      <c r="SRA162" s="1354"/>
      <c r="SRB162" s="1354"/>
      <c r="SRC162" s="1354"/>
      <c r="SRD162" s="1354"/>
      <c r="SRE162" s="1354"/>
      <c r="SRF162" s="1354"/>
      <c r="SRG162" s="1354"/>
      <c r="SRH162" s="1354"/>
      <c r="SRI162" s="1354"/>
      <c r="SRJ162" s="1354"/>
      <c r="SRK162" s="1354"/>
      <c r="SRL162" s="1354"/>
      <c r="SRM162" s="1354"/>
      <c r="SRN162" s="1354"/>
      <c r="SRO162" s="1354"/>
      <c r="SRP162" s="1354"/>
      <c r="SRQ162" s="1354"/>
      <c r="SRR162" s="1354"/>
      <c r="SRS162" s="1354"/>
      <c r="SRT162" s="1354"/>
      <c r="SRU162" s="1354"/>
      <c r="SRV162" s="1354"/>
      <c r="SRW162" s="1354"/>
      <c r="SRX162" s="1354"/>
      <c r="SRY162" s="1354"/>
      <c r="SRZ162" s="1354"/>
      <c r="SSA162" s="1354"/>
      <c r="SSB162" s="1354"/>
      <c r="SSC162" s="1354"/>
      <c r="SSD162" s="1354"/>
      <c r="SSE162" s="1354"/>
      <c r="SSF162" s="1354"/>
      <c r="SSG162" s="1354"/>
      <c r="SSH162" s="1354"/>
      <c r="SSI162" s="1354"/>
      <c r="SSJ162" s="1354"/>
      <c r="SSK162" s="1354"/>
      <c r="SSL162" s="1354"/>
      <c r="SSM162" s="1354"/>
      <c r="SSN162" s="1354"/>
      <c r="SSO162" s="1354"/>
      <c r="SSP162" s="1354"/>
      <c r="SSQ162" s="1354"/>
      <c r="SSR162" s="1354"/>
      <c r="SSS162" s="1354"/>
      <c r="SST162" s="1354"/>
      <c r="SSU162" s="1354"/>
      <c r="SSV162" s="1354"/>
      <c r="SSW162" s="1354"/>
      <c r="SSX162" s="1354"/>
      <c r="SSY162" s="1354"/>
      <c r="SSZ162" s="1354"/>
      <c r="STA162" s="1354"/>
      <c r="STB162" s="1354"/>
      <c r="STC162" s="1354"/>
      <c r="STD162" s="1354"/>
      <c r="STE162" s="1354"/>
      <c r="STF162" s="1354"/>
      <c r="STG162" s="1354"/>
      <c r="STH162" s="1354"/>
      <c r="STI162" s="1354"/>
      <c r="STJ162" s="1354"/>
      <c r="STK162" s="1354"/>
      <c r="STL162" s="1354"/>
      <c r="STM162" s="1354"/>
      <c r="STN162" s="1354"/>
      <c r="STO162" s="1354"/>
      <c r="STP162" s="1354"/>
      <c r="STQ162" s="1354"/>
      <c r="STR162" s="1354"/>
      <c r="STS162" s="1354"/>
      <c r="STT162" s="1354"/>
      <c r="STU162" s="1354"/>
      <c r="STV162" s="1354"/>
      <c r="STW162" s="1354"/>
      <c r="STX162" s="1354"/>
      <c r="STY162" s="1354"/>
      <c r="STZ162" s="1354"/>
      <c r="SUA162" s="1354"/>
      <c r="SUB162" s="1354"/>
      <c r="SUC162" s="1354"/>
      <c r="SUD162" s="1354"/>
      <c r="SUE162" s="1354"/>
      <c r="SUF162" s="1354"/>
      <c r="SUG162" s="1354"/>
      <c r="SUH162" s="1354"/>
      <c r="SUI162" s="1354"/>
      <c r="SUJ162" s="1354"/>
      <c r="SUK162" s="1354"/>
      <c r="SUL162" s="1354"/>
      <c r="SUM162" s="1354"/>
      <c r="SUN162" s="1354"/>
      <c r="SUO162" s="1354"/>
      <c r="SUP162" s="1354"/>
      <c r="SUQ162" s="1354"/>
      <c r="SUR162" s="1354"/>
      <c r="SUS162" s="1354"/>
      <c r="SUT162" s="1354"/>
      <c r="SUU162" s="1354"/>
      <c r="SUV162" s="1354"/>
      <c r="SUW162" s="1354"/>
      <c r="SUX162" s="1354"/>
      <c r="SUY162" s="1354"/>
      <c r="SUZ162" s="1354"/>
      <c r="SVA162" s="1354"/>
      <c r="SVB162" s="1354"/>
      <c r="SVC162" s="1354"/>
      <c r="SVD162" s="1354"/>
      <c r="SVE162" s="1354"/>
      <c r="SVF162" s="1354"/>
      <c r="SVG162" s="1354"/>
      <c r="SVH162" s="1354"/>
      <c r="SVI162" s="1354"/>
      <c r="SVJ162" s="1354"/>
      <c r="SVK162" s="1354"/>
      <c r="SVL162" s="1354"/>
      <c r="SVM162" s="1354"/>
      <c r="SVN162" s="1354"/>
      <c r="SVO162" s="1354"/>
      <c r="SVP162" s="1354"/>
      <c r="SVQ162" s="1354"/>
      <c r="SVR162" s="1354"/>
      <c r="SVS162" s="1354"/>
      <c r="SVT162" s="1354"/>
      <c r="SVU162" s="1354"/>
      <c r="SVV162" s="1354"/>
      <c r="SVW162" s="1354"/>
      <c r="SVX162" s="1354"/>
      <c r="SVY162" s="1354"/>
      <c r="SVZ162" s="1354"/>
      <c r="SWA162" s="1354"/>
      <c r="SWB162" s="1354"/>
      <c r="SWC162" s="1354"/>
      <c r="SWD162" s="1354"/>
      <c r="SWE162" s="1354"/>
      <c r="SWF162" s="1354"/>
      <c r="SWG162" s="1354"/>
      <c r="SWH162" s="1354"/>
      <c r="SWI162" s="1354"/>
      <c r="SWJ162" s="1354"/>
      <c r="SWK162" s="1354"/>
      <c r="SWL162" s="1354"/>
      <c r="SWM162" s="1354"/>
      <c r="SWN162" s="1354"/>
      <c r="SWO162" s="1354"/>
      <c r="SWP162" s="1354"/>
      <c r="SWQ162" s="1354"/>
      <c r="SWR162" s="1354"/>
      <c r="SWS162" s="1354"/>
      <c r="SWT162" s="1354"/>
      <c r="SWU162" s="1354"/>
      <c r="SWV162" s="1354"/>
      <c r="SWW162" s="1354"/>
      <c r="SWX162" s="1354"/>
      <c r="SWY162" s="1354"/>
      <c r="SWZ162" s="1354"/>
      <c r="SXA162" s="1354"/>
      <c r="SXB162" s="1354"/>
      <c r="SXC162" s="1354"/>
      <c r="SXD162" s="1354"/>
      <c r="SXE162" s="1354"/>
      <c r="SXF162" s="1354"/>
      <c r="SXG162" s="1354"/>
      <c r="SXH162" s="1354"/>
      <c r="SXI162" s="1354"/>
      <c r="SXJ162" s="1354"/>
      <c r="SXK162" s="1354"/>
      <c r="SXL162" s="1354"/>
      <c r="SXM162" s="1354"/>
      <c r="SXN162" s="1354"/>
      <c r="SXO162" s="1354"/>
      <c r="SXP162" s="1354"/>
      <c r="SXQ162" s="1354"/>
      <c r="SXR162" s="1354"/>
      <c r="SXS162" s="1354"/>
      <c r="SXT162" s="1354"/>
      <c r="SXU162" s="1354"/>
      <c r="SXV162" s="1354"/>
      <c r="SXW162" s="1354"/>
      <c r="SXX162" s="1354"/>
      <c r="SXY162" s="1354"/>
      <c r="SXZ162" s="1354"/>
      <c r="SYA162" s="1354"/>
      <c r="SYB162" s="1354"/>
      <c r="SYC162" s="1354"/>
      <c r="SYD162" s="1354"/>
      <c r="SYE162" s="1354"/>
      <c r="SYF162" s="1354"/>
      <c r="SYG162" s="1354"/>
      <c r="SYH162" s="1354"/>
      <c r="SYI162" s="1354"/>
      <c r="SYJ162" s="1354"/>
      <c r="SYK162" s="1354"/>
      <c r="SYL162" s="1354"/>
      <c r="SYM162" s="1354"/>
      <c r="SYN162" s="1354"/>
      <c r="SYO162" s="1354"/>
      <c r="SYP162" s="1354"/>
      <c r="SYQ162" s="1354"/>
      <c r="SYR162" s="1354"/>
      <c r="SYS162" s="1354"/>
      <c r="SYT162" s="1354"/>
      <c r="SYU162" s="1354"/>
      <c r="SYV162" s="1354"/>
      <c r="SYW162" s="1354"/>
      <c r="SYX162" s="1354"/>
      <c r="SYY162" s="1354"/>
      <c r="SYZ162" s="1354"/>
      <c r="SZA162" s="1354"/>
      <c r="SZB162" s="1354"/>
      <c r="SZC162" s="1354"/>
      <c r="SZD162" s="1354"/>
      <c r="SZE162" s="1354"/>
      <c r="SZF162" s="1354"/>
      <c r="SZG162" s="1354"/>
      <c r="SZH162" s="1354"/>
      <c r="SZI162" s="1354"/>
      <c r="SZJ162" s="1354"/>
      <c r="SZK162" s="1354"/>
      <c r="SZL162" s="1354"/>
      <c r="SZM162" s="1354"/>
      <c r="SZN162" s="1354"/>
      <c r="SZO162" s="1354"/>
      <c r="SZP162" s="1354"/>
      <c r="SZQ162" s="1354"/>
      <c r="SZR162" s="1354"/>
      <c r="SZS162" s="1354"/>
      <c r="SZT162" s="1354"/>
      <c r="SZU162" s="1354"/>
      <c r="SZV162" s="1354"/>
      <c r="SZW162" s="1354"/>
      <c r="SZX162" s="1354"/>
      <c r="SZY162" s="1354"/>
      <c r="SZZ162" s="1354"/>
      <c r="TAA162" s="1354"/>
      <c r="TAB162" s="1354"/>
      <c r="TAC162" s="1354"/>
      <c r="TAD162" s="1354"/>
      <c r="TAE162" s="1354"/>
      <c r="TAF162" s="1354"/>
      <c r="TAG162" s="1354"/>
      <c r="TAH162" s="1354"/>
      <c r="TAI162" s="1354"/>
      <c r="TAJ162" s="1354"/>
      <c r="TAK162" s="1354"/>
      <c r="TAL162" s="1354"/>
      <c r="TAM162" s="1354"/>
      <c r="TAN162" s="1354"/>
      <c r="TAO162" s="1354"/>
      <c r="TAP162" s="1354"/>
      <c r="TAQ162" s="1354"/>
      <c r="TAR162" s="1354"/>
      <c r="TAS162" s="1354"/>
      <c r="TAT162" s="1354"/>
      <c r="TAU162" s="1354"/>
      <c r="TAV162" s="1354"/>
      <c r="TAW162" s="1354"/>
      <c r="TAX162" s="1354"/>
      <c r="TAY162" s="1354"/>
      <c r="TAZ162" s="1354"/>
      <c r="TBA162" s="1354"/>
      <c r="TBB162" s="1354"/>
      <c r="TBC162" s="1354"/>
      <c r="TBD162" s="1354"/>
      <c r="TBE162" s="1354"/>
      <c r="TBF162" s="1354"/>
      <c r="TBG162" s="1354"/>
      <c r="TBH162" s="1354"/>
      <c r="TBI162" s="1354"/>
      <c r="TBJ162" s="1354"/>
      <c r="TBK162" s="1354"/>
      <c r="TBL162" s="1354"/>
      <c r="TBM162" s="1354"/>
      <c r="TBN162" s="1354"/>
      <c r="TBO162" s="1354"/>
      <c r="TBP162" s="1354"/>
      <c r="TBQ162" s="1354"/>
      <c r="TBR162" s="1354"/>
      <c r="TBS162" s="1354"/>
      <c r="TBT162" s="1354"/>
      <c r="TBU162" s="1354"/>
      <c r="TBV162" s="1354"/>
      <c r="TBW162" s="1354"/>
      <c r="TBX162" s="1354"/>
      <c r="TBY162" s="1354"/>
      <c r="TBZ162" s="1354"/>
      <c r="TCA162" s="1354"/>
      <c r="TCB162" s="1354"/>
      <c r="TCC162" s="1354"/>
      <c r="TCD162" s="1354"/>
      <c r="TCE162" s="1354"/>
      <c r="TCF162" s="1354"/>
      <c r="TCG162" s="1354"/>
      <c r="TCH162" s="1354"/>
      <c r="TCI162" s="1354"/>
      <c r="TCJ162" s="1354"/>
      <c r="TCK162" s="1354"/>
      <c r="TCL162" s="1354"/>
      <c r="TCM162" s="1354"/>
      <c r="TCN162" s="1354"/>
      <c r="TCO162" s="1354"/>
      <c r="TCP162" s="1354"/>
      <c r="TCQ162" s="1354"/>
      <c r="TCR162" s="1354"/>
      <c r="TCS162" s="1354"/>
      <c r="TCT162" s="1354"/>
      <c r="TCU162" s="1354"/>
      <c r="TCV162" s="1354"/>
      <c r="TCW162" s="1354"/>
      <c r="TCX162" s="1354"/>
      <c r="TCY162" s="1354"/>
      <c r="TCZ162" s="1354"/>
      <c r="TDA162" s="1354"/>
      <c r="TDB162" s="1354"/>
      <c r="TDC162" s="1354"/>
      <c r="TDD162" s="1354"/>
      <c r="TDE162" s="1354"/>
      <c r="TDF162" s="1354"/>
      <c r="TDG162" s="1354"/>
      <c r="TDH162" s="1354"/>
      <c r="TDI162" s="1354"/>
      <c r="TDJ162" s="1354"/>
      <c r="TDK162" s="1354"/>
      <c r="TDL162" s="1354"/>
      <c r="TDM162" s="1354"/>
      <c r="TDN162" s="1354"/>
      <c r="TDO162" s="1354"/>
      <c r="TDP162" s="1354"/>
      <c r="TDQ162" s="1354"/>
      <c r="TDR162" s="1354"/>
      <c r="TDS162" s="1354"/>
      <c r="TDT162" s="1354"/>
      <c r="TDU162" s="1354"/>
      <c r="TDV162" s="1354"/>
      <c r="TDW162" s="1354"/>
      <c r="TDX162" s="1354"/>
      <c r="TDY162" s="1354"/>
      <c r="TDZ162" s="1354"/>
      <c r="TEA162" s="1354"/>
      <c r="TEB162" s="1354"/>
      <c r="TEC162" s="1354"/>
      <c r="TED162" s="1354"/>
      <c r="TEE162" s="1354"/>
      <c r="TEF162" s="1354"/>
      <c r="TEG162" s="1354"/>
      <c r="TEH162" s="1354"/>
      <c r="TEI162" s="1354"/>
      <c r="TEJ162" s="1354"/>
      <c r="TEK162" s="1354"/>
      <c r="TEL162" s="1354"/>
      <c r="TEM162" s="1354"/>
      <c r="TEN162" s="1354"/>
      <c r="TEO162" s="1354"/>
      <c r="TEP162" s="1354"/>
      <c r="TEQ162" s="1354"/>
      <c r="TER162" s="1354"/>
      <c r="TES162" s="1354"/>
      <c r="TET162" s="1354"/>
      <c r="TEU162" s="1354"/>
      <c r="TEV162" s="1354"/>
      <c r="TEW162" s="1354"/>
      <c r="TEX162" s="1354"/>
      <c r="TEY162" s="1354"/>
      <c r="TEZ162" s="1354"/>
      <c r="TFA162" s="1354"/>
      <c r="TFB162" s="1354"/>
      <c r="TFC162" s="1354"/>
      <c r="TFD162" s="1354"/>
      <c r="TFE162" s="1354"/>
      <c r="TFF162" s="1354"/>
      <c r="TFG162" s="1354"/>
      <c r="TFH162" s="1354"/>
      <c r="TFI162" s="1354"/>
      <c r="TFJ162" s="1354"/>
      <c r="TFK162" s="1354"/>
      <c r="TFL162" s="1354"/>
      <c r="TFM162" s="1354"/>
      <c r="TFN162" s="1354"/>
      <c r="TFO162" s="1354"/>
      <c r="TFP162" s="1354"/>
      <c r="TFQ162" s="1354"/>
      <c r="TFR162" s="1354"/>
      <c r="TFS162" s="1354"/>
      <c r="TFT162" s="1354"/>
      <c r="TFU162" s="1354"/>
      <c r="TFV162" s="1354"/>
      <c r="TFW162" s="1354"/>
      <c r="TFX162" s="1354"/>
      <c r="TFY162" s="1354"/>
      <c r="TFZ162" s="1354"/>
      <c r="TGA162" s="1354"/>
      <c r="TGB162" s="1354"/>
      <c r="TGC162" s="1354"/>
      <c r="TGD162" s="1354"/>
      <c r="TGE162" s="1354"/>
      <c r="TGF162" s="1354"/>
      <c r="TGG162" s="1354"/>
      <c r="TGH162" s="1354"/>
      <c r="TGI162" s="1354"/>
      <c r="TGJ162" s="1354"/>
      <c r="TGK162" s="1354"/>
      <c r="TGL162" s="1354"/>
      <c r="TGM162" s="1354"/>
      <c r="TGN162" s="1354"/>
      <c r="TGO162" s="1354"/>
      <c r="TGP162" s="1354"/>
      <c r="TGQ162" s="1354"/>
      <c r="TGR162" s="1354"/>
      <c r="TGS162" s="1354"/>
      <c r="TGT162" s="1354"/>
      <c r="TGU162" s="1354"/>
      <c r="TGV162" s="1354"/>
      <c r="TGW162" s="1354"/>
      <c r="TGX162" s="1354"/>
      <c r="TGY162" s="1354"/>
      <c r="TGZ162" s="1354"/>
      <c r="THA162" s="1354"/>
      <c r="THB162" s="1354"/>
      <c r="THC162" s="1354"/>
      <c r="THD162" s="1354"/>
      <c r="THE162" s="1354"/>
      <c r="THF162" s="1354"/>
      <c r="THG162" s="1354"/>
      <c r="THH162" s="1354"/>
      <c r="THI162" s="1354"/>
      <c r="THJ162" s="1354"/>
      <c r="THK162" s="1354"/>
      <c r="THL162" s="1354"/>
      <c r="THM162" s="1354"/>
      <c r="THN162" s="1354"/>
      <c r="THO162" s="1354"/>
      <c r="THP162" s="1354"/>
      <c r="THQ162" s="1354"/>
      <c r="THR162" s="1354"/>
      <c r="THS162" s="1354"/>
      <c r="THT162" s="1354"/>
      <c r="THU162" s="1354"/>
      <c r="THV162" s="1354"/>
      <c r="THW162" s="1354"/>
      <c r="THX162" s="1354"/>
      <c r="THY162" s="1354"/>
      <c r="THZ162" s="1354"/>
      <c r="TIA162" s="1354"/>
      <c r="TIB162" s="1354"/>
      <c r="TIC162" s="1354"/>
      <c r="TID162" s="1354"/>
      <c r="TIE162" s="1354"/>
      <c r="TIF162" s="1354"/>
      <c r="TIG162" s="1354"/>
      <c r="TIH162" s="1354"/>
      <c r="TII162" s="1354"/>
      <c r="TIJ162" s="1354"/>
      <c r="TIK162" s="1354"/>
      <c r="TIL162" s="1354"/>
      <c r="TIM162" s="1354"/>
      <c r="TIN162" s="1354"/>
      <c r="TIO162" s="1354"/>
      <c r="TIP162" s="1354"/>
      <c r="TIQ162" s="1354"/>
      <c r="TIR162" s="1354"/>
      <c r="TIS162" s="1354"/>
      <c r="TIT162" s="1354"/>
      <c r="TIU162" s="1354"/>
      <c r="TIV162" s="1354"/>
      <c r="TIW162" s="1354"/>
      <c r="TIX162" s="1354"/>
      <c r="TIY162" s="1354"/>
      <c r="TIZ162" s="1354"/>
      <c r="TJA162" s="1354"/>
      <c r="TJB162" s="1354"/>
      <c r="TJC162" s="1354"/>
      <c r="TJD162" s="1354"/>
      <c r="TJE162" s="1354"/>
      <c r="TJF162" s="1354"/>
      <c r="TJG162" s="1354"/>
      <c r="TJH162" s="1354"/>
      <c r="TJI162" s="1354"/>
      <c r="TJJ162" s="1354"/>
      <c r="TJK162" s="1354"/>
      <c r="TJL162" s="1354"/>
      <c r="TJM162" s="1354"/>
      <c r="TJN162" s="1354"/>
      <c r="TJO162" s="1354"/>
      <c r="TJP162" s="1354"/>
      <c r="TJQ162" s="1354"/>
      <c r="TJR162" s="1354"/>
      <c r="TJS162" s="1354"/>
      <c r="TJT162" s="1354"/>
      <c r="TJU162" s="1354"/>
      <c r="TJV162" s="1354"/>
      <c r="TJW162" s="1354"/>
      <c r="TJX162" s="1354"/>
      <c r="TJY162" s="1354"/>
      <c r="TJZ162" s="1354"/>
      <c r="TKA162" s="1354"/>
      <c r="TKB162" s="1354"/>
      <c r="TKC162" s="1354"/>
      <c r="TKD162" s="1354"/>
      <c r="TKE162" s="1354"/>
      <c r="TKF162" s="1354"/>
      <c r="TKG162" s="1354"/>
      <c r="TKH162" s="1354"/>
      <c r="TKI162" s="1354"/>
      <c r="TKJ162" s="1354"/>
      <c r="TKK162" s="1354"/>
      <c r="TKL162" s="1354"/>
      <c r="TKM162" s="1354"/>
      <c r="TKN162" s="1354"/>
      <c r="TKO162" s="1354"/>
      <c r="TKP162" s="1354"/>
      <c r="TKQ162" s="1354"/>
      <c r="TKR162" s="1354"/>
      <c r="TKS162" s="1354"/>
      <c r="TKT162" s="1354"/>
      <c r="TKU162" s="1354"/>
      <c r="TKV162" s="1354"/>
      <c r="TKW162" s="1354"/>
      <c r="TKX162" s="1354"/>
      <c r="TKY162" s="1354"/>
      <c r="TKZ162" s="1354"/>
      <c r="TLA162" s="1354"/>
      <c r="TLB162" s="1354"/>
      <c r="TLC162" s="1354"/>
      <c r="TLD162" s="1354"/>
      <c r="TLE162" s="1354"/>
      <c r="TLF162" s="1354"/>
      <c r="TLG162" s="1354"/>
      <c r="TLH162" s="1354"/>
      <c r="TLI162" s="1354"/>
      <c r="TLJ162" s="1354"/>
      <c r="TLK162" s="1354"/>
      <c r="TLL162" s="1354"/>
      <c r="TLM162" s="1354"/>
      <c r="TLN162" s="1354"/>
      <c r="TLO162" s="1354"/>
      <c r="TLP162" s="1354"/>
      <c r="TLQ162" s="1354"/>
      <c r="TLR162" s="1354"/>
      <c r="TLS162" s="1354"/>
      <c r="TLT162" s="1354"/>
      <c r="TLU162" s="1354"/>
      <c r="TLV162" s="1354"/>
      <c r="TLW162" s="1354"/>
      <c r="TLX162" s="1354"/>
      <c r="TLY162" s="1354"/>
      <c r="TLZ162" s="1354"/>
      <c r="TMA162" s="1354"/>
      <c r="TMB162" s="1354"/>
      <c r="TMC162" s="1354"/>
      <c r="TMD162" s="1354"/>
      <c r="TME162" s="1354"/>
      <c r="TMF162" s="1354"/>
      <c r="TMG162" s="1354"/>
      <c r="TMH162" s="1354"/>
      <c r="TMI162" s="1354"/>
      <c r="TMJ162" s="1354"/>
      <c r="TMK162" s="1354"/>
      <c r="TML162" s="1354"/>
      <c r="TMM162" s="1354"/>
      <c r="TMN162" s="1354"/>
      <c r="TMO162" s="1354"/>
      <c r="TMP162" s="1354"/>
      <c r="TMQ162" s="1354"/>
      <c r="TMR162" s="1354"/>
      <c r="TMS162" s="1354"/>
      <c r="TMT162" s="1354"/>
      <c r="TMU162" s="1354"/>
      <c r="TMV162" s="1354"/>
      <c r="TMW162" s="1354"/>
      <c r="TMX162" s="1354"/>
      <c r="TMY162" s="1354"/>
      <c r="TMZ162" s="1354"/>
      <c r="TNA162" s="1354"/>
      <c r="TNB162" s="1354"/>
      <c r="TNC162" s="1354"/>
      <c r="TND162" s="1354"/>
      <c r="TNE162" s="1354"/>
      <c r="TNF162" s="1354"/>
      <c r="TNG162" s="1354"/>
      <c r="TNH162" s="1354"/>
      <c r="TNI162" s="1354"/>
      <c r="TNJ162" s="1354"/>
      <c r="TNK162" s="1354"/>
      <c r="TNL162" s="1354"/>
      <c r="TNM162" s="1354"/>
      <c r="TNN162" s="1354"/>
      <c r="TNO162" s="1354"/>
      <c r="TNP162" s="1354"/>
      <c r="TNQ162" s="1354"/>
      <c r="TNR162" s="1354"/>
      <c r="TNS162" s="1354"/>
      <c r="TNT162" s="1354"/>
      <c r="TNU162" s="1354"/>
      <c r="TNV162" s="1354"/>
      <c r="TNW162" s="1354"/>
      <c r="TNX162" s="1354"/>
      <c r="TNY162" s="1354"/>
      <c r="TNZ162" s="1354"/>
      <c r="TOA162" s="1354"/>
      <c r="TOB162" s="1354"/>
      <c r="TOC162" s="1354"/>
      <c r="TOD162" s="1354"/>
      <c r="TOE162" s="1354"/>
      <c r="TOF162" s="1354"/>
      <c r="TOG162" s="1354"/>
      <c r="TOH162" s="1354"/>
      <c r="TOI162" s="1354"/>
      <c r="TOJ162" s="1354"/>
      <c r="TOK162" s="1354"/>
      <c r="TOL162" s="1354"/>
      <c r="TOM162" s="1354"/>
      <c r="TON162" s="1354"/>
      <c r="TOO162" s="1354"/>
      <c r="TOP162" s="1354"/>
      <c r="TOQ162" s="1354"/>
      <c r="TOR162" s="1354"/>
      <c r="TOS162" s="1354"/>
      <c r="TOT162" s="1354"/>
      <c r="TOU162" s="1354"/>
      <c r="TOV162" s="1354"/>
      <c r="TOW162" s="1354"/>
      <c r="TOX162" s="1354"/>
      <c r="TOY162" s="1354"/>
      <c r="TOZ162" s="1354"/>
      <c r="TPA162" s="1354"/>
      <c r="TPB162" s="1354"/>
      <c r="TPC162" s="1354"/>
      <c r="TPD162" s="1354"/>
      <c r="TPE162" s="1354"/>
      <c r="TPF162" s="1354"/>
      <c r="TPG162" s="1354"/>
      <c r="TPH162" s="1354"/>
      <c r="TPI162" s="1354"/>
      <c r="TPJ162" s="1354"/>
      <c r="TPK162" s="1354"/>
      <c r="TPL162" s="1354"/>
      <c r="TPM162" s="1354"/>
      <c r="TPN162" s="1354"/>
      <c r="TPO162" s="1354"/>
      <c r="TPP162" s="1354"/>
      <c r="TPQ162" s="1354"/>
      <c r="TPR162" s="1354"/>
      <c r="TPS162" s="1354"/>
      <c r="TPT162" s="1354"/>
      <c r="TPU162" s="1354"/>
      <c r="TPV162" s="1354"/>
      <c r="TPW162" s="1354"/>
      <c r="TPX162" s="1354"/>
      <c r="TPY162" s="1354"/>
      <c r="TPZ162" s="1354"/>
      <c r="TQA162" s="1354"/>
      <c r="TQB162" s="1354"/>
      <c r="TQC162" s="1354"/>
      <c r="TQD162" s="1354"/>
      <c r="TQE162" s="1354"/>
      <c r="TQF162" s="1354"/>
      <c r="TQG162" s="1354"/>
      <c r="TQH162" s="1354"/>
      <c r="TQI162" s="1354"/>
      <c r="TQJ162" s="1354"/>
      <c r="TQK162" s="1354"/>
      <c r="TQL162" s="1354"/>
      <c r="TQM162" s="1354"/>
      <c r="TQN162" s="1354"/>
      <c r="TQO162" s="1354"/>
      <c r="TQP162" s="1354"/>
      <c r="TQQ162" s="1354"/>
      <c r="TQR162" s="1354"/>
      <c r="TQS162" s="1354"/>
      <c r="TQT162" s="1354"/>
      <c r="TQU162" s="1354"/>
      <c r="TQV162" s="1354"/>
      <c r="TQW162" s="1354"/>
      <c r="TQX162" s="1354"/>
      <c r="TQY162" s="1354"/>
      <c r="TQZ162" s="1354"/>
      <c r="TRA162" s="1354"/>
      <c r="TRB162" s="1354"/>
      <c r="TRC162" s="1354"/>
      <c r="TRD162" s="1354"/>
      <c r="TRE162" s="1354"/>
      <c r="TRF162" s="1354"/>
      <c r="TRG162" s="1354"/>
      <c r="TRH162" s="1354"/>
      <c r="TRI162" s="1354"/>
      <c r="TRJ162" s="1354"/>
      <c r="TRK162" s="1354"/>
      <c r="TRL162" s="1354"/>
      <c r="TRM162" s="1354"/>
      <c r="TRN162" s="1354"/>
      <c r="TRO162" s="1354"/>
      <c r="TRP162" s="1354"/>
      <c r="TRQ162" s="1354"/>
      <c r="TRR162" s="1354"/>
      <c r="TRS162" s="1354"/>
      <c r="TRT162" s="1354"/>
      <c r="TRU162" s="1354"/>
      <c r="TRV162" s="1354"/>
      <c r="TRW162" s="1354"/>
      <c r="TRX162" s="1354"/>
      <c r="TRY162" s="1354"/>
      <c r="TRZ162" s="1354"/>
      <c r="TSA162" s="1354"/>
      <c r="TSB162" s="1354"/>
      <c r="TSC162" s="1354"/>
      <c r="TSD162" s="1354"/>
      <c r="TSE162" s="1354"/>
      <c r="TSF162" s="1354"/>
      <c r="TSG162" s="1354"/>
      <c r="TSH162" s="1354"/>
      <c r="TSI162" s="1354"/>
      <c r="TSJ162" s="1354"/>
      <c r="TSK162" s="1354"/>
      <c r="TSL162" s="1354"/>
      <c r="TSM162" s="1354"/>
      <c r="TSN162" s="1354"/>
      <c r="TSO162" s="1354"/>
      <c r="TSP162" s="1354"/>
      <c r="TSQ162" s="1354"/>
      <c r="TSR162" s="1354"/>
      <c r="TSS162" s="1354"/>
      <c r="TST162" s="1354"/>
      <c r="TSU162" s="1354"/>
      <c r="TSV162" s="1354"/>
      <c r="TSW162" s="1354"/>
      <c r="TSX162" s="1354"/>
      <c r="TSY162" s="1354"/>
      <c r="TSZ162" s="1354"/>
      <c r="TTA162" s="1354"/>
      <c r="TTB162" s="1354"/>
      <c r="TTC162" s="1354"/>
      <c r="TTD162" s="1354"/>
      <c r="TTE162" s="1354"/>
      <c r="TTF162" s="1354"/>
      <c r="TTG162" s="1354"/>
      <c r="TTH162" s="1354"/>
      <c r="TTI162" s="1354"/>
      <c r="TTJ162" s="1354"/>
      <c r="TTK162" s="1354"/>
      <c r="TTL162" s="1354"/>
      <c r="TTM162" s="1354"/>
      <c r="TTN162" s="1354"/>
      <c r="TTO162" s="1354"/>
      <c r="TTP162" s="1354"/>
      <c r="TTQ162" s="1354"/>
      <c r="TTR162" s="1354"/>
      <c r="TTS162" s="1354"/>
      <c r="TTT162" s="1354"/>
      <c r="TTU162" s="1354"/>
      <c r="TTV162" s="1354"/>
      <c r="TTW162" s="1354"/>
      <c r="TTX162" s="1354"/>
      <c r="TTY162" s="1354"/>
      <c r="TTZ162" s="1354"/>
      <c r="TUA162" s="1354"/>
      <c r="TUB162" s="1354"/>
      <c r="TUC162" s="1354"/>
      <c r="TUD162" s="1354"/>
      <c r="TUE162" s="1354"/>
      <c r="TUF162" s="1354"/>
      <c r="TUG162" s="1354"/>
      <c r="TUH162" s="1354"/>
      <c r="TUI162" s="1354"/>
      <c r="TUJ162" s="1354"/>
      <c r="TUK162" s="1354"/>
      <c r="TUL162" s="1354"/>
      <c r="TUM162" s="1354"/>
      <c r="TUN162" s="1354"/>
      <c r="TUO162" s="1354"/>
      <c r="TUP162" s="1354"/>
      <c r="TUQ162" s="1354"/>
      <c r="TUR162" s="1354"/>
      <c r="TUS162" s="1354"/>
      <c r="TUT162" s="1354"/>
      <c r="TUU162" s="1354"/>
      <c r="TUV162" s="1354"/>
      <c r="TUW162" s="1354"/>
      <c r="TUX162" s="1354"/>
      <c r="TUY162" s="1354"/>
      <c r="TUZ162" s="1354"/>
      <c r="TVA162" s="1354"/>
      <c r="TVB162" s="1354"/>
      <c r="TVC162" s="1354"/>
      <c r="TVD162" s="1354"/>
      <c r="TVE162" s="1354"/>
      <c r="TVF162" s="1354"/>
      <c r="TVG162" s="1354"/>
      <c r="TVH162" s="1354"/>
      <c r="TVI162" s="1354"/>
      <c r="TVJ162" s="1354"/>
      <c r="TVK162" s="1354"/>
      <c r="TVL162" s="1354"/>
      <c r="TVM162" s="1354"/>
      <c r="TVN162" s="1354"/>
      <c r="TVO162" s="1354"/>
      <c r="TVP162" s="1354"/>
      <c r="TVQ162" s="1354"/>
      <c r="TVR162" s="1354"/>
      <c r="TVS162" s="1354"/>
      <c r="TVT162" s="1354"/>
      <c r="TVU162" s="1354"/>
      <c r="TVV162" s="1354"/>
      <c r="TVW162" s="1354"/>
      <c r="TVX162" s="1354"/>
      <c r="TVY162" s="1354"/>
      <c r="TVZ162" s="1354"/>
      <c r="TWA162" s="1354"/>
      <c r="TWB162" s="1354"/>
      <c r="TWC162" s="1354"/>
      <c r="TWD162" s="1354"/>
      <c r="TWE162" s="1354"/>
      <c r="TWF162" s="1354"/>
      <c r="TWG162" s="1354"/>
      <c r="TWH162" s="1354"/>
      <c r="TWI162" s="1354"/>
      <c r="TWJ162" s="1354"/>
      <c r="TWK162" s="1354"/>
      <c r="TWL162" s="1354"/>
      <c r="TWM162" s="1354"/>
      <c r="TWN162" s="1354"/>
      <c r="TWO162" s="1354"/>
      <c r="TWP162" s="1354"/>
      <c r="TWQ162" s="1354"/>
      <c r="TWR162" s="1354"/>
      <c r="TWS162" s="1354"/>
      <c r="TWT162" s="1354"/>
      <c r="TWU162" s="1354"/>
      <c r="TWV162" s="1354"/>
      <c r="TWW162" s="1354"/>
      <c r="TWX162" s="1354"/>
      <c r="TWY162" s="1354"/>
      <c r="TWZ162" s="1354"/>
      <c r="TXA162" s="1354"/>
      <c r="TXB162" s="1354"/>
      <c r="TXC162" s="1354"/>
      <c r="TXD162" s="1354"/>
      <c r="TXE162" s="1354"/>
      <c r="TXF162" s="1354"/>
      <c r="TXG162" s="1354"/>
      <c r="TXH162" s="1354"/>
      <c r="TXI162" s="1354"/>
      <c r="TXJ162" s="1354"/>
      <c r="TXK162" s="1354"/>
      <c r="TXL162" s="1354"/>
      <c r="TXM162" s="1354"/>
      <c r="TXN162" s="1354"/>
      <c r="TXO162" s="1354"/>
      <c r="TXP162" s="1354"/>
      <c r="TXQ162" s="1354"/>
      <c r="TXR162" s="1354"/>
      <c r="TXS162" s="1354"/>
      <c r="TXT162" s="1354"/>
      <c r="TXU162" s="1354"/>
      <c r="TXV162" s="1354"/>
      <c r="TXW162" s="1354"/>
      <c r="TXX162" s="1354"/>
      <c r="TXY162" s="1354"/>
      <c r="TXZ162" s="1354"/>
      <c r="TYA162" s="1354"/>
      <c r="TYB162" s="1354"/>
      <c r="TYC162" s="1354"/>
      <c r="TYD162" s="1354"/>
      <c r="TYE162" s="1354"/>
      <c r="TYF162" s="1354"/>
      <c r="TYG162" s="1354"/>
      <c r="TYH162" s="1354"/>
      <c r="TYI162" s="1354"/>
      <c r="TYJ162" s="1354"/>
      <c r="TYK162" s="1354"/>
      <c r="TYL162" s="1354"/>
      <c r="TYM162" s="1354"/>
      <c r="TYN162" s="1354"/>
      <c r="TYO162" s="1354"/>
      <c r="TYP162" s="1354"/>
      <c r="TYQ162" s="1354"/>
      <c r="TYR162" s="1354"/>
      <c r="TYS162" s="1354"/>
      <c r="TYT162" s="1354"/>
      <c r="TYU162" s="1354"/>
      <c r="TYV162" s="1354"/>
      <c r="TYW162" s="1354"/>
      <c r="TYX162" s="1354"/>
      <c r="TYY162" s="1354"/>
      <c r="TYZ162" s="1354"/>
      <c r="TZA162" s="1354"/>
      <c r="TZB162" s="1354"/>
      <c r="TZC162" s="1354"/>
      <c r="TZD162" s="1354"/>
      <c r="TZE162" s="1354"/>
      <c r="TZF162" s="1354"/>
      <c r="TZG162" s="1354"/>
      <c r="TZH162" s="1354"/>
      <c r="TZI162" s="1354"/>
      <c r="TZJ162" s="1354"/>
      <c r="TZK162" s="1354"/>
      <c r="TZL162" s="1354"/>
      <c r="TZM162" s="1354"/>
      <c r="TZN162" s="1354"/>
      <c r="TZO162" s="1354"/>
      <c r="TZP162" s="1354"/>
      <c r="TZQ162" s="1354"/>
      <c r="TZR162" s="1354"/>
      <c r="TZS162" s="1354"/>
      <c r="TZT162" s="1354"/>
      <c r="TZU162" s="1354"/>
      <c r="TZV162" s="1354"/>
      <c r="TZW162" s="1354"/>
      <c r="TZX162" s="1354"/>
      <c r="TZY162" s="1354"/>
      <c r="TZZ162" s="1354"/>
      <c r="UAA162" s="1354"/>
      <c r="UAB162" s="1354"/>
      <c r="UAC162" s="1354"/>
      <c r="UAD162" s="1354"/>
      <c r="UAE162" s="1354"/>
      <c r="UAF162" s="1354"/>
      <c r="UAG162" s="1354"/>
      <c r="UAH162" s="1354"/>
      <c r="UAI162" s="1354"/>
      <c r="UAJ162" s="1354"/>
      <c r="UAK162" s="1354"/>
      <c r="UAL162" s="1354"/>
      <c r="UAM162" s="1354"/>
      <c r="UAN162" s="1354"/>
      <c r="UAO162" s="1354"/>
      <c r="UAP162" s="1354"/>
      <c r="UAQ162" s="1354"/>
      <c r="UAR162" s="1354"/>
      <c r="UAS162" s="1354"/>
      <c r="UAT162" s="1354"/>
      <c r="UAU162" s="1354"/>
      <c r="UAV162" s="1354"/>
      <c r="UAW162" s="1354"/>
      <c r="UAX162" s="1354"/>
      <c r="UAY162" s="1354"/>
      <c r="UAZ162" s="1354"/>
      <c r="UBA162" s="1354"/>
      <c r="UBB162" s="1354"/>
      <c r="UBC162" s="1354"/>
      <c r="UBD162" s="1354"/>
      <c r="UBE162" s="1354"/>
      <c r="UBF162" s="1354"/>
      <c r="UBG162" s="1354"/>
      <c r="UBH162" s="1354"/>
      <c r="UBI162" s="1354"/>
      <c r="UBJ162" s="1354"/>
      <c r="UBK162" s="1354"/>
      <c r="UBL162" s="1354"/>
      <c r="UBM162" s="1354"/>
      <c r="UBN162" s="1354"/>
      <c r="UBO162" s="1354"/>
      <c r="UBP162" s="1354"/>
      <c r="UBQ162" s="1354"/>
      <c r="UBR162" s="1354"/>
      <c r="UBS162" s="1354"/>
      <c r="UBT162" s="1354"/>
      <c r="UBU162" s="1354"/>
      <c r="UBV162" s="1354"/>
      <c r="UBW162" s="1354"/>
      <c r="UBX162" s="1354"/>
      <c r="UBY162" s="1354"/>
      <c r="UBZ162" s="1354"/>
      <c r="UCA162" s="1354"/>
      <c r="UCB162" s="1354"/>
      <c r="UCC162" s="1354"/>
      <c r="UCD162" s="1354"/>
      <c r="UCE162" s="1354"/>
      <c r="UCF162" s="1354"/>
      <c r="UCG162" s="1354"/>
      <c r="UCH162" s="1354"/>
      <c r="UCI162" s="1354"/>
      <c r="UCJ162" s="1354"/>
      <c r="UCK162" s="1354"/>
      <c r="UCL162" s="1354"/>
      <c r="UCM162" s="1354"/>
      <c r="UCN162" s="1354"/>
      <c r="UCO162" s="1354"/>
      <c r="UCP162" s="1354"/>
      <c r="UCQ162" s="1354"/>
      <c r="UCR162" s="1354"/>
      <c r="UCS162" s="1354"/>
      <c r="UCT162" s="1354"/>
      <c r="UCU162" s="1354"/>
      <c r="UCV162" s="1354"/>
      <c r="UCW162" s="1354"/>
      <c r="UCX162" s="1354"/>
      <c r="UCY162" s="1354"/>
      <c r="UCZ162" s="1354"/>
      <c r="UDA162" s="1354"/>
      <c r="UDB162" s="1354"/>
      <c r="UDC162" s="1354"/>
      <c r="UDD162" s="1354"/>
      <c r="UDE162" s="1354"/>
      <c r="UDF162" s="1354"/>
      <c r="UDG162" s="1354"/>
      <c r="UDH162" s="1354"/>
      <c r="UDI162" s="1354"/>
      <c r="UDJ162" s="1354"/>
      <c r="UDK162" s="1354"/>
      <c r="UDL162" s="1354"/>
      <c r="UDM162" s="1354"/>
      <c r="UDN162" s="1354"/>
      <c r="UDO162" s="1354"/>
      <c r="UDP162" s="1354"/>
      <c r="UDQ162" s="1354"/>
      <c r="UDR162" s="1354"/>
      <c r="UDS162" s="1354"/>
      <c r="UDT162" s="1354"/>
      <c r="UDU162" s="1354"/>
      <c r="UDV162" s="1354"/>
      <c r="UDW162" s="1354"/>
      <c r="UDX162" s="1354"/>
      <c r="UDY162" s="1354"/>
      <c r="UDZ162" s="1354"/>
      <c r="UEA162" s="1354"/>
      <c r="UEB162" s="1354"/>
      <c r="UEC162" s="1354"/>
      <c r="UED162" s="1354"/>
      <c r="UEE162" s="1354"/>
      <c r="UEF162" s="1354"/>
      <c r="UEG162" s="1354"/>
      <c r="UEH162" s="1354"/>
      <c r="UEI162" s="1354"/>
      <c r="UEJ162" s="1354"/>
      <c r="UEK162" s="1354"/>
      <c r="UEL162" s="1354"/>
      <c r="UEM162" s="1354"/>
      <c r="UEN162" s="1354"/>
      <c r="UEO162" s="1354"/>
      <c r="UEP162" s="1354"/>
      <c r="UEQ162" s="1354"/>
      <c r="UER162" s="1354"/>
      <c r="UES162" s="1354"/>
      <c r="UET162" s="1354"/>
      <c r="UEU162" s="1354"/>
      <c r="UEV162" s="1354"/>
      <c r="UEW162" s="1354"/>
      <c r="UEX162" s="1354"/>
      <c r="UEY162" s="1354"/>
      <c r="UEZ162" s="1354"/>
      <c r="UFA162" s="1354"/>
      <c r="UFB162" s="1354"/>
      <c r="UFC162" s="1354"/>
      <c r="UFD162" s="1354"/>
      <c r="UFE162" s="1354"/>
      <c r="UFF162" s="1354"/>
      <c r="UFG162" s="1354"/>
      <c r="UFH162" s="1354"/>
      <c r="UFI162" s="1354"/>
      <c r="UFJ162" s="1354"/>
      <c r="UFK162" s="1354"/>
      <c r="UFL162" s="1354"/>
      <c r="UFM162" s="1354"/>
      <c r="UFN162" s="1354"/>
      <c r="UFO162" s="1354"/>
      <c r="UFP162" s="1354"/>
      <c r="UFQ162" s="1354"/>
      <c r="UFR162" s="1354"/>
      <c r="UFS162" s="1354"/>
      <c r="UFT162" s="1354"/>
      <c r="UFU162" s="1354"/>
      <c r="UFV162" s="1354"/>
      <c r="UFW162" s="1354"/>
      <c r="UFX162" s="1354"/>
      <c r="UFY162" s="1354"/>
      <c r="UFZ162" s="1354"/>
      <c r="UGA162" s="1354"/>
      <c r="UGB162" s="1354"/>
      <c r="UGC162" s="1354"/>
      <c r="UGD162" s="1354"/>
      <c r="UGE162" s="1354"/>
      <c r="UGF162" s="1354"/>
      <c r="UGG162" s="1354"/>
      <c r="UGH162" s="1354"/>
      <c r="UGI162" s="1354"/>
      <c r="UGJ162" s="1354"/>
      <c r="UGK162" s="1354"/>
      <c r="UGL162" s="1354"/>
      <c r="UGM162" s="1354"/>
      <c r="UGN162" s="1354"/>
      <c r="UGO162" s="1354"/>
      <c r="UGP162" s="1354"/>
      <c r="UGQ162" s="1354"/>
      <c r="UGR162" s="1354"/>
      <c r="UGS162" s="1354"/>
      <c r="UGT162" s="1354"/>
      <c r="UGU162" s="1354"/>
      <c r="UGV162" s="1354"/>
      <c r="UGW162" s="1354"/>
      <c r="UGX162" s="1354"/>
      <c r="UGY162" s="1354"/>
      <c r="UGZ162" s="1354"/>
      <c r="UHA162" s="1354"/>
      <c r="UHB162" s="1354"/>
      <c r="UHC162" s="1354"/>
      <c r="UHD162" s="1354"/>
      <c r="UHE162" s="1354"/>
      <c r="UHF162" s="1354"/>
      <c r="UHG162" s="1354"/>
      <c r="UHH162" s="1354"/>
      <c r="UHI162" s="1354"/>
      <c r="UHJ162" s="1354"/>
      <c r="UHK162" s="1354"/>
      <c r="UHL162" s="1354"/>
      <c r="UHM162" s="1354"/>
      <c r="UHN162" s="1354"/>
      <c r="UHO162" s="1354"/>
      <c r="UHP162" s="1354"/>
      <c r="UHQ162" s="1354"/>
      <c r="UHR162" s="1354"/>
      <c r="UHS162" s="1354"/>
      <c r="UHT162" s="1354"/>
      <c r="UHU162" s="1354"/>
      <c r="UHV162" s="1354"/>
      <c r="UHW162" s="1354"/>
      <c r="UHX162" s="1354"/>
      <c r="UHY162" s="1354"/>
      <c r="UHZ162" s="1354"/>
      <c r="UIA162" s="1354"/>
      <c r="UIB162" s="1354"/>
      <c r="UIC162" s="1354"/>
      <c r="UID162" s="1354"/>
      <c r="UIE162" s="1354"/>
      <c r="UIF162" s="1354"/>
      <c r="UIG162" s="1354"/>
      <c r="UIH162" s="1354"/>
      <c r="UII162" s="1354"/>
      <c r="UIJ162" s="1354"/>
      <c r="UIK162" s="1354"/>
      <c r="UIL162" s="1354"/>
      <c r="UIM162" s="1354"/>
      <c r="UIN162" s="1354"/>
      <c r="UIO162" s="1354"/>
      <c r="UIP162" s="1354"/>
      <c r="UIQ162" s="1354"/>
      <c r="UIR162" s="1354"/>
      <c r="UIS162" s="1354"/>
      <c r="UIT162" s="1354"/>
      <c r="UIU162" s="1354"/>
      <c r="UIV162" s="1354"/>
      <c r="UIW162" s="1354"/>
      <c r="UIX162" s="1354"/>
      <c r="UIY162" s="1354"/>
      <c r="UIZ162" s="1354"/>
      <c r="UJA162" s="1354"/>
      <c r="UJB162" s="1354"/>
      <c r="UJC162" s="1354"/>
      <c r="UJD162" s="1354"/>
      <c r="UJE162" s="1354"/>
      <c r="UJF162" s="1354"/>
      <c r="UJG162" s="1354"/>
      <c r="UJH162" s="1354"/>
      <c r="UJI162" s="1354"/>
      <c r="UJJ162" s="1354"/>
      <c r="UJK162" s="1354"/>
      <c r="UJL162" s="1354"/>
      <c r="UJM162" s="1354"/>
      <c r="UJN162" s="1354"/>
      <c r="UJO162" s="1354"/>
      <c r="UJP162" s="1354"/>
      <c r="UJQ162" s="1354"/>
      <c r="UJR162" s="1354"/>
      <c r="UJS162" s="1354"/>
      <c r="UJT162" s="1354"/>
      <c r="UJU162" s="1354"/>
      <c r="UJV162" s="1354"/>
      <c r="UJW162" s="1354"/>
      <c r="UJX162" s="1354"/>
      <c r="UJY162" s="1354"/>
      <c r="UJZ162" s="1354"/>
      <c r="UKA162" s="1354"/>
      <c r="UKB162" s="1354"/>
      <c r="UKC162" s="1354"/>
      <c r="UKD162" s="1354"/>
      <c r="UKE162" s="1354"/>
      <c r="UKF162" s="1354"/>
      <c r="UKG162" s="1354"/>
      <c r="UKH162" s="1354"/>
      <c r="UKI162" s="1354"/>
      <c r="UKJ162" s="1354"/>
      <c r="UKK162" s="1354"/>
      <c r="UKL162" s="1354"/>
      <c r="UKM162" s="1354"/>
      <c r="UKN162" s="1354"/>
      <c r="UKO162" s="1354"/>
      <c r="UKP162" s="1354"/>
      <c r="UKQ162" s="1354"/>
      <c r="UKR162" s="1354"/>
      <c r="UKS162" s="1354"/>
      <c r="UKT162" s="1354"/>
      <c r="UKU162" s="1354"/>
      <c r="UKV162" s="1354"/>
      <c r="UKW162" s="1354"/>
      <c r="UKX162" s="1354"/>
      <c r="UKY162" s="1354"/>
      <c r="UKZ162" s="1354"/>
      <c r="ULA162" s="1354"/>
      <c r="ULB162" s="1354"/>
      <c r="ULC162" s="1354"/>
      <c r="ULD162" s="1354"/>
      <c r="ULE162" s="1354"/>
      <c r="ULF162" s="1354"/>
      <c r="ULG162" s="1354"/>
      <c r="ULH162" s="1354"/>
      <c r="ULI162" s="1354"/>
      <c r="ULJ162" s="1354"/>
      <c r="ULK162" s="1354"/>
      <c r="ULL162" s="1354"/>
      <c r="ULM162" s="1354"/>
      <c r="ULN162" s="1354"/>
      <c r="ULO162" s="1354"/>
      <c r="ULP162" s="1354"/>
      <c r="ULQ162" s="1354"/>
      <c r="ULR162" s="1354"/>
      <c r="ULS162" s="1354"/>
      <c r="ULT162" s="1354"/>
      <c r="ULU162" s="1354"/>
      <c r="ULV162" s="1354"/>
      <c r="ULW162" s="1354"/>
      <c r="ULX162" s="1354"/>
      <c r="ULY162" s="1354"/>
      <c r="ULZ162" s="1354"/>
      <c r="UMA162" s="1354"/>
      <c r="UMB162" s="1354"/>
      <c r="UMC162" s="1354"/>
      <c r="UMD162" s="1354"/>
      <c r="UME162" s="1354"/>
      <c r="UMF162" s="1354"/>
      <c r="UMG162" s="1354"/>
      <c r="UMH162" s="1354"/>
      <c r="UMI162" s="1354"/>
      <c r="UMJ162" s="1354"/>
      <c r="UMK162" s="1354"/>
      <c r="UML162" s="1354"/>
      <c r="UMM162" s="1354"/>
      <c r="UMN162" s="1354"/>
      <c r="UMO162" s="1354"/>
      <c r="UMP162" s="1354"/>
      <c r="UMQ162" s="1354"/>
      <c r="UMR162" s="1354"/>
      <c r="UMS162" s="1354"/>
      <c r="UMT162" s="1354"/>
      <c r="UMU162" s="1354"/>
      <c r="UMV162" s="1354"/>
      <c r="UMW162" s="1354"/>
      <c r="UMX162" s="1354"/>
      <c r="UMY162" s="1354"/>
      <c r="UMZ162" s="1354"/>
      <c r="UNA162" s="1354"/>
      <c r="UNB162" s="1354"/>
      <c r="UNC162" s="1354"/>
      <c r="UND162" s="1354"/>
      <c r="UNE162" s="1354"/>
      <c r="UNF162" s="1354"/>
      <c r="UNG162" s="1354"/>
      <c r="UNH162" s="1354"/>
      <c r="UNI162" s="1354"/>
      <c r="UNJ162" s="1354"/>
      <c r="UNK162" s="1354"/>
      <c r="UNL162" s="1354"/>
      <c r="UNM162" s="1354"/>
      <c r="UNN162" s="1354"/>
      <c r="UNO162" s="1354"/>
      <c r="UNP162" s="1354"/>
      <c r="UNQ162" s="1354"/>
      <c r="UNR162" s="1354"/>
      <c r="UNS162" s="1354"/>
      <c r="UNT162" s="1354"/>
      <c r="UNU162" s="1354"/>
      <c r="UNV162" s="1354"/>
      <c r="UNW162" s="1354"/>
      <c r="UNX162" s="1354"/>
      <c r="UNY162" s="1354"/>
      <c r="UNZ162" s="1354"/>
      <c r="UOA162" s="1354"/>
      <c r="UOB162" s="1354"/>
      <c r="UOC162" s="1354"/>
      <c r="UOD162" s="1354"/>
      <c r="UOE162" s="1354"/>
      <c r="UOF162" s="1354"/>
      <c r="UOG162" s="1354"/>
      <c r="UOH162" s="1354"/>
      <c r="UOI162" s="1354"/>
      <c r="UOJ162" s="1354"/>
      <c r="UOK162" s="1354"/>
      <c r="UOL162" s="1354"/>
      <c r="UOM162" s="1354"/>
      <c r="UON162" s="1354"/>
      <c r="UOO162" s="1354"/>
      <c r="UOP162" s="1354"/>
      <c r="UOQ162" s="1354"/>
      <c r="UOR162" s="1354"/>
      <c r="UOS162" s="1354"/>
      <c r="UOT162" s="1354"/>
      <c r="UOU162" s="1354"/>
      <c r="UOV162" s="1354"/>
      <c r="UOW162" s="1354"/>
      <c r="UOX162" s="1354"/>
      <c r="UOY162" s="1354"/>
      <c r="UOZ162" s="1354"/>
      <c r="UPA162" s="1354"/>
      <c r="UPB162" s="1354"/>
      <c r="UPC162" s="1354"/>
      <c r="UPD162" s="1354"/>
      <c r="UPE162" s="1354"/>
      <c r="UPF162" s="1354"/>
      <c r="UPG162" s="1354"/>
      <c r="UPH162" s="1354"/>
      <c r="UPI162" s="1354"/>
      <c r="UPJ162" s="1354"/>
      <c r="UPK162" s="1354"/>
      <c r="UPL162" s="1354"/>
      <c r="UPM162" s="1354"/>
      <c r="UPN162" s="1354"/>
      <c r="UPO162" s="1354"/>
      <c r="UPP162" s="1354"/>
      <c r="UPQ162" s="1354"/>
      <c r="UPR162" s="1354"/>
      <c r="UPS162" s="1354"/>
      <c r="UPT162" s="1354"/>
      <c r="UPU162" s="1354"/>
      <c r="UPV162" s="1354"/>
      <c r="UPW162" s="1354"/>
      <c r="UPX162" s="1354"/>
      <c r="UPY162" s="1354"/>
      <c r="UPZ162" s="1354"/>
      <c r="UQA162" s="1354"/>
      <c r="UQB162" s="1354"/>
      <c r="UQC162" s="1354"/>
      <c r="UQD162" s="1354"/>
      <c r="UQE162" s="1354"/>
      <c r="UQF162" s="1354"/>
      <c r="UQG162" s="1354"/>
      <c r="UQH162" s="1354"/>
      <c r="UQI162" s="1354"/>
      <c r="UQJ162" s="1354"/>
      <c r="UQK162" s="1354"/>
      <c r="UQL162" s="1354"/>
      <c r="UQM162" s="1354"/>
      <c r="UQN162" s="1354"/>
      <c r="UQO162" s="1354"/>
      <c r="UQP162" s="1354"/>
      <c r="UQQ162" s="1354"/>
      <c r="UQR162" s="1354"/>
      <c r="UQS162" s="1354"/>
      <c r="UQT162" s="1354"/>
      <c r="UQU162" s="1354"/>
      <c r="UQV162" s="1354"/>
      <c r="UQW162" s="1354"/>
      <c r="UQX162" s="1354"/>
      <c r="UQY162" s="1354"/>
      <c r="UQZ162" s="1354"/>
      <c r="URA162" s="1354"/>
      <c r="URB162" s="1354"/>
      <c r="URC162" s="1354"/>
      <c r="URD162" s="1354"/>
      <c r="URE162" s="1354"/>
      <c r="URF162" s="1354"/>
      <c r="URG162" s="1354"/>
      <c r="URH162" s="1354"/>
      <c r="URI162" s="1354"/>
      <c r="URJ162" s="1354"/>
      <c r="URK162" s="1354"/>
      <c r="URL162" s="1354"/>
      <c r="URM162" s="1354"/>
      <c r="URN162" s="1354"/>
      <c r="URO162" s="1354"/>
      <c r="URP162" s="1354"/>
      <c r="URQ162" s="1354"/>
      <c r="URR162" s="1354"/>
      <c r="URS162" s="1354"/>
      <c r="URT162" s="1354"/>
      <c r="URU162" s="1354"/>
      <c r="URV162" s="1354"/>
      <c r="URW162" s="1354"/>
      <c r="URX162" s="1354"/>
      <c r="URY162" s="1354"/>
      <c r="URZ162" s="1354"/>
      <c r="USA162" s="1354"/>
      <c r="USB162" s="1354"/>
      <c r="USC162" s="1354"/>
      <c r="USD162" s="1354"/>
      <c r="USE162" s="1354"/>
      <c r="USF162" s="1354"/>
      <c r="USG162" s="1354"/>
      <c r="USH162" s="1354"/>
      <c r="USI162" s="1354"/>
      <c r="USJ162" s="1354"/>
      <c r="USK162" s="1354"/>
      <c r="USL162" s="1354"/>
      <c r="USM162" s="1354"/>
      <c r="USN162" s="1354"/>
      <c r="USO162" s="1354"/>
      <c r="USP162" s="1354"/>
      <c r="USQ162" s="1354"/>
      <c r="USR162" s="1354"/>
      <c r="USS162" s="1354"/>
      <c r="UST162" s="1354"/>
      <c r="USU162" s="1354"/>
      <c r="USV162" s="1354"/>
      <c r="USW162" s="1354"/>
      <c r="USX162" s="1354"/>
      <c r="USY162" s="1354"/>
      <c r="USZ162" s="1354"/>
      <c r="UTA162" s="1354"/>
      <c r="UTB162" s="1354"/>
      <c r="UTC162" s="1354"/>
      <c r="UTD162" s="1354"/>
      <c r="UTE162" s="1354"/>
      <c r="UTF162" s="1354"/>
      <c r="UTG162" s="1354"/>
      <c r="UTH162" s="1354"/>
      <c r="UTI162" s="1354"/>
      <c r="UTJ162" s="1354"/>
      <c r="UTK162" s="1354"/>
      <c r="UTL162" s="1354"/>
      <c r="UTM162" s="1354"/>
      <c r="UTN162" s="1354"/>
      <c r="UTO162" s="1354"/>
      <c r="UTP162" s="1354"/>
      <c r="UTQ162" s="1354"/>
      <c r="UTR162" s="1354"/>
      <c r="UTS162" s="1354"/>
      <c r="UTT162" s="1354"/>
      <c r="UTU162" s="1354"/>
      <c r="UTV162" s="1354"/>
      <c r="UTW162" s="1354"/>
      <c r="UTX162" s="1354"/>
      <c r="UTY162" s="1354"/>
      <c r="UTZ162" s="1354"/>
      <c r="UUA162" s="1354"/>
      <c r="UUB162" s="1354"/>
      <c r="UUC162" s="1354"/>
      <c r="UUD162" s="1354"/>
      <c r="UUE162" s="1354"/>
      <c r="UUF162" s="1354"/>
      <c r="UUG162" s="1354"/>
      <c r="UUH162" s="1354"/>
      <c r="UUI162" s="1354"/>
      <c r="UUJ162" s="1354"/>
      <c r="UUK162" s="1354"/>
      <c r="UUL162" s="1354"/>
      <c r="UUM162" s="1354"/>
      <c r="UUN162" s="1354"/>
      <c r="UUO162" s="1354"/>
      <c r="UUP162" s="1354"/>
      <c r="UUQ162" s="1354"/>
      <c r="UUR162" s="1354"/>
      <c r="UUS162" s="1354"/>
      <c r="UUT162" s="1354"/>
      <c r="UUU162" s="1354"/>
      <c r="UUV162" s="1354"/>
      <c r="UUW162" s="1354"/>
      <c r="UUX162" s="1354"/>
      <c r="UUY162" s="1354"/>
      <c r="UUZ162" s="1354"/>
      <c r="UVA162" s="1354"/>
      <c r="UVB162" s="1354"/>
      <c r="UVC162" s="1354"/>
      <c r="UVD162" s="1354"/>
      <c r="UVE162" s="1354"/>
      <c r="UVF162" s="1354"/>
      <c r="UVG162" s="1354"/>
      <c r="UVH162" s="1354"/>
      <c r="UVI162" s="1354"/>
      <c r="UVJ162" s="1354"/>
      <c r="UVK162" s="1354"/>
      <c r="UVL162" s="1354"/>
      <c r="UVM162" s="1354"/>
      <c r="UVN162" s="1354"/>
      <c r="UVO162" s="1354"/>
      <c r="UVP162" s="1354"/>
      <c r="UVQ162" s="1354"/>
      <c r="UVR162" s="1354"/>
      <c r="UVS162" s="1354"/>
      <c r="UVT162" s="1354"/>
      <c r="UVU162" s="1354"/>
      <c r="UVV162" s="1354"/>
      <c r="UVW162" s="1354"/>
      <c r="UVX162" s="1354"/>
      <c r="UVY162" s="1354"/>
      <c r="UVZ162" s="1354"/>
      <c r="UWA162" s="1354"/>
      <c r="UWB162" s="1354"/>
      <c r="UWC162" s="1354"/>
      <c r="UWD162" s="1354"/>
      <c r="UWE162" s="1354"/>
      <c r="UWF162" s="1354"/>
      <c r="UWG162" s="1354"/>
      <c r="UWH162" s="1354"/>
      <c r="UWI162" s="1354"/>
      <c r="UWJ162" s="1354"/>
      <c r="UWK162" s="1354"/>
      <c r="UWL162" s="1354"/>
      <c r="UWM162" s="1354"/>
      <c r="UWN162" s="1354"/>
      <c r="UWO162" s="1354"/>
      <c r="UWP162" s="1354"/>
      <c r="UWQ162" s="1354"/>
      <c r="UWR162" s="1354"/>
      <c r="UWS162" s="1354"/>
      <c r="UWT162" s="1354"/>
      <c r="UWU162" s="1354"/>
      <c r="UWV162" s="1354"/>
      <c r="UWW162" s="1354"/>
      <c r="UWX162" s="1354"/>
      <c r="UWY162" s="1354"/>
      <c r="UWZ162" s="1354"/>
      <c r="UXA162" s="1354"/>
      <c r="UXB162" s="1354"/>
      <c r="UXC162" s="1354"/>
      <c r="UXD162" s="1354"/>
      <c r="UXE162" s="1354"/>
      <c r="UXF162" s="1354"/>
      <c r="UXG162" s="1354"/>
      <c r="UXH162" s="1354"/>
      <c r="UXI162" s="1354"/>
      <c r="UXJ162" s="1354"/>
      <c r="UXK162" s="1354"/>
      <c r="UXL162" s="1354"/>
      <c r="UXM162" s="1354"/>
      <c r="UXN162" s="1354"/>
      <c r="UXO162" s="1354"/>
      <c r="UXP162" s="1354"/>
      <c r="UXQ162" s="1354"/>
      <c r="UXR162" s="1354"/>
      <c r="UXS162" s="1354"/>
      <c r="UXT162" s="1354"/>
      <c r="UXU162" s="1354"/>
      <c r="UXV162" s="1354"/>
      <c r="UXW162" s="1354"/>
      <c r="UXX162" s="1354"/>
      <c r="UXY162" s="1354"/>
      <c r="UXZ162" s="1354"/>
      <c r="UYA162" s="1354"/>
      <c r="UYB162" s="1354"/>
      <c r="UYC162" s="1354"/>
      <c r="UYD162" s="1354"/>
      <c r="UYE162" s="1354"/>
      <c r="UYF162" s="1354"/>
      <c r="UYG162" s="1354"/>
      <c r="UYH162" s="1354"/>
      <c r="UYI162" s="1354"/>
      <c r="UYJ162" s="1354"/>
      <c r="UYK162" s="1354"/>
      <c r="UYL162" s="1354"/>
      <c r="UYM162" s="1354"/>
      <c r="UYN162" s="1354"/>
      <c r="UYO162" s="1354"/>
      <c r="UYP162" s="1354"/>
      <c r="UYQ162" s="1354"/>
      <c r="UYR162" s="1354"/>
      <c r="UYS162" s="1354"/>
      <c r="UYT162" s="1354"/>
      <c r="UYU162" s="1354"/>
      <c r="UYV162" s="1354"/>
      <c r="UYW162" s="1354"/>
      <c r="UYX162" s="1354"/>
      <c r="UYY162" s="1354"/>
      <c r="UYZ162" s="1354"/>
      <c r="UZA162" s="1354"/>
      <c r="UZB162" s="1354"/>
      <c r="UZC162" s="1354"/>
      <c r="UZD162" s="1354"/>
      <c r="UZE162" s="1354"/>
      <c r="UZF162" s="1354"/>
      <c r="UZG162" s="1354"/>
      <c r="UZH162" s="1354"/>
      <c r="UZI162" s="1354"/>
      <c r="UZJ162" s="1354"/>
      <c r="UZK162" s="1354"/>
      <c r="UZL162" s="1354"/>
      <c r="UZM162" s="1354"/>
      <c r="UZN162" s="1354"/>
      <c r="UZO162" s="1354"/>
      <c r="UZP162" s="1354"/>
      <c r="UZQ162" s="1354"/>
      <c r="UZR162" s="1354"/>
      <c r="UZS162" s="1354"/>
      <c r="UZT162" s="1354"/>
      <c r="UZU162" s="1354"/>
      <c r="UZV162" s="1354"/>
      <c r="UZW162" s="1354"/>
      <c r="UZX162" s="1354"/>
      <c r="UZY162" s="1354"/>
      <c r="UZZ162" s="1354"/>
      <c r="VAA162" s="1354"/>
      <c r="VAB162" s="1354"/>
      <c r="VAC162" s="1354"/>
      <c r="VAD162" s="1354"/>
      <c r="VAE162" s="1354"/>
      <c r="VAF162" s="1354"/>
      <c r="VAG162" s="1354"/>
      <c r="VAH162" s="1354"/>
      <c r="VAI162" s="1354"/>
      <c r="VAJ162" s="1354"/>
      <c r="VAK162" s="1354"/>
      <c r="VAL162" s="1354"/>
      <c r="VAM162" s="1354"/>
      <c r="VAN162" s="1354"/>
      <c r="VAO162" s="1354"/>
      <c r="VAP162" s="1354"/>
      <c r="VAQ162" s="1354"/>
      <c r="VAR162" s="1354"/>
      <c r="VAS162" s="1354"/>
      <c r="VAT162" s="1354"/>
      <c r="VAU162" s="1354"/>
      <c r="VAV162" s="1354"/>
      <c r="VAW162" s="1354"/>
      <c r="VAX162" s="1354"/>
      <c r="VAY162" s="1354"/>
      <c r="VAZ162" s="1354"/>
      <c r="VBA162" s="1354"/>
      <c r="VBB162" s="1354"/>
      <c r="VBC162" s="1354"/>
      <c r="VBD162" s="1354"/>
      <c r="VBE162" s="1354"/>
      <c r="VBF162" s="1354"/>
      <c r="VBG162" s="1354"/>
      <c r="VBH162" s="1354"/>
      <c r="VBI162" s="1354"/>
      <c r="VBJ162" s="1354"/>
      <c r="VBK162" s="1354"/>
      <c r="VBL162" s="1354"/>
      <c r="VBM162" s="1354"/>
      <c r="VBN162" s="1354"/>
      <c r="VBO162" s="1354"/>
      <c r="VBP162" s="1354"/>
      <c r="VBQ162" s="1354"/>
      <c r="VBR162" s="1354"/>
      <c r="VBS162" s="1354"/>
      <c r="VBT162" s="1354"/>
      <c r="VBU162" s="1354"/>
      <c r="VBV162" s="1354"/>
      <c r="VBW162" s="1354"/>
      <c r="VBX162" s="1354"/>
      <c r="VBY162" s="1354"/>
      <c r="VBZ162" s="1354"/>
      <c r="VCA162" s="1354"/>
      <c r="VCB162" s="1354"/>
      <c r="VCC162" s="1354"/>
      <c r="VCD162" s="1354"/>
      <c r="VCE162" s="1354"/>
      <c r="VCF162" s="1354"/>
      <c r="VCG162" s="1354"/>
      <c r="VCH162" s="1354"/>
      <c r="VCI162" s="1354"/>
      <c r="VCJ162" s="1354"/>
      <c r="VCK162" s="1354"/>
      <c r="VCL162" s="1354"/>
      <c r="VCM162" s="1354"/>
      <c r="VCN162" s="1354"/>
      <c r="VCO162" s="1354"/>
      <c r="VCP162" s="1354"/>
      <c r="VCQ162" s="1354"/>
      <c r="VCR162" s="1354"/>
      <c r="VCS162" s="1354"/>
      <c r="VCT162" s="1354"/>
      <c r="VCU162" s="1354"/>
      <c r="VCV162" s="1354"/>
      <c r="VCW162" s="1354"/>
      <c r="VCX162" s="1354"/>
      <c r="VCY162" s="1354"/>
      <c r="VCZ162" s="1354"/>
      <c r="VDA162" s="1354"/>
      <c r="VDB162" s="1354"/>
      <c r="VDC162" s="1354"/>
      <c r="VDD162" s="1354"/>
      <c r="VDE162" s="1354"/>
      <c r="VDF162" s="1354"/>
      <c r="VDG162" s="1354"/>
      <c r="VDH162" s="1354"/>
      <c r="VDI162" s="1354"/>
      <c r="VDJ162" s="1354"/>
      <c r="VDK162" s="1354"/>
      <c r="VDL162" s="1354"/>
      <c r="VDM162" s="1354"/>
      <c r="VDN162" s="1354"/>
      <c r="VDO162" s="1354"/>
      <c r="VDP162" s="1354"/>
      <c r="VDQ162" s="1354"/>
      <c r="VDR162" s="1354"/>
      <c r="VDS162" s="1354"/>
      <c r="VDT162" s="1354"/>
      <c r="VDU162" s="1354"/>
      <c r="VDV162" s="1354"/>
      <c r="VDW162" s="1354"/>
      <c r="VDX162" s="1354"/>
      <c r="VDY162" s="1354"/>
      <c r="VDZ162" s="1354"/>
      <c r="VEA162" s="1354"/>
      <c r="VEB162" s="1354"/>
      <c r="VEC162" s="1354"/>
      <c r="VED162" s="1354"/>
      <c r="VEE162" s="1354"/>
      <c r="VEF162" s="1354"/>
      <c r="VEG162" s="1354"/>
      <c r="VEH162" s="1354"/>
      <c r="VEI162" s="1354"/>
      <c r="VEJ162" s="1354"/>
      <c r="VEK162" s="1354"/>
      <c r="VEL162" s="1354"/>
      <c r="VEM162" s="1354"/>
      <c r="VEN162" s="1354"/>
      <c r="VEO162" s="1354"/>
      <c r="VEP162" s="1354"/>
      <c r="VEQ162" s="1354"/>
      <c r="VER162" s="1354"/>
      <c r="VES162" s="1354"/>
      <c r="VET162" s="1354"/>
      <c r="VEU162" s="1354"/>
      <c r="VEV162" s="1354"/>
      <c r="VEW162" s="1354"/>
      <c r="VEX162" s="1354"/>
      <c r="VEY162" s="1354"/>
      <c r="VEZ162" s="1354"/>
      <c r="VFA162" s="1354"/>
      <c r="VFB162" s="1354"/>
      <c r="VFC162" s="1354"/>
      <c r="VFD162" s="1354"/>
      <c r="VFE162" s="1354"/>
      <c r="VFF162" s="1354"/>
      <c r="VFG162" s="1354"/>
      <c r="VFH162" s="1354"/>
      <c r="VFI162" s="1354"/>
      <c r="VFJ162" s="1354"/>
      <c r="VFK162" s="1354"/>
      <c r="VFL162" s="1354"/>
      <c r="VFM162" s="1354"/>
      <c r="VFN162" s="1354"/>
      <c r="VFO162" s="1354"/>
      <c r="VFP162" s="1354"/>
      <c r="VFQ162" s="1354"/>
      <c r="VFR162" s="1354"/>
      <c r="VFS162" s="1354"/>
      <c r="VFT162" s="1354"/>
      <c r="VFU162" s="1354"/>
      <c r="VFV162" s="1354"/>
      <c r="VFW162" s="1354"/>
      <c r="VFX162" s="1354"/>
      <c r="VFY162" s="1354"/>
      <c r="VFZ162" s="1354"/>
      <c r="VGA162" s="1354"/>
      <c r="VGB162" s="1354"/>
      <c r="VGC162" s="1354"/>
      <c r="VGD162" s="1354"/>
      <c r="VGE162" s="1354"/>
      <c r="VGF162" s="1354"/>
      <c r="VGG162" s="1354"/>
      <c r="VGH162" s="1354"/>
      <c r="VGI162" s="1354"/>
      <c r="VGJ162" s="1354"/>
      <c r="VGK162" s="1354"/>
      <c r="VGL162" s="1354"/>
      <c r="VGM162" s="1354"/>
      <c r="VGN162" s="1354"/>
      <c r="VGO162" s="1354"/>
      <c r="VGP162" s="1354"/>
      <c r="VGQ162" s="1354"/>
      <c r="VGR162" s="1354"/>
      <c r="VGS162" s="1354"/>
      <c r="VGT162" s="1354"/>
      <c r="VGU162" s="1354"/>
      <c r="VGV162" s="1354"/>
      <c r="VGW162" s="1354"/>
      <c r="VGX162" s="1354"/>
      <c r="VGY162" s="1354"/>
      <c r="VGZ162" s="1354"/>
      <c r="VHA162" s="1354"/>
      <c r="VHB162" s="1354"/>
      <c r="VHC162" s="1354"/>
      <c r="VHD162" s="1354"/>
      <c r="VHE162" s="1354"/>
      <c r="VHF162" s="1354"/>
      <c r="VHG162" s="1354"/>
      <c r="VHH162" s="1354"/>
      <c r="VHI162" s="1354"/>
      <c r="VHJ162" s="1354"/>
      <c r="VHK162" s="1354"/>
      <c r="VHL162" s="1354"/>
      <c r="VHM162" s="1354"/>
      <c r="VHN162" s="1354"/>
      <c r="VHO162" s="1354"/>
      <c r="VHP162" s="1354"/>
      <c r="VHQ162" s="1354"/>
      <c r="VHR162" s="1354"/>
      <c r="VHS162" s="1354"/>
      <c r="VHT162" s="1354"/>
      <c r="VHU162" s="1354"/>
      <c r="VHV162" s="1354"/>
      <c r="VHW162" s="1354"/>
      <c r="VHX162" s="1354"/>
      <c r="VHY162" s="1354"/>
      <c r="VHZ162" s="1354"/>
      <c r="VIA162" s="1354"/>
      <c r="VIB162" s="1354"/>
      <c r="VIC162" s="1354"/>
      <c r="VID162" s="1354"/>
      <c r="VIE162" s="1354"/>
      <c r="VIF162" s="1354"/>
      <c r="VIG162" s="1354"/>
      <c r="VIH162" s="1354"/>
      <c r="VII162" s="1354"/>
      <c r="VIJ162" s="1354"/>
      <c r="VIK162" s="1354"/>
      <c r="VIL162" s="1354"/>
      <c r="VIM162" s="1354"/>
      <c r="VIN162" s="1354"/>
      <c r="VIO162" s="1354"/>
      <c r="VIP162" s="1354"/>
      <c r="VIQ162" s="1354"/>
      <c r="VIR162" s="1354"/>
      <c r="VIS162" s="1354"/>
      <c r="VIT162" s="1354"/>
      <c r="VIU162" s="1354"/>
      <c r="VIV162" s="1354"/>
      <c r="VIW162" s="1354"/>
      <c r="VIX162" s="1354"/>
      <c r="VIY162" s="1354"/>
      <c r="VIZ162" s="1354"/>
      <c r="VJA162" s="1354"/>
      <c r="VJB162" s="1354"/>
      <c r="VJC162" s="1354"/>
      <c r="VJD162" s="1354"/>
      <c r="VJE162" s="1354"/>
      <c r="VJF162" s="1354"/>
      <c r="VJG162" s="1354"/>
      <c r="VJH162" s="1354"/>
      <c r="VJI162" s="1354"/>
      <c r="VJJ162" s="1354"/>
      <c r="VJK162" s="1354"/>
      <c r="VJL162" s="1354"/>
      <c r="VJM162" s="1354"/>
      <c r="VJN162" s="1354"/>
      <c r="VJO162" s="1354"/>
      <c r="VJP162" s="1354"/>
      <c r="VJQ162" s="1354"/>
      <c r="VJR162" s="1354"/>
      <c r="VJS162" s="1354"/>
      <c r="VJT162" s="1354"/>
      <c r="VJU162" s="1354"/>
      <c r="VJV162" s="1354"/>
      <c r="VJW162" s="1354"/>
      <c r="VJX162" s="1354"/>
      <c r="VJY162" s="1354"/>
      <c r="VJZ162" s="1354"/>
      <c r="VKA162" s="1354"/>
      <c r="VKB162" s="1354"/>
      <c r="VKC162" s="1354"/>
      <c r="VKD162" s="1354"/>
      <c r="VKE162" s="1354"/>
      <c r="VKF162" s="1354"/>
      <c r="VKG162" s="1354"/>
      <c r="VKH162" s="1354"/>
      <c r="VKI162" s="1354"/>
      <c r="VKJ162" s="1354"/>
      <c r="VKK162" s="1354"/>
      <c r="VKL162" s="1354"/>
      <c r="VKM162" s="1354"/>
      <c r="VKN162" s="1354"/>
      <c r="VKO162" s="1354"/>
      <c r="VKP162" s="1354"/>
      <c r="VKQ162" s="1354"/>
      <c r="VKR162" s="1354"/>
      <c r="VKS162" s="1354"/>
      <c r="VKT162" s="1354"/>
      <c r="VKU162" s="1354"/>
      <c r="VKV162" s="1354"/>
      <c r="VKW162" s="1354"/>
      <c r="VKX162" s="1354"/>
      <c r="VKY162" s="1354"/>
      <c r="VKZ162" s="1354"/>
      <c r="VLA162" s="1354"/>
      <c r="VLB162" s="1354"/>
      <c r="VLC162" s="1354"/>
      <c r="VLD162" s="1354"/>
      <c r="VLE162" s="1354"/>
      <c r="VLF162" s="1354"/>
      <c r="VLG162" s="1354"/>
      <c r="VLH162" s="1354"/>
      <c r="VLI162" s="1354"/>
      <c r="VLJ162" s="1354"/>
      <c r="VLK162" s="1354"/>
      <c r="VLL162" s="1354"/>
      <c r="VLM162" s="1354"/>
      <c r="VLN162" s="1354"/>
      <c r="VLO162" s="1354"/>
      <c r="VLP162" s="1354"/>
      <c r="VLQ162" s="1354"/>
      <c r="VLR162" s="1354"/>
      <c r="VLS162" s="1354"/>
      <c r="VLT162" s="1354"/>
      <c r="VLU162" s="1354"/>
      <c r="VLV162" s="1354"/>
      <c r="VLW162" s="1354"/>
      <c r="VLX162" s="1354"/>
      <c r="VLY162" s="1354"/>
      <c r="VLZ162" s="1354"/>
      <c r="VMA162" s="1354"/>
      <c r="VMB162" s="1354"/>
      <c r="VMC162" s="1354"/>
      <c r="VMD162" s="1354"/>
      <c r="VME162" s="1354"/>
      <c r="VMF162" s="1354"/>
      <c r="VMG162" s="1354"/>
      <c r="VMH162" s="1354"/>
      <c r="VMI162" s="1354"/>
      <c r="VMJ162" s="1354"/>
      <c r="VMK162" s="1354"/>
      <c r="VML162" s="1354"/>
      <c r="VMM162" s="1354"/>
      <c r="VMN162" s="1354"/>
      <c r="VMO162" s="1354"/>
      <c r="VMP162" s="1354"/>
      <c r="VMQ162" s="1354"/>
      <c r="VMR162" s="1354"/>
      <c r="VMS162" s="1354"/>
      <c r="VMT162" s="1354"/>
      <c r="VMU162" s="1354"/>
      <c r="VMV162" s="1354"/>
      <c r="VMW162" s="1354"/>
      <c r="VMX162" s="1354"/>
      <c r="VMY162" s="1354"/>
      <c r="VMZ162" s="1354"/>
      <c r="VNA162" s="1354"/>
      <c r="VNB162" s="1354"/>
      <c r="VNC162" s="1354"/>
      <c r="VND162" s="1354"/>
      <c r="VNE162" s="1354"/>
      <c r="VNF162" s="1354"/>
      <c r="VNG162" s="1354"/>
      <c r="VNH162" s="1354"/>
      <c r="VNI162" s="1354"/>
      <c r="VNJ162" s="1354"/>
      <c r="VNK162" s="1354"/>
      <c r="VNL162" s="1354"/>
      <c r="VNM162" s="1354"/>
      <c r="VNN162" s="1354"/>
      <c r="VNO162" s="1354"/>
      <c r="VNP162" s="1354"/>
      <c r="VNQ162" s="1354"/>
      <c r="VNR162" s="1354"/>
      <c r="VNS162" s="1354"/>
      <c r="VNT162" s="1354"/>
      <c r="VNU162" s="1354"/>
      <c r="VNV162" s="1354"/>
      <c r="VNW162" s="1354"/>
      <c r="VNX162" s="1354"/>
      <c r="VNY162" s="1354"/>
      <c r="VNZ162" s="1354"/>
      <c r="VOA162" s="1354"/>
      <c r="VOB162" s="1354"/>
      <c r="VOC162" s="1354"/>
      <c r="VOD162" s="1354"/>
      <c r="VOE162" s="1354"/>
      <c r="VOF162" s="1354"/>
      <c r="VOG162" s="1354"/>
      <c r="VOH162" s="1354"/>
      <c r="VOI162" s="1354"/>
      <c r="VOJ162" s="1354"/>
      <c r="VOK162" s="1354"/>
      <c r="VOL162" s="1354"/>
      <c r="VOM162" s="1354"/>
      <c r="VON162" s="1354"/>
      <c r="VOO162" s="1354"/>
      <c r="VOP162" s="1354"/>
      <c r="VOQ162" s="1354"/>
      <c r="VOR162" s="1354"/>
      <c r="VOS162" s="1354"/>
      <c r="VOT162" s="1354"/>
      <c r="VOU162" s="1354"/>
      <c r="VOV162" s="1354"/>
      <c r="VOW162" s="1354"/>
      <c r="VOX162" s="1354"/>
      <c r="VOY162" s="1354"/>
      <c r="VOZ162" s="1354"/>
      <c r="VPA162" s="1354"/>
      <c r="VPB162" s="1354"/>
      <c r="VPC162" s="1354"/>
      <c r="VPD162" s="1354"/>
      <c r="VPE162" s="1354"/>
      <c r="VPF162" s="1354"/>
      <c r="VPG162" s="1354"/>
      <c r="VPH162" s="1354"/>
      <c r="VPI162" s="1354"/>
      <c r="VPJ162" s="1354"/>
      <c r="VPK162" s="1354"/>
      <c r="VPL162" s="1354"/>
      <c r="VPM162" s="1354"/>
      <c r="VPN162" s="1354"/>
      <c r="VPO162" s="1354"/>
      <c r="VPP162" s="1354"/>
      <c r="VPQ162" s="1354"/>
      <c r="VPR162" s="1354"/>
      <c r="VPS162" s="1354"/>
      <c r="VPT162" s="1354"/>
      <c r="VPU162" s="1354"/>
      <c r="VPV162" s="1354"/>
      <c r="VPW162" s="1354"/>
      <c r="VPX162" s="1354"/>
      <c r="VPY162" s="1354"/>
      <c r="VPZ162" s="1354"/>
      <c r="VQA162" s="1354"/>
      <c r="VQB162" s="1354"/>
      <c r="VQC162" s="1354"/>
      <c r="VQD162" s="1354"/>
      <c r="VQE162" s="1354"/>
      <c r="VQF162" s="1354"/>
      <c r="VQG162" s="1354"/>
      <c r="VQH162" s="1354"/>
      <c r="VQI162" s="1354"/>
      <c r="VQJ162" s="1354"/>
      <c r="VQK162" s="1354"/>
      <c r="VQL162" s="1354"/>
      <c r="VQM162" s="1354"/>
      <c r="VQN162" s="1354"/>
      <c r="VQO162" s="1354"/>
      <c r="VQP162" s="1354"/>
      <c r="VQQ162" s="1354"/>
      <c r="VQR162" s="1354"/>
      <c r="VQS162" s="1354"/>
      <c r="VQT162" s="1354"/>
      <c r="VQU162" s="1354"/>
      <c r="VQV162" s="1354"/>
      <c r="VQW162" s="1354"/>
      <c r="VQX162" s="1354"/>
      <c r="VQY162" s="1354"/>
      <c r="VQZ162" s="1354"/>
      <c r="VRA162" s="1354"/>
      <c r="VRB162" s="1354"/>
      <c r="VRC162" s="1354"/>
      <c r="VRD162" s="1354"/>
      <c r="VRE162" s="1354"/>
      <c r="VRF162" s="1354"/>
      <c r="VRG162" s="1354"/>
      <c r="VRH162" s="1354"/>
      <c r="VRI162" s="1354"/>
      <c r="VRJ162" s="1354"/>
      <c r="VRK162" s="1354"/>
      <c r="VRL162" s="1354"/>
      <c r="VRM162" s="1354"/>
      <c r="VRN162" s="1354"/>
      <c r="VRO162" s="1354"/>
      <c r="VRP162" s="1354"/>
      <c r="VRQ162" s="1354"/>
      <c r="VRR162" s="1354"/>
      <c r="VRS162" s="1354"/>
      <c r="VRT162" s="1354"/>
      <c r="VRU162" s="1354"/>
      <c r="VRV162" s="1354"/>
      <c r="VRW162" s="1354"/>
      <c r="VRX162" s="1354"/>
      <c r="VRY162" s="1354"/>
      <c r="VRZ162" s="1354"/>
      <c r="VSA162" s="1354"/>
      <c r="VSB162" s="1354"/>
      <c r="VSC162" s="1354"/>
      <c r="VSD162" s="1354"/>
      <c r="VSE162" s="1354"/>
      <c r="VSF162" s="1354"/>
      <c r="VSG162" s="1354"/>
      <c r="VSH162" s="1354"/>
      <c r="VSI162" s="1354"/>
      <c r="VSJ162" s="1354"/>
      <c r="VSK162" s="1354"/>
      <c r="VSL162" s="1354"/>
      <c r="VSM162" s="1354"/>
      <c r="VSN162" s="1354"/>
      <c r="VSO162" s="1354"/>
      <c r="VSP162" s="1354"/>
      <c r="VSQ162" s="1354"/>
      <c r="VSR162" s="1354"/>
      <c r="VSS162" s="1354"/>
      <c r="VST162" s="1354"/>
      <c r="VSU162" s="1354"/>
      <c r="VSV162" s="1354"/>
      <c r="VSW162" s="1354"/>
      <c r="VSX162" s="1354"/>
      <c r="VSY162" s="1354"/>
      <c r="VSZ162" s="1354"/>
      <c r="VTA162" s="1354"/>
      <c r="VTB162" s="1354"/>
      <c r="VTC162" s="1354"/>
      <c r="VTD162" s="1354"/>
      <c r="VTE162" s="1354"/>
      <c r="VTF162" s="1354"/>
      <c r="VTG162" s="1354"/>
      <c r="VTH162" s="1354"/>
      <c r="VTI162" s="1354"/>
      <c r="VTJ162" s="1354"/>
      <c r="VTK162" s="1354"/>
      <c r="VTL162" s="1354"/>
      <c r="VTM162" s="1354"/>
      <c r="VTN162" s="1354"/>
      <c r="VTO162" s="1354"/>
      <c r="VTP162" s="1354"/>
      <c r="VTQ162" s="1354"/>
      <c r="VTR162" s="1354"/>
      <c r="VTS162" s="1354"/>
      <c r="VTT162" s="1354"/>
      <c r="VTU162" s="1354"/>
      <c r="VTV162" s="1354"/>
      <c r="VTW162" s="1354"/>
      <c r="VTX162" s="1354"/>
      <c r="VTY162" s="1354"/>
      <c r="VTZ162" s="1354"/>
      <c r="VUA162" s="1354"/>
      <c r="VUB162" s="1354"/>
      <c r="VUC162" s="1354"/>
      <c r="VUD162" s="1354"/>
      <c r="VUE162" s="1354"/>
      <c r="VUF162" s="1354"/>
      <c r="VUG162" s="1354"/>
      <c r="VUH162" s="1354"/>
      <c r="VUI162" s="1354"/>
      <c r="VUJ162" s="1354"/>
      <c r="VUK162" s="1354"/>
      <c r="VUL162" s="1354"/>
      <c r="VUM162" s="1354"/>
      <c r="VUN162" s="1354"/>
      <c r="VUO162" s="1354"/>
      <c r="VUP162" s="1354"/>
      <c r="VUQ162" s="1354"/>
      <c r="VUR162" s="1354"/>
      <c r="VUS162" s="1354"/>
      <c r="VUT162" s="1354"/>
      <c r="VUU162" s="1354"/>
      <c r="VUV162" s="1354"/>
      <c r="VUW162" s="1354"/>
      <c r="VUX162" s="1354"/>
      <c r="VUY162" s="1354"/>
      <c r="VUZ162" s="1354"/>
      <c r="VVA162" s="1354"/>
      <c r="VVB162" s="1354"/>
      <c r="VVC162" s="1354"/>
      <c r="VVD162" s="1354"/>
      <c r="VVE162" s="1354"/>
      <c r="VVF162" s="1354"/>
      <c r="VVG162" s="1354"/>
      <c r="VVH162" s="1354"/>
      <c r="VVI162" s="1354"/>
      <c r="VVJ162" s="1354"/>
      <c r="VVK162" s="1354"/>
      <c r="VVL162" s="1354"/>
      <c r="VVM162" s="1354"/>
      <c r="VVN162" s="1354"/>
      <c r="VVO162" s="1354"/>
      <c r="VVP162" s="1354"/>
      <c r="VVQ162" s="1354"/>
      <c r="VVR162" s="1354"/>
      <c r="VVS162" s="1354"/>
      <c r="VVT162" s="1354"/>
      <c r="VVU162" s="1354"/>
      <c r="VVV162" s="1354"/>
      <c r="VVW162" s="1354"/>
      <c r="VVX162" s="1354"/>
      <c r="VVY162" s="1354"/>
      <c r="VVZ162" s="1354"/>
      <c r="VWA162" s="1354"/>
      <c r="VWB162" s="1354"/>
      <c r="VWC162" s="1354"/>
      <c r="VWD162" s="1354"/>
      <c r="VWE162" s="1354"/>
      <c r="VWF162" s="1354"/>
      <c r="VWG162" s="1354"/>
      <c r="VWH162" s="1354"/>
      <c r="VWI162" s="1354"/>
      <c r="VWJ162" s="1354"/>
      <c r="VWK162" s="1354"/>
      <c r="VWL162" s="1354"/>
      <c r="VWM162" s="1354"/>
      <c r="VWN162" s="1354"/>
      <c r="VWO162" s="1354"/>
      <c r="VWP162" s="1354"/>
      <c r="VWQ162" s="1354"/>
      <c r="VWR162" s="1354"/>
      <c r="VWS162" s="1354"/>
      <c r="VWT162" s="1354"/>
      <c r="VWU162" s="1354"/>
      <c r="VWV162" s="1354"/>
      <c r="VWW162" s="1354"/>
      <c r="VWX162" s="1354"/>
      <c r="VWY162" s="1354"/>
      <c r="VWZ162" s="1354"/>
      <c r="VXA162" s="1354"/>
      <c r="VXB162" s="1354"/>
      <c r="VXC162" s="1354"/>
      <c r="VXD162" s="1354"/>
      <c r="VXE162" s="1354"/>
      <c r="VXF162" s="1354"/>
      <c r="VXG162" s="1354"/>
      <c r="VXH162" s="1354"/>
      <c r="VXI162" s="1354"/>
      <c r="VXJ162" s="1354"/>
      <c r="VXK162" s="1354"/>
      <c r="VXL162" s="1354"/>
      <c r="VXM162" s="1354"/>
      <c r="VXN162" s="1354"/>
      <c r="VXO162" s="1354"/>
      <c r="VXP162" s="1354"/>
      <c r="VXQ162" s="1354"/>
      <c r="VXR162" s="1354"/>
      <c r="VXS162" s="1354"/>
      <c r="VXT162" s="1354"/>
      <c r="VXU162" s="1354"/>
      <c r="VXV162" s="1354"/>
      <c r="VXW162" s="1354"/>
      <c r="VXX162" s="1354"/>
      <c r="VXY162" s="1354"/>
      <c r="VXZ162" s="1354"/>
      <c r="VYA162" s="1354"/>
      <c r="VYB162" s="1354"/>
      <c r="VYC162" s="1354"/>
      <c r="VYD162" s="1354"/>
      <c r="VYE162" s="1354"/>
      <c r="VYF162" s="1354"/>
      <c r="VYG162" s="1354"/>
      <c r="VYH162" s="1354"/>
      <c r="VYI162" s="1354"/>
      <c r="VYJ162" s="1354"/>
      <c r="VYK162" s="1354"/>
      <c r="VYL162" s="1354"/>
      <c r="VYM162" s="1354"/>
      <c r="VYN162" s="1354"/>
      <c r="VYO162" s="1354"/>
      <c r="VYP162" s="1354"/>
      <c r="VYQ162" s="1354"/>
      <c r="VYR162" s="1354"/>
      <c r="VYS162" s="1354"/>
      <c r="VYT162" s="1354"/>
      <c r="VYU162" s="1354"/>
      <c r="VYV162" s="1354"/>
      <c r="VYW162" s="1354"/>
      <c r="VYX162" s="1354"/>
      <c r="VYY162" s="1354"/>
      <c r="VYZ162" s="1354"/>
      <c r="VZA162" s="1354"/>
      <c r="VZB162" s="1354"/>
      <c r="VZC162" s="1354"/>
      <c r="VZD162" s="1354"/>
      <c r="VZE162" s="1354"/>
      <c r="VZF162" s="1354"/>
      <c r="VZG162" s="1354"/>
      <c r="VZH162" s="1354"/>
      <c r="VZI162" s="1354"/>
      <c r="VZJ162" s="1354"/>
      <c r="VZK162" s="1354"/>
      <c r="VZL162" s="1354"/>
      <c r="VZM162" s="1354"/>
      <c r="VZN162" s="1354"/>
      <c r="VZO162" s="1354"/>
      <c r="VZP162" s="1354"/>
      <c r="VZQ162" s="1354"/>
      <c r="VZR162" s="1354"/>
      <c r="VZS162" s="1354"/>
      <c r="VZT162" s="1354"/>
      <c r="VZU162" s="1354"/>
      <c r="VZV162" s="1354"/>
      <c r="VZW162" s="1354"/>
      <c r="VZX162" s="1354"/>
      <c r="VZY162" s="1354"/>
      <c r="VZZ162" s="1354"/>
      <c r="WAA162" s="1354"/>
      <c r="WAB162" s="1354"/>
      <c r="WAC162" s="1354"/>
      <c r="WAD162" s="1354"/>
      <c r="WAE162" s="1354"/>
      <c r="WAF162" s="1354"/>
      <c r="WAG162" s="1354"/>
      <c r="WAH162" s="1354"/>
      <c r="WAI162" s="1354"/>
      <c r="WAJ162" s="1354"/>
      <c r="WAK162" s="1354"/>
      <c r="WAL162" s="1354"/>
      <c r="WAM162" s="1354"/>
      <c r="WAN162" s="1354"/>
      <c r="WAO162" s="1354"/>
      <c r="WAP162" s="1354"/>
      <c r="WAQ162" s="1354"/>
      <c r="WAR162" s="1354"/>
      <c r="WAS162" s="1354"/>
      <c r="WAT162" s="1354"/>
      <c r="WAU162" s="1354"/>
      <c r="WAV162" s="1354"/>
      <c r="WAW162" s="1354"/>
      <c r="WAX162" s="1354"/>
      <c r="WAY162" s="1354"/>
      <c r="WAZ162" s="1354"/>
      <c r="WBA162" s="1354"/>
      <c r="WBB162" s="1354"/>
      <c r="WBC162" s="1354"/>
      <c r="WBD162" s="1354"/>
      <c r="WBE162" s="1354"/>
      <c r="WBF162" s="1354"/>
      <c r="WBG162" s="1354"/>
      <c r="WBH162" s="1354"/>
      <c r="WBI162" s="1354"/>
      <c r="WBJ162" s="1354"/>
      <c r="WBK162" s="1354"/>
      <c r="WBL162" s="1354"/>
      <c r="WBM162" s="1354"/>
      <c r="WBN162" s="1354"/>
      <c r="WBO162" s="1354"/>
      <c r="WBP162" s="1354"/>
      <c r="WBQ162" s="1354"/>
      <c r="WBR162" s="1354"/>
      <c r="WBS162" s="1354"/>
      <c r="WBT162" s="1354"/>
      <c r="WBU162" s="1354"/>
      <c r="WBV162" s="1354"/>
      <c r="WBW162" s="1354"/>
      <c r="WBX162" s="1354"/>
      <c r="WBY162" s="1354"/>
      <c r="WBZ162" s="1354"/>
      <c r="WCA162" s="1354"/>
      <c r="WCB162" s="1354"/>
      <c r="WCC162" s="1354"/>
      <c r="WCD162" s="1354"/>
      <c r="WCE162" s="1354"/>
      <c r="WCF162" s="1354"/>
      <c r="WCG162" s="1354"/>
      <c r="WCH162" s="1354"/>
      <c r="WCI162" s="1354"/>
      <c r="WCJ162" s="1354"/>
      <c r="WCK162" s="1354"/>
      <c r="WCL162" s="1354"/>
      <c r="WCM162" s="1354"/>
      <c r="WCN162" s="1354"/>
      <c r="WCO162" s="1354"/>
      <c r="WCP162" s="1354"/>
      <c r="WCQ162" s="1354"/>
      <c r="WCR162" s="1354"/>
      <c r="WCS162" s="1354"/>
      <c r="WCT162" s="1354"/>
      <c r="WCU162" s="1354"/>
      <c r="WCV162" s="1354"/>
      <c r="WCW162" s="1354"/>
      <c r="WCX162" s="1354"/>
      <c r="WCY162" s="1354"/>
      <c r="WCZ162" s="1354"/>
      <c r="WDA162" s="1354"/>
      <c r="WDB162" s="1354"/>
      <c r="WDC162" s="1354"/>
      <c r="WDD162" s="1354"/>
      <c r="WDE162" s="1354"/>
      <c r="WDF162" s="1354"/>
      <c r="WDG162" s="1354"/>
      <c r="WDH162" s="1354"/>
      <c r="WDI162" s="1354"/>
      <c r="WDJ162" s="1354"/>
      <c r="WDK162" s="1354"/>
      <c r="WDL162" s="1354"/>
      <c r="WDM162" s="1354"/>
      <c r="WDN162" s="1354"/>
      <c r="WDO162" s="1354"/>
      <c r="WDP162" s="1354"/>
      <c r="WDQ162" s="1354"/>
      <c r="WDR162" s="1354"/>
      <c r="WDS162" s="1354"/>
      <c r="WDT162" s="1354"/>
      <c r="WDU162" s="1354"/>
      <c r="WDV162" s="1354"/>
      <c r="WDW162" s="1354"/>
      <c r="WDX162" s="1354"/>
      <c r="WDY162" s="1354"/>
      <c r="WDZ162" s="1354"/>
      <c r="WEA162" s="1354"/>
      <c r="WEB162" s="1354"/>
      <c r="WEC162" s="1354"/>
      <c r="WED162" s="1354"/>
      <c r="WEE162" s="1354"/>
      <c r="WEF162" s="1354"/>
      <c r="WEG162" s="1354"/>
      <c r="WEH162" s="1354"/>
      <c r="WEI162" s="1354"/>
      <c r="WEJ162" s="1354"/>
      <c r="WEK162" s="1354"/>
      <c r="WEL162" s="1354"/>
      <c r="WEM162" s="1354"/>
      <c r="WEN162" s="1354"/>
      <c r="WEO162" s="1354"/>
      <c r="WEP162" s="1354"/>
      <c r="WEQ162" s="1354"/>
      <c r="WER162" s="1354"/>
      <c r="WES162" s="1354"/>
      <c r="WET162" s="1354"/>
      <c r="WEU162" s="1354"/>
      <c r="WEV162" s="1354"/>
      <c r="WEW162" s="1354"/>
      <c r="WEX162" s="1354"/>
      <c r="WEY162" s="1354"/>
      <c r="WEZ162" s="1354"/>
      <c r="WFA162" s="1354"/>
      <c r="WFB162" s="1354"/>
      <c r="WFC162" s="1354"/>
      <c r="WFD162" s="1354"/>
      <c r="WFE162" s="1354"/>
      <c r="WFF162" s="1354"/>
      <c r="WFG162" s="1354"/>
      <c r="WFH162" s="1354"/>
      <c r="WFI162" s="1354"/>
      <c r="WFJ162" s="1354"/>
      <c r="WFK162" s="1354"/>
      <c r="WFL162" s="1354"/>
      <c r="WFM162" s="1354"/>
      <c r="WFN162" s="1354"/>
      <c r="WFO162" s="1354"/>
      <c r="WFP162" s="1354"/>
      <c r="WFQ162" s="1354"/>
      <c r="WFR162" s="1354"/>
      <c r="WFS162" s="1354"/>
      <c r="WFT162" s="1354"/>
      <c r="WFU162" s="1354"/>
      <c r="WFV162" s="1354"/>
      <c r="WFW162" s="1354"/>
      <c r="WFX162" s="1354"/>
      <c r="WFY162" s="1354"/>
      <c r="WFZ162" s="1354"/>
      <c r="WGA162" s="1354"/>
      <c r="WGB162" s="1354"/>
      <c r="WGC162" s="1354"/>
      <c r="WGD162" s="1354"/>
      <c r="WGE162" s="1354"/>
      <c r="WGF162" s="1354"/>
      <c r="WGG162" s="1354"/>
      <c r="WGH162" s="1354"/>
      <c r="WGI162" s="1354"/>
      <c r="WGJ162" s="1354"/>
      <c r="WGK162" s="1354"/>
      <c r="WGL162" s="1354"/>
      <c r="WGM162" s="1354"/>
      <c r="WGN162" s="1354"/>
      <c r="WGO162" s="1354"/>
      <c r="WGP162" s="1354"/>
      <c r="WGQ162" s="1354"/>
      <c r="WGR162" s="1354"/>
      <c r="WGS162" s="1354"/>
      <c r="WGT162" s="1354"/>
      <c r="WGU162" s="1354"/>
      <c r="WGV162" s="1354"/>
      <c r="WGW162" s="1354"/>
      <c r="WGX162" s="1354"/>
      <c r="WGY162" s="1354"/>
      <c r="WGZ162" s="1354"/>
      <c r="WHA162" s="1354"/>
      <c r="WHB162" s="1354"/>
      <c r="WHC162" s="1354"/>
      <c r="WHD162" s="1354"/>
      <c r="WHE162" s="1354"/>
      <c r="WHF162" s="1354"/>
      <c r="WHG162" s="1354"/>
      <c r="WHH162" s="1354"/>
      <c r="WHI162" s="1354"/>
      <c r="WHJ162" s="1354"/>
      <c r="WHK162" s="1354"/>
      <c r="WHL162" s="1354"/>
      <c r="WHM162" s="1354"/>
      <c r="WHN162" s="1354"/>
      <c r="WHO162" s="1354"/>
      <c r="WHP162" s="1354"/>
      <c r="WHQ162" s="1354"/>
      <c r="WHR162" s="1354"/>
      <c r="WHS162" s="1354"/>
      <c r="WHT162" s="1354"/>
      <c r="WHU162" s="1354"/>
      <c r="WHV162" s="1354"/>
      <c r="WHW162" s="1354"/>
      <c r="WHX162" s="1354"/>
      <c r="WHY162" s="1354"/>
      <c r="WHZ162" s="1354"/>
      <c r="WIA162" s="1354"/>
      <c r="WIB162" s="1354"/>
      <c r="WIC162" s="1354"/>
      <c r="WID162" s="1354"/>
      <c r="WIE162" s="1354"/>
      <c r="WIF162" s="1354"/>
      <c r="WIG162" s="1354"/>
      <c r="WIH162" s="1354"/>
      <c r="WII162" s="1354"/>
      <c r="WIJ162" s="1354"/>
      <c r="WIK162" s="1354"/>
      <c r="WIL162" s="1354"/>
      <c r="WIM162" s="1354"/>
      <c r="WIN162" s="1354"/>
      <c r="WIO162" s="1354"/>
      <c r="WIP162" s="1354"/>
      <c r="WIQ162" s="1354"/>
      <c r="WIR162" s="1354"/>
      <c r="WIS162" s="1354"/>
      <c r="WIT162" s="1354"/>
      <c r="WIU162" s="1354"/>
      <c r="WIV162" s="1354"/>
      <c r="WIW162" s="1354"/>
      <c r="WIX162" s="1354"/>
      <c r="WIY162" s="1354"/>
      <c r="WIZ162" s="1354"/>
      <c r="WJA162" s="1354"/>
      <c r="WJB162" s="1354"/>
      <c r="WJC162" s="1354"/>
      <c r="WJD162" s="1354"/>
      <c r="WJE162" s="1354"/>
      <c r="WJF162" s="1354"/>
      <c r="WJG162" s="1354"/>
      <c r="WJH162" s="1354"/>
      <c r="WJI162" s="1354"/>
      <c r="WJJ162" s="1354"/>
      <c r="WJK162" s="1354"/>
      <c r="WJL162" s="1354"/>
      <c r="WJM162" s="1354"/>
      <c r="WJN162" s="1354"/>
      <c r="WJO162" s="1354"/>
      <c r="WJP162" s="1354"/>
      <c r="WJQ162" s="1354"/>
      <c r="WJR162" s="1354"/>
      <c r="WJS162" s="1354"/>
      <c r="WJT162" s="1354"/>
      <c r="WJU162" s="1354"/>
      <c r="WJV162" s="1354"/>
      <c r="WJW162" s="1354"/>
      <c r="WJX162" s="1354"/>
      <c r="WJY162" s="1354"/>
      <c r="WJZ162" s="1354"/>
      <c r="WKA162" s="1354"/>
      <c r="WKB162" s="1354"/>
      <c r="WKC162" s="1354"/>
      <c r="WKD162" s="1354"/>
      <c r="WKE162" s="1354"/>
      <c r="WKF162" s="1354"/>
      <c r="WKG162" s="1354"/>
      <c r="WKH162" s="1354"/>
      <c r="WKI162" s="1354"/>
      <c r="WKJ162" s="1354"/>
      <c r="WKK162" s="1354"/>
      <c r="WKL162" s="1354"/>
      <c r="WKM162" s="1354"/>
      <c r="WKN162" s="1354"/>
      <c r="WKO162" s="1354"/>
      <c r="WKP162" s="1354"/>
      <c r="WKQ162" s="1354"/>
      <c r="WKR162" s="1354"/>
      <c r="WKS162" s="1354"/>
      <c r="WKT162" s="1354"/>
      <c r="WKU162" s="1354"/>
      <c r="WKV162" s="1354"/>
      <c r="WKW162" s="1354"/>
      <c r="WKX162" s="1354"/>
      <c r="WKY162" s="1354"/>
      <c r="WKZ162" s="1354"/>
      <c r="WLA162" s="1354"/>
      <c r="WLB162" s="1354"/>
      <c r="WLC162" s="1354"/>
      <c r="WLD162" s="1354"/>
      <c r="WLE162" s="1354"/>
      <c r="WLF162" s="1354"/>
      <c r="WLG162" s="1354"/>
      <c r="WLH162" s="1354"/>
      <c r="WLI162" s="1354"/>
      <c r="WLJ162" s="1354"/>
      <c r="WLK162" s="1354"/>
      <c r="WLL162" s="1354"/>
      <c r="WLM162" s="1354"/>
      <c r="WLN162" s="1354"/>
      <c r="WLO162" s="1354"/>
      <c r="WLP162" s="1354"/>
      <c r="WLQ162" s="1354"/>
      <c r="WLR162" s="1354"/>
      <c r="WLS162" s="1354"/>
      <c r="WLT162" s="1354"/>
      <c r="WLU162" s="1354"/>
      <c r="WLV162" s="1354"/>
      <c r="WLW162" s="1354"/>
      <c r="WLX162" s="1354"/>
      <c r="WLY162" s="1354"/>
      <c r="WLZ162" s="1354"/>
      <c r="WMA162" s="1354"/>
      <c r="WMB162" s="1354"/>
      <c r="WMC162" s="1354"/>
      <c r="WMD162" s="1354"/>
      <c r="WME162" s="1354"/>
      <c r="WMF162" s="1354"/>
      <c r="WMG162" s="1354"/>
      <c r="WMH162" s="1354"/>
      <c r="WMI162" s="1354"/>
      <c r="WMJ162" s="1354"/>
      <c r="WMK162" s="1354"/>
      <c r="WML162" s="1354"/>
      <c r="WMM162" s="1354"/>
      <c r="WMN162" s="1354"/>
      <c r="WMO162" s="1354"/>
      <c r="WMP162" s="1354"/>
      <c r="WMQ162" s="1354"/>
      <c r="WMR162" s="1354"/>
      <c r="WMS162" s="1354"/>
      <c r="WMT162" s="1354"/>
      <c r="WMU162" s="1354"/>
      <c r="WMV162" s="1354"/>
      <c r="WMW162" s="1354"/>
      <c r="WMX162" s="1354"/>
      <c r="WMY162" s="1354"/>
      <c r="WMZ162" s="1354"/>
      <c r="WNA162" s="1354"/>
      <c r="WNB162" s="1354"/>
      <c r="WNC162" s="1354"/>
      <c r="WND162" s="1354"/>
      <c r="WNE162" s="1354"/>
      <c r="WNF162" s="1354"/>
      <c r="WNG162" s="1354"/>
      <c r="WNH162" s="1354"/>
      <c r="WNI162" s="1354"/>
      <c r="WNJ162" s="1354"/>
      <c r="WNK162" s="1354"/>
      <c r="WNL162" s="1354"/>
      <c r="WNM162" s="1354"/>
      <c r="WNN162" s="1354"/>
      <c r="WNO162" s="1354"/>
      <c r="WNP162" s="1354"/>
      <c r="WNQ162" s="1354"/>
      <c r="WNR162" s="1354"/>
      <c r="WNS162" s="1354"/>
      <c r="WNT162" s="1354"/>
      <c r="WNU162" s="1354"/>
      <c r="WNV162" s="1354"/>
      <c r="WNW162" s="1354"/>
      <c r="WNX162" s="1354"/>
      <c r="WNY162" s="1354"/>
      <c r="WNZ162" s="1354"/>
      <c r="WOA162" s="1354"/>
      <c r="WOB162" s="1354"/>
      <c r="WOC162" s="1354"/>
      <c r="WOD162" s="1354"/>
      <c r="WOE162" s="1354"/>
      <c r="WOF162" s="1354"/>
      <c r="WOG162" s="1354"/>
      <c r="WOH162" s="1354"/>
      <c r="WOI162" s="1354"/>
      <c r="WOJ162" s="1354"/>
      <c r="WOK162" s="1354"/>
      <c r="WOL162" s="1354"/>
      <c r="WOM162" s="1354"/>
      <c r="WON162" s="1354"/>
      <c r="WOO162" s="1354"/>
      <c r="WOP162" s="1354"/>
      <c r="WOQ162" s="1354"/>
      <c r="WOR162" s="1354"/>
      <c r="WOS162" s="1354"/>
      <c r="WOT162" s="1354"/>
      <c r="WOU162" s="1354"/>
      <c r="WOV162" s="1354"/>
      <c r="WOW162" s="1354"/>
      <c r="WOX162" s="1354"/>
      <c r="WOY162" s="1354"/>
      <c r="WOZ162" s="1354"/>
      <c r="WPA162" s="1354"/>
      <c r="WPB162" s="1354"/>
      <c r="WPC162" s="1354"/>
      <c r="WPD162" s="1354"/>
      <c r="WPE162" s="1354"/>
      <c r="WPF162" s="1354"/>
      <c r="WPG162" s="1354"/>
      <c r="WPH162" s="1354"/>
      <c r="WPI162" s="1354"/>
      <c r="WPJ162" s="1354"/>
      <c r="WPK162" s="1354"/>
      <c r="WPL162" s="1354"/>
      <c r="WPM162" s="1354"/>
      <c r="WPN162" s="1354"/>
      <c r="WPO162" s="1354"/>
      <c r="WPP162" s="1354"/>
      <c r="WPQ162" s="1354"/>
      <c r="WPR162" s="1354"/>
      <c r="WPS162" s="1354"/>
      <c r="WPT162" s="1354"/>
      <c r="WPU162" s="1354"/>
      <c r="WPV162" s="1354"/>
      <c r="WPW162" s="1354"/>
      <c r="WPX162" s="1354"/>
      <c r="WPY162" s="1354"/>
      <c r="WPZ162" s="1354"/>
      <c r="WQA162" s="1354"/>
      <c r="WQB162" s="1354"/>
      <c r="WQC162" s="1354"/>
      <c r="WQD162" s="1354"/>
      <c r="WQE162" s="1354"/>
      <c r="WQF162" s="1354"/>
      <c r="WQG162" s="1354"/>
      <c r="WQH162" s="1354"/>
      <c r="WQI162" s="1354"/>
      <c r="WQJ162" s="1354"/>
      <c r="WQK162" s="1354"/>
      <c r="WQL162" s="1354"/>
      <c r="WQM162" s="1354"/>
      <c r="WQN162" s="1354"/>
      <c r="WQO162" s="1354"/>
      <c r="WQP162" s="1354"/>
      <c r="WQQ162" s="1354"/>
      <c r="WQR162" s="1354"/>
      <c r="WQS162" s="1354"/>
      <c r="WQT162" s="1354"/>
      <c r="WQU162" s="1354"/>
      <c r="WQV162" s="1354"/>
      <c r="WQW162" s="1354"/>
      <c r="WQX162" s="1354"/>
      <c r="WQY162" s="1354"/>
      <c r="WQZ162" s="1354"/>
      <c r="WRA162" s="1354"/>
      <c r="WRB162" s="1354"/>
      <c r="WRC162" s="1354"/>
      <c r="WRD162" s="1354"/>
      <c r="WRE162" s="1354"/>
      <c r="WRF162" s="1354"/>
      <c r="WRG162" s="1354"/>
      <c r="WRH162" s="1354"/>
      <c r="WRI162" s="1354"/>
      <c r="WRJ162" s="1354"/>
      <c r="WRK162" s="1354"/>
      <c r="WRL162" s="1354"/>
      <c r="WRM162" s="1354"/>
      <c r="WRN162" s="1354"/>
      <c r="WRO162" s="1354"/>
      <c r="WRP162" s="1354"/>
      <c r="WRQ162" s="1354"/>
      <c r="WRR162" s="1354"/>
      <c r="WRS162" s="1354"/>
      <c r="WRT162" s="1354"/>
      <c r="WRU162" s="1354"/>
      <c r="WRV162" s="1354"/>
      <c r="WRW162" s="1354"/>
      <c r="WRX162" s="1354"/>
      <c r="WRY162" s="1354"/>
      <c r="WRZ162" s="1354"/>
      <c r="WSA162" s="1354"/>
      <c r="WSB162" s="1354"/>
      <c r="WSC162" s="1354"/>
      <c r="WSD162" s="1354"/>
      <c r="WSE162" s="1354"/>
      <c r="WSF162" s="1354"/>
      <c r="WSG162" s="1354"/>
      <c r="WSH162" s="1354"/>
      <c r="WSI162" s="1354"/>
      <c r="WSJ162" s="1354"/>
      <c r="WSK162" s="1354"/>
      <c r="WSL162" s="1354"/>
      <c r="WSM162" s="1354"/>
      <c r="WSN162" s="1354"/>
      <c r="WSO162" s="1354"/>
      <c r="WSP162" s="1354"/>
      <c r="WSQ162" s="1354"/>
      <c r="WSR162" s="1354"/>
      <c r="WSS162" s="1354"/>
      <c r="WST162" s="1354"/>
      <c r="WSU162" s="1354"/>
      <c r="WSV162" s="1354"/>
      <c r="WSW162" s="1354"/>
      <c r="WSX162" s="1354"/>
      <c r="WSY162" s="1354"/>
      <c r="WSZ162" s="1354"/>
      <c r="WTA162" s="1354"/>
      <c r="WTB162" s="1354"/>
      <c r="WTC162" s="1354"/>
      <c r="WTD162" s="1354"/>
      <c r="WTE162" s="1354"/>
      <c r="WTF162" s="1354"/>
      <c r="WTG162" s="1354"/>
      <c r="WTH162" s="1354"/>
      <c r="WTI162" s="1354"/>
      <c r="WTJ162" s="1354"/>
      <c r="WTK162" s="1354"/>
      <c r="WTL162" s="1354"/>
      <c r="WTM162" s="1354"/>
      <c r="WTN162" s="1354"/>
      <c r="WTO162" s="1354"/>
      <c r="WTP162" s="1354"/>
      <c r="WTQ162" s="1354"/>
      <c r="WTR162" s="1354"/>
      <c r="WTS162" s="1354"/>
      <c r="WTT162" s="1354"/>
      <c r="WTU162" s="1354"/>
      <c r="WTV162" s="1354"/>
      <c r="WTW162" s="1354"/>
      <c r="WTX162" s="1354"/>
      <c r="WTY162" s="1354"/>
      <c r="WTZ162" s="1354"/>
      <c r="WUA162" s="1354"/>
      <c r="WUB162" s="1354"/>
      <c r="WUC162" s="1354"/>
      <c r="WUD162" s="1354"/>
      <c r="WUE162" s="1354"/>
      <c r="WUF162" s="1354"/>
      <c r="WUG162" s="1354"/>
      <c r="WUH162" s="1354"/>
      <c r="WUI162" s="1354"/>
      <c r="WUJ162" s="1354"/>
      <c r="WUK162" s="1354"/>
      <c r="WUL162" s="1354"/>
      <c r="WUM162" s="1354"/>
      <c r="WUN162" s="1354"/>
      <c r="WUO162" s="1354"/>
      <c r="WUP162" s="1354"/>
      <c r="WUQ162" s="1354"/>
      <c r="WUR162" s="1354"/>
      <c r="WUS162" s="1354"/>
      <c r="WUT162" s="1354"/>
      <c r="WUU162" s="1354"/>
      <c r="WUV162" s="1354"/>
      <c r="WUW162" s="1354"/>
      <c r="WUX162" s="1354"/>
      <c r="WUY162" s="1354"/>
      <c r="WUZ162" s="1354"/>
      <c r="WVA162" s="1354"/>
      <c r="WVB162" s="1354"/>
      <c r="WVC162" s="1354"/>
      <c r="WVD162" s="1354"/>
      <c r="WVE162" s="1354"/>
      <c r="WVF162" s="1354"/>
      <c r="WVG162" s="1354"/>
      <c r="WVH162" s="1354"/>
      <c r="WVI162" s="1354"/>
      <c r="WVJ162" s="1354"/>
      <c r="WVK162" s="1354"/>
      <c r="WVL162" s="1354"/>
      <c r="WVM162" s="1354"/>
      <c r="WVN162" s="1354"/>
      <c r="WVO162" s="1354"/>
      <c r="WVP162" s="1354"/>
      <c r="WVQ162" s="1354"/>
      <c r="WVR162" s="1354"/>
      <c r="WVS162" s="1354"/>
      <c r="WVT162" s="1354"/>
      <c r="WVU162" s="1354"/>
      <c r="WVV162" s="1354"/>
      <c r="WVW162" s="1354"/>
      <c r="WVX162" s="1354"/>
      <c r="WVY162" s="1354"/>
      <c r="WVZ162" s="1354"/>
      <c r="WWA162" s="1354"/>
      <c r="WWB162" s="1354"/>
      <c r="WWC162" s="1354"/>
      <c r="WWD162" s="1354"/>
      <c r="WWE162" s="1354"/>
      <c r="WWF162" s="1354"/>
      <c r="WWG162" s="1354"/>
      <c r="WWH162" s="1354"/>
      <c r="WWI162" s="1354"/>
      <c r="WWJ162" s="1354"/>
      <c r="WWK162" s="1354"/>
      <c r="WWL162" s="1354"/>
      <c r="WWM162" s="1354"/>
      <c r="WWN162" s="1354"/>
      <c r="WWO162" s="1354"/>
      <c r="WWP162" s="1354"/>
      <c r="WWQ162" s="1354"/>
      <c r="WWR162" s="1354"/>
      <c r="WWS162" s="1354"/>
      <c r="WWT162" s="1354"/>
      <c r="WWU162" s="1354"/>
      <c r="WWV162" s="1354"/>
      <c r="WWW162" s="1354"/>
      <c r="WWX162" s="1354"/>
      <c r="WWY162" s="1354"/>
      <c r="WWZ162" s="1354"/>
      <c r="WXA162" s="1354"/>
      <c r="WXB162" s="1354"/>
      <c r="WXC162" s="1354"/>
      <c r="WXD162" s="1354"/>
      <c r="WXE162" s="1354"/>
      <c r="WXF162" s="1354"/>
      <c r="WXG162" s="1354"/>
      <c r="WXH162" s="1354"/>
      <c r="WXI162" s="1354"/>
      <c r="WXJ162" s="1354"/>
      <c r="WXK162" s="1354"/>
      <c r="WXL162" s="1354"/>
      <c r="WXM162" s="1354"/>
      <c r="WXN162" s="1354"/>
      <c r="WXO162" s="1354"/>
      <c r="WXP162" s="1354"/>
      <c r="WXQ162" s="1354"/>
      <c r="WXR162" s="1354"/>
      <c r="WXS162" s="1354"/>
      <c r="WXT162" s="1354"/>
      <c r="WXU162" s="1354"/>
      <c r="WXV162" s="1354"/>
      <c r="WXW162" s="1354"/>
      <c r="WXX162" s="1354"/>
      <c r="WXY162" s="1354"/>
      <c r="WXZ162" s="1354"/>
      <c r="WYA162" s="1354"/>
      <c r="WYB162" s="1354"/>
      <c r="WYC162" s="1354"/>
      <c r="WYD162" s="1354"/>
      <c r="WYE162" s="1354"/>
      <c r="WYF162" s="1354"/>
      <c r="WYG162" s="1354"/>
      <c r="WYH162" s="1354"/>
      <c r="WYI162" s="1354"/>
      <c r="WYJ162" s="1354"/>
      <c r="WYK162" s="1354"/>
      <c r="WYL162" s="1354"/>
      <c r="WYM162" s="1354"/>
      <c r="WYN162" s="1354"/>
      <c r="WYO162" s="1354"/>
      <c r="WYP162" s="1354"/>
      <c r="WYQ162" s="1354"/>
      <c r="WYR162" s="1354"/>
      <c r="WYS162" s="1354"/>
      <c r="WYT162" s="1354"/>
      <c r="WYU162" s="1354"/>
      <c r="WYV162" s="1354"/>
      <c r="WYW162" s="1354"/>
      <c r="WYX162" s="1354"/>
      <c r="WYY162" s="1354"/>
      <c r="WYZ162" s="1354"/>
      <c r="WZA162" s="1354"/>
      <c r="WZB162" s="1354"/>
      <c r="WZC162" s="1354"/>
      <c r="WZD162" s="1354"/>
      <c r="WZE162" s="1354"/>
      <c r="WZF162" s="1354"/>
      <c r="WZG162" s="1354"/>
      <c r="WZH162" s="1354"/>
      <c r="WZI162" s="1354"/>
      <c r="WZJ162" s="1354"/>
      <c r="WZK162" s="1354"/>
      <c r="WZL162" s="1354"/>
      <c r="WZM162" s="1354"/>
      <c r="WZN162" s="1354"/>
      <c r="WZO162" s="1354"/>
      <c r="WZP162" s="1354"/>
      <c r="WZQ162" s="1354"/>
      <c r="WZR162" s="1354"/>
      <c r="WZS162" s="1354"/>
      <c r="WZT162" s="1354"/>
      <c r="WZU162" s="1354"/>
      <c r="WZV162" s="1354"/>
      <c r="WZW162" s="1354"/>
      <c r="WZX162" s="1354"/>
      <c r="WZY162" s="1354"/>
      <c r="WZZ162" s="1354"/>
      <c r="XAA162" s="1354"/>
      <c r="XAB162" s="1354"/>
      <c r="XAC162" s="1354"/>
      <c r="XAD162" s="1354"/>
      <c r="XAE162" s="1354"/>
      <c r="XAF162" s="1354"/>
      <c r="XAG162" s="1354"/>
      <c r="XAH162" s="1354"/>
      <c r="XAI162" s="1354"/>
      <c r="XAJ162" s="1354"/>
      <c r="XAK162" s="1354"/>
      <c r="XAL162" s="1354"/>
      <c r="XAM162" s="1354"/>
      <c r="XAN162" s="1354"/>
      <c r="XAO162" s="1354"/>
      <c r="XAP162" s="1354"/>
      <c r="XAQ162" s="1354"/>
      <c r="XAR162" s="1354"/>
      <c r="XAS162" s="1354"/>
      <c r="XAT162" s="1354"/>
      <c r="XAU162" s="1354"/>
      <c r="XAV162" s="1354"/>
      <c r="XAW162" s="1354"/>
      <c r="XAX162" s="1354"/>
      <c r="XAY162" s="1354"/>
      <c r="XAZ162" s="1354"/>
      <c r="XBA162" s="1354"/>
      <c r="XBB162" s="1354"/>
      <c r="XBC162" s="1354"/>
      <c r="XBD162" s="1354"/>
      <c r="XBE162" s="1354"/>
      <c r="XBF162" s="1354"/>
      <c r="XBG162" s="1354"/>
      <c r="XBH162" s="1354"/>
      <c r="XBI162" s="1354"/>
      <c r="XBJ162" s="1354"/>
      <c r="XBK162" s="1354"/>
      <c r="XBL162" s="1354"/>
      <c r="XBM162" s="1354"/>
      <c r="XBN162" s="1354"/>
      <c r="XBO162" s="1354"/>
      <c r="XBP162" s="1354"/>
      <c r="XBQ162" s="1354"/>
      <c r="XBR162" s="1354"/>
      <c r="XBS162" s="1354"/>
      <c r="XBT162" s="1354"/>
      <c r="XBU162" s="1354"/>
      <c r="XBV162" s="1354"/>
      <c r="XBW162" s="1354"/>
      <c r="XBX162" s="1354"/>
      <c r="XBY162" s="1354"/>
      <c r="XBZ162" s="1354"/>
      <c r="XCA162" s="1354"/>
      <c r="XCB162" s="1354"/>
      <c r="XCC162" s="1354"/>
      <c r="XCD162" s="1354"/>
      <c r="XCE162" s="1354"/>
      <c r="XCF162" s="1354"/>
      <c r="XCG162" s="1354"/>
      <c r="XCH162" s="1354"/>
      <c r="XCI162" s="1354"/>
      <c r="XCJ162" s="1354"/>
      <c r="XCK162" s="1354"/>
      <c r="XCL162" s="1354"/>
      <c r="XCM162" s="1354"/>
      <c r="XCN162" s="1354"/>
      <c r="XCO162" s="1354"/>
      <c r="XCP162" s="1354"/>
      <c r="XCQ162" s="1354"/>
      <c r="XCR162" s="1354"/>
      <c r="XCS162" s="1354"/>
      <c r="XCT162" s="1354"/>
      <c r="XCU162" s="1354"/>
      <c r="XCV162" s="1354"/>
      <c r="XCW162" s="1354"/>
      <c r="XCX162" s="1354"/>
      <c r="XCY162" s="1354"/>
      <c r="XCZ162" s="1354"/>
      <c r="XDA162" s="1354"/>
      <c r="XDB162" s="1354"/>
      <c r="XDC162" s="1354"/>
      <c r="XDD162" s="1354"/>
      <c r="XDE162" s="1354"/>
      <c r="XDF162" s="1354"/>
      <c r="XDG162" s="1354"/>
      <c r="XDH162" s="1354"/>
      <c r="XDI162" s="1354"/>
      <c r="XDJ162" s="1354"/>
      <c r="XDK162" s="1354"/>
      <c r="XDL162" s="1354"/>
      <c r="XDM162" s="1354"/>
      <c r="XDN162" s="1354"/>
      <c r="XDO162" s="1354"/>
      <c r="XDP162" s="1354"/>
      <c r="XDQ162" s="1354"/>
      <c r="XDR162" s="1354"/>
      <c r="XDS162" s="1354"/>
      <c r="XDT162" s="1354"/>
      <c r="XDU162" s="1354"/>
      <c r="XDV162" s="1354"/>
      <c r="XDW162" s="1354"/>
      <c r="XDX162" s="1354"/>
      <c r="XDY162" s="1354"/>
      <c r="XDZ162" s="1354"/>
      <c r="XEA162" s="1354"/>
      <c r="XEB162" s="1354"/>
      <c r="XEC162" s="1354"/>
      <c r="XED162" s="1354"/>
      <c r="XEE162" s="1354"/>
      <c r="XEF162" s="1354"/>
      <c r="XEG162" s="1354"/>
      <c r="XEH162" s="1354"/>
      <c r="XEI162" s="1354"/>
      <c r="XEJ162" s="1354"/>
      <c r="XEK162" s="1354"/>
      <c r="XEL162" s="1354"/>
      <c r="XEM162" s="1354"/>
      <c r="XEN162" s="1354"/>
      <c r="XEO162" s="1354"/>
      <c r="XEP162" s="1354"/>
      <c r="XEQ162" s="1354"/>
      <c r="XER162" s="1354"/>
      <c r="XES162" s="1354"/>
      <c r="XET162" s="1354"/>
      <c r="XEU162" s="1354"/>
      <c r="XEV162" s="1354"/>
      <c r="XEW162" s="1354"/>
    </row>
    <row r="163" spans="1:16377" s="561" customFormat="1" ht="15" customHeight="1" x14ac:dyDescent="0.25">
      <c r="A163" s="625"/>
      <c r="B163" s="1666" t="s">
        <v>63</v>
      </c>
      <c r="C163" s="1667" t="s">
        <v>64</v>
      </c>
      <c r="D163" s="1622" t="str">
        <f>CONCATENATE("Column ", LEFT(ADDRESS(ROW(OpRisk!D3),COLUMN(OpRisk!D3),4), 1))</f>
        <v>Column D</v>
      </c>
      <c r="E163" s="1622" t="str">
        <f>CONCATENATE("Column ", LEFT(ADDRESS(ROW(OpRisk!E3),COLUMN(OpRisk!E3),4), 1))</f>
        <v>Column E</v>
      </c>
      <c r="F163" s="1622" t="str">
        <f>CONCATENATE("Column ", LEFT(ADDRESS(ROW(OpRisk!F3),COLUMN(OpRisk!F3),4), 1))</f>
        <v>Column F</v>
      </c>
      <c r="G163" s="1622" t="str">
        <f>CONCATENATE("Column ", LEFT(ADDRESS(ROW(OpRisk!G3),COLUMN(OpRisk!G3),4), 1))</f>
        <v>Column G</v>
      </c>
      <c r="H163" s="1622" t="str">
        <f>CONCATENATE("Column ", LEFT(ADDRESS(ROW(OpRisk!H3),COLUMN(OpRisk!H3),4), 1))</f>
        <v>Column H</v>
      </c>
      <c r="I163" s="1622" t="str">
        <f>CONCATENATE("Column ", LEFT(ADDRESS(ROW(OpRisk!I3),COLUMN(OpRisk!I3),4), 1))</f>
        <v>Column I</v>
      </c>
      <c r="J163" s="1622" t="str">
        <f>CONCATENATE("Column ", LEFT(ADDRESS(ROW(OpRisk!J3),COLUMN(OpRisk!J3),4), 1))</f>
        <v>Column J</v>
      </c>
      <c r="K163" s="1622" t="str">
        <f>CONCATENATE("Column ", LEFT(ADDRESS(ROW(OpRisk!K3),COLUMN(OpRisk!K3),4), 1))</f>
        <v>Column K</v>
      </c>
      <c r="L163" s="1622" t="str">
        <f>CONCATENATE("Column ", LEFT(ADDRESS(ROW(OpRisk!L3),COLUMN(OpRisk!L3),4), 1))</f>
        <v>Column L</v>
      </c>
      <c r="M163" s="1589" t="str">
        <f>CONCATENATE("Column ", LEFT(ADDRESS(ROW(OpRisk!M3),COLUMN(OpRisk!M3),4), 1))</f>
        <v>Column M</v>
      </c>
      <c r="N163" s="1107"/>
      <c r="O163" s="1107"/>
      <c r="P163" s="730"/>
    </row>
    <row r="164" spans="1:16377" s="561" customFormat="1" ht="15" customHeight="1" x14ac:dyDescent="0.25">
      <c r="A164" s="625"/>
      <c r="B164" s="1673" t="s">
        <v>100</v>
      </c>
      <c r="C164" s="705" t="str">
        <f>OpRisk!C41</f>
        <v>Check: row 40 ≤ row 39 ≤ row 38 ≤ row 37 ≤ row 36 ≤ row 35</v>
      </c>
      <c r="D164" s="483" t="str">
        <f>OpRisk!D41</f>
        <v>Pass</v>
      </c>
      <c r="E164" s="483" t="str">
        <f>OpRisk!E41</f>
        <v>Pass</v>
      </c>
      <c r="F164" s="483" t="str">
        <f>OpRisk!F41</f>
        <v>Pass</v>
      </c>
      <c r="G164" s="483" t="str">
        <f>OpRisk!G41</f>
        <v>Pass</v>
      </c>
      <c r="H164" s="483" t="str">
        <f>OpRisk!H41</f>
        <v>Pass</v>
      </c>
      <c r="I164" s="483" t="str">
        <f>OpRisk!I41</f>
        <v>Pass</v>
      </c>
      <c r="J164" s="483" t="str">
        <f>OpRisk!J41</f>
        <v>Pass</v>
      </c>
      <c r="K164" s="483" t="str">
        <f>OpRisk!K41</f>
        <v>Pass</v>
      </c>
      <c r="L164" s="483" t="str">
        <f>OpRisk!L41</f>
        <v>Pass</v>
      </c>
      <c r="M164" s="483" t="str">
        <f>OpRisk!M41</f>
        <v>Pass</v>
      </c>
      <c r="N164" s="1107"/>
      <c r="O164" s="1107"/>
      <c r="P164" s="730"/>
    </row>
    <row r="165" spans="1:16377" s="561" customFormat="1" ht="15" customHeight="1" x14ac:dyDescent="0.25">
      <c r="A165" s="625"/>
      <c r="B165" s="1671" t="s">
        <v>100</v>
      </c>
      <c r="C165" s="678" t="str">
        <f>OpRisk!C48</f>
        <v>Check: row 47 ≤ row 46 ≤ row 45 ≤ row 44 ≤ row 43 ≤ row 42</v>
      </c>
      <c r="D165" s="342" t="str">
        <f>OpRisk!D48</f>
        <v>Pass</v>
      </c>
      <c r="E165" s="342" t="str">
        <f>OpRisk!E48</f>
        <v>Pass</v>
      </c>
      <c r="F165" s="342" t="str">
        <f>OpRisk!F48</f>
        <v>Pass</v>
      </c>
      <c r="G165" s="342" t="str">
        <f>OpRisk!G48</f>
        <v>Pass</v>
      </c>
      <c r="H165" s="342" t="str">
        <f>OpRisk!H48</f>
        <v>Pass</v>
      </c>
      <c r="I165" s="342" t="str">
        <f>OpRisk!I48</f>
        <v>Pass</v>
      </c>
      <c r="J165" s="342" t="str">
        <f>OpRisk!J48</f>
        <v>Pass</v>
      </c>
      <c r="K165" s="342" t="str">
        <f>OpRisk!K48</f>
        <v>Pass</v>
      </c>
      <c r="L165" s="342" t="str">
        <f>OpRisk!L48</f>
        <v>Pass</v>
      </c>
      <c r="M165" s="342" t="str">
        <f>OpRisk!M48</f>
        <v>Pass</v>
      </c>
      <c r="N165" s="1107"/>
      <c r="O165" s="1107"/>
      <c r="P165" s="730"/>
    </row>
    <row r="166" spans="1:16377" s="561" customFormat="1" ht="15" customHeight="1" x14ac:dyDescent="0.25">
      <c r="A166" s="625"/>
      <c r="B166" s="1671" t="s">
        <v>100</v>
      </c>
      <c r="C166" s="678" t="str">
        <f>OpRisk!C52</f>
        <v>Check: row 51 ≥ row 50 ≥ row 49</v>
      </c>
      <c r="D166" s="342" t="str">
        <f>OpRisk!D52</f>
        <v>Pass</v>
      </c>
      <c r="E166" s="342" t="str">
        <f>OpRisk!E52</f>
        <v>Pass</v>
      </c>
      <c r="F166" s="342" t="str">
        <f>OpRisk!F52</f>
        <v>Pass</v>
      </c>
      <c r="G166" s="342" t="str">
        <f>OpRisk!G52</f>
        <v>Pass</v>
      </c>
      <c r="H166" s="342" t="str">
        <f>OpRisk!H52</f>
        <v>Pass</v>
      </c>
      <c r="I166" s="342" t="str">
        <f>OpRisk!I52</f>
        <v>Pass</v>
      </c>
      <c r="J166" s="342" t="str">
        <f>OpRisk!J52</f>
        <v>Pass</v>
      </c>
      <c r="K166" s="342" t="str">
        <f>OpRisk!K52</f>
        <v>Pass</v>
      </c>
      <c r="L166" s="342" t="str">
        <f>OpRisk!L52</f>
        <v>Pass</v>
      </c>
      <c r="M166" s="342" t="str">
        <f>OpRisk!M52</f>
        <v>Pass</v>
      </c>
      <c r="N166" s="1107"/>
      <c r="O166" s="1107"/>
      <c r="P166" s="730"/>
    </row>
    <row r="167" spans="1:16377" s="561" customFormat="1" ht="15" customHeight="1" x14ac:dyDescent="0.25">
      <c r="A167" s="625"/>
      <c r="B167" s="1671" t="s">
        <v>100</v>
      </c>
      <c r="C167" s="678" t="str">
        <f>OpRisk!C59</f>
        <v>Check: row 58 ≤ row 57 ≤ row 56 ≤ row 55</v>
      </c>
      <c r="D167" s="342" t="str">
        <f>OpRisk!D59</f>
        <v>Pass</v>
      </c>
      <c r="E167" s="342" t="str">
        <f>OpRisk!E59</f>
        <v>Pass</v>
      </c>
      <c r="F167" s="342" t="str">
        <f>OpRisk!F59</f>
        <v>Pass</v>
      </c>
      <c r="G167" s="342" t="str">
        <f>OpRisk!G59</f>
        <v>Pass</v>
      </c>
      <c r="H167" s="342" t="str">
        <f>OpRisk!H59</f>
        <v>Pass</v>
      </c>
      <c r="I167" s="342" t="str">
        <f>OpRisk!I59</f>
        <v>Pass</v>
      </c>
      <c r="J167" s="342" t="str">
        <f>OpRisk!J59</f>
        <v>Pass</v>
      </c>
      <c r="K167" s="342" t="str">
        <f>OpRisk!K59</f>
        <v>Pass</v>
      </c>
      <c r="L167" s="342" t="str">
        <f>OpRisk!L59</f>
        <v>Pass</v>
      </c>
      <c r="M167" s="342" t="str">
        <f>OpRisk!M59</f>
        <v>Pass</v>
      </c>
      <c r="N167" s="1107"/>
      <c r="O167" s="1107"/>
      <c r="P167" s="730"/>
    </row>
    <row r="168" spans="1:16377" s="561" customFormat="1" ht="15" customHeight="1" x14ac:dyDescent="0.25">
      <c r="A168" s="625"/>
      <c r="B168" s="1671" t="s">
        <v>100</v>
      </c>
      <c r="C168" s="678" t="str">
        <f>OpRisk!C64</f>
        <v>Check: row 63 ≤ row 62 ≤ row 61 ≤ row 60</v>
      </c>
      <c r="D168" s="342" t="str">
        <f>OpRisk!D64</f>
        <v>Pass</v>
      </c>
      <c r="E168" s="342" t="str">
        <f>OpRisk!E64</f>
        <v>Pass</v>
      </c>
      <c r="F168" s="342" t="str">
        <f>OpRisk!F64</f>
        <v>Pass</v>
      </c>
      <c r="G168" s="342" t="str">
        <f>OpRisk!G64</f>
        <v>Pass</v>
      </c>
      <c r="H168" s="342" t="str">
        <f>OpRisk!H64</f>
        <v>Pass</v>
      </c>
      <c r="I168" s="342" t="str">
        <f>OpRisk!I64</f>
        <v>Pass</v>
      </c>
      <c r="J168" s="342" t="str">
        <f>OpRisk!J64</f>
        <v>Pass</v>
      </c>
      <c r="K168" s="342" t="str">
        <f>OpRisk!K64</f>
        <v>Pass</v>
      </c>
      <c r="L168" s="342" t="str">
        <f>OpRisk!L64</f>
        <v>Pass</v>
      </c>
      <c r="M168" s="342" t="str">
        <f>OpRisk!M64</f>
        <v>Pass</v>
      </c>
      <c r="N168" s="1107"/>
      <c r="O168" s="1107"/>
      <c r="P168" s="730"/>
    </row>
    <row r="169" spans="1:16377" s="561" customFormat="1" ht="15" customHeight="1" x14ac:dyDescent="0.25">
      <c r="A169" s="625"/>
      <c r="B169" s="1671" t="s">
        <v>100</v>
      </c>
      <c r="C169" s="678" t="str">
        <f>OpRisk!C68</f>
        <v>Check: row 67 ≥ row 66 ≥ row 65</v>
      </c>
      <c r="D169" s="342" t="str">
        <f>OpRisk!D68</f>
        <v>Pass</v>
      </c>
      <c r="E169" s="342" t="str">
        <f>OpRisk!E68</f>
        <v>Pass</v>
      </c>
      <c r="F169" s="342" t="str">
        <f>OpRisk!F68</f>
        <v>Pass</v>
      </c>
      <c r="G169" s="342" t="str">
        <f>OpRisk!G68</f>
        <v>Pass</v>
      </c>
      <c r="H169" s="342" t="str">
        <f>OpRisk!H68</f>
        <v>Pass</v>
      </c>
      <c r="I169" s="342" t="str">
        <f>OpRisk!I68</f>
        <v>Pass</v>
      </c>
      <c r="J169" s="342" t="str">
        <f>OpRisk!J68</f>
        <v>Pass</v>
      </c>
      <c r="K169" s="342" t="str">
        <f>OpRisk!K68</f>
        <v>Pass</v>
      </c>
      <c r="L169" s="342" t="str">
        <f>OpRisk!L68</f>
        <v>Pass</v>
      </c>
      <c r="M169" s="342" t="str">
        <f>OpRisk!M68</f>
        <v>Pass</v>
      </c>
      <c r="N169" s="1107"/>
      <c r="O169" s="1107"/>
      <c r="P169" s="730"/>
    </row>
    <row r="170" spans="1:16377" s="561" customFormat="1" ht="15" customHeight="1" x14ac:dyDescent="0.25">
      <c r="A170" s="625"/>
      <c r="B170" s="1671" t="s">
        <v>100</v>
      </c>
      <c r="C170" s="678" t="str">
        <f>OpRisk!C75</f>
        <v>Check: row 74 ≤ row 73 ≤ row 72 ≤ row 71</v>
      </c>
      <c r="D170" s="342" t="str">
        <f>OpRisk!D75</f>
        <v>Pass</v>
      </c>
      <c r="E170" s="342" t="str">
        <f>OpRisk!E75</f>
        <v>Pass</v>
      </c>
      <c r="F170" s="342" t="str">
        <f>OpRisk!F75</f>
        <v>Pass</v>
      </c>
      <c r="G170" s="342" t="str">
        <f>OpRisk!G75</f>
        <v>Pass</v>
      </c>
      <c r="H170" s="342" t="str">
        <f>OpRisk!H75</f>
        <v>Pass</v>
      </c>
      <c r="I170" s="342" t="str">
        <f>OpRisk!I75</f>
        <v>Pass</v>
      </c>
      <c r="J170" s="342" t="str">
        <f>OpRisk!J75</f>
        <v>Pass</v>
      </c>
      <c r="K170" s="342" t="str">
        <f>OpRisk!K75</f>
        <v>Pass</v>
      </c>
      <c r="L170" s="342" t="str">
        <f>OpRisk!L75</f>
        <v>Pass</v>
      </c>
      <c r="M170" s="342" t="str">
        <f>OpRisk!M75</f>
        <v>Pass</v>
      </c>
      <c r="N170" s="1107"/>
      <c r="O170" s="1107"/>
      <c r="P170" s="730"/>
    </row>
    <row r="171" spans="1:16377" s="561" customFormat="1" ht="15" customHeight="1" x14ac:dyDescent="0.25">
      <c r="A171" s="625"/>
      <c r="B171" s="1671" t="s">
        <v>100</v>
      </c>
      <c r="C171" s="678" t="str">
        <f>OpRisk!C80</f>
        <v>Check: row 79 ≤ row 78 ≤ row 77 ≤ row 76</v>
      </c>
      <c r="D171" s="342" t="str">
        <f>OpRisk!D80</f>
        <v>Pass</v>
      </c>
      <c r="E171" s="342" t="str">
        <f>OpRisk!E80</f>
        <v>Pass</v>
      </c>
      <c r="F171" s="342" t="str">
        <f>OpRisk!F80</f>
        <v>Pass</v>
      </c>
      <c r="G171" s="342" t="str">
        <f>OpRisk!G80</f>
        <v>Pass</v>
      </c>
      <c r="H171" s="342" t="str">
        <f>OpRisk!H80</f>
        <v>Pass</v>
      </c>
      <c r="I171" s="342" t="str">
        <f>OpRisk!I80</f>
        <v>Pass</v>
      </c>
      <c r="J171" s="342" t="str">
        <f>OpRisk!J80</f>
        <v>Pass</v>
      </c>
      <c r="K171" s="342" t="str">
        <f>OpRisk!K80</f>
        <v>Pass</v>
      </c>
      <c r="L171" s="342" t="str">
        <f>OpRisk!L80</f>
        <v>Pass</v>
      </c>
      <c r="M171" s="342" t="str">
        <f>OpRisk!M80</f>
        <v>Pass</v>
      </c>
      <c r="N171" s="1107"/>
      <c r="O171" s="1107"/>
      <c r="P171" s="730"/>
    </row>
    <row r="172" spans="1:16377" s="561" customFormat="1" ht="15" customHeight="1" x14ac:dyDescent="0.25">
      <c r="A172" s="625"/>
      <c r="B172" s="1671" t="s">
        <v>100</v>
      </c>
      <c r="C172" s="678" t="str">
        <f>OpRisk!C84</f>
        <v>Check: row 83 ≥ row 82 ≥ row 81</v>
      </c>
      <c r="D172" s="342" t="str">
        <f>OpRisk!D84</f>
        <v>Pass</v>
      </c>
      <c r="E172" s="342" t="str">
        <f>OpRisk!E84</f>
        <v>Pass</v>
      </c>
      <c r="F172" s="342" t="str">
        <f>OpRisk!F84</f>
        <v>Pass</v>
      </c>
      <c r="G172" s="342" t="str">
        <f>OpRisk!G84</f>
        <v>Pass</v>
      </c>
      <c r="H172" s="342" t="str">
        <f>OpRisk!H84</f>
        <v>Pass</v>
      </c>
      <c r="I172" s="342" t="str">
        <f>OpRisk!I84</f>
        <v>Pass</v>
      </c>
      <c r="J172" s="342" t="str">
        <f>OpRisk!J84</f>
        <v>Pass</v>
      </c>
      <c r="K172" s="342" t="str">
        <f>OpRisk!K84</f>
        <v>Pass</v>
      </c>
      <c r="L172" s="342" t="str">
        <f>OpRisk!L84</f>
        <v>Pass</v>
      </c>
      <c r="M172" s="342" t="str">
        <f>OpRisk!M84</f>
        <v>Pass</v>
      </c>
      <c r="N172" s="1107"/>
      <c r="O172" s="1107"/>
      <c r="P172" s="730"/>
    </row>
    <row r="173" spans="1:16377" s="561" customFormat="1" ht="15" customHeight="1" x14ac:dyDescent="0.25">
      <c r="A173" s="625"/>
      <c r="B173" s="1671" t="s">
        <v>100</v>
      </c>
      <c r="C173" s="678" t="str">
        <f>OpRisk!C91</f>
        <v>Check: row 90 ≤ row 89 ≤ row 88 ≤ row 87</v>
      </c>
      <c r="D173" s="342" t="str">
        <f>OpRisk!D91</f>
        <v>Pass</v>
      </c>
      <c r="E173" s="342" t="str">
        <f>OpRisk!E91</f>
        <v>Pass</v>
      </c>
      <c r="F173" s="342" t="str">
        <f>OpRisk!F91</f>
        <v>Pass</v>
      </c>
      <c r="G173" s="342" t="str">
        <f>OpRisk!G91</f>
        <v>Pass</v>
      </c>
      <c r="H173" s="342" t="str">
        <f>OpRisk!H91</f>
        <v>Pass</v>
      </c>
      <c r="I173" s="342" t="str">
        <f>OpRisk!I91</f>
        <v>Pass</v>
      </c>
      <c r="J173" s="342" t="str">
        <f>OpRisk!J91</f>
        <v>Pass</v>
      </c>
      <c r="K173" s="342" t="str">
        <f>OpRisk!K91</f>
        <v>Pass</v>
      </c>
      <c r="L173" s="342" t="str">
        <f>OpRisk!L91</f>
        <v>Pass</v>
      </c>
      <c r="M173" s="342" t="str">
        <f>OpRisk!M91</f>
        <v>Pass</v>
      </c>
      <c r="N173" s="1107"/>
      <c r="O173" s="1107"/>
      <c r="P173" s="730"/>
    </row>
    <row r="174" spans="1:16377" s="561" customFormat="1" ht="15" customHeight="1" x14ac:dyDescent="0.25">
      <c r="A174" s="625"/>
      <c r="B174" s="1671" t="s">
        <v>100</v>
      </c>
      <c r="C174" s="678" t="str">
        <f>OpRisk!C96</f>
        <v>Check: row 95 ≤ row 94 ≤ row 93 ≤ row 92</v>
      </c>
      <c r="D174" s="342" t="str">
        <f>OpRisk!D96</f>
        <v>Pass</v>
      </c>
      <c r="E174" s="342" t="str">
        <f>OpRisk!E96</f>
        <v>Pass</v>
      </c>
      <c r="F174" s="342" t="str">
        <f>OpRisk!F96</f>
        <v>Pass</v>
      </c>
      <c r="G174" s="342" t="str">
        <f>OpRisk!G96</f>
        <v>Pass</v>
      </c>
      <c r="H174" s="342" t="str">
        <f>OpRisk!H96</f>
        <v>Pass</v>
      </c>
      <c r="I174" s="342" t="str">
        <f>OpRisk!I96</f>
        <v>Pass</v>
      </c>
      <c r="J174" s="342" t="str">
        <f>OpRisk!J96</f>
        <v>Pass</v>
      </c>
      <c r="K174" s="342" t="str">
        <f>OpRisk!K96</f>
        <v>Pass</v>
      </c>
      <c r="L174" s="342" t="str">
        <f>OpRisk!L96</f>
        <v>Pass</v>
      </c>
      <c r="M174" s="342" t="str">
        <f>OpRisk!M96</f>
        <v>Pass</v>
      </c>
      <c r="N174" s="1107"/>
      <c r="O174" s="1107"/>
      <c r="P174" s="730"/>
    </row>
    <row r="175" spans="1:16377" s="561" customFormat="1" ht="15" customHeight="1" x14ac:dyDescent="0.25">
      <c r="A175" s="625"/>
      <c r="B175" s="1671" t="s">
        <v>100</v>
      </c>
      <c r="C175" s="678" t="str">
        <f>OpRisk!C100</f>
        <v>Check: row 99 ≥ row 98 ≥ row 97</v>
      </c>
      <c r="D175" s="342" t="str">
        <f>OpRisk!D100</f>
        <v>Pass</v>
      </c>
      <c r="E175" s="342" t="str">
        <f>OpRisk!E100</f>
        <v>Pass</v>
      </c>
      <c r="F175" s="342" t="str">
        <f>OpRisk!F100</f>
        <v>Pass</v>
      </c>
      <c r="G175" s="342" t="str">
        <f>OpRisk!G100</f>
        <v>Pass</v>
      </c>
      <c r="H175" s="342" t="str">
        <f>OpRisk!H100</f>
        <v>Pass</v>
      </c>
      <c r="I175" s="342" t="str">
        <f>OpRisk!I100</f>
        <v>Pass</v>
      </c>
      <c r="J175" s="342" t="str">
        <f>OpRisk!J100</f>
        <v>Pass</v>
      </c>
      <c r="K175" s="342" t="str">
        <f>OpRisk!K100</f>
        <v>Pass</v>
      </c>
      <c r="L175" s="342" t="str">
        <f>OpRisk!L100</f>
        <v>Pass</v>
      </c>
      <c r="M175" s="342" t="str">
        <f>OpRisk!M100</f>
        <v>Pass</v>
      </c>
      <c r="N175" s="1107"/>
      <c r="O175" s="1107"/>
      <c r="P175" s="730"/>
    </row>
    <row r="176" spans="1:16377" s="561" customFormat="1" ht="15" customHeight="1" x14ac:dyDescent="0.25">
      <c r="A176" s="625"/>
      <c r="B176" s="1671" t="s">
        <v>100</v>
      </c>
      <c r="C176" s="678" t="str">
        <f>OpRisk!C107</f>
        <v>Check: row 106 ≤ row 105 ≤ row 104 ≤ row 103</v>
      </c>
      <c r="D176" s="342" t="str">
        <f>OpRisk!D107</f>
        <v>Pass</v>
      </c>
      <c r="E176" s="342" t="str">
        <f>OpRisk!E107</f>
        <v>Pass</v>
      </c>
      <c r="F176" s="342" t="str">
        <f>OpRisk!F107</f>
        <v>Pass</v>
      </c>
      <c r="G176" s="342" t="str">
        <f>OpRisk!G107</f>
        <v>Pass</v>
      </c>
      <c r="H176" s="342" t="str">
        <f>OpRisk!H107</f>
        <v>Pass</v>
      </c>
      <c r="I176" s="342" t="str">
        <f>OpRisk!I107</f>
        <v>Pass</v>
      </c>
      <c r="J176" s="342" t="str">
        <f>OpRisk!J107</f>
        <v>Pass</v>
      </c>
      <c r="K176" s="342" t="str">
        <f>OpRisk!K107</f>
        <v>Pass</v>
      </c>
      <c r="L176" s="342" t="str">
        <f>OpRisk!L107</f>
        <v>Pass</v>
      </c>
      <c r="M176" s="342" t="str">
        <f>OpRisk!M107</f>
        <v>Pass</v>
      </c>
      <c r="N176" s="1107"/>
      <c r="O176" s="1107"/>
      <c r="P176" s="730"/>
    </row>
    <row r="177" spans="1:16377" s="561" customFormat="1" ht="15" customHeight="1" x14ac:dyDescent="0.25">
      <c r="A177" s="625"/>
      <c r="B177" s="1671" t="s">
        <v>100</v>
      </c>
      <c r="C177" s="678" t="str">
        <f>OpRisk!C112</f>
        <v>Check: row 111 ≤ row 110 ≤ row 109 ≤ row 108</v>
      </c>
      <c r="D177" s="342" t="str">
        <f>OpRisk!D112</f>
        <v>Pass</v>
      </c>
      <c r="E177" s="342" t="str">
        <f>OpRisk!E112</f>
        <v>Pass</v>
      </c>
      <c r="F177" s="342" t="str">
        <f>OpRisk!F112</f>
        <v>Pass</v>
      </c>
      <c r="G177" s="342" t="str">
        <f>OpRisk!G112</f>
        <v>Pass</v>
      </c>
      <c r="H177" s="342" t="str">
        <f>OpRisk!H112</f>
        <v>Pass</v>
      </c>
      <c r="I177" s="342" t="str">
        <f>OpRisk!I112</f>
        <v>Pass</v>
      </c>
      <c r="J177" s="342" t="str">
        <f>OpRisk!J112</f>
        <v>Pass</v>
      </c>
      <c r="K177" s="342" t="str">
        <f>OpRisk!K112</f>
        <v>Pass</v>
      </c>
      <c r="L177" s="342" t="str">
        <f>OpRisk!L112</f>
        <v>Pass</v>
      </c>
      <c r="M177" s="342" t="str">
        <f>OpRisk!M112</f>
        <v>Pass</v>
      </c>
      <c r="N177" s="1107"/>
      <c r="O177" s="1107"/>
      <c r="P177" s="730"/>
    </row>
    <row r="178" spans="1:16377" s="561" customFormat="1" ht="15" customHeight="1" x14ac:dyDescent="0.25">
      <c r="A178" s="625"/>
      <c r="B178" s="1671" t="s">
        <v>100</v>
      </c>
      <c r="C178" s="678" t="str">
        <f>OpRisk!C116</f>
        <v>Check: row 115 ≥ row 114 ≥ row 113</v>
      </c>
      <c r="D178" s="342" t="str">
        <f>OpRisk!D116</f>
        <v>Pass</v>
      </c>
      <c r="E178" s="342" t="str">
        <f>OpRisk!E116</f>
        <v>Pass</v>
      </c>
      <c r="F178" s="342" t="str">
        <f>OpRisk!F116</f>
        <v>Pass</v>
      </c>
      <c r="G178" s="342" t="str">
        <f>OpRisk!G116</f>
        <v>Pass</v>
      </c>
      <c r="H178" s="342" t="str">
        <f>OpRisk!H116</f>
        <v>Pass</v>
      </c>
      <c r="I178" s="342" t="str">
        <f>OpRisk!I116</f>
        <v>Pass</v>
      </c>
      <c r="J178" s="342" t="str">
        <f>OpRisk!J116</f>
        <v>Pass</v>
      </c>
      <c r="K178" s="342" t="str">
        <f>OpRisk!K116</f>
        <v>Pass</v>
      </c>
      <c r="L178" s="342" t="str">
        <f>OpRisk!L116</f>
        <v>Pass</v>
      </c>
      <c r="M178" s="342" t="str">
        <f>OpRisk!M116</f>
        <v>Pass</v>
      </c>
      <c r="N178" s="1107"/>
      <c r="O178" s="1107"/>
      <c r="P178" s="730"/>
    </row>
    <row r="179" spans="1:16377" s="561" customFormat="1" ht="15" customHeight="1" x14ac:dyDescent="0.25">
      <c r="A179" s="625"/>
      <c r="B179" s="1671" t="s">
        <v>100</v>
      </c>
      <c r="C179" s="678" t="str">
        <f>OpRisk!C123</f>
        <v>Check: row 122 ≤ row 121 ≤ row 120 ≤ row 119</v>
      </c>
      <c r="D179" s="342" t="str">
        <f>OpRisk!D123</f>
        <v>Pass</v>
      </c>
      <c r="E179" s="342" t="str">
        <f>OpRisk!E123</f>
        <v>Pass</v>
      </c>
      <c r="F179" s="342" t="str">
        <f>OpRisk!F123</f>
        <v>Pass</v>
      </c>
      <c r="G179" s="342" t="str">
        <f>OpRisk!G123</f>
        <v>Pass</v>
      </c>
      <c r="H179" s="342" t="str">
        <f>OpRisk!H123</f>
        <v>Pass</v>
      </c>
      <c r="I179" s="342" t="str">
        <f>OpRisk!I123</f>
        <v>Pass</v>
      </c>
      <c r="J179" s="342" t="str">
        <f>OpRisk!J123</f>
        <v>Pass</v>
      </c>
      <c r="K179" s="342" t="str">
        <f>OpRisk!K123</f>
        <v>Pass</v>
      </c>
      <c r="L179" s="342" t="str">
        <f>OpRisk!L123</f>
        <v>Pass</v>
      </c>
      <c r="M179" s="342" t="str">
        <f>OpRisk!M123</f>
        <v>Pass</v>
      </c>
      <c r="N179" s="1107"/>
      <c r="O179" s="1107"/>
      <c r="P179" s="730"/>
    </row>
    <row r="180" spans="1:16377" s="561" customFormat="1" ht="15" customHeight="1" x14ac:dyDescent="0.25">
      <c r="A180" s="625"/>
      <c r="B180" s="1671" t="s">
        <v>100</v>
      </c>
      <c r="C180" s="678" t="str">
        <f>OpRisk!C128</f>
        <v>Check: row 127 ≤ row 126 ≤ row 125 ≤ row 124</v>
      </c>
      <c r="D180" s="342" t="str">
        <f>OpRisk!D128</f>
        <v>Pass</v>
      </c>
      <c r="E180" s="342" t="str">
        <f>OpRisk!E128</f>
        <v>Pass</v>
      </c>
      <c r="F180" s="342" t="str">
        <f>OpRisk!F128</f>
        <v>Pass</v>
      </c>
      <c r="G180" s="342" t="str">
        <f>OpRisk!G128</f>
        <v>Pass</v>
      </c>
      <c r="H180" s="342" t="str">
        <f>OpRisk!H128</f>
        <v>Pass</v>
      </c>
      <c r="I180" s="342" t="str">
        <f>OpRisk!I128</f>
        <v>Pass</v>
      </c>
      <c r="J180" s="342" t="str">
        <f>OpRisk!J128</f>
        <v>Pass</v>
      </c>
      <c r="K180" s="342" t="str">
        <f>OpRisk!K128</f>
        <v>Pass</v>
      </c>
      <c r="L180" s="342" t="str">
        <f>OpRisk!L128</f>
        <v>Pass</v>
      </c>
      <c r="M180" s="342" t="str">
        <f>OpRisk!M128</f>
        <v>Pass</v>
      </c>
      <c r="N180" s="1107"/>
      <c r="O180" s="1107"/>
      <c r="P180" s="730"/>
    </row>
    <row r="181" spans="1:16377" s="561" customFormat="1" ht="15" customHeight="1" x14ac:dyDescent="0.25">
      <c r="A181" s="625"/>
      <c r="B181" s="1671" t="s">
        <v>100</v>
      </c>
      <c r="C181" s="678" t="str">
        <f>OpRisk!C132</f>
        <v>Check: row 131 ≥ row 130 ≥ row 129</v>
      </c>
      <c r="D181" s="342" t="str">
        <f>OpRisk!D132</f>
        <v>Pass</v>
      </c>
      <c r="E181" s="342" t="str">
        <f>OpRisk!E132</f>
        <v>Pass</v>
      </c>
      <c r="F181" s="342" t="str">
        <f>OpRisk!F132</f>
        <v>Pass</v>
      </c>
      <c r="G181" s="342" t="str">
        <f>OpRisk!G132</f>
        <v>Pass</v>
      </c>
      <c r="H181" s="342" t="str">
        <f>OpRisk!H132</f>
        <v>Pass</v>
      </c>
      <c r="I181" s="342" t="str">
        <f>OpRisk!I132</f>
        <v>Pass</v>
      </c>
      <c r="J181" s="342" t="str">
        <f>OpRisk!J132</f>
        <v>Pass</v>
      </c>
      <c r="K181" s="342" t="str">
        <f>OpRisk!K132</f>
        <v>Pass</v>
      </c>
      <c r="L181" s="342" t="str">
        <f>OpRisk!L132</f>
        <v>Pass</v>
      </c>
      <c r="M181" s="342" t="str">
        <f>OpRisk!M132</f>
        <v>Pass</v>
      </c>
      <c r="N181" s="1107"/>
      <c r="O181" s="1107"/>
      <c r="P181" s="730"/>
    </row>
    <row r="182" spans="1:16377" s="561" customFormat="1" ht="15" customHeight="1" x14ac:dyDescent="0.25">
      <c r="A182" s="625"/>
      <c r="B182" s="1671" t="s">
        <v>100</v>
      </c>
      <c r="C182" s="678" t="str">
        <f>OpRisk!C139</f>
        <v>Check: row 138 ≤ row 137 ≤ row 136 ≤ row 135</v>
      </c>
      <c r="D182" s="342" t="str">
        <f>OpRisk!D139</f>
        <v>Pass</v>
      </c>
      <c r="E182" s="342" t="str">
        <f>OpRisk!E139</f>
        <v>Pass</v>
      </c>
      <c r="F182" s="342" t="str">
        <f>OpRisk!F139</f>
        <v>Pass</v>
      </c>
      <c r="G182" s="342" t="str">
        <f>OpRisk!G139</f>
        <v>Pass</v>
      </c>
      <c r="H182" s="342" t="str">
        <f>OpRisk!H139</f>
        <v>Pass</v>
      </c>
      <c r="I182" s="342" t="str">
        <f>OpRisk!I139</f>
        <v>Pass</v>
      </c>
      <c r="J182" s="342" t="str">
        <f>OpRisk!J139</f>
        <v>Pass</v>
      </c>
      <c r="K182" s="342" t="str">
        <f>OpRisk!K139</f>
        <v>Pass</v>
      </c>
      <c r="L182" s="342" t="str">
        <f>OpRisk!L139</f>
        <v>Pass</v>
      </c>
      <c r="M182" s="342" t="str">
        <f>OpRisk!M139</f>
        <v>Pass</v>
      </c>
      <c r="N182" s="1107"/>
      <c r="O182" s="1107"/>
      <c r="P182" s="730"/>
    </row>
    <row r="183" spans="1:16377" s="561" customFormat="1" ht="15" customHeight="1" x14ac:dyDescent="0.25">
      <c r="A183" s="625"/>
      <c r="B183" s="1671" t="s">
        <v>100</v>
      </c>
      <c r="C183" s="678" t="str">
        <f>OpRisk!C144</f>
        <v>Check: row 143 ≤ row 142 ≤ row 141 ≤ row 140</v>
      </c>
      <c r="D183" s="342" t="str">
        <f>OpRisk!D144</f>
        <v>Pass</v>
      </c>
      <c r="E183" s="342" t="str">
        <f>OpRisk!E144</f>
        <v>Pass</v>
      </c>
      <c r="F183" s="342" t="str">
        <f>OpRisk!F144</f>
        <v>Pass</v>
      </c>
      <c r="G183" s="342" t="str">
        <f>OpRisk!G144</f>
        <v>Pass</v>
      </c>
      <c r="H183" s="342" t="str">
        <f>OpRisk!H144</f>
        <v>Pass</v>
      </c>
      <c r="I183" s="342" t="str">
        <f>OpRisk!I144</f>
        <v>Pass</v>
      </c>
      <c r="J183" s="342" t="str">
        <f>OpRisk!J144</f>
        <v>Pass</v>
      </c>
      <c r="K183" s="342" t="str">
        <f>OpRisk!K144</f>
        <v>Pass</v>
      </c>
      <c r="L183" s="342" t="str">
        <f>OpRisk!L144</f>
        <v>Pass</v>
      </c>
      <c r="M183" s="342" t="str">
        <f>OpRisk!M144</f>
        <v>Pass</v>
      </c>
      <c r="N183" s="1107"/>
      <c r="O183" s="1107"/>
      <c r="P183" s="730"/>
    </row>
    <row r="184" spans="1:16377" s="561" customFormat="1" ht="15" customHeight="1" x14ac:dyDescent="0.25">
      <c r="A184" s="625"/>
      <c r="B184" s="1671" t="s">
        <v>100</v>
      </c>
      <c r="C184" s="678" t="str">
        <f>OpRisk!C148</f>
        <v>Check: row 147 ≥ row 146 ≥ row 145</v>
      </c>
      <c r="D184" s="342" t="str">
        <f>OpRisk!D148</f>
        <v>Pass</v>
      </c>
      <c r="E184" s="342" t="str">
        <f>OpRisk!E148</f>
        <v>Pass</v>
      </c>
      <c r="F184" s="342" t="str">
        <f>OpRisk!F148</f>
        <v>Pass</v>
      </c>
      <c r="G184" s="342" t="str">
        <f>OpRisk!G148</f>
        <v>Pass</v>
      </c>
      <c r="H184" s="342" t="str">
        <f>OpRisk!H148</f>
        <v>Pass</v>
      </c>
      <c r="I184" s="342" t="str">
        <f>OpRisk!I148</f>
        <v>Pass</v>
      </c>
      <c r="J184" s="342" t="str">
        <f>OpRisk!J148</f>
        <v>Pass</v>
      </c>
      <c r="K184" s="342" t="str">
        <f>OpRisk!K148</f>
        <v>Pass</v>
      </c>
      <c r="L184" s="342" t="str">
        <f>OpRisk!L148</f>
        <v>Pass</v>
      </c>
      <c r="M184" s="342" t="str">
        <f>OpRisk!M148</f>
        <v>Pass</v>
      </c>
      <c r="N184" s="1107"/>
      <c r="O184" s="1107"/>
      <c r="P184" s="730"/>
    </row>
    <row r="185" spans="1:16377" s="561" customFormat="1" ht="15" customHeight="1" x14ac:dyDescent="0.25">
      <c r="A185" s="625"/>
      <c r="B185" s="1671" t="s">
        <v>100</v>
      </c>
      <c r="C185" s="678" t="str">
        <f>OpRisk!C155</f>
        <v>Check: row 154 ≤ row 153 ≤ row 152 ≤ row 151</v>
      </c>
      <c r="D185" s="342" t="str">
        <f>OpRisk!D155</f>
        <v>Pass</v>
      </c>
      <c r="E185" s="342" t="str">
        <f>OpRisk!E155</f>
        <v>Pass</v>
      </c>
      <c r="F185" s="342" t="str">
        <f>OpRisk!F155</f>
        <v>Pass</v>
      </c>
      <c r="G185" s="342" t="str">
        <f>OpRisk!G155</f>
        <v>Pass</v>
      </c>
      <c r="H185" s="342" t="str">
        <f>OpRisk!H155</f>
        <v>Pass</v>
      </c>
      <c r="I185" s="342" t="str">
        <f>OpRisk!I155</f>
        <v>Pass</v>
      </c>
      <c r="J185" s="342" t="str">
        <f>OpRisk!J155</f>
        <v>Pass</v>
      </c>
      <c r="K185" s="342" t="str">
        <f>OpRisk!K155</f>
        <v>Pass</v>
      </c>
      <c r="L185" s="342" t="str">
        <f>OpRisk!L155</f>
        <v>Pass</v>
      </c>
      <c r="M185" s="342" t="str">
        <f>OpRisk!M155</f>
        <v>Pass</v>
      </c>
      <c r="N185" s="1107"/>
      <c r="O185" s="1107"/>
      <c r="P185" s="730"/>
    </row>
    <row r="186" spans="1:16377" s="561" customFormat="1" ht="15" customHeight="1" x14ac:dyDescent="0.25">
      <c r="A186" s="625"/>
      <c r="B186" s="1671" t="s">
        <v>100</v>
      </c>
      <c r="C186" s="678" t="str">
        <f>OpRisk!C160</f>
        <v>Check: row 159 ≤ row 158 ≤ row 157 ≤ row 156</v>
      </c>
      <c r="D186" s="342" t="str">
        <f>OpRisk!D160</f>
        <v>Pass</v>
      </c>
      <c r="E186" s="342" t="str">
        <f>OpRisk!E160</f>
        <v>Pass</v>
      </c>
      <c r="F186" s="342" t="str">
        <f>OpRisk!F160</f>
        <v>Pass</v>
      </c>
      <c r="G186" s="342" t="str">
        <f>OpRisk!G160</f>
        <v>Pass</v>
      </c>
      <c r="H186" s="342" t="str">
        <f>OpRisk!H160</f>
        <v>Pass</v>
      </c>
      <c r="I186" s="342" t="str">
        <f>OpRisk!I160</f>
        <v>Pass</v>
      </c>
      <c r="J186" s="342" t="str">
        <f>OpRisk!J160</f>
        <v>Pass</v>
      </c>
      <c r="K186" s="342" t="str">
        <f>OpRisk!K160</f>
        <v>Pass</v>
      </c>
      <c r="L186" s="342" t="str">
        <f>OpRisk!L160</f>
        <v>Pass</v>
      </c>
      <c r="M186" s="342" t="str">
        <f>OpRisk!M160</f>
        <v>Pass</v>
      </c>
      <c r="N186" s="1107"/>
      <c r="O186" s="1107"/>
      <c r="P186" s="730"/>
    </row>
    <row r="187" spans="1:16377" s="561" customFormat="1" ht="15" customHeight="1" x14ac:dyDescent="0.25">
      <c r="A187" s="625"/>
      <c r="B187" s="1594" t="s">
        <v>100</v>
      </c>
      <c r="C187" s="1669" t="str">
        <f>OpRisk!C164</f>
        <v>Check: row 163 ≥ row 162 ≥ row 161</v>
      </c>
      <c r="D187" s="384" t="str">
        <f>OpRisk!D164</f>
        <v>Pass</v>
      </c>
      <c r="E187" s="384" t="str">
        <f>OpRisk!E164</f>
        <v>Pass</v>
      </c>
      <c r="F187" s="384" t="str">
        <f>OpRisk!F164</f>
        <v>Pass</v>
      </c>
      <c r="G187" s="384" t="str">
        <f>OpRisk!G164</f>
        <v>Pass</v>
      </c>
      <c r="H187" s="384" t="str">
        <f>OpRisk!H164</f>
        <v>Pass</v>
      </c>
      <c r="I187" s="384" t="str">
        <f>OpRisk!I164</f>
        <v>Pass</v>
      </c>
      <c r="J187" s="384" t="str">
        <f>OpRisk!J164</f>
        <v>Pass</v>
      </c>
      <c r="K187" s="384" t="str">
        <f>OpRisk!K164</f>
        <v>Pass</v>
      </c>
      <c r="L187" s="384" t="str">
        <f>OpRisk!L164</f>
        <v>Pass</v>
      </c>
      <c r="M187" s="384" t="str">
        <f>OpRisk!M164</f>
        <v>Pass</v>
      </c>
      <c r="N187" s="1107"/>
      <c r="O187" s="1107"/>
      <c r="P187" s="730"/>
    </row>
    <row r="188" spans="1:16377" s="561" customFormat="1" ht="15" customHeight="1" x14ac:dyDescent="0.25">
      <c r="A188" s="625"/>
      <c r="B188" s="1107"/>
      <c r="C188" s="1107"/>
      <c r="D188" s="1107"/>
      <c r="E188" s="1107"/>
      <c r="F188" s="1107"/>
      <c r="G188" s="1107"/>
      <c r="H188" s="1107"/>
      <c r="I188" s="1107"/>
      <c r="J188" s="1107"/>
      <c r="K188" s="1107"/>
      <c r="L188" s="1273"/>
      <c r="M188" s="1273"/>
      <c r="N188" s="1273"/>
      <c r="O188" s="1107"/>
      <c r="P188" s="730"/>
    </row>
    <row r="189" spans="1:16377" s="561" customFormat="1" ht="45" customHeight="1" x14ac:dyDescent="0.25">
      <c r="A189" s="1675" t="s">
        <v>1394</v>
      </c>
      <c r="B189" s="1354"/>
      <c r="C189" s="1354"/>
      <c r="D189" s="1354"/>
      <c r="E189" s="1354"/>
      <c r="F189" s="1354"/>
      <c r="G189" s="1354"/>
      <c r="H189" s="1354"/>
      <c r="I189" s="1354"/>
      <c r="J189" s="1354"/>
      <c r="K189" s="1354"/>
      <c r="L189" s="1354"/>
      <c r="M189" s="1354"/>
      <c r="N189" s="1354"/>
      <c r="O189" s="1354"/>
      <c r="P189" s="1665"/>
      <c r="Q189" s="1354"/>
      <c r="R189" s="1354"/>
      <c r="S189" s="1354"/>
      <c r="T189" s="1354"/>
      <c r="U189" s="1354"/>
      <c r="V189" s="1354"/>
      <c r="W189" s="1354"/>
      <c r="X189" s="1354"/>
      <c r="Y189" s="1354"/>
      <c r="Z189" s="1354"/>
      <c r="AA189" s="1354"/>
      <c r="AB189" s="1354"/>
      <c r="AC189" s="1354"/>
      <c r="AD189" s="1354"/>
      <c r="AE189" s="1354"/>
      <c r="AF189" s="1354"/>
      <c r="AG189" s="1354"/>
      <c r="AH189" s="1354"/>
      <c r="AI189" s="1354"/>
      <c r="AJ189" s="1354"/>
      <c r="AK189" s="1354"/>
      <c r="AL189" s="1354"/>
      <c r="AM189" s="1354"/>
      <c r="AN189" s="1354"/>
      <c r="AO189" s="1354"/>
      <c r="AP189" s="1354"/>
      <c r="AQ189" s="1354"/>
      <c r="AR189" s="1354"/>
      <c r="AS189" s="1354"/>
      <c r="AT189" s="1354"/>
      <c r="AU189" s="1354"/>
      <c r="AV189" s="1354"/>
      <c r="AW189" s="1354"/>
      <c r="AX189" s="1354"/>
      <c r="AY189" s="1354"/>
      <c r="AZ189" s="1354"/>
      <c r="BA189" s="1354"/>
      <c r="BB189" s="1354"/>
      <c r="BC189" s="1354"/>
      <c r="BD189" s="1354"/>
      <c r="BE189" s="1354"/>
      <c r="BF189" s="1354"/>
      <c r="BG189" s="1354"/>
      <c r="BH189" s="1354"/>
      <c r="BI189" s="1354"/>
      <c r="BJ189" s="1354"/>
      <c r="BK189" s="1354"/>
      <c r="BL189" s="1354"/>
      <c r="BM189" s="1354"/>
      <c r="BN189" s="1354"/>
      <c r="BO189" s="1354"/>
      <c r="BP189" s="1354"/>
      <c r="BQ189" s="1354"/>
      <c r="BR189" s="1354"/>
      <c r="BS189" s="1354"/>
      <c r="BT189" s="1354"/>
      <c r="BU189" s="1354"/>
      <c r="BV189" s="1354"/>
      <c r="BW189" s="1354"/>
      <c r="BX189" s="1354"/>
      <c r="BY189" s="1354"/>
      <c r="BZ189" s="1354"/>
      <c r="CA189" s="1354"/>
      <c r="CB189" s="1354"/>
      <c r="CC189" s="1354"/>
      <c r="CD189" s="1354"/>
      <c r="CE189" s="1354"/>
      <c r="CF189" s="1354"/>
      <c r="CG189" s="1354"/>
      <c r="CH189" s="1354"/>
      <c r="CI189" s="1354"/>
      <c r="CJ189" s="1354"/>
      <c r="CK189" s="1354"/>
      <c r="CL189" s="1354"/>
      <c r="CM189" s="1354"/>
      <c r="CN189" s="1354"/>
      <c r="CO189" s="1354"/>
      <c r="CP189" s="1354"/>
      <c r="CQ189" s="1354"/>
      <c r="CR189" s="1354"/>
      <c r="CS189" s="1354"/>
      <c r="CT189" s="1354"/>
      <c r="CU189" s="1354"/>
      <c r="CV189" s="1354"/>
      <c r="CW189" s="1354"/>
      <c r="CX189" s="1354"/>
      <c r="CY189" s="1354"/>
      <c r="CZ189" s="1354"/>
      <c r="DA189" s="1354"/>
      <c r="DB189" s="1354"/>
      <c r="DC189" s="1354"/>
      <c r="DD189" s="1354"/>
      <c r="DE189" s="1354"/>
      <c r="DF189" s="1354"/>
      <c r="DG189" s="1354"/>
      <c r="DH189" s="1354"/>
      <c r="DI189" s="1354"/>
      <c r="DJ189" s="1354"/>
      <c r="DK189" s="1354"/>
      <c r="DL189" s="1354"/>
      <c r="DM189" s="1354"/>
      <c r="DN189" s="1354"/>
      <c r="DO189" s="1354"/>
      <c r="DP189" s="1354"/>
      <c r="DQ189" s="1354"/>
      <c r="DR189" s="1354"/>
      <c r="DS189" s="1354"/>
      <c r="DT189" s="1354"/>
      <c r="DU189" s="1354"/>
      <c r="DV189" s="1354"/>
      <c r="DW189" s="1354"/>
      <c r="DX189" s="1354"/>
      <c r="DY189" s="1354"/>
      <c r="DZ189" s="1354"/>
      <c r="EA189" s="1354"/>
      <c r="EB189" s="1354"/>
      <c r="EC189" s="1354"/>
      <c r="ED189" s="1354"/>
      <c r="EE189" s="1354"/>
      <c r="EF189" s="1354"/>
      <c r="EG189" s="1354"/>
      <c r="EH189" s="1354"/>
      <c r="EI189" s="1354"/>
      <c r="EJ189" s="1354"/>
      <c r="EK189" s="1354"/>
      <c r="EL189" s="1354"/>
      <c r="EM189" s="1354"/>
      <c r="EN189" s="1354"/>
      <c r="EO189" s="1354"/>
      <c r="EP189" s="1354"/>
      <c r="EQ189" s="1354"/>
      <c r="ER189" s="1354"/>
      <c r="ES189" s="1354"/>
      <c r="ET189" s="1354"/>
      <c r="EU189" s="1354"/>
      <c r="EV189" s="1354"/>
      <c r="EW189" s="1354"/>
      <c r="EX189" s="1354"/>
      <c r="EY189" s="1354"/>
      <c r="EZ189" s="1354"/>
      <c r="FA189" s="1354"/>
      <c r="FB189" s="1354"/>
      <c r="FC189" s="1354"/>
      <c r="FD189" s="1354"/>
      <c r="FE189" s="1354"/>
      <c r="FF189" s="1354"/>
      <c r="FG189" s="1354"/>
      <c r="FH189" s="1354"/>
      <c r="FI189" s="1354"/>
      <c r="FJ189" s="1354"/>
      <c r="FK189" s="1354"/>
      <c r="FL189" s="1354"/>
      <c r="FM189" s="1354"/>
      <c r="FN189" s="1354"/>
      <c r="FO189" s="1354"/>
      <c r="FP189" s="1354"/>
      <c r="FQ189" s="1354"/>
      <c r="FR189" s="1354"/>
      <c r="FS189" s="1354"/>
      <c r="FT189" s="1354"/>
      <c r="FU189" s="1354"/>
      <c r="FV189" s="1354"/>
      <c r="FW189" s="1354"/>
      <c r="FX189" s="1354"/>
      <c r="FY189" s="1354"/>
      <c r="FZ189" s="1354"/>
      <c r="GA189" s="1354"/>
      <c r="GB189" s="1354"/>
      <c r="GC189" s="1354"/>
      <c r="GD189" s="1354"/>
      <c r="GE189" s="1354"/>
      <c r="GF189" s="1354"/>
      <c r="GG189" s="1354"/>
      <c r="GH189" s="1354"/>
      <c r="GI189" s="1354"/>
      <c r="GJ189" s="1354"/>
      <c r="GK189" s="1354"/>
      <c r="GL189" s="1354"/>
      <c r="GM189" s="1354"/>
      <c r="GN189" s="1354"/>
      <c r="GO189" s="1354"/>
      <c r="GP189" s="1354"/>
      <c r="GQ189" s="1354"/>
      <c r="GR189" s="1354"/>
      <c r="GS189" s="1354"/>
      <c r="GT189" s="1354"/>
      <c r="GU189" s="1354"/>
      <c r="GV189" s="1354"/>
      <c r="GW189" s="1354"/>
      <c r="GX189" s="1354"/>
      <c r="GY189" s="1354"/>
      <c r="GZ189" s="1354"/>
      <c r="HA189" s="1354"/>
      <c r="HB189" s="1354"/>
      <c r="HC189" s="1354"/>
      <c r="HD189" s="1354"/>
      <c r="HE189" s="1354"/>
      <c r="HF189" s="1354"/>
      <c r="HG189" s="1354"/>
      <c r="HH189" s="1354"/>
      <c r="HI189" s="1354"/>
      <c r="HJ189" s="1354"/>
      <c r="HK189" s="1354"/>
      <c r="HL189" s="1354"/>
      <c r="HM189" s="1354"/>
      <c r="HN189" s="1354"/>
      <c r="HO189" s="1354"/>
      <c r="HP189" s="1354"/>
      <c r="HQ189" s="1354"/>
      <c r="HR189" s="1354"/>
      <c r="HS189" s="1354"/>
      <c r="HT189" s="1354"/>
      <c r="HU189" s="1354"/>
      <c r="HV189" s="1354"/>
      <c r="HW189" s="1354"/>
      <c r="HX189" s="1354"/>
      <c r="HY189" s="1354"/>
      <c r="HZ189" s="1354"/>
      <c r="IA189" s="1354"/>
      <c r="IB189" s="1354"/>
      <c r="IC189" s="1354"/>
      <c r="ID189" s="1354"/>
      <c r="IE189" s="1354"/>
      <c r="IF189" s="1354"/>
      <c r="IG189" s="1354"/>
      <c r="IH189" s="1354"/>
      <c r="II189" s="1354"/>
      <c r="IJ189" s="1354"/>
      <c r="IK189" s="1354"/>
      <c r="IL189" s="1354"/>
      <c r="IM189" s="1354"/>
      <c r="IN189" s="1354"/>
      <c r="IO189" s="1354"/>
      <c r="IP189" s="1354"/>
      <c r="IQ189" s="1354"/>
      <c r="IR189" s="1354"/>
      <c r="IS189" s="1354"/>
      <c r="IT189" s="1354"/>
      <c r="IU189" s="1354"/>
      <c r="IV189" s="1354"/>
      <c r="IW189" s="1354"/>
      <c r="IX189" s="1354"/>
      <c r="IY189" s="1354"/>
      <c r="IZ189" s="1354"/>
      <c r="JA189" s="1354"/>
      <c r="JB189" s="1354"/>
      <c r="JC189" s="1354"/>
      <c r="JD189" s="1354"/>
      <c r="JE189" s="1354"/>
      <c r="JF189" s="1354"/>
      <c r="JG189" s="1354"/>
      <c r="JH189" s="1354"/>
      <c r="JI189" s="1354"/>
      <c r="JJ189" s="1354"/>
      <c r="JK189" s="1354"/>
      <c r="JL189" s="1354"/>
      <c r="JM189" s="1354"/>
      <c r="JN189" s="1354"/>
      <c r="JO189" s="1354"/>
      <c r="JP189" s="1354"/>
      <c r="JQ189" s="1354"/>
      <c r="JR189" s="1354"/>
      <c r="JS189" s="1354"/>
      <c r="JT189" s="1354"/>
      <c r="JU189" s="1354"/>
      <c r="JV189" s="1354"/>
      <c r="JW189" s="1354"/>
      <c r="JX189" s="1354"/>
      <c r="JY189" s="1354"/>
      <c r="JZ189" s="1354"/>
      <c r="KA189" s="1354"/>
      <c r="KB189" s="1354"/>
      <c r="KC189" s="1354"/>
      <c r="KD189" s="1354"/>
      <c r="KE189" s="1354"/>
      <c r="KF189" s="1354"/>
      <c r="KG189" s="1354"/>
      <c r="KH189" s="1354"/>
      <c r="KI189" s="1354"/>
      <c r="KJ189" s="1354"/>
      <c r="KK189" s="1354"/>
      <c r="KL189" s="1354"/>
      <c r="KM189" s="1354"/>
      <c r="KN189" s="1354"/>
      <c r="KO189" s="1354"/>
      <c r="KP189" s="1354"/>
      <c r="KQ189" s="1354"/>
      <c r="KR189" s="1354"/>
      <c r="KS189" s="1354"/>
      <c r="KT189" s="1354"/>
      <c r="KU189" s="1354"/>
      <c r="KV189" s="1354"/>
      <c r="KW189" s="1354"/>
      <c r="KX189" s="1354"/>
      <c r="KY189" s="1354"/>
      <c r="KZ189" s="1354"/>
      <c r="LA189" s="1354"/>
      <c r="LB189" s="1354"/>
      <c r="LC189" s="1354"/>
      <c r="LD189" s="1354"/>
      <c r="LE189" s="1354"/>
      <c r="LF189" s="1354"/>
      <c r="LG189" s="1354"/>
      <c r="LH189" s="1354"/>
      <c r="LI189" s="1354"/>
      <c r="LJ189" s="1354"/>
      <c r="LK189" s="1354"/>
      <c r="LL189" s="1354"/>
      <c r="LM189" s="1354"/>
      <c r="LN189" s="1354"/>
      <c r="LO189" s="1354"/>
      <c r="LP189" s="1354"/>
      <c r="LQ189" s="1354"/>
      <c r="LR189" s="1354"/>
      <c r="LS189" s="1354"/>
      <c r="LT189" s="1354"/>
      <c r="LU189" s="1354"/>
      <c r="LV189" s="1354"/>
      <c r="LW189" s="1354"/>
      <c r="LX189" s="1354"/>
      <c r="LY189" s="1354"/>
      <c r="LZ189" s="1354"/>
      <c r="MA189" s="1354"/>
      <c r="MB189" s="1354"/>
      <c r="MC189" s="1354"/>
      <c r="MD189" s="1354"/>
      <c r="ME189" s="1354"/>
      <c r="MF189" s="1354"/>
      <c r="MG189" s="1354"/>
      <c r="MH189" s="1354"/>
      <c r="MI189" s="1354"/>
      <c r="MJ189" s="1354"/>
      <c r="MK189" s="1354"/>
      <c r="ML189" s="1354"/>
      <c r="MM189" s="1354"/>
      <c r="MN189" s="1354"/>
      <c r="MO189" s="1354"/>
      <c r="MP189" s="1354"/>
      <c r="MQ189" s="1354"/>
      <c r="MR189" s="1354"/>
      <c r="MS189" s="1354"/>
      <c r="MT189" s="1354"/>
      <c r="MU189" s="1354"/>
      <c r="MV189" s="1354"/>
      <c r="MW189" s="1354"/>
      <c r="MX189" s="1354"/>
      <c r="MY189" s="1354"/>
      <c r="MZ189" s="1354"/>
      <c r="NA189" s="1354"/>
      <c r="NB189" s="1354"/>
      <c r="NC189" s="1354"/>
      <c r="ND189" s="1354"/>
      <c r="NE189" s="1354"/>
      <c r="NF189" s="1354"/>
      <c r="NG189" s="1354"/>
      <c r="NH189" s="1354"/>
      <c r="NI189" s="1354"/>
      <c r="NJ189" s="1354"/>
      <c r="NK189" s="1354"/>
      <c r="NL189" s="1354"/>
      <c r="NM189" s="1354"/>
      <c r="NN189" s="1354"/>
      <c r="NO189" s="1354"/>
      <c r="NP189" s="1354"/>
      <c r="NQ189" s="1354"/>
      <c r="NR189" s="1354"/>
      <c r="NS189" s="1354"/>
      <c r="NT189" s="1354"/>
      <c r="NU189" s="1354"/>
      <c r="NV189" s="1354"/>
      <c r="NW189" s="1354"/>
      <c r="NX189" s="1354"/>
      <c r="NY189" s="1354"/>
      <c r="NZ189" s="1354"/>
      <c r="OA189" s="1354"/>
      <c r="OB189" s="1354"/>
      <c r="OC189" s="1354"/>
      <c r="OD189" s="1354"/>
      <c r="OE189" s="1354"/>
      <c r="OF189" s="1354"/>
      <c r="OG189" s="1354"/>
      <c r="OH189" s="1354"/>
      <c r="OI189" s="1354"/>
      <c r="OJ189" s="1354"/>
      <c r="OK189" s="1354"/>
      <c r="OL189" s="1354"/>
      <c r="OM189" s="1354"/>
      <c r="ON189" s="1354"/>
      <c r="OO189" s="1354"/>
      <c r="OP189" s="1354"/>
      <c r="OQ189" s="1354"/>
      <c r="OR189" s="1354"/>
      <c r="OS189" s="1354"/>
      <c r="OT189" s="1354"/>
      <c r="OU189" s="1354"/>
      <c r="OV189" s="1354"/>
      <c r="OW189" s="1354"/>
      <c r="OX189" s="1354"/>
      <c r="OY189" s="1354"/>
      <c r="OZ189" s="1354"/>
      <c r="PA189" s="1354"/>
      <c r="PB189" s="1354"/>
      <c r="PC189" s="1354"/>
      <c r="PD189" s="1354"/>
      <c r="PE189" s="1354"/>
      <c r="PF189" s="1354"/>
      <c r="PG189" s="1354"/>
      <c r="PH189" s="1354"/>
      <c r="PI189" s="1354"/>
      <c r="PJ189" s="1354"/>
      <c r="PK189" s="1354"/>
      <c r="PL189" s="1354"/>
      <c r="PM189" s="1354"/>
      <c r="PN189" s="1354"/>
      <c r="PO189" s="1354"/>
      <c r="PP189" s="1354"/>
      <c r="PQ189" s="1354"/>
      <c r="PR189" s="1354"/>
      <c r="PS189" s="1354"/>
      <c r="PT189" s="1354"/>
      <c r="PU189" s="1354"/>
      <c r="PV189" s="1354"/>
      <c r="PW189" s="1354"/>
      <c r="PX189" s="1354"/>
      <c r="PY189" s="1354"/>
      <c r="PZ189" s="1354"/>
      <c r="QA189" s="1354"/>
      <c r="QB189" s="1354"/>
      <c r="QC189" s="1354"/>
      <c r="QD189" s="1354"/>
      <c r="QE189" s="1354"/>
      <c r="QF189" s="1354"/>
      <c r="QG189" s="1354"/>
      <c r="QH189" s="1354"/>
      <c r="QI189" s="1354"/>
      <c r="QJ189" s="1354"/>
      <c r="QK189" s="1354"/>
      <c r="QL189" s="1354"/>
      <c r="QM189" s="1354"/>
      <c r="QN189" s="1354"/>
      <c r="QO189" s="1354"/>
      <c r="QP189" s="1354"/>
      <c r="QQ189" s="1354"/>
      <c r="QR189" s="1354"/>
      <c r="QS189" s="1354"/>
      <c r="QT189" s="1354"/>
      <c r="QU189" s="1354"/>
      <c r="QV189" s="1354"/>
      <c r="QW189" s="1354"/>
      <c r="QX189" s="1354"/>
      <c r="QY189" s="1354"/>
      <c r="QZ189" s="1354"/>
      <c r="RA189" s="1354"/>
      <c r="RB189" s="1354"/>
      <c r="RC189" s="1354"/>
      <c r="RD189" s="1354"/>
      <c r="RE189" s="1354"/>
      <c r="RF189" s="1354"/>
      <c r="RG189" s="1354"/>
      <c r="RH189" s="1354"/>
      <c r="RI189" s="1354"/>
      <c r="RJ189" s="1354"/>
      <c r="RK189" s="1354"/>
      <c r="RL189" s="1354"/>
      <c r="RM189" s="1354"/>
      <c r="RN189" s="1354"/>
      <c r="RO189" s="1354"/>
      <c r="RP189" s="1354"/>
      <c r="RQ189" s="1354"/>
      <c r="RR189" s="1354"/>
      <c r="RS189" s="1354"/>
      <c r="RT189" s="1354"/>
      <c r="RU189" s="1354"/>
      <c r="RV189" s="1354"/>
      <c r="RW189" s="1354"/>
      <c r="RX189" s="1354"/>
      <c r="RY189" s="1354"/>
      <c r="RZ189" s="1354"/>
      <c r="SA189" s="1354"/>
      <c r="SB189" s="1354"/>
      <c r="SC189" s="1354"/>
      <c r="SD189" s="1354"/>
      <c r="SE189" s="1354"/>
      <c r="SF189" s="1354"/>
      <c r="SG189" s="1354"/>
      <c r="SH189" s="1354"/>
      <c r="SI189" s="1354"/>
      <c r="SJ189" s="1354"/>
      <c r="SK189" s="1354"/>
      <c r="SL189" s="1354"/>
      <c r="SM189" s="1354"/>
      <c r="SN189" s="1354"/>
      <c r="SO189" s="1354"/>
      <c r="SP189" s="1354"/>
      <c r="SQ189" s="1354"/>
      <c r="SR189" s="1354"/>
      <c r="SS189" s="1354"/>
      <c r="ST189" s="1354"/>
      <c r="SU189" s="1354"/>
      <c r="SV189" s="1354"/>
      <c r="SW189" s="1354"/>
      <c r="SX189" s="1354"/>
      <c r="SY189" s="1354"/>
      <c r="SZ189" s="1354"/>
      <c r="TA189" s="1354"/>
      <c r="TB189" s="1354"/>
      <c r="TC189" s="1354"/>
      <c r="TD189" s="1354"/>
      <c r="TE189" s="1354"/>
      <c r="TF189" s="1354"/>
      <c r="TG189" s="1354"/>
      <c r="TH189" s="1354"/>
      <c r="TI189" s="1354"/>
      <c r="TJ189" s="1354"/>
      <c r="TK189" s="1354"/>
      <c r="TL189" s="1354"/>
      <c r="TM189" s="1354"/>
      <c r="TN189" s="1354"/>
      <c r="TO189" s="1354"/>
      <c r="TP189" s="1354"/>
      <c r="TQ189" s="1354"/>
      <c r="TR189" s="1354"/>
      <c r="TS189" s="1354"/>
      <c r="TT189" s="1354"/>
      <c r="TU189" s="1354"/>
      <c r="TV189" s="1354"/>
      <c r="TW189" s="1354"/>
      <c r="TX189" s="1354"/>
      <c r="TY189" s="1354"/>
      <c r="TZ189" s="1354"/>
      <c r="UA189" s="1354"/>
      <c r="UB189" s="1354"/>
      <c r="UC189" s="1354"/>
      <c r="UD189" s="1354"/>
      <c r="UE189" s="1354"/>
      <c r="UF189" s="1354"/>
      <c r="UG189" s="1354"/>
      <c r="UH189" s="1354"/>
      <c r="UI189" s="1354"/>
      <c r="UJ189" s="1354"/>
      <c r="UK189" s="1354"/>
      <c r="UL189" s="1354"/>
      <c r="UM189" s="1354"/>
      <c r="UN189" s="1354"/>
      <c r="UO189" s="1354"/>
      <c r="UP189" s="1354"/>
      <c r="UQ189" s="1354"/>
      <c r="UR189" s="1354"/>
      <c r="US189" s="1354"/>
      <c r="UT189" s="1354"/>
      <c r="UU189" s="1354"/>
      <c r="UV189" s="1354"/>
      <c r="UW189" s="1354"/>
      <c r="UX189" s="1354"/>
      <c r="UY189" s="1354"/>
      <c r="UZ189" s="1354"/>
      <c r="VA189" s="1354"/>
      <c r="VB189" s="1354"/>
      <c r="VC189" s="1354"/>
      <c r="VD189" s="1354"/>
      <c r="VE189" s="1354"/>
      <c r="VF189" s="1354"/>
      <c r="VG189" s="1354"/>
      <c r="VH189" s="1354"/>
      <c r="VI189" s="1354"/>
      <c r="VJ189" s="1354"/>
      <c r="VK189" s="1354"/>
      <c r="VL189" s="1354"/>
      <c r="VM189" s="1354"/>
      <c r="VN189" s="1354"/>
      <c r="VO189" s="1354"/>
      <c r="VP189" s="1354"/>
      <c r="VQ189" s="1354"/>
      <c r="VR189" s="1354"/>
      <c r="VS189" s="1354"/>
      <c r="VT189" s="1354"/>
      <c r="VU189" s="1354"/>
      <c r="VV189" s="1354"/>
      <c r="VW189" s="1354"/>
      <c r="VX189" s="1354"/>
      <c r="VY189" s="1354"/>
      <c r="VZ189" s="1354"/>
      <c r="WA189" s="1354"/>
      <c r="WB189" s="1354"/>
      <c r="WC189" s="1354"/>
      <c r="WD189" s="1354"/>
      <c r="WE189" s="1354"/>
      <c r="WF189" s="1354"/>
      <c r="WG189" s="1354"/>
      <c r="WH189" s="1354"/>
      <c r="WI189" s="1354"/>
      <c r="WJ189" s="1354"/>
      <c r="WK189" s="1354"/>
      <c r="WL189" s="1354"/>
      <c r="WM189" s="1354"/>
      <c r="WN189" s="1354"/>
      <c r="WO189" s="1354"/>
      <c r="WP189" s="1354"/>
      <c r="WQ189" s="1354"/>
      <c r="WR189" s="1354"/>
      <c r="WS189" s="1354"/>
      <c r="WT189" s="1354"/>
      <c r="WU189" s="1354"/>
      <c r="WV189" s="1354"/>
      <c r="WW189" s="1354"/>
      <c r="WX189" s="1354"/>
      <c r="WY189" s="1354"/>
      <c r="WZ189" s="1354"/>
      <c r="XA189" s="1354"/>
      <c r="XB189" s="1354"/>
      <c r="XC189" s="1354"/>
      <c r="XD189" s="1354"/>
      <c r="XE189" s="1354"/>
      <c r="XF189" s="1354"/>
      <c r="XG189" s="1354"/>
      <c r="XH189" s="1354"/>
      <c r="XI189" s="1354"/>
      <c r="XJ189" s="1354"/>
      <c r="XK189" s="1354"/>
      <c r="XL189" s="1354"/>
      <c r="XM189" s="1354"/>
      <c r="XN189" s="1354"/>
      <c r="XO189" s="1354"/>
      <c r="XP189" s="1354"/>
      <c r="XQ189" s="1354"/>
      <c r="XR189" s="1354"/>
      <c r="XS189" s="1354"/>
      <c r="XT189" s="1354"/>
      <c r="XU189" s="1354"/>
      <c r="XV189" s="1354"/>
      <c r="XW189" s="1354"/>
      <c r="XX189" s="1354"/>
      <c r="XY189" s="1354"/>
      <c r="XZ189" s="1354"/>
      <c r="YA189" s="1354"/>
      <c r="YB189" s="1354"/>
      <c r="YC189" s="1354"/>
      <c r="YD189" s="1354"/>
      <c r="YE189" s="1354"/>
      <c r="YF189" s="1354"/>
      <c r="YG189" s="1354"/>
      <c r="YH189" s="1354"/>
      <c r="YI189" s="1354"/>
      <c r="YJ189" s="1354"/>
      <c r="YK189" s="1354"/>
      <c r="YL189" s="1354"/>
      <c r="YM189" s="1354"/>
      <c r="YN189" s="1354"/>
      <c r="YO189" s="1354"/>
      <c r="YP189" s="1354"/>
      <c r="YQ189" s="1354"/>
      <c r="YR189" s="1354"/>
      <c r="YS189" s="1354"/>
      <c r="YT189" s="1354"/>
      <c r="YU189" s="1354"/>
      <c r="YV189" s="1354"/>
      <c r="YW189" s="1354"/>
      <c r="YX189" s="1354"/>
      <c r="YY189" s="1354"/>
      <c r="YZ189" s="1354"/>
      <c r="ZA189" s="1354"/>
      <c r="ZB189" s="1354"/>
      <c r="ZC189" s="1354"/>
      <c r="ZD189" s="1354"/>
      <c r="ZE189" s="1354"/>
      <c r="ZF189" s="1354"/>
      <c r="ZG189" s="1354"/>
      <c r="ZH189" s="1354"/>
      <c r="ZI189" s="1354"/>
      <c r="ZJ189" s="1354"/>
      <c r="ZK189" s="1354"/>
      <c r="ZL189" s="1354"/>
      <c r="ZM189" s="1354"/>
      <c r="ZN189" s="1354"/>
      <c r="ZO189" s="1354"/>
      <c r="ZP189" s="1354"/>
      <c r="ZQ189" s="1354"/>
      <c r="ZR189" s="1354"/>
      <c r="ZS189" s="1354"/>
      <c r="ZT189" s="1354"/>
      <c r="ZU189" s="1354"/>
      <c r="ZV189" s="1354"/>
      <c r="ZW189" s="1354"/>
      <c r="ZX189" s="1354"/>
      <c r="ZY189" s="1354"/>
      <c r="ZZ189" s="1354"/>
      <c r="AAA189" s="1354"/>
      <c r="AAB189" s="1354"/>
      <c r="AAC189" s="1354"/>
      <c r="AAD189" s="1354"/>
      <c r="AAE189" s="1354"/>
      <c r="AAF189" s="1354"/>
      <c r="AAG189" s="1354"/>
      <c r="AAH189" s="1354"/>
      <c r="AAI189" s="1354"/>
      <c r="AAJ189" s="1354"/>
      <c r="AAK189" s="1354"/>
      <c r="AAL189" s="1354"/>
      <c r="AAM189" s="1354"/>
      <c r="AAN189" s="1354"/>
      <c r="AAO189" s="1354"/>
      <c r="AAP189" s="1354"/>
      <c r="AAQ189" s="1354"/>
      <c r="AAR189" s="1354"/>
      <c r="AAS189" s="1354"/>
      <c r="AAT189" s="1354"/>
      <c r="AAU189" s="1354"/>
      <c r="AAV189" s="1354"/>
      <c r="AAW189" s="1354"/>
      <c r="AAX189" s="1354"/>
      <c r="AAY189" s="1354"/>
      <c r="AAZ189" s="1354"/>
      <c r="ABA189" s="1354"/>
      <c r="ABB189" s="1354"/>
      <c r="ABC189" s="1354"/>
      <c r="ABD189" s="1354"/>
      <c r="ABE189" s="1354"/>
      <c r="ABF189" s="1354"/>
      <c r="ABG189" s="1354"/>
      <c r="ABH189" s="1354"/>
      <c r="ABI189" s="1354"/>
      <c r="ABJ189" s="1354"/>
      <c r="ABK189" s="1354"/>
      <c r="ABL189" s="1354"/>
      <c r="ABM189" s="1354"/>
      <c r="ABN189" s="1354"/>
      <c r="ABO189" s="1354"/>
      <c r="ABP189" s="1354"/>
      <c r="ABQ189" s="1354"/>
      <c r="ABR189" s="1354"/>
      <c r="ABS189" s="1354"/>
      <c r="ABT189" s="1354"/>
      <c r="ABU189" s="1354"/>
      <c r="ABV189" s="1354"/>
      <c r="ABW189" s="1354"/>
      <c r="ABX189" s="1354"/>
      <c r="ABY189" s="1354"/>
      <c r="ABZ189" s="1354"/>
      <c r="ACA189" s="1354"/>
      <c r="ACB189" s="1354"/>
      <c r="ACC189" s="1354"/>
      <c r="ACD189" s="1354"/>
      <c r="ACE189" s="1354"/>
      <c r="ACF189" s="1354"/>
      <c r="ACG189" s="1354"/>
      <c r="ACH189" s="1354"/>
      <c r="ACI189" s="1354"/>
      <c r="ACJ189" s="1354"/>
      <c r="ACK189" s="1354"/>
      <c r="ACL189" s="1354"/>
      <c r="ACM189" s="1354"/>
      <c r="ACN189" s="1354"/>
      <c r="ACO189" s="1354"/>
      <c r="ACP189" s="1354"/>
      <c r="ACQ189" s="1354"/>
      <c r="ACR189" s="1354"/>
      <c r="ACS189" s="1354"/>
      <c r="ACT189" s="1354"/>
      <c r="ACU189" s="1354"/>
      <c r="ACV189" s="1354"/>
      <c r="ACW189" s="1354"/>
      <c r="ACX189" s="1354"/>
      <c r="ACY189" s="1354"/>
      <c r="ACZ189" s="1354"/>
      <c r="ADA189" s="1354"/>
      <c r="ADB189" s="1354"/>
      <c r="ADC189" s="1354"/>
      <c r="ADD189" s="1354"/>
      <c r="ADE189" s="1354"/>
      <c r="ADF189" s="1354"/>
      <c r="ADG189" s="1354"/>
      <c r="ADH189" s="1354"/>
      <c r="ADI189" s="1354"/>
      <c r="ADJ189" s="1354"/>
      <c r="ADK189" s="1354"/>
      <c r="ADL189" s="1354"/>
      <c r="ADM189" s="1354"/>
      <c r="ADN189" s="1354"/>
      <c r="ADO189" s="1354"/>
      <c r="ADP189" s="1354"/>
      <c r="ADQ189" s="1354"/>
      <c r="ADR189" s="1354"/>
      <c r="ADS189" s="1354"/>
      <c r="ADT189" s="1354"/>
      <c r="ADU189" s="1354"/>
      <c r="ADV189" s="1354"/>
      <c r="ADW189" s="1354"/>
      <c r="ADX189" s="1354"/>
      <c r="ADY189" s="1354"/>
      <c r="ADZ189" s="1354"/>
      <c r="AEA189" s="1354"/>
      <c r="AEB189" s="1354"/>
      <c r="AEC189" s="1354"/>
      <c r="AED189" s="1354"/>
      <c r="AEE189" s="1354"/>
      <c r="AEF189" s="1354"/>
      <c r="AEG189" s="1354"/>
      <c r="AEH189" s="1354"/>
      <c r="AEI189" s="1354"/>
      <c r="AEJ189" s="1354"/>
      <c r="AEK189" s="1354"/>
      <c r="AEL189" s="1354"/>
      <c r="AEM189" s="1354"/>
      <c r="AEN189" s="1354"/>
      <c r="AEO189" s="1354"/>
      <c r="AEP189" s="1354"/>
      <c r="AEQ189" s="1354"/>
      <c r="AER189" s="1354"/>
      <c r="AES189" s="1354"/>
      <c r="AET189" s="1354"/>
      <c r="AEU189" s="1354"/>
      <c r="AEV189" s="1354"/>
      <c r="AEW189" s="1354"/>
      <c r="AEX189" s="1354"/>
      <c r="AEY189" s="1354"/>
      <c r="AEZ189" s="1354"/>
      <c r="AFA189" s="1354"/>
      <c r="AFB189" s="1354"/>
      <c r="AFC189" s="1354"/>
      <c r="AFD189" s="1354"/>
      <c r="AFE189" s="1354"/>
      <c r="AFF189" s="1354"/>
      <c r="AFG189" s="1354"/>
      <c r="AFH189" s="1354"/>
      <c r="AFI189" s="1354"/>
      <c r="AFJ189" s="1354"/>
      <c r="AFK189" s="1354"/>
      <c r="AFL189" s="1354"/>
      <c r="AFM189" s="1354"/>
      <c r="AFN189" s="1354"/>
      <c r="AFO189" s="1354"/>
      <c r="AFP189" s="1354"/>
      <c r="AFQ189" s="1354"/>
      <c r="AFR189" s="1354"/>
      <c r="AFS189" s="1354"/>
      <c r="AFT189" s="1354"/>
      <c r="AFU189" s="1354"/>
      <c r="AFV189" s="1354"/>
      <c r="AFW189" s="1354"/>
      <c r="AFX189" s="1354"/>
      <c r="AFY189" s="1354"/>
      <c r="AFZ189" s="1354"/>
      <c r="AGA189" s="1354"/>
      <c r="AGB189" s="1354"/>
      <c r="AGC189" s="1354"/>
      <c r="AGD189" s="1354"/>
      <c r="AGE189" s="1354"/>
      <c r="AGF189" s="1354"/>
      <c r="AGG189" s="1354"/>
      <c r="AGH189" s="1354"/>
      <c r="AGI189" s="1354"/>
      <c r="AGJ189" s="1354"/>
      <c r="AGK189" s="1354"/>
      <c r="AGL189" s="1354"/>
      <c r="AGM189" s="1354"/>
      <c r="AGN189" s="1354"/>
      <c r="AGO189" s="1354"/>
      <c r="AGP189" s="1354"/>
      <c r="AGQ189" s="1354"/>
      <c r="AGR189" s="1354"/>
      <c r="AGS189" s="1354"/>
      <c r="AGT189" s="1354"/>
      <c r="AGU189" s="1354"/>
      <c r="AGV189" s="1354"/>
      <c r="AGW189" s="1354"/>
      <c r="AGX189" s="1354"/>
      <c r="AGY189" s="1354"/>
      <c r="AGZ189" s="1354"/>
      <c r="AHA189" s="1354"/>
      <c r="AHB189" s="1354"/>
      <c r="AHC189" s="1354"/>
      <c r="AHD189" s="1354"/>
      <c r="AHE189" s="1354"/>
      <c r="AHF189" s="1354"/>
      <c r="AHG189" s="1354"/>
      <c r="AHH189" s="1354"/>
      <c r="AHI189" s="1354"/>
      <c r="AHJ189" s="1354"/>
      <c r="AHK189" s="1354"/>
      <c r="AHL189" s="1354"/>
      <c r="AHM189" s="1354"/>
      <c r="AHN189" s="1354"/>
      <c r="AHO189" s="1354"/>
      <c r="AHP189" s="1354"/>
      <c r="AHQ189" s="1354"/>
      <c r="AHR189" s="1354"/>
      <c r="AHS189" s="1354"/>
      <c r="AHT189" s="1354"/>
      <c r="AHU189" s="1354"/>
      <c r="AHV189" s="1354"/>
      <c r="AHW189" s="1354"/>
      <c r="AHX189" s="1354"/>
      <c r="AHY189" s="1354"/>
      <c r="AHZ189" s="1354"/>
      <c r="AIA189" s="1354"/>
      <c r="AIB189" s="1354"/>
      <c r="AIC189" s="1354"/>
      <c r="AID189" s="1354"/>
      <c r="AIE189" s="1354"/>
      <c r="AIF189" s="1354"/>
      <c r="AIG189" s="1354"/>
      <c r="AIH189" s="1354"/>
      <c r="AII189" s="1354"/>
      <c r="AIJ189" s="1354"/>
      <c r="AIK189" s="1354"/>
      <c r="AIL189" s="1354"/>
      <c r="AIM189" s="1354"/>
      <c r="AIN189" s="1354"/>
      <c r="AIO189" s="1354"/>
      <c r="AIP189" s="1354"/>
      <c r="AIQ189" s="1354"/>
      <c r="AIR189" s="1354"/>
      <c r="AIS189" s="1354"/>
      <c r="AIT189" s="1354"/>
      <c r="AIU189" s="1354"/>
      <c r="AIV189" s="1354"/>
      <c r="AIW189" s="1354"/>
      <c r="AIX189" s="1354"/>
      <c r="AIY189" s="1354"/>
      <c r="AIZ189" s="1354"/>
      <c r="AJA189" s="1354"/>
      <c r="AJB189" s="1354"/>
      <c r="AJC189" s="1354"/>
      <c r="AJD189" s="1354"/>
      <c r="AJE189" s="1354"/>
      <c r="AJF189" s="1354"/>
      <c r="AJG189" s="1354"/>
      <c r="AJH189" s="1354"/>
      <c r="AJI189" s="1354"/>
      <c r="AJJ189" s="1354"/>
      <c r="AJK189" s="1354"/>
      <c r="AJL189" s="1354"/>
      <c r="AJM189" s="1354"/>
      <c r="AJN189" s="1354"/>
      <c r="AJO189" s="1354"/>
      <c r="AJP189" s="1354"/>
      <c r="AJQ189" s="1354"/>
      <c r="AJR189" s="1354"/>
      <c r="AJS189" s="1354"/>
      <c r="AJT189" s="1354"/>
      <c r="AJU189" s="1354"/>
      <c r="AJV189" s="1354"/>
      <c r="AJW189" s="1354"/>
      <c r="AJX189" s="1354"/>
      <c r="AJY189" s="1354"/>
      <c r="AJZ189" s="1354"/>
      <c r="AKA189" s="1354"/>
      <c r="AKB189" s="1354"/>
      <c r="AKC189" s="1354"/>
      <c r="AKD189" s="1354"/>
      <c r="AKE189" s="1354"/>
      <c r="AKF189" s="1354"/>
      <c r="AKG189" s="1354"/>
      <c r="AKH189" s="1354"/>
      <c r="AKI189" s="1354"/>
      <c r="AKJ189" s="1354"/>
      <c r="AKK189" s="1354"/>
      <c r="AKL189" s="1354"/>
      <c r="AKM189" s="1354"/>
      <c r="AKN189" s="1354"/>
      <c r="AKO189" s="1354"/>
      <c r="AKP189" s="1354"/>
      <c r="AKQ189" s="1354"/>
      <c r="AKR189" s="1354"/>
      <c r="AKS189" s="1354"/>
      <c r="AKT189" s="1354"/>
      <c r="AKU189" s="1354"/>
      <c r="AKV189" s="1354"/>
      <c r="AKW189" s="1354"/>
      <c r="AKX189" s="1354"/>
      <c r="AKY189" s="1354"/>
      <c r="AKZ189" s="1354"/>
      <c r="ALA189" s="1354"/>
      <c r="ALB189" s="1354"/>
      <c r="ALC189" s="1354"/>
      <c r="ALD189" s="1354"/>
      <c r="ALE189" s="1354"/>
      <c r="ALF189" s="1354"/>
      <c r="ALG189" s="1354"/>
      <c r="ALH189" s="1354"/>
      <c r="ALI189" s="1354"/>
      <c r="ALJ189" s="1354"/>
      <c r="ALK189" s="1354"/>
      <c r="ALL189" s="1354"/>
      <c r="ALM189" s="1354"/>
      <c r="ALN189" s="1354"/>
      <c r="ALO189" s="1354"/>
      <c r="ALP189" s="1354"/>
      <c r="ALQ189" s="1354"/>
      <c r="ALR189" s="1354"/>
      <c r="ALS189" s="1354"/>
      <c r="ALT189" s="1354"/>
      <c r="ALU189" s="1354"/>
      <c r="ALV189" s="1354"/>
      <c r="ALW189" s="1354"/>
      <c r="ALX189" s="1354"/>
      <c r="ALY189" s="1354"/>
      <c r="ALZ189" s="1354"/>
      <c r="AMA189" s="1354"/>
      <c r="AMB189" s="1354"/>
      <c r="AMC189" s="1354"/>
      <c r="AMD189" s="1354"/>
      <c r="AME189" s="1354"/>
      <c r="AMF189" s="1354"/>
      <c r="AMG189" s="1354"/>
      <c r="AMH189" s="1354"/>
      <c r="AMI189" s="1354"/>
      <c r="AMJ189" s="1354"/>
      <c r="AMK189" s="1354"/>
      <c r="AML189" s="1354"/>
      <c r="AMM189" s="1354"/>
      <c r="AMN189" s="1354"/>
      <c r="AMO189" s="1354"/>
      <c r="AMP189" s="1354"/>
      <c r="AMQ189" s="1354"/>
      <c r="AMR189" s="1354"/>
      <c r="AMS189" s="1354"/>
      <c r="AMT189" s="1354"/>
      <c r="AMU189" s="1354"/>
      <c r="AMV189" s="1354"/>
      <c r="AMW189" s="1354"/>
      <c r="AMX189" s="1354"/>
      <c r="AMY189" s="1354"/>
      <c r="AMZ189" s="1354"/>
      <c r="ANA189" s="1354"/>
      <c r="ANB189" s="1354"/>
      <c r="ANC189" s="1354"/>
      <c r="AND189" s="1354"/>
      <c r="ANE189" s="1354"/>
      <c r="ANF189" s="1354"/>
      <c r="ANG189" s="1354"/>
      <c r="ANH189" s="1354"/>
      <c r="ANI189" s="1354"/>
      <c r="ANJ189" s="1354"/>
      <c r="ANK189" s="1354"/>
      <c r="ANL189" s="1354"/>
      <c r="ANM189" s="1354"/>
      <c r="ANN189" s="1354"/>
      <c r="ANO189" s="1354"/>
      <c r="ANP189" s="1354"/>
      <c r="ANQ189" s="1354"/>
      <c r="ANR189" s="1354"/>
      <c r="ANS189" s="1354"/>
      <c r="ANT189" s="1354"/>
      <c r="ANU189" s="1354"/>
      <c r="ANV189" s="1354"/>
      <c r="ANW189" s="1354"/>
      <c r="ANX189" s="1354"/>
      <c r="ANY189" s="1354"/>
      <c r="ANZ189" s="1354"/>
      <c r="AOA189" s="1354"/>
      <c r="AOB189" s="1354"/>
      <c r="AOC189" s="1354"/>
      <c r="AOD189" s="1354"/>
      <c r="AOE189" s="1354"/>
      <c r="AOF189" s="1354"/>
      <c r="AOG189" s="1354"/>
      <c r="AOH189" s="1354"/>
      <c r="AOI189" s="1354"/>
      <c r="AOJ189" s="1354"/>
      <c r="AOK189" s="1354"/>
      <c r="AOL189" s="1354"/>
      <c r="AOM189" s="1354"/>
      <c r="AON189" s="1354"/>
      <c r="AOO189" s="1354"/>
      <c r="AOP189" s="1354"/>
      <c r="AOQ189" s="1354"/>
      <c r="AOR189" s="1354"/>
      <c r="AOS189" s="1354"/>
      <c r="AOT189" s="1354"/>
      <c r="AOU189" s="1354"/>
      <c r="AOV189" s="1354"/>
      <c r="AOW189" s="1354"/>
      <c r="AOX189" s="1354"/>
      <c r="AOY189" s="1354"/>
      <c r="AOZ189" s="1354"/>
      <c r="APA189" s="1354"/>
      <c r="APB189" s="1354"/>
      <c r="APC189" s="1354"/>
      <c r="APD189" s="1354"/>
      <c r="APE189" s="1354"/>
      <c r="APF189" s="1354"/>
      <c r="APG189" s="1354"/>
      <c r="APH189" s="1354"/>
      <c r="API189" s="1354"/>
      <c r="APJ189" s="1354"/>
      <c r="APK189" s="1354"/>
      <c r="APL189" s="1354"/>
      <c r="APM189" s="1354"/>
      <c r="APN189" s="1354"/>
      <c r="APO189" s="1354"/>
      <c r="APP189" s="1354"/>
      <c r="APQ189" s="1354"/>
      <c r="APR189" s="1354"/>
      <c r="APS189" s="1354"/>
      <c r="APT189" s="1354"/>
      <c r="APU189" s="1354"/>
      <c r="APV189" s="1354"/>
      <c r="APW189" s="1354"/>
      <c r="APX189" s="1354"/>
      <c r="APY189" s="1354"/>
      <c r="APZ189" s="1354"/>
      <c r="AQA189" s="1354"/>
      <c r="AQB189" s="1354"/>
      <c r="AQC189" s="1354"/>
      <c r="AQD189" s="1354"/>
      <c r="AQE189" s="1354"/>
      <c r="AQF189" s="1354"/>
      <c r="AQG189" s="1354"/>
      <c r="AQH189" s="1354"/>
      <c r="AQI189" s="1354"/>
      <c r="AQJ189" s="1354"/>
      <c r="AQK189" s="1354"/>
      <c r="AQL189" s="1354"/>
      <c r="AQM189" s="1354"/>
      <c r="AQN189" s="1354"/>
      <c r="AQO189" s="1354"/>
      <c r="AQP189" s="1354"/>
      <c r="AQQ189" s="1354"/>
      <c r="AQR189" s="1354"/>
      <c r="AQS189" s="1354"/>
      <c r="AQT189" s="1354"/>
      <c r="AQU189" s="1354"/>
      <c r="AQV189" s="1354"/>
      <c r="AQW189" s="1354"/>
      <c r="AQX189" s="1354"/>
      <c r="AQY189" s="1354"/>
      <c r="AQZ189" s="1354"/>
      <c r="ARA189" s="1354"/>
      <c r="ARB189" s="1354"/>
      <c r="ARC189" s="1354"/>
      <c r="ARD189" s="1354"/>
      <c r="ARE189" s="1354"/>
      <c r="ARF189" s="1354"/>
      <c r="ARG189" s="1354"/>
      <c r="ARH189" s="1354"/>
      <c r="ARI189" s="1354"/>
      <c r="ARJ189" s="1354"/>
      <c r="ARK189" s="1354"/>
      <c r="ARL189" s="1354"/>
      <c r="ARM189" s="1354"/>
      <c r="ARN189" s="1354"/>
      <c r="ARO189" s="1354"/>
      <c r="ARP189" s="1354"/>
      <c r="ARQ189" s="1354"/>
      <c r="ARR189" s="1354"/>
      <c r="ARS189" s="1354"/>
      <c r="ART189" s="1354"/>
      <c r="ARU189" s="1354"/>
      <c r="ARV189" s="1354"/>
      <c r="ARW189" s="1354"/>
      <c r="ARX189" s="1354"/>
      <c r="ARY189" s="1354"/>
      <c r="ARZ189" s="1354"/>
      <c r="ASA189" s="1354"/>
      <c r="ASB189" s="1354"/>
      <c r="ASC189" s="1354"/>
      <c r="ASD189" s="1354"/>
      <c r="ASE189" s="1354"/>
      <c r="ASF189" s="1354"/>
      <c r="ASG189" s="1354"/>
      <c r="ASH189" s="1354"/>
      <c r="ASI189" s="1354"/>
      <c r="ASJ189" s="1354"/>
      <c r="ASK189" s="1354"/>
      <c r="ASL189" s="1354"/>
      <c r="ASM189" s="1354"/>
      <c r="ASN189" s="1354"/>
      <c r="ASO189" s="1354"/>
      <c r="ASP189" s="1354"/>
      <c r="ASQ189" s="1354"/>
      <c r="ASR189" s="1354"/>
      <c r="ASS189" s="1354"/>
      <c r="AST189" s="1354"/>
      <c r="ASU189" s="1354"/>
      <c r="ASV189" s="1354"/>
      <c r="ASW189" s="1354"/>
      <c r="ASX189" s="1354"/>
      <c r="ASY189" s="1354"/>
      <c r="ASZ189" s="1354"/>
      <c r="ATA189" s="1354"/>
      <c r="ATB189" s="1354"/>
      <c r="ATC189" s="1354"/>
      <c r="ATD189" s="1354"/>
      <c r="ATE189" s="1354"/>
      <c r="ATF189" s="1354"/>
      <c r="ATG189" s="1354"/>
      <c r="ATH189" s="1354"/>
      <c r="ATI189" s="1354"/>
      <c r="ATJ189" s="1354"/>
      <c r="ATK189" s="1354"/>
      <c r="ATL189" s="1354"/>
      <c r="ATM189" s="1354"/>
      <c r="ATN189" s="1354"/>
      <c r="ATO189" s="1354"/>
      <c r="ATP189" s="1354"/>
      <c r="ATQ189" s="1354"/>
      <c r="ATR189" s="1354"/>
      <c r="ATS189" s="1354"/>
      <c r="ATT189" s="1354"/>
      <c r="ATU189" s="1354"/>
      <c r="ATV189" s="1354"/>
      <c r="ATW189" s="1354"/>
      <c r="ATX189" s="1354"/>
      <c r="ATY189" s="1354"/>
      <c r="ATZ189" s="1354"/>
      <c r="AUA189" s="1354"/>
      <c r="AUB189" s="1354"/>
      <c r="AUC189" s="1354"/>
      <c r="AUD189" s="1354"/>
      <c r="AUE189" s="1354"/>
      <c r="AUF189" s="1354"/>
      <c r="AUG189" s="1354"/>
      <c r="AUH189" s="1354"/>
      <c r="AUI189" s="1354"/>
      <c r="AUJ189" s="1354"/>
      <c r="AUK189" s="1354"/>
      <c r="AUL189" s="1354"/>
      <c r="AUM189" s="1354"/>
      <c r="AUN189" s="1354"/>
      <c r="AUO189" s="1354"/>
      <c r="AUP189" s="1354"/>
      <c r="AUQ189" s="1354"/>
      <c r="AUR189" s="1354"/>
      <c r="AUS189" s="1354"/>
      <c r="AUT189" s="1354"/>
      <c r="AUU189" s="1354"/>
      <c r="AUV189" s="1354"/>
      <c r="AUW189" s="1354"/>
      <c r="AUX189" s="1354"/>
      <c r="AUY189" s="1354"/>
      <c r="AUZ189" s="1354"/>
      <c r="AVA189" s="1354"/>
      <c r="AVB189" s="1354"/>
      <c r="AVC189" s="1354"/>
      <c r="AVD189" s="1354"/>
      <c r="AVE189" s="1354"/>
      <c r="AVF189" s="1354"/>
      <c r="AVG189" s="1354"/>
      <c r="AVH189" s="1354"/>
      <c r="AVI189" s="1354"/>
      <c r="AVJ189" s="1354"/>
      <c r="AVK189" s="1354"/>
      <c r="AVL189" s="1354"/>
      <c r="AVM189" s="1354"/>
      <c r="AVN189" s="1354"/>
      <c r="AVO189" s="1354"/>
      <c r="AVP189" s="1354"/>
      <c r="AVQ189" s="1354"/>
      <c r="AVR189" s="1354"/>
      <c r="AVS189" s="1354"/>
      <c r="AVT189" s="1354"/>
      <c r="AVU189" s="1354"/>
      <c r="AVV189" s="1354"/>
      <c r="AVW189" s="1354"/>
      <c r="AVX189" s="1354"/>
      <c r="AVY189" s="1354"/>
      <c r="AVZ189" s="1354"/>
      <c r="AWA189" s="1354"/>
      <c r="AWB189" s="1354"/>
      <c r="AWC189" s="1354"/>
      <c r="AWD189" s="1354"/>
      <c r="AWE189" s="1354"/>
      <c r="AWF189" s="1354"/>
      <c r="AWG189" s="1354"/>
      <c r="AWH189" s="1354"/>
      <c r="AWI189" s="1354"/>
      <c r="AWJ189" s="1354"/>
      <c r="AWK189" s="1354"/>
      <c r="AWL189" s="1354"/>
      <c r="AWM189" s="1354"/>
      <c r="AWN189" s="1354"/>
      <c r="AWO189" s="1354"/>
      <c r="AWP189" s="1354"/>
      <c r="AWQ189" s="1354"/>
      <c r="AWR189" s="1354"/>
      <c r="AWS189" s="1354"/>
      <c r="AWT189" s="1354"/>
      <c r="AWU189" s="1354"/>
      <c r="AWV189" s="1354"/>
      <c r="AWW189" s="1354"/>
      <c r="AWX189" s="1354"/>
      <c r="AWY189" s="1354"/>
      <c r="AWZ189" s="1354"/>
      <c r="AXA189" s="1354"/>
      <c r="AXB189" s="1354"/>
      <c r="AXC189" s="1354"/>
      <c r="AXD189" s="1354"/>
      <c r="AXE189" s="1354"/>
      <c r="AXF189" s="1354"/>
      <c r="AXG189" s="1354"/>
      <c r="AXH189" s="1354"/>
      <c r="AXI189" s="1354"/>
      <c r="AXJ189" s="1354"/>
      <c r="AXK189" s="1354"/>
      <c r="AXL189" s="1354"/>
      <c r="AXM189" s="1354"/>
      <c r="AXN189" s="1354"/>
      <c r="AXO189" s="1354"/>
      <c r="AXP189" s="1354"/>
      <c r="AXQ189" s="1354"/>
      <c r="AXR189" s="1354"/>
      <c r="AXS189" s="1354"/>
      <c r="AXT189" s="1354"/>
      <c r="AXU189" s="1354"/>
      <c r="AXV189" s="1354"/>
      <c r="AXW189" s="1354"/>
      <c r="AXX189" s="1354"/>
      <c r="AXY189" s="1354"/>
      <c r="AXZ189" s="1354"/>
      <c r="AYA189" s="1354"/>
      <c r="AYB189" s="1354"/>
      <c r="AYC189" s="1354"/>
      <c r="AYD189" s="1354"/>
      <c r="AYE189" s="1354"/>
      <c r="AYF189" s="1354"/>
      <c r="AYG189" s="1354"/>
      <c r="AYH189" s="1354"/>
      <c r="AYI189" s="1354"/>
      <c r="AYJ189" s="1354"/>
      <c r="AYK189" s="1354"/>
      <c r="AYL189" s="1354"/>
      <c r="AYM189" s="1354"/>
      <c r="AYN189" s="1354"/>
      <c r="AYO189" s="1354"/>
      <c r="AYP189" s="1354"/>
      <c r="AYQ189" s="1354"/>
      <c r="AYR189" s="1354"/>
      <c r="AYS189" s="1354"/>
      <c r="AYT189" s="1354"/>
      <c r="AYU189" s="1354"/>
      <c r="AYV189" s="1354"/>
      <c r="AYW189" s="1354"/>
      <c r="AYX189" s="1354"/>
      <c r="AYY189" s="1354"/>
      <c r="AYZ189" s="1354"/>
      <c r="AZA189" s="1354"/>
      <c r="AZB189" s="1354"/>
      <c r="AZC189" s="1354"/>
      <c r="AZD189" s="1354"/>
      <c r="AZE189" s="1354"/>
      <c r="AZF189" s="1354"/>
      <c r="AZG189" s="1354"/>
      <c r="AZH189" s="1354"/>
      <c r="AZI189" s="1354"/>
      <c r="AZJ189" s="1354"/>
      <c r="AZK189" s="1354"/>
      <c r="AZL189" s="1354"/>
      <c r="AZM189" s="1354"/>
      <c r="AZN189" s="1354"/>
      <c r="AZO189" s="1354"/>
      <c r="AZP189" s="1354"/>
      <c r="AZQ189" s="1354"/>
      <c r="AZR189" s="1354"/>
      <c r="AZS189" s="1354"/>
      <c r="AZT189" s="1354"/>
      <c r="AZU189" s="1354"/>
      <c r="AZV189" s="1354"/>
      <c r="AZW189" s="1354"/>
      <c r="AZX189" s="1354"/>
      <c r="AZY189" s="1354"/>
      <c r="AZZ189" s="1354"/>
      <c r="BAA189" s="1354"/>
      <c r="BAB189" s="1354"/>
      <c r="BAC189" s="1354"/>
      <c r="BAD189" s="1354"/>
      <c r="BAE189" s="1354"/>
      <c r="BAF189" s="1354"/>
      <c r="BAG189" s="1354"/>
      <c r="BAH189" s="1354"/>
      <c r="BAI189" s="1354"/>
      <c r="BAJ189" s="1354"/>
      <c r="BAK189" s="1354"/>
      <c r="BAL189" s="1354"/>
      <c r="BAM189" s="1354"/>
      <c r="BAN189" s="1354"/>
      <c r="BAO189" s="1354"/>
      <c r="BAP189" s="1354"/>
      <c r="BAQ189" s="1354"/>
      <c r="BAR189" s="1354"/>
      <c r="BAS189" s="1354"/>
      <c r="BAT189" s="1354"/>
      <c r="BAU189" s="1354"/>
      <c r="BAV189" s="1354"/>
      <c r="BAW189" s="1354"/>
      <c r="BAX189" s="1354"/>
      <c r="BAY189" s="1354"/>
      <c r="BAZ189" s="1354"/>
      <c r="BBA189" s="1354"/>
      <c r="BBB189" s="1354"/>
      <c r="BBC189" s="1354"/>
      <c r="BBD189" s="1354"/>
      <c r="BBE189" s="1354"/>
      <c r="BBF189" s="1354"/>
      <c r="BBG189" s="1354"/>
      <c r="BBH189" s="1354"/>
      <c r="BBI189" s="1354"/>
      <c r="BBJ189" s="1354"/>
      <c r="BBK189" s="1354"/>
      <c r="BBL189" s="1354"/>
      <c r="BBM189" s="1354"/>
      <c r="BBN189" s="1354"/>
      <c r="BBO189" s="1354"/>
      <c r="BBP189" s="1354"/>
      <c r="BBQ189" s="1354"/>
      <c r="BBR189" s="1354"/>
      <c r="BBS189" s="1354"/>
      <c r="BBT189" s="1354"/>
      <c r="BBU189" s="1354"/>
      <c r="BBV189" s="1354"/>
      <c r="BBW189" s="1354"/>
      <c r="BBX189" s="1354"/>
      <c r="BBY189" s="1354"/>
      <c r="BBZ189" s="1354"/>
      <c r="BCA189" s="1354"/>
      <c r="BCB189" s="1354"/>
      <c r="BCC189" s="1354"/>
      <c r="BCD189" s="1354"/>
      <c r="BCE189" s="1354"/>
      <c r="BCF189" s="1354"/>
      <c r="BCG189" s="1354"/>
      <c r="BCH189" s="1354"/>
      <c r="BCI189" s="1354"/>
      <c r="BCJ189" s="1354"/>
      <c r="BCK189" s="1354"/>
      <c r="BCL189" s="1354"/>
      <c r="BCM189" s="1354"/>
      <c r="BCN189" s="1354"/>
      <c r="BCO189" s="1354"/>
      <c r="BCP189" s="1354"/>
      <c r="BCQ189" s="1354"/>
      <c r="BCR189" s="1354"/>
      <c r="BCS189" s="1354"/>
      <c r="BCT189" s="1354"/>
      <c r="BCU189" s="1354"/>
      <c r="BCV189" s="1354"/>
      <c r="BCW189" s="1354"/>
      <c r="BCX189" s="1354"/>
      <c r="BCY189" s="1354"/>
      <c r="BCZ189" s="1354"/>
      <c r="BDA189" s="1354"/>
      <c r="BDB189" s="1354"/>
      <c r="BDC189" s="1354"/>
      <c r="BDD189" s="1354"/>
      <c r="BDE189" s="1354"/>
      <c r="BDF189" s="1354"/>
      <c r="BDG189" s="1354"/>
      <c r="BDH189" s="1354"/>
      <c r="BDI189" s="1354"/>
      <c r="BDJ189" s="1354"/>
      <c r="BDK189" s="1354"/>
      <c r="BDL189" s="1354"/>
      <c r="BDM189" s="1354"/>
      <c r="BDN189" s="1354"/>
      <c r="BDO189" s="1354"/>
      <c r="BDP189" s="1354"/>
      <c r="BDQ189" s="1354"/>
      <c r="BDR189" s="1354"/>
      <c r="BDS189" s="1354"/>
      <c r="BDT189" s="1354"/>
      <c r="BDU189" s="1354"/>
      <c r="BDV189" s="1354"/>
      <c r="BDW189" s="1354"/>
      <c r="BDX189" s="1354"/>
      <c r="BDY189" s="1354"/>
      <c r="BDZ189" s="1354"/>
      <c r="BEA189" s="1354"/>
      <c r="BEB189" s="1354"/>
      <c r="BEC189" s="1354"/>
      <c r="BED189" s="1354"/>
      <c r="BEE189" s="1354"/>
      <c r="BEF189" s="1354"/>
      <c r="BEG189" s="1354"/>
      <c r="BEH189" s="1354"/>
      <c r="BEI189" s="1354"/>
      <c r="BEJ189" s="1354"/>
      <c r="BEK189" s="1354"/>
      <c r="BEL189" s="1354"/>
      <c r="BEM189" s="1354"/>
      <c r="BEN189" s="1354"/>
      <c r="BEO189" s="1354"/>
      <c r="BEP189" s="1354"/>
      <c r="BEQ189" s="1354"/>
      <c r="BER189" s="1354"/>
      <c r="BES189" s="1354"/>
      <c r="BET189" s="1354"/>
      <c r="BEU189" s="1354"/>
      <c r="BEV189" s="1354"/>
      <c r="BEW189" s="1354"/>
      <c r="BEX189" s="1354"/>
      <c r="BEY189" s="1354"/>
      <c r="BEZ189" s="1354"/>
      <c r="BFA189" s="1354"/>
      <c r="BFB189" s="1354"/>
      <c r="BFC189" s="1354"/>
      <c r="BFD189" s="1354"/>
      <c r="BFE189" s="1354"/>
      <c r="BFF189" s="1354"/>
      <c r="BFG189" s="1354"/>
      <c r="BFH189" s="1354"/>
      <c r="BFI189" s="1354"/>
      <c r="BFJ189" s="1354"/>
      <c r="BFK189" s="1354"/>
      <c r="BFL189" s="1354"/>
      <c r="BFM189" s="1354"/>
      <c r="BFN189" s="1354"/>
      <c r="BFO189" s="1354"/>
      <c r="BFP189" s="1354"/>
      <c r="BFQ189" s="1354"/>
      <c r="BFR189" s="1354"/>
      <c r="BFS189" s="1354"/>
      <c r="BFT189" s="1354"/>
      <c r="BFU189" s="1354"/>
      <c r="BFV189" s="1354"/>
      <c r="BFW189" s="1354"/>
      <c r="BFX189" s="1354"/>
      <c r="BFY189" s="1354"/>
      <c r="BFZ189" s="1354"/>
      <c r="BGA189" s="1354"/>
      <c r="BGB189" s="1354"/>
      <c r="BGC189" s="1354"/>
      <c r="BGD189" s="1354"/>
      <c r="BGE189" s="1354"/>
      <c r="BGF189" s="1354"/>
      <c r="BGG189" s="1354"/>
      <c r="BGH189" s="1354"/>
      <c r="BGI189" s="1354"/>
      <c r="BGJ189" s="1354"/>
      <c r="BGK189" s="1354"/>
      <c r="BGL189" s="1354"/>
      <c r="BGM189" s="1354"/>
      <c r="BGN189" s="1354"/>
      <c r="BGO189" s="1354"/>
      <c r="BGP189" s="1354"/>
      <c r="BGQ189" s="1354"/>
      <c r="BGR189" s="1354"/>
      <c r="BGS189" s="1354"/>
      <c r="BGT189" s="1354"/>
      <c r="BGU189" s="1354"/>
      <c r="BGV189" s="1354"/>
      <c r="BGW189" s="1354"/>
      <c r="BGX189" s="1354"/>
      <c r="BGY189" s="1354"/>
      <c r="BGZ189" s="1354"/>
      <c r="BHA189" s="1354"/>
      <c r="BHB189" s="1354"/>
      <c r="BHC189" s="1354"/>
      <c r="BHD189" s="1354"/>
      <c r="BHE189" s="1354"/>
      <c r="BHF189" s="1354"/>
      <c r="BHG189" s="1354"/>
      <c r="BHH189" s="1354"/>
      <c r="BHI189" s="1354"/>
      <c r="BHJ189" s="1354"/>
      <c r="BHK189" s="1354"/>
      <c r="BHL189" s="1354"/>
      <c r="BHM189" s="1354"/>
      <c r="BHN189" s="1354"/>
      <c r="BHO189" s="1354"/>
      <c r="BHP189" s="1354"/>
      <c r="BHQ189" s="1354"/>
      <c r="BHR189" s="1354"/>
      <c r="BHS189" s="1354"/>
      <c r="BHT189" s="1354"/>
      <c r="BHU189" s="1354"/>
      <c r="BHV189" s="1354"/>
      <c r="BHW189" s="1354"/>
      <c r="BHX189" s="1354"/>
      <c r="BHY189" s="1354"/>
      <c r="BHZ189" s="1354"/>
      <c r="BIA189" s="1354"/>
      <c r="BIB189" s="1354"/>
      <c r="BIC189" s="1354"/>
      <c r="BID189" s="1354"/>
      <c r="BIE189" s="1354"/>
      <c r="BIF189" s="1354"/>
      <c r="BIG189" s="1354"/>
      <c r="BIH189" s="1354"/>
      <c r="BII189" s="1354"/>
      <c r="BIJ189" s="1354"/>
      <c r="BIK189" s="1354"/>
      <c r="BIL189" s="1354"/>
      <c r="BIM189" s="1354"/>
      <c r="BIN189" s="1354"/>
      <c r="BIO189" s="1354"/>
      <c r="BIP189" s="1354"/>
      <c r="BIQ189" s="1354"/>
      <c r="BIR189" s="1354"/>
      <c r="BIS189" s="1354"/>
      <c r="BIT189" s="1354"/>
      <c r="BIU189" s="1354"/>
      <c r="BIV189" s="1354"/>
      <c r="BIW189" s="1354"/>
      <c r="BIX189" s="1354"/>
      <c r="BIY189" s="1354"/>
      <c r="BIZ189" s="1354"/>
      <c r="BJA189" s="1354"/>
      <c r="BJB189" s="1354"/>
      <c r="BJC189" s="1354"/>
      <c r="BJD189" s="1354"/>
      <c r="BJE189" s="1354"/>
      <c r="BJF189" s="1354"/>
      <c r="BJG189" s="1354"/>
      <c r="BJH189" s="1354"/>
      <c r="BJI189" s="1354"/>
      <c r="BJJ189" s="1354"/>
      <c r="BJK189" s="1354"/>
      <c r="BJL189" s="1354"/>
      <c r="BJM189" s="1354"/>
      <c r="BJN189" s="1354"/>
      <c r="BJO189" s="1354"/>
      <c r="BJP189" s="1354"/>
      <c r="BJQ189" s="1354"/>
      <c r="BJR189" s="1354"/>
      <c r="BJS189" s="1354"/>
      <c r="BJT189" s="1354"/>
      <c r="BJU189" s="1354"/>
      <c r="BJV189" s="1354"/>
      <c r="BJW189" s="1354"/>
      <c r="BJX189" s="1354"/>
      <c r="BJY189" s="1354"/>
      <c r="BJZ189" s="1354"/>
      <c r="BKA189" s="1354"/>
      <c r="BKB189" s="1354"/>
      <c r="BKC189" s="1354"/>
      <c r="BKD189" s="1354"/>
      <c r="BKE189" s="1354"/>
      <c r="BKF189" s="1354"/>
      <c r="BKG189" s="1354"/>
      <c r="BKH189" s="1354"/>
      <c r="BKI189" s="1354"/>
      <c r="BKJ189" s="1354"/>
      <c r="BKK189" s="1354"/>
      <c r="BKL189" s="1354"/>
      <c r="BKM189" s="1354"/>
      <c r="BKN189" s="1354"/>
      <c r="BKO189" s="1354"/>
      <c r="BKP189" s="1354"/>
      <c r="BKQ189" s="1354"/>
      <c r="BKR189" s="1354"/>
      <c r="BKS189" s="1354"/>
      <c r="BKT189" s="1354"/>
      <c r="BKU189" s="1354"/>
      <c r="BKV189" s="1354"/>
      <c r="BKW189" s="1354"/>
      <c r="BKX189" s="1354"/>
      <c r="BKY189" s="1354"/>
      <c r="BKZ189" s="1354"/>
      <c r="BLA189" s="1354"/>
      <c r="BLB189" s="1354"/>
      <c r="BLC189" s="1354"/>
      <c r="BLD189" s="1354"/>
      <c r="BLE189" s="1354"/>
      <c r="BLF189" s="1354"/>
      <c r="BLG189" s="1354"/>
      <c r="BLH189" s="1354"/>
      <c r="BLI189" s="1354"/>
      <c r="BLJ189" s="1354"/>
      <c r="BLK189" s="1354"/>
      <c r="BLL189" s="1354"/>
      <c r="BLM189" s="1354"/>
      <c r="BLN189" s="1354"/>
      <c r="BLO189" s="1354"/>
      <c r="BLP189" s="1354"/>
      <c r="BLQ189" s="1354"/>
      <c r="BLR189" s="1354"/>
      <c r="BLS189" s="1354"/>
      <c r="BLT189" s="1354"/>
      <c r="BLU189" s="1354"/>
      <c r="BLV189" s="1354"/>
      <c r="BLW189" s="1354"/>
      <c r="BLX189" s="1354"/>
      <c r="BLY189" s="1354"/>
      <c r="BLZ189" s="1354"/>
      <c r="BMA189" s="1354"/>
      <c r="BMB189" s="1354"/>
      <c r="BMC189" s="1354"/>
      <c r="BMD189" s="1354"/>
      <c r="BME189" s="1354"/>
      <c r="BMF189" s="1354"/>
      <c r="BMG189" s="1354"/>
      <c r="BMH189" s="1354"/>
      <c r="BMI189" s="1354"/>
      <c r="BMJ189" s="1354"/>
      <c r="BMK189" s="1354"/>
      <c r="BML189" s="1354"/>
      <c r="BMM189" s="1354"/>
      <c r="BMN189" s="1354"/>
      <c r="BMO189" s="1354"/>
      <c r="BMP189" s="1354"/>
      <c r="BMQ189" s="1354"/>
      <c r="BMR189" s="1354"/>
      <c r="BMS189" s="1354"/>
      <c r="BMT189" s="1354"/>
      <c r="BMU189" s="1354"/>
      <c r="BMV189" s="1354"/>
      <c r="BMW189" s="1354"/>
      <c r="BMX189" s="1354"/>
      <c r="BMY189" s="1354"/>
      <c r="BMZ189" s="1354"/>
      <c r="BNA189" s="1354"/>
      <c r="BNB189" s="1354"/>
      <c r="BNC189" s="1354"/>
      <c r="BND189" s="1354"/>
      <c r="BNE189" s="1354"/>
      <c r="BNF189" s="1354"/>
      <c r="BNG189" s="1354"/>
      <c r="BNH189" s="1354"/>
      <c r="BNI189" s="1354"/>
      <c r="BNJ189" s="1354"/>
      <c r="BNK189" s="1354"/>
      <c r="BNL189" s="1354"/>
      <c r="BNM189" s="1354"/>
      <c r="BNN189" s="1354"/>
      <c r="BNO189" s="1354"/>
      <c r="BNP189" s="1354"/>
      <c r="BNQ189" s="1354"/>
      <c r="BNR189" s="1354"/>
      <c r="BNS189" s="1354"/>
      <c r="BNT189" s="1354"/>
      <c r="BNU189" s="1354"/>
      <c r="BNV189" s="1354"/>
      <c r="BNW189" s="1354"/>
      <c r="BNX189" s="1354"/>
      <c r="BNY189" s="1354"/>
      <c r="BNZ189" s="1354"/>
      <c r="BOA189" s="1354"/>
      <c r="BOB189" s="1354"/>
      <c r="BOC189" s="1354"/>
      <c r="BOD189" s="1354"/>
      <c r="BOE189" s="1354"/>
      <c r="BOF189" s="1354"/>
      <c r="BOG189" s="1354"/>
      <c r="BOH189" s="1354"/>
      <c r="BOI189" s="1354"/>
      <c r="BOJ189" s="1354"/>
      <c r="BOK189" s="1354"/>
      <c r="BOL189" s="1354"/>
      <c r="BOM189" s="1354"/>
      <c r="BON189" s="1354"/>
      <c r="BOO189" s="1354"/>
      <c r="BOP189" s="1354"/>
      <c r="BOQ189" s="1354"/>
      <c r="BOR189" s="1354"/>
      <c r="BOS189" s="1354"/>
      <c r="BOT189" s="1354"/>
      <c r="BOU189" s="1354"/>
      <c r="BOV189" s="1354"/>
      <c r="BOW189" s="1354"/>
      <c r="BOX189" s="1354"/>
      <c r="BOY189" s="1354"/>
      <c r="BOZ189" s="1354"/>
      <c r="BPA189" s="1354"/>
      <c r="BPB189" s="1354"/>
      <c r="BPC189" s="1354"/>
      <c r="BPD189" s="1354"/>
      <c r="BPE189" s="1354"/>
      <c r="BPF189" s="1354"/>
      <c r="BPG189" s="1354"/>
      <c r="BPH189" s="1354"/>
      <c r="BPI189" s="1354"/>
      <c r="BPJ189" s="1354"/>
      <c r="BPK189" s="1354"/>
      <c r="BPL189" s="1354"/>
      <c r="BPM189" s="1354"/>
      <c r="BPN189" s="1354"/>
      <c r="BPO189" s="1354"/>
      <c r="BPP189" s="1354"/>
      <c r="BPQ189" s="1354"/>
      <c r="BPR189" s="1354"/>
      <c r="BPS189" s="1354"/>
      <c r="BPT189" s="1354"/>
      <c r="BPU189" s="1354"/>
      <c r="BPV189" s="1354"/>
      <c r="BPW189" s="1354"/>
      <c r="BPX189" s="1354"/>
      <c r="BPY189" s="1354"/>
      <c r="BPZ189" s="1354"/>
      <c r="BQA189" s="1354"/>
      <c r="BQB189" s="1354"/>
      <c r="BQC189" s="1354"/>
      <c r="BQD189" s="1354"/>
      <c r="BQE189" s="1354"/>
      <c r="BQF189" s="1354"/>
      <c r="BQG189" s="1354"/>
      <c r="BQH189" s="1354"/>
      <c r="BQI189" s="1354"/>
      <c r="BQJ189" s="1354"/>
      <c r="BQK189" s="1354"/>
      <c r="BQL189" s="1354"/>
      <c r="BQM189" s="1354"/>
      <c r="BQN189" s="1354"/>
      <c r="BQO189" s="1354"/>
      <c r="BQP189" s="1354"/>
      <c r="BQQ189" s="1354"/>
      <c r="BQR189" s="1354"/>
      <c r="BQS189" s="1354"/>
      <c r="BQT189" s="1354"/>
      <c r="BQU189" s="1354"/>
      <c r="BQV189" s="1354"/>
      <c r="BQW189" s="1354"/>
      <c r="BQX189" s="1354"/>
      <c r="BQY189" s="1354"/>
      <c r="BQZ189" s="1354"/>
      <c r="BRA189" s="1354"/>
      <c r="BRB189" s="1354"/>
      <c r="BRC189" s="1354"/>
      <c r="BRD189" s="1354"/>
      <c r="BRE189" s="1354"/>
      <c r="BRF189" s="1354"/>
      <c r="BRG189" s="1354"/>
      <c r="BRH189" s="1354"/>
      <c r="BRI189" s="1354"/>
      <c r="BRJ189" s="1354"/>
      <c r="BRK189" s="1354"/>
      <c r="BRL189" s="1354"/>
      <c r="BRM189" s="1354"/>
      <c r="BRN189" s="1354"/>
      <c r="BRO189" s="1354"/>
      <c r="BRP189" s="1354"/>
      <c r="BRQ189" s="1354"/>
      <c r="BRR189" s="1354"/>
      <c r="BRS189" s="1354"/>
      <c r="BRT189" s="1354"/>
      <c r="BRU189" s="1354"/>
      <c r="BRV189" s="1354"/>
      <c r="BRW189" s="1354"/>
      <c r="BRX189" s="1354"/>
      <c r="BRY189" s="1354"/>
      <c r="BRZ189" s="1354"/>
      <c r="BSA189" s="1354"/>
      <c r="BSB189" s="1354"/>
      <c r="BSC189" s="1354"/>
      <c r="BSD189" s="1354"/>
      <c r="BSE189" s="1354"/>
      <c r="BSF189" s="1354"/>
      <c r="BSG189" s="1354"/>
      <c r="BSH189" s="1354"/>
      <c r="BSI189" s="1354"/>
      <c r="BSJ189" s="1354"/>
      <c r="BSK189" s="1354"/>
      <c r="BSL189" s="1354"/>
      <c r="BSM189" s="1354"/>
      <c r="BSN189" s="1354"/>
      <c r="BSO189" s="1354"/>
      <c r="BSP189" s="1354"/>
      <c r="BSQ189" s="1354"/>
      <c r="BSR189" s="1354"/>
      <c r="BSS189" s="1354"/>
      <c r="BST189" s="1354"/>
      <c r="BSU189" s="1354"/>
      <c r="BSV189" s="1354"/>
      <c r="BSW189" s="1354"/>
      <c r="BSX189" s="1354"/>
      <c r="BSY189" s="1354"/>
      <c r="BSZ189" s="1354"/>
      <c r="BTA189" s="1354"/>
      <c r="BTB189" s="1354"/>
      <c r="BTC189" s="1354"/>
      <c r="BTD189" s="1354"/>
      <c r="BTE189" s="1354"/>
      <c r="BTF189" s="1354"/>
      <c r="BTG189" s="1354"/>
      <c r="BTH189" s="1354"/>
      <c r="BTI189" s="1354"/>
      <c r="BTJ189" s="1354"/>
      <c r="BTK189" s="1354"/>
      <c r="BTL189" s="1354"/>
      <c r="BTM189" s="1354"/>
      <c r="BTN189" s="1354"/>
      <c r="BTO189" s="1354"/>
      <c r="BTP189" s="1354"/>
      <c r="BTQ189" s="1354"/>
      <c r="BTR189" s="1354"/>
      <c r="BTS189" s="1354"/>
      <c r="BTT189" s="1354"/>
      <c r="BTU189" s="1354"/>
      <c r="BTV189" s="1354"/>
      <c r="BTW189" s="1354"/>
      <c r="BTX189" s="1354"/>
      <c r="BTY189" s="1354"/>
      <c r="BTZ189" s="1354"/>
      <c r="BUA189" s="1354"/>
      <c r="BUB189" s="1354"/>
      <c r="BUC189" s="1354"/>
      <c r="BUD189" s="1354"/>
      <c r="BUE189" s="1354"/>
      <c r="BUF189" s="1354"/>
      <c r="BUG189" s="1354"/>
      <c r="BUH189" s="1354"/>
      <c r="BUI189" s="1354"/>
      <c r="BUJ189" s="1354"/>
      <c r="BUK189" s="1354"/>
      <c r="BUL189" s="1354"/>
      <c r="BUM189" s="1354"/>
      <c r="BUN189" s="1354"/>
      <c r="BUO189" s="1354"/>
      <c r="BUP189" s="1354"/>
      <c r="BUQ189" s="1354"/>
      <c r="BUR189" s="1354"/>
      <c r="BUS189" s="1354"/>
      <c r="BUT189" s="1354"/>
      <c r="BUU189" s="1354"/>
      <c r="BUV189" s="1354"/>
      <c r="BUW189" s="1354"/>
      <c r="BUX189" s="1354"/>
      <c r="BUY189" s="1354"/>
      <c r="BUZ189" s="1354"/>
      <c r="BVA189" s="1354"/>
      <c r="BVB189" s="1354"/>
      <c r="BVC189" s="1354"/>
      <c r="BVD189" s="1354"/>
      <c r="BVE189" s="1354"/>
      <c r="BVF189" s="1354"/>
      <c r="BVG189" s="1354"/>
      <c r="BVH189" s="1354"/>
      <c r="BVI189" s="1354"/>
      <c r="BVJ189" s="1354"/>
      <c r="BVK189" s="1354"/>
      <c r="BVL189" s="1354"/>
      <c r="BVM189" s="1354"/>
      <c r="BVN189" s="1354"/>
      <c r="BVO189" s="1354"/>
      <c r="BVP189" s="1354"/>
      <c r="BVQ189" s="1354"/>
      <c r="BVR189" s="1354"/>
      <c r="BVS189" s="1354"/>
      <c r="BVT189" s="1354"/>
      <c r="BVU189" s="1354"/>
      <c r="BVV189" s="1354"/>
      <c r="BVW189" s="1354"/>
      <c r="BVX189" s="1354"/>
      <c r="BVY189" s="1354"/>
      <c r="BVZ189" s="1354"/>
      <c r="BWA189" s="1354"/>
      <c r="BWB189" s="1354"/>
      <c r="BWC189" s="1354"/>
      <c r="BWD189" s="1354"/>
      <c r="BWE189" s="1354"/>
      <c r="BWF189" s="1354"/>
      <c r="BWG189" s="1354"/>
      <c r="BWH189" s="1354"/>
      <c r="BWI189" s="1354"/>
      <c r="BWJ189" s="1354"/>
      <c r="BWK189" s="1354"/>
      <c r="BWL189" s="1354"/>
      <c r="BWM189" s="1354"/>
      <c r="BWN189" s="1354"/>
      <c r="BWO189" s="1354"/>
      <c r="BWP189" s="1354"/>
      <c r="BWQ189" s="1354"/>
      <c r="BWR189" s="1354"/>
      <c r="BWS189" s="1354"/>
      <c r="BWT189" s="1354"/>
      <c r="BWU189" s="1354"/>
      <c r="BWV189" s="1354"/>
      <c r="BWW189" s="1354"/>
      <c r="BWX189" s="1354"/>
      <c r="BWY189" s="1354"/>
      <c r="BWZ189" s="1354"/>
      <c r="BXA189" s="1354"/>
      <c r="BXB189" s="1354"/>
      <c r="BXC189" s="1354"/>
      <c r="BXD189" s="1354"/>
      <c r="BXE189" s="1354"/>
      <c r="BXF189" s="1354"/>
      <c r="BXG189" s="1354"/>
      <c r="BXH189" s="1354"/>
      <c r="BXI189" s="1354"/>
      <c r="BXJ189" s="1354"/>
      <c r="BXK189" s="1354"/>
      <c r="BXL189" s="1354"/>
      <c r="BXM189" s="1354"/>
      <c r="BXN189" s="1354"/>
      <c r="BXO189" s="1354"/>
      <c r="BXP189" s="1354"/>
      <c r="BXQ189" s="1354"/>
      <c r="BXR189" s="1354"/>
      <c r="BXS189" s="1354"/>
      <c r="BXT189" s="1354"/>
      <c r="BXU189" s="1354"/>
      <c r="BXV189" s="1354"/>
      <c r="BXW189" s="1354"/>
      <c r="BXX189" s="1354"/>
      <c r="BXY189" s="1354"/>
      <c r="BXZ189" s="1354"/>
      <c r="BYA189" s="1354"/>
      <c r="BYB189" s="1354"/>
      <c r="BYC189" s="1354"/>
      <c r="BYD189" s="1354"/>
      <c r="BYE189" s="1354"/>
      <c r="BYF189" s="1354"/>
      <c r="BYG189" s="1354"/>
      <c r="BYH189" s="1354"/>
      <c r="BYI189" s="1354"/>
      <c r="BYJ189" s="1354"/>
      <c r="BYK189" s="1354"/>
      <c r="BYL189" s="1354"/>
      <c r="BYM189" s="1354"/>
      <c r="BYN189" s="1354"/>
      <c r="BYO189" s="1354"/>
      <c r="BYP189" s="1354"/>
      <c r="BYQ189" s="1354"/>
      <c r="BYR189" s="1354"/>
      <c r="BYS189" s="1354"/>
      <c r="BYT189" s="1354"/>
      <c r="BYU189" s="1354"/>
      <c r="BYV189" s="1354"/>
      <c r="BYW189" s="1354"/>
      <c r="BYX189" s="1354"/>
      <c r="BYY189" s="1354"/>
      <c r="BYZ189" s="1354"/>
      <c r="BZA189" s="1354"/>
      <c r="BZB189" s="1354"/>
      <c r="BZC189" s="1354"/>
      <c r="BZD189" s="1354"/>
      <c r="BZE189" s="1354"/>
      <c r="BZF189" s="1354"/>
      <c r="BZG189" s="1354"/>
      <c r="BZH189" s="1354"/>
      <c r="BZI189" s="1354"/>
      <c r="BZJ189" s="1354"/>
      <c r="BZK189" s="1354"/>
      <c r="BZL189" s="1354"/>
      <c r="BZM189" s="1354"/>
      <c r="BZN189" s="1354"/>
      <c r="BZO189" s="1354"/>
      <c r="BZP189" s="1354"/>
      <c r="BZQ189" s="1354"/>
      <c r="BZR189" s="1354"/>
      <c r="BZS189" s="1354"/>
      <c r="BZT189" s="1354"/>
      <c r="BZU189" s="1354"/>
      <c r="BZV189" s="1354"/>
      <c r="BZW189" s="1354"/>
      <c r="BZX189" s="1354"/>
      <c r="BZY189" s="1354"/>
      <c r="BZZ189" s="1354"/>
      <c r="CAA189" s="1354"/>
      <c r="CAB189" s="1354"/>
      <c r="CAC189" s="1354"/>
      <c r="CAD189" s="1354"/>
      <c r="CAE189" s="1354"/>
      <c r="CAF189" s="1354"/>
      <c r="CAG189" s="1354"/>
      <c r="CAH189" s="1354"/>
      <c r="CAI189" s="1354"/>
      <c r="CAJ189" s="1354"/>
      <c r="CAK189" s="1354"/>
      <c r="CAL189" s="1354"/>
      <c r="CAM189" s="1354"/>
      <c r="CAN189" s="1354"/>
      <c r="CAO189" s="1354"/>
      <c r="CAP189" s="1354"/>
      <c r="CAQ189" s="1354"/>
      <c r="CAR189" s="1354"/>
      <c r="CAS189" s="1354"/>
      <c r="CAT189" s="1354"/>
      <c r="CAU189" s="1354"/>
      <c r="CAV189" s="1354"/>
      <c r="CAW189" s="1354"/>
      <c r="CAX189" s="1354"/>
      <c r="CAY189" s="1354"/>
      <c r="CAZ189" s="1354"/>
      <c r="CBA189" s="1354"/>
      <c r="CBB189" s="1354"/>
      <c r="CBC189" s="1354"/>
      <c r="CBD189" s="1354"/>
      <c r="CBE189" s="1354"/>
      <c r="CBF189" s="1354"/>
      <c r="CBG189" s="1354"/>
      <c r="CBH189" s="1354"/>
      <c r="CBI189" s="1354"/>
      <c r="CBJ189" s="1354"/>
      <c r="CBK189" s="1354"/>
      <c r="CBL189" s="1354"/>
      <c r="CBM189" s="1354"/>
      <c r="CBN189" s="1354"/>
      <c r="CBO189" s="1354"/>
      <c r="CBP189" s="1354"/>
      <c r="CBQ189" s="1354"/>
      <c r="CBR189" s="1354"/>
      <c r="CBS189" s="1354"/>
      <c r="CBT189" s="1354"/>
      <c r="CBU189" s="1354"/>
      <c r="CBV189" s="1354"/>
      <c r="CBW189" s="1354"/>
      <c r="CBX189" s="1354"/>
      <c r="CBY189" s="1354"/>
      <c r="CBZ189" s="1354"/>
      <c r="CCA189" s="1354"/>
      <c r="CCB189" s="1354"/>
      <c r="CCC189" s="1354"/>
      <c r="CCD189" s="1354"/>
      <c r="CCE189" s="1354"/>
      <c r="CCF189" s="1354"/>
      <c r="CCG189" s="1354"/>
      <c r="CCH189" s="1354"/>
      <c r="CCI189" s="1354"/>
      <c r="CCJ189" s="1354"/>
      <c r="CCK189" s="1354"/>
      <c r="CCL189" s="1354"/>
      <c r="CCM189" s="1354"/>
      <c r="CCN189" s="1354"/>
      <c r="CCO189" s="1354"/>
      <c r="CCP189" s="1354"/>
      <c r="CCQ189" s="1354"/>
      <c r="CCR189" s="1354"/>
      <c r="CCS189" s="1354"/>
      <c r="CCT189" s="1354"/>
      <c r="CCU189" s="1354"/>
      <c r="CCV189" s="1354"/>
      <c r="CCW189" s="1354"/>
      <c r="CCX189" s="1354"/>
      <c r="CCY189" s="1354"/>
      <c r="CCZ189" s="1354"/>
      <c r="CDA189" s="1354"/>
      <c r="CDB189" s="1354"/>
      <c r="CDC189" s="1354"/>
      <c r="CDD189" s="1354"/>
      <c r="CDE189" s="1354"/>
      <c r="CDF189" s="1354"/>
      <c r="CDG189" s="1354"/>
      <c r="CDH189" s="1354"/>
      <c r="CDI189" s="1354"/>
      <c r="CDJ189" s="1354"/>
      <c r="CDK189" s="1354"/>
      <c r="CDL189" s="1354"/>
      <c r="CDM189" s="1354"/>
      <c r="CDN189" s="1354"/>
      <c r="CDO189" s="1354"/>
      <c r="CDP189" s="1354"/>
      <c r="CDQ189" s="1354"/>
      <c r="CDR189" s="1354"/>
      <c r="CDS189" s="1354"/>
      <c r="CDT189" s="1354"/>
      <c r="CDU189" s="1354"/>
      <c r="CDV189" s="1354"/>
      <c r="CDW189" s="1354"/>
      <c r="CDX189" s="1354"/>
      <c r="CDY189" s="1354"/>
      <c r="CDZ189" s="1354"/>
      <c r="CEA189" s="1354"/>
      <c r="CEB189" s="1354"/>
      <c r="CEC189" s="1354"/>
      <c r="CED189" s="1354"/>
      <c r="CEE189" s="1354"/>
      <c r="CEF189" s="1354"/>
      <c r="CEG189" s="1354"/>
      <c r="CEH189" s="1354"/>
      <c r="CEI189" s="1354"/>
      <c r="CEJ189" s="1354"/>
      <c r="CEK189" s="1354"/>
      <c r="CEL189" s="1354"/>
      <c r="CEM189" s="1354"/>
      <c r="CEN189" s="1354"/>
      <c r="CEO189" s="1354"/>
      <c r="CEP189" s="1354"/>
      <c r="CEQ189" s="1354"/>
      <c r="CER189" s="1354"/>
      <c r="CES189" s="1354"/>
      <c r="CET189" s="1354"/>
      <c r="CEU189" s="1354"/>
      <c r="CEV189" s="1354"/>
      <c r="CEW189" s="1354"/>
      <c r="CEX189" s="1354"/>
      <c r="CEY189" s="1354"/>
      <c r="CEZ189" s="1354"/>
      <c r="CFA189" s="1354"/>
      <c r="CFB189" s="1354"/>
      <c r="CFC189" s="1354"/>
      <c r="CFD189" s="1354"/>
      <c r="CFE189" s="1354"/>
      <c r="CFF189" s="1354"/>
      <c r="CFG189" s="1354"/>
      <c r="CFH189" s="1354"/>
      <c r="CFI189" s="1354"/>
      <c r="CFJ189" s="1354"/>
      <c r="CFK189" s="1354"/>
      <c r="CFL189" s="1354"/>
      <c r="CFM189" s="1354"/>
      <c r="CFN189" s="1354"/>
      <c r="CFO189" s="1354"/>
      <c r="CFP189" s="1354"/>
      <c r="CFQ189" s="1354"/>
      <c r="CFR189" s="1354"/>
      <c r="CFS189" s="1354"/>
      <c r="CFT189" s="1354"/>
      <c r="CFU189" s="1354"/>
      <c r="CFV189" s="1354"/>
      <c r="CFW189" s="1354"/>
      <c r="CFX189" s="1354"/>
      <c r="CFY189" s="1354"/>
      <c r="CFZ189" s="1354"/>
      <c r="CGA189" s="1354"/>
      <c r="CGB189" s="1354"/>
      <c r="CGC189" s="1354"/>
      <c r="CGD189" s="1354"/>
      <c r="CGE189" s="1354"/>
      <c r="CGF189" s="1354"/>
      <c r="CGG189" s="1354"/>
      <c r="CGH189" s="1354"/>
      <c r="CGI189" s="1354"/>
      <c r="CGJ189" s="1354"/>
      <c r="CGK189" s="1354"/>
      <c r="CGL189" s="1354"/>
      <c r="CGM189" s="1354"/>
      <c r="CGN189" s="1354"/>
      <c r="CGO189" s="1354"/>
      <c r="CGP189" s="1354"/>
      <c r="CGQ189" s="1354"/>
      <c r="CGR189" s="1354"/>
      <c r="CGS189" s="1354"/>
      <c r="CGT189" s="1354"/>
      <c r="CGU189" s="1354"/>
      <c r="CGV189" s="1354"/>
      <c r="CGW189" s="1354"/>
      <c r="CGX189" s="1354"/>
      <c r="CGY189" s="1354"/>
      <c r="CGZ189" s="1354"/>
      <c r="CHA189" s="1354"/>
      <c r="CHB189" s="1354"/>
      <c r="CHC189" s="1354"/>
      <c r="CHD189" s="1354"/>
      <c r="CHE189" s="1354"/>
      <c r="CHF189" s="1354"/>
      <c r="CHG189" s="1354"/>
      <c r="CHH189" s="1354"/>
      <c r="CHI189" s="1354"/>
      <c r="CHJ189" s="1354"/>
      <c r="CHK189" s="1354"/>
      <c r="CHL189" s="1354"/>
      <c r="CHM189" s="1354"/>
      <c r="CHN189" s="1354"/>
      <c r="CHO189" s="1354"/>
      <c r="CHP189" s="1354"/>
      <c r="CHQ189" s="1354"/>
      <c r="CHR189" s="1354"/>
      <c r="CHS189" s="1354"/>
      <c r="CHT189" s="1354"/>
      <c r="CHU189" s="1354"/>
      <c r="CHV189" s="1354"/>
      <c r="CHW189" s="1354"/>
      <c r="CHX189" s="1354"/>
      <c r="CHY189" s="1354"/>
      <c r="CHZ189" s="1354"/>
      <c r="CIA189" s="1354"/>
      <c r="CIB189" s="1354"/>
      <c r="CIC189" s="1354"/>
      <c r="CID189" s="1354"/>
      <c r="CIE189" s="1354"/>
      <c r="CIF189" s="1354"/>
      <c r="CIG189" s="1354"/>
      <c r="CIH189" s="1354"/>
      <c r="CII189" s="1354"/>
      <c r="CIJ189" s="1354"/>
      <c r="CIK189" s="1354"/>
      <c r="CIL189" s="1354"/>
      <c r="CIM189" s="1354"/>
      <c r="CIN189" s="1354"/>
      <c r="CIO189" s="1354"/>
      <c r="CIP189" s="1354"/>
      <c r="CIQ189" s="1354"/>
      <c r="CIR189" s="1354"/>
      <c r="CIS189" s="1354"/>
      <c r="CIT189" s="1354"/>
      <c r="CIU189" s="1354"/>
      <c r="CIV189" s="1354"/>
      <c r="CIW189" s="1354"/>
      <c r="CIX189" s="1354"/>
      <c r="CIY189" s="1354"/>
      <c r="CIZ189" s="1354"/>
      <c r="CJA189" s="1354"/>
      <c r="CJB189" s="1354"/>
      <c r="CJC189" s="1354"/>
      <c r="CJD189" s="1354"/>
      <c r="CJE189" s="1354"/>
      <c r="CJF189" s="1354"/>
      <c r="CJG189" s="1354"/>
      <c r="CJH189" s="1354"/>
      <c r="CJI189" s="1354"/>
      <c r="CJJ189" s="1354"/>
      <c r="CJK189" s="1354"/>
      <c r="CJL189" s="1354"/>
      <c r="CJM189" s="1354"/>
      <c r="CJN189" s="1354"/>
      <c r="CJO189" s="1354"/>
      <c r="CJP189" s="1354"/>
      <c r="CJQ189" s="1354"/>
      <c r="CJR189" s="1354"/>
      <c r="CJS189" s="1354"/>
      <c r="CJT189" s="1354"/>
      <c r="CJU189" s="1354"/>
      <c r="CJV189" s="1354"/>
      <c r="CJW189" s="1354"/>
      <c r="CJX189" s="1354"/>
      <c r="CJY189" s="1354"/>
      <c r="CJZ189" s="1354"/>
      <c r="CKA189" s="1354"/>
      <c r="CKB189" s="1354"/>
      <c r="CKC189" s="1354"/>
      <c r="CKD189" s="1354"/>
      <c r="CKE189" s="1354"/>
      <c r="CKF189" s="1354"/>
      <c r="CKG189" s="1354"/>
      <c r="CKH189" s="1354"/>
      <c r="CKI189" s="1354"/>
      <c r="CKJ189" s="1354"/>
      <c r="CKK189" s="1354"/>
      <c r="CKL189" s="1354"/>
      <c r="CKM189" s="1354"/>
      <c r="CKN189" s="1354"/>
      <c r="CKO189" s="1354"/>
      <c r="CKP189" s="1354"/>
      <c r="CKQ189" s="1354"/>
      <c r="CKR189" s="1354"/>
      <c r="CKS189" s="1354"/>
      <c r="CKT189" s="1354"/>
      <c r="CKU189" s="1354"/>
      <c r="CKV189" s="1354"/>
      <c r="CKW189" s="1354"/>
      <c r="CKX189" s="1354"/>
      <c r="CKY189" s="1354"/>
      <c r="CKZ189" s="1354"/>
      <c r="CLA189" s="1354"/>
      <c r="CLB189" s="1354"/>
      <c r="CLC189" s="1354"/>
      <c r="CLD189" s="1354"/>
      <c r="CLE189" s="1354"/>
      <c r="CLF189" s="1354"/>
      <c r="CLG189" s="1354"/>
      <c r="CLH189" s="1354"/>
      <c r="CLI189" s="1354"/>
      <c r="CLJ189" s="1354"/>
      <c r="CLK189" s="1354"/>
      <c r="CLL189" s="1354"/>
      <c r="CLM189" s="1354"/>
      <c r="CLN189" s="1354"/>
      <c r="CLO189" s="1354"/>
      <c r="CLP189" s="1354"/>
      <c r="CLQ189" s="1354"/>
      <c r="CLR189" s="1354"/>
      <c r="CLS189" s="1354"/>
      <c r="CLT189" s="1354"/>
      <c r="CLU189" s="1354"/>
      <c r="CLV189" s="1354"/>
      <c r="CLW189" s="1354"/>
      <c r="CLX189" s="1354"/>
      <c r="CLY189" s="1354"/>
      <c r="CLZ189" s="1354"/>
      <c r="CMA189" s="1354"/>
      <c r="CMB189" s="1354"/>
      <c r="CMC189" s="1354"/>
      <c r="CMD189" s="1354"/>
      <c r="CME189" s="1354"/>
      <c r="CMF189" s="1354"/>
      <c r="CMG189" s="1354"/>
      <c r="CMH189" s="1354"/>
      <c r="CMI189" s="1354"/>
      <c r="CMJ189" s="1354"/>
      <c r="CMK189" s="1354"/>
      <c r="CML189" s="1354"/>
      <c r="CMM189" s="1354"/>
      <c r="CMN189" s="1354"/>
      <c r="CMO189" s="1354"/>
      <c r="CMP189" s="1354"/>
      <c r="CMQ189" s="1354"/>
      <c r="CMR189" s="1354"/>
      <c r="CMS189" s="1354"/>
      <c r="CMT189" s="1354"/>
      <c r="CMU189" s="1354"/>
      <c r="CMV189" s="1354"/>
      <c r="CMW189" s="1354"/>
      <c r="CMX189" s="1354"/>
      <c r="CMY189" s="1354"/>
      <c r="CMZ189" s="1354"/>
      <c r="CNA189" s="1354"/>
      <c r="CNB189" s="1354"/>
      <c r="CNC189" s="1354"/>
      <c r="CND189" s="1354"/>
      <c r="CNE189" s="1354"/>
      <c r="CNF189" s="1354"/>
      <c r="CNG189" s="1354"/>
      <c r="CNH189" s="1354"/>
      <c r="CNI189" s="1354"/>
      <c r="CNJ189" s="1354"/>
      <c r="CNK189" s="1354"/>
      <c r="CNL189" s="1354"/>
      <c r="CNM189" s="1354"/>
      <c r="CNN189" s="1354"/>
      <c r="CNO189" s="1354"/>
      <c r="CNP189" s="1354"/>
      <c r="CNQ189" s="1354"/>
      <c r="CNR189" s="1354"/>
      <c r="CNS189" s="1354"/>
      <c r="CNT189" s="1354"/>
      <c r="CNU189" s="1354"/>
      <c r="CNV189" s="1354"/>
      <c r="CNW189" s="1354"/>
      <c r="CNX189" s="1354"/>
      <c r="CNY189" s="1354"/>
      <c r="CNZ189" s="1354"/>
      <c r="COA189" s="1354"/>
      <c r="COB189" s="1354"/>
      <c r="COC189" s="1354"/>
      <c r="COD189" s="1354"/>
      <c r="COE189" s="1354"/>
      <c r="COF189" s="1354"/>
      <c r="COG189" s="1354"/>
      <c r="COH189" s="1354"/>
      <c r="COI189" s="1354"/>
      <c r="COJ189" s="1354"/>
      <c r="COK189" s="1354"/>
      <c r="COL189" s="1354"/>
      <c r="COM189" s="1354"/>
      <c r="CON189" s="1354"/>
      <c r="COO189" s="1354"/>
      <c r="COP189" s="1354"/>
      <c r="COQ189" s="1354"/>
      <c r="COR189" s="1354"/>
      <c r="COS189" s="1354"/>
      <c r="COT189" s="1354"/>
      <c r="COU189" s="1354"/>
      <c r="COV189" s="1354"/>
      <c r="COW189" s="1354"/>
      <c r="COX189" s="1354"/>
      <c r="COY189" s="1354"/>
      <c r="COZ189" s="1354"/>
      <c r="CPA189" s="1354"/>
      <c r="CPB189" s="1354"/>
      <c r="CPC189" s="1354"/>
      <c r="CPD189" s="1354"/>
      <c r="CPE189" s="1354"/>
      <c r="CPF189" s="1354"/>
      <c r="CPG189" s="1354"/>
      <c r="CPH189" s="1354"/>
      <c r="CPI189" s="1354"/>
      <c r="CPJ189" s="1354"/>
      <c r="CPK189" s="1354"/>
      <c r="CPL189" s="1354"/>
      <c r="CPM189" s="1354"/>
      <c r="CPN189" s="1354"/>
      <c r="CPO189" s="1354"/>
      <c r="CPP189" s="1354"/>
      <c r="CPQ189" s="1354"/>
      <c r="CPR189" s="1354"/>
      <c r="CPS189" s="1354"/>
      <c r="CPT189" s="1354"/>
      <c r="CPU189" s="1354"/>
      <c r="CPV189" s="1354"/>
      <c r="CPW189" s="1354"/>
      <c r="CPX189" s="1354"/>
      <c r="CPY189" s="1354"/>
      <c r="CPZ189" s="1354"/>
      <c r="CQA189" s="1354"/>
      <c r="CQB189" s="1354"/>
      <c r="CQC189" s="1354"/>
      <c r="CQD189" s="1354"/>
      <c r="CQE189" s="1354"/>
      <c r="CQF189" s="1354"/>
      <c r="CQG189" s="1354"/>
      <c r="CQH189" s="1354"/>
      <c r="CQI189" s="1354"/>
      <c r="CQJ189" s="1354"/>
      <c r="CQK189" s="1354"/>
      <c r="CQL189" s="1354"/>
      <c r="CQM189" s="1354"/>
      <c r="CQN189" s="1354"/>
      <c r="CQO189" s="1354"/>
      <c r="CQP189" s="1354"/>
      <c r="CQQ189" s="1354"/>
      <c r="CQR189" s="1354"/>
      <c r="CQS189" s="1354"/>
      <c r="CQT189" s="1354"/>
      <c r="CQU189" s="1354"/>
      <c r="CQV189" s="1354"/>
      <c r="CQW189" s="1354"/>
      <c r="CQX189" s="1354"/>
      <c r="CQY189" s="1354"/>
      <c r="CQZ189" s="1354"/>
      <c r="CRA189" s="1354"/>
      <c r="CRB189" s="1354"/>
      <c r="CRC189" s="1354"/>
      <c r="CRD189" s="1354"/>
      <c r="CRE189" s="1354"/>
      <c r="CRF189" s="1354"/>
      <c r="CRG189" s="1354"/>
      <c r="CRH189" s="1354"/>
      <c r="CRI189" s="1354"/>
      <c r="CRJ189" s="1354"/>
      <c r="CRK189" s="1354"/>
      <c r="CRL189" s="1354"/>
      <c r="CRM189" s="1354"/>
      <c r="CRN189" s="1354"/>
      <c r="CRO189" s="1354"/>
      <c r="CRP189" s="1354"/>
      <c r="CRQ189" s="1354"/>
      <c r="CRR189" s="1354"/>
      <c r="CRS189" s="1354"/>
      <c r="CRT189" s="1354"/>
      <c r="CRU189" s="1354"/>
      <c r="CRV189" s="1354"/>
      <c r="CRW189" s="1354"/>
      <c r="CRX189" s="1354"/>
      <c r="CRY189" s="1354"/>
      <c r="CRZ189" s="1354"/>
      <c r="CSA189" s="1354"/>
      <c r="CSB189" s="1354"/>
      <c r="CSC189" s="1354"/>
      <c r="CSD189" s="1354"/>
      <c r="CSE189" s="1354"/>
      <c r="CSF189" s="1354"/>
      <c r="CSG189" s="1354"/>
      <c r="CSH189" s="1354"/>
      <c r="CSI189" s="1354"/>
      <c r="CSJ189" s="1354"/>
      <c r="CSK189" s="1354"/>
      <c r="CSL189" s="1354"/>
      <c r="CSM189" s="1354"/>
      <c r="CSN189" s="1354"/>
      <c r="CSO189" s="1354"/>
      <c r="CSP189" s="1354"/>
      <c r="CSQ189" s="1354"/>
      <c r="CSR189" s="1354"/>
      <c r="CSS189" s="1354"/>
      <c r="CST189" s="1354"/>
      <c r="CSU189" s="1354"/>
      <c r="CSV189" s="1354"/>
      <c r="CSW189" s="1354"/>
      <c r="CSX189" s="1354"/>
      <c r="CSY189" s="1354"/>
      <c r="CSZ189" s="1354"/>
      <c r="CTA189" s="1354"/>
      <c r="CTB189" s="1354"/>
      <c r="CTC189" s="1354"/>
      <c r="CTD189" s="1354"/>
      <c r="CTE189" s="1354"/>
      <c r="CTF189" s="1354"/>
      <c r="CTG189" s="1354"/>
      <c r="CTH189" s="1354"/>
      <c r="CTI189" s="1354"/>
      <c r="CTJ189" s="1354"/>
      <c r="CTK189" s="1354"/>
      <c r="CTL189" s="1354"/>
      <c r="CTM189" s="1354"/>
      <c r="CTN189" s="1354"/>
      <c r="CTO189" s="1354"/>
      <c r="CTP189" s="1354"/>
      <c r="CTQ189" s="1354"/>
      <c r="CTR189" s="1354"/>
      <c r="CTS189" s="1354"/>
      <c r="CTT189" s="1354"/>
      <c r="CTU189" s="1354"/>
      <c r="CTV189" s="1354"/>
      <c r="CTW189" s="1354"/>
      <c r="CTX189" s="1354"/>
      <c r="CTY189" s="1354"/>
      <c r="CTZ189" s="1354"/>
      <c r="CUA189" s="1354"/>
      <c r="CUB189" s="1354"/>
      <c r="CUC189" s="1354"/>
      <c r="CUD189" s="1354"/>
      <c r="CUE189" s="1354"/>
      <c r="CUF189" s="1354"/>
      <c r="CUG189" s="1354"/>
      <c r="CUH189" s="1354"/>
      <c r="CUI189" s="1354"/>
      <c r="CUJ189" s="1354"/>
      <c r="CUK189" s="1354"/>
      <c r="CUL189" s="1354"/>
      <c r="CUM189" s="1354"/>
      <c r="CUN189" s="1354"/>
      <c r="CUO189" s="1354"/>
      <c r="CUP189" s="1354"/>
      <c r="CUQ189" s="1354"/>
      <c r="CUR189" s="1354"/>
      <c r="CUS189" s="1354"/>
      <c r="CUT189" s="1354"/>
      <c r="CUU189" s="1354"/>
      <c r="CUV189" s="1354"/>
      <c r="CUW189" s="1354"/>
      <c r="CUX189" s="1354"/>
      <c r="CUY189" s="1354"/>
      <c r="CUZ189" s="1354"/>
      <c r="CVA189" s="1354"/>
      <c r="CVB189" s="1354"/>
      <c r="CVC189" s="1354"/>
      <c r="CVD189" s="1354"/>
      <c r="CVE189" s="1354"/>
      <c r="CVF189" s="1354"/>
      <c r="CVG189" s="1354"/>
      <c r="CVH189" s="1354"/>
      <c r="CVI189" s="1354"/>
      <c r="CVJ189" s="1354"/>
      <c r="CVK189" s="1354"/>
      <c r="CVL189" s="1354"/>
      <c r="CVM189" s="1354"/>
      <c r="CVN189" s="1354"/>
      <c r="CVO189" s="1354"/>
      <c r="CVP189" s="1354"/>
      <c r="CVQ189" s="1354"/>
      <c r="CVR189" s="1354"/>
      <c r="CVS189" s="1354"/>
      <c r="CVT189" s="1354"/>
      <c r="CVU189" s="1354"/>
      <c r="CVV189" s="1354"/>
      <c r="CVW189" s="1354"/>
      <c r="CVX189" s="1354"/>
      <c r="CVY189" s="1354"/>
      <c r="CVZ189" s="1354"/>
      <c r="CWA189" s="1354"/>
      <c r="CWB189" s="1354"/>
      <c r="CWC189" s="1354"/>
      <c r="CWD189" s="1354"/>
      <c r="CWE189" s="1354"/>
      <c r="CWF189" s="1354"/>
      <c r="CWG189" s="1354"/>
      <c r="CWH189" s="1354"/>
      <c r="CWI189" s="1354"/>
      <c r="CWJ189" s="1354"/>
      <c r="CWK189" s="1354"/>
      <c r="CWL189" s="1354"/>
      <c r="CWM189" s="1354"/>
      <c r="CWN189" s="1354"/>
      <c r="CWO189" s="1354"/>
      <c r="CWP189" s="1354"/>
      <c r="CWQ189" s="1354"/>
      <c r="CWR189" s="1354"/>
      <c r="CWS189" s="1354"/>
      <c r="CWT189" s="1354"/>
      <c r="CWU189" s="1354"/>
      <c r="CWV189" s="1354"/>
      <c r="CWW189" s="1354"/>
      <c r="CWX189" s="1354"/>
      <c r="CWY189" s="1354"/>
      <c r="CWZ189" s="1354"/>
      <c r="CXA189" s="1354"/>
      <c r="CXB189" s="1354"/>
      <c r="CXC189" s="1354"/>
      <c r="CXD189" s="1354"/>
      <c r="CXE189" s="1354"/>
      <c r="CXF189" s="1354"/>
      <c r="CXG189" s="1354"/>
      <c r="CXH189" s="1354"/>
      <c r="CXI189" s="1354"/>
      <c r="CXJ189" s="1354"/>
      <c r="CXK189" s="1354"/>
      <c r="CXL189" s="1354"/>
      <c r="CXM189" s="1354"/>
      <c r="CXN189" s="1354"/>
      <c r="CXO189" s="1354"/>
      <c r="CXP189" s="1354"/>
      <c r="CXQ189" s="1354"/>
      <c r="CXR189" s="1354"/>
      <c r="CXS189" s="1354"/>
      <c r="CXT189" s="1354"/>
      <c r="CXU189" s="1354"/>
      <c r="CXV189" s="1354"/>
      <c r="CXW189" s="1354"/>
      <c r="CXX189" s="1354"/>
      <c r="CXY189" s="1354"/>
      <c r="CXZ189" s="1354"/>
      <c r="CYA189" s="1354"/>
      <c r="CYB189" s="1354"/>
      <c r="CYC189" s="1354"/>
      <c r="CYD189" s="1354"/>
      <c r="CYE189" s="1354"/>
      <c r="CYF189" s="1354"/>
      <c r="CYG189" s="1354"/>
      <c r="CYH189" s="1354"/>
      <c r="CYI189" s="1354"/>
      <c r="CYJ189" s="1354"/>
      <c r="CYK189" s="1354"/>
      <c r="CYL189" s="1354"/>
      <c r="CYM189" s="1354"/>
      <c r="CYN189" s="1354"/>
      <c r="CYO189" s="1354"/>
      <c r="CYP189" s="1354"/>
      <c r="CYQ189" s="1354"/>
      <c r="CYR189" s="1354"/>
      <c r="CYS189" s="1354"/>
      <c r="CYT189" s="1354"/>
      <c r="CYU189" s="1354"/>
      <c r="CYV189" s="1354"/>
      <c r="CYW189" s="1354"/>
      <c r="CYX189" s="1354"/>
      <c r="CYY189" s="1354"/>
      <c r="CYZ189" s="1354"/>
      <c r="CZA189" s="1354"/>
      <c r="CZB189" s="1354"/>
      <c r="CZC189" s="1354"/>
      <c r="CZD189" s="1354"/>
      <c r="CZE189" s="1354"/>
      <c r="CZF189" s="1354"/>
      <c r="CZG189" s="1354"/>
      <c r="CZH189" s="1354"/>
      <c r="CZI189" s="1354"/>
      <c r="CZJ189" s="1354"/>
      <c r="CZK189" s="1354"/>
      <c r="CZL189" s="1354"/>
      <c r="CZM189" s="1354"/>
      <c r="CZN189" s="1354"/>
      <c r="CZO189" s="1354"/>
      <c r="CZP189" s="1354"/>
      <c r="CZQ189" s="1354"/>
      <c r="CZR189" s="1354"/>
      <c r="CZS189" s="1354"/>
      <c r="CZT189" s="1354"/>
      <c r="CZU189" s="1354"/>
      <c r="CZV189" s="1354"/>
      <c r="CZW189" s="1354"/>
      <c r="CZX189" s="1354"/>
      <c r="CZY189" s="1354"/>
      <c r="CZZ189" s="1354"/>
      <c r="DAA189" s="1354"/>
      <c r="DAB189" s="1354"/>
      <c r="DAC189" s="1354"/>
      <c r="DAD189" s="1354"/>
      <c r="DAE189" s="1354"/>
      <c r="DAF189" s="1354"/>
      <c r="DAG189" s="1354"/>
      <c r="DAH189" s="1354"/>
      <c r="DAI189" s="1354"/>
      <c r="DAJ189" s="1354"/>
      <c r="DAK189" s="1354"/>
      <c r="DAL189" s="1354"/>
      <c r="DAM189" s="1354"/>
      <c r="DAN189" s="1354"/>
      <c r="DAO189" s="1354"/>
      <c r="DAP189" s="1354"/>
      <c r="DAQ189" s="1354"/>
      <c r="DAR189" s="1354"/>
      <c r="DAS189" s="1354"/>
      <c r="DAT189" s="1354"/>
      <c r="DAU189" s="1354"/>
      <c r="DAV189" s="1354"/>
      <c r="DAW189" s="1354"/>
      <c r="DAX189" s="1354"/>
      <c r="DAY189" s="1354"/>
      <c r="DAZ189" s="1354"/>
      <c r="DBA189" s="1354"/>
      <c r="DBB189" s="1354"/>
      <c r="DBC189" s="1354"/>
      <c r="DBD189" s="1354"/>
      <c r="DBE189" s="1354"/>
      <c r="DBF189" s="1354"/>
      <c r="DBG189" s="1354"/>
      <c r="DBH189" s="1354"/>
      <c r="DBI189" s="1354"/>
      <c r="DBJ189" s="1354"/>
      <c r="DBK189" s="1354"/>
      <c r="DBL189" s="1354"/>
      <c r="DBM189" s="1354"/>
      <c r="DBN189" s="1354"/>
      <c r="DBO189" s="1354"/>
      <c r="DBP189" s="1354"/>
      <c r="DBQ189" s="1354"/>
      <c r="DBR189" s="1354"/>
      <c r="DBS189" s="1354"/>
      <c r="DBT189" s="1354"/>
      <c r="DBU189" s="1354"/>
      <c r="DBV189" s="1354"/>
      <c r="DBW189" s="1354"/>
      <c r="DBX189" s="1354"/>
      <c r="DBY189" s="1354"/>
      <c r="DBZ189" s="1354"/>
      <c r="DCA189" s="1354"/>
      <c r="DCB189" s="1354"/>
      <c r="DCC189" s="1354"/>
      <c r="DCD189" s="1354"/>
      <c r="DCE189" s="1354"/>
      <c r="DCF189" s="1354"/>
      <c r="DCG189" s="1354"/>
      <c r="DCH189" s="1354"/>
      <c r="DCI189" s="1354"/>
      <c r="DCJ189" s="1354"/>
      <c r="DCK189" s="1354"/>
      <c r="DCL189" s="1354"/>
      <c r="DCM189" s="1354"/>
      <c r="DCN189" s="1354"/>
      <c r="DCO189" s="1354"/>
      <c r="DCP189" s="1354"/>
      <c r="DCQ189" s="1354"/>
      <c r="DCR189" s="1354"/>
      <c r="DCS189" s="1354"/>
      <c r="DCT189" s="1354"/>
      <c r="DCU189" s="1354"/>
      <c r="DCV189" s="1354"/>
      <c r="DCW189" s="1354"/>
      <c r="DCX189" s="1354"/>
      <c r="DCY189" s="1354"/>
      <c r="DCZ189" s="1354"/>
      <c r="DDA189" s="1354"/>
      <c r="DDB189" s="1354"/>
      <c r="DDC189" s="1354"/>
      <c r="DDD189" s="1354"/>
      <c r="DDE189" s="1354"/>
      <c r="DDF189" s="1354"/>
      <c r="DDG189" s="1354"/>
      <c r="DDH189" s="1354"/>
      <c r="DDI189" s="1354"/>
      <c r="DDJ189" s="1354"/>
      <c r="DDK189" s="1354"/>
      <c r="DDL189" s="1354"/>
      <c r="DDM189" s="1354"/>
      <c r="DDN189" s="1354"/>
      <c r="DDO189" s="1354"/>
      <c r="DDP189" s="1354"/>
      <c r="DDQ189" s="1354"/>
      <c r="DDR189" s="1354"/>
      <c r="DDS189" s="1354"/>
      <c r="DDT189" s="1354"/>
      <c r="DDU189" s="1354"/>
      <c r="DDV189" s="1354"/>
      <c r="DDW189" s="1354"/>
      <c r="DDX189" s="1354"/>
      <c r="DDY189" s="1354"/>
      <c r="DDZ189" s="1354"/>
      <c r="DEA189" s="1354"/>
      <c r="DEB189" s="1354"/>
      <c r="DEC189" s="1354"/>
      <c r="DED189" s="1354"/>
      <c r="DEE189" s="1354"/>
      <c r="DEF189" s="1354"/>
      <c r="DEG189" s="1354"/>
      <c r="DEH189" s="1354"/>
      <c r="DEI189" s="1354"/>
      <c r="DEJ189" s="1354"/>
      <c r="DEK189" s="1354"/>
      <c r="DEL189" s="1354"/>
      <c r="DEM189" s="1354"/>
      <c r="DEN189" s="1354"/>
      <c r="DEO189" s="1354"/>
      <c r="DEP189" s="1354"/>
      <c r="DEQ189" s="1354"/>
      <c r="DER189" s="1354"/>
      <c r="DES189" s="1354"/>
      <c r="DET189" s="1354"/>
      <c r="DEU189" s="1354"/>
      <c r="DEV189" s="1354"/>
      <c r="DEW189" s="1354"/>
      <c r="DEX189" s="1354"/>
      <c r="DEY189" s="1354"/>
      <c r="DEZ189" s="1354"/>
      <c r="DFA189" s="1354"/>
      <c r="DFB189" s="1354"/>
      <c r="DFC189" s="1354"/>
      <c r="DFD189" s="1354"/>
      <c r="DFE189" s="1354"/>
      <c r="DFF189" s="1354"/>
      <c r="DFG189" s="1354"/>
      <c r="DFH189" s="1354"/>
      <c r="DFI189" s="1354"/>
      <c r="DFJ189" s="1354"/>
      <c r="DFK189" s="1354"/>
      <c r="DFL189" s="1354"/>
      <c r="DFM189" s="1354"/>
      <c r="DFN189" s="1354"/>
      <c r="DFO189" s="1354"/>
      <c r="DFP189" s="1354"/>
      <c r="DFQ189" s="1354"/>
      <c r="DFR189" s="1354"/>
      <c r="DFS189" s="1354"/>
      <c r="DFT189" s="1354"/>
      <c r="DFU189" s="1354"/>
      <c r="DFV189" s="1354"/>
      <c r="DFW189" s="1354"/>
      <c r="DFX189" s="1354"/>
      <c r="DFY189" s="1354"/>
      <c r="DFZ189" s="1354"/>
      <c r="DGA189" s="1354"/>
      <c r="DGB189" s="1354"/>
      <c r="DGC189" s="1354"/>
      <c r="DGD189" s="1354"/>
      <c r="DGE189" s="1354"/>
      <c r="DGF189" s="1354"/>
      <c r="DGG189" s="1354"/>
      <c r="DGH189" s="1354"/>
      <c r="DGI189" s="1354"/>
      <c r="DGJ189" s="1354"/>
      <c r="DGK189" s="1354"/>
      <c r="DGL189" s="1354"/>
      <c r="DGM189" s="1354"/>
      <c r="DGN189" s="1354"/>
      <c r="DGO189" s="1354"/>
      <c r="DGP189" s="1354"/>
      <c r="DGQ189" s="1354"/>
      <c r="DGR189" s="1354"/>
      <c r="DGS189" s="1354"/>
      <c r="DGT189" s="1354"/>
      <c r="DGU189" s="1354"/>
      <c r="DGV189" s="1354"/>
      <c r="DGW189" s="1354"/>
      <c r="DGX189" s="1354"/>
      <c r="DGY189" s="1354"/>
      <c r="DGZ189" s="1354"/>
      <c r="DHA189" s="1354"/>
      <c r="DHB189" s="1354"/>
      <c r="DHC189" s="1354"/>
      <c r="DHD189" s="1354"/>
      <c r="DHE189" s="1354"/>
      <c r="DHF189" s="1354"/>
      <c r="DHG189" s="1354"/>
      <c r="DHH189" s="1354"/>
      <c r="DHI189" s="1354"/>
      <c r="DHJ189" s="1354"/>
      <c r="DHK189" s="1354"/>
      <c r="DHL189" s="1354"/>
      <c r="DHM189" s="1354"/>
      <c r="DHN189" s="1354"/>
      <c r="DHO189" s="1354"/>
      <c r="DHP189" s="1354"/>
      <c r="DHQ189" s="1354"/>
      <c r="DHR189" s="1354"/>
      <c r="DHS189" s="1354"/>
      <c r="DHT189" s="1354"/>
      <c r="DHU189" s="1354"/>
      <c r="DHV189" s="1354"/>
      <c r="DHW189" s="1354"/>
      <c r="DHX189" s="1354"/>
      <c r="DHY189" s="1354"/>
      <c r="DHZ189" s="1354"/>
      <c r="DIA189" s="1354"/>
      <c r="DIB189" s="1354"/>
      <c r="DIC189" s="1354"/>
      <c r="DID189" s="1354"/>
      <c r="DIE189" s="1354"/>
      <c r="DIF189" s="1354"/>
      <c r="DIG189" s="1354"/>
      <c r="DIH189" s="1354"/>
      <c r="DII189" s="1354"/>
      <c r="DIJ189" s="1354"/>
      <c r="DIK189" s="1354"/>
      <c r="DIL189" s="1354"/>
      <c r="DIM189" s="1354"/>
      <c r="DIN189" s="1354"/>
      <c r="DIO189" s="1354"/>
      <c r="DIP189" s="1354"/>
      <c r="DIQ189" s="1354"/>
      <c r="DIR189" s="1354"/>
      <c r="DIS189" s="1354"/>
      <c r="DIT189" s="1354"/>
      <c r="DIU189" s="1354"/>
      <c r="DIV189" s="1354"/>
      <c r="DIW189" s="1354"/>
      <c r="DIX189" s="1354"/>
      <c r="DIY189" s="1354"/>
      <c r="DIZ189" s="1354"/>
      <c r="DJA189" s="1354"/>
      <c r="DJB189" s="1354"/>
      <c r="DJC189" s="1354"/>
      <c r="DJD189" s="1354"/>
      <c r="DJE189" s="1354"/>
      <c r="DJF189" s="1354"/>
      <c r="DJG189" s="1354"/>
      <c r="DJH189" s="1354"/>
      <c r="DJI189" s="1354"/>
      <c r="DJJ189" s="1354"/>
      <c r="DJK189" s="1354"/>
      <c r="DJL189" s="1354"/>
      <c r="DJM189" s="1354"/>
      <c r="DJN189" s="1354"/>
      <c r="DJO189" s="1354"/>
      <c r="DJP189" s="1354"/>
      <c r="DJQ189" s="1354"/>
      <c r="DJR189" s="1354"/>
      <c r="DJS189" s="1354"/>
      <c r="DJT189" s="1354"/>
      <c r="DJU189" s="1354"/>
      <c r="DJV189" s="1354"/>
      <c r="DJW189" s="1354"/>
      <c r="DJX189" s="1354"/>
      <c r="DJY189" s="1354"/>
      <c r="DJZ189" s="1354"/>
      <c r="DKA189" s="1354"/>
      <c r="DKB189" s="1354"/>
      <c r="DKC189" s="1354"/>
      <c r="DKD189" s="1354"/>
      <c r="DKE189" s="1354"/>
      <c r="DKF189" s="1354"/>
      <c r="DKG189" s="1354"/>
      <c r="DKH189" s="1354"/>
      <c r="DKI189" s="1354"/>
      <c r="DKJ189" s="1354"/>
      <c r="DKK189" s="1354"/>
      <c r="DKL189" s="1354"/>
      <c r="DKM189" s="1354"/>
      <c r="DKN189" s="1354"/>
      <c r="DKO189" s="1354"/>
      <c r="DKP189" s="1354"/>
      <c r="DKQ189" s="1354"/>
      <c r="DKR189" s="1354"/>
      <c r="DKS189" s="1354"/>
      <c r="DKT189" s="1354"/>
      <c r="DKU189" s="1354"/>
      <c r="DKV189" s="1354"/>
      <c r="DKW189" s="1354"/>
      <c r="DKX189" s="1354"/>
      <c r="DKY189" s="1354"/>
      <c r="DKZ189" s="1354"/>
      <c r="DLA189" s="1354"/>
      <c r="DLB189" s="1354"/>
      <c r="DLC189" s="1354"/>
      <c r="DLD189" s="1354"/>
      <c r="DLE189" s="1354"/>
      <c r="DLF189" s="1354"/>
      <c r="DLG189" s="1354"/>
      <c r="DLH189" s="1354"/>
      <c r="DLI189" s="1354"/>
      <c r="DLJ189" s="1354"/>
      <c r="DLK189" s="1354"/>
      <c r="DLL189" s="1354"/>
      <c r="DLM189" s="1354"/>
      <c r="DLN189" s="1354"/>
      <c r="DLO189" s="1354"/>
      <c r="DLP189" s="1354"/>
      <c r="DLQ189" s="1354"/>
      <c r="DLR189" s="1354"/>
      <c r="DLS189" s="1354"/>
      <c r="DLT189" s="1354"/>
      <c r="DLU189" s="1354"/>
      <c r="DLV189" s="1354"/>
      <c r="DLW189" s="1354"/>
      <c r="DLX189" s="1354"/>
      <c r="DLY189" s="1354"/>
      <c r="DLZ189" s="1354"/>
      <c r="DMA189" s="1354"/>
      <c r="DMB189" s="1354"/>
      <c r="DMC189" s="1354"/>
      <c r="DMD189" s="1354"/>
      <c r="DME189" s="1354"/>
      <c r="DMF189" s="1354"/>
      <c r="DMG189" s="1354"/>
      <c r="DMH189" s="1354"/>
      <c r="DMI189" s="1354"/>
      <c r="DMJ189" s="1354"/>
      <c r="DMK189" s="1354"/>
      <c r="DML189" s="1354"/>
      <c r="DMM189" s="1354"/>
      <c r="DMN189" s="1354"/>
      <c r="DMO189" s="1354"/>
      <c r="DMP189" s="1354"/>
      <c r="DMQ189" s="1354"/>
      <c r="DMR189" s="1354"/>
      <c r="DMS189" s="1354"/>
      <c r="DMT189" s="1354"/>
      <c r="DMU189" s="1354"/>
      <c r="DMV189" s="1354"/>
      <c r="DMW189" s="1354"/>
      <c r="DMX189" s="1354"/>
      <c r="DMY189" s="1354"/>
      <c r="DMZ189" s="1354"/>
      <c r="DNA189" s="1354"/>
      <c r="DNB189" s="1354"/>
      <c r="DNC189" s="1354"/>
      <c r="DND189" s="1354"/>
      <c r="DNE189" s="1354"/>
      <c r="DNF189" s="1354"/>
      <c r="DNG189" s="1354"/>
      <c r="DNH189" s="1354"/>
      <c r="DNI189" s="1354"/>
      <c r="DNJ189" s="1354"/>
      <c r="DNK189" s="1354"/>
      <c r="DNL189" s="1354"/>
      <c r="DNM189" s="1354"/>
      <c r="DNN189" s="1354"/>
      <c r="DNO189" s="1354"/>
      <c r="DNP189" s="1354"/>
      <c r="DNQ189" s="1354"/>
      <c r="DNR189" s="1354"/>
      <c r="DNS189" s="1354"/>
      <c r="DNT189" s="1354"/>
      <c r="DNU189" s="1354"/>
      <c r="DNV189" s="1354"/>
      <c r="DNW189" s="1354"/>
      <c r="DNX189" s="1354"/>
      <c r="DNY189" s="1354"/>
      <c r="DNZ189" s="1354"/>
      <c r="DOA189" s="1354"/>
      <c r="DOB189" s="1354"/>
      <c r="DOC189" s="1354"/>
      <c r="DOD189" s="1354"/>
      <c r="DOE189" s="1354"/>
      <c r="DOF189" s="1354"/>
      <c r="DOG189" s="1354"/>
      <c r="DOH189" s="1354"/>
      <c r="DOI189" s="1354"/>
      <c r="DOJ189" s="1354"/>
      <c r="DOK189" s="1354"/>
      <c r="DOL189" s="1354"/>
      <c r="DOM189" s="1354"/>
      <c r="DON189" s="1354"/>
      <c r="DOO189" s="1354"/>
      <c r="DOP189" s="1354"/>
      <c r="DOQ189" s="1354"/>
      <c r="DOR189" s="1354"/>
      <c r="DOS189" s="1354"/>
      <c r="DOT189" s="1354"/>
      <c r="DOU189" s="1354"/>
      <c r="DOV189" s="1354"/>
      <c r="DOW189" s="1354"/>
      <c r="DOX189" s="1354"/>
      <c r="DOY189" s="1354"/>
      <c r="DOZ189" s="1354"/>
      <c r="DPA189" s="1354"/>
      <c r="DPB189" s="1354"/>
      <c r="DPC189" s="1354"/>
      <c r="DPD189" s="1354"/>
      <c r="DPE189" s="1354"/>
      <c r="DPF189" s="1354"/>
      <c r="DPG189" s="1354"/>
      <c r="DPH189" s="1354"/>
      <c r="DPI189" s="1354"/>
      <c r="DPJ189" s="1354"/>
      <c r="DPK189" s="1354"/>
      <c r="DPL189" s="1354"/>
      <c r="DPM189" s="1354"/>
      <c r="DPN189" s="1354"/>
      <c r="DPO189" s="1354"/>
      <c r="DPP189" s="1354"/>
      <c r="DPQ189" s="1354"/>
      <c r="DPR189" s="1354"/>
      <c r="DPS189" s="1354"/>
      <c r="DPT189" s="1354"/>
      <c r="DPU189" s="1354"/>
      <c r="DPV189" s="1354"/>
      <c r="DPW189" s="1354"/>
      <c r="DPX189" s="1354"/>
      <c r="DPY189" s="1354"/>
      <c r="DPZ189" s="1354"/>
      <c r="DQA189" s="1354"/>
      <c r="DQB189" s="1354"/>
      <c r="DQC189" s="1354"/>
      <c r="DQD189" s="1354"/>
      <c r="DQE189" s="1354"/>
      <c r="DQF189" s="1354"/>
      <c r="DQG189" s="1354"/>
      <c r="DQH189" s="1354"/>
      <c r="DQI189" s="1354"/>
      <c r="DQJ189" s="1354"/>
      <c r="DQK189" s="1354"/>
      <c r="DQL189" s="1354"/>
      <c r="DQM189" s="1354"/>
      <c r="DQN189" s="1354"/>
      <c r="DQO189" s="1354"/>
      <c r="DQP189" s="1354"/>
      <c r="DQQ189" s="1354"/>
      <c r="DQR189" s="1354"/>
      <c r="DQS189" s="1354"/>
      <c r="DQT189" s="1354"/>
      <c r="DQU189" s="1354"/>
      <c r="DQV189" s="1354"/>
      <c r="DQW189" s="1354"/>
      <c r="DQX189" s="1354"/>
      <c r="DQY189" s="1354"/>
      <c r="DQZ189" s="1354"/>
      <c r="DRA189" s="1354"/>
      <c r="DRB189" s="1354"/>
      <c r="DRC189" s="1354"/>
      <c r="DRD189" s="1354"/>
      <c r="DRE189" s="1354"/>
      <c r="DRF189" s="1354"/>
      <c r="DRG189" s="1354"/>
      <c r="DRH189" s="1354"/>
      <c r="DRI189" s="1354"/>
      <c r="DRJ189" s="1354"/>
      <c r="DRK189" s="1354"/>
      <c r="DRL189" s="1354"/>
      <c r="DRM189" s="1354"/>
      <c r="DRN189" s="1354"/>
      <c r="DRO189" s="1354"/>
      <c r="DRP189" s="1354"/>
      <c r="DRQ189" s="1354"/>
      <c r="DRR189" s="1354"/>
      <c r="DRS189" s="1354"/>
      <c r="DRT189" s="1354"/>
      <c r="DRU189" s="1354"/>
      <c r="DRV189" s="1354"/>
      <c r="DRW189" s="1354"/>
      <c r="DRX189" s="1354"/>
      <c r="DRY189" s="1354"/>
      <c r="DRZ189" s="1354"/>
      <c r="DSA189" s="1354"/>
      <c r="DSB189" s="1354"/>
      <c r="DSC189" s="1354"/>
      <c r="DSD189" s="1354"/>
      <c r="DSE189" s="1354"/>
      <c r="DSF189" s="1354"/>
      <c r="DSG189" s="1354"/>
      <c r="DSH189" s="1354"/>
      <c r="DSI189" s="1354"/>
      <c r="DSJ189" s="1354"/>
      <c r="DSK189" s="1354"/>
      <c r="DSL189" s="1354"/>
      <c r="DSM189" s="1354"/>
      <c r="DSN189" s="1354"/>
      <c r="DSO189" s="1354"/>
      <c r="DSP189" s="1354"/>
      <c r="DSQ189" s="1354"/>
      <c r="DSR189" s="1354"/>
      <c r="DSS189" s="1354"/>
      <c r="DST189" s="1354"/>
      <c r="DSU189" s="1354"/>
      <c r="DSV189" s="1354"/>
      <c r="DSW189" s="1354"/>
      <c r="DSX189" s="1354"/>
      <c r="DSY189" s="1354"/>
      <c r="DSZ189" s="1354"/>
      <c r="DTA189" s="1354"/>
      <c r="DTB189" s="1354"/>
      <c r="DTC189" s="1354"/>
      <c r="DTD189" s="1354"/>
      <c r="DTE189" s="1354"/>
      <c r="DTF189" s="1354"/>
      <c r="DTG189" s="1354"/>
      <c r="DTH189" s="1354"/>
      <c r="DTI189" s="1354"/>
      <c r="DTJ189" s="1354"/>
      <c r="DTK189" s="1354"/>
      <c r="DTL189" s="1354"/>
      <c r="DTM189" s="1354"/>
      <c r="DTN189" s="1354"/>
      <c r="DTO189" s="1354"/>
      <c r="DTP189" s="1354"/>
      <c r="DTQ189" s="1354"/>
      <c r="DTR189" s="1354"/>
      <c r="DTS189" s="1354"/>
      <c r="DTT189" s="1354"/>
      <c r="DTU189" s="1354"/>
      <c r="DTV189" s="1354"/>
      <c r="DTW189" s="1354"/>
      <c r="DTX189" s="1354"/>
      <c r="DTY189" s="1354"/>
      <c r="DTZ189" s="1354"/>
      <c r="DUA189" s="1354"/>
      <c r="DUB189" s="1354"/>
      <c r="DUC189" s="1354"/>
      <c r="DUD189" s="1354"/>
      <c r="DUE189" s="1354"/>
      <c r="DUF189" s="1354"/>
      <c r="DUG189" s="1354"/>
      <c r="DUH189" s="1354"/>
      <c r="DUI189" s="1354"/>
      <c r="DUJ189" s="1354"/>
      <c r="DUK189" s="1354"/>
      <c r="DUL189" s="1354"/>
      <c r="DUM189" s="1354"/>
      <c r="DUN189" s="1354"/>
      <c r="DUO189" s="1354"/>
      <c r="DUP189" s="1354"/>
      <c r="DUQ189" s="1354"/>
      <c r="DUR189" s="1354"/>
      <c r="DUS189" s="1354"/>
      <c r="DUT189" s="1354"/>
      <c r="DUU189" s="1354"/>
      <c r="DUV189" s="1354"/>
      <c r="DUW189" s="1354"/>
      <c r="DUX189" s="1354"/>
      <c r="DUY189" s="1354"/>
      <c r="DUZ189" s="1354"/>
      <c r="DVA189" s="1354"/>
      <c r="DVB189" s="1354"/>
      <c r="DVC189" s="1354"/>
      <c r="DVD189" s="1354"/>
      <c r="DVE189" s="1354"/>
      <c r="DVF189" s="1354"/>
      <c r="DVG189" s="1354"/>
      <c r="DVH189" s="1354"/>
      <c r="DVI189" s="1354"/>
      <c r="DVJ189" s="1354"/>
      <c r="DVK189" s="1354"/>
      <c r="DVL189" s="1354"/>
      <c r="DVM189" s="1354"/>
      <c r="DVN189" s="1354"/>
      <c r="DVO189" s="1354"/>
      <c r="DVP189" s="1354"/>
      <c r="DVQ189" s="1354"/>
      <c r="DVR189" s="1354"/>
      <c r="DVS189" s="1354"/>
      <c r="DVT189" s="1354"/>
      <c r="DVU189" s="1354"/>
      <c r="DVV189" s="1354"/>
      <c r="DVW189" s="1354"/>
      <c r="DVX189" s="1354"/>
      <c r="DVY189" s="1354"/>
      <c r="DVZ189" s="1354"/>
      <c r="DWA189" s="1354"/>
      <c r="DWB189" s="1354"/>
      <c r="DWC189" s="1354"/>
      <c r="DWD189" s="1354"/>
      <c r="DWE189" s="1354"/>
      <c r="DWF189" s="1354"/>
      <c r="DWG189" s="1354"/>
      <c r="DWH189" s="1354"/>
      <c r="DWI189" s="1354"/>
      <c r="DWJ189" s="1354"/>
      <c r="DWK189" s="1354"/>
      <c r="DWL189" s="1354"/>
      <c r="DWM189" s="1354"/>
      <c r="DWN189" s="1354"/>
      <c r="DWO189" s="1354"/>
      <c r="DWP189" s="1354"/>
      <c r="DWQ189" s="1354"/>
      <c r="DWR189" s="1354"/>
      <c r="DWS189" s="1354"/>
      <c r="DWT189" s="1354"/>
      <c r="DWU189" s="1354"/>
      <c r="DWV189" s="1354"/>
      <c r="DWW189" s="1354"/>
      <c r="DWX189" s="1354"/>
      <c r="DWY189" s="1354"/>
      <c r="DWZ189" s="1354"/>
      <c r="DXA189" s="1354"/>
      <c r="DXB189" s="1354"/>
      <c r="DXC189" s="1354"/>
      <c r="DXD189" s="1354"/>
      <c r="DXE189" s="1354"/>
      <c r="DXF189" s="1354"/>
      <c r="DXG189" s="1354"/>
      <c r="DXH189" s="1354"/>
      <c r="DXI189" s="1354"/>
      <c r="DXJ189" s="1354"/>
      <c r="DXK189" s="1354"/>
      <c r="DXL189" s="1354"/>
      <c r="DXM189" s="1354"/>
      <c r="DXN189" s="1354"/>
      <c r="DXO189" s="1354"/>
      <c r="DXP189" s="1354"/>
      <c r="DXQ189" s="1354"/>
      <c r="DXR189" s="1354"/>
      <c r="DXS189" s="1354"/>
      <c r="DXT189" s="1354"/>
      <c r="DXU189" s="1354"/>
      <c r="DXV189" s="1354"/>
      <c r="DXW189" s="1354"/>
      <c r="DXX189" s="1354"/>
      <c r="DXY189" s="1354"/>
      <c r="DXZ189" s="1354"/>
      <c r="DYA189" s="1354"/>
      <c r="DYB189" s="1354"/>
      <c r="DYC189" s="1354"/>
      <c r="DYD189" s="1354"/>
      <c r="DYE189" s="1354"/>
      <c r="DYF189" s="1354"/>
      <c r="DYG189" s="1354"/>
      <c r="DYH189" s="1354"/>
      <c r="DYI189" s="1354"/>
      <c r="DYJ189" s="1354"/>
      <c r="DYK189" s="1354"/>
      <c r="DYL189" s="1354"/>
      <c r="DYM189" s="1354"/>
      <c r="DYN189" s="1354"/>
      <c r="DYO189" s="1354"/>
      <c r="DYP189" s="1354"/>
      <c r="DYQ189" s="1354"/>
      <c r="DYR189" s="1354"/>
      <c r="DYS189" s="1354"/>
      <c r="DYT189" s="1354"/>
      <c r="DYU189" s="1354"/>
      <c r="DYV189" s="1354"/>
      <c r="DYW189" s="1354"/>
      <c r="DYX189" s="1354"/>
      <c r="DYY189" s="1354"/>
      <c r="DYZ189" s="1354"/>
      <c r="DZA189" s="1354"/>
      <c r="DZB189" s="1354"/>
      <c r="DZC189" s="1354"/>
      <c r="DZD189" s="1354"/>
      <c r="DZE189" s="1354"/>
      <c r="DZF189" s="1354"/>
      <c r="DZG189" s="1354"/>
      <c r="DZH189" s="1354"/>
      <c r="DZI189" s="1354"/>
      <c r="DZJ189" s="1354"/>
      <c r="DZK189" s="1354"/>
      <c r="DZL189" s="1354"/>
      <c r="DZM189" s="1354"/>
      <c r="DZN189" s="1354"/>
      <c r="DZO189" s="1354"/>
      <c r="DZP189" s="1354"/>
      <c r="DZQ189" s="1354"/>
      <c r="DZR189" s="1354"/>
      <c r="DZS189" s="1354"/>
      <c r="DZT189" s="1354"/>
      <c r="DZU189" s="1354"/>
      <c r="DZV189" s="1354"/>
      <c r="DZW189" s="1354"/>
      <c r="DZX189" s="1354"/>
      <c r="DZY189" s="1354"/>
      <c r="DZZ189" s="1354"/>
      <c r="EAA189" s="1354"/>
      <c r="EAB189" s="1354"/>
      <c r="EAC189" s="1354"/>
      <c r="EAD189" s="1354"/>
      <c r="EAE189" s="1354"/>
      <c r="EAF189" s="1354"/>
      <c r="EAG189" s="1354"/>
      <c r="EAH189" s="1354"/>
      <c r="EAI189" s="1354"/>
      <c r="EAJ189" s="1354"/>
      <c r="EAK189" s="1354"/>
      <c r="EAL189" s="1354"/>
      <c r="EAM189" s="1354"/>
      <c r="EAN189" s="1354"/>
      <c r="EAO189" s="1354"/>
      <c r="EAP189" s="1354"/>
      <c r="EAQ189" s="1354"/>
      <c r="EAR189" s="1354"/>
      <c r="EAS189" s="1354"/>
      <c r="EAT189" s="1354"/>
      <c r="EAU189" s="1354"/>
      <c r="EAV189" s="1354"/>
      <c r="EAW189" s="1354"/>
      <c r="EAX189" s="1354"/>
      <c r="EAY189" s="1354"/>
      <c r="EAZ189" s="1354"/>
      <c r="EBA189" s="1354"/>
      <c r="EBB189" s="1354"/>
      <c r="EBC189" s="1354"/>
      <c r="EBD189" s="1354"/>
      <c r="EBE189" s="1354"/>
      <c r="EBF189" s="1354"/>
      <c r="EBG189" s="1354"/>
      <c r="EBH189" s="1354"/>
      <c r="EBI189" s="1354"/>
      <c r="EBJ189" s="1354"/>
      <c r="EBK189" s="1354"/>
      <c r="EBL189" s="1354"/>
      <c r="EBM189" s="1354"/>
      <c r="EBN189" s="1354"/>
      <c r="EBO189" s="1354"/>
      <c r="EBP189" s="1354"/>
      <c r="EBQ189" s="1354"/>
      <c r="EBR189" s="1354"/>
      <c r="EBS189" s="1354"/>
      <c r="EBT189" s="1354"/>
      <c r="EBU189" s="1354"/>
      <c r="EBV189" s="1354"/>
      <c r="EBW189" s="1354"/>
      <c r="EBX189" s="1354"/>
      <c r="EBY189" s="1354"/>
      <c r="EBZ189" s="1354"/>
      <c r="ECA189" s="1354"/>
      <c r="ECB189" s="1354"/>
      <c r="ECC189" s="1354"/>
      <c r="ECD189" s="1354"/>
      <c r="ECE189" s="1354"/>
      <c r="ECF189" s="1354"/>
      <c r="ECG189" s="1354"/>
      <c r="ECH189" s="1354"/>
      <c r="ECI189" s="1354"/>
      <c r="ECJ189" s="1354"/>
      <c r="ECK189" s="1354"/>
      <c r="ECL189" s="1354"/>
      <c r="ECM189" s="1354"/>
      <c r="ECN189" s="1354"/>
      <c r="ECO189" s="1354"/>
      <c r="ECP189" s="1354"/>
      <c r="ECQ189" s="1354"/>
      <c r="ECR189" s="1354"/>
      <c r="ECS189" s="1354"/>
      <c r="ECT189" s="1354"/>
      <c r="ECU189" s="1354"/>
      <c r="ECV189" s="1354"/>
      <c r="ECW189" s="1354"/>
      <c r="ECX189" s="1354"/>
      <c r="ECY189" s="1354"/>
      <c r="ECZ189" s="1354"/>
      <c r="EDA189" s="1354"/>
      <c r="EDB189" s="1354"/>
      <c r="EDC189" s="1354"/>
      <c r="EDD189" s="1354"/>
      <c r="EDE189" s="1354"/>
      <c r="EDF189" s="1354"/>
      <c r="EDG189" s="1354"/>
      <c r="EDH189" s="1354"/>
      <c r="EDI189" s="1354"/>
      <c r="EDJ189" s="1354"/>
      <c r="EDK189" s="1354"/>
      <c r="EDL189" s="1354"/>
      <c r="EDM189" s="1354"/>
      <c r="EDN189" s="1354"/>
      <c r="EDO189" s="1354"/>
      <c r="EDP189" s="1354"/>
      <c r="EDQ189" s="1354"/>
      <c r="EDR189" s="1354"/>
      <c r="EDS189" s="1354"/>
      <c r="EDT189" s="1354"/>
      <c r="EDU189" s="1354"/>
      <c r="EDV189" s="1354"/>
      <c r="EDW189" s="1354"/>
      <c r="EDX189" s="1354"/>
      <c r="EDY189" s="1354"/>
      <c r="EDZ189" s="1354"/>
      <c r="EEA189" s="1354"/>
      <c r="EEB189" s="1354"/>
      <c r="EEC189" s="1354"/>
      <c r="EED189" s="1354"/>
      <c r="EEE189" s="1354"/>
      <c r="EEF189" s="1354"/>
      <c r="EEG189" s="1354"/>
      <c r="EEH189" s="1354"/>
      <c r="EEI189" s="1354"/>
      <c r="EEJ189" s="1354"/>
      <c r="EEK189" s="1354"/>
      <c r="EEL189" s="1354"/>
      <c r="EEM189" s="1354"/>
      <c r="EEN189" s="1354"/>
      <c r="EEO189" s="1354"/>
      <c r="EEP189" s="1354"/>
      <c r="EEQ189" s="1354"/>
      <c r="EER189" s="1354"/>
      <c r="EES189" s="1354"/>
      <c r="EET189" s="1354"/>
      <c r="EEU189" s="1354"/>
      <c r="EEV189" s="1354"/>
      <c r="EEW189" s="1354"/>
      <c r="EEX189" s="1354"/>
      <c r="EEY189" s="1354"/>
      <c r="EEZ189" s="1354"/>
      <c r="EFA189" s="1354"/>
      <c r="EFB189" s="1354"/>
      <c r="EFC189" s="1354"/>
      <c r="EFD189" s="1354"/>
      <c r="EFE189" s="1354"/>
      <c r="EFF189" s="1354"/>
      <c r="EFG189" s="1354"/>
      <c r="EFH189" s="1354"/>
      <c r="EFI189" s="1354"/>
      <c r="EFJ189" s="1354"/>
      <c r="EFK189" s="1354"/>
      <c r="EFL189" s="1354"/>
      <c r="EFM189" s="1354"/>
      <c r="EFN189" s="1354"/>
      <c r="EFO189" s="1354"/>
      <c r="EFP189" s="1354"/>
      <c r="EFQ189" s="1354"/>
      <c r="EFR189" s="1354"/>
      <c r="EFS189" s="1354"/>
      <c r="EFT189" s="1354"/>
      <c r="EFU189" s="1354"/>
      <c r="EFV189" s="1354"/>
      <c r="EFW189" s="1354"/>
      <c r="EFX189" s="1354"/>
      <c r="EFY189" s="1354"/>
      <c r="EFZ189" s="1354"/>
      <c r="EGA189" s="1354"/>
      <c r="EGB189" s="1354"/>
      <c r="EGC189" s="1354"/>
      <c r="EGD189" s="1354"/>
      <c r="EGE189" s="1354"/>
      <c r="EGF189" s="1354"/>
      <c r="EGG189" s="1354"/>
      <c r="EGH189" s="1354"/>
      <c r="EGI189" s="1354"/>
      <c r="EGJ189" s="1354"/>
      <c r="EGK189" s="1354"/>
      <c r="EGL189" s="1354"/>
      <c r="EGM189" s="1354"/>
      <c r="EGN189" s="1354"/>
      <c r="EGO189" s="1354"/>
      <c r="EGP189" s="1354"/>
      <c r="EGQ189" s="1354"/>
      <c r="EGR189" s="1354"/>
      <c r="EGS189" s="1354"/>
      <c r="EGT189" s="1354"/>
      <c r="EGU189" s="1354"/>
      <c r="EGV189" s="1354"/>
      <c r="EGW189" s="1354"/>
      <c r="EGX189" s="1354"/>
      <c r="EGY189" s="1354"/>
      <c r="EGZ189" s="1354"/>
      <c r="EHA189" s="1354"/>
      <c r="EHB189" s="1354"/>
      <c r="EHC189" s="1354"/>
      <c r="EHD189" s="1354"/>
      <c r="EHE189" s="1354"/>
      <c r="EHF189" s="1354"/>
      <c r="EHG189" s="1354"/>
      <c r="EHH189" s="1354"/>
      <c r="EHI189" s="1354"/>
      <c r="EHJ189" s="1354"/>
      <c r="EHK189" s="1354"/>
      <c r="EHL189" s="1354"/>
      <c r="EHM189" s="1354"/>
      <c r="EHN189" s="1354"/>
      <c r="EHO189" s="1354"/>
      <c r="EHP189" s="1354"/>
      <c r="EHQ189" s="1354"/>
      <c r="EHR189" s="1354"/>
      <c r="EHS189" s="1354"/>
      <c r="EHT189" s="1354"/>
      <c r="EHU189" s="1354"/>
      <c r="EHV189" s="1354"/>
      <c r="EHW189" s="1354"/>
      <c r="EHX189" s="1354"/>
      <c r="EHY189" s="1354"/>
      <c r="EHZ189" s="1354"/>
      <c r="EIA189" s="1354"/>
      <c r="EIB189" s="1354"/>
      <c r="EIC189" s="1354"/>
      <c r="EID189" s="1354"/>
      <c r="EIE189" s="1354"/>
      <c r="EIF189" s="1354"/>
      <c r="EIG189" s="1354"/>
      <c r="EIH189" s="1354"/>
      <c r="EII189" s="1354"/>
      <c r="EIJ189" s="1354"/>
      <c r="EIK189" s="1354"/>
      <c r="EIL189" s="1354"/>
      <c r="EIM189" s="1354"/>
      <c r="EIN189" s="1354"/>
      <c r="EIO189" s="1354"/>
      <c r="EIP189" s="1354"/>
      <c r="EIQ189" s="1354"/>
      <c r="EIR189" s="1354"/>
      <c r="EIS189" s="1354"/>
      <c r="EIT189" s="1354"/>
      <c r="EIU189" s="1354"/>
      <c r="EIV189" s="1354"/>
      <c r="EIW189" s="1354"/>
      <c r="EIX189" s="1354"/>
      <c r="EIY189" s="1354"/>
      <c r="EIZ189" s="1354"/>
      <c r="EJA189" s="1354"/>
      <c r="EJB189" s="1354"/>
      <c r="EJC189" s="1354"/>
      <c r="EJD189" s="1354"/>
      <c r="EJE189" s="1354"/>
      <c r="EJF189" s="1354"/>
      <c r="EJG189" s="1354"/>
      <c r="EJH189" s="1354"/>
      <c r="EJI189" s="1354"/>
      <c r="EJJ189" s="1354"/>
      <c r="EJK189" s="1354"/>
      <c r="EJL189" s="1354"/>
      <c r="EJM189" s="1354"/>
      <c r="EJN189" s="1354"/>
      <c r="EJO189" s="1354"/>
      <c r="EJP189" s="1354"/>
      <c r="EJQ189" s="1354"/>
      <c r="EJR189" s="1354"/>
      <c r="EJS189" s="1354"/>
      <c r="EJT189" s="1354"/>
      <c r="EJU189" s="1354"/>
      <c r="EJV189" s="1354"/>
      <c r="EJW189" s="1354"/>
      <c r="EJX189" s="1354"/>
      <c r="EJY189" s="1354"/>
      <c r="EJZ189" s="1354"/>
      <c r="EKA189" s="1354"/>
      <c r="EKB189" s="1354"/>
      <c r="EKC189" s="1354"/>
      <c r="EKD189" s="1354"/>
      <c r="EKE189" s="1354"/>
      <c r="EKF189" s="1354"/>
      <c r="EKG189" s="1354"/>
      <c r="EKH189" s="1354"/>
      <c r="EKI189" s="1354"/>
      <c r="EKJ189" s="1354"/>
      <c r="EKK189" s="1354"/>
      <c r="EKL189" s="1354"/>
      <c r="EKM189" s="1354"/>
      <c r="EKN189" s="1354"/>
      <c r="EKO189" s="1354"/>
      <c r="EKP189" s="1354"/>
      <c r="EKQ189" s="1354"/>
      <c r="EKR189" s="1354"/>
      <c r="EKS189" s="1354"/>
      <c r="EKT189" s="1354"/>
      <c r="EKU189" s="1354"/>
      <c r="EKV189" s="1354"/>
      <c r="EKW189" s="1354"/>
      <c r="EKX189" s="1354"/>
      <c r="EKY189" s="1354"/>
      <c r="EKZ189" s="1354"/>
      <c r="ELA189" s="1354"/>
      <c r="ELB189" s="1354"/>
      <c r="ELC189" s="1354"/>
      <c r="ELD189" s="1354"/>
      <c r="ELE189" s="1354"/>
      <c r="ELF189" s="1354"/>
      <c r="ELG189" s="1354"/>
      <c r="ELH189" s="1354"/>
      <c r="ELI189" s="1354"/>
      <c r="ELJ189" s="1354"/>
      <c r="ELK189" s="1354"/>
      <c r="ELL189" s="1354"/>
      <c r="ELM189" s="1354"/>
      <c r="ELN189" s="1354"/>
      <c r="ELO189" s="1354"/>
      <c r="ELP189" s="1354"/>
      <c r="ELQ189" s="1354"/>
      <c r="ELR189" s="1354"/>
      <c r="ELS189" s="1354"/>
      <c r="ELT189" s="1354"/>
      <c r="ELU189" s="1354"/>
      <c r="ELV189" s="1354"/>
      <c r="ELW189" s="1354"/>
      <c r="ELX189" s="1354"/>
      <c r="ELY189" s="1354"/>
      <c r="ELZ189" s="1354"/>
      <c r="EMA189" s="1354"/>
      <c r="EMB189" s="1354"/>
      <c r="EMC189" s="1354"/>
      <c r="EMD189" s="1354"/>
      <c r="EME189" s="1354"/>
      <c r="EMF189" s="1354"/>
      <c r="EMG189" s="1354"/>
      <c r="EMH189" s="1354"/>
      <c r="EMI189" s="1354"/>
      <c r="EMJ189" s="1354"/>
      <c r="EMK189" s="1354"/>
      <c r="EML189" s="1354"/>
      <c r="EMM189" s="1354"/>
      <c r="EMN189" s="1354"/>
      <c r="EMO189" s="1354"/>
      <c r="EMP189" s="1354"/>
      <c r="EMQ189" s="1354"/>
      <c r="EMR189" s="1354"/>
      <c r="EMS189" s="1354"/>
      <c r="EMT189" s="1354"/>
      <c r="EMU189" s="1354"/>
      <c r="EMV189" s="1354"/>
      <c r="EMW189" s="1354"/>
      <c r="EMX189" s="1354"/>
      <c r="EMY189" s="1354"/>
      <c r="EMZ189" s="1354"/>
      <c r="ENA189" s="1354"/>
      <c r="ENB189" s="1354"/>
      <c r="ENC189" s="1354"/>
      <c r="END189" s="1354"/>
      <c r="ENE189" s="1354"/>
      <c r="ENF189" s="1354"/>
      <c r="ENG189" s="1354"/>
      <c r="ENH189" s="1354"/>
      <c r="ENI189" s="1354"/>
      <c r="ENJ189" s="1354"/>
      <c r="ENK189" s="1354"/>
      <c r="ENL189" s="1354"/>
      <c r="ENM189" s="1354"/>
      <c r="ENN189" s="1354"/>
      <c r="ENO189" s="1354"/>
      <c r="ENP189" s="1354"/>
      <c r="ENQ189" s="1354"/>
      <c r="ENR189" s="1354"/>
      <c r="ENS189" s="1354"/>
      <c r="ENT189" s="1354"/>
      <c r="ENU189" s="1354"/>
      <c r="ENV189" s="1354"/>
      <c r="ENW189" s="1354"/>
      <c r="ENX189" s="1354"/>
      <c r="ENY189" s="1354"/>
      <c r="ENZ189" s="1354"/>
      <c r="EOA189" s="1354"/>
      <c r="EOB189" s="1354"/>
      <c r="EOC189" s="1354"/>
      <c r="EOD189" s="1354"/>
      <c r="EOE189" s="1354"/>
      <c r="EOF189" s="1354"/>
      <c r="EOG189" s="1354"/>
      <c r="EOH189" s="1354"/>
      <c r="EOI189" s="1354"/>
      <c r="EOJ189" s="1354"/>
      <c r="EOK189" s="1354"/>
      <c r="EOL189" s="1354"/>
      <c r="EOM189" s="1354"/>
      <c r="EON189" s="1354"/>
      <c r="EOO189" s="1354"/>
      <c r="EOP189" s="1354"/>
      <c r="EOQ189" s="1354"/>
      <c r="EOR189" s="1354"/>
      <c r="EOS189" s="1354"/>
      <c r="EOT189" s="1354"/>
      <c r="EOU189" s="1354"/>
      <c r="EOV189" s="1354"/>
      <c r="EOW189" s="1354"/>
      <c r="EOX189" s="1354"/>
      <c r="EOY189" s="1354"/>
      <c r="EOZ189" s="1354"/>
      <c r="EPA189" s="1354"/>
      <c r="EPB189" s="1354"/>
      <c r="EPC189" s="1354"/>
      <c r="EPD189" s="1354"/>
      <c r="EPE189" s="1354"/>
      <c r="EPF189" s="1354"/>
      <c r="EPG189" s="1354"/>
      <c r="EPH189" s="1354"/>
      <c r="EPI189" s="1354"/>
      <c r="EPJ189" s="1354"/>
      <c r="EPK189" s="1354"/>
      <c r="EPL189" s="1354"/>
      <c r="EPM189" s="1354"/>
      <c r="EPN189" s="1354"/>
      <c r="EPO189" s="1354"/>
      <c r="EPP189" s="1354"/>
      <c r="EPQ189" s="1354"/>
      <c r="EPR189" s="1354"/>
      <c r="EPS189" s="1354"/>
      <c r="EPT189" s="1354"/>
      <c r="EPU189" s="1354"/>
      <c r="EPV189" s="1354"/>
      <c r="EPW189" s="1354"/>
      <c r="EPX189" s="1354"/>
      <c r="EPY189" s="1354"/>
      <c r="EPZ189" s="1354"/>
      <c r="EQA189" s="1354"/>
      <c r="EQB189" s="1354"/>
      <c r="EQC189" s="1354"/>
      <c r="EQD189" s="1354"/>
      <c r="EQE189" s="1354"/>
      <c r="EQF189" s="1354"/>
      <c r="EQG189" s="1354"/>
      <c r="EQH189" s="1354"/>
      <c r="EQI189" s="1354"/>
      <c r="EQJ189" s="1354"/>
      <c r="EQK189" s="1354"/>
      <c r="EQL189" s="1354"/>
      <c r="EQM189" s="1354"/>
      <c r="EQN189" s="1354"/>
      <c r="EQO189" s="1354"/>
      <c r="EQP189" s="1354"/>
      <c r="EQQ189" s="1354"/>
      <c r="EQR189" s="1354"/>
      <c r="EQS189" s="1354"/>
      <c r="EQT189" s="1354"/>
      <c r="EQU189" s="1354"/>
      <c r="EQV189" s="1354"/>
      <c r="EQW189" s="1354"/>
      <c r="EQX189" s="1354"/>
      <c r="EQY189" s="1354"/>
      <c r="EQZ189" s="1354"/>
      <c r="ERA189" s="1354"/>
      <c r="ERB189" s="1354"/>
      <c r="ERC189" s="1354"/>
      <c r="ERD189" s="1354"/>
      <c r="ERE189" s="1354"/>
      <c r="ERF189" s="1354"/>
      <c r="ERG189" s="1354"/>
      <c r="ERH189" s="1354"/>
      <c r="ERI189" s="1354"/>
      <c r="ERJ189" s="1354"/>
      <c r="ERK189" s="1354"/>
      <c r="ERL189" s="1354"/>
      <c r="ERM189" s="1354"/>
      <c r="ERN189" s="1354"/>
      <c r="ERO189" s="1354"/>
      <c r="ERP189" s="1354"/>
      <c r="ERQ189" s="1354"/>
      <c r="ERR189" s="1354"/>
      <c r="ERS189" s="1354"/>
      <c r="ERT189" s="1354"/>
      <c r="ERU189" s="1354"/>
      <c r="ERV189" s="1354"/>
      <c r="ERW189" s="1354"/>
      <c r="ERX189" s="1354"/>
      <c r="ERY189" s="1354"/>
      <c r="ERZ189" s="1354"/>
      <c r="ESA189" s="1354"/>
      <c r="ESB189" s="1354"/>
      <c r="ESC189" s="1354"/>
      <c r="ESD189" s="1354"/>
      <c r="ESE189" s="1354"/>
      <c r="ESF189" s="1354"/>
      <c r="ESG189" s="1354"/>
      <c r="ESH189" s="1354"/>
      <c r="ESI189" s="1354"/>
      <c r="ESJ189" s="1354"/>
      <c r="ESK189" s="1354"/>
      <c r="ESL189" s="1354"/>
      <c r="ESM189" s="1354"/>
      <c r="ESN189" s="1354"/>
      <c r="ESO189" s="1354"/>
      <c r="ESP189" s="1354"/>
      <c r="ESQ189" s="1354"/>
      <c r="ESR189" s="1354"/>
      <c r="ESS189" s="1354"/>
      <c r="EST189" s="1354"/>
      <c r="ESU189" s="1354"/>
      <c r="ESV189" s="1354"/>
      <c r="ESW189" s="1354"/>
      <c r="ESX189" s="1354"/>
      <c r="ESY189" s="1354"/>
      <c r="ESZ189" s="1354"/>
      <c r="ETA189" s="1354"/>
      <c r="ETB189" s="1354"/>
      <c r="ETC189" s="1354"/>
      <c r="ETD189" s="1354"/>
      <c r="ETE189" s="1354"/>
      <c r="ETF189" s="1354"/>
      <c r="ETG189" s="1354"/>
      <c r="ETH189" s="1354"/>
      <c r="ETI189" s="1354"/>
      <c r="ETJ189" s="1354"/>
      <c r="ETK189" s="1354"/>
      <c r="ETL189" s="1354"/>
      <c r="ETM189" s="1354"/>
      <c r="ETN189" s="1354"/>
      <c r="ETO189" s="1354"/>
      <c r="ETP189" s="1354"/>
      <c r="ETQ189" s="1354"/>
      <c r="ETR189" s="1354"/>
      <c r="ETS189" s="1354"/>
      <c r="ETT189" s="1354"/>
      <c r="ETU189" s="1354"/>
      <c r="ETV189" s="1354"/>
      <c r="ETW189" s="1354"/>
      <c r="ETX189" s="1354"/>
      <c r="ETY189" s="1354"/>
      <c r="ETZ189" s="1354"/>
      <c r="EUA189" s="1354"/>
      <c r="EUB189" s="1354"/>
      <c r="EUC189" s="1354"/>
      <c r="EUD189" s="1354"/>
      <c r="EUE189" s="1354"/>
      <c r="EUF189" s="1354"/>
      <c r="EUG189" s="1354"/>
      <c r="EUH189" s="1354"/>
      <c r="EUI189" s="1354"/>
      <c r="EUJ189" s="1354"/>
      <c r="EUK189" s="1354"/>
      <c r="EUL189" s="1354"/>
      <c r="EUM189" s="1354"/>
      <c r="EUN189" s="1354"/>
      <c r="EUO189" s="1354"/>
      <c r="EUP189" s="1354"/>
      <c r="EUQ189" s="1354"/>
      <c r="EUR189" s="1354"/>
      <c r="EUS189" s="1354"/>
      <c r="EUT189" s="1354"/>
      <c r="EUU189" s="1354"/>
      <c r="EUV189" s="1354"/>
      <c r="EUW189" s="1354"/>
      <c r="EUX189" s="1354"/>
      <c r="EUY189" s="1354"/>
      <c r="EUZ189" s="1354"/>
      <c r="EVA189" s="1354"/>
      <c r="EVB189" s="1354"/>
      <c r="EVC189" s="1354"/>
      <c r="EVD189" s="1354"/>
      <c r="EVE189" s="1354"/>
      <c r="EVF189" s="1354"/>
      <c r="EVG189" s="1354"/>
      <c r="EVH189" s="1354"/>
      <c r="EVI189" s="1354"/>
      <c r="EVJ189" s="1354"/>
      <c r="EVK189" s="1354"/>
      <c r="EVL189" s="1354"/>
      <c r="EVM189" s="1354"/>
      <c r="EVN189" s="1354"/>
      <c r="EVO189" s="1354"/>
      <c r="EVP189" s="1354"/>
      <c r="EVQ189" s="1354"/>
      <c r="EVR189" s="1354"/>
      <c r="EVS189" s="1354"/>
      <c r="EVT189" s="1354"/>
      <c r="EVU189" s="1354"/>
      <c r="EVV189" s="1354"/>
      <c r="EVW189" s="1354"/>
      <c r="EVX189" s="1354"/>
      <c r="EVY189" s="1354"/>
      <c r="EVZ189" s="1354"/>
      <c r="EWA189" s="1354"/>
      <c r="EWB189" s="1354"/>
      <c r="EWC189" s="1354"/>
      <c r="EWD189" s="1354"/>
      <c r="EWE189" s="1354"/>
      <c r="EWF189" s="1354"/>
      <c r="EWG189" s="1354"/>
      <c r="EWH189" s="1354"/>
      <c r="EWI189" s="1354"/>
      <c r="EWJ189" s="1354"/>
      <c r="EWK189" s="1354"/>
      <c r="EWL189" s="1354"/>
      <c r="EWM189" s="1354"/>
      <c r="EWN189" s="1354"/>
      <c r="EWO189" s="1354"/>
      <c r="EWP189" s="1354"/>
      <c r="EWQ189" s="1354"/>
      <c r="EWR189" s="1354"/>
      <c r="EWS189" s="1354"/>
      <c r="EWT189" s="1354"/>
      <c r="EWU189" s="1354"/>
      <c r="EWV189" s="1354"/>
      <c r="EWW189" s="1354"/>
      <c r="EWX189" s="1354"/>
      <c r="EWY189" s="1354"/>
      <c r="EWZ189" s="1354"/>
      <c r="EXA189" s="1354"/>
      <c r="EXB189" s="1354"/>
      <c r="EXC189" s="1354"/>
      <c r="EXD189" s="1354"/>
      <c r="EXE189" s="1354"/>
      <c r="EXF189" s="1354"/>
      <c r="EXG189" s="1354"/>
      <c r="EXH189" s="1354"/>
      <c r="EXI189" s="1354"/>
      <c r="EXJ189" s="1354"/>
      <c r="EXK189" s="1354"/>
      <c r="EXL189" s="1354"/>
      <c r="EXM189" s="1354"/>
      <c r="EXN189" s="1354"/>
      <c r="EXO189" s="1354"/>
      <c r="EXP189" s="1354"/>
      <c r="EXQ189" s="1354"/>
      <c r="EXR189" s="1354"/>
      <c r="EXS189" s="1354"/>
      <c r="EXT189" s="1354"/>
      <c r="EXU189" s="1354"/>
      <c r="EXV189" s="1354"/>
      <c r="EXW189" s="1354"/>
      <c r="EXX189" s="1354"/>
      <c r="EXY189" s="1354"/>
      <c r="EXZ189" s="1354"/>
      <c r="EYA189" s="1354"/>
      <c r="EYB189" s="1354"/>
      <c r="EYC189" s="1354"/>
      <c r="EYD189" s="1354"/>
      <c r="EYE189" s="1354"/>
      <c r="EYF189" s="1354"/>
      <c r="EYG189" s="1354"/>
      <c r="EYH189" s="1354"/>
      <c r="EYI189" s="1354"/>
      <c r="EYJ189" s="1354"/>
      <c r="EYK189" s="1354"/>
      <c r="EYL189" s="1354"/>
      <c r="EYM189" s="1354"/>
      <c r="EYN189" s="1354"/>
      <c r="EYO189" s="1354"/>
      <c r="EYP189" s="1354"/>
      <c r="EYQ189" s="1354"/>
      <c r="EYR189" s="1354"/>
      <c r="EYS189" s="1354"/>
      <c r="EYT189" s="1354"/>
      <c r="EYU189" s="1354"/>
      <c r="EYV189" s="1354"/>
      <c r="EYW189" s="1354"/>
      <c r="EYX189" s="1354"/>
      <c r="EYY189" s="1354"/>
      <c r="EYZ189" s="1354"/>
      <c r="EZA189" s="1354"/>
      <c r="EZB189" s="1354"/>
      <c r="EZC189" s="1354"/>
      <c r="EZD189" s="1354"/>
      <c r="EZE189" s="1354"/>
      <c r="EZF189" s="1354"/>
      <c r="EZG189" s="1354"/>
      <c r="EZH189" s="1354"/>
      <c r="EZI189" s="1354"/>
      <c r="EZJ189" s="1354"/>
      <c r="EZK189" s="1354"/>
      <c r="EZL189" s="1354"/>
      <c r="EZM189" s="1354"/>
      <c r="EZN189" s="1354"/>
      <c r="EZO189" s="1354"/>
      <c r="EZP189" s="1354"/>
      <c r="EZQ189" s="1354"/>
      <c r="EZR189" s="1354"/>
      <c r="EZS189" s="1354"/>
      <c r="EZT189" s="1354"/>
      <c r="EZU189" s="1354"/>
      <c r="EZV189" s="1354"/>
      <c r="EZW189" s="1354"/>
      <c r="EZX189" s="1354"/>
      <c r="EZY189" s="1354"/>
      <c r="EZZ189" s="1354"/>
      <c r="FAA189" s="1354"/>
      <c r="FAB189" s="1354"/>
      <c r="FAC189" s="1354"/>
      <c r="FAD189" s="1354"/>
      <c r="FAE189" s="1354"/>
      <c r="FAF189" s="1354"/>
      <c r="FAG189" s="1354"/>
      <c r="FAH189" s="1354"/>
      <c r="FAI189" s="1354"/>
      <c r="FAJ189" s="1354"/>
      <c r="FAK189" s="1354"/>
      <c r="FAL189" s="1354"/>
      <c r="FAM189" s="1354"/>
      <c r="FAN189" s="1354"/>
      <c r="FAO189" s="1354"/>
      <c r="FAP189" s="1354"/>
      <c r="FAQ189" s="1354"/>
      <c r="FAR189" s="1354"/>
      <c r="FAS189" s="1354"/>
      <c r="FAT189" s="1354"/>
      <c r="FAU189" s="1354"/>
      <c r="FAV189" s="1354"/>
      <c r="FAW189" s="1354"/>
      <c r="FAX189" s="1354"/>
      <c r="FAY189" s="1354"/>
      <c r="FAZ189" s="1354"/>
      <c r="FBA189" s="1354"/>
      <c r="FBB189" s="1354"/>
      <c r="FBC189" s="1354"/>
      <c r="FBD189" s="1354"/>
      <c r="FBE189" s="1354"/>
      <c r="FBF189" s="1354"/>
      <c r="FBG189" s="1354"/>
      <c r="FBH189" s="1354"/>
      <c r="FBI189" s="1354"/>
      <c r="FBJ189" s="1354"/>
      <c r="FBK189" s="1354"/>
      <c r="FBL189" s="1354"/>
      <c r="FBM189" s="1354"/>
      <c r="FBN189" s="1354"/>
      <c r="FBO189" s="1354"/>
      <c r="FBP189" s="1354"/>
      <c r="FBQ189" s="1354"/>
      <c r="FBR189" s="1354"/>
      <c r="FBS189" s="1354"/>
      <c r="FBT189" s="1354"/>
      <c r="FBU189" s="1354"/>
      <c r="FBV189" s="1354"/>
      <c r="FBW189" s="1354"/>
      <c r="FBX189" s="1354"/>
      <c r="FBY189" s="1354"/>
      <c r="FBZ189" s="1354"/>
      <c r="FCA189" s="1354"/>
      <c r="FCB189" s="1354"/>
      <c r="FCC189" s="1354"/>
      <c r="FCD189" s="1354"/>
      <c r="FCE189" s="1354"/>
      <c r="FCF189" s="1354"/>
      <c r="FCG189" s="1354"/>
      <c r="FCH189" s="1354"/>
      <c r="FCI189" s="1354"/>
      <c r="FCJ189" s="1354"/>
      <c r="FCK189" s="1354"/>
      <c r="FCL189" s="1354"/>
      <c r="FCM189" s="1354"/>
      <c r="FCN189" s="1354"/>
      <c r="FCO189" s="1354"/>
      <c r="FCP189" s="1354"/>
      <c r="FCQ189" s="1354"/>
      <c r="FCR189" s="1354"/>
      <c r="FCS189" s="1354"/>
      <c r="FCT189" s="1354"/>
      <c r="FCU189" s="1354"/>
      <c r="FCV189" s="1354"/>
      <c r="FCW189" s="1354"/>
      <c r="FCX189" s="1354"/>
      <c r="FCY189" s="1354"/>
      <c r="FCZ189" s="1354"/>
      <c r="FDA189" s="1354"/>
      <c r="FDB189" s="1354"/>
      <c r="FDC189" s="1354"/>
      <c r="FDD189" s="1354"/>
      <c r="FDE189" s="1354"/>
      <c r="FDF189" s="1354"/>
      <c r="FDG189" s="1354"/>
      <c r="FDH189" s="1354"/>
      <c r="FDI189" s="1354"/>
      <c r="FDJ189" s="1354"/>
      <c r="FDK189" s="1354"/>
      <c r="FDL189" s="1354"/>
      <c r="FDM189" s="1354"/>
      <c r="FDN189" s="1354"/>
      <c r="FDO189" s="1354"/>
      <c r="FDP189" s="1354"/>
      <c r="FDQ189" s="1354"/>
      <c r="FDR189" s="1354"/>
      <c r="FDS189" s="1354"/>
      <c r="FDT189" s="1354"/>
      <c r="FDU189" s="1354"/>
      <c r="FDV189" s="1354"/>
      <c r="FDW189" s="1354"/>
      <c r="FDX189" s="1354"/>
      <c r="FDY189" s="1354"/>
      <c r="FDZ189" s="1354"/>
      <c r="FEA189" s="1354"/>
      <c r="FEB189" s="1354"/>
      <c r="FEC189" s="1354"/>
      <c r="FED189" s="1354"/>
      <c r="FEE189" s="1354"/>
      <c r="FEF189" s="1354"/>
      <c r="FEG189" s="1354"/>
      <c r="FEH189" s="1354"/>
      <c r="FEI189" s="1354"/>
      <c r="FEJ189" s="1354"/>
      <c r="FEK189" s="1354"/>
      <c r="FEL189" s="1354"/>
      <c r="FEM189" s="1354"/>
      <c r="FEN189" s="1354"/>
      <c r="FEO189" s="1354"/>
      <c r="FEP189" s="1354"/>
      <c r="FEQ189" s="1354"/>
      <c r="FER189" s="1354"/>
      <c r="FES189" s="1354"/>
      <c r="FET189" s="1354"/>
      <c r="FEU189" s="1354"/>
      <c r="FEV189" s="1354"/>
      <c r="FEW189" s="1354"/>
      <c r="FEX189" s="1354"/>
      <c r="FEY189" s="1354"/>
      <c r="FEZ189" s="1354"/>
      <c r="FFA189" s="1354"/>
      <c r="FFB189" s="1354"/>
      <c r="FFC189" s="1354"/>
      <c r="FFD189" s="1354"/>
      <c r="FFE189" s="1354"/>
      <c r="FFF189" s="1354"/>
      <c r="FFG189" s="1354"/>
      <c r="FFH189" s="1354"/>
      <c r="FFI189" s="1354"/>
      <c r="FFJ189" s="1354"/>
      <c r="FFK189" s="1354"/>
      <c r="FFL189" s="1354"/>
      <c r="FFM189" s="1354"/>
      <c r="FFN189" s="1354"/>
      <c r="FFO189" s="1354"/>
      <c r="FFP189" s="1354"/>
      <c r="FFQ189" s="1354"/>
      <c r="FFR189" s="1354"/>
      <c r="FFS189" s="1354"/>
      <c r="FFT189" s="1354"/>
      <c r="FFU189" s="1354"/>
      <c r="FFV189" s="1354"/>
      <c r="FFW189" s="1354"/>
      <c r="FFX189" s="1354"/>
      <c r="FFY189" s="1354"/>
      <c r="FFZ189" s="1354"/>
      <c r="FGA189" s="1354"/>
      <c r="FGB189" s="1354"/>
      <c r="FGC189" s="1354"/>
      <c r="FGD189" s="1354"/>
      <c r="FGE189" s="1354"/>
      <c r="FGF189" s="1354"/>
      <c r="FGG189" s="1354"/>
      <c r="FGH189" s="1354"/>
      <c r="FGI189" s="1354"/>
      <c r="FGJ189" s="1354"/>
      <c r="FGK189" s="1354"/>
      <c r="FGL189" s="1354"/>
      <c r="FGM189" s="1354"/>
      <c r="FGN189" s="1354"/>
      <c r="FGO189" s="1354"/>
      <c r="FGP189" s="1354"/>
      <c r="FGQ189" s="1354"/>
      <c r="FGR189" s="1354"/>
      <c r="FGS189" s="1354"/>
      <c r="FGT189" s="1354"/>
      <c r="FGU189" s="1354"/>
      <c r="FGV189" s="1354"/>
      <c r="FGW189" s="1354"/>
      <c r="FGX189" s="1354"/>
      <c r="FGY189" s="1354"/>
      <c r="FGZ189" s="1354"/>
      <c r="FHA189" s="1354"/>
      <c r="FHB189" s="1354"/>
      <c r="FHC189" s="1354"/>
      <c r="FHD189" s="1354"/>
      <c r="FHE189" s="1354"/>
      <c r="FHF189" s="1354"/>
      <c r="FHG189" s="1354"/>
      <c r="FHH189" s="1354"/>
      <c r="FHI189" s="1354"/>
      <c r="FHJ189" s="1354"/>
      <c r="FHK189" s="1354"/>
      <c r="FHL189" s="1354"/>
      <c r="FHM189" s="1354"/>
      <c r="FHN189" s="1354"/>
      <c r="FHO189" s="1354"/>
      <c r="FHP189" s="1354"/>
      <c r="FHQ189" s="1354"/>
      <c r="FHR189" s="1354"/>
      <c r="FHS189" s="1354"/>
      <c r="FHT189" s="1354"/>
      <c r="FHU189" s="1354"/>
      <c r="FHV189" s="1354"/>
      <c r="FHW189" s="1354"/>
      <c r="FHX189" s="1354"/>
      <c r="FHY189" s="1354"/>
      <c r="FHZ189" s="1354"/>
      <c r="FIA189" s="1354"/>
      <c r="FIB189" s="1354"/>
      <c r="FIC189" s="1354"/>
      <c r="FID189" s="1354"/>
      <c r="FIE189" s="1354"/>
      <c r="FIF189" s="1354"/>
      <c r="FIG189" s="1354"/>
      <c r="FIH189" s="1354"/>
      <c r="FII189" s="1354"/>
      <c r="FIJ189" s="1354"/>
      <c r="FIK189" s="1354"/>
      <c r="FIL189" s="1354"/>
      <c r="FIM189" s="1354"/>
      <c r="FIN189" s="1354"/>
      <c r="FIO189" s="1354"/>
      <c r="FIP189" s="1354"/>
      <c r="FIQ189" s="1354"/>
      <c r="FIR189" s="1354"/>
      <c r="FIS189" s="1354"/>
      <c r="FIT189" s="1354"/>
      <c r="FIU189" s="1354"/>
      <c r="FIV189" s="1354"/>
      <c r="FIW189" s="1354"/>
      <c r="FIX189" s="1354"/>
      <c r="FIY189" s="1354"/>
      <c r="FIZ189" s="1354"/>
      <c r="FJA189" s="1354"/>
      <c r="FJB189" s="1354"/>
      <c r="FJC189" s="1354"/>
      <c r="FJD189" s="1354"/>
      <c r="FJE189" s="1354"/>
      <c r="FJF189" s="1354"/>
      <c r="FJG189" s="1354"/>
      <c r="FJH189" s="1354"/>
      <c r="FJI189" s="1354"/>
      <c r="FJJ189" s="1354"/>
      <c r="FJK189" s="1354"/>
      <c r="FJL189" s="1354"/>
      <c r="FJM189" s="1354"/>
      <c r="FJN189" s="1354"/>
      <c r="FJO189" s="1354"/>
      <c r="FJP189" s="1354"/>
      <c r="FJQ189" s="1354"/>
      <c r="FJR189" s="1354"/>
      <c r="FJS189" s="1354"/>
      <c r="FJT189" s="1354"/>
      <c r="FJU189" s="1354"/>
      <c r="FJV189" s="1354"/>
      <c r="FJW189" s="1354"/>
      <c r="FJX189" s="1354"/>
      <c r="FJY189" s="1354"/>
      <c r="FJZ189" s="1354"/>
      <c r="FKA189" s="1354"/>
      <c r="FKB189" s="1354"/>
      <c r="FKC189" s="1354"/>
      <c r="FKD189" s="1354"/>
      <c r="FKE189" s="1354"/>
      <c r="FKF189" s="1354"/>
      <c r="FKG189" s="1354"/>
      <c r="FKH189" s="1354"/>
      <c r="FKI189" s="1354"/>
      <c r="FKJ189" s="1354"/>
      <c r="FKK189" s="1354"/>
      <c r="FKL189" s="1354"/>
      <c r="FKM189" s="1354"/>
      <c r="FKN189" s="1354"/>
      <c r="FKO189" s="1354"/>
      <c r="FKP189" s="1354"/>
      <c r="FKQ189" s="1354"/>
      <c r="FKR189" s="1354"/>
      <c r="FKS189" s="1354"/>
      <c r="FKT189" s="1354"/>
      <c r="FKU189" s="1354"/>
      <c r="FKV189" s="1354"/>
      <c r="FKW189" s="1354"/>
      <c r="FKX189" s="1354"/>
      <c r="FKY189" s="1354"/>
      <c r="FKZ189" s="1354"/>
      <c r="FLA189" s="1354"/>
      <c r="FLB189" s="1354"/>
      <c r="FLC189" s="1354"/>
      <c r="FLD189" s="1354"/>
      <c r="FLE189" s="1354"/>
      <c r="FLF189" s="1354"/>
      <c r="FLG189" s="1354"/>
      <c r="FLH189" s="1354"/>
      <c r="FLI189" s="1354"/>
      <c r="FLJ189" s="1354"/>
      <c r="FLK189" s="1354"/>
      <c r="FLL189" s="1354"/>
      <c r="FLM189" s="1354"/>
      <c r="FLN189" s="1354"/>
      <c r="FLO189" s="1354"/>
      <c r="FLP189" s="1354"/>
      <c r="FLQ189" s="1354"/>
      <c r="FLR189" s="1354"/>
      <c r="FLS189" s="1354"/>
      <c r="FLT189" s="1354"/>
      <c r="FLU189" s="1354"/>
      <c r="FLV189" s="1354"/>
      <c r="FLW189" s="1354"/>
      <c r="FLX189" s="1354"/>
      <c r="FLY189" s="1354"/>
      <c r="FLZ189" s="1354"/>
      <c r="FMA189" s="1354"/>
      <c r="FMB189" s="1354"/>
      <c r="FMC189" s="1354"/>
      <c r="FMD189" s="1354"/>
      <c r="FME189" s="1354"/>
      <c r="FMF189" s="1354"/>
      <c r="FMG189" s="1354"/>
      <c r="FMH189" s="1354"/>
      <c r="FMI189" s="1354"/>
      <c r="FMJ189" s="1354"/>
      <c r="FMK189" s="1354"/>
      <c r="FML189" s="1354"/>
      <c r="FMM189" s="1354"/>
      <c r="FMN189" s="1354"/>
      <c r="FMO189" s="1354"/>
      <c r="FMP189" s="1354"/>
      <c r="FMQ189" s="1354"/>
      <c r="FMR189" s="1354"/>
      <c r="FMS189" s="1354"/>
      <c r="FMT189" s="1354"/>
      <c r="FMU189" s="1354"/>
      <c r="FMV189" s="1354"/>
      <c r="FMW189" s="1354"/>
      <c r="FMX189" s="1354"/>
      <c r="FMY189" s="1354"/>
      <c r="FMZ189" s="1354"/>
      <c r="FNA189" s="1354"/>
      <c r="FNB189" s="1354"/>
      <c r="FNC189" s="1354"/>
      <c r="FND189" s="1354"/>
      <c r="FNE189" s="1354"/>
      <c r="FNF189" s="1354"/>
      <c r="FNG189" s="1354"/>
      <c r="FNH189" s="1354"/>
      <c r="FNI189" s="1354"/>
      <c r="FNJ189" s="1354"/>
      <c r="FNK189" s="1354"/>
      <c r="FNL189" s="1354"/>
      <c r="FNM189" s="1354"/>
      <c r="FNN189" s="1354"/>
      <c r="FNO189" s="1354"/>
      <c r="FNP189" s="1354"/>
      <c r="FNQ189" s="1354"/>
      <c r="FNR189" s="1354"/>
      <c r="FNS189" s="1354"/>
      <c r="FNT189" s="1354"/>
      <c r="FNU189" s="1354"/>
      <c r="FNV189" s="1354"/>
      <c r="FNW189" s="1354"/>
      <c r="FNX189" s="1354"/>
      <c r="FNY189" s="1354"/>
      <c r="FNZ189" s="1354"/>
      <c r="FOA189" s="1354"/>
      <c r="FOB189" s="1354"/>
      <c r="FOC189" s="1354"/>
      <c r="FOD189" s="1354"/>
      <c r="FOE189" s="1354"/>
      <c r="FOF189" s="1354"/>
      <c r="FOG189" s="1354"/>
      <c r="FOH189" s="1354"/>
      <c r="FOI189" s="1354"/>
      <c r="FOJ189" s="1354"/>
      <c r="FOK189" s="1354"/>
      <c r="FOL189" s="1354"/>
      <c r="FOM189" s="1354"/>
      <c r="FON189" s="1354"/>
      <c r="FOO189" s="1354"/>
      <c r="FOP189" s="1354"/>
      <c r="FOQ189" s="1354"/>
      <c r="FOR189" s="1354"/>
      <c r="FOS189" s="1354"/>
      <c r="FOT189" s="1354"/>
      <c r="FOU189" s="1354"/>
      <c r="FOV189" s="1354"/>
      <c r="FOW189" s="1354"/>
      <c r="FOX189" s="1354"/>
      <c r="FOY189" s="1354"/>
      <c r="FOZ189" s="1354"/>
      <c r="FPA189" s="1354"/>
      <c r="FPB189" s="1354"/>
      <c r="FPC189" s="1354"/>
      <c r="FPD189" s="1354"/>
      <c r="FPE189" s="1354"/>
      <c r="FPF189" s="1354"/>
      <c r="FPG189" s="1354"/>
      <c r="FPH189" s="1354"/>
      <c r="FPI189" s="1354"/>
      <c r="FPJ189" s="1354"/>
      <c r="FPK189" s="1354"/>
      <c r="FPL189" s="1354"/>
      <c r="FPM189" s="1354"/>
      <c r="FPN189" s="1354"/>
      <c r="FPO189" s="1354"/>
      <c r="FPP189" s="1354"/>
      <c r="FPQ189" s="1354"/>
      <c r="FPR189" s="1354"/>
      <c r="FPS189" s="1354"/>
      <c r="FPT189" s="1354"/>
      <c r="FPU189" s="1354"/>
      <c r="FPV189" s="1354"/>
      <c r="FPW189" s="1354"/>
      <c r="FPX189" s="1354"/>
      <c r="FPY189" s="1354"/>
      <c r="FPZ189" s="1354"/>
      <c r="FQA189" s="1354"/>
      <c r="FQB189" s="1354"/>
      <c r="FQC189" s="1354"/>
      <c r="FQD189" s="1354"/>
      <c r="FQE189" s="1354"/>
      <c r="FQF189" s="1354"/>
      <c r="FQG189" s="1354"/>
      <c r="FQH189" s="1354"/>
      <c r="FQI189" s="1354"/>
      <c r="FQJ189" s="1354"/>
      <c r="FQK189" s="1354"/>
      <c r="FQL189" s="1354"/>
      <c r="FQM189" s="1354"/>
      <c r="FQN189" s="1354"/>
      <c r="FQO189" s="1354"/>
      <c r="FQP189" s="1354"/>
      <c r="FQQ189" s="1354"/>
      <c r="FQR189" s="1354"/>
      <c r="FQS189" s="1354"/>
      <c r="FQT189" s="1354"/>
      <c r="FQU189" s="1354"/>
      <c r="FQV189" s="1354"/>
      <c r="FQW189" s="1354"/>
      <c r="FQX189" s="1354"/>
      <c r="FQY189" s="1354"/>
      <c r="FQZ189" s="1354"/>
      <c r="FRA189" s="1354"/>
      <c r="FRB189" s="1354"/>
      <c r="FRC189" s="1354"/>
      <c r="FRD189" s="1354"/>
      <c r="FRE189" s="1354"/>
      <c r="FRF189" s="1354"/>
      <c r="FRG189" s="1354"/>
      <c r="FRH189" s="1354"/>
      <c r="FRI189" s="1354"/>
      <c r="FRJ189" s="1354"/>
      <c r="FRK189" s="1354"/>
      <c r="FRL189" s="1354"/>
      <c r="FRM189" s="1354"/>
      <c r="FRN189" s="1354"/>
      <c r="FRO189" s="1354"/>
      <c r="FRP189" s="1354"/>
      <c r="FRQ189" s="1354"/>
      <c r="FRR189" s="1354"/>
      <c r="FRS189" s="1354"/>
      <c r="FRT189" s="1354"/>
      <c r="FRU189" s="1354"/>
      <c r="FRV189" s="1354"/>
      <c r="FRW189" s="1354"/>
      <c r="FRX189" s="1354"/>
      <c r="FRY189" s="1354"/>
      <c r="FRZ189" s="1354"/>
      <c r="FSA189" s="1354"/>
      <c r="FSB189" s="1354"/>
      <c r="FSC189" s="1354"/>
      <c r="FSD189" s="1354"/>
      <c r="FSE189" s="1354"/>
      <c r="FSF189" s="1354"/>
      <c r="FSG189" s="1354"/>
      <c r="FSH189" s="1354"/>
      <c r="FSI189" s="1354"/>
      <c r="FSJ189" s="1354"/>
      <c r="FSK189" s="1354"/>
      <c r="FSL189" s="1354"/>
      <c r="FSM189" s="1354"/>
      <c r="FSN189" s="1354"/>
      <c r="FSO189" s="1354"/>
      <c r="FSP189" s="1354"/>
      <c r="FSQ189" s="1354"/>
      <c r="FSR189" s="1354"/>
      <c r="FSS189" s="1354"/>
      <c r="FST189" s="1354"/>
      <c r="FSU189" s="1354"/>
      <c r="FSV189" s="1354"/>
      <c r="FSW189" s="1354"/>
      <c r="FSX189" s="1354"/>
      <c r="FSY189" s="1354"/>
      <c r="FSZ189" s="1354"/>
      <c r="FTA189" s="1354"/>
      <c r="FTB189" s="1354"/>
      <c r="FTC189" s="1354"/>
      <c r="FTD189" s="1354"/>
      <c r="FTE189" s="1354"/>
      <c r="FTF189" s="1354"/>
      <c r="FTG189" s="1354"/>
      <c r="FTH189" s="1354"/>
      <c r="FTI189" s="1354"/>
      <c r="FTJ189" s="1354"/>
      <c r="FTK189" s="1354"/>
      <c r="FTL189" s="1354"/>
      <c r="FTM189" s="1354"/>
      <c r="FTN189" s="1354"/>
      <c r="FTO189" s="1354"/>
      <c r="FTP189" s="1354"/>
      <c r="FTQ189" s="1354"/>
      <c r="FTR189" s="1354"/>
      <c r="FTS189" s="1354"/>
      <c r="FTT189" s="1354"/>
      <c r="FTU189" s="1354"/>
      <c r="FTV189" s="1354"/>
      <c r="FTW189" s="1354"/>
      <c r="FTX189" s="1354"/>
      <c r="FTY189" s="1354"/>
      <c r="FTZ189" s="1354"/>
      <c r="FUA189" s="1354"/>
      <c r="FUB189" s="1354"/>
      <c r="FUC189" s="1354"/>
      <c r="FUD189" s="1354"/>
      <c r="FUE189" s="1354"/>
      <c r="FUF189" s="1354"/>
      <c r="FUG189" s="1354"/>
      <c r="FUH189" s="1354"/>
      <c r="FUI189" s="1354"/>
      <c r="FUJ189" s="1354"/>
      <c r="FUK189" s="1354"/>
      <c r="FUL189" s="1354"/>
      <c r="FUM189" s="1354"/>
      <c r="FUN189" s="1354"/>
      <c r="FUO189" s="1354"/>
      <c r="FUP189" s="1354"/>
      <c r="FUQ189" s="1354"/>
      <c r="FUR189" s="1354"/>
      <c r="FUS189" s="1354"/>
      <c r="FUT189" s="1354"/>
      <c r="FUU189" s="1354"/>
      <c r="FUV189" s="1354"/>
      <c r="FUW189" s="1354"/>
      <c r="FUX189" s="1354"/>
      <c r="FUY189" s="1354"/>
      <c r="FUZ189" s="1354"/>
      <c r="FVA189" s="1354"/>
      <c r="FVB189" s="1354"/>
      <c r="FVC189" s="1354"/>
      <c r="FVD189" s="1354"/>
      <c r="FVE189" s="1354"/>
      <c r="FVF189" s="1354"/>
      <c r="FVG189" s="1354"/>
      <c r="FVH189" s="1354"/>
      <c r="FVI189" s="1354"/>
      <c r="FVJ189" s="1354"/>
      <c r="FVK189" s="1354"/>
      <c r="FVL189" s="1354"/>
      <c r="FVM189" s="1354"/>
      <c r="FVN189" s="1354"/>
      <c r="FVO189" s="1354"/>
      <c r="FVP189" s="1354"/>
      <c r="FVQ189" s="1354"/>
      <c r="FVR189" s="1354"/>
      <c r="FVS189" s="1354"/>
      <c r="FVT189" s="1354"/>
      <c r="FVU189" s="1354"/>
      <c r="FVV189" s="1354"/>
      <c r="FVW189" s="1354"/>
      <c r="FVX189" s="1354"/>
      <c r="FVY189" s="1354"/>
      <c r="FVZ189" s="1354"/>
      <c r="FWA189" s="1354"/>
      <c r="FWB189" s="1354"/>
      <c r="FWC189" s="1354"/>
      <c r="FWD189" s="1354"/>
      <c r="FWE189" s="1354"/>
      <c r="FWF189" s="1354"/>
      <c r="FWG189" s="1354"/>
      <c r="FWH189" s="1354"/>
      <c r="FWI189" s="1354"/>
      <c r="FWJ189" s="1354"/>
      <c r="FWK189" s="1354"/>
      <c r="FWL189" s="1354"/>
      <c r="FWM189" s="1354"/>
      <c r="FWN189" s="1354"/>
      <c r="FWO189" s="1354"/>
      <c r="FWP189" s="1354"/>
      <c r="FWQ189" s="1354"/>
      <c r="FWR189" s="1354"/>
      <c r="FWS189" s="1354"/>
      <c r="FWT189" s="1354"/>
      <c r="FWU189" s="1354"/>
      <c r="FWV189" s="1354"/>
      <c r="FWW189" s="1354"/>
      <c r="FWX189" s="1354"/>
      <c r="FWY189" s="1354"/>
      <c r="FWZ189" s="1354"/>
      <c r="FXA189" s="1354"/>
      <c r="FXB189" s="1354"/>
      <c r="FXC189" s="1354"/>
      <c r="FXD189" s="1354"/>
      <c r="FXE189" s="1354"/>
      <c r="FXF189" s="1354"/>
      <c r="FXG189" s="1354"/>
      <c r="FXH189" s="1354"/>
      <c r="FXI189" s="1354"/>
      <c r="FXJ189" s="1354"/>
      <c r="FXK189" s="1354"/>
      <c r="FXL189" s="1354"/>
      <c r="FXM189" s="1354"/>
      <c r="FXN189" s="1354"/>
      <c r="FXO189" s="1354"/>
      <c r="FXP189" s="1354"/>
      <c r="FXQ189" s="1354"/>
      <c r="FXR189" s="1354"/>
      <c r="FXS189" s="1354"/>
      <c r="FXT189" s="1354"/>
      <c r="FXU189" s="1354"/>
      <c r="FXV189" s="1354"/>
      <c r="FXW189" s="1354"/>
      <c r="FXX189" s="1354"/>
      <c r="FXY189" s="1354"/>
      <c r="FXZ189" s="1354"/>
      <c r="FYA189" s="1354"/>
      <c r="FYB189" s="1354"/>
      <c r="FYC189" s="1354"/>
      <c r="FYD189" s="1354"/>
      <c r="FYE189" s="1354"/>
      <c r="FYF189" s="1354"/>
      <c r="FYG189" s="1354"/>
      <c r="FYH189" s="1354"/>
      <c r="FYI189" s="1354"/>
      <c r="FYJ189" s="1354"/>
      <c r="FYK189" s="1354"/>
      <c r="FYL189" s="1354"/>
      <c r="FYM189" s="1354"/>
      <c r="FYN189" s="1354"/>
      <c r="FYO189" s="1354"/>
      <c r="FYP189" s="1354"/>
      <c r="FYQ189" s="1354"/>
      <c r="FYR189" s="1354"/>
      <c r="FYS189" s="1354"/>
      <c r="FYT189" s="1354"/>
      <c r="FYU189" s="1354"/>
      <c r="FYV189" s="1354"/>
      <c r="FYW189" s="1354"/>
      <c r="FYX189" s="1354"/>
      <c r="FYY189" s="1354"/>
      <c r="FYZ189" s="1354"/>
      <c r="FZA189" s="1354"/>
      <c r="FZB189" s="1354"/>
      <c r="FZC189" s="1354"/>
      <c r="FZD189" s="1354"/>
      <c r="FZE189" s="1354"/>
      <c r="FZF189" s="1354"/>
      <c r="FZG189" s="1354"/>
      <c r="FZH189" s="1354"/>
      <c r="FZI189" s="1354"/>
      <c r="FZJ189" s="1354"/>
      <c r="FZK189" s="1354"/>
      <c r="FZL189" s="1354"/>
      <c r="FZM189" s="1354"/>
      <c r="FZN189" s="1354"/>
      <c r="FZO189" s="1354"/>
      <c r="FZP189" s="1354"/>
      <c r="FZQ189" s="1354"/>
      <c r="FZR189" s="1354"/>
      <c r="FZS189" s="1354"/>
      <c r="FZT189" s="1354"/>
      <c r="FZU189" s="1354"/>
      <c r="FZV189" s="1354"/>
      <c r="FZW189" s="1354"/>
      <c r="FZX189" s="1354"/>
      <c r="FZY189" s="1354"/>
      <c r="FZZ189" s="1354"/>
      <c r="GAA189" s="1354"/>
      <c r="GAB189" s="1354"/>
      <c r="GAC189" s="1354"/>
      <c r="GAD189" s="1354"/>
      <c r="GAE189" s="1354"/>
      <c r="GAF189" s="1354"/>
      <c r="GAG189" s="1354"/>
      <c r="GAH189" s="1354"/>
      <c r="GAI189" s="1354"/>
      <c r="GAJ189" s="1354"/>
      <c r="GAK189" s="1354"/>
      <c r="GAL189" s="1354"/>
      <c r="GAM189" s="1354"/>
      <c r="GAN189" s="1354"/>
      <c r="GAO189" s="1354"/>
      <c r="GAP189" s="1354"/>
      <c r="GAQ189" s="1354"/>
      <c r="GAR189" s="1354"/>
      <c r="GAS189" s="1354"/>
      <c r="GAT189" s="1354"/>
      <c r="GAU189" s="1354"/>
      <c r="GAV189" s="1354"/>
      <c r="GAW189" s="1354"/>
      <c r="GAX189" s="1354"/>
      <c r="GAY189" s="1354"/>
      <c r="GAZ189" s="1354"/>
      <c r="GBA189" s="1354"/>
      <c r="GBB189" s="1354"/>
      <c r="GBC189" s="1354"/>
      <c r="GBD189" s="1354"/>
      <c r="GBE189" s="1354"/>
      <c r="GBF189" s="1354"/>
      <c r="GBG189" s="1354"/>
      <c r="GBH189" s="1354"/>
      <c r="GBI189" s="1354"/>
      <c r="GBJ189" s="1354"/>
      <c r="GBK189" s="1354"/>
      <c r="GBL189" s="1354"/>
      <c r="GBM189" s="1354"/>
      <c r="GBN189" s="1354"/>
      <c r="GBO189" s="1354"/>
      <c r="GBP189" s="1354"/>
      <c r="GBQ189" s="1354"/>
      <c r="GBR189" s="1354"/>
      <c r="GBS189" s="1354"/>
      <c r="GBT189" s="1354"/>
      <c r="GBU189" s="1354"/>
      <c r="GBV189" s="1354"/>
      <c r="GBW189" s="1354"/>
      <c r="GBX189" s="1354"/>
      <c r="GBY189" s="1354"/>
      <c r="GBZ189" s="1354"/>
      <c r="GCA189" s="1354"/>
      <c r="GCB189" s="1354"/>
      <c r="GCC189" s="1354"/>
      <c r="GCD189" s="1354"/>
      <c r="GCE189" s="1354"/>
      <c r="GCF189" s="1354"/>
      <c r="GCG189" s="1354"/>
      <c r="GCH189" s="1354"/>
      <c r="GCI189" s="1354"/>
      <c r="GCJ189" s="1354"/>
      <c r="GCK189" s="1354"/>
      <c r="GCL189" s="1354"/>
      <c r="GCM189" s="1354"/>
      <c r="GCN189" s="1354"/>
      <c r="GCO189" s="1354"/>
      <c r="GCP189" s="1354"/>
      <c r="GCQ189" s="1354"/>
      <c r="GCR189" s="1354"/>
      <c r="GCS189" s="1354"/>
      <c r="GCT189" s="1354"/>
      <c r="GCU189" s="1354"/>
      <c r="GCV189" s="1354"/>
      <c r="GCW189" s="1354"/>
      <c r="GCX189" s="1354"/>
      <c r="GCY189" s="1354"/>
      <c r="GCZ189" s="1354"/>
      <c r="GDA189" s="1354"/>
      <c r="GDB189" s="1354"/>
      <c r="GDC189" s="1354"/>
      <c r="GDD189" s="1354"/>
      <c r="GDE189" s="1354"/>
      <c r="GDF189" s="1354"/>
      <c r="GDG189" s="1354"/>
      <c r="GDH189" s="1354"/>
      <c r="GDI189" s="1354"/>
      <c r="GDJ189" s="1354"/>
      <c r="GDK189" s="1354"/>
      <c r="GDL189" s="1354"/>
      <c r="GDM189" s="1354"/>
      <c r="GDN189" s="1354"/>
      <c r="GDO189" s="1354"/>
      <c r="GDP189" s="1354"/>
      <c r="GDQ189" s="1354"/>
      <c r="GDR189" s="1354"/>
      <c r="GDS189" s="1354"/>
      <c r="GDT189" s="1354"/>
      <c r="GDU189" s="1354"/>
      <c r="GDV189" s="1354"/>
      <c r="GDW189" s="1354"/>
      <c r="GDX189" s="1354"/>
      <c r="GDY189" s="1354"/>
      <c r="GDZ189" s="1354"/>
      <c r="GEA189" s="1354"/>
      <c r="GEB189" s="1354"/>
      <c r="GEC189" s="1354"/>
      <c r="GED189" s="1354"/>
      <c r="GEE189" s="1354"/>
      <c r="GEF189" s="1354"/>
      <c r="GEG189" s="1354"/>
      <c r="GEH189" s="1354"/>
      <c r="GEI189" s="1354"/>
      <c r="GEJ189" s="1354"/>
      <c r="GEK189" s="1354"/>
      <c r="GEL189" s="1354"/>
      <c r="GEM189" s="1354"/>
      <c r="GEN189" s="1354"/>
      <c r="GEO189" s="1354"/>
      <c r="GEP189" s="1354"/>
      <c r="GEQ189" s="1354"/>
      <c r="GER189" s="1354"/>
      <c r="GES189" s="1354"/>
      <c r="GET189" s="1354"/>
      <c r="GEU189" s="1354"/>
      <c r="GEV189" s="1354"/>
      <c r="GEW189" s="1354"/>
      <c r="GEX189" s="1354"/>
      <c r="GEY189" s="1354"/>
      <c r="GEZ189" s="1354"/>
      <c r="GFA189" s="1354"/>
      <c r="GFB189" s="1354"/>
      <c r="GFC189" s="1354"/>
      <c r="GFD189" s="1354"/>
      <c r="GFE189" s="1354"/>
      <c r="GFF189" s="1354"/>
      <c r="GFG189" s="1354"/>
      <c r="GFH189" s="1354"/>
      <c r="GFI189" s="1354"/>
      <c r="GFJ189" s="1354"/>
      <c r="GFK189" s="1354"/>
      <c r="GFL189" s="1354"/>
      <c r="GFM189" s="1354"/>
      <c r="GFN189" s="1354"/>
      <c r="GFO189" s="1354"/>
      <c r="GFP189" s="1354"/>
      <c r="GFQ189" s="1354"/>
      <c r="GFR189" s="1354"/>
      <c r="GFS189" s="1354"/>
      <c r="GFT189" s="1354"/>
      <c r="GFU189" s="1354"/>
      <c r="GFV189" s="1354"/>
      <c r="GFW189" s="1354"/>
      <c r="GFX189" s="1354"/>
      <c r="GFY189" s="1354"/>
      <c r="GFZ189" s="1354"/>
      <c r="GGA189" s="1354"/>
      <c r="GGB189" s="1354"/>
      <c r="GGC189" s="1354"/>
      <c r="GGD189" s="1354"/>
      <c r="GGE189" s="1354"/>
      <c r="GGF189" s="1354"/>
      <c r="GGG189" s="1354"/>
      <c r="GGH189" s="1354"/>
      <c r="GGI189" s="1354"/>
      <c r="GGJ189" s="1354"/>
      <c r="GGK189" s="1354"/>
      <c r="GGL189" s="1354"/>
      <c r="GGM189" s="1354"/>
      <c r="GGN189" s="1354"/>
      <c r="GGO189" s="1354"/>
      <c r="GGP189" s="1354"/>
      <c r="GGQ189" s="1354"/>
      <c r="GGR189" s="1354"/>
      <c r="GGS189" s="1354"/>
      <c r="GGT189" s="1354"/>
      <c r="GGU189" s="1354"/>
      <c r="GGV189" s="1354"/>
      <c r="GGW189" s="1354"/>
      <c r="GGX189" s="1354"/>
      <c r="GGY189" s="1354"/>
      <c r="GGZ189" s="1354"/>
      <c r="GHA189" s="1354"/>
      <c r="GHB189" s="1354"/>
      <c r="GHC189" s="1354"/>
      <c r="GHD189" s="1354"/>
      <c r="GHE189" s="1354"/>
      <c r="GHF189" s="1354"/>
      <c r="GHG189" s="1354"/>
      <c r="GHH189" s="1354"/>
      <c r="GHI189" s="1354"/>
      <c r="GHJ189" s="1354"/>
      <c r="GHK189" s="1354"/>
      <c r="GHL189" s="1354"/>
      <c r="GHM189" s="1354"/>
      <c r="GHN189" s="1354"/>
      <c r="GHO189" s="1354"/>
      <c r="GHP189" s="1354"/>
      <c r="GHQ189" s="1354"/>
      <c r="GHR189" s="1354"/>
      <c r="GHS189" s="1354"/>
      <c r="GHT189" s="1354"/>
      <c r="GHU189" s="1354"/>
      <c r="GHV189" s="1354"/>
      <c r="GHW189" s="1354"/>
      <c r="GHX189" s="1354"/>
      <c r="GHY189" s="1354"/>
      <c r="GHZ189" s="1354"/>
      <c r="GIA189" s="1354"/>
      <c r="GIB189" s="1354"/>
      <c r="GIC189" s="1354"/>
      <c r="GID189" s="1354"/>
      <c r="GIE189" s="1354"/>
      <c r="GIF189" s="1354"/>
      <c r="GIG189" s="1354"/>
      <c r="GIH189" s="1354"/>
      <c r="GII189" s="1354"/>
      <c r="GIJ189" s="1354"/>
      <c r="GIK189" s="1354"/>
      <c r="GIL189" s="1354"/>
      <c r="GIM189" s="1354"/>
      <c r="GIN189" s="1354"/>
      <c r="GIO189" s="1354"/>
      <c r="GIP189" s="1354"/>
      <c r="GIQ189" s="1354"/>
      <c r="GIR189" s="1354"/>
      <c r="GIS189" s="1354"/>
      <c r="GIT189" s="1354"/>
      <c r="GIU189" s="1354"/>
      <c r="GIV189" s="1354"/>
      <c r="GIW189" s="1354"/>
      <c r="GIX189" s="1354"/>
      <c r="GIY189" s="1354"/>
      <c r="GIZ189" s="1354"/>
      <c r="GJA189" s="1354"/>
      <c r="GJB189" s="1354"/>
      <c r="GJC189" s="1354"/>
      <c r="GJD189" s="1354"/>
      <c r="GJE189" s="1354"/>
      <c r="GJF189" s="1354"/>
      <c r="GJG189" s="1354"/>
      <c r="GJH189" s="1354"/>
      <c r="GJI189" s="1354"/>
      <c r="GJJ189" s="1354"/>
      <c r="GJK189" s="1354"/>
      <c r="GJL189" s="1354"/>
      <c r="GJM189" s="1354"/>
      <c r="GJN189" s="1354"/>
      <c r="GJO189" s="1354"/>
      <c r="GJP189" s="1354"/>
      <c r="GJQ189" s="1354"/>
      <c r="GJR189" s="1354"/>
      <c r="GJS189" s="1354"/>
      <c r="GJT189" s="1354"/>
      <c r="GJU189" s="1354"/>
      <c r="GJV189" s="1354"/>
      <c r="GJW189" s="1354"/>
      <c r="GJX189" s="1354"/>
      <c r="GJY189" s="1354"/>
      <c r="GJZ189" s="1354"/>
      <c r="GKA189" s="1354"/>
      <c r="GKB189" s="1354"/>
      <c r="GKC189" s="1354"/>
      <c r="GKD189" s="1354"/>
      <c r="GKE189" s="1354"/>
      <c r="GKF189" s="1354"/>
      <c r="GKG189" s="1354"/>
      <c r="GKH189" s="1354"/>
      <c r="GKI189" s="1354"/>
      <c r="GKJ189" s="1354"/>
      <c r="GKK189" s="1354"/>
      <c r="GKL189" s="1354"/>
      <c r="GKM189" s="1354"/>
      <c r="GKN189" s="1354"/>
      <c r="GKO189" s="1354"/>
      <c r="GKP189" s="1354"/>
      <c r="GKQ189" s="1354"/>
      <c r="GKR189" s="1354"/>
      <c r="GKS189" s="1354"/>
      <c r="GKT189" s="1354"/>
      <c r="GKU189" s="1354"/>
      <c r="GKV189" s="1354"/>
      <c r="GKW189" s="1354"/>
      <c r="GKX189" s="1354"/>
      <c r="GKY189" s="1354"/>
      <c r="GKZ189" s="1354"/>
      <c r="GLA189" s="1354"/>
      <c r="GLB189" s="1354"/>
      <c r="GLC189" s="1354"/>
      <c r="GLD189" s="1354"/>
      <c r="GLE189" s="1354"/>
      <c r="GLF189" s="1354"/>
      <c r="GLG189" s="1354"/>
      <c r="GLH189" s="1354"/>
      <c r="GLI189" s="1354"/>
      <c r="GLJ189" s="1354"/>
      <c r="GLK189" s="1354"/>
      <c r="GLL189" s="1354"/>
      <c r="GLM189" s="1354"/>
      <c r="GLN189" s="1354"/>
      <c r="GLO189" s="1354"/>
      <c r="GLP189" s="1354"/>
      <c r="GLQ189" s="1354"/>
      <c r="GLR189" s="1354"/>
      <c r="GLS189" s="1354"/>
      <c r="GLT189" s="1354"/>
      <c r="GLU189" s="1354"/>
      <c r="GLV189" s="1354"/>
      <c r="GLW189" s="1354"/>
      <c r="GLX189" s="1354"/>
      <c r="GLY189" s="1354"/>
      <c r="GLZ189" s="1354"/>
      <c r="GMA189" s="1354"/>
      <c r="GMB189" s="1354"/>
      <c r="GMC189" s="1354"/>
      <c r="GMD189" s="1354"/>
      <c r="GME189" s="1354"/>
      <c r="GMF189" s="1354"/>
      <c r="GMG189" s="1354"/>
      <c r="GMH189" s="1354"/>
      <c r="GMI189" s="1354"/>
      <c r="GMJ189" s="1354"/>
      <c r="GMK189" s="1354"/>
      <c r="GML189" s="1354"/>
      <c r="GMM189" s="1354"/>
      <c r="GMN189" s="1354"/>
      <c r="GMO189" s="1354"/>
      <c r="GMP189" s="1354"/>
      <c r="GMQ189" s="1354"/>
      <c r="GMR189" s="1354"/>
      <c r="GMS189" s="1354"/>
      <c r="GMT189" s="1354"/>
      <c r="GMU189" s="1354"/>
      <c r="GMV189" s="1354"/>
      <c r="GMW189" s="1354"/>
      <c r="GMX189" s="1354"/>
      <c r="GMY189" s="1354"/>
      <c r="GMZ189" s="1354"/>
      <c r="GNA189" s="1354"/>
      <c r="GNB189" s="1354"/>
      <c r="GNC189" s="1354"/>
      <c r="GND189" s="1354"/>
      <c r="GNE189" s="1354"/>
      <c r="GNF189" s="1354"/>
      <c r="GNG189" s="1354"/>
      <c r="GNH189" s="1354"/>
      <c r="GNI189" s="1354"/>
      <c r="GNJ189" s="1354"/>
      <c r="GNK189" s="1354"/>
      <c r="GNL189" s="1354"/>
      <c r="GNM189" s="1354"/>
      <c r="GNN189" s="1354"/>
      <c r="GNO189" s="1354"/>
      <c r="GNP189" s="1354"/>
      <c r="GNQ189" s="1354"/>
      <c r="GNR189" s="1354"/>
      <c r="GNS189" s="1354"/>
      <c r="GNT189" s="1354"/>
      <c r="GNU189" s="1354"/>
      <c r="GNV189" s="1354"/>
      <c r="GNW189" s="1354"/>
      <c r="GNX189" s="1354"/>
      <c r="GNY189" s="1354"/>
      <c r="GNZ189" s="1354"/>
      <c r="GOA189" s="1354"/>
      <c r="GOB189" s="1354"/>
      <c r="GOC189" s="1354"/>
      <c r="GOD189" s="1354"/>
      <c r="GOE189" s="1354"/>
      <c r="GOF189" s="1354"/>
      <c r="GOG189" s="1354"/>
      <c r="GOH189" s="1354"/>
      <c r="GOI189" s="1354"/>
      <c r="GOJ189" s="1354"/>
      <c r="GOK189" s="1354"/>
      <c r="GOL189" s="1354"/>
      <c r="GOM189" s="1354"/>
      <c r="GON189" s="1354"/>
      <c r="GOO189" s="1354"/>
      <c r="GOP189" s="1354"/>
      <c r="GOQ189" s="1354"/>
      <c r="GOR189" s="1354"/>
      <c r="GOS189" s="1354"/>
      <c r="GOT189" s="1354"/>
      <c r="GOU189" s="1354"/>
      <c r="GOV189" s="1354"/>
      <c r="GOW189" s="1354"/>
      <c r="GOX189" s="1354"/>
      <c r="GOY189" s="1354"/>
      <c r="GOZ189" s="1354"/>
      <c r="GPA189" s="1354"/>
      <c r="GPB189" s="1354"/>
      <c r="GPC189" s="1354"/>
      <c r="GPD189" s="1354"/>
      <c r="GPE189" s="1354"/>
      <c r="GPF189" s="1354"/>
      <c r="GPG189" s="1354"/>
      <c r="GPH189" s="1354"/>
      <c r="GPI189" s="1354"/>
      <c r="GPJ189" s="1354"/>
      <c r="GPK189" s="1354"/>
      <c r="GPL189" s="1354"/>
      <c r="GPM189" s="1354"/>
      <c r="GPN189" s="1354"/>
      <c r="GPO189" s="1354"/>
      <c r="GPP189" s="1354"/>
      <c r="GPQ189" s="1354"/>
      <c r="GPR189" s="1354"/>
      <c r="GPS189" s="1354"/>
      <c r="GPT189" s="1354"/>
      <c r="GPU189" s="1354"/>
      <c r="GPV189" s="1354"/>
      <c r="GPW189" s="1354"/>
      <c r="GPX189" s="1354"/>
      <c r="GPY189" s="1354"/>
      <c r="GPZ189" s="1354"/>
      <c r="GQA189" s="1354"/>
      <c r="GQB189" s="1354"/>
      <c r="GQC189" s="1354"/>
      <c r="GQD189" s="1354"/>
      <c r="GQE189" s="1354"/>
      <c r="GQF189" s="1354"/>
      <c r="GQG189" s="1354"/>
      <c r="GQH189" s="1354"/>
      <c r="GQI189" s="1354"/>
      <c r="GQJ189" s="1354"/>
      <c r="GQK189" s="1354"/>
      <c r="GQL189" s="1354"/>
      <c r="GQM189" s="1354"/>
      <c r="GQN189" s="1354"/>
      <c r="GQO189" s="1354"/>
      <c r="GQP189" s="1354"/>
      <c r="GQQ189" s="1354"/>
      <c r="GQR189" s="1354"/>
      <c r="GQS189" s="1354"/>
      <c r="GQT189" s="1354"/>
      <c r="GQU189" s="1354"/>
      <c r="GQV189" s="1354"/>
      <c r="GQW189" s="1354"/>
      <c r="GQX189" s="1354"/>
      <c r="GQY189" s="1354"/>
      <c r="GQZ189" s="1354"/>
      <c r="GRA189" s="1354"/>
      <c r="GRB189" s="1354"/>
      <c r="GRC189" s="1354"/>
      <c r="GRD189" s="1354"/>
      <c r="GRE189" s="1354"/>
      <c r="GRF189" s="1354"/>
      <c r="GRG189" s="1354"/>
      <c r="GRH189" s="1354"/>
      <c r="GRI189" s="1354"/>
      <c r="GRJ189" s="1354"/>
      <c r="GRK189" s="1354"/>
      <c r="GRL189" s="1354"/>
      <c r="GRM189" s="1354"/>
      <c r="GRN189" s="1354"/>
      <c r="GRO189" s="1354"/>
      <c r="GRP189" s="1354"/>
      <c r="GRQ189" s="1354"/>
      <c r="GRR189" s="1354"/>
      <c r="GRS189" s="1354"/>
      <c r="GRT189" s="1354"/>
      <c r="GRU189" s="1354"/>
      <c r="GRV189" s="1354"/>
      <c r="GRW189" s="1354"/>
      <c r="GRX189" s="1354"/>
      <c r="GRY189" s="1354"/>
      <c r="GRZ189" s="1354"/>
      <c r="GSA189" s="1354"/>
      <c r="GSB189" s="1354"/>
      <c r="GSC189" s="1354"/>
      <c r="GSD189" s="1354"/>
      <c r="GSE189" s="1354"/>
      <c r="GSF189" s="1354"/>
      <c r="GSG189" s="1354"/>
      <c r="GSH189" s="1354"/>
      <c r="GSI189" s="1354"/>
      <c r="GSJ189" s="1354"/>
      <c r="GSK189" s="1354"/>
      <c r="GSL189" s="1354"/>
      <c r="GSM189" s="1354"/>
      <c r="GSN189" s="1354"/>
      <c r="GSO189" s="1354"/>
      <c r="GSP189" s="1354"/>
      <c r="GSQ189" s="1354"/>
      <c r="GSR189" s="1354"/>
      <c r="GSS189" s="1354"/>
      <c r="GST189" s="1354"/>
      <c r="GSU189" s="1354"/>
      <c r="GSV189" s="1354"/>
      <c r="GSW189" s="1354"/>
      <c r="GSX189" s="1354"/>
      <c r="GSY189" s="1354"/>
      <c r="GSZ189" s="1354"/>
      <c r="GTA189" s="1354"/>
      <c r="GTB189" s="1354"/>
      <c r="GTC189" s="1354"/>
      <c r="GTD189" s="1354"/>
      <c r="GTE189" s="1354"/>
      <c r="GTF189" s="1354"/>
      <c r="GTG189" s="1354"/>
      <c r="GTH189" s="1354"/>
      <c r="GTI189" s="1354"/>
      <c r="GTJ189" s="1354"/>
      <c r="GTK189" s="1354"/>
      <c r="GTL189" s="1354"/>
      <c r="GTM189" s="1354"/>
      <c r="GTN189" s="1354"/>
      <c r="GTO189" s="1354"/>
      <c r="GTP189" s="1354"/>
      <c r="GTQ189" s="1354"/>
      <c r="GTR189" s="1354"/>
      <c r="GTS189" s="1354"/>
      <c r="GTT189" s="1354"/>
      <c r="GTU189" s="1354"/>
      <c r="GTV189" s="1354"/>
      <c r="GTW189" s="1354"/>
      <c r="GTX189" s="1354"/>
      <c r="GTY189" s="1354"/>
      <c r="GTZ189" s="1354"/>
      <c r="GUA189" s="1354"/>
      <c r="GUB189" s="1354"/>
      <c r="GUC189" s="1354"/>
      <c r="GUD189" s="1354"/>
      <c r="GUE189" s="1354"/>
      <c r="GUF189" s="1354"/>
      <c r="GUG189" s="1354"/>
      <c r="GUH189" s="1354"/>
      <c r="GUI189" s="1354"/>
      <c r="GUJ189" s="1354"/>
      <c r="GUK189" s="1354"/>
      <c r="GUL189" s="1354"/>
      <c r="GUM189" s="1354"/>
      <c r="GUN189" s="1354"/>
      <c r="GUO189" s="1354"/>
      <c r="GUP189" s="1354"/>
      <c r="GUQ189" s="1354"/>
      <c r="GUR189" s="1354"/>
      <c r="GUS189" s="1354"/>
      <c r="GUT189" s="1354"/>
      <c r="GUU189" s="1354"/>
      <c r="GUV189" s="1354"/>
      <c r="GUW189" s="1354"/>
      <c r="GUX189" s="1354"/>
      <c r="GUY189" s="1354"/>
      <c r="GUZ189" s="1354"/>
      <c r="GVA189" s="1354"/>
      <c r="GVB189" s="1354"/>
      <c r="GVC189" s="1354"/>
      <c r="GVD189" s="1354"/>
      <c r="GVE189" s="1354"/>
      <c r="GVF189" s="1354"/>
      <c r="GVG189" s="1354"/>
      <c r="GVH189" s="1354"/>
      <c r="GVI189" s="1354"/>
      <c r="GVJ189" s="1354"/>
      <c r="GVK189" s="1354"/>
      <c r="GVL189" s="1354"/>
      <c r="GVM189" s="1354"/>
      <c r="GVN189" s="1354"/>
      <c r="GVO189" s="1354"/>
      <c r="GVP189" s="1354"/>
      <c r="GVQ189" s="1354"/>
      <c r="GVR189" s="1354"/>
      <c r="GVS189" s="1354"/>
      <c r="GVT189" s="1354"/>
      <c r="GVU189" s="1354"/>
      <c r="GVV189" s="1354"/>
      <c r="GVW189" s="1354"/>
      <c r="GVX189" s="1354"/>
      <c r="GVY189" s="1354"/>
      <c r="GVZ189" s="1354"/>
      <c r="GWA189" s="1354"/>
      <c r="GWB189" s="1354"/>
      <c r="GWC189" s="1354"/>
      <c r="GWD189" s="1354"/>
      <c r="GWE189" s="1354"/>
      <c r="GWF189" s="1354"/>
      <c r="GWG189" s="1354"/>
      <c r="GWH189" s="1354"/>
      <c r="GWI189" s="1354"/>
      <c r="GWJ189" s="1354"/>
      <c r="GWK189" s="1354"/>
      <c r="GWL189" s="1354"/>
      <c r="GWM189" s="1354"/>
      <c r="GWN189" s="1354"/>
      <c r="GWO189" s="1354"/>
      <c r="GWP189" s="1354"/>
      <c r="GWQ189" s="1354"/>
      <c r="GWR189" s="1354"/>
      <c r="GWS189" s="1354"/>
      <c r="GWT189" s="1354"/>
      <c r="GWU189" s="1354"/>
      <c r="GWV189" s="1354"/>
      <c r="GWW189" s="1354"/>
      <c r="GWX189" s="1354"/>
      <c r="GWY189" s="1354"/>
      <c r="GWZ189" s="1354"/>
      <c r="GXA189" s="1354"/>
      <c r="GXB189" s="1354"/>
      <c r="GXC189" s="1354"/>
      <c r="GXD189" s="1354"/>
      <c r="GXE189" s="1354"/>
      <c r="GXF189" s="1354"/>
      <c r="GXG189" s="1354"/>
      <c r="GXH189" s="1354"/>
      <c r="GXI189" s="1354"/>
      <c r="GXJ189" s="1354"/>
      <c r="GXK189" s="1354"/>
      <c r="GXL189" s="1354"/>
      <c r="GXM189" s="1354"/>
      <c r="GXN189" s="1354"/>
      <c r="GXO189" s="1354"/>
      <c r="GXP189" s="1354"/>
      <c r="GXQ189" s="1354"/>
      <c r="GXR189" s="1354"/>
      <c r="GXS189" s="1354"/>
      <c r="GXT189" s="1354"/>
      <c r="GXU189" s="1354"/>
      <c r="GXV189" s="1354"/>
      <c r="GXW189" s="1354"/>
      <c r="GXX189" s="1354"/>
      <c r="GXY189" s="1354"/>
      <c r="GXZ189" s="1354"/>
      <c r="GYA189" s="1354"/>
      <c r="GYB189" s="1354"/>
      <c r="GYC189" s="1354"/>
      <c r="GYD189" s="1354"/>
      <c r="GYE189" s="1354"/>
      <c r="GYF189" s="1354"/>
      <c r="GYG189" s="1354"/>
      <c r="GYH189" s="1354"/>
      <c r="GYI189" s="1354"/>
      <c r="GYJ189" s="1354"/>
      <c r="GYK189" s="1354"/>
      <c r="GYL189" s="1354"/>
      <c r="GYM189" s="1354"/>
      <c r="GYN189" s="1354"/>
      <c r="GYO189" s="1354"/>
      <c r="GYP189" s="1354"/>
      <c r="GYQ189" s="1354"/>
      <c r="GYR189" s="1354"/>
      <c r="GYS189" s="1354"/>
      <c r="GYT189" s="1354"/>
      <c r="GYU189" s="1354"/>
      <c r="GYV189" s="1354"/>
      <c r="GYW189" s="1354"/>
      <c r="GYX189" s="1354"/>
      <c r="GYY189" s="1354"/>
      <c r="GYZ189" s="1354"/>
      <c r="GZA189" s="1354"/>
      <c r="GZB189" s="1354"/>
      <c r="GZC189" s="1354"/>
      <c r="GZD189" s="1354"/>
      <c r="GZE189" s="1354"/>
      <c r="GZF189" s="1354"/>
      <c r="GZG189" s="1354"/>
      <c r="GZH189" s="1354"/>
      <c r="GZI189" s="1354"/>
      <c r="GZJ189" s="1354"/>
      <c r="GZK189" s="1354"/>
      <c r="GZL189" s="1354"/>
      <c r="GZM189" s="1354"/>
      <c r="GZN189" s="1354"/>
      <c r="GZO189" s="1354"/>
      <c r="GZP189" s="1354"/>
      <c r="GZQ189" s="1354"/>
      <c r="GZR189" s="1354"/>
      <c r="GZS189" s="1354"/>
      <c r="GZT189" s="1354"/>
      <c r="GZU189" s="1354"/>
      <c r="GZV189" s="1354"/>
      <c r="GZW189" s="1354"/>
      <c r="GZX189" s="1354"/>
      <c r="GZY189" s="1354"/>
      <c r="GZZ189" s="1354"/>
      <c r="HAA189" s="1354"/>
      <c r="HAB189" s="1354"/>
      <c r="HAC189" s="1354"/>
      <c r="HAD189" s="1354"/>
      <c r="HAE189" s="1354"/>
      <c r="HAF189" s="1354"/>
      <c r="HAG189" s="1354"/>
      <c r="HAH189" s="1354"/>
      <c r="HAI189" s="1354"/>
      <c r="HAJ189" s="1354"/>
      <c r="HAK189" s="1354"/>
      <c r="HAL189" s="1354"/>
      <c r="HAM189" s="1354"/>
      <c r="HAN189" s="1354"/>
      <c r="HAO189" s="1354"/>
      <c r="HAP189" s="1354"/>
      <c r="HAQ189" s="1354"/>
      <c r="HAR189" s="1354"/>
      <c r="HAS189" s="1354"/>
      <c r="HAT189" s="1354"/>
      <c r="HAU189" s="1354"/>
      <c r="HAV189" s="1354"/>
      <c r="HAW189" s="1354"/>
      <c r="HAX189" s="1354"/>
      <c r="HAY189" s="1354"/>
      <c r="HAZ189" s="1354"/>
      <c r="HBA189" s="1354"/>
      <c r="HBB189" s="1354"/>
      <c r="HBC189" s="1354"/>
      <c r="HBD189" s="1354"/>
      <c r="HBE189" s="1354"/>
      <c r="HBF189" s="1354"/>
      <c r="HBG189" s="1354"/>
      <c r="HBH189" s="1354"/>
      <c r="HBI189" s="1354"/>
      <c r="HBJ189" s="1354"/>
      <c r="HBK189" s="1354"/>
      <c r="HBL189" s="1354"/>
      <c r="HBM189" s="1354"/>
      <c r="HBN189" s="1354"/>
      <c r="HBO189" s="1354"/>
      <c r="HBP189" s="1354"/>
      <c r="HBQ189" s="1354"/>
      <c r="HBR189" s="1354"/>
      <c r="HBS189" s="1354"/>
      <c r="HBT189" s="1354"/>
      <c r="HBU189" s="1354"/>
      <c r="HBV189" s="1354"/>
      <c r="HBW189" s="1354"/>
      <c r="HBX189" s="1354"/>
      <c r="HBY189" s="1354"/>
      <c r="HBZ189" s="1354"/>
      <c r="HCA189" s="1354"/>
      <c r="HCB189" s="1354"/>
      <c r="HCC189" s="1354"/>
      <c r="HCD189" s="1354"/>
      <c r="HCE189" s="1354"/>
      <c r="HCF189" s="1354"/>
      <c r="HCG189" s="1354"/>
      <c r="HCH189" s="1354"/>
      <c r="HCI189" s="1354"/>
      <c r="HCJ189" s="1354"/>
      <c r="HCK189" s="1354"/>
      <c r="HCL189" s="1354"/>
      <c r="HCM189" s="1354"/>
      <c r="HCN189" s="1354"/>
      <c r="HCO189" s="1354"/>
      <c r="HCP189" s="1354"/>
      <c r="HCQ189" s="1354"/>
      <c r="HCR189" s="1354"/>
      <c r="HCS189" s="1354"/>
      <c r="HCT189" s="1354"/>
      <c r="HCU189" s="1354"/>
      <c r="HCV189" s="1354"/>
      <c r="HCW189" s="1354"/>
      <c r="HCX189" s="1354"/>
      <c r="HCY189" s="1354"/>
      <c r="HCZ189" s="1354"/>
      <c r="HDA189" s="1354"/>
      <c r="HDB189" s="1354"/>
      <c r="HDC189" s="1354"/>
      <c r="HDD189" s="1354"/>
      <c r="HDE189" s="1354"/>
      <c r="HDF189" s="1354"/>
      <c r="HDG189" s="1354"/>
      <c r="HDH189" s="1354"/>
      <c r="HDI189" s="1354"/>
      <c r="HDJ189" s="1354"/>
      <c r="HDK189" s="1354"/>
      <c r="HDL189" s="1354"/>
      <c r="HDM189" s="1354"/>
      <c r="HDN189" s="1354"/>
      <c r="HDO189" s="1354"/>
      <c r="HDP189" s="1354"/>
      <c r="HDQ189" s="1354"/>
      <c r="HDR189" s="1354"/>
      <c r="HDS189" s="1354"/>
      <c r="HDT189" s="1354"/>
      <c r="HDU189" s="1354"/>
      <c r="HDV189" s="1354"/>
      <c r="HDW189" s="1354"/>
      <c r="HDX189" s="1354"/>
      <c r="HDY189" s="1354"/>
      <c r="HDZ189" s="1354"/>
      <c r="HEA189" s="1354"/>
      <c r="HEB189" s="1354"/>
      <c r="HEC189" s="1354"/>
      <c r="HED189" s="1354"/>
      <c r="HEE189" s="1354"/>
      <c r="HEF189" s="1354"/>
      <c r="HEG189" s="1354"/>
      <c r="HEH189" s="1354"/>
      <c r="HEI189" s="1354"/>
      <c r="HEJ189" s="1354"/>
      <c r="HEK189" s="1354"/>
      <c r="HEL189" s="1354"/>
      <c r="HEM189" s="1354"/>
      <c r="HEN189" s="1354"/>
      <c r="HEO189" s="1354"/>
      <c r="HEP189" s="1354"/>
      <c r="HEQ189" s="1354"/>
      <c r="HER189" s="1354"/>
      <c r="HES189" s="1354"/>
      <c r="HET189" s="1354"/>
      <c r="HEU189" s="1354"/>
      <c r="HEV189" s="1354"/>
      <c r="HEW189" s="1354"/>
      <c r="HEX189" s="1354"/>
      <c r="HEY189" s="1354"/>
      <c r="HEZ189" s="1354"/>
      <c r="HFA189" s="1354"/>
      <c r="HFB189" s="1354"/>
      <c r="HFC189" s="1354"/>
      <c r="HFD189" s="1354"/>
      <c r="HFE189" s="1354"/>
      <c r="HFF189" s="1354"/>
      <c r="HFG189" s="1354"/>
      <c r="HFH189" s="1354"/>
      <c r="HFI189" s="1354"/>
      <c r="HFJ189" s="1354"/>
      <c r="HFK189" s="1354"/>
      <c r="HFL189" s="1354"/>
      <c r="HFM189" s="1354"/>
      <c r="HFN189" s="1354"/>
      <c r="HFO189" s="1354"/>
      <c r="HFP189" s="1354"/>
      <c r="HFQ189" s="1354"/>
      <c r="HFR189" s="1354"/>
      <c r="HFS189" s="1354"/>
      <c r="HFT189" s="1354"/>
      <c r="HFU189" s="1354"/>
      <c r="HFV189" s="1354"/>
      <c r="HFW189" s="1354"/>
      <c r="HFX189" s="1354"/>
      <c r="HFY189" s="1354"/>
      <c r="HFZ189" s="1354"/>
      <c r="HGA189" s="1354"/>
      <c r="HGB189" s="1354"/>
      <c r="HGC189" s="1354"/>
      <c r="HGD189" s="1354"/>
      <c r="HGE189" s="1354"/>
      <c r="HGF189" s="1354"/>
      <c r="HGG189" s="1354"/>
      <c r="HGH189" s="1354"/>
      <c r="HGI189" s="1354"/>
      <c r="HGJ189" s="1354"/>
      <c r="HGK189" s="1354"/>
      <c r="HGL189" s="1354"/>
      <c r="HGM189" s="1354"/>
      <c r="HGN189" s="1354"/>
      <c r="HGO189" s="1354"/>
      <c r="HGP189" s="1354"/>
      <c r="HGQ189" s="1354"/>
      <c r="HGR189" s="1354"/>
      <c r="HGS189" s="1354"/>
      <c r="HGT189" s="1354"/>
      <c r="HGU189" s="1354"/>
      <c r="HGV189" s="1354"/>
      <c r="HGW189" s="1354"/>
      <c r="HGX189" s="1354"/>
      <c r="HGY189" s="1354"/>
      <c r="HGZ189" s="1354"/>
      <c r="HHA189" s="1354"/>
      <c r="HHB189" s="1354"/>
      <c r="HHC189" s="1354"/>
      <c r="HHD189" s="1354"/>
      <c r="HHE189" s="1354"/>
      <c r="HHF189" s="1354"/>
      <c r="HHG189" s="1354"/>
      <c r="HHH189" s="1354"/>
      <c r="HHI189" s="1354"/>
      <c r="HHJ189" s="1354"/>
      <c r="HHK189" s="1354"/>
      <c r="HHL189" s="1354"/>
      <c r="HHM189" s="1354"/>
      <c r="HHN189" s="1354"/>
      <c r="HHO189" s="1354"/>
      <c r="HHP189" s="1354"/>
      <c r="HHQ189" s="1354"/>
      <c r="HHR189" s="1354"/>
      <c r="HHS189" s="1354"/>
      <c r="HHT189" s="1354"/>
      <c r="HHU189" s="1354"/>
      <c r="HHV189" s="1354"/>
      <c r="HHW189" s="1354"/>
      <c r="HHX189" s="1354"/>
      <c r="HHY189" s="1354"/>
      <c r="HHZ189" s="1354"/>
      <c r="HIA189" s="1354"/>
      <c r="HIB189" s="1354"/>
      <c r="HIC189" s="1354"/>
      <c r="HID189" s="1354"/>
      <c r="HIE189" s="1354"/>
      <c r="HIF189" s="1354"/>
      <c r="HIG189" s="1354"/>
      <c r="HIH189" s="1354"/>
      <c r="HII189" s="1354"/>
      <c r="HIJ189" s="1354"/>
      <c r="HIK189" s="1354"/>
      <c r="HIL189" s="1354"/>
      <c r="HIM189" s="1354"/>
      <c r="HIN189" s="1354"/>
      <c r="HIO189" s="1354"/>
      <c r="HIP189" s="1354"/>
      <c r="HIQ189" s="1354"/>
      <c r="HIR189" s="1354"/>
      <c r="HIS189" s="1354"/>
      <c r="HIT189" s="1354"/>
      <c r="HIU189" s="1354"/>
      <c r="HIV189" s="1354"/>
      <c r="HIW189" s="1354"/>
      <c r="HIX189" s="1354"/>
      <c r="HIY189" s="1354"/>
      <c r="HIZ189" s="1354"/>
      <c r="HJA189" s="1354"/>
      <c r="HJB189" s="1354"/>
      <c r="HJC189" s="1354"/>
      <c r="HJD189" s="1354"/>
      <c r="HJE189" s="1354"/>
      <c r="HJF189" s="1354"/>
      <c r="HJG189" s="1354"/>
      <c r="HJH189" s="1354"/>
      <c r="HJI189" s="1354"/>
      <c r="HJJ189" s="1354"/>
      <c r="HJK189" s="1354"/>
      <c r="HJL189" s="1354"/>
      <c r="HJM189" s="1354"/>
      <c r="HJN189" s="1354"/>
      <c r="HJO189" s="1354"/>
      <c r="HJP189" s="1354"/>
      <c r="HJQ189" s="1354"/>
      <c r="HJR189" s="1354"/>
      <c r="HJS189" s="1354"/>
      <c r="HJT189" s="1354"/>
      <c r="HJU189" s="1354"/>
      <c r="HJV189" s="1354"/>
      <c r="HJW189" s="1354"/>
      <c r="HJX189" s="1354"/>
      <c r="HJY189" s="1354"/>
      <c r="HJZ189" s="1354"/>
      <c r="HKA189" s="1354"/>
      <c r="HKB189" s="1354"/>
      <c r="HKC189" s="1354"/>
      <c r="HKD189" s="1354"/>
      <c r="HKE189" s="1354"/>
      <c r="HKF189" s="1354"/>
      <c r="HKG189" s="1354"/>
      <c r="HKH189" s="1354"/>
      <c r="HKI189" s="1354"/>
      <c r="HKJ189" s="1354"/>
      <c r="HKK189" s="1354"/>
      <c r="HKL189" s="1354"/>
      <c r="HKM189" s="1354"/>
      <c r="HKN189" s="1354"/>
      <c r="HKO189" s="1354"/>
      <c r="HKP189" s="1354"/>
      <c r="HKQ189" s="1354"/>
      <c r="HKR189" s="1354"/>
      <c r="HKS189" s="1354"/>
      <c r="HKT189" s="1354"/>
      <c r="HKU189" s="1354"/>
      <c r="HKV189" s="1354"/>
      <c r="HKW189" s="1354"/>
      <c r="HKX189" s="1354"/>
      <c r="HKY189" s="1354"/>
      <c r="HKZ189" s="1354"/>
      <c r="HLA189" s="1354"/>
      <c r="HLB189" s="1354"/>
      <c r="HLC189" s="1354"/>
      <c r="HLD189" s="1354"/>
      <c r="HLE189" s="1354"/>
      <c r="HLF189" s="1354"/>
      <c r="HLG189" s="1354"/>
      <c r="HLH189" s="1354"/>
      <c r="HLI189" s="1354"/>
      <c r="HLJ189" s="1354"/>
      <c r="HLK189" s="1354"/>
      <c r="HLL189" s="1354"/>
      <c r="HLM189" s="1354"/>
      <c r="HLN189" s="1354"/>
      <c r="HLO189" s="1354"/>
      <c r="HLP189" s="1354"/>
      <c r="HLQ189" s="1354"/>
      <c r="HLR189" s="1354"/>
      <c r="HLS189" s="1354"/>
      <c r="HLT189" s="1354"/>
      <c r="HLU189" s="1354"/>
      <c r="HLV189" s="1354"/>
      <c r="HLW189" s="1354"/>
      <c r="HLX189" s="1354"/>
      <c r="HLY189" s="1354"/>
      <c r="HLZ189" s="1354"/>
      <c r="HMA189" s="1354"/>
      <c r="HMB189" s="1354"/>
      <c r="HMC189" s="1354"/>
      <c r="HMD189" s="1354"/>
      <c r="HME189" s="1354"/>
      <c r="HMF189" s="1354"/>
      <c r="HMG189" s="1354"/>
      <c r="HMH189" s="1354"/>
      <c r="HMI189" s="1354"/>
      <c r="HMJ189" s="1354"/>
      <c r="HMK189" s="1354"/>
      <c r="HML189" s="1354"/>
      <c r="HMM189" s="1354"/>
      <c r="HMN189" s="1354"/>
      <c r="HMO189" s="1354"/>
      <c r="HMP189" s="1354"/>
      <c r="HMQ189" s="1354"/>
      <c r="HMR189" s="1354"/>
      <c r="HMS189" s="1354"/>
      <c r="HMT189" s="1354"/>
      <c r="HMU189" s="1354"/>
      <c r="HMV189" s="1354"/>
      <c r="HMW189" s="1354"/>
      <c r="HMX189" s="1354"/>
      <c r="HMY189" s="1354"/>
      <c r="HMZ189" s="1354"/>
      <c r="HNA189" s="1354"/>
      <c r="HNB189" s="1354"/>
      <c r="HNC189" s="1354"/>
      <c r="HND189" s="1354"/>
      <c r="HNE189" s="1354"/>
      <c r="HNF189" s="1354"/>
      <c r="HNG189" s="1354"/>
      <c r="HNH189" s="1354"/>
      <c r="HNI189" s="1354"/>
      <c r="HNJ189" s="1354"/>
      <c r="HNK189" s="1354"/>
      <c r="HNL189" s="1354"/>
      <c r="HNM189" s="1354"/>
      <c r="HNN189" s="1354"/>
      <c r="HNO189" s="1354"/>
      <c r="HNP189" s="1354"/>
      <c r="HNQ189" s="1354"/>
      <c r="HNR189" s="1354"/>
      <c r="HNS189" s="1354"/>
      <c r="HNT189" s="1354"/>
      <c r="HNU189" s="1354"/>
      <c r="HNV189" s="1354"/>
      <c r="HNW189" s="1354"/>
      <c r="HNX189" s="1354"/>
      <c r="HNY189" s="1354"/>
      <c r="HNZ189" s="1354"/>
      <c r="HOA189" s="1354"/>
      <c r="HOB189" s="1354"/>
      <c r="HOC189" s="1354"/>
      <c r="HOD189" s="1354"/>
      <c r="HOE189" s="1354"/>
      <c r="HOF189" s="1354"/>
      <c r="HOG189" s="1354"/>
      <c r="HOH189" s="1354"/>
      <c r="HOI189" s="1354"/>
      <c r="HOJ189" s="1354"/>
      <c r="HOK189" s="1354"/>
      <c r="HOL189" s="1354"/>
      <c r="HOM189" s="1354"/>
      <c r="HON189" s="1354"/>
      <c r="HOO189" s="1354"/>
      <c r="HOP189" s="1354"/>
      <c r="HOQ189" s="1354"/>
      <c r="HOR189" s="1354"/>
      <c r="HOS189" s="1354"/>
      <c r="HOT189" s="1354"/>
      <c r="HOU189" s="1354"/>
      <c r="HOV189" s="1354"/>
      <c r="HOW189" s="1354"/>
      <c r="HOX189" s="1354"/>
      <c r="HOY189" s="1354"/>
      <c r="HOZ189" s="1354"/>
      <c r="HPA189" s="1354"/>
      <c r="HPB189" s="1354"/>
      <c r="HPC189" s="1354"/>
      <c r="HPD189" s="1354"/>
      <c r="HPE189" s="1354"/>
      <c r="HPF189" s="1354"/>
      <c r="HPG189" s="1354"/>
      <c r="HPH189" s="1354"/>
      <c r="HPI189" s="1354"/>
      <c r="HPJ189" s="1354"/>
      <c r="HPK189" s="1354"/>
      <c r="HPL189" s="1354"/>
      <c r="HPM189" s="1354"/>
      <c r="HPN189" s="1354"/>
      <c r="HPO189" s="1354"/>
      <c r="HPP189" s="1354"/>
      <c r="HPQ189" s="1354"/>
      <c r="HPR189" s="1354"/>
      <c r="HPS189" s="1354"/>
      <c r="HPT189" s="1354"/>
      <c r="HPU189" s="1354"/>
      <c r="HPV189" s="1354"/>
      <c r="HPW189" s="1354"/>
      <c r="HPX189" s="1354"/>
      <c r="HPY189" s="1354"/>
      <c r="HPZ189" s="1354"/>
      <c r="HQA189" s="1354"/>
      <c r="HQB189" s="1354"/>
      <c r="HQC189" s="1354"/>
      <c r="HQD189" s="1354"/>
      <c r="HQE189" s="1354"/>
      <c r="HQF189" s="1354"/>
      <c r="HQG189" s="1354"/>
      <c r="HQH189" s="1354"/>
      <c r="HQI189" s="1354"/>
      <c r="HQJ189" s="1354"/>
      <c r="HQK189" s="1354"/>
      <c r="HQL189" s="1354"/>
      <c r="HQM189" s="1354"/>
      <c r="HQN189" s="1354"/>
      <c r="HQO189" s="1354"/>
      <c r="HQP189" s="1354"/>
      <c r="HQQ189" s="1354"/>
      <c r="HQR189" s="1354"/>
      <c r="HQS189" s="1354"/>
      <c r="HQT189" s="1354"/>
      <c r="HQU189" s="1354"/>
      <c r="HQV189" s="1354"/>
      <c r="HQW189" s="1354"/>
      <c r="HQX189" s="1354"/>
      <c r="HQY189" s="1354"/>
      <c r="HQZ189" s="1354"/>
      <c r="HRA189" s="1354"/>
      <c r="HRB189" s="1354"/>
      <c r="HRC189" s="1354"/>
      <c r="HRD189" s="1354"/>
      <c r="HRE189" s="1354"/>
      <c r="HRF189" s="1354"/>
      <c r="HRG189" s="1354"/>
      <c r="HRH189" s="1354"/>
      <c r="HRI189" s="1354"/>
      <c r="HRJ189" s="1354"/>
      <c r="HRK189" s="1354"/>
      <c r="HRL189" s="1354"/>
      <c r="HRM189" s="1354"/>
      <c r="HRN189" s="1354"/>
      <c r="HRO189" s="1354"/>
      <c r="HRP189" s="1354"/>
      <c r="HRQ189" s="1354"/>
      <c r="HRR189" s="1354"/>
      <c r="HRS189" s="1354"/>
      <c r="HRT189" s="1354"/>
      <c r="HRU189" s="1354"/>
      <c r="HRV189" s="1354"/>
      <c r="HRW189" s="1354"/>
      <c r="HRX189" s="1354"/>
      <c r="HRY189" s="1354"/>
      <c r="HRZ189" s="1354"/>
      <c r="HSA189" s="1354"/>
      <c r="HSB189" s="1354"/>
      <c r="HSC189" s="1354"/>
      <c r="HSD189" s="1354"/>
      <c r="HSE189" s="1354"/>
      <c r="HSF189" s="1354"/>
      <c r="HSG189" s="1354"/>
      <c r="HSH189" s="1354"/>
      <c r="HSI189" s="1354"/>
      <c r="HSJ189" s="1354"/>
      <c r="HSK189" s="1354"/>
      <c r="HSL189" s="1354"/>
      <c r="HSM189" s="1354"/>
      <c r="HSN189" s="1354"/>
      <c r="HSO189" s="1354"/>
      <c r="HSP189" s="1354"/>
      <c r="HSQ189" s="1354"/>
      <c r="HSR189" s="1354"/>
      <c r="HSS189" s="1354"/>
      <c r="HST189" s="1354"/>
      <c r="HSU189" s="1354"/>
      <c r="HSV189" s="1354"/>
      <c r="HSW189" s="1354"/>
      <c r="HSX189" s="1354"/>
      <c r="HSY189" s="1354"/>
      <c r="HSZ189" s="1354"/>
      <c r="HTA189" s="1354"/>
      <c r="HTB189" s="1354"/>
      <c r="HTC189" s="1354"/>
      <c r="HTD189" s="1354"/>
      <c r="HTE189" s="1354"/>
      <c r="HTF189" s="1354"/>
      <c r="HTG189" s="1354"/>
      <c r="HTH189" s="1354"/>
      <c r="HTI189" s="1354"/>
      <c r="HTJ189" s="1354"/>
      <c r="HTK189" s="1354"/>
      <c r="HTL189" s="1354"/>
      <c r="HTM189" s="1354"/>
      <c r="HTN189" s="1354"/>
      <c r="HTO189" s="1354"/>
      <c r="HTP189" s="1354"/>
      <c r="HTQ189" s="1354"/>
      <c r="HTR189" s="1354"/>
      <c r="HTS189" s="1354"/>
      <c r="HTT189" s="1354"/>
      <c r="HTU189" s="1354"/>
      <c r="HTV189" s="1354"/>
      <c r="HTW189" s="1354"/>
      <c r="HTX189" s="1354"/>
      <c r="HTY189" s="1354"/>
      <c r="HTZ189" s="1354"/>
      <c r="HUA189" s="1354"/>
      <c r="HUB189" s="1354"/>
      <c r="HUC189" s="1354"/>
      <c r="HUD189" s="1354"/>
      <c r="HUE189" s="1354"/>
      <c r="HUF189" s="1354"/>
      <c r="HUG189" s="1354"/>
      <c r="HUH189" s="1354"/>
      <c r="HUI189" s="1354"/>
      <c r="HUJ189" s="1354"/>
      <c r="HUK189" s="1354"/>
      <c r="HUL189" s="1354"/>
      <c r="HUM189" s="1354"/>
      <c r="HUN189" s="1354"/>
      <c r="HUO189" s="1354"/>
      <c r="HUP189" s="1354"/>
      <c r="HUQ189" s="1354"/>
      <c r="HUR189" s="1354"/>
      <c r="HUS189" s="1354"/>
      <c r="HUT189" s="1354"/>
      <c r="HUU189" s="1354"/>
      <c r="HUV189" s="1354"/>
      <c r="HUW189" s="1354"/>
      <c r="HUX189" s="1354"/>
      <c r="HUY189" s="1354"/>
      <c r="HUZ189" s="1354"/>
      <c r="HVA189" s="1354"/>
      <c r="HVB189" s="1354"/>
      <c r="HVC189" s="1354"/>
      <c r="HVD189" s="1354"/>
      <c r="HVE189" s="1354"/>
      <c r="HVF189" s="1354"/>
      <c r="HVG189" s="1354"/>
      <c r="HVH189" s="1354"/>
      <c r="HVI189" s="1354"/>
      <c r="HVJ189" s="1354"/>
      <c r="HVK189" s="1354"/>
      <c r="HVL189" s="1354"/>
      <c r="HVM189" s="1354"/>
      <c r="HVN189" s="1354"/>
      <c r="HVO189" s="1354"/>
      <c r="HVP189" s="1354"/>
      <c r="HVQ189" s="1354"/>
      <c r="HVR189" s="1354"/>
      <c r="HVS189" s="1354"/>
      <c r="HVT189" s="1354"/>
      <c r="HVU189" s="1354"/>
      <c r="HVV189" s="1354"/>
      <c r="HVW189" s="1354"/>
      <c r="HVX189" s="1354"/>
      <c r="HVY189" s="1354"/>
      <c r="HVZ189" s="1354"/>
      <c r="HWA189" s="1354"/>
      <c r="HWB189" s="1354"/>
      <c r="HWC189" s="1354"/>
      <c r="HWD189" s="1354"/>
      <c r="HWE189" s="1354"/>
      <c r="HWF189" s="1354"/>
      <c r="HWG189" s="1354"/>
      <c r="HWH189" s="1354"/>
      <c r="HWI189" s="1354"/>
      <c r="HWJ189" s="1354"/>
      <c r="HWK189" s="1354"/>
      <c r="HWL189" s="1354"/>
      <c r="HWM189" s="1354"/>
      <c r="HWN189" s="1354"/>
      <c r="HWO189" s="1354"/>
      <c r="HWP189" s="1354"/>
      <c r="HWQ189" s="1354"/>
      <c r="HWR189" s="1354"/>
      <c r="HWS189" s="1354"/>
      <c r="HWT189" s="1354"/>
      <c r="HWU189" s="1354"/>
      <c r="HWV189" s="1354"/>
      <c r="HWW189" s="1354"/>
      <c r="HWX189" s="1354"/>
      <c r="HWY189" s="1354"/>
      <c r="HWZ189" s="1354"/>
      <c r="HXA189" s="1354"/>
      <c r="HXB189" s="1354"/>
      <c r="HXC189" s="1354"/>
      <c r="HXD189" s="1354"/>
      <c r="HXE189" s="1354"/>
      <c r="HXF189" s="1354"/>
      <c r="HXG189" s="1354"/>
      <c r="HXH189" s="1354"/>
      <c r="HXI189" s="1354"/>
      <c r="HXJ189" s="1354"/>
      <c r="HXK189" s="1354"/>
      <c r="HXL189" s="1354"/>
      <c r="HXM189" s="1354"/>
      <c r="HXN189" s="1354"/>
      <c r="HXO189" s="1354"/>
      <c r="HXP189" s="1354"/>
      <c r="HXQ189" s="1354"/>
      <c r="HXR189" s="1354"/>
      <c r="HXS189" s="1354"/>
      <c r="HXT189" s="1354"/>
      <c r="HXU189" s="1354"/>
      <c r="HXV189" s="1354"/>
      <c r="HXW189" s="1354"/>
      <c r="HXX189" s="1354"/>
      <c r="HXY189" s="1354"/>
      <c r="HXZ189" s="1354"/>
      <c r="HYA189" s="1354"/>
      <c r="HYB189" s="1354"/>
      <c r="HYC189" s="1354"/>
      <c r="HYD189" s="1354"/>
      <c r="HYE189" s="1354"/>
      <c r="HYF189" s="1354"/>
      <c r="HYG189" s="1354"/>
      <c r="HYH189" s="1354"/>
      <c r="HYI189" s="1354"/>
      <c r="HYJ189" s="1354"/>
      <c r="HYK189" s="1354"/>
      <c r="HYL189" s="1354"/>
      <c r="HYM189" s="1354"/>
      <c r="HYN189" s="1354"/>
      <c r="HYO189" s="1354"/>
      <c r="HYP189" s="1354"/>
      <c r="HYQ189" s="1354"/>
      <c r="HYR189" s="1354"/>
      <c r="HYS189" s="1354"/>
      <c r="HYT189" s="1354"/>
      <c r="HYU189" s="1354"/>
      <c r="HYV189" s="1354"/>
      <c r="HYW189" s="1354"/>
      <c r="HYX189" s="1354"/>
      <c r="HYY189" s="1354"/>
      <c r="HYZ189" s="1354"/>
      <c r="HZA189" s="1354"/>
      <c r="HZB189" s="1354"/>
      <c r="HZC189" s="1354"/>
      <c r="HZD189" s="1354"/>
      <c r="HZE189" s="1354"/>
      <c r="HZF189" s="1354"/>
      <c r="HZG189" s="1354"/>
      <c r="HZH189" s="1354"/>
      <c r="HZI189" s="1354"/>
      <c r="HZJ189" s="1354"/>
      <c r="HZK189" s="1354"/>
      <c r="HZL189" s="1354"/>
      <c r="HZM189" s="1354"/>
      <c r="HZN189" s="1354"/>
      <c r="HZO189" s="1354"/>
      <c r="HZP189" s="1354"/>
      <c r="HZQ189" s="1354"/>
      <c r="HZR189" s="1354"/>
      <c r="HZS189" s="1354"/>
      <c r="HZT189" s="1354"/>
      <c r="HZU189" s="1354"/>
      <c r="HZV189" s="1354"/>
      <c r="HZW189" s="1354"/>
      <c r="HZX189" s="1354"/>
      <c r="HZY189" s="1354"/>
      <c r="HZZ189" s="1354"/>
      <c r="IAA189" s="1354"/>
      <c r="IAB189" s="1354"/>
      <c r="IAC189" s="1354"/>
      <c r="IAD189" s="1354"/>
      <c r="IAE189" s="1354"/>
      <c r="IAF189" s="1354"/>
      <c r="IAG189" s="1354"/>
      <c r="IAH189" s="1354"/>
      <c r="IAI189" s="1354"/>
      <c r="IAJ189" s="1354"/>
      <c r="IAK189" s="1354"/>
      <c r="IAL189" s="1354"/>
      <c r="IAM189" s="1354"/>
      <c r="IAN189" s="1354"/>
      <c r="IAO189" s="1354"/>
      <c r="IAP189" s="1354"/>
      <c r="IAQ189" s="1354"/>
      <c r="IAR189" s="1354"/>
      <c r="IAS189" s="1354"/>
      <c r="IAT189" s="1354"/>
      <c r="IAU189" s="1354"/>
      <c r="IAV189" s="1354"/>
      <c r="IAW189" s="1354"/>
      <c r="IAX189" s="1354"/>
      <c r="IAY189" s="1354"/>
      <c r="IAZ189" s="1354"/>
      <c r="IBA189" s="1354"/>
      <c r="IBB189" s="1354"/>
      <c r="IBC189" s="1354"/>
      <c r="IBD189" s="1354"/>
      <c r="IBE189" s="1354"/>
      <c r="IBF189" s="1354"/>
      <c r="IBG189" s="1354"/>
      <c r="IBH189" s="1354"/>
      <c r="IBI189" s="1354"/>
      <c r="IBJ189" s="1354"/>
      <c r="IBK189" s="1354"/>
      <c r="IBL189" s="1354"/>
      <c r="IBM189" s="1354"/>
      <c r="IBN189" s="1354"/>
      <c r="IBO189" s="1354"/>
      <c r="IBP189" s="1354"/>
      <c r="IBQ189" s="1354"/>
      <c r="IBR189" s="1354"/>
      <c r="IBS189" s="1354"/>
      <c r="IBT189" s="1354"/>
      <c r="IBU189" s="1354"/>
      <c r="IBV189" s="1354"/>
      <c r="IBW189" s="1354"/>
      <c r="IBX189" s="1354"/>
      <c r="IBY189" s="1354"/>
      <c r="IBZ189" s="1354"/>
      <c r="ICA189" s="1354"/>
      <c r="ICB189" s="1354"/>
      <c r="ICC189" s="1354"/>
      <c r="ICD189" s="1354"/>
      <c r="ICE189" s="1354"/>
      <c r="ICF189" s="1354"/>
      <c r="ICG189" s="1354"/>
      <c r="ICH189" s="1354"/>
      <c r="ICI189" s="1354"/>
      <c r="ICJ189" s="1354"/>
      <c r="ICK189" s="1354"/>
      <c r="ICL189" s="1354"/>
      <c r="ICM189" s="1354"/>
      <c r="ICN189" s="1354"/>
      <c r="ICO189" s="1354"/>
      <c r="ICP189" s="1354"/>
      <c r="ICQ189" s="1354"/>
      <c r="ICR189" s="1354"/>
      <c r="ICS189" s="1354"/>
      <c r="ICT189" s="1354"/>
      <c r="ICU189" s="1354"/>
      <c r="ICV189" s="1354"/>
      <c r="ICW189" s="1354"/>
      <c r="ICX189" s="1354"/>
      <c r="ICY189" s="1354"/>
      <c r="ICZ189" s="1354"/>
      <c r="IDA189" s="1354"/>
      <c r="IDB189" s="1354"/>
      <c r="IDC189" s="1354"/>
      <c r="IDD189" s="1354"/>
      <c r="IDE189" s="1354"/>
      <c r="IDF189" s="1354"/>
      <c r="IDG189" s="1354"/>
      <c r="IDH189" s="1354"/>
      <c r="IDI189" s="1354"/>
      <c r="IDJ189" s="1354"/>
      <c r="IDK189" s="1354"/>
      <c r="IDL189" s="1354"/>
      <c r="IDM189" s="1354"/>
      <c r="IDN189" s="1354"/>
      <c r="IDO189" s="1354"/>
      <c r="IDP189" s="1354"/>
      <c r="IDQ189" s="1354"/>
      <c r="IDR189" s="1354"/>
      <c r="IDS189" s="1354"/>
      <c r="IDT189" s="1354"/>
      <c r="IDU189" s="1354"/>
      <c r="IDV189" s="1354"/>
      <c r="IDW189" s="1354"/>
      <c r="IDX189" s="1354"/>
      <c r="IDY189" s="1354"/>
      <c r="IDZ189" s="1354"/>
      <c r="IEA189" s="1354"/>
      <c r="IEB189" s="1354"/>
      <c r="IEC189" s="1354"/>
      <c r="IED189" s="1354"/>
      <c r="IEE189" s="1354"/>
      <c r="IEF189" s="1354"/>
      <c r="IEG189" s="1354"/>
      <c r="IEH189" s="1354"/>
      <c r="IEI189" s="1354"/>
      <c r="IEJ189" s="1354"/>
      <c r="IEK189" s="1354"/>
      <c r="IEL189" s="1354"/>
      <c r="IEM189" s="1354"/>
      <c r="IEN189" s="1354"/>
      <c r="IEO189" s="1354"/>
      <c r="IEP189" s="1354"/>
      <c r="IEQ189" s="1354"/>
      <c r="IER189" s="1354"/>
      <c r="IES189" s="1354"/>
      <c r="IET189" s="1354"/>
      <c r="IEU189" s="1354"/>
      <c r="IEV189" s="1354"/>
      <c r="IEW189" s="1354"/>
      <c r="IEX189" s="1354"/>
      <c r="IEY189" s="1354"/>
      <c r="IEZ189" s="1354"/>
      <c r="IFA189" s="1354"/>
      <c r="IFB189" s="1354"/>
      <c r="IFC189" s="1354"/>
      <c r="IFD189" s="1354"/>
      <c r="IFE189" s="1354"/>
      <c r="IFF189" s="1354"/>
      <c r="IFG189" s="1354"/>
      <c r="IFH189" s="1354"/>
      <c r="IFI189" s="1354"/>
      <c r="IFJ189" s="1354"/>
      <c r="IFK189" s="1354"/>
      <c r="IFL189" s="1354"/>
      <c r="IFM189" s="1354"/>
      <c r="IFN189" s="1354"/>
      <c r="IFO189" s="1354"/>
      <c r="IFP189" s="1354"/>
      <c r="IFQ189" s="1354"/>
      <c r="IFR189" s="1354"/>
      <c r="IFS189" s="1354"/>
      <c r="IFT189" s="1354"/>
      <c r="IFU189" s="1354"/>
      <c r="IFV189" s="1354"/>
      <c r="IFW189" s="1354"/>
      <c r="IFX189" s="1354"/>
      <c r="IFY189" s="1354"/>
      <c r="IFZ189" s="1354"/>
      <c r="IGA189" s="1354"/>
      <c r="IGB189" s="1354"/>
      <c r="IGC189" s="1354"/>
      <c r="IGD189" s="1354"/>
      <c r="IGE189" s="1354"/>
      <c r="IGF189" s="1354"/>
      <c r="IGG189" s="1354"/>
      <c r="IGH189" s="1354"/>
      <c r="IGI189" s="1354"/>
      <c r="IGJ189" s="1354"/>
      <c r="IGK189" s="1354"/>
      <c r="IGL189" s="1354"/>
      <c r="IGM189" s="1354"/>
      <c r="IGN189" s="1354"/>
      <c r="IGO189" s="1354"/>
      <c r="IGP189" s="1354"/>
      <c r="IGQ189" s="1354"/>
      <c r="IGR189" s="1354"/>
      <c r="IGS189" s="1354"/>
      <c r="IGT189" s="1354"/>
      <c r="IGU189" s="1354"/>
      <c r="IGV189" s="1354"/>
      <c r="IGW189" s="1354"/>
      <c r="IGX189" s="1354"/>
      <c r="IGY189" s="1354"/>
      <c r="IGZ189" s="1354"/>
      <c r="IHA189" s="1354"/>
      <c r="IHB189" s="1354"/>
      <c r="IHC189" s="1354"/>
      <c r="IHD189" s="1354"/>
      <c r="IHE189" s="1354"/>
      <c r="IHF189" s="1354"/>
      <c r="IHG189" s="1354"/>
      <c r="IHH189" s="1354"/>
      <c r="IHI189" s="1354"/>
      <c r="IHJ189" s="1354"/>
      <c r="IHK189" s="1354"/>
      <c r="IHL189" s="1354"/>
      <c r="IHM189" s="1354"/>
      <c r="IHN189" s="1354"/>
      <c r="IHO189" s="1354"/>
      <c r="IHP189" s="1354"/>
      <c r="IHQ189" s="1354"/>
      <c r="IHR189" s="1354"/>
      <c r="IHS189" s="1354"/>
      <c r="IHT189" s="1354"/>
      <c r="IHU189" s="1354"/>
      <c r="IHV189" s="1354"/>
      <c r="IHW189" s="1354"/>
      <c r="IHX189" s="1354"/>
      <c r="IHY189" s="1354"/>
      <c r="IHZ189" s="1354"/>
      <c r="IIA189" s="1354"/>
      <c r="IIB189" s="1354"/>
      <c r="IIC189" s="1354"/>
      <c r="IID189" s="1354"/>
      <c r="IIE189" s="1354"/>
      <c r="IIF189" s="1354"/>
      <c r="IIG189" s="1354"/>
      <c r="IIH189" s="1354"/>
      <c r="III189" s="1354"/>
      <c r="IIJ189" s="1354"/>
      <c r="IIK189" s="1354"/>
      <c r="IIL189" s="1354"/>
      <c r="IIM189" s="1354"/>
      <c r="IIN189" s="1354"/>
      <c r="IIO189" s="1354"/>
      <c r="IIP189" s="1354"/>
      <c r="IIQ189" s="1354"/>
      <c r="IIR189" s="1354"/>
      <c r="IIS189" s="1354"/>
      <c r="IIT189" s="1354"/>
      <c r="IIU189" s="1354"/>
      <c r="IIV189" s="1354"/>
      <c r="IIW189" s="1354"/>
      <c r="IIX189" s="1354"/>
      <c r="IIY189" s="1354"/>
      <c r="IIZ189" s="1354"/>
      <c r="IJA189" s="1354"/>
      <c r="IJB189" s="1354"/>
      <c r="IJC189" s="1354"/>
      <c r="IJD189" s="1354"/>
      <c r="IJE189" s="1354"/>
      <c r="IJF189" s="1354"/>
      <c r="IJG189" s="1354"/>
      <c r="IJH189" s="1354"/>
      <c r="IJI189" s="1354"/>
      <c r="IJJ189" s="1354"/>
      <c r="IJK189" s="1354"/>
      <c r="IJL189" s="1354"/>
      <c r="IJM189" s="1354"/>
      <c r="IJN189" s="1354"/>
      <c r="IJO189" s="1354"/>
      <c r="IJP189" s="1354"/>
      <c r="IJQ189" s="1354"/>
      <c r="IJR189" s="1354"/>
      <c r="IJS189" s="1354"/>
      <c r="IJT189" s="1354"/>
      <c r="IJU189" s="1354"/>
      <c r="IJV189" s="1354"/>
      <c r="IJW189" s="1354"/>
      <c r="IJX189" s="1354"/>
      <c r="IJY189" s="1354"/>
      <c r="IJZ189" s="1354"/>
      <c r="IKA189" s="1354"/>
      <c r="IKB189" s="1354"/>
      <c r="IKC189" s="1354"/>
      <c r="IKD189" s="1354"/>
      <c r="IKE189" s="1354"/>
      <c r="IKF189" s="1354"/>
      <c r="IKG189" s="1354"/>
      <c r="IKH189" s="1354"/>
      <c r="IKI189" s="1354"/>
      <c r="IKJ189" s="1354"/>
      <c r="IKK189" s="1354"/>
      <c r="IKL189" s="1354"/>
      <c r="IKM189" s="1354"/>
      <c r="IKN189" s="1354"/>
      <c r="IKO189" s="1354"/>
      <c r="IKP189" s="1354"/>
      <c r="IKQ189" s="1354"/>
      <c r="IKR189" s="1354"/>
      <c r="IKS189" s="1354"/>
      <c r="IKT189" s="1354"/>
      <c r="IKU189" s="1354"/>
      <c r="IKV189" s="1354"/>
      <c r="IKW189" s="1354"/>
      <c r="IKX189" s="1354"/>
      <c r="IKY189" s="1354"/>
      <c r="IKZ189" s="1354"/>
      <c r="ILA189" s="1354"/>
      <c r="ILB189" s="1354"/>
      <c r="ILC189" s="1354"/>
      <c r="ILD189" s="1354"/>
      <c r="ILE189" s="1354"/>
      <c r="ILF189" s="1354"/>
      <c r="ILG189" s="1354"/>
      <c r="ILH189" s="1354"/>
      <c r="ILI189" s="1354"/>
      <c r="ILJ189" s="1354"/>
      <c r="ILK189" s="1354"/>
      <c r="ILL189" s="1354"/>
      <c r="ILM189" s="1354"/>
      <c r="ILN189" s="1354"/>
      <c r="ILO189" s="1354"/>
      <c r="ILP189" s="1354"/>
      <c r="ILQ189" s="1354"/>
      <c r="ILR189" s="1354"/>
      <c r="ILS189" s="1354"/>
      <c r="ILT189" s="1354"/>
      <c r="ILU189" s="1354"/>
      <c r="ILV189" s="1354"/>
      <c r="ILW189" s="1354"/>
      <c r="ILX189" s="1354"/>
      <c r="ILY189" s="1354"/>
      <c r="ILZ189" s="1354"/>
      <c r="IMA189" s="1354"/>
      <c r="IMB189" s="1354"/>
      <c r="IMC189" s="1354"/>
      <c r="IMD189" s="1354"/>
      <c r="IME189" s="1354"/>
      <c r="IMF189" s="1354"/>
      <c r="IMG189" s="1354"/>
      <c r="IMH189" s="1354"/>
      <c r="IMI189" s="1354"/>
      <c r="IMJ189" s="1354"/>
      <c r="IMK189" s="1354"/>
      <c r="IML189" s="1354"/>
      <c r="IMM189" s="1354"/>
      <c r="IMN189" s="1354"/>
      <c r="IMO189" s="1354"/>
      <c r="IMP189" s="1354"/>
      <c r="IMQ189" s="1354"/>
      <c r="IMR189" s="1354"/>
      <c r="IMS189" s="1354"/>
      <c r="IMT189" s="1354"/>
      <c r="IMU189" s="1354"/>
      <c r="IMV189" s="1354"/>
      <c r="IMW189" s="1354"/>
      <c r="IMX189" s="1354"/>
      <c r="IMY189" s="1354"/>
      <c r="IMZ189" s="1354"/>
      <c r="INA189" s="1354"/>
      <c r="INB189" s="1354"/>
      <c r="INC189" s="1354"/>
      <c r="IND189" s="1354"/>
      <c r="INE189" s="1354"/>
      <c r="INF189" s="1354"/>
      <c r="ING189" s="1354"/>
      <c r="INH189" s="1354"/>
      <c r="INI189" s="1354"/>
      <c r="INJ189" s="1354"/>
      <c r="INK189" s="1354"/>
      <c r="INL189" s="1354"/>
      <c r="INM189" s="1354"/>
      <c r="INN189" s="1354"/>
      <c r="INO189" s="1354"/>
      <c r="INP189" s="1354"/>
      <c r="INQ189" s="1354"/>
      <c r="INR189" s="1354"/>
      <c r="INS189" s="1354"/>
      <c r="INT189" s="1354"/>
      <c r="INU189" s="1354"/>
      <c r="INV189" s="1354"/>
      <c r="INW189" s="1354"/>
      <c r="INX189" s="1354"/>
      <c r="INY189" s="1354"/>
      <c r="INZ189" s="1354"/>
      <c r="IOA189" s="1354"/>
      <c r="IOB189" s="1354"/>
      <c r="IOC189" s="1354"/>
      <c r="IOD189" s="1354"/>
      <c r="IOE189" s="1354"/>
      <c r="IOF189" s="1354"/>
      <c r="IOG189" s="1354"/>
      <c r="IOH189" s="1354"/>
      <c r="IOI189" s="1354"/>
      <c r="IOJ189" s="1354"/>
      <c r="IOK189" s="1354"/>
      <c r="IOL189" s="1354"/>
      <c r="IOM189" s="1354"/>
      <c r="ION189" s="1354"/>
      <c r="IOO189" s="1354"/>
      <c r="IOP189" s="1354"/>
      <c r="IOQ189" s="1354"/>
      <c r="IOR189" s="1354"/>
      <c r="IOS189" s="1354"/>
      <c r="IOT189" s="1354"/>
      <c r="IOU189" s="1354"/>
      <c r="IOV189" s="1354"/>
      <c r="IOW189" s="1354"/>
      <c r="IOX189" s="1354"/>
      <c r="IOY189" s="1354"/>
      <c r="IOZ189" s="1354"/>
      <c r="IPA189" s="1354"/>
      <c r="IPB189" s="1354"/>
      <c r="IPC189" s="1354"/>
      <c r="IPD189" s="1354"/>
      <c r="IPE189" s="1354"/>
      <c r="IPF189" s="1354"/>
      <c r="IPG189" s="1354"/>
      <c r="IPH189" s="1354"/>
      <c r="IPI189" s="1354"/>
      <c r="IPJ189" s="1354"/>
      <c r="IPK189" s="1354"/>
      <c r="IPL189" s="1354"/>
      <c r="IPM189" s="1354"/>
      <c r="IPN189" s="1354"/>
      <c r="IPO189" s="1354"/>
      <c r="IPP189" s="1354"/>
      <c r="IPQ189" s="1354"/>
      <c r="IPR189" s="1354"/>
      <c r="IPS189" s="1354"/>
      <c r="IPT189" s="1354"/>
      <c r="IPU189" s="1354"/>
      <c r="IPV189" s="1354"/>
      <c r="IPW189" s="1354"/>
      <c r="IPX189" s="1354"/>
      <c r="IPY189" s="1354"/>
      <c r="IPZ189" s="1354"/>
      <c r="IQA189" s="1354"/>
      <c r="IQB189" s="1354"/>
      <c r="IQC189" s="1354"/>
      <c r="IQD189" s="1354"/>
      <c r="IQE189" s="1354"/>
      <c r="IQF189" s="1354"/>
      <c r="IQG189" s="1354"/>
      <c r="IQH189" s="1354"/>
      <c r="IQI189" s="1354"/>
      <c r="IQJ189" s="1354"/>
      <c r="IQK189" s="1354"/>
      <c r="IQL189" s="1354"/>
      <c r="IQM189" s="1354"/>
      <c r="IQN189" s="1354"/>
      <c r="IQO189" s="1354"/>
      <c r="IQP189" s="1354"/>
      <c r="IQQ189" s="1354"/>
      <c r="IQR189" s="1354"/>
      <c r="IQS189" s="1354"/>
      <c r="IQT189" s="1354"/>
      <c r="IQU189" s="1354"/>
      <c r="IQV189" s="1354"/>
      <c r="IQW189" s="1354"/>
      <c r="IQX189" s="1354"/>
      <c r="IQY189" s="1354"/>
      <c r="IQZ189" s="1354"/>
      <c r="IRA189" s="1354"/>
      <c r="IRB189" s="1354"/>
      <c r="IRC189" s="1354"/>
      <c r="IRD189" s="1354"/>
      <c r="IRE189" s="1354"/>
      <c r="IRF189" s="1354"/>
      <c r="IRG189" s="1354"/>
      <c r="IRH189" s="1354"/>
      <c r="IRI189" s="1354"/>
      <c r="IRJ189" s="1354"/>
      <c r="IRK189" s="1354"/>
      <c r="IRL189" s="1354"/>
      <c r="IRM189" s="1354"/>
      <c r="IRN189" s="1354"/>
      <c r="IRO189" s="1354"/>
      <c r="IRP189" s="1354"/>
      <c r="IRQ189" s="1354"/>
      <c r="IRR189" s="1354"/>
      <c r="IRS189" s="1354"/>
      <c r="IRT189" s="1354"/>
      <c r="IRU189" s="1354"/>
      <c r="IRV189" s="1354"/>
      <c r="IRW189" s="1354"/>
      <c r="IRX189" s="1354"/>
      <c r="IRY189" s="1354"/>
      <c r="IRZ189" s="1354"/>
      <c r="ISA189" s="1354"/>
      <c r="ISB189" s="1354"/>
      <c r="ISC189" s="1354"/>
      <c r="ISD189" s="1354"/>
      <c r="ISE189" s="1354"/>
      <c r="ISF189" s="1354"/>
      <c r="ISG189" s="1354"/>
      <c r="ISH189" s="1354"/>
      <c r="ISI189" s="1354"/>
      <c r="ISJ189" s="1354"/>
      <c r="ISK189" s="1354"/>
      <c r="ISL189" s="1354"/>
      <c r="ISM189" s="1354"/>
      <c r="ISN189" s="1354"/>
      <c r="ISO189" s="1354"/>
      <c r="ISP189" s="1354"/>
      <c r="ISQ189" s="1354"/>
      <c r="ISR189" s="1354"/>
      <c r="ISS189" s="1354"/>
      <c r="IST189" s="1354"/>
      <c r="ISU189" s="1354"/>
      <c r="ISV189" s="1354"/>
      <c r="ISW189" s="1354"/>
      <c r="ISX189" s="1354"/>
      <c r="ISY189" s="1354"/>
      <c r="ISZ189" s="1354"/>
      <c r="ITA189" s="1354"/>
      <c r="ITB189" s="1354"/>
      <c r="ITC189" s="1354"/>
      <c r="ITD189" s="1354"/>
      <c r="ITE189" s="1354"/>
      <c r="ITF189" s="1354"/>
      <c r="ITG189" s="1354"/>
      <c r="ITH189" s="1354"/>
      <c r="ITI189" s="1354"/>
      <c r="ITJ189" s="1354"/>
      <c r="ITK189" s="1354"/>
      <c r="ITL189" s="1354"/>
      <c r="ITM189" s="1354"/>
      <c r="ITN189" s="1354"/>
      <c r="ITO189" s="1354"/>
      <c r="ITP189" s="1354"/>
      <c r="ITQ189" s="1354"/>
      <c r="ITR189" s="1354"/>
      <c r="ITS189" s="1354"/>
      <c r="ITT189" s="1354"/>
      <c r="ITU189" s="1354"/>
      <c r="ITV189" s="1354"/>
      <c r="ITW189" s="1354"/>
      <c r="ITX189" s="1354"/>
      <c r="ITY189" s="1354"/>
      <c r="ITZ189" s="1354"/>
      <c r="IUA189" s="1354"/>
      <c r="IUB189" s="1354"/>
      <c r="IUC189" s="1354"/>
      <c r="IUD189" s="1354"/>
      <c r="IUE189" s="1354"/>
      <c r="IUF189" s="1354"/>
      <c r="IUG189" s="1354"/>
      <c r="IUH189" s="1354"/>
      <c r="IUI189" s="1354"/>
      <c r="IUJ189" s="1354"/>
      <c r="IUK189" s="1354"/>
      <c r="IUL189" s="1354"/>
      <c r="IUM189" s="1354"/>
      <c r="IUN189" s="1354"/>
      <c r="IUO189" s="1354"/>
      <c r="IUP189" s="1354"/>
      <c r="IUQ189" s="1354"/>
      <c r="IUR189" s="1354"/>
      <c r="IUS189" s="1354"/>
      <c r="IUT189" s="1354"/>
      <c r="IUU189" s="1354"/>
      <c r="IUV189" s="1354"/>
      <c r="IUW189" s="1354"/>
      <c r="IUX189" s="1354"/>
      <c r="IUY189" s="1354"/>
      <c r="IUZ189" s="1354"/>
      <c r="IVA189" s="1354"/>
      <c r="IVB189" s="1354"/>
      <c r="IVC189" s="1354"/>
      <c r="IVD189" s="1354"/>
      <c r="IVE189" s="1354"/>
      <c r="IVF189" s="1354"/>
      <c r="IVG189" s="1354"/>
      <c r="IVH189" s="1354"/>
      <c r="IVI189" s="1354"/>
      <c r="IVJ189" s="1354"/>
      <c r="IVK189" s="1354"/>
      <c r="IVL189" s="1354"/>
      <c r="IVM189" s="1354"/>
      <c r="IVN189" s="1354"/>
      <c r="IVO189" s="1354"/>
      <c r="IVP189" s="1354"/>
      <c r="IVQ189" s="1354"/>
      <c r="IVR189" s="1354"/>
      <c r="IVS189" s="1354"/>
      <c r="IVT189" s="1354"/>
      <c r="IVU189" s="1354"/>
      <c r="IVV189" s="1354"/>
      <c r="IVW189" s="1354"/>
      <c r="IVX189" s="1354"/>
      <c r="IVY189" s="1354"/>
      <c r="IVZ189" s="1354"/>
      <c r="IWA189" s="1354"/>
      <c r="IWB189" s="1354"/>
      <c r="IWC189" s="1354"/>
      <c r="IWD189" s="1354"/>
      <c r="IWE189" s="1354"/>
      <c r="IWF189" s="1354"/>
      <c r="IWG189" s="1354"/>
      <c r="IWH189" s="1354"/>
      <c r="IWI189" s="1354"/>
      <c r="IWJ189" s="1354"/>
      <c r="IWK189" s="1354"/>
      <c r="IWL189" s="1354"/>
      <c r="IWM189" s="1354"/>
      <c r="IWN189" s="1354"/>
      <c r="IWO189" s="1354"/>
      <c r="IWP189" s="1354"/>
      <c r="IWQ189" s="1354"/>
      <c r="IWR189" s="1354"/>
      <c r="IWS189" s="1354"/>
      <c r="IWT189" s="1354"/>
      <c r="IWU189" s="1354"/>
      <c r="IWV189" s="1354"/>
      <c r="IWW189" s="1354"/>
      <c r="IWX189" s="1354"/>
      <c r="IWY189" s="1354"/>
      <c r="IWZ189" s="1354"/>
      <c r="IXA189" s="1354"/>
      <c r="IXB189" s="1354"/>
      <c r="IXC189" s="1354"/>
      <c r="IXD189" s="1354"/>
      <c r="IXE189" s="1354"/>
      <c r="IXF189" s="1354"/>
      <c r="IXG189" s="1354"/>
      <c r="IXH189" s="1354"/>
      <c r="IXI189" s="1354"/>
      <c r="IXJ189" s="1354"/>
      <c r="IXK189" s="1354"/>
      <c r="IXL189" s="1354"/>
      <c r="IXM189" s="1354"/>
      <c r="IXN189" s="1354"/>
      <c r="IXO189" s="1354"/>
      <c r="IXP189" s="1354"/>
      <c r="IXQ189" s="1354"/>
      <c r="IXR189" s="1354"/>
      <c r="IXS189" s="1354"/>
      <c r="IXT189" s="1354"/>
      <c r="IXU189" s="1354"/>
      <c r="IXV189" s="1354"/>
      <c r="IXW189" s="1354"/>
      <c r="IXX189" s="1354"/>
      <c r="IXY189" s="1354"/>
      <c r="IXZ189" s="1354"/>
      <c r="IYA189" s="1354"/>
      <c r="IYB189" s="1354"/>
      <c r="IYC189" s="1354"/>
      <c r="IYD189" s="1354"/>
      <c r="IYE189" s="1354"/>
      <c r="IYF189" s="1354"/>
      <c r="IYG189" s="1354"/>
      <c r="IYH189" s="1354"/>
      <c r="IYI189" s="1354"/>
      <c r="IYJ189" s="1354"/>
      <c r="IYK189" s="1354"/>
      <c r="IYL189" s="1354"/>
      <c r="IYM189" s="1354"/>
      <c r="IYN189" s="1354"/>
      <c r="IYO189" s="1354"/>
      <c r="IYP189" s="1354"/>
      <c r="IYQ189" s="1354"/>
      <c r="IYR189" s="1354"/>
      <c r="IYS189" s="1354"/>
      <c r="IYT189" s="1354"/>
      <c r="IYU189" s="1354"/>
      <c r="IYV189" s="1354"/>
      <c r="IYW189" s="1354"/>
      <c r="IYX189" s="1354"/>
      <c r="IYY189" s="1354"/>
      <c r="IYZ189" s="1354"/>
      <c r="IZA189" s="1354"/>
      <c r="IZB189" s="1354"/>
      <c r="IZC189" s="1354"/>
      <c r="IZD189" s="1354"/>
      <c r="IZE189" s="1354"/>
      <c r="IZF189" s="1354"/>
      <c r="IZG189" s="1354"/>
      <c r="IZH189" s="1354"/>
      <c r="IZI189" s="1354"/>
      <c r="IZJ189" s="1354"/>
      <c r="IZK189" s="1354"/>
      <c r="IZL189" s="1354"/>
      <c r="IZM189" s="1354"/>
      <c r="IZN189" s="1354"/>
      <c r="IZO189" s="1354"/>
      <c r="IZP189" s="1354"/>
      <c r="IZQ189" s="1354"/>
      <c r="IZR189" s="1354"/>
      <c r="IZS189" s="1354"/>
      <c r="IZT189" s="1354"/>
      <c r="IZU189" s="1354"/>
      <c r="IZV189" s="1354"/>
      <c r="IZW189" s="1354"/>
      <c r="IZX189" s="1354"/>
      <c r="IZY189" s="1354"/>
      <c r="IZZ189" s="1354"/>
      <c r="JAA189" s="1354"/>
      <c r="JAB189" s="1354"/>
      <c r="JAC189" s="1354"/>
      <c r="JAD189" s="1354"/>
      <c r="JAE189" s="1354"/>
      <c r="JAF189" s="1354"/>
      <c r="JAG189" s="1354"/>
      <c r="JAH189" s="1354"/>
      <c r="JAI189" s="1354"/>
      <c r="JAJ189" s="1354"/>
      <c r="JAK189" s="1354"/>
      <c r="JAL189" s="1354"/>
      <c r="JAM189" s="1354"/>
      <c r="JAN189" s="1354"/>
      <c r="JAO189" s="1354"/>
      <c r="JAP189" s="1354"/>
      <c r="JAQ189" s="1354"/>
      <c r="JAR189" s="1354"/>
      <c r="JAS189" s="1354"/>
      <c r="JAT189" s="1354"/>
      <c r="JAU189" s="1354"/>
      <c r="JAV189" s="1354"/>
      <c r="JAW189" s="1354"/>
      <c r="JAX189" s="1354"/>
      <c r="JAY189" s="1354"/>
      <c r="JAZ189" s="1354"/>
      <c r="JBA189" s="1354"/>
      <c r="JBB189" s="1354"/>
      <c r="JBC189" s="1354"/>
      <c r="JBD189" s="1354"/>
      <c r="JBE189" s="1354"/>
      <c r="JBF189" s="1354"/>
      <c r="JBG189" s="1354"/>
      <c r="JBH189" s="1354"/>
      <c r="JBI189" s="1354"/>
      <c r="JBJ189" s="1354"/>
      <c r="JBK189" s="1354"/>
      <c r="JBL189" s="1354"/>
      <c r="JBM189" s="1354"/>
      <c r="JBN189" s="1354"/>
      <c r="JBO189" s="1354"/>
      <c r="JBP189" s="1354"/>
      <c r="JBQ189" s="1354"/>
      <c r="JBR189" s="1354"/>
      <c r="JBS189" s="1354"/>
      <c r="JBT189" s="1354"/>
      <c r="JBU189" s="1354"/>
      <c r="JBV189" s="1354"/>
      <c r="JBW189" s="1354"/>
      <c r="JBX189" s="1354"/>
      <c r="JBY189" s="1354"/>
      <c r="JBZ189" s="1354"/>
      <c r="JCA189" s="1354"/>
      <c r="JCB189" s="1354"/>
      <c r="JCC189" s="1354"/>
      <c r="JCD189" s="1354"/>
      <c r="JCE189" s="1354"/>
      <c r="JCF189" s="1354"/>
      <c r="JCG189" s="1354"/>
      <c r="JCH189" s="1354"/>
      <c r="JCI189" s="1354"/>
      <c r="JCJ189" s="1354"/>
      <c r="JCK189" s="1354"/>
      <c r="JCL189" s="1354"/>
      <c r="JCM189" s="1354"/>
      <c r="JCN189" s="1354"/>
      <c r="JCO189" s="1354"/>
      <c r="JCP189" s="1354"/>
      <c r="JCQ189" s="1354"/>
      <c r="JCR189" s="1354"/>
      <c r="JCS189" s="1354"/>
      <c r="JCT189" s="1354"/>
      <c r="JCU189" s="1354"/>
      <c r="JCV189" s="1354"/>
      <c r="JCW189" s="1354"/>
      <c r="JCX189" s="1354"/>
      <c r="JCY189" s="1354"/>
      <c r="JCZ189" s="1354"/>
      <c r="JDA189" s="1354"/>
      <c r="JDB189" s="1354"/>
      <c r="JDC189" s="1354"/>
      <c r="JDD189" s="1354"/>
      <c r="JDE189" s="1354"/>
      <c r="JDF189" s="1354"/>
      <c r="JDG189" s="1354"/>
      <c r="JDH189" s="1354"/>
      <c r="JDI189" s="1354"/>
      <c r="JDJ189" s="1354"/>
      <c r="JDK189" s="1354"/>
      <c r="JDL189" s="1354"/>
      <c r="JDM189" s="1354"/>
      <c r="JDN189" s="1354"/>
      <c r="JDO189" s="1354"/>
      <c r="JDP189" s="1354"/>
      <c r="JDQ189" s="1354"/>
      <c r="JDR189" s="1354"/>
      <c r="JDS189" s="1354"/>
      <c r="JDT189" s="1354"/>
      <c r="JDU189" s="1354"/>
      <c r="JDV189" s="1354"/>
      <c r="JDW189" s="1354"/>
      <c r="JDX189" s="1354"/>
      <c r="JDY189" s="1354"/>
      <c r="JDZ189" s="1354"/>
      <c r="JEA189" s="1354"/>
      <c r="JEB189" s="1354"/>
      <c r="JEC189" s="1354"/>
      <c r="JED189" s="1354"/>
      <c r="JEE189" s="1354"/>
      <c r="JEF189" s="1354"/>
      <c r="JEG189" s="1354"/>
      <c r="JEH189" s="1354"/>
      <c r="JEI189" s="1354"/>
      <c r="JEJ189" s="1354"/>
      <c r="JEK189" s="1354"/>
      <c r="JEL189" s="1354"/>
      <c r="JEM189" s="1354"/>
      <c r="JEN189" s="1354"/>
      <c r="JEO189" s="1354"/>
      <c r="JEP189" s="1354"/>
      <c r="JEQ189" s="1354"/>
      <c r="JER189" s="1354"/>
      <c r="JES189" s="1354"/>
      <c r="JET189" s="1354"/>
      <c r="JEU189" s="1354"/>
      <c r="JEV189" s="1354"/>
      <c r="JEW189" s="1354"/>
      <c r="JEX189" s="1354"/>
      <c r="JEY189" s="1354"/>
      <c r="JEZ189" s="1354"/>
      <c r="JFA189" s="1354"/>
      <c r="JFB189" s="1354"/>
      <c r="JFC189" s="1354"/>
      <c r="JFD189" s="1354"/>
      <c r="JFE189" s="1354"/>
      <c r="JFF189" s="1354"/>
      <c r="JFG189" s="1354"/>
      <c r="JFH189" s="1354"/>
      <c r="JFI189" s="1354"/>
      <c r="JFJ189" s="1354"/>
      <c r="JFK189" s="1354"/>
      <c r="JFL189" s="1354"/>
      <c r="JFM189" s="1354"/>
      <c r="JFN189" s="1354"/>
      <c r="JFO189" s="1354"/>
      <c r="JFP189" s="1354"/>
      <c r="JFQ189" s="1354"/>
      <c r="JFR189" s="1354"/>
      <c r="JFS189" s="1354"/>
      <c r="JFT189" s="1354"/>
      <c r="JFU189" s="1354"/>
      <c r="JFV189" s="1354"/>
      <c r="JFW189" s="1354"/>
      <c r="JFX189" s="1354"/>
      <c r="JFY189" s="1354"/>
      <c r="JFZ189" s="1354"/>
      <c r="JGA189" s="1354"/>
      <c r="JGB189" s="1354"/>
      <c r="JGC189" s="1354"/>
      <c r="JGD189" s="1354"/>
      <c r="JGE189" s="1354"/>
      <c r="JGF189" s="1354"/>
      <c r="JGG189" s="1354"/>
      <c r="JGH189" s="1354"/>
      <c r="JGI189" s="1354"/>
      <c r="JGJ189" s="1354"/>
      <c r="JGK189" s="1354"/>
      <c r="JGL189" s="1354"/>
      <c r="JGM189" s="1354"/>
      <c r="JGN189" s="1354"/>
      <c r="JGO189" s="1354"/>
      <c r="JGP189" s="1354"/>
      <c r="JGQ189" s="1354"/>
      <c r="JGR189" s="1354"/>
      <c r="JGS189" s="1354"/>
      <c r="JGT189" s="1354"/>
      <c r="JGU189" s="1354"/>
      <c r="JGV189" s="1354"/>
      <c r="JGW189" s="1354"/>
      <c r="JGX189" s="1354"/>
      <c r="JGY189" s="1354"/>
      <c r="JGZ189" s="1354"/>
      <c r="JHA189" s="1354"/>
      <c r="JHB189" s="1354"/>
      <c r="JHC189" s="1354"/>
      <c r="JHD189" s="1354"/>
      <c r="JHE189" s="1354"/>
      <c r="JHF189" s="1354"/>
      <c r="JHG189" s="1354"/>
      <c r="JHH189" s="1354"/>
      <c r="JHI189" s="1354"/>
      <c r="JHJ189" s="1354"/>
      <c r="JHK189" s="1354"/>
      <c r="JHL189" s="1354"/>
      <c r="JHM189" s="1354"/>
      <c r="JHN189" s="1354"/>
      <c r="JHO189" s="1354"/>
      <c r="JHP189" s="1354"/>
      <c r="JHQ189" s="1354"/>
      <c r="JHR189" s="1354"/>
      <c r="JHS189" s="1354"/>
      <c r="JHT189" s="1354"/>
      <c r="JHU189" s="1354"/>
      <c r="JHV189" s="1354"/>
      <c r="JHW189" s="1354"/>
      <c r="JHX189" s="1354"/>
      <c r="JHY189" s="1354"/>
      <c r="JHZ189" s="1354"/>
      <c r="JIA189" s="1354"/>
      <c r="JIB189" s="1354"/>
      <c r="JIC189" s="1354"/>
      <c r="JID189" s="1354"/>
      <c r="JIE189" s="1354"/>
      <c r="JIF189" s="1354"/>
      <c r="JIG189" s="1354"/>
      <c r="JIH189" s="1354"/>
      <c r="JII189" s="1354"/>
      <c r="JIJ189" s="1354"/>
      <c r="JIK189" s="1354"/>
      <c r="JIL189" s="1354"/>
      <c r="JIM189" s="1354"/>
      <c r="JIN189" s="1354"/>
      <c r="JIO189" s="1354"/>
      <c r="JIP189" s="1354"/>
      <c r="JIQ189" s="1354"/>
      <c r="JIR189" s="1354"/>
      <c r="JIS189" s="1354"/>
      <c r="JIT189" s="1354"/>
      <c r="JIU189" s="1354"/>
      <c r="JIV189" s="1354"/>
      <c r="JIW189" s="1354"/>
      <c r="JIX189" s="1354"/>
      <c r="JIY189" s="1354"/>
      <c r="JIZ189" s="1354"/>
      <c r="JJA189" s="1354"/>
      <c r="JJB189" s="1354"/>
      <c r="JJC189" s="1354"/>
      <c r="JJD189" s="1354"/>
      <c r="JJE189" s="1354"/>
      <c r="JJF189" s="1354"/>
      <c r="JJG189" s="1354"/>
      <c r="JJH189" s="1354"/>
      <c r="JJI189" s="1354"/>
      <c r="JJJ189" s="1354"/>
      <c r="JJK189" s="1354"/>
      <c r="JJL189" s="1354"/>
      <c r="JJM189" s="1354"/>
      <c r="JJN189" s="1354"/>
      <c r="JJO189" s="1354"/>
      <c r="JJP189" s="1354"/>
      <c r="JJQ189" s="1354"/>
      <c r="JJR189" s="1354"/>
      <c r="JJS189" s="1354"/>
      <c r="JJT189" s="1354"/>
      <c r="JJU189" s="1354"/>
      <c r="JJV189" s="1354"/>
      <c r="JJW189" s="1354"/>
      <c r="JJX189" s="1354"/>
      <c r="JJY189" s="1354"/>
      <c r="JJZ189" s="1354"/>
      <c r="JKA189" s="1354"/>
      <c r="JKB189" s="1354"/>
      <c r="JKC189" s="1354"/>
      <c r="JKD189" s="1354"/>
      <c r="JKE189" s="1354"/>
      <c r="JKF189" s="1354"/>
      <c r="JKG189" s="1354"/>
      <c r="JKH189" s="1354"/>
      <c r="JKI189" s="1354"/>
      <c r="JKJ189" s="1354"/>
      <c r="JKK189" s="1354"/>
      <c r="JKL189" s="1354"/>
      <c r="JKM189" s="1354"/>
      <c r="JKN189" s="1354"/>
      <c r="JKO189" s="1354"/>
      <c r="JKP189" s="1354"/>
      <c r="JKQ189" s="1354"/>
      <c r="JKR189" s="1354"/>
      <c r="JKS189" s="1354"/>
      <c r="JKT189" s="1354"/>
      <c r="JKU189" s="1354"/>
      <c r="JKV189" s="1354"/>
      <c r="JKW189" s="1354"/>
      <c r="JKX189" s="1354"/>
      <c r="JKY189" s="1354"/>
      <c r="JKZ189" s="1354"/>
      <c r="JLA189" s="1354"/>
      <c r="JLB189" s="1354"/>
      <c r="JLC189" s="1354"/>
      <c r="JLD189" s="1354"/>
      <c r="JLE189" s="1354"/>
      <c r="JLF189" s="1354"/>
      <c r="JLG189" s="1354"/>
      <c r="JLH189" s="1354"/>
      <c r="JLI189" s="1354"/>
      <c r="JLJ189" s="1354"/>
      <c r="JLK189" s="1354"/>
      <c r="JLL189" s="1354"/>
      <c r="JLM189" s="1354"/>
      <c r="JLN189" s="1354"/>
      <c r="JLO189" s="1354"/>
      <c r="JLP189" s="1354"/>
      <c r="JLQ189" s="1354"/>
      <c r="JLR189" s="1354"/>
      <c r="JLS189" s="1354"/>
      <c r="JLT189" s="1354"/>
      <c r="JLU189" s="1354"/>
      <c r="JLV189" s="1354"/>
      <c r="JLW189" s="1354"/>
      <c r="JLX189" s="1354"/>
      <c r="JLY189" s="1354"/>
      <c r="JLZ189" s="1354"/>
      <c r="JMA189" s="1354"/>
      <c r="JMB189" s="1354"/>
      <c r="JMC189" s="1354"/>
      <c r="JMD189" s="1354"/>
      <c r="JME189" s="1354"/>
      <c r="JMF189" s="1354"/>
      <c r="JMG189" s="1354"/>
      <c r="JMH189" s="1354"/>
      <c r="JMI189" s="1354"/>
      <c r="JMJ189" s="1354"/>
      <c r="JMK189" s="1354"/>
      <c r="JML189" s="1354"/>
      <c r="JMM189" s="1354"/>
      <c r="JMN189" s="1354"/>
      <c r="JMO189" s="1354"/>
      <c r="JMP189" s="1354"/>
      <c r="JMQ189" s="1354"/>
      <c r="JMR189" s="1354"/>
      <c r="JMS189" s="1354"/>
      <c r="JMT189" s="1354"/>
      <c r="JMU189" s="1354"/>
      <c r="JMV189" s="1354"/>
      <c r="JMW189" s="1354"/>
      <c r="JMX189" s="1354"/>
      <c r="JMY189" s="1354"/>
      <c r="JMZ189" s="1354"/>
      <c r="JNA189" s="1354"/>
      <c r="JNB189" s="1354"/>
      <c r="JNC189" s="1354"/>
      <c r="JND189" s="1354"/>
      <c r="JNE189" s="1354"/>
      <c r="JNF189" s="1354"/>
      <c r="JNG189" s="1354"/>
      <c r="JNH189" s="1354"/>
      <c r="JNI189" s="1354"/>
      <c r="JNJ189" s="1354"/>
      <c r="JNK189" s="1354"/>
      <c r="JNL189" s="1354"/>
      <c r="JNM189" s="1354"/>
      <c r="JNN189" s="1354"/>
      <c r="JNO189" s="1354"/>
      <c r="JNP189" s="1354"/>
      <c r="JNQ189" s="1354"/>
      <c r="JNR189" s="1354"/>
      <c r="JNS189" s="1354"/>
      <c r="JNT189" s="1354"/>
      <c r="JNU189" s="1354"/>
      <c r="JNV189" s="1354"/>
      <c r="JNW189" s="1354"/>
      <c r="JNX189" s="1354"/>
      <c r="JNY189" s="1354"/>
      <c r="JNZ189" s="1354"/>
      <c r="JOA189" s="1354"/>
      <c r="JOB189" s="1354"/>
      <c r="JOC189" s="1354"/>
      <c r="JOD189" s="1354"/>
      <c r="JOE189" s="1354"/>
      <c r="JOF189" s="1354"/>
      <c r="JOG189" s="1354"/>
      <c r="JOH189" s="1354"/>
      <c r="JOI189" s="1354"/>
      <c r="JOJ189" s="1354"/>
      <c r="JOK189" s="1354"/>
      <c r="JOL189" s="1354"/>
      <c r="JOM189" s="1354"/>
      <c r="JON189" s="1354"/>
      <c r="JOO189" s="1354"/>
      <c r="JOP189" s="1354"/>
      <c r="JOQ189" s="1354"/>
      <c r="JOR189" s="1354"/>
      <c r="JOS189" s="1354"/>
      <c r="JOT189" s="1354"/>
      <c r="JOU189" s="1354"/>
      <c r="JOV189" s="1354"/>
      <c r="JOW189" s="1354"/>
      <c r="JOX189" s="1354"/>
      <c r="JOY189" s="1354"/>
      <c r="JOZ189" s="1354"/>
      <c r="JPA189" s="1354"/>
      <c r="JPB189" s="1354"/>
      <c r="JPC189" s="1354"/>
      <c r="JPD189" s="1354"/>
      <c r="JPE189" s="1354"/>
      <c r="JPF189" s="1354"/>
      <c r="JPG189" s="1354"/>
      <c r="JPH189" s="1354"/>
      <c r="JPI189" s="1354"/>
      <c r="JPJ189" s="1354"/>
      <c r="JPK189" s="1354"/>
      <c r="JPL189" s="1354"/>
      <c r="JPM189" s="1354"/>
      <c r="JPN189" s="1354"/>
      <c r="JPO189" s="1354"/>
      <c r="JPP189" s="1354"/>
      <c r="JPQ189" s="1354"/>
      <c r="JPR189" s="1354"/>
      <c r="JPS189" s="1354"/>
      <c r="JPT189" s="1354"/>
      <c r="JPU189" s="1354"/>
      <c r="JPV189" s="1354"/>
      <c r="JPW189" s="1354"/>
      <c r="JPX189" s="1354"/>
      <c r="JPY189" s="1354"/>
      <c r="JPZ189" s="1354"/>
      <c r="JQA189" s="1354"/>
      <c r="JQB189" s="1354"/>
      <c r="JQC189" s="1354"/>
      <c r="JQD189" s="1354"/>
      <c r="JQE189" s="1354"/>
      <c r="JQF189" s="1354"/>
      <c r="JQG189" s="1354"/>
      <c r="JQH189" s="1354"/>
      <c r="JQI189" s="1354"/>
      <c r="JQJ189" s="1354"/>
      <c r="JQK189" s="1354"/>
      <c r="JQL189" s="1354"/>
      <c r="JQM189" s="1354"/>
      <c r="JQN189" s="1354"/>
      <c r="JQO189" s="1354"/>
      <c r="JQP189" s="1354"/>
      <c r="JQQ189" s="1354"/>
      <c r="JQR189" s="1354"/>
      <c r="JQS189" s="1354"/>
      <c r="JQT189" s="1354"/>
      <c r="JQU189" s="1354"/>
      <c r="JQV189" s="1354"/>
      <c r="JQW189" s="1354"/>
      <c r="JQX189" s="1354"/>
      <c r="JQY189" s="1354"/>
      <c r="JQZ189" s="1354"/>
      <c r="JRA189" s="1354"/>
      <c r="JRB189" s="1354"/>
      <c r="JRC189" s="1354"/>
      <c r="JRD189" s="1354"/>
      <c r="JRE189" s="1354"/>
      <c r="JRF189" s="1354"/>
      <c r="JRG189" s="1354"/>
      <c r="JRH189" s="1354"/>
      <c r="JRI189" s="1354"/>
      <c r="JRJ189" s="1354"/>
      <c r="JRK189" s="1354"/>
      <c r="JRL189" s="1354"/>
      <c r="JRM189" s="1354"/>
      <c r="JRN189" s="1354"/>
      <c r="JRO189" s="1354"/>
      <c r="JRP189" s="1354"/>
      <c r="JRQ189" s="1354"/>
      <c r="JRR189" s="1354"/>
      <c r="JRS189" s="1354"/>
      <c r="JRT189" s="1354"/>
      <c r="JRU189" s="1354"/>
      <c r="JRV189" s="1354"/>
      <c r="JRW189" s="1354"/>
      <c r="JRX189" s="1354"/>
      <c r="JRY189" s="1354"/>
      <c r="JRZ189" s="1354"/>
      <c r="JSA189" s="1354"/>
      <c r="JSB189" s="1354"/>
      <c r="JSC189" s="1354"/>
      <c r="JSD189" s="1354"/>
      <c r="JSE189" s="1354"/>
      <c r="JSF189" s="1354"/>
      <c r="JSG189" s="1354"/>
      <c r="JSH189" s="1354"/>
      <c r="JSI189" s="1354"/>
      <c r="JSJ189" s="1354"/>
      <c r="JSK189" s="1354"/>
      <c r="JSL189" s="1354"/>
      <c r="JSM189" s="1354"/>
      <c r="JSN189" s="1354"/>
      <c r="JSO189" s="1354"/>
      <c r="JSP189" s="1354"/>
      <c r="JSQ189" s="1354"/>
      <c r="JSR189" s="1354"/>
      <c r="JSS189" s="1354"/>
      <c r="JST189" s="1354"/>
      <c r="JSU189" s="1354"/>
      <c r="JSV189" s="1354"/>
      <c r="JSW189" s="1354"/>
      <c r="JSX189" s="1354"/>
      <c r="JSY189" s="1354"/>
      <c r="JSZ189" s="1354"/>
      <c r="JTA189" s="1354"/>
      <c r="JTB189" s="1354"/>
      <c r="JTC189" s="1354"/>
      <c r="JTD189" s="1354"/>
      <c r="JTE189" s="1354"/>
      <c r="JTF189" s="1354"/>
      <c r="JTG189" s="1354"/>
      <c r="JTH189" s="1354"/>
      <c r="JTI189" s="1354"/>
      <c r="JTJ189" s="1354"/>
      <c r="JTK189" s="1354"/>
      <c r="JTL189" s="1354"/>
      <c r="JTM189" s="1354"/>
      <c r="JTN189" s="1354"/>
      <c r="JTO189" s="1354"/>
      <c r="JTP189" s="1354"/>
      <c r="JTQ189" s="1354"/>
      <c r="JTR189" s="1354"/>
      <c r="JTS189" s="1354"/>
      <c r="JTT189" s="1354"/>
      <c r="JTU189" s="1354"/>
      <c r="JTV189" s="1354"/>
      <c r="JTW189" s="1354"/>
      <c r="JTX189" s="1354"/>
      <c r="JTY189" s="1354"/>
      <c r="JTZ189" s="1354"/>
      <c r="JUA189" s="1354"/>
      <c r="JUB189" s="1354"/>
      <c r="JUC189" s="1354"/>
      <c r="JUD189" s="1354"/>
      <c r="JUE189" s="1354"/>
      <c r="JUF189" s="1354"/>
      <c r="JUG189" s="1354"/>
      <c r="JUH189" s="1354"/>
      <c r="JUI189" s="1354"/>
      <c r="JUJ189" s="1354"/>
      <c r="JUK189" s="1354"/>
      <c r="JUL189" s="1354"/>
      <c r="JUM189" s="1354"/>
      <c r="JUN189" s="1354"/>
      <c r="JUO189" s="1354"/>
      <c r="JUP189" s="1354"/>
      <c r="JUQ189" s="1354"/>
      <c r="JUR189" s="1354"/>
      <c r="JUS189" s="1354"/>
      <c r="JUT189" s="1354"/>
      <c r="JUU189" s="1354"/>
      <c r="JUV189" s="1354"/>
      <c r="JUW189" s="1354"/>
      <c r="JUX189" s="1354"/>
      <c r="JUY189" s="1354"/>
      <c r="JUZ189" s="1354"/>
      <c r="JVA189" s="1354"/>
      <c r="JVB189" s="1354"/>
      <c r="JVC189" s="1354"/>
      <c r="JVD189" s="1354"/>
      <c r="JVE189" s="1354"/>
      <c r="JVF189" s="1354"/>
      <c r="JVG189" s="1354"/>
      <c r="JVH189" s="1354"/>
      <c r="JVI189" s="1354"/>
      <c r="JVJ189" s="1354"/>
      <c r="JVK189" s="1354"/>
      <c r="JVL189" s="1354"/>
      <c r="JVM189" s="1354"/>
      <c r="JVN189" s="1354"/>
      <c r="JVO189" s="1354"/>
      <c r="JVP189" s="1354"/>
      <c r="JVQ189" s="1354"/>
      <c r="JVR189" s="1354"/>
      <c r="JVS189" s="1354"/>
      <c r="JVT189" s="1354"/>
      <c r="JVU189" s="1354"/>
      <c r="JVV189" s="1354"/>
      <c r="JVW189" s="1354"/>
      <c r="JVX189" s="1354"/>
      <c r="JVY189" s="1354"/>
      <c r="JVZ189" s="1354"/>
      <c r="JWA189" s="1354"/>
      <c r="JWB189" s="1354"/>
      <c r="JWC189" s="1354"/>
      <c r="JWD189" s="1354"/>
      <c r="JWE189" s="1354"/>
      <c r="JWF189" s="1354"/>
      <c r="JWG189" s="1354"/>
      <c r="JWH189" s="1354"/>
      <c r="JWI189" s="1354"/>
      <c r="JWJ189" s="1354"/>
      <c r="JWK189" s="1354"/>
      <c r="JWL189" s="1354"/>
      <c r="JWM189" s="1354"/>
      <c r="JWN189" s="1354"/>
      <c r="JWO189" s="1354"/>
      <c r="JWP189" s="1354"/>
      <c r="JWQ189" s="1354"/>
      <c r="JWR189" s="1354"/>
      <c r="JWS189" s="1354"/>
      <c r="JWT189" s="1354"/>
      <c r="JWU189" s="1354"/>
      <c r="JWV189" s="1354"/>
      <c r="JWW189" s="1354"/>
      <c r="JWX189" s="1354"/>
      <c r="JWY189" s="1354"/>
      <c r="JWZ189" s="1354"/>
      <c r="JXA189" s="1354"/>
      <c r="JXB189" s="1354"/>
      <c r="JXC189" s="1354"/>
      <c r="JXD189" s="1354"/>
      <c r="JXE189" s="1354"/>
      <c r="JXF189" s="1354"/>
      <c r="JXG189" s="1354"/>
      <c r="JXH189" s="1354"/>
      <c r="JXI189" s="1354"/>
      <c r="JXJ189" s="1354"/>
      <c r="JXK189" s="1354"/>
      <c r="JXL189" s="1354"/>
      <c r="JXM189" s="1354"/>
      <c r="JXN189" s="1354"/>
      <c r="JXO189" s="1354"/>
      <c r="JXP189" s="1354"/>
      <c r="JXQ189" s="1354"/>
      <c r="JXR189" s="1354"/>
      <c r="JXS189" s="1354"/>
      <c r="JXT189" s="1354"/>
      <c r="JXU189" s="1354"/>
      <c r="JXV189" s="1354"/>
      <c r="JXW189" s="1354"/>
      <c r="JXX189" s="1354"/>
      <c r="JXY189" s="1354"/>
      <c r="JXZ189" s="1354"/>
      <c r="JYA189" s="1354"/>
      <c r="JYB189" s="1354"/>
      <c r="JYC189" s="1354"/>
      <c r="JYD189" s="1354"/>
      <c r="JYE189" s="1354"/>
      <c r="JYF189" s="1354"/>
      <c r="JYG189" s="1354"/>
      <c r="JYH189" s="1354"/>
      <c r="JYI189" s="1354"/>
      <c r="JYJ189" s="1354"/>
      <c r="JYK189" s="1354"/>
      <c r="JYL189" s="1354"/>
      <c r="JYM189" s="1354"/>
      <c r="JYN189" s="1354"/>
      <c r="JYO189" s="1354"/>
      <c r="JYP189" s="1354"/>
      <c r="JYQ189" s="1354"/>
      <c r="JYR189" s="1354"/>
      <c r="JYS189" s="1354"/>
      <c r="JYT189" s="1354"/>
      <c r="JYU189" s="1354"/>
      <c r="JYV189" s="1354"/>
      <c r="JYW189" s="1354"/>
      <c r="JYX189" s="1354"/>
      <c r="JYY189" s="1354"/>
      <c r="JYZ189" s="1354"/>
      <c r="JZA189" s="1354"/>
      <c r="JZB189" s="1354"/>
      <c r="JZC189" s="1354"/>
      <c r="JZD189" s="1354"/>
      <c r="JZE189" s="1354"/>
      <c r="JZF189" s="1354"/>
      <c r="JZG189" s="1354"/>
      <c r="JZH189" s="1354"/>
      <c r="JZI189" s="1354"/>
      <c r="JZJ189" s="1354"/>
      <c r="JZK189" s="1354"/>
      <c r="JZL189" s="1354"/>
      <c r="JZM189" s="1354"/>
      <c r="JZN189" s="1354"/>
      <c r="JZO189" s="1354"/>
      <c r="JZP189" s="1354"/>
      <c r="JZQ189" s="1354"/>
      <c r="JZR189" s="1354"/>
      <c r="JZS189" s="1354"/>
      <c r="JZT189" s="1354"/>
      <c r="JZU189" s="1354"/>
      <c r="JZV189" s="1354"/>
      <c r="JZW189" s="1354"/>
      <c r="JZX189" s="1354"/>
      <c r="JZY189" s="1354"/>
      <c r="JZZ189" s="1354"/>
      <c r="KAA189" s="1354"/>
      <c r="KAB189" s="1354"/>
      <c r="KAC189" s="1354"/>
      <c r="KAD189" s="1354"/>
      <c r="KAE189" s="1354"/>
      <c r="KAF189" s="1354"/>
      <c r="KAG189" s="1354"/>
      <c r="KAH189" s="1354"/>
      <c r="KAI189" s="1354"/>
      <c r="KAJ189" s="1354"/>
      <c r="KAK189" s="1354"/>
      <c r="KAL189" s="1354"/>
      <c r="KAM189" s="1354"/>
      <c r="KAN189" s="1354"/>
      <c r="KAO189" s="1354"/>
      <c r="KAP189" s="1354"/>
      <c r="KAQ189" s="1354"/>
      <c r="KAR189" s="1354"/>
      <c r="KAS189" s="1354"/>
      <c r="KAT189" s="1354"/>
      <c r="KAU189" s="1354"/>
      <c r="KAV189" s="1354"/>
      <c r="KAW189" s="1354"/>
      <c r="KAX189" s="1354"/>
      <c r="KAY189" s="1354"/>
      <c r="KAZ189" s="1354"/>
      <c r="KBA189" s="1354"/>
      <c r="KBB189" s="1354"/>
      <c r="KBC189" s="1354"/>
      <c r="KBD189" s="1354"/>
      <c r="KBE189" s="1354"/>
      <c r="KBF189" s="1354"/>
      <c r="KBG189" s="1354"/>
      <c r="KBH189" s="1354"/>
      <c r="KBI189" s="1354"/>
      <c r="KBJ189" s="1354"/>
      <c r="KBK189" s="1354"/>
      <c r="KBL189" s="1354"/>
      <c r="KBM189" s="1354"/>
      <c r="KBN189" s="1354"/>
      <c r="KBO189" s="1354"/>
      <c r="KBP189" s="1354"/>
      <c r="KBQ189" s="1354"/>
      <c r="KBR189" s="1354"/>
      <c r="KBS189" s="1354"/>
      <c r="KBT189" s="1354"/>
      <c r="KBU189" s="1354"/>
      <c r="KBV189" s="1354"/>
      <c r="KBW189" s="1354"/>
      <c r="KBX189" s="1354"/>
      <c r="KBY189" s="1354"/>
      <c r="KBZ189" s="1354"/>
      <c r="KCA189" s="1354"/>
      <c r="KCB189" s="1354"/>
      <c r="KCC189" s="1354"/>
      <c r="KCD189" s="1354"/>
      <c r="KCE189" s="1354"/>
      <c r="KCF189" s="1354"/>
      <c r="KCG189" s="1354"/>
      <c r="KCH189" s="1354"/>
      <c r="KCI189" s="1354"/>
      <c r="KCJ189" s="1354"/>
      <c r="KCK189" s="1354"/>
      <c r="KCL189" s="1354"/>
      <c r="KCM189" s="1354"/>
      <c r="KCN189" s="1354"/>
      <c r="KCO189" s="1354"/>
      <c r="KCP189" s="1354"/>
      <c r="KCQ189" s="1354"/>
      <c r="KCR189" s="1354"/>
      <c r="KCS189" s="1354"/>
      <c r="KCT189" s="1354"/>
      <c r="KCU189" s="1354"/>
      <c r="KCV189" s="1354"/>
      <c r="KCW189" s="1354"/>
      <c r="KCX189" s="1354"/>
      <c r="KCY189" s="1354"/>
      <c r="KCZ189" s="1354"/>
      <c r="KDA189" s="1354"/>
      <c r="KDB189" s="1354"/>
      <c r="KDC189" s="1354"/>
      <c r="KDD189" s="1354"/>
      <c r="KDE189" s="1354"/>
      <c r="KDF189" s="1354"/>
      <c r="KDG189" s="1354"/>
      <c r="KDH189" s="1354"/>
      <c r="KDI189" s="1354"/>
      <c r="KDJ189" s="1354"/>
      <c r="KDK189" s="1354"/>
      <c r="KDL189" s="1354"/>
      <c r="KDM189" s="1354"/>
      <c r="KDN189" s="1354"/>
      <c r="KDO189" s="1354"/>
      <c r="KDP189" s="1354"/>
      <c r="KDQ189" s="1354"/>
      <c r="KDR189" s="1354"/>
      <c r="KDS189" s="1354"/>
      <c r="KDT189" s="1354"/>
      <c r="KDU189" s="1354"/>
      <c r="KDV189" s="1354"/>
      <c r="KDW189" s="1354"/>
      <c r="KDX189" s="1354"/>
      <c r="KDY189" s="1354"/>
      <c r="KDZ189" s="1354"/>
      <c r="KEA189" s="1354"/>
      <c r="KEB189" s="1354"/>
      <c r="KEC189" s="1354"/>
      <c r="KED189" s="1354"/>
      <c r="KEE189" s="1354"/>
      <c r="KEF189" s="1354"/>
      <c r="KEG189" s="1354"/>
      <c r="KEH189" s="1354"/>
      <c r="KEI189" s="1354"/>
      <c r="KEJ189" s="1354"/>
      <c r="KEK189" s="1354"/>
      <c r="KEL189" s="1354"/>
      <c r="KEM189" s="1354"/>
      <c r="KEN189" s="1354"/>
      <c r="KEO189" s="1354"/>
      <c r="KEP189" s="1354"/>
      <c r="KEQ189" s="1354"/>
      <c r="KER189" s="1354"/>
      <c r="KES189" s="1354"/>
      <c r="KET189" s="1354"/>
      <c r="KEU189" s="1354"/>
      <c r="KEV189" s="1354"/>
      <c r="KEW189" s="1354"/>
      <c r="KEX189" s="1354"/>
      <c r="KEY189" s="1354"/>
      <c r="KEZ189" s="1354"/>
      <c r="KFA189" s="1354"/>
      <c r="KFB189" s="1354"/>
      <c r="KFC189" s="1354"/>
      <c r="KFD189" s="1354"/>
      <c r="KFE189" s="1354"/>
      <c r="KFF189" s="1354"/>
      <c r="KFG189" s="1354"/>
      <c r="KFH189" s="1354"/>
      <c r="KFI189" s="1354"/>
      <c r="KFJ189" s="1354"/>
      <c r="KFK189" s="1354"/>
      <c r="KFL189" s="1354"/>
      <c r="KFM189" s="1354"/>
      <c r="KFN189" s="1354"/>
      <c r="KFO189" s="1354"/>
      <c r="KFP189" s="1354"/>
      <c r="KFQ189" s="1354"/>
      <c r="KFR189" s="1354"/>
      <c r="KFS189" s="1354"/>
      <c r="KFT189" s="1354"/>
      <c r="KFU189" s="1354"/>
      <c r="KFV189" s="1354"/>
      <c r="KFW189" s="1354"/>
      <c r="KFX189" s="1354"/>
      <c r="KFY189" s="1354"/>
      <c r="KFZ189" s="1354"/>
      <c r="KGA189" s="1354"/>
      <c r="KGB189" s="1354"/>
      <c r="KGC189" s="1354"/>
      <c r="KGD189" s="1354"/>
      <c r="KGE189" s="1354"/>
      <c r="KGF189" s="1354"/>
      <c r="KGG189" s="1354"/>
      <c r="KGH189" s="1354"/>
      <c r="KGI189" s="1354"/>
      <c r="KGJ189" s="1354"/>
      <c r="KGK189" s="1354"/>
      <c r="KGL189" s="1354"/>
      <c r="KGM189" s="1354"/>
      <c r="KGN189" s="1354"/>
      <c r="KGO189" s="1354"/>
      <c r="KGP189" s="1354"/>
      <c r="KGQ189" s="1354"/>
      <c r="KGR189" s="1354"/>
      <c r="KGS189" s="1354"/>
      <c r="KGT189" s="1354"/>
      <c r="KGU189" s="1354"/>
      <c r="KGV189" s="1354"/>
      <c r="KGW189" s="1354"/>
      <c r="KGX189" s="1354"/>
      <c r="KGY189" s="1354"/>
      <c r="KGZ189" s="1354"/>
      <c r="KHA189" s="1354"/>
      <c r="KHB189" s="1354"/>
      <c r="KHC189" s="1354"/>
      <c r="KHD189" s="1354"/>
      <c r="KHE189" s="1354"/>
      <c r="KHF189" s="1354"/>
      <c r="KHG189" s="1354"/>
      <c r="KHH189" s="1354"/>
      <c r="KHI189" s="1354"/>
      <c r="KHJ189" s="1354"/>
      <c r="KHK189" s="1354"/>
      <c r="KHL189" s="1354"/>
      <c r="KHM189" s="1354"/>
      <c r="KHN189" s="1354"/>
      <c r="KHO189" s="1354"/>
      <c r="KHP189" s="1354"/>
      <c r="KHQ189" s="1354"/>
      <c r="KHR189" s="1354"/>
      <c r="KHS189" s="1354"/>
      <c r="KHT189" s="1354"/>
      <c r="KHU189" s="1354"/>
      <c r="KHV189" s="1354"/>
      <c r="KHW189" s="1354"/>
      <c r="KHX189" s="1354"/>
      <c r="KHY189" s="1354"/>
      <c r="KHZ189" s="1354"/>
      <c r="KIA189" s="1354"/>
      <c r="KIB189" s="1354"/>
      <c r="KIC189" s="1354"/>
      <c r="KID189" s="1354"/>
      <c r="KIE189" s="1354"/>
      <c r="KIF189" s="1354"/>
      <c r="KIG189" s="1354"/>
      <c r="KIH189" s="1354"/>
      <c r="KII189" s="1354"/>
      <c r="KIJ189" s="1354"/>
      <c r="KIK189" s="1354"/>
      <c r="KIL189" s="1354"/>
      <c r="KIM189" s="1354"/>
      <c r="KIN189" s="1354"/>
      <c r="KIO189" s="1354"/>
      <c r="KIP189" s="1354"/>
      <c r="KIQ189" s="1354"/>
      <c r="KIR189" s="1354"/>
      <c r="KIS189" s="1354"/>
      <c r="KIT189" s="1354"/>
      <c r="KIU189" s="1354"/>
      <c r="KIV189" s="1354"/>
      <c r="KIW189" s="1354"/>
      <c r="KIX189" s="1354"/>
      <c r="KIY189" s="1354"/>
      <c r="KIZ189" s="1354"/>
      <c r="KJA189" s="1354"/>
      <c r="KJB189" s="1354"/>
      <c r="KJC189" s="1354"/>
      <c r="KJD189" s="1354"/>
      <c r="KJE189" s="1354"/>
      <c r="KJF189" s="1354"/>
      <c r="KJG189" s="1354"/>
      <c r="KJH189" s="1354"/>
      <c r="KJI189" s="1354"/>
      <c r="KJJ189" s="1354"/>
      <c r="KJK189" s="1354"/>
      <c r="KJL189" s="1354"/>
      <c r="KJM189" s="1354"/>
      <c r="KJN189" s="1354"/>
      <c r="KJO189" s="1354"/>
      <c r="KJP189" s="1354"/>
      <c r="KJQ189" s="1354"/>
      <c r="KJR189" s="1354"/>
      <c r="KJS189" s="1354"/>
      <c r="KJT189" s="1354"/>
      <c r="KJU189" s="1354"/>
      <c r="KJV189" s="1354"/>
      <c r="KJW189" s="1354"/>
      <c r="KJX189" s="1354"/>
      <c r="KJY189" s="1354"/>
      <c r="KJZ189" s="1354"/>
      <c r="KKA189" s="1354"/>
      <c r="KKB189" s="1354"/>
      <c r="KKC189" s="1354"/>
      <c r="KKD189" s="1354"/>
      <c r="KKE189" s="1354"/>
      <c r="KKF189" s="1354"/>
      <c r="KKG189" s="1354"/>
      <c r="KKH189" s="1354"/>
      <c r="KKI189" s="1354"/>
      <c r="KKJ189" s="1354"/>
      <c r="KKK189" s="1354"/>
      <c r="KKL189" s="1354"/>
      <c r="KKM189" s="1354"/>
      <c r="KKN189" s="1354"/>
      <c r="KKO189" s="1354"/>
      <c r="KKP189" s="1354"/>
      <c r="KKQ189" s="1354"/>
      <c r="KKR189" s="1354"/>
      <c r="KKS189" s="1354"/>
      <c r="KKT189" s="1354"/>
      <c r="KKU189" s="1354"/>
      <c r="KKV189" s="1354"/>
      <c r="KKW189" s="1354"/>
      <c r="KKX189" s="1354"/>
      <c r="KKY189" s="1354"/>
      <c r="KKZ189" s="1354"/>
      <c r="KLA189" s="1354"/>
      <c r="KLB189" s="1354"/>
      <c r="KLC189" s="1354"/>
      <c r="KLD189" s="1354"/>
      <c r="KLE189" s="1354"/>
      <c r="KLF189" s="1354"/>
      <c r="KLG189" s="1354"/>
      <c r="KLH189" s="1354"/>
      <c r="KLI189" s="1354"/>
      <c r="KLJ189" s="1354"/>
      <c r="KLK189" s="1354"/>
      <c r="KLL189" s="1354"/>
      <c r="KLM189" s="1354"/>
      <c r="KLN189" s="1354"/>
      <c r="KLO189" s="1354"/>
      <c r="KLP189" s="1354"/>
      <c r="KLQ189" s="1354"/>
      <c r="KLR189" s="1354"/>
      <c r="KLS189" s="1354"/>
      <c r="KLT189" s="1354"/>
      <c r="KLU189" s="1354"/>
      <c r="KLV189" s="1354"/>
      <c r="KLW189" s="1354"/>
      <c r="KLX189" s="1354"/>
      <c r="KLY189" s="1354"/>
      <c r="KLZ189" s="1354"/>
      <c r="KMA189" s="1354"/>
      <c r="KMB189" s="1354"/>
      <c r="KMC189" s="1354"/>
      <c r="KMD189" s="1354"/>
      <c r="KME189" s="1354"/>
      <c r="KMF189" s="1354"/>
      <c r="KMG189" s="1354"/>
      <c r="KMH189" s="1354"/>
      <c r="KMI189" s="1354"/>
      <c r="KMJ189" s="1354"/>
      <c r="KMK189" s="1354"/>
      <c r="KML189" s="1354"/>
      <c r="KMM189" s="1354"/>
      <c r="KMN189" s="1354"/>
      <c r="KMO189" s="1354"/>
      <c r="KMP189" s="1354"/>
      <c r="KMQ189" s="1354"/>
      <c r="KMR189" s="1354"/>
      <c r="KMS189" s="1354"/>
      <c r="KMT189" s="1354"/>
      <c r="KMU189" s="1354"/>
      <c r="KMV189" s="1354"/>
      <c r="KMW189" s="1354"/>
      <c r="KMX189" s="1354"/>
      <c r="KMY189" s="1354"/>
      <c r="KMZ189" s="1354"/>
      <c r="KNA189" s="1354"/>
      <c r="KNB189" s="1354"/>
      <c r="KNC189" s="1354"/>
      <c r="KND189" s="1354"/>
      <c r="KNE189" s="1354"/>
      <c r="KNF189" s="1354"/>
      <c r="KNG189" s="1354"/>
      <c r="KNH189" s="1354"/>
      <c r="KNI189" s="1354"/>
      <c r="KNJ189" s="1354"/>
      <c r="KNK189" s="1354"/>
      <c r="KNL189" s="1354"/>
      <c r="KNM189" s="1354"/>
      <c r="KNN189" s="1354"/>
      <c r="KNO189" s="1354"/>
      <c r="KNP189" s="1354"/>
      <c r="KNQ189" s="1354"/>
      <c r="KNR189" s="1354"/>
      <c r="KNS189" s="1354"/>
      <c r="KNT189" s="1354"/>
      <c r="KNU189" s="1354"/>
      <c r="KNV189" s="1354"/>
      <c r="KNW189" s="1354"/>
      <c r="KNX189" s="1354"/>
      <c r="KNY189" s="1354"/>
      <c r="KNZ189" s="1354"/>
      <c r="KOA189" s="1354"/>
      <c r="KOB189" s="1354"/>
      <c r="KOC189" s="1354"/>
      <c r="KOD189" s="1354"/>
      <c r="KOE189" s="1354"/>
      <c r="KOF189" s="1354"/>
      <c r="KOG189" s="1354"/>
      <c r="KOH189" s="1354"/>
      <c r="KOI189" s="1354"/>
      <c r="KOJ189" s="1354"/>
      <c r="KOK189" s="1354"/>
      <c r="KOL189" s="1354"/>
      <c r="KOM189" s="1354"/>
      <c r="KON189" s="1354"/>
      <c r="KOO189" s="1354"/>
      <c r="KOP189" s="1354"/>
      <c r="KOQ189" s="1354"/>
      <c r="KOR189" s="1354"/>
      <c r="KOS189" s="1354"/>
      <c r="KOT189" s="1354"/>
      <c r="KOU189" s="1354"/>
      <c r="KOV189" s="1354"/>
      <c r="KOW189" s="1354"/>
      <c r="KOX189" s="1354"/>
      <c r="KOY189" s="1354"/>
      <c r="KOZ189" s="1354"/>
      <c r="KPA189" s="1354"/>
      <c r="KPB189" s="1354"/>
      <c r="KPC189" s="1354"/>
      <c r="KPD189" s="1354"/>
      <c r="KPE189" s="1354"/>
      <c r="KPF189" s="1354"/>
      <c r="KPG189" s="1354"/>
      <c r="KPH189" s="1354"/>
      <c r="KPI189" s="1354"/>
      <c r="KPJ189" s="1354"/>
      <c r="KPK189" s="1354"/>
      <c r="KPL189" s="1354"/>
      <c r="KPM189" s="1354"/>
      <c r="KPN189" s="1354"/>
      <c r="KPO189" s="1354"/>
      <c r="KPP189" s="1354"/>
      <c r="KPQ189" s="1354"/>
      <c r="KPR189" s="1354"/>
      <c r="KPS189" s="1354"/>
      <c r="KPT189" s="1354"/>
      <c r="KPU189" s="1354"/>
      <c r="KPV189" s="1354"/>
      <c r="KPW189" s="1354"/>
      <c r="KPX189" s="1354"/>
      <c r="KPY189" s="1354"/>
      <c r="KPZ189" s="1354"/>
      <c r="KQA189" s="1354"/>
      <c r="KQB189" s="1354"/>
      <c r="KQC189" s="1354"/>
      <c r="KQD189" s="1354"/>
      <c r="KQE189" s="1354"/>
      <c r="KQF189" s="1354"/>
      <c r="KQG189" s="1354"/>
      <c r="KQH189" s="1354"/>
      <c r="KQI189" s="1354"/>
      <c r="KQJ189" s="1354"/>
      <c r="KQK189" s="1354"/>
      <c r="KQL189" s="1354"/>
      <c r="KQM189" s="1354"/>
      <c r="KQN189" s="1354"/>
      <c r="KQO189" s="1354"/>
      <c r="KQP189" s="1354"/>
      <c r="KQQ189" s="1354"/>
      <c r="KQR189" s="1354"/>
      <c r="KQS189" s="1354"/>
      <c r="KQT189" s="1354"/>
      <c r="KQU189" s="1354"/>
      <c r="KQV189" s="1354"/>
      <c r="KQW189" s="1354"/>
      <c r="KQX189" s="1354"/>
      <c r="KQY189" s="1354"/>
      <c r="KQZ189" s="1354"/>
      <c r="KRA189" s="1354"/>
      <c r="KRB189" s="1354"/>
      <c r="KRC189" s="1354"/>
      <c r="KRD189" s="1354"/>
      <c r="KRE189" s="1354"/>
      <c r="KRF189" s="1354"/>
      <c r="KRG189" s="1354"/>
      <c r="KRH189" s="1354"/>
      <c r="KRI189" s="1354"/>
      <c r="KRJ189" s="1354"/>
      <c r="KRK189" s="1354"/>
      <c r="KRL189" s="1354"/>
      <c r="KRM189" s="1354"/>
      <c r="KRN189" s="1354"/>
      <c r="KRO189" s="1354"/>
      <c r="KRP189" s="1354"/>
      <c r="KRQ189" s="1354"/>
      <c r="KRR189" s="1354"/>
      <c r="KRS189" s="1354"/>
      <c r="KRT189" s="1354"/>
      <c r="KRU189" s="1354"/>
      <c r="KRV189" s="1354"/>
      <c r="KRW189" s="1354"/>
      <c r="KRX189" s="1354"/>
      <c r="KRY189" s="1354"/>
      <c r="KRZ189" s="1354"/>
      <c r="KSA189" s="1354"/>
      <c r="KSB189" s="1354"/>
      <c r="KSC189" s="1354"/>
      <c r="KSD189" s="1354"/>
      <c r="KSE189" s="1354"/>
      <c r="KSF189" s="1354"/>
      <c r="KSG189" s="1354"/>
      <c r="KSH189" s="1354"/>
      <c r="KSI189" s="1354"/>
      <c r="KSJ189" s="1354"/>
      <c r="KSK189" s="1354"/>
      <c r="KSL189" s="1354"/>
      <c r="KSM189" s="1354"/>
      <c r="KSN189" s="1354"/>
      <c r="KSO189" s="1354"/>
      <c r="KSP189" s="1354"/>
      <c r="KSQ189" s="1354"/>
      <c r="KSR189" s="1354"/>
      <c r="KSS189" s="1354"/>
      <c r="KST189" s="1354"/>
      <c r="KSU189" s="1354"/>
      <c r="KSV189" s="1354"/>
      <c r="KSW189" s="1354"/>
      <c r="KSX189" s="1354"/>
      <c r="KSY189" s="1354"/>
      <c r="KSZ189" s="1354"/>
      <c r="KTA189" s="1354"/>
      <c r="KTB189" s="1354"/>
      <c r="KTC189" s="1354"/>
      <c r="KTD189" s="1354"/>
      <c r="KTE189" s="1354"/>
      <c r="KTF189" s="1354"/>
      <c r="KTG189" s="1354"/>
      <c r="KTH189" s="1354"/>
      <c r="KTI189" s="1354"/>
      <c r="KTJ189" s="1354"/>
      <c r="KTK189" s="1354"/>
      <c r="KTL189" s="1354"/>
      <c r="KTM189" s="1354"/>
      <c r="KTN189" s="1354"/>
      <c r="KTO189" s="1354"/>
      <c r="KTP189" s="1354"/>
      <c r="KTQ189" s="1354"/>
      <c r="KTR189" s="1354"/>
      <c r="KTS189" s="1354"/>
      <c r="KTT189" s="1354"/>
      <c r="KTU189" s="1354"/>
      <c r="KTV189" s="1354"/>
      <c r="KTW189" s="1354"/>
      <c r="KTX189" s="1354"/>
      <c r="KTY189" s="1354"/>
      <c r="KTZ189" s="1354"/>
      <c r="KUA189" s="1354"/>
      <c r="KUB189" s="1354"/>
      <c r="KUC189" s="1354"/>
      <c r="KUD189" s="1354"/>
      <c r="KUE189" s="1354"/>
      <c r="KUF189" s="1354"/>
      <c r="KUG189" s="1354"/>
      <c r="KUH189" s="1354"/>
      <c r="KUI189" s="1354"/>
      <c r="KUJ189" s="1354"/>
      <c r="KUK189" s="1354"/>
      <c r="KUL189" s="1354"/>
      <c r="KUM189" s="1354"/>
      <c r="KUN189" s="1354"/>
      <c r="KUO189" s="1354"/>
      <c r="KUP189" s="1354"/>
      <c r="KUQ189" s="1354"/>
      <c r="KUR189" s="1354"/>
      <c r="KUS189" s="1354"/>
      <c r="KUT189" s="1354"/>
      <c r="KUU189" s="1354"/>
      <c r="KUV189" s="1354"/>
      <c r="KUW189" s="1354"/>
      <c r="KUX189" s="1354"/>
      <c r="KUY189" s="1354"/>
      <c r="KUZ189" s="1354"/>
      <c r="KVA189" s="1354"/>
      <c r="KVB189" s="1354"/>
      <c r="KVC189" s="1354"/>
      <c r="KVD189" s="1354"/>
      <c r="KVE189" s="1354"/>
      <c r="KVF189" s="1354"/>
      <c r="KVG189" s="1354"/>
      <c r="KVH189" s="1354"/>
      <c r="KVI189" s="1354"/>
      <c r="KVJ189" s="1354"/>
      <c r="KVK189" s="1354"/>
      <c r="KVL189" s="1354"/>
      <c r="KVM189" s="1354"/>
      <c r="KVN189" s="1354"/>
      <c r="KVO189" s="1354"/>
      <c r="KVP189" s="1354"/>
      <c r="KVQ189" s="1354"/>
      <c r="KVR189" s="1354"/>
      <c r="KVS189" s="1354"/>
      <c r="KVT189" s="1354"/>
      <c r="KVU189" s="1354"/>
      <c r="KVV189" s="1354"/>
      <c r="KVW189" s="1354"/>
      <c r="KVX189" s="1354"/>
      <c r="KVY189" s="1354"/>
      <c r="KVZ189" s="1354"/>
      <c r="KWA189" s="1354"/>
      <c r="KWB189" s="1354"/>
      <c r="KWC189" s="1354"/>
      <c r="KWD189" s="1354"/>
      <c r="KWE189" s="1354"/>
      <c r="KWF189" s="1354"/>
      <c r="KWG189" s="1354"/>
      <c r="KWH189" s="1354"/>
      <c r="KWI189" s="1354"/>
      <c r="KWJ189" s="1354"/>
      <c r="KWK189" s="1354"/>
      <c r="KWL189" s="1354"/>
      <c r="KWM189" s="1354"/>
      <c r="KWN189" s="1354"/>
      <c r="KWO189" s="1354"/>
      <c r="KWP189" s="1354"/>
      <c r="KWQ189" s="1354"/>
      <c r="KWR189" s="1354"/>
      <c r="KWS189" s="1354"/>
      <c r="KWT189" s="1354"/>
      <c r="KWU189" s="1354"/>
      <c r="KWV189" s="1354"/>
      <c r="KWW189" s="1354"/>
      <c r="KWX189" s="1354"/>
      <c r="KWY189" s="1354"/>
      <c r="KWZ189" s="1354"/>
      <c r="KXA189" s="1354"/>
      <c r="KXB189" s="1354"/>
      <c r="KXC189" s="1354"/>
      <c r="KXD189" s="1354"/>
      <c r="KXE189" s="1354"/>
      <c r="KXF189" s="1354"/>
      <c r="KXG189" s="1354"/>
      <c r="KXH189" s="1354"/>
      <c r="KXI189" s="1354"/>
      <c r="KXJ189" s="1354"/>
      <c r="KXK189" s="1354"/>
      <c r="KXL189" s="1354"/>
      <c r="KXM189" s="1354"/>
      <c r="KXN189" s="1354"/>
      <c r="KXO189" s="1354"/>
      <c r="KXP189" s="1354"/>
      <c r="KXQ189" s="1354"/>
      <c r="KXR189" s="1354"/>
      <c r="KXS189" s="1354"/>
      <c r="KXT189" s="1354"/>
      <c r="KXU189" s="1354"/>
      <c r="KXV189" s="1354"/>
      <c r="KXW189" s="1354"/>
      <c r="KXX189" s="1354"/>
      <c r="KXY189" s="1354"/>
      <c r="KXZ189" s="1354"/>
      <c r="KYA189" s="1354"/>
      <c r="KYB189" s="1354"/>
      <c r="KYC189" s="1354"/>
      <c r="KYD189" s="1354"/>
      <c r="KYE189" s="1354"/>
      <c r="KYF189" s="1354"/>
      <c r="KYG189" s="1354"/>
      <c r="KYH189" s="1354"/>
      <c r="KYI189" s="1354"/>
      <c r="KYJ189" s="1354"/>
      <c r="KYK189" s="1354"/>
      <c r="KYL189" s="1354"/>
      <c r="KYM189" s="1354"/>
      <c r="KYN189" s="1354"/>
      <c r="KYO189" s="1354"/>
      <c r="KYP189" s="1354"/>
      <c r="KYQ189" s="1354"/>
      <c r="KYR189" s="1354"/>
      <c r="KYS189" s="1354"/>
      <c r="KYT189" s="1354"/>
      <c r="KYU189" s="1354"/>
      <c r="KYV189" s="1354"/>
      <c r="KYW189" s="1354"/>
      <c r="KYX189" s="1354"/>
      <c r="KYY189" s="1354"/>
      <c r="KYZ189" s="1354"/>
      <c r="KZA189" s="1354"/>
      <c r="KZB189" s="1354"/>
      <c r="KZC189" s="1354"/>
      <c r="KZD189" s="1354"/>
      <c r="KZE189" s="1354"/>
      <c r="KZF189" s="1354"/>
      <c r="KZG189" s="1354"/>
      <c r="KZH189" s="1354"/>
      <c r="KZI189" s="1354"/>
      <c r="KZJ189" s="1354"/>
      <c r="KZK189" s="1354"/>
      <c r="KZL189" s="1354"/>
      <c r="KZM189" s="1354"/>
      <c r="KZN189" s="1354"/>
      <c r="KZO189" s="1354"/>
      <c r="KZP189" s="1354"/>
      <c r="KZQ189" s="1354"/>
      <c r="KZR189" s="1354"/>
      <c r="KZS189" s="1354"/>
      <c r="KZT189" s="1354"/>
      <c r="KZU189" s="1354"/>
      <c r="KZV189" s="1354"/>
      <c r="KZW189" s="1354"/>
      <c r="KZX189" s="1354"/>
      <c r="KZY189" s="1354"/>
      <c r="KZZ189" s="1354"/>
      <c r="LAA189" s="1354"/>
      <c r="LAB189" s="1354"/>
      <c r="LAC189" s="1354"/>
      <c r="LAD189" s="1354"/>
      <c r="LAE189" s="1354"/>
      <c r="LAF189" s="1354"/>
      <c r="LAG189" s="1354"/>
      <c r="LAH189" s="1354"/>
      <c r="LAI189" s="1354"/>
      <c r="LAJ189" s="1354"/>
      <c r="LAK189" s="1354"/>
      <c r="LAL189" s="1354"/>
      <c r="LAM189" s="1354"/>
      <c r="LAN189" s="1354"/>
      <c r="LAO189" s="1354"/>
      <c r="LAP189" s="1354"/>
      <c r="LAQ189" s="1354"/>
      <c r="LAR189" s="1354"/>
      <c r="LAS189" s="1354"/>
      <c r="LAT189" s="1354"/>
      <c r="LAU189" s="1354"/>
      <c r="LAV189" s="1354"/>
      <c r="LAW189" s="1354"/>
      <c r="LAX189" s="1354"/>
      <c r="LAY189" s="1354"/>
      <c r="LAZ189" s="1354"/>
      <c r="LBA189" s="1354"/>
      <c r="LBB189" s="1354"/>
      <c r="LBC189" s="1354"/>
      <c r="LBD189" s="1354"/>
      <c r="LBE189" s="1354"/>
      <c r="LBF189" s="1354"/>
      <c r="LBG189" s="1354"/>
      <c r="LBH189" s="1354"/>
      <c r="LBI189" s="1354"/>
      <c r="LBJ189" s="1354"/>
      <c r="LBK189" s="1354"/>
      <c r="LBL189" s="1354"/>
      <c r="LBM189" s="1354"/>
      <c r="LBN189" s="1354"/>
      <c r="LBO189" s="1354"/>
      <c r="LBP189" s="1354"/>
      <c r="LBQ189" s="1354"/>
      <c r="LBR189" s="1354"/>
      <c r="LBS189" s="1354"/>
      <c r="LBT189" s="1354"/>
      <c r="LBU189" s="1354"/>
      <c r="LBV189" s="1354"/>
      <c r="LBW189" s="1354"/>
      <c r="LBX189" s="1354"/>
      <c r="LBY189" s="1354"/>
      <c r="LBZ189" s="1354"/>
      <c r="LCA189" s="1354"/>
      <c r="LCB189" s="1354"/>
      <c r="LCC189" s="1354"/>
      <c r="LCD189" s="1354"/>
      <c r="LCE189" s="1354"/>
      <c r="LCF189" s="1354"/>
      <c r="LCG189" s="1354"/>
      <c r="LCH189" s="1354"/>
      <c r="LCI189" s="1354"/>
      <c r="LCJ189" s="1354"/>
      <c r="LCK189" s="1354"/>
      <c r="LCL189" s="1354"/>
      <c r="LCM189" s="1354"/>
      <c r="LCN189" s="1354"/>
      <c r="LCO189" s="1354"/>
      <c r="LCP189" s="1354"/>
      <c r="LCQ189" s="1354"/>
      <c r="LCR189" s="1354"/>
      <c r="LCS189" s="1354"/>
      <c r="LCT189" s="1354"/>
      <c r="LCU189" s="1354"/>
      <c r="LCV189" s="1354"/>
      <c r="LCW189" s="1354"/>
      <c r="LCX189" s="1354"/>
      <c r="LCY189" s="1354"/>
      <c r="LCZ189" s="1354"/>
      <c r="LDA189" s="1354"/>
      <c r="LDB189" s="1354"/>
      <c r="LDC189" s="1354"/>
      <c r="LDD189" s="1354"/>
      <c r="LDE189" s="1354"/>
      <c r="LDF189" s="1354"/>
      <c r="LDG189" s="1354"/>
      <c r="LDH189" s="1354"/>
      <c r="LDI189" s="1354"/>
      <c r="LDJ189" s="1354"/>
      <c r="LDK189" s="1354"/>
      <c r="LDL189" s="1354"/>
      <c r="LDM189" s="1354"/>
      <c r="LDN189" s="1354"/>
      <c r="LDO189" s="1354"/>
      <c r="LDP189" s="1354"/>
      <c r="LDQ189" s="1354"/>
      <c r="LDR189" s="1354"/>
      <c r="LDS189" s="1354"/>
      <c r="LDT189" s="1354"/>
      <c r="LDU189" s="1354"/>
      <c r="LDV189" s="1354"/>
      <c r="LDW189" s="1354"/>
      <c r="LDX189" s="1354"/>
      <c r="LDY189" s="1354"/>
      <c r="LDZ189" s="1354"/>
      <c r="LEA189" s="1354"/>
      <c r="LEB189" s="1354"/>
      <c r="LEC189" s="1354"/>
      <c r="LED189" s="1354"/>
      <c r="LEE189" s="1354"/>
      <c r="LEF189" s="1354"/>
      <c r="LEG189" s="1354"/>
      <c r="LEH189" s="1354"/>
      <c r="LEI189" s="1354"/>
      <c r="LEJ189" s="1354"/>
      <c r="LEK189" s="1354"/>
      <c r="LEL189" s="1354"/>
      <c r="LEM189" s="1354"/>
      <c r="LEN189" s="1354"/>
      <c r="LEO189" s="1354"/>
      <c r="LEP189" s="1354"/>
      <c r="LEQ189" s="1354"/>
      <c r="LER189" s="1354"/>
      <c r="LES189" s="1354"/>
      <c r="LET189" s="1354"/>
      <c r="LEU189" s="1354"/>
      <c r="LEV189" s="1354"/>
      <c r="LEW189" s="1354"/>
      <c r="LEX189" s="1354"/>
      <c r="LEY189" s="1354"/>
      <c r="LEZ189" s="1354"/>
      <c r="LFA189" s="1354"/>
      <c r="LFB189" s="1354"/>
      <c r="LFC189" s="1354"/>
      <c r="LFD189" s="1354"/>
      <c r="LFE189" s="1354"/>
      <c r="LFF189" s="1354"/>
      <c r="LFG189" s="1354"/>
      <c r="LFH189" s="1354"/>
      <c r="LFI189" s="1354"/>
      <c r="LFJ189" s="1354"/>
      <c r="LFK189" s="1354"/>
      <c r="LFL189" s="1354"/>
      <c r="LFM189" s="1354"/>
      <c r="LFN189" s="1354"/>
      <c r="LFO189" s="1354"/>
      <c r="LFP189" s="1354"/>
      <c r="LFQ189" s="1354"/>
      <c r="LFR189" s="1354"/>
      <c r="LFS189" s="1354"/>
      <c r="LFT189" s="1354"/>
      <c r="LFU189" s="1354"/>
      <c r="LFV189" s="1354"/>
      <c r="LFW189" s="1354"/>
      <c r="LFX189" s="1354"/>
      <c r="LFY189" s="1354"/>
      <c r="LFZ189" s="1354"/>
      <c r="LGA189" s="1354"/>
      <c r="LGB189" s="1354"/>
      <c r="LGC189" s="1354"/>
      <c r="LGD189" s="1354"/>
      <c r="LGE189" s="1354"/>
      <c r="LGF189" s="1354"/>
      <c r="LGG189" s="1354"/>
      <c r="LGH189" s="1354"/>
      <c r="LGI189" s="1354"/>
      <c r="LGJ189" s="1354"/>
      <c r="LGK189" s="1354"/>
      <c r="LGL189" s="1354"/>
      <c r="LGM189" s="1354"/>
      <c r="LGN189" s="1354"/>
      <c r="LGO189" s="1354"/>
      <c r="LGP189" s="1354"/>
      <c r="LGQ189" s="1354"/>
      <c r="LGR189" s="1354"/>
      <c r="LGS189" s="1354"/>
      <c r="LGT189" s="1354"/>
      <c r="LGU189" s="1354"/>
      <c r="LGV189" s="1354"/>
      <c r="LGW189" s="1354"/>
      <c r="LGX189" s="1354"/>
      <c r="LGY189" s="1354"/>
      <c r="LGZ189" s="1354"/>
      <c r="LHA189" s="1354"/>
      <c r="LHB189" s="1354"/>
      <c r="LHC189" s="1354"/>
      <c r="LHD189" s="1354"/>
      <c r="LHE189" s="1354"/>
      <c r="LHF189" s="1354"/>
      <c r="LHG189" s="1354"/>
      <c r="LHH189" s="1354"/>
      <c r="LHI189" s="1354"/>
      <c r="LHJ189" s="1354"/>
      <c r="LHK189" s="1354"/>
      <c r="LHL189" s="1354"/>
      <c r="LHM189" s="1354"/>
      <c r="LHN189" s="1354"/>
      <c r="LHO189" s="1354"/>
      <c r="LHP189" s="1354"/>
      <c r="LHQ189" s="1354"/>
      <c r="LHR189" s="1354"/>
      <c r="LHS189" s="1354"/>
      <c r="LHT189" s="1354"/>
      <c r="LHU189" s="1354"/>
      <c r="LHV189" s="1354"/>
      <c r="LHW189" s="1354"/>
      <c r="LHX189" s="1354"/>
      <c r="LHY189" s="1354"/>
      <c r="LHZ189" s="1354"/>
      <c r="LIA189" s="1354"/>
      <c r="LIB189" s="1354"/>
      <c r="LIC189" s="1354"/>
      <c r="LID189" s="1354"/>
      <c r="LIE189" s="1354"/>
      <c r="LIF189" s="1354"/>
      <c r="LIG189" s="1354"/>
      <c r="LIH189" s="1354"/>
      <c r="LII189" s="1354"/>
      <c r="LIJ189" s="1354"/>
      <c r="LIK189" s="1354"/>
      <c r="LIL189" s="1354"/>
      <c r="LIM189" s="1354"/>
      <c r="LIN189" s="1354"/>
      <c r="LIO189" s="1354"/>
      <c r="LIP189" s="1354"/>
      <c r="LIQ189" s="1354"/>
      <c r="LIR189" s="1354"/>
      <c r="LIS189" s="1354"/>
      <c r="LIT189" s="1354"/>
      <c r="LIU189" s="1354"/>
      <c r="LIV189" s="1354"/>
      <c r="LIW189" s="1354"/>
      <c r="LIX189" s="1354"/>
      <c r="LIY189" s="1354"/>
      <c r="LIZ189" s="1354"/>
      <c r="LJA189" s="1354"/>
      <c r="LJB189" s="1354"/>
      <c r="LJC189" s="1354"/>
      <c r="LJD189" s="1354"/>
      <c r="LJE189" s="1354"/>
      <c r="LJF189" s="1354"/>
      <c r="LJG189" s="1354"/>
      <c r="LJH189" s="1354"/>
      <c r="LJI189" s="1354"/>
      <c r="LJJ189" s="1354"/>
      <c r="LJK189" s="1354"/>
      <c r="LJL189" s="1354"/>
      <c r="LJM189" s="1354"/>
      <c r="LJN189" s="1354"/>
      <c r="LJO189" s="1354"/>
      <c r="LJP189" s="1354"/>
      <c r="LJQ189" s="1354"/>
      <c r="LJR189" s="1354"/>
      <c r="LJS189" s="1354"/>
      <c r="LJT189" s="1354"/>
      <c r="LJU189" s="1354"/>
      <c r="LJV189" s="1354"/>
      <c r="LJW189" s="1354"/>
      <c r="LJX189" s="1354"/>
      <c r="LJY189" s="1354"/>
      <c r="LJZ189" s="1354"/>
      <c r="LKA189" s="1354"/>
      <c r="LKB189" s="1354"/>
      <c r="LKC189" s="1354"/>
      <c r="LKD189" s="1354"/>
      <c r="LKE189" s="1354"/>
      <c r="LKF189" s="1354"/>
      <c r="LKG189" s="1354"/>
      <c r="LKH189" s="1354"/>
      <c r="LKI189" s="1354"/>
      <c r="LKJ189" s="1354"/>
      <c r="LKK189" s="1354"/>
      <c r="LKL189" s="1354"/>
      <c r="LKM189" s="1354"/>
      <c r="LKN189" s="1354"/>
      <c r="LKO189" s="1354"/>
      <c r="LKP189" s="1354"/>
      <c r="LKQ189" s="1354"/>
      <c r="LKR189" s="1354"/>
      <c r="LKS189" s="1354"/>
      <c r="LKT189" s="1354"/>
      <c r="LKU189" s="1354"/>
      <c r="LKV189" s="1354"/>
      <c r="LKW189" s="1354"/>
      <c r="LKX189" s="1354"/>
      <c r="LKY189" s="1354"/>
      <c r="LKZ189" s="1354"/>
      <c r="LLA189" s="1354"/>
      <c r="LLB189" s="1354"/>
      <c r="LLC189" s="1354"/>
      <c r="LLD189" s="1354"/>
      <c r="LLE189" s="1354"/>
      <c r="LLF189" s="1354"/>
      <c r="LLG189" s="1354"/>
      <c r="LLH189" s="1354"/>
      <c r="LLI189" s="1354"/>
      <c r="LLJ189" s="1354"/>
      <c r="LLK189" s="1354"/>
      <c r="LLL189" s="1354"/>
      <c r="LLM189" s="1354"/>
      <c r="LLN189" s="1354"/>
      <c r="LLO189" s="1354"/>
      <c r="LLP189" s="1354"/>
      <c r="LLQ189" s="1354"/>
      <c r="LLR189" s="1354"/>
      <c r="LLS189" s="1354"/>
      <c r="LLT189" s="1354"/>
      <c r="LLU189" s="1354"/>
      <c r="LLV189" s="1354"/>
      <c r="LLW189" s="1354"/>
      <c r="LLX189" s="1354"/>
      <c r="LLY189" s="1354"/>
      <c r="LLZ189" s="1354"/>
      <c r="LMA189" s="1354"/>
      <c r="LMB189" s="1354"/>
      <c r="LMC189" s="1354"/>
      <c r="LMD189" s="1354"/>
      <c r="LME189" s="1354"/>
      <c r="LMF189" s="1354"/>
      <c r="LMG189" s="1354"/>
      <c r="LMH189" s="1354"/>
      <c r="LMI189" s="1354"/>
      <c r="LMJ189" s="1354"/>
      <c r="LMK189" s="1354"/>
      <c r="LML189" s="1354"/>
      <c r="LMM189" s="1354"/>
      <c r="LMN189" s="1354"/>
      <c r="LMO189" s="1354"/>
      <c r="LMP189" s="1354"/>
      <c r="LMQ189" s="1354"/>
      <c r="LMR189" s="1354"/>
      <c r="LMS189" s="1354"/>
      <c r="LMT189" s="1354"/>
      <c r="LMU189" s="1354"/>
      <c r="LMV189" s="1354"/>
      <c r="LMW189" s="1354"/>
      <c r="LMX189" s="1354"/>
      <c r="LMY189" s="1354"/>
      <c r="LMZ189" s="1354"/>
      <c r="LNA189" s="1354"/>
      <c r="LNB189" s="1354"/>
      <c r="LNC189" s="1354"/>
      <c r="LND189" s="1354"/>
      <c r="LNE189" s="1354"/>
      <c r="LNF189" s="1354"/>
      <c r="LNG189" s="1354"/>
      <c r="LNH189" s="1354"/>
      <c r="LNI189" s="1354"/>
      <c r="LNJ189" s="1354"/>
      <c r="LNK189" s="1354"/>
      <c r="LNL189" s="1354"/>
      <c r="LNM189" s="1354"/>
      <c r="LNN189" s="1354"/>
      <c r="LNO189" s="1354"/>
      <c r="LNP189" s="1354"/>
      <c r="LNQ189" s="1354"/>
      <c r="LNR189" s="1354"/>
      <c r="LNS189" s="1354"/>
      <c r="LNT189" s="1354"/>
      <c r="LNU189" s="1354"/>
      <c r="LNV189" s="1354"/>
      <c r="LNW189" s="1354"/>
      <c r="LNX189" s="1354"/>
      <c r="LNY189" s="1354"/>
      <c r="LNZ189" s="1354"/>
      <c r="LOA189" s="1354"/>
      <c r="LOB189" s="1354"/>
      <c r="LOC189" s="1354"/>
      <c r="LOD189" s="1354"/>
      <c r="LOE189" s="1354"/>
      <c r="LOF189" s="1354"/>
      <c r="LOG189" s="1354"/>
      <c r="LOH189" s="1354"/>
      <c r="LOI189" s="1354"/>
      <c r="LOJ189" s="1354"/>
      <c r="LOK189" s="1354"/>
      <c r="LOL189" s="1354"/>
      <c r="LOM189" s="1354"/>
      <c r="LON189" s="1354"/>
      <c r="LOO189" s="1354"/>
      <c r="LOP189" s="1354"/>
      <c r="LOQ189" s="1354"/>
      <c r="LOR189" s="1354"/>
      <c r="LOS189" s="1354"/>
      <c r="LOT189" s="1354"/>
      <c r="LOU189" s="1354"/>
      <c r="LOV189" s="1354"/>
      <c r="LOW189" s="1354"/>
      <c r="LOX189" s="1354"/>
      <c r="LOY189" s="1354"/>
      <c r="LOZ189" s="1354"/>
      <c r="LPA189" s="1354"/>
      <c r="LPB189" s="1354"/>
      <c r="LPC189" s="1354"/>
      <c r="LPD189" s="1354"/>
      <c r="LPE189" s="1354"/>
      <c r="LPF189" s="1354"/>
      <c r="LPG189" s="1354"/>
      <c r="LPH189" s="1354"/>
      <c r="LPI189" s="1354"/>
      <c r="LPJ189" s="1354"/>
      <c r="LPK189" s="1354"/>
      <c r="LPL189" s="1354"/>
      <c r="LPM189" s="1354"/>
      <c r="LPN189" s="1354"/>
      <c r="LPO189" s="1354"/>
      <c r="LPP189" s="1354"/>
      <c r="LPQ189" s="1354"/>
      <c r="LPR189" s="1354"/>
      <c r="LPS189" s="1354"/>
      <c r="LPT189" s="1354"/>
      <c r="LPU189" s="1354"/>
      <c r="LPV189" s="1354"/>
      <c r="LPW189" s="1354"/>
      <c r="LPX189" s="1354"/>
      <c r="LPY189" s="1354"/>
      <c r="LPZ189" s="1354"/>
      <c r="LQA189" s="1354"/>
      <c r="LQB189" s="1354"/>
      <c r="LQC189" s="1354"/>
      <c r="LQD189" s="1354"/>
      <c r="LQE189" s="1354"/>
      <c r="LQF189" s="1354"/>
      <c r="LQG189" s="1354"/>
      <c r="LQH189" s="1354"/>
      <c r="LQI189" s="1354"/>
      <c r="LQJ189" s="1354"/>
      <c r="LQK189" s="1354"/>
      <c r="LQL189" s="1354"/>
      <c r="LQM189" s="1354"/>
      <c r="LQN189" s="1354"/>
      <c r="LQO189" s="1354"/>
      <c r="LQP189" s="1354"/>
      <c r="LQQ189" s="1354"/>
      <c r="LQR189" s="1354"/>
      <c r="LQS189" s="1354"/>
      <c r="LQT189" s="1354"/>
      <c r="LQU189" s="1354"/>
      <c r="LQV189" s="1354"/>
      <c r="LQW189" s="1354"/>
      <c r="LQX189" s="1354"/>
      <c r="LQY189" s="1354"/>
      <c r="LQZ189" s="1354"/>
      <c r="LRA189" s="1354"/>
      <c r="LRB189" s="1354"/>
      <c r="LRC189" s="1354"/>
      <c r="LRD189" s="1354"/>
      <c r="LRE189" s="1354"/>
      <c r="LRF189" s="1354"/>
      <c r="LRG189" s="1354"/>
      <c r="LRH189" s="1354"/>
      <c r="LRI189" s="1354"/>
      <c r="LRJ189" s="1354"/>
      <c r="LRK189" s="1354"/>
      <c r="LRL189" s="1354"/>
      <c r="LRM189" s="1354"/>
      <c r="LRN189" s="1354"/>
      <c r="LRO189" s="1354"/>
      <c r="LRP189" s="1354"/>
      <c r="LRQ189" s="1354"/>
      <c r="LRR189" s="1354"/>
      <c r="LRS189" s="1354"/>
      <c r="LRT189" s="1354"/>
      <c r="LRU189" s="1354"/>
      <c r="LRV189" s="1354"/>
      <c r="LRW189" s="1354"/>
      <c r="LRX189" s="1354"/>
      <c r="LRY189" s="1354"/>
      <c r="LRZ189" s="1354"/>
      <c r="LSA189" s="1354"/>
      <c r="LSB189" s="1354"/>
      <c r="LSC189" s="1354"/>
      <c r="LSD189" s="1354"/>
      <c r="LSE189" s="1354"/>
      <c r="LSF189" s="1354"/>
      <c r="LSG189" s="1354"/>
      <c r="LSH189" s="1354"/>
      <c r="LSI189" s="1354"/>
      <c r="LSJ189" s="1354"/>
      <c r="LSK189" s="1354"/>
      <c r="LSL189" s="1354"/>
      <c r="LSM189" s="1354"/>
      <c r="LSN189" s="1354"/>
      <c r="LSO189" s="1354"/>
      <c r="LSP189" s="1354"/>
      <c r="LSQ189" s="1354"/>
      <c r="LSR189" s="1354"/>
      <c r="LSS189" s="1354"/>
      <c r="LST189" s="1354"/>
      <c r="LSU189" s="1354"/>
      <c r="LSV189" s="1354"/>
      <c r="LSW189" s="1354"/>
      <c r="LSX189" s="1354"/>
      <c r="LSY189" s="1354"/>
      <c r="LSZ189" s="1354"/>
      <c r="LTA189" s="1354"/>
      <c r="LTB189" s="1354"/>
      <c r="LTC189" s="1354"/>
      <c r="LTD189" s="1354"/>
      <c r="LTE189" s="1354"/>
      <c r="LTF189" s="1354"/>
      <c r="LTG189" s="1354"/>
      <c r="LTH189" s="1354"/>
      <c r="LTI189" s="1354"/>
      <c r="LTJ189" s="1354"/>
      <c r="LTK189" s="1354"/>
      <c r="LTL189" s="1354"/>
      <c r="LTM189" s="1354"/>
      <c r="LTN189" s="1354"/>
      <c r="LTO189" s="1354"/>
      <c r="LTP189" s="1354"/>
      <c r="LTQ189" s="1354"/>
      <c r="LTR189" s="1354"/>
      <c r="LTS189" s="1354"/>
      <c r="LTT189" s="1354"/>
      <c r="LTU189" s="1354"/>
      <c r="LTV189" s="1354"/>
      <c r="LTW189" s="1354"/>
      <c r="LTX189" s="1354"/>
      <c r="LTY189" s="1354"/>
      <c r="LTZ189" s="1354"/>
      <c r="LUA189" s="1354"/>
      <c r="LUB189" s="1354"/>
      <c r="LUC189" s="1354"/>
      <c r="LUD189" s="1354"/>
      <c r="LUE189" s="1354"/>
      <c r="LUF189" s="1354"/>
      <c r="LUG189" s="1354"/>
      <c r="LUH189" s="1354"/>
      <c r="LUI189" s="1354"/>
      <c r="LUJ189" s="1354"/>
      <c r="LUK189" s="1354"/>
      <c r="LUL189" s="1354"/>
      <c r="LUM189" s="1354"/>
      <c r="LUN189" s="1354"/>
      <c r="LUO189" s="1354"/>
      <c r="LUP189" s="1354"/>
      <c r="LUQ189" s="1354"/>
      <c r="LUR189" s="1354"/>
      <c r="LUS189" s="1354"/>
      <c r="LUT189" s="1354"/>
      <c r="LUU189" s="1354"/>
      <c r="LUV189" s="1354"/>
      <c r="LUW189" s="1354"/>
      <c r="LUX189" s="1354"/>
      <c r="LUY189" s="1354"/>
      <c r="LUZ189" s="1354"/>
      <c r="LVA189" s="1354"/>
      <c r="LVB189" s="1354"/>
      <c r="LVC189" s="1354"/>
      <c r="LVD189" s="1354"/>
      <c r="LVE189" s="1354"/>
      <c r="LVF189" s="1354"/>
      <c r="LVG189" s="1354"/>
      <c r="LVH189" s="1354"/>
      <c r="LVI189" s="1354"/>
      <c r="LVJ189" s="1354"/>
      <c r="LVK189" s="1354"/>
      <c r="LVL189" s="1354"/>
      <c r="LVM189" s="1354"/>
      <c r="LVN189" s="1354"/>
      <c r="LVO189" s="1354"/>
      <c r="LVP189" s="1354"/>
      <c r="LVQ189" s="1354"/>
      <c r="LVR189" s="1354"/>
      <c r="LVS189" s="1354"/>
      <c r="LVT189" s="1354"/>
      <c r="LVU189" s="1354"/>
      <c r="LVV189" s="1354"/>
      <c r="LVW189" s="1354"/>
      <c r="LVX189" s="1354"/>
      <c r="LVY189" s="1354"/>
      <c r="LVZ189" s="1354"/>
      <c r="LWA189" s="1354"/>
      <c r="LWB189" s="1354"/>
      <c r="LWC189" s="1354"/>
      <c r="LWD189" s="1354"/>
      <c r="LWE189" s="1354"/>
      <c r="LWF189" s="1354"/>
      <c r="LWG189" s="1354"/>
      <c r="LWH189" s="1354"/>
      <c r="LWI189" s="1354"/>
      <c r="LWJ189" s="1354"/>
      <c r="LWK189" s="1354"/>
      <c r="LWL189" s="1354"/>
      <c r="LWM189" s="1354"/>
      <c r="LWN189" s="1354"/>
      <c r="LWO189" s="1354"/>
      <c r="LWP189" s="1354"/>
      <c r="LWQ189" s="1354"/>
      <c r="LWR189" s="1354"/>
      <c r="LWS189" s="1354"/>
      <c r="LWT189" s="1354"/>
      <c r="LWU189" s="1354"/>
      <c r="LWV189" s="1354"/>
      <c r="LWW189" s="1354"/>
      <c r="LWX189" s="1354"/>
      <c r="LWY189" s="1354"/>
      <c r="LWZ189" s="1354"/>
      <c r="LXA189" s="1354"/>
      <c r="LXB189" s="1354"/>
      <c r="LXC189" s="1354"/>
      <c r="LXD189" s="1354"/>
      <c r="LXE189" s="1354"/>
      <c r="LXF189" s="1354"/>
      <c r="LXG189" s="1354"/>
      <c r="LXH189" s="1354"/>
      <c r="LXI189" s="1354"/>
      <c r="LXJ189" s="1354"/>
      <c r="LXK189" s="1354"/>
      <c r="LXL189" s="1354"/>
      <c r="LXM189" s="1354"/>
      <c r="LXN189" s="1354"/>
      <c r="LXO189" s="1354"/>
      <c r="LXP189" s="1354"/>
      <c r="LXQ189" s="1354"/>
      <c r="LXR189" s="1354"/>
      <c r="LXS189" s="1354"/>
      <c r="LXT189" s="1354"/>
      <c r="LXU189" s="1354"/>
      <c r="LXV189" s="1354"/>
      <c r="LXW189" s="1354"/>
      <c r="LXX189" s="1354"/>
      <c r="LXY189" s="1354"/>
      <c r="LXZ189" s="1354"/>
      <c r="LYA189" s="1354"/>
      <c r="LYB189" s="1354"/>
      <c r="LYC189" s="1354"/>
      <c r="LYD189" s="1354"/>
      <c r="LYE189" s="1354"/>
      <c r="LYF189" s="1354"/>
      <c r="LYG189" s="1354"/>
      <c r="LYH189" s="1354"/>
      <c r="LYI189" s="1354"/>
      <c r="LYJ189" s="1354"/>
      <c r="LYK189" s="1354"/>
      <c r="LYL189" s="1354"/>
      <c r="LYM189" s="1354"/>
      <c r="LYN189" s="1354"/>
      <c r="LYO189" s="1354"/>
      <c r="LYP189" s="1354"/>
      <c r="LYQ189" s="1354"/>
      <c r="LYR189" s="1354"/>
      <c r="LYS189" s="1354"/>
      <c r="LYT189" s="1354"/>
      <c r="LYU189" s="1354"/>
      <c r="LYV189" s="1354"/>
      <c r="LYW189" s="1354"/>
      <c r="LYX189" s="1354"/>
      <c r="LYY189" s="1354"/>
      <c r="LYZ189" s="1354"/>
      <c r="LZA189" s="1354"/>
      <c r="LZB189" s="1354"/>
      <c r="LZC189" s="1354"/>
      <c r="LZD189" s="1354"/>
      <c r="LZE189" s="1354"/>
      <c r="LZF189" s="1354"/>
      <c r="LZG189" s="1354"/>
      <c r="LZH189" s="1354"/>
      <c r="LZI189" s="1354"/>
      <c r="LZJ189" s="1354"/>
      <c r="LZK189" s="1354"/>
      <c r="LZL189" s="1354"/>
      <c r="LZM189" s="1354"/>
      <c r="LZN189" s="1354"/>
      <c r="LZO189" s="1354"/>
      <c r="LZP189" s="1354"/>
      <c r="LZQ189" s="1354"/>
      <c r="LZR189" s="1354"/>
      <c r="LZS189" s="1354"/>
      <c r="LZT189" s="1354"/>
      <c r="LZU189" s="1354"/>
      <c r="LZV189" s="1354"/>
      <c r="LZW189" s="1354"/>
      <c r="LZX189" s="1354"/>
      <c r="LZY189" s="1354"/>
      <c r="LZZ189" s="1354"/>
      <c r="MAA189" s="1354"/>
      <c r="MAB189" s="1354"/>
      <c r="MAC189" s="1354"/>
      <c r="MAD189" s="1354"/>
      <c r="MAE189" s="1354"/>
      <c r="MAF189" s="1354"/>
      <c r="MAG189" s="1354"/>
      <c r="MAH189" s="1354"/>
      <c r="MAI189" s="1354"/>
      <c r="MAJ189" s="1354"/>
      <c r="MAK189" s="1354"/>
      <c r="MAL189" s="1354"/>
      <c r="MAM189" s="1354"/>
      <c r="MAN189" s="1354"/>
      <c r="MAO189" s="1354"/>
      <c r="MAP189" s="1354"/>
      <c r="MAQ189" s="1354"/>
      <c r="MAR189" s="1354"/>
      <c r="MAS189" s="1354"/>
      <c r="MAT189" s="1354"/>
      <c r="MAU189" s="1354"/>
      <c r="MAV189" s="1354"/>
      <c r="MAW189" s="1354"/>
      <c r="MAX189" s="1354"/>
      <c r="MAY189" s="1354"/>
      <c r="MAZ189" s="1354"/>
      <c r="MBA189" s="1354"/>
      <c r="MBB189" s="1354"/>
      <c r="MBC189" s="1354"/>
      <c r="MBD189" s="1354"/>
      <c r="MBE189" s="1354"/>
      <c r="MBF189" s="1354"/>
      <c r="MBG189" s="1354"/>
      <c r="MBH189" s="1354"/>
      <c r="MBI189" s="1354"/>
      <c r="MBJ189" s="1354"/>
      <c r="MBK189" s="1354"/>
      <c r="MBL189" s="1354"/>
      <c r="MBM189" s="1354"/>
      <c r="MBN189" s="1354"/>
      <c r="MBO189" s="1354"/>
      <c r="MBP189" s="1354"/>
      <c r="MBQ189" s="1354"/>
      <c r="MBR189" s="1354"/>
      <c r="MBS189" s="1354"/>
      <c r="MBT189" s="1354"/>
      <c r="MBU189" s="1354"/>
      <c r="MBV189" s="1354"/>
      <c r="MBW189" s="1354"/>
      <c r="MBX189" s="1354"/>
      <c r="MBY189" s="1354"/>
      <c r="MBZ189" s="1354"/>
      <c r="MCA189" s="1354"/>
      <c r="MCB189" s="1354"/>
      <c r="MCC189" s="1354"/>
      <c r="MCD189" s="1354"/>
      <c r="MCE189" s="1354"/>
      <c r="MCF189" s="1354"/>
      <c r="MCG189" s="1354"/>
      <c r="MCH189" s="1354"/>
      <c r="MCI189" s="1354"/>
      <c r="MCJ189" s="1354"/>
      <c r="MCK189" s="1354"/>
      <c r="MCL189" s="1354"/>
      <c r="MCM189" s="1354"/>
      <c r="MCN189" s="1354"/>
      <c r="MCO189" s="1354"/>
      <c r="MCP189" s="1354"/>
      <c r="MCQ189" s="1354"/>
      <c r="MCR189" s="1354"/>
      <c r="MCS189" s="1354"/>
      <c r="MCT189" s="1354"/>
      <c r="MCU189" s="1354"/>
      <c r="MCV189" s="1354"/>
      <c r="MCW189" s="1354"/>
      <c r="MCX189" s="1354"/>
      <c r="MCY189" s="1354"/>
      <c r="MCZ189" s="1354"/>
      <c r="MDA189" s="1354"/>
      <c r="MDB189" s="1354"/>
      <c r="MDC189" s="1354"/>
      <c r="MDD189" s="1354"/>
      <c r="MDE189" s="1354"/>
      <c r="MDF189" s="1354"/>
      <c r="MDG189" s="1354"/>
      <c r="MDH189" s="1354"/>
      <c r="MDI189" s="1354"/>
      <c r="MDJ189" s="1354"/>
      <c r="MDK189" s="1354"/>
      <c r="MDL189" s="1354"/>
      <c r="MDM189" s="1354"/>
      <c r="MDN189" s="1354"/>
      <c r="MDO189" s="1354"/>
      <c r="MDP189" s="1354"/>
      <c r="MDQ189" s="1354"/>
      <c r="MDR189" s="1354"/>
      <c r="MDS189" s="1354"/>
      <c r="MDT189" s="1354"/>
      <c r="MDU189" s="1354"/>
      <c r="MDV189" s="1354"/>
      <c r="MDW189" s="1354"/>
      <c r="MDX189" s="1354"/>
      <c r="MDY189" s="1354"/>
      <c r="MDZ189" s="1354"/>
      <c r="MEA189" s="1354"/>
      <c r="MEB189" s="1354"/>
      <c r="MEC189" s="1354"/>
      <c r="MED189" s="1354"/>
      <c r="MEE189" s="1354"/>
      <c r="MEF189" s="1354"/>
      <c r="MEG189" s="1354"/>
      <c r="MEH189" s="1354"/>
      <c r="MEI189" s="1354"/>
      <c r="MEJ189" s="1354"/>
      <c r="MEK189" s="1354"/>
      <c r="MEL189" s="1354"/>
      <c r="MEM189" s="1354"/>
      <c r="MEN189" s="1354"/>
      <c r="MEO189" s="1354"/>
      <c r="MEP189" s="1354"/>
      <c r="MEQ189" s="1354"/>
      <c r="MER189" s="1354"/>
      <c r="MES189" s="1354"/>
      <c r="MET189" s="1354"/>
      <c r="MEU189" s="1354"/>
      <c r="MEV189" s="1354"/>
      <c r="MEW189" s="1354"/>
      <c r="MEX189" s="1354"/>
      <c r="MEY189" s="1354"/>
      <c r="MEZ189" s="1354"/>
      <c r="MFA189" s="1354"/>
      <c r="MFB189" s="1354"/>
      <c r="MFC189" s="1354"/>
      <c r="MFD189" s="1354"/>
      <c r="MFE189" s="1354"/>
      <c r="MFF189" s="1354"/>
      <c r="MFG189" s="1354"/>
      <c r="MFH189" s="1354"/>
      <c r="MFI189" s="1354"/>
      <c r="MFJ189" s="1354"/>
      <c r="MFK189" s="1354"/>
      <c r="MFL189" s="1354"/>
      <c r="MFM189" s="1354"/>
      <c r="MFN189" s="1354"/>
      <c r="MFO189" s="1354"/>
      <c r="MFP189" s="1354"/>
      <c r="MFQ189" s="1354"/>
      <c r="MFR189" s="1354"/>
      <c r="MFS189" s="1354"/>
      <c r="MFT189" s="1354"/>
      <c r="MFU189" s="1354"/>
      <c r="MFV189" s="1354"/>
      <c r="MFW189" s="1354"/>
      <c r="MFX189" s="1354"/>
      <c r="MFY189" s="1354"/>
      <c r="MFZ189" s="1354"/>
      <c r="MGA189" s="1354"/>
      <c r="MGB189" s="1354"/>
      <c r="MGC189" s="1354"/>
      <c r="MGD189" s="1354"/>
      <c r="MGE189" s="1354"/>
      <c r="MGF189" s="1354"/>
      <c r="MGG189" s="1354"/>
      <c r="MGH189" s="1354"/>
      <c r="MGI189" s="1354"/>
      <c r="MGJ189" s="1354"/>
      <c r="MGK189" s="1354"/>
      <c r="MGL189" s="1354"/>
      <c r="MGM189" s="1354"/>
      <c r="MGN189" s="1354"/>
      <c r="MGO189" s="1354"/>
      <c r="MGP189" s="1354"/>
      <c r="MGQ189" s="1354"/>
      <c r="MGR189" s="1354"/>
      <c r="MGS189" s="1354"/>
      <c r="MGT189" s="1354"/>
      <c r="MGU189" s="1354"/>
      <c r="MGV189" s="1354"/>
      <c r="MGW189" s="1354"/>
      <c r="MGX189" s="1354"/>
      <c r="MGY189" s="1354"/>
      <c r="MGZ189" s="1354"/>
      <c r="MHA189" s="1354"/>
      <c r="MHB189" s="1354"/>
      <c r="MHC189" s="1354"/>
      <c r="MHD189" s="1354"/>
      <c r="MHE189" s="1354"/>
      <c r="MHF189" s="1354"/>
      <c r="MHG189" s="1354"/>
      <c r="MHH189" s="1354"/>
      <c r="MHI189" s="1354"/>
      <c r="MHJ189" s="1354"/>
      <c r="MHK189" s="1354"/>
      <c r="MHL189" s="1354"/>
      <c r="MHM189" s="1354"/>
      <c r="MHN189" s="1354"/>
      <c r="MHO189" s="1354"/>
      <c r="MHP189" s="1354"/>
      <c r="MHQ189" s="1354"/>
      <c r="MHR189" s="1354"/>
      <c r="MHS189" s="1354"/>
      <c r="MHT189" s="1354"/>
      <c r="MHU189" s="1354"/>
      <c r="MHV189" s="1354"/>
      <c r="MHW189" s="1354"/>
      <c r="MHX189" s="1354"/>
      <c r="MHY189" s="1354"/>
      <c r="MHZ189" s="1354"/>
      <c r="MIA189" s="1354"/>
      <c r="MIB189" s="1354"/>
      <c r="MIC189" s="1354"/>
      <c r="MID189" s="1354"/>
      <c r="MIE189" s="1354"/>
      <c r="MIF189" s="1354"/>
      <c r="MIG189" s="1354"/>
      <c r="MIH189" s="1354"/>
      <c r="MII189" s="1354"/>
      <c r="MIJ189" s="1354"/>
      <c r="MIK189" s="1354"/>
      <c r="MIL189" s="1354"/>
      <c r="MIM189" s="1354"/>
      <c r="MIN189" s="1354"/>
      <c r="MIO189" s="1354"/>
      <c r="MIP189" s="1354"/>
      <c r="MIQ189" s="1354"/>
      <c r="MIR189" s="1354"/>
      <c r="MIS189" s="1354"/>
      <c r="MIT189" s="1354"/>
      <c r="MIU189" s="1354"/>
      <c r="MIV189" s="1354"/>
      <c r="MIW189" s="1354"/>
      <c r="MIX189" s="1354"/>
      <c r="MIY189" s="1354"/>
      <c r="MIZ189" s="1354"/>
      <c r="MJA189" s="1354"/>
      <c r="MJB189" s="1354"/>
      <c r="MJC189" s="1354"/>
      <c r="MJD189" s="1354"/>
      <c r="MJE189" s="1354"/>
      <c r="MJF189" s="1354"/>
      <c r="MJG189" s="1354"/>
      <c r="MJH189" s="1354"/>
      <c r="MJI189" s="1354"/>
      <c r="MJJ189" s="1354"/>
      <c r="MJK189" s="1354"/>
      <c r="MJL189" s="1354"/>
      <c r="MJM189" s="1354"/>
      <c r="MJN189" s="1354"/>
      <c r="MJO189" s="1354"/>
      <c r="MJP189" s="1354"/>
      <c r="MJQ189" s="1354"/>
      <c r="MJR189" s="1354"/>
      <c r="MJS189" s="1354"/>
      <c r="MJT189" s="1354"/>
      <c r="MJU189" s="1354"/>
      <c r="MJV189" s="1354"/>
      <c r="MJW189" s="1354"/>
      <c r="MJX189" s="1354"/>
      <c r="MJY189" s="1354"/>
      <c r="MJZ189" s="1354"/>
      <c r="MKA189" s="1354"/>
      <c r="MKB189" s="1354"/>
      <c r="MKC189" s="1354"/>
      <c r="MKD189" s="1354"/>
      <c r="MKE189" s="1354"/>
      <c r="MKF189" s="1354"/>
      <c r="MKG189" s="1354"/>
      <c r="MKH189" s="1354"/>
      <c r="MKI189" s="1354"/>
      <c r="MKJ189" s="1354"/>
      <c r="MKK189" s="1354"/>
      <c r="MKL189" s="1354"/>
      <c r="MKM189" s="1354"/>
      <c r="MKN189" s="1354"/>
      <c r="MKO189" s="1354"/>
      <c r="MKP189" s="1354"/>
      <c r="MKQ189" s="1354"/>
      <c r="MKR189" s="1354"/>
      <c r="MKS189" s="1354"/>
      <c r="MKT189" s="1354"/>
      <c r="MKU189" s="1354"/>
      <c r="MKV189" s="1354"/>
      <c r="MKW189" s="1354"/>
      <c r="MKX189" s="1354"/>
      <c r="MKY189" s="1354"/>
      <c r="MKZ189" s="1354"/>
      <c r="MLA189" s="1354"/>
      <c r="MLB189" s="1354"/>
      <c r="MLC189" s="1354"/>
      <c r="MLD189" s="1354"/>
      <c r="MLE189" s="1354"/>
      <c r="MLF189" s="1354"/>
      <c r="MLG189" s="1354"/>
      <c r="MLH189" s="1354"/>
      <c r="MLI189" s="1354"/>
      <c r="MLJ189" s="1354"/>
      <c r="MLK189" s="1354"/>
      <c r="MLL189" s="1354"/>
      <c r="MLM189" s="1354"/>
      <c r="MLN189" s="1354"/>
      <c r="MLO189" s="1354"/>
      <c r="MLP189" s="1354"/>
      <c r="MLQ189" s="1354"/>
      <c r="MLR189" s="1354"/>
      <c r="MLS189" s="1354"/>
      <c r="MLT189" s="1354"/>
      <c r="MLU189" s="1354"/>
      <c r="MLV189" s="1354"/>
      <c r="MLW189" s="1354"/>
      <c r="MLX189" s="1354"/>
      <c r="MLY189" s="1354"/>
      <c r="MLZ189" s="1354"/>
      <c r="MMA189" s="1354"/>
      <c r="MMB189" s="1354"/>
      <c r="MMC189" s="1354"/>
      <c r="MMD189" s="1354"/>
      <c r="MME189" s="1354"/>
      <c r="MMF189" s="1354"/>
      <c r="MMG189" s="1354"/>
      <c r="MMH189" s="1354"/>
      <c r="MMI189" s="1354"/>
      <c r="MMJ189" s="1354"/>
      <c r="MMK189" s="1354"/>
      <c r="MML189" s="1354"/>
      <c r="MMM189" s="1354"/>
      <c r="MMN189" s="1354"/>
      <c r="MMO189" s="1354"/>
      <c r="MMP189" s="1354"/>
      <c r="MMQ189" s="1354"/>
      <c r="MMR189" s="1354"/>
      <c r="MMS189" s="1354"/>
      <c r="MMT189" s="1354"/>
      <c r="MMU189" s="1354"/>
      <c r="MMV189" s="1354"/>
      <c r="MMW189" s="1354"/>
      <c r="MMX189" s="1354"/>
      <c r="MMY189" s="1354"/>
      <c r="MMZ189" s="1354"/>
      <c r="MNA189" s="1354"/>
      <c r="MNB189" s="1354"/>
      <c r="MNC189" s="1354"/>
      <c r="MND189" s="1354"/>
      <c r="MNE189" s="1354"/>
      <c r="MNF189" s="1354"/>
      <c r="MNG189" s="1354"/>
      <c r="MNH189" s="1354"/>
      <c r="MNI189" s="1354"/>
      <c r="MNJ189" s="1354"/>
      <c r="MNK189" s="1354"/>
      <c r="MNL189" s="1354"/>
      <c r="MNM189" s="1354"/>
      <c r="MNN189" s="1354"/>
      <c r="MNO189" s="1354"/>
      <c r="MNP189" s="1354"/>
      <c r="MNQ189" s="1354"/>
      <c r="MNR189" s="1354"/>
      <c r="MNS189" s="1354"/>
      <c r="MNT189" s="1354"/>
      <c r="MNU189" s="1354"/>
      <c r="MNV189" s="1354"/>
      <c r="MNW189" s="1354"/>
      <c r="MNX189" s="1354"/>
      <c r="MNY189" s="1354"/>
      <c r="MNZ189" s="1354"/>
      <c r="MOA189" s="1354"/>
      <c r="MOB189" s="1354"/>
      <c r="MOC189" s="1354"/>
      <c r="MOD189" s="1354"/>
      <c r="MOE189" s="1354"/>
      <c r="MOF189" s="1354"/>
      <c r="MOG189" s="1354"/>
      <c r="MOH189" s="1354"/>
      <c r="MOI189" s="1354"/>
      <c r="MOJ189" s="1354"/>
      <c r="MOK189" s="1354"/>
      <c r="MOL189" s="1354"/>
      <c r="MOM189" s="1354"/>
      <c r="MON189" s="1354"/>
      <c r="MOO189" s="1354"/>
      <c r="MOP189" s="1354"/>
      <c r="MOQ189" s="1354"/>
      <c r="MOR189" s="1354"/>
      <c r="MOS189" s="1354"/>
      <c r="MOT189" s="1354"/>
      <c r="MOU189" s="1354"/>
      <c r="MOV189" s="1354"/>
      <c r="MOW189" s="1354"/>
      <c r="MOX189" s="1354"/>
      <c r="MOY189" s="1354"/>
      <c r="MOZ189" s="1354"/>
      <c r="MPA189" s="1354"/>
      <c r="MPB189" s="1354"/>
      <c r="MPC189" s="1354"/>
      <c r="MPD189" s="1354"/>
      <c r="MPE189" s="1354"/>
      <c r="MPF189" s="1354"/>
      <c r="MPG189" s="1354"/>
      <c r="MPH189" s="1354"/>
      <c r="MPI189" s="1354"/>
      <c r="MPJ189" s="1354"/>
      <c r="MPK189" s="1354"/>
      <c r="MPL189" s="1354"/>
      <c r="MPM189" s="1354"/>
      <c r="MPN189" s="1354"/>
      <c r="MPO189" s="1354"/>
      <c r="MPP189" s="1354"/>
      <c r="MPQ189" s="1354"/>
      <c r="MPR189" s="1354"/>
      <c r="MPS189" s="1354"/>
      <c r="MPT189" s="1354"/>
      <c r="MPU189" s="1354"/>
      <c r="MPV189" s="1354"/>
      <c r="MPW189" s="1354"/>
      <c r="MPX189" s="1354"/>
      <c r="MPY189" s="1354"/>
      <c r="MPZ189" s="1354"/>
      <c r="MQA189" s="1354"/>
      <c r="MQB189" s="1354"/>
      <c r="MQC189" s="1354"/>
      <c r="MQD189" s="1354"/>
      <c r="MQE189" s="1354"/>
      <c r="MQF189" s="1354"/>
      <c r="MQG189" s="1354"/>
      <c r="MQH189" s="1354"/>
      <c r="MQI189" s="1354"/>
      <c r="MQJ189" s="1354"/>
      <c r="MQK189" s="1354"/>
      <c r="MQL189" s="1354"/>
      <c r="MQM189" s="1354"/>
      <c r="MQN189" s="1354"/>
      <c r="MQO189" s="1354"/>
      <c r="MQP189" s="1354"/>
      <c r="MQQ189" s="1354"/>
      <c r="MQR189" s="1354"/>
      <c r="MQS189" s="1354"/>
      <c r="MQT189" s="1354"/>
      <c r="MQU189" s="1354"/>
      <c r="MQV189" s="1354"/>
      <c r="MQW189" s="1354"/>
      <c r="MQX189" s="1354"/>
      <c r="MQY189" s="1354"/>
      <c r="MQZ189" s="1354"/>
      <c r="MRA189" s="1354"/>
      <c r="MRB189" s="1354"/>
      <c r="MRC189" s="1354"/>
      <c r="MRD189" s="1354"/>
      <c r="MRE189" s="1354"/>
      <c r="MRF189" s="1354"/>
      <c r="MRG189" s="1354"/>
      <c r="MRH189" s="1354"/>
      <c r="MRI189" s="1354"/>
      <c r="MRJ189" s="1354"/>
      <c r="MRK189" s="1354"/>
      <c r="MRL189" s="1354"/>
      <c r="MRM189" s="1354"/>
      <c r="MRN189" s="1354"/>
      <c r="MRO189" s="1354"/>
      <c r="MRP189" s="1354"/>
      <c r="MRQ189" s="1354"/>
      <c r="MRR189" s="1354"/>
      <c r="MRS189" s="1354"/>
      <c r="MRT189" s="1354"/>
      <c r="MRU189" s="1354"/>
      <c r="MRV189" s="1354"/>
      <c r="MRW189" s="1354"/>
      <c r="MRX189" s="1354"/>
      <c r="MRY189" s="1354"/>
      <c r="MRZ189" s="1354"/>
      <c r="MSA189" s="1354"/>
      <c r="MSB189" s="1354"/>
      <c r="MSC189" s="1354"/>
      <c r="MSD189" s="1354"/>
      <c r="MSE189" s="1354"/>
      <c r="MSF189" s="1354"/>
      <c r="MSG189" s="1354"/>
      <c r="MSH189" s="1354"/>
      <c r="MSI189" s="1354"/>
      <c r="MSJ189" s="1354"/>
      <c r="MSK189" s="1354"/>
      <c r="MSL189" s="1354"/>
      <c r="MSM189" s="1354"/>
      <c r="MSN189" s="1354"/>
      <c r="MSO189" s="1354"/>
      <c r="MSP189" s="1354"/>
      <c r="MSQ189" s="1354"/>
      <c r="MSR189" s="1354"/>
      <c r="MSS189" s="1354"/>
      <c r="MST189" s="1354"/>
      <c r="MSU189" s="1354"/>
      <c r="MSV189" s="1354"/>
      <c r="MSW189" s="1354"/>
      <c r="MSX189" s="1354"/>
      <c r="MSY189" s="1354"/>
      <c r="MSZ189" s="1354"/>
      <c r="MTA189" s="1354"/>
      <c r="MTB189" s="1354"/>
      <c r="MTC189" s="1354"/>
      <c r="MTD189" s="1354"/>
      <c r="MTE189" s="1354"/>
      <c r="MTF189" s="1354"/>
      <c r="MTG189" s="1354"/>
      <c r="MTH189" s="1354"/>
      <c r="MTI189" s="1354"/>
      <c r="MTJ189" s="1354"/>
      <c r="MTK189" s="1354"/>
      <c r="MTL189" s="1354"/>
      <c r="MTM189" s="1354"/>
      <c r="MTN189" s="1354"/>
      <c r="MTO189" s="1354"/>
      <c r="MTP189" s="1354"/>
      <c r="MTQ189" s="1354"/>
      <c r="MTR189" s="1354"/>
      <c r="MTS189" s="1354"/>
      <c r="MTT189" s="1354"/>
      <c r="MTU189" s="1354"/>
      <c r="MTV189" s="1354"/>
      <c r="MTW189" s="1354"/>
      <c r="MTX189" s="1354"/>
      <c r="MTY189" s="1354"/>
      <c r="MTZ189" s="1354"/>
      <c r="MUA189" s="1354"/>
      <c r="MUB189" s="1354"/>
      <c r="MUC189" s="1354"/>
      <c r="MUD189" s="1354"/>
      <c r="MUE189" s="1354"/>
      <c r="MUF189" s="1354"/>
      <c r="MUG189" s="1354"/>
      <c r="MUH189" s="1354"/>
      <c r="MUI189" s="1354"/>
      <c r="MUJ189" s="1354"/>
      <c r="MUK189" s="1354"/>
      <c r="MUL189" s="1354"/>
      <c r="MUM189" s="1354"/>
      <c r="MUN189" s="1354"/>
      <c r="MUO189" s="1354"/>
      <c r="MUP189" s="1354"/>
      <c r="MUQ189" s="1354"/>
      <c r="MUR189" s="1354"/>
      <c r="MUS189" s="1354"/>
      <c r="MUT189" s="1354"/>
      <c r="MUU189" s="1354"/>
      <c r="MUV189" s="1354"/>
      <c r="MUW189" s="1354"/>
      <c r="MUX189" s="1354"/>
      <c r="MUY189" s="1354"/>
      <c r="MUZ189" s="1354"/>
      <c r="MVA189" s="1354"/>
      <c r="MVB189" s="1354"/>
      <c r="MVC189" s="1354"/>
      <c r="MVD189" s="1354"/>
      <c r="MVE189" s="1354"/>
      <c r="MVF189" s="1354"/>
      <c r="MVG189" s="1354"/>
      <c r="MVH189" s="1354"/>
      <c r="MVI189" s="1354"/>
      <c r="MVJ189" s="1354"/>
      <c r="MVK189" s="1354"/>
      <c r="MVL189" s="1354"/>
      <c r="MVM189" s="1354"/>
      <c r="MVN189" s="1354"/>
      <c r="MVO189" s="1354"/>
      <c r="MVP189" s="1354"/>
      <c r="MVQ189" s="1354"/>
      <c r="MVR189" s="1354"/>
      <c r="MVS189" s="1354"/>
      <c r="MVT189" s="1354"/>
      <c r="MVU189" s="1354"/>
      <c r="MVV189" s="1354"/>
      <c r="MVW189" s="1354"/>
      <c r="MVX189" s="1354"/>
      <c r="MVY189" s="1354"/>
      <c r="MVZ189" s="1354"/>
      <c r="MWA189" s="1354"/>
      <c r="MWB189" s="1354"/>
      <c r="MWC189" s="1354"/>
      <c r="MWD189" s="1354"/>
      <c r="MWE189" s="1354"/>
      <c r="MWF189" s="1354"/>
      <c r="MWG189" s="1354"/>
      <c r="MWH189" s="1354"/>
      <c r="MWI189" s="1354"/>
      <c r="MWJ189" s="1354"/>
      <c r="MWK189" s="1354"/>
      <c r="MWL189" s="1354"/>
      <c r="MWM189" s="1354"/>
      <c r="MWN189" s="1354"/>
      <c r="MWO189" s="1354"/>
      <c r="MWP189" s="1354"/>
      <c r="MWQ189" s="1354"/>
      <c r="MWR189" s="1354"/>
      <c r="MWS189" s="1354"/>
      <c r="MWT189" s="1354"/>
      <c r="MWU189" s="1354"/>
      <c r="MWV189" s="1354"/>
      <c r="MWW189" s="1354"/>
      <c r="MWX189" s="1354"/>
      <c r="MWY189" s="1354"/>
      <c r="MWZ189" s="1354"/>
      <c r="MXA189" s="1354"/>
      <c r="MXB189" s="1354"/>
      <c r="MXC189" s="1354"/>
      <c r="MXD189" s="1354"/>
      <c r="MXE189" s="1354"/>
      <c r="MXF189" s="1354"/>
      <c r="MXG189" s="1354"/>
      <c r="MXH189" s="1354"/>
      <c r="MXI189" s="1354"/>
      <c r="MXJ189" s="1354"/>
      <c r="MXK189" s="1354"/>
      <c r="MXL189" s="1354"/>
      <c r="MXM189" s="1354"/>
      <c r="MXN189" s="1354"/>
      <c r="MXO189" s="1354"/>
      <c r="MXP189" s="1354"/>
      <c r="MXQ189" s="1354"/>
      <c r="MXR189" s="1354"/>
      <c r="MXS189" s="1354"/>
      <c r="MXT189" s="1354"/>
      <c r="MXU189" s="1354"/>
      <c r="MXV189" s="1354"/>
      <c r="MXW189" s="1354"/>
      <c r="MXX189" s="1354"/>
      <c r="MXY189" s="1354"/>
      <c r="MXZ189" s="1354"/>
      <c r="MYA189" s="1354"/>
      <c r="MYB189" s="1354"/>
      <c r="MYC189" s="1354"/>
      <c r="MYD189" s="1354"/>
      <c r="MYE189" s="1354"/>
      <c r="MYF189" s="1354"/>
      <c r="MYG189" s="1354"/>
      <c r="MYH189" s="1354"/>
      <c r="MYI189" s="1354"/>
      <c r="MYJ189" s="1354"/>
      <c r="MYK189" s="1354"/>
      <c r="MYL189" s="1354"/>
      <c r="MYM189" s="1354"/>
      <c r="MYN189" s="1354"/>
      <c r="MYO189" s="1354"/>
      <c r="MYP189" s="1354"/>
      <c r="MYQ189" s="1354"/>
      <c r="MYR189" s="1354"/>
      <c r="MYS189" s="1354"/>
      <c r="MYT189" s="1354"/>
      <c r="MYU189" s="1354"/>
      <c r="MYV189" s="1354"/>
      <c r="MYW189" s="1354"/>
      <c r="MYX189" s="1354"/>
      <c r="MYY189" s="1354"/>
      <c r="MYZ189" s="1354"/>
      <c r="MZA189" s="1354"/>
      <c r="MZB189" s="1354"/>
      <c r="MZC189" s="1354"/>
      <c r="MZD189" s="1354"/>
      <c r="MZE189" s="1354"/>
      <c r="MZF189" s="1354"/>
      <c r="MZG189" s="1354"/>
      <c r="MZH189" s="1354"/>
      <c r="MZI189" s="1354"/>
      <c r="MZJ189" s="1354"/>
      <c r="MZK189" s="1354"/>
      <c r="MZL189" s="1354"/>
      <c r="MZM189" s="1354"/>
      <c r="MZN189" s="1354"/>
      <c r="MZO189" s="1354"/>
      <c r="MZP189" s="1354"/>
      <c r="MZQ189" s="1354"/>
      <c r="MZR189" s="1354"/>
      <c r="MZS189" s="1354"/>
      <c r="MZT189" s="1354"/>
      <c r="MZU189" s="1354"/>
      <c r="MZV189" s="1354"/>
      <c r="MZW189" s="1354"/>
      <c r="MZX189" s="1354"/>
      <c r="MZY189" s="1354"/>
      <c r="MZZ189" s="1354"/>
      <c r="NAA189" s="1354"/>
      <c r="NAB189" s="1354"/>
      <c r="NAC189" s="1354"/>
      <c r="NAD189" s="1354"/>
      <c r="NAE189" s="1354"/>
      <c r="NAF189" s="1354"/>
      <c r="NAG189" s="1354"/>
      <c r="NAH189" s="1354"/>
      <c r="NAI189" s="1354"/>
      <c r="NAJ189" s="1354"/>
      <c r="NAK189" s="1354"/>
      <c r="NAL189" s="1354"/>
      <c r="NAM189" s="1354"/>
      <c r="NAN189" s="1354"/>
      <c r="NAO189" s="1354"/>
      <c r="NAP189" s="1354"/>
      <c r="NAQ189" s="1354"/>
      <c r="NAR189" s="1354"/>
      <c r="NAS189" s="1354"/>
      <c r="NAT189" s="1354"/>
      <c r="NAU189" s="1354"/>
      <c r="NAV189" s="1354"/>
      <c r="NAW189" s="1354"/>
      <c r="NAX189" s="1354"/>
      <c r="NAY189" s="1354"/>
      <c r="NAZ189" s="1354"/>
      <c r="NBA189" s="1354"/>
      <c r="NBB189" s="1354"/>
      <c r="NBC189" s="1354"/>
      <c r="NBD189" s="1354"/>
      <c r="NBE189" s="1354"/>
      <c r="NBF189" s="1354"/>
      <c r="NBG189" s="1354"/>
      <c r="NBH189" s="1354"/>
      <c r="NBI189" s="1354"/>
      <c r="NBJ189" s="1354"/>
      <c r="NBK189" s="1354"/>
      <c r="NBL189" s="1354"/>
      <c r="NBM189" s="1354"/>
      <c r="NBN189" s="1354"/>
      <c r="NBO189" s="1354"/>
      <c r="NBP189" s="1354"/>
      <c r="NBQ189" s="1354"/>
      <c r="NBR189" s="1354"/>
      <c r="NBS189" s="1354"/>
      <c r="NBT189" s="1354"/>
      <c r="NBU189" s="1354"/>
      <c r="NBV189" s="1354"/>
      <c r="NBW189" s="1354"/>
      <c r="NBX189" s="1354"/>
      <c r="NBY189" s="1354"/>
      <c r="NBZ189" s="1354"/>
      <c r="NCA189" s="1354"/>
      <c r="NCB189" s="1354"/>
      <c r="NCC189" s="1354"/>
      <c r="NCD189" s="1354"/>
      <c r="NCE189" s="1354"/>
      <c r="NCF189" s="1354"/>
      <c r="NCG189" s="1354"/>
      <c r="NCH189" s="1354"/>
      <c r="NCI189" s="1354"/>
      <c r="NCJ189" s="1354"/>
      <c r="NCK189" s="1354"/>
      <c r="NCL189" s="1354"/>
      <c r="NCM189" s="1354"/>
      <c r="NCN189" s="1354"/>
      <c r="NCO189" s="1354"/>
      <c r="NCP189" s="1354"/>
      <c r="NCQ189" s="1354"/>
      <c r="NCR189" s="1354"/>
      <c r="NCS189" s="1354"/>
      <c r="NCT189" s="1354"/>
      <c r="NCU189" s="1354"/>
      <c r="NCV189" s="1354"/>
      <c r="NCW189" s="1354"/>
      <c r="NCX189" s="1354"/>
      <c r="NCY189" s="1354"/>
      <c r="NCZ189" s="1354"/>
      <c r="NDA189" s="1354"/>
      <c r="NDB189" s="1354"/>
      <c r="NDC189" s="1354"/>
      <c r="NDD189" s="1354"/>
      <c r="NDE189" s="1354"/>
      <c r="NDF189" s="1354"/>
      <c r="NDG189" s="1354"/>
      <c r="NDH189" s="1354"/>
      <c r="NDI189" s="1354"/>
      <c r="NDJ189" s="1354"/>
      <c r="NDK189" s="1354"/>
      <c r="NDL189" s="1354"/>
      <c r="NDM189" s="1354"/>
      <c r="NDN189" s="1354"/>
      <c r="NDO189" s="1354"/>
      <c r="NDP189" s="1354"/>
      <c r="NDQ189" s="1354"/>
      <c r="NDR189" s="1354"/>
      <c r="NDS189" s="1354"/>
      <c r="NDT189" s="1354"/>
      <c r="NDU189" s="1354"/>
      <c r="NDV189" s="1354"/>
      <c r="NDW189" s="1354"/>
      <c r="NDX189" s="1354"/>
      <c r="NDY189" s="1354"/>
      <c r="NDZ189" s="1354"/>
      <c r="NEA189" s="1354"/>
      <c r="NEB189" s="1354"/>
      <c r="NEC189" s="1354"/>
      <c r="NED189" s="1354"/>
      <c r="NEE189" s="1354"/>
      <c r="NEF189" s="1354"/>
      <c r="NEG189" s="1354"/>
      <c r="NEH189" s="1354"/>
      <c r="NEI189" s="1354"/>
      <c r="NEJ189" s="1354"/>
      <c r="NEK189" s="1354"/>
      <c r="NEL189" s="1354"/>
      <c r="NEM189" s="1354"/>
      <c r="NEN189" s="1354"/>
      <c r="NEO189" s="1354"/>
      <c r="NEP189" s="1354"/>
      <c r="NEQ189" s="1354"/>
      <c r="NER189" s="1354"/>
      <c r="NES189" s="1354"/>
      <c r="NET189" s="1354"/>
      <c r="NEU189" s="1354"/>
      <c r="NEV189" s="1354"/>
      <c r="NEW189" s="1354"/>
      <c r="NEX189" s="1354"/>
      <c r="NEY189" s="1354"/>
      <c r="NEZ189" s="1354"/>
      <c r="NFA189" s="1354"/>
      <c r="NFB189" s="1354"/>
      <c r="NFC189" s="1354"/>
      <c r="NFD189" s="1354"/>
      <c r="NFE189" s="1354"/>
      <c r="NFF189" s="1354"/>
      <c r="NFG189" s="1354"/>
      <c r="NFH189" s="1354"/>
      <c r="NFI189" s="1354"/>
      <c r="NFJ189" s="1354"/>
      <c r="NFK189" s="1354"/>
      <c r="NFL189" s="1354"/>
      <c r="NFM189" s="1354"/>
      <c r="NFN189" s="1354"/>
      <c r="NFO189" s="1354"/>
      <c r="NFP189" s="1354"/>
      <c r="NFQ189" s="1354"/>
      <c r="NFR189" s="1354"/>
      <c r="NFS189" s="1354"/>
      <c r="NFT189" s="1354"/>
      <c r="NFU189" s="1354"/>
      <c r="NFV189" s="1354"/>
      <c r="NFW189" s="1354"/>
      <c r="NFX189" s="1354"/>
      <c r="NFY189" s="1354"/>
      <c r="NFZ189" s="1354"/>
      <c r="NGA189" s="1354"/>
      <c r="NGB189" s="1354"/>
      <c r="NGC189" s="1354"/>
      <c r="NGD189" s="1354"/>
      <c r="NGE189" s="1354"/>
      <c r="NGF189" s="1354"/>
      <c r="NGG189" s="1354"/>
      <c r="NGH189" s="1354"/>
      <c r="NGI189" s="1354"/>
      <c r="NGJ189" s="1354"/>
      <c r="NGK189" s="1354"/>
      <c r="NGL189" s="1354"/>
      <c r="NGM189" s="1354"/>
      <c r="NGN189" s="1354"/>
      <c r="NGO189" s="1354"/>
      <c r="NGP189" s="1354"/>
      <c r="NGQ189" s="1354"/>
      <c r="NGR189" s="1354"/>
      <c r="NGS189" s="1354"/>
      <c r="NGT189" s="1354"/>
      <c r="NGU189" s="1354"/>
      <c r="NGV189" s="1354"/>
      <c r="NGW189" s="1354"/>
      <c r="NGX189" s="1354"/>
      <c r="NGY189" s="1354"/>
      <c r="NGZ189" s="1354"/>
      <c r="NHA189" s="1354"/>
      <c r="NHB189" s="1354"/>
      <c r="NHC189" s="1354"/>
      <c r="NHD189" s="1354"/>
      <c r="NHE189" s="1354"/>
      <c r="NHF189" s="1354"/>
      <c r="NHG189" s="1354"/>
      <c r="NHH189" s="1354"/>
      <c r="NHI189" s="1354"/>
      <c r="NHJ189" s="1354"/>
      <c r="NHK189" s="1354"/>
      <c r="NHL189" s="1354"/>
      <c r="NHM189" s="1354"/>
      <c r="NHN189" s="1354"/>
      <c r="NHO189" s="1354"/>
      <c r="NHP189" s="1354"/>
      <c r="NHQ189" s="1354"/>
      <c r="NHR189" s="1354"/>
      <c r="NHS189" s="1354"/>
      <c r="NHT189" s="1354"/>
      <c r="NHU189" s="1354"/>
      <c r="NHV189" s="1354"/>
      <c r="NHW189" s="1354"/>
      <c r="NHX189" s="1354"/>
      <c r="NHY189" s="1354"/>
      <c r="NHZ189" s="1354"/>
      <c r="NIA189" s="1354"/>
      <c r="NIB189" s="1354"/>
      <c r="NIC189" s="1354"/>
      <c r="NID189" s="1354"/>
      <c r="NIE189" s="1354"/>
      <c r="NIF189" s="1354"/>
      <c r="NIG189" s="1354"/>
      <c r="NIH189" s="1354"/>
      <c r="NII189" s="1354"/>
      <c r="NIJ189" s="1354"/>
      <c r="NIK189" s="1354"/>
      <c r="NIL189" s="1354"/>
      <c r="NIM189" s="1354"/>
      <c r="NIN189" s="1354"/>
      <c r="NIO189" s="1354"/>
      <c r="NIP189" s="1354"/>
      <c r="NIQ189" s="1354"/>
      <c r="NIR189" s="1354"/>
      <c r="NIS189" s="1354"/>
      <c r="NIT189" s="1354"/>
      <c r="NIU189" s="1354"/>
      <c r="NIV189" s="1354"/>
      <c r="NIW189" s="1354"/>
      <c r="NIX189" s="1354"/>
      <c r="NIY189" s="1354"/>
      <c r="NIZ189" s="1354"/>
      <c r="NJA189" s="1354"/>
      <c r="NJB189" s="1354"/>
      <c r="NJC189" s="1354"/>
      <c r="NJD189" s="1354"/>
      <c r="NJE189" s="1354"/>
      <c r="NJF189" s="1354"/>
      <c r="NJG189" s="1354"/>
      <c r="NJH189" s="1354"/>
      <c r="NJI189" s="1354"/>
      <c r="NJJ189" s="1354"/>
      <c r="NJK189" s="1354"/>
      <c r="NJL189" s="1354"/>
      <c r="NJM189" s="1354"/>
      <c r="NJN189" s="1354"/>
      <c r="NJO189" s="1354"/>
      <c r="NJP189" s="1354"/>
      <c r="NJQ189" s="1354"/>
      <c r="NJR189" s="1354"/>
      <c r="NJS189" s="1354"/>
      <c r="NJT189" s="1354"/>
      <c r="NJU189" s="1354"/>
      <c r="NJV189" s="1354"/>
      <c r="NJW189" s="1354"/>
      <c r="NJX189" s="1354"/>
      <c r="NJY189" s="1354"/>
      <c r="NJZ189" s="1354"/>
      <c r="NKA189" s="1354"/>
      <c r="NKB189" s="1354"/>
      <c r="NKC189" s="1354"/>
      <c r="NKD189" s="1354"/>
      <c r="NKE189" s="1354"/>
      <c r="NKF189" s="1354"/>
      <c r="NKG189" s="1354"/>
      <c r="NKH189" s="1354"/>
      <c r="NKI189" s="1354"/>
      <c r="NKJ189" s="1354"/>
      <c r="NKK189" s="1354"/>
      <c r="NKL189" s="1354"/>
      <c r="NKM189" s="1354"/>
      <c r="NKN189" s="1354"/>
      <c r="NKO189" s="1354"/>
      <c r="NKP189" s="1354"/>
      <c r="NKQ189" s="1354"/>
      <c r="NKR189" s="1354"/>
      <c r="NKS189" s="1354"/>
      <c r="NKT189" s="1354"/>
      <c r="NKU189" s="1354"/>
      <c r="NKV189" s="1354"/>
      <c r="NKW189" s="1354"/>
      <c r="NKX189" s="1354"/>
      <c r="NKY189" s="1354"/>
      <c r="NKZ189" s="1354"/>
      <c r="NLA189" s="1354"/>
      <c r="NLB189" s="1354"/>
      <c r="NLC189" s="1354"/>
      <c r="NLD189" s="1354"/>
      <c r="NLE189" s="1354"/>
      <c r="NLF189" s="1354"/>
      <c r="NLG189" s="1354"/>
      <c r="NLH189" s="1354"/>
      <c r="NLI189" s="1354"/>
      <c r="NLJ189" s="1354"/>
      <c r="NLK189" s="1354"/>
      <c r="NLL189" s="1354"/>
      <c r="NLM189" s="1354"/>
      <c r="NLN189" s="1354"/>
      <c r="NLO189" s="1354"/>
      <c r="NLP189" s="1354"/>
      <c r="NLQ189" s="1354"/>
      <c r="NLR189" s="1354"/>
      <c r="NLS189" s="1354"/>
      <c r="NLT189" s="1354"/>
      <c r="NLU189" s="1354"/>
      <c r="NLV189" s="1354"/>
      <c r="NLW189" s="1354"/>
      <c r="NLX189" s="1354"/>
      <c r="NLY189" s="1354"/>
      <c r="NLZ189" s="1354"/>
      <c r="NMA189" s="1354"/>
      <c r="NMB189" s="1354"/>
      <c r="NMC189" s="1354"/>
      <c r="NMD189" s="1354"/>
      <c r="NME189" s="1354"/>
      <c r="NMF189" s="1354"/>
      <c r="NMG189" s="1354"/>
      <c r="NMH189" s="1354"/>
      <c r="NMI189" s="1354"/>
      <c r="NMJ189" s="1354"/>
      <c r="NMK189" s="1354"/>
      <c r="NML189" s="1354"/>
      <c r="NMM189" s="1354"/>
      <c r="NMN189" s="1354"/>
      <c r="NMO189" s="1354"/>
      <c r="NMP189" s="1354"/>
      <c r="NMQ189" s="1354"/>
      <c r="NMR189" s="1354"/>
      <c r="NMS189" s="1354"/>
      <c r="NMT189" s="1354"/>
      <c r="NMU189" s="1354"/>
      <c r="NMV189" s="1354"/>
      <c r="NMW189" s="1354"/>
      <c r="NMX189" s="1354"/>
      <c r="NMY189" s="1354"/>
      <c r="NMZ189" s="1354"/>
      <c r="NNA189" s="1354"/>
      <c r="NNB189" s="1354"/>
      <c r="NNC189" s="1354"/>
      <c r="NND189" s="1354"/>
      <c r="NNE189" s="1354"/>
      <c r="NNF189" s="1354"/>
      <c r="NNG189" s="1354"/>
      <c r="NNH189" s="1354"/>
      <c r="NNI189" s="1354"/>
      <c r="NNJ189" s="1354"/>
      <c r="NNK189" s="1354"/>
      <c r="NNL189" s="1354"/>
      <c r="NNM189" s="1354"/>
      <c r="NNN189" s="1354"/>
      <c r="NNO189" s="1354"/>
      <c r="NNP189" s="1354"/>
      <c r="NNQ189" s="1354"/>
      <c r="NNR189" s="1354"/>
      <c r="NNS189" s="1354"/>
      <c r="NNT189" s="1354"/>
      <c r="NNU189" s="1354"/>
      <c r="NNV189" s="1354"/>
      <c r="NNW189" s="1354"/>
      <c r="NNX189" s="1354"/>
      <c r="NNY189" s="1354"/>
      <c r="NNZ189" s="1354"/>
      <c r="NOA189" s="1354"/>
      <c r="NOB189" s="1354"/>
      <c r="NOC189" s="1354"/>
      <c r="NOD189" s="1354"/>
      <c r="NOE189" s="1354"/>
      <c r="NOF189" s="1354"/>
      <c r="NOG189" s="1354"/>
      <c r="NOH189" s="1354"/>
      <c r="NOI189" s="1354"/>
      <c r="NOJ189" s="1354"/>
      <c r="NOK189" s="1354"/>
      <c r="NOL189" s="1354"/>
      <c r="NOM189" s="1354"/>
      <c r="NON189" s="1354"/>
      <c r="NOO189" s="1354"/>
      <c r="NOP189" s="1354"/>
      <c r="NOQ189" s="1354"/>
      <c r="NOR189" s="1354"/>
      <c r="NOS189" s="1354"/>
      <c r="NOT189" s="1354"/>
      <c r="NOU189" s="1354"/>
      <c r="NOV189" s="1354"/>
      <c r="NOW189" s="1354"/>
      <c r="NOX189" s="1354"/>
      <c r="NOY189" s="1354"/>
      <c r="NOZ189" s="1354"/>
      <c r="NPA189" s="1354"/>
      <c r="NPB189" s="1354"/>
      <c r="NPC189" s="1354"/>
      <c r="NPD189" s="1354"/>
      <c r="NPE189" s="1354"/>
      <c r="NPF189" s="1354"/>
      <c r="NPG189" s="1354"/>
      <c r="NPH189" s="1354"/>
      <c r="NPI189" s="1354"/>
      <c r="NPJ189" s="1354"/>
      <c r="NPK189" s="1354"/>
      <c r="NPL189" s="1354"/>
      <c r="NPM189" s="1354"/>
      <c r="NPN189" s="1354"/>
      <c r="NPO189" s="1354"/>
      <c r="NPP189" s="1354"/>
      <c r="NPQ189" s="1354"/>
      <c r="NPR189" s="1354"/>
      <c r="NPS189" s="1354"/>
      <c r="NPT189" s="1354"/>
      <c r="NPU189" s="1354"/>
      <c r="NPV189" s="1354"/>
      <c r="NPW189" s="1354"/>
      <c r="NPX189" s="1354"/>
      <c r="NPY189" s="1354"/>
      <c r="NPZ189" s="1354"/>
      <c r="NQA189" s="1354"/>
      <c r="NQB189" s="1354"/>
      <c r="NQC189" s="1354"/>
      <c r="NQD189" s="1354"/>
      <c r="NQE189" s="1354"/>
      <c r="NQF189" s="1354"/>
      <c r="NQG189" s="1354"/>
      <c r="NQH189" s="1354"/>
      <c r="NQI189" s="1354"/>
      <c r="NQJ189" s="1354"/>
      <c r="NQK189" s="1354"/>
      <c r="NQL189" s="1354"/>
      <c r="NQM189" s="1354"/>
      <c r="NQN189" s="1354"/>
      <c r="NQO189" s="1354"/>
      <c r="NQP189" s="1354"/>
      <c r="NQQ189" s="1354"/>
      <c r="NQR189" s="1354"/>
      <c r="NQS189" s="1354"/>
      <c r="NQT189" s="1354"/>
      <c r="NQU189" s="1354"/>
      <c r="NQV189" s="1354"/>
      <c r="NQW189" s="1354"/>
      <c r="NQX189" s="1354"/>
      <c r="NQY189" s="1354"/>
      <c r="NQZ189" s="1354"/>
      <c r="NRA189" s="1354"/>
      <c r="NRB189" s="1354"/>
      <c r="NRC189" s="1354"/>
      <c r="NRD189" s="1354"/>
      <c r="NRE189" s="1354"/>
      <c r="NRF189" s="1354"/>
      <c r="NRG189" s="1354"/>
      <c r="NRH189" s="1354"/>
      <c r="NRI189" s="1354"/>
      <c r="NRJ189" s="1354"/>
      <c r="NRK189" s="1354"/>
      <c r="NRL189" s="1354"/>
      <c r="NRM189" s="1354"/>
      <c r="NRN189" s="1354"/>
      <c r="NRO189" s="1354"/>
      <c r="NRP189" s="1354"/>
      <c r="NRQ189" s="1354"/>
      <c r="NRR189" s="1354"/>
      <c r="NRS189" s="1354"/>
      <c r="NRT189" s="1354"/>
      <c r="NRU189" s="1354"/>
      <c r="NRV189" s="1354"/>
      <c r="NRW189" s="1354"/>
      <c r="NRX189" s="1354"/>
      <c r="NRY189" s="1354"/>
      <c r="NRZ189" s="1354"/>
      <c r="NSA189" s="1354"/>
      <c r="NSB189" s="1354"/>
      <c r="NSC189" s="1354"/>
      <c r="NSD189" s="1354"/>
      <c r="NSE189" s="1354"/>
      <c r="NSF189" s="1354"/>
      <c r="NSG189" s="1354"/>
      <c r="NSH189" s="1354"/>
      <c r="NSI189" s="1354"/>
      <c r="NSJ189" s="1354"/>
      <c r="NSK189" s="1354"/>
      <c r="NSL189" s="1354"/>
      <c r="NSM189" s="1354"/>
      <c r="NSN189" s="1354"/>
      <c r="NSO189" s="1354"/>
      <c r="NSP189" s="1354"/>
      <c r="NSQ189" s="1354"/>
      <c r="NSR189" s="1354"/>
      <c r="NSS189" s="1354"/>
      <c r="NST189" s="1354"/>
      <c r="NSU189" s="1354"/>
      <c r="NSV189" s="1354"/>
      <c r="NSW189" s="1354"/>
      <c r="NSX189" s="1354"/>
      <c r="NSY189" s="1354"/>
      <c r="NSZ189" s="1354"/>
      <c r="NTA189" s="1354"/>
      <c r="NTB189" s="1354"/>
      <c r="NTC189" s="1354"/>
      <c r="NTD189" s="1354"/>
      <c r="NTE189" s="1354"/>
      <c r="NTF189" s="1354"/>
      <c r="NTG189" s="1354"/>
      <c r="NTH189" s="1354"/>
      <c r="NTI189" s="1354"/>
      <c r="NTJ189" s="1354"/>
      <c r="NTK189" s="1354"/>
      <c r="NTL189" s="1354"/>
      <c r="NTM189" s="1354"/>
      <c r="NTN189" s="1354"/>
      <c r="NTO189" s="1354"/>
      <c r="NTP189" s="1354"/>
      <c r="NTQ189" s="1354"/>
      <c r="NTR189" s="1354"/>
      <c r="NTS189" s="1354"/>
      <c r="NTT189" s="1354"/>
      <c r="NTU189" s="1354"/>
      <c r="NTV189" s="1354"/>
      <c r="NTW189" s="1354"/>
      <c r="NTX189" s="1354"/>
      <c r="NTY189" s="1354"/>
      <c r="NTZ189" s="1354"/>
      <c r="NUA189" s="1354"/>
      <c r="NUB189" s="1354"/>
      <c r="NUC189" s="1354"/>
      <c r="NUD189" s="1354"/>
      <c r="NUE189" s="1354"/>
      <c r="NUF189" s="1354"/>
      <c r="NUG189" s="1354"/>
      <c r="NUH189" s="1354"/>
      <c r="NUI189" s="1354"/>
      <c r="NUJ189" s="1354"/>
      <c r="NUK189" s="1354"/>
      <c r="NUL189" s="1354"/>
      <c r="NUM189" s="1354"/>
      <c r="NUN189" s="1354"/>
      <c r="NUO189" s="1354"/>
      <c r="NUP189" s="1354"/>
      <c r="NUQ189" s="1354"/>
      <c r="NUR189" s="1354"/>
      <c r="NUS189" s="1354"/>
      <c r="NUT189" s="1354"/>
      <c r="NUU189" s="1354"/>
      <c r="NUV189" s="1354"/>
      <c r="NUW189" s="1354"/>
      <c r="NUX189" s="1354"/>
      <c r="NUY189" s="1354"/>
      <c r="NUZ189" s="1354"/>
      <c r="NVA189" s="1354"/>
      <c r="NVB189" s="1354"/>
      <c r="NVC189" s="1354"/>
      <c r="NVD189" s="1354"/>
      <c r="NVE189" s="1354"/>
      <c r="NVF189" s="1354"/>
      <c r="NVG189" s="1354"/>
      <c r="NVH189" s="1354"/>
      <c r="NVI189" s="1354"/>
      <c r="NVJ189" s="1354"/>
      <c r="NVK189" s="1354"/>
      <c r="NVL189" s="1354"/>
      <c r="NVM189" s="1354"/>
      <c r="NVN189" s="1354"/>
      <c r="NVO189" s="1354"/>
      <c r="NVP189" s="1354"/>
      <c r="NVQ189" s="1354"/>
      <c r="NVR189" s="1354"/>
      <c r="NVS189" s="1354"/>
      <c r="NVT189" s="1354"/>
      <c r="NVU189" s="1354"/>
      <c r="NVV189" s="1354"/>
      <c r="NVW189" s="1354"/>
      <c r="NVX189" s="1354"/>
      <c r="NVY189" s="1354"/>
      <c r="NVZ189" s="1354"/>
      <c r="NWA189" s="1354"/>
      <c r="NWB189" s="1354"/>
      <c r="NWC189" s="1354"/>
      <c r="NWD189" s="1354"/>
      <c r="NWE189" s="1354"/>
      <c r="NWF189" s="1354"/>
      <c r="NWG189" s="1354"/>
      <c r="NWH189" s="1354"/>
      <c r="NWI189" s="1354"/>
      <c r="NWJ189" s="1354"/>
      <c r="NWK189" s="1354"/>
      <c r="NWL189" s="1354"/>
      <c r="NWM189" s="1354"/>
      <c r="NWN189" s="1354"/>
      <c r="NWO189" s="1354"/>
      <c r="NWP189" s="1354"/>
      <c r="NWQ189" s="1354"/>
      <c r="NWR189" s="1354"/>
      <c r="NWS189" s="1354"/>
      <c r="NWT189" s="1354"/>
      <c r="NWU189" s="1354"/>
      <c r="NWV189" s="1354"/>
      <c r="NWW189" s="1354"/>
      <c r="NWX189" s="1354"/>
      <c r="NWY189" s="1354"/>
      <c r="NWZ189" s="1354"/>
      <c r="NXA189" s="1354"/>
      <c r="NXB189" s="1354"/>
      <c r="NXC189" s="1354"/>
      <c r="NXD189" s="1354"/>
      <c r="NXE189" s="1354"/>
      <c r="NXF189" s="1354"/>
      <c r="NXG189" s="1354"/>
      <c r="NXH189" s="1354"/>
      <c r="NXI189" s="1354"/>
      <c r="NXJ189" s="1354"/>
      <c r="NXK189" s="1354"/>
      <c r="NXL189" s="1354"/>
      <c r="NXM189" s="1354"/>
      <c r="NXN189" s="1354"/>
      <c r="NXO189" s="1354"/>
      <c r="NXP189" s="1354"/>
      <c r="NXQ189" s="1354"/>
      <c r="NXR189" s="1354"/>
      <c r="NXS189" s="1354"/>
      <c r="NXT189" s="1354"/>
      <c r="NXU189" s="1354"/>
      <c r="NXV189" s="1354"/>
      <c r="NXW189" s="1354"/>
      <c r="NXX189" s="1354"/>
      <c r="NXY189" s="1354"/>
      <c r="NXZ189" s="1354"/>
      <c r="NYA189" s="1354"/>
      <c r="NYB189" s="1354"/>
      <c r="NYC189" s="1354"/>
      <c r="NYD189" s="1354"/>
      <c r="NYE189" s="1354"/>
      <c r="NYF189" s="1354"/>
      <c r="NYG189" s="1354"/>
      <c r="NYH189" s="1354"/>
      <c r="NYI189" s="1354"/>
      <c r="NYJ189" s="1354"/>
      <c r="NYK189" s="1354"/>
      <c r="NYL189" s="1354"/>
      <c r="NYM189" s="1354"/>
      <c r="NYN189" s="1354"/>
      <c r="NYO189" s="1354"/>
      <c r="NYP189" s="1354"/>
      <c r="NYQ189" s="1354"/>
      <c r="NYR189" s="1354"/>
      <c r="NYS189" s="1354"/>
      <c r="NYT189" s="1354"/>
      <c r="NYU189" s="1354"/>
      <c r="NYV189" s="1354"/>
      <c r="NYW189" s="1354"/>
      <c r="NYX189" s="1354"/>
      <c r="NYY189" s="1354"/>
      <c r="NYZ189" s="1354"/>
      <c r="NZA189" s="1354"/>
      <c r="NZB189" s="1354"/>
      <c r="NZC189" s="1354"/>
      <c r="NZD189" s="1354"/>
      <c r="NZE189" s="1354"/>
      <c r="NZF189" s="1354"/>
      <c r="NZG189" s="1354"/>
      <c r="NZH189" s="1354"/>
      <c r="NZI189" s="1354"/>
      <c r="NZJ189" s="1354"/>
      <c r="NZK189" s="1354"/>
      <c r="NZL189" s="1354"/>
      <c r="NZM189" s="1354"/>
      <c r="NZN189" s="1354"/>
      <c r="NZO189" s="1354"/>
      <c r="NZP189" s="1354"/>
      <c r="NZQ189" s="1354"/>
      <c r="NZR189" s="1354"/>
      <c r="NZS189" s="1354"/>
      <c r="NZT189" s="1354"/>
      <c r="NZU189" s="1354"/>
      <c r="NZV189" s="1354"/>
      <c r="NZW189" s="1354"/>
      <c r="NZX189" s="1354"/>
      <c r="NZY189" s="1354"/>
      <c r="NZZ189" s="1354"/>
      <c r="OAA189" s="1354"/>
      <c r="OAB189" s="1354"/>
      <c r="OAC189" s="1354"/>
      <c r="OAD189" s="1354"/>
      <c r="OAE189" s="1354"/>
      <c r="OAF189" s="1354"/>
      <c r="OAG189" s="1354"/>
      <c r="OAH189" s="1354"/>
      <c r="OAI189" s="1354"/>
      <c r="OAJ189" s="1354"/>
      <c r="OAK189" s="1354"/>
      <c r="OAL189" s="1354"/>
      <c r="OAM189" s="1354"/>
      <c r="OAN189" s="1354"/>
      <c r="OAO189" s="1354"/>
      <c r="OAP189" s="1354"/>
      <c r="OAQ189" s="1354"/>
      <c r="OAR189" s="1354"/>
      <c r="OAS189" s="1354"/>
      <c r="OAT189" s="1354"/>
      <c r="OAU189" s="1354"/>
      <c r="OAV189" s="1354"/>
      <c r="OAW189" s="1354"/>
      <c r="OAX189" s="1354"/>
      <c r="OAY189" s="1354"/>
      <c r="OAZ189" s="1354"/>
      <c r="OBA189" s="1354"/>
      <c r="OBB189" s="1354"/>
      <c r="OBC189" s="1354"/>
      <c r="OBD189" s="1354"/>
      <c r="OBE189" s="1354"/>
      <c r="OBF189" s="1354"/>
      <c r="OBG189" s="1354"/>
      <c r="OBH189" s="1354"/>
      <c r="OBI189" s="1354"/>
      <c r="OBJ189" s="1354"/>
      <c r="OBK189" s="1354"/>
      <c r="OBL189" s="1354"/>
      <c r="OBM189" s="1354"/>
      <c r="OBN189" s="1354"/>
      <c r="OBO189" s="1354"/>
      <c r="OBP189" s="1354"/>
      <c r="OBQ189" s="1354"/>
      <c r="OBR189" s="1354"/>
      <c r="OBS189" s="1354"/>
      <c r="OBT189" s="1354"/>
      <c r="OBU189" s="1354"/>
      <c r="OBV189" s="1354"/>
      <c r="OBW189" s="1354"/>
      <c r="OBX189" s="1354"/>
      <c r="OBY189" s="1354"/>
      <c r="OBZ189" s="1354"/>
      <c r="OCA189" s="1354"/>
      <c r="OCB189" s="1354"/>
      <c r="OCC189" s="1354"/>
      <c r="OCD189" s="1354"/>
      <c r="OCE189" s="1354"/>
      <c r="OCF189" s="1354"/>
      <c r="OCG189" s="1354"/>
      <c r="OCH189" s="1354"/>
      <c r="OCI189" s="1354"/>
      <c r="OCJ189" s="1354"/>
      <c r="OCK189" s="1354"/>
      <c r="OCL189" s="1354"/>
      <c r="OCM189" s="1354"/>
      <c r="OCN189" s="1354"/>
      <c r="OCO189" s="1354"/>
      <c r="OCP189" s="1354"/>
      <c r="OCQ189" s="1354"/>
      <c r="OCR189" s="1354"/>
      <c r="OCS189" s="1354"/>
      <c r="OCT189" s="1354"/>
      <c r="OCU189" s="1354"/>
      <c r="OCV189" s="1354"/>
      <c r="OCW189" s="1354"/>
      <c r="OCX189" s="1354"/>
      <c r="OCY189" s="1354"/>
      <c r="OCZ189" s="1354"/>
      <c r="ODA189" s="1354"/>
      <c r="ODB189" s="1354"/>
      <c r="ODC189" s="1354"/>
      <c r="ODD189" s="1354"/>
      <c r="ODE189" s="1354"/>
      <c r="ODF189" s="1354"/>
      <c r="ODG189" s="1354"/>
      <c r="ODH189" s="1354"/>
      <c r="ODI189" s="1354"/>
      <c r="ODJ189" s="1354"/>
      <c r="ODK189" s="1354"/>
      <c r="ODL189" s="1354"/>
      <c r="ODM189" s="1354"/>
      <c r="ODN189" s="1354"/>
      <c r="ODO189" s="1354"/>
      <c r="ODP189" s="1354"/>
      <c r="ODQ189" s="1354"/>
      <c r="ODR189" s="1354"/>
      <c r="ODS189" s="1354"/>
      <c r="ODT189" s="1354"/>
      <c r="ODU189" s="1354"/>
      <c r="ODV189" s="1354"/>
      <c r="ODW189" s="1354"/>
      <c r="ODX189" s="1354"/>
      <c r="ODY189" s="1354"/>
      <c r="ODZ189" s="1354"/>
      <c r="OEA189" s="1354"/>
      <c r="OEB189" s="1354"/>
      <c r="OEC189" s="1354"/>
      <c r="OED189" s="1354"/>
      <c r="OEE189" s="1354"/>
      <c r="OEF189" s="1354"/>
      <c r="OEG189" s="1354"/>
      <c r="OEH189" s="1354"/>
      <c r="OEI189" s="1354"/>
      <c r="OEJ189" s="1354"/>
      <c r="OEK189" s="1354"/>
      <c r="OEL189" s="1354"/>
      <c r="OEM189" s="1354"/>
      <c r="OEN189" s="1354"/>
      <c r="OEO189" s="1354"/>
      <c r="OEP189" s="1354"/>
      <c r="OEQ189" s="1354"/>
      <c r="OER189" s="1354"/>
      <c r="OES189" s="1354"/>
      <c r="OET189" s="1354"/>
      <c r="OEU189" s="1354"/>
      <c r="OEV189" s="1354"/>
      <c r="OEW189" s="1354"/>
      <c r="OEX189" s="1354"/>
      <c r="OEY189" s="1354"/>
      <c r="OEZ189" s="1354"/>
      <c r="OFA189" s="1354"/>
      <c r="OFB189" s="1354"/>
      <c r="OFC189" s="1354"/>
      <c r="OFD189" s="1354"/>
      <c r="OFE189" s="1354"/>
      <c r="OFF189" s="1354"/>
      <c r="OFG189" s="1354"/>
      <c r="OFH189" s="1354"/>
      <c r="OFI189" s="1354"/>
      <c r="OFJ189" s="1354"/>
      <c r="OFK189" s="1354"/>
      <c r="OFL189" s="1354"/>
      <c r="OFM189" s="1354"/>
      <c r="OFN189" s="1354"/>
      <c r="OFO189" s="1354"/>
      <c r="OFP189" s="1354"/>
      <c r="OFQ189" s="1354"/>
      <c r="OFR189" s="1354"/>
      <c r="OFS189" s="1354"/>
      <c r="OFT189" s="1354"/>
      <c r="OFU189" s="1354"/>
      <c r="OFV189" s="1354"/>
      <c r="OFW189" s="1354"/>
      <c r="OFX189" s="1354"/>
      <c r="OFY189" s="1354"/>
      <c r="OFZ189" s="1354"/>
      <c r="OGA189" s="1354"/>
      <c r="OGB189" s="1354"/>
      <c r="OGC189" s="1354"/>
      <c r="OGD189" s="1354"/>
      <c r="OGE189" s="1354"/>
      <c r="OGF189" s="1354"/>
      <c r="OGG189" s="1354"/>
      <c r="OGH189" s="1354"/>
      <c r="OGI189" s="1354"/>
      <c r="OGJ189" s="1354"/>
      <c r="OGK189" s="1354"/>
      <c r="OGL189" s="1354"/>
      <c r="OGM189" s="1354"/>
      <c r="OGN189" s="1354"/>
      <c r="OGO189" s="1354"/>
      <c r="OGP189" s="1354"/>
      <c r="OGQ189" s="1354"/>
      <c r="OGR189" s="1354"/>
      <c r="OGS189" s="1354"/>
      <c r="OGT189" s="1354"/>
      <c r="OGU189" s="1354"/>
      <c r="OGV189" s="1354"/>
      <c r="OGW189" s="1354"/>
      <c r="OGX189" s="1354"/>
      <c r="OGY189" s="1354"/>
      <c r="OGZ189" s="1354"/>
      <c r="OHA189" s="1354"/>
      <c r="OHB189" s="1354"/>
      <c r="OHC189" s="1354"/>
      <c r="OHD189" s="1354"/>
      <c r="OHE189" s="1354"/>
      <c r="OHF189" s="1354"/>
      <c r="OHG189" s="1354"/>
      <c r="OHH189" s="1354"/>
      <c r="OHI189" s="1354"/>
      <c r="OHJ189" s="1354"/>
      <c r="OHK189" s="1354"/>
      <c r="OHL189" s="1354"/>
      <c r="OHM189" s="1354"/>
      <c r="OHN189" s="1354"/>
      <c r="OHO189" s="1354"/>
      <c r="OHP189" s="1354"/>
      <c r="OHQ189" s="1354"/>
      <c r="OHR189" s="1354"/>
      <c r="OHS189" s="1354"/>
      <c r="OHT189" s="1354"/>
      <c r="OHU189" s="1354"/>
      <c r="OHV189" s="1354"/>
      <c r="OHW189" s="1354"/>
      <c r="OHX189" s="1354"/>
      <c r="OHY189" s="1354"/>
      <c r="OHZ189" s="1354"/>
      <c r="OIA189" s="1354"/>
      <c r="OIB189" s="1354"/>
      <c r="OIC189" s="1354"/>
      <c r="OID189" s="1354"/>
      <c r="OIE189" s="1354"/>
      <c r="OIF189" s="1354"/>
      <c r="OIG189" s="1354"/>
      <c r="OIH189" s="1354"/>
      <c r="OII189" s="1354"/>
      <c r="OIJ189" s="1354"/>
      <c r="OIK189" s="1354"/>
      <c r="OIL189" s="1354"/>
      <c r="OIM189" s="1354"/>
      <c r="OIN189" s="1354"/>
      <c r="OIO189" s="1354"/>
      <c r="OIP189" s="1354"/>
      <c r="OIQ189" s="1354"/>
      <c r="OIR189" s="1354"/>
      <c r="OIS189" s="1354"/>
      <c r="OIT189" s="1354"/>
      <c r="OIU189" s="1354"/>
      <c r="OIV189" s="1354"/>
      <c r="OIW189" s="1354"/>
      <c r="OIX189" s="1354"/>
      <c r="OIY189" s="1354"/>
      <c r="OIZ189" s="1354"/>
      <c r="OJA189" s="1354"/>
      <c r="OJB189" s="1354"/>
      <c r="OJC189" s="1354"/>
      <c r="OJD189" s="1354"/>
      <c r="OJE189" s="1354"/>
      <c r="OJF189" s="1354"/>
      <c r="OJG189" s="1354"/>
      <c r="OJH189" s="1354"/>
      <c r="OJI189" s="1354"/>
      <c r="OJJ189" s="1354"/>
      <c r="OJK189" s="1354"/>
      <c r="OJL189" s="1354"/>
      <c r="OJM189" s="1354"/>
      <c r="OJN189" s="1354"/>
      <c r="OJO189" s="1354"/>
      <c r="OJP189" s="1354"/>
      <c r="OJQ189" s="1354"/>
      <c r="OJR189" s="1354"/>
      <c r="OJS189" s="1354"/>
      <c r="OJT189" s="1354"/>
      <c r="OJU189" s="1354"/>
      <c r="OJV189" s="1354"/>
      <c r="OJW189" s="1354"/>
      <c r="OJX189" s="1354"/>
      <c r="OJY189" s="1354"/>
      <c r="OJZ189" s="1354"/>
      <c r="OKA189" s="1354"/>
      <c r="OKB189" s="1354"/>
      <c r="OKC189" s="1354"/>
      <c r="OKD189" s="1354"/>
      <c r="OKE189" s="1354"/>
      <c r="OKF189" s="1354"/>
      <c r="OKG189" s="1354"/>
      <c r="OKH189" s="1354"/>
      <c r="OKI189" s="1354"/>
      <c r="OKJ189" s="1354"/>
      <c r="OKK189" s="1354"/>
      <c r="OKL189" s="1354"/>
      <c r="OKM189" s="1354"/>
      <c r="OKN189" s="1354"/>
      <c r="OKO189" s="1354"/>
      <c r="OKP189" s="1354"/>
      <c r="OKQ189" s="1354"/>
      <c r="OKR189" s="1354"/>
      <c r="OKS189" s="1354"/>
      <c r="OKT189" s="1354"/>
      <c r="OKU189" s="1354"/>
      <c r="OKV189" s="1354"/>
      <c r="OKW189" s="1354"/>
      <c r="OKX189" s="1354"/>
      <c r="OKY189" s="1354"/>
      <c r="OKZ189" s="1354"/>
      <c r="OLA189" s="1354"/>
      <c r="OLB189" s="1354"/>
      <c r="OLC189" s="1354"/>
      <c r="OLD189" s="1354"/>
      <c r="OLE189" s="1354"/>
      <c r="OLF189" s="1354"/>
      <c r="OLG189" s="1354"/>
      <c r="OLH189" s="1354"/>
      <c r="OLI189" s="1354"/>
      <c r="OLJ189" s="1354"/>
      <c r="OLK189" s="1354"/>
      <c r="OLL189" s="1354"/>
      <c r="OLM189" s="1354"/>
      <c r="OLN189" s="1354"/>
      <c r="OLO189" s="1354"/>
      <c r="OLP189" s="1354"/>
      <c r="OLQ189" s="1354"/>
      <c r="OLR189" s="1354"/>
      <c r="OLS189" s="1354"/>
      <c r="OLT189" s="1354"/>
      <c r="OLU189" s="1354"/>
      <c r="OLV189" s="1354"/>
      <c r="OLW189" s="1354"/>
      <c r="OLX189" s="1354"/>
      <c r="OLY189" s="1354"/>
      <c r="OLZ189" s="1354"/>
      <c r="OMA189" s="1354"/>
      <c r="OMB189" s="1354"/>
      <c r="OMC189" s="1354"/>
      <c r="OMD189" s="1354"/>
      <c r="OME189" s="1354"/>
      <c r="OMF189" s="1354"/>
      <c r="OMG189" s="1354"/>
      <c r="OMH189" s="1354"/>
      <c r="OMI189" s="1354"/>
      <c r="OMJ189" s="1354"/>
      <c r="OMK189" s="1354"/>
      <c r="OML189" s="1354"/>
      <c r="OMM189" s="1354"/>
      <c r="OMN189" s="1354"/>
      <c r="OMO189" s="1354"/>
      <c r="OMP189" s="1354"/>
      <c r="OMQ189" s="1354"/>
      <c r="OMR189" s="1354"/>
      <c r="OMS189" s="1354"/>
      <c r="OMT189" s="1354"/>
      <c r="OMU189" s="1354"/>
      <c r="OMV189" s="1354"/>
      <c r="OMW189" s="1354"/>
      <c r="OMX189" s="1354"/>
      <c r="OMY189" s="1354"/>
      <c r="OMZ189" s="1354"/>
      <c r="ONA189" s="1354"/>
      <c r="ONB189" s="1354"/>
      <c r="ONC189" s="1354"/>
      <c r="OND189" s="1354"/>
      <c r="ONE189" s="1354"/>
      <c r="ONF189" s="1354"/>
      <c r="ONG189" s="1354"/>
      <c r="ONH189" s="1354"/>
      <c r="ONI189" s="1354"/>
      <c r="ONJ189" s="1354"/>
      <c r="ONK189" s="1354"/>
      <c r="ONL189" s="1354"/>
      <c r="ONM189" s="1354"/>
      <c r="ONN189" s="1354"/>
      <c r="ONO189" s="1354"/>
      <c r="ONP189" s="1354"/>
      <c r="ONQ189" s="1354"/>
      <c r="ONR189" s="1354"/>
      <c r="ONS189" s="1354"/>
      <c r="ONT189" s="1354"/>
      <c r="ONU189" s="1354"/>
      <c r="ONV189" s="1354"/>
      <c r="ONW189" s="1354"/>
      <c r="ONX189" s="1354"/>
      <c r="ONY189" s="1354"/>
      <c r="ONZ189" s="1354"/>
      <c r="OOA189" s="1354"/>
      <c r="OOB189" s="1354"/>
      <c r="OOC189" s="1354"/>
      <c r="OOD189" s="1354"/>
      <c r="OOE189" s="1354"/>
      <c r="OOF189" s="1354"/>
      <c r="OOG189" s="1354"/>
      <c r="OOH189" s="1354"/>
      <c r="OOI189" s="1354"/>
      <c r="OOJ189" s="1354"/>
      <c r="OOK189" s="1354"/>
      <c r="OOL189" s="1354"/>
      <c r="OOM189" s="1354"/>
      <c r="OON189" s="1354"/>
      <c r="OOO189" s="1354"/>
      <c r="OOP189" s="1354"/>
      <c r="OOQ189" s="1354"/>
      <c r="OOR189" s="1354"/>
      <c r="OOS189" s="1354"/>
      <c r="OOT189" s="1354"/>
      <c r="OOU189" s="1354"/>
      <c r="OOV189" s="1354"/>
      <c r="OOW189" s="1354"/>
      <c r="OOX189" s="1354"/>
      <c r="OOY189" s="1354"/>
      <c r="OOZ189" s="1354"/>
      <c r="OPA189" s="1354"/>
      <c r="OPB189" s="1354"/>
      <c r="OPC189" s="1354"/>
      <c r="OPD189" s="1354"/>
      <c r="OPE189" s="1354"/>
      <c r="OPF189" s="1354"/>
      <c r="OPG189" s="1354"/>
      <c r="OPH189" s="1354"/>
      <c r="OPI189" s="1354"/>
      <c r="OPJ189" s="1354"/>
      <c r="OPK189" s="1354"/>
      <c r="OPL189" s="1354"/>
      <c r="OPM189" s="1354"/>
      <c r="OPN189" s="1354"/>
      <c r="OPO189" s="1354"/>
      <c r="OPP189" s="1354"/>
      <c r="OPQ189" s="1354"/>
      <c r="OPR189" s="1354"/>
      <c r="OPS189" s="1354"/>
      <c r="OPT189" s="1354"/>
      <c r="OPU189" s="1354"/>
      <c r="OPV189" s="1354"/>
      <c r="OPW189" s="1354"/>
      <c r="OPX189" s="1354"/>
      <c r="OPY189" s="1354"/>
      <c r="OPZ189" s="1354"/>
      <c r="OQA189" s="1354"/>
      <c r="OQB189" s="1354"/>
      <c r="OQC189" s="1354"/>
      <c r="OQD189" s="1354"/>
      <c r="OQE189" s="1354"/>
      <c r="OQF189" s="1354"/>
      <c r="OQG189" s="1354"/>
      <c r="OQH189" s="1354"/>
      <c r="OQI189" s="1354"/>
      <c r="OQJ189" s="1354"/>
      <c r="OQK189" s="1354"/>
      <c r="OQL189" s="1354"/>
      <c r="OQM189" s="1354"/>
      <c r="OQN189" s="1354"/>
      <c r="OQO189" s="1354"/>
      <c r="OQP189" s="1354"/>
      <c r="OQQ189" s="1354"/>
      <c r="OQR189" s="1354"/>
      <c r="OQS189" s="1354"/>
      <c r="OQT189" s="1354"/>
      <c r="OQU189" s="1354"/>
      <c r="OQV189" s="1354"/>
      <c r="OQW189" s="1354"/>
      <c r="OQX189" s="1354"/>
      <c r="OQY189" s="1354"/>
      <c r="OQZ189" s="1354"/>
      <c r="ORA189" s="1354"/>
      <c r="ORB189" s="1354"/>
      <c r="ORC189" s="1354"/>
      <c r="ORD189" s="1354"/>
      <c r="ORE189" s="1354"/>
      <c r="ORF189" s="1354"/>
      <c r="ORG189" s="1354"/>
      <c r="ORH189" s="1354"/>
      <c r="ORI189" s="1354"/>
      <c r="ORJ189" s="1354"/>
      <c r="ORK189" s="1354"/>
      <c r="ORL189" s="1354"/>
      <c r="ORM189" s="1354"/>
      <c r="ORN189" s="1354"/>
      <c r="ORO189" s="1354"/>
      <c r="ORP189" s="1354"/>
      <c r="ORQ189" s="1354"/>
      <c r="ORR189" s="1354"/>
      <c r="ORS189" s="1354"/>
      <c r="ORT189" s="1354"/>
      <c r="ORU189" s="1354"/>
      <c r="ORV189" s="1354"/>
      <c r="ORW189" s="1354"/>
      <c r="ORX189" s="1354"/>
      <c r="ORY189" s="1354"/>
      <c r="ORZ189" s="1354"/>
      <c r="OSA189" s="1354"/>
      <c r="OSB189" s="1354"/>
      <c r="OSC189" s="1354"/>
      <c r="OSD189" s="1354"/>
      <c r="OSE189" s="1354"/>
      <c r="OSF189" s="1354"/>
      <c r="OSG189" s="1354"/>
      <c r="OSH189" s="1354"/>
      <c r="OSI189" s="1354"/>
      <c r="OSJ189" s="1354"/>
      <c r="OSK189" s="1354"/>
      <c r="OSL189" s="1354"/>
      <c r="OSM189" s="1354"/>
      <c r="OSN189" s="1354"/>
      <c r="OSO189" s="1354"/>
      <c r="OSP189" s="1354"/>
      <c r="OSQ189" s="1354"/>
      <c r="OSR189" s="1354"/>
      <c r="OSS189" s="1354"/>
      <c r="OST189" s="1354"/>
      <c r="OSU189" s="1354"/>
      <c r="OSV189" s="1354"/>
      <c r="OSW189" s="1354"/>
      <c r="OSX189" s="1354"/>
      <c r="OSY189" s="1354"/>
      <c r="OSZ189" s="1354"/>
      <c r="OTA189" s="1354"/>
      <c r="OTB189" s="1354"/>
      <c r="OTC189" s="1354"/>
      <c r="OTD189" s="1354"/>
      <c r="OTE189" s="1354"/>
      <c r="OTF189" s="1354"/>
      <c r="OTG189" s="1354"/>
      <c r="OTH189" s="1354"/>
      <c r="OTI189" s="1354"/>
      <c r="OTJ189" s="1354"/>
      <c r="OTK189" s="1354"/>
      <c r="OTL189" s="1354"/>
      <c r="OTM189" s="1354"/>
      <c r="OTN189" s="1354"/>
      <c r="OTO189" s="1354"/>
      <c r="OTP189" s="1354"/>
      <c r="OTQ189" s="1354"/>
      <c r="OTR189" s="1354"/>
      <c r="OTS189" s="1354"/>
      <c r="OTT189" s="1354"/>
      <c r="OTU189" s="1354"/>
      <c r="OTV189" s="1354"/>
      <c r="OTW189" s="1354"/>
      <c r="OTX189" s="1354"/>
      <c r="OTY189" s="1354"/>
      <c r="OTZ189" s="1354"/>
      <c r="OUA189" s="1354"/>
      <c r="OUB189" s="1354"/>
      <c r="OUC189" s="1354"/>
      <c r="OUD189" s="1354"/>
      <c r="OUE189" s="1354"/>
      <c r="OUF189" s="1354"/>
      <c r="OUG189" s="1354"/>
      <c r="OUH189" s="1354"/>
      <c r="OUI189" s="1354"/>
      <c r="OUJ189" s="1354"/>
      <c r="OUK189" s="1354"/>
      <c r="OUL189" s="1354"/>
      <c r="OUM189" s="1354"/>
      <c r="OUN189" s="1354"/>
      <c r="OUO189" s="1354"/>
      <c r="OUP189" s="1354"/>
      <c r="OUQ189" s="1354"/>
      <c r="OUR189" s="1354"/>
      <c r="OUS189" s="1354"/>
      <c r="OUT189" s="1354"/>
      <c r="OUU189" s="1354"/>
      <c r="OUV189" s="1354"/>
      <c r="OUW189" s="1354"/>
      <c r="OUX189" s="1354"/>
      <c r="OUY189" s="1354"/>
      <c r="OUZ189" s="1354"/>
      <c r="OVA189" s="1354"/>
      <c r="OVB189" s="1354"/>
      <c r="OVC189" s="1354"/>
      <c r="OVD189" s="1354"/>
      <c r="OVE189" s="1354"/>
      <c r="OVF189" s="1354"/>
      <c r="OVG189" s="1354"/>
      <c r="OVH189" s="1354"/>
      <c r="OVI189" s="1354"/>
      <c r="OVJ189" s="1354"/>
      <c r="OVK189" s="1354"/>
      <c r="OVL189" s="1354"/>
      <c r="OVM189" s="1354"/>
      <c r="OVN189" s="1354"/>
      <c r="OVO189" s="1354"/>
      <c r="OVP189" s="1354"/>
      <c r="OVQ189" s="1354"/>
      <c r="OVR189" s="1354"/>
      <c r="OVS189" s="1354"/>
      <c r="OVT189" s="1354"/>
      <c r="OVU189" s="1354"/>
      <c r="OVV189" s="1354"/>
      <c r="OVW189" s="1354"/>
      <c r="OVX189" s="1354"/>
      <c r="OVY189" s="1354"/>
      <c r="OVZ189" s="1354"/>
      <c r="OWA189" s="1354"/>
      <c r="OWB189" s="1354"/>
      <c r="OWC189" s="1354"/>
      <c r="OWD189" s="1354"/>
      <c r="OWE189" s="1354"/>
      <c r="OWF189" s="1354"/>
      <c r="OWG189" s="1354"/>
      <c r="OWH189" s="1354"/>
      <c r="OWI189" s="1354"/>
      <c r="OWJ189" s="1354"/>
      <c r="OWK189" s="1354"/>
      <c r="OWL189" s="1354"/>
      <c r="OWM189" s="1354"/>
      <c r="OWN189" s="1354"/>
      <c r="OWO189" s="1354"/>
      <c r="OWP189" s="1354"/>
      <c r="OWQ189" s="1354"/>
      <c r="OWR189" s="1354"/>
      <c r="OWS189" s="1354"/>
      <c r="OWT189" s="1354"/>
      <c r="OWU189" s="1354"/>
      <c r="OWV189" s="1354"/>
      <c r="OWW189" s="1354"/>
      <c r="OWX189" s="1354"/>
      <c r="OWY189" s="1354"/>
      <c r="OWZ189" s="1354"/>
      <c r="OXA189" s="1354"/>
      <c r="OXB189" s="1354"/>
      <c r="OXC189" s="1354"/>
      <c r="OXD189" s="1354"/>
      <c r="OXE189" s="1354"/>
      <c r="OXF189" s="1354"/>
      <c r="OXG189" s="1354"/>
      <c r="OXH189" s="1354"/>
      <c r="OXI189" s="1354"/>
      <c r="OXJ189" s="1354"/>
      <c r="OXK189" s="1354"/>
      <c r="OXL189" s="1354"/>
      <c r="OXM189" s="1354"/>
      <c r="OXN189" s="1354"/>
      <c r="OXO189" s="1354"/>
      <c r="OXP189" s="1354"/>
      <c r="OXQ189" s="1354"/>
      <c r="OXR189" s="1354"/>
      <c r="OXS189" s="1354"/>
      <c r="OXT189" s="1354"/>
      <c r="OXU189" s="1354"/>
      <c r="OXV189" s="1354"/>
      <c r="OXW189" s="1354"/>
      <c r="OXX189" s="1354"/>
      <c r="OXY189" s="1354"/>
      <c r="OXZ189" s="1354"/>
      <c r="OYA189" s="1354"/>
      <c r="OYB189" s="1354"/>
      <c r="OYC189" s="1354"/>
      <c r="OYD189" s="1354"/>
      <c r="OYE189" s="1354"/>
      <c r="OYF189" s="1354"/>
      <c r="OYG189" s="1354"/>
      <c r="OYH189" s="1354"/>
      <c r="OYI189" s="1354"/>
      <c r="OYJ189" s="1354"/>
      <c r="OYK189" s="1354"/>
      <c r="OYL189" s="1354"/>
      <c r="OYM189" s="1354"/>
      <c r="OYN189" s="1354"/>
      <c r="OYO189" s="1354"/>
      <c r="OYP189" s="1354"/>
      <c r="OYQ189" s="1354"/>
      <c r="OYR189" s="1354"/>
      <c r="OYS189" s="1354"/>
      <c r="OYT189" s="1354"/>
      <c r="OYU189" s="1354"/>
      <c r="OYV189" s="1354"/>
      <c r="OYW189" s="1354"/>
      <c r="OYX189" s="1354"/>
      <c r="OYY189" s="1354"/>
      <c r="OYZ189" s="1354"/>
      <c r="OZA189" s="1354"/>
      <c r="OZB189" s="1354"/>
      <c r="OZC189" s="1354"/>
      <c r="OZD189" s="1354"/>
      <c r="OZE189" s="1354"/>
      <c r="OZF189" s="1354"/>
      <c r="OZG189" s="1354"/>
      <c r="OZH189" s="1354"/>
      <c r="OZI189" s="1354"/>
      <c r="OZJ189" s="1354"/>
      <c r="OZK189" s="1354"/>
      <c r="OZL189" s="1354"/>
      <c r="OZM189" s="1354"/>
      <c r="OZN189" s="1354"/>
      <c r="OZO189" s="1354"/>
      <c r="OZP189" s="1354"/>
      <c r="OZQ189" s="1354"/>
      <c r="OZR189" s="1354"/>
      <c r="OZS189" s="1354"/>
      <c r="OZT189" s="1354"/>
      <c r="OZU189" s="1354"/>
      <c r="OZV189" s="1354"/>
      <c r="OZW189" s="1354"/>
      <c r="OZX189" s="1354"/>
      <c r="OZY189" s="1354"/>
      <c r="OZZ189" s="1354"/>
      <c r="PAA189" s="1354"/>
      <c r="PAB189" s="1354"/>
      <c r="PAC189" s="1354"/>
      <c r="PAD189" s="1354"/>
      <c r="PAE189" s="1354"/>
      <c r="PAF189" s="1354"/>
      <c r="PAG189" s="1354"/>
      <c r="PAH189" s="1354"/>
      <c r="PAI189" s="1354"/>
      <c r="PAJ189" s="1354"/>
      <c r="PAK189" s="1354"/>
      <c r="PAL189" s="1354"/>
      <c r="PAM189" s="1354"/>
      <c r="PAN189" s="1354"/>
      <c r="PAO189" s="1354"/>
      <c r="PAP189" s="1354"/>
      <c r="PAQ189" s="1354"/>
      <c r="PAR189" s="1354"/>
      <c r="PAS189" s="1354"/>
      <c r="PAT189" s="1354"/>
      <c r="PAU189" s="1354"/>
      <c r="PAV189" s="1354"/>
      <c r="PAW189" s="1354"/>
      <c r="PAX189" s="1354"/>
      <c r="PAY189" s="1354"/>
      <c r="PAZ189" s="1354"/>
      <c r="PBA189" s="1354"/>
      <c r="PBB189" s="1354"/>
      <c r="PBC189" s="1354"/>
      <c r="PBD189" s="1354"/>
      <c r="PBE189" s="1354"/>
      <c r="PBF189" s="1354"/>
      <c r="PBG189" s="1354"/>
      <c r="PBH189" s="1354"/>
      <c r="PBI189" s="1354"/>
      <c r="PBJ189" s="1354"/>
      <c r="PBK189" s="1354"/>
      <c r="PBL189" s="1354"/>
      <c r="PBM189" s="1354"/>
      <c r="PBN189" s="1354"/>
      <c r="PBO189" s="1354"/>
      <c r="PBP189" s="1354"/>
      <c r="PBQ189" s="1354"/>
      <c r="PBR189" s="1354"/>
      <c r="PBS189" s="1354"/>
      <c r="PBT189" s="1354"/>
      <c r="PBU189" s="1354"/>
      <c r="PBV189" s="1354"/>
      <c r="PBW189" s="1354"/>
      <c r="PBX189" s="1354"/>
      <c r="PBY189" s="1354"/>
      <c r="PBZ189" s="1354"/>
      <c r="PCA189" s="1354"/>
      <c r="PCB189" s="1354"/>
      <c r="PCC189" s="1354"/>
      <c r="PCD189" s="1354"/>
      <c r="PCE189" s="1354"/>
      <c r="PCF189" s="1354"/>
      <c r="PCG189" s="1354"/>
      <c r="PCH189" s="1354"/>
      <c r="PCI189" s="1354"/>
      <c r="PCJ189" s="1354"/>
      <c r="PCK189" s="1354"/>
      <c r="PCL189" s="1354"/>
      <c r="PCM189" s="1354"/>
      <c r="PCN189" s="1354"/>
      <c r="PCO189" s="1354"/>
      <c r="PCP189" s="1354"/>
      <c r="PCQ189" s="1354"/>
      <c r="PCR189" s="1354"/>
      <c r="PCS189" s="1354"/>
      <c r="PCT189" s="1354"/>
      <c r="PCU189" s="1354"/>
      <c r="PCV189" s="1354"/>
      <c r="PCW189" s="1354"/>
      <c r="PCX189" s="1354"/>
      <c r="PCY189" s="1354"/>
      <c r="PCZ189" s="1354"/>
      <c r="PDA189" s="1354"/>
      <c r="PDB189" s="1354"/>
      <c r="PDC189" s="1354"/>
      <c r="PDD189" s="1354"/>
      <c r="PDE189" s="1354"/>
      <c r="PDF189" s="1354"/>
      <c r="PDG189" s="1354"/>
      <c r="PDH189" s="1354"/>
      <c r="PDI189" s="1354"/>
      <c r="PDJ189" s="1354"/>
      <c r="PDK189" s="1354"/>
      <c r="PDL189" s="1354"/>
      <c r="PDM189" s="1354"/>
      <c r="PDN189" s="1354"/>
      <c r="PDO189" s="1354"/>
      <c r="PDP189" s="1354"/>
      <c r="PDQ189" s="1354"/>
      <c r="PDR189" s="1354"/>
      <c r="PDS189" s="1354"/>
      <c r="PDT189" s="1354"/>
      <c r="PDU189" s="1354"/>
      <c r="PDV189" s="1354"/>
      <c r="PDW189" s="1354"/>
      <c r="PDX189" s="1354"/>
      <c r="PDY189" s="1354"/>
      <c r="PDZ189" s="1354"/>
      <c r="PEA189" s="1354"/>
      <c r="PEB189" s="1354"/>
      <c r="PEC189" s="1354"/>
      <c r="PED189" s="1354"/>
      <c r="PEE189" s="1354"/>
      <c r="PEF189" s="1354"/>
      <c r="PEG189" s="1354"/>
      <c r="PEH189" s="1354"/>
      <c r="PEI189" s="1354"/>
      <c r="PEJ189" s="1354"/>
      <c r="PEK189" s="1354"/>
      <c r="PEL189" s="1354"/>
      <c r="PEM189" s="1354"/>
      <c r="PEN189" s="1354"/>
      <c r="PEO189" s="1354"/>
      <c r="PEP189" s="1354"/>
      <c r="PEQ189" s="1354"/>
      <c r="PER189" s="1354"/>
      <c r="PES189" s="1354"/>
      <c r="PET189" s="1354"/>
      <c r="PEU189" s="1354"/>
      <c r="PEV189" s="1354"/>
      <c r="PEW189" s="1354"/>
      <c r="PEX189" s="1354"/>
      <c r="PEY189" s="1354"/>
      <c r="PEZ189" s="1354"/>
      <c r="PFA189" s="1354"/>
      <c r="PFB189" s="1354"/>
      <c r="PFC189" s="1354"/>
      <c r="PFD189" s="1354"/>
      <c r="PFE189" s="1354"/>
      <c r="PFF189" s="1354"/>
      <c r="PFG189" s="1354"/>
      <c r="PFH189" s="1354"/>
      <c r="PFI189" s="1354"/>
      <c r="PFJ189" s="1354"/>
      <c r="PFK189" s="1354"/>
      <c r="PFL189" s="1354"/>
      <c r="PFM189" s="1354"/>
      <c r="PFN189" s="1354"/>
      <c r="PFO189" s="1354"/>
      <c r="PFP189" s="1354"/>
      <c r="PFQ189" s="1354"/>
      <c r="PFR189" s="1354"/>
      <c r="PFS189" s="1354"/>
      <c r="PFT189" s="1354"/>
      <c r="PFU189" s="1354"/>
      <c r="PFV189" s="1354"/>
      <c r="PFW189" s="1354"/>
      <c r="PFX189" s="1354"/>
      <c r="PFY189" s="1354"/>
      <c r="PFZ189" s="1354"/>
      <c r="PGA189" s="1354"/>
      <c r="PGB189" s="1354"/>
      <c r="PGC189" s="1354"/>
      <c r="PGD189" s="1354"/>
      <c r="PGE189" s="1354"/>
      <c r="PGF189" s="1354"/>
      <c r="PGG189" s="1354"/>
      <c r="PGH189" s="1354"/>
      <c r="PGI189" s="1354"/>
      <c r="PGJ189" s="1354"/>
      <c r="PGK189" s="1354"/>
      <c r="PGL189" s="1354"/>
      <c r="PGM189" s="1354"/>
      <c r="PGN189" s="1354"/>
      <c r="PGO189" s="1354"/>
      <c r="PGP189" s="1354"/>
      <c r="PGQ189" s="1354"/>
      <c r="PGR189" s="1354"/>
      <c r="PGS189" s="1354"/>
      <c r="PGT189" s="1354"/>
      <c r="PGU189" s="1354"/>
      <c r="PGV189" s="1354"/>
      <c r="PGW189" s="1354"/>
      <c r="PGX189" s="1354"/>
      <c r="PGY189" s="1354"/>
      <c r="PGZ189" s="1354"/>
      <c r="PHA189" s="1354"/>
      <c r="PHB189" s="1354"/>
      <c r="PHC189" s="1354"/>
      <c r="PHD189" s="1354"/>
      <c r="PHE189" s="1354"/>
      <c r="PHF189" s="1354"/>
      <c r="PHG189" s="1354"/>
      <c r="PHH189" s="1354"/>
      <c r="PHI189" s="1354"/>
      <c r="PHJ189" s="1354"/>
      <c r="PHK189" s="1354"/>
      <c r="PHL189" s="1354"/>
      <c r="PHM189" s="1354"/>
      <c r="PHN189" s="1354"/>
      <c r="PHO189" s="1354"/>
      <c r="PHP189" s="1354"/>
      <c r="PHQ189" s="1354"/>
      <c r="PHR189" s="1354"/>
      <c r="PHS189" s="1354"/>
      <c r="PHT189" s="1354"/>
      <c r="PHU189" s="1354"/>
      <c r="PHV189" s="1354"/>
      <c r="PHW189" s="1354"/>
      <c r="PHX189" s="1354"/>
      <c r="PHY189" s="1354"/>
      <c r="PHZ189" s="1354"/>
      <c r="PIA189" s="1354"/>
      <c r="PIB189" s="1354"/>
      <c r="PIC189" s="1354"/>
      <c r="PID189" s="1354"/>
      <c r="PIE189" s="1354"/>
      <c r="PIF189" s="1354"/>
      <c r="PIG189" s="1354"/>
      <c r="PIH189" s="1354"/>
      <c r="PII189" s="1354"/>
      <c r="PIJ189" s="1354"/>
      <c r="PIK189" s="1354"/>
      <c r="PIL189" s="1354"/>
      <c r="PIM189" s="1354"/>
      <c r="PIN189" s="1354"/>
      <c r="PIO189" s="1354"/>
      <c r="PIP189" s="1354"/>
      <c r="PIQ189" s="1354"/>
      <c r="PIR189" s="1354"/>
      <c r="PIS189" s="1354"/>
      <c r="PIT189" s="1354"/>
      <c r="PIU189" s="1354"/>
      <c r="PIV189" s="1354"/>
      <c r="PIW189" s="1354"/>
      <c r="PIX189" s="1354"/>
      <c r="PIY189" s="1354"/>
      <c r="PIZ189" s="1354"/>
      <c r="PJA189" s="1354"/>
      <c r="PJB189" s="1354"/>
      <c r="PJC189" s="1354"/>
      <c r="PJD189" s="1354"/>
      <c r="PJE189" s="1354"/>
      <c r="PJF189" s="1354"/>
      <c r="PJG189" s="1354"/>
      <c r="PJH189" s="1354"/>
      <c r="PJI189" s="1354"/>
      <c r="PJJ189" s="1354"/>
      <c r="PJK189" s="1354"/>
      <c r="PJL189" s="1354"/>
      <c r="PJM189" s="1354"/>
      <c r="PJN189" s="1354"/>
      <c r="PJO189" s="1354"/>
      <c r="PJP189" s="1354"/>
      <c r="PJQ189" s="1354"/>
      <c r="PJR189" s="1354"/>
      <c r="PJS189" s="1354"/>
      <c r="PJT189" s="1354"/>
      <c r="PJU189" s="1354"/>
      <c r="PJV189" s="1354"/>
      <c r="PJW189" s="1354"/>
      <c r="PJX189" s="1354"/>
      <c r="PJY189" s="1354"/>
      <c r="PJZ189" s="1354"/>
      <c r="PKA189" s="1354"/>
      <c r="PKB189" s="1354"/>
      <c r="PKC189" s="1354"/>
      <c r="PKD189" s="1354"/>
      <c r="PKE189" s="1354"/>
      <c r="PKF189" s="1354"/>
      <c r="PKG189" s="1354"/>
      <c r="PKH189" s="1354"/>
      <c r="PKI189" s="1354"/>
      <c r="PKJ189" s="1354"/>
      <c r="PKK189" s="1354"/>
      <c r="PKL189" s="1354"/>
      <c r="PKM189" s="1354"/>
      <c r="PKN189" s="1354"/>
      <c r="PKO189" s="1354"/>
      <c r="PKP189" s="1354"/>
      <c r="PKQ189" s="1354"/>
      <c r="PKR189" s="1354"/>
      <c r="PKS189" s="1354"/>
      <c r="PKT189" s="1354"/>
      <c r="PKU189" s="1354"/>
      <c r="PKV189" s="1354"/>
      <c r="PKW189" s="1354"/>
      <c r="PKX189" s="1354"/>
      <c r="PKY189" s="1354"/>
      <c r="PKZ189" s="1354"/>
      <c r="PLA189" s="1354"/>
      <c r="PLB189" s="1354"/>
      <c r="PLC189" s="1354"/>
      <c r="PLD189" s="1354"/>
      <c r="PLE189" s="1354"/>
      <c r="PLF189" s="1354"/>
      <c r="PLG189" s="1354"/>
      <c r="PLH189" s="1354"/>
      <c r="PLI189" s="1354"/>
      <c r="PLJ189" s="1354"/>
      <c r="PLK189" s="1354"/>
      <c r="PLL189" s="1354"/>
      <c r="PLM189" s="1354"/>
      <c r="PLN189" s="1354"/>
      <c r="PLO189" s="1354"/>
      <c r="PLP189" s="1354"/>
      <c r="PLQ189" s="1354"/>
      <c r="PLR189" s="1354"/>
      <c r="PLS189" s="1354"/>
      <c r="PLT189" s="1354"/>
      <c r="PLU189" s="1354"/>
      <c r="PLV189" s="1354"/>
      <c r="PLW189" s="1354"/>
      <c r="PLX189" s="1354"/>
      <c r="PLY189" s="1354"/>
      <c r="PLZ189" s="1354"/>
      <c r="PMA189" s="1354"/>
      <c r="PMB189" s="1354"/>
      <c r="PMC189" s="1354"/>
      <c r="PMD189" s="1354"/>
      <c r="PME189" s="1354"/>
      <c r="PMF189" s="1354"/>
      <c r="PMG189" s="1354"/>
      <c r="PMH189" s="1354"/>
      <c r="PMI189" s="1354"/>
      <c r="PMJ189" s="1354"/>
      <c r="PMK189" s="1354"/>
      <c r="PML189" s="1354"/>
      <c r="PMM189" s="1354"/>
      <c r="PMN189" s="1354"/>
      <c r="PMO189" s="1354"/>
      <c r="PMP189" s="1354"/>
      <c r="PMQ189" s="1354"/>
      <c r="PMR189" s="1354"/>
      <c r="PMS189" s="1354"/>
      <c r="PMT189" s="1354"/>
      <c r="PMU189" s="1354"/>
      <c r="PMV189" s="1354"/>
      <c r="PMW189" s="1354"/>
      <c r="PMX189" s="1354"/>
      <c r="PMY189" s="1354"/>
      <c r="PMZ189" s="1354"/>
      <c r="PNA189" s="1354"/>
      <c r="PNB189" s="1354"/>
      <c r="PNC189" s="1354"/>
      <c r="PND189" s="1354"/>
      <c r="PNE189" s="1354"/>
      <c r="PNF189" s="1354"/>
      <c r="PNG189" s="1354"/>
      <c r="PNH189" s="1354"/>
      <c r="PNI189" s="1354"/>
      <c r="PNJ189" s="1354"/>
      <c r="PNK189" s="1354"/>
      <c r="PNL189" s="1354"/>
      <c r="PNM189" s="1354"/>
      <c r="PNN189" s="1354"/>
      <c r="PNO189" s="1354"/>
      <c r="PNP189" s="1354"/>
      <c r="PNQ189" s="1354"/>
      <c r="PNR189" s="1354"/>
      <c r="PNS189" s="1354"/>
      <c r="PNT189" s="1354"/>
      <c r="PNU189" s="1354"/>
      <c r="PNV189" s="1354"/>
      <c r="PNW189" s="1354"/>
      <c r="PNX189" s="1354"/>
      <c r="PNY189" s="1354"/>
      <c r="PNZ189" s="1354"/>
      <c r="POA189" s="1354"/>
      <c r="POB189" s="1354"/>
      <c r="POC189" s="1354"/>
      <c r="POD189" s="1354"/>
      <c r="POE189" s="1354"/>
      <c r="POF189" s="1354"/>
      <c r="POG189" s="1354"/>
      <c r="POH189" s="1354"/>
      <c r="POI189" s="1354"/>
      <c r="POJ189" s="1354"/>
      <c r="POK189" s="1354"/>
      <c r="POL189" s="1354"/>
      <c r="POM189" s="1354"/>
      <c r="PON189" s="1354"/>
      <c r="POO189" s="1354"/>
      <c r="POP189" s="1354"/>
      <c r="POQ189" s="1354"/>
      <c r="POR189" s="1354"/>
      <c r="POS189" s="1354"/>
      <c r="POT189" s="1354"/>
      <c r="POU189" s="1354"/>
      <c r="POV189" s="1354"/>
      <c r="POW189" s="1354"/>
      <c r="POX189" s="1354"/>
      <c r="POY189" s="1354"/>
      <c r="POZ189" s="1354"/>
      <c r="PPA189" s="1354"/>
      <c r="PPB189" s="1354"/>
      <c r="PPC189" s="1354"/>
      <c r="PPD189" s="1354"/>
      <c r="PPE189" s="1354"/>
      <c r="PPF189" s="1354"/>
      <c r="PPG189" s="1354"/>
      <c r="PPH189" s="1354"/>
      <c r="PPI189" s="1354"/>
      <c r="PPJ189" s="1354"/>
      <c r="PPK189" s="1354"/>
      <c r="PPL189" s="1354"/>
      <c r="PPM189" s="1354"/>
      <c r="PPN189" s="1354"/>
      <c r="PPO189" s="1354"/>
      <c r="PPP189" s="1354"/>
      <c r="PPQ189" s="1354"/>
      <c r="PPR189" s="1354"/>
      <c r="PPS189" s="1354"/>
      <c r="PPT189" s="1354"/>
      <c r="PPU189" s="1354"/>
      <c r="PPV189" s="1354"/>
      <c r="PPW189" s="1354"/>
      <c r="PPX189" s="1354"/>
      <c r="PPY189" s="1354"/>
      <c r="PPZ189" s="1354"/>
      <c r="PQA189" s="1354"/>
      <c r="PQB189" s="1354"/>
      <c r="PQC189" s="1354"/>
      <c r="PQD189" s="1354"/>
      <c r="PQE189" s="1354"/>
      <c r="PQF189" s="1354"/>
      <c r="PQG189" s="1354"/>
      <c r="PQH189" s="1354"/>
      <c r="PQI189" s="1354"/>
      <c r="PQJ189" s="1354"/>
      <c r="PQK189" s="1354"/>
      <c r="PQL189" s="1354"/>
      <c r="PQM189" s="1354"/>
      <c r="PQN189" s="1354"/>
      <c r="PQO189" s="1354"/>
      <c r="PQP189" s="1354"/>
      <c r="PQQ189" s="1354"/>
      <c r="PQR189" s="1354"/>
      <c r="PQS189" s="1354"/>
      <c r="PQT189" s="1354"/>
      <c r="PQU189" s="1354"/>
      <c r="PQV189" s="1354"/>
      <c r="PQW189" s="1354"/>
      <c r="PQX189" s="1354"/>
      <c r="PQY189" s="1354"/>
      <c r="PQZ189" s="1354"/>
      <c r="PRA189" s="1354"/>
      <c r="PRB189" s="1354"/>
      <c r="PRC189" s="1354"/>
      <c r="PRD189" s="1354"/>
      <c r="PRE189" s="1354"/>
      <c r="PRF189" s="1354"/>
      <c r="PRG189" s="1354"/>
      <c r="PRH189" s="1354"/>
      <c r="PRI189" s="1354"/>
      <c r="PRJ189" s="1354"/>
      <c r="PRK189" s="1354"/>
      <c r="PRL189" s="1354"/>
      <c r="PRM189" s="1354"/>
      <c r="PRN189" s="1354"/>
      <c r="PRO189" s="1354"/>
      <c r="PRP189" s="1354"/>
      <c r="PRQ189" s="1354"/>
      <c r="PRR189" s="1354"/>
      <c r="PRS189" s="1354"/>
      <c r="PRT189" s="1354"/>
      <c r="PRU189" s="1354"/>
      <c r="PRV189" s="1354"/>
      <c r="PRW189" s="1354"/>
      <c r="PRX189" s="1354"/>
      <c r="PRY189" s="1354"/>
      <c r="PRZ189" s="1354"/>
      <c r="PSA189" s="1354"/>
      <c r="PSB189" s="1354"/>
      <c r="PSC189" s="1354"/>
      <c r="PSD189" s="1354"/>
      <c r="PSE189" s="1354"/>
      <c r="PSF189" s="1354"/>
      <c r="PSG189" s="1354"/>
      <c r="PSH189" s="1354"/>
      <c r="PSI189" s="1354"/>
      <c r="PSJ189" s="1354"/>
      <c r="PSK189" s="1354"/>
      <c r="PSL189" s="1354"/>
      <c r="PSM189" s="1354"/>
      <c r="PSN189" s="1354"/>
      <c r="PSO189" s="1354"/>
      <c r="PSP189" s="1354"/>
      <c r="PSQ189" s="1354"/>
      <c r="PSR189" s="1354"/>
      <c r="PSS189" s="1354"/>
      <c r="PST189" s="1354"/>
      <c r="PSU189" s="1354"/>
      <c r="PSV189" s="1354"/>
      <c r="PSW189" s="1354"/>
      <c r="PSX189" s="1354"/>
      <c r="PSY189" s="1354"/>
      <c r="PSZ189" s="1354"/>
      <c r="PTA189" s="1354"/>
      <c r="PTB189" s="1354"/>
      <c r="PTC189" s="1354"/>
      <c r="PTD189" s="1354"/>
      <c r="PTE189" s="1354"/>
      <c r="PTF189" s="1354"/>
      <c r="PTG189" s="1354"/>
      <c r="PTH189" s="1354"/>
      <c r="PTI189" s="1354"/>
      <c r="PTJ189" s="1354"/>
      <c r="PTK189" s="1354"/>
      <c r="PTL189" s="1354"/>
      <c r="PTM189" s="1354"/>
      <c r="PTN189" s="1354"/>
      <c r="PTO189" s="1354"/>
      <c r="PTP189" s="1354"/>
      <c r="PTQ189" s="1354"/>
      <c r="PTR189" s="1354"/>
      <c r="PTS189" s="1354"/>
      <c r="PTT189" s="1354"/>
      <c r="PTU189" s="1354"/>
      <c r="PTV189" s="1354"/>
      <c r="PTW189" s="1354"/>
      <c r="PTX189" s="1354"/>
      <c r="PTY189" s="1354"/>
      <c r="PTZ189" s="1354"/>
      <c r="PUA189" s="1354"/>
      <c r="PUB189" s="1354"/>
      <c r="PUC189" s="1354"/>
      <c r="PUD189" s="1354"/>
      <c r="PUE189" s="1354"/>
      <c r="PUF189" s="1354"/>
      <c r="PUG189" s="1354"/>
      <c r="PUH189" s="1354"/>
      <c r="PUI189" s="1354"/>
      <c r="PUJ189" s="1354"/>
      <c r="PUK189" s="1354"/>
      <c r="PUL189" s="1354"/>
      <c r="PUM189" s="1354"/>
      <c r="PUN189" s="1354"/>
      <c r="PUO189" s="1354"/>
      <c r="PUP189" s="1354"/>
      <c r="PUQ189" s="1354"/>
      <c r="PUR189" s="1354"/>
      <c r="PUS189" s="1354"/>
      <c r="PUT189" s="1354"/>
      <c r="PUU189" s="1354"/>
      <c r="PUV189" s="1354"/>
      <c r="PUW189" s="1354"/>
      <c r="PUX189" s="1354"/>
      <c r="PUY189" s="1354"/>
      <c r="PUZ189" s="1354"/>
      <c r="PVA189" s="1354"/>
      <c r="PVB189" s="1354"/>
      <c r="PVC189" s="1354"/>
      <c r="PVD189" s="1354"/>
      <c r="PVE189" s="1354"/>
      <c r="PVF189" s="1354"/>
      <c r="PVG189" s="1354"/>
      <c r="PVH189" s="1354"/>
      <c r="PVI189" s="1354"/>
      <c r="PVJ189" s="1354"/>
      <c r="PVK189" s="1354"/>
      <c r="PVL189" s="1354"/>
      <c r="PVM189" s="1354"/>
      <c r="PVN189" s="1354"/>
      <c r="PVO189" s="1354"/>
      <c r="PVP189" s="1354"/>
      <c r="PVQ189" s="1354"/>
      <c r="PVR189" s="1354"/>
      <c r="PVS189" s="1354"/>
      <c r="PVT189" s="1354"/>
      <c r="PVU189" s="1354"/>
      <c r="PVV189" s="1354"/>
      <c r="PVW189" s="1354"/>
      <c r="PVX189" s="1354"/>
      <c r="PVY189" s="1354"/>
      <c r="PVZ189" s="1354"/>
      <c r="PWA189" s="1354"/>
      <c r="PWB189" s="1354"/>
      <c r="PWC189" s="1354"/>
      <c r="PWD189" s="1354"/>
      <c r="PWE189" s="1354"/>
      <c r="PWF189" s="1354"/>
      <c r="PWG189" s="1354"/>
      <c r="PWH189" s="1354"/>
      <c r="PWI189" s="1354"/>
      <c r="PWJ189" s="1354"/>
      <c r="PWK189" s="1354"/>
      <c r="PWL189" s="1354"/>
      <c r="PWM189" s="1354"/>
      <c r="PWN189" s="1354"/>
      <c r="PWO189" s="1354"/>
      <c r="PWP189" s="1354"/>
      <c r="PWQ189" s="1354"/>
      <c r="PWR189" s="1354"/>
      <c r="PWS189" s="1354"/>
      <c r="PWT189" s="1354"/>
      <c r="PWU189" s="1354"/>
      <c r="PWV189" s="1354"/>
      <c r="PWW189" s="1354"/>
      <c r="PWX189" s="1354"/>
      <c r="PWY189" s="1354"/>
      <c r="PWZ189" s="1354"/>
      <c r="PXA189" s="1354"/>
      <c r="PXB189" s="1354"/>
      <c r="PXC189" s="1354"/>
      <c r="PXD189" s="1354"/>
      <c r="PXE189" s="1354"/>
      <c r="PXF189" s="1354"/>
      <c r="PXG189" s="1354"/>
      <c r="PXH189" s="1354"/>
      <c r="PXI189" s="1354"/>
      <c r="PXJ189" s="1354"/>
      <c r="PXK189" s="1354"/>
      <c r="PXL189" s="1354"/>
      <c r="PXM189" s="1354"/>
      <c r="PXN189" s="1354"/>
      <c r="PXO189" s="1354"/>
      <c r="PXP189" s="1354"/>
      <c r="PXQ189" s="1354"/>
      <c r="PXR189" s="1354"/>
      <c r="PXS189" s="1354"/>
      <c r="PXT189" s="1354"/>
      <c r="PXU189" s="1354"/>
      <c r="PXV189" s="1354"/>
      <c r="PXW189" s="1354"/>
      <c r="PXX189" s="1354"/>
      <c r="PXY189" s="1354"/>
      <c r="PXZ189" s="1354"/>
      <c r="PYA189" s="1354"/>
      <c r="PYB189" s="1354"/>
      <c r="PYC189" s="1354"/>
      <c r="PYD189" s="1354"/>
      <c r="PYE189" s="1354"/>
      <c r="PYF189" s="1354"/>
      <c r="PYG189" s="1354"/>
      <c r="PYH189" s="1354"/>
      <c r="PYI189" s="1354"/>
      <c r="PYJ189" s="1354"/>
      <c r="PYK189" s="1354"/>
      <c r="PYL189" s="1354"/>
      <c r="PYM189" s="1354"/>
      <c r="PYN189" s="1354"/>
      <c r="PYO189" s="1354"/>
      <c r="PYP189" s="1354"/>
      <c r="PYQ189" s="1354"/>
      <c r="PYR189" s="1354"/>
      <c r="PYS189" s="1354"/>
      <c r="PYT189" s="1354"/>
      <c r="PYU189" s="1354"/>
      <c r="PYV189" s="1354"/>
      <c r="PYW189" s="1354"/>
      <c r="PYX189" s="1354"/>
      <c r="PYY189" s="1354"/>
      <c r="PYZ189" s="1354"/>
      <c r="PZA189" s="1354"/>
      <c r="PZB189" s="1354"/>
      <c r="PZC189" s="1354"/>
      <c r="PZD189" s="1354"/>
      <c r="PZE189" s="1354"/>
      <c r="PZF189" s="1354"/>
      <c r="PZG189" s="1354"/>
      <c r="PZH189" s="1354"/>
      <c r="PZI189" s="1354"/>
      <c r="PZJ189" s="1354"/>
      <c r="PZK189" s="1354"/>
      <c r="PZL189" s="1354"/>
      <c r="PZM189" s="1354"/>
      <c r="PZN189" s="1354"/>
      <c r="PZO189" s="1354"/>
      <c r="PZP189" s="1354"/>
      <c r="PZQ189" s="1354"/>
      <c r="PZR189" s="1354"/>
      <c r="PZS189" s="1354"/>
      <c r="PZT189" s="1354"/>
      <c r="PZU189" s="1354"/>
      <c r="PZV189" s="1354"/>
      <c r="PZW189" s="1354"/>
      <c r="PZX189" s="1354"/>
      <c r="PZY189" s="1354"/>
      <c r="PZZ189" s="1354"/>
      <c r="QAA189" s="1354"/>
      <c r="QAB189" s="1354"/>
      <c r="QAC189" s="1354"/>
      <c r="QAD189" s="1354"/>
      <c r="QAE189" s="1354"/>
      <c r="QAF189" s="1354"/>
      <c r="QAG189" s="1354"/>
      <c r="QAH189" s="1354"/>
      <c r="QAI189" s="1354"/>
      <c r="QAJ189" s="1354"/>
      <c r="QAK189" s="1354"/>
      <c r="QAL189" s="1354"/>
      <c r="QAM189" s="1354"/>
      <c r="QAN189" s="1354"/>
      <c r="QAO189" s="1354"/>
      <c r="QAP189" s="1354"/>
      <c r="QAQ189" s="1354"/>
      <c r="QAR189" s="1354"/>
      <c r="QAS189" s="1354"/>
      <c r="QAT189" s="1354"/>
      <c r="QAU189" s="1354"/>
      <c r="QAV189" s="1354"/>
      <c r="QAW189" s="1354"/>
      <c r="QAX189" s="1354"/>
      <c r="QAY189" s="1354"/>
      <c r="QAZ189" s="1354"/>
      <c r="QBA189" s="1354"/>
      <c r="QBB189" s="1354"/>
      <c r="QBC189" s="1354"/>
      <c r="QBD189" s="1354"/>
      <c r="QBE189" s="1354"/>
      <c r="QBF189" s="1354"/>
      <c r="QBG189" s="1354"/>
      <c r="QBH189" s="1354"/>
      <c r="QBI189" s="1354"/>
      <c r="QBJ189" s="1354"/>
      <c r="QBK189" s="1354"/>
      <c r="QBL189" s="1354"/>
      <c r="QBM189" s="1354"/>
      <c r="QBN189" s="1354"/>
      <c r="QBO189" s="1354"/>
      <c r="QBP189" s="1354"/>
      <c r="QBQ189" s="1354"/>
      <c r="QBR189" s="1354"/>
      <c r="QBS189" s="1354"/>
      <c r="QBT189" s="1354"/>
      <c r="QBU189" s="1354"/>
      <c r="QBV189" s="1354"/>
      <c r="QBW189" s="1354"/>
      <c r="QBX189" s="1354"/>
      <c r="QBY189" s="1354"/>
      <c r="QBZ189" s="1354"/>
      <c r="QCA189" s="1354"/>
      <c r="QCB189" s="1354"/>
      <c r="QCC189" s="1354"/>
      <c r="QCD189" s="1354"/>
      <c r="QCE189" s="1354"/>
      <c r="QCF189" s="1354"/>
      <c r="QCG189" s="1354"/>
      <c r="QCH189" s="1354"/>
      <c r="QCI189" s="1354"/>
      <c r="QCJ189" s="1354"/>
      <c r="QCK189" s="1354"/>
      <c r="QCL189" s="1354"/>
      <c r="QCM189" s="1354"/>
      <c r="QCN189" s="1354"/>
      <c r="QCO189" s="1354"/>
      <c r="QCP189" s="1354"/>
      <c r="QCQ189" s="1354"/>
      <c r="QCR189" s="1354"/>
      <c r="QCS189" s="1354"/>
      <c r="QCT189" s="1354"/>
      <c r="QCU189" s="1354"/>
      <c r="QCV189" s="1354"/>
      <c r="QCW189" s="1354"/>
      <c r="QCX189" s="1354"/>
      <c r="QCY189" s="1354"/>
      <c r="QCZ189" s="1354"/>
      <c r="QDA189" s="1354"/>
      <c r="QDB189" s="1354"/>
      <c r="QDC189" s="1354"/>
      <c r="QDD189" s="1354"/>
      <c r="QDE189" s="1354"/>
      <c r="QDF189" s="1354"/>
      <c r="QDG189" s="1354"/>
      <c r="QDH189" s="1354"/>
      <c r="QDI189" s="1354"/>
      <c r="QDJ189" s="1354"/>
      <c r="QDK189" s="1354"/>
      <c r="QDL189" s="1354"/>
      <c r="QDM189" s="1354"/>
      <c r="QDN189" s="1354"/>
      <c r="QDO189" s="1354"/>
      <c r="QDP189" s="1354"/>
      <c r="QDQ189" s="1354"/>
      <c r="QDR189" s="1354"/>
      <c r="QDS189" s="1354"/>
      <c r="QDT189" s="1354"/>
      <c r="QDU189" s="1354"/>
      <c r="QDV189" s="1354"/>
      <c r="QDW189" s="1354"/>
      <c r="QDX189" s="1354"/>
      <c r="QDY189" s="1354"/>
      <c r="QDZ189" s="1354"/>
      <c r="QEA189" s="1354"/>
      <c r="QEB189" s="1354"/>
      <c r="QEC189" s="1354"/>
      <c r="QED189" s="1354"/>
      <c r="QEE189" s="1354"/>
      <c r="QEF189" s="1354"/>
      <c r="QEG189" s="1354"/>
      <c r="QEH189" s="1354"/>
      <c r="QEI189" s="1354"/>
      <c r="QEJ189" s="1354"/>
      <c r="QEK189" s="1354"/>
      <c r="QEL189" s="1354"/>
      <c r="QEM189" s="1354"/>
      <c r="QEN189" s="1354"/>
      <c r="QEO189" s="1354"/>
      <c r="QEP189" s="1354"/>
      <c r="QEQ189" s="1354"/>
      <c r="QER189" s="1354"/>
      <c r="QES189" s="1354"/>
      <c r="QET189" s="1354"/>
      <c r="QEU189" s="1354"/>
      <c r="QEV189" s="1354"/>
      <c r="QEW189" s="1354"/>
      <c r="QEX189" s="1354"/>
      <c r="QEY189" s="1354"/>
      <c r="QEZ189" s="1354"/>
      <c r="QFA189" s="1354"/>
      <c r="QFB189" s="1354"/>
      <c r="QFC189" s="1354"/>
      <c r="QFD189" s="1354"/>
      <c r="QFE189" s="1354"/>
      <c r="QFF189" s="1354"/>
      <c r="QFG189" s="1354"/>
      <c r="QFH189" s="1354"/>
      <c r="QFI189" s="1354"/>
      <c r="QFJ189" s="1354"/>
      <c r="QFK189" s="1354"/>
      <c r="QFL189" s="1354"/>
      <c r="QFM189" s="1354"/>
      <c r="QFN189" s="1354"/>
      <c r="QFO189" s="1354"/>
      <c r="QFP189" s="1354"/>
      <c r="QFQ189" s="1354"/>
      <c r="QFR189" s="1354"/>
      <c r="QFS189" s="1354"/>
      <c r="QFT189" s="1354"/>
      <c r="QFU189" s="1354"/>
      <c r="QFV189" s="1354"/>
      <c r="QFW189" s="1354"/>
      <c r="QFX189" s="1354"/>
      <c r="QFY189" s="1354"/>
      <c r="QFZ189" s="1354"/>
      <c r="QGA189" s="1354"/>
      <c r="QGB189" s="1354"/>
      <c r="QGC189" s="1354"/>
      <c r="QGD189" s="1354"/>
      <c r="QGE189" s="1354"/>
      <c r="QGF189" s="1354"/>
      <c r="QGG189" s="1354"/>
      <c r="QGH189" s="1354"/>
      <c r="QGI189" s="1354"/>
      <c r="QGJ189" s="1354"/>
      <c r="QGK189" s="1354"/>
      <c r="QGL189" s="1354"/>
      <c r="QGM189" s="1354"/>
      <c r="QGN189" s="1354"/>
      <c r="QGO189" s="1354"/>
      <c r="QGP189" s="1354"/>
      <c r="QGQ189" s="1354"/>
      <c r="QGR189" s="1354"/>
      <c r="QGS189" s="1354"/>
      <c r="QGT189" s="1354"/>
      <c r="QGU189" s="1354"/>
      <c r="QGV189" s="1354"/>
      <c r="QGW189" s="1354"/>
      <c r="QGX189" s="1354"/>
      <c r="QGY189" s="1354"/>
      <c r="QGZ189" s="1354"/>
      <c r="QHA189" s="1354"/>
      <c r="QHB189" s="1354"/>
      <c r="QHC189" s="1354"/>
      <c r="QHD189" s="1354"/>
      <c r="QHE189" s="1354"/>
      <c r="QHF189" s="1354"/>
      <c r="QHG189" s="1354"/>
      <c r="QHH189" s="1354"/>
      <c r="QHI189" s="1354"/>
      <c r="QHJ189" s="1354"/>
      <c r="QHK189" s="1354"/>
      <c r="QHL189" s="1354"/>
      <c r="QHM189" s="1354"/>
      <c r="QHN189" s="1354"/>
      <c r="QHO189" s="1354"/>
      <c r="QHP189" s="1354"/>
      <c r="QHQ189" s="1354"/>
      <c r="QHR189" s="1354"/>
      <c r="QHS189" s="1354"/>
      <c r="QHT189" s="1354"/>
      <c r="QHU189" s="1354"/>
      <c r="QHV189" s="1354"/>
      <c r="QHW189" s="1354"/>
      <c r="QHX189" s="1354"/>
      <c r="QHY189" s="1354"/>
      <c r="QHZ189" s="1354"/>
      <c r="QIA189" s="1354"/>
      <c r="QIB189" s="1354"/>
      <c r="QIC189" s="1354"/>
      <c r="QID189" s="1354"/>
      <c r="QIE189" s="1354"/>
      <c r="QIF189" s="1354"/>
      <c r="QIG189" s="1354"/>
      <c r="QIH189" s="1354"/>
      <c r="QII189" s="1354"/>
      <c r="QIJ189" s="1354"/>
      <c r="QIK189" s="1354"/>
      <c r="QIL189" s="1354"/>
      <c r="QIM189" s="1354"/>
      <c r="QIN189" s="1354"/>
      <c r="QIO189" s="1354"/>
      <c r="QIP189" s="1354"/>
      <c r="QIQ189" s="1354"/>
      <c r="QIR189" s="1354"/>
      <c r="QIS189" s="1354"/>
      <c r="QIT189" s="1354"/>
      <c r="QIU189" s="1354"/>
      <c r="QIV189" s="1354"/>
      <c r="QIW189" s="1354"/>
      <c r="QIX189" s="1354"/>
      <c r="QIY189" s="1354"/>
      <c r="QIZ189" s="1354"/>
      <c r="QJA189" s="1354"/>
      <c r="QJB189" s="1354"/>
      <c r="QJC189" s="1354"/>
      <c r="QJD189" s="1354"/>
      <c r="QJE189" s="1354"/>
      <c r="QJF189" s="1354"/>
      <c r="QJG189" s="1354"/>
      <c r="QJH189" s="1354"/>
      <c r="QJI189" s="1354"/>
      <c r="QJJ189" s="1354"/>
      <c r="QJK189" s="1354"/>
      <c r="QJL189" s="1354"/>
      <c r="QJM189" s="1354"/>
      <c r="QJN189" s="1354"/>
      <c r="QJO189" s="1354"/>
      <c r="QJP189" s="1354"/>
      <c r="QJQ189" s="1354"/>
      <c r="QJR189" s="1354"/>
      <c r="QJS189" s="1354"/>
      <c r="QJT189" s="1354"/>
      <c r="QJU189" s="1354"/>
      <c r="QJV189" s="1354"/>
      <c r="QJW189" s="1354"/>
      <c r="QJX189" s="1354"/>
      <c r="QJY189" s="1354"/>
      <c r="QJZ189" s="1354"/>
      <c r="QKA189" s="1354"/>
      <c r="QKB189" s="1354"/>
      <c r="QKC189" s="1354"/>
      <c r="QKD189" s="1354"/>
      <c r="QKE189" s="1354"/>
      <c r="QKF189" s="1354"/>
      <c r="QKG189" s="1354"/>
      <c r="QKH189" s="1354"/>
      <c r="QKI189" s="1354"/>
      <c r="QKJ189" s="1354"/>
      <c r="QKK189" s="1354"/>
      <c r="QKL189" s="1354"/>
      <c r="QKM189" s="1354"/>
      <c r="QKN189" s="1354"/>
      <c r="QKO189" s="1354"/>
      <c r="QKP189" s="1354"/>
      <c r="QKQ189" s="1354"/>
      <c r="QKR189" s="1354"/>
      <c r="QKS189" s="1354"/>
      <c r="QKT189" s="1354"/>
      <c r="QKU189" s="1354"/>
      <c r="QKV189" s="1354"/>
      <c r="QKW189" s="1354"/>
      <c r="QKX189" s="1354"/>
      <c r="QKY189" s="1354"/>
      <c r="QKZ189" s="1354"/>
      <c r="QLA189" s="1354"/>
      <c r="QLB189" s="1354"/>
      <c r="QLC189" s="1354"/>
      <c r="QLD189" s="1354"/>
      <c r="QLE189" s="1354"/>
      <c r="QLF189" s="1354"/>
      <c r="QLG189" s="1354"/>
      <c r="QLH189" s="1354"/>
      <c r="QLI189" s="1354"/>
      <c r="QLJ189" s="1354"/>
      <c r="QLK189" s="1354"/>
      <c r="QLL189" s="1354"/>
      <c r="QLM189" s="1354"/>
      <c r="QLN189" s="1354"/>
      <c r="QLO189" s="1354"/>
      <c r="QLP189" s="1354"/>
      <c r="QLQ189" s="1354"/>
      <c r="QLR189" s="1354"/>
      <c r="QLS189" s="1354"/>
      <c r="QLT189" s="1354"/>
      <c r="QLU189" s="1354"/>
      <c r="QLV189" s="1354"/>
      <c r="QLW189" s="1354"/>
      <c r="QLX189" s="1354"/>
      <c r="QLY189" s="1354"/>
      <c r="QLZ189" s="1354"/>
      <c r="QMA189" s="1354"/>
      <c r="QMB189" s="1354"/>
      <c r="QMC189" s="1354"/>
      <c r="QMD189" s="1354"/>
      <c r="QME189" s="1354"/>
      <c r="QMF189" s="1354"/>
      <c r="QMG189" s="1354"/>
      <c r="QMH189" s="1354"/>
      <c r="QMI189" s="1354"/>
      <c r="QMJ189" s="1354"/>
      <c r="QMK189" s="1354"/>
      <c r="QML189" s="1354"/>
      <c r="QMM189" s="1354"/>
      <c r="QMN189" s="1354"/>
      <c r="QMO189" s="1354"/>
      <c r="QMP189" s="1354"/>
      <c r="QMQ189" s="1354"/>
      <c r="QMR189" s="1354"/>
      <c r="QMS189" s="1354"/>
      <c r="QMT189" s="1354"/>
      <c r="QMU189" s="1354"/>
      <c r="QMV189" s="1354"/>
      <c r="QMW189" s="1354"/>
      <c r="QMX189" s="1354"/>
      <c r="QMY189" s="1354"/>
      <c r="QMZ189" s="1354"/>
      <c r="QNA189" s="1354"/>
      <c r="QNB189" s="1354"/>
      <c r="QNC189" s="1354"/>
      <c r="QND189" s="1354"/>
      <c r="QNE189" s="1354"/>
      <c r="QNF189" s="1354"/>
      <c r="QNG189" s="1354"/>
      <c r="QNH189" s="1354"/>
      <c r="QNI189" s="1354"/>
      <c r="QNJ189" s="1354"/>
      <c r="QNK189" s="1354"/>
      <c r="QNL189" s="1354"/>
      <c r="QNM189" s="1354"/>
      <c r="QNN189" s="1354"/>
      <c r="QNO189" s="1354"/>
      <c r="QNP189" s="1354"/>
      <c r="QNQ189" s="1354"/>
      <c r="QNR189" s="1354"/>
      <c r="QNS189" s="1354"/>
      <c r="QNT189" s="1354"/>
      <c r="QNU189" s="1354"/>
      <c r="QNV189" s="1354"/>
      <c r="QNW189" s="1354"/>
      <c r="QNX189" s="1354"/>
      <c r="QNY189" s="1354"/>
      <c r="QNZ189" s="1354"/>
      <c r="QOA189" s="1354"/>
      <c r="QOB189" s="1354"/>
      <c r="QOC189" s="1354"/>
      <c r="QOD189" s="1354"/>
      <c r="QOE189" s="1354"/>
      <c r="QOF189" s="1354"/>
      <c r="QOG189" s="1354"/>
      <c r="QOH189" s="1354"/>
      <c r="QOI189" s="1354"/>
      <c r="QOJ189" s="1354"/>
      <c r="QOK189" s="1354"/>
      <c r="QOL189" s="1354"/>
      <c r="QOM189" s="1354"/>
      <c r="QON189" s="1354"/>
      <c r="QOO189" s="1354"/>
      <c r="QOP189" s="1354"/>
      <c r="QOQ189" s="1354"/>
      <c r="QOR189" s="1354"/>
      <c r="QOS189" s="1354"/>
      <c r="QOT189" s="1354"/>
      <c r="QOU189" s="1354"/>
      <c r="QOV189" s="1354"/>
      <c r="QOW189" s="1354"/>
      <c r="QOX189" s="1354"/>
      <c r="QOY189" s="1354"/>
      <c r="QOZ189" s="1354"/>
      <c r="QPA189" s="1354"/>
      <c r="QPB189" s="1354"/>
      <c r="QPC189" s="1354"/>
      <c r="QPD189" s="1354"/>
      <c r="QPE189" s="1354"/>
      <c r="QPF189" s="1354"/>
      <c r="QPG189" s="1354"/>
      <c r="QPH189" s="1354"/>
      <c r="QPI189" s="1354"/>
      <c r="QPJ189" s="1354"/>
      <c r="QPK189" s="1354"/>
      <c r="QPL189" s="1354"/>
      <c r="QPM189" s="1354"/>
      <c r="QPN189" s="1354"/>
      <c r="QPO189" s="1354"/>
      <c r="QPP189" s="1354"/>
      <c r="QPQ189" s="1354"/>
      <c r="QPR189" s="1354"/>
      <c r="QPS189" s="1354"/>
      <c r="QPT189" s="1354"/>
      <c r="QPU189" s="1354"/>
      <c r="QPV189" s="1354"/>
      <c r="QPW189" s="1354"/>
      <c r="QPX189" s="1354"/>
      <c r="QPY189" s="1354"/>
      <c r="QPZ189" s="1354"/>
      <c r="QQA189" s="1354"/>
      <c r="QQB189" s="1354"/>
      <c r="QQC189" s="1354"/>
      <c r="QQD189" s="1354"/>
      <c r="QQE189" s="1354"/>
      <c r="QQF189" s="1354"/>
      <c r="QQG189" s="1354"/>
      <c r="QQH189" s="1354"/>
      <c r="QQI189" s="1354"/>
      <c r="QQJ189" s="1354"/>
      <c r="QQK189" s="1354"/>
      <c r="QQL189" s="1354"/>
      <c r="QQM189" s="1354"/>
      <c r="QQN189" s="1354"/>
      <c r="QQO189" s="1354"/>
      <c r="QQP189" s="1354"/>
      <c r="QQQ189" s="1354"/>
      <c r="QQR189" s="1354"/>
      <c r="QQS189" s="1354"/>
      <c r="QQT189" s="1354"/>
      <c r="QQU189" s="1354"/>
      <c r="QQV189" s="1354"/>
      <c r="QQW189" s="1354"/>
      <c r="QQX189" s="1354"/>
      <c r="QQY189" s="1354"/>
      <c r="QQZ189" s="1354"/>
      <c r="QRA189" s="1354"/>
      <c r="QRB189" s="1354"/>
      <c r="QRC189" s="1354"/>
      <c r="QRD189" s="1354"/>
      <c r="QRE189" s="1354"/>
      <c r="QRF189" s="1354"/>
      <c r="QRG189" s="1354"/>
      <c r="QRH189" s="1354"/>
      <c r="QRI189" s="1354"/>
      <c r="QRJ189" s="1354"/>
      <c r="QRK189" s="1354"/>
      <c r="QRL189" s="1354"/>
      <c r="QRM189" s="1354"/>
      <c r="QRN189" s="1354"/>
      <c r="QRO189" s="1354"/>
      <c r="QRP189" s="1354"/>
      <c r="QRQ189" s="1354"/>
      <c r="QRR189" s="1354"/>
      <c r="QRS189" s="1354"/>
      <c r="QRT189" s="1354"/>
      <c r="QRU189" s="1354"/>
      <c r="QRV189" s="1354"/>
      <c r="QRW189" s="1354"/>
      <c r="QRX189" s="1354"/>
      <c r="QRY189" s="1354"/>
      <c r="QRZ189" s="1354"/>
      <c r="QSA189" s="1354"/>
      <c r="QSB189" s="1354"/>
      <c r="QSC189" s="1354"/>
      <c r="QSD189" s="1354"/>
      <c r="QSE189" s="1354"/>
      <c r="QSF189" s="1354"/>
      <c r="QSG189" s="1354"/>
      <c r="QSH189" s="1354"/>
      <c r="QSI189" s="1354"/>
      <c r="QSJ189" s="1354"/>
      <c r="QSK189" s="1354"/>
      <c r="QSL189" s="1354"/>
      <c r="QSM189" s="1354"/>
      <c r="QSN189" s="1354"/>
      <c r="QSO189" s="1354"/>
      <c r="QSP189" s="1354"/>
      <c r="QSQ189" s="1354"/>
      <c r="QSR189" s="1354"/>
      <c r="QSS189" s="1354"/>
      <c r="QST189" s="1354"/>
      <c r="QSU189" s="1354"/>
      <c r="QSV189" s="1354"/>
      <c r="QSW189" s="1354"/>
      <c r="QSX189" s="1354"/>
      <c r="QSY189" s="1354"/>
      <c r="QSZ189" s="1354"/>
      <c r="QTA189" s="1354"/>
      <c r="QTB189" s="1354"/>
      <c r="QTC189" s="1354"/>
      <c r="QTD189" s="1354"/>
      <c r="QTE189" s="1354"/>
      <c r="QTF189" s="1354"/>
      <c r="QTG189" s="1354"/>
      <c r="QTH189" s="1354"/>
      <c r="QTI189" s="1354"/>
      <c r="QTJ189" s="1354"/>
      <c r="QTK189" s="1354"/>
      <c r="QTL189" s="1354"/>
      <c r="QTM189" s="1354"/>
      <c r="QTN189" s="1354"/>
      <c r="QTO189" s="1354"/>
      <c r="QTP189" s="1354"/>
      <c r="QTQ189" s="1354"/>
      <c r="QTR189" s="1354"/>
      <c r="QTS189" s="1354"/>
      <c r="QTT189" s="1354"/>
      <c r="QTU189" s="1354"/>
      <c r="QTV189" s="1354"/>
      <c r="QTW189" s="1354"/>
      <c r="QTX189" s="1354"/>
      <c r="QTY189" s="1354"/>
      <c r="QTZ189" s="1354"/>
      <c r="QUA189" s="1354"/>
      <c r="QUB189" s="1354"/>
      <c r="QUC189" s="1354"/>
      <c r="QUD189" s="1354"/>
      <c r="QUE189" s="1354"/>
      <c r="QUF189" s="1354"/>
      <c r="QUG189" s="1354"/>
      <c r="QUH189" s="1354"/>
      <c r="QUI189" s="1354"/>
      <c r="QUJ189" s="1354"/>
      <c r="QUK189" s="1354"/>
      <c r="QUL189" s="1354"/>
      <c r="QUM189" s="1354"/>
      <c r="QUN189" s="1354"/>
      <c r="QUO189" s="1354"/>
      <c r="QUP189" s="1354"/>
      <c r="QUQ189" s="1354"/>
      <c r="QUR189" s="1354"/>
      <c r="QUS189" s="1354"/>
      <c r="QUT189" s="1354"/>
      <c r="QUU189" s="1354"/>
      <c r="QUV189" s="1354"/>
      <c r="QUW189" s="1354"/>
      <c r="QUX189" s="1354"/>
      <c r="QUY189" s="1354"/>
      <c r="QUZ189" s="1354"/>
      <c r="QVA189" s="1354"/>
      <c r="QVB189" s="1354"/>
      <c r="QVC189" s="1354"/>
      <c r="QVD189" s="1354"/>
      <c r="QVE189" s="1354"/>
      <c r="QVF189" s="1354"/>
      <c r="QVG189" s="1354"/>
      <c r="QVH189" s="1354"/>
      <c r="QVI189" s="1354"/>
      <c r="QVJ189" s="1354"/>
      <c r="QVK189" s="1354"/>
      <c r="QVL189" s="1354"/>
      <c r="QVM189" s="1354"/>
      <c r="QVN189" s="1354"/>
      <c r="QVO189" s="1354"/>
      <c r="QVP189" s="1354"/>
      <c r="QVQ189" s="1354"/>
      <c r="QVR189" s="1354"/>
      <c r="QVS189" s="1354"/>
      <c r="QVT189" s="1354"/>
      <c r="QVU189" s="1354"/>
      <c r="QVV189" s="1354"/>
      <c r="QVW189" s="1354"/>
      <c r="QVX189" s="1354"/>
      <c r="QVY189" s="1354"/>
      <c r="QVZ189" s="1354"/>
      <c r="QWA189" s="1354"/>
      <c r="QWB189" s="1354"/>
      <c r="QWC189" s="1354"/>
      <c r="QWD189" s="1354"/>
      <c r="QWE189" s="1354"/>
      <c r="QWF189" s="1354"/>
      <c r="QWG189" s="1354"/>
      <c r="QWH189" s="1354"/>
      <c r="QWI189" s="1354"/>
      <c r="QWJ189" s="1354"/>
      <c r="QWK189" s="1354"/>
      <c r="QWL189" s="1354"/>
      <c r="QWM189" s="1354"/>
      <c r="QWN189" s="1354"/>
      <c r="QWO189" s="1354"/>
      <c r="QWP189" s="1354"/>
      <c r="QWQ189" s="1354"/>
      <c r="QWR189" s="1354"/>
      <c r="QWS189" s="1354"/>
      <c r="QWT189" s="1354"/>
      <c r="QWU189" s="1354"/>
      <c r="QWV189" s="1354"/>
      <c r="QWW189" s="1354"/>
      <c r="QWX189" s="1354"/>
      <c r="QWY189" s="1354"/>
      <c r="QWZ189" s="1354"/>
      <c r="QXA189" s="1354"/>
      <c r="QXB189" s="1354"/>
      <c r="QXC189" s="1354"/>
      <c r="QXD189" s="1354"/>
      <c r="QXE189" s="1354"/>
      <c r="QXF189" s="1354"/>
      <c r="QXG189" s="1354"/>
      <c r="QXH189" s="1354"/>
      <c r="QXI189" s="1354"/>
      <c r="QXJ189" s="1354"/>
      <c r="QXK189" s="1354"/>
      <c r="QXL189" s="1354"/>
      <c r="QXM189" s="1354"/>
      <c r="QXN189" s="1354"/>
      <c r="QXO189" s="1354"/>
      <c r="QXP189" s="1354"/>
      <c r="QXQ189" s="1354"/>
      <c r="QXR189" s="1354"/>
      <c r="QXS189" s="1354"/>
      <c r="QXT189" s="1354"/>
      <c r="QXU189" s="1354"/>
      <c r="QXV189" s="1354"/>
      <c r="QXW189" s="1354"/>
      <c r="QXX189" s="1354"/>
      <c r="QXY189" s="1354"/>
      <c r="QXZ189" s="1354"/>
      <c r="QYA189" s="1354"/>
      <c r="QYB189" s="1354"/>
      <c r="QYC189" s="1354"/>
      <c r="QYD189" s="1354"/>
      <c r="QYE189" s="1354"/>
      <c r="QYF189" s="1354"/>
      <c r="QYG189" s="1354"/>
      <c r="QYH189" s="1354"/>
      <c r="QYI189" s="1354"/>
      <c r="QYJ189" s="1354"/>
      <c r="QYK189" s="1354"/>
      <c r="QYL189" s="1354"/>
      <c r="QYM189" s="1354"/>
      <c r="QYN189" s="1354"/>
      <c r="QYO189" s="1354"/>
      <c r="QYP189" s="1354"/>
      <c r="QYQ189" s="1354"/>
      <c r="QYR189" s="1354"/>
      <c r="QYS189" s="1354"/>
      <c r="QYT189" s="1354"/>
      <c r="QYU189" s="1354"/>
      <c r="QYV189" s="1354"/>
      <c r="QYW189" s="1354"/>
      <c r="QYX189" s="1354"/>
      <c r="QYY189" s="1354"/>
      <c r="QYZ189" s="1354"/>
      <c r="QZA189" s="1354"/>
      <c r="QZB189" s="1354"/>
      <c r="QZC189" s="1354"/>
      <c r="QZD189" s="1354"/>
      <c r="QZE189" s="1354"/>
      <c r="QZF189" s="1354"/>
      <c r="QZG189" s="1354"/>
      <c r="QZH189" s="1354"/>
      <c r="QZI189" s="1354"/>
      <c r="QZJ189" s="1354"/>
      <c r="QZK189" s="1354"/>
      <c r="QZL189" s="1354"/>
      <c r="QZM189" s="1354"/>
      <c r="QZN189" s="1354"/>
      <c r="QZO189" s="1354"/>
      <c r="QZP189" s="1354"/>
      <c r="QZQ189" s="1354"/>
      <c r="QZR189" s="1354"/>
      <c r="QZS189" s="1354"/>
      <c r="QZT189" s="1354"/>
      <c r="QZU189" s="1354"/>
      <c r="QZV189" s="1354"/>
      <c r="QZW189" s="1354"/>
      <c r="QZX189" s="1354"/>
      <c r="QZY189" s="1354"/>
      <c r="QZZ189" s="1354"/>
      <c r="RAA189" s="1354"/>
      <c r="RAB189" s="1354"/>
      <c r="RAC189" s="1354"/>
      <c r="RAD189" s="1354"/>
      <c r="RAE189" s="1354"/>
      <c r="RAF189" s="1354"/>
      <c r="RAG189" s="1354"/>
      <c r="RAH189" s="1354"/>
      <c r="RAI189" s="1354"/>
      <c r="RAJ189" s="1354"/>
      <c r="RAK189" s="1354"/>
      <c r="RAL189" s="1354"/>
      <c r="RAM189" s="1354"/>
      <c r="RAN189" s="1354"/>
      <c r="RAO189" s="1354"/>
      <c r="RAP189" s="1354"/>
      <c r="RAQ189" s="1354"/>
      <c r="RAR189" s="1354"/>
      <c r="RAS189" s="1354"/>
      <c r="RAT189" s="1354"/>
      <c r="RAU189" s="1354"/>
      <c r="RAV189" s="1354"/>
      <c r="RAW189" s="1354"/>
      <c r="RAX189" s="1354"/>
      <c r="RAY189" s="1354"/>
      <c r="RAZ189" s="1354"/>
      <c r="RBA189" s="1354"/>
      <c r="RBB189" s="1354"/>
      <c r="RBC189" s="1354"/>
      <c r="RBD189" s="1354"/>
      <c r="RBE189" s="1354"/>
      <c r="RBF189" s="1354"/>
      <c r="RBG189" s="1354"/>
      <c r="RBH189" s="1354"/>
      <c r="RBI189" s="1354"/>
      <c r="RBJ189" s="1354"/>
      <c r="RBK189" s="1354"/>
      <c r="RBL189" s="1354"/>
      <c r="RBM189" s="1354"/>
      <c r="RBN189" s="1354"/>
      <c r="RBO189" s="1354"/>
      <c r="RBP189" s="1354"/>
      <c r="RBQ189" s="1354"/>
      <c r="RBR189" s="1354"/>
      <c r="RBS189" s="1354"/>
      <c r="RBT189" s="1354"/>
      <c r="RBU189" s="1354"/>
      <c r="RBV189" s="1354"/>
      <c r="RBW189" s="1354"/>
      <c r="RBX189" s="1354"/>
      <c r="RBY189" s="1354"/>
      <c r="RBZ189" s="1354"/>
      <c r="RCA189" s="1354"/>
      <c r="RCB189" s="1354"/>
      <c r="RCC189" s="1354"/>
      <c r="RCD189" s="1354"/>
      <c r="RCE189" s="1354"/>
      <c r="RCF189" s="1354"/>
      <c r="RCG189" s="1354"/>
      <c r="RCH189" s="1354"/>
      <c r="RCI189" s="1354"/>
      <c r="RCJ189" s="1354"/>
      <c r="RCK189" s="1354"/>
      <c r="RCL189" s="1354"/>
      <c r="RCM189" s="1354"/>
      <c r="RCN189" s="1354"/>
      <c r="RCO189" s="1354"/>
      <c r="RCP189" s="1354"/>
      <c r="RCQ189" s="1354"/>
      <c r="RCR189" s="1354"/>
      <c r="RCS189" s="1354"/>
      <c r="RCT189" s="1354"/>
      <c r="RCU189" s="1354"/>
      <c r="RCV189" s="1354"/>
      <c r="RCW189" s="1354"/>
      <c r="RCX189" s="1354"/>
      <c r="RCY189" s="1354"/>
      <c r="RCZ189" s="1354"/>
      <c r="RDA189" s="1354"/>
      <c r="RDB189" s="1354"/>
      <c r="RDC189" s="1354"/>
      <c r="RDD189" s="1354"/>
      <c r="RDE189" s="1354"/>
      <c r="RDF189" s="1354"/>
      <c r="RDG189" s="1354"/>
      <c r="RDH189" s="1354"/>
      <c r="RDI189" s="1354"/>
      <c r="RDJ189" s="1354"/>
      <c r="RDK189" s="1354"/>
      <c r="RDL189" s="1354"/>
      <c r="RDM189" s="1354"/>
      <c r="RDN189" s="1354"/>
      <c r="RDO189" s="1354"/>
      <c r="RDP189" s="1354"/>
      <c r="RDQ189" s="1354"/>
      <c r="RDR189" s="1354"/>
      <c r="RDS189" s="1354"/>
      <c r="RDT189" s="1354"/>
      <c r="RDU189" s="1354"/>
      <c r="RDV189" s="1354"/>
      <c r="RDW189" s="1354"/>
      <c r="RDX189" s="1354"/>
      <c r="RDY189" s="1354"/>
      <c r="RDZ189" s="1354"/>
      <c r="REA189" s="1354"/>
      <c r="REB189" s="1354"/>
      <c r="REC189" s="1354"/>
      <c r="RED189" s="1354"/>
      <c r="REE189" s="1354"/>
      <c r="REF189" s="1354"/>
      <c r="REG189" s="1354"/>
      <c r="REH189" s="1354"/>
      <c r="REI189" s="1354"/>
      <c r="REJ189" s="1354"/>
      <c r="REK189" s="1354"/>
      <c r="REL189" s="1354"/>
      <c r="REM189" s="1354"/>
      <c r="REN189" s="1354"/>
      <c r="REO189" s="1354"/>
      <c r="REP189" s="1354"/>
      <c r="REQ189" s="1354"/>
      <c r="RER189" s="1354"/>
      <c r="RES189" s="1354"/>
      <c r="RET189" s="1354"/>
      <c r="REU189" s="1354"/>
      <c r="REV189" s="1354"/>
      <c r="REW189" s="1354"/>
      <c r="REX189" s="1354"/>
      <c r="REY189" s="1354"/>
      <c r="REZ189" s="1354"/>
      <c r="RFA189" s="1354"/>
      <c r="RFB189" s="1354"/>
      <c r="RFC189" s="1354"/>
      <c r="RFD189" s="1354"/>
      <c r="RFE189" s="1354"/>
      <c r="RFF189" s="1354"/>
      <c r="RFG189" s="1354"/>
      <c r="RFH189" s="1354"/>
      <c r="RFI189" s="1354"/>
      <c r="RFJ189" s="1354"/>
      <c r="RFK189" s="1354"/>
      <c r="RFL189" s="1354"/>
      <c r="RFM189" s="1354"/>
      <c r="RFN189" s="1354"/>
      <c r="RFO189" s="1354"/>
      <c r="RFP189" s="1354"/>
      <c r="RFQ189" s="1354"/>
      <c r="RFR189" s="1354"/>
      <c r="RFS189" s="1354"/>
      <c r="RFT189" s="1354"/>
      <c r="RFU189" s="1354"/>
      <c r="RFV189" s="1354"/>
      <c r="RFW189" s="1354"/>
      <c r="RFX189" s="1354"/>
      <c r="RFY189" s="1354"/>
      <c r="RFZ189" s="1354"/>
      <c r="RGA189" s="1354"/>
      <c r="RGB189" s="1354"/>
      <c r="RGC189" s="1354"/>
      <c r="RGD189" s="1354"/>
      <c r="RGE189" s="1354"/>
      <c r="RGF189" s="1354"/>
      <c r="RGG189" s="1354"/>
      <c r="RGH189" s="1354"/>
      <c r="RGI189" s="1354"/>
      <c r="RGJ189" s="1354"/>
      <c r="RGK189" s="1354"/>
      <c r="RGL189" s="1354"/>
      <c r="RGM189" s="1354"/>
      <c r="RGN189" s="1354"/>
      <c r="RGO189" s="1354"/>
      <c r="RGP189" s="1354"/>
      <c r="RGQ189" s="1354"/>
      <c r="RGR189" s="1354"/>
      <c r="RGS189" s="1354"/>
      <c r="RGT189" s="1354"/>
      <c r="RGU189" s="1354"/>
      <c r="RGV189" s="1354"/>
      <c r="RGW189" s="1354"/>
      <c r="RGX189" s="1354"/>
      <c r="RGY189" s="1354"/>
      <c r="RGZ189" s="1354"/>
      <c r="RHA189" s="1354"/>
      <c r="RHB189" s="1354"/>
      <c r="RHC189" s="1354"/>
      <c r="RHD189" s="1354"/>
      <c r="RHE189" s="1354"/>
      <c r="RHF189" s="1354"/>
      <c r="RHG189" s="1354"/>
      <c r="RHH189" s="1354"/>
      <c r="RHI189" s="1354"/>
      <c r="RHJ189" s="1354"/>
      <c r="RHK189" s="1354"/>
      <c r="RHL189" s="1354"/>
      <c r="RHM189" s="1354"/>
      <c r="RHN189" s="1354"/>
      <c r="RHO189" s="1354"/>
      <c r="RHP189" s="1354"/>
      <c r="RHQ189" s="1354"/>
      <c r="RHR189" s="1354"/>
      <c r="RHS189" s="1354"/>
      <c r="RHT189" s="1354"/>
      <c r="RHU189" s="1354"/>
      <c r="RHV189" s="1354"/>
      <c r="RHW189" s="1354"/>
      <c r="RHX189" s="1354"/>
      <c r="RHY189" s="1354"/>
      <c r="RHZ189" s="1354"/>
      <c r="RIA189" s="1354"/>
      <c r="RIB189" s="1354"/>
      <c r="RIC189" s="1354"/>
      <c r="RID189" s="1354"/>
      <c r="RIE189" s="1354"/>
      <c r="RIF189" s="1354"/>
      <c r="RIG189" s="1354"/>
      <c r="RIH189" s="1354"/>
      <c r="RII189" s="1354"/>
      <c r="RIJ189" s="1354"/>
      <c r="RIK189" s="1354"/>
      <c r="RIL189" s="1354"/>
      <c r="RIM189" s="1354"/>
      <c r="RIN189" s="1354"/>
      <c r="RIO189" s="1354"/>
      <c r="RIP189" s="1354"/>
      <c r="RIQ189" s="1354"/>
      <c r="RIR189" s="1354"/>
      <c r="RIS189" s="1354"/>
      <c r="RIT189" s="1354"/>
      <c r="RIU189" s="1354"/>
      <c r="RIV189" s="1354"/>
      <c r="RIW189" s="1354"/>
      <c r="RIX189" s="1354"/>
      <c r="RIY189" s="1354"/>
      <c r="RIZ189" s="1354"/>
      <c r="RJA189" s="1354"/>
      <c r="RJB189" s="1354"/>
      <c r="RJC189" s="1354"/>
      <c r="RJD189" s="1354"/>
      <c r="RJE189" s="1354"/>
      <c r="RJF189" s="1354"/>
      <c r="RJG189" s="1354"/>
      <c r="RJH189" s="1354"/>
      <c r="RJI189" s="1354"/>
      <c r="RJJ189" s="1354"/>
      <c r="RJK189" s="1354"/>
      <c r="RJL189" s="1354"/>
      <c r="RJM189" s="1354"/>
      <c r="RJN189" s="1354"/>
      <c r="RJO189" s="1354"/>
      <c r="RJP189" s="1354"/>
      <c r="RJQ189" s="1354"/>
      <c r="RJR189" s="1354"/>
      <c r="RJS189" s="1354"/>
      <c r="RJT189" s="1354"/>
      <c r="RJU189" s="1354"/>
      <c r="RJV189" s="1354"/>
      <c r="RJW189" s="1354"/>
      <c r="RJX189" s="1354"/>
      <c r="RJY189" s="1354"/>
      <c r="RJZ189" s="1354"/>
      <c r="RKA189" s="1354"/>
      <c r="RKB189" s="1354"/>
      <c r="RKC189" s="1354"/>
      <c r="RKD189" s="1354"/>
      <c r="RKE189" s="1354"/>
      <c r="RKF189" s="1354"/>
      <c r="RKG189" s="1354"/>
      <c r="RKH189" s="1354"/>
      <c r="RKI189" s="1354"/>
      <c r="RKJ189" s="1354"/>
      <c r="RKK189" s="1354"/>
      <c r="RKL189" s="1354"/>
      <c r="RKM189" s="1354"/>
      <c r="RKN189" s="1354"/>
      <c r="RKO189" s="1354"/>
      <c r="RKP189" s="1354"/>
      <c r="RKQ189" s="1354"/>
      <c r="RKR189" s="1354"/>
      <c r="RKS189" s="1354"/>
      <c r="RKT189" s="1354"/>
      <c r="RKU189" s="1354"/>
      <c r="RKV189" s="1354"/>
      <c r="RKW189" s="1354"/>
      <c r="RKX189" s="1354"/>
      <c r="RKY189" s="1354"/>
      <c r="RKZ189" s="1354"/>
      <c r="RLA189" s="1354"/>
      <c r="RLB189" s="1354"/>
      <c r="RLC189" s="1354"/>
      <c r="RLD189" s="1354"/>
      <c r="RLE189" s="1354"/>
      <c r="RLF189" s="1354"/>
      <c r="RLG189" s="1354"/>
      <c r="RLH189" s="1354"/>
      <c r="RLI189" s="1354"/>
      <c r="RLJ189" s="1354"/>
      <c r="RLK189" s="1354"/>
      <c r="RLL189" s="1354"/>
      <c r="RLM189" s="1354"/>
      <c r="RLN189" s="1354"/>
      <c r="RLO189" s="1354"/>
      <c r="RLP189" s="1354"/>
      <c r="RLQ189" s="1354"/>
      <c r="RLR189" s="1354"/>
      <c r="RLS189" s="1354"/>
      <c r="RLT189" s="1354"/>
      <c r="RLU189" s="1354"/>
      <c r="RLV189" s="1354"/>
      <c r="RLW189" s="1354"/>
      <c r="RLX189" s="1354"/>
      <c r="RLY189" s="1354"/>
      <c r="RLZ189" s="1354"/>
      <c r="RMA189" s="1354"/>
      <c r="RMB189" s="1354"/>
      <c r="RMC189" s="1354"/>
      <c r="RMD189" s="1354"/>
      <c r="RME189" s="1354"/>
      <c r="RMF189" s="1354"/>
      <c r="RMG189" s="1354"/>
      <c r="RMH189" s="1354"/>
      <c r="RMI189" s="1354"/>
      <c r="RMJ189" s="1354"/>
      <c r="RMK189" s="1354"/>
      <c r="RML189" s="1354"/>
      <c r="RMM189" s="1354"/>
      <c r="RMN189" s="1354"/>
      <c r="RMO189" s="1354"/>
      <c r="RMP189" s="1354"/>
      <c r="RMQ189" s="1354"/>
      <c r="RMR189" s="1354"/>
      <c r="RMS189" s="1354"/>
      <c r="RMT189" s="1354"/>
      <c r="RMU189" s="1354"/>
      <c r="RMV189" s="1354"/>
      <c r="RMW189" s="1354"/>
      <c r="RMX189" s="1354"/>
      <c r="RMY189" s="1354"/>
      <c r="RMZ189" s="1354"/>
      <c r="RNA189" s="1354"/>
      <c r="RNB189" s="1354"/>
      <c r="RNC189" s="1354"/>
      <c r="RND189" s="1354"/>
      <c r="RNE189" s="1354"/>
      <c r="RNF189" s="1354"/>
      <c r="RNG189" s="1354"/>
      <c r="RNH189" s="1354"/>
      <c r="RNI189" s="1354"/>
      <c r="RNJ189" s="1354"/>
      <c r="RNK189" s="1354"/>
      <c r="RNL189" s="1354"/>
      <c r="RNM189" s="1354"/>
      <c r="RNN189" s="1354"/>
      <c r="RNO189" s="1354"/>
      <c r="RNP189" s="1354"/>
      <c r="RNQ189" s="1354"/>
      <c r="RNR189" s="1354"/>
      <c r="RNS189" s="1354"/>
      <c r="RNT189" s="1354"/>
      <c r="RNU189" s="1354"/>
      <c r="RNV189" s="1354"/>
      <c r="RNW189" s="1354"/>
      <c r="RNX189" s="1354"/>
      <c r="RNY189" s="1354"/>
      <c r="RNZ189" s="1354"/>
      <c r="ROA189" s="1354"/>
      <c r="ROB189" s="1354"/>
      <c r="ROC189" s="1354"/>
      <c r="ROD189" s="1354"/>
      <c r="ROE189" s="1354"/>
      <c r="ROF189" s="1354"/>
      <c r="ROG189" s="1354"/>
      <c r="ROH189" s="1354"/>
      <c r="ROI189" s="1354"/>
      <c r="ROJ189" s="1354"/>
      <c r="ROK189" s="1354"/>
      <c r="ROL189" s="1354"/>
      <c r="ROM189" s="1354"/>
      <c r="RON189" s="1354"/>
      <c r="ROO189" s="1354"/>
      <c r="ROP189" s="1354"/>
      <c r="ROQ189" s="1354"/>
      <c r="ROR189" s="1354"/>
      <c r="ROS189" s="1354"/>
      <c r="ROT189" s="1354"/>
      <c r="ROU189" s="1354"/>
      <c r="ROV189" s="1354"/>
      <c r="ROW189" s="1354"/>
      <c r="ROX189" s="1354"/>
      <c r="ROY189" s="1354"/>
      <c r="ROZ189" s="1354"/>
      <c r="RPA189" s="1354"/>
      <c r="RPB189" s="1354"/>
      <c r="RPC189" s="1354"/>
      <c r="RPD189" s="1354"/>
      <c r="RPE189" s="1354"/>
      <c r="RPF189" s="1354"/>
      <c r="RPG189" s="1354"/>
      <c r="RPH189" s="1354"/>
      <c r="RPI189" s="1354"/>
      <c r="RPJ189" s="1354"/>
      <c r="RPK189" s="1354"/>
      <c r="RPL189" s="1354"/>
      <c r="RPM189" s="1354"/>
      <c r="RPN189" s="1354"/>
      <c r="RPO189" s="1354"/>
      <c r="RPP189" s="1354"/>
      <c r="RPQ189" s="1354"/>
      <c r="RPR189" s="1354"/>
      <c r="RPS189" s="1354"/>
      <c r="RPT189" s="1354"/>
      <c r="RPU189" s="1354"/>
      <c r="RPV189" s="1354"/>
      <c r="RPW189" s="1354"/>
      <c r="RPX189" s="1354"/>
      <c r="RPY189" s="1354"/>
      <c r="RPZ189" s="1354"/>
      <c r="RQA189" s="1354"/>
      <c r="RQB189" s="1354"/>
      <c r="RQC189" s="1354"/>
      <c r="RQD189" s="1354"/>
      <c r="RQE189" s="1354"/>
      <c r="RQF189" s="1354"/>
      <c r="RQG189" s="1354"/>
      <c r="RQH189" s="1354"/>
      <c r="RQI189" s="1354"/>
      <c r="RQJ189" s="1354"/>
      <c r="RQK189" s="1354"/>
      <c r="RQL189" s="1354"/>
      <c r="RQM189" s="1354"/>
      <c r="RQN189" s="1354"/>
      <c r="RQO189" s="1354"/>
      <c r="RQP189" s="1354"/>
      <c r="RQQ189" s="1354"/>
      <c r="RQR189" s="1354"/>
      <c r="RQS189" s="1354"/>
      <c r="RQT189" s="1354"/>
      <c r="RQU189" s="1354"/>
      <c r="RQV189" s="1354"/>
      <c r="RQW189" s="1354"/>
      <c r="RQX189" s="1354"/>
      <c r="RQY189" s="1354"/>
      <c r="RQZ189" s="1354"/>
      <c r="RRA189" s="1354"/>
      <c r="RRB189" s="1354"/>
      <c r="RRC189" s="1354"/>
      <c r="RRD189" s="1354"/>
      <c r="RRE189" s="1354"/>
      <c r="RRF189" s="1354"/>
      <c r="RRG189" s="1354"/>
      <c r="RRH189" s="1354"/>
      <c r="RRI189" s="1354"/>
      <c r="RRJ189" s="1354"/>
      <c r="RRK189" s="1354"/>
      <c r="RRL189" s="1354"/>
      <c r="RRM189" s="1354"/>
      <c r="RRN189" s="1354"/>
      <c r="RRO189" s="1354"/>
      <c r="RRP189" s="1354"/>
      <c r="RRQ189" s="1354"/>
      <c r="RRR189" s="1354"/>
      <c r="RRS189" s="1354"/>
      <c r="RRT189" s="1354"/>
      <c r="RRU189" s="1354"/>
      <c r="RRV189" s="1354"/>
      <c r="RRW189" s="1354"/>
      <c r="RRX189" s="1354"/>
      <c r="RRY189" s="1354"/>
      <c r="RRZ189" s="1354"/>
      <c r="RSA189" s="1354"/>
      <c r="RSB189" s="1354"/>
      <c r="RSC189" s="1354"/>
      <c r="RSD189" s="1354"/>
      <c r="RSE189" s="1354"/>
      <c r="RSF189" s="1354"/>
      <c r="RSG189" s="1354"/>
      <c r="RSH189" s="1354"/>
      <c r="RSI189" s="1354"/>
      <c r="RSJ189" s="1354"/>
      <c r="RSK189" s="1354"/>
      <c r="RSL189" s="1354"/>
      <c r="RSM189" s="1354"/>
      <c r="RSN189" s="1354"/>
      <c r="RSO189" s="1354"/>
      <c r="RSP189" s="1354"/>
      <c r="RSQ189" s="1354"/>
      <c r="RSR189" s="1354"/>
      <c r="RSS189" s="1354"/>
      <c r="RST189" s="1354"/>
      <c r="RSU189" s="1354"/>
      <c r="RSV189" s="1354"/>
      <c r="RSW189" s="1354"/>
      <c r="RSX189" s="1354"/>
      <c r="RSY189" s="1354"/>
      <c r="RSZ189" s="1354"/>
      <c r="RTA189" s="1354"/>
      <c r="RTB189" s="1354"/>
      <c r="RTC189" s="1354"/>
      <c r="RTD189" s="1354"/>
      <c r="RTE189" s="1354"/>
      <c r="RTF189" s="1354"/>
      <c r="RTG189" s="1354"/>
      <c r="RTH189" s="1354"/>
      <c r="RTI189" s="1354"/>
      <c r="RTJ189" s="1354"/>
      <c r="RTK189" s="1354"/>
      <c r="RTL189" s="1354"/>
      <c r="RTM189" s="1354"/>
      <c r="RTN189" s="1354"/>
      <c r="RTO189" s="1354"/>
      <c r="RTP189" s="1354"/>
      <c r="RTQ189" s="1354"/>
      <c r="RTR189" s="1354"/>
      <c r="RTS189" s="1354"/>
      <c r="RTT189" s="1354"/>
      <c r="RTU189" s="1354"/>
      <c r="RTV189" s="1354"/>
      <c r="RTW189" s="1354"/>
      <c r="RTX189" s="1354"/>
      <c r="RTY189" s="1354"/>
      <c r="RTZ189" s="1354"/>
      <c r="RUA189" s="1354"/>
      <c r="RUB189" s="1354"/>
      <c r="RUC189" s="1354"/>
      <c r="RUD189" s="1354"/>
      <c r="RUE189" s="1354"/>
      <c r="RUF189" s="1354"/>
      <c r="RUG189" s="1354"/>
      <c r="RUH189" s="1354"/>
      <c r="RUI189" s="1354"/>
      <c r="RUJ189" s="1354"/>
      <c r="RUK189" s="1354"/>
      <c r="RUL189" s="1354"/>
      <c r="RUM189" s="1354"/>
      <c r="RUN189" s="1354"/>
      <c r="RUO189" s="1354"/>
      <c r="RUP189" s="1354"/>
      <c r="RUQ189" s="1354"/>
      <c r="RUR189" s="1354"/>
      <c r="RUS189" s="1354"/>
      <c r="RUT189" s="1354"/>
      <c r="RUU189" s="1354"/>
      <c r="RUV189" s="1354"/>
      <c r="RUW189" s="1354"/>
      <c r="RUX189" s="1354"/>
      <c r="RUY189" s="1354"/>
      <c r="RUZ189" s="1354"/>
      <c r="RVA189" s="1354"/>
      <c r="RVB189" s="1354"/>
      <c r="RVC189" s="1354"/>
      <c r="RVD189" s="1354"/>
      <c r="RVE189" s="1354"/>
      <c r="RVF189" s="1354"/>
      <c r="RVG189" s="1354"/>
      <c r="RVH189" s="1354"/>
      <c r="RVI189" s="1354"/>
      <c r="RVJ189" s="1354"/>
      <c r="RVK189" s="1354"/>
      <c r="RVL189" s="1354"/>
      <c r="RVM189" s="1354"/>
      <c r="RVN189" s="1354"/>
      <c r="RVO189" s="1354"/>
      <c r="RVP189" s="1354"/>
      <c r="RVQ189" s="1354"/>
      <c r="RVR189" s="1354"/>
      <c r="RVS189" s="1354"/>
      <c r="RVT189" s="1354"/>
      <c r="RVU189" s="1354"/>
      <c r="RVV189" s="1354"/>
      <c r="RVW189" s="1354"/>
      <c r="RVX189" s="1354"/>
      <c r="RVY189" s="1354"/>
      <c r="RVZ189" s="1354"/>
      <c r="RWA189" s="1354"/>
      <c r="RWB189" s="1354"/>
      <c r="RWC189" s="1354"/>
      <c r="RWD189" s="1354"/>
      <c r="RWE189" s="1354"/>
      <c r="RWF189" s="1354"/>
      <c r="RWG189" s="1354"/>
      <c r="RWH189" s="1354"/>
      <c r="RWI189" s="1354"/>
      <c r="RWJ189" s="1354"/>
      <c r="RWK189" s="1354"/>
      <c r="RWL189" s="1354"/>
      <c r="RWM189" s="1354"/>
      <c r="RWN189" s="1354"/>
      <c r="RWO189" s="1354"/>
      <c r="RWP189" s="1354"/>
      <c r="RWQ189" s="1354"/>
      <c r="RWR189" s="1354"/>
      <c r="RWS189" s="1354"/>
      <c r="RWT189" s="1354"/>
      <c r="RWU189" s="1354"/>
      <c r="RWV189" s="1354"/>
      <c r="RWW189" s="1354"/>
      <c r="RWX189" s="1354"/>
      <c r="RWY189" s="1354"/>
      <c r="RWZ189" s="1354"/>
      <c r="RXA189" s="1354"/>
      <c r="RXB189" s="1354"/>
      <c r="RXC189" s="1354"/>
      <c r="RXD189" s="1354"/>
      <c r="RXE189" s="1354"/>
      <c r="RXF189" s="1354"/>
      <c r="RXG189" s="1354"/>
      <c r="RXH189" s="1354"/>
      <c r="RXI189" s="1354"/>
      <c r="RXJ189" s="1354"/>
      <c r="RXK189" s="1354"/>
      <c r="RXL189" s="1354"/>
      <c r="RXM189" s="1354"/>
      <c r="RXN189" s="1354"/>
      <c r="RXO189" s="1354"/>
      <c r="RXP189" s="1354"/>
      <c r="RXQ189" s="1354"/>
      <c r="RXR189" s="1354"/>
      <c r="RXS189" s="1354"/>
      <c r="RXT189" s="1354"/>
      <c r="RXU189" s="1354"/>
      <c r="RXV189" s="1354"/>
      <c r="RXW189" s="1354"/>
      <c r="RXX189" s="1354"/>
      <c r="RXY189" s="1354"/>
      <c r="RXZ189" s="1354"/>
      <c r="RYA189" s="1354"/>
      <c r="RYB189" s="1354"/>
      <c r="RYC189" s="1354"/>
      <c r="RYD189" s="1354"/>
      <c r="RYE189" s="1354"/>
      <c r="RYF189" s="1354"/>
      <c r="RYG189" s="1354"/>
      <c r="RYH189" s="1354"/>
      <c r="RYI189" s="1354"/>
      <c r="RYJ189" s="1354"/>
      <c r="RYK189" s="1354"/>
      <c r="RYL189" s="1354"/>
      <c r="RYM189" s="1354"/>
      <c r="RYN189" s="1354"/>
      <c r="RYO189" s="1354"/>
      <c r="RYP189" s="1354"/>
      <c r="RYQ189" s="1354"/>
      <c r="RYR189" s="1354"/>
      <c r="RYS189" s="1354"/>
      <c r="RYT189" s="1354"/>
      <c r="RYU189" s="1354"/>
      <c r="RYV189" s="1354"/>
      <c r="RYW189" s="1354"/>
      <c r="RYX189" s="1354"/>
      <c r="RYY189" s="1354"/>
      <c r="RYZ189" s="1354"/>
      <c r="RZA189" s="1354"/>
      <c r="RZB189" s="1354"/>
      <c r="RZC189" s="1354"/>
      <c r="RZD189" s="1354"/>
      <c r="RZE189" s="1354"/>
      <c r="RZF189" s="1354"/>
      <c r="RZG189" s="1354"/>
      <c r="RZH189" s="1354"/>
      <c r="RZI189" s="1354"/>
      <c r="RZJ189" s="1354"/>
      <c r="RZK189" s="1354"/>
      <c r="RZL189" s="1354"/>
      <c r="RZM189" s="1354"/>
      <c r="RZN189" s="1354"/>
      <c r="RZO189" s="1354"/>
      <c r="RZP189" s="1354"/>
      <c r="RZQ189" s="1354"/>
      <c r="RZR189" s="1354"/>
      <c r="RZS189" s="1354"/>
      <c r="RZT189" s="1354"/>
      <c r="RZU189" s="1354"/>
      <c r="RZV189" s="1354"/>
      <c r="RZW189" s="1354"/>
      <c r="RZX189" s="1354"/>
      <c r="RZY189" s="1354"/>
      <c r="RZZ189" s="1354"/>
      <c r="SAA189" s="1354"/>
      <c r="SAB189" s="1354"/>
      <c r="SAC189" s="1354"/>
      <c r="SAD189" s="1354"/>
      <c r="SAE189" s="1354"/>
      <c r="SAF189" s="1354"/>
      <c r="SAG189" s="1354"/>
      <c r="SAH189" s="1354"/>
      <c r="SAI189" s="1354"/>
      <c r="SAJ189" s="1354"/>
      <c r="SAK189" s="1354"/>
      <c r="SAL189" s="1354"/>
      <c r="SAM189" s="1354"/>
      <c r="SAN189" s="1354"/>
      <c r="SAO189" s="1354"/>
      <c r="SAP189" s="1354"/>
      <c r="SAQ189" s="1354"/>
      <c r="SAR189" s="1354"/>
      <c r="SAS189" s="1354"/>
      <c r="SAT189" s="1354"/>
      <c r="SAU189" s="1354"/>
      <c r="SAV189" s="1354"/>
      <c r="SAW189" s="1354"/>
      <c r="SAX189" s="1354"/>
      <c r="SAY189" s="1354"/>
      <c r="SAZ189" s="1354"/>
      <c r="SBA189" s="1354"/>
      <c r="SBB189" s="1354"/>
      <c r="SBC189" s="1354"/>
      <c r="SBD189" s="1354"/>
      <c r="SBE189" s="1354"/>
      <c r="SBF189" s="1354"/>
      <c r="SBG189" s="1354"/>
      <c r="SBH189" s="1354"/>
      <c r="SBI189" s="1354"/>
      <c r="SBJ189" s="1354"/>
      <c r="SBK189" s="1354"/>
      <c r="SBL189" s="1354"/>
      <c r="SBM189" s="1354"/>
      <c r="SBN189" s="1354"/>
      <c r="SBO189" s="1354"/>
      <c r="SBP189" s="1354"/>
      <c r="SBQ189" s="1354"/>
      <c r="SBR189" s="1354"/>
      <c r="SBS189" s="1354"/>
      <c r="SBT189" s="1354"/>
      <c r="SBU189" s="1354"/>
      <c r="SBV189" s="1354"/>
      <c r="SBW189" s="1354"/>
      <c r="SBX189" s="1354"/>
      <c r="SBY189" s="1354"/>
      <c r="SBZ189" s="1354"/>
      <c r="SCA189" s="1354"/>
      <c r="SCB189" s="1354"/>
      <c r="SCC189" s="1354"/>
      <c r="SCD189" s="1354"/>
      <c r="SCE189" s="1354"/>
      <c r="SCF189" s="1354"/>
      <c r="SCG189" s="1354"/>
      <c r="SCH189" s="1354"/>
      <c r="SCI189" s="1354"/>
      <c r="SCJ189" s="1354"/>
      <c r="SCK189" s="1354"/>
      <c r="SCL189" s="1354"/>
      <c r="SCM189" s="1354"/>
      <c r="SCN189" s="1354"/>
      <c r="SCO189" s="1354"/>
      <c r="SCP189" s="1354"/>
      <c r="SCQ189" s="1354"/>
      <c r="SCR189" s="1354"/>
      <c r="SCS189" s="1354"/>
      <c r="SCT189" s="1354"/>
      <c r="SCU189" s="1354"/>
      <c r="SCV189" s="1354"/>
      <c r="SCW189" s="1354"/>
      <c r="SCX189" s="1354"/>
      <c r="SCY189" s="1354"/>
      <c r="SCZ189" s="1354"/>
      <c r="SDA189" s="1354"/>
      <c r="SDB189" s="1354"/>
      <c r="SDC189" s="1354"/>
      <c r="SDD189" s="1354"/>
      <c r="SDE189" s="1354"/>
      <c r="SDF189" s="1354"/>
      <c r="SDG189" s="1354"/>
      <c r="SDH189" s="1354"/>
      <c r="SDI189" s="1354"/>
      <c r="SDJ189" s="1354"/>
      <c r="SDK189" s="1354"/>
      <c r="SDL189" s="1354"/>
      <c r="SDM189" s="1354"/>
      <c r="SDN189" s="1354"/>
      <c r="SDO189" s="1354"/>
      <c r="SDP189" s="1354"/>
      <c r="SDQ189" s="1354"/>
      <c r="SDR189" s="1354"/>
      <c r="SDS189" s="1354"/>
      <c r="SDT189" s="1354"/>
      <c r="SDU189" s="1354"/>
      <c r="SDV189" s="1354"/>
      <c r="SDW189" s="1354"/>
      <c r="SDX189" s="1354"/>
      <c r="SDY189" s="1354"/>
      <c r="SDZ189" s="1354"/>
      <c r="SEA189" s="1354"/>
      <c r="SEB189" s="1354"/>
      <c r="SEC189" s="1354"/>
      <c r="SED189" s="1354"/>
      <c r="SEE189" s="1354"/>
      <c r="SEF189" s="1354"/>
      <c r="SEG189" s="1354"/>
      <c r="SEH189" s="1354"/>
      <c r="SEI189" s="1354"/>
      <c r="SEJ189" s="1354"/>
      <c r="SEK189" s="1354"/>
      <c r="SEL189" s="1354"/>
      <c r="SEM189" s="1354"/>
      <c r="SEN189" s="1354"/>
      <c r="SEO189" s="1354"/>
      <c r="SEP189" s="1354"/>
      <c r="SEQ189" s="1354"/>
      <c r="SER189" s="1354"/>
      <c r="SES189" s="1354"/>
      <c r="SET189" s="1354"/>
      <c r="SEU189" s="1354"/>
      <c r="SEV189" s="1354"/>
      <c r="SEW189" s="1354"/>
      <c r="SEX189" s="1354"/>
      <c r="SEY189" s="1354"/>
      <c r="SEZ189" s="1354"/>
      <c r="SFA189" s="1354"/>
      <c r="SFB189" s="1354"/>
      <c r="SFC189" s="1354"/>
      <c r="SFD189" s="1354"/>
      <c r="SFE189" s="1354"/>
      <c r="SFF189" s="1354"/>
      <c r="SFG189" s="1354"/>
      <c r="SFH189" s="1354"/>
      <c r="SFI189" s="1354"/>
      <c r="SFJ189" s="1354"/>
      <c r="SFK189" s="1354"/>
      <c r="SFL189" s="1354"/>
      <c r="SFM189" s="1354"/>
      <c r="SFN189" s="1354"/>
      <c r="SFO189" s="1354"/>
      <c r="SFP189" s="1354"/>
      <c r="SFQ189" s="1354"/>
      <c r="SFR189" s="1354"/>
      <c r="SFS189" s="1354"/>
      <c r="SFT189" s="1354"/>
      <c r="SFU189" s="1354"/>
      <c r="SFV189" s="1354"/>
      <c r="SFW189" s="1354"/>
      <c r="SFX189" s="1354"/>
      <c r="SFY189" s="1354"/>
      <c r="SFZ189" s="1354"/>
      <c r="SGA189" s="1354"/>
      <c r="SGB189" s="1354"/>
      <c r="SGC189" s="1354"/>
      <c r="SGD189" s="1354"/>
      <c r="SGE189" s="1354"/>
      <c r="SGF189" s="1354"/>
      <c r="SGG189" s="1354"/>
      <c r="SGH189" s="1354"/>
      <c r="SGI189" s="1354"/>
      <c r="SGJ189" s="1354"/>
      <c r="SGK189" s="1354"/>
      <c r="SGL189" s="1354"/>
      <c r="SGM189" s="1354"/>
      <c r="SGN189" s="1354"/>
      <c r="SGO189" s="1354"/>
      <c r="SGP189" s="1354"/>
      <c r="SGQ189" s="1354"/>
      <c r="SGR189" s="1354"/>
      <c r="SGS189" s="1354"/>
      <c r="SGT189" s="1354"/>
      <c r="SGU189" s="1354"/>
      <c r="SGV189" s="1354"/>
      <c r="SGW189" s="1354"/>
      <c r="SGX189" s="1354"/>
      <c r="SGY189" s="1354"/>
      <c r="SGZ189" s="1354"/>
      <c r="SHA189" s="1354"/>
      <c r="SHB189" s="1354"/>
      <c r="SHC189" s="1354"/>
      <c r="SHD189" s="1354"/>
      <c r="SHE189" s="1354"/>
      <c r="SHF189" s="1354"/>
      <c r="SHG189" s="1354"/>
      <c r="SHH189" s="1354"/>
      <c r="SHI189" s="1354"/>
      <c r="SHJ189" s="1354"/>
      <c r="SHK189" s="1354"/>
      <c r="SHL189" s="1354"/>
      <c r="SHM189" s="1354"/>
      <c r="SHN189" s="1354"/>
      <c r="SHO189" s="1354"/>
      <c r="SHP189" s="1354"/>
      <c r="SHQ189" s="1354"/>
      <c r="SHR189" s="1354"/>
      <c r="SHS189" s="1354"/>
      <c r="SHT189" s="1354"/>
      <c r="SHU189" s="1354"/>
      <c r="SHV189" s="1354"/>
      <c r="SHW189" s="1354"/>
      <c r="SHX189" s="1354"/>
      <c r="SHY189" s="1354"/>
      <c r="SHZ189" s="1354"/>
      <c r="SIA189" s="1354"/>
      <c r="SIB189" s="1354"/>
      <c r="SIC189" s="1354"/>
      <c r="SID189" s="1354"/>
      <c r="SIE189" s="1354"/>
      <c r="SIF189" s="1354"/>
      <c r="SIG189" s="1354"/>
      <c r="SIH189" s="1354"/>
      <c r="SII189" s="1354"/>
      <c r="SIJ189" s="1354"/>
      <c r="SIK189" s="1354"/>
      <c r="SIL189" s="1354"/>
      <c r="SIM189" s="1354"/>
      <c r="SIN189" s="1354"/>
      <c r="SIO189" s="1354"/>
      <c r="SIP189" s="1354"/>
      <c r="SIQ189" s="1354"/>
      <c r="SIR189" s="1354"/>
      <c r="SIS189" s="1354"/>
      <c r="SIT189" s="1354"/>
      <c r="SIU189" s="1354"/>
      <c r="SIV189" s="1354"/>
      <c r="SIW189" s="1354"/>
      <c r="SIX189" s="1354"/>
      <c r="SIY189" s="1354"/>
      <c r="SIZ189" s="1354"/>
      <c r="SJA189" s="1354"/>
      <c r="SJB189" s="1354"/>
      <c r="SJC189" s="1354"/>
      <c r="SJD189" s="1354"/>
      <c r="SJE189" s="1354"/>
      <c r="SJF189" s="1354"/>
      <c r="SJG189" s="1354"/>
      <c r="SJH189" s="1354"/>
      <c r="SJI189" s="1354"/>
      <c r="SJJ189" s="1354"/>
      <c r="SJK189" s="1354"/>
      <c r="SJL189" s="1354"/>
      <c r="SJM189" s="1354"/>
      <c r="SJN189" s="1354"/>
      <c r="SJO189" s="1354"/>
      <c r="SJP189" s="1354"/>
      <c r="SJQ189" s="1354"/>
      <c r="SJR189" s="1354"/>
      <c r="SJS189" s="1354"/>
      <c r="SJT189" s="1354"/>
      <c r="SJU189" s="1354"/>
      <c r="SJV189" s="1354"/>
      <c r="SJW189" s="1354"/>
      <c r="SJX189" s="1354"/>
      <c r="SJY189" s="1354"/>
      <c r="SJZ189" s="1354"/>
      <c r="SKA189" s="1354"/>
      <c r="SKB189" s="1354"/>
      <c r="SKC189" s="1354"/>
      <c r="SKD189" s="1354"/>
      <c r="SKE189" s="1354"/>
      <c r="SKF189" s="1354"/>
      <c r="SKG189" s="1354"/>
      <c r="SKH189" s="1354"/>
      <c r="SKI189" s="1354"/>
      <c r="SKJ189" s="1354"/>
      <c r="SKK189" s="1354"/>
      <c r="SKL189" s="1354"/>
      <c r="SKM189" s="1354"/>
      <c r="SKN189" s="1354"/>
      <c r="SKO189" s="1354"/>
      <c r="SKP189" s="1354"/>
      <c r="SKQ189" s="1354"/>
      <c r="SKR189" s="1354"/>
      <c r="SKS189" s="1354"/>
      <c r="SKT189" s="1354"/>
      <c r="SKU189" s="1354"/>
      <c r="SKV189" s="1354"/>
      <c r="SKW189" s="1354"/>
      <c r="SKX189" s="1354"/>
      <c r="SKY189" s="1354"/>
      <c r="SKZ189" s="1354"/>
      <c r="SLA189" s="1354"/>
      <c r="SLB189" s="1354"/>
      <c r="SLC189" s="1354"/>
      <c r="SLD189" s="1354"/>
      <c r="SLE189" s="1354"/>
      <c r="SLF189" s="1354"/>
      <c r="SLG189" s="1354"/>
      <c r="SLH189" s="1354"/>
      <c r="SLI189" s="1354"/>
      <c r="SLJ189" s="1354"/>
      <c r="SLK189" s="1354"/>
      <c r="SLL189" s="1354"/>
      <c r="SLM189" s="1354"/>
      <c r="SLN189" s="1354"/>
      <c r="SLO189" s="1354"/>
      <c r="SLP189" s="1354"/>
      <c r="SLQ189" s="1354"/>
      <c r="SLR189" s="1354"/>
      <c r="SLS189" s="1354"/>
      <c r="SLT189" s="1354"/>
      <c r="SLU189" s="1354"/>
      <c r="SLV189" s="1354"/>
      <c r="SLW189" s="1354"/>
      <c r="SLX189" s="1354"/>
      <c r="SLY189" s="1354"/>
      <c r="SLZ189" s="1354"/>
      <c r="SMA189" s="1354"/>
      <c r="SMB189" s="1354"/>
      <c r="SMC189" s="1354"/>
      <c r="SMD189" s="1354"/>
      <c r="SME189" s="1354"/>
      <c r="SMF189" s="1354"/>
      <c r="SMG189" s="1354"/>
      <c r="SMH189" s="1354"/>
      <c r="SMI189" s="1354"/>
      <c r="SMJ189" s="1354"/>
      <c r="SMK189" s="1354"/>
      <c r="SML189" s="1354"/>
      <c r="SMM189" s="1354"/>
      <c r="SMN189" s="1354"/>
      <c r="SMO189" s="1354"/>
      <c r="SMP189" s="1354"/>
      <c r="SMQ189" s="1354"/>
      <c r="SMR189" s="1354"/>
      <c r="SMS189" s="1354"/>
      <c r="SMT189" s="1354"/>
      <c r="SMU189" s="1354"/>
      <c r="SMV189" s="1354"/>
      <c r="SMW189" s="1354"/>
      <c r="SMX189" s="1354"/>
      <c r="SMY189" s="1354"/>
      <c r="SMZ189" s="1354"/>
      <c r="SNA189" s="1354"/>
      <c r="SNB189" s="1354"/>
      <c r="SNC189" s="1354"/>
      <c r="SND189" s="1354"/>
      <c r="SNE189" s="1354"/>
      <c r="SNF189" s="1354"/>
      <c r="SNG189" s="1354"/>
      <c r="SNH189" s="1354"/>
      <c r="SNI189" s="1354"/>
      <c r="SNJ189" s="1354"/>
      <c r="SNK189" s="1354"/>
      <c r="SNL189" s="1354"/>
      <c r="SNM189" s="1354"/>
      <c r="SNN189" s="1354"/>
      <c r="SNO189" s="1354"/>
      <c r="SNP189" s="1354"/>
      <c r="SNQ189" s="1354"/>
      <c r="SNR189" s="1354"/>
      <c r="SNS189" s="1354"/>
      <c r="SNT189" s="1354"/>
      <c r="SNU189" s="1354"/>
      <c r="SNV189" s="1354"/>
      <c r="SNW189" s="1354"/>
      <c r="SNX189" s="1354"/>
      <c r="SNY189" s="1354"/>
      <c r="SNZ189" s="1354"/>
      <c r="SOA189" s="1354"/>
      <c r="SOB189" s="1354"/>
      <c r="SOC189" s="1354"/>
      <c r="SOD189" s="1354"/>
      <c r="SOE189" s="1354"/>
      <c r="SOF189" s="1354"/>
      <c r="SOG189" s="1354"/>
      <c r="SOH189" s="1354"/>
      <c r="SOI189" s="1354"/>
      <c r="SOJ189" s="1354"/>
      <c r="SOK189" s="1354"/>
      <c r="SOL189" s="1354"/>
      <c r="SOM189" s="1354"/>
      <c r="SON189" s="1354"/>
      <c r="SOO189" s="1354"/>
      <c r="SOP189" s="1354"/>
      <c r="SOQ189" s="1354"/>
      <c r="SOR189" s="1354"/>
      <c r="SOS189" s="1354"/>
      <c r="SOT189" s="1354"/>
      <c r="SOU189" s="1354"/>
      <c r="SOV189" s="1354"/>
      <c r="SOW189" s="1354"/>
      <c r="SOX189" s="1354"/>
      <c r="SOY189" s="1354"/>
      <c r="SOZ189" s="1354"/>
      <c r="SPA189" s="1354"/>
      <c r="SPB189" s="1354"/>
      <c r="SPC189" s="1354"/>
      <c r="SPD189" s="1354"/>
      <c r="SPE189" s="1354"/>
      <c r="SPF189" s="1354"/>
      <c r="SPG189" s="1354"/>
      <c r="SPH189" s="1354"/>
      <c r="SPI189" s="1354"/>
      <c r="SPJ189" s="1354"/>
      <c r="SPK189" s="1354"/>
      <c r="SPL189" s="1354"/>
      <c r="SPM189" s="1354"/>
      <c r="SPN189" s="1354"/>
      <c r="SPO189" s="1354"/>
      <c r="SPP189" s="1354"/>
      <c r="SPQ189" s="1354"/>
      <c r="SPR189" s="1354"/>
      <c r="SPS189" s="1354"/>
      <c r="SPT189" s="1354"/>
      <c r="SPU189" s="1354"/>
      <c r="SPV189" s="1354"/>
      <c r="SPW189" s="1354"/>
      <c r="SPX189" s="1354"/>
      <c r="SPY189" s="1354"/>
      <c r="SPZ189" s="1354"/>
      <c r="SQA189" s="1354"/>
      <c r="SQB189" s="1354"/>
      <c r="SQC189" s="1354"/>
      <c r="SQD189" s="1354"/>
      <c r="SQE189" s="1354"/>
      <c r="SQF189" s="1354"/>
      <c r="SQG189" s="1354"/>
      <c r="SQH189" s="1354"/>
      <c r="SQI189" s="1354"/>
      <c r="SQJ189" s="1354"/>
      <c r="SQK189" s="1354"/>
      <c r="SQL189" s="1354"/>
      <c r="SQM189" s="1354"/>
      <c r="SQN189" s="1354"/>
      <c r="SQO189" s="1354"/>
      <c r="SQP189" s="1354"/>
      <c r="SQQ189" s="1354"/>
      <c r="SQR189" s="1354"/>
      <c r="SQS189" s="1354"/>
      <c r="SQT189" s="1354"/>
      <c r="SQU189" s="1354"/>
      <c r="SQV189" s="1354"/>
      <c r="SQW189" s="1354"/>
      <c r="SQX189" s="1354"/>
      <c r="SQY189" s="1354"/>
      <c r="SQZ189" s="1354"/>
      <c r="SRA189" s="1354"/>
      <c r="SRB189" s="1354"/>
      <c r="SRC189" s="1354"/>
      <c r="SRD189" s="1354"/>
      <c r="SRE189" s="1354"/>
      <c r="SRF189" s="1354"/>
      <c r="SRG189" s="1354"/>
      <c r="SRH189" s="1354"/>
      <c r="SRI189" s="1354"/>
      <c r="SRJ189" s="1354"/>
      <c r="SRK189" s="1354"/>
      <c r="SRL189" s="1354"/>
      <c r="SRM189" s="1354"/>
      <c r="SRN189" s="1354"/>
      <c r="SRO189" s="1354"/>
      <c r="SRP189" s="1354"/>
      <c r="SRQ189" s="1354"/>
      <c r="SRR189" s="1354"/>
      <c r="SRS189" s="1354"/>
      <c r="SRT189" s="1354"/>
      <c r="SRU189" s="1354"/>
      <c r="SRV189" s="1354"/>
      <c r="SRW189" s="1354"/>
      <c r="SRX189" s="1354"/>
      <c r="SRY189" s="1354"/>
      <c r="SRZ189" s="1354"/>
      <c r="SSA189" s="1354"/>
      <c r="SSB189" s="1354"/>
      <c r="SSC189" s="1354"/>
      <c r="SSD189" s="1354"/>
      <c r="SSE189" s="1354"/>
      <c r="SSF189" s="1354"/>
      <c r="SSG189" s="1354"/>
      <c r="SSH189" s="1354"/>
      <c r="SSI189" s="1354"/>
      <c r="SSJ189" s="1354"/>
      <c r="SSK189" s="1354"/>
      <c r="SSL189" s="1354"/>
      <c r="SSM189" s="1354"/>
      <c r="SSN189" s="1354"/>
      <c r="SSO189" s="1354"/>
      <c r="SSP189" s="1354"/>
      <c r="SSQ189" s="1354"/>
      <c r="SSR189" s="1354"/>
      <c r="SSS189" s="1354"/>
      <c r="SST189" s="1354"/>
      <c r="SSU189" s="1354"/>
      <c r="SSV189" s="1354"/>
      <c r="SSW189" s="1354"/>
      <c r="SSX189" s="1354"/>
      <c r="SSY189" s="1354"/>
      <c r="SSZ189" s="1354"/>
      <c r="STA189" s="1354"/>
      <c r="STB189" s="1354"/>
      <c r="STC189" s="1354"/>
      <c r="STD189" s="1354"/>
      <c r="STE189" s="1354"/>
      <c r="STF189" s="1354"/>
      <c r="STG189" s="1354"/>
      <c r="STH189" s="1354"/>
      <c r="STI189" s="1354"/>
      <c r="STJ189" s="1354"/>
      <c r="STK189" s="1354"/>
      <c r="STL189" s="1354"/>
      <c r="STM189" s="1354"/>
      <c r="STN189" s="1354"/>
      <c r="STO189" s="1354"/>
      <c r="STP189" s="1354"/>
      <c r="STQ189" s="1354"/>
      <c r="STR189" s="1354"/>
      <c r="STS189" s="1354"/>
      <c r="STT189" s="1354"/>
      <c r="STU189" s="1354"/>
      <c r="STV189" s="1354"/>
      <c r="STW189" s="1354"/>
      <c r="STX189" s="1354"/>
      <c r="STY189" s="1354"/>
      <c r="STZ189" s="1354"/>
      <c r="SUA189" s="1354"/>
      <c r="SUB189" s="1354"/>
      <c r="SUC189" s="1354"/>
      <c r="SUD189" s="1354"/>
      <c r="SUE189" s="1354"/>
      <c r="SUF189" s="1354"/>
      <c r="SUG189" s="1354"/>
      <c r="SUH189" s="1354"/>
      <c r="SUI189" s="1354"/>
      <c r="SUJ189" s="1354"/>
      <c r="SUK189" s="1354"/>
      <c r="SUL189" s="1354"/>
      <c r="SUM189" s="1354"/>
      <c r="SUN189" s="1354"/>
      <c r="SUO189" s="1354"/>
      <c r="SUP189" s="1354"/>
      <c r="SUQ189" s="1354"/>
      <c r="SUR189" s="1354"/>
      <c r="SUS189" s="1354"/>
      <c r="SUT189" s="1354"/>
      <c r="SUU189" s="1354"/>
      <c r="SUV189" s="1354"/>
      <c r="SUW189" s="1354"/>
      <c r="SUX189" s="1354"/>
      <c r="SUY189" s="1354"/>
      <c r="SUZ189" s="1354"/>
      <c r="SVA189" s="1354"/>
      <c r="SVB189" s="1354"/>
      <c r="SVC189" s="1354"/>
      <c r="SVD189" s="1354"/>
      <c r="SVE189" s="1354"/>
      <c r="SVF189" s="1354"/>
      <c r="SVG189" s="1354"/>
      <c r="SVH189" s="1354"/>
      <c r="SVI189" s="1354"/>
      <c r="SVJ189" s="1354"/>
      <c r="SVK189" s="1354"/>
      <c r="SVL189" s="1354"/>
      <c r="SVM189" s="1354"/>
      <c r="SVN189" s="1354"/>
      <c r="SVO189" s="1354"/>
      <c r="SVP189" s="1354"/>
      <c r="SVQ189" s="1354"/>
      <c r="SVR189" s="1354"/>
      <c r="SVS189" s="1354"/>
      <c r="SVT189" s="1354"/>
      <c r="SVU189" s="1354"/>
      <c r="SVV189" s="1354"/>
      <c r="SVW189" s="1354"/>
      <c r="SVX189" s="1354"/>
      <c r="SVY189" s="1354"/>
      <c r="SVZ189" s="1354"/>
      <c r="SWA189" s="1354"/>
      <c r="SWB189" s="1354"/>
      <c r="SWC189" s="1354"/>
      <c r="SWD189" s="1354"/>
      <c r="SWE189" s="1354"/>
      <c r="SWF189" s="1354"/>
      <c r="SWG189" s="1354"/>
      <c r="SWH189" s="1354"/>
      <c r="SWI189" s="1354"/>
      <c r="SWJ189" s="1354"/>
      <c r="SWK189" s="1354"/>
      <c r="SWL189" s="1354"/>
      <c r="SWM189" s="1354"/>
      <c r="SWN189" s="1354"/>
      <c r="SWO189" s="1354"/>
      <c r="SWP189" s="1354"/>
      <c r="SWQ189" s="1354"/>
      <c r="SWR189" s="1354"/>
      <c r="SWS189" s="1354"/>
      <c r="SWT189" s="1354"/>
      <c r="SWU189" s="1354"/>
      <c r="SWV189" s="1354"/>
      <c r="SWW189" s="1354"/>
      <c r="SWX189" s="1354"/>
      <c r="SWY189" s="1354"/>
      <c r="SWZ189" s="1354"/>
      <c r="SXA189" s="1354"/>
      <c r="SXB189" s="1354"/>
      <c r="SXC189" s="1354"/>
      <c r="SXD189" s="1354"/>
      <c r="SXE189" s="1354"/>
      <c r="SXF189" s="1354"/>
      <c r="SXG189" s="1354"/>
      <c r="SXH189" s="1354"/>
      <c r="SXI189" s="1354"/>
      <c r="SXJ189" s="1354"/>
      <c r="SXK189" s="1354"/>
      <c r="SXL189" s="1354"/>
      <c r="SXM189" s="1354"/>
      <c r="SXN189" s="1354"/>
      <c r="SXO189" s="1354"/>
      <c r="SXP189" s="1354"/>
      <c r="SXQ189" s="1354"/>
      <c r="SXR189" s="1354"/>
      <c r="SXS189" s="1354"/>
      <c r="SXT189" s="1354"/>
      <c r="SXU189" s="1354"/>
      <c r="SXV189" s="1354"/>
      <c r="SXW189" s="1354"/>
      <c r="SXX189" s="1354"/>
      <c r="SXY189" s="1354"/>
      <c r="SXZ189" s="1354"/>
      <c r="SYA189" s="1354"/>
      <c r="SYB189" s="1354"/>
      <c r="SYC189" s="1354"/>
      <c r="SYD189" s="1354"/>
      <c r="SYE189" s="1354"/>
      <c r="SYF189" s="1354"/>
      <c r="SYG189" s="1354"/>
      <c r="SYH189" s="1354"/>
      <c r="SYI189" s="1354"/>
      <c r="SYJ189" s="1354"/>
      <c r="SYK189" s="1354"/>
      <c r="SYL189" s="1354"/>
      <c r="SYM189" s="1354"/>
      <c r="SYN189" s="1354"/>
      <c r="SYO189" s="1354"/>
      <c r="SYP189" s="1354"/>
      <c r="SYQ189" s="1354"/>
      <c r="SYR189" s="1354"/>
      <c r="SYS189" s="1354"/>
      <c r="SYT189" s="1354"/>
      <c r="SYU189" s="1354"/>
      <c r="SYV189" s="1354"/>
      <c r="SYW189" s="1354"/>
      <c r="SYX189" s="1354"/>
      <c r="SYY189" s="1354"/>
      <c r="SYZ189" s="1354"/>
      <c r="SZA189" s="1354"/>
      <c r="SZB189" s="1354"/>
      <c r="SZC189" s="1354"/>
      <c r="SZD189" s="1354"/>
      <c r="SZE189" s="1354"/>
      <c r="SZF189" s="1354"/>
      <c r="SZG189" s="1354"/>
      <c r="SZH189" s="1354"/>
      <c r="SZI189" s="1354"/>
      <c r="SZJ189" s="1354"/>
      <c r="SZK189" s="1354"/>
      <c r="SZL189" s="1354"/>
      <c r="SZM189" s="1354"/>
      <c r="SZN189" s="1354"/>
      <c r="SZO189" s="1354"/>
      <c r="SZP189" s="1354"/>
      <c r="SZQ189" s="1354"/>
      <c r="SZR189" s="1354"/>
      <c r="SZS189" s="1354"/>
      <c r="SZT189" s="1354"/>
      <c r="SZU189" s="1354"/>
      <c r="SZV189" s="1354"/>
      <c r="SZW189" s="1354"/>
      <c r="SZX189" s="1354"/>
      <c r="SZY189" s="1354"/>
      <c r="SZZ189" s="1354"/>
      <c r="TAA189" s="1354"/>
      <c r="TAB189" s="1354"/>
      <c r="TAC189" s="1354"/>
      <c r="TAD189" s="1354"/>
      <c r="TAE189" s="1354"/>
      <c r="TAF189" s="1354"/>
      <c r="TAG189" s="1354"/>
      <c r="TAH189" s="1354"/>
      <c r="TAI189" s="1354"/>
      <c r="TAJ189" s="1354"/>
      <c r="TAK189" s="1354"/>
      <c r="TAL189" s="1354"/>
      <c r="TAM189" s="1354"/>
      <c r="TAN189" s="1354"/>
      <c r="TAO189" s="1354"/>
      <c r="TAP189" s="1354"/>
      <c r="TAQ189" s="1354"/>
      <c r="TAR189" s="1354"/>
      <c r="TAS189" s="1354"/>
      <c r="TAT189" s="1354"/>
      <c r="TAU189" s="1354"/>
      <c r="TAV189" s="1354"/>
      <c r="TAW189" s="1354"/>
      <c r="TAX189" s="1354"/>
      <c r="TAY189" s="1354"/>
      <c r="TAZ189" s="1354"/>
      <c r="TBA189" s="1354"/>
      <c r="TBB189" s="1354"/>
      <c r="TBC189" s="1354"/>
      <c r="TBD189" s="1354"/>
      <c r="TBE189" s="1354"/>
      <c r="TBF189" s="1354"/>
      <c r="TBG189" s="1354"/>
      <c r="TBH189" s="1354"/>
      <c r="TBI189" s="1354"/>
      <c r="TBJ189" s="1354"/>
      <c r="TBK189" s="1354"/>
      <c r="TBL189" s="1354"/>
      <c r="TBM189" s="1354"/>
      <c r="TBN189" s="1354"/>
      <c r="TBO189" s="1354"/>
      <c r="TBP189" s="1354"/>
      <c r="TBQ189" s="1354"/>
      <c r="TBR189" s="1354"/>
      <c r="TBS189" s="1354"/>
      <c r="TBT189" s="1354"/>
      <c r="TBU189" s="1354"/>
      <c r="TBV189" s="1354"/>
      <c r="TBW189" s="1354"/>
      <c r="TBX189" s="1354"/>
      <c r="TBY189" s="1354"/>
      <c r="TBZ189" s="1354"/>
      <c r="TCA189" s="1354"/>
      <c r="TCB189" s="1354"/>
      <c r="TCC189" s="1354"/>
      <c r="TCD189" s="1354"/>
      <c r="TCE189" s="1354"/>
      <c r="TCF189" s="1354"/>
      <c r="TCG189" s="1354"/>
      <c r="TCH189" s="1354"/>
      <c r="TCI189" s="1354"/>
      <c r="TCJ189" s="1354"/>
      <c r="TCK189" s="1354"/>
      <c r="TCL189" s="1354"/>
      <c r="TCM189" s="1354"/>
      <c r="TCN189" s="1354"/>
      <c r="TCO189" s="1354"/>
      <c r="TCP189" s="1354"/>
      <c r="TCQ189" s="1354"/>
      <c r="TCR189" s="1354"/>
      <c r="TCS189" s="1354"/>
      <c r="TCT189" s="1354"/>
      <c r="TCU189" s="1354"/>
      <c r="TCV189" s="1354"/>
      <c r="TCW189" s="1354"/>
      <c r="TCX189" s="1354"/>
      <c r="TCY189" s="1354"/>
      <c r="TCZ189" s="1354"/>
      <c r="TDA189" s="1354"/>
      <c r="TDB189" s="1354"/>
      <c r="TDC189" s="1354"/>
      <c r="TDD189" s="1354"/>
      <c r="TDE189" s="1354"/>
      <c r="TDF189" s="1354"/>
      <c r="TDG189" s="1354"/>
      <c r="TDH189" s="1354"/>
      <c r="TDI189" s="1354"/>
      <c r="TDJ189" s="1354"/>
      <c r="TDK189" s="1354"/>
      <c r="TDL189" s="1354"/>
      <c r="TDM189" s="1354"/>
      <c r="TDN189" s="1354"/>
      <c r="TDO189" s="1354"/>
      <c r="TDP189" s="1354"/>
      <c r="TDQ189" s="1354"/>
      <c r="TDR189" s="1354"/>
      <c r="TDS189" s="1354"/>
      <c r="TDT189" s="1354"/>
      <c r="TDU189" s="1354"/>
      <c r="TDV189" s="1354"/>
      <c r="TDW189" s="1354"/>
      <c r="TDX189" s="1354"/>
      <c r="TDY189" s="1354"/>
      <c r="TDZ189" s="1354"/>
      <c r="TEA189" s="1354"/>
      <c r="TEB189" s="1354"/>
      <c r="TEC189" s="1354"/>
      <c r="TED189" s="1354"/>
      <c r="TEE189" s="1354"/>
      <c r="TEF189" s="1354"/>
      <c r="TEG189" s="1354"/>
      <c r="TEH189" s="1354"/>
      <c r="TEI189" s="1354"/>
      <c r="TEJ189" s="1354"/>
      <c r="TEK189" s="1354"/>
      <c r="TEL189" s="1354"/>
      <c r="TEM189" s="1354"/>
      <c r="TEN189" s="1354"/>
      <c r="TEO189" s="1354"/>
      <c r="TEP189" s="1354"/>
      <c r="TEQ189" s="1354"/>
      <c r="TER189" s="1354"/>
      <c r="TES189" s="1354"/>
      <c r="TET189" s="1354"/>
      <c r="TEU189" s="1354"/>
      <c r="TEV189" s="1354"/>
      <c r="TEW189" s="1354"/>
      <c r="TEX189" s="1354"/>
      <c r="TEY189" s="1354"/>
      <c r="TEZ189" s="1354"/>
      <c r="TFA189" s="1354"/>
      <c r="TFB189" s="1354"/>
      <c r="TFC189" s="1354"/>
      <c r="TFD189" s="1354"/>
      <c r="TFE189" s="1354"/>
      <c r="TFF189" s="1354"/>
      <c r="TFG189" s="1354"/>
      <c r="TFH189" s="1354"/>
      <c r="TFI189" s="1354"/>
      <c r="TFJ189" s="1354"/>
      <c r="TFK189" s="1354"/>
      <c r="TFL189" s="1354"/>
      <c r="TFM189" s="1354"/>
      <c r="TFN189" s="1354"/>
      <c r="TFO189" s="1354"/>
      <c r="TFP189" s="1354"/>
      <c r="TFQ189" s="1354"/>
      <c r="TFR189" s="1354"/>
      <c r="TFS189" s="1354"/>
      <c r="TFT189" s="1354"/>
      <c r="TFU189" s="1354"/>
      <c r="TFV189" s="1354"/>
      <c r="TFW189" s="1354"/>
      <c r="TFX189" s="1354"/>
      <c r="TFY189" s="1354"/>
      <c r="TFZ189" s="1354"/>
      <c r="TGA189" s="1354"/>
      <c r="TGB189" s="1354"/>
      <c r="TGC189" s="1354"/>
      <c r="TGD189" s="1354"/>
      <c r="TGE189" s="1354"/>
      <c r="TGF189" s="1354"/>
      <c r="TGG189" s="1354"/>
      <c r="TGH189" s="1354"/>
      <c r="TGI189" s="1354"/>
      <c r="TGJ189" s="1354"/>
      <c r="TGK189" s="1354"/>
      <c r="TGL189" s="1354"/>
      <c r="TGM189" s="1354"/>
      <c r="TGN189" s="1354"/>
      <c r="TGO189" s="1354"/>
      <c r="TGP189" s="1354"/>
      <c r="TGQ189" s="1354"/>
      <c r="TGR189" s="1354"/>
      <c r="TGS189" s="1354"/>
      <c r="TGT189" s="1354"/>
      <c r="TGU189" s="1354"/>
      <c r="TGV189" s="1354"/>
      <c r="TGW189" s="1354"/>
      <c r="TGX189" s="1354"/>
      <c r="TGY189" s="1354"/>
      <c r="TGZ189" s="1354"/>
      <c r="THA189" s="1354"/>
      <c r="THB189" s="1354"/>
      <c r="THC189" s="1354"/>
      <c r="THD189" s="1354"/>
      <c r="THE189" s="1354"/>
      <c r="THF189" s="1354"/>
      <c r="THG189" s="1354"/>
      <c r="THH189" s="1354"/>
      <c r="THI189" s="1354"/>
      <c r="THJ189" s="1354"/>
      <c r="THK189" s="1354"/>
      <c r="THL189" s="1354"/>
      <c r="THM189" s="1354"/>
      <c r="THN189" s="1354"/>
      <c r="THO189" s="1354"/>
      <c r="THP189" s="1354"/>
      <c r="THQ189" s="1354"/>
      <c r="THR189" s="1354"/>
      <c r="THS189" s="1354"/>
      <c r="THT189" s="1354"/>
      <c r="THU189" s="1354"/>
      <c r="THV189" s="1354"/>
      <c r="THW189" s="1354"/>
      <c r="THX189" s="1354"/>
      <c r="THY189" s="1354"/>
      <c r="THZ189" s="1354"/>
      <c r="TIA189" s="1354"/>
      <c r="TIB189" s="1354"/>
      <c r="TIC189" s="1354"/>
      <c r="TID189" s="1354"/>
      <c r="TIE189" s="1354"/>
      <c r="TIF189" s="1354"/>
      <c r="TIG189" s="1354"/>
      <c r="TIH189" s="1354"/>
      <c r="TII189" s="1354"/>
      <c r="TIJ189" s="1354"/>
      <c r="TIK189" s="1354"/>
      <c r="TIL189" s="1354"/>
      <c r="TIM189" s="1354"/>
      <c r="TIN189" s="1354"/>
      <c r="TIO189" s="1354"/>
      <c r="TIP189" s="1354"/>
      <c r="TIQ189" s="1354"/>
      <c r="TIR189" s="1354"/>
      <c r="TIS189" s="1354"/>
      <c r="TIT189" s="1354"/>
      <c r="TIU189" s="1354"/>
      <c r="TIV189" s="1354"/>
      <c r="TIW189" s="1354"/>
      <c r="TIX189" s="1354"/>
      <c r="TIY189" s="1354"/>
      <c r="TIZ189" s="1354"/>
      <c r="TJA189" s="1354"/>
      <c r="TJB189" s="1354"/>
      <c r="TJC189" s="1354"/>
      <c r="TJD189" s="1354"/>
      <c r="TJE189" s="1354"/>
      <c r="TJF189" s="1354"/>
      <c r="TJG189" s="1354"/>
      <c r="TJH189" s="1354"/>
      <c r="TJI189" s="1354"/>
      <c r="TJJ189" s="1354"/>
      <c r="TJK189" s="1354"/>
      <c r="TJL189" s="1354"/>
      <c r="TJM189" s="1354"/>
      <c r="TJN189" s="1354"/>
      <c r="TJO189" s="1354"/>
      <c r="TJP189" s="1354"/>
      <c r="TJQ189" s="1354"/>
      <c r="TJR189" s="1354"/>
      <c r="TJS189" s="1354"/>
      <c r="TJT189" s="1354"/>
      <c r="TJU189" s="1354"/>
      <c r="TJV189" s="1354"/>
      <c r="TJW189" s="1354"/>
      <c r="TJX189" s="1354"/>
      <c r="TJY189" s="1354"/>
      <c r="TJZ189" s="1354"/>
      <c r="TKA189" s="1354"/>
      <c r="TKB189" s="1354"/>
      <c r="TKC189" s="1354"/>
      <c r="TKD189" s="1354"/>
      <c r="TKE189" s="1354"/>
      <c r="TKF189" s="1354"/>
      <c r="TKG189" s="1354"/>
      <c r="TKH189" s="1354"/>
      <c r="TKI189" s="1354"/>
      <c r="TKJ189" s="1354"/>
      <c r="TKK189" s="1354"/>
      <c r="TKL189" s="1354"/>
      <c r="TKM189" s="1354"/>
      <c r="TKN189" s="1354"/>
      <c r="TKO189" s="1354"/>
      <c r="TKP189" s="1354"/>
      <c r="TKQ189" s="1354"/>
      <c r="TKR189" s="1354"/>
      <c r="TKS189" s="1354"/>
      <c r="TKT189" s="1354"/>
      <c r="TKU189" s="1354"/>
      <c r="TKV189" s="1354"/>
      <c r="TKW189" s="1354"/>
      <c r="TKX189" s="1354"/>
      <c r="TKY189" s="1354"/>
      <c r="TKZ189" s="1354"/>
      <c r="TLA189" s="1354"/>
      <c r="TLB189" s="1354"/>
      <c r="TLC189" s="1354"/>
      <c r="TLD189" s="1354"/>
      <c r="TLE189" s="1354"/>
      <c r="TLF189" s="1354"/>
      <c r="TLG189" s="1354"/>
      <c r="TLH189" s="1354"/>
      <c r="TLI189" s="1354"/>
      <c r="TLJ189" s="1354"/>
      <c r="TLK189" s="1354"/>
      <c r="TLL189" s="1354"/>
      <c r="TLM189" s="1354"/>
      <c r="TLN189" s="1354"/>
      <c r="TLO189" s="1354"/>
      <c r="TLP189" s="1354"/>
      <c r="TLQ189" s="1354"/>
      <c r="TLR189" s="1354"/>
      <c r="TLS189" s="1354"/>
      <c r="TLT189" s="1354"/>
      <c r="TLU189" s="1354"/>
      <c r="TLV189" s="1354"/>
      <c r="TLW189" s="1354"/>
      <c r="TLX189" s="1354"/>
      <c r="TLY189" s="1354"/>
      <c r="TLZ189" s="1354"/>
      <c r="TMA189" s="1354"/>
      <c r="TMB189" s="1354"/>
      <c r="TMC189" s="1354"/>
      <c r="TMD189" s="1354"/>
      <c r="TME189" s="1354"/>
      <c r="TMF189" s="1354"/>
      <c r="TMG189" s="1354"/>
      <c r="TMH189" s="1354"/>
      <c r="TMI189" s="1354"/>
      <c r="TMJ189" s="1354"/>
      <c r="TMK189" s="1354"/>
      <c r="TML189" s="1354"/>
      <c r="TMM189" s="1354"/>
      <c r="TMN189" s="1354"/>
      <c r="TMO189" s="1354"/>
      <c r="TMP189" s="1354"/>
      <c r="TMQ189" s="1354"/>
      <c r="TMR189" s="1354"/>
      <c r="TMS189" s="1354"/>
      <c r="TMT189" s="1354"/>
      <c r="TMU189" s="1354"/>
      <c r="TMV189" s="1354"/>
      <c r="TMW189" s="1354"/>
      <c r="TMX189" s="1354"/>
      <c r="TMY189" s="1354"/>
      <c r="TMZ189" s="1354"/>
      <c r="TNA189" s="1354"/>
      <c r="TNB189" s="1354"/>
      <c r="TNC189" s="1354"/>
      <c r="TND189" s="1354"/>
      <c r="TNE189" s="1354"/>
      <c r="TNF189" s="1354"/>
      <c r="TNG189" s="1354"/>
      <c r="TNH189" s="1354"/>
      <c r="TNI189" s="1354"/>
      <c r="TNJ189" s="1354"/>
      <c r="TNK189" s="1354"/>
      <c r="TNL189" s="1354"/>
      <c r="TNM189" s="1354"/>
      <c r="TNN189" s="1354"/>
      <c r="TNO189" s="1354"/>
      <c r="TNP189" s="1354"/>
      <c r="TNQ189" s="1354"/>
      <c r="TNR189" s="1354"/>
      <c r="TNS189" s="1354"/>
      <c r="TNT189" s="1354"/>
      <c r="TNU189" s="1354"/>
      <c r="TNV189" s="1354"/>
      <c r="TNW189" s="1354"/>
      <c r="TNX189" s="1354"/>
      <c r="TNY189" s="1354"/>
      <c r="TNZ189" s="1354"/>
      <c r="TOA189" s="1354"/>
      <c r="TOB189" s="1354"/>
      <c r="TOC189" s="1354"/>
      <c r="TOD189" s="1354"/>
      <c r="TOE189" s="1354"/>
      <c r="TOF189" s="1354"/>
      <c r="TOG189" s="1354"/>
      <c r="TOH189" s="1354"/>
      <c r="TOI189" s="1354"/>
      <c r="TOJ189" s="1354"/>
      <c r="TOK189" s="1354"/>
      <c r="TOL189" s="1354"/>
      <c r="TOM189" s="1354"/>
      <c r="TON189" s="1354"/>
      <c r="TOO189" s="1354"/>
      <c r="TOP189" s="1354"/>
      <c r="TOQ189" s="1354"/>
      <c r="TOR189" s="1354"/>
      <c r="TOS189" s="1354"/>
      <c r="TOT189" s="1354"/>
      <c r="TOU189" s="1354"/>
      <c r="TOV189" s="1354"/>
      <c r="TOW189" s="1354"/>
      <c r="TOX189" s="1354"/>
      <c r="TOY189" s="1354"/>
      <c r="TOZ189" s="1354"/>
      <c r="TPA189" s="1354"/>
      <c r="TPB189" s="1354"/>
      <c r="TPC189" s="1354"/>
      <c r="TPD189" s="1354"/>
      <c r="TPE189" s="1354"/>
      <c r="TPF189" s="1354"/>
      <c r="TPG189" s="1354"/>
      <c r="TPH189" s="1354"/>
      <c r="TPI189" s="1354"/>
      <c r="TPJ189" s="1354"/>
      <c r="TPK189" s="1354"/>
      <c r="TPL189" s="1354"/>
      <c r="TPM189" s="1354"/>
      <c r="TPN189" s="1354"/>
      <c r="TPO189" s="1354"/>
      <c r="TPP189" s="1354"/>
      <c r="TPQ189" s="1354"/>
      <c r="TPR189" s="1354"/>
      <c r="TPS189" s="1354"/>
      <c r="TPT189" s="1354"/>
      <c r="TPU189" s="1354"/>
      <c r="TPV189" s="1354"/>
      <c r="TPW189" s="1354"/>
      <c r="TPX189" s="1354"/>
      <c r="TPY189" s="1354"/>
      <c r="TPZ189" s="1354"/>
      <c r="TQA189" s="1354"/>
      <c r="TQB189" s="1354"/>
      <c r="TQC189" s="1354"/>
      <c r="TQD189" s="1354"/>
      <c r="TQE189" s="1354"/>
      <c r="TQF189" s="1354"/>
      <c r="TQG189" s="1354"/>
      <c r="TQH189" s="1354"/>
      <c r="TQI189" s="1354"/>
      <c r="TQJ189" s="1354"/>
      <c r="TQK189" s="1354"/>
      <c r="TQL189" s="1354"/>
      <c r="TQM189" s="1354"/>
      <c r="TQN189" s="1354"/>
      <c r="TQO189" s="1354"/>
      <c r="TQP189" s="1354"/>
      <c r="TQQ189" s="1354"/>
      <c r="TQR189" s="1354"/>
      <c r="TQS189" s="1354"/>
      <c r="TQT189" s="1354"/>
      <c r="TQU189" s="1354"/>
      <c r="TQV189" s="1354"/>
      <c r="TQW189" s="1354"/>
      <c r="TQX189" s="1354"/>
      <c r="TQY189" s="1354"/>
      <c r="TQZ189" s="1354"/>
      <c r="TRA189" s="1354"/>
      <c r="TRB189" s="1354"/>
      <c r="TRC189" s="1354"/>
      <c r="TRD189" s="1354"/>
      <c r="TRE189" s="1354"/>
      <c r="TRF189" s="1354"/>
      <c r="TRG189" s="1354"/>
      <c r="TRH189" s="1354"/>
      <c r="TRI189" s="1354"/>
      <c r="TRJ189" s="1354"/>
      <c r="TRK189" s="1354"/>
      <c r="TRL189" s="1354"/>
      <c r="TRM189" s="1354"/>
      <c r="TRN189" s="1354"/>
      <c r="TRO189" s="1354"/>
      <c r="TRP189" s="1354"/>
      <c r="TRQ189" s="1354"/>
      <c r="TRR189" s="1354"/>
      <c r="TRS189" s="1354"/>
      <c r="TRT189" s="1354"/>
      <c r="TRU189" s="1354"/>
      <c r="TRV189" s="1354"/>
      <c r="TRW189" s="1354"/>
      <c r="TRX189" s="1354"/>
      <c r="TRY189" s="1354"/>
      <c r="TRZ189" s="1354"/>
      <c r="TSA189" s="1354"/>
      <c r="TSB189" s="1354"/>
      <c r="TSC189" s="1354"/>
      <c r="TSD189" s="1354"/>
      <c r="TSE189" s="1354"/>
      <c r="TSF189" s="1354"/>
      <c r="TSG189" s="1354"/>
      <c r="TSH189" s="1354"/>
      <c r="TSI189" s="1354"/>
      <c r="TSJ189" s="1354"/>
      <c r="TSK189" s="1354"/>
      <c r="TSL189" s="1354"/>
      <c r="TSM189" s="1354"/>
      <c r="TSN189" s="1354"/>
      <c r="TSO189" s="1354"/>
      <c r="TSP189" s="1354"/>
      <c r="TSQ189" s="1354"/>
      <c r="TSR189" s="1354"/>
      <c r="TSS189" s="1354"/>
      <c r="TST189" s="1354"/>
      <c r="TSU189" s="1354"/>
      <c r="TSV189" s="1354"/>
      <c r="TSW189" s="1354"/>
      <c r="TSX189" s="1354"/>
      <c r="TSY189" s="1354"/>
      <c r="TSZ189" s="1354"/>
      <c r="TTA189" s="1354"/>
      <c r="TTB189" s="1354"/>
      <c r="TTC189" s="1354"/>
      <c r="TTD189" s="1354"/>
      <c r="TTE189" s="1354"/>
      <c r="TTF189" s="1354"/>
      <c r="TTG189" s="1354"/>
      <c r="TTH189" s="1354"/>
      <c r="TTI189" s="1354"/>
      <c r="TTJ189" s="1354"/>
      <c r="TTK189" s="1354"/>
      <c r="TTL189" s="1354"/>
      <c r="TTM189" s="1354"/>
      <c r="TTN189" s="1354"/>
      <c r="TTO189" s="1354"/>
      <c r="TTP189" s="1354"/>
      <c r="TTQ189" s="1354"/>
      <c r="TTR189" s="1354"/>
      <c r="TTS189" s="1354"/>
      <c r="TTT189" s="1354"/>
      <c r="TTU189" s="1354"/>
      <c r="TTV189" s="1354"/>
      <c r="TTW189" s="1354"/>
      <c r="TTX189" s="1354"/>
      <c r="TTY189" s="1354"/>
      <c r="TTZ189" s="1354"/>
      <c r="TUA189" s="1354"/>
      <c r="TUB189" s="1354"/>
      <c r="TUC189" s="1354"/>
      <c r="TUD189" s="1354"/>
      <c r="TUE189" s="1354"/>
      <c r="TUF189" s="1354"/>
      <c r="TUG189" s="1354"/>
      <c r="TUH189" s="1354"/>
      <c r="TUI189" s="1354"/>
      <c r="TUJ189" s="1354"/>
      <c r="TUK189" s="1354"/>
      <c r="TUL189" s="1354"/>
      <c r="TUM189" s="1354"/>
      <c r="TUN189" s="1354"/>
      <c r="TUO189" s="1354"/>
      <c r="TUP189" s="1354"/>
      <c r="TUQ189" s="1354"/>
      <c r="TUR189" s="1354"/>
      <c r="TUS189" s="1354"/>
      <c r="TUT189" s="1354"/>
      <c r="TUU189" s="1354"/>
      <c r="TUV189" s="1354"/>
      <c r="TUW189" s="1354"/>
      <c r="TUX189" s="1354"/>
      <c r="TUY189" s="1354"/>
      <c r="TUZ189" s="1354"/>
      <c r="TVA189" s="1354"/>
      <c r="TVB189" s="1354"/>
      <c r="TVC189" s="1354"/>
      <c r="TVD189" s="1354"/>
      <c r="TVE189" s="1354"/>
      <c r="TVF189" s="1354"/>
      <c r="TVG189" s="1354"/>
      <c r="TVH189" s="1354"/>
      <c r="TVI189" s="1354"/>
      <c r="TVJ189" s="1354"/>
      <c r="TVK189" s="1354"/>
      <c r="TVL189" s="1354"/>
      <c r="TVM189" s="1354"/>
      <c r="TVN189" s="1354"/>
      <c r="TVO189" s="1354"/>
      <c r="TVP189" s="1354"/>
      <c r="TVQ189" s="1354"/>
      <c r="TVR189" s="1354"/>
      <c r="TVS189" s="1354"/>
      <c r="TVT189" s="1354"/>
      <c r="TVU189" s="1354"/>
      <c r="TVV189" s="1354"/>
      <c r="TVW189" s="1354"/>
      <c r="TVX189" s="1354"/>
      <c r="TVY189" s="1354"/>
      <c r="TVZ189" s="1354"/>
      <c r="TWA189" s="1354"/>
      <c r="TWB189" s="1354"/>
      <c r="TWC189" s="1354"/>
      <c r="TWD189" s="1354"/>
      <c r="TWE189" s="1354"/>
      <c r="TWF189" s="1354"/>
      <c r="TWG189" s="1354"/>
      <c r="TWH189" s="1354"/>
      <c r="TWI189" s="1354"/>
      <c r="TWJ189" s="1354"/>
      <c r="TWK189" s="1354"/>
      <c r="TWL189" s="1354"/>
      <c r="TWM189" s="1354"/>
      <c r="TWN189" s="1354"/>
      <c r="TWO189" s="1354"/>
      <c r="TWP189" s="1354"/>
      <c r="TWQ189" s="1354"/>
      <c r="TWR189" s="1354"/>
      <c r="TWS189" s="1354"/>
      <c r="TWT189" s="1354"/>
      <c r="TWU189" s="1354"/>
      <c r="TWV189" s="1354"/>
      <c r="TWW189" s="1354"/>
      <c r="TWX189" s="1354"/>
      <c r="TWY189" s="1354"/>
      <c r="TWZ189" s="1354"/>
      <c r="TXA189" s="1354"/>
      <c r="TXB189" s="1354"/>
      <c r="TXC189" s="1354"/>
      <c r="TXD189" s="1354"/>
      <c r="TXE189" s="1354"/>
      <c r="TXF189" s="1354"/>
      <c r="TXG189" s="1354"/>
      <c r="TXH189" s="1354"/>
      <c r="TXI189" s="1354"/>
      <c r="TXJ189" s="1354"/>
      <c r="TXK189" s="1354"/>
      <c r="TXL189" s="1354"/>
      <c r="TXM189" s="1354"/>
      <c r="TXN189" s="1354"/>
      <c r="TXO189" s="1354"/>
      <c r="TXP189" s="1354"/>
      <c r="TXQ189" s="1354"/>
      <c r="TXR189" s="1354"/>
      <c r="TXS189" s="1354"/>
      <c r="TXT189" s="1354"/>
      <c r="TXU189" s="1354"/>
      <c r="TXV189" s="1354"/>
      <c r="TXW189" s="1354"/>
      <c r="TXX189" s="1354"/>
      <c r="TXY189" s="1354"/>
      <c r="TXZ189" s="1354"/>
      <c r="TYA189" s="1354"/>
      <c r="TYB189" s="1354"/>
      <c r="TYC189" s="1354"/>
      <c r="TYD189" s="1354"/>
      <c r="TYE189" s="1354"/>
      <c r="TYF189" s="1354"/>
      <c r="TYG189" s="1354"/>
      <c r="TYH189" s="1354"/>
      <c r="TYI189" s="1354"/>
      <c r="TYJ189" s="1354"/>
      <c r="TYK189" s="1354"/>
      <c r="TYL189" s="1354"/>
      <c r="TYM189" s="1354"/>
      <c r="TYN189" s="1354"/>
      <c r="TYO189" s="1354"/>
      <c r="TYP189" s="1354"/>
      <c r="TYQ189" s="1354"/>
      <c r="TYR189" s="1354"/>
      <c r="TYS189" s="1354"/>
      <c r="TYT189" s="1354"/>
      <c r="TYU189" s="1354"/>
      <c r="TYV189" s="1354"/>
      <c r="TYW189" s="1354"/>
      <c r="TYX189" s="1354"/>
      <c r="TYY189" s="1354"/>
      <c r="TYZ189" s="1354"/>
      <c r="TZA189" s="1354"/>
      <c r="TZB189" s="1354"/>
      <c r="TZC189" s="1354"/>
      <c r="TZD189" s="1354"/>
      <c r="TZE189" s="1354"/>
      <c r="TZF189" s="1354"/>
      <c r="TZG189" s="1354"/>
      <c r="TZH189" s="1354"/>
      <c r="TZI189" s="1354"/>
      <c r="TZJ189" s="1354"/>
      <c r="TZK189" s="1354"/>
      <c r="TZL189" s="1354"/>
      <c r="TZM189" s="1354"/>
      <c r="TZN189" s="1354"/>
      <c r="TZO189" s="1354"/>
      <c r="TZP189" s="1354"/>
      <c r="TZQ189" s="1354"/>
      <c r="TZR189" s="1354"/>
      <c r="TZS189" s="1354"/>
      <c r="TZT189" s="1354"/>
      <c r="TZU189" s="1354"/>
      <c r="TZV189" s="1354"/>
      <c r="TZW189" s="1354"/>
      <c r="TZX189" s="1354"/>
      <c r="TZY189" s="1354"/>
      <c r="TZZ189" s="1354"/>
      <c r="UAA189" s="1354"/>
      <c r="UAB189" s="1354"/>
      <c r="UAC189" s="1354"/>
      <c r="UAD189" s="1354"/>
      <c r="UAE189" s="1354"/>
      <c r="UAF189" s="1354"/>
      <c r="UAG189" s="1354"/>
      <c r="UAH189" s="1354"/>
      <c r="UAI189" s="1354"/>
      <c r="UAJ189" s="1354"/>
      <c r="UAK189" s="1354"/>
      <c r="UAL189" s="1354"/>
      <c r="UAM189" s="1354"/>
      <c r="UAN189" s="1354"/>
      <c r="UAO189" s="1354"/>
      <c r="UAP189" s="1354"/>
      <c r="UAQ189" s="1354"/>
      <c r="UAR189" s="1354"/>
      <c r="UAS189" s="1354"/>
      <c r="UAT189" s="1354"/>
      <c r="UAU189" s="1354"/>
      <c r="UAV189" s="1354"/>
      <c r="UAW189" s="1354"/>
      <c r="UAX189" s="1354"/>
      <c r="UAY189" s="1354"/>
      <c r="UAZ189" s="1354"/>
      <c r="UBA189" s="1354"/>
      <c r="UBB189" s="1354"/>
      <c r="UBC189" s="1354"/>
      <c r="UBD189" s="1354"/>
      <c r="UBE189" s="1354"/>
      <c r="UBF189" s="1354"/>
      <c r="UBG189" s="1354"/>
      <c r="UBH189" s="1354"/>
      <c r="UBI189" s="1354"/>
      <c r="UBJ189" s="1354"/>
      <c r="UBK189" s="1354"/>
      <c r="UBL189" s="1354"/>
      <c r="UBM189" s="1354"/>
      <c r="UBN189" s="1354"/>
      <c r="UBO189" s="1354"/>
      <c r="UBP189" s="1354"/>
      <c r="UBQ189" s="1354"/>
      <c r="UBR189" s="1354"/>
      <c r="UBS189" s="1354"/>
      <c r="UBT189" s="1354"/>
      <c r="UBU189" s="1354"/>
      <c r="UBV189" s="1354"/>
      <c r="UBW189" s="1354"/>
      <c r="UBX189" s="1354"/>
      <c r="UBY189" s="1354"/>
      <c r="UBZ189" s="1354"/>
      <c r="UCA189" s="1354"/>
      <c r="UCB189" s="1354"/>
      <c r="UCC189" s="1354"/>
      <c r="UCD189" s="1354"/>
      <c r="UCE189" s="1354"/>
      <c r="UCF189" s="1354"/>
      <c r="UCG189" s="1354"/>
      <c r="UCH189" s="1354"/>
      <c r="UCI189" s="1354"/>
      <c r="UCJ189" s="1354"/>
      <c r="UCK189" s="1354"/>
      <c r="UCL189" s="1354"/>
      <c r="UCM189" s="1354"/>
      <c r="UCN189" s="1354"/>
      <c r="UCO189" s="1354"/>
      <c r="UCP189" s="1354"/>
      <c r="UCQ189" s="1354"/>
      <c r="UCR189" s="1354"/>
      <c r="UCS189" s="1354"/>
      <c r="UCT189" s="1354"/>
      <c r="UCU189" s="1354"/>
      <c r="UCV189" s="1354"/>
      <c r="UCW189" s="1354"/>
      <c r="UCX189" s="1354"/>
      <c r="UCY189" s="1354"/>
      <c r="UCZ189" s="1354"/>
      <c r="UDA189" s="1354"/>
      <c r="UDB189" s="1354"/>
      <c r="UDC189" s="1354"/>
      <c r="UDD189" s="1354"/>
      <c r="UDE189" s="1354"/>
      <c r="UDF189" s="1354"/>
      <c r="UDG189" s="1354"/>
      <c r="UDH189" s="1354"/>
      <c r="UDI189" s="1354"/>
      <c r="UDJ189" s="1354"/>
      <c r="UDK189" s="1354"/>
      <c r="UDL189" s="1354"/>
      <c r="UDM189" s="1354"/>
      <c r="UDN189" s="1354"/>
      <c r="UDO189" s="1354"/>
      <c r="UDP189" s="1354"/>
      <c r="UDQ189" s="1354"/>
      <c r="UDR189" s="1354"/>
      <c r="UDS189" s="1354"/>
      <c r="UDT189" s="1354"/>
      <c r="UDU189" s="1354"/>
      <c r="UDV189" s="1354"/>
      <c r="UDW189" s="1354"/>
      <c r="UDX189" s="1354"/>
      <c r="UDY189" s="1354"/>
      <c r="UDZ189" s="1354"/>
      <c r="UEA189" s="1354"/>
      <c r="UEB189" s="1354"/>
      <c r="UEC189" s="1354"/>
      <c r="UED189" s="1354"/>
      <c r="UEE189" s="1354"/>
      <c r="UEF189" s="1354"/>
      <c r="UEG189" s="1354"/>
      <c r="UEH189" s="1354"/>
      <c r="UEI189" s="1354"/>
      <c r="UEJ189" s="1354"/>
      <c r="UEK189" s="1354"/>
      <c r="UEL189" s="1354"/>
      <c r="UEM189" s="1354"/>
      <c r="UEN189" s="1354"/>
      <c r="UEO189" s="1354"/>
      <c r="UEP189" s="1354"/>
      <c r="UEQ189" s="1354"/>
      <c r="UER189" s="1354"/>
      <c r="UES189" s="1354"/>
      <c r="UET189" s="1354"/>
      <c r="UEU189" s="1354"/>
      <c r="UEV189" s="1354"/>
      <c r="UEW189" s="1354"/>
      <c r="UEX189" s="1354"/>
      <c r="UEY189" s="1354"/>
      <c r="UEZ189" s="1354"/>
      <c r="UFA189" s="1354"/>
      <c r="UFB189" s="1354"/>
      <c r="UFC189" s="1354"/>
      <c r="UFD189" s="1354"/>
      <c r="UFE189" s="1354"/>
      <c r="UFF189" s="1354"/>
      <c r="UFG189" s="1354"/>
      <c r="UFH189" s="1354"/>
      <c r="UFI189" s="1354"/>
      <c r="UFJ189" s="1354"/>
      <c r="UFK189" s="1354"/>
      <c r="UFL189" s="1354"/>
      <c r="UFM189" s="1354"/>
      <c r="UFN189" s="1354"/>
      <c r="UFO189" s="1354"/>
      <c r="UFP189" s="1354"/>
      <c r="UFQ189" s="1354"/>
      <c r="UFR189" s="1354"/>
      <c r="UFS189" s="1354"/>
      <c r="UFT189" s="1354"/>
      <c r="UFU189" s="1354"/>
      <c r="UFV189" s="1354"/>
      <c r="UFW189" s="1354"/>
      <c r="UFX189" s="1354"/>
      <c r="UFY189" s="1354"/>
      <c r="UFZ189" s="1354"/>
      <c r="UGA189" s="1354"/>
      <c r="UGB189" s="1354"/>
      <c r="UGC189" s="1354"/>
      <c r="UGD189" s="1354"/>
      <c r="UGE189" s="1354"/>
      <c r="UGF189" s="1354"/>
      <c r="UGG189" s="1354"/>
      <c r="UGH189" s="1354"/>
      <c r="UGI189" s="1354"/>
      <c r="UGJ189" s="1354"/>
      <c r="UGK189" s="1354"/>
      <c r="UGL189" s="1354"/>
      <c r="UGM189" s="1354"/>
      <c r="UGN189" s="1354"/>
      <c r="UGO189" s="1354"/>
      <c r="UGP189" s="1354"/>
      <c r="UGQ189" s="1354"/>
      <c r="UGR189" s="1354"/>
      <c r="UGS189" s="1354"/>
      <c r="UGT189" s="1354"/>
      <c r="UGU189" s="1354"/>
      <c r="UGV189" s="1354"/>
      <c r="UGW189" s="1354"/>
      <c r="UGX189" s="1354"/>
      <c r="UGY189" s="1354"/>
      <c r="UGZ189" s="1354"/>
      <c r="UHA189" s="1354"/>
      <c r="UHB189" s="1354"/>
      <c r="UHC189" s="1354"/>
      <c r="UHD189" s="1354"/>
      <c r="UHE189" s="1354"/>
      <c r="UHF189" s="1354"/>
      <c r="UHG189" s="1354"/>
      <c r="UHH189" s="1354"/>
      <c r="UHI189" s="1354"/>
      <c r="UHJ189" s="1354"/>
      <c r="UHK189" s="1354"/>
      <c r="UHL189" s="1354"/>
      <c r="UHM189" s="1354"/>
      <c r="UHN189" s="1354"/>
      <c r="UHO189" s="1354"/>
      <c r="UHP189" s="1354"/>
      <c r="UHQ189" s="1354"/>
      <c r="UHR189" s="1354"/>
      <c r="UHS189" s="1354"/>
      <c r="UHT189" s="1354"/>
      <c r="UHU189" s="1354"/>
      <c r="UHV189" s="1354"/>
      <c r="UHW189" s="1354"/>
      <c r="UHX189" s="1354"/>
      <c r="UHY189" s="1354"/>
      <c r="UHZ189" s="1354"/>
      <c r="UIA189" s="1354"/>
      <c r="UIB189" s="1354"/>
      <c r="UIC189" s="1354"/>
      <c r="UID189" s="1354"/>
      <c r="UIE189" s="1354"/>
      <c r="UIF189" s="1354"/>
      <c r="UIG189" s="1354"/>
      <c r="UIH189" s="1354"/>
      <c r="UII189" s="1354"/>
      <c r="UIJ189" s="1354"/>
      <c r="UIK189" s="1354"/>
      <c r="UIL189" s="1354"/>
      <c r="UIM189" s="1354"/>
      <c r="UIN189" s="1354"/>
      <c r="UIO189" s="1354"/>
      <c r="UIP189" s="1354"/>
      <c r="UIQ189" s="1354"/>
      <c r="UIR189" s="1354"/>
      <c r="UIS189" s="1354"/>
      <c r="UIT189" s="1354"/>
      <c r="UIU189" s="1354"/>
      <c r="UIV189" s="1354"/>
      <c r="UIW189" s="1354"/>
      <c r="UIX189" s="1354"/>
      <c r="UIY189" s="1354"/>
      <c r="UIZ189" s="1354"/>
      <c r="UJA189" s="1354"/>
      <c r="UJB189" s="1354"/>
      <c r="UJC189" s="1354"/>
      <c r="UJD189" s="1354"/>
      <c r="UJE189" s="1354"/>
      <c r="UJF189" s="1354"/>
      <c r="UJG189" s="1354"/>
      <c r="UJH189" s="1354"/>
      <c r="UJI189" s="1354"/>
      <c r="UJJ189" s="1354"/>
      <c r="UJK189" s="1354"/>
      <c r="UJL189" s="1354"/>
      <c r="UJM189" s="1354"/>
      <c r="UJN189" s="1354"/>
      <c r="UJO189" s="1354"/>
      <c r="UJP189" s="1354"/>
      <c r="UJQ189" s="1354"/>
      <c r="UJR189" s="1354"/>
      <c r="UJS189" s="1354"/>
      <c r="UJT189" s="1354"/>
      <c r="UJU189" s="1354"/>
      <c r="UJV189" s="1354"/>
      <c r="UJW189" s="1354"/>
      <c r="UJX189" s="1354"/>
      <c r="UJY189" s="1354"/>
      <c r="UJZ189" s="1354"/>
      <c r="UKA189" s="1354"/>
      <c r="UKB189" s="1354"/>
      <c r="UKC189" s="1354"/>
      <c r="UKD189" s="1354"/>
      <c r="UKE189" s="1354"/>
      <c r="UKF189" s="1354"/>
      <c r="UKG189" s="1354"/>
      <c r="UKH189" s="1354"/>
      <c r="UKI189" s="1354"/>
      <c r="UKJ189" s="1354"/>
      <c r="UKK189" s="1354"/>
      <c r="UKL189" s="1354"/>
      <c r="UKM189" s="1354"/>
      <c r="UKN189" s="1354"/>
      <c r="UKO189" s="1354"/>
      <c r="UKP189" s="1354"/>
      <c r="UKQ189" s="1354"/>
      <c r="UKR189" s="1354"/>
      <c r="UKS189" s="1354"/>
      <c r="UKT189" s="1354"/>
      <c r="UKU189" s="1354"/>
      <c r="UKV189" s="1354"/>
      <c r="UKW189" s="1354"/>
      <c r="UKX189" s="1354"/>
      <c r="UKY189" s="1354"/>
      <c r="UKZ189" s="1354"/>
      <c r="ULA189" s="1354"/>
      <c r="ULB189" s="1354"/>
      <c r="ULC189" s="1354"/>
      <c r="ULD189" s="1354"/>
      <c r="ULE189" s="1354"/>
      <c r="ULF189" s="1354"/>
      <c r="ULG189" s="1354"/>
      <c r="ULH189" s="1354"/>
      <c r="ULI189" s="1354"/>
      <c r="ULJ189" s="1354"/>
      <c r="ULK189" s="1354"/>
      <c r="ULL189" s="1354"/>
      <c r="ULM189" s="1354"/>
      <c r="ULN189" s="1354"/>
      <c r="ULO189" s="1354"/>
      <c r="ULP189" s="1354"/>
      <c r="ULQ189" s="1354"/>
      <c r="ULR189" s="1354"/>
      <c r="ULS189" s="1354"/>
      <c r="ULT189" s="1354"/>
      <c r="ULU189" s="1354"/>
      <c r="ULV189" s="1354"/>
      <c r="ULW189" s="1354"/>
      <c r="ULX189" s="1354"/>
      <c r="ULY189" s="1354"/>
      <c r="ULZ189" s="1354"/>
      <c r="UMA189" s="1354"/>
      <c r="UMB189" s="1354"/>
      <c r="UMC189" s="1354"/>
      <c r="UMD189" s="1354"/>
      <c r="UME189" s="1354"/>
      <c r="UMF189" s="1354"/>
      <c r="UMG189" s="1354"/>
      <c r="UMH189" s="1354"/>
      <c r="UMI189" s="1354"/>
      <c r="UMJ189" s="1354"/>
      <c r="UMK189" s="1354"/>
      <c r="UML189" s="1354"/>
      <c r="UMM189" s="1354"/>
      <c r="UMN189" s="1354"/>
      <c r="UMO189" s="1354"/>
      <c r="UMP189" s="1354"/>
      <c r="UMQ189" s="1354"/>
      <c r="UMR189" s="1354"/>
      <c r="UMS189" s="1354"/>
      <c r="UMT189" s="1354"/>
      <c r="UMU189" s="1354"/>
      <c r="UMV189" s="1354"/>
      <c r="UMW189" s="1354"/>
      <c r="UMX189" s="1354"/>
      <c r="UMY189" s="1354"/>
      <c r="UMZ189" s="1354"/>
      <c r="UNA189" s="1354"/>
      <c r="UNB189" s="1354"/>
      <c r="UNC189" s="1354"/>
      <c r="UND189" s="1354"/>
      <c r="UNE189" s="1354"/>
      <c r="UNF189" s="1354"/>
      <c r="UNG189" s="1354"/>
      <c r="UNH189" s="1354"/>
      <c r="UNI189" s="1354"/>
      <c r="UNJ189" s="1354"/>
      <c r="UNK189" s="1354"/>
      <c r="UNL189" s="1354"/>
      <c r="UNM189" s="1354"/>
      <c r="UNN189" s="1354"/>
      <c r="UNO189" s="1354"/>
      <c r="UNP189" s="1354"/>
      <c r="UNQ189" s="1354"/>
      <c r="UNR189" s="1354"/>
      <c r="UNS189" s="1354"/>
      <c r="UNT189" s="1354"/>
      <c r="UNU189" s="1354"/>
      <c r="UNV189" s="1354"/>
      <c r="UNW189" s="1354"/>
      <c r="UNX189" s="1354"/>
      <c r="UNY189" s="1354"/>
      <c r="UNZ189" s="1354"/>
      <c r="UOA189" s="1354"/>
      <c r="UOB189" s="1354"/>
      <c r="UOC189" s="1354"/>
      <c r="UOD189" s="1354"/>
      <c r="UOE189" s="1354"/>
      <c r="UOF189" s="1354"/>
      <c r="UOG189" s="1354"/>
      <c r="UOH189" s="1354"/>
      <c r="UOI189" s="1354"/>
      <c r="UOJ189" s="1354"/>
      <c r="UOK189" s="1354"/>
      <c r="UOL189" s="1354"/>
      <c r="UOM189" s="1354"/>
      <c r="UON189" s="1354"/>
      <c r="UOO189" s="1354"/>
      <c r="UOP189" s="1354"/>
      <c r="UOQ189" s="1354"/>
      <c r="UOR189" s="1354"/>
      <c r="UOS189" s="1354"/>
      <c r="UOT189" s="1354"/>
      <c r="UOU189" s="1354"/>
      <c r="UOV189" s="1354"/>
      <c r="UOW189" s="1354"/>
      <c r="UOX189" s="1354"/>
      <c r="UOY189" s="1354"/>
      <c r="UOZ189" s="1354"/>
      <c r="UPA189" s="1354"/>
      <c r="UPB189" s="1354"/>
      <c r="UPC189" s="1354"/>
      <c r="UPD189" s="1354"/>
      <c r="UPE189" s="1354"/>
      <c r="UPF189" s="1354"/>
      <c r="UPG189" s="1354"/>
      <c r="UPH189" s="1354"/>
      <c r="UPI189" s="1354"/>
      <c r="UPJ189" s="1354"/>
      <c r="UPK189" s="1354"/>
      <c r="UPL189" s="1354"/>
      <c r="UPM189" s="1354"/>
      <c r="UPN189" s="1354"/>
      <c r="UPO189" s="1354"/>
      <c r="UPP189" s="1354"/>
      <c r="UPQ189" s="1354"/>
      <c r="UPR189" s="1354"/>
      <c r="UPS189" s="1354"/>
      <c r="UPT189" s="1354"/>
      <c r="UPU189" s="1354"/>
      <c r="UPV189" s="1354"/>
      <c r="UPW189" s="1354"/>
      <c r="UPX189" s="1354"/>
      <c r="UPY189" s="1354"/>
      <c r="UPZ189" s="1354"/>
      <c r="UQA189" s="1354"/>
      <c r="UQB189" s="1354"/>
      <c r="UQC189" s="1354"/>
      <c r="UQD189" s="1354"/>
      <c r="UQE189" s="1354"/>
      <c r="UQF189" s="1354"/>
      <c r="UQG189" s="1354"/>
      <c r="UQH189" s="1354"/>
      <c r="UQI189" s="1354"/>
      <c r="UQJ189" s="1354"/>
      <c r="UQK189" s="1354"/>
      <c r="UQL189" s="1354"/>
      <c r="UQM189" s="1354"/>
      <c r="UQN189" s="1354"/>
      <c r="UQO189" s="1354"/>
      <c r="UQP189" s="1354"/>
      <c r="UQQ189" s="1354"/>
      <c r="UQR189" s="1354"/>
      <c r="UQS189" s="1354"/>
      <c r="UQT189" s="1354"/>
      <c r="UQU189" s="1354"/>
      <c r="UQV189" s="1354"/>
      <c r="UQW189" s="1354"/>
      <c r="UQX189" s="1354"/>
      <c r="UQY189" s="1354"/>
      <c r="UQZ189" s="1354"/>
      <c r="URA189" s="1354"/>
      <c r="URB189" s="1354"/>
      <c r="URC189" s="1354"/>
      <c r="URD189" s="1354"/>
      <c r="URE189" s="1354"/>
      <c r="URF189" s="1354"/>
      <c r="URG189" s="1354"/>
      <c r="URH189" s="1354"/>
      <c r="URI189" s="1354"/>
      <c r="URJ189" s="1354"/>
      <c r="URK189" s="1354"/>
      <c r="URL189" s="1354"/>
      <c r="URM189" s="1354"/>
      <c r="URN189" s="1354"/>
      <c r="URO189" s="1354"/>
      <c r="URP189" s="1354"/>
      <c r="URQ189" s="1354"/>
      <c r="URR189" s="1354"/>
      <c r="URS189" s="1354"/>
      <c r="URT189" s="1354"/>
      <c r="URU189" s="1354"/>
      <c r="URV189" s="1354"/>
      <c r="URW189" s="1354"/>
      <c r="URX189" s="1354"/>
      <c r="URY189" s="1354"/>
      <c r="URZ189" s="1354"/>
      <c r="USA189" s="1354"/>
      <c r="USB189" s="1354"/>
      <c r="USC189" s="1354"/>
      <c r="USD189" s="1354"/>
      <c r="USE189" s="1354"/>
      <c r="USF189" s="1354"/>
      <c r="USG189" s="1354"/>
      <c r="USH189" s="1354"/>
      <c r="USI189" s="1354"/>
      <c r="USJ189" s="1354"/>
      <c r="USK189" s="1354"/>
      <c r="USL189" s="1354"/>
      <c r="USM189" s="1354"/>
      <c r="USN189" s="1354"/>
      <c r="USO189" s="1354"/>
      <c r="USP189" s="1354"/>
      <c r="USQ189" s="1354"/>
      <c r="USR189" s="1354"/>
      <c r="USS189" s="1354"/>
      <c r="UST189" s="1354"/>
      <c r="USU189" s="1354"/>
      <c r="USV189" s="1354"/>
      <c r="USW189" s="1354"/>
      <c r="USX189" s="1354"/>
      <c r="USY189" s="1354"/>
      <c r="USZ189" s="1354"/>
      <c r="UTA189" s="1354"/>
      <c r="UTB189" s="1354"/>
      <c r="UTC189" s="1354"/>
      <c r="UTD189" s="1354"/>
      <c r="UTE189" s="1354"/>
      <c r="UTF189" s="1354"/>
      <c r="UTG189" s="1354"/>
      <c r="UTH189" s="1354"/>
      <c r="UTI189" s="1354"/>
      <c r="UTJ189" s="1354"/>
      <c r="UTK189" s="1354"/>
      <c r="UTL189" s="1354"/>
      <c r="UTM189" s="1354"/>
      <c r="UTN189" s="1354"/>
      <c r="UTO189" s="1354"/>
      <c r="UTP189" s="1354"/>
      <c r="UTQ189" s="1354"/>
      <c r="UTR189" s="1354"/>
      <c r="UTS189" s="1354"/>
      <c r="UTT189" s="1354"/>
      <c r="UTU189" s="1354"/>
      <c r="UTV189" s="1354"/>
      <c r="UTW189" s="1354"/>
      <c r="UTX189" s="1354"/>
      <c r="UTY189" s="1354"/>
      <c r="UTZ189" s="1354"/>
      <c r="UUA189" s="1354"/>
      <c r="UUB189" s="1354"/>
      <c r="UUC189" s="1354"/>
      <c r="UUD189" s="1354"/>
      <c r="UUE189" s="1354"/>
      <c r="UUF189" s="1354"/>
      <c r="UUG189" s="1354"/>
      <c r="UUH189" s="1354"/>
      <c r="UUI189" s="1354"/>
      <c r="UUJ189" s="1354"/>
      <c r="UUK189" s="1354"/>
      <c r="UUL189" s="1354"/>
      <c r="UUM189" s="1354"/>
      <c r="UUN189" s="1354"/>
      <c r="UUO189" s="1354"/>
      <c r="UUP189" s="1354"/>
      <c r="UUQ189" s="1354"/>
      <c r="UUR189" s="1354"/>
      <c r="UUS189" s="1354"/>
      <c r="UUT189" s="1354"/>
      <c r="UUU189" s="1354"/>
      <c r="UUV189" s="1354"/>
      <c r="UUW189" s="1354"/>
      <c r="UUX189" s="1354"/>
      <c r="UUY189" s="1354"/>
      <c r="UUZ189" s="1354"/>
      <c r="UVA189" s="1354"/>
      <c r="UVB189" s="1354"/>
      <c r="UVC189" s="1354"/>
      <c r="UVD189" s="1354"/>
      <c r="UVE189" s="1354"/>
      <c r="UVF189" s="1354"/>
      <c r="UVG189" s="1354"/>
      <c r="UVH189" s="1354"/>
      <c r="UVI189" s="1354"/>
      <c r="UVJ189" s="1354"/>
      <c r="UVK189" s="1354"/>
      <c r="UVL189" s="1354"/>
      <c r="UVM189" s="1354"/>
      <c r="UVN189" s="1354"/>
      <c r="UVO189" s="1354"/>
      <c r="UVP189" s="1354"/>
      <c r="UVQ189" s="1354"/>
      <c r="UVR189" s="1354"/>
      <c r="UVS189" s="1354"/>
      <c r="UVT189" s="1354"/>
      <c r="UVU189" s="1354"/>
      <c r="UVV189" s="1354"/>
      <c r="UVW189" s="1354"/>
      <c r="UVX189" s="1354"/>
      <c r="UVY189" s="1354"/>
      <c r="UVZ189" s="1354"/>
      <c r="UWA189" s="1354"/>
      <c r="UWB189" s="1354"/>
      <c r="UWC189" s="1354"/>
      <c r="UWD189" s="1354"/>
      <c r="UWE189" s="1354"/>
      <c r="UWF189" s="1354"/>
      <c r="UWG189" s="1354"/>
      <c r="UWH189" s="1354"/>
      <c r="UWI189" s="1354"/>
      <c r="UWJ189" s="1354"/>
      <c r="UWK189" s="1354"/>
      <c r="UWL189" s="1354"/>
      <c r="UWM189" s="1354"/>
      <c r="UWN189" s="1354"/>
      <c r="UWO189" s="1354"/>
      <c r="UWP189" s="1354"/>
      <c r="UWQ189" s="1354"/>
      <c r="UWR189" s="1354"/>
      <c r="UWS189" s="1354"/>
      <c r="UWT189" s="1354"/>
      <c r="UWU189" s="1354"/>
      <c r="UWV189" s="1354"/>
      <c r="UWW189" s="1354"/>
      <c r="UWX189" s="1354"/>
      <c r="UWY189" s="1354"/>
      <c r="UWZ189" s="1354"/>
      <c r="UXA189" s="1354"/>
      <c r="UXB189" s="1354"/>
      <c r="UXC189" s="1354"/>
      <c r="UXD189" s="1354"/>
      <c r="UXE189" s="1354"/>
      <c r="UXF189" s="1354"/>
      <c r="UXG189" s="1354"/>
      <c r="UXH189" s="1354"/>
      <c r="UXI189" s="1354"/>
      <c r="UXJ189" s="1354"/>
      <c r="UXK189" s="1354"/>
      <c r="UXL189" s="1354"/>
      <c r="UXM189" s="1354"/>
      <c r="UXN189" s="1354"/>
      <c r="UXO189" s="1354"/>
      <c r="UXP189" s="1354"/>
      <c r="UXQ189" s="1354"/>
      <c r="UXR189" s="1354"/>
      <c r="UXS189" s="1354"/>
      <c r="UXT189" s="1354"/>
      <c r="UXU189" s="1354"/>
      <c r="UXV189" s="1354"/>
      <c r="UXW189" s="1354"/>
      <c r="UXX189" s="1354"/>
      <c r="UXY189" s="1354"/>
      <c r="UXZ189" s="1354"/>
      <c r="UYA189" s="1354"/>
      <c r="UYB189" s="1354"/>
      <c r="UYC189" s="1354"/>
      <c r="UYD189" s="1354"/>
      <c r="UYE189" s="1354"/>
      <c r="UYF189" s="1354"/>
      <c r="UYG189" s="1354"/>
      <c r="UYH189" s="1354"/>
      <c r="UYI189" s="1354"/>
      <c r="UYJ189" s="1354"/>
      <c r="UYK189" s="1354"/>
      <c r="UYL189" s="1354"/>
      <c r="UYM189" s="1354"/>
      <c r="UYN189" s="1354"/>
      <c r="UYO189" s="1354"/>
      <c r="UYP189" s="1354"/>
      <c r="UYQ189" s="1354"/>
      <c r="UYR189" s="1354"/>
      <c r="UYS189" s="1354"/>
      <c r="UYT189" s="1354"/>
      <c r="UYU189" s="1354"/>
      <c r="UYV189" s="1354"/>
      <c r="UYW189" s="1354"/>
      <c r="UYX189" s="1354"/>
      <c r="UYY189" s="1354"/>
      <c r="UYZ189" s="1354"/>
      <c r="UZA189" s="1354"/>
      <c r="UZB189" s="1354"/>
      <c r="UZC189" s="1354"/>
      <c r="UZD189" s="1354"/>
      <c r="UZE189" s="1354"/>
      <c r="UZF189" s="1354"/>
      <c r="UZG189" s="1354"/>
      <c r="UZH189" s="1354"/>
      <c r="UZI189" s="1354"/>
      <c r="UZJ189" s="1354"/>
      <c r="UZK189" s="1354"/>
      <c r="UZL189" s="1354"/>
      <c r="UZM189" s="1354"/>
      <c r="UZN189" s="1354"/>
      <c r="UZO189" s="1354"/>
      <c r="UZP189" s="1354"/>
      <c r="UZQ189" s="1354"/>
      <c r="UZR189" s="1354"/>
      <c r="UZS189" s="1354"/>
      <c r="UZT189" s="1354"/>
      <c r="UZU189" s="1354"/>
      <c r="UZV189" s="1354"/>
      <c r="UZW189" s="1354"/>
      <c r="UZX189" s="1354"/>
      <c r="UZY189" s="1354"/>
      <c r="UZZ189" s="1354"/>
      <c r="VAA189" s="1354"/>
      <c r="VAB189" s="1354"/>
      <c r="VAC189" s="1354"/>
      <c r="VAD189" s="1354"/>
      <c r="VAE189" s="1354"/>
      <c r="VAF189" s="1354"/>
      <c r="VAG189" s="1354"/>
      <c r="VAH189" s="1354"/>
      <c r="VAI189" s="1354"/>
      <c r="VAJ189" s="1354"/>
      <c r="VAK189" s="1354"/>
      <c r="VAL189" s="1354"/>
      <c r="VAM189" s="1354"/>
      <c r="VAN189" s="1354"/>
      <c r="VAO189" s="1354"/>
      <c r="VAP189" s="1354"/>
      <c r="VAQ189" s="1354"/>
      <c r="VAR189" s="1354"/>
      <c r="VAS189" s="1354"/>
      <c r="VAT189" s="1354"/>
      <c r="VAU189" s="1354"/>
      <c r="VAV189" s="1354"/>
      <c r="VAW189" s="1354"/>
      <c r="VAX189" s="1354"/>
      <c r="VAY189" s="1354"/>
      <c r="VAZ189" s="1354"/>
      <c r="VBA189" s="1354"/>
      <c r="VBB189" s="1354"/>
      <c r="VBC189" s="1354"/>
      <c r="VBD189" s="1354"/>
      <c r="VBE189" s="1354"/>
      <c r="VBF189" s="1354"/>
      <c r="VBG189" s="1354"/>
      <c r="VBH189" s="1354"/>
      <c r="VBI189" s="1354"/>
      <c r="VBJ189" s="1354"/>
      <c r="VBK189" s="1354"/>
      <c r="VBL189" s="1354"/>
      <c r="VBM189" s="1354"/>
      <c r="VBN189" s="1354"/>
      <c r="VBO189" s="1354"/>
      <c r="VBP189" s="1354"/>
      <c r="VBQ189" s="1354"/>
      <c r="VBR189" s="1354"/>
      <c r="VBS189" s="1354"/>
      <c r="VBT189" s="1354"/>
      <c r="VBU189" s="1354"/>
      <c r="VBV189" s="1354"/>
      <c r="VBW189" s="1354"/>
      <c r="VBX189" s="1354"/>
      <c r="VBY189" s="1354"/>
      <c r="VBZ189" s="1354"/>
      <c r="VCA189" s="1354"/>
      <c r="VCB189" s="1354"/>
      <c r="VCC189" s="1354"/>
      <c r="VCD189" s="1354"/>
      <c r="VCE189" s="1354"/>
      <c r="VCF189" s="1354"/>
      <c r="VCG189" s="1354"/>
      <c r="VCH189" s="1354"/>
      <c r="VCI189" s="1354"/>
      <c r="VCJ189" s="1354"/>
      <c r="VCK189" s="1354"/>
      <c r="VCL189" s="1354"/>
      <c r="VCM189" s="1354"/>
      <c r="VCN189" s="1354"/>
      <c r="VCO189" s="1354"/>
      <c r="VCP189" s="1354"/>
      <c r="VCQ189" s="1354"/>
      <c r="VCR189" s="1354"/>
      <c r="VCS189" s="1354"/>
      <c r="VCT189" s="1354"/>
      <c r="VCU189" s="1354"/>
      <c r="VCV189" s="1354"/>
      <c r="VCW189" s="1354"/>
      <c r="VCX189" s="1354"/>
      <c r="VCY189" s="1354"/>
      <c r="VCZ189" s="1354"/>
      <c r="VDA189" s="1354"/>
      <c r="VDB189" s="1354"/>
      <c r="VDC189" s="1354"/>
      <c r="VDD189" s="1354"/>
      <c r="VDE189" s="1354"/>
      <c r="VDF189" s="1354"/>
      <c r="VDG189" s="1354"/>
      <c r="VDH189" s="1354"/>
      <c r="VDI189" s="1354"/>
      <c r="VDJ189" s="1354"/>
      <c r="VDK189" s="1354"/>
      <c r="VDL189" s="1354"/>
      <c r="VDM189" s="1354"/>
      <c r="VDN189" s="1354"/>
      <c r="VDO189" s="1354"/>
      <c r="VDP189" s="1354"/>
      <c r="VDQ189" s="1354"/>
      <c r="VDR189" s="1354"/>
      <c r="VDS189" s="1354"/>
      <c r="VDT189" s="1354"/>
      <c r="VDU189" s="1354"/>
      <c r="VDV189" s="1354"/>
      <c r="VDW189" s="1354"/>
      <c r="VDX189" s="1354"/>
      <c r="VDY189" s="1354"/>
      <c r="VDZ189" s="1354"/>
      <c r="VEA189" s="1354"/>
      <c r="VEB189" s="1354"/>
      <c r="VEC189" s="1354"/>
      <c r="VED189" s="1354"/>
      <c r="VEE189" s="1354"/>
      <c r="VEF189" s="1354"/>
      <c r="VEG189" s="1354"/>
      <c r="VEH189" s="1354"/>
      <c r="VEI189" s="1354"/>
      <c r="VEJ189" s="1354"/>
      <c r="VEK189" s="1354"/>
      <c r="VEL189" s="1354"/>
      <c r="VEM189" s="1354"/>
      <c r="VEN189" s="1354"/>
      <c r="VEO189" s="1354"/>
      <c r="VEP189" s="1354"/>
      <c r="VEQ189" s="1354"/>
      <c r="VER189" s="1354"/>
      <c r="VES189" s="1354"/>
      <c r="VET189" s="1354"/>
      <c r="VEU189" s="1354"/>
      <c r="VEV189" s="1354"/>
      <c r="VEW189" s="1354"/>
      <c r="VEX189" s="1354"/>
      <c r="VEY189" s="1354"/>
      <c r="VEZ189" s="1354"/>
      <c r="VFA189" s="1354"/>
      <c r="VFB189" s="1354"/>
      <c r="VFC189" s="1354"/>
      <c r="VFD189" s="1354"/>
      <c r="VFE189" s="1354"/>
      <c r="VFF189" s="1354"/>
      <c r="VFG189" s="1354"/>
      <c r="VFH189" s="1354"/>
      <c r="VFI189" s="1354"/>
      <c r="VFJ189" s="1354"/>
      <c r="VFK189" s="1354"/>
      <c r="VFL189" s="1354"/>
      <c r="VFM189" s="1354"/>
      <c r="VFN189" s="1354"/>
      <c r="VFO189" s="1354"/>
      <c r="VFP189" s="1354"/>
      <c r="VFQ189" s="1354"/>
      <c r="VFR189" s="1354"/>
      <c r="VFS189" s="1354"/>
      <c r="VFT189" s="1354"/>
      <c r="VFU189" s="1354"/>
      <c r="VFV189" s="1354"/>
      <c r="VFW189" s="1354"/>
      <c r="VFX189" s="1354"/>
      <c r="VFY189" s="1354"/>
      <c r="VFZ189" s="1354"/>
      <c r="VGA189" s="1354"/>
      <c r="VGB189" s="1354"/>
      <c r="VGC189" s="1354"/>
      <c r="VGD189" s="1354"/>
      <c r="VGE189" s="1354"/>
      <c r="VGF189" s="1354"/>
      <c r="VGG189" s="1354"/>
      <c r="VGH189" s="1354"/>
      <c r="VGI189" s="1354"/>
      <c r="VGJ189" s="1354"/>
      <c r="VGK189" s="1354"/>
      <c r="VGL189" s="1354"/>
      <c r="VGM189" s="1354"/>
      <c r="VGN189" s="1354"/>
      <c r="VGO189" s="1354"/>
      <c r="VGP189" s="1354"/>
      <c r="VGQ189" s="1354"/>
      <c r="VGR189" s="1354"/>
      <c r="VGS189" s="1354"/>
      <c r="VGT189" s="1354"/>
      <c r="VGU189" s="1354"/>
      <c r="VGV189" s="1354"/>
      <c r="VGW189" s="1354"/>
      <c r="VGX189" s="1354"/>
      <c r="VGY189" s="1354"/>
      <c r="VGZ189" s="1354"/>
      <c r="VHA189" s="1354"/>
      <c r="VHB189" s="1354"/>
      <c r="VHC189" s="1354"/>
      <c r="VHD189" s="1354"/>
      <c r="VHE189" s="1354"/>
      <c r="VHF189" s="1354"/>
      <c r="VHG189" s="1354"/>
      <c r="VHH189" s="1354"/>
      <c r="VHI189" s="1354"/>
      <c r="VHJ189" s="1354"/>
      <c r="VHK189" s="1354"/>
      <c r="VHL189" s="1354"/>
      <c r="VHM189" s="1354"/>
      <c r="VHN189" s="1354"/>
      <c r="VHO189" s="1354"/>
      <c r="VHP189" s="1354"/>
      <c r="VHQ189" s="1354"/>
      <c r="VHR189" s="1354"/>
      <c r="VHS189" s="1354"/>
      <c r="VHT189" s="1354"/>
      <c r="VHU189" s="1354"/>
      <c r="VHV189" s="1354"/>
      <c r="VHW189" s="1354"/>
      <c r="VHX189" s="1354"/>
      <c r="VHY189" s="1354"/>
      <c r="VHZ189" s="1354"/>
      <c r="VIA189" s="1354"/>
      <c r="VIB189" s="1354"/>
      <c r="VIC189" s="1354"/>
      <c r="VID189" s="1354"/>
      <c r="VIE189" s="1354"/>
      <c r="VIF189" s="1354"/>
      <c r="VIG189" s="1354"/>
      <c r="VIH189" s="1354"/>
      <c r="VII189" s="1354"/>
      <c r="VIJ189" s="1354"/>
      <c r="VIK189" s="1354"/>
      <c r="VIL189" s="1354"/>
      <c r="VIM189" s="1354"/>
      <c r="VIN189" s="1354"/>
      <c r="VIO189" s="1354"/>
      <c r="VIP189" s="1354"/>
      <c r="VIQ189" s="1354"/>
      <c r="VIR189" s="1354"/>
      <c r="VIS189" s="1354"/>
      <c r="VIT189" s="1354"/>
      <c r="VIU189" s="1354"/>
      <c r="VIV189" s="1354"/>
      <c r="VIW189" s="1354"/>
      <c r="VIX189" s="1354"/>
      <c r="VIY189" s="1354"/>
      <c r="VIZ189" s="1354"/>
      <c r="VJA189" s="1354"/>
      <c r="VJB189" s="1354"/>
      <c r="VJC189" s="1354"/>
      <c r="VJD189" s="1354"/>
      <c r="VJE189" s="1354"/>
      <c r="VJF189" s="1354"/>
      <c r="VJG189" s="1354"/>
      <c r="VJH189" s="1354"/>
      <c r="VJI189" s="1354"/>
      <c r="VJJ189" s="1354"/>
      <c r="VJK189" s="1354"/>
      <c r="VJL189" s="1354"/>
      <c r="VJM189" s="1354"/>
      <c r="VJN189" s="1354"/>
      <c r="VJO189" s="1354"/>
      <c r="VJP189" s="1354"/>
      <c r="VJQ189" s="1354"/>
      <c r="VJR189" s="1354"/>
      <c r="VJS189" s="1354"/>
      <c r="VJT189" s="1354"/>
      <c r="VJU189" s="1354"/>
      <c r="VJV189" s="1354"/>
      <c r="VJW189" s="1354"/>
      <c r="VJX189" s="1354"/>
      <c r="VJY189" s="1354"/>
      <c r="VJZ189" s="1354"/>
      <c r="VKA189" s="1354"/>
      <c r="VKB189" s="1354"/>
      <c r="VKC189" s="1354"/>
      <c r="VKD189" s="1354"/>
      <c r="VKE189" s="1354"/>
      <c r="VKF189" s="1354"/>
      <c r="VKG189" s="1354"/>
      <c r="VKH189" s="1354"/>
      <c r="VKI189" s="1354"/>
      <c r="VKJ189" s="1354"/>
      <c r="VKK189" s="1354"/>
      <c r="VKL189" s="1354"/>
      <c r="VKM189" s="1354"/>
      <c r="VKN189" s="1354"/>
      <c r="VKO189" s="1354"/>
      <c r="VKP189" s="1354"/>
      <c r="VKQ189" s="1354"/>
      <c r="VKR189" s="1354"/>
      <c r="VKS189" s="1354"/>
      <c r="VKT189" s="1354"/>
      <c r="VKU189" s="1354"/>
      <c r="VKV189" s="1354"/>
      <c r="VKW189" s="1354"/>
      <c r="VKX189" s="1354"/>
      <c r="VKY189" s="1354"/>
      <c r="VKZ189" s="1354"/>
      <c r="VLA189" s="1354"/>
      <c r="VLB189" s="1354"/>
      <c r="VLC189" s="1354"/>
      <c r="VLD189" s="1354"/>
      <c r="VLE189" s="1354"/>
      <c r="VLF189" s="1354"/>
      <c r="VLG189" s="1354"/>
      <c r="VLH189" s="1354"/>
      <c r="VLI189" s="1354"/>
      <c r="VLJ189" s="1354"/>
      <c r="VLK189" s="1354"/>
      <c r="VLL189" s="1354"/>
      <c r="VLM189" s="1354"/>
      <c r="VLN189" s="1354"/>
      <c r="VLO189" s="1354"/>
      <c r="VLP189" s="1354"/>
      <c r="VLQ189" s="1354"/>
      <c r="VLR189" s="1354"/>
      <c r="VLS189" s="1354"/>
      <c r="VLT189" s="1354"/>
      <c r="VLU189" s="1354"/>
      <c r="VLV189" s="1354"/>
      <c r="VLW189" s="1354"/>
      <c r="VLX189" s="1354"/>
      <c r="VLY189" s="1354"/>
      <c r="VLZ189" s="1354"/>
      <c r="VMA189" s="1354"/>
      <c r="VMB189" s="1354"/>
      <c r="VMC189" s="1354"/>
      <c r="VMD189" s="1354"/>
      <c r="VME189" s="1354"/>
      <c r="VMF189" s="1354"/>
      <c r="VMG189" s="1354"/>
      <c r="VMH189" s="1354"/>
      <c r="VMI189" s="1354"/>
      <c r="VMJ189" s="1354"/>
      <c r="VMK189" s="1354"/>
      <c r="VML189" s="1354"/>
      <c r="VMM189" s="1354"/>
      <c r="VMN189" s="1354"/>
      <c r="VMO189" s="1354"/>
      <c r="VMP189" s="1354"/>
      <c r="VMQ189" s="1354"/>
      <c r="VMR189" s="1354"/>
      <c r="VMS189" s="1354"/>
      <c r="VMT189" s="1354"/>
      <c r="VMU189" s="1354"/>
      <c r="VMV189" s="1354"/>
      <c r="VMW189" s="1354"/>
      <c r="VMX189" s="1354"/>
      <c r="VMY189" s="1354"/>
      <c r="VMZ189" s="1354"/>
      <c r="VNA189" s="1354"/>
      <c r="VNB189" s="1354"/>
      <c r="VNC189" s="1354"/>
      <c r="VND189" s="1354"/>
      <c r="VNE189" s="1354"/>
      <c r="VNF189" s="1354"/>
      <c r="VNG189" s="1354"/>
      <c r="VNH189" s="1354"/>
      <c r="VNI189" s="1354"/>
      <c r="VNJ189" s="1354"/>
      <c r="VNK189" s="1354"/>
      <c r="VNL189" s="1354"/>
      <c r="VNM189" s="1354"/>
      <c r="VNN189" s="1354"/>
      <c r="VNO189" s="1354"/>
      <c r="VNP189" s="1354"/>
      <c r="VNQ189" s="1354"/>
      <c r="VNR189" s="1354"/>
      <c r="VNS189" s="1354"/>
      <c r="VNT189" s="1354"/>
      <c r="VNU189" s="1354"/>
      <c r="VNV189" s="1354"/>
      <c r="VNW189" s="1354"/>
      <c r="VNX189" s="1354"/>
      <c r="VNY189" s="1354"/>
      <c r="VNZ189" s="1354"/>
      <c r="VOA189" s="1354"/>
      <c r="VOB189" s="1354"/>
      <c r="VOC189" s="1354"/>
      <c r="VOD189" s="1354"/>
      <c r="VOE189" s="1354"/>
      <c r="VOF189" s="1354"/>
      <c r="VOG189" s="1354"/>
      <c r="VOH189" s="1354"/>
      <c r="VOI189" s="1354"/>
      <c r="VOJ189" s="1354"/>
      <c r="VOK189" s="1354"/>
      <c r="VOL189" s="1354"/>
      <c r="VOM189" s="1354"/>
      <c r="VON189" s="1354"/>
      <c r="VOO189" s="1354"/>
      <c r="VOP189" s="1354"/>
      <c r="VOQ189" s="1354"/>
      <c r="VOR189" s="1354"/>
      <c r="VOS189" s="1354"/>
      <c r="VOT189" s="1354"/>
      <c r="VOU189" s="1354"/>
      <c r="VOV189" s="1354"/>
      <c r="VOW189" s="1354"/>
      <c r="VOX189" s="1354"/>
      <c r="VOY189" s="1354"/>
      <c r="VOZ189" s="1354"/>
      <c r="VPA189" s="1354"/>
      <c r="VPB189" s="1354"/>
      <c r="VPC189" s="1354"/>
      <c r="VPD189" s="1354"/>
      <c r="VPE189" s="1354"/>
      <c r="VPF189" s="1354"/>
      <c r="VPG189" s="1354"/>
      <c r="VPH189" s="1354"/>
      <c r="VPI189" s="1354"/>
      <c r="VPJ189" s="1354"/>
      <c r="VPK189" s="1354"/>
      <c r="VPL189" s="1354"/>
      <c r="VPM189" s="1354"/>
      <c r="VPN189" s="1354"/>
      <c r="VPO189" s="1354"/>
      <c r="VPP189" s="1354"/>
      <c r="VPQ189" s="1354"/>
      <c r="VPR189" s="1354"/>
      <c r="VPS189" s="1354"/>
      <c r="VPT189" s="1354"/>
      <c r="VPU189" s="1354"/>
      <c r="VPV189" s="1354"/>
      <c r="VPW189" s="1354"/>
      <c r="VPX189" s="1354"/>
      <c r="VPY189" s="1354"/>
      <c r="VPZ189" s="1354"/>
      <c r="VQA189" s="1354"/>
      <c r="VQB189" s="1354"/>
      <c r="VQC189" s="1354"/>
      <c r="VQD189" s="1354"/>
      <c r="VQE189" s="1354"/>
      <c r="VQF189" s="1354"/>
      <c r="VQG189" s="1354"/>
      <c r="VQH189" s="1354"/>
      <c r="VQI189" s="1354"/>
      <c r="VQJ189" s="1354"/>
      <c r="VQK189" s="1354"/>
      <c r="VQL189" s="1354"/>
      <c r="VQM189" s="1354"/>
      <c r="VQN189" s="1354"/>
      <c r="VQO189" s="1354"/>
      <c r="VQP189" s="1354"/>
      <c r="VQQ189" s="1354"/>
      <c r="VQR189" s="1354"/>
      <c r="VQS189" s="1354"/>
      <c r="VQT189" s="1354"/>
      <c r="VQU189" s="1354"/>
      <c r="VQV189" s="1354"/>
      <c r="VQW189" s="1354"/>
      <c r="VQX189" s="1354"/>
      <c r="VQY189" s="1354"/>
      <c r="VQZ189" s="1354"/>
      <c r="VRA189" s="1354"/>
      <c r="VRB189" s="1354"/>
      <c r="VRC189" s="1354"/>
      <c r="VRD189" s="1354"/>
      <c r="VRE189" s="1354"/>
      <c r="VRF189" s="1354"/>
      <c r="VRG189" s="1354"/>
      <c r="VRH189" s="1354"/>
      <c r="VRI189" s="1354"/>
      <c r="VRJ189" s="1354"/>
      <c r="VRK189" s="1354"/>
      <c r="VRL189" s="1354"/>
      <c r="VRM189" s="1354"/>
      <c r="VRN189" s="1354"/>
      <c r="VRO189" s="1354"/>
      <c r="VRP189" s="1354"/>
      <c r="VRQ189" s="1354"/>
      <c r="VRR189" s="1354"/>
      <c r="VRS189" s="1354"/>
      <c r="VRT189" s="1354"/>
      <c r="VRU189" s="1354"/>
      <c r="VRV189" s="1354"/>
      <c r="VRW189" s="1354"/>
      <c r="VRX189" s="1354"/>
      <c r="VRY189" s="1354"/>
      <c r="VRZ189" s="1354"/>
      <c r="VSA189" s="1354"/>
      <c r="VSB189" s="1354"/>
      <c r="VSC189" s="1354"/>
      <c r="VSD189" s="1354"/>
      <c r="VSE189" s="1354"/>
      <c r="VSF189" s="1354"/>
      <c r="VSG189" s="1354"/>
      <c r="VSH189" s="1354"/>
      <c r="VSI189" s="1354"/>
      <c r="VSJ189" s="1354"/>
      <c r="VSK189" s="1354"/>
      <c r="VSL189" s="1354"/>
      <c r="VSM189" s="1354"/>
      <c r="VSN189" s="1354"/>
      <c r="VSO189" s="1354"/>
      <c r="VSP189" s="1354"/>
      <c r="VSQ189" s="1354"/>
      <c r="VSR189" s="1354"/>
      <c r="VSS189" s="1354"/>
      <c r="VST189" s="1354"/>
      <c r="VSU189" s="1354"/>
      <c r="VSV189" s="1354"/>
      <c r="VSW189" s="1354"/>
      <c r="VSX189" s="1354"/>
      <c r="VSY189" s="1354"/>
      <c r="VSZ189" s="1354"/>
      <c r="VTA189" s="1354"/>
      <c r="VTB189" s="1354"/>
      <c r="VTC189" s="1354"/>
      <c r="VTD189" s="1354"/>
      <c r="VTE189" s="1354"/>
      <c r="VTF189" s="1354"/>
      <c r="VTG189" s="1354"/>
      <c r="VTH189" s="1354"/>
      <c r="VTI189" s="1354"/>
      <c r="VTJ189" s="1354"/>
      <c r="VTK189" s="1354"/>
      <c r="VTL189" s="1354"/>
      <c r="VTM189" s="1354"/>
      <c r="VTN189" s="1354"/>
      <c r="VTO189" s="1354"/>
      <c r="VTP189" s="1354"/>
      <c r="VTQ189" s="1354"/>
      <c r="VTR189" s="1354"/>
      <c r="VTS189" s="1354"/>
      <c r="VTT189" s="1354"/>
      <c r="VTU189" s="1354"/>
      <c r="VTV189" s="1354"/>
      <c r="VTW189" s="1354"/>
      <c r="VTX189" s="1354"/>
      <c r="VTY189" s="1354"/>
      <c r="VTZ189" s="1354"/>
      <c r="VUA189" s="1354"/>
      <c r="VUB189" s="1354"/>
      <c r="VUC189" s="1354"/>
      <c r="VUD189" s="1354"/>
      <c r="VUE189" s="1354"/>
      <c r="VUF189" s="1354"/>
      <c r="VUG189" s="1354"/>
      <c r="VUH189" s="1354"/>
      <c r="VUI189" s="1354"/>
      <c r="VUJ189" s="1354"/>
      <c r="VUK189" s="1354"/>
      <c r="VUL189" s="1354"/>
      <c r="VUM189" s="1354"/>
      <c r="VUN189" s="1354"/>
      <c r="VUO189" s="1354"/>
      <c r="VUP189" s="1354"/>
      <c r="VUQ189" s="1354"/>
      <c r="VUR189" s="1354"/>
      <c r="VUS189" s="1354"/>
      <c r="VUT189" s="1354"/>
      <c r="VUU189" s="1354"/>
      <c r="VUV189" s="1354"/>
      <c r="VUW189" s="1354"/>
      <c r="VUX189" s="1354"/>
      <c r="VUY189" s="1354"/>
      <c r="VUZ189" s="1354"/>
      <c r="VVA189" s="1354"/>
      <c r="VVB189" s="1354"/>
      <c r="VVC189" s="1354"/>
      <c r="VVD189" s="1354"/>
      <c r="VVE189" s="1354"/>
      <c r="VVF189" s="1354"/>
      <c r="VVG189" s="1354"/>
      <c r="VVH189" s="1354"/>
      <c r="VVI189" s="1354"/>
      <c r="VVJ189" s="1354"/>
      <c r="VVK189" s="1354"/>
      <c r="VVL189" s="1354"/>
      <c r="VVM189" s="1354"/>
      <c r="VVN189" s="1354"/>
      <c r="VVO189" s="1354"/>
      <c r="VVP189" s="1354"/>
      <c r="VVQ189" s="1354"/>
      <c r="VVR189" s="1354"/>
      <c r="VVS189" s="1354"/>
      <c r="VVT189" s="1354"/>
      <c r="VVU189" s="1354"/>
      <c r="VVV189" s="1354"/>
      <c r="VVW189" s="1354"/>
      <c r="VVX189" s="1354"/>
      <c r="VVY189" s="1354"/>
      <c r="VVZ189" s="1354"/>
      <c r="VWA189" s="1354"/>
      <c r="VWB189" s="1354"/>
      <c r="VWC189" s="1354"/>
      <c r="VWD189" s="1354"/>
      <c r="VWE189" s="1354"/>
      <c r="VWF189" s="1354"/>
      <c r="VWG189" s="1354"/>
      <c r="VWH189" s="1354"/>
      <c r="VWI189" s="1354"/>
      <c r="VWJ189" s="1354"/>
      <c r="VWK189" s="1354"/>
      <c r="VWL189" s="1354"/>
      <c r="VWM189" s="1354"/>
      <c r="VWN189" s="1354"/>
      <c r="VWO189" s="1354"/>
      <c r="VWP189" s="1354"/>
      <c r="VWQ189" s="1354"/>
      <c r="VWR189" s="1354"/>
      <c r="VWS189" s="1354"/>
      <c r="VWT189" s="1354"/>
      <c r="VWU189" s="1354"/>
      <c r="VWV189" s="1354"/>
      <c r="VWW189" s="1354"/>
      <c r="VWX189" s="1354"/>
      <c r="VWY189" s="1354"/>
      <c r="VWZ189" s="1354"/>
      <c r="VXA189" s="1354"/>
      <c r="VXB189" s="1354"/>
      <c r="VXC189" s="1354"/>
      <c r="VXD189" s="1354"/>
      <c r="VXE189" s="1354"/>
      <c r="VXF189" s="1354"/>
      <c r="VXG189" s="1354"/>
      <c r="VXH189" s="1354"/>
      <c r="VXI189" s="1354"/>
      <c r="VXJ189" s="1354"/>
      <c r="VXK189" s="1354"/>
      <c r="VXL189" s="1354"/>
      <c r="VXM189" s="1354"/>
      <c r="VXN189" s="1354"/>
      <c r="VXO189" s="1354"/>
      <c r="VXP189" s="1354"/>
      <c r="VXQ189" s="1354"/>
      <c r="VXR189" s="1354"/>
      <c r="VXS189" s="1354"/>
      <c r="VXT189" s="1354"/>
      <c r="VXU189" s="1354"/>
      <c r="VXV189" s="1354"/>
      <c r="VXW189" s="1354"/>
      <c r="VXX189" s="1354"/>
      <c r="VXY189" s="1354"/>
      <c r="VXZ189" s="1354"/>
      <c r="VYA189" s="1354"/>
      <c r="VYB189" s="1354"/>
      <c r="VYC189" s="1354"/>
      <c r="VYD189" s="1354"/>
      <c r="VYE189" s="1354"/>
      <c r="VYF189" s="1354"/>
      <c r="VYG189" s="1354"/>
      <c r="VYH189" s="1354"/>
      <c r="VYI189" s="1354"/>
      <c r="VYJ189" s="1354"/>
      <c r="VYK189" s="1354"/>
      <c r="VYL189" s="1354"/>
      <c r="VYM189" s="1354"/>
      <c r="VYN189" s="1354"/>
      <c r="VYO189" s="1354"/>
      <c r="VYP189" s="1354"/>
      <c r="VYQ189" s="1354"/>
      <c r="VYR189" s="1354"/>
      <c r="VYS189" s="1354"/>
      <c r="VYT189" s="1354"/>
      <c r="VYU189" s="1354"/>
      <c r="VYV189" s="1354"/>
      <c r="VYW189" s="1354"/>
      <c r="VYX189" s="1354"/>
      <c r="VYY189" s="1354"/>
      <c r="VYZ189" s="1354"/>
      <c r="VZA189" s="1354"/>
      <c r="VZB189" s="1354"/>
      <c r="VZC189" s="1354"/>
      <c r="VZD189" s="1354"/>
      <c r="VZE189" s="1354"/>
      <c r="VZF189" s="1354"/>
      <c r="VZG189" s="1354"/>
      <c r="VZH189" s="1354"/>
      <c r="VZI189" s="1354"/>
      <c r="VZJ189" s="1354"/>
      <c r="VZK189" s="1354"/>
      <c r="VZL189" s="1354"/>
      <c r="VZM189" s="1354"/>
      <c r="VZN189" s="1354"/>
      <c r="VZO189" s="1354"/>
      <c r="VZP189" s="1354"/>
      <c r="VZQ189" s="1354"/>
      <c r="VZR189" s="1354"/>
      <c r="VZS189" s="1354"/>
      <c r="VZT189" s="1354"/>
      <c r="VZU189" s="1354"/>
      <c r="VZV189" s="1354"/>
      <c r="VZW189" s="1354"/>
      <c r="VZX189" s="1354"/>
      <c r="VZY189" s="1354"/>
      <c r="VZZ189" s="1354"/>
      <c r="WAA189" s="1354"/>
      <c r="WAB189" s="1354"/>
      <c r="WAC189" s="1354"/>
      <c r="WAD189" s="1354"/>
      <c r="WAE189" s="1354"/>
      <c r="WAF189" s="1354"/>
      <c r="WAG189" s="1354"/>
      <c r="WAH189" s="1354"/>
      <c r="WAI189" s="1354"/>
      <c r="WAJ189" s="1354"/>
      <c r="WAK189" s="1354"/>
      <c r="WAL189" s="1354"/>
      <c r="WAM189" s="1354"/>
      <c r="WAN189" s="1354"/>
      <c r="WAO189" s="1354"/>
      <c r="WAP189" s="1354"/>
      <c r="WAQ189" s="1354"/>
      <c r="WAR189" s="1354"/>
      <c r="WAS189" s="1354"/>
      <c r="WAT189" s="1354"/>
      <c r="WAU189" s="1354"/>
      <c r="WAV189" s="1354"/>
      <c r="WAW189" s="1354"/>
      <c r="WAX189" s="1354"/>
      <c r="WAY189" s="1354"/>
      <c r="WAZ189" s="1354"/>
      <c r="WBA189" s="1354"/>
      <c r="WBB189" s="1354"/>
      <c r="WBC189" s="1354"/>
      <c r="WBD189" s="1354"/>
      <c r="WBE189" s="1354"/>
      <c r="WBF189" s="1354"/>
      <c r="WBG189" s="1354"/>
      <c r="WBH189" s="1354"/>
      <c r="WBI189" s="1354"/>
      <c r="WBJ189" s="1354"/>
      <c r="WBK189" s="1354"/>
      <c r="WBL189" s="1354"/>
      <c r="WBM189" s="1354"/>
      <c r="WBN189" s="1354"/>
      <c r="WBO189" s="1354"/>
      <c r="WBP189" s="1354"/>
      <c r="WBQ189" s="1354"/>
      <c r="WBR189" s="1354"/>
      <c r="WBS189" s="1354"/>
      <c r="WBT189" s="1354"/>
      <c r="WBU189" s="1354"/>
      <c r="WBV189" s="1354"/>
      <c r="WBW189" s="1354"/>
      <c r="WBX189" s="1354"/>
      <c r="WBY189" s="1354"/>
      <c r="WBZ189" s="1354"/>
      <c r="WCA189" s="1354"/>
      <c r="WCB189" s="1354"/>
      <c r="WCC189" s="1354"/>
      <c r="WCD189" s="1354"/>
      <c r="WCE189" s="1354"/>
      <c r="WCF189" s="1354"/>
      <c r="WCG189" s="1354"/>
      <c r="WCH189" s="1354"/>
      <c r="WCI189" s="1354"/>
      <c r="WCJ189" s="1354"/>
      <c r="WCK189" s="1354"/>
      <c r="WCL189" s="1354"/>
      <c r="WCM189" s="1354"/>
      <c r="WCN189" s="1354"/>
      <c r="WCO189" s="1354"/>
      <c r="WCP189" s="1354"/>
      <c r="WCQ189" s="1354"/>
      <c r="WCR189" s="1354"/>
      <c r="WCS189" s="1354"/>
      <c r="WCT189" s="1354"/>
      <c r="WCU189" s="1354"/>
      <c r="WCV189" s="1354"/>
      <c r="WCW189" s="1354"/>
      <c r="WCX189" s="1354"/>
      <c r="WCY189" s="1354"/>
      <c r="WCZ189" s="1354"/>
      <c r="WDA189" s="1354"/>
      <c r="WDB189" s="1354"/>
      <c r="WDC189" s="1354"/>
      <c r="WDD189" s="1354"/>
      <c r="WDE189" s="1354"/>
      <c r="WDF189" s="1354"/>
      <c r="WDG189" s="1354"/>
      <c r="WDH189" s="1354"/>
      <c r="WDI189" s="1354"/>
      <c r="WDJ189" s="1354"/>
      <c r="WDK189" s="1354"/>
      <c r="WDL189" s="1354"/>
      <c r="WDM189" s="1354"/>
      <c r="WDN189" s="1354"/>
      <c r="WDO189" s="1354"/>
      <c r="WDP189" s="1354"/>
      <c r="WDQ189" s="1354"/>
      <c r="WDR189" s="1354"/>
      <c r="WDS189" s="1354"/>
      <c r="WDT189" s="1354"/>
      <c r="WDU189" s="1354"/>
      <c r="WDV189" s="1354"/>
      <c r="WDW189" s="1354"/>
      <c r="WDX189" s="1354"/>
      <c r="WDY189" s="1354"/>
      <c r="WDZ189" s="1354"/>
      <c r="WEA189" s="1354"/>
      <c r="WEB189" s="1354"/>
      <c r="WEC189" s="1354"/>
      <c r="WED189" s="1354"/>
      <c r="WEE189" s="1354"/>
      <c r="WEF189" s="1354"/>
      <c r="WEG189" s="1354"/>
      <c r="WEH189" s="1354"/>
      <c r="WEI189" s="1354"/>
      <c r="WEJ189" s="1354"/>
      <c r="WEK189" s="1354"/>
      <c r="WEL189" s="1354"/>
      <c r="WEM189" s="1354"/>
      <c r="WEN189" s="1354"/>
      <c r="WEO189" s="1354"/>
      <c r="WEP189" s="1354"/>
      <c r="WEQ189" s="1354"/>
      <c r="WER189" s="1354"/>
      <c r="WES189" s="1354"/>
      <c r="WET189" s="1354"/>
      <c r="WEU189" s="1354"/>
      <c r="WEV189" s="1354"/>
      <c r="WEW189" s="1354"/>
      <c r="WEX189" s="1354"/>
      <c r="WEY189" s="1354"/>
      <c r="WEZ189" s="1354"/>
      <c r="WFA189" s="1354"/>
      <c r="WFB189" s="1354"/>
      <c r="WFC189" s="1354"/>
      <c r="WFD189" s="1354"/>
      <c r="WFE189" s="1354"/>
      <c r="WFF189" s="1354"/>
      <c r="WFG189" s="1354"/>
      <c r="WFH189" s="1354"/>
      <c r="WFI189" s="1354"/>
      <c r="WFJ189" s="1354"/>
      <c r="WFK189" s="1354"/>
      <c r="WFL189" s="1354"/>
      <c r="WFM189" s="1354"/>
      <c r="WFN189" s="1354"/>
      <c r="WFO189" s="1354"/>
      <c r="WFP189" s="1354"/>
      <c r="WFQ189" s="1354"/>
      <c r="WFR189" s="1354"/>
      <c r="WFS189" s="1354"/>
      <c r="WFT189" s="1354"/>
      <c r="WFU189" s="1354"/>
      <c r="WFV189" s="1354"/>
      <c r="WFW189" s="1354"/>
      <c r="WFX189" s="1354"/>
      <c r="WFY189" s="1354"/>
      <c r="WFZ189" s="1354"/>
      <c r="WGA189" s="1354"/>
      <c r="WGB189" s="1354"/>
      <c r="WGC189" s="1354"/>
      <c r="WGD189" s="1354"/>
      <c r="WGE189" s="1354"/>
      <c r="WGF189" s="1354"/>
      <c r="WGG189" s="1354"/>
      <c r="WGH189" s="1354"/>
      <c r="WGI189" s="1354"/>
      <c r="WGJ189" s="1354"/>
      <c r="WGK189" s="1354"/>
      <c r="WGL189" s="1354"/>
      <c r="WGM189" s="1354"/>
      <c r="WGN189" s="1354"/>
      <c r="WGO189" s="1354"/>
      <c r="WGP189" s="1354"/>
      <c r="WGQ189" s="1354"/>
      <c r="WGR189" s="1354"/>
      <c r="WGS189" s="1354"/>
      <c r="WGT189" s="1354"/>
      <c r="WGU189" s="1354"/>
      <c r="WGV189" s="1354"/>
      <c r="WGW189" s="1354"/>
      <c r="WGX189" s="1354"/>
      <c r="WGY189" s="1354"/>
      <c r="WGZ189" s="1354"/>
      <c r="WHA189" s="1354"/>
      <c r="WHB189" s="1354"/>
      <c r="WHC189" s="1354"/>
      <c r="WHD189" s="1354"/>
      <c r="WHE189" s="1354"/>
      <c r="WHF189" s="1354"/>
      <c r="WHG189" s="1354"/>
      <c r="WHH189" s="1354"/>
      <c r="WHI189" s="1354"/>
      <c r="WHJ189" s="1354"/>
      <c r="WHK189" s="1354"/>
      <c r="WHL189" s="1354"/>
      <c r="WHM189" s="1354"/>
      <c r="WHN189" s="1354"/>
      <c r="WHO189" s="1354"/>
      <c r="WHP189" s="1354"/>
      <c r="WHQ189" s="1354"/>
      <c r="WHR189" s="1354"/>
      <c r="WHS189" s="1354"/>
      <c r="WHT189" s="1354"/>
      <c r="WHU189" s="1354"/>
      <c r="WHV189" s="1354"/>
      <c r="WHW189" s="1354"/>
      <c r="WHX189" s="1354"/>
      <c r="WHY189" s="1354"/>
      <c r="WHZ189" s="1354"/>
      <c r="WIA189" s="1354"/>
      <c r="WIB189" s="1354"/>
      <c r="WIC189" s="1354"/>
      <c r="WID189" s="1354"/>
      <c r="WIE189" s="1354"/>
      <c r="WIF189" s="1354"/>
      <c r="WIG189" s="1354"/>
      <c r="WIH189" s="1354"/>
      <c r="WII189" s="1354"/>
      <c r="WIJ189" s="1354"/>
      <c r="WIK189" s="1354"/>
      <c r="WIL189" s="1354"/>
      <c r="WIM189" s="1354"/>
      <c r="WIN189" s="1354"/>
      <c r="WIO189" s="1354"/>
      <c r="WIP189" s="1354"/>
      <c r="WIQ189" s="1354"/>
      <c r="WIR189" s="1354"/>
      <c r="WIS189" s="1354"/>
      <c r="WIT189" s="1354"/>
      <c r="WIU189" s="1354"/>
      <c r="WIV189" s="1354"/>
      <c r="WIW189" s="1354"/>
      <c r="WIX189" s="1354"/>
      <c r="WIY189" s="1354"/>
      <c r="WIZ189" s="1354"/>
      <c r="WJA189" s="1354"/>
      <c r="WJB189" s="1354"/>
      <c r="WJC189" s="1354"/>
      <c r="WJD189" s="1354"/>
      <c r="WJE189" s="1354"/>
      <c r="WJF189" s="1354"/>
      <c r="WJG189" s="1354"/>
      <c r="WJH189" s="1354"/>
      <c r="WJI189" s="1354"/>
      <c r="WJJ189" s="1354"/>
      <c r="WJK189" s="1354"/>
      <c r="WJL189" s="1354"/>
      <c r="WJM189" s="1354"/>
      <c r="WJN189" s="1354"/>
      <c r="WJO189" s="1354"/>
      <c r="WJP189" s="1354"/>
      <c r="WJQ189" s="1354"/>
      <c r="WJR189" s="1354"/>
      <c r="WJS189" s="1354"/>
      <c r="WJT189" s="1354"/>
      <c r="WJU189" s="1354"/>
      <c r="WJV189" s="1354"/>
      <c r="WJW189" s="1354"/>
      <c r="WJX189" s="1354"/>
      <c r="WJY189" s="1354"/>
      <c r="WJZ189" s="1354"/>
      <c r="WKA189" s="1354"/>
      <c r="WKB189" s="1354"/>
      <c r="WKC189" s="1354"/>
      <c r="WKD189" s="1354"/>
      <c r="WKE189" s="1354"/>
      <c r="WKF189" s="1354"/>
      <c r="WKG189" s="1354"/>
      <c r="WKH189" s="1354"/>
      <c r="WKI189" s="1354"/>
      <c r="WKJ189" s="1354"/>
      <c r="WKK189" s="1354"/>
      <c r="WKL189" s="1354"/>
      <c r="WKM189" s="1354"/>
      <c r="WKN189" s="1354"/>
      <c r="WKO189" s="1354"/>
      <c r="WKP189" s="1354"/>
      <c r="WKQ189" s="1354"/>
      <c r="WKR189" s="1354"/>
      <c r="WKS189" s="1354"/>
      <c r="WKT189" s="1354"/>
      <c r="WKU189" s="1354"/>
      <c r="WKV189" s="1354"/>
      <c r="WKW189" s="1354"/>
      <c r="WKX189" s="1354"/>
      <c r="WKY189" s="1354"/>
      <c r="WKZ189" s="1354"/>
      <c r="WLA189" s="1354"/>
      <c r="WLB189" s="1354"/>
      <c r="WLC189" s="1354"/>
      <c r="WLD189" s="1354"/>
      <c r="WLE189" s="1354"/>
      <c r="WLF189" s="1354"/>
      <c r="WLG189" s="1354"/>
      <c r="WLH189" s="1354"/>
      <c r="WLI189" s="1354"/>
      <c r="WLJ189" s="1354"/>
      <c r="WLK189" s="1354"/>
      <c r="WLL189" s="1354"/>
      <c r="WLM189" s="1354"/>
      <c r="WLN189" s="1354"/>
      <c r="WLO189" s="1354"/>
      <c r="WLP189" s="1354"/>
      <c r="WLQ189" s="1354"/>
      <c r="WLR189" s="1354"/>
      <c r="WLS189" s="1354"/>
      <c r="WLT189" s="1354"/>
      <c r="WLU189" s="1354"/>
      <c r="WLV189" s="1354"/>
      <c r="WLW189" s="1354"/>
      <c r="WLX189" s="1354"/>
      <c r="WLY189" s="1354"/>
      <c r="WLZ189" s="1354"/>
      <c r="WMA189" s="1354"/>
      <c r="WMB189" s="1354"/>
      <c r="WMC189" s="1354"/>
      <c r="WMD189" s="1354"/>
      <c r="WME189" s="1354"/>
      <c r="WMF189" s="1354"/>
      <c r="WMG189" s="1354"/>
      <c r="WMH189" s="1354"/>
      <c r="WMI189" s="1354"/>
      <c r="WMJ189" s="1354"/>
      <c r="WMK189" s="1354"/>
      <c r="WML189" s="1354"/>
      <c r="WMM189" s="1354"/>
      <c r="WMN189" s="1354"/>
      <c r="WMO189" s="1354"/>
      <c r="WMP189" s="1354"/>
      <c r="WMQ189" s="1354"/>
      <c r="WMR189" s="1354"/>
      <c r="WMS189" s="1354"/>
      <c r="WMT189" s="1354"/>
      <c r="WMU189" s="1354"/>
      <c r="WMV189" s="1354"/>
      <c r="WMW189" s="1354"/>
      <c r="WMX189" s="1354"/>
      <c r="WMY189" s="1354"/>
      <c r="WMZ189" s="1354"/>
      <c r="WNA189" s="1354"/>
      <c r="WNB189" s="1354"/>
      <c r="WNC189" s="1354"/>
      <c r="WND189" s="1354"/>
      <c r="WNE189" s="1354"/>
      <c r="WNF189" s="1354"/>
      <c r="WNG189" s="1354"/>
      <c r="WNH189" s="1354"/>
      <c r="WNI189" s="1354"/>
      <c r="WNJ189" s="1354"/>
      <c r="WNK189" s="1354"/>
      <c r="WNL189" s="1354"/>
      <c r="WNM189" s="1354"/>
      <c r="WNN189" s="1354"/>
      <c r="WNO189" s="1354"/>
      <c r="WNP189" s="1354"/>
      <c r="WNQ189" s="1354"/>
      <c r="WNR189" s="1354"/>
      <c r="WNS189" s="1354"/>
      <c r="WNT189" s="1354"/>
      <c r="WNU189" s="1354"/>
      <c r="WNV189" s="1354"/>
      <c r="WNW189" s="1354"/>
      <c r="WNX189" s="1354"/>
      <c r="WNY189" s="1354"/>
      <c r="WNZ189" s="1354"/>
      <c r="WOA189" s="1354"/>
      <c r="WOB189" s="1354"/>
      <c r="WOC189" s="1354"/>
      <c r="WOD189" s="1354"/>
      <c r="WOE189" s="1354"/>
      <c r="WOF189" s="1354"/>
      <c r="WOG189" s="1354"/>
      <c r="WOH189" s="1354"/>
      <c r="WOI189" s="1354"/>
      <c r="WOJ189" s="1354"/>
      <c r="WOK189" s="1354"/>
      <c r="WOL189" s="1354"/>
      <c r="WOM189" s="1354"/>
      <c r="WON189" s="1354"/>
      <c r="WOO189" s="1354"/>
      <c r="WOP189" s="1354"/>
      <c r="WOQ189" s="1354"/>
      <c r="WOR189" s="1354"/>
      <c r="WOS189" s="1354"/>
      <c r="WOT189" s="1354"/>
      <c r="WOU189" s="1354"/>
      <c r="WOV189" s="1354"/>
      <c r="WOW189" s="1354"/>
      <c r="WOX189" s="1354"/>
      <c r="WOY189" s="1354"/>
      <c r="WOZ189" s="1354"/>
      <c r="WPA189" s="1354"/>
      <c r="WPB189" s="1354"/>
      <c r="WPC189" s="1354"/>
      <c r="WPD189" s="1354"/>
      <c r="WPE189" s="1354"/>
      <c r="WPF189" s="1354"/>
      <c r="WPG189" s="1354"/>
      <c r="WPH189" s="1354"/>
      <c r="WPI189" s="1354"/>
      <c r="WPJ189" s="1354"/>
      <c r="WPK189" s="1354"/>
      <c r="WPL189" s="1354"/>
      <c r="WPM189" s="1354"/>
      <c r="WPN189" s="1354"/>
      <c r="WPO189" s="1354"/>
      <c r="WPP189" s="1354"/>
      <c r="WPQ189" s="1354"/>
      <c r="WPR189" s="1354"/>
      <c r="WPS189" s="1354"/>
      <c r="WPT189" s="1354"/>
      <c r="WPU189" s="1354"/>
      <c r="WPV189" s="1354"/>
      <c r="WPW189" s="1354"/>
      <c r="WPX189" s="1354"/>
      <c r="WPY189" s="1354"/>
      <c r="WPZ189" s="1354"/>
      <c r="WQA189" s="1354"/>
      <c r="WQB189" s="1354"/>
      <c r="WQC189" s="1354"/>
      <c r="WQD189" s="1354"/>
      <c r="WQE189" s="1354"/>
      <c r="WQF189" s="1354"/>
      <c r="WQG189" s="1354"/>
      <c r="WQH189" s="1354"/>
      <c r="WQI189" s="1354"/>
      <c r="WQJ189" s="1354"/>
      <c r="WQK189" s="1354"/>
      <c r="WQL189" s="1354"/>
      <c r="WQM189" s="1354"/>
      <c r="WQN189" s="1354"/>
      <c r="WQO189" s="1354"/>
      <c r="WQP189" s="1354"/>
      <c r="WQQ189" s="1354"/>
      <c r="WQR189" s="1354"/>
      <c r="WQS189" s="1354"/>
      <c r="WQT189" s="1354"/>
      <c r="WQU189" s="1354"/>
      <c r="WQV189" s="1354"/>
      <c r="WQW189" s="1354"/>
      <c r="WQX189" s="1354"/>
      <c r="WQY189" s="1354"/>
      <c r="WQZ189" s="1354"/>
      <c r="WRA189" s="1354"/>
      <c r="WRB189" s="1354"/>
      <c r="WRC189" s="1354"/>
      <c r="WRD189" s="1354"/>
      <c r="WRE189" s="1354"/>
      <c r="WRF189" s="1354"/>
      <c r="WRG189" s="1354"/>
      <c r="WRH189" s="1354"/>
      <c r="WRI189" s="1354"/>
      <c r="WRJ189" s="1354"/>
      <c r="WRK189" s="1354"/>
      <c r="WRL189" s="1354"/>
      <c r="WRM189" s="1354"/>
      <c r="WRN189" s="1354"/>
      <c r="WRO189" s="1354"/>
      <c r="WRP189" s="1354"/>
      <c r="WRQ189" s="1354"/>
      <c r="WRR189" s="1354"/>
      <c r="WRS189" s="1354"/>
      <c r="WRT189" s="1354"/>
      <c r="WRU189" s="1354"/>
      <c r="WRV189" s="1354"/>
      <c r="WRW189" s="1354"/>
      <c r="WRX189" s="1354"/>
      <c r="WRY189" s="1354"/>
      <c r="WRZ189" s="1354"/>
      <c r="WSA189" s="1354"/>
      <c r="WSB189" s="1354"/>
      <c r="WSC189" s="1354"/>
      <c r="WSD189" s="1354"/>
      <c r="WSE189" s="1354"/>
      <c r="WSF189" s="1354"/>
      <c r="WSG189" s="1354"/>
      <c r="WSH189" s="1354"/>
      <c r="WSI189" s="1354"/>
      <c r="WSJ189" s="1354"/>
      <c r="WSK189" s="1354"/>
      <c r="WSL189" s="1354"/>
      <c r="WSM189" s="1354"/>
      <c r="WSN189" s="1354"/>
      <c r="WSO189" s="1354"/>
      <c r="WSP189" s="1354"/>
      <c r="WSQ189" s="1354"/>
      <c r="WSR189" s="1354"/>
      <c r="WSS189" s="1354"/>
      <c r="WST189" s="1354"/>
      <c r="WSU189" s="1354"/>
      <c r="WSV189" s="1354"/>
      <c r="WSW189" s="1354"/>
      <c r="WSX189" s="1354"/>
      <c r="WSY189" s="1354"/>
      <c r="WSZ189" s="1354"/>
      <c r="WTA189" s="1354"/>
      <c r="WTB189" s="1354"/>
      <c r="WTC189" s="1354"/>
      <c r="WTD189" s="1354"/>
      <c r="WTE189" s="1354"/>
      <c r="WTF189" s="1354"/>
      <c r="WTG189" s="1354"/>
      <c r="WTH189" s="1354"/>
      <c r="WTI189" s="1354"/>
      <c r="WTJ189" s="1354"/>
      <c r="WTK189" s="1354"/>
      <c r="WTL189" s="1354"/>
      <c r="WTM189" s="1354"/>
      <c r="WTN189" s="1354"/>
      <c r="WTO189" s="1354"/>
      <c r="WTP189" s="1354"/>
      <c r="WTQ189" s="1354"/>
      <c r="WTR189" s="1354"/>
      <c r="WTS189" s="1354"/>
      <c r="WTT189" s="1354"/>
      <c r="WTU189" s="1354"/>
      <c r="WTV189" s="1354"/>
      <c r="WTW189" s="1354"/>
      <c r="WTX189" s="1354"/>
      <c r="WTY189" s="1354"/>
      <c r="WTZ189" s="1354"/>
      <c r="WUA189" s="1354"/>
      <c r="WUB189" s="1354"/>
      <c r="WUC189" s="1354"/>
      <c r="WUD189" s="1354"/>
      <c r="WUE189" s="1354"/>
      <c r="WUF189" s="1354"/>
      <c r="WUG189" s="1354"/>
      <c r="WUH189" s="1354"/>
      <c r="WUI189" s="1354"/>
      <c r="WUJ189" s="1354"/>
      <c r="WUK189" s="1354"/>
      <c r="WUL189" s="1354"/>
      <c r="WUM189" s="1354"/>
      <c r="WUN189" s="1354"/>
      <c r="WUO189" s="1354"/>
      <c r="WUP189" s="1354"/>
      <c r="WUQ189" s="1354"/>
      <c r="WUR189" s="1354"/>
      <c r="WUS189" s="1354"/>
      <c r="WUT189" s="1354"/>
      <c r="WUU189" s="1354"/>
      <c r="WUV189" s="1354"/>
      <c r="WUW189" s="1354"/>
      <c r="WUX189" s="1354"/>
      <c r="WUY189" s="1354"/>
      <c r="WUZ189" s="1354"/>
      <c r="WVA189" s="1354"/>
      <c r="WVB189" s="1354"/>
      <c r="WVC189" s="1354"/>
      <c r="WVD189" s="1354"/>
      <c r="WVE189" s="1354"/>
      <c r="WVF189" s="1354"/>
      <c r="WVG189" s="1354"/>
      <c r="WVH189" s="1354"/>
      <c r="WVI189" s="1354"/>
      <c r="WVJ189" s="1354"/>
      <c r="WVK189" s="1354"/>
      <c r="WVL189" s="1354"/>
      <c r="WVM189" s="1354"/>
      <c r="WVN189" s="1354"/>
      <c r="WVO189" s="1354"/>
      <c r="WVP189" s="1354"/>
      <c r="WVQ189" s="1354"/>
      <c r="WVR189" s="1354"/>
      <c r="WVS189" s="1354"/>
      <c r="WVT189" s="1354"/>
      <c r="WVU189" s="1354"/>
      <c r="WVV189" s="1354"/>
      <c r="WVW189" s="1354"/>
      <c r="WVX189" s="1354"/>
      <c r="WVY189" s="1354"/>
      <c r="WVZ189" s="1354"/>
      <c r="WWA189" s="1354"/>
      <c r="WWB189" s="1354"/>
      <c r="WWC189" s="1354"/>
      <c r="WWD189" s="1354"/>
      <c r="WWE189" s="1354"/>
      <c r="WWF189" s="1354"/>
      <c r="WWG189" s="1354"/>
      <c r="WWH189" s="1354"/>
      <c r="WWI189" s="1354"/>
      <c r="WWJ189" s="1354"/>
      <c r="WWK189" s="1354"/>
      <c r="WWL189" s="1354"/>
      <c r="WWM189" s="1354"/>
      <c r="WWN189" s="1354"/>
      <c r="WWO189" s="1354"/>
      <c r="WWP189" s="1354"/>
      <c r="WWQ189" s="1354"/>
      <c r="WWR189" s="1354"/>
      <c r="WWS189" s="1354"/>
      <c r="WWT189" s="1354"/>
      <c r="WWU189" s="1354"/>
      <c r="WWV189" s="1354"/>
      <c r="WWW189" s="1354"/>
      <c r="WWX189" s="1354"/>
      <c r="WWY189" s="1354"/>
      <c r="WWZ189" s="1354"/>
      <c r="WXA189" s="1354"/>
      <c r="WXB189" s="1354"/>
      <c r="WXC189" s="1354"/>
      <c r="WXD189" s="1354"/>
      <c r="WXE189" s="1354"/>
      <c r="WXF189" s="1354"/>
      <c r="WXG189" s="1354"/>
      <c r="WXH189" s="1354"/>
      <c r="WXI189" s="1354"/>
      <c r="WXJ189" s="1354"/>
      <c r="WXK189" s="1354"/>
      <c r="WXL189" s="1354"/>
      <c r="WXM189" s="1354"/>
      <c r="WXN189" s="1354"/>
      <c r="WXO189" s="1354"/>
      <c r="WXP189" s="1354"/>
      <c r="WXQ189" s="1354"/>
      <c r="WXR189" s="1354"/>
      <c r="WXS189" s="1354"/>
      <c r="WXT189" s="1354"/>
      <c r="WXU189" s="1354"/>
      <c r="WXV189" s="1354"/>
      <c r="WXW189" s="1354"/>
      <c r="WXX189" s="1354"/>
      <c r="WXY189" s="1354"/>
      <c r="WXZ189" s="1354"/>
      <c r="WYA189" s="1354"/>
      <c r="WYB189" s="1354"/>
      <c r="WYC189" s="1354"/>
      <c r="WYD189" s="1354"/>
      <c r="WYE189" s="1354"/>
      <c r="WYF189" s="1354"/>
      <c r="WYG189" s="1354"/>
      <c r="WYH189" s="1354"/>
      <c r="WYI189" s="1354"/>
      <c r="WYJ189" s="1354"/>
      <c r="WYK189" s="1354"/>
      <c r="WYL189" s="1354"/>
      <c r="WYM189" s="1354"/>
      <c r="WYN189" s="1354"/>
      <c r="WYO189" s="1354"/>
      <c r="WYP189" s="1354"/>
      <c r="WYQ189" s="1354"/>
      <c r="WYR189" s="1354"/>
      <c r="WYS189" s="1354"/>
      <c r="WYT189" s="1354"/>
      <c r="WYU189" s="1354"/>
      <c r="WYV189" s="1354"/>
      <c r="WYW189" s="1354"/>
      <c r="WYX189" s="1354"/>
      <c r="WYY189" s="1354"/>
      <c r="WYZ189" s="1354"/>
      <c r="WZA189" s="1354"/>
      <c r="WZB189" s="1354"/>
      <c r="WZC189" s="1354"/>
      <c r="WZD189" s="1354"/>
      <c r="WZE189" s="1354"/>
      <c r="WZF189" s="1354"/>
      <c r="WZG189" s="1354"/>
      <c r="WZH189" s="1354"/>
      <c r="WZI189" s="1354"/>
      <c r="WZJ189" s="1354"/>
      <c r="WZK189" s="1354"/>
      <c r="WZL189" s="1354"/>
      <c r="WZM189" s="1354"/>
      <c r="WZN189" s="1354"/>
      <c r="WZO189" s="1354"/>
      <c r="WZP189" s="1354"/>
      <c r="WZQ189" s="1354"/>
      <c r="WZR189" s="1354"/>
      <c r="WZS189" s="1354"/>
      <c r="WZT189" s="1354"/>
      <c r="WZU189" s="1354"/>
      <c r="WZV189" s="1354"/>
      <c r="WZW189" s="1354"/>
      <c r="WZX189" s="1354"/>
      <c r="WZY189" s="1354"/>
      <c r="WZZ189" s="1354"/>
      <c r="XAA189" s="1354"/>
      <c r="XAB189" s="1354"/>
      <c r="XAC189" s="1354"/>
      <c r="XAD189" s="1354"/>
      <c r="XAE189" s="1354"/>
      <c r="XAF189" s="1354"/>
      <c r="XAG189" s="1354"/>
      <c r="XAH189" s="1354"/>
      <c r="XAI189" s="1354"/>
      <c r="XAJ189" s="1354"/>
      <c r="XAK189" s="1354"/>
      <c r="XAL189" s="1354"/>
      <c r="XAM189" s="1354"/>
      <c r="XAN189" s="1354"/>
      <c r="XAO189" s="1354"/>
      <c r="XAP189" s="1354"/>
      <c r="XAQ189" s="1354"/>
      <c r="XAR189" s="1354"/>
      <c r="XAS189" s="1354"/>
      <c r="XAT189" s="1354"/>
      <c r="XAU189" s="1354"/>
      <c r="XAV189" s="1354"/>
      <c r="XAW189" s="1354"/>
      <c r="XAX189" s="1354"/>
      <c r="XAY189" s="1354"/>
      <c r="XAZ189" s="1354"/>
      <c r="XBA189" s="1354"/>
      <c r="XBB189" s="1354"/>
      <c r="XBC189" s="1354"/>
      <c r="XBD189" s="1354"/>
      <c r="XBE189" s="1354"/>
      <c r="XBF189" s="1354"/>
      <c r="XBG189" s="1354"/>
      <c r="XBH189" s="1354"/>
      <c r="XBI189" s="1354"/>
      <c r="XBJ189" s="1354"/>
      <c r="XBK189" s="1354"/>
      <c r="XBL189" s="1354"/>
      <c r="XBM189" s="1354"/>
      <c r="XBN189" s="1354"/>
      <c r="XBO189" s="1354"/>
      <c r="XBP189" s="1354"/>
      <c r="XBQ189" s="1354"/>
      <c r="XBR189" s="1354"/>
      <c r="XBS189" s="1354"/>
      <c r="XBT189" s="1354"/>
      <c r="XBU189" s="1354"/>
      <c r="XBV189" s="1354"/>
      <c r="XBW189" s="1354"/>
      <c r="XBX189" s="1354"/>
      <c r="XBY189" s="1354"/>
      <c r="XBZ189" s="1354"/>
      <c r="XCA189" s="1354"/>
      <c r="XCB189" s="1354"/>
      <c r="XCC189" s="1354"/>
      <c r="XCD189" s="1354"/>
      <c r="XCE189" s="1354"/>
      <c r="XCF189" s="1354"/>
      <c r="XCG189" s="1354"/>
      <c r="XCH189" s="1354"/>
      <c r="XCI189" s="1354"/>
      <c r="XCJ189" s="1354"/>
      <c r="XCK189" s="1354"/>
      <c r="XCL189" s="1354"/>
      <c r="XCM189" s="1354"/>
      <c r="XCN189" s="1354"/>
      <c r="XCO189" s="1354"/>
      <c r="XCP189" s="1354"/>
      <c r="XCQ189" s="1354"/>
      <c r="XCR189" s="1354"/>
      <c r="XCS189" s="1354"/>
      <c r="XCT189" s="1354"/>
      <c r="XCU189" s="1354"/>
      <c r="XCV189" s="1354"/>
      <c r="XCW189" s="1354"/>
      <c r="XCX189" s="1354"/>
      <c r="XCY189" s="1354"/>
      <c r="XCZ189" s="1354"/>
      <c r="XDA189" s="1354"/>
      <c r="XDB189" s="1354"/>
      <c r="XDC189" s="1354"/>
      <c r="XDD189" s="1354"/>
      <c r="XDE189" s="1354"/>
      <c r="XDF189" s="1354"/>
      <c r="XDG189" s="1354"/>
      <c r="XDH189" s="1354"/>
      <c r="XDI189" s="1354"/>
      <c r="XDJ189" s="1354"/>
      <c r="XDK189" s="1354"/>
      <c r="XDL189" s="1354"/>
      <c r="XDM189" s="1354"/>
      <c r="XDN189" s="1354"/>
      <c r="XDO189" s="1354"/>
      <c r="XDP189" s="1354"/>
      <c r="XDQ189" s="1354"/>
      <c r="XDR189" s="1354"/>
      <c r="XDS189" s="1354"/>
      <c r="XDT189" s="1354"/>
      <c r="XDU189" s="1354"/>
      <c r="XDV189" s="1354"/>
      <c r="XDW189" s="1354"/>
      <c r="XDX189" s="1354"/>
      <c r="XDY189" s="1354"/>
      <c r="XDZ189" s="1354"/>
      <c r="XEA189" s="1354"/>
      <c r="XEB189" s="1354"/>
      <c r="XEC189" s="1354"/>
      <c r="XED189" s="1354"/>
      <c r="XEE189" s="1354"/>
      <c r="XEF189" s="1354"/>
      <c r="XEG189" s="1354"/>
      <c r="XEH189" s="1354"/>
      <c r="XEI189" s="1354"/>
      <c r="XEJ189" s="1354"/>
      <c r="XEK189" s="1354"/>
      <c r="XEL189" s="1354"/>
      <c r="XEM189" s="1354"/>
      <c r="XEN189" s="1354"/>
      <c r="XEO189" s="1354"/>
      <c r="XEP189" s="1354"/>
      <c r="XEQ189" s="1354"/>
      <c r="XER189" s="1354"/>
      <c r="XES189" s="1354"/>
      <c r="XET189" s="1354"/>
      <c r="XEU189" s="1354"/>
      <c r="XEV189" s="1354"/>
      <c r="XEW189" s="1354"/>
    </row>
    <row r="190" spans="1:16377" s="561" customFormat="1" ht="15" customHeight="1" x14ac:dyDescent="0.25">
      <c r="A190" s="625"/>
      <c r="B190" s="1666" t="s">
        <v>63</v>
      </c>
      <c r="C190" s="1667" t="s">
        <v>64</v>
      </c>
      <c r="D190" s="1622" t="str">
        <f>CONCATENATE("Column ", LEFT(ADDRESS(ROW('Sovereign exposures'!D6),COLUMN('Sovereign exposures'!D6),4), 1))</f>
        <v>Column D</v>
      </c>
      <c r="E190" s="1622" t="str">
        <f>CONCATENATE("Column ", LEFT(ADDRESS(ROW('Sovereign exposures'!E6),COLUMN('Sovereign exposures'!E6),4), 1))</f>
        <v>Column E</v>
      </c>
      <c r="F190" s="1622" t="str">
        <f>CONCATENATE("Column ", LEFT(ADDRESS(ROW('Sovereign exposures'!F6),COLUMN('Sovereign exposures'!F6),4), 1))</f>
        <v>Column F</v>
      </c>
      <c r="G190" s="1622" t="str">
        <f>CONCATENATE("Column ", LEFT(ADDRESS(ROW('Sovereign exposures'!G6),COLUMN('Sovereign exposures'!G6),4), 1))</f>
        <v>Column G</v>
      </c>
      <c r="H190" s="1622" t="str">
        <f>CONCATENATE("Column ", LEFT(ADDRESS(ROW('Sovereign exposures'!H6),COLUMN('Sovereign exposures'!H6),4), 1))</f>
        <v>Column H</v>
      </c>
      <c r="I190" s="1622" t="str">
        <f>CONCATENATE("Column ", LEFT(ADDRESS(ROW('Sovereign exposures'!I6),COLUMN('Sovereign exposures'!I6),4), 1))</f>
        <v>Column I</v>
      </c>
      <c r="J190" s="1622" t="str">
        <f>CONCATENATE("Column ", LEFT(ADDRESS(ROW('Sovereign exposures'!J6),COLUMN('Sovereign exposures'!J6),4), 1))</f>
        <v>Column J</v>
      </c>
      <c r="K190" s="1622" t="str">
        <f>CONCATENATE("Column ", LEFT(ADDRESS(ROW('Sovereign exposures'!K6),COLUMN('Sovereign exposures'!K6),4), 1))</f>
        <v>Column K</v>
      </c>
      <c r="L190" s="1622" t="str">
        <f>CONCATENATE("Column ", LEFT(ADDRESS(ROW('Sovereign exposures'!L6),COLUMN('Sovereign exposures'!L6),4), 1))</f>
        <v>Column L</v>
      </c>
      <c r="M190" s="1622" t="str">
        <f>CONCATENATE("Column ", LEFT(ADDRESS(ROW('Sovereign exposures'!M6),COLUMN('Sovereign exposures'!M6),4), 1))</f>
        <v>Column M</v>
      </c>
      <c r="N190" s="1589" t="str">
        <f>CONCATENATE("Column ", LEFT(ADDRESS(ROW('Sovereign exposures'!N6),COLUMN('Sovereign exposures'!N6),4), 1))</f>
        <v>Column N</v>
      </c>
      <c r="O190" s="1164"/>
      <c r="P190" s="730"/>
    </row>
    <row r="191" spans="1:16377" s="561" customFormat="1" ht="15" customHeight="1" x14ac:dyDescent="0.25">
      <c r="A191" s="625"/>
      <c r="B191" s="1670" t="s">
        <v>297</v>
      </c>
      <c r="C191" s="1668" t="str">
        <f>'Sovereign exposures'!B8</f>
        <v>Check: banking book portfolios at least as large as sub-portfolios (ie {A to H}≥{A+B+G+H}≥{A+H}≥{H}, {A to H}≥{A+B+E+F})</v>
      </c>
      <c r="D191" s="1816" t="str">
        <f>'Sovereign exposures'!D8</f>
        <v>Yes</v>
      </c>
      <c r="E191" s="1816" t="str">
        <f>'Sovereign exposures'!E8</f>
        <v>Yes</v>
      </c>
      <c r="F191" s="1816" t="str">
        <f>'Sovereign exposures'!F8</f>
        <v>Yes</v>
      </c>
      <c r="G191" s="1816" t="str">
        <f>'Sovereign exposures'!G8</f>
        <v>Yes</v>
      </c>
      <c r="H191" s="1816" t="str">
        <f>'Sovereign exposures'!H8</f>
        <v>Yes</v>
      </c>
      <c r="I191" s="1816" t="str">
        <f>'Sovereign exposures'!I8</f>
        <v>Yes</v>
      </c>
      <c r="J191" s="1816" t="str">
        <f>'Sovereign exposures'!J8</f>
        <v>Yes</v>
      </c>
      <c r="K191" s="1816" t="str">
        <f>'Sovereign exposures'!K8</f>
        <v>Yes</v>
      </c>
      <c r="L191" s="1816" t="str">
        <f>'Sovereign exposures'!L8</f>
        <v>Yes</v>
      </c>
      <c r="M191" s="1103"/>
      <c r="N191" s="1108"/>
      <c r="O191" s="1164"/>
      <c r="P191" s="730"/>
    </row>
    <row r="192" spans="1:16377" s="561" customFormat="1" ht="15" customHeight="1" x14ac:dyDescent="0.25">
      <c r="A192" s="625"/>
      <c r="B192" s="1671" t="s">
        <v>297</v>
      </c>
      <c r="C192" s="678" t="str">
        <f>'Sovereign exposures'!B15</f>
        <v>Check: banking book portfolios at least as large as sub-portfolios (ie {A to H}≥{A+B+G+H}≥{A+H}≥{H}, {A to H}≥{A+B+E+F})</v>
      </c>
      <c r="D192" s="1817" t="str">
        <f>'Sovereign exposures'!D15</f>
        <v>Yes</v>
      </c>
      <c r="E192" s="1817" t="str">
        <f>'Sovereign exposures'!E15</f>
        <v>Yes</v>
      </c>
      <c r="F192" s="1817" t="str">
        <f>'Sovereign exposures'!F15</f>
        <v>Yes</v>
      </c>
      <c r="G192" s="1817" t="str">
        <f>'Sovereign exposures'!G15</f>
        <v>Yes</v>
      </c>
      <c r="H192" s="1817" t="str">
        <f>'Sovereign exposures'!H15</f>
        <v>Yes</v>
      </c>
      <c r="I192" s="1817" t="str">
        <f>'Sovereign exposures'!I15</f>
        <v>Yes</v>
      </c>
      <c r="J192" s="1817" t="str">
        <f>'Sovereign exposures'!J15</f>
        <v>Yes</v>
      </c>
      <c r="K192" s="1817" t="str">
        <f>'Sovereign exposures'!K15</f>
        <v>Yes</v>
      </c>
      <c r="L192" s="1817" t="str">
        <f>'Sovereign exposures'!L15</f>
        <v>Yes</v>
      </c>
      <c r="M192" s="49"/>
      <c r="N192" s="435"/>
      <c r="O192" s="1164"/>
      <c r="P192" s="730"/>
    </row>
    <row r="193" spans="1:16" s="561" customFormat="1" ht="15" customHeight="1" x14ac:dyDescent="0.25">
      <c r="A193" s="625"/>
      <c r="B193" s="1671" t="s">
        <v>297</v>
      </c>
      <c r="C193" s="678" t="str">
        <f>'Sovereign exposures'!B23</f>
        <v>Check: banking book portfolios at least as large as sub-portfolios (ie {A to H}≥{A+B+G+H}≥{A+H}≥{H}, {A to H}≥{A+B+E+F})</v>
      </c>
      <c r="D193" s="1817" t="str">
        <f>'Sovereign exposures'!D23</f>
        <v>Yes</v>
      </c>
      <c r="E193" s="1817" t="str">
        <f>'Sovereign exposures'!E23</f>
        <v>Yes</v>
      </c>
      <c r="F193" s="1817" t="str">
        <f>'Sovereign exposures'!F23</f>
        <v>Yes</v>
      </c>
      <c r="G193" s="1817" t="str">
        <f>'Sovereign exposures'!G23</f>
        <v>Yes</v>
      </c>
      <c r="H193" s="1817" t="str">
        <f>'Sovereign exposures'!H23</f>
        <v>Yes</v>
      </c>
      <c r="I193" s="1817" t="str">
        <f>'Sovereign exposures'!I23</f>
        <v>Yes</v>
      </c>
      <c r="J193" s="1817" t="str">
        <f>'Sovereign exposures'!J23</f>
        <v>Yes</v>
      </c>
      <c r="K193" s="1817" t="str">
        <f>'Sovereign exposures'!K23</f>
        <v>Yes</v>
      </c>
      <c r="L193" s="1817" t="str">
        <f>'Sovereign exposures'!L23</f>
        <v>Yes</v>
      </c>
      <c r="M193" s="49"/>
      <c r="N193" s="435"/>
      <c r="O193" s="1164"/>
      <c r="P193" s="730"/>
    </row>
    <row r="194" spans="1:16" s="561" customFormat="1" ht="15" customHeight="1" x14ac:dyDescent="0.25">
      <c r="A194" s="625"/>
      <c r="B194" s="1671" t="s">
        <v>297</v>
      </c>
      <c r="C194" s="678" t="str">
        <f>'Sovereign exposures'!B24</f>
        <v>Check: sum of rows 25, 32 and 39 should be equal to overall exposures to non-central government PSEs in row 22</v>
      </c>
      <c r="D194" s="1817" t="str">
        <f>'Sovereign exposures'!D24</f>
        <v>Yes</v>
      </c>
      <c r="E194" s="1817" t="str">
        <f>'Sovereign exposures'!E24</f>
        <v>Yes</v>
      </c>
      <c r="F194" s="1817" t="str">
        <f>'Sovereign exposures'!F24</f>
        <v>Yes</v>
      </c>
      <c r="G194" s="1817" t="str">
        <f>'Sovereign exposures'!G24</f>
        <v>Yes</v>
      </c>
      <c r="H194" s="1817" t="str">
        <f>'Sovereign exposures'!H24</f>
        <v>Yes</v>
      </c>
      <c r="I194" s="1817" t="str">
        <f>'Sovereign exposures'!I24</f>
        <v>Yes</v>
      </c>
      <c r="J194" s="1817" t="str">
        <f>'Sovereign exposures'!J24</f>
        <v>Yes</v>
      </c>
      <c r="K194" s="1817" t="str">
        <f>'Sovereign exposures'!K24</f>
        <v>Yes</v>
      </c>
      <c r="L194" s="1817" t="str">
        <f>'Sovereign exposures'!L24</f>
        <v>Yes</v>
      </c>
      <c r="M194" s="1817" t="str">
        <f>'Sovereign exposures'!M24</f>
        <v>Yes</v>
      </c>
      <c r="N194" s="435"/>
      <c r="O194" s="1164"/>
      <c r="P194" s="730"/>
    </row>
    <row r="195" spans="1:16" s="561" customFormat="1" ht="30" customHeight="1" x14ac:dyDescent="0.25">
      <c r="A195" s="625"/>
      <c r="B195" s="1671" t="s">
        <v>297</v>
      </c>
      <c r="C195" s="678" t="str">
        <f>'Sovereign exposures'!B49</f>
        <v>Check: banking book portfolios at least as large as sub-portfolios (ie {A to H}≥{A+B+G+H}≥{A+H}≥{H}, {A to H}≥{A+B+E+F})</v>
      </c>
      <c r="D195" s="1817" t="str">
        <f>'Sovereign exposures'!D49</f>
        <v>Yes</v>
      </c>
      <c r="E195" s="1817" t="str">
        <f>'Sovereign exposures'!E49</f>
        <v>Yes</v>
      </c>
      <c r="F195" s="1817" t="str">
        <f>'Sovereign exposures'!F49</f>
        <v>Yes</v>
      </c>
      <c r="G195" s="1817" t="str">
        <f>'Sovereign exposures'!G49</f>
        <v>Yes</v>
      </c>
      <c r="H195" s="1817" t="str">
        <f>'Sovereign exposures'!H49</f>
        <v>Yes</v>
      </c>
      <c r="I195" s="1817" t="str">
        <f>'Sovereign exposures'!I49</f>
        <v>Yes</v>
      </c>
      <c r="J195" s="1817" t="str">
        <f>'Sovereign exposures'!J49</f>
        <v>Yes</v>
      </c>
      <c r="K195" s="1817" t="str">
        <f>'Sovereign exposures'!K49</f>
        <v>Yes</v>
      </c>
      <c r="L195" s="1817" t="str">
        <f>'Sovereign exposures'!L49</f>
        <v>Yes</v>
      </c>
      <c r="M195" s="49"/>
      <c r="N195" s="435"/>
      <c r="O195" s="1164"/>
      <c r="P195" s="730"/>
    </row>
    <row r="196" spans="1:16" s="561" customFormat="1" ht="30" customHeight="1" x14ac:dyDescent="0.25">
      <c r="A196" s="625"/>
      <c r="B196" s="1671" t="s">
        <v>297</v>
      </c>
      <c r="C196" s="678" t="str">
        <f>'Sovereign exposures'!B50</f>
        <v>Check: sum of rows 51, 57 and 63 should be equal to overall exposures to commercial undertakings related to the public sector in row 48</v>
      </c>
      <c r="D196" s="1817" t="str">
        <f>'Sovereign exposures'!D50</f>
        <v>Yes</v>
      </c>
      <c r="E196" s="1817" t="str">
        <f>'Sovereign exposures'!E50</f>
        <v>Yes</v>
      </c>
      <c r="F196" s="1817" t="str">
        <f>'Sovereign exposures'!F50</f>
        <v>Yes</v>
      </c>
      <c r="G196" s="1817" t="str">
        <f>'Sovereign exposures'!G50</f>
        <v>Yes</v>
      </c>
      <c r="H196" s="1817" t="str">
        <f>'Sovereign exposures'!H50</f>
        <v>Yes</v>
      </c>
      <c r="I196" s="1817" t="str">
        <f>'Sovereign exposures'!I50</f>
        <v>Yes</v>
      </c>
      <c r="J196" s="1817" t="str">
        <f>'Sovereign exposures'!J50</f>
        <v>Yes</v>
      </c>
      <c r="K196" s="1817" t="str">
        <f>'Sovereign exposures'!K50</f>
        <v>Yes</v>
      </c>
      <c r="L196" s="1817" t="str">
        <f>'Sovereign exposures'!L50</f>
        <v>Yes</v>
      </c>
      <c r="M196" s="1817" t="str">
        <f>'Sovereign exposures'!M50</f>
        <v>Yes</v>
      </c>
      <c r="N196" s="435"/>
      <c r="O196" s="1164"/>
      <c r="P196" s="730"/>
    </row>
    <row r="197" spans="1:16" s="561" customFormat="1" ht="15" customHeight="1" x14ac:dyDescent="0.25">
      <c r="A197" s="625"/>
      <c r="B197" s="1671" t="s">
        <v>298</v>
      </c>
      <c r="C197" s="678" t="str">
        <f>'Sovereign exposures'!B81</f>
        <v>Check: sum of rows 82 and 83 should be equal to overall exposures to non-central government PSEs in row 80</v>
      </c>
      <c r="D197" s="1817" t="str">
        <f>'Sovereign exposures'!D81</f>
        <v>Yes</v>
      </c>
      <c r="E197" s="1817" t="str">
        <f>'Sovereign exposures'!E81</f>
        <v>Yes</v>
      </c>
      <c r="F197" s="1817" t="str">
        <f>'Sovereign exposures'!F81</f>
        <v>Yes</v>
      </c>
      <c r="G197" s="1817" t="str">
        <f>'Sovereign exposures'!G81</f>
        <v>Yes</v>
      </c>
      <c r="H197" s="1817" t="str">
        <f>'Sovereign exposures'!H81</f>
        <v>Yes</v>
      </c>
      <c r="I197" s="1817" t="str">
        <f>'Sovereign exposures'!I81</f>
        <v>Yes</v>
      </c>
      <c r="J197" s="1817" t="str">
        <f>'Sovereign exposures'!J81</f>
        <v>Yes</v>
      </c>
      <c r="K197" s="1817" t="str">
        <f>'Sovereign exposures'!K81</f>
        <v>Yes</v>
      </c>
      <c r="L197" s="1817" t="str">
        <f>'Sovereign exposures'!L81</f>
        <v>Yes</v>
      </c>
      <c r="M197" s="1817" t="str">
        <f>'Sovereign exposures'!M81</f>
        <v>Yes</v>
      </c>
      <c r="N197" s="1674" t="str">
        <f>'Sovereign exposures'!N81</f>
        <v>Yes</v>
      </c>
      <c r="O197" s="1164"/>
      <c r="P197" s="730"/>
    </row>
    <row r="198" spans="1:16" s="561" customFormat="1" ht="30" customHeight="1" x14ac:dyDescent="0.25">
      <c r="A198" s="625"/>
      <c r="B198" s="1671" t="s">
        <v>298</v>
      </c>
      <c r="C198" s="678" t="str">
        <f>'Sovereign exposures'!B85</f>
        <v>Check: sum of rows 86, 87 and 88 should be equal to overall exposures to commercial undertakings related to the public sector in row 84</v>
      </c>
      <c r="D198" s="1817" t="str">
        <f>'Sovereign exposures'!D85</f>
        <v>Yes</v>
      </c>
      <c r="E198" s="1817" t="str">
        <f>'Sovereign exposures'!E85</f>
        <v>Yes</v>
      </c>
      <c r="F198" s="1817" t="str">
        <f>'Sovereign exposures'!F85</f>
        <v>Yes</v>
      </c>
      <c r="G198" s="1817" t="str">
        <f>'Sovereign exposures'!G85</f>
        <v>Yes</v>
      </c>
      <c r="H198" s="1819" t="str">
        <f>'Sovereign exposures'!H85</f>
        <v>Yes</v>
      </c>
      <c r="I198" s="1819" t="str">
        <f>'Sovereign exposures'!I85</f>
        <v>Yes</v>
      </c>
      <c r="J198" s="1819" t="str">
        <f>'Sovereign exposures'!J85</f>
        <v>Yes</v>
      </c>
      <c r="K198" s="1819" t="str">
        <f>'Sovereign exposures'!K85</f>
        <v>Yes</v>
      </c>
      <c r="L198" s="1819" t="str">
        <f>'Sovereign exposures'!L85</f>
        <v>Yes</v>
      </c>
      <c r="M198" s="1819" t="str">
        <f>'Sovereign exposures'!M85</f>
        <v>Yes</v>
      </c>
      <c r="N198" s="1815" t="str">
        <f>'Sovereign exposures'!N85</f>
        <v>Yes</v>
      </c>
      <c r="O198" s="1164"/>
      <c r="P198" s="730"/>
    </row>
    <row r="199" spans="1:16" s="561" customFormat="1" ht="15" customHeight="1" x14ac:dyDescent="0.25">
      <c r="A199" s="625"/>
      <c r="B199" s="1666" t="s">
        <v>63</v>
      </c>
      <c r="C199" s="1667" t="s">
        <v>64</v>
      </c>
      <c r="D199" s="1622" t="str">
        <f>CONCATENATE("Column ", LEFT(ADDRESS(ROW('Sovereign exposures'!AK9315),COLUMN('Sovereign exposures'!AK93),4), 2))</f>
        <v>Column AK</v>
      </c>
      <c r="E199" s="1820"/>
      <c r="F199" s="1820"/>
      <c r="G199" s="1820"/>
      <c r="H199" s="1820"/>
      <c r="I199" s="1820"/>
      <c r="J199" s="1820"/>
      <c r="K199" s="1820"/>
      <c r="L199" s="1820"/>
      <c r="M199" s="1820"/>
      <c r="N199" s="1820"/>
      <c r="O199" s="1164"/>
      <c r="P199" s="730"/>
    </row>
    <row r="200" spans="1:16" s="561" customFormat="1" ht="15" customHeight="1" x14ac:dyDescent="0.25">
      <c r="A200" s="625"/>
      <c r="B200" s="1823" t="s">
        <v>100</v>
      </c>
      <c r="C200" s="1824" t="str">
        <f>'Sovereign exposures'!B96</f>
        <v>1. Exposures to Sovereigns and the central governments of the reported jurisdiction</v>
      </c>
      <c r="D200" s="1817" t="str">
        <f>'Sovereign exposures'!AK96</f>
        <v>Yes</v>
      </c>
      <c r="E200" s="1303"/>
      <c r="F200" s="1303"/>
      <c r="G200" s="1303"/>
      <c r="H200" s="1303"/>
      <c r="I200" s="1303"/>
      <c r="J200" s="1303"/>
      <c r="K200" s="1303"/>
      <c r="L200" s="1303"/>
      <c r="M200" s="1303"/>
      <c r="N200" s="1303"/>
      <c r="O200" s="1164"/>
      <c r="P200" s="730"/>
    </row>
    <row r="201" spans="1:16" s="561" customFormat="1" ht="15" customHeight="1" x14ac:dyDescent="0.25">
      <c r="A201" s="625"/>
      <c r="B201" s="1823" t="s">
        <v>100</v>
      </c>
      <c r="C201" s="1824" t="str">
        <f>'Sovereign exposures'!B98</f>
        <v>2. Exposures to the Central Bank of the reported jurisdiction</v>
      </c>
      <c r="D201" s="1817" t="str">
        <f>'Sovereign exposures'!AK98</f>
        <v>Yes</v>
      </c>
      <c r="E201" s="1303"/>
      <c r="F201" s="1303"/>
      <c r="G201" s="1303"/>
      <c r="H201" s="1303"/>
      <c r="I201" s="1303"/>
      <c r="J201" s="1303"/>
      <c r="K201" s="1303"/>
      <c r="L201" s="1303"/>
      <c r="M201" s="1303"/>
      <c r="N201" s="1303"/>
      <c r="O201" s="1164"/>
      <c r="P201" s="730"/>
    </row>
    <row r="202" spans="1:16" s="561" customFormat="1" ht="15" customHeight="1" x14ac:dyDescent="0.25">
      <c r="A202" s="625"/>
      <c r="B202" s="1823" t="s">
        <v>100</v>
      </c>
      <c r="C202" s="1824" t="str">
        <f>'Sovereign exposures'!B100</f>
        <v>4. Exposures to non-central government PSEs of the reported jurisdiction</v>
      </c>
      <c r="D202" s="1817" t="str">
        <f>'Sovereign exposures'!AK100</f>
        <v>Yes</v>
      </c>
      <c r="E202" s="1303"/>
      <c r="F202" s="1303"/>
      <c r="G202" s="1303"/>
      <c r="H202" s="1303"/>
      <c r="I202" s="1303"/>
      <c r="J202" s="1303"/>
      <c r="K202" s="1303"/>
      <c r="L202" s="1303"/>
      <c r="M202" s="1303"/>
      <c r="N202" s="1303"/>
      <c r="O202" s="1164"/>
      <c r="P202" s="730"/>
    </row>
    <row r="203" spans="1:16" s="561" customFormat="1" ht="15" customHeight="1" x14ac:dyDescent="0.25">
      <c r="A203" s="625"/>
      <c r="B203" s="1823" t="s">
        <v>100</v>
      </c>
      <c r="C203" s="1824" t="str">
        <f>'Sovereign exposures'!B102</f>
        <v>4.1 States or provinces in federal states</v>
      </c>
      <c r="D203" s="1817" t="str">
        <f>'Sovereign exposures'!AK102</f>
        <v>Yes</v>
      </c>
      <c r="E203" s="1303"/>
      <c r="F203" s="1303"/>
      <c r="G203" s="1303"/>
      <c r="H203" s="1303"/>
      <c r="I203" s="1303"/>
      <c r="J203" s="1303"/>
      <c r="K203" s="1303"/>
      <c r="L203" s="1303"/>
      <c r="M203" s="1303"/>
      <c r="N203" s="1303"/>
      <c r="O203" s="1164"/>
      <c r="P203" s="730"/>
    </row>
    <row r="204" spans="1:16" s="561" customFormat="1" ht="15" customHeight="1" x14ac:dyDescent="0.25">
      <c r="A204" s="625"/>
      <c r="B204" s="1823" t="s">
        <v>100</v>
      </c>
      <c r="C204" s="1824" t="str">
        <f>'Sovereign exposures'!B104</f>
        <v>4.2 Regional governments and local authorities</v>
      </c>
      <c r="D204" s="1817" t="str">
        <f>'Sovereign exposures'!AK104</f>
        <v>Yes</v>
      </c>
      <c r="E204" s="1303"/>
      <c r="F204" s="1303"/>
      <c r="G204" s="1303"/>
      <c r="H204" s="1303"/>
      <c r="I204" s="1303"/>
      <c r="J204" s="1303"/>
      <c r="K204" s="1303"/>
      <c r="L204" s="1303"/>
      <c r="M204" s="1303"/>
      <c r="N204" s="1303"/>
      <c r="O204" s="1164"/>
      <c r="P204" s="730"/>
    </row>
    <row r="205" spans="1:16" s="561" customFormat="1" ht="15" customHeight="1" x14ac:dyDescent="0.25">
      <c r="A205" s="625"/>
      <c r="B205" s="1823" t="s">
        <v>100</v>
      </c>
      <c r="C205" s="1824" t="str">
        <f>'Sovereign exposures'!B106</f>
        <v>4.3 Administrative bodies and other non-commercial undertakings</v>
      </c>
      <c r="D205" s="1817" t="str">
        <f>'Sovereign exposures'!AK106</f>
        <v>Yes</v>
      </c>
      <c r="E205" s="1303"/>
      <c r="F205" s="1303"/>
      <c r="G205" s="1303"/>
      <c r="H205" s="1303"/>
      <c r="I205" s="1303"/>
      <c r="J205" s="1303"/>
      <c r="K205" s="1303"/>
      <c r="L205" s="1303"/>
      <c r="M205" s="1303"/>
      <c r="N205" s="1303"/>
      <c r="O205" s="1164"/>
      <c r="P205" s="730"/>
    </row>
    <row r="206" spans="1:16" s="561" customFormat="1" ht="15" customHeight="1" x14ac:dyDescent="0.25">
      <c r="A206" s="625"/>
      <c r="B206" s="1823" t="s">
        <v>100</v>
      </c>
      <c r="C206" s="1824" t="str">
        <f>'Sovereign exposures'!B108</f>
        <v>5. Exposures to commercial undertakings related to the public sector of the reported jurisdiction</v>
      </c>
      <c r="D206" s="1817" t="str">
        <f>'Sovereign exposures'!AK108</f>
        <v>Yes</v>
      </c>
      <c r="E206" s="1303"/>
      <c r="F206" s="1303"/>
      <c r="G206" s="1303"/>
      <c r="H206" s="1303"/>
      <c r="I206" s="1303"/>
      <c r="J206" s="1303"/>
      <c r="K206" s="1303"/>
      <c r="L206" s="1303"/>
      <c r="M206" s="1303"/>
      <c r="N206" s="1303"/>
      <c r="O206" s="1164"/>
      <c r="P206" s="730"/>
    </row>
    <row r="207" spans="1:16" s="561" customFormat="1" ht="15" customHeight="1" x14ac:dyDescent="0.25">
      <c r="A207" s="625"/>
      <c r="B207" s="1823" t="s">
        <v>100</v>
      </c>
      <c r="C207" s="1824" t="str">
        <f>'Sovereign exposures'!B113</f>
        <v>1. Exposures to sovereigns and the central governments of the the jurisdiction of the legal entity (owner)</v>
      </c>
      <c r="D207" s="1817" t="str">
        <f>'Sovereign exposures'!AK113</f>
        <v>Yes</v>
      </c>
      <c r="E207" s="1303"/>
      <c r="F207" s="1303"/>
      <c r="G207" s="1303"/>
      <c r="H207" s="1303"/>
      <c r="I207" s="1303"/>
      <c r="J207" s="1303"/>
      <c r="K207" s="1303"/>
      <c r="L207" s="1303"/>
      <c r="M207" s="1303"/>
      <c r="N207" s="1303"/>
      <c r="O207" s="1164"/>
      <c r="P207" s="730"/>
    </row>
    <row r="208" spans="1:16" s="561" customFormat="1" ht="15" customHeight="1" x14ac:dyDescent="0.25">
      <c r="A208" s="625"/>
      <c r="B208" s="1823" t="s">
        <v>100</v>
      </c>
      <c r="C208" s="1824" t="str">
        <f>'Sovereign exposures'!B114</f>
        <v>as part of the total under row 113, the exposure in the domestic currency of the issuer</v>
      </c>
      <c r="D208" s="1817" t="str">
        <f>'Sovereign exposures'!AK114</f>
        <v>Yes</v>
      </c>
      <c r="E208" s="1303"/>
      <c r="F208" s="1303"/>
      <c r="G208" s="1303"/>
      <c r="H208" s="1303"/>
      <c r="I208" s="1303"/>
      <c r="J208" s="1303"/>
      <c r="K208" s="1303"/>
      <c r="L208" s="1303"/>
      <c r="M208" s="1303"/>
      <c r="N208" s="1303"/>
      <c r="O208" s="1164"/>
      <c r="P208" s="730"/>
    </row>
    <row r="209" spans="1:16" s="561" customFormat="1" ht="15" customHeight="1" x14ac:dyDescent="0.25">
      <c r="A209" s="625"/>
      <c r="B209" s="1823" t="s">
        <v>100</v>
      </c>
      <c r="C209" s="1824" t="str">
        <f>'Sovereign exposures'!B115</f>
        <v>2. Exposures to the central bank of the jurisdiction of the legal entity (owner)</v>
      </c>
      <c r="D209" s="1817" t="str">
        <f>'Sovereign exposures'!AK115</f>
        <v>Yes</v>
      </c>
      <c r="E209" s="1303"/>
      <c r="F209" s="1303"/>
      <c r="G209" s="1303"/>
      <c r="H209" s="1303"/>
      <c r="I209" s="1303"/>
      <c r="J209" s="1303"/>
      <c r="K209" s="1303"/>
      <c r="L209" s="1303"/>
      <c r="M209" s="1303"/>
      <c r="N209" s="1303"/>
      <c r="O209" s="1164"/>
      <c r="P209" s="730"/>
    </row>
    <row r="210" spans="1:16" s="561" customFormat="1" ht="15" customHeight="1" x14ac:dyDescent="0.25">
      <c r="A210" s="625"/>
      <c r="B210" s="1823" t="s">
        <v>100</v>
      </c>
      <c r="C210" s="1824" t="str">
        <f>'Sovereign exposures'!B116</f>
        <v>as part of the total under row 115, the exposure in the domestic currency of the issuer</v>
      </c>
      <c r="D210" s="1817" t="str">
        <f>'Sovereign exposures'!AK116</f>
        <v>Yes</v>
      </c>
      <c r="E210" s="1303"/>
      <c r="F210" s="1303"/>
      <c r="G210" s="1303"/>
      <c r="H210" s="1303"/>
      <c r="I210" s="1303"/>
      <c r="J210" s="1303"/>
      <c r="K210" s="1303"/>
      <c r="L210" s="1303"/>
      <c r="M210" s="1303"/>
      <c r="N210" s="1303"/>
      <c r="O210" s="1164"/>
      <c r="P210" s="730"/>
    </row>
    <row r="211" spans="1:16" s="561" customFormat="1" ht="15" customHeight="1" x14ac:dyDescent="0.25">
      <c r="A211" s="625"/>
      <c r="B211" s="1823" t="s">
        <v>100</v>
      </c>
      <c r="C211" s="1824" t="str">
        <f>'Sovereign exposures'!B117</f>
        <v>4. Exposures to non-central government PSEs of the jurisdiction of the legal entity (owner)</v>
      </c>
      <c r="D211" s="1817" t="str">
        <f>'Sovereign exposures'!AK117</f>
        <v>Yes</v>
      </c>
      <c r="E211" s="1303"/>
      <c r="F211" s="1303"/>
      <c r="G211" s="1303"/>
      <c r="H211" s="1303"/>
      <c r="I211" s="1303"/>
      <c r="J211" s="1303"/>
      <c r="K211" s="1303"/>
      <c r="L211" s="1303"/>
      <c r="M211" s="1303"/>
      <c r="N211" s="1303"/>
      <c r="O211" s="1164"/>
      <c r="P211" s="730"/>
    </row>
    <row r="212" spans="1:16" s="561" customFormat="1" ht="15" customHeight="1" x14ac:dyDescent="0.25">
      <c r="A212" s="625"/>
      <c r="B212" s="1823" t="s">
        <v>100</v>
      </c>
      <c r="C212" s="1824" t="str">
        <f>'Sovereign exposures'!B118</f>
        <v>as part of the total under row 117, the exposure in the domestic currency of the issuer</v>
      </c>
      <c r="D212" s="1817" t="str">
        <f>'Sovereign exposures'!AK118</f>
        <v>Yes</v>
      </c>
      <c r="E212" s="1303"/>
      <c r="F212" s="1303"/>
      <c r="G212" s="1303"/>
      <c r="H212" s="1303"/>
      <c r="I212" s="1303"/>
      <c r="J212" s="1303"/>
      <c r="K212" s="1303"/>
      <c r="L212" s="1303"/>
      <c r="M212" s="1303"/>
      <c r="N212" s="1303"/>
      <c r="O212" s="1164"/>
      <c r="P212" s="730"/>
    </row>
    <row r="213" spans="1:16" s="561" customFormat="1" ht="15" customHeight="1" x14ac:dyDescent="0.25">
      <c r="A213" s="625"/>
      <c r="B213" s="1823" t="s">
        <v>100</v>
      </c>
      <c r="C213" s="1824" t="str">
        <f>'Sovereign exposures'!B119</f>
        <v>4.1 States or provinces in federal states</v>
      </c>
      <c r="D213" s="1817" t="str">
        <f>'Sovereign exposures'!AK119</f>
        <v>Yes</v>
      </c>
      <c r="E213" s="1303"/>
      <c r="F213" s="1303"/>
      <c r="G213" s="1303"/>
      <c r="H213" s="1303"/>
      <c r="I213" s="1303"/>
      <c r="J213" s="1303"/>
      <c r="K213" s="1303"/>
      <c r="L213" s="1303"/>
      <c r="M213" s="1303"/>
      <c r="N213" s="1303"/>
      <c r="O213" s="1164"/>
      <c r="P213" s="730"/>
    </row>
    <row r="214" spans="1:16" s="561" customFormat="1" ht="15" customHeight="1" x14ac:dyDescent="0.25">
      <c r="A214" s="625"/>
      <c r="B214" s="1823" t="s">
        <v>100</v>
      </c>
      <c r="C214" s="1824" t="str">
        <f>'Sovereign exposures'!B120</f>
        <v>as part of the total under row 119, the exposure in the domestic currency of the issuer</v>
      </c>
      <c r="D214" s="1817" t="str">
        <f>'Sovereign exposures'!AK120</f>
        <v>Yes</v>
      </c>
      <c r="E214" s="1303"/>
      <c r="F214" s="1303"/>
      <c r="G214" s="1303"/>
      <c r="H214" s="1303"/>
      <c r="I214" s="1303"/>
      <c r="J214" s="1303"/>
      <c r="K214" s="1303"/>
      <c r="L214" s="1303"/>
      <c r="M214" s="1303"/>
      <c r="N214" s="1303"/>
      <c r="O214" s="1164"/>
      <c r="P214" s="730"/>
    </row>
    <row r="215" spans="1:16" s="561" customFormat="1" ht="15" customHeight="1" x14ac:dyDescent="0.25">
      <c r="A215" s="625"/>
      <c r="B215" s="1823" t="s">
        <v>100</v>
      </c>
      <c r="C215" s="1824" t="str">
        <f>'Sovereign exposures'!B121</f>
        <v>4.2 Regional governments and local authorities</v>
      </c>
      <c r="D215" s="1817" t="str">
        <f>'Sovereign exposures'!AK121</f>
        <v>Yes</v>
      </c>
      <c r="E215" s="1303"/>
      <c r="F215" s="1303"/>
      <c r="G215" s="1303"/>
      <c r="H215" s="1303"/>
      <c r="I215" s="1303"/>
      <c r="J215" s="1303"/>
      <c r="K215" s="1303"/>
      <c r="L215" s="1303"/>
      <c r="M215" s="1303"/>
      <c r="N215" s="1303"/>
      <c r="O215" s="1164"/>
      <c r="P215" s="730"/>
    </row>
    <row r="216" spans="1:16" s="561" customFormat="1" ht="15" customHeight="1" x14ac:dyDescent="0.25">
      <c r="A216" s="625"/>
      <c r="B216" s="1823" t="s">
        <v>100</v>
      </c>
      <c r="C216" s="1824" t="str">
        <f>'Sovereign exposures'!B122</f>
        <v>as part of the total under row 121, the exposure in the domestic currency of the issuer</v>
      </c>
      <c r="D216" s="1817" t="str">
        <f>'Sovereign exposures'!AK122</f>
        <v>Yes</v>
      </c>
      <c r="E216" s="1303"/>
      <c r="F216" s="1303"/>
      <c r="G216" s="1303"/>
      <c r="H216" s="1303"/>
      <c r="I216" s="1303"/>
      <c r="J216" s="1303"/>
      <c r="K216" s="1303"/>
      <c r="L216" s="1303"/>
      <c r="M216" s="1303"/>
      <c r="N216" s="1303"/>
      <c r="O216" s="1164"/>
      <c r="P216" s="730"/>
    </row>
    <row r="217" spans="1:16" s="561" customFormat="1" ht="15" customHeight="1" x14ac:dyDescent="0.25">
      <c r="A217" s="625"/>
      <c r="B217" s="1823" t="s">
        <v>100</v>
      </c>
      <c r="C217" s="1824" t="str">
        <f>'Sovereign exposures'!B123</f>
        <v>4.3 Administrative bodies and other non-commercial undertakings</v>
      </c>
      <c r="D217" s="1817" t="str">
        <f>'Sovereign exposures'!AK123</f>
        <v>Yes</v>
      </c>
      <c r="E217" s="1303"/>
      <c r="F217" s="1303"/>
      <c r="G217" s="1303"/>
      <c r="H217" s="1303"/>
      <c r="I217" s="1303"/>
      <c r="J217" s="1303"/>
      <c r="K217" s="1303"/>
      <c r="L217" s="1303"/>
      <c r="M217" s="1303"/>
      <c r="N217" s="1303"/>
      <c r="O217" s="1164"/>
      <c r="P217" s="730"/>
    </row>
    <row r="218" spans="1:16" s="561" customFormat="1" ht="15" customHeight="1" x14ac:dyDescent="0.25">
      <c r="A218" s="625"/>
      <c r="B218" s="1823" t="s">
        <v>100</v>
      </c>
      <c r="C218" s="1824" t="str">
        <f>'Sovereign exposures'!B124</f>
        <v>as part of the total under row 123, the exposure in the domestic currency of the issuer</v>
      </c>
      <c r="D218" s="1817" t="str">
        <f>'Sovereign exposures'!AK124</f>
        <v>Yes</v>
      </c>
      <c r="E218" s="1303"/>
      <c r="F218" s="1303"/>
      <c r="G218" s="1303"/>
      <c r="H218" s="1303"/>
      <c r="I218" s="1303"/>
      <c r="J218" s="1303"/>
      <c r="K218" s="1303"/>
      <c r="L218" s="1303"/>
      <c r="M218" s="1303"/>
      <c r="N218" s="1303"/>
      <c r="O218" s="1164"/>
      <c r="P218" s="730"/>
    </row>
    <row r="219" spans="1:16" s="561" customFormat="1" ht="15" customHeight="1" x14ac:dyDescent="0.25">
      <c r="A219" s="625"/>
      <c r="B219" s="1823" t="s">
        <v>100</v>
      </c>
      <c r="C219" s="1824" t="str">
        <f>'Sovereign exposures'!B125</f>
        <v>5. Exposures to commercial undertakings related to the public sector of the jurisdiction of the legal entity (owner)</v>
      </c>
      <c r="D219" s="1817" t="str">
        <f>'Sovereign exposures'!AK125</f>
        <v>Yes</v>
      </c>
      <c r="E219" s="1303"/>
      <c r="F219" s="1303"/>
      <c r="G219" s="1303"/>
      <c r="H219" s="1303"/>
      <c r="I219" s="1303"/>
      <c r="J219" s="1303"/>
      <c r="K219" s="1303"/>
      <c r="L219" s="1303"/>
      <c r="M219" s="1303"/>
      <c r="N219" s="1303"/>
      <c r="O219" s="1164"/>
      <c r="P219" s="730"/>
    </row>
    <row r="220" spans="1:16" s="561" customFormat="1" ht="15" customHeight="1" x14ac:dyDescent="0.25">
      <c r="A220" s="625"/>
      <c r="B220" s="1823" t="s">
        <v>100</v>
      </c>
      <c r="C220" s="1824" t="str">
        <f>'Sovereign exposures'!B126</f>
        <v>as part of the total under row 125, the exposure in the domestic currency of the issuer</v>
      </c>
      <c r="D220" s="1817" t="str">
        <f>'Sovereign exposures'!AK126</f>
        <v>Yes</v>
      </c>
      <c r="E220" s="1303"/>
      <c r="F220" s="1303"/>
      <c r="G220" s="1303"/>
      <c r="H220" s="1303"/>
      <c r="I220" s="1303"/>
      <c r="J220" s="1303"/>
      <c r="K220" s="1303"/>
      <c r="L220" s="1303"/>
      <c r="M220" s="1303"/>
      <c r="N220" s="1303"/>
      <c r="O220" s="1164"/>
      <c r="P220" s="730"/>
    </row>
    <row r="221" spans="1:16" s="561" customFormat="1" ht="15" customHeight="1" x14ac:dyDescent="0.25">
      <c r="A221" s="625"/>
      <c r="B221" s="1666" t="s">
        <v>63</v>
      </c>
      <c r="C221" s="1667" t="s">
        <v>64</v>
      </c>
      <c r="D221" s="1726" t="str">
        <f>CONCATENATE("Column ", LEFT(ADDRESS(ROW('Sovereign exposures'!Q15),COLUMN('Sovereign exposures'!Q15),4), 1))</f>
        <v>Column Q</v>
      </c>
      <c r="E221" s="1726" t="str">
        <f>CONCATENATE("Column ", LEFT(ADDRESS(ROW('Sovereign exposures'!R15),COLUMN('Sovereign exposures'!R15),4), 1))</f>
        <v>Column R</v>
      </c>
      <c r="F221" s="1726" t="str">
        <f>CONCATENATE("Column ", LEFT(ADDRESS(ROW('Sovereign exposures'!AE15),COLUMN('Sovereign exposures'!AE15),4), 2))</f>
        <v>Column AE</v>
      </c>
      <c r="G221" s="1726" t="str">
        <f>CONCATENATE("Column ", LEFT(ADDRESS(ROW('Sovereign exposures'!AF15),COLUMN('Sovereign exposures'!AF15),4), 2))</f>
        <v>Column AF</v>
      </c>
      <c r="H221" s="1820"/>
      <c r="I221" s="1820"/>
      <c r="J221" s="1820"/>
      <c r="K221" s="1820"/>
      <c r="L221" s="1820"/>
      <c r="M221" s="1820"/>
      <c r="N221" s="1820"/>
      <c r="O221" s="1164"/>
      <c r="P221" s="730"/>
    </row>
    <row r="222" spans="1:16" s="561" customFormat="1" ht="15" customHeight="1" x14ac:dyDescent="0.25">
      <c r="A222" s="625"/>
      <c r="B222" s="1671" t="s">
        <v>286</v>
      </c>
      <c r="C222" s="678" t="str">
        <f>'Sovereign exposures'!B151</f>
        <v>1. Sovereigns and the central governments</v>
      </c>
      <c r="D222" s="1816" t="str">
        <f>'Sovereign exposures'!Q151</f>
        <v>Yes</v>
      </c>
      <c r="E222" s="1816" t="str">
        <f>'Sovereign exposures'!R151</f>
        <v>Yes</v>
      </c>
      <c r="F222" s="1816" t="str">
        <f>'Sovereign exposures'!AE151</f>
        <v>Yes</v>
      </c>
      <c r="G222" s="1816" t="str">
        <f>'Sovereign exposures'!AF151</f>
        <v>Yes</v>
      </c>
      <c r="H222" s="1108"/>
      <c r="I222" s="1108"/>
      <c r="J222" s="1108"/>
      <c r="K222" s="1108"/>
      <c r="L222" s="1108"/>
      <c r="M222" s="1108"/>
      <c r="N222" s="1108"/>
      <c r="O222" s="1164"/>
      <c r="P222" s="730"/>
    </row>
    <row r="223" spans="1:16" s="561" customFormat="1" ht="15" customHeight="1" x14ac:dyDescent="0.25">
      <c r="A223" s="625"/>
      <c r="B223" s="1671" t="s">
        <v>286</v>
      </c>
      <c r="C223" s="678" t="str">
        <f>'Sovereign exposures'!B153</f>
        <v>2. Central banks</v>
      </c>
      <c r="D223" s="1817" t="str">
        <f>'Sovereign exposures'!Q153</f>
        <v>Yes</v>
      </c>
      <c r="E223" s="1817" t="str">
        <f>'Sovereign exposures'!R153</f>
        <v>Yes</v>
      </c>
      <c r="F223" s="1817" t="str">
        <f>'Sovereign exposures'!AE153</f>
        <v>Yes</v>
      </c>
      <c r="G223" s="1817" t="str">
        <f>'Sovereign exposures'!AF153</f>
        <v>Yes</v>
      </c>
      <c r="H223" s="435"/>
      <c r="I223" s="435"/>
      <c r="J223" s="435"/>
      <c r="K223" s="435"/>
      <c r="L223" s="435"/>
      <c r="M223" s="435"/>
      <c r="N223" s="435"/>
      <c r="O223" s="1164"/>
      <c r="P223" s="730"/>
    </row>
    <row r="224" spans="1:16" s="561" customFormat="1" ht="15" customHeight="1" x14ac:dyDescent="0.25">
      <c r="A224" s="625"/>
      <c r="B224" s="1671" t="s">
        <v>286</v>
      </c>
      <c r="C224" s="678" t="str">
        <f>'Sovereign exposures'!B155</f>
        <v>3. Exposures to MDBs and eligible international organisations</v>
      </c>
      <c r="D224" s="1817" t="str">
        <f>'Sovereign exposures'!Q155</f>
        <v>Yes</v>
      </c>
      <c r="E224" s="1817" t="str">
        <f>'Sovereign exposures'!R155</f>
        <v>Yes</v>
      </c>
      <c r="F224" s="1817" t="str">
        <f>'Sovereign exposures'!AE155</f>
        <v>Yes</v>
      </c>
      <c r="G224" s="1817" t="str">
        <f>'Sovereign exposures'!AF155</f>
        <v>Yes</v>
      </c>
      <c r="H224" s="435"/>
      <c r="I224" s="435"/>
      <c r="J224" s="435"/>
      <c r="K224" s="435"/>
      <c r="L224" s="435"/>
      <c r="M224" s="435"/>
      <c r="N224" s="435"/>
      <c r="O224" s="1164"/>
      <c r="P224" s="730"/>
    </row>
    <row r="225" spans="1:16" s="561" customFormat="1" ht="15" customHeight="1" x14ac:dyDescent="0.25">
      <c r="A225" s="625"/>
      <c r="B225" s="1671" t="s">
        <v>286</v>
      </c>
      <c r="C225" s="678" t="str">
        <f>'Sovereign exposures'!B156</f>
        <v>4. Exposures to non-central government PSEs</v>
      </c>
      <c r="D225" s="1817" t="str">
        <f>'Sovereign exposures'!Q156</f>
        <v>Yes</v>
      </c>
      <c r="E225" s="1817" t="str">
        <f>'Sovereign exposures'!R156</f>
        <v>Yes</v>
      </c>
      <c r="F225" s="1817" t="str">
        <f>'Sovereign exposures'!AE156</f>
        <v>Yes</v>
      </c>
      <c r="G225" s="1817" t="str">
        <f>'Sovereign exposures'!AF156</f>
        <v>Yes</v>
      </c>
      <c r="H225" s="435"/>
      <c r="I225" s="435"/>
      <c r="J225" s="435"/>
      <c r="K225" s="435"/>
      <c r="L225" s="435"/>
      <c r="M225" s="435"/>
      <c r="N225" s="435"/>
      <c r="O225" s="1164"/>
      <c r="P225" s="730"/>
    </row>
    <row r="226" spans="1:16" s="561" customFormat="1" ht="15" customHeight="1" x14ac:dyDescent="0.25">
      <c r="A226" s="625"/>
      <c r="B226" s="1671" t="s">
        <v>286</v>
      </c>
      <c r="C226" s="678" t="str">
        <f>'Sovereign exposures'!B158</f>
        <v>4.1 States or provinces in federal states</v>
      </c>
      <c r="D226" s="1817" t="str">
        <f>'Sovereign exposures'!Q158</f>
        <v>Yes</v>
      </c>
      <c r="E226" s="1817" t="str">
        <f>'Sovereign exposures'!R158</f>
        <v>Yes</v>
      </c>
      <c r="F226" s="1817" t="str">
        <f>'Sovereign exposures'!AE158</f>
        <v>Yes</v>
      </c>
      <c r="G226" s="1817" t="str">
        <f>'Sovereign exposures'!AF158</f>
        <v>Yes</v>
      </c>
      <c r="H226" s="435"/>
      <c r="I226" s="435"/>
      <c r="J226" s="435"/>
      <c r="K226" s="435"/>
      <c r="L226" s="435"/>
      <c r="M226" s="435"/>
      <c r="N226" s="435"/>
      <c r="O226" s="1164"/>
      <c r="P226" s="730"/>
    </row>
    <row r="227" spans="1:16" s="561" customFormat="1" ht="15" customHeight="1" x14ac:dyDescent="0.25">
      <c r="A227" s="625"/>
      <c r="B227" s="1671" t="s">
        <v>286</v>
      </c>
      <c r="C227" s="678" t="str">
        <f>'Sovereign exposures'!B160</f>
        <v>4.2 Regional governments and local authorities</v>
      </c>
      <c r="D227" s="1817" t="str">
        <f>'Sovereign exposures'!Q160</f>
        <v>Yes</v>
      </c>
      <c r="E227" s="1817" t="str">
        <f>'Sovereign exposures'!R160</f>
        <v>Yes</v>
      </c>
      <c r="F227" s="1817" t="str">
        <f>'Sovereign exposures'!AE160</f>
        <v>Yes</v>
      </c>
      <c r="G227" s="1817" t="str">
        <f>'Sovereign exposures'!AF160</f>
        <v>Yes</v>
      </c>
      <c r="H227" s="435"/>
      <c r="I227" s="435"/>
      <c r="J227" s="435"/>
      <c r="K227" s="435"/>
      <c r="L227" s="435"/>
      <c r="M227" s="435"/>
      <c r="N227" s="435"/>
      <c r="O227" s="1164"/>
      <c r="P227" s="730"/>
    </row>
    <row r="228" spans="1:16" s="561" customFormat="1" ht="15" customHeight="1" x14ac:dyDescent="0.25">
      <c r="A228" s="625"/>
      <c r="B228" s="1671" t="s">
        <v>286</v>
      </c>
      <c r="C228" s="678" t="str">
        <f>'Sovereign exposures'!B162</f>
        <v>4.3 Administrative bodies and other non-commercial undertakings</v>
      </c>
      <c r="D228" s="1817" t="str">
        <f>'Sovereign exposures'!Q162</f>
        <v>Yes</v>
      </c>
      <c r="E228" s="1817" t="str">
        <f>'Sovereign exposures'!R162</f>
        <v>Yes</v>
      </c>
      <c r="F228" s="1817" t="str">
        <f>'Sovereign exposures'!AE162</f>
        <v>Yes</v>
      </c>
      <c r="G228" s="1817" t="str">
        <f>'Sovereign exposures'!AF162</f>
        <v>Yes</v>
      </c>
      <c r="H228" s="435"/>
      <c r="I228" s="435"/>
      <c r="J228" s="435"/>
      <c r="K228" s="435"/>
      <c r="L228" s="435"/>
      <c r="M228" s="435"/>
      <c r="N228" s="435"/>
      <c r="O228" s="1164"/>
      <c r="P228" s="730"/>
    </row>
    <row r="229" spans="1:16" s="561" customFormat="1" ht="15" customHeight="1" x14ac:dyDescent="0.25">
      <c r="A229" s="625"/>
      <c r="B229" s="1671" t="s">
        <v>286</v>
      </c>
      <c r="C229" s="678" t="str">
        <f>'Sovereign exposures'!B164</f>
        <v>5. Exposures to commercial undertakings related to the public sector</v>
      </c>
      <c r="D229" s="1817" t="str">
        <f>'Sovereign exposures'!Q164</f>
        <v>Yes</v>
      </c>
      <c r="E229" s="1817" t="str">
        <f>'Sovereign exposures'!R164</f>
        <v>Yes</v>
      </c>
      <c r="F229" s="1817" t="str">
        <f>'Sovereign exposures'!AE164</f>
        <v>Yes</v>
      </c>
      <c r="G229" s="1817" t="str">
        <f>'Sovereign exposures'!AF164</f>
        <v>Yes</v>
      </c>
      <c r="H229" s="435"/>
      <c r="I229" s="435"/>
      <c r="J229" s="435"/>
      <c r="K229" s="435"/>
      <c r="L229" s="435"/>
      <c r="M229" s="435"/>
      <c r="N229" s="435"/>
      <c r="O229" s="1164"/>
      <c r="P229" s="730"/>
    </row>
    <row r="230" spans="1:16" s="561" customFormat="1" ht="15" customHeight="1" x14ac:dyDescent="0.25">
      <c r="A230" s="625"/>
      <c r="B230" s="1671" t="s">
        <v>286</v>
      </c>
      <c r="C230" s="678" t="str">
        <f>'Sovereign exposures'!B166</f>
        <v>5.1 Banks</v>
      </c>
      <c r="D230" s="1817" t="str">
        <f>'Sovereign exposures'!Q166</f>
        <v>Yes</v>
      </c>
      <c r="E230" s="1817" t="str">
        <f>'Sovereign exposures'!R166</f>
        <v>Yes</v>
      </c>
      <c r="F230" s="1817" t="str">
        <f>'Sovereign exposures'!AE166</f>
        <v>Yes</v>
      </c>
      <c r="G230" s="1817" t="str">
        <f>'Sovereign exposures'!AF166</f>
        <v>Yes</v>
      </c>
      <c r="H230" s="435"/>
      <c r="I230" s="435"/>
      <c r="J230" s="435"/>
      <c r="K230" s="435"/>
      <c r="L230" s="435"/>
      <c r="M230" s="435"/>
      <c r="N230" s="435"/>
      <c r="O230" s="1164"/>
      <c r="P230" s="730"/>
    </row>
    <row r="231" spans="1:16" s="561" customFormat="1" ht="15" customHeight="1" x14ac:dyDescent="0.25">
      <c r="A231" s="625"/>
      <c r="B231" s="1671" t="s">
        <v>286</v>
      </c>
      <c r="C231" s="678" t="str">
        <f>'Sovereign exposures'!B168</f>
        <v>5.2 Non-bank financial sector entities</v>
      </c>
      <c r="D231" s="1817" t="str">
        <f>'Sovereign exposures'!Q168</f>
        <v>Yes</v>
      </c>
      <c r="E231" s="1817" t="str">
        <f>'Sovereign exposures'!R168</f>
        <v>Yes</v>
      </c>
      <c r="F231" s="1817" t="str">
        <f>'Sovereign exposures'!AE168</f>
        <v>Yes</v>
      </c>
      <c r="G231" s="1817" t="str">
        <f>'Sovereign exposures'!AF168</f>
        <v>Yes</v>
      </c>
      <c r="H231" s="435"/>
      <c r="I231" s="435"/>
      <c r="J231" s="435"/>
      <c r="K231" s="435"/>
      <c r="L231" s="435"/>
      <c r="M231" s="435"/>
      <c r="N231" s="435"/>
      <c r="O231" s="1164"/>
      <c r="P231" s="730"/>
    </row>
    <row r="232" spans="1:16" s="561" customFormat="1" ht="15" customHeight="1" x14ac:dyDescent="0.25">
      <c r="A232" s="625"/>
      <c r="B232" s="1594" t="s">
        <v>286</v>
      </c>
      <c r="C232" s="1669" t="str">
        <f>'Sovereign exposures'!B170</f>
        <v>5.3 Non-financial sector entities</v>
      </c>
      <c r="D232" s="1818" t="str">
        <f>'Sovereign exposures'!Q170</f>
        <v>Yes</v>
      </c>
      <c r="E232" s="1818" t="str">
        <f>'Sovereign exposures'!R170</f>
        <v>Yes</v>
      </c>
      <c r="F232" s="1818" t="str">
        <f>'Sovereign exposures'!AE170</f>
        <v>Yes</v>
      </c>
      <c r="G232" s="1818" t="str">
        <f>'Sovereign exposures'!AF170</f>
        <v>Yes</v>
      </c>
      <c r="H232" s="553"/>
      <c r="I232" s="553"/>
      <c r="J232" s="553"/>
      <c r="K232" s="553"/>
      <c r="L232" s="553"/>
      <c r="M232" s="553"/>
      <c r="N232" s="553"/>
      <c r="O232" s="1164"/>
      <c r="P232" s="730"/>
    </row>
    <row r="233" spans="1:16" s="1243" customFormat="1" ht="15" customHeight="1" x14ac:dyDescent="0.25">
      <c r="A233" s="573"/>
      <c r="B233" s="1273"/>
      <c r="C233" s="1273"/>
      <c r="D233" s="1273"/>
      <c r="E233" s="1273"/>
      <c r="F233" s="1273"/>
      <c r="G233" s="1273"/>
      <c r="H233" s="1273"/>
      <c r="I233" s="1273"/>
      <c r="J233" s="1273"/>
      <c r="K233" s="1273"/>
      <c r="L233" s="1273"/>
      <c r="M233" s="1273"/>
      <c r="N233" s="1273"/>
      <c r="O233" s="1973"/>
      <c r="P233" s="731"/>
    </row>
  </sheetData>
  <customSheetViews>
    <customSheetView guid="{3D2E4C4C-55B0-42AD-9B20-28C028F4BEE7}" scale="75" fitToPage="1" hiddenRows="1" hiddenColumns="1">
      <pane ySplit="1" topLeftCell="A144" activePane="bottomLeft" state="frozen"/>
      <selection pane="bottomLeft" activeCell="C44" sqref="C44"/>
      <rowBreaks count="3" manualBreakCount="3">
        <brk id="39" max="14" man="1"/>
        <brk id="81" max="14" man="1"/>
        <brk id="129" max="16383" man="1"/>
      </rowBreaks>
      <pageMargins left="0.59055118110236227" right="0.59055118110236227" top="0.98425196850393704" bottom="0.98425196850393704" header="0.51181102362204722" footer="0.51181102362204722"/>
      <printOptions headings="1"/>
      <pageSetup paperSize="9" scale="51" fitToHeight="0" pageOrder="overThenDown" orientation="landscape" r:id="rId1"/>
      <headerFooter alignWithMargins="0">
        <oddHeader>&amp;L&amp;"Segoe UI,Bold"&amp;14Basel Committee on Banking Supervision
Basel III monitoring template&amp;C&amp;"Segoe UI,Regular"&amp;14&amp;F
&amp;A&amp;R&amp;"Segoe UI,Bold"&amp;14Confidential when completed</oddHeader>
        <oddFooter>&amp;L&amp;"Segoe UI,Regular"&amp;14&amp;D  &amp;T&amp;R&amp;"Segoe UI,Regular"&amp;14Page &amp;P of &amp;N</oddFooter>
      </headerFooter>
    </customSheetView>
  </customSheetViews>
  <phoneticPr fontId="5" type="noConversion"/>
  <conditionalFormatting sqref="A62:M62 A1:XFD61 A63:N78 P62:XFD78 A79:XFD1048576">
    <cfRule type="cellIs" dxfId="19" priority="17" stopIfTrue="1" operator="equal">
      <formula>"Fail"</formula>
    </cfRule>
    <cfRule type="cellIs" dxfId="18" priority="18" stopIfTrue="1" operator="equal">
      <formula>"Pass"</formula>
    </cfRule>
    <cfRule type="cellIs" dxfId="17" priority="59" stopIfTrue="1" operator="equal">
      <formula>"No"</formula>
    </cfRule>
    <cfRule type="cellIs" dxfId="16" priority="60" stopIfTrue="1" operator="equal">
      <formula>"Yes"</formula>
    </cfRule>
  </conditionalFormatting>
  <conditionalFormatting sqref="N62:N65">
    <cfRule type="cellIs" dxfId="15" priority="13" stopIfTrue="1" operator="equal">
      <formula>"Fail"</formula>
    </cfRule>
    <cfRule type="cellIs" dxfId="14" priority="14" stopIfTrue="1" operator="equal">
      <formula>"Pass"</formula>
    </cfRule>
    <cfRule type="cellIs" dxfId="13" priority="15" stopIfTrue="1" operator="equal">
      <formula>"No"</formula>
    </cfRule>
    <cfRule type="cellIs" dxfId="12" priority="16" stopIfTrue="1" operator="equal">
      <formula>"Yes"</formula>
    </cfRule>
  </conditionalFormatting>
  <conditionalFormatting sqref="N66:N71">
    <cfRule type="cellIs" dxfId="11" priority="9" stopIfTrue="1" operator="equal">
      <formula>"Fail"</formula>
    </cfRule>
    <cfRule type="cellIs" dxfId="10" priority="10" stopIfTrue="1" operator="equal">
      <formula>"Pass"</formula>
    </cfRule>
    <cfRule type="cellIs" dxfId="9" priority="11" stopIfTrue="1" operator="equal">
      <formula>"No"</formula>
    </cfRule>
    <cfRule type="cellIs" dxfId="8" priority="12" stopIfTrue="1" operator="equal">
      <formula>"Yes"</formula>
    </cfRule>
  </conditionalFormatting>
  <conditionalFormatting sqref="N72:N78">
    <cfRule type="cellIs" dxfId="7" priority="5" stopIfTrue="1" operator="equal">
      <formula>"Fail"</formula>
    </cfRule>
    <cfRule type="cellIs" dxfId="6" priority="6" stopIfTrue="1" operator="equal">
      <formula>"Pass"</formula>
    </cfRule>
    <cfRule type="cellIs" dxfId="5" priority="7" stopIfTrue="1" operator="equal">
      <formula>"No"</formula>
    </cfRule>
    <cfRule type="cellIs" dxfId="4" priority="8" stopIfTrue="1" operator="equal">
      <formula>"Yes"</formula>
    </cfRule>
  </conditionalFormatting>
  <conditionalFormatting sqref="O62:O78">
    <cfRule type="cellIs" dxfId="3" priority="1" stopIfTrue="1" operator="equal">
      <formula>"Fail"</formula>
    </cfRule>
    <cfRule type="cellIs" dxfId="2" priority="2" stopIfTrue="1" operator="equal">
      <formula>"Pass"</formula>
    </cfRule>
    <cfRule type="cellIs" dxfId="1" priority="3" stopIfTrue="1" operator="equal">
      <formula>"No"</formula>
    </cfRule>
    <cfRule type="cellIs" dxfId="0" priority="4" stopIfTrue="1" operator="equal">
      <formula>"Yes"</formula>
    </cfRule>
  </conditionalFormatting>
  <printOptions headings="1"/>
  <pageMargins left="0.59055118110236227" right="0.59055118110236227" top="0.98425196850393704" bottom="0.98425196850393704" header="0.51181102362204722" footer="0.51181102362204722"/>
  <pageSetup paperSize="9" scale="50" fitToWidth="0" fitToHeight="0" pageOrder="overThenDown" orientation="landscape" r:id="rId2"/>
  <headerFooter alignWithMargins="0">
    <oddHeader>&amp;L&amp;"Segoe UI,Bold"&amp;14Basel Committee on Banking Supervision
Basel III monitoring template&amp;C&amp;"Segoe UI,Regular"&amp;14&amp;F
&amp;A&amp;R&amp;"Segoe UI,Bold"&amp;14Confidential when completed</oddHeader>
    <oddFooter>&amp;L&amp;"Segoe UI,Regular"&amp;14&amp;D  &amp;T&amp;R&amp;"Segoe UI,Regular"&amp;14Page &amp;P of &amp;N</oddFooter>
  </headerFooter>
  <rowBreaks count="5" manualBreakCount="5">
    <brk id="39" max="15" man="1"/>
    <brk id="79" max="15" man="1"/>
    <brk id="128" max="15" man="1"/>
    <brk id="161" max="16383" man="1"/>
    <brk id="188" max="15" man="1"/>
  </rowBreaks>
  <ignoredErrors>
    <ignoredError sqref="D15:M15 D81:G81" emptyCellReference="1"/>
  </ignoredError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theme="5" tint="0.39997558519241921"/>
  </sheetPr>
  <dimension ref="A1:U459"/>
  <sheetViews>
    <sheetView zoomScale="75" zoomScaleNormal="75" workbookViewId="0">
      <pane ySplit="1" topLeftCell="A2" activePane="bottomLeft" state="frozen"/>
      <selection pane="bottomLeft"/>
    </sheetView>
  </sheetViews>
  <sheetFormatPr defaultColWidth="0" defaultRowHeight="0" customHeight="1" zeroHeight="1" x14ac:dyDescent="0.25"/>
  <cols>
    <col min="1" max="1" width="1.7109375" style="625" customWidth="1"/>
    <col min="2" max="2" width="60.7109375" style="1107" customWidth="1"/>
    <col min="3" max="3" width="14.7109375" style="1107" customWidth="1"/>
    <col min="4" max="8" width="16.7109375" style="1107" customWidth="1"/>
    <col min="9" max="9" width="1.7109375" style="557" customWidth="1"/>
    <col min="10" max="16384" width="11.42578125" style="1107" hidden="1"/>
  </cols>
  <sheetData>
    <row r="1" spans="1:9" s="556" customFormat="1" ht="30" customHeight="1" x14ac:dyDescent="0.55000000000000004">
      <c r="A1" s="2051" t="s">
        <v>115</v>
      </c>
      <c r="B1" s="2052"/>
      <c r="C1" s="2052"/>
      <c r="D1" s="2052"/>
      <c r="E1" s="2052"/>
      <c r="F1" s="2052"/>
      <c r="G1" s="2052"/>
      <c r="H1" s="2052"/>
      <c r="I1" s="2053"/>
    </row>
    <row r="2" spans="1:9" ht="30" customHeight="1" x14ac:dyDescent="0.3">
      <c r="A2" s="2054" t="s">
        <v>110</v>
      </c>
      <c r="B2" s="563"/>
      <c r="C2" s="563"/>
      <c r="D2" s="563"/>
      <c r="E2" s="563"/>
      <c r="F2" s="563"/>
      <c r="G2" s="563"/>
      <c r="H2" s="563"/>
      <c r="I2" s="579"/>
    </row>
    <row r="3" spans="1:9" ht="15" customHeight="1" x14ac:dyDescent="0.25">
      <c r="A3" s="2055"/>
      <c r="B3" s="563"/>
      <c r="C3" s="563"/>
      <c r="D3" s="563"/>
      <c r="E3" s="563"/>
      <c r="F3" s="563"/>
      <c r="G3" s="563"/>
      <c r="H3" s="563"/>
      <c r="I3" s="579"/>
    </row>
    <row r="4" spans="1:9" s="1181" customFormat="1" ht="15" customHeight="1" x14ac:dyDescent="0.25">
      <c r="A4" s="2055"/>
      <c r="B4" s="2056" t="s">
        <v>104</v>
      </c>
      <c r="C4" s="2057">
        <v>3</v>
      </c>
      <c r="D4" s="2057">
        <v>4</v>
      </c>
      <c r="E4" s="2058" t="s">
        <v>2006</v>
      </c>
      <c r="F4" s="2059">
        <v>0</v>
      </c>
      <c r="G4" s="563"/>
      <c r="H4" s="2141" t="s">
        <v>2007</v>
      </c>
      <c r="I4" s="729"/>
    </row>
    <row r="5" spans="1:9" ht="15" customHeight="1" x14ac:dyDescent="0.25">
      <c r="A5" s="2055"/>
      <c r="B5" s="2060"/>
      <c r="C5" s="2060"/>
      <c r="D5" s="2060"/>
      <c r="E5" s="2060"/>
      <c r="F5" s="2060"/>
      <c r="G5" s="2060"/>
      <c r="H5" s="2060"/>
      <c r="I5" s="2061"/>
    </row>
    <row r="6" spans="1:9" s="614" customFormat="1" ht="45" customHeight="1" x14ac:dyDescent="0.25">
      <c r="A6" s="2062" t="s">
        <v>970</v>
      </c>
      <c r="B6" s="1722"/>
      <c r="C6" s="1722"/>
      <c r="D6" s="1719"/>
      <c r="E6" s="1719"/>
      <c r="F6" s="1723"/>
      <c r="G6" s="1720"/>
      <c r="H6" s="1720"/>
      <c r="I6" s="2063"/>
    </row>
    <row r="7" spans="1:9" s="1181" customFormat="1" ht="15" customHeight="1" x14ac:dyDescent="0.25">
      <c r="A7" s="2064"/>
      <c r="B7" s="2065" t="s">
        <v>971</v>
      </c>
      <c r="C7" s="2066"/>
      <c r="D7" s="2066"/>
      <c r="E7" s="2067"/>
      <c r="F7" s="2068" t="s">
        <v>107</v>
      </c>
      <c r="G7" s="561"/>
      <c r="H7" s="561"/>
      <c r="I7" s="730"/>
    </row>
    <row r="8" spans="1:9" s="1181" customFormat="1" ht="15" customHeight="1" x14ac:dyDescent="0.25">
      <c r="A8" s="2064"/>
      <c r="B8" s="726" t="s">
        <v>972</v>
      </c>
      <c r="C8" s="739"/>
      <c r="D8" s="739"/>
      <c r="E8" s="1006"/>
      <c r="F8" s="1005" t="s">
        <v>107</v>
      </c>
      <c r="G8" s="561"/>
      <c r="H8" s="561"/>
      <c r="I8" s="730"/>
    </row>
    <row r="9" spans="1:9" ht="15" customHeight="1" x14ac:dyDescent="0.25">
      <c r="A9" s="2064"/>
      <c r="B9" s="732"/>
      <c r="C9" s="561"/>
      <c r="D9" s="561"/>
      <c r="E9" s="561"/>
      <c r="F9" s="561"/>
      <c r="G9" s="561"/>
      <c r="H9" s="561"/>
      <c r="I9" s="730"/>
    </row>
    <row r="10" spans="1:9" ht="30" customHeight="1" x14ac:dyDescent="0.3">
      <c r="A10" s="2069" t="s">
        <v>1373</v>
      </c>
      <c r="B10" s="1377"/>
      <c r="C10" s="1378"/>
      <c r="D10" s="1378"/>
      <c r="E10" s="1378"/>
      <c r="F10" s="1378"/>
      <c r="G10" s="1378"/>
      <c r="H10" s="1378"/>
      <c r="I10" s="2070"/>
    </row>
    <row r="11" spans="1:9" s="564" customFormat="1" ht="45" customHeight="1" x14ac:dyDescent="0.25">
      <c r="A11" s="2071" t="s">
        <v>185</v>
      </c>
      <c r="B11" s="750"/>
      <c r="C11" s="750"/>
      <c r="D11" s="401"/>
      <c r="E11" s="401"/>
      <c r="F11" s="751"/>
      <c r="I11" s="398"/>
    </row>
    <row r="12" spans="1:9" ht="15" customHeight="1" x14ac:dyDescent="0.25">
      <c r="A12" s="2064"/>
      <c r="B12" s="2072"/>
      <c r="C12" s="2073"/>
      <c r="D12" s="2073"/>
      <c r="E12" s="2073"/>
      <c r="F12" s="2074" t="s">
        <v>335</v>
      </c>
      <c r="G12" s="561"/>
      <c r="H12" s="561"/>
      <c r="I12" s="730"/>
    </row>
    <row r="13" spans="1:9" s="1181" customFormat="1" ht="15" customHeight="1" x14ac:dyDescent="0.25">
      <c r="A13" s="2064"/>
      <c r="B13" s="2075" t="s">
        <v>354</v>
      </c>
      <c r="C13" s="2066"/>
      <c r="D13" s="2066"/>
      <c r="E13" s="2066"/>
      <c r="F13" s="2076"/>
      <c r="G13" s="561"/>
      <c r="H13" s="561"/>
      <c r="I13" s="730"/>
    </row>
    <row r="14" spans="1:9" s="1181" customFormat="1" ht="15" customHeight="1" x14ac:dyDescent="0.25">
      <c r="A14" s="2064"/>
      <c r="B14" s="725" t="s">
        <v>257</v>
      </c>
      <c r="C14" s="735"/>
      <c r="D14" s="735"/>
      <c r="E14" s="735"/>
      <c r="F14" s="475"/>
      <c r="G14" s="561"/>
      <c r="H14" s="561"/>
      <c r="I14" s="730"/>
    </row>
    <row r="15" spans="1:9" s="1181" customFormat="1" ht="15" customHeight="1" x14ac:dyDescent="0.25">
      <c r="A15" s="2064"/>
      <c r="B15" s="724" t="s">
        <v>311</v>
      </c>
      <c r="C15" s="735"/>
      <c r="D15" s="735"/>
      <c r="E15" s="735"/>
      <c r="F15" s="484">
        <v>1</v>
      </c>
      <c r="G15" s="561"/>
      <c r="H15" s="561"/>
      <c r="I15" s="730"/>
    </row>
    <row r="16" spans="1:9" s="1181" customFormat="1" ht="15" customHeight="1" x14ac:dyDescent="0.25">
      <c r="A16" s="2064"/>
      <c r="B16" s="724" t="s">
        <v>312</v>
      </c>
      <c r="C16" s="735"/>
      <c r="D16" s="735"/>
      <c r="E16" s="735"/>
      <c r="F16" s="484">
        <v>1</v>
      </c>
      <c r="G16" s="561"/>
      <c r="H16" s="561"/>
      <c r="I16" s="730"/>
    </row>
    <row r="17" spans="1:9" s="1181" customFormat="1" ht="15" customHeight="1" x14ac:dyDescent="0.25">
      <c r="A17" s="2064"/>
      <c r="B17" s="724" t="s">
        <v>313</v>
      </c>
      <c r="C17" s="735"/>
      <c r="D17" s="735"/>
      <c r="E17" s="735"/>
      <c r="F17" s="484">
        <v>1</v>
      </c>
      <c r="G17" s="561"/>
      <c r="H17" s="561"/>
      <c r="I17" s="730"/>
    </row>
    <row r="18" spans="1:9" s="1181" customFormat="1" ht="15" customHeight="1" x14ac:dyDescent="0.25">
      <c r="A18" s="2064"/>
      <c r="B18" s="724" t="s">
        <v>314</v>
      </c>
      <c r="C18" s="735"/>
      <c r="D18" s="735"/>
      <c r="E18" s="735"/>
      <c r="F18" s="484">
        <v>1</v>
      </c>
      <c r="G18" s="561"/>
      <c r="H18" s="561"/>
      <c r="I18" s="730"/>
    </row>
    <row r="19" spans="1:9" s="1181" customFormat="1" ht="15" customHeight="1" x14ac:dyDescent="0.25">
      <c r="A19" s="2064"/>
      <c r="B19" s="724" t="s">
        <v>553</v>
      </c>
      <c r="C19" s="735"/>
      <c r="D19" s="735"/>
      <c r="E19" s="735"/>
      <c r="F19" s="484">
        <v>1</v>
      </c>
      <c r="G19" s="561"/>
      <c r="H19" s="561"/>
      <c r="I19" s="730"/>
    </row>
    <row r="20" spans="1:9" s="1181" customFormat="1" ht="15" customHeight="1" x14ac:dyDescent="0.25">
      <c r="A20" s="2064"/>
      <c r="B20" s="725" t="s">
        <v>338</v>
      </c>
      <c r="C20" s="735"/>
      <c r="D20" s="735"/>
      <c r="E20" s="735"/>
      <c r="F20" s="2047"/>
      <c r="G20" s="561"/>
      <c r="H20" s="561"/>
      <c r="I20" s="730"/>
    </row>
    <row r="21" spans="1:9" s="1181" customFormat="1" ht="30" customHeight="1" x14ac:dyDescent="0.25">
      <c r="A21" s="2064"/>
      <c r="B21" s="2493" t="s">
        <v>339</v>
      </c>
      <c r="C21" s="2493"/>
      <c r="D21" s="2493"/>
      <c r="E21" s="2493"/>
      <c r="F21" s="484">
        <v>1</v>
      </c>
      <c r="G21" s="561"/>
      <c r="H21" s="561"/>
      <c r="I21" s="730"/>
    </row>
    <row r="22" spans="1:9" s="1181" customFormat="1" ht="45" customHeight="1" x14ac:dyDescent="0.25">
      <c r="A22" s="2064"/>
      <c r="B22" s="2493" t="s">
        <v>404</v>
      </c>
      <c r="C22" s="2493"/>
      <c r="D22" s="2493"/>
      <c r="E22" s="2493"/>
      <c r="F22" s="484">
        <v>1</v>
      </c>
      <c r="G22" s="561"/>
      <c r="H22" s="561"/>
      <c r="I22" s="730"/>
    </row>
    <row r="23" spans="1:9" s="1181" customFormat="1" ht="15" customHeight="1" x14ac:dyDescent="0.25">
      <c r="A23" s="2064"/>
      <c r="B23" s="736" t="s">
        <v>554</v>
      </c>
      <c r="C23" s="735"/>
      <c r="D23" s="735"/>
      <c r="E23" s="735"/>
      <c r="F23" s="475"/>
      <c r="G23" s="561"/>
      <c r="H23" s="561"/>
      <c r="I23" s="730"/>
    </row>
    <row r="24" spans="1:9" s="1181" customFormat="1" ht="15" customHeight="1" x14ac:dyDescent="0.25">
      <c r="A24" s="2064"/>
      <c r="B24" s="725" t="s">
        <v>345</v>
      </c>
      <c r="C24" s="735"/>
      <c r="D24" s="735"/>
      <c r="E24" s="735"/>
      <c r="F24" s="475"/>
      <c r="G24" s="561"/>
      <c r="H24" s="561"/>
      <c r="I24" s="730"/>
    </row>
    <row r="25" spans="1:9" s="1181" customFormat="1" ht="15" customHeight="1" x14ac:dyDescent="0.25">
      <c r="A25" s="2064"/>
      <c r="B25" s="724" t="s">
        <v>311</v>
      </c>
      <c r="C25" s="735"/>
      <c r="D25" s="735"/>
      <c r="E25" s="735"/>
      <c r="F25" s="484">
        <v>0.85</v>
      </c>
      <c r="G25" s="561"/>
      <c r="H25" s="561"/>
      <c r="I25" s="730"/>
    </row>
    <row r="26" spans="1:9" s="1181" customFormat="1" ht="15" customHeight="1" x14ac:dyDescent="0.25">
      <c r="A26" s="2064"/>
      <c r="B26" s="724" t="s">
        <v>312</v>
      </c>
      <c r="C26" s="735"/>
      <c r="D26" s="735"/>
      <c r="E26" s="735"/>
      <c r="F26" s="484">
        <v>0.85</v>
      </c>
      <c r="G26" s="561"/>
      <c r="H26" s="561"/>
      <c r="I26" s="730"/>
    </row>
    <row r="27" spans="1:9" s="1181" customFormat="1" ht="15" customHeight="1" x14ac:dyDescent="0.25">
      <c r="A27" s="2064"/>
      <c r="B27" s="724" t="s">
        <v>313</v>
      </c>
      <c r="C27" s="735"/>
      <c r="D27" s="735"/>
      <c r="E27" s="735"/>
      <c r="F27" s="484">
        <v>0.85</v>
      </c>
      <c r="G27" s="561"/>
      <c r="H27" s="561"/>
      <c r="I27" s="730"/>
    </row>
    <row r="28" spans="1:9" s="1181" customFormat="1" ht="15" customHeight="1" x14ac:dyDescent="0.25">
      <c r="A28" s="2064"/>
      <c r="B28" s="724" t="s">
        <v>314</v>
      </c>
      <c r="C28" s="735"/>
      <c r="D28" s="735"/>
      <c r="E28" s="735"/>
      <c r="F28" s="484">
        <v>0.85</v>
      </c>
      <c r="G28" s="561"/>
      <c r="H28" s="561"/>
      <c r="I28" s="730"/>
    </row>
    <row r="29" spans="1:9" s="1181" customFormat="1" ht="15" customHeight="1" x14ac:dyDescent="0.25">
      <c r="A29" s="2064"/>
      <c r="B29" s="724" t="s">
        <v>346</v>
      </c>
      <c r="C29" s="735"/>
      <c r="D29" s="735"/>
      <c r="E29" s="735"/>
      <c r="F29" s="484">
        <v>0.85</v>
      </c>
      <c r="G29" s="561"/>
      <c r="H29" s="561"/>
      <c r="I29" s="730"/>
    </row>
    <row r="30" spans="1:9" s="1181" customFormat="1" ht="15" customHeight="1" x14ac:dyDescent="0.25">
      <c r="A30" s="2064"/>
      <c r="B30" s="725" t="s">
        <v>347</v>
      </c>
      <c r="C30" s="735"/>
      <c r="D30" s="735"/>
      <c r="E30" s="735"/>
      <c r="F30" s="484">
        <v>0.85</v>
      </c>
      <c r="G30" s="561"/>
      <c r="H30" s="561"/>
      <c r="I30" s="730"/>
    </row>
    <row r="31" spans="1:9" s="1181" customFormat="1" ht="15" customHeight="1" x14ac:dyDescent="0.25">
      <c r="A31" s="2064"/>
      <c r="B31" s="725" t="s">
        <v>348</v>
      </c>
      <c r="C31" s="735"/>
      <c r="D31" s="735"/>
      <c r="E31" s="735"/>
      <c r="F31" s="484">
        <v>0.85</v>
      </c>
      <c r="G31" s="561"/>
      <c r="H31" s="561"/>
      <c r="I31" s="730"/>
    </row>
    <row r="32" spans="1:9" s="1181" customFormat="1" ht="15" customHeight="1" x14ac:dyDescent="0.25">
      <c r="A32" s="2064"/>
      <c r="B32" s="725" t="s">
        <v>407</v>
      </c>
      <c r="C32" s="735"/>
      <c r="D32" s="735"/>
      <c r="E32" s="735"/>
      <c r="F32" s="484">
        <v>0.85</v>
      </c>
      <c r="G32" s="561"/>
      <c r="H32" s="561"/>
      <c r="I32" s="730"/>
    </row>
    <row r="33" spans="1:9" s="1181" customFormat="1" ht="15" customHeight="1" x14ac:dyDescent="0.25">
      <c r="A33" s="2064"/>
      <c r="B33" s="736" t="s">
        <v>555</v>
      </c>
      <c r="C33" s="735"/>
      <c r="D33" s="735"/>
      <c r="E33" s="735"/>
      <c r="F33" s="475"/>
      <c r="G33" s="561"/>
      <c r="H33" s="561"/>
      <c r="I33" s="730"/>
    </row>
    <row r="34" spans="1:9" s="1181" customFormat="1" ht="15" customHeight="1" x14ac:dyDescent="0.25">
      <c r="A34" s="2064"/>
      <c r="B34" s="737" t="s">
        <v>556</v>
      </c>
      <c r="C34" s="735"/>
      <c r="D34" s="735"/>
      <c r="E34" s="735"/>
      <c r="F34" s="484">
        <v>0.75</v>
      </c>
      <c r="G34" s="561"/>
      <c r="H34" s="561"/>
      <c r="I34" s="730"/>
    </row>
    <row r="35" spans="1:9" s="1181" customFormat="1" ht="15" customHeight="1" x14ac:dyDescent="0.25">
      <c r="A35" s="2064"/>
      <c r="B35" s="737" t="s">
        <v>557</v>
      </c>
      <c r="C35" s="735"/>
      <c r="D35" s="735"/>
      <c r="E35" s="735"/>
      <c r="F35" s="484">
        <v>0.5</v>
      </c>
      <c r="G35" s="561"/>
      <c r="H35" s="561"/>
      <c r="I35" s="730"/>
    </row>
    <row r="36" spans="1:9" s="1181" customFormat="1" ht="15" customHeight="1" x14ac:dyDescent="0.25">
      <c r="A36" s="2064"/>
      <c r="B36" s="737" t="s">
        <v>558</v>
      </c>
      <c r="C36" s="735"/>
      <c r="D36" s="735"/>
      <c r="E36" s="735"/>
      <c r="F36" s="484">
        <v>0.5</v>
      </c>
      <c r="G36" s="561"/>
      <c r="H36" s="561"/>
      <c r="I36" s="730"/>
    </row>
    <row r="37" spans="1:9" s="1181" customFormat="1" ht="15" customHeight="1" x14ac:dyDescent="0.25">
      <c r="A37" s="2064"/>
      <c r="B37" s="725" t="s">
        <v>417</v>
      </c>
      <c r="C37" s="735"/>
      <c r="D37" s="735"/>
      <c r="E37" s="735"/>
      <c r="F37" s="484">
        <v>0.75</v>
      </c>
      <c r="G37" s="561"/>
      <c r="H37" s="561"/>
      <c r="I37" s="730"/>
    </row>
    <row r="38" spans="1:9" s="1181" customFormat="1" ht="15" customHeight="1" x14ac:dyDescent="0.25">
      <c r="A38" s="2064"/>
      <c r="B38" s="738" t="s">
        <v>421</v>
      </c>
      <c r="C38" s="739"/>
      <c r="D38" s="739"/>
      <c r="E38" s="739"/>
      <c r="F38" s="485">
        <v>0.5</v>
      </c>
      <c r="G38" s="561"/>
      <c r="H38" s="561"/>
      <c r="I38" s="730"/>
    </row>
    <row r="39" spans="1:9" s="564" customFormat="1" ht="45" customHeight="1" x14ac:dyDescent="0.25">
      <c r="A39" s="2071" t="s">
        <v>181</v>
      </c>
      <c r="B39" s="750"/>
      <c r="C39" s="750"/>
      <c r="D39" s="401"/>
      <c r="E39" s="401"/>
      <c r="F39" s="751"/>
      <c r="I39" s="398"/>
    </row>
    <row r="40" spans="1:9" s="1181" customFormat="1" ht="15" customHeight="1" x14ac:dyDescent="0.25">
      <c r="A40" s="2055"/>
      <c r="B40" s="2077" t="s">
        <v>32</v>
      </c>
      <c r="C40" s="2077"/>
      <c r="D40" s="2077"/>
      <c r="E40" s="2077"/>
      <c r="F40" s="2078" t="s">
        <v>108</v>
      </c>
      <c r="G40" s="563"/>
      <c r="H40" s="563"/>
      <c r="I40" s="579"/>
    </row>
    <row r="41" spans="1:9" ht="18" customHeight="1" x14ac:dyDescent="0.25">
      <c r="A41" s="2055"/>
      <c r="B41" s="563"/>
      <c r="C41" s="563"/>
      <c r="D41" s="563"/>
      <c r="E41" s="563"/>
      <c r="F41" s="563"/>
      <c r="G41" s="563"/>
      <c r="H41" s="563"/>
      <c r="I41" s="579"/>
    </row>
    <row r="42" spans="1:9" ht="15" customHeight="1" x14ac:dyDescent="0.25">
      <c r="A42" s="2055"/>
      <c r="B42" s="2077"/>
      <c r="C42" s="2077"/>
      <c r="D42" s="2077"/>
      <c r="E42" s="2077"/>
      <c r="F42" s="2074" t="s">
        <v>335</v>
      </c>
      <c r="G42" s="563"/>
      <c r="H42" s="563"/>
      <c r="I42" s="579"/>
    </row>
    <row r="43" spans="1:9" s="1181" customFormat="1" ht="15" customHeight="1" x14ac:dyDescent="0.25">
      <c r="A43" s="2055"/>
      <c r="B43" s="2066" t="s">
        <v>23</v>
      </c>
      <c r="C43" s="2066"/>
      <c r="D43" s="2066"/>
      <c r="E43" s="2066"/>
      <c r="F43" s="2079">
        <v>0</v>
      </c>
      <c r="G43" s="563"/>
      <c r="H43" s="563"/>
      <c r="I43" s="579"/>
    </row>
    <row r="44" spans="1:9" s="1181" customFormat="1" ht="15" customHeight="1" x14ac:dyDescent="0.25">
      <c r="A44" s="2055"/>
      <c r="B44" s="735" t="s">
        <v>559</v>
      </c>
      <c r="C44" s="735"/>
      <c r="D44" s="735"/>
      <c r="E44" s="735"/>
      <c r="F44" s="475"/>
      <c r="G44" s="563"/>
      <c r="H44" s="563"/>
      <c r="I44" s="579"/>
    </row>
    <row r="45" spans="1:9" s="1181" customFormat="1" ht="15" customHeight="1" x14ac:dyDescent="0.25">
      <c r="A45" s="2055"/>
      <c r="B45" s="725" t="s">
        <v>354</v>
      </c>
      <c r="C45" s="735"/>
      <c r="D45" s="735"/>
      <c r="E45" s="735"/>
      <c r="F45" s="486">
        <v>0</v>
      </c>
      <c r="G45" s="563"/>
      <c r="H45" s="563"/>
      <c r="I45" s="579"/>
    </row>
    <row r="46" spans="1:9" s="1181" customFormat="1" ht="15" customHeight="1" x14ac:dyDescent="0.25">
      <c r="A46" s="2055"/>
      <c r="B46" s="725" t="s">
        <v>355</v>
      </c>
      <c r="C46" s="735"/>
      <c r="D46" s="735"/>
      <c r="E46" s="735"/>
      <c r="F46" s="486">
        <v>0</v>
      </c>
      <c r="G46" s="563"/>
      <c r="H46" s="563"/>
      <c r="I46" s="579"/>
    </row>
    <row r="47" spans="1:9" s="1181" customFormat="1" ht="15" customHeight="1" x14ac:dyDescent="0.25">
      <c r="A47" s="2055"/>
      <c r="B47" s="739" t="s">
        <v>22</v>
      </c>
      <c r="C47" s="739"/>
      <c r="D47" s="739"/>
      <c r="E47" s="739"/>
      <c r="F47" s="487">
        <v>0</v>
      </c>
      <c r="G47" s="563"/>
      <c r="H47" s="563"/>
      <c r="I47" s="579"/>
    </row>
    <row r="48" spans="1:9" s="564" customFormat="1" ht="45" customHeight="1" x14ac:dyDescent="0.25">
      <c r="A48" s="2071" t="s">
        <v>182</v>
      </c>
      <c r="B48" s="750"/>
      <c r="C48" s="750"/>
      <c r="D48" s="401"/>
      <c r="E48" s="401"/>
      <c r="F48" s="751"/>
      <c r="I48" s="398"/>
    </row>
    <row r="49" spans="1:9" ht="60" customHeight="1" x14ac:dyDescent="0.25">
      <c r="A49" s="2055"/>
      <c r="B49" s="2504"/>
      <c r="C49" s="2504"/>
      <c r="D49" s="2504"/>
      <c r="E49" s="2504"/>
      <c r="F49" s="2080" t="s">
        <v>29</v>
      </c>
      <c r="G49" s="2074" t="s">
        <v>30</v>
      </c>
      <c r="H49" s="563"/>
      <c r="I49" s="579"/>
    </row>
    <row r="50" spans="1:9" s="1181" customFormat="1" ht="15" customHeight="1" x14ac:dyDescent="0.25">
      <c r="A50" s="2055"/>
      <c r="B50" s="2081" t="s">
        <v>365</v>
      </c>
      <c r="C50" s="2082"/>
      <c r="D50" s="2083"/>
      <c r="E50" s="2083"/>
      <c r="F50" s="2084">
        <v>0</v>
      </c>
      <c r="G50" s="2079">
        <v>0</v>
      </c>
      <c r="H50" s="563"/>
      <c r="I50" s="579"/>
    </row>
    <row r="51" spans="1:9" s="1181" customFormat="1" ht="15" customHeight="1" x14ac:dyDescent="0.25">
      <c r="A51" s="2055"/>
      <c r="B51" s="488" t="s">
        <v>366</v>
      </c>
      <c r="C51" s="2047"/>
      <c r="D51" s="489"/>
      <c r="E51" s="489"/>
      <c r="F51" s="490">
        <v>0</v>
      </c>
      <c r="G51" s="486">
        <v>0</v>
      </c>
      <c r="H51" s="563"/>
      <c r="I51" s="579"/>
    </row>
    <row r="52" spans="1:9" s="1181" customFormat="1" ht="15" customHeight="1" x14ac:dyDescent="0.25">
      <c r="A52" s="2055"/>
      <c r="B52" s="488" t="s">
        <v>367</v>
      </c>
      <c r="C52" s="2047"/>
      <c r="D52" s="489"/>
      <c r="E52" s="489"/>
      <c r="F52" s="490">
        <v>0</v>
      </c>
      <c r="G52" s="486">
        <v>0</v>
      </c>
      <c r="H52" s="563"/>
      <c r="I52" s="579"/>
    </row>
    <row r="53" spans="1:9" s="1181" customFormat="1" ht="15" customHeight="1" x14ac:dyDescent="0.25">
      <c r="A53" s="2055"/>
      <c r="B53" s="739" t="s">
        <v>31</v>
      </c>
      <c r="C53" s="740"/>
      <c r="D53" s="739"/>
      <c r="E53" s="739"/>
      <c r="F53" s="491">
        <v>0</v>
      </c>
      <c r="G53" s="487">
        <v>0</v>
      </c>
      <c r="H53" s="563"/>
      <c r="I53" s="579"/>
    </row>
    <row r="54" spans="1:9" s="564" customFormat="1" ht="45" customHeight="1" x14ac:dyDescent="0.25">
      <c r="A54" s="2071" t="s">
        <v>183</v>
      </c>
      <c r="B54" s="750"/>
      <c r="C54" s="750"/>
      <c r="D54" s="401"/>
      <c r="E54" s="401"/>
      <c r="F54" s="751"/>
      <c r="I54" s="398"/>
    </row>
    <row r="55" spans="1:9" ht="15" customHeight="1" x14ac:dyDescent="0.25">
      <c r="A55" s="2055"/>
      <c r="B55" s="2504"/>
      <c r="C55" s="2504"/>
      <c r="D55" s="2504"/>
      <c r="E55" s="2504"/>
      <c r="F55" s="2074" t="s">
        <v>335</v>
      </c>
      <c r="G55" s="563"/>
      <c r="H55" s="563"/>
      <c r="I55" s="579"/>
    </row>
    <row r="56" spans="1:9" s="1181" customFormat="1" ht="15" customHeight="1" x14ac:dyDescent="0.25">
      <c r="A56" s="2055"/>
      <c r="B56" s="2085" t="s">
        <v>486</v>
      </c>
      <c r="C56" s="2085"/>
      <c r="D56" s="2085"/>
      <c r="E56" s="2066"/>
      <c r="F56" s="2079">
        <v>0</v>
      </c>
      <c r="G56" s="563"/>
      <c r="H56" s="563"/>
      <c r="I56" s="579"/>
    </row>
    <row r="57" spans="1:9" s="1181" customFormat="1" ht="15" customHeight="1" x14ac:dyDescent="0.25">
      <c r="A57" s="2055"/>
      <c r="B57" s="741" t="s">
        <v>262</v>
      </c>
      <c r="C57" s="735"/>
      <c r="D57" s="735"/>
      <c r="E57" s="735"/>
      <c r="F57" s="486">
        <v>0</v>
      </c>
      <c r="G57" s="563"/>
      <c r="H57" s="563"/>
      <c r="I57" s="579"/>
    </row>
    <row r="58" spans="1:9" s="1181" customFormat="1" ht="15" customHeight="1" x14ac:dyDescent="0.25">
      <c r="A58" s="2055"/>
      <c r="B58" s="742" t="s">
        <v>487</v>
      </c>
      <c r="C58" s="742"/>
      <c r="D58" s="742"/>
      <c r="E58" s="742"/>
      <c r="F58" s="486">
        <v>0</v>
      </c>
      <c r="G58" s="563"/>
      <c r="H58" s="563"/>
      <c r="I58" s="579"/>
    </row>
    <row r="59" spans="1:9" s="1181" customFormat="1" ht="15" customHeight="1" x14ac:dyDescent="0.25">
      <c r="A59" s="2055"/>
      <c r="B59" s="742" t="s">
        <v>488</v>
      </c>
      <c r="C59" s="742"/>
      <c r="D59" s="742"/>
      <c r="E59" s="742"/>
      <c r="F59" s="486">
        <v>0</v>
      </c>
      <c r="G59" s="563"/>
      <c r="H59" s="563"/>
      <c r="I59" s="579"/>
    </row>
    <row r="60" spans="1:9" s="1181" customFormat="1" ht="15" customHeight="1" x14ac:dyDescent="0.25">
      <c r="A60" s="2055"/>
      <c r="B60" s="741" t="s">
        <v>11</v>
      </c>
      <c r="C60" s="735"/>
      <c r="D60" s="735"/>
      <c r="E60" s="735"/>
      <c r="F60" s="2047"/>
      <c r="G60" s="563"/>
      <c r="H60" s="563"/>
      <c r="I60" s="579"/>
    </row>
    <row r="61" spans="1:9" s="1181" customFormat="1" ht="15" customHeight="1" x14ac:dyDescent="0.25">
      <c r="A61" s="2055"/>
      <c r="B61" s="743" t="s">
        <v>12</v>
      </c>
      <c r="C61" s="735"/>
      <c r="D61" s="735"/>
      <c r="E61" s="735"/>
      <c r="F61" s="486">
        <v>0</v>
      </c>
      <c r="G61" s="563"/>
      <c r="H61" s="563"/>
      <c r="I61" s="579"/>
    </row>
    <row r="62" spans="1:9" s="1181" customFormat="1" ht="15" customHeight="1" x14ac:dyDescent="0.25">
      <c r="A62" s="2055"/>
      <c r="B62" s="743" t="s">
        <v>13</v>
      </c>
      <c r="C62" s="735"/>
      <c r="D62" s="735"/>
      <c r="E62" s="735"/>
      <c r="F62" s="486">
        <v>0</v>
      </c>
      <c r="G62" s="563"/>
      <c r="H62" s="563"/>
      <c r="I62" s="579"/>
    </row>
    <row r="63" spans="1:9" s="1181" customFormat="1" ht="15" customHeight="1" x14ac:dyDescent="0.25">
      <c r="A63" s="2055"/>
      <c r="B63" s="743" t="s">
        <v>390</v>
      </c>
      <c r="C63" s="735"/>
      <c r="D63" s="735"/>
      <c r="E63" s="735"/>
      <c r="F63" s="486">
        <v>0</v>
      </c>
      <c r="G63" s="563"/>
      <c r="H63" s="563"/>
      <c r="I63" s="579"/>
    </row>
    <row r="64" spans="1:9" s="1181" customFormat="1" ht="15" customHeight="1" x14ac:dyDescent="0.25">
      <c r="A64" s="2055"/>
      <c r="B64" s="743" t="s">
        <v>14</v>
      </c>
      <c r="C64" s="735"/>
      <c r="D64" s="735"/>
      <c r="E64" s="735"/>
      <c r="F64" s="486">
        <v>0</v>
      </c>
      <c r="G64" s="563"/>
      <c r="H64" s="563"/>
      <c r="I64" s="579"/>
    </row>
    <row r="65" spans="1:9" s="1181" customFormat="1" ht="15" customHeight="1" x14ac:dyDescent="0.25">
      <c r="A65" s="2055"/>
      <c r="B65" s="741" t="s">
        <v>15</v>
      </c>
      <c r="C65" s="735"/>
      <c r="D65" s="735"/>
      <c r="E65" s="735"/>
      <c r="F65" s="486">
        <v>0</v>
      </c>
      <c r="G65" s="563"/>
      <c r="H65" s="563"/>
      <c r="I65" s="579"/>
    </row>
    <row r="66" spans="1:9" s="1181" customFormat="1" ht="15" customHeight="1" x14ac:dyDescent="0.25">
      <c r="A66" s="2055"/>
      <c r="B66" s="744" t="s">
        <v>489</v>
      </c>
      <c r="C66" s="739"/>
      <c r="D66" s="739"/>
      <c r="E66" s="739"/>
      <c r="F66" s="487">
        <v>0.5</v>
      </c>
      <c r="G66" s="563"/>
      <c r="H66" s="563"/>
      <c r="I66" s="579"/>
    </row>
    <row r="67" spans="1:9" s="564" customFormat="1" ht="45" customHeight="1" x14ac:dyDescent="0.25">
      <c r="A67" s="2071" t="s">
        <v>184</v>
      </c>
      <c r="B67" s="750"/>
      <c r="C67" s="750"/>
      <c r="D67" s="401"/>
      <c r="E67" s="401"/>
      <c r="F67" s="751"/>
      <c r="I67" s="398"/>
    </row>
    <row r="68" spans="1:9" ht="15" customHeight="1" x14ac:dyDescent="0.25">
      <c r="A68" s="2055"/>
      <c r="B68" s="2504"/>
      <c r="C68" s="2504"/>
      <c r="D68" s="2504"/>
      <c r="E68" s="2504"/>
      <c r="F68" s="2074" t="s">
        <v>335</v>
      </c>
      <c r="G68" s="563"/>
      <c r="H68" s="563"/>
      <c r="I68" s="579"/>
    </row>
    <row r="69" spans="1:9" ht="15" customHeight="1" x14ac:dyDescent="0.25">
      <c r="A69" s="2055"/>
      <c r="B69" s="2086" t="s">
        <v>46</v>
      </c>
      <c r="C69" s="2077"/>
      <c r="D69" s="2077"/>
      <c r="E69" s="2077"/>
      <c r="F69" s="2087">
        <v>0</v>
      </c>
      <c r="G69" s="563"/>
      <c r="H69" s="563"/>
      <c r="I69" s="579"/>
    </row>
    <row r="70" spans="1:9" s="564" customFormat="1" ht="45" customHeight="1" x14ac:dyDescent="0.25">
      <c r="A70" s="2071" t="s">
        <v>990</v>
      </c>
      <c r="B70" s="750"/>
      <c r="C70" s="750"/>
      <c r="D70" s="401"/>
      <c r="E70" s="401"/>
      <c r="F70" s="751"/>
      <c r="I70" s="398"/>
    </row>
    <row r="71" spans="1:9" ht="15" customHeight="1" x14ac:dyDescent="0.25">
      <c r="A71" s="2055"/>
      <c r="B71" s="2497"/>
      <c r="C71" s="2497"/>
      <c r="D71" s="2497"/>
      <c r="E71" s="2497"/>
      <c r="F71" s="2495" t="s">
        <v>335</v>
      </c>
      <c r="G71" s="2496"/>
      <c r="H71" s="2496"/>
      <c r="I71" s="579"/>
    </row>
    <row r="72" spans="1:9" ht="30" customHeight="1" x14ac:dyDescent="0.25">
      <c r="A72" s="2055"/>
      <c r="B72" s="2498"/>
      <c r="C72" s="2498"/>
      <c r="D72" s="2498"/>
      <c r="E72" s="2498"/>
      <c r="F72" s="2088" t="s">
        <v>664</v>
      </c>
      <c r="G72" s="2088" t="s">
        <v>685</v>
      </c>
      <c r="H72" s="2089" t="s">
        <v>665</v>
      </c>
      <c r="I72" s="579"/>
    </row>
    <row r="73" spans="1:9" ht="15" customHeight="1" x14ac:dyDescent="0.25">
      <c r="A73" s="2055"/>
      <c r="B73" s="2086" t="s">
        <v>882</v>
      </c>
      <c r="C73" s="2077"/>
      <c r="D73" s="2077"/>
      <c r="E73" s="2077"/>
      <c r="F73" s="2090">
        <v>0</v>
      </c>
      <c r="G73" s="2090">
        <v>0</v>
      </c>
      <c r="H73" s="2087">
        <v>0</v>
      </c>
      <c r="I73" s="579"/>
    </row>
    <row r="74" spans="1:9" s="564" customFormat="1" ht="45" customHeight="1" x14ac:dyDescent="0.25">
      <c r="A74" s="2071" t="s">
        <v>904</v>
      </c>
      <c r="B74" s="750"/>
      <c r="C74" s="750"/>
      <c r="D74" s="401"/>
      <c r="E74" s="401"/>
      <c r="F74" s="751"/>
      <c r="I74" s="398"/>
    </row>
    <row r="75" spans="1:9" ht="15" customHeight="1" x14ac:dyDescent="0.25">
      <c r="A75" s="2055"/>
      <c r="B75" s="2504"/>
      <c r="C75" s="2504"/>
      <c r="D75" s="2504"/>
      <c r="E75" s="2504"/>
      <c r="F75" s="2074" t="s">
        <v>335</v>
      </c>
      <c r="G75" s="563"/>
      <c r="H75" s="563"/>
      <c r="I75" s="579"/>
    </row>
    <row r="76" spans="1:9" s="1181" customFormat="1" ht="15" customHeight="1" x14ac:dyDescent="0.25">
      <c r="A76" s="2055"/>
      <c r="B76" s="2503" t="s">
        <v>598</v>
      </c>
      <c r="C76" s="2503"/>
      <c r="D76" s="2503"/>
      <c r="E76" s="2499"/>
      <c r="F76" s="2079">
        <v>0</v>
      </c>
      <c r="G76" s="563"/>
      <c r="H76" s="563"/>
      <c r="I76" s="579"/>
    </row>
    <row r="77" spans="1:9" s="1181" customFormat="1" ht="15" customHeight="1" x14ac:dyDescent="0.25">
      <c r="A77" s="2055"/>
      <c r="B77" s="2488" t="s">
        <v>599</v>
      </c>
      <c r="C77" s="2488"/>
      <c r="D77" s="2488"/>
      <c r="E77" s="2489"/>
      <c r="F77" s="486">
        <v>0</v>
      </c>
      <c r="G77" s="563"/>
      <c r="H77" s="563"/>
      <c r="I77" s="579"/>
    </row>
    <row r="78" spans="1:9" s="1181" customFormat="1" ht="15" customHeight="1" x14ac:dyDescent="0.25">
      <c r="A78" s="2055"/>
      <c r="B78" s="2488" t="s">
        <v>487</v>
      </c>
      <c r="C78" s="2488"/>
      <c r="D78" s="2488"/>
      <c r="E78" s="2489"/>
      <c r="F78" s="486">
        <v>0</v>
      </c>
      <c r="G78" s="563"/>
      <c r="H78" s="563"/>
      <c r="I78" s="579"/>
    </row>
    <row r="79" spans="1:9" s="1181" customFormat="1" ht="15" customHeight="1" x14ac:dyDescent="0.25">
      <c r="A79" s="2055"/>
      <c r="B79" s="2488" t="s">
        <v>488</v>
      </c>
      <c r="C79" s="2488"/>
      <c r="D79" s="2488"/>
      <c r="E79" s="2489"/>
      <c r="F79" s="486">
        <v>0</v>
      </c>
      <c r="G79" s="563"/>
      <c r="H79" s="563"/>
      <c r="I79" s="579"/>
    </row>
    <row r="80" spans="1:9" s="1181" customFormat="1" ht="15" customHeight="1" x14ac:dyDescent="0.25">
      <c r="A80" s="2055"/>
      <c r="B80" s="2488" t="s">
        <v>389</v>
      </c>
      <c r="C80" s="2488"/>
      <c r="D80" s="2488"/>
      <c r="E80" s="2489"/>
      <c r="F80" s="2047"/>
      <c r="G80" s="563"/>
      <c r="H80" s="563"/>
      <c r="I80" s="579"/>
    </row>
    <row r="81" spans="1:9" s="1181" customFormat="1" ht="15" customHeight="1" x14ac:dyDescent="0.25">
      <c r="A81" s="2055"/>
      <c r="B81" s="2486" t="s">
        <v>261</v>
      </c>
      <c r="C81" s="2486"/>
      <c r="D81" s="2486"/>
      <c r="E81" s="2487"/>
      <c r="F81" s="486">
        <v>0</v>
      </c>
      <c r="G81" s="563"/>
      <c r="H81" s="563"/>
      <c r="I81" s="579"/>
    </row>
    <row r="82" spans="1:9" s="1181" customFormat="1" ht="15" customHeight="1" x14ac:dyDescent="0.25">
      <c r="A82" s="2055"/>
      <c r="B82" s="2486" t="s">
        <v>13</v>
      </c>
      <c r="C82" s="2486"/>
      <c r="D82" s="2486"/>
      <c r="E82" s="2487"/>
      <c r="F82" s="486">
        <v>0</v>
      </c>
      <c r="G82" s="563"/>
      <c r="H82" s="563"/>
      <c r="I82" s="579"/>
    </row>
    <row r="83" spans="1:9" s="1181" customFormat="1" ht="15" customHeight="1" x14ac:dyDescent="0.25">
      <c r="A83" s="2055"/>
      <c r="B83" s="2486" t="s">
        <v>390</v>
      </c>
      <c r="C83" s="2486"/>
      <c r="D83" s="2486"/>
      <c r="E83" s="2487"/>
      <c r="F83" s="486">
        <v>0</v>
      </c>
      <c r="G83" s="563"/>
      <c r="H83" s="563"/>
      <c r="I83" s="579"/>
    </row>
    <row r="84" spans="1:9" s="1181" customFormat="1" ht="15" customHeight="1" x14ac:dyDescent="0.25">
      <c r="A84" s="2055"/>
      <c r="B84" s="2486" t="s">
        <v>14</v>
      </c>
      <c r="C84" s="2486"/>
      <c r="D84" s="2486"/>
      <c r="E84" s="2487"/>
      <c r="F84" s="486">
        <v>0</v>
      </c>
      <c r="G84" s="563"/>
      <c r="H84" s="563"/>
      <c r="I84" s="579"/>
    </row>
    <row r="85" spans="1:9" s="1181" customFormat="1" ht="15" customHeight="1" x14ac:dyDescent="0.25">
      <c r="A85" s="2055"/>
      <c r="B85" s="2501" t="s">
        <v>138</v>
      </c>
      <c r="C85" s="2501"/>
      <c r="D85" s="2501"/>
      <c r="E85" s="2502"/>
      <c r="F85" s="487">
        <v>0</v>
      </c>
      <c r="G85" s="563"/>
      <c r="H85" s="563"/>
      <c r="I85" s="579"/>
    </row>
    <row r="86" spans="1:9" s="564" customFormat="1" ht="45" customHeight="1" x14ac:dyDescent="0.25">
      <c r="A86" s="2071" t="s">
        <v>1692</v>
      </c>
      <c r="B86" s="750"/>
      <c r="C86" s="750"/>
      <c r="D86" s="401"/>
      <c r="E86" s="401"/>
      <c r="F86" s="751"/>
      <c r="I86" s="398"/>
    </row>
    <row r="87" spans="1:9" ht="15" customHeight="1" x14ac:dyDescent="0.25">
      <c r="A87" s="2055"/>
      <c r="B87" s="2497"/>
      <c r="C87" s="2497"/>
      <c r="D87" s="2497"/>
      <c r="E87" s="2497"/>
      <c r="F87" s="2495" t="s">
        <v>335</v>
      </c>
      <c r="G87" s="2496"/>
      <c r="H87" s="2496"/>
      <c r="I87" s="579"/>
    </row>
    <row r="88" spans="1:9" ht="30" customHeight="1" x14ac:dyDescent="0.25">
      <c r="A88" s="2055"/>
      <c r="B88" s="2498"/>
      <c r="C88" s="2498"/>
      <c r="D88" s="2498"/>
      <c r="E88" s="2498"/>
      <c r="F88" s="2088" t="s">
        <v>664</v>
      </c>
      <c r="G88" s="2088" t="s">
        <v>685</v>
      </c>
      <c r="H88" s="2089" t="s">
        <v>665</v>
      </c>
      <c r="I88" s="579"/>
    </row>
    <row r="89" spans="1:9" ht="15" customHeight="1" x14ac:dyDescent="0.25">
      <c r="A89" s="2055"/>
      <c r="B89" s="2499" t="str">
        <f>NSFR!B306</f>
        <v>Loans to financial institutions; of which:</v>
      </c>
      <c r="C89" s="2500"/>
      <c r="D89" s="2500"/>
      <c r="E89" s="2500"/>
      <c r="F89" s="2091"/>
      <c r="G89" s="2091"/>
      <c r="H89" s="2082"/>
      <c r="I89" s="579"/>
    </row>
    <row r="90" spans="1:9" ht="30" customHeight="1" x14ac:dyDescent="0.25">
      <c r="A90" s="2055"/>
      <c r="B90" s="2487" t="str">
        <f>NSFR!B307</f>
        <v>Secured by Level 1 collateral and where the bank has the ability to freely rehypthecate the received collateral for the life of the loan, of which</v>
      </c>
      <c r="C90" s="2494"/>
      <c r="D90" s="2494"/>
      <c r="E90" s="2494"/>
      <c r="F90" s="46"/>
      <c r="G90" s="46"/>
      <c r="H90" s="2047"/>
      <c r="I90" s="579"/>
    </row>
    <row r="91" spans="1:9" ht="15" customHeight="1" x14ac:dyDescent="0.25">
      <c r="A91" s="2055"/>
      <c r="B91" s="2482" t="str">
        <f>NSFR!B308</f>
        <v>Encumbered for exceptional central bank liquidity operations; of which:</v>
      </c>
      <c r="C91" s="2483"/>
      <c r="D91" s="2483"/>
      <c r="E91" s="2483"/>
      <c r="F91" s="46"/>
      <c r="G91" s="46"/>
      <c r="H91" s="2047"/>
      <c r="I91" s="579"/>
    </row>
    <row r="92" spans="1:9" ht="15" customHeight="1" x14ac:dyDescent="0.25">
      <c r="A92" s="2055"/>
      <c r="B92" s="2491" t="str">
        <f>NSFR!B309</f>
        <v>Remaining period of encumbrance ≥ 6 months to &lt; 1 year</v>
      </c>
      <c r="C92" s="2492"/>
      <c r="D92" s="2492"/>
      <c r="E92" s="2492"/>
      <c r="F92" s="490">
        <v>0.5</v>
      </c>
      <c r="G92" s="490">
        <v>0.5</v>
      </c>
      <c r="H92" s="486">
        <v>1</v>
      </c>
      <c r="I92" s="579"/>
    </row>
    <row r="93" spans="1:9" ht="15" customHeight="1" x14ac:dyDescent="0.25">
      <c r="A93" s="2055"/>
      <c r="B93" s="2491" t="str">
        <f>NSFR!B310</f>
        <v>Remaining period of encumbrance ≥ 1 year</v>
      </c>
      <c r="C93" s="2492"/>
      <c r="D93" s="2492"/>
      <c r="E93" s="2492"/>
      <c r="F93" s="490">
        <v>1</v>
      </c>
      <c r="G93" s="490">
        <v>1</v>
      </c>
      <c r="H93" s="486">
        <v>1</v>
      </c>
      <c r="I93" s="579"/>
    </row>
    <row r="94" spans="1:9" ht="15" customHeight="1" x14ac:dyDescent="0.25">
      <c r="A94" s="2055"/>
      <c r="B94" s="2486" t="str">
        <f>NSFR!B311</f>
        <v>All other secured loans to financial institutions; of which:</v>
      </c>
      <c r="C94" s="2486"/>
      <c r="D94" s="2486"/>
      <c r="E94" s="2487"/>
      <c r="F94" s="46"/>
      <c r="G94" s="46"/>
      <c r="H94" s="2047"/>
      <c r="I94" s="579"/>
    </row>
    <row r="95" spans="1:9" ht="15" customHeight="1" x14ac:dyDescent="0.25">
      <c r="A95" s="2055"/>
      <c r="B95" s="2493" t="str">
        <f>NSFR!B312</f>
        <v>Encumbered for exceptional central bank liquidity operations; of which:</v>
      </c>
      <c r="C95" s="2493"/>
      <c r="D95" s="2493"/>
      <c r="E95" s="2482"/>
      <c r="F95" s="46"/>
      <c r="G95" s="46"/>
      <c r="H95" s="2047"/>
      <c r="I95" s="579"/>
    </row>
    <row r="96" spans="1:9" ht="15" customHeight="1" x14ac:dyDescent="0.25">
      <c r="A96" s="2055"/>
      <c r="B96" s="2490" t="str">
        <f>NSFR!B313</f>
        <v>Remaining period of encumbrance ≥ 6 months to &lt; 1 year</v>
      </c>
      <c r="C96" s="2490"/>
      <c r="D96" s="2490"/>
      <c r="E96" s="2491"/>
      <c r="F96" s="490">
        <v>0.5</v>
      </c>
      <c r="G96" s="490">
        <v>0.5</v>
      </c>
      <c r="H96" s="486">
        <v>1</v>
      </c>
      <c r="I96" s="579"/>
    </row>
    <row r="97" spans="1:9" ht="15" customHeight="1" x14ac:dyDescent="0.25">
      <c r="A97" s="2055"/>
      <c r="B97" s="2491" t="str">
        <f>NSFR!B314</f>
        <v>Remaining period of encumbrance ≥ 1 year</v>
      </c>
      <c r="C97" s="2492"/>
      <c r="D97" s="2492"/>
      <c r="E97" s="2492"/>
      <c r="F97" s="490">
        <v>1</v>
      </c>
      <c r="G97" s="490">
        <v>1</v>
      </c>
      <c r="H97" s="486">
        <v>1</v>
      </c>
      <c r="I97" s="579"/>
    </row>
    <row r="98" spans="1:9" ht="15" customHeight="1" x14ac:dyDescent="0.25">
      <c r="A98" s="2055"/>
      <c r="B98" s="2486" t="str">
        <f>NSFR!B315</f>
        <v>Unsecured, of which:</v>
      </c>
      <c r="C98" s="2486"/>
      <c r="D98" s="2486"/>
      <c r="E98" s="2487"/>
      <c r="F98" s="46"/>
      <c r="G98" s="46"/>
      <c r="H98" s="2047"/>
      <c r="I98" s="579"/>
    </row>
    <row r="99" spans="1:9" ht="15" customHeight="1" x14ac:dyDescent="0.25">
      <c r="A99" s="2055"/>
      <c r="B99" s="2493" t="str">
        <f>NSFR!B316</f>
        <v>Encumbered for exceptional central bank liquidity operations; of which:</v>
      </c>
      <c r="C99" s="2493"/>
      <c r="D99" s="2493"/>
      <c r="E99" s="2482"/>
      <c r="F99" s="46"/>
      <c r="G99" s="46"/>
      <c r="H99" s="2047"/>
      <c r="I99" s="579"/>
    </row>
    <row r="100" spans="1:9" ht="15" customHeight="1" x14ac:dyDescent="0.25">
      <c r="A100" s="2055"/>
      <c r="B100" s="2490" t="str">
        <f>NSFR!B317</f>
        <v>Remaining period of encumbrance ≥ 6 months to &lt; 1 year</v>
      </c>
      <c r="C100" s="2490"/>
      <c r="D100" s="2490"/>
      <c r="E100" s="2491"/>
      <c r="F100" s="490">
        <v>0.5</v>
      </c>
      <c r="G100" s="490">
        <v>0.5</v>
      </c>
      <c r="H100" s="486">
        <v>1</v>
      </c>
      <c r="I100" s="579"/>
    </row>
    <row r="101" spans="1:9" ht="15" customHeight="1" x14ac:dyDescent="0.25">
      <c r="A101" s="2055"/>
      <c r="B101" s="2491" t="str">
        <f>NSFR!B318</f>
        <v>Remaining period of encumbrance ≥ 1 year</v>
      </c>
      <c r="C101" s="2492"/>
      <c r="D101" s="2492"/>
      <c r="E101" s="2492"/>
      <c r="F101" s="490">
        <v>1</v>
      </c>
      <c r="G101" s="490">
        <v>1</v>
      </c>
      <c r="H101" s="486">
        <v>1</v>
      </c>
      <c r="I101" s="579"/>
    </row>
    <row r="102" spans="1:9" ht="15" customHeight="1" x14ac:dyDescent="0.25">
      <c r="A102" s="2055"/>
      <c r="B102" s="2488" t="str">
        <f>NSFR!B319</f>
        <v>Securities eligible as Level 1 HQLA for the LCR, of which:</v>
      </c>
      <c r="C102" s="2488"/>
      <c r="D102" s="2488"/>
      <c r="E102" s="2489"/>
      <c r="F102" s="46"/>
      <c r="G102" s="46"/>
      <c r="H102" s="2047"/>
      <c r="I102" s="579"/>
    </row>
    <row r="103" spans="1:9" ht="15" customHeight="1" x14ac:dyDescent="0.25">
      <c r="A103" s="2055"/>
      <c r="B103" s="2486" t="str">
        <f>NSFR!B320</f>
        <v>Encumbered for exceptional central bank liquidity operations; of which:</v>
      </c>
      <c r="C103" s="2486"/>
      <c r="D103" s="2486"/>
      <c r="E103" s="2487"/>
      <c r="F103" s="46"/>
      <c r="G103" s="46"/>
      <c r="H103" s="2047"/>
      <c r="I103" s="579"/>
    </row>
    <row r="104" spans="1:9" ht="15" customHeight="1" x14ac:dyDescent="0.25">
      <c r="A104" s="2055"/>
      <c r="B104" s="2482" t="str">
        <f>NSFR!B321</f>
        <v>Remaining period of encumbrance ≥ 6 months to &lt; 1 year</v>
      </c>
      <c r="C104" s="2483"/>
      <c r="D104" s="2483"/>
      <c r="E104" s="2483"/>
      <c r="F104" s="490">
        <v>0.5</v>
      </c>
      <c r="G104" s="490">
        <v>0.5</v>
      </c>
      <c r="H104" s="486">
        <v>0.5</v>
      </c>
      <c r="I104" s="579"/>
    </row>
    <row r="105" spans="1:9" ht="15" customHeight="1" x14ac:dyDescent="0.25">
      <c r="A105" s="2055"/>
      <c r="B105" s="2482" t="str">
        <f>NSFR!B322</f>
        <v>Remaining period of encumbrance ≥ 1 year</v>
      </c>
      <c r="C105" s="2483"/>
      <c r="D105" s="2483"/>
      <c r="E105" s="2483"/>
      <c r="F105" s="490">
        <v>1</v>
      </c>
      <c r="G105" s="490">
        <v>1</v>
      </c>
      <c r="H105" s="486">
        <v>1</v>
      </c>
      <c r="I105" s="579"/>
    </row>
    <row r="106" spans="1:9" ht="15" customHeight="1" x14ac:dyDescent="0.25">
      <c r="A106" s="2055"/>
      <c r="B106" s="2488" t="str">
        <f>NSFR!B323</f>
        <v xml:space="preserve">Securities eligible for Level 2A HQLA for the LCR, of which: </v>
      </c>
      <c r="C106" s="2488"/>
      <c r="D106" s="2488"/>
      <c r="E106" s="2489"/>
      <c r="F106" s="46"/>
      <c r="G106" s="46"/>
      <c r="H106" s="2047"/>
      <c r="I106" s="579"/>
    </row>
    <row r="107" spans="1:9" ht="15" customHeight="1" x14ac:dyDescent="0.25">
      <c r="A107" s="2055"/>
      <c r="B107" s="2486" t="str">
        <f>NSFR!B324</f>
        <v>Encumbered for exceptional central bank liquidity operations; of which:</v>
      </c>
      <c r="C107" s="2486"/>
      <c r="D107" s="2486"/>
      <c r="E107" s="2487"/>
      <c r="F107" s="46"/>
      <c r="G107" s="46"/>
      <c r="H107" s="2047"/>
      <c r="I107" s="579"/>
    </row>
    <row r="108" spans="1:9" ht="15" customHeight="1" x14ac:dyDescent="0.25">
      <c r="A108" s="2055"/>
      <c r="B108" s="2482" t="str">
        <f>NSFR!B325</f>
        <v>Remaining period of encumbrance ≥ 6 months to &lt; 1 year</v>
      </c>
      <c r="C108" s="2483"/>
      <c r="D108" s="2483"/>
      <c r="E108" s="2483"/>
      <c r="F108" s="490">
        <v>0.5</v>
      </c>
      <c r="G108" s="490">
        <v>0.5</v>
      </c>
      <c r="H108" s="486">
        <v>0.5</v>
      </c>
      <c r="I108" s="579"/>
    </row>
    <row r="109" spans="1:9" ht="15" customHeight="1" x14ac:dyDescent="0.25">
      <c r="A109" s="2055"/>
      <c r="B109" s="2482" t="str">
        <f>NSFR!B326</f>
        <v>Remaining period of encumbrance ≥ 1 year</v>
      </c>
      <c r="C109" s="2483"/>
      <c r="D109" s="2483"/>
      <c r="E109" s="2483"/>
      <c r="F109" s="490">
        <v>1</v>
      </c>
      <c r="G109" s="490">
        <v>1</v>
      </c>
      <c r="H109" s="486">
        <v>1</v>
      </c>
      <c r="I109" s="579"/>
    </row>
    <row r="110" spans="1:9" ht="15" customHeight="1" x14ac:dyDescent="0.25">
      <c r="A110" s="2055"/>
      <c r="B110" s="2488" t="str">
        <f>NSFR!B327</f>
        <v xml:space="preserve">Securities eligible for Level 2B HQLA for the LCR, of which: </v>
      </c>
      <c r="C110" s="2488"/>
      <c r="D110" s="2488"/>
      <c r="E110" s="2489"/>
      <c r="F110" s="46"/>
      <c r="G110" s="46"/>
      <c r="H110" s="2047"/>
      <c r="I110" s="579"/>
    </row>
    <row r="111" spans="1:9" ht="15" customHeight="1" x14ac:dyDescent="0.25">
      <c r="A111" s="2055"/>
      <c r="B111" s="2486" t="str">
        <f>NSFR!B328</f>
        <v>Encumbered for exceptional central bank liquidity operations; of which:</v>
      </c>
      <c r="C111" s="2486"/>
      <c r="D111" s="2486"/>
      <c r="E111" s="2487"/>
      <c r="F111" s="46"/>
      <c r="G111" s="46"/>
      <c r="H111" s="2047"/>
      <c r="I111" s="579"/>
    </row>
    <row r="112" spans="1:9" ht="15" customHeight="1" x14ac:dyDescent="0.25">
      <c r="A112" s="2055"/>
      <c r="B112" s="2482" t="str">
        <f>NSFR!B329</f>
        <v>Remaining period of encumbrance ≥ 6 months to &lt; 1 year</v>
      </c>
      <c r="C112" s="2483"/>
      <c r="D112" s="2483"/>
      <c r="E112" s="2483"/>
      <c r="F112" s="490">
        <v>0.5</v>
      </c>
      <c r="G112" s="490">
        <v>0.5</v>
      </c>
      <c r="H112" s="486">
        <v>0.5</v>
      </c>
      <c r="I112" s="579"/>
    </row>
    <row r="113" spans="1:9" ht="15" customHeight="1" x14ac:dyDescent="0.25">
      <c r="A113" s="2055"/>
      <c r="B113" s="2482" t="str">
        <f>NSFR!B330</f>
        <v>Remaining period of encumbrance ≥ 1 year</v>
      </c>
      <c r="C113" s="2483"/>
      <c r="D113" s="2483"/>
      <c r="E113" s="2483"/>
      <c r="F113" s="490">
        <v>1</v>
      </c>
      <c r="G113" s="490">
        <v>1</v>
      </c>
      <c r="H113" s="486">
        <v>1</v>
      </c>
      <c r="I113" s="579"/>
    </row>
    <row r="114" spans="1:9" ht="15" customHeight="1" x14ac:dyDescent="0.25">
      <c r="A114" s="2055"/>
      <c r="B114" s="2488" t="str">
        <f>NSFR!B331</f>
        <v>Deposits held at financial institutions for operational purposes; of which:</v>
      </c>
      <c r="C114" s="2488"/>
      <c r="D114" s="2488"/>
      <c r="E114" s="2489"/>
      <c r="F114" s="46"/>
      <c r="G114" s="46"/>
      <c r="H114" s="2047"/>
      <c r="I114" s="579"/>
    </row>
    <row r="115" spans="1:9" ht="15" customHeight="1" x14ac:dyDescent="0.25">
      <c r="A115" s="2055"/>
      <c r="B115" s="2486" t="str">
        <f>NSFR!B332</f>
        <v>Encumbered for exceptional central bank liquidity operations; of which:</v>
      </c>
      <c r="C115" s="2486"/>
      <c r="D115" s="2486"/>
      <c r="E115" s="2487"/>
      <c r="F115" s="46"/>
      <c r="G115" s="46"/>
      <c r="H115" s="2047"/>
      <c r="I115" s="579"/>
    </row>
    <row r="116" spans="1:9" ht="15" customHeight="1" x14ac:dyDescent="0.25">
      <c r="A116" s="2055"/>
      <c r="B116" s="2482" t="str">
        <f>NSFR!B333</f>
        <v>Remaining period of encumbrance ≥ 6 months to &lt; 1 year</v>
      </c>
      <c r="C116" s="2483"/>
      <c r="D116" s="2483"/>
      <c r="E116" s="2483"/>
      <c r="F116" s="490">
        <v>0.5</v>
      </c>
      <c r="G116" s="490">
        <v>0.5</v>
      </c>
      <c r="H116" s="486">
        <v>1</v>
      </c>
      <c r="I116" s="579"/>
    </row>
    <row r="117" spans="1:9" ht="15" customHeight="1" x14ac:dyDescent="0.25">
      <c r="A117" s="2055"/>
      <c r="B117" s="2482" t="str">
        <f>NSFR!B334</f>
        <v>Remaining period of encumbrance ≥ 1 year</v>
      </c>
      <c r="C117" s="2483"/>
      <c r="D117" s="2483"/>
      <c r="E117" s="2483"/>
      <c r="F117" s="490">
        <v>1</v>
      </c>
      <c r="G117" s="490">
        <v>1</v>
      </c>
      <c r="H117" s="486">
        <v>1</v>
      </c>
      <c r="I117" s="579"/>
    </row>
    <row r="118" spans="1:9" ht="15" customHeight="1" x14ac:dyDescent="0.25">
      <c r="A118" s="2055"/>
      <c r="B118" s="2488" t="str">
        <f>NSFR!B335</f>
        <v>Loans to non-financial corporate clients with a residual maturity of less than one year; of which:</v>
      </c>
      <c r="C118" s="2488"/>
      <c r="D118" s="2488"/>
      <c r="E118" s="2489"/>
      <c r="F118" s="46"/>
      <c r="G118" s="46"/>
      <c r="H118" s="2047"/>
      <c r="I118" s="579"/>
    </row>
    <row r="119" spans="1:9" ht="15" customHeight="1" x14ac:dyDescent="0.25">
      <c r="A119" s="2055"/>
      <c r="B119" s="2486" t="str">
        <f>NSFR!B336</f>
        <v>Encumbered for exceptional central bank liquidity operations; of which:</v>
      </c>
      <c r="C119" s="2486"/>
      <c r="D119" s="2486"/>
      <c r="E119" s="2487"/>
      <c r="F119" s="46"/>
      <c r="G119" s="46"/>
      <c r="H119" s="2047"/>
      <c r="I119" s="579"/>
    </row>
    <row r="120" spans="1:9" ht="15" customHeight="1" x14ac:dyDescent="0.25">
      <c r="A120" s="2055"/>
      <c r="B120" s="2482" t="str">
        <f>NSFR!B337</f>
        <v>Remaining period of encumbrance ≥ 6 months to &lt; 1 year</v>
      </c>
      <c r="C120" s="2483"/>
      <c r="D120" s="2483"/>
      <c r="E120" s="2483"/>
      <c r="F120" s="490">
        <v>0.5</v>
      </c>
      <c r="G120" s="490">
        <v>0.5</v>
      </c>
      <c r="H120" s="2047"/>
      <c r="I120" s="579"/>
    </row>
    <row r="121" spans="1:9" ht="15" customHeight="1" x14ac:dyDescent="0.25">
      <c r="A121" s="2055"/>
      <c r="B121" s="2482" t="str">
        <f>NSFR!B338</f>
        <v>Remaining period of encumbrance ≥ 1 year</v>
      </c>
      <c r="C121" s="2483"/>
      <c r="D121" s="2483"/>
      <c r="E121" s="2483"/>
      <c r="F121" s="490">
        <v>1</v>
      </c>
      <c r="G121" s="490">
        <v>1</v>
      </c>
      <c r="H121" s="2047"/>
      <c r="I121" s="579"/>
    </row>
    <row r="122" spans="1:9" ht="15" customHeight="1" x14ac:dyDescent="0.25">
      <c r="A122" s="2055"/>
      <c r="B122" s="2488" t="str">
        <f>NSFR!B339</f>
        <v>Loans to central banks with a residual maturity of less than one year; of which:</v>
      </c>
      <c r="C122" s="2488"/>
      <c r="D122" s="2488"/>
      <c r="E122" s="2489"/>
      <c r="F122" s="46"/>
      <c r="G122" s="46"/>
      <c r="H122" s="2047"/>
      <c r="I122" s="579"/>
    </row>
    <row r="123" spans="1:9" ht="15" customHeight="1" x14ac:dyDescent="0.25">
      <c r="A123" s="2055"/>
      <c r="B123" s="2486" t="str">
        <f>NSFR!B340</f>
        <v>Encumbered for exceptional central bank liquidity operations; of which:</v>
      </c>
      <c r="C123" s="2486"/>
      <c r="D123" s="2486"/>
      <c r="E123" s="2487"/>
      <c r="F123" s="46"/>
      <c r="G123" s="46"/>
      <c r="H123" s="2047"/>
      <c r="I123" s="579"/>
    </row>
    <row r="124" spans="1:9" ht="15" customHeight="1" x14ac:dyDescent="0.25">
      <c r="A124" s="2055"/>
      <c r="B124" s="2482" t="str">
        <f>NSFR!B341</f>
        <v>Remaining period of encumbrance ≥ 6 months to &lt; 1 year</v>
      </c>
      <c r="C124" s="2483"/>
      <c r="D124" s="2483"/>
      <c r="E124" s="2483"/>
      <c r="F124" s="490">
        <v>0.5</v>
      </c>
      <c r="G124" s="490">
        <v>0.5</v>
      </c>
      <c r="H124" s="2047"/>
      <c r="I124" s="579"/>
    </row>
    <row r="125" spans="1:9" ht="15" customHeight="1" x14ac:dyDescent="0.25">
      <c r="A125" s="2055"/>
      <c r="B125" s="2482" t="str">
        <f>NSFR!B342</f>
        <v>Remaining period of encumbrance ≥ 1 year</v>
      </c>
      <c r="C125" s="2483"/>
      <c r="D125" s="2483"/>
      <c r="E125" s="2483"/>
      <c r="F125" s="490">
        <v>1</v>
      </c>
      <c r="G125" s="490">
        <v>1</v>
      </c>
      <c r="H125" s="2047"/>
      <c r="I125" s="579"/>
    </row>
    <row r="126" spans="1:9" ht="15" customHeight="1" x14ac:dyDescent="0.25">
      <c r="A126" s="2055"/>
      <c r="B126" s="2488" t="str">
        <f>NSFR!B343</f>
        <v>Loans to sovereigns, PSEs, MDBs and NDBs with a residual maturity of less than one year; of which:</v>
      </c>
      <c r="C126" s="2488"/>
      <c r="D126" s="2488"/>
      <c r="E126" s="2489"/>
      <c r="F126" s="46"/>
      <c r="G126" s="46"/>
      <c r="H126" s="2047"/>
      <c r="I126" s="579"/>
    </row>
    <row r="127" spans="1:9" ht="15" customHeight="1" x14ac:dyDescent="0.25">
      <c r="A127" s="2055"/>
      <c r="B127" s="2486" t="str">
        <f>NSFR!B344</f>
        <v>Encumbered for exceptional central bank liquidity operations; of which:</v>
      </c>
      <c r="C127" s="2486"/>
      <c r="D127" s="2486"/>
      <c r="E127" s="2487"/>
      <c r="F127" s="46"/>
      <c r="G127" s="46"/>
      <c r="H127" s="2047"/>
      <c r="I127" s="579"/>
    </row>
    <row r="128" spans="1:9" ht="15" customHeight="1" x14ac:dyDescent="0.25">
      <c r="A128" s="2055"/>
      <c r="B128" s="2482" t="str">
        <f>NSFR!B345</f>
        <v>Remaining period of encumbrance ≥ 6 months to &lt; 1 year</v>
      </c>
      <c r="C128" s="2483"/>
      <c r="D128" s="2483"/>
      <c r="E128" s="2483"/>
      <c r="F128" s="490">
        <v>0.5</v>
      </c>
      <c r="G128" s="490">
        <v>0.5</v>
      </c>
      <c r="H128" s="2047"/>
      <c r="I128" s="579"/>
    </row>
    <row r="129" spans="1:9" ht="15" customHeight="1" x14ac:dyDescent="0.25">
      <c r="A129" s="2055"/>
      <c r="B129" s="2482" t="str">
        <f>NSFR!B346</f>
        <v>Remaining period of encumbrance ≥ 1 year</v>
      </c>
      <c r="C129" s="2483"/>
      <c r="D129" s="2483"/>
      <c r="E129" s="2483"/>
      <c r="F129" s="490">
        <v>1</v>
      </c>
      <c r="G129" s="490">
        <v>1</v>
      </c>
      <c r="H129" s="2047"/>
      <c r="I129" s="579"/>
    </row>
    <row r="130" spans="1:9" ht="30" customHeight="1" x14ac:dyDescent="0.25">
      <c r="A130" s="2055"/>
      <c r="B130" s="2488" t="str">
        <f>NSFR!B347</f>
        <v>Residential mortgages of any maturity that would qualify for the 35% or lower risk weight under the Basel II standardised approach for credit risk; of which:</v>
      </c>
      <c r="C130" s="2488"/>
      <c r="D130" s="2488"/>
      <c r="E130" s="2489"/>
      <c r="F130" s="46"/>
      <c r="G130" s="46"/>
      <c r="H130" s="2047"/>
      <c r="I130" s="579"/>
    </row>
    <row r="131" spans="1:9" ht="15" customHeight="1" x14ac:dyDescent="0.25">
      <c r="A131" s="2055"/>
      <c r="B131" s="2486" t="str">
        <f>NSFR!B348</f>
        <v>Encumbered for exceptional central bank liquidity operations; of which:</v>
      </c>
      <c r="C131" s="2486"/>
      <c r="D131" s="2486"/>
      <c r="E131" s="2487"/>
      <c r="F131" s="46"/>
      <c r="G131" s="46"/>
      <c r="H131" s="2047"/>
      <c r="I131" s="579"/>
    </row>
    <row r="132" spans="1:9" ht="15" customHeight="1" x14ac:dyDescent="0.25">
      <c r="A132" s="2055"/>
      <c r="B132" s="2482" t="str">
        <f>NSFR!B349</f>
        <v>Remaining period of encumbrance ≥ 6 months to &lt; 1 year</v>
      </c>
      <c r="C132" s="2483"/>
      <c r="D132" s="2483"/>
      <c r="E132" s="2483"/>
      <c r="F132" s="490">
        <v>0.5</v>
      </c>
      <c r="G132" s="490">
        <v>0.5</v>
      </c>
      <c r="H132" s="486">
        <v>0.65</v>
      </c>
      <c r="I132" s="579"/>
    </row>
    <row r="133" spans="1:9" ht="15" customHeight="1" x14ac:dyDescent="0.25">
      <c r="A133" s="2055"/>
      <c r="B133" s="2482" t="str">
        <f>NSFR!B350</f>
        <v>Remaining period of encumbrance ≥ 1 year</v>
      </c>
      <c r="C133" s="2483"/>
      <c r="D133" s="2483"/>
      <c r="E133" s="2483"/>
      <c r="F133" s="490">
        <v>1</v>
      </c>
      <c r="G133" s="490">
        <v>1</v>
      </c>
      <c r="H133" s="486">
        <v>1</v>
      </c>
      <c r="I133" s="579"/>
    </row>
    <row r="134" spans="1:9" ht="30" customHeight="1" x14ac:dyDescent="0.25">
      <c r="A134" s="2055"/>
      <c r="B134" s="2488" t="str">
        <f>NSFR!B351</f>
        <v>Other loans, excluding loans to financial insitutions, with a residual maturity of one year or greater that would qualify for the 35% or lower risk weight under the Basel II standardised approach for credit risk; of which:</v>
      </c>
      <c r="C134" s="2488"/>
      <c r="D134" s="2488"/>
      <c r="E134" s="2489"/>
      <c r="F134" s="46"/>
      <c r="G134" s="46"/>
      <c r="H134" s="2047"/>
      <c r="I134" s="579"/>
    </row>
    <row r="135" spans="1:9" ht="15" customHeight="1" x14ac:dyDescent="0.25">
      <c r="A135" s="2055"/>
      <c r="B135" s="2486" t="str">
        <f>NSFR!B352</f>
        <v>Encumbered for exceptional central bank liquidity operations; of which:</v>
      </c>
      <c r="C135" s="2486"/>
      <c r="D135" s="2486"/>
      <c r="E135" s="2487"/>
      <c r="F135" s="46"/>
      <c r="G135" s="46"/>
      <c r="H135" s="2047"/>
      <c r="I135" s="579"/>
    </row>
    <row r="136" spans="1:9" ht="15" customHeight="1" x14ac:dyDescent="0.25">
      <c r="A136" s="2055"/>
      <c r="B136" s="2482" t="str">
        <f>NSFR!B353</f>
        <v>Remaining period of encumbrance ≥ 6 months to &lt; 1 year</v>
      </c>
      <c r="C136" s="2483"/>
      <c r="D136" s="2483"/>
      <c r="E136" s="2483"/>
      <c r="F136" s="46"/>
      <c r="G136" s="46"/>
      <c r="H136" s="486">
        <v>0.65</v>
      </c>
      <c r="I136" s="579"/>
    </row>
    <row r="137" spans="1:9" ht="15" customHeight="1" x14ac:dyDescent="0.25">
      <c r="A137" s="2055"/>
      <c r="B137" s="2482" t="str">
        <f>NSFR!B354</f>
        <v>Remaining period of encumbrance ≥ 1 year</v>
      </c>
      <c r="C137" s="2483"/>
      <c r="D137" s="2483"/>
      <c r="E137" s="2483"/>
      <c r="F137" s="46"/>
      <c r="G137" s="46"/>
      <c r="H137" s="486">
        <v>1</v>
      </c>
      <c r="I137" s="579"/>
    </row>
    <row r="138" spans="1:9" ht="15" customHeight="1" x14ac:dyDescent="0.25">
      <c r="A138" s="2055"/>
      <c r="B138" s="2488" t="str">
        <f>NSFR!B355</f>
        <v>Loans to retail and small- and medium-sized entities (SME) (excluding residential mortgages reported above) with a residual maturity of less than one year; of which:</v>
      </c>
      <c r="C138" s="2488"/>
      <c r="D138" s="2488"/>
      <c r="E138" s="2489"/>
      <c r="F138" s="46"/>
      <c r="G138" s="46"/>
      <c r="H138" s="2047"/>
      <c r="I138" s="579"/>
    </row>
    <row r="139" spans="1:9" ht="15" customHeight="1" x14ac:dyDescent="0.25">
      <c r="A139" s="2055"/>
      <c r="B139" s="2486" t="str">
        <f>NSFR!B356</f>
        <v>Encumbered for exceptional central bank liquidity operations; of which:</v>
      </c>
      <c r="C139" s="2486"/>
      <c r="D139" s="2486"/>
      <c r="E139" s="2487"/>
      <c r="F139" s="46"/>
      <c r="G139" s="46"/>
      <c r="H139" s="2047"/>
      <c r="I139" s="579"/>
    </row>
    <row r="140" spans="1:9" ht="15" customHeight="1" x14ac:dyDescent="0.25">
      <c r="A140" s="2055"/>
      <c r="B140" s="2482" t="str">
        <f>NSFR!B357</f>
        <v>Remaining period of encumbrance ≥ 6 months to &lt; 1 year</v>
      </c>
      <c r="C140" s="2483"/>
      <c r="D140" s="2483"/>
      <c r="E140" s="2483"/>
      <c r="F140" s="490">
        <v>0.5</v>
      </c>
      <c r="G140" s="490">
        <v>0.5</v>
      </c>
      <c r="H140" s="2047"/>
      <c r="I140" s="579"/>
    </row>
    <row r="141" spans="1:9" ht="15" customHeight="1" x14ac:dyDescent="0.25">
      <c r="A141" s="2055"/>
      <c r="B141" s="2482" t="str">
        <f>NSFR!B358</f>
        <v>Remaining period of encumbrance ≥ 1 year</v>
      </c>
      <c r="C141" s="2483"/>
      <c r="D141" s="2483"/>
      <c r="E141" s="2483"/>
      <c r="F141" s="490">
        <v>1</v>
      </c>
      <c r="G141" s="490">
        <v>1</v>
      </c>
      <c r="H141" s="2047"/>
      <c r="I141" s="579"/>
    </row>
    <row r="142" spans="1:9" ht="15" customHeight="1" x14ac:dyDescent="0.25">
      <c r="A142" s="2055"/>
      <c r="B142" s="2488" t="str">
        <f>NSFR!B359</f>
        <v>Performing loans (except loans to financial institutions and loans reported in above categories) with risk weights greater than 35% under the Basel II standardised approach for credit risk; of which:</v>
      </c>
      <c r="C142" s="2488"/>
      <c r="D142" s="2488"/>
      <c r="E142" s="2489"/>
      <c r="F142" s="46"/>
      <c r="G142" s="46"/>
      <c r="H142" s="2047"/>
      <c r="I142" s="579"/>
    </row>
    <row r="143" spans="1:9" ht="15" customHeight="1" x14ac:dyDescent="0.25">
      <c r="A143" s="2055"/>
      <c r="B143" s="2486" t="str">
        <f>NSFR!B360</f>
        <v>Encumbered for exceptional central bank liquidity operations; of which:</v>
      </c>
      <c r="C143" s="2486"/>
      <c r="D143" s="2486"/>
      <c r="E143" s="2487"/>
      <c r="F143" s="46"/>
      <c r="G143" s="46"/>
      <c r="H143" s="2047"/>
      <c r="I143" s="579"/>
    </row>
    <row r="144" spans="1:9" ht="15" customHeight="1" x14ac:dyDescent="0.25">
      <c r="A144" s="2055"/>
      <c r="B144" s="2482" t="str">
        <f>NSFR!B361</f>
        <v>Remaining period of encumbrance ≥ 6 months to &lt; 1 year</v>
      </c>
      <c r="C144" s="2483"/>
      <c r="D144" s="2483"/>
      <c r="E144" s="2483"/>
      <c r="F144" s="490">
        <v>0.5</v>
      </c>
      <c r="G144" s="490">
        <v>0.5</v>
      </c>
      <c r="H144" s="486">
        <v>0.85</v>
      </c>
      <c r="I144" s="579"/>
    </row>
    <row r="145" spans="1:9" ht="15" customHeight="1" x14ac:dyDescent="0.25">
      <c r="A145" s="2055"/>
      <c r="B145" s="2482" t="str">
        <f>NSFR!B362</f>
        <v>Remaining period of encumbrance ≥ 1 year</v>
      </c>
      <c r="C145" s="2483"/>
      <c r="D145" s="2483"/>
      <c r="E145" s="2483"/>
      <c r="F145" s="490">
        <v>1</v>
      </c>
      <c r="G145" s="490">
        <v>1</v>
      </c>
      <c r="H145" s="486">
        <v>1</v>
      </c>
      <c r="I145" s="579"/>
    </row>
    <row r="146" spans="1:9" ht="15" customHeight="1" x14ac:dyDescent="0.25">
      <c r="A146" s="2055"/>
      <c r="B146" s="2488" t="str">
        <f>NSFR!B363</f>
        <v>Non-HQLA exchange traded equities; of which:</v>
      </c>
      <c r="C146" s="2488"/>
      <c r="D146" s="2488"/>
      <c r="E146" s="2489"/>
      <c r="F146" s="46"/>
      <c r="G146" s="46"/>
      <c r="H146" s="2047"/>
      <c r="I146" s="579"/>
    </row>
    <row r="147" spans="1:9" ht="15" customHeight="1" x14ac:dyDescent="0.25">
      <c r="A147" s="2055"/>
      <c r="B147" s="2486" t="str">
        <f>NSFR!B364</f>
        <v>Encumbered for exceptional central bank liquidity operations; of which:</v>
      </c>
      <c r="C147" s="2486"/>
      <c r="D147" s="2486"/>
      <c r="E147" s="2487"/>
      <c r="F147" s="46"/>
      <c r="G147" s="46"/>
      <c r="H147" s="2047"/>
      <c r="I147" s="579"/>
    </row>
    <row r="148" spans="1:9" ht="15" customHeight="1" x14ac:dyDescent="0.25">
      <c r="A148" s="2055"/>
      <c r="B148" s="2482" t="str">
        <f>NSFR!B365</f>
        <v>Remaining period of encumbrance ≥ 6 months to &lt; 1 year</v>
      </c>
      <c r="C148" s="2483"/>
      <c r="D148" s="2483"/>
      <c r="E148" s="2483"/>
      <c r="F148" s="46"/>
      <c r="G148" s="46"/>
      <c r="H148" s="486">
        <v>0.85</v>
      </c>
      <c r="I148" s="579"/>
    </row>
    <row r="149" spans="1:9" ht="15" customHeight="1" x14ac:dyDescent="0.25">
      <c r="A149" s="2055"/>
      <c r="B149" s="2482" t="str">
        <f>NSFR!B366</f>
        <v>Remaining period of encumbrance ≥ 1 year</v>
      </c>
      <c r="C149" s="2483"/>
      <c r="D149" s="2483"/>
      <c r="E149" s="2483"/>
      <c r="F149" s="46"/>
      <c r="G149" s="46"/>
      <c r="H149" s="486">
        <v>1</v>
      </c>
      <c r="I149" s="579"/>
    </row>
    <row r="150" spans="1:9" ht="15" customHeight="1" x14ac:dyDescent="0.25">
      <c r="A150" s="2055"/>
      <c r="B150" s="2488" t="str">
        <f>NSFR!B367</f>
        <v>Non-HQLA securities not in default; of which:</v>
      </c>
      <c r="C150" s="2488"/>
      <c r="D150" s="2488"/>
      <c r="E150" s="2489"/>
      <c r="F150" s="46"/>
      <c r="G150" s="46"/>
      <c r="H150" s="2047"/>
      <c r="I150" s="579"/>
    </row>
    <row r="151" spans="1:9" ht="15" customHeight="1" x14ac:dyDescent="0.25">
      <c r="A151" s="2055"/>
      <c r="B151" s="2486" t="str">
        <f>NSFR!B368</f>
        <v>Encumbered for exceptional central bank liquidity operations; of which:</v>
      </c>
      <c r="C151" s="2486"/>
      <c r="D151" s="2486"/>
      <c r="E151" s="2487"/>
      <c r="F151" s="46"/>
      <c r="G151" s="46"/>
      <c r="H151" s="2047"/>
      <c r="I151" s="579"/>
    </row>
    <row r="152" spans="1:9" ht="15" customHeight="1" x14ac:dyDescent="0.25">
      <c r="A152" s="2055"/>
      <c r="B152" s="2482" t="str">
        <f>NSFR!B369</f>
        <v>Remaining period of encumbrance ≥ 6 months to &lt; 1 year</v>
      </c>
      <c r="C152" s="2483"/>
      <c r="D152" s="2483"/>
      <c r="E152" s="2483"/>
      <c r="F152" s="490">
        <v>0.5</v>
      </c>
      <c r="G152" s="490">
        <v>0.5</v>
      </c>
      <c r="H152" s="486">
        <v>0.85</v>
      </c>
      <c r="I152" s="579"/>
    </row>
    <row r="153" spans="1:9" ht="15" customHeight="1" x14ac:dyDescent="0.25">
      <c r="A153" s="2055"/>
      <c r="B153" s="2482" t="str">
        <f>NSFR!B370</f>
        <v>Remaining period of encumbrance ≥ 1 year</v>
      </c>
      <c r="C153" s="2483"/>
      <c r="D153" s="2483"/>
      <c r="E153" s="2483"/>
      <c r="F153" s="490">
        <v>1</v>
      </c>
      <c r="G153" s="490">
        <v>1</v>
      </c>
      <c r="H153" s="486">
        <v>1</v>
      </c>
      <c r="I153" s="579"/>
    </row>
    <row r="154" spans="1:9" ht="15" customHeight="1" x14ac:dyDescent="0.25">
      <c r="A154" s="2055"/>
      <c r="B154" s="2488" t="str">
        <f>NSFR!B371</f>
        <v>Physical traded commodities including gold; of which:</v>
      </c>
      <c r="C154" s="2488"/>
      <c r="D154" s="2488"/>
      <c r="E154" s="2489"/>
      <c r="F154" s="46"/>
      <c r="G154" s="46"/>
      <c r="H154" s="2047"/>
      <c r="I154" s="579"/>
    </row>
    <row r="155" spans="1:9" ht="15" customHeight="1" x14ac:dyDescent="0.25">
      <c r="A155" s="2055"/>
      <c r="B155" s="2486" t="str">
        <f>NSFR!B372</f>
        <v>Encumbered for exceptional central bank liquidity operations; of which:</v>
      </c>
      <c r="C155" s="2486"/>
      <c r="D155" s="2486"/>
      <c r="E155" s="2487"/>
      <c r="F155" s="46"/>
      <c r="G155" s="46"/>
      <c r="H155" s="2047"/>
      <c r="I155" s="579"/>
    </row>
    <row r="156" spans="1:9" ht="15" customHeight="1" x14ac:dyDescent="0.25">
      <c r="A156" s="2055"/>
      <c r="B156" s="2482" t="str">
        <f>NSFR!B373</f>
        <v>Remaining period of encumbrance ≥ 6 months to &lt; 1 year</v>
      </c>
      <c r="C156" s="2483"/>
      <c r="D156" s="2483"/>
      <c r="E156" s="2483"/>
      <c r="F156" s="46"/>
      <c r="G156" s="46"/>
      <c r="H156" s="486">
        <v>0.85</v>
      </c>
      <c r="I156" s="579"/>
    </row>
    <row r="157" spans="1:9" ht="15" customHeight="1" x14ac:dyDescent="0.25">
      <c r="A157" s="2055"/>
      <c r="B157" s="2482" t="str">
        <f>NSFR!B374</f>
        <v>Remaining period of encumbrance ≥ 1 year</v>
      </c>
      <c r="C157" s="2483"/>
      <c r="D157" s="2483"/>
      <c r="E157" s="2483"/>
      <c r="F157" s="46"/>
      <c r="G157" s="46"/>
      <c r="H157" s="486">
        <v>1</v>
      </c>
      <c r="I157" s="579"/>
    </row>
    <row r="158" spans="1:9" ht="15" customHeight="1" x14ac:dyDescent="0.25">
      <c r="A158" s="2055"/>
      <c r="B158" s="2488" t="str">
        <f>NSFR!B375</f>
        <v xml:space="preserve">Other short-term unsecured instruments and transactions with a residual maturity of less than one year, of which: </v>
      </c>
      <c r="C158" s="2488"/>
      <c r="D158" s="2488"/>
      <c r="E158" s="2489"/>
      <c r="F158" s="46"/>
      <c r="G158" s="46"/>
      <c r="H158" s="2047"/>
      <c r="I158" s="579"/>
    </row>
    <row r="159" spans="1:9" ht="15" customHeight="1" x14ac:dyDescent="0.25">
      <c r="A159" s="2055"/>
      <c r="B159" s="2486" t="str">
        <f>NSFR!B376</f>
        <v>Encumbered for exceptional central bank liquidity operations; of which:</v>
      </c>
      <c r="C159" s="2486"/>
      <c r="D159" s="2486"/>
      <c r="E159" s="2487"/>
      <c r="F159" s="46"/>
      <c r="G159" s="46"/>
      <c r="H159" s="2047"/>
      <c r="I159" s="579"/>
    </row>
    <row r="160" spans="1:9" ht="15" customHeight="1" x14ac:dyDescent="0.25">
      <c r="A160" s="2055"/>
      <c r="B160" s="2482" t="str">
        <f>NSFR!B377</f>
        <v>Remaining period of encumbrance ≥ 6 months to &lt; 1 year</v>
      </c>
      <c r="C160" s="2483"/>
      <c r="D160" s="2483"/>
      <c r="E160" s="2483"/>
      <c r="F160" s="490">
        <v>0.5</v>
      </c>
      <c r="G160" s="490">
        <v>0.5</v>
      </c>
      <c r="H160" s="2047"/>
      <c r="I160" s="579"/>
    </row>
    <row r="161" spans="1:9" ht="15" customHeight="1" x14ac:dyDescent="0.25">
      <c r="A161" s="2055"/>
      <c r="B161" s="2484" t="str">
        <f>NSFR!B378</f>
        <v>Remaining period of encumbrance ≥ 1 year</v>
      </c>
      <c r="C161" s="2485"/>
      <c r="D161" s="2485"/>
      <c r="E161" s="2485"/>
      <c r="F161" s="491">
        <v>1</v>
      </c>
      <c r="G161" s="491">
        <v>1</v>
      </c>
      <c r="H161" s="54"/>
      <c r="I161" s="579"/>
    </row>
    <row r="162" spans="1:9" s="1181" customFormat="1" ht="15" customHeight="1" x14ac:dyDescent="0.25">
      <c r="A162" s="2092"/>
      <c r="B162" s="2060"/>
      <c r="C162" s="2060"/>
      <c r="D162" s="563"/>
      <c r="E162" s="563"/>
      <c r="F162" s="563"/>
      <c r="G162" s="563"/>
      <c r="H162" s="563"/>
      <c r="I162" s="579"/>
    </row>
    <row r="163" spans="1:9" s="614" customFormat="1" ht="45" customHeight="1" x14ac:dyDescent="0.25">
      <c r="A163" s="2062" t="s">
        <v>1710</v>
      </c>
      <c r="B163" s="1722"/>
      <c r="C163" s="1722"/>
      <c r="D163" s="1719"/>
      <c r="E163" s="1719"/>
      <c r="F163" s="1723"/>
      <c r="G163" s="1720"/>
      <c r="H163" s="1720"/>
      <c r="I163" s="2063"/>
    </row>
    <row r="164" spans="1:9" s="1181" customFormat="1" ht="15" customHeight="1" x14ac:dyDescent="0.25">
      <c r="A164" s="2055"/>
      <c r="B164" s="1355" t="s">
        <v>1591</v>
      </c>
      <c r="C164" s="1725"/>
      <c r="D164" s="1725"/>
      <c r="E164" s="1725"/>
      <c r="F164" s="2093">
        <v>0.01</v>
      </c>
      <c r="G164" s="563"/>
      <c r="H164" s="563"/>
      <c r="I164" s="579"/>
    </row>
    <row r="165" spans="1:9" s="1181" customFormat="1" ht="15" customHeight="1" x14ac:dyDescent="0.25">
      <c r="A165" s="2055"/>
      <c r="B165" s="726" t="s">
        <v>1574</v>
      </c>
      <c r="C165" s="739"/>
      <c r="D165" s="739"/>
      <c r="E165" s="739"/>
      <c r="F165" s="2000">
        <v>0.5</v>
      </c>
      <c r="G165" s="563"/>
      <c r="H165" s="563"/>
      <c r="I165" s="579"/>
    </row>
    <row r="166" spans="1:9" ht="18" customHeight="1" x14ac:dyDescent="0.25">
      <c r="A166" s="2055"/>
      <c r="B166" s="563"/>
      <c r="C166" s="563"/>
      <c r="D166" s="563"/>
      <c r="E166" s="563"/>
      <c r="F166" s="563"/>
      <c r="G166" s="563"/>
      <c r="H166" s="563"/>
      <c r="I166" s="579"/>
    </row>
    <row r="167" spans="1:9" s="614" customFormat="1" ht="45" customHeight="1" x14ac:dyDescent="0.25">
      <c r="A167" s="2062" t="s">
        <v>1372</v>
      </c>
      <c r="B167" s="1722"/>
      <c r="C167" s="1722"/>
      <c r="D167" s="1719"/>
      <c r="E167" s="1719"/>
      <c r="F167" s="1723"/>
      <c r="G167" s="1720"/>
      <c r="H167" s="1720"/>
      <c r="I167" s="2063"/>
    </row>
    <row r="168" spans="1:9" ht="15" customHeight="1" x14ac:dyDescent="0.25">
      <c r="A168" s="2055"/>
      <c r="B168" s="2094" t="s">
        <v>1321</v>
      </c>
      <c r="C168" s="2095">
        <v>0</v>
      </c>
      <c r="D168" s="2096" t="s">
        <v>1322</v>
      </c>
      <c r="E168" s="2096"/>
      <c r="F168" s="2096"/>
      <c r="G168" s="2096"/>
      <c r="H168" s="563"/>
      <c r="I168" s="579"/>
    </row>
    <row r="169" spans="1:9" ht="15" customHeight="1" x14ac:dyDescent="0.25">
      <c r="A169" s="2055"/>
      <c r="B169" s="1379" t="s">
        <v>114</v>
      </c>
      <c r="C169" s="2097">
        <v>1</v>
      </c>
      <c r="D169" s="2065" t="s">
        <v>107</v>
      </c>
      <c r="E169" s="2065"/>
      <c r="F169" s="2065"/>
      <c r="G169" s="2065"/>
      <c r="H169" s="563"/>
      <c r="I169" s="579"/>
    </row>
    <row r="170" spans="1:9" ht="15" customHeight="1" x14ac:dyDescent="0.25">
      <c r="A170" s="2055"/>
      <c r="B170" s="2060"/>
      <c r="C170" s="2046">
        <v>2</v>
      </c>
      <c r="D170" s="726" t="s">
        <v>108</v>
      </c>
      <c r="E170" s="726"/>
      <c r="F170" s="726"/>
      <c r="G170" s="726"/>
      <c r="H170" s="563"/>
      <c r="I170" s="579"/>
    </row>
    <row r="171" spans="1:9" ht="15" customHeight="1" x14ac:dyDescent="0.25">
      <c r="A171" s="2055"/>
      <c r="B171" s="2094" t="s">
        <v>90</v>
      </c>
      <c r="C171" s="2095">
        <v>3</v>
      </c>
      <c r="D171" s="2096"/>
      <c r="E171" s="2096"/>
      <c r="F171" s="2096"/>
      <c r="G171" s="2096"/>
      <c r="H171" s="563"/>
      <c r="I171" s="579"/>
    </row>
    <row r="172" spans="1:9" ht="15" customHeight="1" x14ac:dyDescent="0.25">
      <c r="A172" s="2055"/>
      <c r="B172" s="1379" t="s">
        <v>284</v>
      </c>
      <c r="C172" s="2097">
        <v>1</v>
      </c>
      <c r="D172" s="2065">
        <v>1</v>
      </c>
      <c r="E172" s="2065"/>
      <c r="F172" s="2065"/>
      <c r="G172" s="2065"/>
      <c r="H172" s="563"/>
      <c r="I172" s="579"/>
    </row>
    <row r="173" spans="1:9" ht="15" customHeight="1" x14ac:dyDescent="0.25">
      <c r="A173" s="2055"/>
      <c r="B173" s="2060"/>
      <c r="C173" s="2046">
        <v>2</v>
      </c>
      <c r="D173" s="726">
        <v>2</v>
      </c>
      <c r="E173" s="746"/>
      <c r="F173" s="746"/>
      <c r="G173" s="746"/>
      <c r="H173" s="563"/>
      <c r="I173" s="579"/>
    </row>
    <row r="174" spans="1:9" ht="15" customHeight="1" x14ac:dyDescent="0.25">
      <c r="A174" s="2055"/>
      <c r="B174" s="581" t="s">
        <v>712</v>
      </c>
      <c r="C174" s="2097">
        <v>1</v>
      </c>
      <c r="D174" s="2065">
        <v>1</v>
      </c>
      <c r="E174" s="2098">
        <v>1</v>
      </c>
      <c r="F174" s="2065" t="s">
        <v>713</v>
      </c>
      <c r="G174" s="2065"/>
      <c r="H174" s="563"/>
      <c r="I174" s="579"/>
    </row>
    <row r="175" spans="1:9" ht="15" customHeight="1" x14ac:dyDescent="0.25">
      <c r="A175" s="2055"/>
      <c r="B175" s="563"/>
      <c r="C175" s="748">
        <v>2</v>
      </c>
      <c r="D175" s="723">
        <v>1000</v>
      </c>
      <c r="E175" s="1068">
        <v>1000</v>
      </c>
      <c r="F175" s="723" t="s">
        <v>714</v>
      </c>
      <c r="G175" s="723"/>
      <c r="H175" s="563"/>
      <c r="I175" s="579"/>
    </row>
    <row r="176" spans="1:9" ht="15" customHeight="1" x14ac:dyDescent="0.25">
      <c r="A176" s="2055"/>
      <c r="B176" s="563"/>
      <c r="C176" s="2046">
        <v>3</v>
      </c>
      <c r="D176" s="726">
        <v>1000000</v>
      </c>
      <c r="E176" s="1069">
        <v>1000000</v>
      </c>
      <c r="F176" s="726" t="s">
        <v>715</v>
      </c>
      <c r="G176" s="726"/>
      <c r="H176" s="563"/>
      <c r="I176" s="579"/>
    </row>
    <row r="177" spans="1:9" ht="15" customHeight="1" x14ac:dyDescent="0.25">
      <c r="A177" s="2055"/>
      <c r="B177" s="2099" t="s">
        <v>305</v>
      </c>
      <c r="C177" s="2097">
        <v>1</v>
      </c>
      <c r="D177" s="2065" t="s">
        <v>306</v>
      </c>
      <c r="E177" s="727"/>
      <c r="F177" s="727"/>
      <c r="G177" s="727"/>
      <c r="H177" s="563"/>
      <c r="I177" s="579"/>
    </row>
    <row r="178" spans="1:9" ht="15" customHeight="1" x14ac:dyDescent="0.25">
      <c r="A178" s="2055"/>
      <c r="B178" s="563"/>
      <c r="C178" s="748">
        <v>2</v>
      </c>
      <c r="D178" s="723" t="s">
        <v>307</v>
      </c>
      <c r="E178" s="723"/>
      <c r="F178" s="723"/>
      <c r="G178" s="723"/>
      <c r="H178" s="563"/>
      <c r="I178" s="579"/>
    </row>
    <row r="179" spans="1:9" ht="15" customHeight="1" x14ac:dyDescent="0.25">
      <c r="A179" s="2055"/>
      <c r="B179" s="563"/>
      <c r="C179" s="2046">
        <v>3</v>
      </c>
      <c r="D179" s="726" t="s">
        <v>308</v>
      </c>
      <c r="E179" s="726"/>
      <c r="F179" s="726"/>
      <c r="G179" s="726"/>
      <c r="H179" s="563"/>
      <c r="I179" s="579"/>
    </row>
    <row r="180" spans="1:9" ht="15" customHeight="1" x14ac:dyDescent="0.25">
      <c r="A180" s="2055"/>
      <c r="B180" s="1379" t="s">
        <v>78</v>
      </c>
      <c r="C180" s="2097">
        <v>1</v>
      </c>
      <c r="D180" s="2065" t="s">
        <v>309</v>
      </c>
      <c r="E180" s="2065"/>
      <c r="F180" s="2065"/>
      <c r="G180" s="2065"/>
      <c r="H180" s="563"/>
      <c r="I180" s="579"/>
    </row>
    <row r="181" spans="1:9" ht="15" customHeight="1" x14ac:dyDescent="0.25">
      <c r="A181" s="2055"/>
      <c r="B181" s="563"/>
      <c r="C181" s="748">
        <v>2</v>
      </c>
      <c r="D181" s="723" t="s">
        <v>76</v>
      </c>
      <c r="E181" s="723"/>
      <c r="F181" s="723"/>
      <c r="G181" s="723"/>
      <c r="H181" s="563"/>
      <c r="I181" s="579"/>
    </row>
    <row r="182" spans="1:9" ht="15" customHeight="1" x14ac:dyDescent="0.25">
      <c r="A182" s="2055"/>
      <c r="B182" s="563"/>
      <c r="C182" s="748">
        <v>3</v>
      </c>
      <c r="D182" s="723" t="s">
        <v>77</v>
      </c>
      <c r="E182" s="723"/>
      <c r="F182" s="723"/>
      <c r="G182" s="723"/>
      <c r="H182" s="563"/>
      <c r="I182" s="579"/>
    </row>
    <row r="183" spans="1:9" ht="15" customHeight="1" x14ac:dyDescent="0.25">
      <c r="A183" s="2055"/>
      <c r="B183" s="2060"/>
      <c r="C183" s="2046">
        <v>4</v>
      </c>
      <c r="D183" s="726" t="s">
        <v>308</v>
      </c>
      <c r="E183" s="726"/>
      <c r="F183" s="726"/>
      <c r="G183" s="726"/>
      <c r="H183" s="563"/>
      <c r="I183" s="579"/>
    </row>
    <row r="184" spans="1:9" ht="15" customHeight="1" x14ac:dyDescent="0.25">
      <c r="A184" s="2055"/>
      <c r="B184" s="1379" t="s">
        <v>721</v>
      </c>
      <c r="C184" s="2097">
        <v>1</v>
      </c>
      <c r="D184" s="723" t="s">
        <v>716</v>
      </c>
      <c r="E184" s="2065"/>
      <c r="F184" s="2065"/>
      <c r="G184" s="2065"/>
      <c r="H184" s="563"/>
      <c r="I184" s="579"/>
    </row>
    <row r="185" spans="1:9" ht="15" customHeight="1" x14ac:dyDescent="0.25">
      <c r="A185" s="2055"/>
      <c r="B185" s="2060"/>
      <c r="C185" s="749">
        <v>2</v>
      </c>
      <c r="D185" s="746" t="s">
        <v>717</v>
      </c>
      <c r="E185" s="746"/>
      <c r="F185" s="746"/>
      <c r="G185" s="746"/>
      <c r="H185" s="563"/>
      <c r="I185" s="579"/>
    </row>
    <row r="186" spans="1:9" ht="15" customHeight="1" x14ac:dyDescent="0.25">
      <c r="A186" s="2055"/>
      <c r="B186" s="1379" t="s">
        <v>720</v>
      </c>
      <c r="C186" s="2097">
        <v>1</v>
      </c>
      <c r="D186" s="2065" t="s">
        <v>718</v>
      </c>
      <c r="E186" s="2065"/>
      <c r="F186" s="2065"/>
      <c r="G186" s="2065"/>
      <c r="H186" s="563"/>
      <c r="I186" s="579"/>
    </row>
    <row r="187" spans="1:9" ht="15" customHeight="1" x14ac:dyDescent="0.25">
      <c r="A187" s="2055"/>
      <c r="B187" s="2060"/>
      <c r="C187" s="2046">
        <v>2</v>
      </c>
      <c r="D187" s="726" t="s">
        <v>719</v>
      </c>
      <c r="E187" s="726"/>
      <c r="F187" s="726"/>
      <c r="G187" s="726"/>
      <c r="H187" s="563"/>
      <c r="I187" s="579"/>
    </row>
    <row r="188" spans="1:9" ht="15" customHeight="1" x14ac:dyDescent="0.25">
      <c r="A188" s="2055"/>
      <c r="B188" s="1379" t="s">
        <v>118</v>
      </c>
      <c r="C188" s="2097">
        <v>0</v>
      </c>
      <c r="D188" s="723" t="s">
        <v>301</v>
      </c>
      <c r="E188" s="2065"/>
      <c r="F188" s="2065"/>
      <c r="G188" s="2065"/>
      <c r="H188" s="563"/>
      <c r="I188" s="579"/>
    </row>
    <row r="189" spans="1:9" ht="15" customHeight="1" x14ac:dyDescent="0.25">
      <c r="A189" s="2055"/>
      <c r="B189" s="581"/>
      <c r="C189" s="748">
        <v>1</v>
      </c>
      <c r="D189" s="723" t="s">
        <v>302</v>
      </c>
      <c r="E189" s="723"/>
      <c r="F189" s="723"/>
      <c r="G189" s="723"/>
      <c r="H189" s="563"/>
      <c r="I189" s="579"/>
    </row>
    <row r="190" spans="1:9" ht="15" customHeight="1" x14ac:dyDescent="0.25">
      <c r="A190" s="2055"/>
      <c r="B190" s="563"/>
      <c r="C190" s="748">
        <v>2</v>
      </c>
      <c r="D190" s="723" t="s">
        <v>303</v>
      </c>
      <c r="E190" s="723"/>
      <c r="F190" s="723"/>
      <c r="G190" s="723"/>
      <c r="H190" s="563"/>
      <c r="I190" s="579"/>
    </row>
    <row r="191" spans="1:9" ht="15" customHeight="1" x14ac:dyDescent="0.25">
      <c r="A191" s="2055"/>
      <c r="B191" s="563"/>
      <c r="C191" s="748">
        <v>3</v>
      </c>
      <c r="D191" s="726" t="s">
        <v>304</v>
      </c>
      <c r="E191" s="723"/>
      <c r="F191" s="723"/>
      <c r="G191" s="723"/>
      <c r="H191" s="563"/>
      <c r="I191" s="579"/>
    </row>
    <row r="192" spans="1:9" ht="15" customHeight="1" x14ac:dyDescent="0.25">
      <c r="A192" s="2055"/>
      <c r="B192" s="1379" t="s">
        <v>293</v>
      </c>
      <c r="C192" s="2097">
        <v>1</v>
      </c>
      <c r="D192" s="2065" t="s">
        <v>109</v>
      </c>
      <c r="E192" s="2065"/>
      <c r="F192" s="2065"/>
      <c r="G192" s="2065"/>
      <c r="H192" s="563"/>
      <c r="I192" s="579"/>
    </row>
    <row r="193" spans="1:9" ht="15" customHeight="1" x14ac:dyDescent="0.25">
      <c r="A193" s="2055"/>
      <c r="B193" s="2060"/>
      <c r="C193" s="2046">
        <v>2</v>
      </c>
      <c r="D193" s="726" t="s">
        <v>294</v>
      </c>
      <c r="E193" s="726"/>
      <c r="F193" s="726"/>
      <c r="G193" s="726"/>
      <c r="H193" s="563"/>
      <c r="I193" s="579"/>
    </row>
    <row r="194" spans="1:9" ht="15" customHeight="1" x14ac:dyDescent="0.25">
      <c r="A194" s="2055"/>
      <c r="B194" s="1379" t="s">
        <v>35</v>
      </c>
      <c r="C194" s="2097">
        <v>0</v>
      </c>
      <c r="D194" s="723" t="s">
        <v>36</v>
      </c>
      <c r="E194" s="2065"/>
      <c r="F194" s="2065"/>
      <c r="G194" s="2065"/>
      <c r="H194" s="563"/>
      <c r="I194" s="579"/>
    </row>
    <row r="195" spans="1:9" ht="15" customHeight="1" x14ac:dyDescent="0.25">
      <c r="A195" s="2064"/>
      <c r="B195" s="581"/>
      <c r="C195" s="748">
        <v>1</v>
      </c>
      <c r="D195" s="723" t="s">
        <v>37</v>
      </c>
      <c r="E195" s="723"/>
      <c r="F195" s="723"/>
      <c r="G195" s="723"/>
      <c r="H195" s="561"/>
      <c r="I195" s="730"/>
    </row>
    <row r="196" spans="1:9" ht="15" customHeight="1" x14ac:dyDescent="0.25">
      <c r="A196" s="2064"/>
      <c r="B196" s="563"/>
      <c r="C196" s="748">
        <v>2</v>
      </c>
      <c r="D196" s="726" t="s">
        <v>38</v>
      </c>
      <c r="E196" s="723"/>
      <c r="F196" s="723"/>
      <c r="G196" s="723"/>
      <c r="H196" s="561"/>
      <c r="I196" s="730"/>
    </row>
    <row r="197" spans="1:9" ht="15" customHeight="1" x14ac:dyDescent="0.25">
      <c r="A197" s="2064"/>
      <c r="B197" s="2099" t="s">
        <v>105</v>
      </c>
      <c r="C197" s="2097">
        <v>1</v>
      </c>
      <c r="D197" s="2065" t="s">
        <v>381</v>
      </c>
      <c r="E197" s="2065"/>
      <c r="F197" s="2065"/>
      <c r="G197" s="2065"/>
      <c r="H197" s="561"/>
      <c r="I197" s="730"/>
    </row>
    <row r="198" spans="1:9" ht="15" customHeight="1" x14ac:dyDescent="0.25">
      <c r="A198" s="2064"/>
      <c r="B198" s="563"/>
      <c r="C198" s="748">
        <v>2</v>
      </c>
      <c r="D198" s="723" t="s">
        <v>380</v>
      </c>
      <c r="E198" s="723"/>
      <c r="F198" s="723"/>
      <c r="G198" s="723"/>
      <c r="H198" s="561"/>
      <c r="I198" s="730"/>
    </row>
    <row r="199" spans="1:9" ht="15" customHeight="1" x14ac:dyDescent="0.25">
      <c r="A199" s="2064"/>
      <c r="B199" s="2060"/>
      <c r="C199" s="2046">
        <v>3</v>
      </c>
      <c r="D199" s="726" t="s">
        <v>382</v>
      </c>
      <c r="E199" s="726"/>
      <c r="F199" s="726"/>
      <c r="G199" s="726"/>
      <c r="H199" s="561"/>
      <c r="I199" s="730"/>
    </row>
    <row r="200" spans="1:9" ht="15" customHeight="1" x14ac:dyDescent="0.25">
      <c r="A200" s="2064"/>
      <c r="B200" s="581" t="s">
        <v>25</v>
      </c>
      <c r="C200" s="2097">
        <v>1</v>
      </c>
      <c r="D200" s="2065"/>
      <c r="E200" s="2065"/>
      <c r="F200" s="2065"/>
      <c r="G200" s="2065"/>
      <c r="H200" s="561"/>
      <c r="I200" s="730"/>
    </row>
    <row r="201" spans="1:9" ht="15" customHeight="1" x14ac:dyDescent="0.25">
      <c r="A201" s="2064"/>
      <c r="B201" s="581"/>
      <c r="C201" s="748">
        <v>2</v>
      </c>
      <c r="D201" s="723"/>
      <c r="E201" s="723"/>
      <c r="F201" s="723"/>
      <c r="G201" s="723"/>
      <c r="H201" s="561"/>
      <c r="I201" s="730"/>
    </row>
    <row r="202" spans="1:9" ht="15" customHeight="1" x14ac:dyDescent="0.25">
      <c r="A202" s="2064"/>
      <c r="B202" s="581"/>
      <c r="C202" s="748">
        <v>4</v>
      </c>
      <c r="D202" s="723"/>
      <c r="E202" s="723"/>
      <c r="F202" s="723"/>
      <c r="G202" s="723"/>
      <c r="H202" s="561"/>
      <c r="I202" s="730"/>
    </row>
    <row r="203" spans="1:9" ht="15" customHeight="1" x14ac:dyDescent="0.25">
      <c r="A203" s="2064"/>
      <c r="B203" s="581"/>
      <c r="C203" s="748">
        <v>5</v>
      </c>
      <c r="D203" s="723"/>
      <c r="E203" s="723"/>
      <c r="F203" s="723"/>
      <c r="G203" s="723"/>
      <c r="H203" s="561"/>
      <c r="I203" s="730"/>
    </row>
    <row r="204" spans="1:9" ht="15" customHeight="1" x14ac:dyDescent="0.25">
      <c r="A204" s="2064"/>
      <c r="B204" s="563"/>
      <c r="C204" s="748">
        <v>6</v>
      </c>
      <c r="D204" s="723"/>
      <c r="E204" s="723"/>
      <c r="F204" s="723"/>
      <c r="G204" s="723"/>
      <c r="H204" s="561"/>
      <c r="I204" s="730"/>
    </row>
    <row r="205" spans="1:9" ht="15" customHeight="1" x14ac:dyDescent="0.25">
      <c r="A205" s="2064"/>
      <c r="B205" s="563"/>
      <c r="C205" s="748">
        <v>7</v>
      </c>
      <c r="D205" s="723"/>
      <c r="E205" s="723"/>
      <c r="F205" s="723"/>
      <c r="G205" s="723"/>
      <c r="H205" s="561"/>
      <c r="I205" s="730"/>
    </row>
    <row r="206" spans="1:9" ht="15" customHeight="1" x14ac:dyDescent="0.25">
      <c r="A206" s="2064"/>
      <c r="B206" s="2060"/>
      <c r="C206" s="2046">
        <v>8</v>
      </c>
      <c r="D206" s="726"/>
      <c r="E206" s="726"/>
      <c r="F206" s="726"/>
      <c r="G206" s="726"/>
      <c r="H206" s="561"/>
      <c r="I206" s="730"/>
    </row>
    <row r="207" spans="1:9" s="1181" customFormat="1" ht="15" customHeight="1" x14ac:dyDescent="0.25">
      <c r="A207" s="2064"/>
      <c r="B207" s="581" t="s">
        <v>991</v>
      </c>
      <c r="C207" s="1071">
        <v>1</v>
      </c>
      <c r="D207" s="1072" t="s">
        <v>992</v>
      </c>
      <c r="E207" s="727"/>
      <c r="F207" s="727"/>
      <c r="G207" s="727"/>
      <c r="H207" s="554"/>
      <c r="I207" s="730"/>
    </row>
    <row r="208" spans="1:9" s="1181" customFormat="1" ht="15" customHeight="1" x14ac:dyDescent="0.25">
      <c r="A208" s="2064"/>
      <c r="B208" s="563"/>
      <c r="C208" s="1070">
        <v>2</v>
      </c>
      <c r="D208" s="1062" t="s">
        <v>993</v>
      </c>
      <c r="E208" s="723"/>
      <c r="F208" s="723"/>
      <c r="G208" s="723"/>
      <c r="H208" s="554"/>
      <c r="I208" s="730"/>
    </row>
    <row r="209" spans="1:21" s="1101" customFormat="1" ht="15" customHeight="1" x14ac:dyDescent="0.25">
      <c r="A209" s="2100"/>
      <c r="B209" s="1379" t="s">
        <v>1299</v>
      </c>
      <c r="C209" s="2097">
        <v>1</v>
      </c>
      <c r="D209" s="2101" t="s">
        <v>1300</v>
      </c>
      <c r="E209" s="2065"/>
      <c r="F209" s="2102"/>
      <c r="G209" s="2102"/>
      <c r="H209" s="2"/>
      <c r="I209" s="2001"/>
      <c r="J209" s="2"/>
      <c r="K209" s="2002"/>
      <c r="L209" s="2002"/>
      <c r="M209" s="2002"/>
      <c r="N209" s="2002"/>
      <c r="O209" s="2002"/>
      <c r="P209" s="2002"/>
      <c r="Q209" s="2002"/>
      <c r="R209" s="2002"/>
      <c r="S209" s="2002"/>
      <c r="T209" s="2002"/>
      <c r="U209" s="2002"/>
    </row>
    <row r="210" spans="1:21" s="1101" customFormat="1" ht="15" customHeight="1" x14ac:dyDescent="0.25">
      <c r="A210" s="2100"/>
      <c r="B210" s="563"/>
      <c r="C210" s="748">
        <v>2</v>
      </c>
      <c r="D210" s="1062" t="s">
        <v>1301</v>
      </c>
      <c r="E210" s="723"/>
      <c r="F210" s="125"/>
      <c r="G210" s="125"/>
      <c r="H210" s="2"/>
      <c r="I210" s="2001"/>
      <c r="J210" s="2"/>
      <c r="K210" s="2002"/>
      <c r="L210" s="2002"/>
      <c r="M210" s="2002"/>
      <c r="N210" s="2002"/>
      <c r="O210" s="2002"/>
      <c r="P210" s="2002"/>
      <c r="Q210" s="2002"/>
      <c r="R210" s="2002"/>
      <c r="S210" s="2002"/>
      <c r="T210" s="2002"/>
      <c r="U210" s="2002"/>
    </row>
    <row r="211" spans="1:21" s="1101" customFormat="1" ht="15" customHeight="1" x14ac:dyDescent="0.25">
      <c r="A211" s="2100"/>
      <c r="B211" s="2"/>
      <c r="C211" s="2003">
        <v>3</v>
      </c>
      <c r="D211" s="2004" t="s">
        <v>1302</v>
      </c>
      <c r="E211" s="2005"/>
      <c r="F211" s="125"/>
      <c r="G211" s="125"/>
      <c r="H211" s="2"/>
      <c r="I211" s="2001"/>
      <c r="J211" s="2"/>
      <c r="K211" s="2002"/>
      <c r="L211" s="2002"/>
      <c r="M211" s="2002"/>
      <c r="N211" s="2002"/>
      <c r="O211" s="2002"/>
      <c r="P211" s="2002"/>
      <c r="Q211" s="2002"/>
      <c r="R211" s="2002"/>
      <c r="S211" s="2002"/>
      <c r="T211" s="2002"/>
      <c r="U211" s="2002"/>
    </row>
    <row r="212" spans="1:21" s="1101" customFormat="1" ht="15" customHeight="1" x14ac:dyDescent="0.25">
      <c r="A212" s="2100"/>
      <c r="B212" s="2"/>
      <c r="C212" s="2003">
        <v>4</v>
      </c>
      <c r="D212" s="2004" t="s">
        <v>1303</v>
      </c>
      <c r="E212" s="2005"/>
      <c r="F212" s="125"/>
      <c r="G212" s="125"/>
      <c r="H212" s="2"/>
      <c r="I212" s="2001"/>
      <c r="J212" s="2"/>
      <c r="K212" s="2002"/>
      <c r="L212" s="2002"/>
      <c r="M212" s="2002"/>
      <c r="N212" s="2002"/>
      <c r="O212" s="2002"/>
      <c r="P212" s="2002"/>
      <c r="Q212" s="2002"/>
      <c r="R212" s="2002"/>
      <c r="S212" s="2002"/>
      <c r="T212" s="2002"/>
      <c r="U212" s="2002"/>
    </row>
    <row r="213" spans="1:21" s="1101" customFormat="1" ht="15" customHeight="1" x14ac:dyDescent="0.25">
      <c r="A213" s="2100"/>
      <c r="B213" s="2"/>
      <c r="C213" s="2003">
        <v>5</v>
      </c>
      <c r="D213" s="2004" t="s">
        <v>1304</v>
      </c>
      <c r="E213" s="2005"/>
      <c r="F213" s="125"/>
      <c r="G213" s="125"/>
      <c r="H213" s="2"/>
      <c r="I213" s="2001"/>
      <c r="J213" s="2"/>
      <c r="K213" s="2002"/>
      <c r="L213" s="2002"/>
      <c r="M213" s="2002"/>
      <c r="N213" s="2002"/>
      <c r="O213" s="2002"/>
      <c r="P213" s="2002"/>
      <c r="Q213" s="2002"/>
      <c r="R213" s="2002"/>
      <c r="S213" s="2002"/>
      <c r="T213" s="2002"/>
      <c r="U213" s="2002"/>
    </row>
    <row r="214" spans="1:21" s="1101" customFormat="1" ht="15" customHeight="1" x14ac:dyDescent="0.25">
      <c r="A214" s="2100"/>
      <c r="B214" s="2"/>
      <c r="C214" s="2003">
        <v>6</v>
      </c>
      <c r="D214" s="2004" t="s">
        <v>1305</v>
      </c>
      <c r="E214" s="2005"/>
      <c r="F214" s="125"/>
      <c r="G214" s="125"/>
      <c r="H214" s="2"/>
      <c r="I214" s="2001"/>
      <c r="J214" s="2"/>
      <c r="K214" s="2002"/>
      <c r="L214" s="2002"/>
      <c r="M214" s="2002"/>
      <c r="N214" s="2002"/>
      <c r="O214" s="2002"/>
      <c r="P214" s="2002"/>
      <c r="Q214" s="2002"/>
      <c r="R214" s="2002"/>
      <c r="S214" s="2002"/>
      <c r="T214" s="2002"/>
      <c r="U214" s="2002"/>
    </row>
    <row r="215" spans="1:21" s="1101" customFormat="1" ht="15" customHeight="1" x14ac:dyDescent="0.25">
      <c r="A215" s="2100"/>
      <c r="B215" s="2"/>
      <c r="C215" s="2003">
        <v>7</v>
      </c>
      <c r="D215" s="2004" t="s">
        <v>1306</v>
      </c>
      <c r="E215" s="2005"/>
      <c r="F215" s="125"/>
      <c r="G215" s="125"/>
      <c r="H215" s="2"/>
      <c r="I215" s="2001"/>
      <c r="J215" s="2"/>
      <c r="K215" s="2002"/>
      <c r="L215" s="2002"/>
      <c r="M215" s="2002"/>
      <c r="N215" s="2002"/>
      <c r="O215" s="2002"/>
      <c r="P215" s="2002"/>
      <c r="Q215" s="2002"/>
      <c r="R215" s="2002"/>
      <c r="S215" s="2002"/>
      <c r="T215" s="2002"/>
      <c r="U215" s="2002"/>
    </row>
    <row r="216" spans="1:21" s="1101" customFormat="1" ht="15" customHeight="1" x14ac:dyDescent="0.25">
      <c r="A216" s="2100"/>
      <c r="B216" s="2"/>
      <c r="C216" s="2003">
        <v>8</v>
      </c>
      <c r="D216" s="2004" t="s">
        <v>1307</v>
      </c>
      <c r="E216" s="2005"/>
      <c r="F216" s="125"/>
      <c r="G216" s="125"/>
      <c r="H216" s="2"/>
      <c r="I216" s="2001"/>
      <c r="J216" s="2"/>
      <c r="K216" s="2002"/>
      <c r="L216" s="2002"/>
      <c r="M216" s="2002"/>
      <c r="N216" s="2002"/>
      <c r="O216" s="2002"/>
      <c r="P216" s="2002"/>
      <c r="Q216" s="2002"/>
      <c r="R216" s="2002"/>
      <c r="S216" s="2002"/>
      <c r="T216" s="2002"/>
      <c r="U216" s="2002"/>
    </row>
    <row r="217" spans="1:21" s="1101" customFormat="1" ht="15" customHeight="1" x14ac:dyDescent="0.25">
      <c r="A217" s="2100"/>
      <c r="B217" s="2"/>
      <c r="C217" s="2003">
        <v>9</v>
      </c>
      <c r="D217" s="2004" t="s">
        <v>1308</v>
      </c>
      <c r="E217" s="2005"/>
      <c r="F217" s="125"/>
      <c r="G217" s="125"/>
      <c r="H217" s="2"/>
      <c r="I217" s="2001"/>
      <c r="J217" s="2"/>
      <c r="K217" s="2002"/>
      <c r="L217" s="2002"/>
      <c r="M217" s="2002"/>
      <c r="N217" s="2002"/>
      <c r="O217" s="2002"/>
      <c r="P217" s="2002"/>
      <c r="Q217" s="2002"/>
      <c r="R217" s="2002"/>
      <c r="S217" s="2002"/>
      <c r="T217" s="2002"/>
      <c r="U217" s="2002"/>
    </row>
    <row r="218" spans="1:21" s="1101" customFormat="1" ht="15" customHeight="1" x14ac:dyDescent="0.25">
      <c r="A218" s="2100"/>
      <c r="B218" s="2"/>
      <c r="C218" s="2003">
        <v>10</v>
      </c>
      <c r="D218" s="2004" t="s">
        <v>1309</v>
      </c>
      <c r="E218" s="2005"/>
      <c r="F218" s="125"/>
      <c r="G218" s="125"/>
      <c r="H218" s="2"/>
      <c r="I218" s="2001"/>
      <c r="J218" s="2"/>
      <c r="K218" s="2002"/>
      <c r="L218" s="2002"/>
      <c r="M218" s="2002"/>
      <c r="N218" s="2002"/>
      <c r="O218" s="2002"/>
      <c r="P218" s="2002"/>
      <c r="Q218" s="2002"/>
      <c r="R218" s="2002"/>
      <c r="S218" s="2002"/>
      <c r="T218" s="2002"/>
      <c r="U218" s="2002"/>
    </row>
    <row r="219" spans="1:21" s="1101" customFormat="1" ht="15" customHeight="1" x14ac:dyDescent="0.25">
      <c r="A219" s="2100"/>
      <c r="B219" s="2"/>
      <c r="C219" s="2003">
        <v>11</v>
      </c>
      <c r="D219" s="2004" t="s">
        <v>1310</v>
      </c>
      <c r="E219" s="2005"/>
      <c r="F219" s="125"/>
      <c r="G219" s="125"/>
      <c r="H219" s="2"/>
      <c r="I219" s="2001"/>
      <c r="J219" s="2"/>
      <c r="K219" s="2002"/>
      <c r="L219" s="2002"/>
      <c r="M219" s="2002"/>
      <c r="N219" s="2002"/>
      <c r="O219" s="2002"/>
      <c r="P219" s="2002"/>
      <c r="Q219" s="2002"/>
      <c r="R219" s="2002"/>
      <c r="S219" s="2002"/>
      <c r="T219" s="2002"/>
      <c r="U219" s="2002"/>
    </row>
    <row r="220" spans="1:21" s="1101" customFormat="1" ht="15" customHeight="1" x14ac:dyDescent="0.25">
      <c r="A220" s="2100"/>
      <c r="B220" s="2"/>
      <c r="C220" s="2003">
        <v>12</v>
      </c>
      <c r="D220" s="2004" t="s">
        <v>1311</v>
      </c>
      <c r="E220" s="2005"/>
      <c r="F220" s="125"/>
      <c r="G220" s="125"/>
      <c r="H220" s="2"/>
      <c r="I220" s="2001"/>
      <c r="J220" s="2"/>
      <c r="K220" s="2002"/>
      <c r="L220" s="2002"/>
      <c r="M220" s="2002"/>
      <c r="N220" s="2002"/>
      <c r="O220" s="2002"/>
      <c r="P220" s="2002"/>
      <c r="Q220" s="2002"/>
      <c r="R220" s="2002"/>
      <c r="S220" s="2002"/>
      <c r="T220" s="2002"/>
      <c r="U220" s="2002"/>
    </row>
    <row r="221" spans="1:21" s="1101" customFormat="1" ht="15" customHeight="1" x14ac:dyDescent="0.25">
      <c r="A221" s="2100"/>
      <c r="B221" s="2"/>
      <c r="C221" s="2003">
        <v>13</v>
      </c>
      <c r="D221" s="2004" t="s">
        <v>1312</v>
      </c>
      <c r="E221" s="2005"/>
      <c r="F221" s="125"/>
      <c r="G221" s="125"/>
      <c r="H221" s="2"/>
      <c r="I221" s="2001"/>
      <c r="J221" s="2"/>
      <c r="K221" s="2002"/>
      <c r="L221" s="2002"/>
      <c r="M221" s="2002"/>
      <c r="N221" s="2002"/>
      <c r="O221" s="2002"/>
      <c r="P221" s="2002"/>
      <c r="Q221" s="2002"/>
      <c r="R221" s="2002"/>
      <c r="S221" s="2002"/>
      <c r="T221" s="2002"/>
      <c r="U221" s="2002"/>
    </row>
    <row r="222" spans="1:21" s="1101" customFormat="1" ht="15" customHeight="1" x14ac:dyDescent="0.25">
      <c r="A222" s="2100"/>
      <c r="B222" s="2"/>
      <c r="C222" s="2003">
        <v>14</v>
      </c>
      <c r="D222" s="2004" t="s">
        <v>1313</v>
      </c>
      <c r="E222" s="2005"/>
      <c r="F222" s="125"/>
      <c r="G222" s="125"/>
      <c r="H222" s="2"/>
      <c r="I222" s="2001"/>
      <c r="J222" s="2"/>
      <c r="K222" s="2002"/>
      <c r="L222" s="2002"/>
      <c r="M222" s="2002"/>
      <c r="N222" s="2002"/>
      <c r="O222" s="2002"/>
      <c r="P222" s="2002"/>
      <c r="Q222" s="2002"/>
      <c r="R222" s="2002"/>
      <c r="S222" s="2002"/>
      <c r="T222" s="2002"/>
      <c r="U222" s="2002"/>
    </row>
    <row r="223" spans="1:21" s="1101" customFormat="1" ht="15" customHeight="1" x14ac:dyDescent="0.25">
      <c r="A223" s="2100"/>
      <c r="B223" s="2"/>
      <c r="C223" s="2003">
        <v>15</v>
      </c>
      <c r="D223" s="2004" t="s">
        <v>1314</v>
      </c>
      <c r="E223" s="2005"/>
      <c r="F223" s="125"/>
      <c r="G223" s="125"/>
      <c r="H223" s="2"/>
      <c r="I223" s="2001"/>
      <c r="J223" s="2"/>
      <c r="K223" s="2002"/>
      <c r="L223" s="2002"/>
      <c r="M223" s="2002"/>
      <c r="N223" s="2002"/>
      <c r="O223" s="2002"/>
      <c r="P223" s="2002"/>
      <c r="Q223" s="2002"/>
      <c r="R223" s="2002"/>
      <c r="S223" s="2002"/>
      <c r="T223" s="2002"/>
      <c r="U223" s="2002"/>
    </row>
    <row r="224" spans="1:21" s="1101" customFormat="1" ht="15" customHeight="1" x14ac:dyDescent="0.25">
      <c r="A224" s="2100"/>
      <c r="B224" s="2"/>
      <c r="C224" s="2003">
        <v>16</v>
      </c>
      <c r="D224" s="2004" t="s">
        <v>1315</v>
      </c>
      <c r="E224" s="2005"/>
      <c r="F224" s="125"/>
      <c r="G224" s="125"/>
      <c r="H224" s="2"/>
      <c r="I224" s="2001"/>
      <c r="J224" s="2"/>
      <c r="K224" s="2002"/>
      <c r="L224" s="2002"/>
      <c r="M224" s="2002"/>
      <c r="N224" s="2002"/>
      <c r="O224" s="2002"/>
      <c r="P224" s="2002"/>
      <c r="Q224" s="2002"/>
      <c r="R224" s="2002"/>
      <c r="S224" s="2002"/>
      <c r="T224" s="2002"/>
      <c r="U224" s="2002"/>
    </row>
    <row r="225" spans="1:21" s="1101" customFormat="1" ht="15" customHeight="1" x14ac:dyDescent="0.25">
      <c r="A225" s="2100"/>
      <c r="B225" s="2"/>
      <c r="C225" s="2003">
        <v>17</v>
      </c>
      <c r="D225" s="2004" t="s">
        <v>1316</v>
      </c>
      <c r="E225" s="2005"/>
      <c r="F225" s="125"/>
      <c r="G225" s="125"/>
      <c r="H225" s="2"/>
      <c r="I225" s="2001"/>
      <c r="J225" s="2"/>
      <c r="K225" s="2002"/>
      <c r="L225" s="2002"/>
      <c r="M225" s="2002"/>
      <c r="N225" s="2002"/>
      <c r="O225" s="2002"/>
      <c r="P225" s="2002"/>
      <c r="Q225" s="2002"/>
      <c r="R225" s="2002"/>
      <c r="S225" s="2002"/>
      <c r="T225" s="2002"/>
      <c r="U225" s="2002"/>
    </row>
    <row r="226" spans="1:21" s="1101" customFormat="1" ht="15" customHeight="1" x14ac:dyDescent="0.25">
      <c r="A226" s="2100"/>
      <c r="B226" s="2"/>
      <c r="C226" s="2003">
        <v>18</v>
      </c>
      <c r="D226" s="2004" t="s">
        <v>1317</v>
      </c>
      <c r="E226" s="2005"/>
      <c r="F226" s="125"/>
      <c r="G226" s="125"/>
      <c r="H226" s="2"/>
      <c r="I226" s="2001"/>
      <c r="J226" s="2"/>
      <c r="K226" s="2002"/>
      <c r="L226" s="2002"/>
      <c r="M226" s="2002"/>
      <c r="N226" s="2002"/>
      <c r="O226" s="2002"/>
      <c r="P226" s="2002"/>
      <c r="Q226" s="2002"/>
      <c r="R226" s="2002"/>
      <c r="S226" s="2002"/>
      <c r="T226" s="2002"/>
      <c r="U226" s="2002"/>
    </row>
    <row r="227" spans="1:21" s="1101" customFormat="1" ht="15" customHeight="1" x14ac:dyDescent="0.25">
      <c r="A227" s="2100"/>
      <c r="B227" s="2"/>
      <c r="C227" s="2003">
        <v>19</v>
      </c>
      <c r="D227" s="2004" t="s">
        <v>1318</v>
      </c>
      <c r="E227" s="2005"/>
      <c r="F227" s="125"/>
      <c r="G227" s="125"/>
      <c r="H227" s="2"/>
      <c r="I227" s="2001"/>
      <c r="J227" s="2"/>
      <c r="K227" s="2002"/>
      <c r="L227" s="2002"/>
      <c r="M227" s="2002"/>
      <c r="N227" s="2002"/>
      <c r="O227" s="2002"/>
      <c r="P227" s="2002"/>
      <c r="Q227" s="2002"/>
      <c r="R227" s="2002"/>
      <c r="S227" s="2002"/>
      <c r="T227" s="2002"/>
      <c r="U227" s="2002"/>
    </row>
    <row r="228" spans="1:21" s="1101" customFormat="1" ht="15" customHeight="1" x14ac:dyDescent="0.25">
      <c r="A228" s="2100"/>
      <c r="B228" s="2"/>
      <c r="C228" s="2003">
        <v>20</v>
      </c>
      <c r="D228" s="2004" t="s">
        <v>1319</v>
      </c>
      <c r="E228" s="2005"/>
      <c r="F228" s="125"/>
      <c r="G228" s="125"/>
      <c r="H228" s="2"/>
      <c r="I228" s="2001"/>
      <c r="J228" s="2"/>
      <c r="K228" s="2002"/>
      <c r="L228" s="2002"/>
      <c r="M228" s="2002"/>
      <c r="N228" s="2002"/>
      <c r="O228" s="2002"/>
      <c r="P228" s="2002"/>
      <c r="Q228" s="2002"/>
      <c r="R228" s="2002"/>
      <c r="S228" s="2002"/>
      <c r="T228" s="2002"/>
      <c r="U228" s="2002"/>
    </row>
    <row r="229" spans="1:21" s="1101" customFormat="1" ht="15" customHeight="1" x14ac:dyDescent="0.25">
      <c r="A229" s="2100"/>
      <c r="B229" s="2"/>
      <c r="C229" s="2003">
        <v>21</v>
      </c>
      <c r="D229" s="2004" t="s">
        <v>1320</v>
      </c>
      <c r="E229" s="2005"/>
      <c r="F229" s="125"/>
      <c r="G229" s="125"/>
      <c r="H229" s="2"/>
      <c r="I229" s="2001"/>
      <c r="J229" s="2"/>
      <c r="K229" s="2002"/>
      <c r="L229" s="2002"/>
      <c r="M229" s="2002"/>
      <c r="N229" s="2002"/>
      <c r="O229" s="2002"/>
      <c r="P229" s="2002"/>
      <c r="Q229" s="2002"/>
      <c r="R229" s="2002"/>
      <c r="S229" s="2002"/>
      <c r="T229" s="2002"/>
      <c r="U229" s="2002"/>
    </row>
    <row r="230" spans="1:21" ht="15" customHeight="1" x14ac:dyDescent="0.25">
      <c r="A230" s="2064"/>
      <c r="B230" s="1379" t="s">
        <v>709</v>
      </c>
      <c r="C230" s="2103">
        <v>0</v>
      </c>
      <c r="D230" s="1355"/>
      <c r="E230" s="1355"/>
      <c r="F230" s="1355"/>
      <c r="G230" s="1355"/>
      <c r="H230" s="561"/>
      <c r="I230" s="730"/>
    </row>
    <row r="231" spans="1:21" ht="15" customHeight="1" x14ac:dyDescent="0.25">
      <c r="A231" s="2064"/>
      <c r="B231" s="581"/>
      <c r="C231" s="748">
        <v>1</v>
      </c>
      <c r="D231" s="723"/>
      <c r="E231" s="723"/>
      <c r="F231" s="723"/>
      <c r="G231" s="723"/>
      <c r="H231" s="561"/>
      <c r="I231" s="730"/>
    </row>
    <row r="232" spans="1:21" ht="15" customHeight="1" x14ac:dyDescent="0.25">
      <c r="A232" s="2064"/>
      <c r="B232" s="581"/>
      <c r="C232" s="748">
        <v>2</v>
      </c>
      <c r="D232" s="723"/>
      <c r="E232" s="723"/>
      <c r="F232" s="723"/>
      <c r="G232" s="723"/>
      <c r="H232" s="561"/>
      <c r="I232" s="730"/>
    </row>
    <row r="233" spans="1:21" ht="15" customHeight="1" x14ac:dyDescent="0.25">
      <c r="A233" s="2064"/>
      <c r="B233" s="581"/>
      <c r="C233" s="748">
        <v>3</v>
      </c>
      <c r="D233" s="723"/>
      <c r="E233" s="723"/>
      <c r="F233" s="723"/>
      <c r="G233" s="723"/>
      <c r="H233" s="561"/>
      <c r="I233" s="730"/>
    </row>
    <row r="234" spans="1:21" ht="15" customHeight="1" x14ac:dyDescent="0.25">
      <c r="A234" s="2064"/>
      <c r="B234" s="581"/>
      <c r="C234" s="748">
        <v>4</v>
      </c>
      <c r="D234" s="723"/>
      <c r="E234" s="723"/>
      <c r="F234" s="723"/>
      <c r="G234" s="723"/>
      <c r="H234" s="561"/>
      <c r="I234" s="730"/>
    </row>
    <row r="235" spans="1:21" ht="15" customHeight="1" x14ac:dyDescent="0.25">
      <c r="A235" s="2064"/>
      <c r="B235" s="581"/>
      <c r="C235" s="748">
        <v>5</v>
      </c>
      <c r="D235" s="723"/>
      <c r="E235" s="723"/>
      <c r="F235" s="723"/>
      <c r="G235" s="723"/>
      <c r="H235" s="561"/>
      <c r="I235" s="730"/>
    </row>
    <row r="236" spans="1:21" ht="15" customHeight="1" x14ac:dyDescent="0.25">
      <c r="A236" s="2064"/>
      <c r="B236" s="581"/>
      <c r="C236" s="748">
        <v>6</v>
      </c>
      <c r="D236" s="723"/>
      <c r="E236" s="723"/>
      <c r="F236" s="723"/>
      <c r="G236" s="723"/>
      <c r="H236" s="561"/>
      <c r="I236" s="730"/>
    </row>
    <row r="237" spans="1:21" ht="15" customHeight="1" x14ac:dyDescent="0.25">
      <c r="A237" s="2064"/>
      <c r="B237" s="581"/>
      <c r="C237" s="748">
        <v>7</v>
      </c>
      <c r="D237" s="723"/>
      <c r="E237" s="723"/>
      <c r="F237" s="723"/>
      <c r="G237" s="723"/>
      <c r="H237" s="561"/>
      <c r="I237" s="730"/>
    </row>
    <row r="238" spans="1:21" ht="15" customHeight="1" x14ac:dyDescent="0.25">
      <c r="A238" s="2064"/>
      <c r="B238" s="581"/>
      <c r="C238" s="748">
        <v>8</v>
      </c>
      <c r="D238" s="723"/>
      <c r="E238" s="723"/>
      <c r="F238" s="723"/>
      <c r="G238" s="723"/>
      <c r="H238" s="561"/>
      <c r="I238" s="730"/>
    </row>
    <row r="239" spans="1:21" ht="15" customHeight="1" x14ac:dyDescent="0.25">
      <c r="A239" s="2064"/>
      <c r="B239" s="581"/>
      <c r="C239" s="748">
        <v>9</v>
      </c>
      <c r="D239" s="723"/>
      <c r="E239" s="723"/>
      <c r="F239" s="723"/>
      <c r="G239" s="723"/>
      <c r="H239" s="561"/>
      <c r="I239" s="730"/>
    </row>
    <row r="240" spans="1:21" ht="15" customHeight="1" x14ac:dyDescent="0.25">
      <c r="A240" s="2064"/>
      <c r="B240" s="581"/>
      <c r="C240" s="748">
        <v>10</v>
      </c>
      <c r="D240" s="723"/>
      <c r="E240" s="723"/>
      <c r="F240" s="723"/>
      <c r="G240" s="723"/>
      <c r="H240" s="561"/>
      <c r="I240" s="730"/>
    </row>
    <row r="241" spans="1:9" ht="15" customHeight="1" x14ac:dyDescent="0.25">
      <c r="A241" s="2064"/>
      <c r="B241" s="581"/>
      <c r="C241" s="748">
        <v>11</v>
      </c>
      <c r="D241" s="723"/>
      <c r="E241" s="723"/>
      <c r="F241" s="723"/>
      <c r="G241" s="723"/>
      <c r="H241" s="561"/>
      <c r="I241" s="730"/>
    </row>
    <row r="242" spans="1:9" ht="15" customHeight="1" x14ac:dyDescent="0.25">
      <c r="A242" s="2064"/>
      <c r="B242" s="581"/>
      <c r="C242" s="748">
        <v>12</v>
      </c>
      <c r="D242" s="723"/>
      <c r="E242" s="723"/>
      <c r="F242" s="723"/>
      <c r="G242" s="723"/>
      <c r="H242" s="561"/>
      <c r="I242" s="730"/>
    </row>
    <row r="243" spans="1:9" ht="15" customHeight="1" x14ac:dyDescent="0.25">
      <c r="A243" s="2064"/>
      <c r="B243" s="581"/>
      <c r="C243" s="748">
        <v>13</v>
      </c>
      <c r="D243" s="723"/>
      <c r="E243" s="723"/>
      <c r="F243" s="723"/>
      <c r="G243" s="723"/>
      <c r="H243" s="561"/>
      <c r="I243" s="730"/>
    </row>
    <row r="244" spans="1:9" ht="15" customHeight="1" x14ac:dyDescent="0.25">
      <c r="A244" s="2064"/>
      <c r="B244" s="581"/>
      <c r="C244" s="748">
        <v>14</v>
      </c>
      <c r="D244" s="723"/>
      <c r="E244" s="723"/>
      <c r="F244" s="723"/>
      <c r="G244" s="723"/>
      <c r="H244" s="561"/>
      <c r="I244" s="730"/>
    </row>
    <row r="245" spans="1:9" ht="15" customHeight="1" x14ac:dyDescent="0.25">
      <c r="A245" s="2064"/>
      <c r="B245" s="581"/>
      <c r="C245" s="748">
        <v>15</v>
      </c>
      <c r="D245" s="723"/>
      <c r="E245" s="723"/>
      <c r="F245" s="723"/>
      <c r="G245" s="723"/>
      <c r="H245" s="561"/>
      <c r="I245" s="730"/>
    </row>
    <row r="246" spans="1:9" ht="15" customHeight="1" x14ac:dyDescent="0.25">
      <c r="A246" s="2064"/>
      <c r="B246" s="581"/>
      <c r="C246" s="748">
        <v>16</v>
      </c>
      <c r="D246" s="723"/>
      <c r="E246" s="723"/>
      <c r="F246" s="723"/>
      <c r="G246" s="723"/>
      <c r="H246" s="561"/>
      <c r="I246" s="730"/>
    </row>
    <row r="247" spans="1:9" ht="15" customHeight="1" x14ac:dyDescent="0.25">
      <c r="A247" s="2064"/>
      <c r="B247" s="581"/>
      <c r="C247" s="748">
        <v>17</v>
      </c>
      <c r="D247" s="723"/>
      <c r="E247" s="723"/>
      <c r="F247" s="723"/>
      <c r="G247" s="723"/>
      <c r="H247" s="561"/>
      <c r="I247" s="730"/>
    </row>
    <row r="248" spans="1:9" ht="15" customHeight="1" x14ac:dyDescent="0.25">
      <c r="A248" s="2064"/>
      <c r="B248" s="581"/>
      <c r="C248" s="748">
        <v>18</v>
      </c>
      <c r="D248" s="723"/>
      <c r="E248" s="723"/>
      <c r="F248" s="723"/>
      <c r="G248" s="723"/>
      <c r="H248" s="561"/>
      <c r="I248" s="730"/>
    </row>
    <row r="249" spans="1:9" ht="15" customHeight="1" x14ac:dyDescent="0.25">
      <c r="A249" s="2064"/>
      <c r="B249" s="581"/>
      <c r="C249" s="748">
        <v>19</v>
      </c>
      <c r="D249" s="723"/>
      <c r="E249" s="723"/>
      <c r="F249" s="723"/>
      <c r="G249" s="723"/>
      <c r="H249" s="561"/>
      <c r="I249" s="730"/>
    </row>
    <row r="250" spans="1:9" ht="15" customHeight="1" x14ac:dyDescent="0.25">
      <c r="A250" s="2064"/>
      <c r="B250" s="581"/>
      <c r="C250" s="748">
        <v>20</v>
      </c>
      <c r="D250" s="723"/>
      <c r="E250" s="723"/>
      <c r="F250" s="723"/>
      <c r="G250" s="723"/>
      <c r="H250" s="561"/>
      <c r="I250" s="730"/>
    </row>
    <row r="251" spans="1:9" ht="15" customHeight="1" x14ac:dyDescent="0.25">
      <c r="A251" s="2064"/>
      <c r="B251" s="581"/>
      <c r="C251" s="748">
        <v>21</v>
      </c>
      <c r="D251" s="723"/>
      <c r="E251" s="723"/>
      <c r="F251" s="723"/>
      <c r="G251" s="723"/>
      <c r="H251" s="561"/>
      <c r="I251" s="730"/>
    </row>
    <row r="252" spans="1:9" ht="15" customHeight="1" x14ac:dyDescent="0.25">
      <c r="A252" s="2064"/>
      <c r="B252" s="581"/>
      <c r="C252" s="748">
        <v>22</v>
      </c>
      <c r="D252" s="723"/>
      <c r="E252" s="723"/>
      <c r="F252" s="723"/>
      <c r="G252" s="723"/>
      <c r="H252" s="561"/>
      <c r="I252" s="730"/>
    </row>
    <row r="253" spans="1:9" ht="15" customHeight="1" x14ac:dyDescent="0.25">
      <c r="A253" s="2064"/>
      <c r="B253" s="581"/>
      <c r="C253" s="748">
        <v>23</v>
      </c>
      <c r="D253" s="723"/>
      <c r="E253" s="723"/>
      <c r="F253" s="723"/>
      <c r="G253" s="723"/>
      <c r="H253" s="561"/>
      <c r="I253" s="730"/>
    </row>
    <row r="254" spans="1:9" ht="15" customHeight="1" x14ac:dyDescent="0.25">
      <c r="A254" s="2064"/>
      <c r="B254" s="581"/>
      <c r="C254" s="748">
        <v>24</v>
      </c>
      <c r="D254" s="723"/>
      <c r="E254" s="723"/>
      <c r="F254" s="723"/>
      <c r="G254" s="723"/>
      <c r="H254" s="561"/>
      <c r="I254" s="730"/>
    </row>
    <row r="255" spans="1:9" ht="15" customHeight="1" x14ac:dyDescent="0.25">
      <c r="A255" s="2064"/>
      <c r="B255" s="581"/>
      <c r="C255" s="748">
        <v>25</v>
      </c>
      <c r="D255" s="723"/>
      <c r="E255" s="723"/>
      <c r="F255" s="723"/>
      <c r="G255" s="723"/>
      <c r="H255" s="561"/>
      <c r="I255" s="730"/>
    </row>
    <row r="256" spans="1:9" ht="15" customHeight="1" x14ac:dyDescent="0.25">
      <c r="A256" s="2064"/>
      <c r="B256" s="581"/>
      <c r="C256" s="748">
        <v>26</v>
      </c>
      <c r="D256" s="723"/>
      <c r="E256" s="723"/>
      <c r="F256" s="723"/>
      <c r="G256" s="723"/>
      <c r="H256" s="561"/>
      <c r="I256" s="730"/>
    </row>
    <row r="257" spans="1:9" ht="15" customHeight="1" x14ac:dyDescent="0.25">
      <c r="A257" s="2064"/>
      <c r="B257" s="581"/>
      <c r="C257" s="748">
        <v>27</v>
      </c>
      <c r="D257" s="723"/>
      <c r="E257" s="723"/>
      <c r="F257" s="723"/>
      <c r="G257" s="723"/>
      <c r="H257" s="561"/>
      <c r="I257" s="730"/>
    </row>
    <row r="258" spans="1:9" ht="15" customHeight="1" x14ac:dyDescent="0.25">
      <c r="A258" s="2064"/>
      <c r="B258" s="581"/>
      <c r="C258" s="748">
        <v>28</v>
      </c>
      <c r="D258" s="723"/>
      <c r="E258" s="723"/>
      <c r="F258" s="723"/>
      <c r="G258" s="723"/>
      <c r="H258" s="561"/>
      <c r="I258" s="730"/>
    </row>
    <row r="259" spans="1:9" ht="15" customHeight="1" x14ac:dyDescent="0.25">
      <c r="A259" s="2064"/>
      <c r="B259" s="581"/>
      <c r="C259" s="748">
        <v>29</v>
      </c>
      <c r="D259" s="723"/>
      <c r="E259" s="723"/>
      <c r="F259" s="723"/>
      <c r="G259" s="723"/>
      <c r="H259" s="561"/>
      <c r="I259" s="730"/>
    </row>
    <row r="260" spans="1:9" ht="15" customHeight="1" x14ac:dyDescent="0.25">
      <c r="A260" s="2064"/>
      <c r="B260" s="581"/>
      <c r="C260" s="748">
        <v>30</v>
      </c>
      <c r="D260" s="723"/>
      <c r="E260" s="723"/>
      <c r="F260" s="723"/>
      <c r="G260" s="723"/>
      <c r="H260" s="561"/>
      <c r="I260" s="730"/>
    </row>
    <row r="261" spans="1:9" ht="15" customHeight="1" x14ac:dyDescent="0.25">
      <c r="A261" s="2064"/>
      <c r="B261" s="581"/>
      <c r="C261" s="748">
        <v>31</v>
      </c>
      <c r="D261" s="723"/>
      <c r="E261" s="723"/>
      <c r="F261" s="723"/>
      <c r="G261" s="723"/>
      <c r="H261" s="561"/>
      <c r="I261" s="730"/>
    </row>
    <row r="262" spans="1:9" ht="15" customHeight="1" x14ac:dyDescent="0.25">
      <c r="A262" s="2064"/>
      <c r="B262" s="581"/>
      <c r="C262" s="748">
        <v>32</v>
      </c>
      <c r="D262" s="723"/>
      <c r="E262" s="723"/>
      <c r="F262" s="723"/>
      <c r="G262" s="723"/>
      <c r="H262" s="561"/>
      <c r="I262" s="730"/>
    </row>
    <row r="263" spans="1:9" ht="15" customHeight="1" x14ac:dyDescent="0.25">
      <c r="A263" s="2064"/>
      <c r="B263" s="581"/>
      <c r="C263" s="748">
        <v>33</v>
      </c>
      <c r="D263" s="723"/>
      <c r="E263" s="723"/>
      <c r="F263" s="723"/>
      <c r="G263" s="723"/>
      <c r="H263" s="561"/>
      <c r="I263" s="730"/>
    </row>
    <row r="264" spans="1:9" ht="15" customHeight="1" x14ac:dyDescent="0.25">
      <c r="A264" s="2064"/>
      <c r="B264" s="581"/>
      <c r="C264" s="748">
        <v>34</v>
      </c>
      <c r="D264" s="723"/>
      <c r="E264" s="723"/>
      <c r="F264" s="723"/>
      <c r="G264" s="723"/>
      <c r="H264" s="561"/>
      <c r="I264" s="730"/>
    </row>
    <row r="265" spans="1:9" ht="15" customHeight="1" x14ac:dyDescent="0.25">
      <c r="A265" s="2064"/>
      <c r="B265" s="581"/>
      <c r="C265" s="748">
        <v>35</v>
      </c>
      <c r="D265" s="723"/>
      <c r="E265" s="723"/>
      <c r="F265" s="723"/>
      <c r="G265" s="723"/>
      <c r="H265" s="561"/>
      <c r="I265" s="730"/>
    </row>
    <row r="266" spans="1:9" ht="15" customHeight="1" x14ac:dyDescent="0.25">
      <c r="A266" s="2064"/>
      <c r="B266" s="581"/>
      <c r="C266" s="748">
        <v>36</v>
      </c>
      <c r="D266" s="723"/>
      <c r="E266" s="723"/>
      <c r="F266" s="723"/>
      <c r="G266" s="723"/>
      <c r="H266" s="561"/>
      <c r="I266" s="730"/>
    </row>
    <row r="267" spans="1:9" ht="15" customHeight="1" x14ac:dyDescent="0.25">
      <c r="A267" s="2064"/>
      <c r="B267" s="581"/>
      <c r="C267" s="748">
        <v>37</v>
      </c>
      <c r="D267" s="723"/>
      <c r="E267" s="723"/>
      <c r="F267" s="723"/>
      <c r="G267" s="723"/>
      <c r="H267" s="561"/>
      <c r="I267" s="730"/>
    </row>
    <row r="268" spans="1:9" ht="15" customHeight="1" x14ac:dyDescent="0.25">
      <c r="A268" s="2064"/>
      <c r="B268" s="581"/>
      <c r="C268" s="748">
        <v>38</v>
      </c>
      <c r="D268" s="723"/>
      <c r="E268" s="723"/>
      <c r="F268" s="723"/>
      <c r="G268" s="723"/>
      <c r="H268" s="561"/>
      <c r="I268" s="730"/>
    </row>
    <row r="269" spans="1:9" ht="15" customHeight="1" x14ac:dyDescent="0.25">
      <c r="A269" s="2064"/>
      <c r="B269" s="581"/>
      <c r="C269" s="748">
        <v>39</v>
      </c>
      <c r="D269" s="723"/>
      <c r="E269" s="723"/>
      <c r="F269" s="723"/>
      <c r="G269" s="723"/>
      <c r="H269" s="561"/>
      <c r="I269" s="730"/>
    </row>
    <row r="270" spans="1:9" ht="15" customHeight="1" x14ac:dyDescent="0.25">
      <c r="A270" s="2064"/>
      <c r="B270" s="581"/>
      <c r="C270" s="748">
        <v>40</v>
      </c>
      <c r="D270" s="723"/>
      <c r="E270" s="723"/>
      <c r="F270" s="723"/>
      <c r="G270" s="723"/>
      <c r="H270" s="561"/>
      <c r="I270" s="730"/>
    </row>
    <row r="271" spans="1:9" ht="15" customHeight="1" x14ac:dyDescent="0.25">
      <c r="A271" s="2064"/>
      <c r="B271" s="581"/>
      <c r="C271" s="748">
        <v>41</v>
      </c>
      <c r="D271" s="723"/>
      <c r="E271" s="723"/>
      <c r="F271" s="723"/>
      <c r="G271" s="723"/>
      <c r="H271" s="561"/>
      <c r="I271" s="730"/>
    </row>
    <row r="272" spans="1:9" ht="15" customHeight="1" x14ac:dyDescent="0.25">
      <c r="A272" s="2064"/>
      <c r="B272" s="581"/>
      <c r="C272" s="748">
        <v>42</v>
      </c>
      <c r="D272" s="723"/>
      <c r="E272" s="723"/>
      <c r="F272" s="723"/>
      <c r="G272" s="723"/>
      <c r="H272" s="561"/>
      <c r="I272" s="730"/>
    </row>
    <row r="273" spans="1:9" ht="15" customHeight="1" x14ac:dyDescent="0.25">
      <c r="A273" s="2064"/>
      <c r="B273" s="581"/>
      <c r="C273" s="748">
        <v>43</v>
      </c>
      <c r="D273" s="723"/>
      <c r="E273" s="723"/>
      <c r="F273" s="723"/>
      <c r="G273" s="723"/>
      <c r="H273" s="561"/>
      <c r="I273" s="730"/>
    </row>
    <row r="274" spans="1:9" ht="15" customHeight="1" x14ac:dyDescent="0.25">
      <c r="A274" s="2064"/>
      <c r="B274" s="581"/>
      <c r="C274" s="748">
        <v>44</v>
      </c>
      <c r="D274" s="723"/>
      <c r="E274" s="723"/>
      <c r="F274" s="723"/>
      <c r="G274" s="723"/>
      <c r="H274" s="561"/>
      <c r="I274" s="730"/>
    </row>
    <row r="275" spans="1:9" ht="15" customHeight="1" x14ac:dyDescent="0.25">
      <c r="A275" s="2064"/>
      <c r="B275" s="581"/>
      <c r="C275" s="748">
        <v>45</v>
      </c>
      <c r="D275" s="723"/>
      <c r="E275" s="723"/>
      <c r="F275" s="723"/>
      <c r="G275" s="723"/>
      <c r="H275" s="561"/>
      <c r="I275" s="730"/>
    </row>
    <row r="276" spans="1:9" ht="15" customHeight="1" x14ac:dyDescent="0.25">
      <c r="A276" s="2064"/>
      <c r="B276" s="581"/>
      <c r="C276" s="748">
        <v>46</v>
      </c>
      <c r="D276" s="723"/>
      <c r="E276" s="723"/>
      <c r="F276" s="723"/>
      <c r="G276" s="723"/>
      <c r="H276" s="561"/>
      <c r="I276" s="730"/>
    </row>
    <row r="277" spans="1:9" ht="15" customHeight="1" x14ac:dyDescent="0.25">
      <c r="A277" s="2064"/>
      <c r="B277" s="581"/>
      <c r="C277" s="748">
        <v>47</v>
      </c>
      <c r="D277" s="723"/>
      <c r="E277" s="723"/>
      <c r="F277" s="723"/>
      <c r="G277" s="723"/>
      <c r="H277" s="561"/>
      <c r="I277" s="730"/>
    </row>
    <row r="278" spans="1:9" ht="15" customHeight="1" x14ac:dyDescent="0.25">
      <c r="A278" s="2064"/>
      <c r="B278" s="581"/>
      <c r="C278" s="748">
        <v>48</v>
      </c>
      <c r="D278" s="723"/>
      <c r="E278" s="723"/>
      <c r="F278" s="723"/>
      <c r="G278" s="723"/>
      <c r="H278" s="561"/>
      <c r="I278" s="730"/>
    </row>
    <row r="279" spans="1:9" ht="15" customHeight="1" x14ac:dyDescent="0.25">
      <c r="A279" s="2064"/>
      <c r="B279" s="581"/>
      <c r="C279" s="748">
        <v>49</v>
      </c>
      <c r="D279" s="723"/>
      <c r="E279" s="723"/>
      <c r="F279" s="723"/>
      <c r="G279" s="723"/>
      <c r="H279" s="561"/>
      <c r="I279" s="730"/>
    </row>
    <row r="280" spans="1:9" ht="15" customHeight="1" x14ac:dyDescent="0.25">
      <c r="A280" s="2064"/>
      <c r="B280" s="581"/>
      <c r="C280" s="748">
        <v>50</v>
      </c>
      <c r="D280" s="723"/>
      <c r="E280" s="723"/>
      <c r="F280" s="723"/>
      <c r="G280" s="723"/>
      <c r="H280" s="561"/>
      <c r="I280" s="730"/>
    </row>
    <row r="281" spans="1:9" ht="15" customHeight="1" x14ac:dyDescent="0.25">
      <c r="A281" s="2064"/>
      <c r="B281" s="581"/>
      <c r="C281" s="748">
        <v>51</v>
      </c>
      <c r="D281" s="723"/>
      <c r="E281" s="723"/>
      <c r="F281" s="723"/>
      <c r="G281" s="723"/>
      <c r="H281" s="561"/>
      <c r="I281" s="730"/>
    </row>
    <row r="282" spans="1:9" ht="15" customHeight="1" x14ac:dyDescent="0.25">
      <c r="A282" s="2064"/>
      <c r="B282" s="581"/>
      <c r="C282" s="748">
        <v>52</v>
      </c>
      <c r="D282" s="723"/>
      <c r="E282" s="723"/>
      <c r="F282" s="723"/>
      <c r="G282" s="723"/>
      <c r="H282" s="561"/>
      <c r="I282" s="730"/>
    </row>
    <row r="283" spans="1:9" ht="15" customHeight="1" x14ac:dyDescent="0.25">
      <c r="A283" s="2064"/>
      <c r="B283" s="581"/>
      <c r="C283" s="748">
        <v>53</v>
      </c>
      <c r="D283" s="723"/>
      <c r="E283" s="723"/>
      <c r="F283" s="723"/>
      <c r="G283" s="723"/>
      <c r="H283" s="561"/>
      <c r="I283" s="730"/>
    </row>
    <row r="284" spans="1:9" ht="15" customHeight="1" x14ac:dyDescent="0.25">
      <c r="A284" s="2064"/>
      <c r="B284" s="581"/>
      <c r="C284" s="748">
        <v>54</v>
      </c>
      <c r="D284" s="723"/>
      <c r="E284" s="723"/>
      <c r="F284" s="723"/>
      <c r="G284" s="723"/>
      <c r="H284" s="561"/>
      <c r="I284" s="730"/>
    </row>
    <row r="285" spans="1:9" ht="15" customHeight="1" x14ac:dyDescent="0.25">
      <c r="A285" s="2064"/>
      <c r="B285" s="581"/>
      <c r="C285" s="748">
        <v>55</v>
      </c>
      <c r="D285" s="723"/>
      <c r="E285" s="723"/>
      <c r="F285" s="723"/>
      <c r="G285" s="723"/>
      <c r="H285" s="561"/>
      <c r="I285" s="730"/>
    </row>
    <row r="286" spans="1:9" ht="15" customHeight="1" x14ac:dyDescent="0.25">
      <c r="A286" s="2064"/>
      <c r="B286" s="581"/>
      <c r="C286" s="748">
        <v>56</v>
      </c>
      <c r="D286" s="723"/>
      <c r="E286" s="723"/>
      <c r="F286" s="723"/>
      <c r="G286" s="723"/>
      <c r="H286" s="561"/>
      <c r="I286" s="730"/>
    </row>
    <row r="287" spans="1:9" ht="15" customHeight="1" x14ac:dyDescent="0.25">
      <c r="A287" s="2064"/>
      <c r="B287" s="581"/>
      <c r="C287" s="748">
        <v>57</v>
      </c>
      <c r="D287" s="723"/>
      <c r="E287" s="723"/>
      <c r="F287" s="723"/>
      <c r="G287" s="723"/>
      <c r="H287" s="561"/>
      <c r="I287" s="730"/>
    </row>
    <row r="288" spans="1:9" ht="15" customHeight="1" x14ac:dyDescent="0.25">
      <c r="A288" s="2064"/>
      <c r="B288" s="581"/>
      <c r="C288" s="748">
        <v>58</v>
      </c>
      <c r="D288" s="723"/>
      <c r="E288" s="723"/>
      <c r="F288" s="723"/>
      <c r="G288" s="723"/>
      <c r="H288" s="561"/>
      <c r="I288" s="730"/>
    </row>
    <row r="289" spans="1:9" ht="15" customHeight="1" x14ac:dyDescent="0.25">
      <c r="A289" s="2064"/>
      <c r="B289" s="581"/>
      <c r="C289" s="748">
        <v>59</v>
      </c>
      <c r="D289" s="723"/>
      <c r="E289" s="723"/>
      <c r="F289" s="723"/>
      <c r="G289" s="723"/>
      <c r="H289" s="561"/>
      <c r="I289" s="730"/>
    </row>
    <row r="290" spans="1:9" ht="15" customHeight="1" x14ac:dyDescent="0.25">
      <c r="A290" s="2064"/>
      <c r="B290" s="581"/>
      <c r="C290" s="748">
        <v>60</v>
      </c>
      <c r="D290" s="723"/>
      <c r="E290" s="723"/>
      <c r="F290" s="723"/>
      <c r="G290" s="723"/>
      <c r="H290" s="561"/>
      <c r="I290" s="730"/>
    </row>
    <row r="291" spans="1:9" ht="15" customHeight="1" x14ac:dyDescent="0.25">
      <c r="A291" s="2064"/>
      <c r="B291" s="581"/>
      <c r="C291" s="748">
        <v>61</v>
      </c>
      <c r="D291" s="723"/>
      <c r="E291" s="723"/>
      <c r="F291" s="723"/>
      <c r="G291" s="723"/>
      <c r="H291" s="561"/>
      <c r="I291" s="730"/>
    </row>
    <row r="292" spans="1:9" ht="15" customHeight="1" x14ac:dyDescent="0.25">
      <c r="A292" s="2064"/>
      <c r="B292" s="581"/>
      <c r="C292" s="748">
        <v>62</v>
      </c>
      <c r="D292" s="723"/>
      <c r="E292" s="723"/>
      <c r="F292" s="723"/>
      <c r="G292" s="723"/>
      <c r="H292" s="561"/>
      <c r="I292" s="730"/>
    </row>
    <row r="293" spans="1:9" ht="15" customHeight="1" x14ac:dyDescent="0.25">
      <c r="A293" s="2064"/>
      <c r="B293" s="581"/>
      <c r="C293" s="748">
        <v>63</v>
      </c>
      <c r="D293" s="723"/>
      <c r="E293" s="723"/>
      <c r="F293" s="723"/>
      <c r="G293" s="723"/>
      <c r="H293" s="561"/>
      <c r="I293" s="730"/>
    </row>
    <row r="294" spans="1:9" ht="15" customHeight="1" x14ac:dyDescent="0.25">
      <c r="A294" s="2064"/>
      <c r="B294" s="581"/>
      <c r="C294" s="748">
        <v>64</v>
      </c>
      <c r="D294" s="723"/>
      <c r="E294" s="723"/>
      <c r="F294" s="723"/>
      <c r="G294" s="723"/>
      <c r="H294" s="561"/>
      <c r="I294" s="730"/>
    </row>
    <row r="295" spans="1:9" ht="15" customHeight="1" x14ac:dyDescent="0.25">
      <c r="A295" s="2064"/>
      <c r="B295" s="581"/>
      <c r="C295" s="748">
        <v>65</v>
      </c>
      <c r="D295" s="723"/>
      <c r="E295" s="723"/>
      <c r="F295" s="723"/>
      <c r="G295" s="723"/>
      <c r="H295" s="561"/>
      <c r="I295" s="730"/>
    </row>
    <row r="296" spans="1:9" ht="15" customHeight="1" x14ac:dyDescent="0.25">
      <c r="A296" s="2064"/>
      <c r="B296" s="581"/>
      <c r="C296" s="748">
        <v>66</v>
      </c>
      <c r="D296" s="723"/>
      <c r="E296" s="723"/>
      <c r="F296" s="723"/>
      <c r="G296" s="723"/>
      <c r="H296" s="561"/>
      <c r="I296" s="730"/>
    </row>
    <row r="297" spans="1:9" ht="15" customHeight="1" x14ac:dyDescent="0.25">
      <c r="A297" s="2064"/>
      <c r="B297" s="581"/>
      <c r="C297" s="748">
        <v>67</v>
      </c>
      <c r="D297" s="723"/>
      <c r="E297" s="723"/>
      <c r="F297" s="723"/>
      <c r="G297" s="723"/>
      <c r="H297" s="561"/>
      <c r="I297" s="730"/>
    </row>
    <row r="298" spans="1:9" ht="15" customHeight="1" x14ac:dyDescent="0.25">
      <c r="A298" s="2064"/>
      <c r="B298" s="581"/>
      <c r="C298" s="748">
        <v>68</v>
      </c>
      <c r="D298" s="723"/>
      <c r="E298" s="723"/>
      <c r="F298" s="723"/>
      <c r="G298" s="723"/>
      <c r="H298" s="561"/>
      <c r="I298" s="730"/>
    </row>
    <row r="299" spans="1:9" ht="15" customHeight="1" x14ac:dyDescent="0.25">
      <c r="A299" s="2064"/>
      <c r="B299" s="581"/>
      <c r="C299" s="748">
        <v>69</v>
      </c>
      <c r="D299" s="723"/>
      <c r="E299" s="723"/>
      <c r="F299" s="723"/>
      <c r="G299" s="723"/>
      <c r="H299" s="561"/>
      <c r="I299" s="730"/>
    </row>
    <row r="300" spans="1:9" ht="15" customHeight="1" x14ac:dyDescent="0.25">
      <c r="A300" s="2064"/>
      <c r="B300" s="581"/>
      <c r="C300" s="748">
        <v>70</v>
      </c>
      <c r="D300" s="723"/>
      <c r="E300" s="723"/>
      <c r="F300" s="723"/>
      <c r="G300" s="723"/>
      <c r="H300" s="561"/>
      <c r="I300" s="730"/>
    </row>
    <row r="301" spans="1:9" ht="15" customHeight="1" x14ac:dyDescent="0.25">
      <c r="A301" s="2064"/>
      <c r="B301" s="581"/>
      <c r="C301" s="748">
        <v>71</v>
      </c>
      <c r="D301" s="723"/>
      <c r="E301" s="723"/>
      <c r="F301" s="723"/>
      <c r="G301" s="723"/>
      <c r="H301" s="561"/>
      <c r="I301" s="730"/>
    </row>
    <row r="302" spans="1:9" ht="15" customHeight="1" x14ac:dyDescent="0.25">
      <c r="A302" s="2064"/>
      <c r="B302" s="581"/>
      <c r="C302" s="748">
        <v>72</v>
      </c>
      <c r="D302" s="723"/>
      <c r="E302" s="723"/>
      <c r="F302" s="723"/>
      <c r="G302" s="723"/>
      <c r="H302" s="561"/>
      <c r="I302" s="730"/>
    </row>
    <row r="303" spans="1:9" ht="15" customHeight="1" x14ac:dyDescent="0.25">
      <c r="A303" s="2064"/>
      <c r="B303" s="581"/>
      <c r="C303" s="748">
        <v>73</v>
      </c>
      <c r="D303" s="723"/>
      <c r="E303" s="723"/>
      <c r="F303" s="723"/>
      <c r="G303" s="723"/>
      <c r="H303" s="561"/>
      <c r="I303" s="730"/>
    </row>
    <row r="304" spans="1:9" ht="15" customHeight="1" x14ac:dyDescent="0.25">
      <c r="A304" s="2064"/>
      <c r="B304" s="581"/>
      <c r="C304" s="748">
        <v>74</v>
      </c>
      <c r="D304" s="723"/>
      <c r="E304" s="723"/>
      <c r="F304" s="723"/>
      <c r="G304" s="723"/>
      <c r="H304" s="561"/>
      <c r="I304" s="730"/>
    </row>
    <row r="305" spans="1:9" ht="15" customHeight="1" x14ac:dyDescent="0.25">
      <c r="A305" s="2064"/>
      <c r="B305" s="581"/>
      <c r="C305" s="748">
        <v>75</v>
      </c>
      <c r="D305" s="723"/>
      <c r="E305" s="723"/>
      <c r="F305" s="723"/>
      <c r="G305" s="723"/>
      <c r="H305" s="561"/>
      <c r="I305" s="730"/>
    </row>
    <row r="306" spans="1:9" ht="15" customHeight="1" x14ac:dyDescent="0.25">
      <c r="A306" s="2064"/>
      <c r="B306" s="581"/>
      <c r="C306" s="748">
        <v>76</v>
      </c>
      <c r="D306" s="723"/>
      <c r="E306" s="723"/>
      <c r="F306" s="723"/>
      <c r="G306" s="723"/>
      <c r="H306" s="561"/>
      <c r="I306" s="730"/>
    </row>
    <row r="307" spans="1:9" ht="15" customHeight="1" x14ac:dyDescent="0.25">
      <c r="A307" s="2064"/>
      <c r="B307" s="581"/>
      <c r="C307" s="748">
        <v>77</v>
      </c>
      <c r="D307" s="723"/>
      <c r="E307" s="723"/>
      <c r="F307" s="723"/>
      <c r="G307" s="723"/>
      <c r="H307" s="561"/>
      <c r="I307" s="730"/>
    </row>
    <row r="308" spans="1:9" ht="15" customHeight="1" x14ac:dyDescent="0.25">
      <c r="A308" s="2064"/>
      <c r="B308" s="581"/>
      <c r="C308" s="748">
        <v>78</v>
      </c>
      <c r="D308" s="723"/>
      <c r="E308" s="723"/>
      <c r="F308" s="723"/>
      <c r="G308" s="723"/>
      <c r="H308" s="561"/>
      <c r="I308" s="730"/>
    </row>
    <row r="309" spans="1:9" ht="15" customHeight="1" x14ac:dyDescent="0.25">
      <c r="A309" s="2064"/>
      <c r="B309" s="581"/>
      <c r="C309" s="748">
        <v>79</v>
      </c>
      <c r="D309" s="723"/>
      <c r="E309" s="723"/>
      <c r="F309" s="723"/>
      <c r="G309" s="723"/>
      <c r="H309" s="561"/>
      <c r="I309" s="730"/>
    </row>
    <row r="310" spans="1:9" ht="15" customHeight="1" x14ac:dyDescent="0.25">
      <c r="A310" s="2064"/>
      <c r="B310" s="581"/>
      <c r="C310" s="748">
        <v>80</v>
      </c>
      <c r="D310" s="723"/>
      <c r="E310" s="723"/>
      <c r="F310" s="723"/>
      <c r="G310" s="723"/>
      <c r="H310" s="561"/>
      <c r="I310" s="730"/>
    </row>
    <row r="311" spans="1:9" ht="15" customHeight="1" x14ac:dyDescent="0.25">
      <c r="A311" s="2064"/>
      <c r="B311" s="581"/>
      <c r="C311" s="748">
        <v>81</v>
      </c>
      <c r="D311" s="723"/>
      <c r="E311" s="723"/>
      <c r="F311" s="723"/>
      <c r="G311" s="723"/>
      <c r="H311" s="561"/>
      <c r="I311" s="730"/>
    </row>
    <row r="312" spans="1:9" ht="15" customHeight="1" x14ac:dyDescent="0.25">
      <c r="A312" s="2064"/>
      <c r="B312" s="561"/>
      <c r="C312" s="748">
        <v>82</v>
      </c>
      <c r="D312" s="723"/>
      <c r="E312" s="723"/>
      <c r="F312" s="723"/>
      <c r="G312" s="723"/>
      <c r="H312" s="561"/>
      <c r="I312" s="730"/>
    </row>
    <row r="313" spans="1:9" ht="15" customHeight="1" x14ac:dyDescent="0.25">
      <c r="A313" s="2064"/>
      <c r="B313" s="561"/>
      <c r="C313" s="748">
        <v>83</v>
      </c>
      <c r="D313" s="723"/>
      <c r="E313" s="723"/>
      <c r="F313" s="723"/>
      <c r="G313" s="723"/>
      <c r="H313" s="561"/>
      <c r="I313" s="730"/>
    </row>
    <row r="314" spans="1:9" ht="15" customHeight="1" x14ac:dyDescent="0.25">
      <c r="A314" s="2064"/>
      <c r="B314" s="561"/>
      <c r="C314" s="748">
        <v>84</v>
      </c>
      <c r="D314" s="723"/>
      <c r="E314" s="723"/>
      <c r="F314" s="723"/>
      <c r="G314" s="723"/>
      <c r="H314" s="561"/>
      <c r="I314" s="730"/>
    </row>
    <row r="315" spans="1:9" ht="15" customHeight="1" x14ac:dyDescent="0.25">
      <c r="A315" s="2064"/>
      <c r="B315" s="561"/>
      <c r="C315" s="748">
        <v>85</v>
      </c>
      <c r="D315" s="723"/>
      <c r="E315" s="723"/>
      <c r="F315" s="723"/>
      <c r="G315" s="723"/>
      <c r="H315" s="561"/>
      <c r="I315" s="730"/>
    </row>
    <row r="316" spans="1:9" ht="15" customHeight="1" x14ac:dyDescent="0.25">
      <c r="A316" s="2064"/>
      <c r="B316" s="561"/>
      <c r="C316" s="748">
        <v>86</v>
      </c>
      <c r="D316" s="723"/>
      <c r="E316" s="723"/>
      <c r="F316" s="723"/>
      <c r="G316" s="723"/>
      <c r="H316" s="561"/>
      <c r="I316" s="730"/>
    </row>
    <row r="317" spans="1:9" ht="15" customHeight="1" x14ac:dyDescent="0.25">
      <c r="A317" s="2064"/>
      <c r="B317" s="561"/>
      <c r="C317" s="748">
        <v>87</v>
      </c>
      <c r="D317" s="723"/>
      <c r="E317" s="723"/>
      <c r="F317" s="723"/>
      <c r="G317" s="723"/>
      <c r="H317" s="561"/>
      <c r="I317" s="730"/>
    </row>
    <row r="318" spans="1:9" ht="15" customHeight="1" x14ac:dyDescent="0.25">
      <c r="A318" s="2064"/>
      <c r="B318" s="561"/>
      <c r="C318" s="748">
        <v>88</v>
      </c>
      <c r="D318" s="723"/>
      <c r="E318" s="723"/>
      <c r="F318" s="723"/>
      <c r="G318" s="723"/>
      <c r="H318" s="561"/>
      <c r="I318" s="730"/>
    </row>
    <row r="319" spans="1:9" ht="15" customHeight="1" x14ac:dyDescent="0.25">
      <c r="A319" s="2064"/>
      <c r="B319" s="561"/>
      <c r="C319" s="748">
        <v>89</v>
      </c>
      <c r="D319" s="723"/>
      <c r="E319" s="723"/>
      <c r="F319" s="723"/>
      <c r="G319" s="723"/>
      <c r="H319" s="561"/>
      <c r="I319" s="730"/>
    </row>
    <row r="320" spans="1:9" ht="15" customHeight="1" x14ac:dyDescent="0.25">
      <c r="A320" s="2064"/>
      <c r="B320" s="561"/>
      <c r="C320" s="748">
        <v>90</v>
      </c>
      <c r="D320" s="723"/>
      <c r="E320" s="723"/>
      <c r="F320" s="723"/>
      <c r="G320" s="723"/>
      <c r="H320" s="561"/>
      <c r="I320" s="730"/>
    </row>
    <row r="321" spans="1:9" ht="15" customHeight="1" x14ac:dyDescent="0.25">
      <c r="A321" s="2064"/>
      <c r="B321" s="561"/>
      <c r="C321" s="748">
        <v>91</v>
      </c>
      <c r="D321" s="723"/>
      <c r="E321" s="723"/>
      <c r="F321" s="723"/>
      <c r="G321" s="723"/>
      <c r="H321" s="561"/>
      <c r="I321" s="730"/>
    </row>
    <row r="322" spans="1:9" ht="15" customHeight="1" x14ac:dyDescent="0.25">
      <c r="A322" s="2064"/>
      <c r="B322" s="561"/>
      <c r="C322" s="748">
        <v>92</v>
      </c>
      <c r="D322" s="723"/>
      <c r="E322" s="723"/>
      <c r="F322" s="723"/>
      <c r="G322" s="723"/>
      <c r="H322" s="561"/>
      <c r="I322" s="730"/>
    </row>
    <row r="323" spans="1:9" ht="15" customHeight="1" x14ac:dyDescent="0.25">
      <c r="A323" s="2064"/>
      <c r="B323" s="561"/>
      <c r="C323" s="748">
        <v>93</v>
      </c>
      <c r="D323" s="723"/>
      <c r="E323" s="723"/>
      <c r="F323" s="723"/>
      <c r="G323" s="723"/>
      <c r="H323" s="561"/>
      <c r="I323" s="730"/>
    </row>
    <row r="324" spans="1:9" ht="15" customHeight="1" x14ac:dyDescent="0.25">
      <c r="A324" s="2064"/>
      <c r="B324" s="561"/>
      <c r="C324" s="748">
        <v>94</v>
      </c>
      <c r="D324" s="723"/>
      <c r="E324" s="723"/>
      <c r="F324" s="723"/>
      <c r="G324" s="723"/>
      <c r="H324" s="561"/>
      <c r="I324" s="730"/>
    </row>
    <row r="325" spans="1:9" ht="15" customHeight="1" x14ac:dyDescent="0.25">
      <c r="A325" s="2064"/>
      <c r="B325" s="561"/>
      <c r="C325" s="748">
        <v>95</v>
      </c>
      <c r="D325" s="723"/>
      <c r="E325" s="723"/>
      <c r="F325" s="723"/>
      <c r="G325" s="723"/>
      <c r="H325" s="561"/>
      <c r="I325" s="730"/>
    </row>
    <row r="326" spans="1:9" ht="15" customHeight="1" x14ac:dyDescent="0.25">
      <c r="A326" s="2064"/>
      <c r="B326" s="561"/>
      <c r="C326" s="748">
        <v>96</v>
      </c>
      <c r="D326" s="723"/>
      <c r="E326" s="723"/>
      <c r="F326" s="723"/>
      <c r="G326" s="723"/>
      <c r="H326" s="561"/>
      <c r="I326" s="730"/>
    </row>
    <row r="327" spans="1:9" ht="15" customHeight="1" x14ac:dyDescent="0.25">
      <c r="A327" s="2064"/>
      <c r="B327" s="561"/>
      <c r="C327" s="748">
        <v>97</v>
      </c>
      <c r="D327" s="723"/>
      <c r="E327" s="723"/>
      <c r="F327" s="723"/>
      <c r="G327" s="723"/>
      <c r="H327" s="561"/>
      <c r="I327" s="730"/>
    </row>
    <row r="328" spans="1:9" ht="15" customHeight="1" x14ac:dyDescent="0.25">
      <c r="A328" s="2064"/>
      <c r="B328" s="561"/>
      <c r="C328" s="748">
        <v>98</v>
      </c>
      <c r="D328" s="723"/>
      <c r="E328" s="723"/>
      <c r="F328" s="723"/>
      <c r="G328" s="723"/>
      <c r="H328" s="561"/>
      <c r="I328" s="730"/>
    </row>
    <row r="329" spans="1:9" ht="15" customHeight="1" x14ac:dyDescent="0.25">
      <c r="A329" s="2064"/>
      <c r="B329" s="561"/>
      <c r="C329" s="748">
        <v>99</v>
      </c>
      <c r="D329" s="723"/>
      <c r="E329" s="723"/>
      <c r="F329" s="723"/>
      <c r="G329" s="723"/>
      <c r="H329" s="561"/>
      <c r="I329" s="730"/>
    </row>
    <row r="330" spans="1:9" ht="15" customHeight="1" x14ac:dyDescent="0.25">
      <c r="A330" s="2064"/>
      <c r="B330" s="2104"/>
      <c r="C330" s="2046">
        <v>100</v>
      </c>
      <c r="D330" s="726"/>
      <c r="E330" s="726"/>
      <c r="F330" s="726"/>
      <c r="G330" s="726"/>
      <c r="H330" s="561"/>
      <c r="I330" s="730"/>
    </row>
    <row r="331" spans="1:9" ht="15" customHeight="1" x14ac:dyDescent="0.25">
      <c r="A331" s="2064"/>
      <c r="B331" s="1119" t="s">
        <v>1067</v>
      </c>
      <c r="C331" s="2097">
        <v>1</v>
      </c>
      <c r="D331" s="2065" t="s">
        <v>1066</v>
      </c>
      <c r="E331" s="727"/>
      <c r="F331" s="727"/>
      <c r="G331" s="727"/>
      <c r="H331" s="561"/>
      <c r="I331" s="730"/>
    </row>
    <row r="332" spans="1:9" ht="15" customHeight="1" x14ac:dyDescent="0.25">
      <c r="A332" s="2064"/>
      <c r="B332" s="1119"/>
      <c r="C332" s="2006">
        <v>2</v>
      </c>
      <c r="D332" s="554" t="s">
        <v>1364</v>
      </c>
      <c r="E332" s="554"/>
      <c r="F332" s="554"/>
      <c r="G332" s="554"/>
      <c r="H332" s="561"/>
      <c r="I332" s="730"/>
    </row>
    <row r="333" spans="1:9" ht="15" customHeight="1" x14ac:dyDescent="0.25">
      <c r="A333" s="2064"/>
      <c r="B333" s="2044"/>
      <c r="C333" s="2046">
        <v>3</v>
      </c>
      <c r="D333" s="726" t="s">
        <v>1365</v>
      </c>
      <c r="E333" s="726"/>
      <c r="F333" s="726"/>
      <c r="G333" s="726"/>
      <c r="H333" s="561"/>
      <c r="I333" s="730"/>
    </row>
    <row r="334" spans="1:9" ht="15" customHeight="1" x14ac:dyDescent="0.25">
      <c r="A334" s="2064"/>
      <c r="B334" s="1119" t="s">
        <v>1361</v>
      </c>
      <c r="C334" s="748">
        <v>1</v>
      </c>
      <c r="D334" s="723" t="s">
        <v>1362</v>
      </c>
      <c r="E334" s="723"/>
      <c r="F334" s="723"/>
      <c r="G334" s="723"/>
      <c r="H334" s="561"/>
      <c r="I334" s="730"/>
    </row>
    <row r="335" spans="1:9" ht="15" customHeight="1" x14ac:dyDescent="0.25">
      <c r="A335" s="2064"/>
      <c r="B335" s="2044"/>
      <c r="C335" s="2046">
        <v>0</v>
      </c>
      <c r="D335" s="726" t="s">
        <v>1363</v>
      </c>
      <c r="E335" s="726"/>
      <c r="F335" s="726"/>
      <c r="G335" s="726"/>
      <c r="H335" s="561"/>
      <c r="I335" s="730"/>
    </row>
    <row r="336" spans="1:9" ht="15" customHeight="1" x14ac:dyDescent="0.25">
      <c r="A336" s="2064"/>
      <c r="B336" s="1282" t="s">
        <v>1379</v>
      </c>
      <c r="C336" s="2097">
        <v>1</v>
      </c>
      <c r="D336" s="2065" t="s">
        <v>1380</v>
      </c>
      <c r="E336" s="2065"/>
      <c r="F336" s="2065"/>
      <c r="G336" s="2065"/>
      <c r="H336" s="561"/>
      <c r="I336" s="730"/>
    </row>
    <row r="337" spans="1:9" ht="15" customHeight="1" x14ac:dyDescent="0.25">
      <c r="A337" s="2064"/>
      <c r="B337" s="2044"/>
      <c r="C337" s="2046">
        <v>2</v>
      </c>
      <c r="D337" s="726" t="s">
        <v>1381</v>
      </c>
      <c r="E337" s="726"/>
      <c r="F337" s="726"/>
      <c r="G337" s="726"/>
      <c r="H337" s="561"/>
      <c r="I337" s="730"/>
    </row>
    <row r="338" spans="1:9" ht="15" customHeight="1" x14ac:dyDescent="0.25">
      <c r="A338" s="2064"/>
      <c r="B338" s="1282" t="s">
        <v>1346</v>
      </c>
      <c r="C338" s="2097">
        <v>1</v>
      </c>
      <c r="D338" s="2101" t="s">
        <v>1398</v>
      </c>
      <c r="E338" s="2065"/>
      <c r="F338" s="2065"/>
      <c r="G338" s="2065"/>
      <c r="H338" s="561"/>
      <c r="I338" s="730"/>
    </row>
    <row r="339" spans="1:9" ht="15" customHeight="1" x14ac:dyDescent="0.25">
      <c r="A339" s="2064"/>
      <c r="B339" s="561"/>
      <c r="C339" s="748">
        <v>2</v>
      </c>
      <c r="D339" s="1062" t="s">
        <v>1347</v>
      </c>
      <c r="E339" s="723"/>
      <c r="F339" s="723"/>
      <c r="G339" s="723"/>
      <c r="H339" s="561"/>
      <c r="I339" s="730"/>
    </row>
    <row r="340" spans="1:9" ht="15" customHeight="1" x14ac:dyDescent="0.25">
      <c r="A340" s="2064"/>
      <c r="B340" s="561"/>
      <c r="C340" s="748">
        <v>3</v>
      </c>
      <c r="D340" s="1062" t="s">
        <v>77</v>
      </c>
      <c r="E340" s="723"/>
      <c r="F340" s="723"/>
      <c r="G340" s="723"/>
      <c r="H340" s="561"/>
      <c r="I340" s="730"/>
    </row>
    <row r="341" spans="1:9" ht="15" customHeight="1" x14ac:dyDescent="0.25">
      <c r="A341" s="2064"/>
      <c r="B341" s="2044"/>
      <c r="C341" s="2046">
        <v>4</v>
      </c>
      <c r="D341" s="2007" t="s">
        <v>308</v>
      </c>
      <c r="E341" s="726"/>
      <c r="F341" s="726"/>
      <c r="G341" s="726"/>
      <c r="H341" s="561"/>
      <c r="I341" s="730"/>
    </row>
    <row r="342" spans="1:9" ht="15" customHeight="1" x14ac:dyDescent="0.25">
      <c r="A342" s="2064"/>
      <c r="B342" s="1282" t="s">
        <v>1343</v>
      </c>
      <c r="C342" s="2097">
        <v>1</v>
      </c>
      <c r="D342" s="2101" t="s">
        <v>1188</v>
      </c>
      <c r="E342" s="2065"/>
      <c r="F342" s="2065"/>
      <c r="G342" s="2065"/>
      <c r="H342" s="561"/>
      <c r="I342" s="730"/>
    </row>
    <row r="343" spans="1:9" ht="15" customHeight="1" x14ac:dyDescent="0.25">
      <c r="A343" s="2064"/>
      <c r="B343" s="561"/>
      <c r="C343" s="748">
        <v>2</v>
      </c>
      <c r="D343" s="1062" t="s">
        <v>306</v>
      </c>
      <c r="E343" s="723"/>
      <c r="F343" s="723"/>
      <c r="G343" s="723"/>
      <c r="H343" s="561"/>
      <c r="I343" s="730"/>
    </row>
    <row r="344" spans="1:9" ht="15" customHeight="1" x14ac:dyDescent="0.25">
      <c r="A344" s="2064"/>
      <c r="B344" s="561"/>
      <c r="C344" s="748">
        <v>3</v>
      </c>
      <c r="D344" s="1062" t="s">
        <v>308</v>
      </c>
      <c r="E344" s="723"/>
      <c r="F344" s="723"/>
      <c r="G344" s="723"/>
      <c r="H344" s="561"/>
      <c r="I344" s="730"/>
    </row>
    <row r="345" spans="1:9" ht="15" customHeight="1" x14ac:dyDescent="0.25">
      <c r="A345" s="2064"/>
      <c r="B345" s="2044"/>
      <c r="C345" s="2046">
        <v>4</v>
      </c>
      <c r="D345" s="2007" t="s">
        <v>994</v>
      </c>
      <c r="E345" s="726"/>
      <c r="F345" s="726"/>
      <c r="G345" s="726"/>
      <c r="H345" s="561"/>
      <c r="I345" s="730"/>
    </row>
    <row r="346" spans="1:9" ht="15" customHeight="1" x14ac:dyDescent="0.25">
      <c r="A346" s="2064"/>
      <c r="B346" s="1282" t="s">
        <v>1348</v>
      </c>
      <c r="C346" s="2097">
        <v>1</v>
      </c>
      <c r="D346" s="2101" t="s">
        <v>1349</v>
      </c>
      <c r="E346" s="2065"/>
      <c r="F346" s="2065"/>
      <c r="G346" s="2065"/>
      <c r="H346" s="561"/>
      <c r="I346" s="730"/>
    </row>
    <row r="347" spans="1:9" ht="15" customHeight="1" x14ac:dyDescent="0.25">
      <c r="A347" s="2064"/>
      <c r="B347" s="561"/>
      <c r="C347" s="748">
        <v>2</v>
      </c>
      <c r="D347" s="1062" t="s">
        <v>1350</v>
      </c>
      <c r="E347" s="723"/>
      <c r="F347" s="723"/>
      <c r="G347" s="723"/>
      <c r="H347" s="561"/>
      <c r="I347" s="730"/>
    </row>
    <row r="348" spans="1:9" ht="15" customHeight="1" x14ac:dyDescent="0.25">
      <c r="A348" s="2064"/>
      <c r="B348" s="561"/>
      <c r="C348" s="748">
        <v>3</v>
      </c>
      <c r="D348" s="1062" t="s">
        <v>1351</v>
      </c>
      <c r="E348" s="723"/>
      <c r="F348" s="723"/>
      <c r="G348" s="723"/>
      <c r="H348" s="561"/>
      <c r="I348" s="730"/>
    </row>
    <row r="349" spans="1:9" ht="15" customHeight="1" x14ac:dyDescent="0.25">
      <c r="A349" s="2064"/>
      <c r="B349" s="2044"/>
      <c r="C349" s="2046">
        <v>4</v>
      </c>
      <c r="D349" s="2007" t="s">
        <v>1352</v>
      </c>
      <c r="E349" s="726"/>
      <c r="F349" s="726"/>
      <c r="G349" s="726"/>
      <c r="H349" s="561"/>
      <c r="I349" s="730"/>
    </row>
    <row r="350" spans="1:9" ht="15" customHeight="1" x14ac:dyDescent="0.25">
      <c r="A350" s="2064"/>
      <c r="B350" s="1282" t="s">
        <v>1366</v>
      </c>
      <c r="C350" s="2097">
        <v>1</v>
      </c>
      <c r="D350" s="2065" t="s">
        <v>1371</v>
      </c>
      <c r="E350" s="2065"/>
      <c r="F350" s="2065"/>
      <c r="G350" s="2065"/>
      <c r="H350" s="561"/>
      <c r="I350" s="730"/>
    </row>
    <row r="351" spans="1:9" ht="15" customHeight="1" x14ac:dyDescent="0.25">
      <c r="A351" s="2064"/>
      <c r="B351" s="2044"/>
      <c r="C351" s="2105">
        <v>2</v>
      </c>
      <c r="D351" s="2011" t="s">
        <v>1367</v>
      </c>
      <c r="E351" s="2011"/>
      <c r="F351" s="2011"/>
      <c r="G351" s="2011"/>
      <c r="H351" s="561"/>
      <c r="I351" s="730"/>
    </row>
    <row r="352" spans="1:9" ht="15" customHeight="1" x14ac:dyDescent="0.25">
      <c r="A352" s="2064"/>
      <c r="B352" s="1282" t="s">
        <v>1368</v>
      </c>
      <c r="C352" s="2097">
        <v>1</v>
      </c>
      <c r="D352" s="2065" t="s">
        <v>1369</v>
      </c>
      <c r="E352" s="2065"/>
      <c r="F352" s="2065"/>
      <c r="G352" s="2065"/>
      <c r="H352" s="561"/>
      <c r="I352" s="730"/>
    </row>
    <row r="353" spans="1:9" ht="15" customHeight="1" x14ac:dyDescent="0.25">
      <c r="A353" s="2064"/>
      <c r="B353" s="2044"/>
      <c r="C353" s="2105">
        <v>2</v>
      </c>
      <c r="D353" s="2011" t="s">
        <v>1370</v>
      </c>
      <c r="E353" s="2011"/>
      <c r="F353" s="2011"/>
      <c r="G353" s="2011"/>
      <c r="H353" s="561"/>
      <c r="I353" s="730"/>
    </row>
    <row r="354" spans="1:9" ht="15" customHeight="1" x14ac:dyDescent="0.25">
      <c r="A354" s="2064"/>
      <c r="B354" s="2106" t="s">
        <v>1787</v>
      </c>
      <c r="C354" s="2097">
        <v>-1</v>
      </c>
      <c r="D354" s="2101" t="s">
        <v>1790</v>
      </c>
      <c r="E354" s="2065"/>
      <c r="F354" s="2065"/>
      <c r="G354" s="2065"/>
      <c r="H354" s="561"/>
      <c r="I354" s="730"/>
    </row>
    <row r="355" spans="1:9" ht="15" customHeight="1" x14ac:dyDescent="0.25">
      <c r="A355" s="2064"/>
      <c r="B355" s="1906"/>
      <c r="C355" s="748">
        <v>-0.20000000000000018</v>
      </c>
      <c r="D355" s="1062" t="s">
        <v>1767</v>
      </c>
      <c r="E355" s="723"/>
      <c r="F355" s="723"/>
      <c r="G355" s="723"/>
      <c r="H355" s="561"/>
      <c r="I355" s="730"/>
    </row>
    <row r="356" spans="1:9" ht="15" customHeight="1" x14ac:dyDescent="0.25">
      <c r="A356" s="2064"/>
      <c r="B356" s="1906"/>
      <c r="C356" s="748">
        <v>-0.10000000000000019</v>
      </c>
      <c r="D356" s="1062" t="s">
        <v>1768</v>
      </c>
      <c r="E356" s="723"/>
      <c r="F356" s="723"/>
      <c r="G356" s="723"/>
      <c r="H356" s="561"/>
      <c r="I356" s="730"/>
    </row>
    <row r="357" spans="1:9" ht="15" customHeight="1" x14ac:dyDescent="0.25">
      <c r="A357" s="2064"/>
      <c r="B357" s="1905"/>
      <c r="C357" s="748">
        <v>0.1</v>
      </c>
      <c r="D357" s="1062" t="s">
        <v>1769</v>
      </c>
      <c r="E357" s="723"/>
      <c r="F357" s="723"/>
      <c r="G357" s="723"/>
      <c r="H357" s="561"/>
      <c r="I357" s="730"/>
    </row>
    <row r="358" spans="1:9" ht="15" customHeight="1" x14ac:dyDescent="0.25">
      <c r="A358" s="2064"/>
      <c r="B358" s="1906"/>
      <c r="C358" s="748">
        <v>0.2</v>
      </c>
      <c r="D358" s="1062" t="s">
        <v>1770</v>
      </c>
      <c r="E358" s="723"/>
      <c r="F358" s="723"/>
      <c r="G358" s="723"/>
      <c r="H358" s="561"/>
      <c r="I358" s="730"/>
    </row>
    <row r="359" spans="1:9" ht="15" customHeight="1" x14ac:dyDescent="0.25">
      <c r="A359" s="2064"/>
      <c r="B359" s="1906"/>
      <c r="C359" s="748">
        <v>0.30000000000000004</v>
      </c>
      <c r="D359" s="1062" t="s">
        <v>1771</v>
      </c>
      <c r="E359" s="723"/>
      <c r="F359" s="723"/>
      <c r="G359" s="723"/>
      <c r="H359" s="561"/>
      <c r="I359" s="730"/>
    </row>
    <row r="360" spans="1:9" ht="15" customHeight="1" x14ac:dyDescent="0.25">
      <c r="A360" s="2064"/>
      <c r="B360" s="1906"/>
      <c r="C360" s="748">
        <v>0.4</v>
      </c>
      <c r="D360" s="1062" t="s">
        <v>1772</v>
      </c>
      <c r="E360" s="723"/>
      <c r="F360" s="723"/>
      <c r="G360" s="723"/>
      <c r="H360" s="561"/>
      <c r="I360" s="730"/>
    </row>
    <row r="361" spans="1:9" ht="15" customHeight="1" x14ac:dyDescent="0.25">
      <c r="A361" s="2064"/>
      <c r="B361" s="1905"/>
      <c r="C361" s="748">
        <v>0.5</v>
      </c>
      <c r="D361" s="1062" t="s">
        <v>1773</v>
      </c>
      <c r="E361" s="723"/>
      <c r="F361" s="723"/>
      <c r="G361" s="723"/>
      <c r="H361" s="561"/>
      <c r="I361" s="730"/>
    </row>
    <row r="362" spans="1:9" ht="15" customHeight="1" x14ac:dyDescent="0.25">
      <c r="A362" s="2064"/>
      <c r="B362" s="1906"/>
      <c r="C362" s="748">
        <v>0.6</v>
      </c>
      <c r="D362" s="1062" t="s">
        <v>1774</v>
      </c>
      <c r="E362" s="723"/>
      <c r="F362" s="723"/>
      <c r="G362" s="723"/>
      <c r="H362" s="561"/>
      <c r="I362" s="730"/>
    </row>
    <row r="363" spans="1:9" ht="15" customHeight="1" x14ac:dyDescent="0.25">
      <c r="A363" s="2064"/>
      <c r="B363" s="1906"/>
      <c r="C363" s="748">
        <v>0.7</v>
      </c>
      <c r="D363" s="1062" t="s">
        <v>1775</v>
      </c>
      <c r="E363" s="723"/>
      <c r="F363" s="723"/>
      <c r="G363" s="723"/>
      <c r="H363" s="561"/>
      <c r="I363" s="730"/>
    </row>
    <row r="364" spans="1:9" ht="15" customHeight="1" x14ac:dyDescent="0.25">
      <c r="A364" s="2064"/>
      <c r="B364" s="1906"/>
      <c r="C364" s="748">
        <v>0.79999999999999993</v>
      </c>
      <c r="D364" s="1062" t="s">
        <v>1776</v>
      </c>
      <c r="E364" s="723"/>
      <c r="F364" s="723"/>
      <c r="G364" s="723"/>
      <c r="H364" s="561"/>
      <c r="I364" s="730"/>
    </row>
    <row r="365" spans="1:9" ht="15" customHeight="1" x14ac:dyDescent="0.25">
      <c r="A365" s="2064"/>
      <c r="B365" s="1905"/>
      <c r="C365" s="748">
        <v>0.89999999999999991</v>
      </c>
      <c r="D365" s="1062" t="s">
        <v>1777</v>
      </c>
      <c r="E365" s="723"/>
      <c r="F365" s="723"/>
      <c r="G365" s="723"/>
      <c r="H365" s="561"/>
      <c r="I365" s="730"/>
    </row>
    <row r="366" spans="1:9" ht="15" customHeight="1" x14ac:dyDescent="0.25">
      <c r="A366" s="2064"/>
      <c r="B366" s="1906"/>
      <c r="C366" s="748">
        <v>0.99999999999999989</v>
      </c>
      <c r="D366" s="1062" t="s">
        <v>1778</v>
      </c>
      <c r="E366" s="723"/>
      <c r="F366" s="723"/>
      <c r="G366" s="723"/>
      <c r="H366" s="561"/>
      <c r="I366" s="730"/>
    </row>
    <row r="367" spans="1:9" ht="15" customHeight="1" x14ac:dyDescent="0.25">
      <c r="A367" s="2064"/>
      <c r="B367" s="1905"/>
      <c r="C367" s="748">
        <v>1.25</v>
      </c>
      <c r="D367" s="1062" t="s">
        <v>1779</v>
      </c>
      <c r="E367" s="723"/>
      <c r="F367" s="723"/>
      <c r="G367" s="723"/>
      <c r="H367" s="561"/>
      <c r="I367" s="730"/>
    </row>
    <row r="368" spans="1:9" ht="15" customHeight="1" x14ac:dyDescent="0.25">
      <c r="A368" s="2064"/>
      <c r="B368" s="1906"/>
      <c r="C368" s="748">
        <v>1.5</v>
      </c>
      <c r="D368" s="1062" t="s">
        <v>1780</v>
      </c>
      <c r="E368" s="723"/>
      <c r="F368" s="723"/>
      <c r="G368" s="723"/>
      <c r="H368" s="561"/>
      <c r="I368" s="730"/>
    </row>
    <row r="369" spans="1:9" ht="15" customHeight="1" x14ac:dyDescent="0.25">
      <c r="A369" s="2064"/>
      <c r="B369" s="1905"/>
      <c r="C369" s="748">
        <v>1.75</v>
      </c>
      <c r="D369" s="1062" t="s">
        <v>1781</v>
      </c>
      <c r="E369" s="723"/>
      <c r="F369" s="723"/>
      <c r="G369" s="723"/>
      <c r="H369" s="561"/>
      <c r="I369" s="730"/>
    </row>
    <row r="370" spans="1:9" ht="15" customHeight="1" x14ac:dyDescent="0.25">
      <c r="A370" s="2064"/>
      <c r="B370" s="1905"/>
      <c r="C370" s="748">
        <v>2</v>
      </c>
      <c r="D370" s="1062" t="s">
        <v>1782</v>
      </c>
      <c r="E370" s="723"/>
      <c r="F370" s="723"/>
      <c r="G370" s="723"/>
      <c r="H370" s="561"/>
      <c r="I370" s="730"/>
    </row>
    <row r="371" spans="1:9" ht="15" customHeight="1" x14ac:dyDescent="0.25">
      <c r="A371" s="2064"/>
      <c r="B371" s="1906"/>
      <c r="C371" s="748">
        <v>2.5</v>
      </c>
      <c r="D371" s="1062" t="s">
        <v>1783</v>
      </c>
      <c r="E371" s="723"/>
      <c r="F371" s="723"/>
      <c r="G371" s="723"/>
      <c r="H371" s="561"/>
      <c r="I371" s="730"/>
    </row>
    <row r="372" spans="1:9" ht="15" customHeight="1" x14ac:dyDescent="0.25">
      <c r="A372" s="2064"/>
      <c r="B372" s="1905"/>
      <c r="C372" s="748">
        <v>3</v>
      </c>
      <c r="D372" s="1062" t="s">
        <v>1784</v>
      </c>
      <c r="E372" s="723"/>
      <c r="F372" s="723"/>
      <c r="G372" s="723"/>
      <c r="H372" s="561"/>
      <c r="I372" s="730"/>
    </row>
    <row r="373" spans="1:9" ht="15" customHeight="1" x14ac:dyDescent="0.25">
      <c r="A373" s="2064"/>
      <c r="B373" s="1906"/>
      <c r="C373" s="748">
        <v>4</v>
      </c>
      <c r="D373" s="1062" t="s">
        <v>1785</v>
      </c>
      <c r="E373" s="723"/>
      <c r="F373" s="723"/>
      <c r="G373" s="723"/>
      <c r="H373" s="561"/>
      <c r="I373" s="730"/>
    </row>
    <row r="374" spans="1:9" ht="15" customHeight="1" x14ac:dyDescent="0.25">
      <c r="A374" s="2064"/>
      <c r="B374" s="1907"/>
      <c r="C374" s="2046" t="s">
        <v>1786</v>
      </c>
      <c r="D374" s="2007" t="s">
        <v>1786</v>
      </c>
      <c r="E374" s="726"/>
      <c r="F374" s="726"/>
      <c r="G374" s="726"/>
      <c r="H374" s="561"/>
      <c r="I374" s="730"/>
    </row>
    <row r="375" spans="1:9" ht="15" customHeight="1" x14ac:dyDescent="0.25">
      <c r="A375" s="2064"/>
      <c r="B375" s="1119" t="s">
        <v>1939</v>
      </c>
      <c r="C375" s="747">
        <v>1</v>
      </c>
      <c r="D375" s="2028" t="s">
        <v>1927</v>
      </c>
      <c r="E375" s="554"/>
      <c r="F375" s="554"/>
      <c r="G375" s="554"/>
      <c r="H375" s="561"/>
      <c r="I375" s="730"/>
    </row>
    <row r="376" spans="1:9" ht="15" customHeight="1" x14ac:dyDescent="0.25">
      <c r="A376" s="2064"/>
      <c r="B376" s="1119"/>
      <c r="C376" s="747">
        <v>2</v>
      </c>
      <c r="D376" s="2028" t="s">
        <v>1928</v>
      </c>
      <c r="E376" s="554"/>
      <c r="F376" s="554"/>
      <c r="G376" s="554"/>
      <c r="H376" s="561"/>
      <c r="I376" s="730"/>
    </row>
    <row r="377" spans="1:9" ht="15" customHeight="1" x14ac:dyDescent="0.25">
      <c r="A377" s="2064"/>
      <c r="B377" s="1119"/>
      <c r="C377" s="747">
        <v>3</v>
      </c>
      <c r="D377" s="2028" t="s">
        <v>1929</v>
      </c>
      <c r="E377" s="554"/>
      <c r="F377" s="554"/>
      <c r="G377" s="554"/>
      <c r="H377" s="561"/>
      <c r="I377" s="730"/>
    </row>
    <row r="378" spans="1:9" ht="15" customHeight="1" x14ac:dyDescent="0.25">
      <c r="A378" s="2064"/>
      <c r="B378" s="1119"/>
      <c r="C378" s="747">
        <v>4</v>
      </c>
      <c r="D378" s="2028" t="s">
        <v>1930</v>
      </c>
      <c r="E378" s="554"/>
      <c r="F378" s="554"/>
      <c r="G378" s="554"/>
      <c r="H378" s="561"/>
      <c r="I378" s="730"/>
    </row>
    <row r="379" spans="1:9" ht="15" customHeight="1" x14ac:dyDescent="0.25">
      <c r="A379" s="2064"/>
      <c r="B379" s="1119"/>
      <c r="C379" s="747">
        <v>5</v>
      </c>
      <c r="D379" s="2028" t="s">
        <v>1931</v>
      </c>
      <c r="E379" s="554"/>
      <c r="F379" s="554"/>
      <c r="G379" s="554"/>
      <c r="H379" s="561"/>
      <c r="I379" s="730"/>
    </row>
    <row r="380" spans="1:9" ht="15" customHeight="1" x14ac:dyDescent="0.25">
      <c r="A380" s="2064"/>
      <c r="B380" s="1119"/>
      <c r="C380" s="747">
        <v>6</v>
      </c>
      <c r="D380" s="2028" t="s">
        <v>1932</v>
      </c>
      <c r="E380" s="554"/>
      <c r="F380" s="554"/>
      <c r="G380" s="554"/>
      <c r="H380" s="561"/>
      <c r="I380" s="730"/>
    </row>
    <row r="381" spans="1:9" ht="15" customHeight="1" x14ac:dyDescent="0.25">
      <c r="A381" s="2064"/>
      <c r="B381" s="1119"/>
      <c r="C381" s="747">
        <v>7</v>
      </c>
      <c r="D381" s="2028" t="s">
        <v>1933</v>
      </c>
      <c r="E381" s="554"/>
      <c r="F381" s="554"/>
      <c r="G381" s="554"/>
      <c r="H381" s="561"/>
      <c r="I381" s="730"/>
    </row>
    <row r="382" spans="1:9" ht="15" customHeight="1" x14ac:dyDescent="0.25">
      <c r="A382" s="2064"/>
      <c r="B382" s="1119"/>
      <c r="C382" s="747">
        <v>8</v>
      </c>
      <c r="D382" s="2028" t="s">
        <v>1934</v>
      </c>
      <c r="E382" s="554"/>
      <c r="F382" s="554"/>
      <c r="G382" s="554"/>
      <c r="H382" s="561"/>
      <c r="I382" s="730"/>
    </row>
    <row r="383" spans="1:9" ht="15" customHeight="1" x14ac:dyDescent="0.25">
      <c r="A383" s="2064"/>
      <c r="B383" s="1119"/>
      <c r="C383" s="747">
        <v>9</v>
      </c>
      <c r="D383" s="2028" t="s">
        <v>1935</v>
      </c>
      <c r="E383" s="554"/>
      <c r="F383" s="554"/>
      <c r="G383" s="554"/>
      <c r="H383" s="561"/>
      <c r="I383" s="730"/>
    </row>
    <row r="384" spans="1:9" ht="15" customHeight="1" x14ac:dyDescent="0.25">
      <c r="A384" s="2064"/>
      <c r="B384" s="1119"/>
      <c r="C384" s="747">
        <v>10</v>
      </c>
      <c r="D384" s="2028" t="s">
        <v>1936</v>
      </c>
      <c r="E384" s="554"/>
      <c r="F384" s="554"/>
      <c r="G384" s="554"/>
      <c r="H384" s="561"/>
      <c r="I384" s="730"/>
    </row>
    <row r="385" spans="1:9" ht="15" customHeight="1" x14ac:dyDescent="0.25">
      <c r="A385" s="2064"/>
      <c r="B385" s="1119"/>
      <c r="C385" s="747">
        <v>11</v>
      </c>
      <c r="D385" s="2028" t="s">
        <v>1937</v>
      </c>
      <c r="E385" s="554"/>
      <c r="F385" s="554"/>
      <c r="G385" s="554"/>
      <c r="H385" s="561"/>
      <c r="I385" s="730"/>
    </row>
    <row r="386" spans="1:9" ht="15" customHeight="1" x14ac:dyDescent="0.25">
      <c r="A386" s="2064"/>
      <c r="B386" s="2008"/>
      <c r="C386" s="2009">
        <v>12</v>
      </c>
      <c r="D386" s="2010" t="s">
        <v>1938</v>
      </c>
      <c r="E386" s="2011"/>
      <c r="F386" s="2011"/>
      <c r="G386" s="2011"/>
      <c r="H386" s="561"/>
      <c r="I386" s="730"/>
    </row>
    <row r="387" spans="1:9" ht="15" customHeight="1" x14ac:dyDescent="0.25">
      <c r="A387" s="2064"/>
      <c r="B387" s="1119" t="s">
        <v>1940</v>
      </c>
      <c r="C387" s="747"/>
      <c r="D387" s="2028" t="s">
        <v>1955</v>
      </c>
      <c r="E387" s="554"/>
      <c r="F387" s="554"/>
      <c r="G387" s="554"/>
      <c r="H387" s="561"/>
      <c r="I387" s="730"/>
    </row>
    <row r="388" spans="1:9" ht="15" customHeight="1" x14ac:dyDescent="0.25">
      <c r="A388" s="2064"/>
      <c r="B388" s="1119"/>
      <c r="C388" s="747"/>
      <c r="D388" s="2028" t="s">
        <v>1956</v>
      </c>
      <c r="E388" s="554"/>
      <c r="F388" s="554"/>
      <c r="G388" s="554"/>
      <c r="H388" s="561"/>
      <c r="I388" s="730"/>
    </row>
    <row r="389" spans="1:9" ht="15" customHeight="1" x14ac:dyDescent="0.25">
      <c r="A389" s="2064"/>
      <c r="B389" s="1119"/>
      <c r="C389" s="747"/>
      <c r="D389" s="2028" t="s">
        <v>1957</v>
      </c>
      <c r="E389" s="554"/>
      <c r="F389" s="554"/>
      <c r="G389" s="554"/>
      <c r="H389" s="561"/>
      <c r="I389" s="730"/>
    </row>
    <row r="390" spans="1:9" ht="15" customHeight="1" x14ac:dyDescent="0.25">
      <c r="A390" s="2064"/>
      <c r="B390" s="1119"/>
      <c r="C390" s="747"/>
      <c r="D390" s="2028" t="s">
        <v>1958</v>
      </c>
      <c r="E390" s="554"/>
      <c r="F390" s="554"/>
      <c r="G390" s="554"/>
      <c r="H390" s="561"/>
      <c r="I390" s="730"/>
    </row>
    <row r="391" spans="1:9" ht="15" customHeight="1" x14ac:dyDescent="0.25">
      <c r="A391" s="2064"/>
      <c r="B391" s="1119"/>
      <c r="C391" s="747"/>
      <c r="D391" s="2028" t="s">
        <v>1959</v>
      </c>
      <c r="E391" s="554"/>
      <c r="F391" s="554"/>
      <c r="G391" s="554"/>
      <c r="H391" s="561"/>
      <c r="I391" s="730"/>
    </row>
    <row r="392" spans="1:9" ht="15" customHeight="1" x14ac:dyDescent="0.25">
      <c r="A392" s="2064"/>
      <c r="B392" s="1119"/>
      <c r="C392" s="747"/>
      <c r="D392" s="2028" t="s">
        <v>1960</v>
      </c>
      <c r="E392" s="554"/>
      <c r="F392" s="554"/>
      <c r="G392" s="554"/>
      <c r="H392" s="561"/>
      <c r="I392" s="730"/>
    </row>
    <row r="393" spans="1:9" ht="15" customHeight="1" x14ac:dyDescent="0.25">
      <c r="A393" s="2064"/>
      <c r="B393" s="1119"/>
      <c r="C393" s="747"/>
      <c r="D393" s="2028" t="s">
        <v>1961</v>
      </c>
      <c r="E393" s="554"/>
      <c r="F393" s="554"/>
      <c r="G393" s="554"/>
      <c r="H393" s="561"/>
      <c r="I393" s="730"/>
    </row>
    <row r="394" spans="1:9" ht="15" customHeight="1" x14ac:dyDescent="0.25">
      <c r="A394" s="2064"/>
      <c r="B394" s="1119"/>
      <c r="C394" s="747"/>
      <c r="D394" s="2028" t="s">
        <v>1962</v>
      </c>
      <c r="E394" s="554"/>
      <c r="F394" s="554"/>
      <c r="G394" s="554"/>
      <c r="H394" s="561"/>
      <c r="I394" s="730"/>
    </row>
    <row r="395" spans="1:9" ht="15" customHeight="1" x14ac:dyDescent="0.25">
      <c r="A395" s="2064"/>
      <c r="B395" s="1119"/>
      <c r="C395" s="747"/>
      <c r="D395" s="2028" t="s">
        <v>1963</v>
      </c>
      <c r="E395" s="554"/>
      <c r="F395" s="554"/>
      <c r="G395" s="554"/>
      <c r="H395" s="561"/>
      <c r="I395" s="730"/>
    </row>
    <row r="396" spans="1:9" ht="15" customHeight="1" x14ac:dyDescent="0.25">
      <c r="A396" s="2064"/>
      <c r="B396" s="2008"/>
      <c r="C396" s="2009"/>
      <c r="D396" s="2010" t="s">
        <v>1964</v>
      </c>
      <c r="E396" s="2011"/>
      <c r="F396" s="2011"/>
      <c r="G396" s="2011"/>
      <c r="H396" s="561"/>
      <c r="I396" s="730"/>
    </row>
    <row r="397" spans="1:9" ht="15" customHeight="1" x14ac:dyDescent="0.25">
      <c r="A397" s="2064"/>
      <c r="B397" s="1119" t="s">
        <v>1941</v>
      </c>
      <c r="C397" s="747"/>
      <c r="D397" s="2028" t="s">
        <v>1966</v>
      </c>
      <c r="E397" s="554"/>
      <c r="F397" s="554"/>
      <c r="G397" s="554"/>
      <c r="H397" s="561"/>
      <c r="I397" s="730"/>
    </row>
    <row r="398" spans="1:9" ht="15" customHeight="1" x14ac:dyDescent="0.25">
      <c r="A398" s="2064"/>
      <c r="B398" s="1119"/>
      <c r="C398" s="747"/>
      <c r="D398" s="2028" t="s">
        <v>1967</v>
      </c>
      <c r="E398" s="554"/>
      <c r="F398" s="554"/>
      <c r="G398" s="554"/>
      <c r="H398" s="561"/>
      <c r="I398" s="730"/>
    </row>
    <row r="399" spans="1:9" ht="15" customHeight="1" x14ac:dyDescent="0.25">
      <c r="A399" s="2064"/>
      <c r="B399" s="1119"/>
      <c r="C399" s="747"/>
      <c r="D399" s="2028" t="s">
        <v>1968</v>
      </c>
      <c r="E399" s="554"/>
      <c r="F399" s="554"/>
      <c r="G399" s="554"/>
      <c r="H399" s="561"/>
      <c r="I399" s="730"/>
    </row>
    <row r="400" spans="1:9" ht="15" customHeight="1" x14ac:dyDescent="0.25">
      <c r="A400" s="2064"/>
      <c r="B400" s="2008"/>
      <c r="C400" s="2009"/>
      <c r="D400" s="2010" t="s">
        <v>1965</v>
      </c>
      <c r="E400" s="2011"/>
      <c r="F400" s="2011"/>
      <c r="G400" s="2011"/>
      <c r="H400" s="561"/>
      <c r="I400" s="730"/>
    </row>
    <row r="401" spans="1:9" ht="15" customHeight="1" x14ac:dyDescent="0.25">
      <c r="A401" s="2064"/>
      <c r="B401" s="1119" t="s">
        <v>1942</v>
      </c>
      <c r="C401" s="747"/>
      <c r="D401" s="2028" t="s">
        <v>1969</v>
      </c>
      <c r="E401" s="554"/>
      <c r="F401" s="554"/>
      <c r="G401" s="554"/>
      <c r="H401" s="561"/>
      <c r="I401" s="730"/>
    </row>
    <row r="402" spans="1:9" ht="15" customHeight="1" x14ac:dyDescent="0.25">
      <c r="A402" s="2064"/>
      <c r="B402" s="1119"/>
      <c r="C402" s="747"/>
      <c r="D402" s="2028" t="s">
        <v>1970</v>
      </c>
      <c r="E402" s="554"/>
      <c r="F402" s="554"/>
      <c r="G402" s="554"/>
      <c r="H402" s="561"/>
      <c r="I402" s="730"/>
    </row>
    <row r="403" spans="1:9" ht="15" customHeight="1" x14ac:dyDescent="0.25">
      <c r="A403" s="2064"/>
      <c r="B403" s="1119"/>
      <c r="C403" s="747"/>
      <c r="D403" s="2028" t="s">
        <v>1971</v>
      </c>
      <c r="E403" s="554"/>
      <c r="F403" s="554"/>
      <c r="G403" s="554"/>
      <c r="H403" s="561"/>
      <c r="I403" s="730"/>
    </row>
    <row r="404" spans="1:9" ht="15" customHeight="1" x14ac:dyDescent="0.25">
      <c r="A404" s="2064"/>
      <c r="B404" s="1119"/>
      <c r="C404" s="747"/>
      <c r="D404" s="2028" t="s">
        <v>1972</v>
      </c>
      <c r="E404" s="554"/>
      <c r="F404" s="554"/>
      <c r="G404" s="554"/>
      <c r="H404" s="561"/>
      <c r="I404" s="730"/>
    </row>
    <row r="405" spans="1:9" ht="15" customHeight="1" x14ac:dyDescent="0.25">
      <c r="A405" s="2064"/>
      <c r="B405" s="2008"/>
      <c r="C405" s="2009"/>
      <c r="D405" s="2010" t="s">
        <v>1973</v>
      </c>
      <c r="E405" s="2011"/>
      <c r="F405" s="2011"/>
      <c r="G405" s="2011"/>
      <c r="H405" s="561"/>
      <c r="I405" s="730"/>
    </row>
    <row r="406" spans="1:9" ht="15" customHeight="1" x14ac:dyDescent="0.25">
      <c r="A406" s="2064"/>
      <c r="B406" s="1119" t="s">
        <v>1943</v>
      </c>
      <c r="C406" s="747"/>
      <c r="D406" s="2028" t="s">
        <v>1976</v>
      </c>
      <c r="E406" s="554"/>
      <c r="F406" s="554"/>
      <c r="G406" s="554"/>
      <c r="H406" s="561"/>
      <c r="I406" s="730"/>
    </row>
    <row r="407" spans="1:9" ht="15" customHeight="1" x14ac:dyDescent="0.25">
      <c r="A407" s="2064"/>
      <c r="B407" s="1119"/>
      <c r="C407" s="747"/>
      <c r="D407" s="2028" t="s">
        <v>1977</v>
      </c>
      <c r="E407" s="554"/>
      <c r="F407" s="554"/>
      <c r="G407" s="554"/>
      <c r="H407" s="561"/>
      <c r="I407" s="730"/>
    </row>
    <row r="408" spans="1:9" ht="15" customHeight="1" x14ac:dyDescent="0.25">
      <c r="A408" s="2064"/>
      <c r="B408" s="1119"/>
      <c r="C408" s="747"/>
      <c r="D408" s="2028" t="s">
        <v>1978</v>
      </c>
      <c r="E408" s="554"/>
      <c r="F408" s="554"/>
      <c r="G408" s="554"/>
      <c r="H408" s="561"/>
      <c r="I408" s="730"/>
    </row>
    <row r="409" spans="1:9" ht="15" customHeight="1" x14ac:dyDescent="0.25">
      <c r="A409" s="2064"/>
      <c r="B409" s="1119"/>
      <c r="C409" s="747"/>
      <c r="D409" s="2028" t="s">
        <v>1979</v>
      </c>
      <c r="E409" s="554"/>
      <c r="F409" s="554"/>
      <c r="G409" s="554"/>
      <c r="H409" s="561"/>
      <c r="I409" s="730"/>
    </row>
    <row r="410" spans="1:9" ht="15" customHeight="1" x14ac:dyDescent="0.25">
      <c r="A410" s="2064"/>
      <c r="B410" s="1119"/>
      <c r="C410" s="747"/>
      <c r="D410" s="2028" t="s">
        <v>1980</v>
      </c>
      <c r="E410" s="554"/>
      <c r="F410" s="554"/>
      <c r="G410" s="554"/>
      <c r="H410" s="561"/>
      <c r="I410" s="730"/>
    </row>
    <row r="411" spans="1:9" ht="15" customHeight="1" x14ac:dyDescent="0.25">
      <c r="A411" s="2064"/>
      <c r="B411" s="1119"/>
      <c r="C411" s="747"/>
      <c r="D411" s="2028" t="s">
        <v>1981</v>
      </c>
      <c r="E411" s="554"/>
      <c r="F411" s="554"/>
      <c r="G411" s="554"/>
      <c r="H411" s="561"/>
      <c r="I411" s="730"/>
    </row>
    <row r="412" spans="1:9" ht="15" customHeight="1" x14ac:dyDescent="0.25">
      <c r="A412" s="2064"/>
      <c r="B412" s="1119"/>
      <c r="C412" s="747"/>
      <c r="D412" s="2028" t="s">
        <v>1982</v>
      </c>
      <c r="E412" s="554"/>
      <c r="F412" s="554"/>
      <c r="G412" s="554"/>
      <c r="H412" s="561"/>
      <c r="I412" s="730"/>
    </row>
    <row r="413" spans="1:9" ht="15" customHeight="1" x14ac:dyDescent="0.25">
      <c r="A413" s="2064"/>
      <c r="B413" s="1119"/>
      <c r="C413" s="747"/>
      <c r="D413" s="2028" t="s">
        <v>1983</v>
      </c>
      <c r="E413" s="554"/>
      <c r="F413" s="554"/>
      <c r="G413" s="554"/>
      <c r="H413" s="561"/>
      <c r="I413" s="730"/>
    </row>
    <row r="414" spans="1:9" ht="15" customHeight="1" x14ac:dyDescent="0.25">
      <c r="A414" s="2064"/>
      <c r="B414" s="1119"/>
      <c r="C414" s="747"/>
      <c r="D414" s="2028" t="s">
        <v>1984</v>
      </c>
      <c r="E414" s="554"/>
      <c r="F414" s="554"/>
      <c r="G414" s="554"/>
      <c r="H414" s="561"/>
      <c r="I414" s="730"/>
    </row>
    <row r="415" spans="1:9" ht="15" customHeight="1" x14ac:dyDescent="0.25">
      <c r="A415" s="2064"/>
      <c r="B415" s="1119"/>
      <c r="C415" s="747"/>
      <c r="D415" s="2028" t="s">
        <v>1985</v>
      </c>
      <c r="E415" s="554"/>
      <c r="F415" s="554"/>
      <c r="G415" s="554"/>
      <c r="H415" s="561"/>
      <c r="I415" s="730"/>
    </row>
    <row r="416" spans="1:9" ht="15" customHeight="1" x14ac:dyDescent="0.25">
      <c r="A416" s="2064"/>
      <c r="B416" s="2008"/>
      <c r="C416" s="2009"/>
      <c r="D416" s="2010" t="s">
        <v>1986</v>
      </c>
      <c r="E416" s="2011"/>
      <c r="F416" s="2011"/>
      <c r="G416" s="2011"/>
      <c r="H416" s="561"/>
      <c r="I416" s="730"/>
    </row>
    <row r="417" spans="1:9" ht="15" customHeight="1" x14ac:dyDescent="0.25">
      <c r="A417" s="2064"/>
      <c r="B417" s="1119" t="s">
        <v>1944</v>
      </c>
      <c r="C417" s="747"/>
      <c r="D417" s="2028" t="s">
        <v>1987</v>
      </c>
      <c r="E417" s="554"/>
      <c r="F417" s="554"/>
      <c r="G417" s="554"/>
      <c r="H417" s="561"/>
      <c r="I417" s="730"/>
    </row>
    <row r="418" spans="1:9" ht="15" customHeight="1" x14ac:dyDescent="0.25">
      <c r="A418" s="2064"/>
      <c r="B418" s="1119"/>
      <c r="C418" s="747"/>
      <c r="D418" s="2028" t="s">
        <v>1988</v>
      </c>
      <c r="E418" s="554"/>
      <c r="F418" s="554"/>
      <c r="G418" s="554"/>
      <c r="H418" s="561"/>
      <c r="I418" s="730"/>
    </row>
    <row r="419" spans="1:9" ht="15" customHeight="1" x14ac:dyDescent="0.25">
      <c r="A419" s="2064"/>
      <c r="B419" s="1119"/>
      <c r="C419" s="747"/>
      <c r="D419" s="2028" t="s">
        <v>1989</v>
      </c>
      <c r="E419" s="554"/>
      <c r="F419" s="554"/>
      <c r="G419" s="554"/>
      <c r="H419" s="561"/>
      <c r="I419" s="730"/>
    </row>
    <row r="420" spans="1:9" ht="15" customHeight="1" x14ac:dyDescent="0.25">
      <c r="A420" s="2064"/>
      <c r="B420" s="2008"/>
      <c r="C420" s="2009"/>
      <c r="D420" s="2010" t="s">
        <v>1990</v>
      </c>
      <c r="E420" s="2011"/>
      <c r="F420" s="2011"/>
      <c r="G420" s="2011"/>
      <c r="H420" s="561"/>
      <c r="I420" s="730"/>
    </row>
    <row r="421" spans="1:9" ht="15" customHeight="1" x14ac:dyDescent="0.25">
      <c r="A421" s="2064"/>
      <c r="B421" s="1119" t="s">
        <v>1945</v>
      </c>
      <c r="C421" s="747"/>
      <c r="D421" s="2028" t="s">
        <v>1991</v>
      </c>
      <c r="E421" s="554"/>
      <c r="F421" s="554"/>
      <c r="G421" s="554"/>
      <c r="H421" s="561"/>
      <c r="I421" s="730"/>
    </row>
    <row r="422" spans="1:9" ht="15" customHeight="1" x14ac:dyDescent="0.25">
      <c r="A422" s="2064"/>
      <c r="B422" s="1119"/>
      <c r="C422" s="747"/>
      <c r="D422" s="2028" t="s">
        <v>1993</v>
      </c>
      <c r="E422" s="554"/>
      <c r="F422" s="554"/>
      <c r="G422" s="554"/>
      <c r="H422" s="561"/>
      <c r="I422" s="730"/>
    </row>
    <row r="423" spans="1:9" ht="15" customHeight="1" x14ac:dyDescent="0.25">
      <c r="A423" s="2064"/>
      <c r="B423" s="1119"/>
      <c r="C423" s="747"/>
      <c r="D423" s="2028" t="s">
        <v>1994</v>
      </c>
      <c r="E423" s="554"/>
      <c r="F423" s="554"/>
      <c r="G423" s="554"/>
      <c r="H423" s="561"/>
      <c r="I423" s="730"/>
    </row>
    <row r="424" spans="1:9" ht="15" customHeight="1" x14ac:dyDescent="0.25">
      <c r="A424" s="2064"/>
      <c r="B424" s="1119"/>
      <c r="C424" s="747"/>
      <c r="D424" s="2028" t="s">
        <v>1995</v>
      </c>
      <c r="E424" s="554"/>
      <c r="F424" s="554"/>
      <c r="G424" s="554"/>
      <c r="H424" s="561"/>
      <c r="I424" s="730"/>
    </row>
    <row r="425" spans="1:9" ht="15" customHeight="1" x14ac:dyDescent="0.25">
      <c r="A425" s="2064"/>
      <c r="B425" s="2008"/>
      <c r="C425" s="2009"/>
      <c r="D425" s="2010" t="s">
        <v>1992</v>
      </c>
      <c r="E425" s="2011"/>
      <c r="F425" s="2011"/>
      <c r="G425" s="2011"/>
      <c r="H425" s="561"/>
      <c r="I425" s="730"/>
    </row>
    <row r="426" spans="1:9" ht="15" customHeight="1" x14ac:dyDescent="0.25">
      <c r="A426" s="2064"/>
      <c r="B426" s="1119" t="s">
        <v>1998</v>
      </c>
      <c r="C426" s="747"/>
      <c r="D426" s="2028" t="s">
        <v>1996</v>
      </c>
      <c r="E426" s="554"/>
      <c r="F426" s="554"/>
      <c r="G426" s="554"/>
      <c r="H426" s="561"/>
      <c r="I426" s="730"/>
    </row>
    <row r="427" spans="1:9" ht="15" customHeight="1" x14ac:dyDescent="0.25">
      <c r="A427" s="2064"/>
      <c r="B427" s="2008"/>
      <c r="C427" s="2009"/>
      <c r="D427" s="2010" t="s">
        <v>1997</v>
      </c>
      <c r="E427" s="2011"/>
      <c r="F427" s="2011"/>
      <c r="G427" s="2011"/>
      <c r="H427" s="561"/>
      <c r="I427" s="730"/>
    </row>
    <row r="428" spans="1:9" ht="15" customHeight="1" x14ac:dyDescent="0.25">
      <c r="A428" s="2064"/>
      <c r="B428" s="1282" t="s">
        <v>1999</v>
      </c>
      <c r="C428" s="2049"/>
      <c r="D428" s="2029" t="s">
        <v>1880</v>
      </c>
      <c r="E428" s="1355"/>
      <c r="F428" s="1355"/>
      <c r="G428" s="1355"/>
      <c r="H428" s="561"/>
      <c r="I428" s="730"/>
    </row>
    <row r="429" spans="1:9" ht="15" customHeight="1" x14ac:dyDescent="0.25">
      <c r="A429" s="2064"/>
      <c r="B429" s="1119"/>
      <c r="C429" s="747"/>
      <c r="D429" s="2028" t="s">
        <v>1881</v>
      </c>
      <c r="E429" s="554"/>
      <c r="F429" s="554"/>
      <c r="G429" s="554"/>
      <c r="H429" s="561"/>
      <c r="I429" s="730"/>
    </row>
    <row r="430" spans="1:9" ht="15" customHeight="1" x14ac:dyDescent="0.25">
      <c r="A430" s="2064"/>
      <c r="B430" s="1119"/>
      <c r="C430" s="747"/>
      <c r="D430" s="2028" t="s">
        <v>1882</v>
      </c>
      <c r="E430" s="554"/>
      <c r="F430" s="554"/>
      <c r="G430" s="554"/>
      <c r="H430" s="561"/>
      <c r="I430" s="730"/>
    </row>
    <row r="431" spans="1:9" ht="15" customHeight="1" x14ac:dyDescent="0.25">
      <c r="A431" s="2064"/>
      <c r="B431" s="1119"/>
      <c r="C431" s="747"/>
      <c r="D431" s="2028" t="s">
        <v>1883</v>
      </c>
      <c r="E431" s="554"/>
      <c r="F431" s="554"/>
      <c r="G431" s="554"/>
      <c r="H431" s="561"/>
      <c r="I431" s="730"/>
    </row>
    <row r="432" spans="1:9" ht="15" customHeight="1" x14ac:dyDescent="0.25">
      <c r="A432" s="2064"/>
      <c r="B432" s="1119"/>
      <c r="C432" s="747"/>
      <c r="D432" s="2028" t="s">
        <v>1884</v>
      </c>
      <c r="E432" s="554"/>
      <c r="F432" s="554"/>
      <c r="G432" s="554"/>
      <c r="H432" s="561"/>
      <c r="I432" s="730"/>
    </row>
    <row r="433" spans="1:9" ht="15" customHeight="1" x14ac:dyDescent="0.25">
      <c r="A433" s="2064"/>
      <c r="B433" s="2008"/>
      <c r="C433" s="2009"/>
      <c r="D433" s="2010" t="s">
        <v>1868</v>
      </c>
      <c r="E433" s="2011"/>
      <c r="F433" s="2011"/>
      <c r="G433" s="2011"/>
      <c r="H433" s="561"/>
      <c r="I433" s="730"/>
    </row>
    <row r="434" spans="1:9" ht="15" customHeight="1" x14ac:dyDescent="0.25">
      <c r="A434" s="2064"/>
      <c r="B434" s="1282" t="s">
        <v>2000</v>
      </c>
      <c r="C434" s="747">
        <v>1</v>
      </c>
      <c r="D434" s="1463" t="s">
        <v>2001</v>
      </c>
      <c r="E434" s="1355"/>
      <c r="F434" s="1355"/>
      <c r="G434" s="1355"/>
      <c r="H434" s="561"/>
      <c r="I434" s="730"/>
    </row>
    <row r="435" spans="1:9" ht="15" customHeight="1" x14ac:dyDescent="0.25">
      <c r="A435" s="2064"/>
      <c r="B435" s="1066"/>
      <c r="C435" s="747">
        <v>2</v>
      </c>
      <c r="D435" s="1066" t="s">
        <v>2002</v>
      </c>
      <c r="E435" s="554"/>
      <c r="F435" s="554"/>
      <c r="G435" s="554"/>
      <c r="H435" s="561"/>
      <c r="I435" s="730"/>
    </row>
    <row r="436" spans="1:9" ht="15" customHeight="1" x14ac:dyDescent="0.25">
      <c r="A436" s="2064"/>
      <c r="B436" s="561"/>
      <c r="C436" s="747">
        <v>3</v>
      </c>
      <c r="D436" s="2043" t="s">
        <v>2003</v>
      </c>
      <c r="E436" s="554"/>
      <c r="F436" s="554"/>
      <c r="G436" s="554"/>
      <c r="H436" s="561"/>
      <c r="I436" s="730"/>
    </row>
    <row r="437" spans="1:9" ht="15" customHeight="1" x14ac:dyDescent="0.25">
      <c r="A437" s="2064"/>
      <c r="B437" s="2044"/>
      <c r="C437" s="2009">
        <v>4</v>
      </c>
      <c r="D437" s="2045" t="s">
        <v>2004</v>
      </c>
      <c r="E437" s="2011"/>
      <c r="F437" s="2011"/>
      <c r="G437" s="2011"/>
      <c r="H437" s="561"/>
      <c r="I437" s="730"/>
    </row>
    <row r="438" spans="1:9" ht="15" customHeight="1" x14ac:dyDescent="0.25">
      <c r="A438" s="2107"/>
      <c r="B438" s="2044"/>
      <c r="C438" s="2009"/>
      <c r="D438" s="2011"/>
      <c r="E438" s="2011"/>
      <c r="F438" s="2011"/>
      <c r="G438" s="2044"/>
      <c r="H438" s="2044"/>
      <c r="I438" s="2108"/>
    </row>
    <row r="439" spans="1:9" ht="15" hidden="1" customHeight="1" x14ac:dyDescent="0.25">
      <c r="A439" s="580"/>
      <c r="B439" s="561"/>
      <c r="C439" s="747"/>
      <c r="D439" s="554"/>
      <c r="E439" s="554"/>
      <c r="F439" s="554"/>
      <c r="G439" s="561"/>
      <c r="H439" s="561"/>
      <c r="I439" s="730"/>
    </row>
    <row r="440" spans="1:9" ht="15" hidden="1" customHeight="1" x14ac:dyDescent="0.25">
      <c r="A440" s="580"/>
      <c r="B440" s="561"/>
      <c r="C440" s="747"/>
      <c r="D440" s="554"/>
      <c r="E440" s="554"/>
      <c r="F440" s="554"/>
      <c r="G440" s="561"/>
      <c r="H440" s="561"/>
      <c r="I440" s="730"/>
    </row>
    <row r="441" spans="1:9" ht="15" hidden="1" customHeight="1" x14ac:dyDescent="0.25">
      <c r="A441" s="580"/>
      <c r="B441" s="561"/>
      <c r="C441" s="747"/>
      <c r="D441" s="554"/>
      <c r="E441" s="554"/>
      <c r="F441" s="554"/>
      <c r="G441" s="561"/>
      <c r="H441" s="561"/>
      <c r="I441" s="730"/>
    </row>
    <row r="442" spans="1:9" ht="15" hidden="1" customHeight="1" x14ac:dyDescent="0.25">
      <c r="A442" s="580"/>
      <c r="B442" s="561"/>
      <c r="C442" s="747"/>
      <c r="D442" s="554"/>
      <c r="E442" s="554"/>
      <c r="F442" s="554"/>
      <c r="G442" s="561"/>
      <c r="H442" s="561"/>
      <c r="I442" s="730"/>
    </row>
    <row r="443" spans="1:9" ht="15" hidden="1" customHeight="1" x14ac:dyDescent="0.25">
      <c r="A443" s="580"/>
      <c r="B443" s="561"/>
      <c r="C443" s="747"/>
      <c r="D443" s="554"/>
      <c r="E443" s="554"/>
      <c r="F443" s="554"/>
      <c r="G443" s="561"/>
      <c r="H443" s="561"/>
      <c r="I443" s="730"/>
    </row>
    <row r="444" spans="1:9" ht="15" hidden="1" customHeight="1" x14ac:dyDescent="0.25">
      <c r="A444" s="580"/>
      <c r="B444" s="561"/>
      <c r="C444" s="747"/>
      <c r="D444" s="554"/>
      <c r="E444" s="554"/>
      <c r="F444" s="554"/>
      <c r="G444" s="561"/>
      <c r="H444" s="561"/>
      <c r="I444" s="730"/>
    </row>
    <row r="445" spans="1:9" ht="15" hidden="1" customHeight="1" x14ac:dyDescent="0.25">
      <c r="A445" s="580"/>
      <c r="B445" s="561"/>
      <c r="C445" s="747"/>
      <c r="D445" s="554"/>
      <c r="E445" s="554"/>
      <c r="F445" s="554"/>
      <c r="G445" s="561"/>
      <c r="H445" s="561"/>
      <c r="I445" s="730"/>
    </row>
    <row r="446" spans="1:9" ht="15" hidden="1" customHeight="1" x14ac:dyDescent="0.25">
      <c r="A446" s="580"/>
      <c r="B446" s="561"/>
      <c r="C446" s="747"/>
      <c r="D446" s="554"/>
      <c r="E446" s="554"/>
      <c r="F446" s="554"/>
      <c r="G446" s="561"/>
      <c r="H446" s="561"/>
      <c r="I446" s="730"/>
    </row>
    <row r="447" spans="1:9" ht="15" hidden="1" customHeight="1" x14ac:dyDescent="0.25">
      <c r="A447" s="580"/>
      <c r="B447" s="561"/>
      <c r="C447" s="747"/>
      <c r="D447" s="554"/>
      <c r="E447" s="554"/>
      <c r="F447" s="554"/>
      <c r="G447" s="561"/>
      <c r="H447" s="561"/>
      <c r="I447" s="730"/>
    </row>
    <row r="448" spans="1:9" ht="15" hidden="1" customHeight="1" x14ac:dyDescent="0.25">
      <c r="A448" s="580"/>
      <c r="B448" s="561"/>
      <c r="C448" s="561"/>
      <c r="D448" s="561"/>
      <c r="E448" s="561"/>
      <c r="F448" s="561"/>
      <c r="G448" s="561"/>
      <c r="H448" s="561"/>
      <c r="I448" s="730"/>
    </row>
    <row r="449" ht="15" hidden="1" customHeight="1" x14ac:dyDescent="0.25"/>
    <row r="450" ht="15" hidden="1" customHeight="1" x14ac:dyDescent="0.25"/>
    <row r="451" ht="15" hidden="1" customHeight="1" x14ac:dyDescent="0.25"/>
    <row r="452" ht="15" hidden="1" customHeight="1" x14ac:dyDescent="0.25"/>
    <row r="453" ht="15" hidden="1" customHeight="1" x14ac:dyDescent="0.25"/>
    <row r="454" ht="15" hidden="1" customHeight="1" x14ac:dyDescent="0.25"/>
    <row r="455" ht="15" hidden="1" customHeight="1" x14ac:dyDescent="0.25"/>
    <row r="456" ht="15" hidden="1" customHeight="1" x14ac:dyDescent="0.25"/>
    <row r="457" ht="15" hidden="1" customHeight="1" x14ac:dyDescent="0.25"/>
    <row r="458" ht="15" hidden="1" customHeight="1" x14ac:dyDescent="0.25"/>
    <row r="459" ht="15" hidden="1" customHeight="1" x14ac:dyDescent="0.25"/>
  </sheetData>
  <sortState ref="E94:F96">
    <sortCondition ref="E94:E96"/>
  </sortState>
  <customSheetViews>
    <customSheetView guid="{3D2E4C4C-55B0-42AD-9B20-28C028F4BEE7}" scale="75" hiddenRows="1" hiddenColumns="1">
      <pane ySplit="1" topLeftCell="A315" activePane="bottomLeft" state="frozen"/>
      <selection pane="bottomLeft" activeCell="B355" sqref="B355"/>
      <rowBreaks count="5" manualBreakCount="5">
        <brk id="47" max="8" man="1"/>
        <brk id="85" max="8" man="1"/>
        <brk id="161" max="8" man="1"/>
        <brk id="229" max="8" man="1"/>
        <brk id="306" max="8" man="1"/>
      </rowBreaks>
      <pageMargins left="0.59055118110236227" right="0.59055118110236227" top="0.98425196850393704" bottom="0.98425196850393704" header="0.51181102362204722" footer="0.51181102362204722"/>
      <printOptions headings="1"/>
      <pageSetup paperSize="9" scale="50" fitToHeight="3" pageOrder="overThenDown" orientation="portrait" r:id="rId1"/>
      <headerFooter alignWithMargins="0">
        <oddHeader>&amp;L&amp;"Segoe UI,Bold"&amp;14Basel Committee on Banking Supervision
Basel III monitoring template&amp;C&amp;"Segoe UI,Regular"&amp;14&amp;F
&amp;A&amp;R&amp;"Segoe UI,Bold"&amp;14Confidential when completed</oddHeader>
        <oddFooter>&amp;L&amp;"Segoe UI,Regular"&amp;14&amp;D  &amp;T&amp;R&amp;"Segoe UI,Regular"&amp;14Page &amp;P of &amp;N</oddFooter>
      </headerFooter>
    </customSheetView>
  </customSheetViews>
  <mergeCells count="93">
    <mergeCell ref="B21:E21"/>
    <mergeCell ref="B22:E22"/>
    <mergeCell ref="B76:E76"/>
    <mergeCell ref="B77:E77"/>
    <mergeCell ref="B78:E78"/>
    <mergeCell ref="B49:E49"/>
    <mergeCell ref="B55:E55"/>
    <mergeCell ref="B68:E68"/>
    <mergeCell ref="B75:E75"/>
    <mergeCell ref="F71:H71"/>
    <mergeCell ref="B71:E72"/>
    <mergeCell ref="B87:E88"/>
    <mergeCell ref="F87:H87"/>
    <mergeCell ref="B89:E89"/>
    <mergeCell ref="B84:E84"/>
    <mergeCell ref="B85:E85"/>
    <mergeCell ref="B79:E79"/>
    <mergeCell ref="B80:E80"/>
    <mergeCell ref="B81:E81"/>
    <mergeCell ref="B82:E82"/>
    <mergeCell ref="B83:E83"/>
    <mergeCell ref="B90:E90"/>
    <mergeCell ref="B91:E91"/>
    <mergeCell ref="B92:E92"/>
    <mergeCell ref="B93:E93"/>
    <mergeCell ref="B94:E94"/>
    <mergeCell ref="B95:E95"/>
    <mergeCell ref="B96:E96"/>
    <mergeCell ref="B97:E97"/>
    <mergeCell ref="B98:E98"/>
    <mergeCell ref="B99:E99"/>
    <mergeCell ref="B100:E100"/>
    <mergeCell ref="B101:E101"/>
    <mergeCell ref="B102:E102"/>
    <mergeCell ref="B103:E103"/>
    <mergeCell ref="B104:E104"/>
    <mergeCell ref="B105:E105"/>
    <mergeCell ref="B106:E106"/>
    <mergeCell ref="B107:E107"/>
    <mergeCell ref="B108:E108"/>
    <mergeCell ref="B109:E109"/>
    <mergeCell ref="B110:E110"/>
    <mergeCell ref="B111:E111"/>
    <mergeCell ref="B112:E112"/>
    <mergeCell ref="B113:E113"/>
    <mergeCell ref="B114:E114"/>
    <mergeCell ref="B115:E115"/>
    <mergeCell ref="B116:E116"/>
    <mergeCell ref="B117:E117"/>
    <mergeCell ref="B118:E118"/>
    <mergeCell ref="B119:E119"/>
    <mergeCell ref="B120:E120"/>
    <mergeCell ref="B121:E121"/>
    <mergeCell ref="B122:E122"/>
    <mergeCell ref="B123:E123"/>
    <mergeCell ref="B124:E124"/>
    <mergeCell ref="B125:E125"/>
    <mergeCell ref="B126:E126"/>
    <mergeCell ref="B127:E127"/>
    <mergeCell ref="B128:E128"/>
    <mergeCell ref="B129:E129"/>
    <mergeCell ref="B130:E130"/>
    <mergeCell ref="B131:E131"/>
    <mergeCell ref="B132:E132"/>
    <mergeCell ref="B133:E133"/>
    <mergeCell ref="B134:E134"/>
    <mergeCell ref="B135:E135"/>
    <mergeCell ref="B136:E136"/>
    <mergeCell ref="B137:E137"/>
    <mergeCell ref="B138:E138"/>
    <mergeCell ref="B139:E139"/>
    <mergeCell ref="B140:E140"/>
    <mergeCell ref="B141:E141"/>
    <mergeCell ref="B142:E142"/>
    <mergeCell ref="B143:E143"/>
    <mergeCell ref="B144:E144"/>
    <mergeCell ref="B145:E145"/>
    <mergeCell ref="B146:E146"/>
    <mergeCell ref="B147:E147"/>
    <mergeCell ref="B148:E148"/>
    <mergeCell ref="B149:E149"/>
    <mergeCell ref="B150:E150"/>
    <mergeCell ref="B151:E151"/>
    <mergeCell ref="B152:E152"/>
    <mergeCell ref="B153:E153"/>
    <mergeCell ref="B154:E154"/>
    <mergeCell ref="B160:E160"/>
    <mergeCell ref="B161:E161"/>
    <mergeCell ref="B155:E155"/>
    <mergeCell ref="B156:E156"/>
    <mergeCell ref="B157:E157"/>
    <mergeCell ref="B158:E158"/>
    <mergeCell ref="B159:E159"/>
  </mergeCells>
  <phoneticPr fontId="5" type="noConversion"/>
  <dataValidations disablePrompts="1" xWindow="734" yWindow="271" count="2">
    <dataValidation type="list" showInputMessage="1" showErrorMessage="1" sqref="F40">
      <formula1>YesNo</formula1>
    </dataValidation>
    <dataValidation type="list" allowBlank="1" showInputMessage="1" showErrorMessage="1" sqref="F7:F8">
      <formula1>YesNo</formula1>
    </dataValidation>
  </dataValidations>
  <printOptions headings="1"/>
  <pageMargins left="0.59055118110236227" right="0.59055118110236227" top="0.98425196850393704" bottom="0.98425196850393704" header="0.51181102362204722" footer="0.51181102362204722"/>
  <pageSetup paperSize="9" scale="50" fitToHeight="3" pageOrder="overThenDown" orientation="portrait" r:id="rId2"/>
  <headerFooter alignWithMargins="0">
    <oddHeader>&amp;L&amp;"Segoe UI,Bold"&amp;14Basel Committee on Banking Supervision
Basel III monitoring template&amp;C&amp;"Segoe UI,Regular"&amp;14&amp;F
&amp;A&amp;R&amp;"Segoe UI,Bold"&amp;14Confidential when completed</oddHeader>
    <oddFooter>&amp;L&amp;"Segoe UI,Regular"&amp;14&amp;D  &amp;T&amp;R&amp;"Segoe UI,Regular"&amp;14Page &amp;P of &amp;N</oddFooter>
  </headerFooter>
  <rowBreaks count="5" manualBreakCount="5">
    <brk id="47" max="8" man="1"/>
    <brk id="85" max="8" man="1"/>
    <brk id="161" max="8" man="1"/>
    <brk id="229" max="8" man="1"/>
    <brk id="306" max="8"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rgb="FFFFEC72"/>
  </sheetPr>
  <dimension ref="A1:J43"/>
  <sheetViews>
    <sheetView zoomScale="75" zoomScaleNormal="75" workbookViewId="0">
      <pane ySplit="1" topLeftCell="A2" activePane="bottomLeft" state="frozen"/>
      <selection pane="bottomLeft"/>
    </sheetView>
  </sheetViews>
  <sheetFormatPr defaultColWidth="0" defaultRowHeight="0" customHeight="1" zeroHeight="1" x14ac:dyDescent="0.25"/>
  <cols>
    <col min="1" max="1" width="1.7109375" style="578" customWidth="1"/>
    <col min="2" max="2" width="100.7109375" style="578" customWidth="1"/>
    <col min="3" max="3" width="16.7109375" style="578" customWidth="1"/>
    <col min="4" max="8" width="16.7109375" style="565" customWidth="1"/>
    <col min="9" max="9" width="1.7109375" style="565" customWidth="1"/>
    <col min="10" max="10" width="0" style="721" hidden="1" customWidth="1"/>
    <col min="11" max="16384" width="16.7109375" style="721" hidden="1"/>
  </cols>
  <sheetData>
    <row r="1" spans="1:9" ht="30" customHeight="1" x14ac:dyDescent="0.55000000000000004">
      <c r="A1" s="549" t="s">
        <v>710</v>
      </c>
      <c r="B1" s="550"/>
      <c r="C1" s="576"/>
      <c r="D1" s="572"/>
      <c r="E1" s="572"/>
      <c r="F1" s="1017" t="str">
        <f>CONCATENATE("Reporting unit: ", 'General Info'!$C$46, " ", 'General Info'!$C$45)</f>
        <v xml:space="preserve">Reporting unit: 1 </v>
      </c>
      <c r="G1" s="572"/>
      <c r="H1" s="572"/>
      <c r="I1" s="587"/>
    </row>
    <row r="2" spans="1:9" ht="60" customHeight="1" x14ac:dyDescent="0.55000000000000004">
      <c r="A2" s="549"/>
      <c r="B2" s="2156" t="s">
        <v>804</v>
      </c>
      <c r="C2" s="2156"/>
      <c r="D2" s="2156"/>
      <c r="E2" s="2156"/>
      <c r="F2" s="984"/>
      <c r="G2" s="984"/>
      <c r="H2" s="984"/>
      <c r="I2" s="587"/>
    </row>
    <row r="3" spans="1:9" ht="60" customHeight="1" x14ac:dyDescent="0.25">
      <c r="A3" s="1248" t="s">
        <v>1326</v>
      </c>
      <c r="B3" s="641"/>
      <c r="C3" s="642"/>
      <c r="D3" s="619"/>
      <c r="E3" s="619"/>
      <c r="F3" s="619"/>
      <c r="G3" s="619"/>
      <c r="H3" s="619"/>
      <c r="I3" s="636"/>
    </row>
    <row r="4" spans="1:9" ht="15" customHeight="1" x14ac:dyDescent="0.25">
      <c r="A4" s="562"/>
      <c r="B4" s="2159"/>
      <c r="C4" s="2161" t="s">
        <v>106</v>
      </c>
      <c r="D4" s="2162"/>
      <c r="E4" s="2162"/>
      <c r="F4" s="2154" t="s">
        <v>137</v>
      </c>
      <c r="G4" s="2155"/>
      <c r="H4" s="2155"/>
      <c r="I4" s="398"/>
    </row>
    <row r="5" spans="1:9" ht="75" customHeight="1" x14ac:dyDescent="0.25">
      <c r="A5" s="638"/>
      <c r="B5" s="2160"/>
      <c r="C5" s="570" t="s">
        <v>109</v>
      </c>
      <c r="D5" s="570" t="s">
        <v>189</v>
      </c>
      <c r="E5" s="567" t="s">
        <v>806</v>
      </c>
      <c r="F5" s="985" t="s">
        <v>109</v>
      </c>
      <c r="G5" s="985" t="s">
        <v>189</v>
      </c>
      <c r="H5" s="983" t="s">
        <v>806</v>
      </c>
      <c r="I5" s="557"/>
    </row>
    <row r="6" spans="1:9" ht="15" customHeight="1" x14ac:dyDescent="0.25">
      <c r="A6" s="560"/>
      <c r="B6" s="643" t="s">
        <v>800</v>
      </c>
      <c r="C6" s="45"/>
      <c r="D6" s="45"/>
      <c r="E6" s="89"/>
      <c r="F6" s="512"/>
      <c r="G6" s="509"/>
      <c r="H6" s="14"/>
      <c r="I6" s="557"/>
    </row>
    <row r="7" spans="1:9" ht="15" customHeight="1" x14ac:dyDescent="0.25">
      <c r="A7" s="560"/>
      <c r="B7" s="644" t="s">
        <v>205</v>
      </c>
      <c r="C7" s="45"/>
      <c r="D7" s="45"/>
      <c r="E7" s="89"/>
      <c r="F7" s="267"/>
      <c r="G7" s="509"/>
      <c r="H7" s="14"/>
      <c r="I7" s="557"/>
    </row>
    <row r="8" spans="1:9" ht="15" customHeight="1" x14ac:dyDescent="0.25">
      <c r="A8" s="560"/>
      <c r="B8" s="645" t="s">
        <v>101</v>
      </c>
      <c r="C8" s="511"/>
      <c r="D8" s="59"/>
      <c r="E8" s="91"/>
      <c r="F8" s="511"/>
      <c r="G8" s="993"/>
      <c r="H8" s="994"/>
      <c r="I8" s="557"/>
    </row>
    <row r="9" spans="1:9" ht="30" customHeight="1" x14ac:dyDescent="0.25">
      <c r="A9" s="639"/>
      <c r="B9" s="563"/>
      <c r="C9" s="563"/>
      <c r="D9" s="564"/>
      <c r="E9" s="564"/>
      <c r="F9" s="564"/>
      <c r="G9" s="564"/>
      <c r="H9" s="564"/>
      <c r="I9" s="398"/>
    </row>
    <row r="10" spans="1:9" ht="15" customHeight="1" x14ac:dyDescent="0.3">
      <c r="A10" s="558"/>
      <c r="B10" s="986"/>
      <c r="C10" s="2157" t="s">
        <v>106</v>
      </c>
      <c r="D10" s="2154" t="s">
        <v>137</v>
      </c>
      <c r="E10" s="2155"/>
      <c r="F10" s="2155"/>
      <c r="G10" s="988"/>
      <c r="H10" s="988"/>
      <c r="I10" s="557"/>
    </row>
    <row r="11" spans="1:9" ht="45" customHeight="1" x14ac:dyDescent="0.3">
      <c r="A11" s="558"/>
      <c r="B11" s="987"/>
      <c r="C11" s="2158"/>
      <c r="D11" s="567" t="s">
        <v>136</v>
      </c>
      <c r="E11" s="567" t="s">
        <v>1055</v>
      </c>
      <c r="F11" s="983" t="s">
        <v>290</v>
      </c>
      <c r="G11" s="988"/>
      <c r="H11" s="988"/>
      <c r="I11" s="557"/>
    </row>
    <row r="12" spans="1:9" ht="15" customHeight="1" x14ac:dyDescent="0.25">
      <c r="A12" s="560"/>
      <c r="B12" s="647" t="s">
        <v>597</v>
      </c>
      <c r="C12" s="653" t="str">
        <f>IF(AND(ISNUMBER(C13),ISNUMBER(C14)),C13+C14,"")</f>
        <v/>
      </c>
      <c r="D12" s="507"/>
      <c r="E12" s="431"/>
      <c r="F12" s="14"/>
      <c r="G12" s="990"/>
      <c r="H12" s="990"/>
      <c r="I12" s="579"/>
    </row>
    <row r="13" spans="1:9" ht="15" customHeight="1" x14ac:dyDescent="0.25">
      <c r="A13" s="560"/>
      <c r="B13" s="648" t="s">
        <v>595</v>
      </c>
      <c r="C13" s="416"/>
      <c r="D13" s="509"/>
      <c r="E13" s="14"/>
      <c r="F13" s="14"/>
      <c r="G13" s="990"/>
      <c r="H13" s="990"/>
      <c r="I13" s="579"/>
    </row>
    <row r="14" spans="1:9" ht="15" customHeight="1" x14ac:dyDescent="0.25">
      <c r="A14" s="560"/>
      <c r="B14" s="648" t="s">
        <v>596</v>
      </c>
      <c r="C14" s="416"/>
      <c r="D14" s="509"/>
      <c r="E14" s="14"/>
      <c r="F14" s="14"/>
      <c r="G14" s="990"/>
      <c r="H14" s="990"/>
      <c r="I14" s="579"/>
    </row>
    <row r="15" spans="1:9" ht="15" customHeight="1" x14ac:dyDescent="0.25">
      <c r="A15" s="560"/>
      <c r="B15" s="649" t="s">
        <v>159</v>
      </c>
      <c r="C15" s="596" t="str">
        <f>IF(AND(ISNUMBER(C16),ISNUMBER(C17)),C16+C17,"")</f>
        <v/>
      </c>
      <c r="D15" s="509"/>
      <c r="E15" s="14"/>
      <c r="F15" s="14"/>
      <c r="G15" s="990"/>
      <c r="H15" s="990"/>
      <c r="I15" s="579"/>
    </row>
    <row r="16" spans="1:9" ht="15" customHeight="1" x14ac:dyDescent="0.25">
      <c r="A16" s="560"/>
      <c r="B16" s="650" t="s">
        <v>329</v>
      </c>
      <c r="C16" s="416"/>
      <c r="D16" s="509"/>
      <c r="E16" s="14"/>
      <c r="F16" s="14"/>
      <c r="G16" s="990"/>
      <c r="H16" s="990"/>
      <c r="I16" s="579"/>
    </row>
    <row r="17" spans="1:9" ht="15" customHeight="1" x14ac:dyDescent="0.25">
      <c r="A17" s="560"/>
      <c r="B17" s="650" t="s">
        <v>330</v>
      </c>
      <c r="C17" s="416"/>
      <c r="D17" s="25"/>
      <c r="E17" s="29"/>
      <c r="F17" s="14"/>
      <c r="G17" s="1135"/>
      <c r="H17" s="1135"/>
      <c r="I17" s="579"/>
    </row>
    <row r="18" spans="1:9" ht="15" customHeight="1" x14ac:dyDescent="0.25">
      <c r="A18" s="560"/>
      <c r="B18" s="651" t="s">
        <v>801</v>
      </c>
      <c r="C18" s="416"/>
      <c r="D18" s="509"/>
      <c r="E18" s="14"/>
      <c r="F18" s="14"/>
      <c r="G18" s="990"/>
      <c r="H18" s="990"/>
      <c r="I18" s="579"/>
    </row>
    <row r="19" spans="1:9" ht="15" customHeight="1" x14ac:dyDescent="0.25">
      <c r="A19" s="560"/>
      <c r="B19" s="938" t="s">
        <v>947</v>
      </c>
      <c r="C19" s="416"/>
      <c r="D19" s="509"/>
      <c r="E19" s="14"/>
      <c r="F19" s="14"/>
      <c r="G19" s="990"/>
      <c r="H19" s="990"/>
      <c r="I19" s="579"/>
    </row>
    <row r="20" spans="1:9" ht="15" customHeight="1" x14ac:dyDescent="0.25">
      <c r="A20" s="560"/>
      <c r="B20" s="651" t="s">
        <v>295</v>
      </c>
      <c r="C20" s="416"/>
      <c r="D20" s="509"/>
      <c r="E20" s="14"/>
      <c r="F20" s="14"/>
      <c r="G20" s="990"/>
      <c r="H20" s="990"/>
      <c r="I20" s="579"/>
    </row>
    <row r="21" spans="1:9" ht="15" customHeight="1" x14ac:dyDescent="0.25">
      <c r="A21" s="560"/>
      <c r="B21" s="651" t="s">
        <v>296</v>
      </c>
      <c r="C21" s="416"/>
      <c r="D21" s="510"/>
      <c r="E21" s="432"/>
      <c r="F21" s="14"/>
      <c r="G21" s="990"/>
      <c r="H21" s="990"/>
      <c r="I21" s="579"/>
    </row>
    <row r="22" spans="1:9" ht="15" customHeight="1" x14ac:dyDescent="0.25">
      <c r="A22" s="560"/>
      <c r="B22" s="652" t="s">
        <v>805</v>
      </c>
      <c r="C22" s="654" t="str">
        <f>IF(AND(ISNUMBER(C6),ISNUMBER(D6),ISNUMBER(E6),ISNUMBER(C12),ISNUMBER(C15), ISNUMBER(C18),ISNUMBER(C19),ISNUMBER(C20),ISNUMBER(C21)),SUM(C6:E6,C12,C15,C18,C19,C20,C21),"")</f>
        <v/>
      </c>
      <c r="D22" s="508"/>
      <c r="E22" s="433"/>
      <c r="F22" s="433"/>
      <c r="G22" s="990"/>
      <c r="H22" s="990"/>
      <c r="I22" s="398"/>
    </row>
    <row r="23" spans="1:9" ht="15" customHeight="1" x14ac:dyDescent="0.25">
      <c r="A23" s="640"/>
      <c r="B23" s="599"/>
      <c r="C23" s="599"/>
      <c r="D23" s="599"/>
      <c r="E23" s="599"/>
      <c r="F23" s="599"/>
      <c r="G23" s="599"/>
      <c r="H23" s="599"/>
      <c r="I23" s="430"/>
    </row>
    <row r="24" spans="1:9" ht="60" customHeight="1" x14ac:dyDescent="0.25">
      <c r="A24" s="1248" t="s">
        <v>803</v>
      </c>
      <c r="B24" s="641"/>
      <c r="C24" s="642"/>
      <c r="D24" s="619"/>
      <c r="E24" s="619"/>
      <c r="F24" s="619"/>
      <c r="G24" s="619"/>
      <c r="H24" s="619"/>
      <c r="I24" s="636"/>
    </row>
    <row r="25" spans="1:9" ht="15" customHeight="1" x14ac:dyDescent="0.25">
      <c r="A25" s="639"/>
      <c r="B25" s="655"/>
      <c r="C25" s="2154" t="s">
        <v>106</v>
      </c>
      <c r="D25" s="2155"/>
      <c r="E25" s="564"/>
      <c r="F25" s="564"/>
      <c r="G25" s="564"/>
      <c r="H25" s="564"/>
      <c r="I25" s="398"/>
    </row>
    <row r="26" spans="1:9" ht="30" customHeight="1" x14ac:dyDescent="0.25">
      <c r="A26" s="583"/>
      <c r="B26" s="646"/>
      <c r="C26" s="601" t="s">
        <v>738</v>
      </c>
      <c r="D26" s="602" t="s">
        <v>783</v>
      </c>
      <c r="E26" s="399"/>
      <c r="F26" s="399"/>
      <c r="G26" s="399"/>
      <c r="H26" s="399"/>
      <c r="I26" s="579"/>
    </row>
    <row r="27" spans="1:9" ht="15" customHeight="1" x14ac:dyDescent="0.25">
      <c r="A27" s="639"/>
      <c r="B27" s="656" t="s">
        <v>156</v>
      </c>
      <c r="C27" s="434"/>
      <c r="D27" s="506"/>
      <c r="E27" s="4"/>
      <c r="F27" s="399"/>
      <c r="G27" s="399"/>
      <c r="H27" s="399"/>
      <c r="I27" s="398"/>
    </row>
    <row r="28" spans="1:9" ht="15" customHeight="1" x14ac:dyDescent="0.25">
      <c r="A28" s="639"/>
      <c r="B28" s="657" t="s">
        <v>786</v>
      </c>
      <c r="C28" s="505"/>
      <c r="D28" s="666" t="str">
        <f>IF(AND(ISNUMBER(DefCap!F63),ISNUMBER(DefCap!F80),ISNUMBER(DefCap!F99)),DefCap!F63+DefCap!F80+DefCap!F99,"")</f>
        <v/>
      </c>
      <c r="E28" s="4"/>
      <c r="F28" s="399"/>
      <c r="G28" s="399"/>
      <c r="H28" s="399"/>
      <c r="I28" s="398"/>
    </row>
    <row r="29" spans="1:9" ht="15" customHeight="1" x14ac:dyDescent="0.25">
      <c r="A29" s="639"/>
      <c r="B29" s="658" t="s">
        <v>798</v>
      </c>
      <c r="C29" s="25"/>
      <c r="D29" s="506"/>
      <c r="E29" s="470"/>
      <c r="F29" s="399"/>
      <c r="G29" s="399"/>
      <c r="H29" s="399"/>
      <c r="I29" s="398"/>
    </row>
    <row r="30" spans="1:9" ht="15" customHeight="1" x14ac:dyDescent="0.25">
      <c r="A30" s="639"/>
      <c r="B30" s="659" t="s">
        <v>799</v>
      </c>
      <c r="C30" s="31"/>
      <c r="D30" s="466"/>
      <c r="E30" s="470"/>
      <c r="F30" s="399"/>
      <c r="G30" s="399"/>
      <c r="H30" s="399"/>
      <c r="I30" s="398"/>
    </row>
    <row r="31" spans="1:9" ht="15" customHeight="1" x14ac:dyDescent="0.25">
      <c r="A31" s="560"/>
      <c r="B31" s="660"/>
      <c r="C31" s="563"/>
      <c r="D31" s="564"/>
      <c r="E31" s="564"/>
      <c r="F31" s="564"/>
      <c r="G31" s="564"/>
      <c r="H31" s="564"/>
      <c r="I31" s="398"/>
    </row>
    <row r="32" spans="1:9" ht="60" customHeight="1" x14ac:dyDescent="0.25">
      <c r="A32" s="1249" t="s">
        <v>802</v>
      </c>
      <c r="B32" s="661"/>
      <c r="C32" s="667"/>
      <c r="D32" s="668"/>
      <c r="E32" s="668"/>
      <c r="F32" s="668"/>
      <c r="G32" s="668"/>
      <c r="H32" s="668"/>
      <c r="I32" s="637"/>
    </row>
    <row r="33" spans="1:9" ht="15" customHeight="1" x14ac:dyDescent="0.25">
      <c r="A33" s="560"/>
      <c r="B33" s="2152"/>
      <c r="C33" s="2154" t="s">
        <v>106</v>
      </c>
      <c r="D33" s="2155"/>
      <c r="E33" s="2155"/>
      <c r="F33" s="988"/>
      <c r="G33" s="988"/>
      <c r="H33" s="988"/>
      <c r="I33" s="398"/>
    </row>
    <row r="34" spans="1:9" ht="30" customHeight="1" x14ac:dyDescent="0.25">
      <c r="A34" s="639"/>
      <c r="B34" s="2153"/>
      <c r="C34" s="569" t="s">
        <v>193</v>
      </c>
      <c r="D34" s="568" t="s">
        <v>787</v>
      </c>
      <c r="E34" s="567" t="s">
        <v>788</v>
      </c>
      <c r="F34" s="988"/>
      <c r="G34" s="988"/>
      <c r="H34" s="988"/>
      <c r="I34" s="398"/>
    </row>
    <row r="35" spans="1:9" ht="15" customHeight="1" x14ac:dyDescent="0.25">
      <c r="A35" s="560"/>
      <c r="B35" s="595" t="s">
        <v>784</v>
      </c>
      <c r="C35" s="436" t="str">
        <f>IF(ISNUMBER(C22),C22,"")</f>
        <v/>
      </c>
      <c r="D35" s="437" t="str">
        <f>IF(AND(ISNUMBER(C22),ISNUMBER(C27),ISNUMBER(C29),ISNUMBER(C30)),C22+C27+C29+C30,"")</f>
        <v/>
      </c>
      <c r="E35" s="437" t="str">
        <f>IF(AND(ISNUMBER(C22),ISNUMBER(C27),ISNUMBER(D28),ISNUMBER(C29),ISNUMBER(C30)),C22+C27+D28+C29+C30,"")</f>
        <v/>
      </c>
      <c r="F35" s="991"/>
      <c r="G35" s="991"/>
      <c r="H35" s="991"/>
      <c r="I35" s="398"/>
    </row>
    <row r="36" spans="1:9" ht="30" customHeight="1" x14ac:dyDescent="0.25">
      <c r="A36" s="639"/>
      <c r="B36" s="563"/>
      <c r="C36" s="563"/>
      <c r="D36" s="564"/>
      <c r="E36" s="564"/>
      <c r="F36" s="564"/>
      <c r="G36" s="564"/>
      <c r="H36" s="564"/>
      <c r="I36" s="398"/>
    </row>
    <row r="37" spans="1:9" ht="15" customHeight="1" x14ac:dyDescent="0.25">
      <c r="A37" s="560"/>
      <c r="B37" s="2146"/>
      <c r="C37" s="2154" t="s">
        <v>328</v>
      </c>
      <c r="D37" s="2155"/>
      <c r="E37" s="2155"/>
      <c r="F37" s="988"/>
      <c r="G37" s="988"/>
      <c r="H37" s="988"/>
      <c r="I37" s="398"/>
    </row>
    <row r="38" spans="1:9" ht="15" customHeight="1" x14ac:dyDescent="0.25">
      <c r="A38" s="560"/>
      <c r="B38" s="2147"/>
      <c r="C38" s="2148" t="s">
        <v>193</v>
      </c>
      <c r="D38" s="2150" t="s">
        <v>787</v>
      </c>
      <c r="E38" s="2150" t="s">
        <v>788</v>
      </c>
      <c r="F38" s="988"/>
      <c r="G38" s="988"/>
      <c r="H38" s="988"/>
      <c r="I38" s="398"/>
    </row>
    <row r="39" spans="1:9" ht="15" customHeight="1" x14ac:dyDescent="0.25">
      <c r="A39" s="560"/>
      <c r="B39" s="662" t="s">
        <v>288</v>
      </c>
      <c r="C39" s="2149"/>
      <c r="D39" s="2151"/>
      <c r="E39" s="2151"/>
      <c r="F39" s="988"/>
      <c r="G39" s="988"/>
      <c r="H39" s="988"/>
      <c r="I39" s="398"/>
    </row>
    <row r="40" spans="1:9" ht="15" customHeight="1" x14ac:dyDescent="0.25">
      <c r="A40" s="560"/>
      <c r="B40" s="663" t="s">
        <v>33</v>
      </c>
      <c r="C40" s="438" t="str">
        <f>IF(AND(ISNUMBER('General Info'!C65),ISNUMBER(C35)),'General Info'!C65/C35,"")</f>
        <v/>
      </c>
      <c r="D40" s="439" t="str">
        <f>IF(AND(ISNUMBER('General Info'!D65),ISNUMBER(D35)),'General Info'!D65/D35,"")</f>
        <v/>
      </c>
      <c r="E40" s="439" t="str">
        <f>IF(AND(ISNUMBER('General Info'!E65),ISNUMBER(E35)),'General Info'!E65/E35,"")</f>
        <v/>
      </c>
      <c r="F40" s="992"/>
      <c r="G40" s="992"/>
      <c r="H40" s="992"/>
      <c r="I40" s="398"/>
    </row>
    <row r="41" spans="1:9" ht="15" customHeight="1" x14ac:dyDescent="0.25">
      <c r="A41" s="560"/>
      <c r="B41" s="664" t="s">
        <v>34</v>
      </c>
      <c r="C41" s="440" t="str">
        <f>IF(AND(ISNUMBER('General Info'!C72),ISNUMBER(C35)),'General Info'!C72/C35,"")</f>
        <v/>
      </c>
      <c r="D41" s="441" t="str">
        <f>IF(AND(ISNUMBER('General Info'!D72),ISNUMBER(D35)),'General Info'!D72/D35,"")</f>
        <v/>
      </c>
      <c r="E41" s="441" t="str">
        <f>IF(AND(ISNUMBER('General Info'!E72),ISNUMBER(E35)),'General Info'!E72/E35,"")</f>
        <v/>
      </c>
      <c r="F41" s="992"/>
      <c r="G41" s="992"/>
      <c r="H41" s="992"/>
      <c r="I41" s="398"/>
    </row>
    <row r="42" spans="1:9" ht="15" customHeight="1" x14ac:dyDescent="0.25">
      <c r="A42" s="560"/>
      <c r="B42" s="665" t="s">
        <v>79</v>
      </c>
      <c r="C42" s="442" t="str">
        <f>IF(AND(ISNUMBER('General Info'!C64),ISNUMBER(C35)),'General Info'!C64/C35,"")</f>
        <v/>
      </c>
      <c r="D42" s="443" t="str">
        <f>IF(AND(ISNUMBER('General Info'!D64),ISNUMBER(D35)),'General Info'!D64/D35,"")</f>
        <v/>
      </c>
      <c r="E42" s="443" t="str">
        <f>IF(AND(ISNUMBER('General Info'!E64),ISNUMBER(E35)),'General Info'!E64/E35,"")</f>
        <v/>
      </c>
      <c r="F42" s="992"/>
      <c r="G42" s="992"/>
      <c r="H42" s="992"/>
      <c r="I42" s="398"/>
    </row>
    <row r="43" spans="1:9" s="926" customFormat="1" ht="15" customHeight="1" x14ac:dyDescent="0.25">
      <c r="A43" s="916"/>
      <c r="B43" s="989"/>
      <c r="C43" s="610"/>
      <c r="D43" s="599"/>
      <c r="E43" s="599"/>
      <c r="F43" s="599"/>
      <c r="G43" s="599"/>
      <c r="H43" s="599"/>
      <c r="I43" s="430"/>
    </row>
  </sheetData>
  <customSheetViews>
    <customSheetView guid="{3D2E4C4C-55B0-42AD-9B20-28C028F4BEE7}" scale="75" hiddenRows="1" hiddenColumns="1">
      <pane ySplit="1" topLeftCell="A2" activePane="bottomLeft" state="frozen"/>
      <selection pane="bottomLeft"/>
      <rowBreaks count="1" manualBreakCount="1">
        <brk id="31" max="9" man="1"/>
      </rowBreaks>
      <pageMargins left="0.59055118110236227" right="0.59055118110236227" top="0.98425196850393704" bottom="0.98425196850393704" header="0.51181102362204722" footer="0.51181102362204722"/>
      <printOptions headings="1"/>
      <pageSetup paperSize="9" scale="50" fitToHeight="4" pageOrder="overThenDown" orientation="landscape" r:id="rId1"/>
      <headerFooter alignWithMargins="0">
        <oddHeader>&amp;L&amp;"Segoe UI,Bold"&amp;14Basel Committee on Banking Supervision
Basel III monitoring template&amp;C&amp;"Segoe UI,Regular"&amp;14&amp;F
&amp;A&amp;R&amp;"Segoe UI,Bold"&amp;14Confidential when completed</oddHeader>
        <oddFooter>&amp;L&amp;"Segoe UI,Regular"&amp;14&amp;D  &amp;T&amp;R&amp;"Segoe UI,Regular"&amp;14Page &amp;P of &amp;N</oddFooter>
      </headerFooter>
    </customSheetView>
  </customSheetViews>
  <mergeCells count="14">
    <mergeCell ref="B2:E2"/>
    <mergeCell ref="C10:C11"/>
    <mergeCell ref="B4:B5"/>
    <mergeCell ref="C4:E4"/>
    <mergeCell ref="D10:F10"/>
    <mergeCell ref="F4:H4"/>
    <mergeCell ref="B37:B38"/>
    <mergeCell ref="C38:C39"/>
    <mergeCell ref="D38:D39"/>
    <mergeCell ref="B33:B34"/>
    <mergeCell ref="C25:D25"/>
    <mergeCell ref="C33:E33"/>
    <mergeCell ref="E38:E39"/>
    <mergeCell ref="C37:E37"/>
  </mergeCells>
  <conditionalFormatting sqref="C6:E7 D8:E8 C13:C14 C16:C21 D17:E17">
    <cfRule type="cellIs" dxfId="316" priority="1" stopIfTrue="1" operator="lessThan">
      <formula>0</formula>
    </cfRule>
  </conditionalFormatting>
  <printOptions headings="1"/>
  <pageMargins left="0.59055118110236227" right="0.59055118110236227" top="0.98425196850393704" bottom="0.98425196850393704" header="0.51181102362204722" footer="0.51181102362204722"/>
  <pageSetup paperSize="9" scale="50" fitToHeight="4" pageOrder="overThenDown" orientation="landscape" r:id="rId2"/>
  <headerFooter alignWithMargins="0">
    <oddHeader>&amp;L&amp;"Segoe UI,Bold"&amp;14Basel Committee on Banking Supervision
Basel III monitoring template&amp;C&amp;"Segoe UI,Regular"&amp;14&amp;F
&amp;A&amp;R&amp;"Segoe UI,Bold"&amp;14Confidential when completed</oddHeader>
    <oddFooter>&amp;L&amp;"Segoe UI,Regular"&amp;14&amp;D  &amp;T&amp;R&amp;"Segoe UI,Regular"&amp;14Page &amp;P of &amp;N</oddFooter>
  </headerFooter>
  <rowBreaks count="1" manualBreakCount="1">
    <brk id="31" max="9" man="1"/>
  </rowBreaks>
  <ignoredErrors>
    <ignoredError sqref="C9:E9 C31:E32 C36:E36 C34 C33 C39:D39 C38 C42 C41 C37" emptyCellReference="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tabColor rgb="FFFFEC72"/>
  </sheetPr>
  <dimension ref="A1:K113"/>
  <sheetViews>
    <sheetView zoomScale="75" zoomScaleNormal="75" workbookViewId="0">
      <pane ySplit="4" topLeftCell="A20" activePane="bottomLeft" state="frozen"/>
      <selection pane="bottomLeft"/>
    </sheetView>
  </sheetViews>
  <sheetFormatPr defaultColWidth="0" defaultRowHeight="0" customHeight="1" zeroHeight="1" x14ac:dyDescent="0.25"/>
  <cols>
    <col min="1" max="1" width="1.7109375" style="625" customWidth="1"/>
    <col min="2" max="2" width="10.7109375" style="952" customWidth="1"/>
    <col min="3" max="3" width="150.7109375" style="952" customWidth="1"/>
    <col min="4" max="6" width="16.7109375" style="952" customWidth="1"/>
    <col min="7" max="7" width="1.7109375" style="552" customWidth="1"/>
    <col min="8" max="16384" width="16.7109375" style="552" hidden="1"/>
  </cols>
  <sheetData>
    <row r="1" spans="1:7" s="556" customFormat="1" ht="30" customHeight="1" x14ac:dyDescent="0.55000000000000004">
      <c r="A1" s="669" t="s">
        <v>732</v>
      </c>
      <c r="B1" s="670"/>
      <c r="C1" s="670"/>
      <c r="D1" s="1017" t="str">
        <f>CONCATENATE("Reporting unit: ", 'General Info'!$C$46, " ", 'General Info'!$C$45)</f>
        <v xml:space="preserve">Reporting unit: 1 </v>
      </c>
      <c r="E1" s="671"/>
      <c r="F1" s="671"/>
      <c r="G1" s="587"/>
    </row>
    <row r="2" spans="1:7" s="564" customFormat="1" ht="15" customHeight="1" x14ac:dyDescent="0.25">
      <c r="A2" s="1009"/>
      <c r="B2" s="1010"/>
      <c r="C2" s="1010"/>
      <c r="D2" s="1011"/>
      <c r="E2" s="1011"/>
      <c r="F2" s="1012"/>
      <c r="G2" s="398"/>
    </row>
    <row r="3" spans="1:7" s="564" customFormat="1" ht="15" customHeight="1" x14ac:dyDescent="0.25">
      <c r="A3" s="394"/>
      <c r="B3" s="1016"/>
      <c r="C3" s="1013" t="s">
        <v>973</v>
      </c>
      <c r="D3" s="1014" t="str">
        <f>Parameters!$F$7</f>
        <v>Yes</v>
      </c>
      <c r="E3" s="1014" t="str">
        <f>Parameters!$F$8</f>
        <v>Yes</v>
      </c>
      <c r="F3" s="1015" t="str">
        <f>Parameters!$F$8</f>
        <v>Yes</v>
      </c>
      <c r="G3" s="398"/>
    </row>
    <row r="4" spans="1:7" s="564" customFormat="1" ht="15" customHeight="1" x14ac:dyDescent="0.25">
      <c r="A4" s="1009"/>
      <c r="B4" s="1010"/>
      <c r="C4" s="1010"/>
      <c r="D4" s="1011"/>
      <c r="E4" s="1011"/>
      <c r="F4" s="1012"/>
      <c r="G4" s="398"/>
    </row>
    <row r="5" spans="1:7" s="389" customFormat="1" ht="60" customHeight="1" x14ac:dyDescent="0.25">
      <c r="A5" s="1244" t="s">
        <v>733</v>
      </c>
      <c r="B5" s="387"/>
      <c r="C5" s="387"/>
      <c r="D5" s="387"/>
      <c r="E5" s="387"/>
      <c r="F5" s="468"/>
      <c r="G5" s="388"/>
    </row>
    <row r="6" spans="1:7" ht="30" customHeight="1" x14ac:dyDescent="0.25">
      <c r="B6" s="672" t="s">
        <v>123</v>
      </c>
      <c r="C6" s="673" t="s">
        <v>122</v>
      </c>
      <c r="D6" s="602" t="s">
        <v>738</v>
      </c>
      <c r="E6" s="602" t="s">
        <v>783</v>
      </c>
      <c r="F6" s="469"/>
      <c r="G6" s="557"/>
    </row>
    <row r="7" spans="1:7" s="564" customFormat="1" ht="15" customHeight="1" x14ac:dyDescent="0.25">
      <c r="A7" s="394"/>
      <c r="B7" s="1007"/>
      <c r="C7" s="1008" t="s">
        <v>158</v>
      </c>
      <c r="D7" s="42"/>
      <c r="E7" s="42"/>
      <c r="F7" s="469"/>
      <c r="G7" s="398"/>
    </row>
    <row r="8" spans="1:7" s="564" customFormat="1" ht="30" customHeight="1" x14ac:dyDescent="0.25">
      <c r="A8" s="394"/>
      <c r="B8" s="1036">
        <v>73</v>
      </c>
      <c r="C8" s="1159" t="s">
        <v>1396</v>
      </c>
      <c r="D8" s="101"/>
      <c r="E8" s="42"/>
      <c r="F8" s="469"/>
      <c r="G8" s="398"/>
    </row>
    <row r="9" spans="1:7" s="564" customFormat="1" ht="30" customHeight="1" x14ac:dyDescent="0.25">
      <c r="A9" s="394"/>
      <c r="B9" s="1036">
        <v>73</v>
      </c>
      <c r="C9" s="1159" t="s">
        <v>1397</v>
      </c>
      <c r="D9" s="101"/>
      <c r="E9" s="42"/>
      <c r="F9" s="469"/>
      <c r="G9" s="398"/>
    </row>
    <row r="10" spans="1:7" s="564" customFormat="1" ht="30" customHeight="1" x14ac:dyDescent="0.25">
      <c r="A10" s="394"/>
      <c r="B10" s="1036" t="s">
        <v>734</v>
      </c>
      <c r="C10" s="1048" t="s">
        <v>789</v>
      </c>
      <c r="D10" s="905"/>
      <c r="E10" s="42"/>
      <c r="F10" s="469"/>
      <c r="G10" s="398"/>
    </row>
    <row r="11" spans="1:7" s="564" customFormat="1" ht="30" customHeight="1" x14ac:dyDescent="0.25">
      <c r="A11" s="394"/>
      <c r="B11" s="1036" t="s">
        <v>734</v>
      </c>
      <c r="C11" s="1048" t="s">
        <v>790</v>
      </c>
      <c r="D11" s="905"/>
      <c r="E11" s="42"/>
      <c r="F11" s="469"/>
      <c r="G11" s="398"/>
    </row>
    <row r="12" spans="1:7" s="564" customFormat="1" ht="15" customHeight="1" x14ac:dyDescent="0.25">
      <c r="A12" s="394"/>
      <c r="B12" s="390"/>
      <c r="C12" s="1048" t="s">
        <v>206</v>
      </c>
      <c r="D12" s="101"/>
      <c r="E12" s="101"/>
      <c r="G12" s="398"/>
    </row>
    <row r="13" spans="1:7" s="564" customFormat="1" ht="15" customHeight="1" x14ac:dyDescent="0.25">
      <c r="A13" s="394"/>
      <c r="B13" s="1036">
        <v>61</v>
      </c>
      <c r="C13" s="1048" t="s">
        <v>207</v>
      </c>
      <c r="D13" s="101"/>
      <c r="E13" s="42"/>
      <c r="G13" s="398"/>
    </row>
    <row r="14" spans="1:7" s="564" customFormat="1" ht="15" customHeight="1" x14ac:dyDescent="0.25">
      <c r="A14" s="394"/>
      <c r="B14" s="390"/>
      <c r="C14" s="1048" t="s">
        <v>208</v>
      </c>
      <c r="D14" s="101"/>
      <c r="E14" s="101"/>
      <c r="G14" s="398"/>
    </row>
    <row r="15" spans="1:7" s="564" customFormat="1" ht="15" customHeight="1" x14ac:dyDescent="0.25">
      <c r="A15" s="394"/>
      <c r="B15" s="390"/>
      <c r="C15" s="674" t="s">
        <v>62</v>
      </c>
      <c r="D15" s="64"/>
      <c r="E15" s="42"/>
      <c r="G15" s="398"/>
    </row>
    <row r="16" spans="1:7" s="564" customFormat="1" ht="15" customHeight="1" x14ac:dyDescent="0.25">
      <c r="A16" s="394"/>
      <c r="B16" s="1036">
        <v>60</v>
      </c>
      <c r="C16" s="1048" t="s">
        <v>155</v>
      </c>
      <c r="D16" s="1276"/>
      <c r="E16" s="42"/>
      <c r="G16" s="398"/>
    </row>
    <row r="17" spans="1:7" s="564" customFormat="1" ht="15" customHeight="1" x14ac:dyDescent="0.25">
      <c r="A17" s="394"/>
      <c r="B17" s="1036">
        <v>60</v>
      </c>
      <c r="C17" s="1048" t="s">
        <v>209</v>
      </c>
      <c r="D17" s="101"/>
      <c r="E17" s="42"/>
      <c r="G17" s="398"/>
    </row>
    <row r="18" spans="1:7" s="564" customFormat="1" ht="15" customHeight="1" x14ac:dyDescent="0.25">
      <c r="A18" s="394"/>
      <c r="B18" s="390"/>
      <c r="C18" s="1048" t="s">
        <v>210</v>
      </c>
      <c r="D18" s="101"/>
      <c r="E18" s="42"/>
      <c r="G18" s="398"/>
    </row>
    <row r="19" spans="1:7" s="564" customFormat="1" ht="15" customHeight="1" x14ac:dyDescent="0.25">
      <c r="A19" s="394"/>
      <c r="B19" s="390"/>
      <c r="C19" s="674" t="s">
        <v>60</v>
      </c>
      <c r="D19" s="64"/>
      <c r="E19" s="42"/>
      <c r="G19" s="398"/>
    </row>
    <row r="20" spans="1:7" s="564" customFormat="1" ht="15" customHeight="1" x14ac:dyDescent="0.25">
      <c r="A20" s="394"/>
      <c r="B20" s="390"/>
      <c r="C20" s="1048" t="s">
        <v>155</v>
      </c>
      <c r="D20" s="101"/>
      <c r="E20" s="42"/>
      <c r="G20" s="398"/>
    </row>
    <row r="21" spans="1:7" s="564" customFormat="1" ht="15" customHeight="1" x14ac:dyDescent="0.25">
      <c r="A21" s="394"/>
      <c r="B21" s="390"/>
      <c r="C21" s="1048" t="s">
        <v>209</v>
      </c>
      <c r="D21" s="101"/>
      <c r="E21" s="42"/>
      <c r="G21" s="398"/>
    </row>
    <row r="22" spans="1:7" s="564" customFormat="1" ht="15" customHeight="1" x14ac:dyDescent="0.25">
      <c r="A22" s="394"/>
      <c r="B22" s="390"/>
      <c r="C22" s="1048" t="s">
        <v>211</v>
      </c>
      <c r="D22" s="101"/>
      <c r="E22" s="56"/>
      <c r="G22" s="398"/>
    </row>
    <row r="23" spans="1:7" s="564" customFormat="1" ht="15" customHeight="1" x14ac:dyDescent="0.25">
      <c r="A23" s="394"/>
      <c r="B23" s="392"/>
      <c r="C23" s="393" t="s">
        <v>735</v>
      </c>
      <c r="D23" s="457" t="str">
        <f>IF(AND(ISNUMBER(D14),ISNUMBER(D18),ISNUMBER(D22)),D14+D18+D22,"")</f>
        <v/>
      </c>
      <c r="E23" s="72"/>
      <c r="F23" s="469"/>
      <c r="G23" s="398"/>
    </row>
    <row r="24" spans="1:7" s="564" customFormat="1" ht="15" customHeight="1" x14ac:dyDescent="0.25">
      <c r="A24" s="394"/>
      <c r="B24" s="395"/>
      <c r="C24" s="396"/>
      <c r="D24" s="397"/>
      <c r="E24" s="397"/>
      <c r="F24" s="397"/>
      <c r="G24" s="398"/>
    </row>
    <row r="25" spans="1:7" s="389" customFormat="1" ht="60" customHeight="1" x14ac:dyDescent="0.25">
      <c r="A25" s="1244" t="s">
        <v>736</v>
      </c>
      <c r="B25" s="387"/>
      <c r="C25" s="387"/>
      <c r="D25" s="387"/>
      <c r="E25" s="387"/>
      <c r="F25" s="387"/>
      <c r="G25" s="388"/>
    </row>
    <row r="26" spans="1:7" s="389" customFormat="1" ht="30" customHeight="1" x14ac:dyDescent="0.25">
      <c r="A26" s="1245" t="s">
        <v>737</v>
      </c>
      <c r="B26" s="401"/>
      <c r="C26" s="401"/>
      <c r="D26" s="401"/>
      <c r="E26" s="401"/>
      <c r="F26" s="401"/>
      <c r="G26" s="402"/>
    </row>
    <row r="27" spans="1:7" ht="30" customHeight="1" x14ac:dyDescent="0.25">
      <c r="B27" s="626" t="s">
        <v>123</v>
      </c>
      <c r="C27" s="627" t="s">
        <v>122</v>
      </c>
      <c r="D27" s="628" t="s">
        <v>738</v>
      </c>
      <c r="E27" s="629" t="s">
        <v>783</v>
      </c>
      <c r="F27" s="401"/>
      <c r="G27" s="557"/>
    </row>
    <row r="28" spans="1:7" s="564" customFormat="1" ht="60" customHeight="1" x14ac:dyDescent="0.25">
      <c r="A28" s="394"/>
      <c r="B28" s="630" t="s">
        <v>324</v>
      </c>
      <c r="C28" s="675" t="s">
        <v>739</v>
      </c>
      <c r="D28" s="407"/>
      <c r="E28" s="408"/>
      <c r="F28" s="401"/>
      <c r="G28" s="398"/>
    </row>
    <row r="29" spans="1:7" s="564" customFormat="1" ht="15" customHeight="1" x14ac:dyDescent="0.25">
      <c r="A29" s="394"/>
      <c r="B29" s="633" t="s">
        <v>324</v>
      </c>
      <c r="C29" s="621" t="s">
        <v>740</v>
      </c>
      <c r="D29" s="57"/>
      <c r="E29" s="101"/>
      <c r="F29" s="401"/>
      <c r="G29" s="398"/>
    </row>
    <row r="30" spans="1:7" s="564" customFormat="1" ht="15" customHeight="1" x14ac:dyDescent="0.25">
      <c r="A30" s="394"/>
      <c r="B30" s="390"/>
      <c r="C30" s="621" t="s">
        <v>741</v>
      </c>
      <c r="D30" s="68"/>
      <c r="E30" s="391"/>
      <c r="F30" s="401"/>
      <c r="G30" s="398"/>
    </row>
    <row r="31" spans="1:7" s="564" customFormat="1" ht="15" customHeight="1" x14ac:dyDescent="0.25">
      <c r="A31" s="394"/>
      <c r="B31" s="390"/>
      <c r="C31" s="634" t="s">
        <v>204</v>
      </c>
      <c r="D31" s="635" t="str">
        <f>IF(AND(ISNUMBER(D28),ISNUMBER(D29),ISNUMBER(D30)),SUM(D28:D30),"")</f>
        <v/>
      </c>
      <c r="E31" s="596" t="str">
        <f>IF(AND(ISNUMBER(E28),ISNUMBER(E29),ISNUMBER(E30)),SUM(E28:E30),"")</f>
        <v/>
      </c>
      <c r="F31" s="401"/>
      <c r="G31" s="398"/>
    </row>
    <row r="32" spans="1:7" s="564" customFormat="1" ht="15" customHeight="1" x14ac:dyDescent="0.25">
      <c r="A32" s="394"/>
      <c r="B32" s="631" t="s">
        <v>325</v>
      </c>
      <c r="C32" s="624" t="s">
        <v>742</v>
      </c>
      <c r="D32" s="459"/>
      <c r="E32" s="460"/>
      <c r="F32" s="401"/>
      <c r="G32" s="398"/>
    </row>
    <row r="33" spans="1:7" s="564" customFormat="1" ht="15" customHeight="1" x14ac:dyDescent="0.25">
      <c r="A33" s="394"/>
      <c r="B33" s="392"/>
      <c r="C33" s="411" t="s">
        <v>124</v>
      </c>
      <c r="D33" s="456" t="str">
        <f>IF(AND(ISNUMBER(D31),ISNUMBER(D32)),SUM(D31:D32),"")</f>
        <v/>
      </c>
      <c r="E33" s="457" t="str">
        <f>IF(AND(ISNUMBER(E31),ISNUMBER(E32)),SUM(E31:E32),"")</f>
        <v/>
      </c>
      <c r="F33" s="401"/>
      <c r="G33" s="398"/>
    </row>
    <row r="34" spans="1:7" s="389" customFormat="1" ht="45" customHeight="1" x14ac:dyDescent="0.25">
      <c r="A34" s="1250" t="s">
        <v>743</v>
      </c>
      <c r="B34" s="401"/>
      <c r="C34" s="401"/>
      <c r="D34" s="401"/>
      <c r="E34" s="401"/>
      <c r="F34" s="401"/>
      <c r="G34" s="402"/>
    </row>
    <row r="35" spans="1:7" ht="30" customHeight="1" x14ac:dyDescent="0.25">
      <c r="B35" s="626" t="s">
        <v>123</v>
      </c>
      <c r="C35" s="627" t="s">
        <v>122</v>
      </c>
      <c r="D35" s="628" t="s">
        <v>738</v>
      </c>
      <c r="E35" s="629" t="s">
        <v>783</v>
      </c>
      <c r="F35" s="602" t="s">
        <v>785</v>
      </c>
      <c r="G35" s="557"/>
    </row>
    <row r="36" spans="1:7" s="564" customFormat="1" ht="15" customHeight="1" x14ac:dyDescent="0.25">
      <c r="A36" s="394"/>
      <c r="B36" s="1037" t="s">
        <v>327</v>
      </c>
      <c r="C36" s="676" t="s">
        <v>744</v>
      </c>
      <c r="D36" s="407"/>
      <c r="E36" s="408"/>
      <c r="F36" s="408"/>
      <c r="G36" s="398"/>
    </row>
    <row r="37" spans="1:7" s="564" customFormat="1" ht="15" customHeight="1" x14ac:dyDescent="0.25">
      <c r="A37" s="394"/>
      <c r="B37" s="1036" t="s">
        <v>327</v>
      </c>
      <c r="C37" s="620" t="s">
        <v>745</v>
      </c>
      <c r="D37" s="57"/>
      <c r="E37" s="101"/>
      <c r="F37" s="101"/>
      <c r="G37" s="398"/>
    </row>
    <row r="38" spans="1:7" s="564" customFormat="1" ht="15" customHeight="1" x14ac:dyDescent="0.25">
      <c r="A38" s="394"/>
      <c r="B38" s="1036">
        <v>69</v>
      </c>
      <c r="C38" s="632" t="s">
        <v>746</v>
      </c>
      <c r="D38" s="57"/>
      <c r="E38" s="101"/>
      <c r="F38" s="101"/>
      <c r="G38" s="398"/>
    </row>
    <row r="39" spans="1:7" s="564" customFormat="1" ht="15" customHeight="1" x14ac:dyDescent="0.25">
      <c r="A39" s="394"/>
      <c r="B39" s="1036">
        <v>78</v>
      </c>
      <c r="C39" s="632" t="s">
        <v>747</v>
      </c>
      <c r="D39" s="57"/>
      <c r="E39" s="101"/>
      <c r="F39" s="101"/>
      <c r="G39" s="398"/>
    </row>
    <row r="40" spans="1:7" s="564" customFormat="1" ht="15" customHeight="1" x14ac:dyDescent="0.25">
      <c r="A40" s="394"/>
      <c r="B40" s="1036">
        <v>79</v>
      </c>
      <c r="C40" s="632" t="s">
        <v>748</v>
      </c>
      <c r="D40" s="68"/>
      <c r="E40" s="391"/>
      <c r="F40" s="101"/>
      <c r="G40" s="398"/>
    </row>
    <row r="41" spans="1:7" s="564" customFormat="1" ht="15" customHeight="1" x14ac:dyDescent="0.25">
      <c r="A41" s="394"/>
      <c r="B41" s="677">
        <v>73</v>
      </c>
      <c r="C41" s="621" t="s">
        <v>749</v>
      </c>
      <c r="D41" s="623" t="str">
        <f>IF(ISNUMBER(D12),D12,"")</f>
        <v/>
      </c>
      <c r="E41" s="623" t="str">
        <f>IF(ISNUMBER(E12),E12,"")</f>
        <v/>
      </c>
      <c r="F41" s="101"/>
      <c r="G41" s="398"/>
    </row>
    <row r="42" spans="1:7" s="564" customFormat="1" ht="15" customHeight="1" x14ac:dyDescent="0.25">
      <c r="A42" s="394"/>
      <c r="B42" s="677" t="s">
        <v>750</v>
      </c>
      <c r="C42" s="571" t="s">
        <v>751</v>
      </c>
      <c r="D42" s="68"/>
      <c r="E42" s="391"/>
      <c r="F42" s="101"/>
      <c r="G42" s="398"/>
    </row>
    <row r="43" spans="1:7" s="564" customFormat="1" ht="30" customHeight="1" x14ac:dyDescent="0.25">
      <c r="A43" s="394"/>
      <c r="B43" s="1036">
        <v>75</v>
      </c>
      <c r="C43" s="678" t="s">
        <v>752</v>
      </c>
      <c r="D43" s="68"/>
      <c r="E43" s="391"/>
      <c r="F43" s="101"/>
      <c r="G43" s="398"/>
    </row>
    <row r="44" spans="1:7" s="564" customFormat="1" ht="15" customHeight="1" x14ac:dyDescent="0.25">
      <c r="A44" s="394"/>
      <c r="B44" s="677" t="s">
        <v>753</v>
      </c>
      <c r="C44" s="679" t="s">
        <v>754</v>
      </c>
      <c r="D44" s="68"/>
      <c r="E44" s="391"/>
      <c r="F44" s="101"/>
      <c r="G44" s="398"/>
    </row>
    <row r="45" spans="1:7" s="564" customFormat="1" ht="15" customHeight="1" x14ac:dyDescent="0.25">
      <c r="A45" s="394"/>
      <c r="B45" s="1036">
        <v>74</v>
      </c>
      <c r="C45" s="620" t="s">
        <v>755</v>
      </c>
      <c r="D45" s="68"/>
      <c r="E45" s="391"/>
      <c r="F45" s="101"/>
      <c r="G45" s="398"/>
    </row>
    <row r="46" spans="1:7" s="564" customFormat="1" ht="15" customHeight="1" x14ac:dyDescent="0.25">
      <c r="A46" s="394"/>
      <c r="B46" s="942" t="s">
        <v>959</v>
      </c>
      <c r="C46" s="620" t="s">
        <v>756</v>
      </c>
      <c r="D46" s="68"/>
      <c r="E46" s="68"/>
      <c r="F46" s="101"/>
      <c r="G46" s="398"/>
    </row>
    <row r="47" spans="1:7" s="564" customFormat="1" ht="15" customHeight="1" x14ac:dyDescent="0.25">
      <c r="A47" s="394"/>
      <c r="B47" s="1036" t="s">
        <v>734</v>
      </c>
      <c r="C47" s="620" t="s">
        <v>791</v>
      </c>
      <c r="D47" s="45"/>
      <c r="E47" s="64"/>
      <c r="F47" s="596" t="str">
        <f>IF(ISNUMBER(D47),12.5*D47,"")</f>
        <v/>
      </c>
      <c r="G47" s="398"/>
    </row>
    <row r="48" spans="1:7" s="564" customFormat="1" ht="15" customHeight="1" x14ac:dyDescent="0.25">
      <c r="A48" s="394"/>
      <c r="B48" s="1036" t="s">
        <v>734</v>
      </c>
      <c r="C48" s="620" t="s">
        <v>792</v>
      </c>
      <c r="D48" s="45"/>
      <c r="E48" s="64"/>
      <c r="F48" s="596" t="str">
        <f>IF(ISNUMBER(D48),12.5*D48,"")</f>
        <v/>
      </c>
      <c r="G48" s="398"/>
    </row>
    <row r="49" spans="1:7" s="564" customFormat="1" ht="15" customHeight="1" x14ac:dyDescent="0.25">
      <c r="A49" s="394"/>
      <c r="B49" s="1036" t="s">
        <v>734</v>
      </c>
      <c r="C49" s="620" t="s">
        <v>793</v>
      </c>
      <c r="D49" s="45"/>
      <c r="E49" s="64"/>
      <c r="F49" s="596" t="str">
        <f>IF(ISNUMBER(D49),12.5*D49,"")</f>
        <v/>
      </c>
      <c r="G49" s="398"/>
    </row>
    <row r="50" spans="1:7" s="564" customFormat="1" ht="15" customHeight="1" x14ac:dyDescent="0.25">
      <c r="A50" s="394"/>
      <c r="B50" s="1036" t="s">
        <v>734</v>
      </c>
      <c r="C50" s="620" t="s">
        <v>794</v>
      </c>
      <c r="D50" s="45"/>
      <c r="E50" s="64"/>
      <c r="F50" s="596" t="str">
        <f>IF(ISNUMBER(D50),12.5*D50,"")</f>
        <v/>
      </c>
      <c r="G50" s="398"/>
    </row>
    <row r="51" spans="1:7" s="564" customFormat="1" ht="15" customHeight="1" x14ac:dyDescent="0.25">
      <c r="A51" s="394"/>
      <c r="B51" s="390"/>
      <c r="C51" s="939" t="s">
        <v>950</v>
      </c>
      <c r="D51" s="418"/>
      <c r="E51" s="66"/>
      <c r="F51" s="905"/>
      <c r="G51" s="398"/>
    </row>
    <row r="52" spans="1:7" s="564" customFormat="1" ht="15" customHeight="1" x14ac:dyDescent="0.25">
      <c r="A52" s="394"/>
      <c r="B52" s="390"/>
      <c r="C52" s="1051" t="s">
        <v>85</v>
      </c>
      <c r="D52" s="464" t="str">
        <f>IF(AND(ISNUMBER(D33),ISNUMBER(D36),ISNUMBER(D37),ISNUMBER(D38),ISNUMBER(D39),ISNUMBER(D40),ISNUMBER(D41),ISNUMBER(D42),ISNUMBER(D43),ISNUMBER(D44),ISNUMBER(D45),ISNUMBER(D46)),D33-SUM(D36:D51),"")</f>
        <v/>
      </c>
      <c r="E52" s="465" t="str">
        <f>IF(AND(ISNUMBER(E33),ISNUMBER(E36),ISNUMBER(E37),ISNUMBER(E38),ISNUMBER(E39),ISNUMBER(E40),ISNUMBER(E41),ISNUMBER(E42),ISNUMBER(E43),ISNUMBER(E44),ISNUMBER(E45),ISNUMBER(E46)),E33-SUM(E36:E46),"")</f>
        <v/>
      </c>
      <c r="F52" s="465" t="str">
        <f>IF(AND(ISNUMBER(F36),ISNUMBER(F37),ISNUMBER(F38),ISNUMBER(F39),ISNUMBER(F40),ISNUMBER(F41),ISNUMBER(F42),ISNUMBER(F43),ISNUMBER(F44),ISNUMBER(F45),ISNUMBER(F46)),SUM(F36:F51),"")</f>
        <v/>
      </c>
      <c r="G52" s="398"/>
    </row>
    <row r="53" spans="1:7" s="564" customFormat="1" ht="28.5" x14ac:dyDescent="0.25">
      <c r="A53" s="394"/>
      <c r="B53" s="1036" t="s">
        <v>758</v>
      </c>
      <c r="C53" s="621" t="s">
        <v>759</v>
      </c>
      <c r="D53" s="459"/>
      <c r="E53" s="460"/>
      <c r="F53" s="473"/>
      <c r="G53" s="398"/>
    </row>
    <row r="54" spans="1:7" s="564" customFormat="1" ht="15" customHeight="1" x14ac:dyDescent="0.25">
      <c r="A54" s="394"/>
      <c r="B54" s="390"/>
      <c r="C54" s="1051" t="s">
        <v>85</v>
      </c>
      <c r="D54" s="464" t="str">
        <f>IF(AND(ISNUMBER(D52),ISNUMBER(D53)),D52-D53,"")</f>
        <v/>
      </c>
      <c r="E54" s="465" t="str">
        <f>IF(AND(ISNUMBER(E52),ISNUMBER(E53)),E52-E53,"")</f>
        <v/>
      </c>
      <c r="F54" s="465" t="str">
        <f>IF(AND(ISNUMBER(F52),ISNUMBER(F53)),F52+F53,"")</f>
        <v/>
      </c>
      <c r="G54" s="398"/>
    </row>
    <row r="55" spans="1:7" s="564" customFormat="1" ht="42.75" x14ac:dyDescent="0.25">
      <c r="A55" s="394"/>
      <c r="B55" s="1036" t="s">
        <v>760</v>
      </c>
      <c r="C55" s="621" t="s">
        <v>761</v>
      </c>
      <c r="D55" s="68"/>
      <c r="E55" s="391"/>
      <c r="F55" s="473"/>
      <c r="G55" s="398"/>
    </row>
    <row r="56" spans="1:7" s="564" customFormat="1" ht="15" customHeight="1" x14ac:dyDescent="0.25">
      <c r="A56" s="394"/>
      <c r="B56" s="1036">
        <v>87</v>
      </c>
      <c r="C56" s="571" t="s">
        <v>762</v>
      </c>
      <c r="D56" s="68"/>
      <c r="E56" s="391"/>
      <c r="F56" s="473"/>
      <c r="G56" s="398"/>
    </row>
    <row r="57" spans="1:7" s="564" customFormat="1" ht="15" customHeight="1" x14ac:dyDescent="0.25">
      <c r="A57" s="394"/>
      <c r="B57" s="390"/>
      <c r="C57" s="571" t="s">
        <v>763</v>
      </c>
      <c r="D57" s="68"/>
      <c r="E57" s="391"/>
      <c r="F57" s="473"/>
      <c r="G57" s="398"/>
    </row>
    <row r="58" spans="1:7" s="564" customFormat="1" ht="15" customHeight="1" x14ac:dyDescent="0.25">
      <c r="A58" s="394"/>
      <c r="B58" s="390"/>
      <c r="C58" s="1051" t="s">
        <v>86</v>
      </c>
      <c r="D58" s="464" t="str">
        <f>IF(AND(ISNUMBER(D54),ISNUMBER(D55),ISNUMBER(D56),ISNUMBER(D57)),D54-SUM(D55:D57),"")</f>
        <v/>
      </c>
      <c r="E58" s="465" t="str">
        <f>IF(AND(ISNUMBER(E54),ISNUMBER(E55),ISNUMBER(E56),ISNUMBER(E57)), E54-SUM(E55:E57),"")</f>
        <v/>
      </c>
      <c r="F58" s="465" t="str">
        <f>IF(AND(ISNUMBER(F54),ISNUMBER(F55),ISNUMBER(F56),ISNUMBER(F57)), F54+SUM(F55:F57),"")</f>
        <v/>
      </c>
      <c r="G58" s="398"/>
    </row>
    <row r="59" spans="1:7" s="564" customFormat="1" ht="15" customHeight="1" x14ac:dyDescent="0.25">
      <c r="A59" s="394"/>
      <c r="B59" s="390"/>
      <c r="C59" s="621" t="s">
        <v>125</v>
      </c>
      <c r="D59" s="622" t="str">
        <f>IF(AND(ISNUMBER(D80),ISNUMBER(D81)),D80-D81,"")</f>
        <v/>
      </c>
      <c r="E59" s="623" t="str">
        <f>IF(AND(ISNUMBER(E80),ISNUMBER(E81)),E80-E81,"")</f>
        <v/>
      </c>
      <c r="F59" s="64"/>
      <c r="G59" s="398"/>
    </row>
    <row r="60" spans="1:7" s="564" customFormat="1" ht="15" customHeight="1" x14ac:dyDescent="0.25">
      <c r="A60" s="394"/>
      <c r="B60" s="417"/>
      <c r="C60" s="624" t="s">
        <v>764</v>
      </c>
      <c r="D60" s="459"/>
      <c r="E60" s="460"/>
      <c r="F60" s="473"/>
      <c r="G60" s="398"/>
    </row>
    <row r="61" spans="1:7" s="564" customFormat="1" ht="15" customHeight="1" x14ac:dyDescent="0.25">
      <c r="A61" s="394"/>
      <c r="B61" s="566" t="s">
        <v>734</v>
      </c>
      <c r="C61" s="624" t="s">
        <v>879</v>
      </c>
      <c r="D61" s="418"/>
      <c r="E61" s="64"/>
      <c r="F61" s="596" t="str">
        <f>IF(ISNUMBER(D61),-12.5*D61,"")</f>
        <v/>
      </c>
      <c r="G61" s="398"/>
    </row>
    <row r="62" spans="1:7" s="564" customFormat="1" ht="15" customHeight="1" x14ac:dyDescent="0.25">
      <c r="A62" s="394"/>
      <c r="B62" s="417"/>
      <c r="C62" s="943" t="s">
        <v>757</v>
      </c>
      <c r="D62" s="418"/>
      <c r="E62" s="66"/>
      <c r="F62" s="91"/>
      <c r="G62" s="398"/>
    </row>
    <row r="63" spans="1:7" s="564" customFormat="1" ht="15" customHeight="1" x14ac:dyDescent="0.25">
      <c r="A63" s="394"/>
      <c r="B63" s="497"/>
      <c r="C63" s="498" t="s">
        <v>765</v>
      </c>
      <c r="D63" s="452" t="str">
        <f>IF(AND(ISNUMBER(D33),ISNUMBER(D64)),D33-D64,"")</f>
        <v/>
      </c>
      <c r="E63" s="453" t="str">
        <f>IF(AND(ISNUMBER(E33),ISNUMBER(E64)),E33-E64,"")</f>
        <v/>
      </c>
      <c r="F63" s="453" t="str">
        <f>IF(AND(ISNUMBER(F58),ISNUMBER(F60)),SUM(F58,F60:F62),"")</f>
        <v/>
      </c>
      <c r="G63" s="398"/>
    </row>
    <row r="64" spans="1:7" s="564" customFormat="1" ht="15" customHeight="1" x14ac:dyDescent="0.25">
      <c r="A64" s="394"/>
      <c r="B64" s="419"/>
      <c r="C64" s="499" t="s">
        <v>766</v>
      </c>
      <c r="D64" s="454" t="str">
        <f>IF(AND(ISNUMBER(D58),ISNUMBER(D59),ISNUMBER(D60)),D58-SUM(D59:D62),"")</f>
        <v/>
      </c>
      <c r="E64" s="455" t="str">
        <f>IF(AND(ISNUMBER(E58),ISNUMBER(E59),ISNUMBER(E60)),E58-SUM(E59:E60),"")</f>
        <v/>
      </c>
      <c r="F64" s="54"/>
      <c r="G64" s="398"/>
    </row>
    <row r="65" spans="1:7" s="564" customFormat="1" ht="15" customHeight="1" x14ac:dyDescent="0.25">
      <c r="A65" s="394"/>
      <c r="B65" s="420"/>
      <c r="C65" s="420"/>
      <c r="D65" s="1136"/>
      <c r="E65" s="1136"/>
      <c r="F65" s="1136"/>
      <c r="G65" s="398"/>
    </row>
    <row r="66" spans="1:7" s="389" customFormat="1" ht="60" customHeight="1" x14ac:dyDescent="0.25">
      <c r="A66" s="1244" t="s">
        <v>767</v>
      </c>
      <c r="B66" s="387"/>
      <c r="C66" s="387"/>
      <c r="D66" s="387"/>
      <c r="E66" s="387"/>
      <c r="F66" s="387"/>
      <c r="G66" s="388"/>
    </row>
    <row r="67" spans="1:7" s="389" customFormat="1" ht="30" customHeight="1" x14ac:dyDescent="0.25">
      <c r="A67" s="1245" t="s">
        <v>768</v>
      </c>
      <c r="B67" s="401"/>
      <c r="C67" s="401"/>
      <c r="D67" s="401"/>
      <c r="E67" s="401"/>
      <c r="F67" s="401"/>
      <c r="G67" s="402"/>
    </row>
    <row r="68" spans="1:7" ht="30" customHeight="1" x14ac:dyDescent="0.25">
      <c r="B68" s="403" t="s">
        <v>123</v>
      </c>
      <c r="C68" s="404" t="s">
        <v>122</v>
      </c>
      <c r="D68" s="405" t="s">
        <v>738</v>
      </c>
      <c r="E68" s="461" t="s">
        <v>783</v>
      </c>
      <c r="F68" s="401"/>
      <c r="G68" s="557"/>
    </row>
    <row r="69" spans="1:7" s="564" customFormat="1" ht="30" customHeight="1" x14ac:dyDescent="0.25">
      <c r="A69" s="394"/>
      <c r="B69" s="406" t="s">
        <v>326</v>
      </c>
      <c r="C69" s="1043" t="s">
        <v>386</v>
      </c>
      <c r="D69" s="422"/>
      <c r="E69" s="423"/>
      <c r="F69" s="401"/>
      <c r="G69" s="398"/>
    </row>
    <row r="70" spans="1:7" s="564" customFormat="1" ht="15" customHeight="1" x14ac:dyDescent="0.25">
      <c r="A70" s="394"/>
      <c r="B70" s="410" t="s">
        <v>325</v>
      </c>
      <c r="C70" s="1044" t="s">
        <v>949</v>
      </c>
      <c r="D70" s="68"/>
      <c r="E70" s="391"/>
      <c r="F70" s="401"/>
      <c r="G70" s="398"/>
    </row>
    <row r="71" spans="1:7" s="564" customFormat="1" ht="15" customHeight="1" x14ac:dyDescent="0.25">
      <c r="A71" s="394"/>
      <c r="B71" s="392"/>
      <c r="C71" s="393" t="s">
        <v>948</v>
      </c>
      <c r="D71" s="456" t="str">
        <f>IF(AND(ISNUMBER(D69),ISNUMBER(D70)),SUM(D69:D70),"")</f>
        <v/>
      </c>
      <c r="E71" s="457" t="str">
        <f>IF(AND(ISNUMBER(E69),ISNUMBER(E70)),SUM(E69:E70),"")</f>
        <v/>
      </c>
      <c r="F71" s="401"/>
      <c r="G71" s="398"/>
    </row>
    <row r="72" spans="1:7" s="389" customFormat="1" ht="60" customHeight="1" x14ac:dyDescent="0.25">
      <c r="A72" s="1250" t="s">
        <v>769</v>
      </c>
      <c r="B72" s="401"/>
      <c r="C72" s="401"/>
      <c r="D72" s="401"/>
      <c r="E72" s="401"/>
      <c r="F72" s="401"/>
      <c r="G72" s="402"/>
    </row>
    <row r="73" spans="1:7" ht="30" customHeight="1" x14ac:dyDescent="0.25">
      <c r="B73" s="403" t="s">
        <v>123</v>
      </c>
      <c r="C73" s="404" t="s">
        <v>122</v>
      </c>
      <c r="D73" s="405" t="s">
        <v>738</v>
      </c>
      <c r="E73" s="461" t="s">
        <v>783</v>
      </c>
      <c r="F73" s="944" t="s">
        <v>785</v>
      </c>
      <c r="G73" s="557"/>
    </row>
    <row r="74" spans="1:7" s="564" customFormat="1" ht="15" customHeight="1" x14ac:dyDescent="0.25">
      <c r="A74" s="394"/>
      <c r="B74" s="1042">
        <v>78</v>
      </c>
      <c r="C74" s="424" t="s">
        <v>795</v>
      </c>
      <c r="D74" s="422"/>
      <c r="E74" s="423"/>
      <c r="F74" s="423"/>
      <c r="G74" s="398"/>
    </row>
    <row r="75" spans="1:7" s="564" customFormat="1" ht="15" customHeight="1" x14ac:dyDescent="0.25">
      <c r="A75" s="394"/>
      <c r="B75" s="1040">
        <v>79</v>
      </c>
      <c r="C75" s="413" t="s">
        <v>778</v>
      </c>
      <c r="D75" s="68"/>
      <c r="E75" s="391"/>
      <c r="F75" s="391"/>
      <c r="G75" s="398"/>
    </row>
    <row r="76" spans="1:7" s="564" customFormat="1" ht="30" customHeight="1" x14ac:dyDescent="0.25">
      <c r="A76" s="394"/>
      <c r="B76" s="1040" t="s">
        <v>758</v>
      </c>
      <c r="C76" s="1041" t="s">
        <v>759</v>
      </c>
      <c r="D76" s="68"/>
      <c r="E76" s="391"/>
      <c r="F76" s="391"/>
      <c r="G76" s="398"/>
    </row>
    <row r="77" spans="1:7" s="564" customFormat="1" ht="30" customHeight="1" x14ac:dyDescent="0.25">
      <c r="A77" s="394"/>
      <c r="B77" s="1040" t="s">
        <v>760</v>
      </c>
      <c r="C77" s="1041" t="s">
        <v>761</v>
      </c>
      <c r="D77" s="68"/>
      <c r="E77" s="391"/>
      <c r="F77" s="391"/>
      <c r="G77" s="398"/>
    </row>
    <row r="78" spans="1:7" s="564" customFormat="1" ht="15" customHeight="1" x14ac:dyDescent="0.25">
      <c r="A78" s="394"/>
      <c r="B78" s="390"/>
      <c r="C78" s="412" t="s">
        <v>771</v>
      </c>
      <c r="D78" s="418"/>
      <c r="E78" s="66"/>
      <c r="F78" s="905"/>
      <c r="G78" s="398"/>
    </row>
    <row r="79" spans="1:7" s="564" customFormat="1" ht="15" customHeight="1" x14ac:dyDescent="0.25">
      <c r="A79" s="394"/>
      <c r="B79" s="417"/>
      <c r="C79" s="462" t="s">
        <v>151</v>
      </c>
      <c r="D79" s="918" t="str">
        <f>IF(AND(ISNUMBER(D99),ISNUMBER(D100)),D99-D100,"")</f>
        <v/>
      </c>
      <c r="E79" s="103" t="str">
        <f>IF(AND(ISNUMBER(E99),ISNUMBER(E100)),E99-E100,"")</f>
        <v/>
      </c>
      <c r="F79" s="64"/>
      <c r="G79" s="398"/>
    </row>
    <row r="80" spans="1:7" s="564" customFormat="1" ht="15" customHeight="1" x14ac:dyDescent="0.25">
      <c r="A80" s="394"/>
      <c r="B80" s="425"/>
      <c r="C80" s="426" t="s">
        <v>87</v>
      </c>
      <c r="D80" s="452" t="str">
        <f>IF(AND(ISNUMBER(D74),ISNUMBER(D75),ISNUMBER(D76),ISNUMBER(D77),ISNUMBER(D79)),SUM(D74:D79),"")</f>
        <v/>
      </c>
      <c r="E80" s="453" t="str">
        <f>IF(AND(ISNUMBER(E74),ISNUMBER(E75),ISNUMBER(E76),ISNUMBER(E77),ISNUMBER(E79)),SUM(E74:E77,E79),"")</f>
        <v/>
      </c>
      <c r="F80" s="453" t="str">
        <f>IF(AND(ISNUMBER(F74),ISNUMBER(F75),ISNUMBER(F76),ISNUMBER(F77)),SUM(F74:F78),"")</f>
        <v/>
      </c>
      <c r="G80" s="398"/>
    </row>
    <row r="81" spans="1:7" s="564" customFormat="1" ht="15" customHeight="1" x14ac:dyDescent="0.25">
      <c r="A81" s="394"/>
      <c r="B81" s="417"/>
      <c r="C81" s="500" t="s">
        <v>152</v>
      </c>
      <c r="D81" s="501" t="str">
        <f>IF(AND(ISNUMBER(D71),ISNUMBER(D80)),MIN(D71,D80),"")</f>
        <v/>
      </c>
      <c r="E81" s="502" t="str">
        <f>IF(AND(ISNUMBER(E71),ISNUMBER(E80)),MIN(E71,E80),"")</f>
        <v/>
      </c>
      <c r="F81" s="66"/>
      <c r="G81" s="398"/>
    </row>
    <row r="82" spans="1:7" s="564" customFormat="1" ht="15" customHeight="1" x14ac:dyDescent="0.25">
      <c r="A82" s="394"/>
      <c r="B82" s="419"/>
      <c r="C82" s="499" t="s">
        <v>772</v>
      </c>
      <c r="D82" s="454" t="str">
        <f>IF(AND(ISNUMBER(D71),ISNUMBER(D81)),D71-D81,"")</f>
        <v/>
      </c>
      <c r="E82" s="455" t="str">
        <f>IF(AND(ISNUMBER(E71),ISNUMBER(E81)),E71-E81,"")</f>
        <v/>
      </c>
      <c r="F82" s="54"/>
      <c r="G82" s="398"/>
    </row>
    <row r="83" spans="1:7" s="564" customFormat="1" ht="15" customHeight="1" x14ac:dyDescent="0.25">
      <c r="A83" s="394"/>
      <c r="B83" s="420"/>
      <c r="C83" s="421"/>
      <c r="D83" s="1136"/>
      <c r="E83" s="1136"/>
      <c r="F83" s="1136"/>
      <c r="G83" s="398"/>
    </row>
    <row r="84" spans="1:7" s="389" customFormat="1" ht="60" customHeight="1" x14ac:dyDescent="0.25">
      <c r="A84" s="1244" t="s">
        <v>773</v>
      </c>
      <c r="B84" s="387"/>
      <c r="C84" s="387"/>
      <c r="D84" s="387"/>
      <c r="E84" s="387"/>
      <c r="F84" s="387"/>
      <c r="G84" s="388"/>
    </row>
    <row r="85" spans="1:7" s="389" customFormat="1" ht="30" customHeight="1" x14ac:dyDescent="0.25">
      <c r="A85" s="1245" t="s">
        <v>774</v>
      </c>
      <c r="B85" s="401"/>
      <c r="C85" s="401"/>
      <c r="D85" s="401"/>
      <c r="E85" s="401"/>
      <c r="F85" s="401"/>
      <c r="G85" s="402"/>
    </row>
    <row r="86" spans="1:7" ht="30" customHeight="1" x14ac:dyDescent="0.25">
      <c r="B86" s="403" t="s">
        <v>123</v>
      </c>
      <c r="C86" s="404" t="s">
        <v>122</v>
      </c>
      <c r="D86" s="405" t="s">
        <v>738</v>
      </c>
      <c r="E86" s="461" t="s">
        <v>783</v>
      </c>
      <c r="F86" s="401"/>
      <c r="G86" s="557"/>
    </row>
    <row r="87" spans="1:7" s="564" customFormat="1" ht="30" customHeight="1" x14ac:dyDescent="0.25">
      <c r="A87" s="394"/>
      <c r="B87" s="409" t="s">
        <v>153</v>
      </c>
      <c r="C87" s="1041" t="s">
        <v>387</v>
      </c>
      <c r="D87" s="68"/>
      <c r="E87" s="391"/>
      <c r="F87" s="401"/>
      <c r="G87" s="398"/>
    </row>
    <row r="88" spans="1:7" s="564" customFormat="1" ht="15" customHeight="1" x14ac:dyDescent="0.25">
      <c r="A88" s="394"/>
      <c r="B88" s="409" t="s">
        <v>325</v>
      </c>
      <c r="C88" s="1041" t="s">
        <v>775</v>
      </c>
      <c r="D88" s="68"/>
      <c r="E88" s="391"/>
      <c r="F88" s="401"/>
      <c r="G88" s="398"/>
    </row>
    <row r="89" spans="1:7" s="564" customFormat="1" ht="15" customHeight="1" x14ac:dyDescent="0.25">
      <c r="A89" s="394"/>
      <c r="B89" s="63"/>
      <c r="C89" s="458" t="s">
        <v>300</v>
      </c>
      <c r="D89" s="82" t="str">
        <f>IF(ISNUMBER($D23),$D23,"")</f>
        <v/>
      </c>
      <c r="E89" s="18" t="str">
        <f>IF(ISNUMBER($D23),$D23,"")</f>
        <v/>
      </c>
      <c r="F89" s="401"/>
      <c r="G89" s="398"/>
    </row>
    <row r="90" spans="1:7" s="564" customFormat="1" ht="15" customHeight="1" x14ac:dyDescent="0.25">
      <c r="A90" s="394"/>
      <c r="B90" s="495"/>
      <c r="C90" s="496" t="s">
        <v>797</v>
      </c>
      <c r="D90" s="59"/>
      <c r="E90" s="91"/>
      <c r="F90" s="3"/>
      <c r="G90" s="398"/>
    </row>
    <row r="91" spans="1:7" s="564" customFormat="1" ht="15" customHeight="1" x14ac:dyDescent="0.25">
      <c r="A91" s="394"/>
      <c r="B91" s="392"/>
      <c r="C91" s="411" t="s">
        <v>776</v>
      </c>
      <c r="D91" s="493" t="str">
        <f>IF(AND(ISNUMBER(D87),ISNUMBER(D88),ISNUMBER(D89)),SUM(D87:D90),"")</f>
        <v/>
      </c>
      <c r="E91" s="494" t="str">
        <f>IF(AND(ISNUMBER(E87),ISNUMBER(E88),ISNUMBER(E89)),SUM(E87:E90),"")</f>
        <v/>
      </c>
      <c r="F91" s="401"/>
      <c r="G91" s="398"/>
    </row>
    <row r="92" spans="1:7" s="389" customFormat="1" ht="60" customHeight="1" x14ac:dyDescent="0.25">
      <c r="A92" s="1250" t="s">
        <v>777</v>
      </c>
      <c r="B92" s="401"/>
      <c r="C92" s="401"/>
      <c r="D92" s="401"/>
      <c r="E92" s="401"/>
      <c r="F92" s="401"/>
      <c r="G92" s="402"/>
    </row>
    <row r="93" spans="1:7" ht="30" customHeight="1" x14ac:dyDescent="0.25">
      <c r="B93" s="403" t="s">
        <v>123</v>
      </c>
      <c r="C93" s="404" t="s">
        <v>122</v>
      </c>
      <c r="D93" s="405" t="s">
        <v>738</v>
      </c>
      <c r="E93" s="461" t="s">
        <v>783</v>
      </c>
      <c r="F93" s="944" t="s">
        <v>785</v>
      </c>
      <c r="G93" s="557"/>
    </row>
    <row r="94" spans="1:7" s="564" customFormat="1" ht="15" customHeight="1" x14ac:dyDescent="0.25">
      <c r="A94" s="394"/>
      <c r="B94" s="1042">
        <v>78</v>
      </c>
      <c r="C94" s="424" t="s">
        <v>796</v>
      </c>
      <c r="D94" s="422"/>
      <c r="E94" s="423"/>
      <c r="F94" s="423"/>
      <c r="G94" s="398"/>
    </row>
    <row r="95" spans="1:7" s="564" customFormat="1" ht="15" customHeight="1" x14ac:dyDescent="0.25">
      <c r="A95" s="394"/>
      <c r="B95" s="1040">
        <v>79</v>
      </c>
      <c r="C95" s="413" t="s">
        <v>770</v>
      </c>
      <c r="D95" s="68"/>
      <c r="E95" s="391"/>
      <c r="F95" s="391"/>
      <c r="G95" s="398"/>
    </row>
    <row r="96" spans="1:7" s="564" customFormat="1" ht="30" customHeight="1" x14ac:dyDescent="0.25">
      <c r="A96" s="394"/>
      <c r="B96" s="1040" t="s">
        <v>758</v>
      </c>
      <c r="C96" s="1041" t="s">
        <v>759</v>
      </c>
      <c r="D96" s="68"/>
      <c r="E96" s="391"/>
      <c r="F96" s="391"/>
      <c r="G96" s="398"/>
    </row>
    <row r="97" spans="1:11" s="564" customFormat="1" ht="45" customHeight="1" x14ac:dyDescent="0.25">
      <c r="A97" s="394"/>
      <c r="B97" s="1040" t="s">
        <v>760</v>
      </c>
      <c r="C97" s="1041" t="s">
        <v>761</v>
      </c>
      <c r="D97" s="68"/>
      <c r="E97" s="391"/>
      <c r="F97" s="391"/>
      <c r="G97" s="398"/>
    </row>
    <row r="98" spans="1:11" s="564" customFormat="1" ht="15" customHeight="1" x14ac:dyDescent="0.25">
      <c r="A98" s="394"/>
      <c r="B98" s="390"/>
      <c r="C98" s="412" t="s">
        <v>779</v>
      </c>
      <c r="D98" s="418"/>
      <c r="E98" s="66"/>
      <c r="F98" s="391"/>
      <c r="G98" s="398"/>
    </row>
    <row r="99" spans="1:11" s="564" customFormat="1" ht="15" customHeight="1" x14ac:dyDescent="0.25">
      <c r="A99" s="394"/>
      <c r="B99" s="425"/>
      <c r="C99" s="426" t="s">
        <v>780</v>
      </c>
      <c r="D99" s="452" t="str">
        <f>IF(AND(ISNUMBER(D94),ISNUMBER(D95),ISNUMBER(D96),ISNUMBER(D97)),SUM(D94:D98),"")</f>
        <v/>
      </c>
      <c r="E99" s="453" t="str">
        <f>IF(AND(ISNUMBER(E94),ISNUMBER(E95),ISNUMBER(E96),ISNUMBER(E97)),SUM(E94:E97),"")</f>
        <v/>
      </c>
      <c r="F99" s="467" t="str">
        <f>IF(AND(ISNUMBER(F94),ISNUMBER(F95),ISNUMBER(F96),ISNUMBER(F97),ISNUMBER(F98)), SUM(F94:F98), "")</f>
        <v/>
      </c>
      <c r="G99" s="398"/>
    </row>
    <row r="100" spans="1:11" s="564" customFormat="1" ht="15" customHeight="1" x14ac:dyDescent="0.25">
      <c r="A100" s="394"/>
      <c r="B100" s="417"/>
      <c r="C100" s="503" t="s">
        <v>781</v>
      </c>
      <c r="D100" s="501" t="str">
        <f>IF(AND(ISNUMBER(D91),ISNUMBER(D99)),MIN(D91,D99),"")</f>
        <v/>
      </c>
      <c r="E100" s="502" t="str">
        <f>IF(AND(ISNUMBER(E91),ISNUMBER(E99)),MIN(E91,E99),"")</f>
        <v/>
      </c>
      <c r="F100" s="66"/>
      <c r="G100" s="398"/>
    </row>
    <row r="101" spans="1:11" s="564" customFormat="1" ht="15" customHeight="1" x14ac:dyDescent="0.25">
      <c r="A101" s="394"/>
      <c r="B101" s="419"/>
      <c r="C101" s="504" t="s">
        <v>782</v>
      </c>
      <c r="D101" s="454" t="str">
        <f>IF(AND(ISNUMBER(D91),ISNUMBER(D100)),D91-D100,"")</f>
        <v/>
      </c>
      <c r="E101" s="455" t="str">
        <f>IF(AND(ISNUMBER(E91),ISNUMBER(E100)),E91-E100,"")</f>
        <v/>
      </c>
      <c r="F101" s="54"/>
      <c r="G101" s="398"/>
    </row>
    <row r="102" spans="1:11" s="564" customFormat="1" ht="15" customHeight="1" x14ac:dyDescent="0.25">
      <c r="A102" s="394"/>
      <c r="B102" s="420"/>
      <c r="C102" s="421"/>
      <c r="D102" s="1136"/>
      <c r="E102" s="1136"/>
      <c r="F102" s="1136"/>
      <c r="G102" s="398"/>
    </row>
    <row r="103" spans="1:11" s="389" customFormat="1" ht="60" customHeight="1" x14ac:dyDescent="0.25">
      <c r="A103" s="2163" t="s">
        <v>960</v>
      </c>
      <c r="B103" s="2164"/>
      <c r="C103" s="2164"/>
      <c r="D103" s="2164"/>
      <c r="E103" s="2164"/>
      <c r="F103" s="2164"/>
      <c r="G103" s="388"/>
    </row>
    <row r="104" spans="1:11" s="952" customFormat="1" ht="30" customHeight="1" x14ac:dyDescent="0.25">
      <c r="A104" s="177"/>
      <c r="B104" s="403" t="s">
        <v>123</v>
      </c>
      <c r="C104" s="1033"/>
      <c r="D104" s="405" t="s">
        <v>738</v>
      </c>
      <c r="E104" s="461" t="s">
        <v>783</v>
      </c>
      <c r="G104" s="957"/>
      <c r="K104" s="957"/>
    </row>
    <row r="105" spans="1:11" s="952" customFormat="1" ht="15" customHeight="1" x14ac:dyDescent="0.25">
      <c r="A105" s="177"/>
      <c r="B105" s="497"/>
      <c r="C105" s="927" t="s">
        <v>968</v>
      </c>
      <c r="D105" s="36"/>
      <c r="E105" s="36"/>
      <c r="G105" s="957"/>
      <c r="K105" s="957"/>
    </row>
    <row r="106" spans="1:11" s="952" customFormat="1" ht="15" customHeight="1" x14ac:dyDescent="0.25">
      <c r="A106" s="177"/>
      <c r="B106" s="390"/>
      <c r="C106" s="970" t="s">
        <v>944</v>
      </c>
      <c r="D106" s="101"/>
      <c r="E106" s="101"/>
      <c r="G106" s="957"/>
      <c r="K106" s="957"/>
    </row>
    <row r="107" spans="1:11" s="952" customFormat="1" ht="15" customHeight="1" x14ac:dyDescent="0.25">
      <c r="A107" s="177"/>
      <c r="B107" s="390"/>
      <c r="C107" s="970" t="s">
        <v>945</v>
      </c>
      <c r="D107" s="101"/>
      <c r="E107" s="101"/>
      <c r="G107" s="957"/>
      <c r="K107" s="957"/>
    </row>
    <row r="108" spans="1:11" s="952" customFormat="1" ht="15" customHeight="1" x14ac:dyDescent="0.25">
      <c r="A108" s="177"/>
      <c r="B108" s="419"/>
      <c r="C108" s="30" t="s">
        <v>946</v>
      </c>
      <c r="D108" s="471"/>
      <c r="E108" s="471"/>
      <c r="G108" s="957"/>
      <c r="K108" s="957"/>
    </row>
    <row r="109" spans="1:11" s="389" customFormat="1" ht="15" customHeight="1" x14ac:dyDescent="0.25">
      <c r="A109" s="400"/>
      <c r="B109" s="497"/>
      <c r="C109" s="927" t="s">
        <v>969</v>
      </c>
      <c r="D109" s="36"/>
      <c r="E109" s="36"/>
      <c r="F109" s="401"/>
      <c r="G109" s="402"/>
    </row>
    <row r="110" spans="1:11" s="389" customFormat="1" ht="15" customHeight="1" x14ac:dyDescent="0.25">
      <c r="A110" s="400"/>
      <c r="B110" s="390"/>
      <c r="C110" s="970" t="s">
        <v>944</v>
      </c>
      <c r="D110" s="101"/>
      <c r="E110" s="101"/>
      <c r="F110" s="401"/>
      <c r="G110" s="402"/>
    </row>
    <row r="111" spans="1:11" s="389" customFormat="1" ht="15" customHeight="1" x14ac:dyDescent="0.25">
      <c r="A111" s="400"/>
      <c r="B111" s="390"/>
      <c r="C111" s="970" t="s">
        <v>945</v>
      </c>
      <c r="D111" s="101"/>
      <c r="E111" s="101"/>
      <c r="F111" s="401"/>
      <c r="G111" s="402"/>
    </row>
    <row r="112" spans="1:11" s="389" customFormat="1" ht="15" customHeight="1" x14ac:dyDescent="0.25">
      <c r="A112" s="400"/>
      <c r="B112" s="419"/>
      <c r="C112" s="30" t="s">
        <v>946</v>
      </c>
      <c r="D112" s="471"/>
      <c r="E112" s="471"/>
      <c r="F112" s="401"/>
      <c r="G112" s="402"/>
    </row>
    <row r="113" spans="1:7" s="564" customFormat="1" ht="15" customHeight="1" x14ac:dyDescent="0.25">
      <c r="A113" s="427"/>
      <c r="B113" s="428"/>
      <c r="C113" s="429"/>
      <c r="D113" s="1137"/>
      <c r="E113" s="1137"/>
      <c r="F113" s="1137"/>
      <c r="G113" s="430"/>
    </row>
  </sheetData>
  <dataConsolidate/>
  <customSheetViews>
    <customSheetView guid="{3D2E4C4C-55B0-42AD-9B20-28C028F4BEE7}" scale="75" hiddenRows="1" hiddenColumns="1">
      <pane ySplit="4" topLeftCell="A5" activePane="bottomLeft" state="frozen"/>
      <selection pane="bottomLeft"/>
      <rowBreaks count="3" manualBreakCount="3">
        <brk id="33" max="5" man="1"/>
        <brk id="65" max="5" man="1"/>
        <brk id="83" max="5" man="1"/>
      </rowBreaks>
      <pageMargins left="0.59055118110236227" right="0.59055118110236227" top="0.98425196850393704" bottom="0.98425196850393704" header="0.51181102362204722" footer="0.51181102362204722"/>
      <printOptions headings="1"/>
      <pageSetup paperSize="9" scale="50" fitToHeight="10" pageOrder="overThenDown" orientation="landscape" r:id="rId1"/>
      <headerFooter alignWithMargins="0">
        <oddHeader>&amp;L&amp;"Segoe UI,Bold"&amp;14Basel Committee on Banking Supervision
Basel III monitoring template&amp;C&amp;"Segoe UI,Regular"&amp;14&amp;F
&amp;A&amp;R&amp;"Segoe UI,Bold"&amp;14Confidential when completed</oddHeader>
        <oddFooter>&amp;L&amp;"Segoe UI,Regular"&amp;14&amp;D  &amp;T&amp;R&amp;"Segoe UI,Regular"&amp;14Page &amp;P of &amp;N</oddFooter>
      </headerFooter>
    </customSheetView>
  </customSheetViews>
  <mergeCells count="1">
    <mergeCell ref="A103:F103"/>
  </mergeCells>
  <conditionalFormatting sqref="D8:D14 E12 E14 D16:D18 D20:D22 D28:E29 D32:E32 D36:E40 D44:E46 D47:D51 D53:E53 D55:E57 D60:E60 D61:D62 D69:E70 D74:E77 D78 D87:E88 D90:E90 D94:E97 D98 D106:E108 D110:E112">
    <cfRule type="cellIs" dxfId="315" priority="2" stopIfTrue="1" operator="lessThan">
      <formula>0</formula>
    </cfRule>
  </conditionalFormatting>
  <printOptions headings="1"/>
  <pageMargins left="0.59055118110236227" right="0.59055118110236227" top="0.98425196850393704" bottom="0.98425196850393704" header="0.51181102362204722" footer="0.51181102362204722"/>
  <pageSetup paperSize="9" scale="50" fitToHeight="10" pageOrder="overThenDown" orientation="landscape" r:id="rId2"/>
  <headerFooter alignWithMargins="0">
    <oddHeader>&amp;L&amp;"Segoe UI,Bold"&amp;14Basel Committee on Banking Supervision
Basel III monitoring template&amp;C&amp;"Segoe UI,Regular"&amp;14&amp;F
&amp;A&amp;R&amp;"Segoe UI,Bold"&amp;14Confidential when completed</oddHeader>
    <oddFooter>&amp;L&amp;"Segoe UI,Regular"&amp;14&amp;D  &amp;T&amp;R&amp;"Segoe UI,Regular"&amp;14Page &amp;P of &amp;N</oddFooter>
  </headerFooter>
  <rowBreaks count="3" manualBreakCount="3">
    <brk id="33" max="5" man="1"/>
    <brk id="65" max="5" man="1"/>
    <brk id="83" max="5"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theme="6" tint="0.59999389629810485"/>
  </sheetPr>
  <dimension ref="A1:AI32"/>
  <sheetViews>
    <sheetView zoomScale="75" zoomScaleNormal="75" workbookViewId="0">
      <pane ySplit="1" topLeftCell="A2" activePane="bottomLeft" state="frozen"/>
      <selection pane="bottomLeft"/>
    </sheetView>
  </sheetViews>
  <sheetFormatPr defaultColWidth="0" defaultRowHeight="0" customHeight="1" zeroHeight="1" x14ac:dyDescent="0.25"/>
  <cols>
    <col min="1" max="1" width="1.7109375" style="947" customWidth="1"/>
    <col min="2" max="2" width="10.7109375" style="947" customWidth="1"/>
    <col min="3" max="3" width="200.7109375" style="947" customWidth="1"/>
    <col min="4" max="34" width="16.7109375" style="947" customWidth="1"/>
    <col min="35" max="35" width="1.7109375" style="947" customWidth="1"/>
    <col min="36" max="16384" width="16.7109375" style="947" hidden="1"/>
  </cols>
  <sheetData>
    <row r="1" spans="1:35" ht="30" customHeight="1" x14ac:dyDescent="0.55000000000000004">
      <c r="A1" s="930" t="s">
        <v>955</v>
      </c>
      <c r="B1" s="931"/>
      <c r="C1" s="931"/>
      <c r="D1" s="1017" t="str">
        <f>CONCATENATE("Reporting unit: ", 'General Info'!$C$46, " ", 'General Info'!$C$45)</f>
        <v xml:space="preserve">Reporting unit: 1 </v>
      </c>
      <c r="E1" s="945"/>
      <c r="F1" s="945"/>
      <c r="G1" s="945"/>
      <c r="H1" s="945"/>
      <c r="I1" s="945"/>
      <c r="J1" s="945"/>
      <c r="K1" s="945"/>
      <c r="L1" s="945"/>
      <c r="M1" s="945"/>
      <c r="N1" s="945"/>
      <c r="O1" s="945"/>
      <c r="P1" s="945"/>
      <c r="Q1" s="945"/>
      <c r="R1" s="945"/>
      <c r="S1" s="945"/>
      <c r="T1" s="945"/>
      <c r="U1" s="945"/>
      <c r="V1" s="945"/>
      <c r="W1" s="945"/>
      <c r="X1" s="945"/>
      <c r="Y1" s="945"/>
      <c r="Z1" s="945"/>
      <c r="AA1" s="945"/>
      <c r="AB1" s="945"/>
      <c r="AC1" s="945"/>
      <c r="AD1" s="945"/>
      <c r="AE1" s="945"/>
      <c r="AF1" s="945"/>
      <c r="AG1" s="945"/>
      <c r="AH1" s="945"/>
      <c r="AI1" s="946"/>
    </row>
    <row r="2" spans="1:35" s="952" customFormat="1" ht="30" customHeight="1" x14ac:dyDescent="0.35">
      <c r="A2" s="1251" t="s">
        <v>988</v>
      </c>
      <c r="B2" s="948"/>
      <c r="C2" s="949"/>
      <c r="D2" s="949"/>
      <c r="E2" s="949"/>
      <c r="F2" s="950"/>
      <c r="G2" s="950"/>
      <c r="H2" s="950"/>
      <c r="I2" s="950"/>
      <c r="J2" s="950"/>
      <c r="K2" s="950"/>
      <c r="L2" s="950"/>
      <c r="M2" s="950"/>
      <c r="N2" s="950"/>
      <c r="O2" s="950"/>
      <c r="P2" s="950"/>
      <c r="Q2" s="950"/>
      <c r="R2" s="950"/>
      <c r="S2" s="950"/>
      <c r="T2" s="950"/>
      <c r="U2" s="950"/>
      <c r="V2" s="950"/>
      <c r="W2" s="950"/>
      <c r="X2" s="950"/>
      <c r="Y2" s="950"/>
      <c r="Z2" s="950"/>
      <c r="AA2" s="950"/>
      <c r="AB2" s="950"/>
      <c r="AC2" s="950"/>
      <c r="AD2" s="950"/>
      <c r="AE2" s="950"/>
      <c r="AF2" s="950"/>
      <c r="AG2" s="950"/>
      <c r="AH2" s="950"/>
      <c r="AI2" s="951"/>
    </row>
    <row r="3" spans="1:35" ht="45" customHeight="1" x14ac:dyDescent="0.25">
      <c r="A3" s="953"/>
      <c r="B3" s="954" t="s">
        <v>187</v>
      </c>
      <c r="C3" s="955"/>
      <c r="D3" s="954"/>
      <c r="E3" s="956"/>
      <c r="F3" s="952"/>
      <c r="G3" s="952"/>
      <c r="H3" s="952"/>
      <c r="I3" s="952"/>
      <c r="J3" s="952"/>
      <c r="K3" s="952"/>
      <c r="L3" s="952"/>
      <c r="M3" s="952"/>
      <c r="N3" s="952"/>
      <c r="O3" s="952"/>
      <c r="P3" s="952"/>
      <c r="Q3" s="952"/>
      <c r="R3" s="952"/>
      <c r="S3" s="952"/>
      <c r="T3" s="952"/>
      <c r="U3" s="952"/>
      <c r="V3" s="952"/>
      <c r="W3" s="952"/>
      <c r="X3" s="952"/>
      <c r="Y3" s="952"/>
      <c r="Z3" s="952"/>
      <c r="AA3" s="952"/>
      <c r="AB3" s="952"/>
      <c r="AC3" s="952"/>
      <c r="AD3" s="952"/>
      <c r="AE3" s="952"/>
      <c r="AF3" s="952"/>
      <c r="AG3" s="952"/>
      <c r="AH3" s="952"/>
      <c r="AI3" s="957"/>
    </row>
    <row r="4" spans="1:35" ht="30" customHeight="1" x14ac:dyDescent="0.25">
      <c r="A4" s="953"/>
      <c r="B4" s="958" t="s">
        <v>123</v>
      </c>
      <c r="C4" s="958" t="s">
        <v>122</v>
      </c>
      <c r="D4" s="959" t="s">
        <v>323</v>
      </c>
      <c r="E4" s="444">
        <v>1</v>
      </c>
      <c r="F4" s="444">
        <v>2</v>
      </c>
      <c r="G4" s="444">
        <v>3</v>
      </c>
      <c r="H4" s="444">
        <v>4</v>
      </c>
      <c r="I4" s="444">
        <v>5</v>
      </c>
      <c r="J4" s="444">
        <v>6</v>
      </c>
      <c r="K4" s="444">
        <v>7</v>
      </c>
      <c r="L4" s="444">
        <v>8</v>
      </c>
      <c r="M4" s="444">
        <v>9</v>
      </c>
      <c r="N4" s="444">
        <v>10</v>
      </c>
      <c r="O4" s="444">
        <v>11</v>
      </c>
      <c r="P4" s="444">
        <v>12</v>
      </c>
      <c r="Q4" s="444">
        <v>13</v>
      </c>
      <c r="R4" s="444">
        <v>14</v>
      </c>
      <c r="S4" s="444">
        <v>15</v>
      </c>
      <c r="T4" s="444">
        <v>16</v>
      </c>
      <c r="U4" s="444">
        <v>17</v>
      </c>
      <c r="V4" s="444">
        <v>18</v>
      </c>
      <c r="W4" s="444">
        <v>19</v>
      </c>
      <c r="X4" s="444">
        <v>20</v>
      </c>
      <c r="Y4" s="444">
        <v>21</v>
      </c>
      <c r="Z4" s="444">
        <v>22</v>
      </c>
      <c r="AA4" s="444">
        <v>23</v>
      </c>
      <c r="AB4" s="444">
        <v>24</v>
      </c>
      <c r="AC4" s="444">
        <v>25</v>
      </c>
      <c r="AD4" s="444">
        <v>26</v>
      </c>
      <c r="AE4" s="444">
        <v>27</v>
      </c>
      <c r="AF4" s="444">
        <v>28</v>
      </c>
      <c r="AG4" s="444">
        <v>29</v>
      </c>
      <c r="AH4" s="445">
        <v>30</v>
      </c>
      <c r="AI4" s="957"/>
    </row>
    <row r="5" spans="1:35" s="964" customFormat="1" ht="30" customHeight="1" x14ac:dyDescent="0.25">
      <c r="A5" s="960"/>
      <c r="B5" s="961">
        <v>62</v>
      </c>
      <c r="C5" s="962" t="s">
        <v>383</v>
      </c>
      <c r="D5" s="446"/>
      <c r="E5" s="474"/>
      <c r="F5" s="474"/>
      <c r="G5" s="474"/>
      <c r="H5" s="474"/>
      <c r="I5" s="474"/>
      <c r="J5" s="474"/>
      <c r="K5" s="474"/>
      <c r="L5" s="474"/>
      <c r="M5" s="474"/>
      <c r="N5" s="474"/>
      <c r="O5" s="474"/>
      <c r="P5" s="474"/>
      <c r="Q5" s="474"/>
      <c r="R5" s="474"/>
      <c r="S5" s="474"/>
      <c r="T5" s="474"/>
      <c r="U5" s="474"/>
      <c r="V5" s="474"/>
      <c r="W5" s="474"/>
      <c r="X5" s="474"/>
      <c r="Y5" s="474"/>
      <c r="Z5" s="474"/>
      <c r="AA5" s="474"/>
      <c r="AB5" s="474"/>
      <c r="AC5" s="474"/>
      <c r="AD5" s="474"/>
      <c r="AE5" s="474"/>
      <c r="AF5" s="474"/>
      <c r="AG5" s="474"/>
      <c r="AH5" s="907"/>
      <c r="AI5" s="963"/>
    </row>
    <row r="6" spans="1:35" s="964" customFormat="1" ht="15" customHeight="1" x14ac:dyDescent="0.25">
      <c r="A6" s="960"/>
      <c r="B6" s="965">
        <v>62</v>
      </c>
      <c r="C6" s="966" t="s">
        <v>68</v>
      </c>
      <c r="D6" s="447"/>
      <c r="E6" s="45"/>
      <c r="F6" s="45"/>
      <c r="G6" s="45"/>
      <c r="H6" s="45"/>
      <c r="I6" s="45"/>
      <c r="J6" s="45"/>
      <c r="K6" s="45"/>
      <c r="L6" s="45"/>
      <c r="M6" s="45"/>
      <c r="N6" s="45"/>
      <c r="O6" s="45"/>
      <c r="P6" s="45"/>
      <c r="Q6" s="45"/>
      <c r="R6" s="45"/>
      <c r="S6" s="45"/>
      <c r="T6" s="45"/>
      <c r="U6" s="45"/>
      <c r="V6" s="45"/>
      <c r="W6" s="45"/>
      <c r="X6" s="45"/>
      <c r="Y6" s="45"/>
      <c r="Z6" s="45"/>
      <c r="AA6" s="45"/>
      <c r="AB6" s="45"/>
      <c r="AC6" s="45"/>
      <c r="AD6" s="45"/>
      <c r="AE6" s="45"/>
      <c r="AF6" s="45"/>
      <c r="AG6" s="45"/>
      <c r="AH6" s="905"/>
      <c r="AI6" s="963"/>
    </row>
    <row r="7" spans="1:35" s="964" customFormat="1" ht="15" customHeight="1" x14ac:dyDescent="0.25">
      <c r="A7" s="960"/>
      <c r="B7" s="965">
        <v>62</v>
      </c>
      <c r="C7" s="966" t="s">
        <v>69</v>
      </c>
      <c r="D7" s="447"/>
      <c r="E7" s="45"/>
      <c r="F7" s="45"/>
      <c r="G7" s="45"/>
      <c r="H7" s="45"/>
      <c r="I7" s="45"/>
      <c r="J7" s="45"/>
      <c r="K7" s="45"/>
      <c r="L7" s="45"/>
      <c r="M7" s="45"/>
      <c r="N7" s="45"/>
      <c r="O7" s="45"/>
      <c r="P7" s="45"/>
      <c r="Q7" s="45"/>
      <c r="R7" s="45"/>
      <c r="S7" s="45"/>
      <c r="T7" s="45"/>
      <c r="U7" s="45"/>
      <c r="V7" s="45"/>
      <c r="W7" s="45"/>
      <c r="X7" s="45"/>
      <c r="Y7" s="45"/>
      <c r="Z7" s="45"/>
      <c r="AA7" s="45"/>
      <c r="AB7" s="45"/>
      <c r="AC7" s="45"/>
      <c r="AD7" s="45"/>
      <c r="AE7" s="45"/>
      <c r="AF7" s="45"/>
      <c r="AG7" s="45"/>
      <c r="AH7" s="905"/>
      <c r="AI7" s="963"/>
    </row>
    <row r="8" spans="1:35" s="964" customFormat="1" ht="15" customHeight="1" x14ac:dyDescent="0.25">
      <c r="A8" s="960"/>
      <c r="B8" s="965">
        <v>63</v>
      </c>
      <c r="C8" s="967" t="s">
        <v>384</v>
      </c>
      <c r="D8" s="447"/>
      <c r="E8" s="45"/>
      <c r="F8" s="45"/>
      <c r="G8" s="45"/>
      <c r="H8" s="45"/>
      <c r="I8" s="45"/>
      <c r="J8" s="45"/>
      <c r="K8" s="45"/>
      <c r="L8" s="45"/>
      <c r="M8" s="45"/>
      <c r="N8" s="45"/>
      <c r="O8" s="45"/>
      <c r="P8" s="45"/>
      <c r="Q8" s="45"/>
      <c r="R8" s="45"/>
      <c r="S8" s="45"/>
      <c r="T8" s="45"/>
      <c r="U8" s="45"/>
      <c r="V8" s="45"/>
      <c r="W8" s="45"/>
      <c r="X8" s="45"/>
      <c r="Y8" s="45"/>
      <c r="Z8" s="45"/>
      <c r="AA8" s="45"/>
      <c r="AB8" s="45"/>
      <c r="AC8" s="45"/>
      <c r="AD8" s="45"/>
      <c r="AE8" s="45"/>
      <c r="AF8" s="45"/>
      <c r="AG8" s="45"/>
      <c r="AH8" s="905"/>
      <c r="AI8" s="963"/>
    </row>
    <row r="9" spans="1:35" s="964" customFormat="1" ht="15" customHeight="1" x14ac:dyDescent="0.25">
      <c r="A9" s="960"/>
      <c r="B9" s="965">
        <v>63</v>
      </c>
      <c r="C9" s="966" t="s">
        <v>68</v>
      </c>
      <c r="D9" s="447"/>
      <c r="E9" s="45"/>
      <c r="F9" s="45"/>
      <c r="G9" s="45"/>
      <c r="H9" s="45"/>
      <c r="I9" s="45"/>
      <c r="J9" s="45"/>
      <c r="K9" s="45"/>
      <c r="L9" s="45"/>
      <c r="M9" s="45"/>
      <c r="N9" s="45"/>
      <c r="O9" s="45"/>
      <c r="P9" s="45"/>
      <c r="Q9" s="45"/>
      <c r="R9" s="45"/>
      <c r="S9" s="45"/>
      <c r="T9" s="45"/>
      <c r="U9" s="45"/>
      <c r="V9" s="45"/>
      <c r="W9" s="45"/>
      <c r="X9" s="45"/>
      <c r="Y9" s="45"/>
      <c r="Z9" s="45"/>
      <c r="AA9" s="45"/>
      <c r="AB9" s="45"/>
      <c r="AC9" s="45"/>
      <c r="AD9" s="45"/>
      <c r="AE9" s="45"/>
      <c r="AF9" s="45"/>
      <c r="AG9" s="45"/>
      <c r="AH9" s="905"/>
      <c r="AI9" s="963"/>
    </row>
    <row r="10" spans="1:35" s="964" customFormat="1" ht="15" customHeight="1" x14ac:dyDescent="0.25">
      <c r="A10" s="960"/>
      <c r="B10" s="965">
        <v>63</v>
      </c>
      <c r="C10" s="966" t="s">
        <v>69</v>
      </c>
      <c r="D10" s="447"/>
      <c r="E10" s="45"/>
      <c r="F10" s="45"/>
      <c r="G10" s="45"/>
      <c r="H10" s="45"/>
      <c r="I10" s="45"/>
      <c r="J10" s="45"/>
      <c r="K10" s="45"/>
      <c r="L10" s="45"/>
      <c r="M10" s="45"/>
      <c r="N10" s="45"/>
      <c r="O10" s="45"/>
      <c r="P10" s="45"/>
      <c r="Q10" s="45"/>
      <c r="R10" s="45"/>
      <c r="S10" s="45"/>
      <c r="T10" s="45"/>
      <c r="U10" s="45"/>
      <c r="V10" s="45"/>
      <c r="W10" s="45"/>
      <c r="X10" s="45"/>
      <c r="Y10" s="45"/>
      <c r="Z10" s="45"/>
      <c r="AA10" s="45"/>
      <c r="AB10" s="45"/>
      <c r="AC10" s="45"/>
      <c r="AD10" s="45"/>
      <c r="AE10" s="45"/>
      <c r="AF10" s="45"/>
      <c r="AG10" s="45"/>
      <c r="AH10" s="905"/>
      <c r="AI10" s="963"/>
    </row>
    <row r="11" spans="1:35" s="964" customFormat="1" ht="15" customHeight="1" x14ac:dyDescent="0.25">
      <c r="A11" s="960"/>
      <c r="B11" s="965">
        <v>64</v>
      </c>
      <c r="C11" s="967" t="s">
        <v>385</v>
      </c>
      <c r="D11" s="447"/>
      <c r="E11" s="45"/>
      <c r="F11" s="45"/>
      <c r="G11" s="45"/>
      <c r="H11" s="45"/>
      <c r="I11" s="45"/>
      <c r="J11" s="45"/>
      <c r="K11" s="45"/>
      <c r="L11" s="45"/>
      <c r="M11" s="45"/>
      <c r="N11" s="45"/>
      <c r="O11" s="45"/>
      <c r="P11" s="45"/>
      <c r="Q11" s="45"/>
      <c r="R11" s="45"/>
      <c r="S11" s="45"/>
      <c r="T11" s="45"/>
      <c r="U11" s="45"/>
      <c r="V11" s="45"/>
      <c r="W11" s="45"/>
      <c r="X11" s="45"/>
      <c r="Y11" s="45"/>
      <c r="Z11" s="45"/>
      <c r="AA11" s="45"/>
      <c r="AB11" s="45"/>
      <c r="AC11" s="45"/>
      <c r="AD11" s="45"/>
      <c r="AE11" s="45"/>
      <c r="AF11" s="45"/>
      <c r="AG11" s="45"/>
      <c r="AH11" s="905"/>
      <c r="AI11" s="963"/>
    </row>
    <row r="12" spans="1:35" s="964" customFormat="1" ht="15" customHeight="1" x14ac:dyDescent="0.25">
      <c r="A12" s="960"/>
      <c r="B12" s="965">
        <v>64</v>
      </c>
      <c r="C12" s="966" t="s">
        <v>68</v>
      </c>
      <c r="D12" s="447"/>
      <c r="E12" s="45"/>
      <c r="F12" s="45"/>
      <c r="G12" s="45"/>
      <c r="H12" s="45"/>
      <c r="I12" s="45"/>
      <c r="J12" s="45"/>
      <c r="K12" s="45"/>
      <c r="L12" s="45"/>
      <c r="M12" s="45"/>
      <c r="N12" s="45"/>
      <c r="O12" s="45"/>
      <c r="P12" s="45"/>
      <c r="Q12" s="45"/>
      <c r="R12" s="45"/>
      <c r="S12" s="45"/>
      <c r="T12" s="45"/>
      <c r="U12" s="45"/>
      <c r="V12" s="45"/>
      <c r="W12" s="45"/>
      <c r="X12" s="45"/>
      <c r="Y12" s="45"/>
      <c r="Z12" s="45"/>
      <c r="AA12" s="45"/>
      <c r="AB12" s="45"/>
      <c r="AC12" s="45"/>
      <c r="AD12" s="45"/>
      <c r="AE12" s="45"/>
      <c r="AF12" s="45"/>
      <c r="AG12" s="45"/>
      <c r="AH12" s="905"/>
      <c r="AI12" s="963"/>
    </row>
    <row r="13" spans="1:35" s="964" customFormat="1" ht="15" customHeight="1" x14ac:dyDescent="0.25">
      <c r="A13" s="960"/>
      <c r="B13" s="965">
        <v>64</v>
      </c>
      <c r="C13" s="966" t="s">
        <v>69</v>
      </c>
      <c r="D13" s="447"/>
      <c r="E13" s="45"/>
      <c r="F13" s="45"/>
      <c r="G13" s="45"/>
      <c r="H13" s="45"/>
      <c r="I13" s="45"/>
      <c r="J13" s="45"/>
      <c r="K13" s="45"/>
      <c r="L13" s="45"/>
      <c r="M13" s="45"/>
      <c r="N13" s="45"/>
      <c r="O13" s="45"/>
      <c r="P13" s="45"/>
      <c r="Q13" s="45"/>
      <c r="R13" s="45"/>
      <c r="S13" s="45"/>
      <c r="T13" s="45"/>
      <c r="U13" s="45"/>
      <c r="V13" s="45"/>
      <c r="W13" s="45"/>
      <c r="X13" s="45"/>
      <c r="Y13" s="45"/>
      <c r="Z13" s="45"/>
      <c r="AA13" s="45"/>
      <c r="AB13" s="45"/>
      <c r="AC13" s="45"/>
      <c r="AD13" s="45"/>
      <c r="AE13" s="45"/>
      <c r="AF13" s="45"/>
      <c r="AG13" s="45"/>
      <c r="AH13" s="905"/>
      <c r="AI13" s="963"/>
    </row>
    <row r="14" spans="1:35" s="964" customFormat="1" ht="15" customHeight="1" x14ac:dyDescent="0.25">
      <c r="A14" s="960"/>
      <c r="B14" s="965" t="s">
        <v>325</v>
      </c>
      <c r="C14" s="967" t="s">
        <v>248</v>
      </c>
      <c r="D14" s="447"/>
      <c r="E14" s="45"/>
      <c r="F14" s="45"/>
      <c r="G14" s="45"/>
      <c r="H14" s="45"/>
      <c r="I14" s="45"/>
      <c r="J14" s="45"/>
      <c r="K14" s="45"/>
      <c r="L14" s="45"/>
      <c r="M14" s="45"/>
      <c r="N14" s="45"/>
      <c r="O14" s="45"/>
      <c r="P14" s="45"/>
      <c r="Q14" s="45"/>
      <c r="R14" s="45"/>
      <c r="S14" s="45"/>
      <c r="T14" s="45"/>
      <c r="U14" s="45"/>
      <c r="V14" s="45"/>
      <c r="W14" s="45"/>
      <c r="X14" s="45"/>
      <c r="Y14" s="45"/>
      <c r="Z14" s="45"/>
      <c r="AA14" s="45"/>
      <c r="AB14" s="45"/>
      <c r="AC14" s="45"/>
      <c r="AD14" s="45"/>
      <c r="AE14" s="45"/>
      <c r="AF14" s="45"/>
      <c r="AG14" s="45"/>
      <c r="AH14" s="905"/>
      <c r="AI14" s="963"/>
    </row>
    <row r="15" spans="1:35" s="964" customFormat="1" ht="15" customHeight="1" x14ac:dyDescent="0.25">
      <c r="A15" s="960"/>
      <c r="B15" s="965" t="s">
        <v>325</v>
      </c>
      <c r="C15" s="968" t="s">
        <v>258</v>
      </c>
      <c r="D15" s="447"/>
      <c r="E15" s="418"/>
      <c r="F15" s="418"/>
      <c r="G15" s="418"/>
      <c r="H15" s="418"/>
      <c r="I15" s="418"/>
      <c r="J15" s="418"/>
      <c r="K15" s="418"/>
      <c r="L15" s="418"/>
      <c r="M15" s="418"/>
      <c r="N15" s="418"/>
      <c r="O15" s="418"/>
      <c r="P15" s="418"/>
      <c r="Q15" s="418"/>
      <c r="R15" s="418"/>
      <c r="S15" s="418"/>
      <c r="T15" s="418"/>
      <c r="U15" s="418"/>
      <c r="V15" s="418"/>
      <c r="W15" s="418"/>
      <c r="X15" s="418"/>
      <c r="Y15" s="418"/>
      <c r="Z15" s="418"/>
      <c r="AA15" s="418"/>
      <c r="AB15" s="418"/>
      <c r="AC15" s="418"/>
      <c r="AD15" s="418"/>
      <c r="AE15" s="418"/>
      <c r="AF15" s="418"/>
      <c r="AG15" s="418"/>
      <c r="AH15" s="95"/>
      <c r="AI15" s="963"/>
    </row>
    <row r="16" spans="1:35" s="964" customFormat="1" ht="15" customHeight="1" x14ac:dyDescent="0.25">
      <c r="A16" s="960"/>
      <c r="B16" s="448"/>
      <c r="C16" s="968" t="s">
        <v>259</v>
      </c>
      <c r="D16" s="449"/>
      <c r="E16" s="82">
        <f>MIN(E14,E15)</f>
        <v>0</v>
      </c>
      <c r="F16" s="82">
        <f>MIN(F14,F15)</f>
        <v>0</v>
      </c>
      <c r="G16" s="82">
        <f t="shared" ref="G16:AH16" si="0">MIN(G14,G15)</f>
        <v>0</v>
      </c>
      <c r="H16" s="82">
        <f t="shared" si="0"/>
        <v>0</v>
      </c>
      <c r="I16" s="82">
        <f t="shared" si="0"/>
        <v>0</v>
      </c>
      <c r="J16" s="82">
        <f t="shared" si="0"/>
        <v>0</v>
      </c>
      <c r="K16" s="82">
        <f t="shared" si="0"/>
        <v>0</v>
      </c>
      <c r="L16" s="82">
        <f t="shared" si="0"/>
        <v>0</v>
      </c>
      <c r="M16" s="82">
        <f t="shared" si="0"/>
        <v>0</v>
      </c>
      <c r="N16" s="82">
        <f t="shared" si="0"/>
        <v>0</v>
      </c>
      <c r="O16" s="82">
        <f t="shared" si="0"/>
        <v>0</v>
      </c>
      <c r="P16" s="82">
        <f t="shared" si="0"/>
        <v>0</v>
      </c>
      <c r="Q16" s="82">
        <f t="shared" si="0"/>
        <v>0</v>
      </c>
      <c r="R16" s="82">
        <f t="shared" si="0"/>
        <v>0</v>
      </c>
      <c r="S16" s="82">
        <f t="shared" si="0"/>
        <v>0</v>
      </c>
      <c r="T16" s="82">
        <f t="shared" si="0"/>
        <v>0</v>
      </c>
      <c r="U16" s="82">
        <f t="shared" si="0"/>
        <v>0</v>
      </c>
      <c r="V16" s="82">
        <f t="shared" si="0"/>
        <v>0</v>
      </c>
      <c r="W16" s="82">
        <f t="shared" si="0"/>
        <v>0</v>
      </c>
      <c r="X16" s="82">
        <f t="shared" si="0"/>
        <v>0</v>
      </c>
      <c r="Y16" s="82">
        <f t="shared" si="0"/>
        <v>0</v>
      </c>
      <c r="Z16" s="82">
        <f t="shared" si="0"/>
        <v>0</v>
      </c>
      <c r="AA16" s="82">
        <f t="shared" si="0"/>
        <v>0</v>
      </c>
      <c r="AB16" s="82">
        <f t="shared" si="0"/>
        <v>0</v>
      </c>
      <c r="AC16" s="82">
        <f t="shared" si="0"/>
        <v>0</v>
      </c>
      <c r="AD16" s="82">
        <f t="shared" si="0"/>
        <v>0</v>
      </c>
      <c r="AE16" s="82">
        <f t="shared" si="0"/>
        <v>0</v>
      </c>
      <c r="AF16" s="82">
        <f t="shared" si="0"/>
        <v>0</v>
      </c>
      <c r="AG16" s="82">
        <f t="shared" si="0"/>
        <v>0</v>
      </c>
      <c r="AH16" s="82">
        <f t="shared" si="0"/>
        <v>0</v>
      </c>
      <c r="AI16" s="963"/>
    </row>
    <row r="17" spans="1:35" s="964" customFormat="1" ht="15" customHeight="1" x14ac:dyDescent="0.25">
      <c r="A17" s="960"/>
      <c r="B17" s="448"/>
      <c r="C17" s="969" t="s">
        <v>212</v>
      </c>
      <c r="D17" s="447"/>
      <c r="E17" s="1142"/>
      <c r="F17" s="1142"/>
      <c r="G17" s="1142"/>
      <c r="H17" s="1142"/>
      <c r="I17" s="1142"/>
      <c r="J17" s="1142"/>
      <c r="K17" s="1142"/>
      <c r="L17" s="1142"/>
      <c r="M17" s="1142"/>
      <c r="N17" s="1142"/>
      <c r="O17" s="1142"/>
      <c r="P17" s="1142"/>
      <c r="Q17" s="1142"/>
      <c r="R17" s="1142"/>
      <c r="S17" s="1142"/>
      <c r="T17" s="1142"/>
      <c r="U17" s="1142"/>
      <c r="V17" s="1142"/>
      <c r="W17" s="1142"/>
      <c r="X17" s="1142"/>
      <c r="Y17" s="1142"/>
      <c r="Z17" s="1142"/>
      <c r="AA17" s="1142"/>
      <c r="AB17" s="1142"/>
      <c r="AC17" s="1142"/>
      <c r="AD17" s="1142"/>
      <c r="AE17" s="1142"/>
      <c r="AF17" s="1142"/>
      <c r="AG17" s="1142"/>
      <c r="AH17" s="1143"/>
      <c r="AI17" s="963"/>
    </row>
    <row r="18" spans="1:35" s="964" customFormat="1" ht="15" customHeight="1" x14ac:dyDescent="0.25">
      <c r="A18" s="960"/>
      <c r="B18" s="448"/>
      <c r="C18" s="968" t="s">
        <v>219</v>
      </c>
      <c r="D18" s="449"/>
      <c r="E18" s="82">
        <f>MAX(0,E5-0.07*E16)</f>
        <v>0</v>
      </c>
      <c r="F18" s="82">
        <f>MAX(0,F5-0.07*F16)</f>
        <v>0</v>
      </c>
      <c r="G18" s="82">
        <f t="shared" ref="G18:AF18" si="1">MAX(0,G5-0.07*G16)</f>
        <v>0</v>
      </c>
      <c r="H18" s="82">
        <f t="shared" si="1"/>
        <v>0</v>
      </c>
      <c r="I18" s="82">
        <f t="shared" si="1"/>
        <v>0</v>
      </c>
      <c r="J18" s="82">
        <f t="shared" si="1"/>
        <v>0</v>
      </c>
      <c r="K18" s="82">
        <f t="shared" si="1"/>
        <v>0</v>
      </c>
      <c r="L18" s="82">
        <f t="shared" si="1"/>
        <v>0</v>
      </c>
      <c r="M18" s="82">
        <f t="shared" si="1"/>
        <v>0</v>
      </c>
      <c r="N18" s="82">
        <f t="shared" si="1"/>
        <v>0</v>
      </c>
      <c r="O18" s="82">
        <f t="shared" si="1"/>
        <v>0</v>
      </c>
      <c r="P18" s="82">
        <f t="shared" si="1"/>
        <v>0</v>
      </c>
      <c r="Q18" s="82">
        <f t="shared" si="1"/>
        <v>0</v>
      </c>
      <c r="R18" s="82">
        <f t="shared" si="1"/>
        <v>0</v>
      </c>
      <c r="S18" s="82">
        <f t="shared" si="1"/>
        <v>0</v>
      </c>
      <c r="T18" s="82">
        <f t="shared" si="1"/>
        <v>0</v>
      </c>
      <c r="U18" s="82">
        <f t="shared" si="1"/>
        <v>0</v>
      </c>
      <c r="V18" s="82">
        <f t="shared" si="1"/>
        <v>0</v>
      </c>
      <c r="W18" s="82">
        <f t="shared" si="1"/>
        <v>0</v>
      </c>
      <c r="X18" s="82">
        <f t="shared" si="1"/>
        <v>0</v>
      </c>
      <c r="Y18" s="82">
        <f t="shared" si="1"/>
        <v>0</v>
      </c>
      <c r="Z18" s="82">
        <f t="shared" si="1"/>
        <v>0</v>
      </c>
      <c r="AA18" s="82">
        <f t="shared" si="1"/>
        <v>0</v>
      </c>
      <c r="AB18" s="82">
        <f t="shared" si="1"/>
        <v>0</v>
      </c>
      <c r="AC18" s="82">
        <f t="shared" si="1"/>
        <v>0</v>
      </c>
      <c r="AD18" s="82">
        <f t="shared" si="1"/>
        <v>0</v>
      </c>
      <c r="AE18" s="82">
        <f t="shared" si="1"/>
        <v>0</v>
      </c>
      <c r="AF18" s="82">
        <f t="shared" si="1"/>
        <v>0</v>
      </c>
      <c r="AG18" s="82">
        <f>MAX(0,AG5-0.07*AG16)</f>
        <v>0</v>
      </c>
      <c r="AH18" s="82">
        <f>MAX(0,AH5-0.07*AH16)</f>
        <v>0</v>
      </c>
      <c r="AI18" s="963"/>
    </row>
    <row r="19" spans="1:35" s="964" customFormat="1" ht="15" customHeight="1" x14ac:dyDescent="0.25">
      <c r="A19" s="960"/>
      <c r="B19" s="448"/>
      <c r="C19" s="970" t="s">
        <v>188</v>
      </c>
      <c r="D19" s="449"/>
      <c r="E19" s="82">
        <f>IF(E6+E7&gt;0, E18*E7/(E6+E7), 0)</f>
        <v>0</v>
      </c>
      <c r="F19" s="82">
        <f t="shared" ref="F19:AH19" si="2">IF(F6+F7&gt;0, F18*F7/(F6+F7), 0)</f>
        <v>0</v>
      </c>
      <c r="G19" s="82">
        <f t="shared" si="2"/>
        <v>0</v>
      </c>
      <c r="H19" s="82">
        <f t="shared" si="2"/>
        <v>0</v>
      </c>
      <c r="I19" s="82">
        <f t="shared" si="2"/>
        <v>0</v>
      </c>
      <c r="J19" s="82">
        <f t="shared" si="2"/>
        <v>0</v>
      </c>
      <c r="K19" s="82">
        <f t="shared" si="2"/>
        <v>0</v>
      </c>
      <c r="L19" s="82">
        <f t="shared" si="2"/>
        <v>0</v>
      </c>
      <c r="M19" s="82">
        <f t="shared" si="2"/>
        <v>0</v>
      </c>
      <c r="N19" s="82">
        <f t="shared" si="2"/>
        <v>0</v>
      </c>
      <c r="O19" s="82">
        <f t="shared" si="2"/>
        <v>0</v>
      </c>
      <c r="P19" s="82">
        <f t="shared" si="2"/>
        <v>0</v>
      </c>
      <c r="Q19" s="82">
        <f t="shared" si="2"/>
        <v>0</v>
      </c>
      <c r="R19" s="82">
        <f t="shared" si="2"/>
        <v>0</v>
      </c>
      <c r="S19" s="82">
        <f t="shared" si="2"/>
        <v>0</v>
      </c>
      <c r="T19" s="82">
        <f t="shared" si="2"/>
        <v>0</v>
      </c>
      <c r="U19" s="82">
        <f t="shared" si="2"/>
        <v>0</v>
      </c>
      <c r="V19" s="82">
        <f t="shared" si="2"/>
        <v>0</v>
      </c>
      <c r="W19" s="82">
        <f t="shared" si="2"/>
        <v>0</v>
      </c>
      <c r="X19" s="82">
        <f t="shared" si="2"/>
        <v>0</v>
      </c>
      <c r="Y19" s="82">
        <f t="shared" si="2"/>
        <v>0</v>
      </c>
      <c r="Z19" s="82">
        <f t="shared" si="2"/>
        <v>0</v>
      </c>
      <c r="AA19" s="82">
        <f t="shared" si="2"/>
        <v>0</v>
      </c>
      <c r="AB19" s="82">
        <f t="shared" si="2"/>
        <v>0</v>
      </c>
      <c r="AC19" s="82">
        <f t="shared" si="2"/>
        <v>0</v>
      </c>
      <c r="AD19" s="82">
        <f t="shared" si="2"/>
        <v>0</v>
      </c>
      <c r="AE19" s="82">
        <f t="shared" si="2"/>
        <v>0</v>
      </c>
      <c r="AF19" s="82">
        <f t="shared" si="2"/>
        <v>0</v>
      </c>
      <c r="AG19" s="82">
        <f t="shared" si="2"/>
        <v>0</v>
      </c>
      <c r="AH19" s="82">
        <f t="shared" si="2"/>
        <v>0</v>
      </c>
      <c r="AI19" s="963"/>
    </row>
    <row r="20" spans="1:35" s="964" customFormat="1" ht="15" customHeight="1" x14ac:dyDescent="0.25">
      <c r="A20" s="960"/>
      <c r="B20" s="448"/>
      <c r="C20" s="971" t="s">
        <v>213</v>
      </c>
      <c r="D20" s="449"/>
      <c r="E20" s="82">
        <f>E7-E19</f>
        <v>0</v>
      </c>
      <c r="F20" s="82">
        <f>F7-F19</f>
        <v>0</v>
      </c>
      <c r="G20" s="82">
        <f t="shared" ref="G20:AH20" si="3">G7-G19</f>
        <v>0</v>
      </c>
      <c r="H20" s="82">
        <f t="shared" si="3"/>
        <v>0</v>
      </c>
      <c r="I20" s="82">
        <f t="shared" si="3"/>
        <v>0</v>
      </c>
      <c r="J20" s="82">
        <f t="shared" si="3"/>
        <v>0</v>
      </c>
      <c r="K20" s="82">
        <f t="shared" si="3"/>
        <v>0</v>
      </c>
      <c r="L20" s="82">
        <f t="shared" si="3"/>
        <v>0</v>
      </c>
      <c r="M20" s="82">
        <f t="shared" si="3"/>
        <v>0</v>
      </c>
      <c r="N20" s="82">
        <f t="shared" si="3"/>
        <v>0</v>
      </c>
      <c r="O20" s="82">
        <f t="shared" si="3"/>
        <v>0</v>
      </c>
      <c r="P20" s="82">
        <f t="shared" si="3"/>
        <v>0</v>
      </c>
      <c r="Q20" s="82">
        <f t="shared" si="3"/>
        <v>0</v>
      </c>
      <c r="R20" s="82">
        <f t="shared" si="3"/>
        <v>0</v>
      </c>
      <c r="S20" s="82">
        <f t="shared" si="3"/>
        <v>0</v>
      </c>
      <c r="T20" s="82">
        <f t="shared" si="3"/>
        <v>0</v>
      </c>
      <c r="U20" s="82">
        <f t="shared" si="3"/>
        <v>0</v>
      </c>
      <c r="V20" s="82">
        <f t="shared" si="3"/>
        <v>0</v>
      </c>
      <c r="W20" s="82">
        <f t="shared" si="3"/>
        <v>0</v>
      </c>
      <c r="X20" s="82">
        <f t="shared" si="3"/>
        <v>0</v>
      </c>
      <c r="Y20" s="82">
        <f t="shared" si="3"/>
        <v>0</v>
      </c>
      <c r="Z20" s="82">
        <f t="shared" si="3"/>
        <v>0</v>
      </c>
      <c r="AA20" s="82">
        <f t="shared" si="3"/>
        <v>0</v>
      </c>
      <c r="AB20" s="82">
        <f t="shared" si="3"/>
        <v>0</v>
      </c>
      <c r="AC20" s="82">
        <f t="shared" si="3"/>
        <v>0</v>
      </c>
      <c r="AD20" s="82">
        <f t="shared" si="3"/>
        <v>0</v>
      </c>
      <c r="AE20" s="82">
        <f t="shared" si="3"/>
        <v>0</v>
      </c>
      <c r="AF20" s="82">
        <f t="shared" si="3"/>
        <v>0</v>
      </c>
      <c r="AG20" s="82">
        <f t="shared" si="3"/>
        <v>0</v>
      </c>
      <c r="AH20" s="82">
        <f t="shared" si="3"/>
        <v>0</v>
      </c>
      <c r="AI20" s="963"/>
    </row>
    <row r="21" spans="1:35" s="964" customFormat="1" ht="15" customHeight="1" x14ac:dyDescent="0.25">
      <c r="A21" s="960"/>
      <c r="B21" s="448"/>
      <c r="C21" s="972" t="s">
        <v>214</v>
      </c>
      <c r="D21" s="447"/>
      <c r="E21" s="1142"/>
      <c r="F21" s="1142"/>
      <c r="G21" s="1142"/>
      <c r="H21" s="1142"/>
      <c r="I21" s="1142"/>
      <c r="J21" s="1142"/>
      <c r="K21" s="1142"/>
      <c r="L21" s="1142"/>
      <c r="M21" s="1142"/>
      <c r="N21" s="1142"/>
      <c r="O21" s="1142"/>
      <c r="P21" s="1142"/>
      <c r="Q21" s="1142"/>
      <c r="R21" s="1142"/>
      <c r="S21" s="1142"/>
      <c r="T21" s="1142"/>
      <c r="U21" s="1142"/>
      <c r="V21" s="1142"/>
      <c r="W21" s="1142"/>
      <c r="X21" s="1142"/>
      <c r="Y21" s="1142"/>
      <c r="Z21" s="1142"/>
      <c r="AA21" s="1142"/>
      <c r="AB21" s="1142"/>
      <c r="AC21" s="1142"/>
      <c r="AD21" s="1142"/>
      <c r="AE21" s="1142"/>
      <c r="AF21" s="1142"/>
      <c r="AG21" s="1142"/>
      <c r="AH21" s="1143"/>
      <c r="AI21" s="963"/>
    </row>
    <row r="22" spans="1:35" s="964" customFormat="1" ht="15" customHeight="1" x14ac:dyDescent="0.25">
      <c r="A22" s="960"/>
      <c r="B22" s="448"/>
      <c r="C22" s="968" t="s">
        <v>215</v>
      </c>
      <c r="D22" s="449"/>
      <c r="E22" s="82">
        <f>MAX(0,E8-0.085*E16)</f>
        <v>0</v>
      </c>
      <c r="F22" s="82">
        <f>MAX(0,F8-0.085*F16)</f>
        <v>0</v>
      </c>
      <c r="G22" s="82">
        <f t="shared" ref="G22:AF22" si="4">MAX(0,G8-0.085*G16)</f>
        <v>0</v>
      </c>
      <c r="H22" s="82">
        <f t="shared" si="4"/>
        <v>0</v>
      </c>
      <c r="I22" s="82">
        <f t="shared" si="4"/>
        <v>0</v>
      </c>
      <c r="J22" s="82">
        <f t="shared" si="4"/>
        <v>0</v>
      </c>
      <c r="K22" s="82">
        <f t="shared" si="4"/>
        <v>0</v>
      </c>
      <c r="L22" s="82">
        <f t="shared" si="4"/>
        <v>0</v>
      </c>
      <c r="M22" s="82">
        <f t="shared" si="4"/>
        <v>0</v>
      </c>
      <c r="N22" s="82">
        <f t="shared" si="4"/>
        <v>0</v>
      </c>
      <c r="O22" s="82">
        <f t="shared" si="4"/>
        <v>0</v>
      </c>
      <c r="P22" s="82">
        <f t="shared" si="4"/>
        <v>0</v>
      </c>
      <c r="Q22" s="82">
        <f t="shared" si="4"/>
        <v>0</v>
      </c>
      <c r="R22" s="82">
        <f t="shared" si="4"/>
        <v>0</v>
      </c>
      <c r="S22" s="82">
        <f t="shared" si="4"/>
        <v>0</v>
      </c>
      <c r="T22" s="82">
        <f t="shared" si="4"/>
        <v>0</v>
      </c>
      <c r="U22" s="82">
        <f t="shared" si="4"/>
        <v>0</v>
      </c>
      <c r="V22" s="82">
        <f t="shared" si="4"/>
        <v>0</v>
      </c>
      <c r="W22" s="82">
        <f t="shared" si="4"/>
        <v>0</v>
      </c>
      <c r="X22" s="82">
        <f t="shared" si="4"/>
        <v>0</v>
      </c>
      <c r="Y22" s="82">
        <f t="shared" si="4"/>
        <v>0</v>
      </c>
      <c r="Z22" s="82">
        <f t="shared" si="4"/>
        <v>0</v>
      </c>
      <c r="AA22" s="82">
        <f t="shared" si="4"/>
        <v>0</v>
      </c>
      <c r="AB22" s="82">
        <f t="shared" si="4"/>
        <v>0</v>
      </c>
      <c r="AC22" s="82">
        <f t="shared" si="4"/>
        <v>0</v>
      </c>
      <c r="AD22" s="82">
        <f t="shared" si="4"/>
        <v>0</v>
      </c>
      <c r="AE22" s="82">
        <f t="shared" si="4"/>
        <v>0</v>
      </c>
      <c r="AF22" s="82">
        <f t="shared" si="4"/>
        <v>0</v>
      </c>
      <c r="AG22" s="82">
        <f>MAX(0,AG8-0.085*AG16)</f>
        <v>0</v>
      </c>
      <c r="AH22" s="82">
        <f>MAX(0,AH8-0.085*AH16)</f>
        <v>0</v>
      </c>
      <c r="AI22" s="963"/>
    </row>
    <row r="23" spans="1:35" s="964" customFormat="1" ht="15" customHeight="1" x14ac:dyDescent="0.25">
      <c r="A23" s="960"/>
      <c r="B23" s="448"/>
      <c r="C23" s="970" t="s">
        <v>188</v>
      </c>
      <c r="D23" s="449"/>
      <c r="E23" s="82">
        <f>IF(E9+E10&gt;0, E22*E10/(E9+E10), 0)</f>
        <v>0</v>
      </c>
      <c r="F23" s="82">
        <f t="shared" ref="F23:AH23" si="5">IF(F9+F10&gt;0, F22*F10/(F9+F10), 0)</f>
        <v>0</v>
      </c>
      <c r="G23" s="82">
        <f t="shared" si="5"/>
        <v>0</v>
      </c>
      <c r="H23" s="82">
        <f t="shared" si="5"/>
        <v>0</v>
      </c>
      <c r="I23" s="82">
        <f t="shared" si="5"/>
        <v>0</v>
      </c>
      <c r="J23" s="82">
        <f t="shared" si="5"/>
        <v>0</v>
      </c>
      <c r="K23" s="82">
        <f t="shared" si="5"/>
        <v>0</v>
      </c>
      <c r="L23" s="82">
        <f t="shared" si="5"/>
        <v>0</v>
      </c>
      <c r="M23" s="82">
        <f t="shared" si="5"/>
        <v>0</v>
      </c>
      <c r="N23" s="82">
        <f t="shared" si="5"/>
        <v>0</v>
      </c>
      <c r="O23" s="82">
        <f t="shared" si="5"/>
        <v>0</v>
      </c>
      <c r="P23" s="82">
        <f t="shared" si="5"/>
        <v>0</v>
      </c>
      <c r="Q23" s="82">
        <f t="shared" si="5"/>
        <v>0</v>
      </c>
      <c r="R23" s="82">
        <f t="shared" si="5"/>
        <v>0</v>
      </c>
      <c r="S23" s="82">
        <f t="shared" si="5"/>
        <v>0</v>
      </c>
      <c r="T23" s="82">
        <f t="shared" si="5"/>
        <v>0</v>
      </c>
      <c r="U23" s="82">
        <f t="shared" si="5"/>
        <v>0</v>
      </c>
      <c r="V23" s="82">
        <f t="shared" si="5"/>
        <v>0</v>
      </c>
      <c r="W23" s="82">
        <f t="shared" si="5"/>
        <v>0</v>
      </c>
      <c r="X23" s="82">
        <f t="shared" si="5"/>
        <v>0</v>
      </c>
      <c r="Y23" s="82">
        <f t="shared" si="5"/>
        <v>0</v>
      </c>
      <c r="Z23" s="82">
        <f t="shared" si="5"/>
        <v>0</v>
      </c>
      <c r="AA23" s="82">
        <f t="shared" si="5"/>
        <v>0</v>
      </c>
      <c r="AB23" s="82">
        <f t="shared" si="5"/>
        <v>0</v>
      </c>
      <c r="AC23" s="82">
        <f t="shared" si="5"/>
        <v>0</v>
      </c>
      <c r="AD23" s="82">
        <f t="shared" si="5"/>
        <v>0</v>
      </c>
      <c r="AE23" s="82">
        <f t="shared" si="5"/>
        <v>0</v>
      </c>
      <c r="AF23" s="82">
        <f t="shared" si="5"/>
        <v>0</v>
      </c>
      <c r="AG23" s="82">
        <f t="shared" si="5"/>
        <v>0</v>
      </c>
      <c r="AH23" s="82">
        <f t="shared" si="5"/>
        <v>0</v>
      </c>
      <c r="AI23" s="963"/>
    </row>
    <row r="24" spans="1:35" s="964" customFormat="1" ht="15" customHeight="1" x14ac:dyDescent="0.25">
      <c r="A24" s="960"/>
      <c r="B24" s="448"/>
      <c r="C24" s="971" t="s">
        <v>216</v>
      </c>
      <c r="D24" s="449"/>
      <c r="E24" s="82">
        <f>E10-E23</f>
        <v>0</v>
      </c>
      <c r="F24" s="82">
        <f>F10-F23</f>
        <v>0</v>
      </c>
      <c r="G24" s="82">
        <f t="shared" ref="G24:AH24" si="6">G10-G23</f>
        <v>0</v>
      </c>
      <c r="H24" s="82">
        <f t="shared" si="6"/>
        <v>0</v>
      </c>
      <c r="I24" s="82">
        <f t="shared" si="6"/>
        <v>0</v>
      </c>
      <c r="J24" s="82">
        <f t="shared" si="6"/>
        <v>0</v>
      </c>
      <c r="K24" s="82">
        <f t="shared" si="6"/>
        <v>0</v>
      </c>
      <c r="L24" s="82">
        <f t="shared" si="6"/>
        <v>0</v>
      </c>
      <c r="M24" s="82">
        <f t="shared" si="6"/>
        <v>0</v>
      </c>
      <c r="N24" s="82">
        <f t="shared" si="6"/>
        <v>0</v>
      </c>
      <c r="O24" s="82">
        <f t="shared" si="6"/>
        <v>0</v>
      </c>
      <c r="P24" s="82">
        <f t="shared" si="6"/>
        <v>0</v>
      </c>
      <c r="Q24" s="82">
        <f t="shared" si="6"/>
        <v>0</v>
      </c>
      <c r="R24" s="82">
        <f t="shared" si="6"/>
        <v>0</v>
      </c>
      <c r="S24" s="82">
        <f t="shared" si="6"/>
        <v>0</v>
      </c>
      <c r="T24" s="82">
        <f t="shared" si="6"/>
        <v>0</v>
      </c>
      <c r="U24" s="82">
        <f t="shared" si="6"/>
        <v>0</v>
      </c>
      <c r="V24" s="82">
        <f t="shared" si="6"/>
        <v>0</v>
      </c>
      <c r="W24" s="82">
        <f t="shared" si="6"/>
        <v>0</v>
      </c>
      <c r="X24" s="82">
        <f t="shared" si="6"/>
        <v>0</v>
      </c>
      <c r="Y24" s="82">
        <f t="shared" si="6"/>
        <v>0</v>
      </c>
      <c r="Z24" s="82">
        <f t="shared" si="6"/>
        <v>0</v>
      </c>
      <c r="AA24" s="82">
        <f t="shared" si="6"/>
        <v>0</v>
      </c>
      <c r="AB24" s="82">
        <f t="shared" si="6"/>
        <v>0</v>
      </c>
      <c r="AC24" s="82">
        <f t="shared" si="6"/>
        <v>0</v>
      </c>
      <c r="AD24" s="82">
        <f t="shared" si="6"/>
        <v>0</v>
      </c>
      <c r="AE24" s="82">
        <f t="shared" si="6"/>
        <v>0</v>
      </c>
      <c r="AF24" s="82">
        <f t="shared" si="6"/>
        <v>0</v>
      </c>
      <c r="AG24" s="82">
        <f t="shared" si="6"/>
        <v>0</v>
      </c>
      <c r="AH24" s="82">
        <f t="shared" si="6"/>
        <v>0</v>
      </c>
      <c r="AI24" s="963"/>
    </row>
    <row r="25" spans="1:35" s="964" customFormat="1" ht="15" customHeight="1" x14ac:dyDescent="0.25">
      <c r="A25" s="960"/>
      <c r="B25" s="448"/>
      <c r="C25" s="972" t="s">
        <v>217</v>
      </c>
      <c r="D25" s="447"/>
      <c r="E25" s="1142"/>
      <c r="F25" s="1142"/>
      <c r="G25" s="1142"/>
      <c r="H25" s="1142"/>
      <c r="I25" s="1142"/>
      <c r="J25" s="1142"/>
      <c r="K25" s="1142"/>
      <c r="L25" s="1142"/>
      <c r="M25" s="1142"/>
      <c r="N25" s="1142"/>
      <c r="O25" s="1142"/>
      <c r="P25" s="1142"/>
      <c r="Q25" s="1142"/>
      <c r="R25" s="1142"/>
      <c r="S25" s="1142"/>
      <c r="T25" s="1142"/>
      <c r="U25" s="1142"/>
      <c r="V25" s="1142"/>
      <c r="W25" s="1142"/>
      <c r="X25" s="1142"/>
      <c r="Y25" s="1142"/>
      <c r="Z25" s="1142"/>
      <c r="AA25" s="1142"/>
      <c r="AB25" s="1142"/>
      <c r="AC25" s="1142"/>
      <c r="AD25" s="1142"/>
      <c r="AE25" s="1142"/>
      <c r="AF25" s="1142"/>
      <c r="AG25" s="1142"/>
      <c r="AH25" s="1143"/>
      <c r="AI25" s="963"/>
    </row>
    <row r="26" spans="1:35" s="964" customFormat="1" ht="15" customHeight="1" x14ac:dyDescent="0.25">
      <c r="A26" s="960"/>
      <c r="B26" s="448"/>
      <c r="C26" s="968" t="s">
        <v>218</v>
      </c>
      <c r="D26" s="449"/>
      <c r="E26" s="82">
        <f>MAX(0,E11-0.105*E16)</f>
        <v>0</v>
      </c>
      <c r="F26" s="82">
        <f>MAX(0,F11-0.105*F16)</f>
        <v>0</v>
      </c>
      <c r="G26" s="82">
        <f t="shared" ref="G26:AF26" si="7">MAX(0,G11-0.105*G16)</f>
        <v>0</v>
      </c>
      <c r="H26" s="82">
        <f t="shared" si="7"/>
        <v>0</v>
      </c>
      <c r="I26" s="82">
        <f t="shared" si="7"/>
        <v>0</v>
      </c>
      <c r="J26" s="82">
        <f t="shared" si="7"/>
        <v>0</v>
      </c>
      <c r="K26" s="82">
        <f t="shared" si="7"/>
        <v>0</v>
      </c>
      <c r="L26" s="82">
        <f t="shared" si="7"/>
        <v>0</v>
      </c>
      <c r="M26" s="82">
        <f t="shared" si="7"/>
        <v>0</v>
      </c>
      <c r="N26" s="82">
        <f t="shared" si="7"/>
        <v>0</v>
      </c>
      <c r="O26" s="82">
        <f t="shared" si="7"/>
        <v>0</v>
      </c>
      <c r="P26" s="82">
        <f t="shared" si="7"/>
        <v>0</v>
      </c>
      <c r="Q26" s="82">
        <f t="shared" si="7"/>
        <v>0</v>
      </c>
      <c r="R26" s="82">
        <f t="shared" si="7"/>
        <v>0</v>
      </c>
      <c r="S26" s="82">
        <f t="shared" si="7"/>
        <v>0</v>
      </c>
      <c r="T26" s="82">
        <f t="shared" si="7"/>
        <v>0</v>
      </c>
      <c r="U26" s="82">
        <f t="shared" si="7"/>
        <v>0</v>
      </c>
      <c r="V26" s="82">
        <f t="shared" si="7"/>
        <v>0</v>
      </c>
      <c r="W26" s="82">
        <f t="shared" si="7"/>
        <v>0</v>
      </c>
      <c r="X26" s="82">
        <f t="shared" si="7"/>
        <v>0</v>
      </c>
      <c r="Y26" s="82">
        <f t="shared" si="7"/>
        <v>0</v>
      </c>
      <c r="Z26" s="82">
        <f t="shared" si="7"/>
        <v>0</v>
      </c>
      <c r="AA26" s="82">
        <f t="shared" si="7"/>
        <v>0</v>
      </c>
      <c r="AB26" s="82">
        <f t="shared" si="7"/>
        <v>0</v>
      </c>
      <c r="AC26" s="82">
        <f t="shared" si="7"/>
        <v>0</v>
      </c>
      <c r="AD26" s="82">
        <f t="shared" si="7"/>
        <v>0</v>
      </c>
      <c r="AE26" s="82">
        <f t="shared" si="7"/>
        <v>0</v>
      </c>
      <c r="AF26" s="82">
        <f t="shared" si="7"/>
        <v>0</v>
      </c>
      <c r="AG26" s="82">
        <f>MAX(0,AG11-0.105*AG16)</f>
        <v>0</v>
      </c>
      <c r="AH26" s="82">
        <f>MAX(0,AH11-0.105*AH16)</f>
        <v>0</v>
      </c>
      <c r="AI26" s="963"/>
    </row>
    <row r="27" spans="1:35" s="964" customFormat="1" ht="15" customHeight="1" x14ac:dyDescent="0.25">
      <c r="A27" s="960"/>
      <c r="B27" s="448"/>
      <c r="C27" s="970" t="s">
        <v>188</v>
      </c>
      <c r="D27" s="449"/>
      <c r="E27" s="82">
        <f>IF(E12+E13&gt;0, E26*E13/(E12+E13), 0)</f>
        <v>0</v>
      </c>
      <c r="F27" s="82">
        <f t="shared" ref="F27:AH27" si="8">IF(F12+F13&gt;0, F26*F13/(F12+F13), 0)</f>
        <v>0</v>
      </c>
      <c r="G27" s="82">
        <f t="shared" si="8"/>
        <v>0</v>
      </c>
      <c r="H27" s="82">
        <f t="shared" si="8"/>
        <v>0</v>
      </c>
      <c r="I27" s="82">
        <f t="shared" si="8"/>
        <v>0</v>
      </c>
      <c r="J27" s="82">
        <f t="shared" si="8"/>
        <v>0</v>
      </c>
      <c r="K27" s="82">
        <f t="shared" si="8"/>
        <v>0</v>
      </c>
      <c r="L27" s="82">
        <f t="shared" si="8"/>
        <v>0</v>
      </c>
      <c r="M27" s="82">
        <f t="shared" si="8"/>
        <v>0</v>
      </c>
      <c r="N27" s="82">
        <f t="shared" si="8"/>
        <v>0</v>
      </c>
      <c r="O27" s="82">
        <f t="shared" si="8"/>
        <v>0</v>
      </c>
      <c r="P27" s="82">
        <f t="shared" si="8"/>
        <v>0</v>
      </c>
      <c r="Q27" s="82">
        <f t="shared" si="8"/>
        <v>0</v>
      </c>
      <c r="R27" s="82">
        <f t="shared" si="8"/>
        <v>0</v>
      </c>
      <c r="S27" s="82">
        <f t="shared" si="8"/>
        <v>0</v>
      </c>
      <c r="T27" s="82">
        <f t="shared" si="8"/>
        <v>0</v>
      </c>
      <c r="U27" s="82">
        <f t="shared" si="8"/>
        <v>0</v>
      </c>
      <c r="V27" s="82">
        <f t="shared" si="8"/>
        <v>0</v>
      </c>
      <c r="W27" s="82">
        <f t="shared" si="8"/>
        <v>0</v>
      </c>
      <c r="X27" s="82">
        <f t="shared" si="8"/>
        <v>0</v>
      </c>
      <c r="Y27" s="82">
        <f t="shared" si="8"/>
        <v>0</v>
      </c>
      <c r="Z27" s="82">
        <f t="shared" si="8"/>
        <v>0</v>
      </c>
      <c r="AA27" s="82">
        <f t="shared" si="8"/>
        <v>0</v>
      </c>
      <c r="AB27" s="82">
        <f t="shared" si="8"/>
        <v>0</v>
      </c>
      <c r="AC27" s="82">
        <f t="shared" si="8"/>
        <v>0</v>
      </c>
      <c r="AD27" s="82">
        <f t="shared" si="8"/>
        <v>0</v>
      </c>
      <c r="AE27" s="82">
        <f t="shared" si="8"/>
        <v>0</v>
      </c>
      <c r="AF27" s="82">
        <f t="shared" si="8"/>
        <v>0</v>
      </c>
      <c r="AG27" s="82">
        <f t="shared" si="8"/>
        <v>0</v>
      </c>
      <c r="AH27" s="82">
        <f t="shared" si="8"/>
        <v>0</v>
      </c>
      <c r="AI27" s="963"/>
    </row>
    <row r="28" spans="1:35" s="964" customFormat="1" ht="15" customHeight="1" x14ac:dyDescent="0.25">
      <c r="A28" s="960"/>
      <c r="B28" s="450"/>
      <c r="C28" s="973" t="s">
        <v>200</v>
      </c>
      <c r="D28" s="1138"/>
      <c r="E28" s="918">
        <f>E13-E27</f>
        <v>0</v>
      </c>
      <c r="F28" s="918">
        <f>F13-F27</f>
        <v>0</v>
      </c>
      <c r="G28" s="918">
        <f t="shared" ref="G28:AH28" si="9">G13-G27</f>
        <v>0</v>
      </c>
      <c r="H28" s="918">
        <f t="shared" si="9"/>
        <v>0</v>
      </c>
      <c r="I28" s="918">
        <f t="shared" si="9"/>
        <v>0</v>
      </c>
      <c r="J28" s="918">
        <f t="shared" si="9"/>
        <v>0</v>
      </c>
      <c r="K28" s="918">
        <f t="shared" si="9"/>
        <v>0</v>
      </c>
      <c r="L28" s="918">
        <f t="shared" si="9"/>
        <v>0</v>
      </c>
      <c r="M28" s="918">
        <f t="shared" si="9"/>
        <v>0</v>
      </c>
      <c r="N28" s="918">
        <f t="shared" si="9"/>
        <v>0</v>
      </c>
      <c r="O28" s="918">
        <f t="shared" si="9"/>
        <v>0</v>
      </c>
      <c r="P28" s="918">
        <f t="shared" si="9"/>
        <v>0</v>
      </c>
      <c r="Q28" s="918">
        <f t="shared" si="9"/>
        <v>0</v>
      </c>
      <c r="R28" s="918">
        <f t="shared" si="9"/>
        <v>0</v>
      </c>
      <c r="S28" s="918">
        <f t="shared" si="9"/>
        <v>0</v>
      </c>
      <c r="T28" s="918">
        <f t="shared" si="9"/>
        <v>0</v>
      </c>
      <c r="U28" s="918">
        <f t="shared" si="9"/>
        <v>0</v>
      </c>
      <c r="V28" s="918">
        <f t="shared" si="9"/>
        <v>0</v>
      </c>
      <c r="W28" s="918">
        <f t="shared" si="9"/>
        <v>0</v>
      </c>
      <c r="X28" s="918">
        <f t="shared" si="9"/>
        <v>0</v>
      </c>
      <c r="Y28" s="918">
        <f t="shared" si="9"/>
        <v>0</v>
      </c>
      <c r="Z28" s="918">
        <f t="shared" si="9"/>
        <v>0</v>
      </c>
      <c r="AA28" s="918">
        <f t="shared" si="9"/>
        <v>0</v>
      </c>
      <c r="AB28" s="918">
        <f t="shared" si="9"/>
        <v>0</v>
      </c>
      <c r="AC28" s="918">
        <f t="shared" si="9"/>
        <v>0</v>
      </c>
      <c r="AD28" s="918">
        <f t="shared" si="9"/>
        <v>0</v>
      </c>
      <c r="AE28" s="918">
        <f t="shared" si="9"/>
        <v>0</v>
      </c>
      <c r="AF28" s="918">
        <f t="shared" si="9"/>
        <v>0</v>
      </c>
      <c r="AG28" s="918">
        <f t="shared" si="9"/>
        <v>0</v>
      </c>
      <c r="AH28" s="918">
        <f t="shared" si="9"/>
        <v>0</v>
      </c>
      <c r="AI28" s="963"/>
    </row>
    <row r="29" spans="1:35" s="964" customFormat="1" ht="15" customHeight="1" x14ac:dyDescent="0.25">
      <c r="A29" s="960"/>
      <c r="B29" s="451"/>
      <c r="C29" s="974" t="s">
        <v>220</v>
      </c>
      <c r="D29" s="1139">
        <f>SUM(E29:AH29)</f>
        <v>0</v>
      </c>
      <c r="E29" s="1144">
        <f>MAX(0,E20)</f>
        <v>0</v>
      </c>
      <c r="F29" s="1144">
        <f t="shared" ref="F29:AH29" si="10">MAX(0,F20)</f>
        <v>0</v>
      </c>
      <c r="G29" s="1144">
        <f t="shared" si="10"/>
        <v>0</v>
      </c>
      <c r="H29" s="1144">
        <f t="shared" si="10"/>
        <v>0</v>
      </c>
      <c r="I29" s="1144">
        <f t="shared" si="10"/>
        <v>0</v>
      </c>
      <c r="J29" s="1144">
        <f t="shared" si="10"/>
        <v>0</v>
      </c>
      <c r="K29" s="1144">
        <f t="shared" si="10"/>
        <v>0</v>
      </c>
      <c r="L29" s="1144">
        <f t="shared" si="10"/>
        <v>0</v>
      </c>
      <c r="M29" s="1144">
        <f t="shared" si="10"/>
        <v>0</v>
      </c>
      <c r="N29" s="1144">
        <f t="shared" si="10"/>
        <v>0</v>
      </c>
      <c r="O29" s="1144">
        <f t="shared" si="10"/>
        <v>0</v>
      </c>
      <c r="P29" s="1144">
        <f t="shared" si="10"/>
        <v>0</v>
      </c>
      <c r="Q29" s="1144">
        <f t="shared" si="10"/>
        <v>0</v>
      </c>
      <c r="R29" s="1144">
        <f t="shared" si="10"/>
        <v>0</v>
      </c>
      <c r="S29" s="1144">
        <f t="shared" si="10"/>
        <v>0</v>
      </c>
      <c r="T29" s="1144">
        <f t="shared" si="10"/>
        <v>0</v>
      </c>
      <c r="U29" s="1144">
        <f t="shared" si="10"/>
        <v>0</v>
      </c>
      <c r="V29" s="1144">
        <f t="shared" si="10"/>
        <v>0</v>
      </c>
      <c r="W29" s="1144">
        <f t="shared" si="10"/>
        <v>0</v>
      </c>
      <c r="X29" s="1144">
        <f t="shared" si="10"/>
        <v>0</v>
      </c>
      <c r="Y29" s="1144">
        <f t="shared" si="10"/>
        <v>0</v>
      </c>
      <c r="Z29" s="1144">
        <f t="shared" si="10"/>
        <v>0</v>
      </c>
      <c r="AA29" s="1144">
        <f t="shared" si="10"/>
        <v>0</v>
      </c>
      <c r="AB29" s="1144">
        <f t="shared" si="10"/>
        <v>0</v>
      </c>
      <c r="AC29" s="1144">
        <f t="shared" si="10"/>
        <v>0</v>
      </c>
      <c r="AD29" s="1144">
        <f t="shared" si="10"/>
        <v>0</v>
      </c>
      <c r="AE29" s="1144">
        <f t="shared" si="10"/>
        <v>0</v>
      </c>
      <c r="AF29" s="1144">
        <f t="shared" si="10"/>
        <v>0</v>
      </c>
      <c r="AG29" s="1144">
        <f t="shared" si="10"/>
        <v>0</v>
      </c>
      <c r="AH29" s="1144">
        <f t="shared" si="10"/>
        <v>0</v>
      </c>
      <c r="AI29" s="963"/>
    </row>
    <row r="30" spans="1:35" s="964" customFormat="1" ht="15" customHeight="1" x14ac:dyDescent="0.25">
      <c r="A30" s="960"/>
      <c r="B30" s="448"/>
      <c r="C30" s="975" t="s">
        <v>221</v>
      </c>
      <c r="D30" s="1140">
        <f>SUM(E30:AH30)</f>
        <v>0</v>
      </c>
      <c r="E30" s="82">
        <f>MAX(0,E24-E29)</f>
        <v>0</v>
      </c>
      <c r="F30" s="82">
        <f t="shared" ref="F30:AH30" si="11">MAX(0,F24-F29)</f>
        <v>0</v>
      </c>
      <c r="G30" s="82">
        <f t="shared" si="11"/>
        <v>0</v>
      </c>
      <c r="H30" s="82">
        <f t="shared" si="11"/>
        <v>0</v>
      </c>
      <c r="I30" s="82">
        <f t="shared" si="11"/>
        <v>0</v>
      </c>
      <c r="J30" s="82">
        <f t="shared" si="11"/>
        <v>0</v>
      </c>
      <c r="K30" s="82">
        <f t="shared" si="11"/>
        <v>0</v>
      </c>
      <c r="L30" s="82">
        <f t="shared" si="11"/>
        <v>0</v>
      </c>
      <c r="M30" s="82">
        <f t="shared" si="11"/>
        <v>0</v>
      </c>
      <c r="N30" s="82">
        <f t="shared" si="11"/>
        <v>0</v>
      </c>
      <c r="O30" s="82">
        <f t="shared" si="11"/>
        <v>0</v>
      </c>
      <c r="P30" s="82">
        <f t="shared" si="11"/>
        <v>0</v>
      </c>
      <c r="Q30" s="82">
        <f t="shared" si="11"/>
        <v>0</v>
      </c>
      <c r="R30" s="82">
        <f t="shared" si="11"/>
        <v>0</v>
      </c>
      <c r="S30" s="82">
        <f t="shared" si="11"/>
        <v>0</v>
      </c>
      <c r="T30" s="82">
        <f t="shared" si="11"/>
        <v>0</v>
      </c>
      <c r="U30" s="82">
        <f t="shared" si="11"/>
        <v>0</v>
      </c>
      <c r="V30" s="82">
        <f t="shared" si="11"/>
        <v>0</v>
      </c>
      <c r="W30" s="82">
        <f t="shared" si="11"/>
        <v>0</v>
      </c>
      <c r="X30" s="82">
        <f t="shared" si="11"/>
        <v>0</v>
      </c>
      <c r="Y30" s="82">
        <f t="shared" si="11"/>
        <v>0</v>
      </c>
      <c r="Z30" s="82">
        <f t="shared" si="11"/>
        <v>0</v>
      </c>
      <c r="AA30" s="82">
        <f t="shared" si="11"/>
        <v>0</v>
      </c>
      <c r="AB30" s="82">
        <f t="shared" si="11"/>
        <v>0</v>
      </c>
      <c r="AC30" s="82">
        <f t="shared" si="11"/>
        <v>0</v>
      </c>
      <c r="AD30" s="82">
        <f t="shared" si="11"/>
        <v>0</v>
      </c>
      <c r="AE30" s="82">
        <f t="shared" si="11"/>
        <v>0</v>
      </c>
      <c r="AF30" s="82">
        <f t="shared" si="11"/>
        <v>0</v>
      </c>
      <c r="AG30" s="82">
        <f t="shared" si="11"/>
        <v>0</v>
      </c>
      <c r="AH30" s="82">
        <f t="shared" si="11"/>
        <v>0</v>
      </c>
      <c r="AI30" s="963"/>
    </row>
    <row r="31" spans="1:35" s="964" customFormat="1" ht="15" customHeight="1" x14ac:dyDescent="0.25">
      <c r="A31" s="960"/>
      <c r="B31" s="450"/>
      <c r="C31" s="976" t="s">
        <v>222</v>
      </c>
      <c r="D31" s="1141">
        <f>SUM(E31:AH31)</f>
        <v>0</v>
      </c>
      <c r="E31" s="918">
        <f>MAX(0,E28-E29-E30)</f>
        <v>0</v>
      </c>
      <c r="F31" s="918">
        <f t="shared" ref="F31:AH31" si="12">MAX(0,F28-F29-F30)</f>
        <v>0</v>
      </c>
      <c r="G31" s="918">
        <f t="shared" si="12"/>
        <v>0</v>
      </c>
      <c r="H31" s="918">
        <f t="shared" si="12"/>
        <v>0</v>
      </c>
      <c r="I31" s="918">
        <f t="shared" si="12"/>
        <v>0</v>
      </c>
      <c r="J31" s="918">
        <f t="shared" si="12"/>
        <v>0</v>
      </c>
      <c r="K31" s="918">
        <f t="shared" si="12"/>
        <v>0</v>
      </c>
      <c r="L31" s="918">
        <f t="shared" si="12"/>
        <v>0</v>
      </c>
      <c r="M31" s="918">
        <f t="shared" si="12"/>
        <v>0</v>
      </c>
      <c r="N31" s="918">
        <f t="shared" si="12"/>
        <v>0</v>
      </c>
      <c r="O31" s="918">
        <f t="shared" si="12"/>
        <v>0</v>
      </c>
      <c r="P31" s="918">
        <f t="shared" si="12"/>
        <v>0</v>
      </c>
      <c r="Q31" s="918">
        <f t="shared" si="12"/>
        <v>0</v>
      </c>
      <c r="R31" s="918">
        <f t="shared" si="12"/>
        <v>0</v>
      </c>
      <c r="S31" s="918">
        <f t="shared" si="12"/>
        <v>0</v>
      </c>
      <c r="T31" s="918">
        <f t="shared" si="12"/>
        <v>0</v>
      </c>
      <c r="U31" s="918">
        <f t="shared" si="12"/>
        <v>0</v>
      </c>
      <c r="V31" s="918">
        <f t="shared" si="12"/>
        <v>0</v>
      </c>
      <c r="W31" s="918">
        <f t="shared" si="12"/>
        <v>0</v>
      </c>
      <c r="X31" s="918">
        <f t="shared" si="12"/>
        <v>0</v>
      </c>
      <c r="Y31" s="918">
        <f t="shared" si="12"/>
        <v>0</v>
      </c>
      <c r="Z31" s="918">
        <f t="shared" si="12"/>
        <v>0</v>
      </c>
      <c r="AA31" s="918">
        <f t="shared" si="12"/>
        <v>0</v>
      </c>
      <c r="AB31" s="918">
        <f t="shared" si="12"/>
        <v>0</v>
      </c>
      <c r="AC31" s="918">
        <f t="shared" si="12"/>
        <v>0</v>
      </c>
      <c r="AD31" s="918">
        <f t="shared" si="12"/>
        <v>0</v>
      </c>
      <c r="AE31" s="918">
        <f t="shared" si="12"/>
        <v>0</v>
      </c>
      <c r="AF31" s="918">
        <f t="shared" si="12"/>
        <v>0</v>
      </c>
      <c r="AG31" s="918">
        <f t="shared" si="12"/>
        <v>0</v>
      </c>
      <c r="AH31" s="918">
        <f t="shared" si="12"/>
        <v>0</v>
      </c>
      <c r="AI31" s="963"/>
    </row>
    <row r="32" spans="1:35" ht="15" customHeight="1" x14ac:dyDescent="0.25">
      <c r="A32" s="977"/>
      <c r="B32" s="978"/>
      <c r="C32" s="978"/>
      <c r="D32" s="978"/>
      <c r="E32" s="979"/>
      <c r="F32" s="978"/>
      <c r="G32" s="978"/>
      <c r="H32" s="978"/>
      <c r="I32" s="978"/>
      <c r="J32" s="978"/>
      <c r="K32" s="978"/>
      <c r="L32" s="978"/>
      <c r="M32" s="978"/>
      <c r="N32" s="978"/>
      <c r="O32" s="978"/>
      <c r="P32" s="978"/>
      <c r="Q32" s="978"/>
      <c r="R32" s="978"/>
      <c r="S32" s="978"/>
      <c r="T32" s="978"/>
      <c r="U32" s="978"/>
      <c r="V32" s="978"/>
      <c r="W32" s="978"/>
      <c r="X32" s="978"/>
      <c r="Y32" s="978"/>
      <c r="Z32" s="978"/>
      <c r="AA32" s="978"/>
      <c r="AB32" s="978"/>
      <c r="AC32" s="978"/>
      <c r="AD32" s="978"/>
      <c r="AE32" s="978"/>
      <c r="AF32" s="978"/>
      <c r="AG32" s="978"/>
      <c r="AH32" s="978"/>
      <c r="AI32" s="980"/>
    </row>
  </sheetData>
  <dataConsolidate/>
  <customSheetViews>
    <customSheetView guid="{3D2E4C4C-55B0-42AD-9B20-28C028F4BEE7}" scale="75" hiddenRows="1" hiddenColumns="1">
      <pane ySplit="1" topLeftCell="A2" activePane="bottomLeft" state="frozen"/>
      <selection pane="bottomLeft"/>
      <pageMargins left="0.59055118110236227" right="0.59055118110236227" top="0.98425196850393704" bottom="0.98425196850393704" header="0.51181102362204722" footer="0.51181102362204722"/>
      <printOptions headings="1"/>
      <pageSetup paperSize="9" scale="50" fitToHeight="10" pageOrder="overThenDown" orientation="landscape" r:id="rId1"/>
      <headerFooter alignWithMargins="0">
        <oddHeader>&amp;L&amp;"Segoe UI,Bold"&amp;14Basel Committee on Banking Supervision
Basel III monitoring template&amp;C&amp;"Segoe UI,Regular"&amp;14&amp;F
&amp;A&amp;R&amp;"Segoe UI,Bold"&amp;14Confidential when completed</oddHeader>
        <oddFooter>&amp;L&amp;"Segoe UI,Regular"&amp;14&amp;D  &amp;T&amp;R&amp;"Segoe UI,Regular"&amp;14Page &amp;P of &amp;N</oddFooter>
      </headerFooter>
    </customSheetView>
  </customSheetViews>
  <conditionalFormatting sqref="E5:AH15">
    <cfRule type="cellIs" dxfId="314" priority="1" stopIfTrue="1" operator="lessThan">
      <formula>0</formula>
    </cfRule>
  </conditionalFormatting>
  <printOptions headings="1"/>
  <pageMargins left="0.59055118110236227" right="0.59055118110236227" top="0.98425196850393704" bottom="0.98425196850393704" header="0.51181102362204722" footer="0.51181102362204722"/>
  <pageSetup paperSize="9" scale="50" fitToHeight="10" pageOrder="overThenDown" orientation="landscape" r:id="rId2"/>
  <headerFooter alignWithMargins="0">
    <oddHeader>&amp;L&amp;"Segoe UI,Bold"&amp;14Basel Committee on Banking Supervision
Basel III monitoring template&amp;C&amp;"Segoe UI,Regular"&amp;14&amp;F
&amp;A&amp;R&amp;"Segoe UI,Bold"&amp;14Confidential when completed</oddHeader>
    <oddFooter>&amp;L&amp;"Segoe UI,Regular"&amp;14&amp;D  &amp;T&amp;R&amp;"Segoe UI,Regular"&amp;14Page &amp;P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EC72"/>
  </sheetPr>
  <dimension ref="A1:E30"/>
  <sheetViews>
    <sheetView zoomScale="75" zoomScaleNormal="75" zoomScaleSheetLayoutView="85" workbookViewId="0">
      <pane ySplit="1" topLeftCell="A2" activePane="bottomLeft" state="frozen"/>
      <selection pane="bottomLeft"/>
    </sheetView>
  </sheetViews>
  <sheetFormatPr defaultColWidth="0" defaultRowHeight="0" customHeight="1" zeroHeight="1" x14ac:dyDescent="0.25"/>
  <cols>
    <col min="1" max="1" width="1.7109375" style="1101" customWidth="1"/>
    <col min="2" max="2" width="100.7109375" style="1101" customWidth="1"/>
    <col min="3" max="3" width="40.7109375" style="1101" customWidth="1"/>
    <col min="4" max="4" width="16.7109375" style="1101" customWidth="1"/>
    <col min="5" max="5" width="1.7109375" style="1101" customWidth="1"/>
    <col min="6" max="16384" width="9.140625" style="1101" hidden="1"/>
  </cols>
  <sheetData>
    <row r="1" spans="1:5" s="1306" customFormat="1" ht="30" customHeight="1" x14ac:dyDescent="0.55000000000000004">
      <c r="A1" s="1393" t="s">
        <v>1401</v>
      </c>
      <c r="B1" s="945"/>
      <c r="C1" s="1017" t="str">
        <f>CONCATENATE("Reporting unit: ", 'General Info'!$C$46, " ", 'General Info'!$C$45)</f>
        <v xml:space="preserve">Reporting unit: 1 </v>
      </c>
      <c r="D1" s="945"/>
      <c r="E1" s="1095"/>
    </row>
    <row r="2" spans="1:5" s="1395" customFormat="1" ht="45" customHeight="1" x14ac:dyDescent="0.35">
      <c r="A2" s="1269" t="s">
        <v>1402</v>
      </c>
      <c r="B2" s="1394"/>
      <c r="E2" s="1396"/>
    </row>
    <row r="3" spans="1:5" ht="15" customHeight="1" x14ac:dyDescent="0.25">
      <c r="A3" s="953"/>
      <c r="B3" s="1397"/>
      <c r="C3" s="1397"/>
      <c r="D3" s="1398" t="s">
        <v>323</v>
      </c>
      <c r="E3" s="1097"/>
    </row>
    <row r="4" spans="1:5" ht="15" customHeight="1" x14ac:dyDescent="0.25">
      <c r="A4" s="953"/>
      <c r="B4" s="1399" t="s">
        <v>1403</v>
      </c>
      <c r="C4" s="1400"/>
      <c r="D4" s="1315"/>
      <c r="E4" s="1097"/>
    </row>
    <row r="5" spans="1:5" ht="15" customHeight="1" x14ac:dyDescent="0.25">
      <c r="A5" s="953"/>
      <c r="B5" s="1399" t="s">
        <v>1404</v>
      </c>
      <c r="C5" s="1400"/>
      <c r="D5" s="1316" t="str">
        <f>IF(AND(ISNUMBER(D6), ISNUMBER(D7), ISNUMBER(D8)), SUM(D6:D8), "")</f>
        <v/>
      </c>
      <c r="E5" s="1097"/>
    </row>
    <row r="6" spans="1:5" ht="15" customHeight="1" x14ac:dyDescent="0.25">
      <c r="A6" s="953"/>
      <c r="B6" s="1400" t="s">
        <v>1405</v>
      </c>
      <c r="C6" s="1400"/>
      <c r="D6" s="1401"/>
      <c r="E6" s="1097"/>
    </row>
    <row r="7" spans="1:5" ht="15" customHeight="1" x14ac:dyDescent="0.25">
      <c r="A7" s="953"/>
      <c r="B7" s="1400" t="s">
        <v>1406</v>
      </c>
      <c r="C7" s="1400"/>
      <c r="D7" s="1401"/>
      <c r="E7" s="1097"/>
    </row>
    <row r="8" spans="1:5" ht="15" customHeight="1" x14ac:dyDescent="0.25">
      <c r="A8" s="953"/>
      <c r="B8" s="1400" t="s">
        <v>1407</v>
      </c>
      <c r="C8" s="1400"/>
      <c r="D8" s="1401"/>
      <c r="E8" s="1097"/>
    </row>
    <row r="9" spans="1:5" ht="15" customHeight="1" x14ac:dyDescent="0.25">
      <c r="A9" s="953"/>
      <c r="B9" s="1402" t="s">
        <v>1408</v>
      </c>
      <c r="C9" s="1403"/>
      <c r="D9" s="1404" t="str">
        <f>IF(AND(ISNUMBER(D4), ISNUMBER(D5)), D4-D5, "")</f>
        <v/>
      </c>
      <c r="E9" s="1097"/>
    </row>
    <row r="10" spans="1:5" s="1096" customFormat="1" ht="15" customHeight="1" x14ac:dyDescent="0.25">
      <c r="A10" s="977"/>
      <c r="B10" s="1405"/>
      <c r="C10" s="1403"/>
      <c r="D10" s="1406"/>
      <c r="E10" s="1407"/>
    </row>
    <row r="11" spans="1:5" s="1395" customFormat="1" ht="45" customHeight="1" x14ac:dyDescent="0.35">
      <c r="A11" s="1269" t="s">
        <v>1409</v>
      </c>
      <c r="B11" s="1394"/>
      <c r="E11" s="1396"/>
    </row>
    <row r="12" spans="1:5" ht="15" customHeight="1" x14ac:dyDescent="0.25">
      <c r="A12" s="625"/>
      <c r="B12" s="1397"/>
      <c r="C12" s="1397"/>
      <c r="D12" s="1398" t="s">
        <v>323</v>
      </c>
      <c r="E12" s="1097"/>
    </row>
    <row r="13" spans="1:5" ht="15" customHeight="1" x14ac:dyDescent="0.25">
      <c r="A13" s="625"/>
      <c r="B13" s="1408" t="s">
        <v>1410</v>
      </c>
      <c r="C13" s="1409"/>
      <c r="D13" s="1315"/>
      <c r="E13" s="1097"/>
    </row>
    <row r="14" spans="1:5" ht="15" customHeight="1" x14ac:dyDescent="0.25">
      <c r="A14" s="625"/>
      <c r="B14" s="2165" t="s">
        <v>1411</v>
      </c>
      <c r="C14" s="2166"/>
      <c r="D14" s="1401"/>
      <c r="E14" s="1097"/>
    </row>
    <row r="15" spans="1:5" ht="15" customHeight="1" x14ac:dyDescent="0.25">
      <c r="A15" s="625"/>
      <c r="B15" s="1400" t="s">
        <v>1412</v>
      </c>
      <c r="C15" s="1400"/>
      <c r="D15" s="1705"/>
      <c r="E15" s="1097"/>
    </row>
    <row r="16" spans="1:5" ht="15" customHeight="1" x14ac:dyDescent="0.25">
      <c r="A16" s="625"/>
      <c r="B16" s="1410" t="str">
        <f>CONCATENATE("Check: row ", ROW(B15), " ≤ row ", ROW(B14))</f>
        <v>Check: row 15 ≤ row 14</v>
      </c>
      <c r="C16" s="1409"/>
      <c r="D16" s="1639" t="str">
        <f>IF(D15&lt;=SUM(D14),"Pass","Fail")</f>
        <v>Pass</v>
      </c>
      <c r="E16" s="1097"/>
    </row>
    <row r="17" spans="1:5" ht="15" customHeight="1" x14ac:dyDescent="0.25">
      <c r="A17" s="625"/>
      <c r="B17" s="1399" t="s">
        <v>1413</v>
      </c>
      <c r="C17" s="1400"/>
      <c r="D17" s="1401"/>
      <c r="E17" s="1097"/>
    </row>
    <row r="18" spans="1:5" ht="15" customHeight="1" x14ac:dyDescent="0.25">
      <c r="A18" s="625"/>
      <c r="B18" s="1399" t="s">
        <v>1414</v>
      </c>
      <c r="C18" s="1400"/>
      <c r="D18" s="1401"/>
      <c r="E18" s="1097"/>
    </row>
    <row r="19" spans="1:5" ht="15" customHeight="1" x14ac:dyDescent="0.25">
      <c r="A19" s="625"/>
      <c r="B19" s="1402" t="s">
        <v>1415</v>
      </c>
      <c r="C19" s="1403"/>
      <c r="D19" s="1411" t="str">
        <f>IF(AND(ISNUMBER(D13), ISNUMBER(D15), ISNUMBER(D17), ISNUMBER(D18)), SUM(D13, D15,D17:D18), "")</f>
        <v/>
      </c>
      <c r="E19" s="1097"/>
    </row>
    <row r="20" spans="1:5" s="1096" customFormat="1" ht="15" customHeight="1" x14ac:dyDescent="0.25">
      <c r="A20" s="977"/>
      <c r="B20" s="1405"/>
      <c r="C20" s="1403"/>
      <c r="D20" s="1406"/>
      <c r="E20" s="1407"/>
    </row>
    <row r="21" spans="1:5" s="1395" customFormat="1" ht="45" customHeight="1" x14ac:dyDescent="0.35">
      <c r="A21" s="1269" t="s">
        <v>1416</v>
      </c>
      <c r="B21" s="1394"/>
      <c r="E21" s="1396"/>
    </row>
    <row r="22" spans="1:5" ht="15" customHeight="1" x14ac:dyDescent="0.25">
      <c r="A22" s="953"/>
      <c r="B22" s="1397"/>
      <c r="C22" s="1397"/>
      <c r="D22" s="1398" t="s">
        <v>323</v>
      </c>
      <c r="E22" s="1097"/>
    </row>
    <row r="23" spans="1:5" ht="15" customHeight="1" x14ac:dyDescent="0.25">
      <c r="A23" s="953"/>
      <c r="B23" s="1397" t="s">
        <v>1417</v>
      </c>
      <c r="C23" s="1412"/>
      <c r="D23" s="1413" t="str">
        <f>IF(AND(ISNUMBER(D9), ISNUMBER(D19)), D9+D19, "")</f>
        <v/>
      </c>
      <c r="E23" s="1097"/>
    </row>
    <row r="24" spans="1:5" ht="15" customHeight="1" x14ac:dyDescent="0.25">
      <c r="A24" s="977"/>
      <c r="B24" s="1307"/>
      <c r="C24" s="1307"/>
      <c r="D24" s="1307"/>
      <c r="E24" s="1407"/>
    </row>
    <row r="25" spans="1:5" ht="14.25" hidden="1" x14ac:dyDescent="0.25"/>
    <row r="26" spans="1:5" ht="14.25" hidden="1" x14ac:dyDescent="0.25"/>
    <row r="27" spans="1:5" ht="14.25" hidden="1" x14ac:dyDescent="0.25"/>
    <row r="28" spans="1:5" ht="14.25" hidden="1" x14ac:dyDescent="0.25"/>
    <row r="29" spans="1:5" ht="14.25" hidden="1" x14ac:dyDescent="0.25"/>
    <row r="30" spans="1:5" ht="14.25" hidden="1" x14ac:dyDescent="0.25"/>
  </sheetData>
  <customSheetViews>
    <customSheetView guid="{3D2E4C4C-55B0-42AD-9B20-28C028F4BEE7}" scale="75" hiddenRows="1" hiddenColumns="1">
      <pane ySplit="1" topLeftCell="A2" activePane="bottomLeft" state="frozen"/>
      <selection pane="bottomLeft" activeCell="B14" sqref="B14:C14"/>
      <pageMargins left="0.59055118110236227" right="0.59055118110236227" top="0.98425196850393704" bottom="0.98425196850393704" header="0.51181102362204722" footer="0.51181102362204722"/>
      <printOptions headings="1"/>
      <pageSetup paperSize="9" scale="50" pageOrder="overThenDown" orientation="landscape" r:id="rId1"/>
      <headerFooter alignWithMargins="0">
        <oddHeader>&amp;L&amp;"Segoe UI,Bold"&amp;14Basel Committee on Banking Supervision
Basel III monitoring template&amp;C&amp;14&amp;F
&amp;A&amp;R&amp;"Segoe UI,Bold"&amp;14Confidential when completed</oddHeader>
        <oddFooter>&amp;L&amp;"Segoe UI,Regular"&amp;14&amp;D  &amp;T&amp;R&amp;"Segoe UI,Regular"&amp;14Page &amp;P of &amp;N</oddFooter>
      </headerFooter>
    </customSheetView>
  </customSheetViews>
  <mergeCells count="1">
    <mergeCell ref="B14:C14"/>
  </mergeCells>
  <conditionalFormatting sqref="D16">
    <cfRule type="cellIs" dxfId="313" priority="2" operator="equal">
      <formula>"Fail"</formula>
    </cfRule>
    <cfRule type="cellIs" dxfId="312" priority="3" stopIfTrue="1" operator="equal">
      <formula>"Pass"</formula>
    </cfRule>
  </conditionalFormatting>
  <conditionalFormatting sqref="D4 D6:D8 D13:D15 D17:D18">
    <cfRule type="cellIs" dxfId="311" priority="1" operator="lessThan">
      <formula>0</formula>
    </cfRule>
  </conditionalFormatting>
  <printOptions headings="1"/>
  <pageMargins left="0.59055118110236227" right="0.59055118110236227" top="0.98425196850393704" bottom="0.98425196850393704" header="0.51181102362204722" footer="0.51181102362204722"/>
  <pageSetup paperSize="9" scale="50" pageOrder="overThenDown" orientation="landscape" r:id="rId2"/>
  <headerFooter alignWithMargins="0">
    <oddHeader>&amp;L&amp;"Segoe UI,Bold"&amp;14Basel Committee on Banking Supervision
Basel III monitoring template&amp;C&amp;14&amp;F
&amp;A&amp;R&amp;"Segoe UI,Bold"&amp;14Confidential when completed</oddHeader>
    <oddFooter>&amp;L&amp;"Segoe UI,Regular"&amp;14&amp;D  &amp;T&amp;R&amp;"Segoe UI,Regular"&amp;14Page &amp;P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tabColor rgb="FFFFCC99"/>
  </sheetPr>
  <dimension ref="A1:H60"/>
  <sheetViews>
    <sheetView zoomScale="75" zoomScaleNormal="75" workbookViewId="0">
      <pane ySplit="1" topLeftCell="A2" activePane="bottomLeft" state="frozen"/>
      <selection pane="bottomLeft"/>
    </sheetView>
  </sheetViews>
  <sheetFormatPr defaultColWidth="0" defaultRowHeight="0" customHeight="1" zeroHeight="1" x14ac:dyDescent="0.25"/>
  <cols>
    <col min="1" max="1" width="1.7109375" style="625" customWidth="1"/>
    <col min="2" max="2" width="10.7109375" style="1096" customWidth="1"/>
    <col min="3" max="3" width="150.7109375" style="1096" customWidth="1"/>
    <col min="4" max="6" width="16.7109375" style="1096" customWidth="1"/>
    <col min="7" max="7" width="16.7109375" style="1107" customWidth="1"/>
    <col min="8" max="8" width="1.7109375" style="1107" customWidth="1"/>
    <col min="9" max="16384" width="16.7109375" style="1107" hidden="1"/>
  </cols>
  <sheetData>
    <row r="1" spans="1:8" s="556" customFormat="1" ht="30" customHeight="1" x14ac:dyDescent="0.55000000000000004">
      <c r="A1" s="1851" t="s">
        <v>1342</v>
      </c>
      <c r="B1" s="670"/>
      <c r="C1" s="670"/>
      <c r="D1" s="1017" t="str">
        <f>CONCATENATE("Reporting unit: ", 'General Info'!$C$46, " ", 'General Info'!$C$45)</f>
        <v xml:space="preserve">Reporting unit: 1 </v>
      </c>
      <c r="E1" s="671"/>
      <c r="F1" s="671"/>
      <c r="G1" s="1354"/>
      <c r="H1" s="1852"/>
    </row>
    <row r="2" spans="1:8" s="389" customFormat="1" ht="60" customHeight="1" x14ac:dyDescent="0.25">
      <c r="A2" s="1853" t="s">
        <v>1354</v>
      </c>
      <c r="B2" s="1719"/>
      <c r="C2" s="1719"/>
      <c r="D2" s="1719"/>
      <c r="E2" s="1719"/>
      <c r="F2" s="1854"/>
      <c r="H2" s="1855"/>
    </row>
    <row r="3" spans="1:8" s="1163" customFormat="1" ht="33" customHeight="1" x14ac:dyDescent="0.25">
      <c r="A3" s="1162"/>
      <c r="B3" s="2169" t="s">
        <v>1085</v>
      </c>
      <c r="C3" s="2169"/>
      <c r="D3" s="2169"/>
      <c r="E3" s="2169"/>
      <c r="F3" s="2169"/>
      <c r="H3" s="1470"/>
    </row>
    <row r="4" spans="1:8" ht="15" customHeight="1" x14ac:dyDescent="0.25">
      <c r="B4" s="1173"/>
      <c r="C4" s="1173"/>
      <c r="D4" s="1174"/>
      <c r="E4" s="2170"/>
      <c r="F4" s="2170"/>
      <c r="H4" s="557"/>
    </row>
    <row r="5" spans="1:8" ht="30" customHeight="1" x14ac:dyDescent="0.25">
      <c r="B5" s="672" t="s">
        <v>123</v>
      </c>
      <c r="C5" s="1856" t="s">
        <v>122</v>
      </c>
      <c r="D5" s="1337" t="s">
        <v>1079</v>
      </c>
      <c r="E5" s="1841"/>
      <c r="F5" s="1164"/>
      <c r="H5" s="557"/>
    </row>
    <row r="6" spans="1:8" s="564" customFormat="1" ht="15" customHeight="1" x14ac:dyDescent="0.25">
      <c r="A6" s="394"/>
      <c r="B6" s="497"/>
      <c r="C6" s="1158" t="s">
        <v>1080</v>
      </c>
      <c r="D6" s="36"/>
      <c r="E6" s="1165"/>
      <c r="F6" s="1165"/>
      <c r="H6" s="398"/>
    </row>
    <row r="7" spans="1:8" s="564" customFormat="1" ht="15" customHeight="1" x14ac:dyDescent="0.25">
      <c r="A7" s="394"/>
      <c r="B7" s="1036">
        <v>73</v>
      </c>
      <c r="C7" s="1159" t="s">
        <v>1086</v>
      </c>
      <c r="D7" s="101"/>
      <c r="E7" s="1166"/>
      <c r="F7" s="1166"/>
      <c r="H7" s="398"/>
    </row>
    <row r="8" spans="1:8" s="564" customFormat="1" ht="15" customHeight="1" x14ac:dyDescent="0.25">
      <c r="A8" s="394"/>
      <c r="B8" s="390"/>
      <c r="C8" s="1176" t="str">
        <f>CONCATENATE("Check: ", ADDRESS(ROW(D7), COLUMN(D7), 4), " ≥ DefCap worksheet cell ", ADDRESS(ROW(DefCap!D8), COLUMN(DefCap!D8),4))</f>
        <v>Check: D7 ≥ DefCap worksheet cell D8</v>
      </c>
      <c r="D8" s="689" t="str">
        <f>IF(D7&gt;=DefCap!D8,"Pass","Fail")</f>
        <v>Pass</v>
      </c>
      <c r="E8" s="1165"/>
      <c r="F8" s="1165"/>
      <c r="H8" s="398"/>
    </row>
    <row r="9" spans="1:8" s="564" customFormat="1" ht="15" customHeight="1" x14ac:dyDescent="0.25">
      <c r="A9" s="394"/>
      <c r="B9" s="390"/>
      <c r="C9" s="1168" t="s">
        <v>1382</v>
      </c>
      <c r="D9" s="1278"/>
      <c r="E9" s="1165"/>
      <c r="F9" s="1165"/>
      <c r="H9" s="398"/>
    </row>
    <row r="10" spans="1:8" s="564" customFormat="1" ht="15" customHeight="1" x14ac:dyDescent="0.25">
      <c r="A10" s="394"/>
      <c r="B10" s="390"/>
      <c r="C10" s="1168" t="s">
        <v>1087</v>
      </c>
      <c r="D10" s="101"/>
      <c r="E10" s="1165"/>
      <c r="F10" s="1165"/>
      <c r="H10" s="398"/>
    </row>
    <row r="11" spans="1:8" s="564" customFormat="1" ht="15" customHeight="1" x14ac:dyDescent="0.25">
      <c r="A11" s="394"/>
      <c r="B11" s="390"/>
      <c r="C11" s="1168" t="s">
        <v>1088</v>
      </c>
      <c r="D11" s="101"/>
      <c r="E11" s="1165"/>
      <c r="F11" s="1165"/>
      <c r="H11" s="398"/>
    </row>
    <row r="12" spans="1:8" s="564" customFormat="1" ht="15" customHeight="1" x14ac:dyDescent="0.25">
      <c r="A12" s="394"/>
      <c r="B12" s="390"/>
      <c r="C12" s="1177" t="str">
        <f>CONCATENATE("Check: (", ADDRESS(ROW(D9), COLUMN(D9), 4), " + ", ADDRESS(ROW(D10), COLUMN(D10), 4), " + ", ADDRESS(ROW(D11), COLUMN(D11), 4), ") = ", ADDRESS(ROW(D7), COLUMN(D7), 4))</f>
        <v>Check: (D9 + D10 + D11) = D7</v>
      </c>
      <c r="D12" s="689" t="str">
        <f>IF(SUM(D9:D11)=D7,"Pass","Fail")</f>
        <v>Pass</v>
      </c>
      <c r="E12" s="1165"/>
      <c r="F12" s="1165"/>
      <c r="H12" s="398"/>
    </row>
    <row r="13" spans="1:8" s="564" customFormat="1" ht="15" customHeight="1" x14ac:dyDescent="0.25">
      <c r="A13" s="394"/>
      <c r="B13" s="390"/>
      <c r="C13" s="1169" t="s">
        <v>1081</v>
      </c>
      <c r="D13" s="1842"/>
      <c r="E13" s="1165"/>
      <c r="F13" s="1165"/>
      <c r="H13" s="398"/>
    </row>
    <row r="14" spans="1:8" s="564" customFormat="1" ht="15" customHeight="1" x14ac:dyDescent="0.25">
      <c r="A14" s="394"/>
      <c r="B14" s="390"/>
      <c r="C14" s="1170" t="s">
        <v>1388</v>
      </c>
      <c r="D14" s="101"/>
      <c r="E14" s="1165"/>
      <c r="F14" s="1165"/>
      <c r="H14" s="398"/>
    </row>
    <row r="15" spans="1:8" s="564" customFormat="1" ht="15" customHeight="1" x14ac:dyDescent="0.25">
      <c r="A15" s="394"/>
      <c r="B15" s="390"/>
      <c r="C15" s="1168" t="s">
        <v>1382</v>
      </c>
      <c r="D15" s="1278"/>
      <c r="E15" s="1165"/>
      <c r="F15" s="1165"/>
      <c r="H15" s="398"/>
    </row>
    <row r="16" spans="1:8" s="564" customFormat="1" ht="15" customHeight="1" x14ac:dyDescent="0.25">
      <c r="A16" s="394"/>
      <c r="B16" s="390"/>
      <c r="C16" s="1172" t="s">
        <v>1383</v>
      </c>
      <c r="D16" s="101"/>
      <c r="E16" s="1165"/>
      <c r="F16" s="1165"/>
      <c r="H16" s="398"/>
    </row>
    <row r="17" spans="1:8" s="564" customFormat="1" ht="15" customHeight="1" x14ac:dyDescent="0.25">
      <c r="A17" s="394"/>
      <c r="B17" s="390"/>
      <c r="C17" s="1172" t="s">
        <v>1356</v>
      </c>
      <c r="D17" s="101"/>
      <c r="E17" s="1165"/>
      <c r="F17" s="1165"/>
      <c r="H17" s="398"/>
    </row>
    <row r="18" spans="1:8" s="564" customFormat="1" ht="15" customHeight="1" x14ac:dyDescent="0.25">
      <c r="A18" s="394"/>
      <c r="B18" s="390"/>
      <c r="C18" s="1177" t="str">
        <f>CONCATENATE("Check: (", ADDRESS(ROW(D15), COLUMN(D15), 4), " + ", ADDRESS(ROW(D16), COLUMN(D16), 4), " + ", ADDRESS(ROW(D17), COLUMN(D17), 4), ") = ", ADDRESS(ROW(D14), COLUMN(D14), 4))</f>
        <v>Check: (D15 + D16 + D17) = D14</v>
      </c>
      <c r="D18" s="689" t="str">
        <f>IF(OR(AND(D14="",D15="",D16="",D17=""),SUM(D15:D17)=D14),"Pass","Fail")</f>
        <v>Pass</v>
      </c>
      <c r="E18" s="1165"/>
      <c r="F18" s="1165"/>
      <c r="H18" s="398"/>
    </row>
    <row r="19" spans="1:8" s="564" customFormat="1" ht="15" customHeight="1" x14ac:dyDescent="0.25">
      <c r="A19" s="394"/>
      <c r="B19" s="1036">
        <v>60</v>
      </c>
      <c r="C19" s="1170" t="s">
        <v>1387</v>
      </c>
      <c r="D19" s="101"/>
      <c r="E19" s="1171"/>
      <c r="F19" s="1171"/>
      <c r="H19" s="398"/>
    </row>
    <row r="20" spans="1:8" s="564" customFormat="1" ht="15" customHeight="1" x14ac:dyDescent="0.25">
      <c r="A20" s="394"/>
      <c r="B20" s="390"/>
      <c r="C20" s="1172" t="s">
        <v>1383</v>
      </c>
      <c r="D20" s="101"/>
      <c r="E20" s="1166"/>
      <c r="F20" s="1166"/>
      <c r="H20" s="398"/>
    </row>
    <row r="21" spans="1:8" s="564" customFormat="1" ht="15" customHeight="1" x14ac:dyDescent="0.25">
      <c r="A21" s="394"/>
      <c r="B21" s="390"/>
      <c r="C21" s="1172" t="s">
        <v>1355</v>
      </c>
      <c r="D21" s="101"/>
      <c r="E21" s="1166"/>
      <c r="F21" s="1166"/>
      <c r="H21" s="398"/>
    </row>
    <row r="22" spans="1:8" s="564" customFormat="1" ht="15" customHeight="1" x14ac:dyDescent="0.25">
      <c r="A22" s="394"/>
      <c r="B22" s="419"/>
      <c r="C22" s="1178" t="str">
        <f>CONCATENATE("Check: (", ADDRESS(ROW(D20), COLUMN(D20), 4), " + ", ADDRESS(ROW(D21), COLUMN(D21), 4), ") = ", ADDRESS(ROW(D19), COLUMN(D19), 4))</f>
        <v>Check: (D20 + D21) = D19</v>
      </c>
      <c r="D22" s="692" t="str">
        <f>IF(SUM(D20:D21)=D19,"Pass","Fail")</f>
        <v>Pass</v>
      </c>
      <c r="E22" s="1166"/>
      <c r="F22" s="1166"/>
      <c r="H22" s="398"/>
    </row>
    <row r="23" spans="1:8" s="564" customFormat="1" ht="15" customHeight="1" x14ac:dyDescent="0.25">
      <c r="A23" s="394"/>
      <c r="B23" s="395"/>
      <c r="C23" s="396"/>
      <c r="D23" s="397"/>
      <c r="E23" s="397"/>
      <c r="F23" s="397"/>
      <c r="H23" s="398"/>
    </row>
    <row r="24" spans="1:8" s="389" customFormat="1" ht="60" customHeight="1" x14ac:dyDescent="0.25">
      <c r="A24" s="1853" t="s">
        <v>1082</v>
      </c>
      <c r="B24" s="1719"/>
      <c r="C24" s="1719"/>
      <c r="D24" s="1719"/>
      <c r="E24" s="401"/>
      <c r="F24" s="469"/>
      <c r="H24" s="1855"/>
    </row>
    <row r="25" spans="1:8" s="1160" customFormat="1" ht="30" customHeight="1" x14ac:dyDescent="0.25">
      <c r="A25" s="2171" t="s">
        <v>1083</v>
      </c>
      <c r="B25" s="2172"/>
      <c r="C25" s="2172"/>
      <c r="D25" s="2172"/>
      <c r="E25" s="2172"/>
      <c r="F25" s="2172"/>
      <c r="H25" s="1857"/>
    </row>
    <row r="26" spans="1:8" ht="30" customHeight="1" x14ac:dyDescent="0.25">
      <c r="B26" s="1858" t="s">
        <v>123</v>
      </c>
      <c r="C26" s="1859" t="s">
        <v>122</v>
      </c>
      <c r="D26" s="1700" t="s">
        <v>1084</v>
      </c>
      <c r="E26" s="1700" t="s">
        <v>738</v>
      </c>
      <c r="F26" s="1337" t="s">
        <v>783</v>
      </c>
      <c r="H26" s="557"/>
    </row>
    <row r="27" spans="1:8" s="564" customFormat="1" ht="15" customHeight="1" x14ac:dyDescent="0.25">
      <c r="A27" s="394"/>
      <c r="B27" s="1860"/>
      <c r="C27" s="1861" t="s">
        <v>1791</v>
      </c>
      <c r="D27" s="1862"/>
      <c r="E27" s="1862"/>
      <c r="F27" s="1161"/>
      <c r="H27" s="398"/>
    </row>
    <row r="28" spans="1:8" s="564" customFormat="1" ht="15" customHeight="1" x14ac:dyDescent="0.25">
      <c r="A28" s="394"/>
      <c r="B28" s="1920"/>
      <c r="C28" s="1921" t="s">
        <v>1792</v>
      </c>
      <c r="D28" s="68"/>
      <c r="E28" s="1889" t="str">
        <f t="shared" ref="E28:F29" si="0">IF(ISNUMBER(D28),D28,"")</f>
        <v/>
      </c>
      <c r="F28" s="1889" t="str">
        <f t="shared" si="0"/>
        <v/>
      </c>
      <c r="H28" s="398"/>
    </row>
    <row r="29" spans="1:8" s="564" customFormat="1" ht="15" customHeight="1" x14ac:dyDescent="0.25">
      <c r="A29" s="394"/>
      <c r="B29" s="1926">
        <v>69</v>
      </c>
      <c r="C29" s="1927" t="s">
        <v>1793</v>
      </c>
      <c r="D29" s="57"/>
      <c r="E29" s="82" t="str">
        <f t="shared" si="0"/>
        <v/>
      </c>
      <c r="F29" s="18" t="str">
        <f t="shared" si="0"/>
        <v/>
      </c>
      <c r="H29" s="398"/>
    </row>
    <row r="30" spans="1:8" s="564" customFormat="1" ht="15" customHeight="1" x14ac:dyDescent="0.25">
      <c r="A30" s="394"/>
      <c r="B30" s="1922"/>
      <c r="C30" s="1923" t="s">
        <v>1384</v>
      </c>
      <c r="D30" s="1924"/>
      <c r="E30" s="1924"/>
      <c r="F30" s="1925"/>
      <c r="H30" s="398"/>
    </row>
    <row r="31" spans="1:8" ht="15" customHeight="1" x14ac:dyDescent="0.25">
      <c r="B31" s="1863"/>
      <c r="C31" s="1864" t="s">
        <v>1385</v>
      </c>
      <c r="D31" s="1865"/>
      <c r="E31" s="1865"/>
      <c r="F31" s="1925"/>
      <c r="H31" s="557"/>
    </row>
    <row r="32" spans="1:8" s="389" customFormat="1" ht="75" customHeight="1" x14ac:dyDescent="0.25">
      <c r="A32" s="2167" t="s">
        <v>1076</v>
      </c>
      <c r="B32" s="2168"/>
      <c r="C32" s="2168"/>
      <c r="D32" s="2168"/>
      <c r="E32" s="2168"/>
      <c r="F32" s="2168"/>
      <c r="H32" s="1855"/>
    </row>
    <row r="33" spans="1:8" s="564" customFormat="1" ht="30" customHeight="1" x14ac:dyDescent="0.25">
      <c r="A33" s="394"/>
      <c r="B33" s="1866" t="s">
        <v>123</v>
      </c>
      <c r="C33" s="1867" t="s">
        <v>122</v>
      </c>
      <c r="D33" s="1868" t="s">
        <v>1084</v>
      </c>
      <c r="E33" s="1868" t="s">
        <v>738</v>
      </c>
      <c r="F33" s="1869" t="s">
        <v>783</v>
      </c>
      <c r="H33" s="398"/>
    </row>
    <row r="34" spans="1:8" s="564" customFormat="1" ht="15" customHeight="1" x14ac:dyDescent="0.25">
      <c r="A34" s="394"/>
      <c r="B34" s="1904" t="s">
        <v>760</v>
      </c>
      <c r="C34" s="1871" t="s">
        <v>1075</v>
      </c>
      <c r="D34" s="1865"/>
      <c r="E34" s="918" t="str">
        <f t="shared" ref="E34:F34" si="1">IF(ISNUMBER(D34),D34,"")</f>
        <v/>
      </c>
      <c r="F34" s="103" t="str">
        <f t="shared" si="1"/>
        <v/>
      </c>
      <c r="H34" s="398"/>
    </row>
    <row r="35" spans="1:8" s="389" customFormat="1" ht="60" customHeight="1" x14ac:dyDescent="0.25">
      <c r="A35" s="1250" t="s">
        <v>1077</v>
      </c>
      <c r="B35" s="1872"/>
      <c r="C35" s="1872"/>
      <c r="D35" s="1872"/>
      <c r="E35" s="1872"/>
      <c r="F35" s="1873"/>
      <c r="H35" s="1855"/>
    </row>
    <row r="36" spans="1:8" s="564" customFormat="1" ht="30" customHeight="1" x14ac:dyDescent="0.25">
      <c r="A36" s="394"/>
      <c r="B36" s="1866" t="s">
        <v>123</v>
      </c>
      <c r="C36" s="1867" t="s">
        <v>122</v>
      </c>
      <c r="D36" s="1868" t="s">
        <v>1084</v>
      </c>
      <c r="E36" s="1868" t="s">
        <v>738</v>
      </c>
      <c r="F36" s="1869" t="s">
        <v>783</v>
      </c>
      <c r="H36" s="398"/>
    </row>
    <row r="37" spans="1:8" s="564" customFormat="1" ht="15" customHeight="1" x14ac:dyDescent="0.25">
      <c r="A37" s="394"/>
      <c r="B37" s="1870">
        <v>87</v>
      </c>
      <c r="C37" s="1871" t="s">
        <v>1078</v>
      </c>
      <c r="D37" s="1874"/>
      <c r="E37" s="918" t="str">
        <f t="shared" ref="E37:F37" si="2">IF(ISNUMBER(D37),D37,"")</f>
        <v/>
      </c>
      <c r="F37" s="103" t="str">
        <f t="shared" si="2"/>
        <v/>
      </c>
      <c r="H37" s="398"/>
    </row>
    <row r="38" spans="1:8" s="564" customFormat="1" ht="15" customHeight="1" x14ac:dyDescent="0.25">
      <c r="A38" s="1875"/>
      <c r="B38" s="1843"/>
      <c r="C38" s="1844"/>
      <c r="D38" s="1845"/>
      <c r="E38" s="1846"/>
      <c r="F38" s="1846"/>
      <c r="H38" s="398"/>
    </row>
    <row r="39" spans="1:8" s="389" customFormat="1" ht="60" customHeight="1" x14ac:dyDescent="0.25">
      <c r="A39" s="1876" t="s">
        <v>1742</v>
      </c>
      <c r="B39" s="1872"/>
      <c r="C39" s="1872"/>
      <c r="D39" s="1872"/>
      <c r="E39" s="401"/>
      <c r="F39" s="469"/>
      <c r="H39" s="1855"/>
    </row>
    <row r="40" spans="1:8" s="1850" customFormat="1" ht="60" customHeight="1" x14ac:dyDescent="0.25">
      <c r="A40" s="2167" t="s">
        <v>1753</v>
      </c>
      <c r="B40" s="2173"/>
      <c r="C40" s="2173"/>
      <c r="D40" s="2173"/>
      <c r="E40" s="2173"/>
      <c r="F40" s="2173"/>
      <c r="H40" s="1877"/>
    </row>
    <row r="41" spans="1:8" s="564" customFormat="1" ht="45" customHeight="1" x14ac:dyDescent="0.25">
      <c r="A41" s="394"/>
      <c r="B41" s="2179" t="s">
        <v>1743</v>
      </c>
      <c r="C41" s="2179"/>
      <c r="D41" s="2179"/>
      <c r="E41" s="2179"/>
      <c r="F41" s="2179"/>
      <c r="H41" s="398"/>
    </row>
    <row r="42" spans="1:8" s="1850" customFormat="1" ht="60" customHeight="1" x14ac:dyDescent="0.25">
      <c r="A42" s="2167" t="s">
        <v>1754</v>
      </c>
      <c r="B42" s="2173"/>
      <c r="C42" s="2173"/>
      <c r="D42" s="2173"/>
      <c r="E42" s="2173"/>
      <c r="F42" s="2173"/>
      <c r="H42" s="1877"/>
    </row>
    <row r="43" spans="1:8" s="564" customFormat="1" ht="15" customHeight="1" x14ac:dyDescent="0.25">
      <c r="A43" s="394"/>
      <c r="B43" s="1878"/>
      <c r="C43" s="2176" t="s">
        <v>122</v>
      </c>
      <c r="D43" s="2174" t="s">
        <v>1744</v>
      </c>
      <c r="E43" s="2175"/>
      <c r="F43" s="2175"/>
      <c r="G43" s="2175"/>
      <c r="H43" s="398"/>
    </row>
    <row r="44" spans="1:8" s="564" customFormat="1" ht="15" customHeight="1" x14ac:dyDescent="0.25">
      <c r="A44" s="394"/>
      <c r="B44" s="1847"/>
      <c r="C44" s="2177"/>
      <c r="D44" s="2176" t="s">
        <v>1759</v>
      </c>
      <c r="E44" s="2174" t="s">
        <v>1760</v>
      </c>
      <c r="F44" s="2175"/>
      <c r="G44" s="2175"/>
      <c r="H44" s="398"/>
    </row>
    <row r="45" spans="1:8" s="564" customFormat="1" ht="15" customHeight="1" x14ac:dyDescent="0.25">
      <c r="A45" s="394"/>
      <c r="B45" s="1881"/>
      <c r="C45" s="2178"/>
      <c r="D45" s="2178"/>
      <c r="E45" s="1867" t="s">
        <v>1745</v>
      </c>
      <c r="F45" s="1867" t="s">
        <v>1746</v>
      </c>
      <c r="G45" s="1880" t="s">
        <v>1747</v>
      </c>
      <c r="H45" s="398"/>
    </row>
    <row r="46" spans="1:8" s="564" customFormat="1" ht="15" customHeight="1" x14ac:dyDescent="0.25">
      <c r="A46" s="394"/>
      <c r="B46" s="1882"/>
      <c r="C46" s="1883" t="s">
        <v>1748</v>
      </c>
      <c r="D46" s="407"/>
      <c r="E46" s="1241"/>
      <c r="F46" s="1241"/>
      <c r="G46" s="1908"/>
      <c r="H46" s="398"/>
    </row>
    <row r="47" spans="1:8" s="564" customFormat="1" ht="15" customHeight="1" x14ac:dyDescent="0.25">
      <c r="A47" s="394"/>
      <c r="B47" s="1291"/>
      <c r="C47" s="1884" t="s">
        <v>1756</v>
      </c>
      <c r="D47" s="57"/>
      <c r="E47" s="57"/>
      <c r="F47" s="49"/>
      <c r="G47" s="435"/>
      <c r="H47" s="398"/>
    </row>
    <row r="48" spans="1:8" s="564" customFormat="1" ht="15" customHeight="1" x14ac:dyDescent="0.25">
      <c r="A48" s="394"/>
      <c r="B48" s="1291"/>
      <c r="C48" s="1884" t="s">
        <v>1757</v>
      </c>
      <c r="D48" s="57"/>
      <c r="E48" s="57"/>
      <c r="F48" s="49"/>
      <c r="G48" s="435"/>
      <c r="H48" s="398"/>
    </row>
    <row r="49" spans="1:8" s="564" customFormat="1" ht="15" customHeight="1" x14ac:dyDescent="0.25">
      <c r="A49" s="394"/>
      <c r="B49" s="55"/>
      <c r="C49" s="1885" t="s">
        <v>1758</v>
      </c>
      <c r="D49" s="52"/>
      <c r="E49" s="52"/>
      <c r="F49" s="51"/>
      <c r="G49" s="553"/>
      <c r="H49" s="398"/>
    </row>
    <row r="50" spans="1:8" s="564" customFormat="1" ht="15" customHeight="1" x14ac:dyDescent="0.25">
      <c r="A50" s="394"/>
      <c r="B50" s="1847"/>
      <c r="C50" s="660"/>
      <c r="D50" s="1166"/>
      <c r="E50" s="1848"/>
      <c r="F50" s="1848"/>
      <c r="H50" s="398"/>
    </row>
    <row r="51" spans="1:8" s="1850" customFormat="1" ht="60" customHeight="1" x14ac:dyDescent="0.25">
      <c r="A51" s="2167" t="s">
        <v>1755</v>
      </c>
      <c r="B51" s="2173"/>
      <c r="C51" s="2173"/>
      <c r="D51" s="2173"/>
      <c r="E51" s="2173"/>
      <c r="F51" s="2173"/>
      <c r="H51" s="1877"/>
    </row>
    <row r="52" spans="1:8" s="564" customFormat="1" ht="15" customHeight="1" x14ac:dyDescent="0.25">
      <c r="A52" s="394"/>
      <c r="B52" s="1878"/>
      <c r="C52" s="2176" t="s">
        <v>122</v>
      </c>
      <c r="D52" s="2174" t="s">
        <v>1744</v>
      </c>
      <c r="E52" s="2175"/>
      <c r="F52" s="2175"/>
      <c r="G52" s="2175"/>
      <c r="H52" s="398"/>
    </row>
    <row r="53" spans="1:8" s="564" customFormat="1" ht="15" customHeight="1" x14ac:dyDescent="0.25">
      <c r="A53" s="394"/>
      <c r="B53" s="1847"/>
      <c r="C53" s="2177"/>
      <c r="D53" s="2176" t="s">
        <v>1759</v>
      </c>
      <c r="E53" s="2174" t="s">
        <v>1760</v>
      </c>
      <c r="F53" s="2175"/>
      <c r="G53" s="2175"/>
      <c r="H53" s="398"/>
    </row>
    <row r="54" spans="1:8" s="564" customFormat="1" ht="15" customHeight="1" x14ac:dyDescent="0.25">
      <c r="A54" s="394"/>
      <c r="B54" s="1881"/>
      <c r="C54" s="2178"/>
      <c r="D54" s="2178"/>
      <c r="E54" s="1867" t="s">
        <v>1745</v>
      </c>
      <c r="F54" s="1867" t="s">
        <v>1746</v>
      </c>
      <c r="G54" s="1902" t="s">
        <v>1747</v>
      </c>
      <c r="H54" s="398"/>
    </row>
    <row r="55" spans="1:8" s="564" customFormat="1" ht="15" customHeight="1" x14ac:dyDescent="0.25">
      <c r="A55" s="394"/>
      <c r="B55" s="1882"/>
      <c r="C55" s="1883" t="s">
        <v>1748</v>
      </c>
      <c r="D55" s="407"/>
      <c r="E55" s="1241"/>
      <c r="F55" s="1241"/>
      <c r="G55" s="1908"/>
      <c r="H55" s="398"/>
    </row>
    <row r="56" spans="1:8" s="564" customFormat="1" ht="15" customHeight="1" x14ac:dyDescent="0.25">
      <c r="A56" s="394"/>
      <c r="B56" s="1291"/>
      <c r="C56" s="1884" t="s">
        <v>1749</v>
      </c>
      <c r="D56" s="57"/>
      <c r="E56" s="57"/>
      <c r="F56" s="49"/>
      <c r="G56" s="435"/>
      <c r="H56" s="398"/>
    </row>
    <row r="57" spans="1:8" s="564" customFormat="1" ht="15" customHeight="1" x14ac:dyDescent="0.25">
      <c r="A57" s="394"/>
      <c r="B57" s="1291"/>
      <c r="C57" s="1884" t="s">
        <v>1750</v>
      </c>
      <c r="D57" s="57"/>
      <c r="E57" s="57"/>
      <c r="F57" s="49"/>
      <c r="G57" s="435"/>
      <c r="H57" s="398"/>
    </row>
    <row r="58" spans="1:8" s="564" customFormat="1" ht="15" customHeight="1" x14ac:dyDescent="0.25">
      <c r="A58" s="394"/>
      <c r="B58" s="1109"/>
      <c r="C58" s="1886" t="s">
        <v>1751</v>
      </c>
      <c r="D58" s="57"/>
      <c r="E58" s="57"/>
      <c r="F58" s="1106"/>
      <c r="G58" s="1887"/>
      <c r="H58" s="398"/>
    </row>
    <row r="59" spans="1:8" s="564" customFormat="1" ht="15" customHeight="1" x14ac:dyDescent="0.25">
      <c r="A59" s="394"/>
      <c r="B59" s="55"/>
      <c r="C59" s="1888" t="s">
        <v>1752</v>
      </c>
      <c r="D59" s="52"/>
      <c r="E59" s="51"/>
      <c r="F59" s="51"/>
      <c r="G59" s="553"/>
      <c r="H59" s="398"/>
    </row>
    <row r="60" spans="1:8" s="564" customFormat="1" ht="15" customHeight="1" x14ac:dyDescent="0.25">
      <c r="A60" s="1875"/>
      <c r="B60" s="1843"/>
      <c r="C60" s="1844"/>
      <c r="D60" s="1845"/>
      <c r="E60" s="1846"/>
      <c r="F60" s="1846"/>
      <c r="G60" s="1849"/>
      <c r="H60" s="1879"/>
    </row>
  </sheetData>
  <dataConsolidate/>
  <customSheetViews>
    <customSheetView guid="{3D2E4C4C-55B0-42AD-9B20-28C028F4BEE7}" scale="75" hiddenRows="1" hiddenColumns="1">
      <pane ySplit="1" topLeftCell="A2" activePane="bottomLeft" state="frozen"/>
      <selection pane="bottomLeft"/>
      <rowBreaks count="2" manualBreakCount="2">
        <brk id="23" max="7" man="1"/>
        <brk id="40" max="7" man="1"/>
      </rowBreaks>
      <pageMargins left="0.59055118110236227" right="0.59055118110236227" top="0.98425196850393704" bottom="0.98425196850393704" header="0.51181102362204722" footer="0.51181102362204722"/>
      <printOptions headings="1"/>
      <pageSetup paperSize="9" scale="50" fitToHeight="10" pageOrder="overThenDown" orientation="landscape" cellComments="asDisplayed" r:id="rId1"/>
      <headerFooter alignWithMargins="0">
        <oddHeader>&amp;L&amp;"Segoe UI,Bold"&amp;14Basel Committee on Banking Supervision
Basel III monitoring template&amp;C&amp;"Segoe UI,Regular"&amp;14&amp;F
&amp;A&amp;R&amp;"Segoe UI,Bold"&amp;14Confidential when completed</oddHeader>
        <oddFooter>&amp;L&amp;"Segoe UI,Regular"&amp;14&amp;D  &amp;T&amp;R&amp;"Segoe UI,Regular"&amp;14Page &amp;P of &amp;N</oddFooter>
      </headerFooter>
    </customSheetView>
  </customSheetViews>
  <mergeCells count="16">
    <mergeCell ref="C52:C54"/>
    <mergeCell ref="D52:G52"/>
    <mergeCell ref="D53:D54"/>
    <mergeCell ref="E53:G53"/>
    <mergeCell ref="A51:F51"/>
    <mergeCell ref="D43:G43"/>
    <mergeCell ref="E44:G44"/>
    <mergeCell ref="C43:C45"/>
    <mergeCell ref="D44:D45"/>
    <mergeCell ref="B41:F41"/>
    <mergeCell ref="A42:F42"/>
    <mergeCell ref="A32:F32"/>
    <mergeCell ref="B3:F3"/>
    <mergeCell ref="E4:F4"/>
    <mergeCell ref="A25:F25"/>
    <mergeCell ref="A40:F40"/>
  </mergeCells>
  <conditionalFormatting sqref="D7 D20:D21 D60:F60">
    <cfRule type="cellIs" dxfId="310" priority="65" stopIfTrue="1" operator="lessThan">
      <formula>0</formula>
    </cfRule>
  </conditionalFormatting>
  <conditionalFormatting sqref="E7">
    <cfRule type="cellIs" dxfId="309" priority="64" stopIfTrue="1" operator="lessThan">
      <formula>0</formula>
    </cfRule>
  </conditionalFormatting>
  <conditionalFormatting sqref="F7">
    <cfRule type="cellIs" dxfId="308" priority="63" stopIfTrue="1" operator="lessThan">
      <formula>0</formula>
    </cfRule>
  </conditionalFormatting>
  <conditionalFormatting sqref="D12 D8">
    <cfRule type="cellIs" dxfId="307" priority="61" stopIfTrue="1" operator="equal">
      <formula>"Fail"</formula>
    </cfRule>
    <cfRule type="cellIs" dxfId="306" priority="62" stopIfTrue="1" operator="equal">
      <formula>"Pass"</formula>
    </cfRule>
  </conditionalFormatting>
  <conditionalFormatting sqref="D31:E31">
    <cfRule type="cellIs" dxfId="305" priority="54" stopIfTrue="1" operator="lessThan">
      <formula>0</formula>
    </cfRule>
  </conditionalFormatting>
  <conditionalFormatting sqref="E34:F34">
    <cfRule type="cellIs" dxfId="304" priority="52" stopIfTrue="1" operator="lessThan">
      <formula>0</formula>
    </cfRule>
  </conditionalFormatting>
  <conditionalFormatting sqref="E37:F38 E50:F50">
    <cfRule type="cellIs" dxfId="303" priority="50" stopIfTrue="1" operator="lessThan">
      <formula>0</formula>
    </cfRule>
  </conditionalFormatting>
  <conditionalFormatting sqref="D30:E30">
    <cfRule type="cellIs" dxfId="302" priority="49" stopIfTrue="1" operator="lessThan">
      <formula>0</formula>
    </cfRule>
  </conditionalFormatting>
  <conditionalFormatting sqref="E20:E22">
    <cfRule type="cellIs" dxfId="301" priority="48" stopIfTrue="1" operator="lessThan">
      <formula>0</formula>
    </cfRule>
  </conditionalFormatting>
  <conditionalFormatting sqref="F20:F22">
    <cfRule type="cellIs" dxfId="300" priority="47" stopIfTrue="1" operator="lessThan">
      <formula>0</formula>
    </cfRule>
  </conditionalFormatting>
  <conditionalFormatting sqref="D10">
    <cfRule type="cellIs" dxfId="299" priority="46" stopIfTrue="1" operator="lessThan">
      <formula>0</formula>
    </cfRule>
  </conditionalFormatting>
  <conditionalFormatting sqref="D11">
    <cfRule type="cellIs" dxfId="298" priority="45" stopIfTrue="1" operator="lessThan">
      <formula>0</formula>
    </cfRule>
  </conditionalFormatting>
  <conditionalFormatting sqref="D22">
    <cfRule type="cellIs" dxfId="297" priority="43" stopIfTrue="1" operator="equal">
      <formula>"Fail"</formula>
    </cfRule>
    <cfRule type="cellIs" dxfId="296" priority="44" stopIfTrue="1" operator="equal">
      <formula>"Pass"</formula>
    </cfRule>
  </conditionalFormatting>
  <conditionalFormatting sqref="D19">
    <cfRule type="cellIs" dxfId="295" priority="42" stopIfTrue="1" operator="lessThan">
      <formula>0</formula>
    </cfRule>
  </conditionalFormatting>
  <conditionalFormatting sqref="D9">
    <cfRule type="cellIs" dxfId="294" priority="37" stopIfTrue="1" operator="lessThan">
      <formula>0</formula>
    </cfRule>
  </conditionalFormatting>
  <conditionalFormatting sqref="D34">
    <cfRule type="cellIs" dxfId="293" priority="32" stopIfTrue="1" operator="lessThan">
      <formula>0</formula>
    </cfRule>
  </conditionalFormatting>
  <conditionalFormatting sqref="D18">
    <cfRule type="cellIs" dxfId="292" priority="33" stopIfTrue="1" operator="equal">
      <formula>"Fail"</formula>
    </cfRule>
    <cfRule type="cellIs" dxfId="291" priority="34" stopIfTrue="1" operator="equal">
      <formula>"Pass"</formula>
    </cfRule>
  </conditionalFormatting>
  <conditionalFormatting sqref="D16:D17">
    <cfRule type="cellIs" dxfId="290" priority="36" stopIfTrue="1" operator="lessThan">
      <formula>0</formula>
    </cfRule>
  </conditionalFormatting>
  <conditionalFormatting sqref="D15">
    <cfRule type="cellIs" dxfId="289" priority="35" stopIfTrue="1" operator="lessThan">
      <formula>0</formula>
    </cfRule>
  </conditionalFormatting>
  <conditionalFormatting sqref="D37:D38 D46 D50">
    <cfRule type="cellIs" dxfId="288" priority="31" stopIfTrue="1" operator="lessThan">
      <formula>0</formula>
    </cfRule>
  </conditionalFormatting>
  <conditionalFormatting sqref="D14">
    <cfRule type="cellIs" dxfId="287" priority="30" stopIfTrue="1" operator="lessThan">
      <formula>0</formula>
    </cfRule>
  </conditionalFormatting>
  <conditionalFormatting sqref="F30:F31">
    <cfRule type="cellIs" dxfId="286" priority="28" stopIfTrue="1" operator="lessThan">
      <formula>0</formula>
    </cfRule>
  </conditionalFormatting>
  <conditionalFormatting sqref="F47:G49">
    <cfRule type="cellIs" dxfId="285" priority="27" stopIfTrue="1" operator="lessThan">
      <formula>0</formula>
    </cfRule>
  </conditionalFormatting>
  <conditionalFormatting sqref="B46:B49">
    <cfRule type="cellIs" dxfId="284" priority="26" stopIfTrue="1" operator="lessThan">
      <formula>0</formula>
    </cfRule>
  </conditionalFormatting>
  <conditionalFormatting sqref="E55:F55">
    <cfRule type="cellIs" dxfId="283" priority="25" stopIfTrue="1" operator="lessThan">
      <formula>0</formula>
    </cfRule>
  </conditionalFormatting>
  <conditionalFormatting sqref="D55">
    <cfRule type="cellIs" dxfId="282" priority="24" stopIfTrue="1" operator="lessThan">
      <formula>0</formula>
    </cfRule>
  </conditionalFormatting>
  <conditionalFormatting sqref="F56:G58">
    <cfRule type="cellIs" dxfId="281" priority="23" stopIfTrue="1" operator="lessThan">
      <formula>0</formula>
    </cfRule>
  </conditionalFormatting>
  <conditionalFormatting sqref="B55:B58">
    <cfRule type="cellIs" dxfId="280" priority="22" stopIfTrue="1" operator="lessThan">
      <formula>0</formula>
    </cfRule>
  </conditionalFormatting>
  <conditionalFormatting sqref="B59">
    <cfRule type="cellIs" dxfId="279" priority="21" stopIfTrue="1" operator="lessThan">
      <formula>0</formula>
    </cfRule>
  </conditionalFormatting>
  <conditionalFormatting sqref="D59">
    <cfRule type="cellIs" dxfId="278" priority="20" stopIfTrue="1" operator="lessThan">
      <formula>0</formula>
    </cfRule>
  </conditionalFormatting>
  <conditionalFormatting sqref="E59">
    <cfRule type="cellIs" dxfId="277" priority="19" stopIfTrue="1" operator="lessThan">
      <formula>0</formula>
    </cfRule>
  </conditionalFormatting>
  <conditionalFormatting sqref="F59">
    <cfRule type="cellIs" dxfId="276" priority="18" stopIfTrue="1" operator="lessThan">
      <formula>0</formula>
    </cfRule>
  </conditionalFormatting>
  <conditionalFormatting sqref="G59">
    <cfRule type="cellIs" dxfId="275" priority="17" stopIfTrue="1" operator="lessThan">
      <formula>0</formula>
    </cfRule>
  </conditionalFormatting>
  <conditionalFormatting sqref="E29:F29">
    <cfRule type="cellIs" dxfId="274" priority="16" stopIfTrue="1" operator="lessThan">
      <formula>0</formula>
    </cfRule>
  </conditionalFormatting>
  <conditionalFormatting sqref="E28:F28">
    <cfRule type="cellIs" dxfId="273" priority="15" stopIfTrue="1" operator="lessThan">
      <formula>0</formula>
    </cfRule>
  </conditionalFormatting>
  <conditionalFormatting sqref="D48:D49">
    <cfRule type="cellIs" dxfId="272" priority="14" stopIfTrue="1" operator="lessThan">
      <formula>0</formula>
    </cfRule>
  </conditionalFormatting>
  <conditionalFormatting sqref="D57">
    <cfRule type="cellIs" dxfId="271" priority="13" stopIfTrue="1" operator="lessThan">
      <formula>0</formula>
    </cfRule>
  </conditionalFormatting>
  <conditionalFormatting sqref="D58">
    <cfRule type="cellIs" dxfId="270" priority="12" stopIfTrue="1" operator="lessThan">
      <formula>0</formula>
    </cfRule>
  </conditionalFormatting>
  <conditionalFormatting sqref="G55">
    <cfRule type="cellIs" dxfId="269" priority="10" stopIfTrue="1" operator="lessThan">
      <formula>0</formula>
    </cfRule>
  </conditionalFormatting>
  <conditionalFormatting sqref="E46">
    <cfRule type="cellIs" dxfId="268" priority="9" stopIfTrue="1" operator="lessThan">
      <formula>0</formula>
    </cfRule>
  </conditionalFormatting>
  <conditionalFormatting sqref="F46">
    <cfRule type="cellIs" dxfId="267" priority="8" stopIfTrue="1" operator="lessThan">
      <formula>0</formula>
    </cfRule>
  </conditionalFormatting>
  <conditionalFormatting sqref="G46">
    <cfRule type="cellIs" dxfId="266" priority="7" stopIfTrue="1" operator="lessThan">
      <formula>0</formula>
    </cfRule>
  </conditionalFormatting>
  <conditionalFormatting sqref="E47">
    <cfRule type="cellIs" dxfId="265" priority="6" stopIfTrue="1" operator="lessThan">
      <formula>0</formula>
    </cfRule>
  </conditionalFormatting>
  <conditionalFormatting sqref="E48">
    <cfRule type="cellIs" dxfId="264" priority="5" stopIfTrue="1" operator="lessThan">
      <formula>0</formula>
    </cfRule>
  </conditionalFormatting>
  <conditionalFormatting sqref="E49">
    <cfRule type="cellIs" dxfId="263" priority="4" stopIfTrue="1" operator="lessThan">
      <formula>0</formula>
    </cfRule>
  </conditionalFormatting>
  <conditionalFormatting sqref="E56:E58">
    <cfRule type="cellIs" dxfId="262" priority="3" stopIfTrue="1" operator="lessThan">
      <formula>0</formula>
    </cfRule>
  </conditionalFormatting>
  <conditionalFormatting sqref="D47">
    <cfRule type="cellIs" dxfId="261" priority="2" stopIfTrue="1" operator="lessThan">
      <formula>0</formula>
    </cfRule>
  </conditionalFormatting>
  <conditionalFormatting sqref="D56">
    <cfRule type="cellIs" dxfId="260" priority="1" stopIfTrue="1" operator="lessThan">
      <formula>0</formula>
    </cfRule>
  </conditionalFormatting>
  <dataValidations count="1">
    <dataValidation type="list" allowBlank="1" showInputMessage="1" showErrorMessage="1" sqref="E46:G46 E55:G55">
      <formula1>ELProvisioning</formula1>
    </dataValidation>
  </dataValidations>
  <printOptions headings="1"/>
  <pageMargins left="0.59055118110236227" right="0.59055118110236227" top="0.98425196850393704" bottom="0.98425196850393704" header="0.51181102362204722" footer="0.51181102362204722"/>
  <pageSetup paperSize="9" scale="50" fitToHeight="10" pageOrder="overThenDown" orientation="landscape" cellComments="asDisplayed" r:id="rId2"/>
  <headerFooter alignWithMargins="0">
    <oddHeader>&amp;L&amp;"Segoe UI,Bold"&amp;14Basel Committee on Banking Supervision
Basel III monitoring template&amp;C&amp;"Segoe UI,Regular"&amp;14&amp;F
&amp;A&amp;R&amp;"Segoe UI,Bold"&amp;14Confidential when completed</oddHeader>
    <oddFooter>&amp;L&amp;"Segoe UI,Regular"&amp;14&amp;D  &amp;T&amp;R&amp;"Segoe UI,Regular"&amp;14Page &amp;P of &amp;N</oddFooter>
  </headerFooter>
  <rowBreaks count="2" manualBreakCount="2">
    <brk id="23" max="7" man="1"/>
    <brk id="38" max="7"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rgb="FFFFEC72"/>
  </sheetPr>
  <dimension ref="A1:P204"/>
  <sheetViews>
    <sheetView zoomScale="75" zoomScaleNormal="75" workbookViewId="0">
      <pane ySplit="1" topLeftCell="A2" activePane="bottomLeft" state="frozen"/>
      <selection pane="bottomLeft"/>
    </sheetView>
  </sheetViews>
  <sheetFormatPr defaultColWidth="0" defaultRowHeight="0" customHeight="1" zeroHeight="1" x14ac:dyDescent="0.25"/>
  <cols>
    <col min="1" max="1" width="1.7109375" style="565" customWidth="1"/>
    <col min="2" max="2" width="12.7109375" style="565" customWidth="1"/>
    <col min="3" max="3" width="83.140625" style="565" customWidth="1"/>
    <col min="4" max="8" width="16.7109375" style="565" customWidth="1"/>
    <col min="9" max="9" width="1.7109375" style="565" customWidth="1"/>
    <col min="10" max="14" width="16.7109375" style="565" customWidth="1"/>
    <col min="15" max="15" width="1.7109375" style="565" customWidth="1"/>
    <col min="16" max="16" width="0" style="721" hidden="1" customWidth="1"/>
    <col min="17" max="16384" width="16.7109375" style="721" hidden="1"/>
  </cols>
  <sheetData>
    <row r="1" spans="1:15" ht="30.75" customHeight="1" x14ac:dyDescent="0.55000000000000004">
      <c r="A1" s="549" t="s">
        <v>322</v>
      </c>
      <c r="B1" s="550"/>
      <c r="C1" s="555"/>
      <c r="D1" s="1017" t="str">
        <f>CONCATENATE("Reporting unit: ", 'General Info'!$C$46, " ", 'General Info'!$C$45)</f>
        <v xml:space="preserve">Reporting unit: 1 </v>
      </c>
      <c r="E1" s="555"/>
      <c r="F1" s="555"/>
      <c r="G1" s="555"/>
      <c r="H1" s="555"/>
      <c r="I1" s="555"/>
      <c r="J1" s="555"/>
      <c r="K1" s="555"/>
      <c r="L1" s="555"/>
      <c r="M1" s="555"/>
      <c r="N1" s="555"/>
      <c r="O1" s="551"/>
    </row>
    <row r="2" spans="1:15" ht="30" customHeight="1" x14ac:dyDescent="0.35">
      <c r="A2" s="1252" t="s">
        <v>223</v>
      </c>
      <c r="B2" s="680"/>
      <c r="C2" s="556"/>
      <c r="D2" s="556"/>
      <c r="E2" s="556"/>
      <c r="F2" s="556"/>
      <c r="G2" s="556"/>
      <c r="H2" s="556"/>
      <c r="I2" s="556"/>
      <c r="J2" s="556"/>
      <c r="K2" s="556"/>
      <c r="L2" s="556"/>
      <c r="M2" s="556"/>
      <c r="N2" s="556"/>
      <c r="O2" s="588"/>
    </row>
    <row r="3" spans="1:15" ht="15" customHeight="1" x14ac:dyDescent="0.25">
      <c r="A3" s="394"/>
      <c r="B3" s="563"/>
      <c r="C3" s="563"/>
      <c r="D3" s="563"/>
      <c r="E3" s="563"/>
      <c r="F3" s="563"/>
      <c r="G3" s="563"/>
      <c r="H3" s="563"/>
      <c r="I3" s="563"/>
      <c r="J3" s="563"/>
      <c r="K3" s="563"/>
      <c r="L3" s="563"/>
      <c r="M3" s="563"/>
      <c r="N3" s="563"/>
      <c r="O3" s="398"/>
    </row>
    <row r="4" spans="1:15" ht="15" customHeight="1" x14ac:dyDescent="0.25">
      <c r="A4" s="394"/>
      <c r="B4" s="563"/>
      <c r="C4" s="563" t="s">
        <v>224</v>
      </c>
      <c r="D4" s="563"/>
      <c r="E4" s="563"/>
      <c r="F4" s="563"/>
      <c r="G4" s="563"/>
      <c r="H4" s="563"/>
      <c r="I4" s="563"/>
      <c r="J4" s="563"/>
      <c r="K4" s="563"/>
      <c r="L4" s="563"/>
      <c r="M4" s="563"/>
      <c r="N4" s="563"/>
      <c r="O4" s="398"/>
    </row>
    <row r="5" spans="1:15" ht="15" customHeight="1" x14ac:dyDescent="0.25">
      <c r="A5" s="394"/>
      <c r="B5" s="563"/>
      <c r="C5" s="563"/>
      <c r="D5" s="563"/>
      <c r="E5" s="563"/>
      <c r="F5" s="563"/>
      <c r="G5" s="563"/>
      <c r="H5" s="563"/>
      <c r="I5" s="563"/>
      <c r="J5" s="563"/>
      <c r="K5" s="563"/>
      <c r="L5" s="563"/>
      <c r="M5" s="563"/>
      <c r="N5" s="563"/>
      <c r="O5" s="398"/>
    </row>
    <row r="6" spans="1:15" ht="15" customHeight="1" x14ac:dyDescent="0.25">
      <c r="A6" s="394"/>
      <c r="B6" s="2209" t="s">
        <v>615</v>
      </c>
      <c r="C6" s="2207"/>
      <c r="D6" s="2218" t="s">
        <v>283</v>
      </c>
      <c r="E6" s="2220"/>
      <c r="F6" s="2220"/>
      <c r="G6" s="2220"/>
      <c r="H6" s="2220"/>
      <c r="I6" s="564"/>
      <c r="J6" s="2220" t="s">
        <v>65</v>
      </c>
      <c r="K6" s="2220"/>
      <c r="L6" s="2220"/>
      <c r="M6" s="2220"/>
      <c r="N6" s="2220"/>
      <c r="O6" s="398"/>
    </row>
    <row r="7" spans="1:15" ht="60" customHeight="1" x14ac:dyDescent="0.25">
      <c r="A7" s="394"/>
      <c r="B7" s="2210"/>
      <c r="C7" s="2208"/>
      <c r="D7" s="1022" t="s">
        <v>225</v>
      </c>
      <c r="E7" s="1022" t="s">
        <v>616</v>
      </c>
      <c r="F7" s="1022" t="s">
        <v>605</v>
      </c>
      <c r="G7" s="1022" t="s">
        <v>620</v>
      </c>
      <c r="H7" s="681" t="s">
        <v>139</v>
      </c>
      <c r="I7" s="564"/>
      <c r="J7" s="1024" t="s">
        <v>225</v>
      </c>
      <c r="K7" s="1022" t="s">
        <v>616</v>
      </c>
      <c r="L7" s="1022" t="s">
        <v>605</v>
      </c>
      <c r="M7" s="1022" t="s">
        <v>620</v>
      </c>
      <c r="N7" s="681" t="s">
        <v>139</v>
      </c>
      <c r="O7" s="398"/>
    </row>
    <row r="8" spans="1:15" ht="15" customHeight="1" x14ac:dyDescent="0.25">
      <c r="A8" s="394"/>
      <c r="B8" s="630" t="s">
        <v>606</v>
      </c>
      <c r="C8" s="682" t="s">
        <v>226</v>
      </c>
      <c r="D8" s="688" t="str">
        <f>IF(AND(ISNUMBER(D10),ISNUMBER(D11),ISNUMBER(D12)),SUM(D10:D12),"")</f>
        <v/>
      </c>
      <c r="E8" s="688" t="str">
        <f>IF(AND(ISNUMBER(E10),ISNUMBER(E11),ISNUMBER(E12)),SUM(E10:E12),"")</f>
        <v/>
      </c>
      <c r="F8" s="688" t="str">
        <f>IF(AND(ISNUMBER(F9),ISNUMBER(F13),ISNUMBER(F14)),F9-F13-F14,"")</f>
        <v/>
      </c>
      <c r="G8" s="35"/>
      <c r="H8" s="36"/>
      <c r="I8" s="3"/>
      <c r="J8" s="696" t="str">
        <f>IF(AND(ISNUMBER(J10),ISNUMBER(J11),ISNUMBER(J12)),SUM(J10:J12),"")</f>
        <v/>
      </c>
      <c r="K8" s="688" t="str">
        <f>IF(AND(ISNUMBER(K10),ISNUMBER(K11),ISNUMBER(K12)),SUM(K10:K12),"")</f>
        <v/>
      </c>
      <c r="L8" s="688" t="str">
        <f>IF(AND(ISNUMBER(L9),ISNUMBER(L13),ISNUMBER(L14)),L9-L13-L14,"")</f>
        <v/>
      </c>
      <c r="M8" s="35"/>
      <c r="N8" s="36"/>
      <c r="O8" s="398"/>
    </row>
    <row r="9" spans="1:15" ht="15" customHeight="1" x14ac:dyDescent="0.25">
      <c r="A9" s="394"/>
      <c r="B9" s="633" t="s">
        <v>672</v>
      </c>
      <c r="C9" s="683" t="s">
        <v>673</v>
      </c>
      <c r="D9" s="39"/>
      <c r="E9" s="39"/>
      <c r="F9" s="40"/>
      <c r="G9" s="41"/>
      <c r="H9" s="42"/>
      <c r="I9" s="3"/>
      <c r="J9" s="43"/>
      <c r="K9" s="39"/>
      <c r="L9" s="40"/>
      <c r="M9" s="41"/>
      <c r="N9" s="42"/>
      <c r="O9" s="398"/>
    </row>
    <row r="10" spans="1:15" ht="15" customHeight="1" x14ac:dyDescent="0.25">
      <c r="A10" s="394"/>
      <c r="B10" s="44"/>
      <c r="C10" s="1235" t="s">
        <v>227</v>
      </c>
      <c r="D10" s="45"/>
      <c r="E10" s="45"/>
      <c r="F10" s="46"/>
      <c r="G10" s="46"/>
      <c r="H10" s="689" t="str">
        <f>IF(D10&lt;=E10,"Yes","No")</f>
        <v>Yes</v>
      </c>
      <c r="I10" s="3"/>
      <c r="J10" s="48"/>
      <c r="K10" s="45"/>
      <c r="L10" s="46"/>
      <c r="M10" s="46"/>
      <c r="N10" s="689" t="str">
        <f>IF(J10&lt;=K10,"Yes","No")</f>
        <v>Yes</v>
      </c>
      <c r="O10" s="398"/>
    </row>
    <row r="11" spans="1:15" ht="15" customHeight="1" x14ac:dyDescent="0.25">
      <c r="A11" s="394"/>
      <c r="B11" s="44"/>
      <c r="C11" s="1235" t="s">
        <v>228</v>
      </c>
      <c r="D11" s="45"/>
      <c r="E11" s="45"/>
      <c r="F11" s="46"/>
      <c r="G11" s="46"/>
      <c r="H11" s="689" t="str">
        <f>IF(D11&lt;=E11,"Yes","No")</f>
        <v>Yes</v>
      </c>
      <c r="I11" s="3"/>
      <c r="J11" s="48"/>
      <c r="K11" s="45"/>
      <c r="L11" s="46"/>
      <c r="M11" s="46"/>
      <c r="N11" s="689" t="str">
        <f>IF(J11&lt;=K11,"Yes","No")</f>
        <v>Yes</v>
      </c>
      <c r="O11" s="398"/>
    </row>
    <row r="12" spans="1:15" ht="15" customHeight="1" x14ac:dyDescent="0.25">
      <c r="A12" s="394"/>
      <c r="B12" s="44"/>
      <c r="C12" s="1235" t="s">
        <v>229</v>
      </c>
      <c r="D12" s="45"/>
      <c r="E12" s="45"/>
      <c r="F12" s="46"/>
      <c r="G12" s="46"/>
      <c r="H12" s="689" t="str">
        <f>IF(D12&lt;=E12,"Yes","No")</f>
        <v>Yes</v>
      </c>
      <c r="I12" s="3"/>
      <c r="J12" s="48"/>
      <c r="K12" s="45"/>
      <c r="L12" s="46"/>
      <c r="M12" s="46"/>
      <c r="N12" s="689" t="str">
        <f>IF(J12&lt;=K12,"Yes","No")</f>
        <v>Yes</v>
      </c>
      <c r="O12" s="398"/>
    </row>
    <row r="13" spans="1:15" ht="15" customHeight="1" x14ac:dyDescent="0.25">
      <c r="A13" s="394"/>
      <c r="B13" s="633" t="s">
        <v>674</v>
      </c>
      <c r="C13" s="683" t="s">
        <v>675</v>
      </c>
      <c r="D13" s="39"/>
      <c r="E13" s="49"/>
      <c r="F13" s="57"/>
      <c r="G13" s="41"/>
      <c r="H13" s="50"/>
      <c r="I13" s="3"/>
      <c r="J13" s="43"/>
      <c r="K13" s="49"/>
      <c r="L13" s="57"/>
      <c r="M13" s="41"/>
      <c r="N13" s="50"/>
      <c r="O13" s="398"/>
    </row>
    <row r="14" spans="1:15" ht="15" customHeight="1" x14ac:dyDescent="0.25">
      <c r="A14" s="394"/>
      <c r="B14" s="631">
        <v>27</v>
      </c>
      <c r="C14" s="684" t="s">
        <v>676</v>
      </c>
      <c r="D14" s="51"/>
      <c r="E14" s="51"/>
      <c r="F14" s="52"/>
      <c r="G14" s="53"/>
      <c r="H14" s="54"/>
      <c r="I14" s="3"/>
      <c r="J14" s="55"/>
      <c r="K14" s="1640"/>
      <c r="L14" s="52"/>
      <c r="M14" s="53"/>
      <c r="N14" s="54"/>
      <c r="O14" s="398"/>
    </row>
    <row r="15" spans="1:15" ht="15" customHeight="1" x14ac:dyDescent="0.25">
      <c r="A15" s="394"/>
      <c r="B15" s="630" t="s">
        <v>677</v>
      </c>
      <c r="C15" s="685" t="s">
        <v>263</v>
      </c>
      <c r="D15" s="690" t="str">
        <f>IF(AND(ISNUMBER(D16),ISNUMBER(D17)),SUM(D16:D17),"")</f>
        <v/>
      </c>
      <c r="E15" s="690" t="str">
        <f t="shared" ref="E15:F15" si="0">IF(AND(ISNUMBER(E16),ISNUMBER(E17)),SUM(E16:E17),"")</f>
        <v/>
      </c>
      <c r="F15" s="690" t="str">
        <f t="shared" si="0"/>
        <v/>
      </c>
      <c r="G15" s="690" t="str">
        <f>IF(ISNUMBER(G17),G17,"")</f>
        <v/>
      </c>
      <c r="H15" s="56"/>
      <c r="I15" s="3"/>
      <c r="J15" s="696" t="str">
        <f>IF(AND(ISNUMBER(J16),ISNUMBER(J17)),SUM(J16:J17),"")</f>
        <v/>
      </c>
      <c r="K15" s="690" t="str">
        <f t="shared" ref="K15" si="1">IF(AND(ISNUMBER(K16),ISNUMBER(K17)),SUM(K16:K17),"")</f>
        <v/>
      </c>
      <c r="L15" s="690" t="str">
        <f t="shared" ref="L15" si="2">IF(AND(ISNUMBER(L16),ISNUMBER(L17)),SUM(L16:L17),"")</f>
        <v/>
      </c>
      <c r="M15" s="690" t="str">
        <f>IF(ISNUMBER(M17),M17,"")</f>
        <v/>
      </c>
      <c r="N15" s="56"/>
      <c r="O15" s="398"/>
    </row>
    <row r="16" spans="1:15" ht="15" customHeight="1" x14ac:dyDescent="0.25">
      <c r="A16" s="394"/>
      <c r="B16" s="633" t="s">
        <v>608</v>
      </c>
      <c r="C16" s="683" t="s">
        <v>678</v>
      </c>
      <c r="D16" s="45"/>
      <c r="E16" s="45"/>
      <c r="F16" s="57"/>
      <c r="G16" s="56"/>
      <c r="H16" s="691" t="str">
        <f>IF(D16&lt;=E16,"Yes","No")</f>
        <v>Yes</v>
      </c>
      <c r="I16" s="3"/>
      <c r="J16" s="48"/>
      <c r="K16" s="45"/>
      <c r="L16" s="57"/>
      <c r="M16" s="56"/>
      <c r="N16" s="691" t="str">
        <f>IF(J16&lt;=K16,"Yes","No")</f>
        <v>Yes</v>
      </c>
      <c r="O16" s="398"/>
    </row>
    <row r="17" spans="1:15" ht="15" customHeight="1" x14ac:dyDescent="0.25">
      <c r="A17" s="394"/>
      <c r="B17" s="686" t="s">
        <v>707</v>
      </c>
      <c r="C17" s="684" t="s">
        <v>706</v>
      </c>
      <c r="D17" s="59"/>
      <c r="E17" s="59"/>
      <c r="F17" s="52"/>
      <c r="G17" s="52"/>
      <c r="H17" s="692" t="str">
        <f>IF(D17&lt;=E17,"Yes","No")</f>
        <v>Yes</v>
      </c>
      <c r="I17" s="3"/>
      <c r="J17" s="61"/>
      <c r="K17" s="59"/>
      <c r="L17" s="52"/>
      <c r="M17" s="52"/>
      <c r="N17" s="692" t="str">
        <f>IF(J17&lt;=K17,"Yes","No")</f>
        <v>Yes</v>
      </c>
      <c r="O17" s="398"/>
    </row>
    <row r="18" spans="1:15" ht="15" customHeight="1" x14ac:dyDescent="0.25">
      <c r="A18" s="394"/>
      <c r="B18" s="62"/>
      <c r="C18" s="682" t="s">
        <v>102</v>
      </c>
      <c r="D18" s="41"/>
      <c r="E18" s="690" t="str">
        <f>IF(ISNUMBER(E19),E19+E20,"")</f>
        <v/>
      </c>
      <c r="F18" s="41"/>
      <c r="G18" s="41"/>
      <c r="H18" s="56"/>
      <c r="I18" s="3"/>
      <c r="J18" s="62"/>
      <c r="K18" s="690" t="str">
        <f>IF(ISNUMBER(K19),K19+K20,"")</f>
        <v/>
      </c>
      <c r="L18" s="41"/>
      <c r="M18" s="41"/>
      <c r="N18" s="56"/>
      <c r="O18" s="398"/>
    </row>
    <row r="19" spans="1:15" ht="15" customHeight="1" x14ac:dyDescent="0.25">
      <c r="A19" s="394"/>
      <c r="B19" s="63"/>
      <c r="C19" s="683" t="s">
        <v>679</v>
      </c>
      <c r="D19" s="45"/>
      <c r="E19" s="57"/>
      <c r="F19" s="46"/>
      <c r="G19" s="46"/>
      <c r="H19" s="689" t="str">
        <f>IF(D19&lt;=E19,"Yes","No")</f>
        <v>Yes</v>
      </c>
      <c r="I19" s="3"/>
      <c r="J19" s="48"/>
      <c r="K19" s="57"/>
      <c r="L19" s="46"/>
      <c r="M19" s="46"/>
      <c r="N19" s="689" t="str">
        <f>IF(J19&lt;=K19,"Yes","No")</f>
        <v>Yes</v>
      </c>
      <c r="O19" s="398"/>
    </row>
    <row r="20" spans="1:15" ht="15" customHeight="1" x14ac:dyDescent="0.25">
      <c r="A20" s="394"/>
      <c r="B20" s="63"/>
      <c r="C20" s="683" t="s">
        <v>680</v>
      </c>
      <c r="D20" s="46"/>
      <c r="E20" s="690" t="str">
        <f>IF(AND(ISNUMBER(E21),ISNUMBER(E22),ISNUMBER(E23),ISNUMBER(E24),ISNUMBER(E25),ISNUMBER(E26)),E21-E22-E23-E24+E25-E26,"")</f>
        <v/>
      </c>
      <c r="F20" s="46"/>
      <c r="G20" s="46"/>
      <c r="H20" s="42"/>
      <c r="I20" s="3"/>
      <c r="J20" s="63"/>
      <c r="K20" s="690" t="str">
        <f>IF(AND(ISNUMBER(K21),ISNUMBER(K22),ISNUMBER(K23),ISNUMBER(K24),ISNUMBER(K25),ISNUMBER(K26)),K21-K22-K23-K24+K25-K26,"")</f>
        <v/>
      </c>
      <c r="L20" s="46"/>
      <c r="M20" s="46"/>
      <c r="N20" s="64"/>
      <c r="O20" s="398"/>
    </row>
    <row r="21" spans="1:15" ht="15" customHeight="1" x14ac:dyDescent="0.25">
      <c r="A21" s="394"/>
      <c r="B21" s="633">
        <v>24</v>
      </c>
      <c r="C21" s="1235" t="s">
        <v>1178</v>
      </c>
      <c r="D21" s="46"/>
      <c r="E21" s="57"/>
      <c r="F21" s="46"/>
      <c r="G21" s="46"/>
      <c r="H21" s="64"/>
      <c r="I21" s="3"/>
      <c r="J21" s="63"/>
      <c r="K21" s="57"/>
      <c r="L21" s="46"/>
      <c r="M21" s="46"/>
      <c r="N21" s="64"/>
      <c r="O21" s="398"/>
    </row>
    <row r="22" spans="1:15" ht="15" customHeight="1" x14ac:dyDescent="0.25">
      <c r="A22" s="394"/>
      <c r="B22" s="633" t="s">
        <v>674</v>
      </c>
      <c r="C22" s="1235" t="s">
        <v>812</v>
      </c>
      <c r="D22" s="46"/>
      <c r="E22" s="57"/>
      <c r="F22" s="46"/>
      <c r="G22" s="46"/>
      <c r="H22" s="64"/>
      <c r="I22" s="3"/>
      <c r="J22" s="63"/>
      <c r="K22" s="57"/>
      <c r="L22" s="46"/>
      <c r="M22" s="46"/>
      <c r="N22" s="64"/>
      <c r="O22" s="398"/>
    </row>
    <row r="23" spans="1:15" ht="15" customHeight="1" x14ac:dyDescent="0.25">
      <c r="A23" s="394"/>
      <c r="B23" s="633">
        <v>27</v>
      </c>
      <c r="C23" s="1235" t="s">
        <v>1179</v>
      </c>
      <c r="D23" s="46"/>
      <c r="E23" s="57"/>
      <c r="F23" s="46"/>
      <c r="G23" s="46"/>
      <c r="H23" s="64"/>
      <c r="I23" s="3"/>
      <c r="J23" s="63"/>
      <c r="K23" s="57"/>
      <c r="L23" s="46"/>
      <c r="M23" s="46"/>
      <c r="N23" s="64"/>
      <c r="O23" s="398"/>
    </row>
    <row r="24" spans="1:15" ht="15" customHeight="1" x14ac:dyDescent="0.25">
      <c r="A24" s="394"/>
      <c r="B24" s="633">
        <v>33</v>
      </c>
      <c r="C24" s="1235" t="s">
        <v>1180</v>
      </c>
      <c r="D24" s="46"/>
      <c r="E24" s="57"/>
      <c r="F24" s="46"/>
      <c r="G24" s="46"/>
      <c r="H24" s="64"/>
      <c r="I24" s="3"/>
      <c r="J24" s="63"/>
      <c r="K24" s="57"/>
      <c r="L24" s="46"/>
      <c r="M24" s="46"/>
      <c r="N24" s="64"/>
      <c r="O24" s="398"/>
    </row>
    <row r="25" spans="1:15" ht="15" customHeight="1" x14ac:dyDescent="0.25">
      <c r="A25" s="394"/>
      <c r="B25" s="633">
        <v>34</v>
      </c>
      <c r="C25" s="1235" t="s">
        <v>1181</v>
      </c>
      <c r="D25" s="65"/>
      <c r="E25" s="57"/>
      <c r="F25" s="65"/>
      <c r="G25" s="65"/>
      <c r="H25" s="66"/>
      <c r="I25" s="3"/>
      <c r="J25" s="67"/>
      <c r="K25" s="68"/>
      <c r="L25" s="65"/>
      <c r="M25" s="65"/>
      <c r="N25" s="66"/>
      <c r="O25" s="398"/>
    </row>
    <row r="26" spans="1:15" ht="15" customHeight="1" x14ac:dyDescent="0.25">
      <c r="A26" s="394"/>
      <c r="B26" s="633">
        <v>15</v>
      </c>
      <c r="C26" s="1236" t="s">
        <v>1182</v>
      </c>
      <c r="D26" s="65"/>
      <c r="E26" s="57"/>
      <c r="F26" s="65"/>
      <c r="G26" s="65"/>
      <c r="H26" s="66"/>
      <c r="I26" s="3"/>
      <c r="J26" s="67"/>
      <c r="K26" s="68"/>
      <c r="L26" s="65"/>
      <c r="M26" s="65"/>
      <c r="N26" s="66"/>
      <c r="O26" s="398"/>
    </row>
    <row r="27" spans="1:15" ht="15" customHeight="1" x14ac:dyDescent="0.25">
      <c r="A27" s="394"/>
      <c r="B27" s="69"/>
      <c r="C27" s="70" t="s">
        <v>230</v>
      </c>
      <c r="D27" s="71" t="str">
        <f>IF(AND(ISNUMBER(D8),ISNUMBER(D15),ISNUMBER(D19)),SUM(D8,D15,D19),"")</f>
        <v/>
      </c>
      <c r="E27" s="71" t="str">
        <f>IF(AND(ISNUMBER(E8),ISNUMBER(E15),ISNUMBER(E18)),SUM(E8,E15,E18),"")</f>
        <v/>
      </c>
      <c r="F27" s="71" t="str">
        <f>IF(AND(ISNUMBER(F8),ISNUMBER(F15)),SUM(F8,F15),"")</f>
        <v/>
      </c>
      <c r="G27" s="71" t="str">
        <f>IF(ISNUMBER(G15),G15,"")</f>
        <v/>
      </c>
      <c r="H27" s="72"/>
      <c r="I27" s="3"/>
      <c r="J27" s="73" t="str">
        <f>IF(AND(ISNUMBER(J8),ISNUMBER(J15),ISNUMBER(J19)),SUM(J8,J15,J19),"")</f>
        <v/>
      </c>
      <c r="K27" s="71" t="str">
        <f>IF(AND(ISNUMBER(K8),ISNUMBER(K15),ISNUMBER(K18)),SUM(K8,K15,K18),"")</f>
        <v/>
      </c>
      <c r="L27" s="71" t="str">
        <f>IF(AND(ISNUMBER(L8),ISNUMBER(L15)),SUM(L8,L15),"")</f>
        <v/>
      </c>
      <c r="M27" s="71" t="str">
        <f>IF(ISNUMBER(M15),M15,"")</f>
        <v/>
      </c>
      <c r="N27" s="72"/>
      <c r="O27" s="398"/>
    </row>
    <row r="28" spans="1:15" ht="15" customHeight="1" x14ac:dyDescent="0.25">
      <c r="A28" s="394"/>
      <c r="B28" s="564"/>
      <c r="C28" s="564"/>
      <c r="D28" s="564"/>
      <c r="E28" s="564"/>
      <c r="F28" s="564"/>
      <c r="G28" s="564"/>
      <c r="H28" s="564"/>
      <c r="I28" s="564"/>
      <c r="J28" s="564"/>
      <c r="K28" s="564"/>
      <c r="L28" s="564"/>
      <c r="M28" s="564"/>
      <c r="N28" s="564"/>
      <c r="O28" s="398"/>
    </row>
    <row r="29" spans="1:15" ht="15" customHeight="1" x14ac:dyDescent="0.25">
      <c r="A29" s="394"/>
      <c r="B29" s="69"/>
      <c r="C29" s="693" t="s">
        <v>607</v>
      </c>
      <c r="D29" s="74"/>
      <c r="E29" s="74"/>
      <c r="F29" s="75"/>
      <c r="G29" s="76"/>
      <c r="H29" s="74"/>
      <c r="I29" s="3"/>
      <c r="J29" s="77"/>
      <c r="K29" s="74"/>
      <c r="L29" s="75"/>
      <c r="M29" s="76"/>
      <c r="N29" s="74"/>
      <c r="O29" s="398"/>
    </row>
    <row r="30" spans="1:15" ht="15" customHeight="1" x14ac:dyDescent="0.25">
      <c r="A30" s="394"/>
      <c r="B30" s="564"/>
      <c r="C30" s="1052"/>
      <c r="D30" s="564"/>
      <c r="E30" s="687"/>
      <c r="F30" s="564"/>
      <c r="G30" s="564"/>
      <c r="H30" s="564"/>
      <c r="I30" s="564"/>
      <c r="J30" s="564"/>
      <c r="K30" s="564"/>
      <c r="L30" s="564"/>
      <c r="M30" s="564"/>
      <c r="N30" s="564"/>
      <c r="O30" s="398"/>
    </row>
    <row r="31" spans="1:15" ht="15" customHeight="1" x14ac:dyDescent="0.25">
      <c r="A31" s="394"/>
      <c r="B31" s="69"/>
      <c r="C31" s="694" t="s">
        <v>699</v>
      </c>
      <c r="D31" s="74"/>
      <c r="E31" s="695" t="str">
        <f>IF(SUM(E22:E24,E26)&lt;=E19,"Yes","No")</f>
        <v>Yes</v>
      </c>
      <c r="F31" s="74"/>
      <c r="G31" s="72"/>
      <c r="H31" s="74"/>
      <c r="I31" s="3"/>
      <c r="J31" s="77"/>
      <c r="K31" s="695" t="str">
        <f>IF(SUM(K22:K24,K26)&lt;=K19,"Yes","No")</f>
        <v>Yes</v>
      </c>
      <c r="L31" s="74"/>
      <c r="M31" s="72"/>
      <c r="N31" s="74"/>
      <c r="O31" s="398"/>
    </row>
    <row r="32" spans="1:15" ht="15" customHeight="1" x14ac:dyDescent="0.25">
      <c r="A32" s="394"/>
      <c r="B32" s="599"/>
      <c r="C32" s="564"/>
      <c r="D32" s="564"/>
      <c r="E32" s="564"/>
      <c r="F32" s="564"/>
      <c r="G32" s="564"/>
      <c r="H32" s="563"/>
      <c r="I32" s="564"/>
      <c r="J32" s="564"/>
      <c r="K32" s="564"/>
      <c r="L32" s="564"/>
      <c r="M32" s="564"/>
      <c r="N32" s="564"/>
      <c r="O32" s="398"/>
    </row>
    <row r="33" spans="1:15" ht="45" customHeight="1" x14ac:dyDescent="0.35">
      <c r="A33" s="1252" t="s">
        <v>264</v>
      </c>
      <c r="B33" s="680"/>
      <c r="C33" s="556"/>
      <c r="D33" s="556"/>
      <c r="E33" s="556"/>
      <c r="F33" s="556"/>
      <c r="G33" s="556"/>
      <c r="H33" s="556"/>
      <c r="I33" s="556"/>
      <c r="J33" s="556"/>
      <c r="K33" s="556"/>
      <c r="L33" s="556"/>
      <c r="M33" s="556"/>
      <c r="N33" s="556"/>
      <c r="O33" s="588"/>
    </row>
    <row r="34" spans="1:15" ht="15" customHeight="1" x14ac:dyDescent="0.25">
      <c r="A34" s="394"/>
      <c r="B34" s="559"/>
      <c r="C34" s="564"/>
      <c r="D34" s="563"/>
      <c r="E34" s="563"/>
      <c r="F34" s="563"/>
      <c r="G34" s="563"/>
      <c r="H34" s="563"/>
      <c r="I34" s="564"/>
      <c r="J34" s="563"/>
      <c r="K34" s="563"/>
      <c r="L34" s="563"/>
      <c r="M34" s="563"/>
      <c r="N34" s="564"/>
      <c r="O34" s="398"/>
    </row>
    <row r="35" spans="1:15" ht="15" customHeight="1" x14ac:dyDescent="0.25">
      <c r="A35" s="394"/>
      <c r="B35" s="2213" t="s">
        <v>615</v>
      </c>
      <c r="C35" s="2211"/>
      <c r="D35" s="2218" t="s">
        <v>283</v>
      </c>
      <c r="E35" s="2220"/>
      <c r="F35" s="2220"/>
      <c r="G35" s="2220"/>
      <c r="H35" s="564"/>
      <c r="I35" s="564"/>
      <c r="J35" s="2220" t="s">
        <v>65</v>
      </c>
      <c r="K35" s="2220"/>
      <c r="L35" s="2220"/>
      <c r="M35" s="2220"/>
      <c r="N35" s="564"/>
      <c r="O35" s="398"/>
    </row>
    <row r="36" spans="1:15" ht="135" customHeight="1" x14ac:dyDescent="0.25">
      <c r="A36" s="394"/>
      <c r="B36" s="2214"/>
      <c r="C36" s="2212"/>
      <c r="D36" s="697" t="s">
        <v>179</v>
      </c>
      <c r="E36" s="697" t="s">
        <v>609</v>
      </c>
      <c r="F36" s="697" t="s">
        <v>231</v>
      </c>
      <c r="G36" s="698" t="s">
        <v>141</v>
      </c>
      <c r="H36" s="564"/>
      <c r="I36" s="564"/>
      <c r="J36" s="699" t="s">
        <v>179</v>
      </c>
      <c r="K36" s="697" t="s">
        <v>609</v>
      </c>
      <c r="L36" s="697" t="s">
        <v>231</v>
      </c>
      <c r="M36" s="698" t="s">
        <v>141</v>
      </c>
      <c r="N36" s="564"/>
      <c r="O36" s="398"/>
    </row>
    <row r="37" spans="1:15" ht="15" customHeight="1" x14ac:dyDescent="0.25">
      <c r="A37" s="394"/>
      <c r="B37" s="630" t="s">
        <v>681</v>
      </c>
      <c r="C37" s="709" t="s">
        <v>232</v>
      </c>
      <c r="D37" s="35"/>
      <c r="E37" s="35"/>
      <c r="F37" s="35"/>
      <c r="G37" s="36"/>
      <c r="H37" s="564"/>
      <c r="I37" s="3"/>
      <c r="J37" s="80"/>
      <c r="K37" s="35"/>
      <c r="L37" s="35"/>
      <c r="M37" s="36"/>
      <c r="N37" s="564"/>
      <c r="O37" s="398"/>
    </row>
    <row r="38" spans="1:15" ht="15" customHeight="1" x14ac:dyDescent="0.25">
      <c r="A38" s="394"/>
      <c r="B38" s="44"/>
      <c r="C38" s="710" t="s">
        <v>682</v>
      </c>
      <c r="D38" s="41"/>
      <c r="E38" s="635" t="str">
        <f>IF(AND(ISNUMBER(E39),ISNUMBER(E43)),E39-E43,"")</f>
        <v/>
      </c>
      <c r="F38" s="41"/>
      <c r="G38" s="42"/>
      <c r="H38" s="564"/>
      <c r="I38" s="3"/>
      <c r="J38" s="62"/>
      <c r="K38" s="635" t="str">
        <f>IF(AND(ISNUMBER(K39),ISNUMBER(K43)),K39-K43,"")</f>
        <v/>
      </c>
      <c r="L38" s="41"/>
      <c r="M38" s="42"/>
      <c r="N38" s="564"/>
      <c r="O38" s="398"/>
    </row>
    <row r="39" spans="1:15" ht="15" customHeight="1" x14ac:dyDescent="0.25">
      <c r="A39" s="394"/>
      <c r="B39" s="44"/>
      <c r="C39" s="679" t="s">
        <v>226</v>
      </c>
      <c r="D39" s="635" t="str">
        <f>IF(AND(ISNUMBER(D40),ISNUMBER(D41),ISNUMBER(D42)),SUM(D40:D42),"")</f>
        <v/>
      </c>
      <c r="E39" s="57"/>
      <c r="F39" s="635" t="str">
        <f>IF(AND(ISNUMBER(F40),ISNUMBER(F41),ISNUMBER(F42)),SUM(F40:F42),"")</f>
        <v/>
      </c>
      <c r="G39" s="64"/>
      <c r="H39" s="564"/>
      <c r="I39" s="3"/>
      <c r="J39" s="712" t="str">
        <f>IF(AND(ISNUMBER(J40),ISNUMBER(J41),ISNUMBER(J42)),SUM(J40:J42),"")</f>
        <v/>
      </c>
      <c r="K39" s="57"/>
      <c r="L39" s="635" t="str">
        <f>IF(AND(ISNUMBER(L40),ISNUMBER(L41),ISNUMBER(L42)),SUM(L40:L42),"")</f>
        <v/>
      </c>
      <c r="M39" s="64"/>
      <c r="N39" s="564"/>
      <c r="O39" s="398"/>
    </row>
    <row r="40" spans="1:15" ht="15" customHeight="1" x14ac:dyDescent="0.25">
      <c r="A40" s="394"/>
      <c r="B40" s="44"/>
      <c r="C40" s="683" t="s">
        <v>227</v>
      </c>
      <c r="D40" s="45"/>
      <c r="E40" s="46"/>
      <c r="F40" s="45"/>
      <c r="G40" s="689" t="str">
        <f>IF(F40&gt;=D10,"Yes","No")</f>
        <v>Yes</v>
      </c>
      <c r="H40" s="564"/>
      <c r="I40" s="3"/>
      <c r="J40" s="48"/>
      <c r="K40" s="46"/>
      <c r="L40" s="45"/>
      <c r="M40" s="689" t="str">
        <f>IF(L40&gt;=J10,"Yes","No")</f>
        <v>Yes</v>
      </c>
      <c r="N40" s="564"/>
      <c r="O40" s="398"/>
    </row>
    <row r="41" spans="1:15" ht="15" customHeight="1" x14ac:dyDescent="0.25">
      <c r="A41" s="394"/>
      <c r="B41" s="44"/>
      <c r="C41" s="683" t="s">
        <v>228</v>
      </c>
      <c r="D41" s="45"/>
      <c r="E41" s="46"/>
      <c r="F41" s="45"/>
      <c r="G41" s="689" t="str">
        <f>IF(F41&gt;=D11,"Yes","No")</f>
        <v>Yes</v>
      </c>
      <c r="H41" s="564"/>
      <c r="I41" s="3"/>
      <c r="J41" s="48"/>
      <c r="K41" s="46"/>
      <c r="L41" s="45"/>
      <c r="M41" s="689" t="str">
        <f>IF(L41&gt;=J11,"Yes","No")</f>
        <v>Yes</v>
      </c>
      <c r="N41" s="564"/>
      <c r="O41" s="398"/>
    </row>
    <row r="42" spans="1:15" ht="15" customHeight="1" x14ac:dyDescent="0.25">
      <c r="A42" s="394"/>
      <c r="B42" s="44"/>
      <c r="C42" s="683" t="s">
        <v>229</v>
      </c>
      <c r="D42" s="45"/>
      <c r="E42" s="46"/>
      <c r="F42" s="45"/>
      <c r="G42" s="689" t="str">
        <f>IF(F42&gt;=D12,"Yes","No")</f>
        <v>Yes</v>
      </c>
      <c r="H42" s="564"/>
      <c r="I42" s="3"/>
      <c r="J42" s="48"/>
      <c r="K42" s="46"/>
      <c r="L42" s="45"/>
      <c r="M42" s="689" t="str">
        <f>IF(L42&gt;=J12,"Yes","No")</f>
        <v>Yes</v>
      </c>
      <c r="N42" s="564"/>
      <c r="O42" s="398"/>
    </row>
    <row r="43" spans="1:15" ht="15" customHeight="1" x14ac:dyDescent="0.25">
      <c r="A43" s="394"/>
      <c r="B43" s="633">
        <v>27</v>
      </c>
      <c r="C43" s="679" t="s">
        <v>683</v>
      </c>
      <c r="D43" s="45"/>
      <c r="E43" s="57"/>
      <c r="F43" s="45"/>
      <c r="G43" s="64"/>
      <c r="H43" s="564"/>
      <c r="I43" s="3"/>
      <c r="J43" s="48"/>
      <c r="K43" s="57"/>
      <c r="L43" s="45"/>
      <c r="M43" s="64"/>
      <c r="N43" s="564"/>
      <c r="O43" s="398"/>
    </row>
    <row r="44" spans="1:15" ht="15" customHeight="1" x14ac:dyDescent="0.25">
      <c r="A44" s="394"/>
      <c r="B44" s="633">
        <v>39</v>
      </c>
      <c r="C44" s="708" t="s">
        <v>233</v>
      </c>
      <c r="D44" s="46"/>
      <c r="E44" s="46"/>
      <c r="F44" s="46"/>
      <c r="G44" s="64"/>
      <c r="H44" s="564"/>
      <c r="I44" s="3"/>
      <c r="J44" s="63"/>
      <c r="K44" s="46"/>
      <c r="L44" s="46"/>
      <c r="M44" s="64"/>
      <c r="N44" s="564"/>
      <c r="O44" s="398"/>
    </row>
    <row r="45" spans="1:15" ht="15" customHeight="1" x14ac:dyDescent="0.25">
      <c r="A45" s="394"/>
      <c r="B45" s="44"/>
      <c r="C45" s="679" t="s">
        <v>234</v>
      </c>
      <c r="D45" s="46"/>
      <c r="E45" s="46"/>
      <c r="F45" s="57"/>
      <c r="G45" s="64"/>
      <c r="H45" s="564"/>
      <c r="I45" s="3"/>
      <c r="J45" s="63"/>
      <c r="K45" s="46"/>
      <c r="L45" s="57"/>
      <c r="M45" s="64"/>
      <c r="N45" s="564"/>
      <c r="O45" s="398"/>
    </row>
    <row r="46" spans="1:15" ht="15" customHeight="1" x14ac:dyDescent="0.25">
      <c r="A46" s="394"/>
      <c r="B46" s="44"/>
      <c r="C46" s="683" t="s">
        <v>235</v>
      </c>
      <c r="D46" s="46"/>
      <c r="E46" s="46"/>
      <c r="F46" s="45"/>
      <c r="G46" s="64"/>
      <c r="H46" s="564"/>
      <c r="I46" s="3"/>
      <c r="J46" s="63"/>
      <c r="K46" s="46"/>
      <c r="L46" s="45"/>
      <c r="M46" s="64"/>
      <c r="N46" s="564"/>
      <c r="O46" s="398"/>
    </row>
    <row r="47" spans="1:15" ht="15" customHeight="1" x14ac:dyDescent="0.25">
      <c r="A47" s="394"/>
      <c r="B47" s="44"/>
      <c r="C47" s="683" t="s">
        <v>237</v>
      </c>
      <c r="D47" s="46"/>
      <c r="E47" s="46"/>
      <c r="F47" s="45"/>
      <c r="G47" s="64"/>
      <c r="H47" s="564"/>
      <c r="I47" s="3"/>
      <c r="J47" s="63"/>
      <c r="K47" s="46"/>
      <c r="L47" s="45"/>
      <c r="M47" s="64"/>
      <c r="N47" s="564"/>
      <c r="O47" s="398"/>
    </row>
    <row r="48" spans="1:15" ht="15" customHeight="1" x14ac:dyDescent="0.25">
      <c r="A48" s="394"/>
      <c r="B48" s="44"/>
      <c r="C48" s="679" t="s">
        <v>238</v>
      </c>
      <c r="D48" s="46"/>
      <c r="E48" s="46"/>
      <c r="F48" s="57"/>
      <c r="G48" s="64"/>
      <c r="H48" s="564"/>
      <c r="I48" s="3"/>
      <c r="J48" s="63"/>
      <c r="K48" s="46"/>
      <c r="L48" s="57"/>
      <c r="M48" s="64"/>
      <c r="N48" s="564"/>
      <c r="O48" s="398"/>
    </row>
    <row r="49" spans="1:15" ht="15" customHeight="1" x14ac:dyDescent="0.25">
      <c r="A49" s="394"/>
      <c r="B49" s="44"/>
      <c r="C49" s="679" t="s">
        <v>265</v>
      </c>
      <c r="D49" s="46"/>
      <c r="E49" s="46"/>
      <c r="F49" s="57"/>
      <c r="G49" s="64"/>
      <c r="H49" s="564"/>
      <c r="I49" s="3"/>
      <c r="J49" s="63"/>
      <c r="K49" s="46"/>
      <c r="L49" s="57"/>
      <c r="M49" s="64"/>
      <c r="N49" s="564"/>
      <c r="O49" s="398"/>
    </row>
    <row r="50" spans="1:15" ht="15" customHeight="1" x14ac:dyDescent="0.25">
      <c r="A50" s="394"/>
      <c r="B50" s="83"/>
      <c r="C50" s="711" t="s">
        <v>266</v>
      </c>
      <c r="D50" s="65"/>
      <c r="E50" s="65"/>
      <c r="F50" s="68"/>
      <c r="G50" s="66"/>
      <c r="H50" s="564"/>
      <c r="I50" s="3"/>
      <c r="J50" s="67"/>
      <c r="K50" s="65"/>
      <c r="L50" s="68"/>
      <c r="M50" s="66"/>
      <c r="N50" s="564"/>
      <c r="O50" s="398"/>
    </row>
    <row r="51" spans="1:15" ht="15" customHeight="1" x14ac:dyDescent="0.25">
      <c r="A51" s="394"/>
      <c r="B51" s="69"/>
      <c r="C51" s="70" t="s">
        <v>239</v>
      </c>
      <c r="D51" s="74"/>
      <c r="E51" s="74"/>
      <c r="F51" s="71" t="str">
        <f>IF(AND(ISNUMBER(F45),ISNUMBER(F48),ISNUMBER(F49),ISNUMBER(F50)),SUM(F45,F48:F50),"")</f>
        <v/>
      </c>
      <c r="G51" s="72"/>
      <c r="H51" s="564"/>
      <c r="I51" s="3"/>
      <c r="J51" s="77"/>
      <c r="K51" s="74"/>
      <c r="L51" s="71" t="str">
        <f>IF(AND(ISNUMBER(L45),ISNUMBER(L48),ISNUMBER(L49),ISNUMBER(L50)),SUM(L45,L48:L50),"")</f>
        <v/>
      </c>
      <c r="M51" s="72"/>
      <c r="N51" s="564"/>
      <c r="O51" s="398"/>
    </row>
    <row r="52" spans="1:15" ht="15" customHeight="1" x14ac:dyDescent="0.25">
      <c r="A52" s="394"/>
      <c r="B52" s="614"/>
      <c r="C52" s="564"/>
      <c r="D52" s="564"/>
      <c r="E52" s="564"/>
      <c r="F52" s="564"/>
      <c r="G52" s="564"/>
      <c r="H52" s="564"/>
      <c r="I52" s="564"/>
      <c r="J52" s="564"/>
      <c r="K52" s="564"/>
      <c r="L52" s="564"/>
      <c r="M52" s="564"/>
      <c r="N52" s="564"/>
      <c r="O52" s="398"/>
    </row>
    <row r="53" spans="1:15" ht="15" customHeight="1" x14ac:dyDescent="0.25">
      <c r="A53" s="394"/>
      <c r="B53" s="700"/>
      <c r="C53" s="2221" t="s">
        <v>700</v>
      </c>
      <c r="D53" s="2221"/>
      <c r="E53" s="2221"/>
      <c r="F53" s="695" t="str">
        <f>IF(F45&gt;=(F46+F47),"Yes","No")</f>
        <v>Yes</v>
      </c>
      <c r="G53" s="564"/>
      <c r="H53" s="564"/>
      <c r="I53" s="564"/>
      <c r="J53" s="564"/>
      <c r="K53" s="564"/>
      <c r="L53" s="695" t="str">
        <f>IF(L45&gt;=(L46+L47),"Yes","No")</f>
        <v>Yes</v>
      </c>
      <c r="M53" s="564"/>
      <c r="N53" s="564"/>
      <c r="O53" s="398"/>
    </row>
    <row r="54" spans="1:15" ht="15" customHeight="1" x14ac:dyDescent="0.25">
      <c r="A54" s="394"/>
      <c r="B54" s="610"/>
      <c r="C54" s="563"/>
      <c r="D54" s="563"/>
      <c r="E54" s="563"/>
      <c r="F54" s="563"/>
      <c r="G54" s="563"/>
      <c r="H54" s="563"/>
      <c r="I54" s="563"/>
      <c r="J54" s="563"/>
      <c r="K54" s="563"/>
      <c r="L54" s="563"/>
      <c r="M54" s="563"/>
      <c r="N54" s="563"/>
      <c r="O54" s="398"/>
    </row>
    <row r="55" spans="1:15" ht="45" customHeight="1" x14ac:dyDescent="0.35">
      <c r="A55" s="1252" t="s">
        <v>267</v>
      </c>
      <c r="B55" s="680"/>
      <c r="C55" s="556"/>
      <c r="D55" s="556"/>
      <c r="E55" s="556"/>
      <c r="F55" s="556"/>
      <c r="G55" s="556"/>
      <c r="H55" s="556"/>
      <c r="I55" s="556"/>
      <c r="J55" s="556"/>
      <c r="K55" s="556"/>
      <c r="L55" s="556"/>
      <c r="M55" s="556"/>
      <c r="N55" s="556"/>
      <c r="O55" s="588"/>
    </row>
    <row r="56" spans="1:15" ht="15" customHeight="1" x14ac:dyDescent="0.25">
      <c r="A56" s="394"/>
      <c r="B56" s="564"/>
      <c r="C56" s="564"/>
      <c r="D56" s="564"/>
      <c r="E56" s="564"/>
      <c r="F56" s="564"/>
      <c r="G56" s="564"/>
      <c r="H56" s="564"/>
      <c r="I56" s="563"/>
      <c r="J56" s="564"/>
      <c r="K56" s="564"/>
      <c r="L56" s="564"/>
      <c r="M56" s="564"/>
      <c r="N56" s="563"/>
      <c r="O56" s="398"/>
    </row>
    <row r="57" spans="1:15" ht="15" customHeight="1" x14ac:dyDescent="0.25">
      <c r="A57" s="394"/>
      <c r="B57" s="2203" t="s">
        <v>123</v>
      </c>
      <c r="C57" s="2215"/>
      <c r="D57" s="2217" t="s">
        <v>283</v>
      </c>
      <c r="E57" s="2218"/>
      <c r="F57" s="563"/>
      <c r="G57" s="563"/>
      <c r="H57" s="563"/>
      <c r="I57" s="564"/>
      <c r="J57" s="2219" t="s">
        <v>65</v>
      </c>
      <c r="K57" s="2218"/>
      <c r="L57" s="563"/>
      <c r="M57" s="563"/>
      <c r="N57" s="563"/>
      <c r="O57" s="398"/>
    </row>
    <row r="58" spans="1:15" ht="75" customHeight="1" x14ac:dyDescent="0.25">
      <c r="A58" s="394"/>
      <c r="B58" s="2204"/>
      <c r="C58" s="2216"/>
      <c r="D58" s="701" t="s">
        <v>268</v>
      </c>
      <c r="E58" s="702" t="s">
        <v>270</v>
      </c>
      <c r="F58" s="563"/>
      <c r="G58" s="563"/>
      <c r="H58" s="563"/>
      <c r="I58" s="563"/>
      <c r="J58" s="703" t="s">
        <v>268</v>
      </c>
      <c r="K58" s="702" t="s">
        <v>270</v>
      </c>
      <c r="L58" s="563"/>
      <c r="M58" s="563"/>
      <c r="N58" s="563"/>
      <c r="O58" s="398"/>
    </row>
    <row r="59" spans="1:15" ht="30" customHeight="1" x14ac:dyDescent="0.25">
      <c r="A59" s="394"/>
      <c r="B59" s="704">
        <v>165</v>
      </c>
      <c r="C59" s="705" t="s">
        <v>271</v>
      </c>
      <c r="D59" s="690" t="str">
        <f>IF(AND(ISNUMBER(D60),ISNUMBER(D61),ISNUMBER(D62),ISNUMBER(D63),ISNUMBER(D64),ISNUMBER(D65),ISNUMBER(D66),ISNUMBER(D67),ISNUMBER(D68)),SUM(D60,D61,D62,D63,D64,D65,D66,D67,D68),"")</f>
        <v/>
      </c>
      <c r="E59" s="706" t="str">
        <f>IF(AND(ISNUMBER(E60),ISNUMBER(E61),ISNUMBER(E62),ISNUMBER(E63),ISNUMBER(E64),ISNUMBER(E65),ISNUMBER(E66),ISNUMBER(E67),ISNUMBER(E68)),SUM(E60,E61,E62,E63,E64,E65,E66,E67,E68),"")</f>
        <v/>
      </c>
      <c r="F59" s="563"/>
      <c r="G59" s="563"/>
      <c r="H59" s="563"/>
      <c r="I59" s="563"/>
      <c r="J59" s="707" t="str">
        <f>IF(AND(ISNUMBER(J60),ISNUMBER(J61),ISNUMBER(J62),ISNUMBER(J63),ISNUMBER(J64),ISNUMBER(J65),ISNUMBER(J66),ISNUMBER(J67),ISNUMBER(J68)),SUM(J60,J61,J62,J63,J64,J65,J66,J67,J68),"")</f>
        <v/>
      </c>
      <c r="K59" s="706" t="str">
        <f>IF(AND(ISNUMBER(K60),ISNUMBER(K61),ISNUMBER(K62),ISNUMBER(K63),ISNUMBER(K64),ISNUMBER(K65),ISNUMBER(K66),ISNUMBER(K67),ISNUMBER(K68)),SUM(K60,K61,K62,K63,K64,K65,K66,K67,K68),"")</f>
        <v/>
      </c>
      <c r="L59" s="563"/>
      <c r="M59" s="563"/>
      <c r="N59" s="563"/>
      <c r="O59" s="398"/>
    </row>
    <row r="60" spans="1:15" ht="15" customHeight="1" x14ac:dyDescent="0.25">
      <c r="A60" s="394"/>
      <c r="B60" s="44"/>
      <c r="C60" s="713" t="s">
        <v>272</v>
      </c>
      <c r="D60" s="45"/>
      <c r="E60" s="905"/>
      <c r="F60" s="563"/>
      <c r="G60" s="563"/>
      <c r="H60" s="563"/>
      <c r="I60" s="563"/>
      <c r="J60" s="48"/>
      <c r="K60" s="905"/>
      <c r="L60" s="563"/>
      <c r="M60" s="563"/>
      <c r="N60" s="563"/>
      <c r="O60" s="398"/>
    </row>
    <row r="61" spans="1:15" ht="15" customHeight="1" x14ac:dyDescent="0.25">
      <c r="A61" s="394"/>
      <c r="B61" s="44"/>
      <c r="C61" s="679" t="s">
        <v>273</v>
      </c>
      <c r="D61" s="45"/>
      <c r="E61" s="905"/>
      <c r="F61" s="563"/>
      <c r="G61" s="563"/>
      <c r="H61" s="563"/>
      <c r="I61" s="563"/>
      <c r="J61" s="48"/>
      <c r="K61" s="905"/>
      <c r="L61" s="563"/>
      <c r="M61" s="563"/>
      <c r="N61" s="563"/>
      <c r="O61" s="398"/>
    </row>
    <row r="62" spans="1:15" ht="15" customHeight="1" x14ac:dyDescent="0.25">
      <c r="A62" s="394"/>
      <c r="B62" s="44"/>
      <c r="C62" s="679" t="s">
        <v>274</v>
      </c>
      <c r="D62" s="45"/>
      <c r="E62" s="905"/>
      <c r="F62" s="563"/>
      <c r="G62" s="563"/>
      <c r="H62" s="563"/>
      <c r="I62" s="563"/>
      <c r="J62" s="48"/>
      <c r="K62" s="905"/>
      <c r="L62" s="563"/>
      <c r="M62" s="563"/>
      <c r="N62" s="563"/>
      <c r="O62" s="398"/>
    </row>
    <row r="63" spans="1:15" ht="15" customHeight="1" x14ac:dyDescent="0.25">
      <c r="A63" s="394"/>
      <c r="B63" s="44"/>
      <c r="C63" s="679" t="s">
        <v>275</v>
      </c>
      <c r="D63" s="45"/>
      <c r="E63" s="905"/>
      <c r="F63" s="563"/>
      <c r="G63" s="563"/>
      <c r="H63" s="563"/>
      <c r="I63" s="563"/>
      <c r="J63" s="48"/>
      <c r="K63" s="905"/>
      <c r="L63" s="563"/>
      <c r="M63" s="563"/>
      <c r="N63" s="563"/>
      <c r="O63" s="398"/>
    </row>
    <row r="64" spans="1:15" ht="15" customHeight="1" x14ac:dyDescent="0.25">
      <c r="A64" s="394"/>
      <c r="B64" s="44"/>
      <c r="C64" s="679" t="s">
        <v>276</v>
      </c>
      <c r="D64" s="45"/>
      <c r="E64" s="905"/>
      <c r="F64" s="563"/>
      <c r="G64" s="563"/>
      <c r="H64" s="563"/>
      <c r="I64" s="563"/>
      <c r="J64" s="48"/>
      <c r="K64" s="905"/>
      <c r="L64" s="563"/>
      <c r="M64" s="563"/>
      <c r="N64" s="563"/>
      <c r="O64" s="398"/>
    </row>
    <row r="65" spans="1:15" ht="15" customHeight="1" x14ac:dyDescent="0.25">
      <c r="A65" s="394"/>
      <c r="B65" s="44"/>
      <c r="C65" s="679" t="s">
        <v>277</v>
      </c>
      <c r="D65" s="45"/>
      <c r="E65" s="905"/>
      <c r="F65" s="563"/>
      <c r="G65" s="563"/>
      <c r="H65" s="563"/>
      <c r="I65" s="563"/>
      <c r="J65" s="48"/>
      <c r="K65" s="905"/>
      <c r="L65" s="563"/>
      <c r="M65" s="563"/>
      <c r="N65" s="563"/>
      <c r="O65" s="398"/>
    </row>
    <row r="66" spans="1:15" ht="15" customHeight="1" x14ac:dyDescent="0.25">
      <c r="A66" s="394"/>
      <c r="B66" s="44"/>
      <c r="C66" s="679" t="s">
        <v>278</v>
      </c>
      <c r="D66" s="45"/>
      <c r="E66" s="905"/>
      <c r="F66" s="563"/>
      <c r="G66" s="563"/>
      <c r="H66" s="563"/>
      <c r="I66" s="563"/>
      <c r="J66" s="48"/>
      <c r="K66" s="905"/>
      <c r="L66" s="563"/>
      <c r="M66" s="563"/>
      <c r="N66" s="563"/>
      <c r="O66" s="398"/>
    </row>
    <row r="67" spans="1:15" ht="15" customHeight="1" x14ac:dyDescent="0.25">
      <c r="A67" s="394"/>
      <c r="B67" s="44"/>
      <c r="C67" s="679" t="s">
        <v>279</v>
      </c>
      <c r="D67" s="45"/>
      <c r="E67" s="905"/>
      <c r="F67" s="563"/>
      <c r="G67" s="563"/>
      <c r="H67" s="563"/>
      <c r="I67" s="563"/>
      <c r="J67" s="48"/>
      <c r="K67" s="905"/>
      <c r="L67" s="563"/>
      <c r="M67" s="563"/>
      <c r="N67" s="563"/>
      <c r="O67" s="398"/>
    </row>
    <row r="68" spans="1:15" ht="15" customHeight="1" x14ac:dyDescent="0.25">
      <c r="A68" s="394"/>
      <c r="B68" s="90"/>
      <c r="C68" s="714" t="s">
        <v>143</v>
      </c>
      <c r="D68" s="59"/>
      <c r="E68" s="91"/>
      <c r="F68" s="563"/>
      <c r="G68" s="563"/>
      <c r="H68" s="563"/>
      <c r="I68" s="563"/>
      <c r="J68" s="61"/>
      <c r="K68" s="91"/>
      <c r="L68" s="563"/>
      <c r="M68" s="563"/>
      <c r="N68" s="563"/>
      <c r="O68" s="398"/>
    </row>
    <row r="69" spans="1:15" ht="15" customHeight="1" x14ac:dyDescent="0.25">
      <c r="A69" s="394"/>
      <c r="B69" s="564"/>
      <c r="C69" s="564"/>
      <c r="D69" s="715"/>
      <c r="E69" s="715"/>
      <c r="F69" s="715"/>
      <c r="G69" s="715"/>
      <c r="H69" s="715"/>
      <c r="I69" s="564"/>
      <c r="J69" s="715"/>
      <c r="K69" s="715"/>
      <c r="L69" s="715"/>
      <c r="M69" s="715"/>
      <c r="N69" s="564"/>
      <c r="O69" s="398"/>
    </row>
    <row r="70" spans="1:15" ht="45" customHeight="1" x14ac:dyDescent="0.35">
      <c r="A70" s="1252" t="s">
        <v>280</v>
      </c>
      <c r="B70" s="680"/>
      <c r="C70" s="556"/>
      <c r="D70" s="556"/>
      <c r="E70" s="556"/>
      <c r="F70" s="556"/>
      <c r="G70" s="556"/>
      <c r="H70" s="556"/>
      <c r="I70" s="556"/>
      <c r="J70" s="556"/>
      <c r="K70" s="556"/>
      <c r="L70" s="556"/>
      <c r="M70" s="556"/>
      <c r="N70" s="556"/>
      <c r="O70" s="588"/>
    </row>
    <row r="71" spans="1:15" ht="15" customHeight="1" x14ac:dyDescent="0.25">
      <c r="A71" s="394"/>
      <c r="B71" s="559"/>
      <c r="C71" s="564"/>
      <c r="D71" s="563"/>
      <c r="E71" s="563"/>
      <c r="F71" s="563"/>
      <c r="G71" s="563"/>
      <c r="H71" s="563"/>
      <c r="I71" s="564"/>
      <c r="J71" s="563"/>
      <c r="K71" s="563"/>
      <c r="L71" s="563"/>
      <c r="M71" s="563"/>
      <c r="N71" s="564"/>
      <c r="O71" s="398"/>
    </row>
    <row r="72" spans="1:15" ht="15" customHeight="1" x14ac:dyDescent="0.25">
      <c r="A72" s="394"/>
      <c r="B72" s="2203"/>
      <c r="C72" s="2205"/>
      <c r="D72" s="2217" t="s">
        <v>283</v>
      </c>
      <c r="E72" s="2218"/>
      <c r="F72" s="563"/>
      <c r="G72" s="563"/>
      <c r="H72" s="563"/>
      <c r="I72" s="564"/>
      <c r="J72" s="2219" t="s">
        <v>65</v>
      </c>
      <c r="K72" s="2218"/>
      <c r="L72" s="563"/>
      <c r="M72" s="563"/>
      <c r="N72" s="563"/>
      <c r="O72" s="398"/>
    </row>
    <row r="73" spans="1:15" ht="15" customHeight="1" x14ac:dyDescent="0.25">
      <c r="A73" s="394"/>
      <c r="B73" s="2204"/>
      <c r="C73" s="2206"/>
      <c r="D73" s="1023" t="s">
        <v>323</v>
      </c>
      <c r="E73" s="564"/>
      <c r="F73" s="564"/>
      <c r="G73" s="564"/>
      <c r="H73" s="564"/>
      <c r="I73" s="564"/>
      <c r="J73" s="1027" t="s">
        <v>323</v>
      </c>
      <c r="K73" s="563"/>
      <c r="L73" s="564"/>
      <c r="M73" s="564"/>
      <c r="N73" s="564"/>
      <c r="O73" s="398"/>
    </row>
    <row r="74" spans="1:15" ht="15" customHeight="1" x14ac:dyDescent="0.25">
      <c r="A74" s="394"/>
      <c r="B74" s="92"/>
      <c r="C74" s="710" t="s">
        <v>240</v>
      </c>
      <c r="D74" s="93"/>
      <c r="E74" s="564"/>
      <c r="F74" s="564"/>
      <c r="G74" s="564"/>
      <c r="H74" s="564"/>
      <c r="I74" s="564"/>
      <c r="J74" s="718" t="str">
        <f>IF(ISNUMBER('General Info'!C59),'General Info'!C59,"")</f>
        <v/>
      </c>
      <c r="K74" s="715"/>
      <c r="L74" s="564"/>
      <c r="M74" s="564"/>
      <c r="N74" s="564"/>
      <c r="O74" s="398"/>
    </row>
    <row r="75" spans="1:15" ht="15" customHeight="1" x14ac:dyDescent="0.25">
      <c r="A75" s="394"/>
      <c r="B75" s="44"/>
      <c r="C75" s="716" t="s">
        <v>701</v>
      </c>
      <c r="D75" s="689" t="str">
        <f>IF(D74=D27,"Yes","No")</f>
        <v>Yes</v>
      </c>
      <c r="E75" s="564"/>
      <c r="F75" s="564"/>
      <c r="G75" s="564"/>
      <c r="H75" s="564"/>
      <c r="I75" s="564"/>
      <c r="J75" s="719" t="str">
        <f>IF(J74=J27,"Yes","No")</f>
        <v>Yes</v>
      </c>
      <c r="K75" s="715"/>
      <c r="L75" s="564"/>
      <c r="M75" s="564"/>
      <c r="N75" s="564"/>
      <c r="O75" s="398"/>
    </row>
    <row r="76" spans="1:15" ht="15" customHeight="1" x14ac:dyDescent="0.25">
      <c r="A76" s="394"/>
      <c r="B76" s="44"/>
      <c r="C76" s="679" t="s">
        <v>241</v>
      </c>
      <c r="D76" s="905"/>
      <c r="E76" s="564"/>
      <c r="F76" s="564"/>
      <c r="G76" s="564"/>
      <c r="H76" s="564"/>
      <c r="I76" s="564"/>
      <c r="J76" s="94"/>
      <c r="K76" s="715"/>
      <c r="L76" s="564"/>
      <c r="M76" s="564"/>
      <c r="N76" s="564"/>
      <c r="O76" s="398"/>
    </row>
    <row r="77" spans="1:15" ht="15" customHeight="1" x14ac:dyDescent="0.25">
      <c r="A77" s="394"/>
      <c r="B77" s="44"/>
      <c r="C77" s="679" t="s">
        <v>807</v>
      </c>
      <c r="D77" s="905"/>
      <c r="E77" s="564"/>
      <c r="F77" s="715"/>
      <c r="G77" s="715"/>
      <c r="H77" s="715"/>
      <c r="I77" s="564"/>
      <c r="J77" s="906"/>
      <c r="K77" s="715"/>
      <c r="L77" s="715"/>
      <c r="M77" s="715"/>
      <c r="N77" s="564"/>
      <c r="O77" s="398"/>
    </row>
    <row r="78" spans="1:15" ht="15" customHeight="1" x14ac:dyDescent="0.25">
      <c r="A78" s="394"/>
      <c r="B78" s="44"/>
      <c r="C78" s="679" t="s">
        <v>281</v>
      </c>
      <c r="D78" s="905"/>
      <c r="E78" s="564"/>
      <c r="F78" s="715"/>
      <c r="G78" s="715"/>
      <c r="H78" s="715"/>
      <c r="I78" s="564"/>
      <c r="J78" s="906"/>
      <c r="K78" s="715"/>
      <c r="L78" s="715"/>
      <c r="M78" s="715"/>
      <c r="N78" s="564"/>
      <c r="O78" s="398"/>
    </row>
    <row r="79" spans="1:15" ht="15" customHeight="1" x14ac:dyDescent="0.25">
      <c r="A79" s="394"/>
      <c r="B79" s="83"/>
      <c r="C79" s="711" t="s">
        <v>282</v>
      </c>
      <c r="D79" s="95"/>
      <c r="E79" s="564"/>
      <c r="F79" s="715"/>
      <c r="G79" s="715"/>
      <c r="H79" s="715"/>
      <c r="I79" s="564"/>
      <c r="J79" s="906"/>
      <c r="K79" s="715"/>
      <c r="L79" s="715"/>
      <c r="M79" s="715"/>
      <c r="N79" s="564"/>
      <c r="O79" s="398"/>
    </row>
    <row r="80" spans="1:15" ht="15" customHeight="1" x14ac:dyDescent="0.25">
      <c r="A80" s="394"/>
      <c r="B80" s="96"/>
      <c r="C80" s="97" t="s">
        <v>230</v>
      </c>
      <c r="D80" s="98" t="str">
        <f>IF(AND(ISNUMBER(D74),ISNUMBER(D76),ISNUMBER(D77),ISNUMBER(D78),ISNUMBER(D79)),SUM(D74,D76,D77,D78,D79),"")</f>
        <v/>
      </c>
      <c r="E80" s="564"/>
      <c r="F80" s="715"/>
      <c r="G80" s="715"/>
      <c r="H80" s="715"/>
      <c r="I80" s="564"/>
      <c r="J80" s="99" t="str">
        <f>IF(AND(ISNUMBER(J74),ISNUMBER(J76),ISNUMBER(J77),ISNUMBER(J78),ISNUMBER(J79)),SUM(J74,J76,J77,J78,J79),"")</f>
        <v/>
      </c>
      <c r="K80" s="715"/>
      <c r="L80" s="715"/>
      <c r="M80" s="715"/>
      <c r="N80" s="564"/>
      <c r="O80" s="398"/>
    </row>
    <row r="81" spans="1:15" ht="15" customHeight="1" x14ac:dyDescent="0.25">
      <c r="A81" s="394"/>
      <c r="B81" s="90"/>
      <c r="C81" s="717" t="s">
        <v>702</v>
      </c>
      <c r="D81" s="692" t="str">
        <f>IF(D80=E27,"Yes","No")</f>
        <v>Yes</v>
      </c>
      <c r="E81" s="564"/>
      <c r="F81" s="563"/>
      <c r="G81" s="563"/>
      <c r="H81" s="563"/>
      <c r="I81" s="563"/>
      <c r="J81" s="720" t="str">
        <f>IF(J80=K27,"Yes","No")</f>
        <v>Yes</v>
      </c>
      <c r="K81" s="563"/>
      <c r="L81" s="563"/>
      <c r="M81" s="563"/>
      <c r="N81" s="563"/>
      <c r="O81" s="398"/>
    </row>
    <row r="82" spans="1:15" ht="15" customHeight="1" x14ac:dyDescent="0.25">
      <c r="A82" s="394"/>
      <c r="B82" s="687"/>
      <c r="C82" s="599"/>
      <c r="D82" s="599"/>
      <c r="E82" s="599"/>
      <c r="F82" s="599"/>
      <c r="G82" s="599"/>
      <c r="H82" s="599"/>
      <c r="I82" s="599"/>
      <c r="J82" s="599"/>
      <c r="K82" s="599"/>
      <c r="L82" s="599"/>
      <c r="M82" s="599"/>
      <c r="N82" s="599"/>
      <c r="O82" s="398"/>
    </row>
    <row r="83" spans="1:15" ht="45" customHeight="1" x14ac:dyDescent="0.35">
      <c r="A83" s="1252" t="s">
        <v>684</v>
      </c>
      <c r="B83" s="948"/>
      <c r="C83" s="950"/>
      <c r="D83" s="950"/>
      <c r="E83" s="950"/>
      <c r="F83" s="950"/>
      <c r="G83" s="950"/>
      <c r="H83" s="950"/>
      <c r="I83" s="950"/>
      <c r="J83" s="950"/>
      <c r="K83" s="950"/>
      <c r="L83" s="950"/>
      <c r="M83" s="950"/>
      <c r="N83" s="950"/>
      <c r="O83" s="588"/>
    </row>
    <row r="84" spans="1:15" ht="15" customHeight="1" x14ac:dyDescent="0.25">
      <c r="A84" s="394"/>
      <c r="B84" s="3"/>
      <c r="C84" s="3"/>
      <c r="D84" s="3"/>
      <c r="E84" s="3"/>
      <c r="F84" s="3"/>
      <c r="G84" s="3"/>
      <c r="H84" s="3"/>
      <c r="I84" s="3"/>
      <c r="J84" s="3"/>
      <c r="K84" s="3"/>
      <c r="L84" s="3"/>
      <c r="M84" s="3"/>
      <c r="N84" s="3"/>
      <c r="O84" s="398"/>
    </row>
    <row r="85" spans="1:15" ht="15" customHeight="1" x14ac:dyDescent="0.25">
      <c r="A85" s="394"/>
      <c r="B85" s="2182" t="s">
        <v>615</v>
      </c>
      <c r="C85" s="2207"/>
      <c r="D85" s="2180" t="s">
        <v>283</v>
      </c>
      <c r="E85" s="2180"/>
      <c r="F85" s="2181"/>
      <c r="G85" s="3"/>
      <c r="H85" s="3"/>
      <c r="I85" s="3"/>
      <c r="J85" s="2193" t="s">
        <v>65</v>
      </c>
      <c r="K85" s="2180"/>
      <c r="L85" s="2181"/>
      <c r="M85" s="3"/>
      <c r="N85" s="3"/>
      <c r="O85" s="398"/>
    </row>
    <row r="86" spans="1:15" ht="97.5" customHeight="1" x14ac:dyDescent="0.25">
      <c r="A86" s="394"/>
      <c r="B86" s="2183"/>
      <c r="C86" s="2208"/>
      <c r="D86" s="1025" t="s">
        <v>617</v>
      </c>
      <c r="E86" s="1025" t="s">
        <v>618</v>
      </c>
      <c r="F86" s="1026" t="s">
        <v>619</v>
      </c>
      <c r="G86" s="3"/>
      <c r="H86" s="3"/>
      <c r="I86" s="3"/>
      <c r="J86" s="1028" t="s">
        <v>617</v>
      </c>
      <c r="K86" s="1025" t="s">
        <v>618</v>
      </c>
      <c r="L86" s="1026" t="s">
        <v>619</v>
      </c>
      <c r="M86" s="3"/>
      <c r="N86" s="3"/>
      <c r="O86" s="398"/>
    </row>
    <row r="87" spans="1:15" ht="15" customHeight="1" x14ac:dyDescent="0.25">
      <c r="A87" s="394"/>
      <c r="B87" s="406" t="s">
        <v>708</v>
      </c>
      <c r="C87" s="33" t="s">
        <v>242</v>
      </c>
      <c r="D87" s="34" t="str">
        <f>IF(ISNUMBER(D88),SUM(D88,D89),"")</f>
        <v/>
      </c>
      <c r="E87" s="35"/>
      <c r="F87" s="36"/>
      <c r="G87" s="3"/>
      <c r="H87" s="3"/>
      <c r="I87" s="3"/>
      <c r="J87" s="37" t="str">
        <f>IF(ISNUMBER(J88),SUM(J88,J89),"")</f>
        <v/>
      </c>
      <c r="K87" s="35"/>
      <c r="L87" s="36"/>
      <c r="M87" s="3"/>
      <c r="N87" s="3"/>
      <c r="O87" s="398"/>
    </row>
    <row r="88" spans="1:15" ht="15" customHeight="1" x14ac:dyDescent="0.25">
      <c r="A88" s="394"/>
      <c r="B88" s="44"/>
      <c r="C88" s="38" t="s">
        <v>227</v>
      </c>
      <c r="D88" s="57"/>
      <c r="E88" s="46"/>
      <c r="F88" s="64"/>
      <c r="G88" s="3"/>
      <c r="H88" s="3"/>
      <c r="I88" s="3"/>
      <c r="J88" s="100"/>
      <c r="K88" s="46"/>
      <c r="L88" s="64"/>
      <c r="M88" s="3"/>
      <c r="N88" s="3"/>
      <c r="O88" s="398"/>
    </row>
    <row r="89" spans="1:15" ht="15" customHeight="1" x14ac:dyDescent="0.25">
      <c r="A89" s="394"/>
      <c r="B89" s="44"/>
      <c r="C89" s="38" t="s">
        <v>228</v>
      </c>
      <c r="D89" s="45"/>
      <c r="E89" s="45"/>
      <c r="F89" s="101"/>
      <c r="G89" s="3"/>
      <c r="H89" s="3"/>
      <c r="I89" s="3"/>
      <c r="J89" s="48"/>
      <c r="K89" s="45"/>
      <c r="L89" s="101"/>
      <c r="M89" s="3"/>
      <c r="N89" s="3"/>
      <c r="O89" s="398"/>
    </row>
    <row r="90" spans="1:15" ht="15" customHeight="1" x14ac:dyDescent="0.25">
      <c r="A90" s="394"/>
      <c r="B90" s="90"/>
      <c r="C90" s="102" t="s">
        <v>243</v>
      </c>
      <c r="D90" s="53"/>
      <c r="E90" s="918" t="str">
        <f>IF(AND(ISNUMBER(D88),ISNUMBER(E89)),D88-E89,"")</f>
        <v/>
      </c>
      <c r="F90" s="103" t="str">
        <f>IF(AND(ISNUMBER(D88),ISNUMBER(F89)),D88-F89,"")</f>
        <v/>
      </c>
      <c r="G90" s="3"/>
      <c r="H90" s="3"/>
      <c r="I90" s="3"/>
      <c r="J90" s="104"/>
      <c r="K90" s="918" t="str">
        <f>IF(AND(ISNUMBER(J88),ISNUMBER(K89)),J88-K89,"")</f>
        <v/>
      </c>
      <c r="L90" s="103" t="str">
        <f>IF(AND(ISNUMBER(J88),ISNUMBER(L89)),J88-L89,"")</f>
        <v/>
      </c>
      <c r="M90" s="3"/>
      <c r="N90" s="3"/>
      <c r="O90" s="398"/>
    </row>
    <row r="91" spans="1:15" ht="15" customHeight="1" x14ac:dyDescent="0.25">
      <c r="A91" s="394"/>
      <c r="B91" s="3"/>
      <c r="C91" s="2"/>
      <c r="D91" s="3"/>
      <c r="E91" s="3"/>
      <c r="F91" s="3"/>
      <c r="G91" s="3"/>
      <c r="H91" s="3"/>
      <c r="I91" s="3"/>
      <c r="J91" s="3"/>
      <c r="K91" s="3"/>
      <c r="L91" s="3"/>
      <c r="M91" s="3"/>
      <c r="N91" s="3"/>
      <c r="O91" s="398"/>
    </row>
    <row r="92" spans="1:15" ht="14.25" x14ac:dyDescent="0.25">
      <c r="A92" s="394"/>
      <c r="B92" s="96"/>
      <c r="C92" s="105" t="s">
        <v>703</v>
      </c>
      <c r="D92" s="106" t="str">
        <f>IF(D88&lt;=F40,"Yes","No")</f>
        <v>Yes</v>
      </c>
      <c r="E92" s="35"/>
      <c r="F92" s="36"/>
      <c r="G92" s="3"/>
      <c r="H92" s="3"/>
      <c r="I92" s="3"/>
      <c r="J92" s="107" t="str">
        <f>IF(J88&lt;=L40,"Yes","No")</f>
        <v>Yes</v>
      </c>
      <c r="K92" s="35"/>
      <c r="L92" s="36"/>
      <c r="M92" s="3"/>
      <c r="N92" s="3"/>
      <c r="O92" s="398"/>
    </row>
    <row r="93" spans="1:15" ht="14.25" x14ac:dyDescent="0.25">
      <c r="A93" s="394"/>
      <c r="B93" s="44"/>
      <c r="C93" s="108" t="s">
        <v>704</v>
      </c>
      <c r="D93" s="47" t="str">
        <f>IF(D89&lt;=F41,"Yes","No")</f>
        <v>Yes</v>
      </c>
      <c r="E93" s="46"/>
      <c r="F93" s="64"/>
      <c r="G93" s="3"/>
      <c r="H93" s="3"/>
      <c r="I93" s="3"/>
      <c r="J93" s="109" t="str">
        <f>IF(J89&lt;=L41,"Yes","No")</f>
        <v>Yes</v>
      </c>
      <c r="K93" s="46"/>
      <c r="L93" s="64"/>
      <c r="M93" s="3"/>
      <c r="N93" s="3"/>
      <c r="O93" s="398"/>
    </row>
    <row r="94" spans="1:15" ht="30" customHeight="1" x14ac:dyDescent="0.25">
      <c r="A94" s="394"/>
      <c r="B94" s="90"/>
      <c r="C94" s="110" t="s">
        <v>705</v>
      </c>
      <c r="D94" s="60" t="str">
        <f>IF(E89&lt;=D88,"Yes","No")</f>
        <v>Yes</v>
      </c>
      <c r="E94" s="60" t="str">
        <f>IF(E89&lt;=D89,"Yes","No")</f>
        <v>Yes</v>
      </c>
      <c r="F94" s="60" t="str">
        <f>IF(F89&lt;=E89,"Yes","No")</f>
        <v>Yes</v>
      </c>
      <c r="G94" s="3"/>
      <c r="H94" s="3"/>
      <c r="I94" s="3"/>
      <c r="J94" s="111" t="str">
        <f>IF(K89&lt;=J88,"Yes","No")</f>
        <v>Yes</v>
      </c>
      <c r="K94" s="60" t="str">
        <f>IF(K89&lt;=J89,"Yes","No")</f>
        <v>Yes</v>
      </c>
      <c r="L94" s="60" t="str">
        <f>IF(L89&lt;=K89,"Yes","No")</f>
        <v>Yes</v>
      </c>
      <c r="M94" s="3"/>
      <c r="N94" s="3"/>
      <c r="O94" s="398"/>
    </row>
    <row r="95" spans="1:15" ht="15" customHeight="1" x14ac:dyDescent="0.25">
      <c r="A95" s="394"/>
      <c r="B95" s="24"/>
      <c r="C95" s="3"/>
      <c r="D95" s="3"/>
      <c r="E95" s="3"/>
      <c r="F95" s="3"/>
      <c r="G95" s="3"/>
      <c r="H95" s="3"/>
      <c r="I95" s="3"/>
      <c r="J95" s="3"/>
      <c r="K95" s="3"/>
      <c r="L95" s="3"/>
      <c r="M95" s="3"/>
      <c r="N95" s="3"/>
      <c r="O95" s="398"/>
    </row>
    <row r="96" spans="1:15" ht="45" customHeight="1" x14ac:dyDescent="0.35">
      <c r="A96" s="1252" t="s">
        <v>610</v>
      </c>
      <c r="B96" s="948"/>
      <c r="C96" s="950"/>
      <c r="D96" s="950"/>
      <c r="E96" s="950"/>
      <c r="F96" s="950"/>
      <c r="G96" s="950"/>
      <c r="H96" s="950"/>
      <c r="I96" s="950"/>
      <c r="J96" s="950"/>
      <c r="K96" s="950"/>
      <c r="L96" s="950"/>
      <c r="M96" s="950"/>
      <c r="N96" s="950"/>
      <c r="O96" s="588"/>
    </row>
    <row r="97" spans="1:15" ht="15" customHeight="1" x14ac:dyDescent="0.25">
      <c r="A97" s="394"/>
      <c r="B97" s="3"/>
      <c r="C97" s="3"/>
      <c r="D97" s="3"/>
      <c r="E97" s="3"/>
      <c r="F97" s="3"/>
      <c r="G97" s="3"/>
      <c r="H97" s="3"/>
      <c r="I97" s="3"/>
      <c r="J97" s="3"/>
      <c r="K97" s="3"/>
      <c r="L97" s="3"/>
      <c r="M97" s="3"/>
      <c r="N97" s="3"/>
      <c r="O97" s="398"/>
    </row>
    <row r="98" spans="1:15" ht="15" customHeight="1" x14ac:dyDescent="0.25">
      <c r="A98" s="394"/>
      <c r="B98" s="2187" t="s">
        <v>615</v>
      </c>
      <c r="C98" s="2188"/>
      <c r="D98" s="2180" t="s">
        <v>283</v>
      </c>
      <c r="E98" s="2181"/>
      <c r="F98" s="2"/>
      <c r="G98" s="2"/>
      <c r="H98" s="2"/>
      <c r="I98" s="3"/>
      <c r="J98" s="2193" t="s">
        <v>65</v>
      </c>
      <c r="K98" s="2181"/>
      <c r="L98" s="2"/>
      <c r="M98" s="2"/>
      <c r="N98" s="2"/>
      <c r="O98" s="398"/>
    </row>
    <row r="99" spans="1:15" ht="30" customHeight="1" x14ac:dyDescent="0.25">
      <c r="A99" s="394"/>
      <c r="B99" s="2187"/>
      <c r="C99" s="2188"/>
      <c r="D99" s="1025" t="s">
        <v>244</v>
      </c>
      <c r="E99" s="1026" t="s">
        <v>612</v>
      </c>
      <c r="F99" s="3"/>
      <c r="G99" s="3"/>
      <c r="H99" s="3"/>
      <c r="I99" s="3"/>
      <c r="J99" s="1028" t="s">
        <v>244</v>
      </c>
      <c r="K99" s="1026" t="s">
        <v>612</v>
      </c>
      <c r="L99" s="3"/>
      <c r="M99" s="3"/>
      <c r="N99" s="3"/>
      <c r="O99" s="398"/>
    </row>
    <row r="100" spans="1:15" ht="15" customHeight="1" x14ac:dyDescent="0.25">
      <c r="A100" s="394"/>
      <c r="B100" s="87" t="s">
        <v>611</v>
      </c>
      <c r="C100" s="81" t="s">
        <v>84</v>
      </c>
      <c r="D100" s="112" t="str">
        <f>IF(ISNUMBER('General Info'!$E$72), 'General Info'!$E$72, "")</f>
        <v/>
      </c>
      <c r="E100" s="42"/>
      <c r="F100" s="3"/>
      <c r="G100" s="3"/>
      <c r="H100" s="3"/>
      <c r="I100" s="3"/>
      <c r="J100" s="898" t="str">
        <f>IF(ISNUMBER('General Info'!$E$72), 'General Info'!$E$72, "")</f>
        <v/>
      </c>
      <c r="K100" s="42"/>
      <c r="L100" s="3"/>
      <c r="M100" s="3"/>
      <c r="N100" s="3"/>
      <c r="O100" s="398"/>
    </row>
    <row r="101" spans="1:15" ht="15" customHeight="1" x14ac:dyDescent="0.25">
      <c r="A101" s="394"/>
      <c r="B101" s="44"/>
      <c r="C101" s="415" t="s">
        <v>245</v>
      </c>
      <c r="D101" s="82" t="str">
        <f>IF(E101="Yes",SUM(F8,F15,G15,E18,E38,(0.1*F45),(0.2*F48),(0.5*F49),F50,F90),"")</f>
        <v/>
      </c>
      <c r="E101" s="47" t="str">
        <f>IF(AND(ISNUMBER(F8),ISNUMBER(F15),ISNUMBER(G15),ISNUMBER(E18),ISNUMBER(E38),ISNUMBER(F45),ISNUMBER(F48),ISNUMBER(F49),ISNUMBER(F50),ISNUMBER(F90)),"Yes","No")</f>
        <v>No</v>
      </c>
      <c r="F101" s="3"/>
      <c r="G101" s="3"/>
      <c r="H101" s="3"/>
      <c r="I101" s="3"/>
      <c r="J101" s="997" t="str">
        <f>IF(K101="Yes",SUM(L8,L15,M15,K18,K38,(0.1*L45),(0.2*L48),(0.5*L49),L50,L90),"")</f>
        <v/>
      </c>
      <c r="K101" s="47" t="str">
        <f>IF(AND(ISNUMBER(L8),ISNUMBER(L15),ISNUMBER(M15),ISNUMBER(K18),ISNUMBER(K38),ISNUMBER(L45),ISNUMBER(L48),ISNUMBER(L49),ISNUMBER(L50),ISNUMBER(L90)),"Yes","No")</f>
        <v>No</v>
      </c>
      <c r="L101" s="3"/>
      <c r="M101" s="3"/>
      <c r="N101" s="3"/>
      <c r="O101" s="398"/>
    </row>
    <row r="102" spans="1:15" ht="15" customHeight="1" x14ac:dyDescent="0.25">
      <c r="A102" s="394"/>
      <c r="B102" s="409">
        <v>16</v>
      </c>
      <c r="C102" s="415" t="s">
        <v>202</v>
      </c>
      <c r="D102" s="113" t="str">
        <f>IF(AND(ISNUMBER(DefCap!$E36), ISNUMBER(DefCap!$E37), ISNUMBER(DefCap!$E38), ISNUMBER(DefCap!$E39), ISNUMBER(DefCap!$E40), ISNUMBER(DefCap!$D41), ISNUMBER(DefCap!$E42), ISNUMBER(DefCap!$E44), ISNUMBER(DefCap!$E45), ISNUMBER(DefCap!$E53), ISNUMBER(DefCap!$E55), ISNUMBER(DefCap!$E56), ISNUMBER(DefCap!$E57), ISNUMBER(DefCap!$E59), ISNUMBER(DefCap!$E60), ISNUMBER(DefCap!$E81)), SUM(DefCap!$E36:$E42,DefCap!$E44:$E45,DefCap!$E53,DefCap!$E55:$E57,DefCap!$E59,DefCap!$E60,DefCap!$E81),"")</f>
        <v/>
      </c>
      <c r="E102" s="64"/>
      <c r="F102" s="3"/>
      <c r="G102" s="3"/>
      <c r="H102" s="3"/>
      <c r="I102" s="3"/>
      <c r="J102" s="114" t="str">
        <f>IF(AND(ISNUMBER(DefCap!$E36), ISNUMBER(DefCap!$E37), ISNUMBER(DefCap!$E38), ISNUMBER(DefCap!$E39), ISNUMBER(DefCap!$E40), ISNUMBER(DefCap!$D41), ISNUMBER(DefCap!$E42), ISNUMBER(DefCap!$E44), ISNUMBER(DefCap!$E45), ISNUMBER(DefCap!$E53), ISNUMBER(DefCap!$E55), ISNUMBER(DefCap!$E56), ISNUMBER(DefCap!$E57), ISNUMBER(DefCap!$E59), ISNUMBER(DefCap!$E60), ISNUMBER(DefCap!$E81)), SUM(DefCap!$E36:$E42,DefCap!$E44:$E45,DefCap!$E53,DefCap!$E55:$E57,DefCap!$E59,DefCap!$E60,DefCap!$E81),"")</f>
        <v/>
      </c>
      <c r="K102" s="64"/>
      <c r="L102" s="3"/>
      <c r="M102" s="3"/>
      <c r="N102" s="3"/>
      <c r="O102" s="398"/>
    </row>
    <row r="103" spans="1:15" ht="15" customHeight="1" x14ac:dyDescent="0.25">
      <c r="A103" s="394"/>
      <c r="B103" s="83"/>
      <c r="C103" s="84" t="s">
        <v>246</v>
      </c>
      <c r="D103" s="115" t="str">
        <f>IF(AND(ISNUMBER(D101),ISNUMBER(D102)),D101-D102,"")</f>
        <v/>
      </c>
      <c r="E103" s="66"/>
      <c r="F103" s="3"/>
      <c r="G103" s="3"/>
      <c r="H103" s="3"/>
      <c r="I103" s="3"/>
      <c r="J103" s="116" t="str">
        <f>IF(AND(ISNUMBER(J101),ISNUMBER(J102)),J101-J102,"")</f>
        <v/>
      </c>
      <c r="K103" s="66"/>
      <c r="L103" s="3"/>
      <c r="M103" s="3"/>
      <c r="N103" s="3"/>
      <c r="O103" s="398"/>
    </row>
    <row r="104" spans="1:15" ht="15" customHeight="1" x14ac:dyDescent="0.25">
      <c r="A104" s="394"/>
      <c r="B104" s="117">
        <v>6</v>
      </c>
      <c r="C104" s="70" t="s">
        <v>915</v>
      </c>
      <c r="D104" s="118" t="str">
        <f>IF(AND(ISNUMBER(D100),ISNUMBER(D103),D103&lt;&gt;0),D100/D103,"")</f>
        <v/>
      </c>
      <c r="E104" s="72"/>
      <c r="F104" s="3"/>
      <c r="G104" s="3"/>
      <c r="H104" s="3"/>
      <c r="I104" s="3"/>
      <c r="J104" s="119" t="str">
        <f>IF(AND(ISNUMBER(J100),ISNUMBER(J103),J103&lt;&gt;0),J100/J103,"")</f>
        <v/>
      </c>
      <c r="K104" s="72"/>
      <c r="L104" s="3"/>
      <c r="M104" s="3"/>
      <c r="N104" s="3"/>
      <c r="O104" s="398"/>
    </row>
    <row r="105" spans="1:15" ht="15" customHeight="1" x14ac:dyDescent="0.25">
      <c r="A105" s="427"/>
      <c r="B105" s="78"/>
      <c r="C105" s="24"/>
      <c r="D105" s="24"/>
      <c r="E105" s="24"/>
      <c r="F105" s="24"/>
      <c r="G105" s="24"/>
      <c r="H105" s="24"/>
      <c r="I105" s="24"/>
      <c r="J105" s="24"/>
      <c r="K105" s="24"/>
      <c r="L105" s="24"/>
      <c r="M105" s="24"/>
      <c r="N105" s="24"/>
      <c r="O105" s="430"/>
    </row>
    <row r="106" spans="1:15" s="926" customFormat="1" ht="45" customHeight="1" x14ac:dyDescent="0.35">
      <c r="A106" s="1252" t="s">
        <v>808</v>
      </c>
      <c r="B106" s="948"/>
      <c r="C106" s="950"/>
      <c r="D106" s="950"/>
      <c r="E106" s="950"/>
      <c r="F106" s="950"/>
      <c r="G106" s="950"/>
      <c r="H106" s="950"/>
      <c r="I106" s="950"/>
      <c r="J106" s="950"/>
      <c r="K106" s="950"/>
      <c r="L106" s="950"/>
      <c r="M106" s="950"/>
      <c r="N106" s="950"/>
      <c r="O106" s="588"/>
    </row>
    <row r="107" spans="1:15" s="926" customFormat="1" ht="15" customHeight="1" x14ac:dyDescent="0.25">
      <c r="A107" s="394"/>
      <c r="B107" s="3"/>
      <c r="C107" s="3"/>
      <c r="D107" s="3"/>
      <c r="E107" s="3"/>
      <c r="F107" s="3"/>
      <c r="G107" s="3"/>
      <c r="H107" s="3"/>
      <c r="I107" s="3"/>
      <c r="J107" s="3"/>
      <c r="K107" s="3"/>
      <c r="L107" s="3"/>
      <c r="M107" s="3"/>
      <c r="N107" s="3"/>
      <c r="O107" s="398"/>
    </row>
    <row r="108" spans="1:15" ht="15" customHeight="1" x14ac:dyDescent="0.25">
      <c r="A108" s="394"/>
      <c r="B108" s="2189" t="s">
        <v>983</v>
      </c>
      <c r="C108" s="2222"/>
      <c r="D108" s="2180" t="s">
        <v>283</v>
      </c>
      <c r="E108" s="2181"/>
      <c r="F108" s="2"/>
      <c r="G108" s="2"/>
      <c r="H108" s="2"/>
      <c r="I108" s="3"/>
      <c r="J108" s="2193" t="s">
        <v>65</v>
      </c>
      <c r="K108" s="2181"/>
      <c r="L108" s="2"/>
      <c r="M108" s="2"/>
      <c r="N108" s="2"/>
      <c r="O108" s="398"/>
    </row>
    <row r="109" spans="1:15" ht="45" customHeight="1" x14ac:dyDescent="0.25">
      <c r="A109" s="394"/>
      <c r="B109" s="2190"/>
      <c r="C109" s="2223"/>
      <c r="D109" s="85" t="s">
        <v>809</v>
      </c>
      <c r="E109" s="86" t="s">
        <v>810</v>
      </c>
      <c r="F109" s="2"/>
      <c r="G109" s="2"/>
      <c r="H109" s="2"/>
      <c r="I109" s="2"/>
      <c r="J109" s="1028" t="s">
        <v>809</v>
      </c>
      <c r="K109" s="86" t="s">
        <v>810</v>
      </c>
      <c r="L109" s="2"/>
      <c r="M109" s="2"/>
      <c r="N109" s="2"/>
      <c r="O109" s="398"/>
    </row>
    <row r="110" spans="1:15" ht="15" customHeight="1" x14ac:dyDescent="0.25">
      <c r="A110" s="394"/>
      <c r="B110" s="406" t="s">
        <v>873</v>
      </c>
      <c r="C110" s="33" t="s">
        <v>874</v>
      </c>
      <c r="D110" s="474"/>
      <c r="E110" s="531" t="str">
        <f>IF(ISNUMBER(F8),F8,"")</f>
        <v/>
      </c>
      <c r="F110" s="3"/>
      <c r="G110" s="3"/>
      <c r="H110" s="3"/>
      <c r="I110" s="3"/>
      <c r="J110" s="530"/>
      <c r="K110" s="531" t="str">
        <f>IF(ISNUMBER(L8),L8,"")</f>
        <v/>
      </c>
      <c r="L110" s="3"/>
      <c r="M110" s="3"/>
      <c r="N110" s="3"/>
      <c r="O110" s="398"/>
    </row>
    <row r="111" spans="1:15" ht="15" customHeight="1" x14ac:dyDescent="0.25">
      <c r="A111" s="394"/>
      <c r="B111" s="409" t="s">
        <v>873</v>
      </c>
      <c r="C111" s="414" t="str">
        <f>CONCATENATE("Impact on the RC of collateral provided by the bank and included in row ", ROW(C18), " or ", ROW(C21))</f>
        <v>Impact on the RC of collateral provided by the bank and included in row 18 or 21</v>
      </c>
      <c r="D111" s="45"/>
      <c r="E111" s="64"/>
      <c r="F111" s="3"/>
      <c r="G111" s="3"/>
      <c r="H111" s="3"/>
      <c r="I111" s="3"/>
      <c r="J111" s="48"/>
      <c r="K111" s="64"/>
      <c r="L111" s="3"/>
      <c r="M111" s="3"/>
      <c r="N111" s="3"/>
      <c r="O111" s="398"/>
    </row>
    <row r="112" spans="1:15" ht="15" customHeight="1" x14ac:dyDescent="0.25">
      <c r="A112" s="394"/>
      <c r="B112" s="409" t="s">
        <v>873</v>
      </c>
      <c r="C112" s="414" t="str">
        <f>CONCATENATE("Impact on the RC of non-cash collateral provided by the bank and included in row ", ROW(C18), " or ", ROW(C21))</f>
        <v>Impact on the RC of non-cash collateral provided by the bank and included in row 18 or 21</v>
      </c>
      <c r="D112" s="48"/>
      <c r="E112" s="64"/>
      <c r="F112" s="3"/>
      <c r="G112" s="3"/>
      <c r="H112" s="3"/>
      <c r="I112" s="3"/>
      <c r="J112" s="48"/>
      <c r="K112" s="64"/>
      <c r="L112" s="3"/>
      <c r="M112" s="3"/>
      <c r="N112" s="3"/>
      <c r="O112" s="398"/>
    </row>
    <row r="113" spans="1:15" ht="15" customHeight="1" x14ac:dyDescent="0.25">
      <c r="A113" s="394"/>
      <c r="B113" s="409" t="s">
        <v>873</v>
      </c>
      <c r="C113" s="415" t="s">
        <v>875</v>
      </c>
      <c r="D113" s="48"/>
      <c r="E113" s="64"/>
      <c r="F113" s="3"/>
      <c r="G113" s="3"/>
      <c r="H113" s="3"/>
      <c r="I113" s="3"/>
      <c r="J113" s="48"/>
      <c r="K113" s="64"/>
      <c r="L113" s="3"/>
      <c r="M113" s="3"/>
      <c r="N113" s="3"/>
      <c r="O113" s="398"/>
    </row>
    <row r="114" spans="1:15" ht="15" customHeight="1" x14ac:dyDescent="0.25">
      <c r="A114" s="394"/>
      <c r="B114" s="409" t="s">
        <v>873</v>
      </c>
      <c r="C114" s="415" t="str">
        <f>CONCATENATE("Collateral provided that is both included in rows ", ROW(C18), " or ", ROW(C21), " and taken into account in C or NICA")</f>
        <v>Collateral provided that is both included in rows 18 or 21 and taken into account in C or NICA</v>
      </c>
      <c r="D114" s="48"/>
      <c r="E114" s="64"/>
      <c r="F114" s="3"/>
      <c r="G114" s="3"/>
      <c r="H114" s="3"/>
      <c r="I114" s="3"/>
      <c r="J114" s="48"/>
      <c r="K114" s="64"/>
      <c r="L114" s="3"/>
      <c r="M114" s="3"/>
      <c r="N114" s="3"/>
      <c r="O114" s="398"/>
    </row>
    <row r="115" spans="1:15" ht="30" customHeight="1" x14ac:dyDescent="0.25">
      <c r="A115" s="394"/>
      <c r="B115" s="409" t="s">
        <v>877</v>
      </c>
      <c r="C115" s="1131" t="s">
        <v>1344</v>
      </c>
      <c r="D115" s="46"/>
      <c r="E115" s="905"/>
      <c r="F115" s="3"/>
      <c r="G115" s="3"/>
      <c r="H115" s="3"/>
      <c r="I115" s="3"/>
      <c r="J115" s="63"/>
      <c r="K115" s="905"/>
      <c r="L115" s="3"/>
      <c r="M115" s="3"/>
      <c r="N115" s="3"/>
      <c r="O115" s="398"/>
    </row>
    <row r="116" spans="1:15" ht="15" customHeight="1" x14ac:dyDescent="0.25">
      <c r="A116" s="394"/>
      <c r="B116" s="409" t="s">
        <v>877</v>
      </c>
      <c r="C116" s="415" t="s">
        <v>876</v>
      </c>
      <c r="D116" s="46"/>
      <c r="E116" s="905"/>
      <c r="F116" s="3"/>
      <c r="G116" s="3"/>
      <c r="H116" s="3"/>
      <c r="I116" s="3"/>
      <c r="J116" s="63"/>
      <c r="K116" s="905"/>
      <c r="L116" s="3"/>
      <c r="M116" s="3"/>
      <c r="N116" s="3"/>
      <c r="O116" s="398"/>
    </row>
    <row r="117" spans="1:15" ht="15" customHeight="1" x14ac:dyDescent="0.25">
      <c r="A117" s="394"/>
      <c r="B117" s="409" t="s">
        <v>877</v>
      </c>
      <c r="C117" s="1081" t="s">
        <v>916</v>
      </c>
      <c r="D117" s="48"/>
      <c r="E117" s="18" t="str">
        <f>IF(AND(ISNUMBER(E115),ISNUMBER(E116)),E115+E116,"")</f>
        <v/>
      </c>
      <c r="F117" s="3"/>
      <c r="G117" s="3"/>
      <c r="H117" s="3"/>
      <c r="I117" s="3"/>
      <c r="J117" s="48"/>
      <c r="K117" s="18" t="str">
        <f>IF(AND(ISNUMBER(K115),ISNUMBER(K116)),K115+K116,"")</f>
        <v/>
      </c>
      <c r="L117" s="3"/>
      <c r="M117" s="3"/>
      <c r="N117" s="3"/>
      <c r="O117" s="398"/>
    </row>
    <row r="118" spans="1:15" s="926" customFormat="1" ht="15" customHeight="1" x14ac:dyDescent="0.25">
      <c r="A118" s="394"/>
      <c r="B118" s="409" t="s">
        <v>995</v>
      </c>
      <c r="C118" s="1080" t="s">
        <v>996</v>
      </c>
      <c r="D118" s="1936"/>
      <c r="E118" s="905"/>
      <c r="F118" s="3"/>
      <c r="G118" s="3"/>
      <c r="H118" s="3"/>
      <c r="I118" s="3"/>
      <c r="J118" s="100"/>
      <c r="K118" s="905"/>
      <c r="L118" s="3"/>
      <c r="M118" s="3"/>
      <c r="N118" s="3"/>
      <c r="O118" s="398"/>
    </row>
    <row r="119" spans="1:15" s="926" customFormat="1" ht="28.5" x14ac:dyDescent="0.25">
      <c r="A119" s="394"/>
      <c r="B119" s="409" t="s">
        <v>998</v>
      </c>
      <c r="C119" s="518" t="s">
        <v>999</v>
      </c>
      <c r="D119" s="47" t="str">
        <f>IF(D118&lt;=D117,"Yes","No")</f>
        <v>Yes</v>
      </c>
      <c r="E119" s="47" t="str">
        <f>IF(E118&lt;=E117,"Yes","No")</f>
        <v>Yes</v>
      </c>
      <c r="F119" s="3"/>
      <c r="G119" s="3"/>
      <c r="H119" s="3"/>
      <c r="I119" s="3"/>
      <c r="J119" s="109" t="str">
        <f>IF(J118&lt;=J117,"Yes","No")</f>
        <v>Yes</v>
      </c>
      <c r="K119" s="47" t="str">
        <f>IF(K118&lt;=K117,"Yes","No")</f>
        <v>Yes</v>
      </c>
      <c r="L119" s="3"/>
      <c r="M119" s="3"/>
      <c r="N119" s="3"/>
      <c r="O119" s="398"/>
    </row>
    <row r="120" spans="1:15" s="926" customFormat="1" ht="15" customHeight="1" x14ac:dyDescent="0.25">
      <c r="A120" s="394"/>
      <c r="B120" s="409" t="s">
        <v>995</v>
      </c>
      <c r="C120" s="1081" t="s">
        <v>1345</v>
      </c>
      <c r="D120" s="46"/>
      <c r="E120" s="101"/>
      <c r="F120" s="3"/>
      <c r="G120" s="3"/>
      <c r="H120" s="3"/>
      <c r="I120" s="3"/>
      <c r="J120" s="63"/>
      <c r="K120" s="101"/>
      <c r="L120" s="3"/>
      <c r="M120" s="3"/>
      <c r="N120" s="3"/>
      <c r="O120" s="398"/>
    </row>
    <row r="121" spans="1:15" s="926" customFormat="1" ht="15" customHeight="1" x14ac:dyDescent="0.25">
      <c r="A121" s="394"/>
      <c r="B121" s="409" t="s">
        <v>998</v>
      </c>
      <c r="C121" s="1080" t="s">
        <v>996</v>
      </c>
      <c r="D121" s="46"/>
      <c r="E121" s="101"/>
      <c r="F121" s="3"/>
      <c r="G121" s="3"/>
      <c r="H121" s="3"/>
      <c r="I121" s="3"/>
      <c r="J121" s="63"/>
      <c r="K121" s="101"/>
      <c r="L121" s="3"/>
      <c r="M121" s="3"/>
      <c r="N121" s="3"/>
      <c r="O121" s="398"/>
    </row>
    <row r="122" spans="1:15" s="926" customFormat="1" ht="28.5" x14ac:dyDescent="0.25">
      <c r="A122" s="394"/>
      <c r="B122" s="409" t="s">
        <v>995</v>
      </c>
      <c r="C122" s="1969" t="s">
        <v>1000</v>
      </c>
      <c r="D122" s="53"/>
      <c r="E122" s="60" t="str">
        <f>IF(E121&lt;=E120,"Yes","No")</f>
        <v>Yes</v>
      </c>
      <c r="F122" s="3"/>
      <c r="G122" s="3"/>
      <c r="H122" s="3"/>
      <c r="I122" s="3"/>
      <c r="J122" s="104"/>
      <c r="K122" s="60" t="str">
        <f>IF(K121&lt;=K120,"Yes","No")</f>
        <v>Yes</v>
      </c>
      <c r="L122" s="3"/>
      <c r="M122" s="3"/>
      <c r="N122" s="3"/>
      <c r="O122" s="398"/>
    </row>
    <row r="123" spans="1:15" ht="15" customHeight="1" x14ac:dyDescent="0.25">
      <c r="A123" s="427"/>
      <c r="B123" s="78"/>
      <c r="C123" s="24"/>
      <c r="D123" s="24"/>
      <c r="E123" s="24"/>
      <c r="F123" s="24"/>
      <c r="G123" s="24"/>
      <c r="H123" s="24"/>
      <c r="I123" s="24"/>
      <c r="J123" s="24"/>
      <c r="K123" s="24"/>
      <c r="L123" s="24"/>
      <c r="M123" s="24"/>
      <c r="N123" s="24"/>
      <c r="O123" s="430"/>
    </row>
    <row r="124" spans="1:15" s="926" customFormat="1" ht="45" customHeight="1" x14ac:dyDescent="0.35">
      <c r="A124" s="1252" t="s">
        <v>811</v>
      </c>
      <c r="B124" s="948"/>
      <c r="C124" s="950"/>
      <c r="D124" s="950"/>
      <c r="E124" s="950"/>
      <c r="F124" s="950"/>
      <c r="G124" s="950"/>
      <c r="H124" s="950"/>
      <c r="I124" s="950"/>
      <c r="J124" s="950"/>
      <c r="K124" s="950"/>
      <c r="L124" s="950"/>
      <c r="M124" s="950"/>
      <c r="N124" s="950"/>
      <c r="O124" s="588"/>
    </row>
    <row r="125" spans="1:15" s="926" customFormat="1" ht="15" customHeight="1" x14ac:dyDescent="0.25">
      <c r="A125" s="394"/>
      <c r="B125" s="3"/>
      <c r="C125" s="3"/>
      <c r="D125" s="3"/>
      <c r="E125" s="3"/>
      <c r="F125" s="3"/>
      <c r="G125" s="3"/>
      <c r="H125" s="3"/>
      <c r="I125" s="3"/>
      <c r="J125" s="3"/>
      <c r="K125" s="3"/>
      <c r="L125" s="3"/>
      <c r="M125" s="3"/>
      <c r="N125" s="3"/>
      <c r="O125" s="398"/>
    </row>
    <row r="126" spans="1:15" ht="15" customHeight="1" x14ac:dyDescent="0.25">
      <c r="A126" s="394"/>
      <c r="B126" s="2182" t="s">
        <v>615</v>
      </c>
      <c r="C126" s="2191"/>
      <c r="D126" s="2180" t="s">
        <v>283</v>
      </c>
      <c r="E126" s="2181"/>
      <c r="F126" s="2"/>
      <c r="G126" s="2"/>
      <c r="H126" s="2"/>
      <c r="I126" s="3"/>
      <c r="J126" s="2193" t="s">
        <v>65</v>
      </c>
      <c r="K126" s="2181"/>
      <c r="L126" s="2"/>
      <c r="M126" s="2"/>
      <c r="N126" s="2"/>
      <c r="O126" s="398"/>
    </row>
    <row r="127" spans="1:15" ht="30.75" customHeight="1" x14ac:dyDescent="0.25">
      <c r="A127" s="394"/>
      <c r="B127" s="2183"/>
      <c r="C127" s="2192"/>
      <c r="D127" s="1026" t="s">
        <v>323</v>
      </c>
      <c r="E127" s="3"/>
      <c r="F127" s="3"/>
      <c r="G127" s="3"/>
      <c r="H127" s="3"/>
      <c r="I127" s="3"/>
      <c r="J127" s="513" t="s">
        <v>323</v>
      </c>
      <c r="K127" s="2"/>
      <c r="L127" s="3"/>
      <c r="M127" s="3"/>
      <c r="N127" s="3"/>
      <c r="O127" s="398"/>
    </row>
    <row r="128" spans="1:15" s="926" customFormat="1" ht="14.25" x14ac:dyDescent="0.25">
      <c r="A128" s="394"/>
      <c r="B128" s="1077" t="s">
        <v>674</v>
      </c>
      <c r="C128" s="1078" t="s">
        <v>997</v>
      </c>
      <c r="D128" s="91"/>
      <c r="E128" s="3"/>
      <c r="F128" s="3"/>
      <c r="G128" s="3"/>
      <c r="H128" s="3"/>
      <c r="I128" s="3"/>
      <c r="J128" s="1079"/>
      <c r="K128" s="3"/>
      <c r="L128" s="3"/>
      <c r="M128" s="3"/>
      <c r="N128" s="3"/>
      <c r="O128" s="398"/>
    </row>
    <row r="129" spans="1:15" ht="15" customHeight="1" x14ac:dyDescent="0.25">
      <c r="A129" s="394"/>
      <c r="B129" s="3"/>
      <c r="C129" s="3"/>
      <c r="D129" s="3"/>
      <c r="E129" s="3"/>
      <c r="F129" s="3"/>
      <c r="G129" s="3"/>
      <c r="H129" s="3"/>
      <c r="I129" s="3"/>
      <c r="J129" s="3"/>
      <c r="K129" s="3"/>
      <c r="L129" s="3"/>
      <c r="M129" s="3"/>
      <c r="N129" s="3"/>
      <c r="O129" s="398"/>
    </row>
    <row r="130" spans="1:15" s="926" customFormat="1" ht="45" customHeight="1" x14ac:dyDescent="0.35">
      <c r="A130" s="1252" t="s">
        <v>967</v>
      </c>
      <c r="B130" s="948"/>
      <c r="C130" s="950"/>
      <c r="D130" s="950"/>
      <c r="E130" s="950"/>
      <c r="F130" s="950"/>
      <c r="G130" s="950"/>
      <c r="H130" s="950"/>
      <c r="I130" s="950"/>
      <c r="J130" s="950"/>
      <c r="K130" s="950"/>
      <c r="L130" s="950"/>
      <c r="M130" s="950"/>
      <c r="N130" s="950"/>
      <c r="O130" s="588"/>
    </row>
    <row r="131" spans="1:15" s="926" customFormat="1" ht="15" customHeight="1" x14ac:dyDescent="0.25">
      <c r="A131" s="394"/>
      <c r="B131" s="3"/>
      <c r="C131" s="3"/>
      <c r="D131" s="3"/>
      <c r="E131" s="3"/>
      <c r="F131" s="3"/>
      <c r="G131" s="3"/>
      <c r="H131" s="3"/>
      <c r="I131" s="3"/>
      <c r="J131" s="3"/>
      <c r="K131" s="3"/>
      <c r="L131" s="3"/>
      <c r="M131" s="3"/>
      <c r="N131" s="3"/>
      <c r="O131" s="398"/>
    </row>
    <row r="132" spans="1:15" ht="15" customHeight="1" x14ac:dyDescent="0.25">
      <c r="A132" s="394"/>
      <c r="B132" s="2187" t="s">
        <v>615</v>
      </c>
      <c r="C132" s="2191"/>
      <c r="D132" s="2180" t="s">
        <v>283</v>
      </c>
      <c r="E132" s="2181"/>
      <c r="F132" s="2"/>
      <c r="G132" s="2"/>
      <c r="H132" s="2"/>
      <c r="I132" s="3"/>
      <c r="J132" s="2193" t="s">
        <v>65</v>
      </c>
      <c r="K132" s="2181"/>
      <c r="L132" s="2"/>
      <c r="M132" s="2"/>
      <c r="N132" s="2"/>
      <c r="O132" s="398"/>
    </row>
    <row r="133" spans="1:15" ht="30" customHeight="1" x14ac:dyDescent="0.25">
      <c r="A133" s="394"/>
      <c r="B133" s="2187"/>
      <c r="C133" s="2192"/>
      <c r="D133" s="1026" t="s">
        <v>323</v>
      </c>
      <c r="E133" s="3"/>
      <c r="F133" s="3"/>
      <c r="G133" s="3"/>
      <c r="H133" s="3"/>
      <c r="I133" s="3"/>
      <c r="J133" s="513" t="s">
        <v>323</v>
      </c>
      <c r="K133" s="2"/>
      <c r="L133" s="3"/>
      <c r="M133" s="3"/>
      <c r="N133" s="3"/>
      <c r="O133" s="398"/>
    </row>
    <row r="134" spans="1:15" ht="30" customHeight="1" x14ac:dyDescent="0.25">
      <c r="A134" s="394"/>
      <c r="B134" s="2194">
        <v>27</v>
      </c>
      <c r="C134" s="900" t="s">
        <v>981</v>
      </c>
      <c r="D134" s="907"/>
      <c r="E134" s="3"/>
      <c r="F134" s="3"/>
      <c r="G134" s="3"/>
      <c r="H134" s="3"/>
      <c r="I134" s="3"/>
      <c r="J134" s="904"/>
      <c r="K134" s="2"/>
      <c r="L134" s="3"/>
      <c r="M134" s="3"/>
      <c r="N134" s="3"/>
      <c r="O134" s="398"/>
    </row>
    <row r="135" spans="1:15" ht="30" customHeight="1" x14ac:dyDescent="0.25">
      <c r="A135" s="394"/>
      <c r="B135" s="2195"/>
      <c r="C135" s="902" t="s">
        <v>917</v>
      </c>
      <c r="D135" s="905"/>
      <c r="E135" s="3"/>
      <c r="F135" s="3"/>
      <c r="G135" s="3"/>
      <c r="H135" s="3"/>
      <c r="I135" s="3"/>
      <c r="J135" s="906"/>
      <c r="K135" s="3"/>
      <c r="L135" s="3"/>
      <c r="M135" s="3"/>
      <c r="N135" s="3"/>
      <c r="O135" s="398"/>
    </row>
    <row r="136" spans="1:15" ht="15" customHeight="1" x14ac:dyDescent="0.25">
      <c r="A136" s="394"/>
      <c r="B136" s="2195"/>
      <c r="C136" s="901" t="s">
        <v>918</v>
      </c>
      <c r="D136" s="905"/>
      <c r="E136" s="3"/>
      <c r="F136" s="3"/>
      <c r="G136" s="3"/>
      <c r="H136" s="3"/>
      <c r="I136" s="3"/>
      <c r="J136" s="906"/>
      <c r="K136" s="3"/>
      <c r="L136" s="3"/>
      <c r="M136" s="3"/>
      <c r="N136" s="3"/>
      <c r="O136" s="398"/>
    </row>
    <row r="137" spans="1:15" ht="30" customHeight="1" x14ac:dyDescent="0.25">
      <c r="A137" s="394"/>
      <c r="B137" s="2195"/>
      <c r="C137" s="901" t="s">
        <v>1176</v>
      </c>
      <c r="D137" s="905"/>
      <c r="E137" s="3"/>
      <c r="F137" s="3"/>
      <c r="G137" s="3"/>
      <c r="H137" s="3"/>
      <c r="I137" s="3"/>
      <c r="J137" s="906"/>
      <c r="K137" s="3"/>
      <c r="L137" s="3"/>
      <c r="M137" s="3"/>
      <c r="N137" s="3"/>
      <c r="O137" s="398"/>
    </row>
    <row r="138" spans="1:15" ht="15" customHeight="1" x14ac:dyDescent="0.25">
      <c r="A138" s="394"/>
      <c r="B138" s="2195"/>
      <c r="C138" s="902" t="s">
        <v>919</v>
      </c>
      <c r="D138" s="905"/>
      <c r="E138" s="3"/>
      <c r="F138" s="3"/>
      <c r="G138" s="3"/>
      <c r="H138" s="3"/>
      <c r="I138" s="3"/>
      <c r="J138" s="906"/>
      <c r="K138" s="3"/>
      <c r="L138" s="3"/>
      <c r="M138" s="3"/>
      <c r="N138" s="3"/>
      <c r="O138" s="398"/>
    </row>
    <row r="139" spans="1:15" ht="15" customHeight="1" x14ac:dyDescent="0.25">
      <c r="A139" s="394"/>
      <c r="B139" s="2195"/>
      <c r="C139" s="902" t="s">
        <v>920</v>
      </c>
      <c r="D139" s="905"/>
      <c r="E139" s="3"/>
      <c r="F139" s="3"/>
      <c r="G139" s="3"/>
      <c r="H139" s="3"/>
      <c r="I139" s="3"/>
      <c r="J139" s="906"/>
      <c r="K139" s="3"/>
      <c r="L139" s="3"/>
      <c r="M139" s="3"/>
      <c r="N139" s="3"/>
      <c r="O139" s="398"/>
    </row>
    <row r="140" spans="1:15" ht="30" customHeight="1" x14ac:dyDescent="0.25">
      <c r="A140" s="394"/>
      <c r="B140" s="2195"/>
      <c r="C140" s="900" t="s">
        <v>982</v>
      </c>
      <c r="D140" s="18" t="str">
        <f>IF(AND(ISNUMBER(D135),ISNUMBER(D138),ISNUMBER(D139)),D135+ D138+D139,"")</f>
        <v/>
      </c>
      <c r="E140" s="3"/>
      <c r="F140" s="3"/>
      <c r="G140" s="3"/>
      <c r="H140" s="3"/>
      <c r="I140" s="3"/>
      <c r="J140" s="532" t="str">
        <f>IF(AND(ISNUMBER(J135),ISNUMBER(J138),ISNUMBER(J139)),J135+ J138+J139,"")</f>
        <v/>
      </c>
      <c r="K140" s="3"/>
      <c r="L140" s="3"/>
      <c r="M140" s="3"/>
      <c r="N140" s="3"/>
      <c r="O140" s="398"/>
    </row>
    <row r="141" spans="1:15" ht="30" customHeight="1" x14ac:dyDescent="0.25">
      <c r="A141" s="394"/>
      <c r="B141" s="2195"/>
      <c r="C141" s="902" t="s">
        <v>921</v>
      </c>
      <c r="D141" s="905"/>
      <c r="E141" s="3"/>
      <c r="F141" s="3"/>
      <c r="G141" s="3"/>
      <c r="H141" s="3"/>
      <c r="I141" s="3"/>
      <c r="J141" s="906"/>
      <c r="K141" s="3"/>
      <c r="L141" s="3"/>
      <c r="M141" s="3"/>
      <c r="N141" s="3"/>
      <c r="O141" s="398"/>
    </row>
    <row r="142" spans="1:15" ht="30" customHeight="1" x14ac:dyDescent="0.25">
      <c r="A142" s="394"/>
      <c r="B142" s="2195"/>
      <c r="C142" s="902" t="s">
        <v>1177</v>
      </c>
      <c r="D142" s="905"/>
      <c r="E142" s="3"/>
      <c r="F142" s="3"/>
      <c r="G142" s="3"/>
      <c r="H142" s="3"/>
      <c r="I142" s="3"/>
      <c r="J142" s="906"/>
      <c r="K142" s="3"/>
      <c r="L142" s="3"/>
      <c r="M142" s="3"/>
      <c r="N142" s="3"/>
      <c r="O142" s="398"/>
    </row>
    <row r="143" spans="1:15" ht="15" customHeight="1" x14ac:dyDescent="0.25">
      <c r="A143" s="394"/>
      <c r="B143" s="2196"/>
      <c r="C143" s="899" t="s">
        <v>1183</v>
      </c>
      <c r="D143" s="903" t="str">
        <f>IF(AND(ISNUMBER(D141),ISNUMBER(D142)),D141+D142,"")</f>
        <v/>
      </c>
      <c r="E143" s="3"/>
      <c r="F143" s="3"/>
      <c r="G143" s="3"/>
      <c r="H143" s="3"/>
      <c r="I143" s="3"/>
      <c r="J143" s="1122" t="str">
        <f>IF(AND(ISNUMBER(J141),ISNUMBER(J142)),J141+J142,"")</f>
        <v/>
      </c>
      <c r="K143" s="3"/>
      <c r="L143" s="3"/>
      <c r="M143" s="3"/>
      <c r="N143" s="3"/>
      <c r="O143" s="398"/>
    </row>
    <row r="144" spans="1:15" ht="15" customHeight="1" x14ac:dyDescent="0.25">
      <c r="A144" s="394"/>
      <c r="B144" s="3"/>
      <c r="C144" s="3"/>
      <c r="D144" s="3"/>
      <c r="E144" s="3"/>
      <c r="F144" s="3"/>
      <c r="G144" s="3"/>
      <c r="H144" s="3"/>
      <c r="I144" s="3"/>
      <c r="J144" s="3"/>
      <c r="K144" s="3"/>
      <c r="L144" s="3"/>
      <c r="M144" s="3"/>
      <c r="N144" s="3"/>
      <c r="O144" s="398"/>
    </row>
    <row r="145" spans="1:15" ht="45" customHeight="1" x14ac:dyDescent="0.35">
      <c r="A145" s="1252" t="s">
        <v>878</v>
      </c>
      <c r="B145" s="948"/>
      <c r="C145" s="950"/>
      <c r="D145" s="950"/>
      <c r="E145" s="950"/>
      <c r="F145" s="950"/>
      <c r="G145" s="950"/>
      <c r="H145" s="950"/>
      <c r="I145" s="950"/>
      <c r="J145" s="950"/>
      <c r="K145" s="950"/>
      <c r="L145" s="950"/>
      <c r="M145" s="950"/>
      <c r="N145" s="950"/>
      <c r="O145" s="588"/>
    </row>
    <row r="146" spans="1:15" ht="15" customHeight="1" x14ac:dyDescent="0.25">
      <c r="A146" s="394"/>
      <c r="B146" s="3"/>
      <c r="C146" s="3"/>
      <c r="D146" s="3"/>
      <c r="E146" s="3"/>
      <c r="F146" s="3"/>
      <c r="G146" s="3"/>
      <c r="H146" s="3"/>
      <c r="I146" s="3"/>
      <c r="J146" s="3"/>
      <c r="K146" s="3"/>
      <c r="L146" s="3"/>
      <c r="M146" s="3"/>
      <c r="N146" s="3"/>
      <c r="O146" s="398"/>
    </row>
    <row r="147" spans="1:15" ht="15" customHeight="1" x14ac:dyDescent="0.25">
      <c r="A147" s="394"/>
      <c r="B147" s="27"/>
      <c r="C147" s="2197" t="s">
        <v>984</v>
      </c>
      <c r="D147" s="2198"/>
      <c r="E147" s="2198"/>
      <c r="F147" s="2198"/>
      <c r="G147" s="2198"/>
      <c r="H147" s="2198"/>
      <c r="I147" s="2199"/>
      <c r="J147" s="2180" t="s">
        <v>65</v>
      </c>
      <c r="K147" s="2181"/>
      <c r="L147" s="2"/>
      <c r="M147" s="2"/>
      <c r="N147" s="2"/>
      <c r="O147" s="398"/>
    </row>
    <row r="148" spans="1:15" ht="15" customHeight="1" x14ac:dyDescent="0.25">
      <c r="A148" s="394"/>
      <c r="B148" s="24"/>
      <c r="C148" s="2200"/>
      <c r="D148" s="2201"/>
      <c r="E148" s="2201"/>
      <c r="F148" s="2201"/>
      <c r="G148" s="2201"/>
      <c r="H148" s="2201"/>
      <c r="I148" s="2202"/>
      <c r="J148" s="1026" t="s">
        <v>244</v>
      </c>
      <c r="K148" s="27"/>
      <c r="L148" s="3"/>
      <c r="M148" s="3"/>
      <c r="N148" s="3"/>
      <c r="O148" s="398"/>
    </row>
    <row r="149" spans="1:15" ht="15" customHeight="1" x14ac:dyDescent="0.25">
      <c r="A149" s="394"/>
      <c r="B149" s="96"/>
      <c r="C149" s="120" t="s">
        <v>160</v>
      </c>
      <c r="D149" s="121"/>
      <c r="E149" s="121"/>
      <c r="F149" s="121"/>
      <c r="G149" s="121"/>
      <c r="H149" s="121"/>
      <c r="I149" s="122"/>
      <c r="J149" s="123" t="str">
        <f>IF(AND(ISNUMBER(J150),ISNUMBER(J153),ISNUMBER(J179)),J150+J153+J179,"")</f>
        <v/>
      </c>
      <c r="K149" s="3"/>
      <c r="L149" s="3"/>
      <c r="M149" s="3"/>
      <c r="N149" s="3"/>
      <c r="O149" s="398"/>
    </row>
    <row r="150" spans="1:15" ht="15" customHeight="1" x14ac:dyDescent="0.25">
      <c r="A150" s="625"/>
      <c r="B150" s="44"/>
      <c r="C150" s="124" t="s">
        <v>170</v>
      </c>
      <c r="D150" s="125"/>
      <c r="E150" s="125"/>
      <c r="F150" s="125"/>
      <c r="G150" s="125"/>
      <c r="H150" s="125"/>
      <c r="I150" s="126"/>
      <c r="J150" s="18" t="str">
        <f>IF(AND(ISNUMBER(J151),ISNUMBER(J152)),SUM(J151:J152),"")</f>
        <v/>
      </c>
      <c r="K150" s="952"/>
      <c r="L150" s="952"/>
      <c r="M150" s="952"/>
      <c r="N150" s="952"/>
      <c r="O150" s="557"/>
    </row>
    <row r="151" spans="1:15" ht="15" customHeight="1" x14ac:dyDescent="0.25">
      <c r="A151" s="625"/>
      <c r="B151" s="44"/>
      <c r="C151" s="127" t="s">
        <v>378</v>
      </c>
      <c r="D151" s="125"/>
      <c r="E151" s="125"/>
      <c r="F151" s="125"/>
      <c r="G151" s="125"/>
      <c r="H151" s="125"/>
      <c r="I151" s="126"/>
      <c r="J151" s="905"/>
      <c r="K151" s="952"/>
      <c r="L151" s="952"/>
      <c r="M151" s="952"/>
      <c r="N151" s="952"/>
      <c r="O151" s="557"/>
    </row>
    <row r="152" spans="1:15" ht="15" customHeight="1" x14ac:dyDescent="0.25">
      <c r="A152" s="625"/>
      <c r="B152" s="44"/>
      <c r="C152" s="127" t="s">
        <v>249</v>
      </c>
      <c r="D152" s="125"/>
      <c r="E152" s="125"/>
      <c r="F152" s="125"/>
      <c r="G152" s="125"/>
      <c r="H152" s="125"/>
      <c r="I152" s="126"/>
      <c r="J152" s="905"/>
      <c r="K152" s="952"/>
      <c r="L152" s="952"/>
      <c r="M152" s="952"/>
      <c r="N152" s="952"/>
      <c r="O152" s="557"/>
    </row>
    <row r="153" spans="1:15" ht="15" customHeight="1" x14ac:dyDescent="0.25">
      <c r="A153" s="625"/>
      <c r="B153" s="44"/>
      <c r="C153" s="124" t="s">
        <v>171</v>
      </c>
      <c r="D153" s="125"/>
      <c r="E153" s="125"/>
      <c r="F153" s="125"/>
      <c r="G153" s="125"/>
      <c r="H153" s="125"/>
      <c r="I153" s="126"/>
      <c r="J153" s="18" t="str">
        <f>IF(AND(ISNUMBER(J154),ISNUMBER(J155),ISNUMBER(J156)),SUM(J154:J156),"")</f>
        <v/>
      </c>
      <c r="K153" s="952"/>
      <c r="L153" s="952"/>
      <c r="M153" s="952"/>
      <c r="N153" s="952"/>
      <c r="O153" s="557"/>
    </row>
    <row r="154" spans="1:15" ht="15" customHeight="1" x14ac:dyDescent="0.25">
      <c r="A154" s="625"/>
      <c r="B154" s="44"/>
      <c r="C154" s="127" t="s">
        <v>378</v>
      </c>
      <c r="D154" s="125"/>
      <c r="E154" s="125"/>
      <c r="F154" s="125"/>
      <c r="G154" s="125"/>
      <c r="H154" s="125"/>
      <c r="I154" s="126"/>
      <c r="J154" s="905"/>
      <c r="K154" s="952"/>
      <c r="L154" s="952"/>
      <c r="M154" s="952"/>
      <c r="N154" s="952"/>
      <c r="O154" s="557"/>
    </row>
    <row r="155" spans="1:15" ht="15" customHeight="1" x14ac:dyDescent="0.25">
      <c r="A155" s="625"/>
      <c r="B155" s="44"/>
      <c r="C155" s="127" t="s">
        <v>250</v>
      </c>
      <c r="D155" s="125"/>
      <c r="E155" s="125"/>
      <c r="F155" s="125"/>
      <c r="G155" s="125"/>
      <c r="H155" s="125"/>
      <c r="I155" s="126"/>
      <c r="J155" s="905"/>
      <c r="K155" s="952"/>
      <c r="L155" s="952"/>
      <c r="M155" s="952"/>
      <c r="N155" s="952"/>
      <c r="O155" s="557"/>
    </row>
    <row r="156" spans="1:15" ht="15" customHeight="1" x14ac:dyDescent="0.25">
      <c r="A156" s="625"/>
      <c r="B156" s="44"/>
      <c r="C156" s="127" t="s">
        <v>251</v>
      </c>
      <c r="D156" s="125"/>
      <c r="E156" s="125"/>
      <c r="F156" s="125"/>
      <c r="G156" s="125"/>
      <c r="H156" s="125"/>
      <c r="I156" s="126"/>
      <c r="J156" s="18" t="str">
        <f>IF(AND(ISNUMBER(J157),ISNUMBER(J164),ISNUMBER(J165),ISNUMBER(J170),ISNUMBER(J176)),SUM(J157,J164,J165,J170,J176),"")</f>
        <v/>
      </c>
      <c r="K156" s="952"/>
      <c r="L156" s="952"/>
      <c r="M156" s="952"/>
      <c r="N156" s="952"/>
      <c r="O156" s="557"/>
    </row>
    <row r="157" spans="1:15" ht="15" customHeight="1" x14ac:dyDescent="0.25">
      <c r="A157" s="625"/>
      <c r="B157" s="44"/>
      <c r="C157" s="128" t="s">
        <v>252</v>
      </c>
      <c r="D157" s="125"/>
      <c r="E157" s="125"/>
      <c r="F157" s="125"/>
      <c r="G157" s="125"/>
      <c r="H157" s="125"/>
      <c r="I157" s="126"/>
      <c r="J157" s="18" t="str">
        <f>IF(AND(ISNUMBER(J158),ISNUMBER(J162),ISNUMBER(J163)),SUM(J158,J162:J163),"")</f>
        <v/>
      </c>
      <c r="K157" s="952"/>
      <c r="L157" s="952"/>
      <c r="M157" s="952"/>
      <c r="N157" s="952"/>
      <c r="O157" s="557"/>
    </row>
    <row r="158" spans="1:15" ht="15" customHeight="1" x14ac:dyDescent="0.25">
      <c r="A158" s="625"/>
      <c r="B158" s="44"/>
      <c r="C158" s="129" t="s">
        <v>70</v>
      </c>
      <c r="D158" s="125"/>
      <c r="E158" s="125"/>
      <c r="F158" s="125"/>
      <c r="G158" s="125"/>
      <c r="H158" s="125"/>
      <c r="I158" s="126"/>
      <c r="J158" s="905"/>
      <c r="K158" s="952"/>
      <c r="L158" s="952"/>
      <c r="M158" s="952"/>
      <c r="N158" s="952"/>
      <c r="O158" s="557"/>
    </row>
    <row r="159" spans="1:15" ht="15" customHeight="1" x14ac:dyDescent="0.25">
      <c r="A159" s="625"/>
      <c r="B159" s="44"/>
      <c r="C159" s="1029" t="s">
        <v>236</v>
      </c>
      <c r="D159" s="125"/>
      <c r="E159" s="125"/>
      <c r="F159" s="125"/>
      <c r="G159" s="125"/>
      <c r="H159" s="125"/>
      <c r="I159" s="126"/>
      <c r="J159" s="905"/>
      <c r="K159" s="952"/>
      <c r="L159" s="952"/>
      <c r="M159" s="952"/>
      <c r="N159" s="952"/>
      <c r="O159" s="557"/>
    </row>
    <row r="160" spans="1:15" ht="15" customHeight="1" x14ac:dyDescent="0.25">
      <c r="A160" s="625"/>
      <c r="B160" s="44"/>
      <c r="C160" s="2184" t="s">
        <v>727</v>
      </c>
      <c r="D160" s="2185"/>
      <c r="E160" s="2185"/>
      <c r="F160" s="2185"/>
      <c r="G160" s="2185"/>
      <c r="H160" s="2185"/>
      <c r="I160" s="2186"/>
      <c r="J160" s="905"/>
      <c r="K160" s="952"/>
      <c r="L160" s="952"/>
      <c r="M160" s="952"/>
      <c r="N160" s="952"/>
      <c r="O160" s="557"/>
    </row>
    <row r="161" spans="1:15" ht="15" customHeight="1" x14ac:dyDescent="0.25">
      <c r="A161" s="625"/>
      <c r="B161" s="44"/>
      <c r="C161" s="130" t="str">
        <f>CONCATENATE("Check: PSEs in rows ", ROW(C159), " and ", ROW(C160), " should be less than or equal to overall PSEs in row ", ROW(C158))</f>
        <v>Check: PSEs in rows 159 and 160 should be less than or equal to overall PSEs in row 158</v>
      </c>
      <c r="D161" s="125"/>
      <c r="E161" s="125"/>
      <c r="F161" s="125"/>
      <c r="G161" s="125"/>
      <c r="H161" s="125"/>
      <c r="I161" s="126"/>
      <c r="J161" s="47" t="str">
        <f>IF(J159+J160&lt;=J158,"Yes","No")</f>
        <v>Yes</v>
      </c>
      <c r="K161" s="952"/>
      <c r="L161" s="952"/>
      <c r="M161" s="952"/>
      <c r="N161" s="952"/>
      <c r="O161" s="557"/>
    </row>
    <row r="162" spans="1:15" ht="15" customHeight="1" x14ac:dyDescent="0.25">
      <c r="A162" s="625"/>
      <c r="B162" s="44"/>
      <c r="C162" s="131" t="s">
        <v>253</v>
      </c>
      <c r="D162" s="125"/>
      <c r="E162" s="125"/>
      <c r="F162" s="125"/>
      <c r="G162" s="125"/>
      <c r="H162" s="125"/>
      <c r="I162" s="126"/>
      <c r="J162" s="905"/>
      <c r="K162" s="952"/>
      <c r="L162" s="952"/>
      <c r="M162" s="952"/>
      <c r="N162" s="952"/>
      <c r="O162" s="557"/>
    </row>
    <row r="163" spans="1:15" ht="15" customHeight="1" x14ac:dyDescent="0.25">
      <c r="A163" s="625"/>
      <c r="B163" s="44"/>
      <c r="C163" s="131" t="s">
        <v>379</v>
      </c>
      <c r="D163" s="125"/>
      <c r="E163" s="125"/>
      <c r="F163" s="125"/>
      <c r="G163" s="125"/>
      <c r="H163" s="125"/>
      <c r="I163" s="126"/>
      <c r="J163" s="905"/>
      <c r="K163" s="952"/>
      <c r="L163" s="952"/>
      <c r="M163" s="952"/>
      <c r="N163" s="952"/>
      <c r="O163" s="557"/>
    </row>
    <row r="164" spans="1:15" ht="15" customHeight="1" x14ac:dyDescent="0.25">
      <c r="A164" s="625"/>
      <c r="B164" s="44"/>
      <c r="C164" s="128" t="s">
        <v>256</v>
      </c>
      <c r="D164" s="125"/>
      <c r="E164" s="125"/>
      <c r="F164" s="125"/>
      <c r="G164" s="125"/>
      <c r="H164" s="125"/>
      <c r="I164" s="126"/>
      <c r="J164" s="905"/>
      <c r="K164" s="952"/>
      <c r="L164" s="952"/>
      <c r="M164" s="952"/>
      <c r="N164" s="952"/>
      <c r="O164" s="557"/>
    </row>
    <row r="165" spans="1:15" ht="15" customHeight="1" x14ac:dyDescent="0.25">
      <c r="A165" s="625"/>
      <c r="B165" s="44"/>
      <c r="C165" s="940" t="s">
        <v>951</v>
      </c>
      <c r="D165" s="125"/>
      <c r="E165" s="125"/>
      <c r="F165" s="125"/>
      <c r="G165" s="125"/>
      <c r="H165" s="125"/>
      <c r="I165" s="126"/>
      <c r="J165" s="18" t="str">
        <f>IF(AND(ISNUMBER(J166),ISNUMBER(J167),ISNUMBER(J168),ISNUMBER(J169)),SUM(J166:J169),"")</f>
        <v/>
      </c>
      <c r="K165" s="952"/>
      <c r="L165" s="952"/>
      <c r="M165" s="952"/>
      <c r="N165" s="952"/>
      <c r="O165" s="557"/>
    </row>
    <row r="166" spans="1:15" ht="15" customHeight="1" x14ac:dyDescent="0.25">
      <c r="A166" s="625"/>
      <c r="B166" s="44"/>
      <c r="C166" s="129" t="s">
        <v>167</v>
      </c>
      <c r="D166" s="125"/>
      <c r="E166" s="125"/>
      <c r="F166" s="125"/>
      <c r="G166" s="125"/>
      <c r="H166" s="125"/>
      <c r="I166" s="126"/>
      <c r="J166" s="905"/>
      <c r="K166" s="952"/>
      <c r="L166" s="952"/>
      <c r="M166" s="952"/>
      <c r="N166" s="952"/>
      <c r="O166" s="557"/>
    </row>
    <row r="167" spans="1:15" ht="15" customHeight="1" x14ac:dyDescent="0.25">
      <c r="A167" s="625"/>
      <c r="B167" s="44"/>
      <c r="C167" s="129" t="s">
        <v>166</v>
      </c>
      <c r="D167" s="125"/>
      <c r="E167" s="125"/>
      <c r="F167" s="125"/>
      <c r="G167" s="125"/>
      <c r="H167" s="125"/>
      <c r="I167" s="126"/>
      <c r="J167" s="905"/>
      <c r="K167" s="952"/>
      <c r="L167" s="952"/>
      <c r="M167" s="952"/>
      <c r="N167" s="952"/>
      <c r="O167" s="557"/>
    </row>
    <row r="168" spans="1:15" ht="15" customHeight="1" x14ac:dyDescent="0.25">
      <c r="A168" s="625"/>
      <c r="B168" s="44"/>
      <c r="C168" s="129" t="s">
        <v>255</v>
      </c>
      <c r="D168" s="125"/>
      <c r="E168" s="125"/>
      <c r="F168" s="125"/>
      <c r="G168" s="125"/>
      <c r="H168" s="125"/>
      <c r="I168" s="126"/>
      <c r="J168" s="905"/>
      <c r="K168" s="952"/>
      <c r="L168" s="952"/>
      <c r="M168" s="952"/>
      <c r="N168" s="952"/>
      <c r="O168" s="557"/>
    </row>
    <row r="169" spans="1:15" ht="15" customHeight="1" x14ac:dyDescent="0.25">
      <c r="A169" s="625"/>
      <c r="B169" s="44"/>
      <c r="C169" s="129" t="s">
        <v>161</v>
      </c>
      <c r="D169" s="125"/>
      <c r="E169" s="125"/>
      <c r="F169" s="125"/>
      <c r="G169" s="125"/>
      <c r="H169" s="125"/>
      <c r="I169" s="126"/>
      <c r="J169" s="905"/>
      <c r="K169" s="952"/>
      <c r="L169" s="952"/>
      <c r="M169" s="952"/>
      <c r="N169" s="952"/>
      <c r="O169" s="557"/>
    </row>
    <row r="170" spans="1:15" ht="15" customHeight="1" x14ac:dyDescent="0.25">
      <c r="A170" s="625"/>
      <c r="B170" s="44"/>
      <c r="C170" s="940" t="s">
        <v>952</v>
      </c>
      <c r="D170" s="125"/>
      <c r="E170" s="125"/>
      <c r="F170" s="125"/>
      <c r="G170" s="125"/>
      <c r="H170" s="125"/>
      <c r="I170" s="126"/>
      <c r="J170" s="18" t="str">
        <f>IF(AND(ISNUMBER(J171),ISNUMBER(J172)),SUM(J171:J172),"")</f>
        <v/>
      </c>
      <c r="K170" s="952"/>
      <c r="L170" s="952"/>
      <c r="M170" s="952"/>
      <c r="N170" s="952"/>
      <c r="O170" s="557"/>
    </row>
    <row r="171" spans="1:15" ht="15" customHeight="1" x14ac:dyDescent="0.25">
      <c r="A171" s="625"/>
      <c r="B171" s="44"/>
      <c r="C171" s="129" t="s">
        <v>254</v>
      </c>
      <c r="D171" s="125"/>
      <c r="E171" s="125"/>
      <c r="F171" s="125"/>
      <c r="G171" s="125"/>
      <c r="H171" s="125"/>
      <c r="I171" s="126"/>
      <c r="J171" s="905"/>
      <c r="K171" s="952"/>
      <c r="L171" s="952"/>
      <c r="M171" s="952"/>
      <c r="N171" s="952"/>
      <c r="O171" s="557"/>
    </row>
    <row r="172" spans="1:15" ht="15" customHeight="1" x14ac:dyDescent="0.25">
      <c r="A172" s="625"/>
      <c r="B172" s="44"/>
      <c r="C172" s="129" t="s">
        <v>71</v>
      </c>
      <c r="D172" s="125"/>
      <c r="E172" s="125"/>
      <c r="F172" s="125"/>
      <c r="G172" s="125"/>
      <c r="H172" s="125"/>
      <c r="I172" s="126"/>
      <c r="J172" s="18" t="str">
        <f>IF(AND(ISNUMBER(J173),ISNUMBER(J174),ISNUMBER(J175)),SUM(J173:J175),"")</f>
        <v/>
      </c>
      <c r="K172" s="952"/>
      <c r="L172" s="952"/>
      <c r="M172" s="952"/>
      <c r="N172" s="952"/>
      <c r="O172" s="557"/>
    </row>
    <row r="173" spans="1:15" ht="15" customHeight="1" x14ac:dyDescent="0.25">
      <c r="A173" s="625"/>
      <c r="B173" s="44"/>
      <c r="C173" s="1029" t="s">
        <v>166</v>
      </c>
      <c r="D173" s="125"/>
      <c r="E173" s="125"/>
      <c r="F173" s="125"/>
      <c r="G173" s="125"/>
      <c r="H173" s="125"/>
      <c r="I173" s="126"/>
      <c r="J173" s="905"/>
      <c r="K173" s="952"/>
      <c r="L173" s="952"/>
      <c r="M173" s="952"/>
      <c r="N173" s="952"/>
      <c r="O173" s="557"/>
    </row>
    <row r="174" spans="1:15" ht="15" customHeight="1" x14ac:dyDescent="0.25">
      <c r="A174" s="625"/>
      <c r="B174" s="44"/>
      <c r="C174" s="1029" t="s">
        <v>168</v>
      </c>
      <c r="D174" s="125"/>
      <c r="E174" s="125"/>
      <c r="F174" s="125"/>
      <c r="G174" s="125"/>
      <c r="H174" s="125"/>
      <c r="I174" s="126"/>
      <c r="J174" s="905"/>
      <c r="K174" s="952"/>
      <c r="L174" s="952"/>
      <c r="M174" s="952"/>
      <c r="N174" s="952"/>
      <c r="O174" s="557"/>
    </row>
    <row r="175" spans="1:15" ht="15" customHeight="1" x14ac:dyDescent="0.25">
      <c r="A175" s="625"/>
      <c r="B175" s="44"/>
      <c r="C175" s="1029" t="s">
        <v>169</v>
      </c>
      <c r="D175" s="125"/>
      <c r="E175" s="125"/>
      <c r="F175" s="125"/>
      <c r="G175" s="125"/>
      <c r="H175" s="125"/>
      <c r="I175" s="126"/>
      <c r="J175" s="905"/>
      <c r="K175" s="952"/>
      <c r="L175" s="952"/>
      <c r="M175" s="952"/>
      <c r="N175" s="952"/>
      <c r="O175" s="557"/>
    </row>
    <row r="176" spans="1:15" ht="15" customHeight="1" x14ac:dyDescent="0.25">
      <c r="A176" s="625"/>
      <c r="B176" s="44"/>
      <c r="C176" s="132" t="s">
        <v>73</v>
      </c>
      <c r="D176" s="125"/>
      <c r="E176" s="125"/>
      <c r="F176" s="125"/>
      <c r="G176" s="125"/>
      <c r="H176" s="125"/>
      <c r="I176" s="126"/>
      <c r="J176" s="905"/>
      <c r="K176" s="952"/>
      <c r="L176" s="952"/>
      <c r="M176" s="952"/>
      <c r="N176" s="952"/>
      <c r="O176" s="557"/>
    </row>
    <row r="177" spans="1:15" ht="15" customHeight="1" x14ac:dyDescent="0.25">
      <c r="A177" s="625"/>
      <c r="B177" s="44"/>
      <c r="C177" s="131" t="s">
        <v>74</v>
      </c>
      <c r="D177" s="125"/>
      <c r="E177" s="125"/>
      <c r="F177" s="125"/>
      <c r="G177" s="125"/>
      <c r="H177" s="125"/>
      <c r="I177" s="126"/>
      <c r="J177" s="905"/>
      <c r="K177" s="952"/>
      <c r="L177" s="952"/>
      <c r="M177" s="952"/>
      <c r="N177" s="952"/>
      <c r="O177" s="557"/>
    </row>
    <row r="178" spans="1:15" ht="15" customHeight="1" x14ac:dyDescent="0.25">
      <c r="A178" s="625"/>
      <c r="B178" s="44"/>
      <c r="C178" s="133" t="s">
        <v>953</v>
      </c>
      <c r="D178" s="125"/>
      <c r="E178" s="125"/>
      <c r="F178" s="125"/>
      <c r="G178" s="125"/>
      <c r="H178" s="125"/>
      <c r="I178" s="126"/>
      <c r="J178" s="47" t="str">
        <f>IF(J177&lt;=J176,"Yes","No")</f>
        <v>Yes</v>
      </c>
      <c r="K178" s="952"/>
      <c r="L178" s="952"/>
      <c r="M178" s="952"/>
      <c r="N178" s="952"/>
      <c r="O178" s="557"/>
    </row>
    <row r="179" spans="1:15" ht="15" customHeight="1" x14ac:dyDescent="0.25">
      <c r="A179" s="625"/>
      <c r="B179" s="44"/>
      <c r="C179" s="124" t="s">
        <v>693</v>
      </c>
      <c r="D179" s="125"/>
      <c r="E179" s="125"/>
      <c r="F179" s="125"/>
      <c r="G179" s="125"/>
      <c r="H179" s="125"/>
      <c r="I179" s="126"/>
      <c r="J179" s="905"/>
      <c r="K179" s="952"/>
      <c r="L179" s="952"/>
      <c r="M179" s="952"/>
      <c r="N179" s="952"/>
      <c r="O179" s="557"/>
    </row>
    <row r="180" spans="1:15" ht="15" customHeight="1" x14ac:dyDescent="0.25">
      <c r="A180" s="625"/>
      <c r="B180" s="90"/>
      <c r="C180" s="134" t="str">
        <f>CONCATENATE("Check: total value in cell ", ADDRESS(ROW(J149), COLUMN(J149), 4), " should equal total exposures in panels A, B and E")</f>
        <v>Check: total value in cell J149 should equal total exposures in panels A, B and E</v>
      </c>
      <c r="D180" s="135"/>
      <c r="E180" s="135"/>
      <c r="F180" s="135"/>
      <c r="G180" s="135"/>
      <c r="H180" s="135"/>
      <c r="I180" s="136"/>
      <c r="J180" s="60" t="str">
        <f>IF(AND(ISNUMBER(J149),SUM(L8,L15,M15,K18,K38,(0.1*L45),(0.2*L48),(0.5*L49),L50,L90)&lt;&gt;J149),"No","Yes")</f>
        <v>Yes</v>
      </c>
      <c r="K180" s="952"/>
      <c r="L180" s="952"/>
      <c r="M180" s="952"/>
      <c r="N180" s="952"/>
      <c r="O180" s="557"/>
    </row>
    <row r="181" spans="1:15" ht="15" customHeight="1" x14ac:dyDescent="0.25">
      <c r="A181" s="625"/>
      <c r="B181" s="952"/>
      <c r="C181" s="952"/>
      <c r="D181" s="952"/>
      <c r="E181" s="952"/>
      <c r="F181" s="952"/>
      <c r="G181" s="952"/>
      <c r="H181" s="952"/>
      <c r="I181" s="952"/>
      <c r="J181" s="952"/>
      <c r="K181" s="952"/>
      <c r="L181" s="952"/>
      <c r="M181" s="952"/>
      <c r="N181" s="952"/>
      <c r="O181" s="557"/>
    </row>
    <row r="182" spans="1:15" ht="15" customHeight="1" x14ac:dyDescent="0.25">
      <c r="A182" s="625"/>
      <c r="B182" s="69"/>
      <c r="C182" s="941" t="s">
        <v>954</v>
      </c>
      <c r="D182" s="945"/>
      <c r="E182" s="945"/>
      <c r="F182" s="945"/>
      <c r="G182" s="945"/>
      <c r="H182" s="945"/>
      <c r="I182" s="137"/>
      <c r="J182" s="76"/>
      <c r="K182" s="952"/>
      <c r="L182" s="952"/>
      <c r="M182" s="952"/>
      <c r="N182" s="952"/>
      <c r="O182" s="557"/>
    </row>
    <row r="183" spans="1:15" ht="15" customHeight="1" x14ac:dyDescent="0.25">
      <c r="A183" s="573"/>
      <c r="B183" s="978"/>
      <c r="C183" s="978"/>
      <c r="D183" s="978"/>
      <c r="E183" s="978"/>
      <c r="F183" s="978"/>
      <c r="G183" s="978"/>
      <c r="H183" s="978"/>
      <c r="I183" s="978"/>
      <c r="J183" s="978"/>
      <c r="K183" s="978"/>
      <c r="L183" s="978"/>
      <c r="M183" s="978"/>
      <c r="N183" s="978"/>
      <c r="O183" s="574"/>
    </row>
    <row r="184" spans="1:15" s="926" customFormat="1" ht="45" customHeight="1" x14ac:dyDescent="0.35">
      <c r="A184" s="1252" t="s">
        <v>1065</v>
      </c>
      <c r="B184" s="948"/>
      <c r="C184" s="1114"/>
      <c r="D184" s="1114"/>
      <c r="E184" s="1114"/>
      <c r="F184" s="1114"/>
      <c r="G184" s="1114"/>
      <c r="H184" s="1114"/>
      <c r="I184" s="1114"/>
      <c r="J184" s="1114"/>
      <c r="K184" s="1114"/>
      <c r="L184" s="1114"/>
      <c r="M184" s="1114"/>
      <c r="N184" s="1114"/>
      <c r="O184" s="588"/>
    </row>
    <row r="185" spans="1:15" s="926" customFormat="1" ht="15" customHeight="1" x14ac:dyDescent="0.25">
      <c r="A185" s="625"/>
      <c r="B185" s="1096"/>
      <c r="C185" s="1096"/>
      <c r="D185" s="1096"/>
      <c r="E185" s="1096"/>
      <c r="F185" s="1096"/>
      <c r="G185" s="1096"/>
      <c r="H185" s="1096"/>
      <c r="I185" s="1096"/>
      <c r="J185" s="1096"/>
      <c r="K185" s="1096"/>
      <c r="L185" s="1096"/>
      <c r="M185" s="1096"/>
      <c r="N185" s="1096"/>
      <c r="O185" s="557"/>
    </row>
    <row r="186" spans="1:15" s="926" customFormat="1" ht="15" customHeight="1" x14ac:dyDescent="0.25">
      <c r="A186" s="394"/>
      <c r="B186" s="27"/>
      <c r="C186" s="27"/>
      <c r="D186" s="27"/>
      <c r="E186" s="27"/>
      <c r="F186" s="27"/>
      <c r="G186" s="27"/>
      <c r="H186" s="27"/>
      <c r="I186" s="27"/>
      <c r="J186" s="2180" t="s">
        <v>65</v>
      </c>
      <c r="K186" s="2180"/>
      <c r="L186" s="2181"/>
      <c r="M186" s="2"/>
      <c r="N186" s="2"/>
      <c r="O186" s="398"/>
    </row>
    <row r="187" spans="1:15" s="926" customFormat="1" ht="15" customHeight="1" x14ac:dyDescent="0.25">
      <c r="A187" s="394"/>
      <c r="B187" s="24"/>
      <c r="C187" s="24"/>
      <c r="D187" s="24"/>
      <c r="E187" s="24"/>
      <c r="F187" s="24"/>
      <c r="G187" s="24"/>
      <c r="H187" s="24"/>
      <c r="I187" s="24"/>
      <c r="J187" s="1125" t="s">
        <v>1061</v>
      </c>
      <c r="K187" s="2180" t="s">
        <v>244</v>
      </c>
      <c r="L187" s="2181"/>
      <c r="M187" s="3"/>
      <c r="N187" s="3"/>
      <c r="O187" s="398"/>
    </row>
    <row r="188" spans="1:15" s="926" customFormat="1" ht="45" customHeight="1" x14ac:dyDescent="0.25">
      <c r="A188" s="394"/>
      <c r="B188" s="80"/>
      <c r="C188" s="1130" t="s">
        <v>1062</v>
      </c>
      <c r="D188" s="139"/>
      <c r="E188" s="139"/>
      <c r="F188" s="139"/>
      <c r="G188" s="139"/>
      <c r="H188" s="139"/>
      <c r="I188" s="1127"/>
      <c r="J188" s="1145"/>
      <c r="K188" s="35"/>
      <c r="L188" s="36"/>
      <c r="M188" s="1096"/>
      <c r="N188" s="1096"/>
      <c r="O188" s="557"/>
    </row>
    <row r="189" spans="1:15" s="926" customFormat="1" ht="15" customHeight="1" x14ac:dyDescent="0.25">
      <c r="A189" s="625"/>
      <c r="B189" s="1128"/>
      <c r="C189" s="1128"/>
      <c r="D189" s="1128"/>
      <c r="E189" s="1128"/>
      <c r="F189" s="1128"/>
      <c r="G189" s="1128"/>
      <c r="H189" s="1128"/>
      <c r="I189" s="1129"/>
      <c r="J189" s="74"/>
      <c r="K189" s="1125" t="s">
        <v>1063</v>
      </c>
      <c r="L189" s="1126" t="s">
        <v>1064</v>
      </c>
      <c r="M189" s="1096"/>
      <c r="N189" s="1096"/>
      <c r="O189" s="557"/>
    </row>
    <row r="190" spans="1:15" s="926" customFormat="1" ht="15" customHeight="1" x14ac:dyDescent="0.25">
      <c r="A190" s="625"/>
      <c r="B190" s="80"/>
      <c r="C190" s="1132" t="s">
        <v>1069</v>
      </c>
      <c r="D190" s="139"/>
      <c r="E190" s="139"/>
      <c r="F190" s="139"/>
      <c r="G190" s="139"/>
      <c r="H190" s="139"/>
      <c r="I190" s="139"/>
      <c r="J190" s="35"/>
      <c r="K190" s="1900"/>
      <c r="L190" s="1900"/>
      <c r="M190" s="1096"/>
      <c r="N190" s="1096"/>
      <c r="O190" s="557"/>
    </row>
    <row r="191" spans="1:15" s="926" customFormat="1" ht="15" customHeight="1" x14ac:dyDescent="0.25">
      <c r="A191" s="625"/>
      <c r="B191" s="63"/>
      <c r="C191" s="1133" t="s">
        <v>1070</v>
      </c>
      <c r="D191" s="125"/>
      <c r="E191" s="125"/>
      <c r="F191" s="125"/>
      <c r="G191" s="125"/>
      <c r="H191" s="125"/>
      <c r="I191" s="125"/>
      <c r="J191" s="46"/>
      <c r="K191" s="1899"/>
      <c r="L191" s="64"/>
      <c r="M191" s="1096"/>
      <c r="N191" s="1096"/>
      <c r="O191" s="557"/>
    </row>
    <row r="192" spans="1:15" s="926" customFormat="1" ht="15" customHeight="1" x14ac:dyDescent="0.25">
      <c r="A192" s="625"/>
      <c r="B192" s="63"/>
      <c r="C192" s="1133" t="s">
        <v>1071</v>
      </c>
      <c r="D192" s="125"/>
      <c r="E192" s="125"/>
      <c r="F192" s="125"/>
      <c r="G192" s="125"/>
      <c r="H192" s="125"/>
      <c r="I192" s="125"/>
      <c r="J192" s="46"/>
      <c r="K192" s="46"/>
      <c r="L192" s="101"/>
      <c r="M192" s="1096"/>
      <c r="N192" s="1096"/>
      <c r="O192" s="557"/>
    </row>
    <row r="193" spans="1:15" s="926" customFormat="1" ht="15" customHeight="1" x14ac:dyDescent="0.25">
      <c r="A193" s="625"/>
      <c r="B193" s="63"/>
      <c r="C193" s="1133" t="s">
        <v>1072</v>
      </c>
      <c r="D193" s="125"/>
      <c r="E193" s="125"/>
      <c r="F193" s="125"/>
      <c r="G193" s="125"/>
      <c r="H193" s="125"/>
      <c r="I193" s="125"/>
      <c r="J193" s="46"/>
      <c r="K193" s="46"/>
      <c r="L193" s="1123"/>
      <c r="M193" s="1096"/>
      <c r="N193" s="1096"/>
      <c r="O193" s="557"/>
    </row>
    <row r="194" spans="1:15" s="926" customFormat="1" ht="15" customHeight="1" x14ac:dyDescent="0.25">
      <c r="A194" s="625"/>
      <c r="B194" s="104"/>
      <c r="C194" s="1134" t="s">
        <v>1073</v>
      </c>
      <c r="D194" s="135"/>
      <c r="E194" s="135"/>
      <c r="F194" s="135"/>
      <c r="G194" s="135"/>
      <c r="H194" s="135"/>
      <c r="I194" s="135"/>
      <c r="J194" s="53"/>
      <c r="K194" s="1124"/>
      <c r="L194" s="471"/>
      <c r="M194" s="1096"/>
      <c r="N194" s="1096"/>
      <c r="O194" s="557"/>
    </row>
    <row r="195" spans="1:15" s="926" customFormat="1" ht="15" customHeight="1" x14ac:dyDescent="0.25">
      <c r="A195" s="625"/>
      <c r="B195" s="1096"/>
      <c r="C195" s="1096"/>
      <c r="D195" s="1096"/>
      <c r="E195" s="1096"/>
      <c r="F195" s="1096"/>
      <c r="G195" s="1096"/>
      <c r="H195" s="1096"/>
      <c r="I195" s="1096"/>
      <c r="J195" s="1096"/>
      <c r="K195" s="1096"/>
      <c r="L195" s="1096"/>
      <c r="M195" s="1096"/>
      <c r="N195" s="1096"/>
      <c r="O195" s="557"/>
    </row>
    <row r="196" spans="1:15" ht="45" customHeight="1" x14ac:dyDescent="0.35">
      <c r="A196" s="1252" t="s">
        <v>1327</v>
      </c>
      <c r="B196" s="948"/>
      <c r="C196" s="950"/>
      <c r="D196" s="950"/>
      <c r="E196" s="950"/>
      <c r="F196" s="950"/>
      <c r="G196" s="950"/>
      <c r="H196" s="950"/>
      <c r="I196" s="950"/>
      <c r="J196" s="950"/>
      <c r="K196" s="950"/>
      <c r="L196" s="950"/>
      <c r="M196" s="950"/>
      <c r="N196" s="950"/>
      <c r="O196" s="588"/>
    </row>
    <row r="197" spans="1:15" ht="15" customHeight="1" x14ac:dyDescent="0.25">
      <c r="A197" s="625"/>
      <c r="B197" s="952"/>
      <c r="C197" s="952"/>
      <c r="D197" s="952"/>
      <c r="E197" s="952"/>
      <c r="F197" s="952"/>
      <c r="G197" s="952"/>
      <c r="H197" s="952"/>
      <c r="I197" s="952"/>
      <c r="J197" s="952"/>
      <c r="K197" s="952"/>
      <c r="L197" s="952"/>
      <c r="M197" s="952"/>
      <c r="N197" s="952"/>
      <c r="O197" s="557"/>
    </row>
    <row r="198" spans="1:15" ht="15" customHeight="1" x14ac:dyDescent="0.25">
      <c r="A198" s="394"/>
      <c r="B198" s="2182" t="s">
        <v>1068</v>
      </c>
      <c r="C198" s="27"/>
      <c r="D198" s="27"/>
      <c r="E198" s="27"/>
      <c r="F198" s="27"/>
      <c r="G198" s="27"/>
      <c r="H198" s="27"/>
      <c r="I198" s="937"/>
      <c r="J198" s="2180" t="s">
        <v>65</v>
      </c>
      <c r="K198" s="2181"/>
      <c r="L198" s="2"/>
      <c r="M198" s="2"/>
      <c r="N198" s="2"/>
      <c r="O198" s="398"/>
    </row>
    <row r="199" spans="1:15" ht="15" customHeight="1" x14ac:dyDescent="0.25">
      <c r="A199" s="394"/>
      <c r="B199" s="2183"/>
      <c r="C199" s="3"/>
      <c r="D199" s="3"/>
      <c r="E199" s="3"/>
      <c r="F199" s="3"/>
      <c r="G199" s="3"/>
      <c r="H199" s="3"/>
      <c r="I199" s="138"/>
      <c r="J199" s="1026" t="s">
        <v>244</v>
      </c>
      <c r="K199" s="27"/>
      <c r="L199" s="3"/>
      <c r="M199" s="3"/>
      <c r="N199" s="3"/>
      <c r="O199" s="398"/>
    </row>
    <row r="200" spans="1:15" ht="15" customHeight="1" x14ac:dyDescent="0.25">
      <c r="A200" s="625"/>
      <c r="B200" s="1056">
        <v>275</v>
      </c>
      <c r="C200" s="1132" t="s">
        <v>724</v>
      </c>
      <c r="D200" s="139"/>
      <c r="E200" s="139"/>
      <c r="F200" s="139"/>
      <c r="G200" s="139"/>
      <c r="H200" s="139"/>
      <c r="I200" s="139"/>
      <c r="J200" s="907"/>
      <c r="K200" s="952"/>
      <c r="L200" s="952"/>
      <c r="M200" s="952"/>
      <c r="N200" s="952"/>
      <c r="O200" s="557"/>
    </row>
    <row r="201" spans="1:15" ht="15" customHeight="1" x14ac:dyDescent="0.25">
      <c r="A201" s="625"/>
      <c r="B201" s="90"/>
      <c r="C201" s="134" t="s">
        <v>725</v>
      </c>
      <c r="D201" s="135"/>
      <c r="E201" s="135"/>
      <c r="F201" s="135"/>
      <c r="G201" s="135"/>
      <c r="H201" s="135"/>
      <c r="I201" s="135"/>
      <c r="J201" s="60" t="str">
        <f>IF(L39&gt;=J200,"Yes","No")</f>
        <v>Yes</v>
      </c>
      <c r="K201" s="952"/>
      <c r="L201" s="952"/>
      <c r="M201" s="952"/>
      <c r="N201" s="952"/>
      <c r="O201" s="557"/>
    </row>
    <row r="202" spans="1:15" ht="15" customHeight="1" x14ac:dyDescent="0.25">
      <c r="A202" s="573"/>
      <c r="B202" s="978"/>
      <c r="C202" s="978"/>
      <c r="D202" s="978"/>
      <c r="E202" s="978"/>
      <c r="F202" s="978"/>
      <c r="G202" s="978"/>
      <c r="H202" s="978"/>
      <c r="I202" s="978"/>
      <c r="J202" s="978"/>
      <c r="K202" s="978"/>
      <c r="L202" s="978"/>
      <c r="M202" s="978"/>
      <c r="N202" s="978"/>
      <c r="O202" s="574"/>
    </row>
    <row r="203" spans="1:15" ht="15" hidden="1" customHeight="1" x14ac:dyDescent="0.25"/>
    <row r="204" spans="1:15" ht="15" hidden="1" customHeight="1" x14ac:dyDescent="0.25"/>
  </sheetData>
  <dataConsolidate/>
  <customSheetViews>
    <customSheetView guid="{3D2E4C4C-55B0-42AD-9B20-28C028F4BEE7}" scale="75" hiddenRows="1" hiddenColumns="1">
      <pane ySplit="1" topLeftCell="A2" activePane="bottomLeft" state="frozen"/>
      <selection pane="bottomLeft" activeCell="L206" sqref="L206"/>
      <rowBreaks count="6" manualBreakCount="6">
        <brk id="32" max="14" man="1"/>
        <brk id="69" max="14" man="1"/>
        <brk id="105" max="14" man="1"/>
        <brk id="127" max="14" man="1"/>
        <brk id="160" max="14" man="1"/>
        <brk id="199" max="14" man="1"/>
      </rowBreaks>
      <pageMargins left="0.59055118110236227" right="0.59055118110236227" top="0.98425196850393704" bottom="0.98425196850393704" header="0.51181102362204722" footer="0.51181102362204722"/>
      <printOptions headings="1"/>
      <pageSetup paperSize="9" scale="50" fitToHeight="10" pageOrder="overThenDown" orientation="landscape" r:id="rId1"/>
      <headerFooter alignWithMargins="0">
        <oddHeader>&amp;L&amp;"Segoe UI,Bold"&amp;14Basel Committee on Banking Supervision
Basel III monitoring template&amp;C&amp;"Segoe UI,Regular"&amp;14&amp;F
&amp;A&amp;R&amp;"Segoe UI,Bold"&amp;14Confidential when completed</oddHeader>
        <oddFooter>&amp;L&amp;"Segoe UI,Regular"&amp;14&amp;D  &amp;T&amp;R&amp;"Segoe UI,Regular"&amp;14Page &amp;P of &amp;N</oddFooter>
      </headerFooter>
    </customSheetView>
  </customSheetViews>
  <mergeCells count="45">
    <mergeCell ref="D57:E57"/>
    <mergeCell ref="J57:K57"/>
    <mergeCell ref="J147:K147"/>
    <mergeCell ref="J6:N6"/>
    <mergeCell ref="D6:H6"/>
    <mergeCell ref="C53:E53"/>
    <mergeCell ref="D35:G35"/>
    <mergeCell ref="J35:M35"/>
    <mergeCell ref="C108:C109"/>
    <mergeCell ref="D108:E108"/>
    <mergeCell ref="J108:K108"/>
    <mergeCell ref="D126:E126"/>
    <mergeCell ref="J126:K126"/>
    <mergeCell ref="J72:K72"/>
    <mergeCell ref="D72:E72"/>
    <mergeCell ref="D98:E98"/>
    <mergeCell ref="B6:B7"/>
    <mergeCell ref="C6:C7"/>
    <mergeCell ref="C35:C36"/>
    <mergeCell ref="B35:B36"/>
    <mergeCell ref="B57:B58"/>
    <mergeCell ref="C57:C58"/>
    <mergeCell ref="J186:L186"/>
    <mergeCell ref="B72:B73"/>
    <mergeCell ref="C72:C73"/>
    <mergeCell ref="D85:F85"/>
    <mergeCell ref="J85:L85"/>
    <mergeCell ref="B85:B86"/>
    <mergeCell ref="C85:C86"/>
    <mergeCell ref="K187:L187"/>
    <mergeCell ref="B198:B199"/>
    <mergeCell ref="J198:K198"/>
    <mergeCell ref="C160:I160"/>
    <mergeCell ref="B98:B99"/>
    <mergeCell ref="C98:C99"/>
    <mergeCell ref="B108:B109"/>
    <mergeCell ref="B126:B127"/>
    <mergeCell ref="C126:C127"/>
    <mergeCell ref="J98:K98"/>
    <mergeCell ref="B132:B133"/>
    <mergeCell ref="C132:C133"/>
    <mergeCell ref="D132:E132"/>
    <mergeCell ref="J132:K132"/>
    <mergeCell ref="B134:B143"/>
    <mergeCell ref="C147:I148"/>
  </mergeCells>
  <phoneticPr fontId="5" type="noConversion"/>
  <conditionalFormatting sqref="F9 D10:E12 F13:F14 D16:F16 D17:G17 D19:E19 E21:E26 F29:G29 L29:M29 E39 D40:F50 D60:E68 D74 D88 D89:F89 L9 J10:K12 L13:L14 J16:L16 J17:M17 J19:K19 K21:K26 K39 J40:L50 J60:K68 J74 J88 J89:L89">
    <cfRule type="cellIs" dxfId="259" priority="58" stopIfTrue="1" operator="lessThan">
      <formula>0</formula>
    </cfRule>
  </conditionalFormatting>
  <conditionalFormatting sqref="D110:D114 J110:J114 E115:E116 K115:K116 D117 J117:J118 D118:E118 E120:E121 D128 J128 D134:D139 J134:J139 D141:D142 J141:J142 J152 J155 J158:J160 J162:J164 J166:J169 J171 J173:J177 J182 J179 K190:L190 K191 L192:L193 K194:L194 J200 J118:K118 K120:K121">
    <cfRule type="cellIs" dxfId="258" priority="134" stopIfTrue="1" operator="lessThan">
      <formula>0</formula>
    </cfRule>
  </conditionalFormatting>
  <conditionalFormatting sqref="H10:H12 N10:N12 H16:H17 N16:N17 H19 N19 E31 K31 G40:G42 M40:M42 F53 L53 D75 J75 D81 J81 D92:D93 J92:J93 D94:F94 J94:L94 E101 K101 D119:E119 J119:K119 E122 K122 J178 J180 J201">
    <cfRule type="cellIs" dxfId="257" priority="12" stopIfTrue="1" operator="equal">
      <formula>"No"</formula>
    </cfRule>
    <cfRule type="cellIs" dxfId="256" priority="13" stopIfTrue="1" operator="equal">
      <formula>"Yes"</formula>
    </cfRule>
  </conditionalFormatting>
  <conditionalFormatting sqref="J161">
    <cfRule type="cellIs" dxfId="255" priority="1" stopIfTrue="1" operator="equal">
      <formula>"No"</formula>
    </cfRule>
    <cfRule type="cellIs" dxfId="254" priority="2" stopIfTrue="1" operator="equal">
      <formula>"Yes"</formula>
    </cfRule>
  </conditionalFormatting>
  <printOptions headings="1"/>
  <pageMargins left="0.59055118110236227" right="0.59055118110236227" top="0.98425196850393704" bottom="0.98425196850393704" header="0.51181102362204722" footer="0.51181102362204722"/>
  <pageSetup paperSize="9" scale="50" fitToHeight="10" pageOrder="overThenDown" orientation="landscape" r:id="rId2"/>
  <headerFooter alignWithMargins="0">
    <oddHeader>&amp;L&amp;"Segoe UI,Bold"&amp;14Basel Committee on Banking Supervision
Basel III monitoring template&amp;C&amp;"Segoe UI,Regular"&amp;14&amp;F
&amp;A&amp;R&amp;"Segoe UI,Bold"&amp;14Confidential when completed</oddHeader>
    <oddFooter>&amp;L&amp;"Segoe UI,Regular"&amp;14&amp;D  &amp;T&amp;R&amp;"Segoe UI,Regular"&amp;14Page &amp;P of &amp;N</oddFooter>
  </headerFooter>
  <rowBreaks count="6" manualBreakCount="6">
    <brk id="32" max="14" man="1"/>
    <brk id="69" max="14" man="1"/>
    <brk id="105" max="14" man="1"/>
    <brk id="129" max="14" man="1"/>
    <brk id="144" max="14" man="1"/>
    <brk id="183" max="14" man="1"/>
  </rowBreaks>
  <ignoredErrors>
    <ignoredError sqref="B8:N9 J149:J173 B27:N28 B26 F22:N26 B76:N76 B74:J74 K74:N74 B20:G20 I20:N21 B19:C19 B18:G18 I18:N18 B11 B10 F10:G10 J175 J178 B32:N34 B31 D31:N31 B54:N71 B53 D53:K53 B75 D75:N75 B82:N84 B81 D81:N81 B95:N97 B92 D92:N92 B93 D93:N93 B94 D94:N94 B36:N39 C35:N35 B86:N86 C85:N85 B99:N99 C98:N98 B88:N91 C87:N87 J180 B30:N30 B29:E29 H29:N29 E19:N19 B21 F21:G21 H17:N17 B103:N103 C102 B78:N80 B77 D77:N77 B22 D22 B101:N101 B100:C100 E100:I100 K100:N100 E102:I102 K102:N102 C72:N73 I10:N10 B41:N52 B40:F40 H40:L40 M53:N53 N40 B13:N13 B12 D12:N12 D11:N11 D21 B23 D23 B24 D24 B25 D25 D26 B15:N16 B14:J14 L14:N14" emptyCellReference="1"/>
  </ignoredErrors>
  <extLst>
    <ext xmlns:x14="http://schemas.microsoft.com/office/spreadsheetml/2009/9/main" uri="{CCE6A557-97BC-4b89-ADB6-D9C93CAAB3DF}">
      <x14:dataValidations xmlns:xm="http://schemas.microsoft.com/office/excel/2006/main" disablePrompts="1" count="1">
        <x14:dataValidation type="list" allowBlank="1" showInputMessage="1" showErrorMessage="1">
          <x14:formula1>
            <xm:f>Parameters!$D$331:$D$333</xm:f>
          </x14:formula1>
          <xm:sqref>J188</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EC72"/>
  </sheetPr>
  <dimension ref="A1:XFD456"/>
  <sheetViews>
    <sheetView zoomScale="70" zoomScaleNormal="70" zoomScaleSheetLayoutView="75" workbookViewId="0">
      <pane ySplit="1" topLeftCell="A2" activePane="bottomLeft" state="frozen"/>
      <selection pane="bottomLeft"/>
    </sheetView>
  </sheetViews>
  <sheetFormatPr defaultColWidth="0" defaultRowHeight="0" customHeight="1" zeroHeight="1" x14ac:dyDescent="0.25"/>
  <cols>
    <col min="1" max="1" width="1.7109375" style="1531" customWidth="1"/>
    <col min="2" max="2" width="16.7109375" style="1531" customWidth="1"/>
    <col min="3" max="3" width="60.7109375" style="1531" customWidth="1"/>
    <col min="4" max="13" width="16.7109375" style="1531" customWidth="1"/>
    <col min="14" max="14" width="16.7109375" style="1093" customWidth="1"/>
    <col min="15" max="15" width="1.7109375" style="1093" customWidth="1"/>
    <col min="16" max="17" width="16.7109375" style="1093" customWidth="1"/>
    <col min="18" max="18" width="16.7109375" style="1531" customWidth="1"/>
    <col min="19" max="20" width="16.7109375" style="1093" customWidth="1"/>
    <col min="21" max="21" width="16.7109375" style="1531" customWidth="1"/>
    <col min="22" max="22" width="1.7109375" style="1531" customWidth="1"/>
    <col min="23" max="16384" width="0" style="1575" hidden="1"/>
  </cols>
  <sheetData>
    <row r="1" spans="1:22" s="1549" customFormat="1" ht="30.75" x14ac:dyDescent="0.55000000000000004">
      <c r="A1" s="1548" t="s">
        <v>1602</v>
      </c>
      <c r="B1" s="1542"/>
      <c r="C1" s="1529"/>
      <c r="D1" s="1543" t="str">
        <f>CONCATENATE("Reporting unit: ", 'General Info'!$C$46, " ", 'General Info'!$C$45)</f>
        <v xml:space="preserve">Reporting unit: 1 </v>
      </c>
      <c r="E1" s="1529"/>
      <c r="F1" s="1543"/>
      <c r="G1" s="1529"/>
      <c r="H1" s="1529"/>
      <c r="I1" s="1529"/>
      <c r="J1" s="1529"/>
      <c r="K1" s="1529"/>
      <c r="L1" s="1573"/>
      <c r="M1" s="1573"/>
      <c r="N1" s="1573"/>
      <c r="O1" s="1529"/>
      <c r="P1" s="1529"/>
      <c r="Q1" s="1529"/>
      <c r="R1" s="1529"/>
      <c r="S1" s="1529"/>
      <c r="T1" s="1529"/>
      <c r="U1" s="1529"/>
      <c r="V1" s="1657"/>
    </row>
    <row r="2" spans="1:22" s="1531" customFormat="1" ht="15" customHeight="1" x14ac:dyDescent="0.25">
      <c r="A2" s="1317"/>
      <c r="B2" s="1093"/>
      <c r="C2" s="1093"/>
      <c r="D2" s="1093"/>
      <c r="E2" s="1093"/>
      <c r="F2" s="1093"/>
      <c r="G2" s="1093"/>
      <c r="H2" s="1093"/>
      <c r="I2" s="1093"/>
      <c r="J2" s="1093"/>
      <c r="K2" s="1093"/>
      <c r="L2" s="1093"/>
      <c r="M2" s="1093"/>
      <c r="N2" s="1093"/>
      <c r="O2" s="1093"/>
      <c r="P2" s="1093"/>
      <c r="Q2" s="1093"/>
      <c r="R2" s="1093"/>
      <c r="S2" s="1093"/>
      <c r="T2" s="1093"/>
      <c r="U2" s="1093"/>
      <c r="V2" s="1415"/>
    </row>
    <row r="3" spans="1:22" s="1531" customFormat="1" ht="15" customHeight="1" x14ac:dyDescent="0.25">
      <c r="A3" s="1576" t="s">
        <v>1603</v>
      </c>
      <c r="B3" s="1577"/>
      <c r="C3" s="1311"/>
      <c r="D3" s="1311"/>
      <c r="E3" s="1311"/>
      <c r="F3" s="1311"/>
      <c r="G3" s="1311"/>
      <c r="H3" s="1311"/>
      <c r="I3" s="1311"/>
      <c r="J3" s="1311"/>
      <c r="K3" s="1311"/>
      <c r="L3" s="1311"/>
      <c r="M3" s="1311"/>
      <c r="N3" s="1311"/>
      <c r="O3" s="1093"/>
      <c r="P3" s="1093"/>
      <c r="Q3" s="1093"/>
      <c r="R3" s="1093"/>
      <c r="S3" s="1093"/>
      <c r="T3" s="1093"/>
      <c r="U3" s="1093"/>
      <c r="V3" s="1415"/>
    </row>
    <row r="4" spans="1:22" s="1531" customFormat="1" ht="15" customHeight="1" x14ac:dyDescent="0.25">
      <c r="A4" s="1317"/>
      <c r="B4" s="1093"/>
      <c r="C4" s="1093"/>
      <c r="D4" s="1632"/>
      <c r="E4" s="1632"/>
      <c r="F4" s="1632"/>
      <c r="G4" s="1093"/>
      <c r="H4" s="1093"/>
      <c r="I4" s="1093"/>
      <c r="J4" s="1093"/>
      <c r="K4" s="1632"/>
      <c r="L4" s="1093"/>
      <c r="M4" s="1093"/>
      <c r="N4" s="1093"/>
      <c r="O4" s="1093"/>
      <c r="P4" s="1093"/>
      <c r="Q4" s="1093"/>
      <c r="R4" s="1093"/>
      <c r="S4" s="1093"/>
      <c r="T4" s="1093"/>
      <c r="U4" s="1093"/>
      <c r="V4" s="1415"/>
    </row>
    <row r="5" spans="1:22" s="1531" customFormat="1" ht="15" customHeight="1" x14ac:dyDescent="0.25">
      <c r="A5" s="1317"/>
      <c r="B5" s="2234" t="s">
        <v>1604</v>
      </c>
      <c r="C5" s="1708"/>
      <c r="D5" s="2227" t="s">
        <v>283</v>
      </c>
      <c r="E5" s="2229"/>
      <c r="F5" s="2229"/>
      <c r="G5" s="1093"/>
      <c r="H5" s="1093"/>
      <c r="I5" s="2236" t="s">
        <v>65</v>
      </c>
      <c r="J5" s="2236"/>
      <c r="K5" s="2236"/>
      <c r="L5" s="1608"/>
      <c r="M5" s="1093"/>
      <c r="N5" s="1093"/>
      <c r="O5" s="1093"/>
      <c r="P5" s="2245"/>
      <c r="Q5" s="2246"/>
      <c r="R5" s="2246"/>
      <c r="S5" s="2246"/>
      <c r="T5" s="2224" t="s">
        <v>283</v>
      </c>
      <c r="U5" s="2226" t="s">
        <v>65</v>
      </c>
      <c r="V5" s="1415"/>
    </row>
    <row r="6" spans="1:22" s="1531" customFormat="1" ht="15" customHeight="1" x14ac:dyDescent="0.25">
      <c r="A6" s="1317"/>
      <c r="B6" s="2235"/>
      <c r="C6" s="1709"/>
      <c r="D6" s="1706" t="s">
        <v>1605</v>
      </c>
      <c r="E6" s="1706" t="s">
        <v>1606</v>
      </c>
      <c r="F6" s="1706" t="s">
        <v>1607</v>
      </c>
      <c r="G6" s="1093"/>
      <c r="H6" s="1093"/>
      <c r="I6" s="1928" t="s">
        <v>1605</v>
      </c>
      <c r="J6" s="1929" t="s">
        <v>1606</v>
      </c>
      <c r="K6" s="1929" t="s">
        <v>1607</v>
      </c>
      <c r="L6" s="1608"/>
      <c r="M6" s="1093"/>
      <c r="N6" s="1093"/>
      <c r="O6" s="1093"/>
      <c r="P6" s="2247"/>
      <c r="Q6" s="2248"/>
      <c r="R6" s="2248"/>
      <c r="S6" s="2248"/>
      <c r="T6" s="2225"/>
      <c r="U6" s="2227"/>
      <c r="V6" s="1415"/>
    </row>
    <row r="7" spans="1:22" s="1531" customFormat="1" ht="30" customHeight="1" x14ac:dyDescent="0.25">
      <c r="A7" s="1317"/>
      <c r="B7" s="1578">
        <v>10</v>
      </c>
      <c r="C7" s="1579" t="s">
        <v>1608</v>
      </c>
      <c r="D7" s="1938"/>
      <c r="E7" s="1635"/>
      <c r="F7" s="1635"/>
      <c r="G7" s="1093"/>
      <c r="H7" s="1093"/>
      <c r="I7" s="1939"/>
      <c r="J7" s="1930"/>
      <c r="K7" s="1930"/>
      <c r="L7" s="1608"/>
      <c r="M7" s="1093"/>
      <c r="N7" s="1093"/>
      <c r="O7" s="1093"/>
      <c r="P7" s="2241" t="str">
        <f>"Check: other assets ≥ deductions in rows " &amp; ROW(A7) &amp; " + " &amp; ROW(A8) &amp; " + exposure value for cash pooling transactions"</f>
        <v>Check: other assets ≥ deductions in rows 7 + 8 + exposure value for cash pooling transactions</v>
      </c>
      <c r="Q7" s="2242"/>
      <c r="R7" s="2242"/>
      <c r="S7" s="2242"/>
      <c r="T7" s="1658" t="str">
        <f>IF('Leverage Ratio'!E19&gt;=SUM(D7,D8,F9),"Yes","No")</f>
        <v>Yes</v>
      </c>
      <c r="U7" s="1659" t="str">
        <f>IF('Leverage Ratio'!K19&gt;=SUM(I7,I8,K9),"Yes","No")</f>
        <v>Yes</v>
      </c>
      <c r="V7" s="1415"/>
    </row>
    <row r="8" spans="1:22" s="1531" customFormat="1" ht="15" customHeight="1" x14ac:dyDescent="0.25">
      <c r="A8" s="1317"/>
      <c r="B8" s="1578">
        <v>12</v>
      </c>
      <c r="C8" s="1580" t="s">
        <v>1609</v>
      </c>
      <c r="D8" s="1938"/>
      <c r="E8" s="1636"/>
      <c r="F8" s="1636"/>
      <c r="G8" s="1093"/>
      <c r="H8" s="1093"/>
      <c r="I8" s="1601"/>
      <c r="J8" s="1636"/>
      <c r="K8" s="1636"/>
      <c r="L8" s="1608"/>
      <c r="M8" s="1093"/>
      <c r="N8" s="1093"/>
      <c r="O8" s="1093"/>
      <c r="P8" s="2243" t="s">
        <v>1667</v>
      </c>
      <c r="Q8" s="2244"/>
      <c r="R8" s="2244"/>
      <c r="S8" s="2244"/>
      <c r="T8" s="1660" t="str">
        <f>IF(AND(D9&gt;=F9,F9&gt;=E9,D10&gt;=F10,F10&gt;=E10),"Yes","No")</f>
        <v>Yes</v>
      </c>
      <c r="U8" s="1661" t="str">
        <f>IF(AND(I9&gt;=K9,K9&gt;=J9,I10&gt;=K10,K10&gt;=J10),"Yes","No")</f>
        <v>Yes</v>
      </c>
      <c r="V8" s="1415"/>
    </row>
    <row r="9" spans="1:22" s="1531" customFormat="1" ht="15" customHeight="1" x14ac:dyDescent="0.25">
      <c r="A9" s="1317"/>
      <c r="B9" s="1581"/>
      <c r="C9" s="1582" t="s">
        <v>1610</v>
      </c>
      <c r="D9" s="1938"/>
      <c r="E9" s="1276"/>
      <c r="F9" s="1276"/>
      <c r="G9" s="1093"/>
      <c r="H9" s="1093"/>
      <c r="I9" s="1601"/>
      <c r="J9" s="1276"/>
      <c r="K9" s="1276"/>
      <c r="L9" s="1608"/>
      <c r="M9" s="1093"/>
      <c r="N9" s="1093"/>
      <c r="O9" s="1093"/>
      <c r="P9" s="2243" t="str">
        <f>"Check: total in row " &amp; ROW(A9) &amp; " ≥ of which in row " &amp; ROW(A10)</f>
        <v>Check: total in row 9 ≥ of which in row 10</v>
      </c>
      <c r="Q9" s="2244"/>
      <c r="R9" s="2244"/>
      <c r="S9" s="2244"/>
      <c r="T9" s="1660" t="str">
        <f>IF(AND(D9&gt;=D10,E9&gt;=E10,F9&gt;=F10),"Yes","No")</f>
        <v>Yes</v>
      </c>
      <c r="U9" s="1661" t="str">
        <f>IF(AND(I9&gt;=I10,J9&gt;=J10,K9&gt;=K10),"Yes","No")</f>
        <v>Yes</v>
      </c>
      <c r="V9" s="1415"/>
    </row>
    <row r="10" spans="1:22" s="1531" customFormat="1" ht="30" customHeight="1" x14ac:dyDescent="0.25">
      <c r="A10" s="1317"/>
      <c r="B10" s="1585">
        <v>17</v>
      </c>
      <c r="C10" s="1586" t="s">
        <v>1611</v>
      </c>
      <c r="D10" s="1267"/>
      <c r="E10" s="1587"/>
      <c r="F10" s="1587"/>
      <c r="G10" s="1093"/>
      <c r="H10" s="1093"/>
      <c r="I10" s="1940"/>
      <c r="J10" s="1587"/>
      <c r="K10" s="1587"/>
      <c r="L10" s="1608"/>
      <c r="M10" s="1093"/>
      <c r="N10" s="1093"/>
      <c r="O10" s="1093"/>
      <c r="P10" s="2239" t="str">
        <f>"Check: consistent reporting in row " &amp; ROW(A10)</f>
        <v>Check: consistent reporting in row 10</v>
      </c>
      <c r="Q10" s="2240"/>
      <c r="R10" s="2240"/>
      <c r="S10" s="2240"/>
      <c r="T10" s="1662" t="str">
        <f>IF(D9=F9,IF(D10=F10,"Yes","No"),IF(E9=F9,IF(E10=F10,"Yes","No"),"Yes"))</f>
        <v>Yes</v>
      </c>
      <c r="U10" s="1663" t="str">
        <f>IF(I9=K9,IF(I10=K10,"Yes","No"),IF(J9=K9,IF(J10=K10,"Yes","No"),"Yes"))</f>
        <v>Yes</v>
      </c>
      <c r="V10" s="1415"/>
    </row>
    <row r="11" spans="1:22" s="1531" customFormat="1" ht="15" hidden="1" customHeight="1" x14ac:dyDescent="0.25">
      <c r="A11" s="1317"/>
      <c r="B11" s="1093"/>
      <c r="C11" s="1093"/>
      <c r="D11" s="1093"/>
      <c r="E11" s="1093"/>
      <c r="F11" s="1093"/>
      <c r="G11" s="1093"/>
      <c r="H11" s="1093"/>
      <c r="I11" s="1721"/>
      <c r="J11" s="1721"/>
      <c r="K11" s="1721"/>
      <c r="L11" s="1608"/>
      <c r="M11" s="1608"/>
      <c r="N11" s="1608"/>
      <c r="O11" s="1093"/>
      <c r="P11" s="1093"/>
      <c r="Q11" s="1093"/>
      <c r="R11" s="1093"/>
      <c r="S11" s="1093"/>
      <c r="T11" s="1093"/>
      <c r="U11" s="1093"/>
      <c r="V11" s="1415"/>
    </row>
    <row r="12" spans="1:22" s="1632" customFormat="1" ht="15" customHeight="1" x14ac:dyDescent="0.25">
      <c r="A12" s="1588"/>
      <c r="I12" s="1931"/>
      <c r="J12" s="1931"/>
      <c r="K12" s="1931"/>
      <c r="V12" s="1565"/>
    </row>
    <row r="13" spans="1:22" s="1531" customFormat="1" ht="45" customHeight="1" x14ac:dyDescent="0.25">
      <c r="A13" s="1576" t="s">
        <v>1612</v>
      </c>
      <c r="B13" s="1093"/>
      <c r="C13" s="1093"/>
      <c r="D13" s="1093"/>
      <c r="E13" s="1093"/>
      <c r="F13" s="1093"/>
      <c r="G13" s="1093"/>
      <c r="H13" s="1093"/>
      <c r="I13" s="1093"/>
      <c r="J13" s="1093"/>
      <c r="K13" s="1093"/>
      <c r="L13" s="1093"/>
      <c r="M13" s="1093"/>
      <c r="N13" s="1093"/>
      <c r="O13" s="1093"/>
      <c r="P13" s="1093"/>
      <c r="Q13" s="1093"/>
      <c r="R13" s="1093"/>
      <c r="S13" s="1093"/>
      <c r="T13" s="1093"/>
      <c r="U13" s="1093"/>
      <c r="V13" s="1415"/>
    </row>
    <row r="14" spans="1:22" s="1531" customFormat="1" ht="15" customHeight="1" x14ac:dyDescent="0.25">
      <c r="A14" s="1317"/>
      <c r="B14" s="2228" t="s">
        <v>1604</v>
      </c>
      <c r="C14" s="2230"/>
      <c r="D14" s="2232" t="s">
        <v>283</v>
      </c>
      <c r="E14" s="2233"/>
      <c r="F14" s="1093"/>
      <c r="G14" s="1093"/>
      <c r="H14" s="1093"/>
      <c r="I14" s="2233" t="s">
        <v>65</v>
      </c>
      <c r="J14" s="2233"/>
      <c r="K14" s="1093"/>
      <c r="L14" s="1093"/>
      <c r="M14" s="1093"/>
      <c r="N14" s="1093"/>
      <c r="O14" s="1093"/>
      <c r="P14" s="2237"/>
      <c r="Q14" s="2237"/>
      <c r="R14" s="2237"/>
      <c r="S14" s="2237"/>
      <c r="T14" s="2224" t="s">
        <v>283</v>
      </c>
      <c r="U14" s="2226" t="s">
        <v>65</v>
      </c>
      <c r="V14" s="1415"/>
    </row>
    <row r="15" spans="1:22" s="1531" customFormat="1" ht="30" customHeight="1" x14ac:dyDescent="0.25">
      <c r="A15" s="1317"/>
      <c r="B15" s="2229"/>
      <c r="C15" s="2231"/>
      <c r="D15" s="1706" t="s">
        <v>231</v>
      </c>
      <c r="E15" s="1093"/>
      <c r="F15" s="1093"/>
      <c r="G15" s="1093"/>
      <c r="H15" s="1093"/>
      <c r="I15" s="1707" t="s">
        <v>231</v>
      </c>
      <c r="J15" s="1093"/>
      <c r="K15" s="1093"/>
      <c r="L15" s="1093"/>
      <c r="M15" s="1093"/>
      <c r="N15" s="1093"/>
      <c r="O15" s="1093"/>
      <c r="P15" s="2238"/>
      <c r="Q15" s="2238"/>
      <c r="R15" s="2238"/>
      <c r="S15" s="2238"/>
      <c r="T15" s="2225"/>
      <c r="U15" s="2227"/>
      <c r="V15" s="1415"/>
    </row>
    <row r="16" spans="1:22" s="1531" customFormat="1" ht="15" customHeight="1" x14ac:dyDescent="0.25">
      <c r="A16" s="1317"/>
      <c r="B16" s="1626" t="s">
        <v>1613</v>
      </c>
      <c r="C16" s="1590" t="s">
        <v>1707</v>
      </c>
      <c r="D16" s="1941"/>
      <c r="E16" s="1721"/>
      <c r="F16" s="1093"/>
      <c r="G16" s="1093"/>
      <c r="H16" s="1093"/>
      <c r="I16" s="1943"/>
      <c r="J16" s="1093"/>
      <c r="K16" s="1093"/>
      <c r="L16" s="1093"/>
      <c r="M16" s="1093"/>
      <c r="N16" s="1093"/>
      <c r="O16" s="1093"/>
      <c r="P16" s="2251" t="str">
        <f>"Check: OBS items in row " &amp; ROW(A20) &amp; " ≥ OBS items in row " &amp; ROW(A22)</f>
        <v>Check: OBS items in row 20 ≥ OBS items in row 22</v>
      </c>
      <c r="Q16" s="2252"/>
      <c r="R16" s="2252"/>
      <c r="S16" s="2252"/>
      <c r="T16" s="1974" t="str">
        <f>IF(D20&gt;=D22,"Yes","No")</f>
        <v>Yes</v>
      </c>
      <c r="U16" s="1975" t="str">
        <f>IF(I20&gt;=I22,"Yes","No")</f>
        <v>Yes</v>
      </c>
      <c r="V16" s="1415"/>
    </row>
    <row r="17" spans="1:22" s="1531" customFormat="1" ht="15" customHeight="1" x14ac:dyDescent="0.25">
      <c r="A17" s="1317"/>
      <c r="B17" s="1626" t="s">
        <v>1614</v>
      </c>
      <c r="C17" s="1590" t="s">
        <v>1615</v>
      </c>
      <c r="D17" s="1276"/>
      <c r="E17" s="1721"/>
      <c r="F17" s="1093"/>
      <c r="G17" s="1093"/>
      <c r="H17" s="1093"/>
      <c r="I17" s="1944"/>
      <c r="J17" s="1093"/>
      <c r="K17" s="1093"/>
      <c r="L17" s="1093"/>
      <c r="M17" s="1093"/>
      <c r="N17" s="1093"/>
      <c r="O17" s="1093"/>
      <c r="P17" s="2259" t="str">
        <f>"Check: OBS items in row " &amp; ROW(A20) &amp; " = OBS items in row " &amp; ROW(A22) &amp; " in the absence of pending settlements"</f>
        <v>Check: OBS items in row 20 = OBS items in row 22 in the absence of pending settlements</v>
      </c>
      <c r="Q17" s="2259"/>
      <c r="R17" s="2259"/>
      <c r="S17" s="2259"/>
      <c r="T17" s="2249" t="str">
        <f>IF(AND(OR(D56=0,D56=""),D20&lt;&gt;D22),"No","Yes")</f>
        <v>Yes</v>
      </c>
      <c r="U17" s="2250" t="str">
        <f>IF(AND(OR(I56=0,I56=""),I20&lt;&gt;I22),"No","Yes")</f>
        <v>Yes</v>
      </c>
      <c r="V17" s="1415"/>
    </row>
    <row r="18" spans="1:22" s="1531" customFormat="1" ht="15" customHeight="1" x14ac:dyDescent="0.25">
      <c r="A18" s="1317"/>
      <c r="B18" s="1626" t="s">
        <v>1616</v>
      </c>
      <c r="C18" s="1590" t="s">
        <v>1617</v>
      </c>
      <c r="D18" s="1276"/>
      <c r="E18" s="1093"/>
      <c r="F18" s="1093"/>
      <c r="G18" s="1093"/>
      <c r="H18" s="1093"/>
      <c r="I18" s="1944"/>
      <c r="J18" s="1093"/>
      <c r="K18" s="1093"/>
      <c r="L18" s="1093"/>
      <c r="M18" s="1093"/>
      <c r="N18" s="1093"/>
      <c r="O18" s="1093"/>
      <c r="P18" s="2259"/>
      <c r="Q18" s="2259"/>
      <c r="R18" s="2259"/>
      <c r="S18" s="2259"/>
      <c r="T18" s="2249"/>
      <c r="U18" s="2250"/>
      <c r="V18" s="1415"/>
    </row>
    <row r="19" spans="1:22" s="1531" customFormat="1" ht="15" customHeight="1" x14ac:dyDescent="0.25">
      <c r="A19" s="1317"/>
      <c r="B19" s="1627" t="s">
        <v>1618</v>
      </c>
      <c r="C19" s="1591" t="s">
        <v>1706</v>
      </c>
      <c r="D19" s="1276"/>
      <c r="E19" s="1093"/>
      <c r="F19" s="1093"/>
      <c r="G19" s="1093"/>
      <c r="H19" s="1093"/>
      <c r="I19" s="1944"/>
      <c r="J19" s="1093"/>
      <c r="K19" s="1093"/>
      <c r="L19" s="1093"/>
      <c r="M19" s="1093"/>
      <c r="N19" s="1093"/>
      <c r="O19" s="1093"/>
      <c r="P19" s="2260" t="str">
        <f>"Check: OBS items including unsettled financial asset purchases in rows " &amp; ROW(A20) &amp; " and " &amp; ROW(A22) &amp; " ≥ amounts for unsettled financial asset purchases in rows " &amp; ROW(A56) &amp; " and " &amp; ROW(A58)</f>
        <v>Check: OBS items including unsettled financial asset purchases in rows 20 and 22 ≥ amounts for unsettled financial asset purchases in rows 56 and 58</v>
      </c>
      <c r="Q19" s="2260"/>
      <c r="R19" s="2260"/>
      <c r="S19" s="2260"/>
      <c r="T19" s="2249" t="str">
        <f>IF(AND(D20&gt;=D56,D22&gt;=D58),"Yes","No")</f>
        <v>Yes</v>
      </c>
      <c r="U19" s="2250" t="str">
        <f>IF(AND(I20&gt;=I56,I22&gt;=I58),"Yes","No")</f>
        <v>Yes</v>
      </c>
      <c r="V19" s="1415"/>
    </row>
    <row r="20" spans="1:22" s="1664" customFormat="1" ht="30" customHeight="1" x14ac:dyDescent="0.25">
      <c r="A20" s="1317"/>
      <c r="B20" s="1627" t="s">
        <v>1619</v>
      </c>
      <c r="C20" s="1592" t="s">
        <v>1620</v>
      </c>
      <c r="D20" s="1276"/>
      <c r="E20" s="1593"/>
      <c r="F20" s="1572"/>
      <c r="G20" s="1572"/>
      <c r="H20" s="1572"/>
      <c r="I20" s="1944"/>
      <c r="J20" s="1593"/>
      <c r="K20" s="1572"/>
      <c r="L20" s="1593"/>
      <c r="M20" s="1572"/>
      <c r="N20" s="1572"/>
      <c r="O20" s="1593"/>
      <c r="P20" s="2260"/>
      <c r="Q20" s="2260"/>
      <c r="R20" s="2260"/>
      <c r="S20" s="2260"/>
      <c r="T20" s="2249"/>
      <c r="U20" s="2250"/>
      <c r="V20" s="1175"/>
    </row>
    <row r="21" spans="1:22" s="1664" customFormat="1" ht="30" customHeight="1" x14ac:dyDescent="0.25">
      <c r="A21" s="1317"/>
      <c r="B21" s="1627" t="s">
        <v>1619</v>
      </c>
      <c r="C21" s="1592" t="s">
        <v>1621</v>
      </c>
      <c r="D21" s="1942"/>
      <c r="E21" s="1593"/>
      <c r="F21" s="1572"/>
      <c r="G21" s="1572"/>
      <c r="H21" s="1572"/>
      <c r="I21" s="1945"/>
      <c r="J21" s="1593"/>
      <c r="K21" s="1572"/>
      <c r="L21" s="1593"/>
      <c r="M21" s="1572"/>
      <c r="N21" s="1572"/>
      <c r="O21" s="1593"/>
      <c r="P21" s="2253" t="s">
        <v>1668</v>
      </c>
      <c r="Q21" s="2254"/>
      <c r="R21" s="2254"/>
      <c r="S21" s="2254"/>
      <c r="T21" s="1660" t="str">
        <f>IF(AND(D55&gt;0,OR(D56=0,D56=""),D21="Yes"),"No","Yes")</f>
        <v>Yes</v>
      </c>
      <c r="U21" s="1661" t="str">
        <f>IF(AND(I55&gt;0,OR(I56=0,I56=""),I21="Yes"),"No","Yes")</f>
        <v>Yes</v>
      </c>
      <c r="V21" s="1175"/>
    </row>
    <row r="22" spans="1:22" s="1664" customFormat="1" ht="30" customHeight="1" x14ac:dyDescent="0.25">
      <c r="A22" s="1317"/>
      <c r="B22" s="1627" t="s">
        <v>1619</v>
      </c>
      <c r="C22" s="1592" t="s">
        <v>1622</v>
      </c>
      <c r="D22" s="1276"/>
      <c r="E22" s="1593"/>
      <c r="F22" s="1572"/>
      <c r="G22" s="1572"/>
      <c r="H22" s="1572"/>
      <c r="I22" s="1944"/>
      <c r="J22" s="1593"/>
      <c r="K22" s="1572"/>
      <c r="L22" s="1593"/>
      <c r="M22" s="1572"/>
      <c r="N22" s="1572"/>
      <c r="O22" s="1593"/>
      <c r="P22" s="2253" t="s">
        <v>1669</v>
      </c>
      <c r="Q22" s="2254"/>
      <c r="R22" s="2254"/>
      <c r="S22" s="2254"/>
      <c r="T22" s="1660" t="str">
        <f>IF((D20-D22)=(D56-D58),"Yes","No")</f>
        <v>Yes</v>
      </c>
      <c r="U22" s="1661" t="str">
        <f>IF(AND(ISNUMBER(I20),ISNUMBER(I22),ISNUMBER(I56),ISNUMBER(I58)),IF((I20-I22)=(I56-I58),"Yes","No"), "")</f>
        <v/>
      </c>
      <c r="V22" s="1175"/>
    </row>
    <row r="23" spans="1:22" ht="15" customHeight="1" x14ac:dyDescent="0.25">
      <c r="A23" s="1317"/>
      <c r="B23" s="1627" t="s">
        <v>1623</v>
      </c>
      <c r="C23" s="1591" t="s">
        <v>1624</v>
      </c>
      <c r="D23" s="1276"/>
      <c r="E23" s="1093"/>
      <c r="F23" s="1093"/>
      <c r="G23" s="1093"/>
      <c r="H23" s="1093"/>
      <c r="I23" s="1944"/>
      <c r="J23" s="1093"/>
      <c r="K23" s="1093"/>
      <c r="L23" s="1093"/>
      <c r="M23" s="1093"/>
      <c r="P23" s="2255" t="str">
        <f>"Check: sum of OBS items ≥ deduction of eligible specific and general provisions in row " &amp; ROW(A24)</f>
        <v>Check: sum of OBS items ≥ deduction of eligible specific and general provisions in row 24</v>
      </c>
      <c r="Q23" s="2256"/>
      <c r="R23" s="2256"/>
      <c r="S23" s="2256"/>
      <c r="T23" s="1662" t="str">
        <f>IF(SUM(D16:D19,D22,D23)&gt;=D24,"Yes","No")</f>
        <v>Yes</v>
      </c>
      <c r="U23" s="1663" t="str">
        <f>IF(SUM(I16:I19,I22,I23)&gt;=I24,"Yes","No")</f>
        <v>Yes</v>
      </c>
      <c r="V23" s="1574"/>
    </row>
    <row r="24" spans="1:22" s="1531" customFormat="1" ht="30" customHeight="1" x14ac:dyDescent="0.25">
      <c r="A24" s="1317"/>
      <c r="B24" s="1594">
        <v>45</v>
      </c>
      <c r="C24" s="1380" t="s">
        <v>1625</v>
      </c>
      <c r="D24" s="1587"/>
      <c r="E24" s="1093"/>
      <c r="F24" s="1093"/>
      <c r="G24" s="1093"/>
      <c r="H24" s="1093"/>
      <c r="I24" s="1946"/>
      <c r="J24" s="1093"/>
      <c r="K24" s="1093"/>
      <c r="L24" s="1093"/>
      <c r="M24" s="1093"/>
      <c r="N24" s="1093"/>
      <c r="O24" s="1093"/>
      <c r="P24" s="1093"/>
      <c r="Q24" s="1093"/>
      <c r="R24" s="1093"/>
      <c r="S24" s="1093"/>
      <c r="T24" s="1093"/>
      <c r="U24" s="1093"/>
      <c r="V24" s="1415"/>
    </row>
    <row r="25" spans="1:22" s="1632" customFormat="1" ht="15" customHeight="1" x14ac:dyDescent="0.25">
      <c r="A25" s="1588"/>
      <c r="O25" s="1093"/>
      <c r="P25" s="1093"/>
      <c r="Q25" s="1093"/>
      <c r="R25" s="1093"/>
      <c r="S25" s="1093"/>
      <c r="T25" s="1093"/>
      <c r="U25" s="1093"/>
      <c r="V25" s="1565"/>
    </row>
    <row r="26" spans="1:22" s="1531" customFormat="1" ht="45" customHeight="1" x14ac:dyDescent="0.25">
      <c r="A26" s="1576" t="s">
        <v>1626</v>
      </c>
      <c r="B26" s="1577"/>
      <c r="C26" s="1093"/>
      <c r="D26" s="1093"/>
      <c r="E26" s="1093"/>
      <c r="F26" s="1093"/>
      <c r="G26" s="1093"/>
      <c r="H26" s="1093"/>
      <c r="I26" s="1093"/>
      <c r="J26" s="1093"/>
      <c r="K26" s="1093"/>
      <c r="L26" s="1093"/>
      <c r="M26" s="1093"/>
      <c r="N26" s="1093"/>
      <c r="O26" s="1549"/>
      <c r="P26" s="1549"/>
      <c r="Q26" s="1549"/>
      <c r="R26" s="1549"/>
      <c r="S26" s="1549"/>
      <c r="T26" s="1549"/>
      <c r="U26" s="1549"/>
      <c r="V26" s="1415"/>
    </row>
    <row r="27" spans="1:22" s="1531" customFormat="1" ht="15" customHeight="1" x14ac:dyDescent="0.25">
      <c r="A27" s="1317"/>
      <c r="B27" s="2228" t="s">
        <v>1604</v>
      </c>
      <c r="C27" s="2257"/>
      <c r="D27" s="2232" t="s">
        <v>283</v>
      </c>
      <c r="E27" s="2233"/>
      <c r="F27" s="1093"/>
      <c r="G27" s="1093"/>
      <c r="H27" s="1093"/>
      <c r="I27" s="2233" t="s">
        <v>65</v>
      </c>
      <c r="J27" s="2233"/>
      <c r="K27" s="1093"/>
      <c r="L27" s="1093"/>
      <c r="M27" s="1093"/>
      <c r="N27" s="1093"/>
      <c r="O27" s="1093"/>
      <c r="P27" s="2245"/>
      <c r="Q27" s="2246"/>
      <c r="R27" s="2246"/>
      <c r="S27" s="2246"/>
      <c r="T27" s="2224" t="s">
        <v>283</v>
      </c>
      <c r="U27" s="2226" t="s">
        <v>65</v>
      </c>
      <c r="V27" s="1415"/>
    </row>
    <row r="28" spans="1:22" s="1531" customFormat="1" ht="30" customHeight="1" x14ac:dyDescent="0.25">
      <c r="A28" s="1317"/>
      <c r="B28" s="2229"/>
      <c r="C28" s="2258"/>
      <c r="D28" s="1595" t="s">
        <v>810</v>
      </c>
      <c r="E28" s="1093"/>
      <c r="F28" s="1093"/>
      <c r="G28" s="1093"/>
      <c r="H28" s="1093"/>
      <c r="I28" s="1596" t="s">
        <v>810</v>
      </c>
      <c r="J28" s="1093"/>
      <c r="K28" s="1093"/>
      <c r="L28" s="1093"/>
      <c r="M28" s="1093"/>
      <c r="N28" s="1093"/>
      <c r="O28" s="1093"/>
      <c r="P28" s="2247"/>
      <c r="Q28" s="2248"/>
      <c r="R28" s="2248"/>
      <c r="S28" s="2248"/>
      <c r="T28" s="2225"/>
      <c r="U28" s="2227"/>
      <c r="V28" s="1415"/>
    </row>
    <row r="29" spans="1:22" s="1531" customFormat="1" ht="30" customHeight="1" x14ac:dyDescent="0.25">
      <c r="A29" s="1317"/>
      <c r="B29" s="1627" t="s">
        <v>1627</v>
      </c>
      <c r="C29" s="1932" t="s">
        <v>1628</v>
      </c>
      <c r="D29" s="1934" t="str">
        <f>IF(ISNUMBER('Leverage Ratio'!F8),'Leverage Ratio'!F8,"")</f>
        <v/>
      </c>
      <c r="E29" s="1093"/>
      <c r="F29" s="1093"/>
      <c r="G29" s="1093"/>
      <c r="H29" s="1093"/>
      <c r="I29" s="1935" t="str">
        <f>IF(ISNUMBER('Leverage Ratio'!L8),'Leverage Ratio'!L8,"")</f>
        <v/>
      </c>
      <c r="J29" s="1093"/>
      <c r="K29" s="1093"/>
      <c r="L29" s="1093"/>
      <c r="M29" s="1093"/>
      <c r="N29" s="1093"/>
      <c r="O29" s="1093"/>
      <c r="P29" s="1655"/>
      <c r="Q29" s="1655"/>
      <c r="R29" s="1655"/>
      <c r="S29" s="1652"/>
      <c r="T29" s="1646"/>
      <c r="U29" s="1636"/>
      <c r="V29" s="1415"/>
    </row>
    <row r="30" spans="1:22" s="1531" customFormat="1" ht="30" customHeight="1" x14ac:dyDescent="0.25">
      <c r="A30" s="1317"/>
      <c r="B30" s="1628" t="s">
        <v>1627</v>
      </c>
      <c r="C30" s="1597" t="s">
        <v>1629</v>
      </c>
      <c r="D30" s="1933"/>
      <c r="E30" s="1093"/>
      <c r="F30" s="1093"/>
      <c r="G30" s="1093"/>
      <c r="H30" s="1093"/>
      <c r="I30" s="1892"/>
      <c r="J30" s="1093"/>
      <c r="K30" s="1093"/>
      <c r="L30" s="1093"/>
      <c r="M30" s="1093"/>
      <c r="N30" s="1093"/>
      <c r="O30" s="1721"/>
      <c r="P30" s="2239" t="s">
        <v>2005</v>
      </c>
      <c r="Q30" s="2240"/>
      <c r="R30" s="2240"/>
      <c r="S30" s="2240"/>
      <c r="T30" s="1662" t="str">
        <f>IF(D29&lt;=D30,"Yes","No")</f>
        <v>Yes</v>
      </c>
      <c r="U30" s="1663" t="str">
        <f>IF(I29&lt;=I30,"Yes","No")</f>
        <v>Yes</v>
      </c>
      <c r="V30" s="1415"/>
    </row>
    <row r="31" spans="1:22" s="1531" customFormat="1" ht="15" customHeight="1" x14ac:dyDescent="0.25">
      <c r="A31" s="1588"/>
      <c r="B31" s="1629"/>
      <c r="C31" s="1598"/>
      <c r="D31" s="1632"/>
      <c r="E31" s="1632"/>
      <c r="F31" s="1632"/>
      <c r="G31" s="1632"/>
      <c r="H31" s="1632"/>
      <c r="I31" s="1632"/>
      <c r="J31" s="1632"/>
      <c r="K31" s="1632"/>
      <c r="L31" s="1632"/>
      <c r="M31" s="1632"/>
      <c r="N31" s="1599"/>
      <c r="O31" s="1632"/>
      <c r="P31" s="1632"/>
      <c r="Q31" s="1632"/>
      <c r="R31" s="1632"/>
      <c r="S31" s="1632"/>
      <c r="T31" s="1632"/>
      <c r="U31" s="1632"/>
      <c r="V31" s="2140"/>
    </row>
    <row r="32" spans="1:22" s="1531" customFormat="1" ht="45" customHeight="1" x14ac:dyDescent="0.25">
      <c r="A32" s="1576" t="s">
        <v>1630</v>
      </c>
      <c r="B32" s="1093"/>
      <c r="C32" s="1093"/>
      <c r="D32" s="1093"/>
      <c r="E32" s="1093"/>
      <c r="F32" s="1093"/>
      <c r="G32" s="1093"/>
      <c r="H32" s="1093"/>
      <c r="I32" s="1093"/>
      <c r="J32" s="1093"/>
      <c r="K32" s="1093"/>
      <c r="L32" s="1093"/>
      <c r="M32" s="1093"/>
      <c r="N32" s="1093"/>
      <c r="O32" s="1093"/>
      <c r="P32" s="1093"/>
      <c r="Q32" s="1093"/>
      <c r="R32" s="1093"/>
      <c r="S32" s="1093"/>
      <c r="T32" s="1093"/>
      <c r="U32" s="1093"/>
      <c r="V32" s="1415"/>
    </row>
    <row r="33" spans="1:22" s="1531" customFormat="1" ht="15" customHeight="1" x14ac:dyDescent="0.25">
      <c r="A33" s="1317"/>
      <c r="B33" s="2234" t="s">
        <v>1604</v>
      </c>
      <c r="C33" s="2261"/>
      <c r="D33" s="2263" t="s">
        <v>283</v>
      </c>
      <c r="E33" s="2264"/>
      <c r="F33" s="2264"/>
      <c r="G33" s="2264"/>
      <c r="H33" s="1093"/>
      <c r="I33" s="2264" t="s">
        <v>65</v>
      </c>
      <c r="J33" s="2264"/>
      <c r="K33" s="2264"/>
      <c r="L33" s="2264"/>
      <c r="M33" s="1093"/>
      <c r="N33" s="1093"/>
      <c r="O33" s="1093"/>
      <c r="P33" s="1093"/>
      <c r="Q33" s="1093"/>
      <c r="R33" s="1093"/>
      <c r="S33" s="1093"/>
      <c r="T33" s="1093"/>
      <c r="U33" s="1093"/>
      <c r="V33" s="1415"/>
    </row>
    <row r="34" spans="1:22" s="1531" customFormat="1" ht="15" customHeight="1" x14ac:dyDescent="0.25">
      <c r="A34" s="1317"/>
      <c r="B34" s="2267"/>
      <c r="C34" s="2268"/>
      <c r="D34" s="2263" t="s">
        <v>617</v>
      </c>
      <c r="E34" s="2264"/>
      <c r="F34" s="2264"/>
      <c r="G34" s="2264"/>
      <c r="H34" s="1093"/>
      <c r="I34" s="2264" t="s">
        <v>617</v>
      </c>
      <c r="J34" s="2264"/>
      <c r="K34" s="2264"/>
      <c r="L34" s="2264"/>
      <c r="M34" s="1093"/>
      <c r="N34" s="1093"/>
      <c r="O34" s="1093"/>
      <c r="P34" s="1093"/>
      <c r="Q34" s="1093"/>
      <c r="R34" s="1093"/>
      <c r="S34" s="1093"/>
      <c r="T34" s="1093"/>
      <c r="U34" s="1093"/>
      <c r="V34" s="1415"/>
    </row>
    <row r="35" spans="1:22" s="1531" customFormat="1" ht="174.95" customHeight="1" x14ac:dyDescent="0.25">
      <c r="A35" s="1317"/>
      <c r="B35" s="2235"/>
      <c r="C35" s="2262"/>
      <c r="D35" s="1713" t="s">
        <v>290</v>
      </c>
      <c r="E35" s="1713" t="s">
        <v>1631</v>
      </c>
      <c r="F35" s="1713" t="s">
        <v>1632</v>
      </c>
      <c r="G35" s="1710" t="s">
        <v>1633</v>
      </c>
      <c r="H35" s="1093"/>
      <c r="I35" s="1714" t="s">
        <v>290</v>
      </c>
      <c r="J35" s="1713" t="s">
        <v>1631</v>
      </c>
      <c r="K35" s="1713" t="s">
        <v>1632</v>
      </c>
      <c r="L35" s="1710" t="s">
        <v>1633</v>
      </c>
      <c r="M35" s="1093"/>
      <c r="N35" s="1093"/>
      <c r="O35" s="1093"/>
      <c r="P35" s="1093"/>
      <c r="Q35" s="1093"/>
      <c r="R35" s="1093"/>
      <c r="S35" s="1093"/>
      <c r="T35" s="1093"/>
      <c r="U35" s="1093"/>
      <c r="V35" s="1415"/>
    </row>
    <row r="36" spans="1:22" s="1531" customFormat="1" ht="15" customHeight="1" x14ac:dyDescent="0.25">
      <c r="A36" s="1317"/>
      <c r="B36" s="1056" t="s">
        <v>1634</v>
      </c>
      <c r="C36" s="1600" t="s">
        <v>242</v>
      </c>
      <c r="D36" s="1647"/>
      <c r="E36" s="1647"/>
      <c r="F36" s="1648"/>
      <c r="G36" s="1635"/>
      <c r="H36" s="1093"/>
      <c r="I36" s="1649"/>
      <c r="J36" s="1647"/>
      <c r="K36" s="1648"/>
      <c r="L36" s="1635"/>
      <c r="M36" s="1093"/>
      <c r="N36" s="1093"/>
      <c r="O36" s="1093"/>
      <c r="P36" s="1093"/>
      <c r="Q36" s="1093"/>
      <c r="R36" s="1093"/>
      <c r="S36" s="1093"/>
      <c r="T36" s="1093"/>
      <c r="U36" s="1093"/>
      <c r="V36" s="1415"/>
    </row>
    <row r="37" spans="1:22" s="1531" customFormat="1" ht="15" customHeight="1" x14ac:dyDescent="0.25">
      <c r="A37" s="1317"/>
      <c r="B37" s="1652"/>
      <c r="C37" s="1080" t="s">
        <v>227</v>
      </c>
      <c r="D37" s="1546"/>
      <c r="E37" s="1546"/>
      <c r="F37" s="1646"/>
      <c r="G37" s="1636"/>
      <c r="H37" s="1093"/>
      <c r="I37" s="1601"/>
      <c r="J37" s="1546"/>
      <c r="K37" s="1646"/>
      <c r="L37" s="1636"/>
      <c r="M37" s="1093"/>
      <c r="N37" s="1093"/>
      <c r="O37" s="1093"/>
      <c r="P37" s="1093"/>
      <c r="Q37" s="1093"/>
      <c r="R37" s="1093"/>
      <c r="S37" s="1093"/>
      <c r="T37" s="1093"/>
      <c r="U37" s="1093"/>
      <c r="V37" s="1415"/>
    </row>
    <row r="38" spans="1:22" s="1531" customFormat="1" ht="15" customHeight="1" x14ac:dyDescent="0.25">
      <c r="A38" s="1317"/>
      <c r="B38" s="1652"/>
      <c r="C38" s="1080" t="s">
        <v>228</v>
      </c>
      <c r="D38" s="1583"/>
      <c r="E38" s="1646"/>
      <c r="F38" s="1583"/>
      <c r="G38" s="1890"/>
      <c r="H38" s="1093"/>
      <c r="I38" s="1584"/>
      <c r="J38" s="1646"/>
      <c r="K38" s="1583"/>
      <c r="L38" s="1890"/>
      <c r="M38" s="1093"/>
      <c r="N38" s="1093"/>
      <c r="O38" s="1093"/>
      <c r="P38" s="1093"/>
      <c r="Q38" s="1093"/>
      <c r="R38" s="1093"/>
      <c r="S38" s="1093"/>
      <c r="T38" s="1093"/>
      <c r="U38" s="1093"/>
      <c r="V38" s="1415"/>
    </row>
    <row r="39" spans="1:22" s="1531" customFormat="1" ht="15" customHeight="1" x14ac:dyDescent="0.25">
      <c r="A39" s="1317"/>
      <c r="B39" s="1653"/>
      <c r="C39" s="1602" t="s">
        <v>243</v>
      </c>
      <c r="D39" s="1645"/>
      <c r="E39" s="1645"/>
      <c r="F39" s="1603" t="str">
        <f>IF(AND(ISNUMBER(D37), ISNUMBER(E37), ISNUMBER(F38)), D37-E37-F38, "")</f>
        <v/>
      </c>
      <c r="G39" s="1604" t="str">
        <f>IF(AND(ISNUMBER(D37), ISNUMBER(E37), ISNUMBER(G38)), D37-E37-G38, "")</f>
        <v/>
      </c>
      <c r="H39" s="1093"/>
      <c r="I39" s="1650"/>
      <c r="J39" s="1645"/>
      <c r="K39" s="1603" t="str">
        <f>IF(AND(ISNUMBER(I37), ISNUMBER(J37), ISNUMBER(K38)), I37-J37-K38, "")</f>
        <v/>
      </c>
      <c r="L39" s="1604" t="str">
        <f>IF(AND(ISNUMBER(I37), ISNUMBER(J37), ISNUMBER(L38)), I37-J37-L38, "")</f>
        <v/>
      </c>
      <c r="M39" s="1093"/>
      <c r="N39" s="1093"/>
      <c r="O39" s="1093"/>
      <c r="P39" s="1093"/>
      <c r="Q39" s="1093"/>
      <c r="R39" s="1093"/>
      <c r="S39" s="1093"/>
      <c r="T39" s="1093"/>
      <c r="U39" s="1093"/>
      <c r="V39" s="1415"/>
    </row>
    <row r="40" spans="1:22" s="1531" customFormat="1" ht="30" customHeight="1" x14ac:dyDescent="0.25">
      <c r="A40" s="1317"/>
      <c r="B40" s="1654"/>
      <c r="C40" s="1712" t="s">
        <v>1635</v>
      </c>
      <c r="D40" s="1642" t="str">
        <f>IF(D37&gt;='Leverage Ratio'!D88,"Yes","No")</f>
        <v>Yes</v>
      </c>
      <c r="E40" s="1642" t="str">
        <f>IF(E37&lt;=D37,"Yes","No")</f>
        <v>Yes</v>
      </c>
      <c r="F40" s="1642" t="str">
        <f>IF(AND(F38&lt;=D38,(D37-E37)&gt;=F38),"Yes","No")</f>
        <v>Yes</v>
      </c>
      <c r="G40" s="1643" t="str">
        <f>IF(G38&lt;=F38,"Yes","No")</f>
        <v>Yes</v>
      </c>
      <c r="H40" s="1093"/>
      <c r="I40" s="1651" t="str">
        <f>IF(I37&gt;='Leverage Ratio'!J88,"Yes","No")</f>
        <v>Yes</v>
      </c>
      <c r="J40" s="1642" t="str">
        <f>IF(J37&lt;=I37,"Yes","No")</f>
        <v>Yes</v>
      </c>
      <c r="K40" s="1642" t="str">
        <f>IF(AND(K38&lt;=I38,(I37-J37)&gt;=K38),"Yes","No")</f>
        <v>Yes</v>
      </c>
      <c r="L40" s="1643" t="str">
        <f>IF(L38&lt;=K38,"Yes","No")</f>
        <v>Yes</v>
      </c>
      <c r="M40" s="1093"/>
      <c r="N40" s="1093"/>
      <c r="O40" s="1093"/>
      <c r="P40" s="1093"/>
      <c r="Q40" s="1093"/>
      <c r="R40" s="1093"/>
      <c r="S40" s="1093"/>
      <c r="T40" s="1093"/>
      <c r="U40" s="1093"/>
      <c r="V40" s="1415"/>
    </row>
    <row r="41" spans="1:22" s="1531" customFormat="1" ht="15" customHeight="1" x14ac:dyDescent="0.25">
      <c r="A41" s="1588"/>
      <c r="B41" s="1631"/>
      <c r="C41" s="1605"/>
      <c r="D41" s="1632"/>
      <c r="E41" s="1632"/>
      <c r="F41" s="1632"/>
      <c r="G41" s="1632"/>
      <c r="H41" s="1632"/>
      <c r="I41" s="1632"/>
      <c r="J41" s="1632"/>
      <c r="K41" s="1632"/>
      <c r="L41" s="1632"/>
      <c r="M41" s="1632"/>
      <c r="N41" s="1632"/>
      <c r="O41" s="1632"/>
      <c r="P41" s="1632"/>
      <c r="Q41" s="1632"/>
      <c r="R41" s="1632"/>
      <c r="S41" s="1632"/>
      <c r="T41" s="1632"/>
      <c r="U41" s="1632"/>
      <c r="V41" s="1565"/>
    </row>
    <row r="42" spans="1:22" s="1531" customFormat="1" ht="45" customHeight="1" x14ac:dyDescent="0.25">
      <c r="A42" s="1576" t="s">
        <v>1636</v>
      </c>
      <c r="B42" s="1633"/>
      <c r="C42" s="1607"/>
      <c r="D42" s="1634"/>
      <c r="E42" s="1608"/>
      <c r="F42" s="1608"/>
      <c r="G42" s="1093"/>
      <c r="H42" s="1093"/>
      <c r="I42" s="1093"/>
      <c r="J42" s="1093"/>
      <c r="K42" s="1093"/>
      <c r="L42" s="1093"/>
      <c r="M42" s="1093"/>
      <c r="N42" s="1093"/>
      <c r="O42" s="1093"/>
      <c r="P42" s="1093"/>
      <c r="Q42" s="1093"/>
      <c r="R42" s="1093"/>
      <c r="S42" s="1093"/>
      <c r="T42" s="1093"/>
      <c r="U42" s="1093"/>
      <c r="V42" s="1415"/>
    </row>
    <row r="43" spans="1:22" s="1531" customFormat="1" ht="15" customHeight="1" x14ac:dyDescent="0.25">
      <c r="A43" s="1317"/>
      <c r="B43" s="2234" t="s">
        <v>1604</v>
      </c>
      <c r="C43" s="2261"/>
      <c r="D43" s="2263" t="s">
        <v>283</v>
      </c>
      <c r="E43" s="2264"/>
      <c r="F43" s="2264"/>
      <c r="G43" s="1093"/>
      <c r="H43" s="1093"/>
      <c r="I43" s="2264" t="s">
        <v>65</v>
      </c>
      <c r="J43" s="2264"/>
      <c r="K43" s="2264"/>
      <c r="L43" s="1093"/>
      <c r="M43" s="1093"/>
      <c r="N43" s="1093"/>
      <c r="O43" s="1093"/>
      <c r="P43" s="1465"/>
      <c r="Q43" s="1465"/>
      <c r="R43" s="1465"/>
      <c r="S43" s="1716"/>
      <c r="T43" s="2224" t="s">
        <v>283</v>
      </c>
      <c r="U43" s="2226" t="s">
        <v>65</v>
      </c>
      <c r="V43" s="1415"/>
    </row>
    <row r="44" spans="1:22" s="1531" customFormat="1" ht="75" customHeight="1" x14ac:dyDescent="0.25">
      <c r="A44" s="1317"/>
      <c r="B44" s="2235"/>
      <c r="C44" s="2262"/>
      <c r="D44" s="1609" t="s">
        <v>809</v>
      </c>
      <c r="E44" s="1595" t="s">
        <v>810</v>
      </c>
      <c r="F44" s="1610" t="s">
        <v>1637</v>
      </c>
      <c r="G44" s="1093"/>
      <c r="H44" s="1093"/>
      <c r="I44" s="1611" t="s">
        <v>809</v>
      </c>
      <c r="J44" s="1595" t="s">
        <v>810</v>
      </c>
      <c r="K44" s="1610" t="s">
        <v>1637</v>
      </c>
      <c r="L44" s="1093"/>
      <c r="M44" s="1093"/>
      <c r="N44" s="1093"/>
      <c r="O44" s="1093"/>
      <c r="P44" s="1467"/>
      <c r="Q44" s="1467"/>
      <c r="R44" s="1467"/>
      <c r="S44" s="1656"/>
      <c r="T44" s="2225"/>
      <c r="U44" s="2227"/>
      <c r="V44" s="1415"/>
    </row>
    <row r="45" spans="1:22" s="1531" customFormat="1" ht="30" customHeight="1" x14ac:dyDescent="0.25">
      <c r="A45" s="1317"/>
      <c r="B45" s="1056">
        <v>27</v>
      </c>
      <c r="C45" s="1612" t="s">
        <v>1638</v>
      </c>
      <c r="D45" s="1890"/>
      <c r="E45" s="1890"/>
      <c r="F45" s="1638"/>
      <c r="G45" s="1093"/>
      <c r="H45" s="1093"/>
      <c r="I45" s="1894"/>
      <c r="J45" s="1894"/>
      <c r="K45" s="1638"/>
      <c r="L45" s="1093"/>
      <c r="M45" s="1093"/>
      <c r="N45" s="1093"/>
      <c r="O45" s="1093"/>
      <c r="P45" s="2265" t="s">
        <v>1670</v>
      </c>
      <c r="Q45" s="2266"/>
      <c r="R45" s="2266"/>
      <c r="S45" s="2266"/>
      <c r="T45" s="1658" t="str">
        <f>IF(OR(AND(D49="No",D45&gt;0,'Leverage Ratio'!D110&lt;D45),AND(E49="No",E45&gt;0,'Leverage Ratio'!E110&lt;E45)),"No","Yes")</f>
        <v>Yes</v>
      </c>
      <c r="U45" s="1659" t="str">
        <f>IF(OR(AND(I49="No",I45&gt;0,'Leverage Ratio'!J110&lt;I45),AND(J49="No",J45&gt;0,'Leverage Ratio'!K110&lt;J45)),"No","Yes")</f>
        <v>Yes</v>
      </c>
      <c r="V45" s="1415"/>
    </row>
    <row r="46" spans="1:22" ht="45" customHeight="1" x14ac:dyDescent="0.25">
      <c r="A46" s="1317"/>
      <c r="B46" s="1076">
        <v>29</v>
      </c>
      <c r="C46" s="1614" t="s">
        <v>1639</v>
      </c>
      <c r="D46" s="1897"/>
      <c r="E46" s="1897"/>
      <c r="F46" s="1639" t="str">
        <f>IF(AND(E45&gt;=E46,D45&gt;=D46),"Yes","No")</f>
        <v>Yes</v>
      </c>
      <c r="G46" s="1093"/>
      <c r="H46" s="1093"/>
      <c r="I46" s="1898"/>
      <c r="J46" s="1897"/>
      <c r="K46" s="1639" t="str">
        <f>IF(AND(J45&gt;=J46,I45&gt;=I46),"Yes","No")</f>
        <v>Yes</v>
      </c>
      <c r="L46" s="1093"/>
      <c r="M46" s="1093"/>
      <c r="P46" s="1655"/>
      <c r="Q46" s="1655"/>
      <c r="R46" s="1655"/>
      <c r="S46" s="1652"/>
      <c r="T46" s="1646"/>
      <c r="U46" s="1636"/>
      <c r="V46" s="1574"/>
    </row>
    <row r="47" spans="1:22" s="1531" customFormat="1" ht="45" customHeight="1" x14ac:dyDescent="0.25">
      <c r="A47" s="1317"/>
      <c r="B47" s="1626">
        <v>27</v>
      </c>
      <c r="C47" s="1615" t="s">
        <v>1640</v>
      </c>
      <c r="D47" s="1890"/>
      <c r="E47" s="1890"/>
      <c r="F47" s="1636"/>
      <c r="G47" s="1093"/>
      <c r="H47" s="1093"/>
      <c r="I47" s="1890"/>
      <c r="J47" s="1890"/>
      <c r="K47" s="1636"/>
      <c r="L47" s="1093"/>
      <c r="M47" s="1093"/>
      <c r="N47" s="1093"/>
      <c r="O47" s="1093"/>
      <c r="P47" s="2243" t="s">
        <v>1671</v>
      </c>
      <c r="Q47" s="2244"/>
      <c r="R47" s="2244"/>
      <c r="S47" s="2288"/>
      <c r="T47" s="1660" t="str">
        <f>IF(OR(AND(D49="No",D47&gt;0,'Leverage Ratio'!D117&lt;D47),AND(E49="No",E47&gt;0,'Leverage Ratio'!E120&lt;E47)),"No","Yes")</f>
        <v>Yes</v>
      </c>
      <c r="U47" s="1661" t="str">
        <f>IF(OR(AND(I49="No",I47&gt;0,'Leverage Ratio'!J117&lt;I47),AND(J49="No",J47&gt;0,'Leverage Ratio'!K120&lt;J47)),"No","Yes")</f>
        <v>Yes</v>
      </c>
      <c r="V47" s="1415"/>
    </row>
    <row r="48" spans="1:22" ht="45" customHeight="1" x14ac:dyDescent="0.25">
      <c r="A48" s="1317"/>
      <c r="B48" s="1076">
        <v>29</v>
      </c>
      <c r="C48" s="1614" t="s">
        <v>1639</v>
      </c>
      <c r="D48" s="1897"/>
      <c r="E48" s="1897"/>
      <c r="F48" s="1639" t="str">
        <f>IF(AND(E47&gt;=E48,D47&gt;=D48),"Yes","No")</f>
        <v>Yes</v>
      </c>
      <c r="G48" s="1093"/>
      <c r="H48" s="1093"/>
      <c r="I48" s="1898"/>
      <c r="J48" s="1897"/>
      <c r="K48" s="1639" t="str">
        <f>IF((I47&gt;=I48)*AND(J47&gt;=J48),"Yes","No")</f>
        <v>Yes</v>
      </c>
      <c r="L48" s="1093"/>
      <c r="M48" s="1093"/>
      <c r="P48" s="1655"/>
      <c r="Q48" s="1655"/>
      <c r="R48" s="1655"/>
      <c r="S48" s="1652"/>
      <c r="T48" s="1646"/>
      <c r="U48" s="1636"/>
      <c r="V48" s="1574"/>
    </row>
    <row r="49" spans="1:22 16384:16384" s="1531" customFormat="1" ht="28.5" x14ac:dyDescent="0.25">
      <c r="A49" s="1317"/>
      <c r="B49" s="1630"/>
      <c r="C49" s="1616" t="s">
        <v>1641</v>
      </c>
      <c r="D49" s="1891"/>
      <c r="E49" s="1891"/>
      <c r="F49" s="1637"/>
      <c r="G49" s="1093"/>
      <c r="H49" s="1093"/>
      <c r="I49" s="1895"/>
      <c r="J49" s="1896"/>
      <c r="K49" s="1637"/>
      <c r="L49" s="1093"/>
      <c r="M49" s="1093"/>
      <c r="N49" s="1093"/>
      <c r="O49" s="1093"/>
      <c r="P49" s="2270" t="s">
        <v>1672</v>
      </c>
      <c r="Q49" s="2256"/>
      <c r="R49" s="2256"/>
      <c r="S49" s="2256"/>
      <c r="T49" s="1662" t="str">
        <f>IF(OR(AND(D49="Yes",E49="Yes"),AND(D49="No",E49="No"),AND(D49="",E49="")),"Yes","No")</f>
        <v>Yes</v>
      </c>
      <c r="U49" s="1663" t="str">
        <f>IF(OR(AND(I49="Yes",J49="Yes"),AND(I49="No",J49="No"),AND(I49="",J49="")),"Yes","No")</f>
        <v>Yes</v>
      </c>
      <c r="V49" s="1415"/>
    </row>
    <row r="50" spans="1:22 16384:16384" s="1632" customFormat="1" ht="15" customHeight="1" x14ac:dyDescent="0.25">
      <c r="A50" s="1588"/>
      <c r="B50" s="1617"/>
      <c r="C50" s="1617"/>
      <c r="V50" s="1565"/>
    </row>
    <row r="51" spans="1:22 16384:16384" s="1531" customFormat="1" ht="45" customHeight="1" x14ac:dyDescent="0.25">
      <c r="A51" s="1576" t="s">
        <v>1642</v>
      </c>
      <c r="B51" s="1093"/>
      <c r="C51" s="1093"/>
      <c r="D51" s="1093"/>
      <c r="E51" s="1093"/>
      <c r="F51" s="1093"/>
      <c r="G51" s="1093"/>
      <c r="H51" s="1093"/>
      <c r="I51" s="1093"/>
      <c r="J51" s="1093"/>
      <c r="K51" s="1093"/>
      <c r="L51" s="1093"/>
      <c r="M51" s="1093"/>
      <c r="N51" s="1093"/>
      <c r="O51" s="1093"/>
      <c r="P51" s="1093"/>
      <c r="Q51" s="1093"/>
      <c r="R51" s="1093"/>
      <c r="S51" s="1093"/>
      <c r="T51" s="1093"/>
      <c r="U51" s="1093"/>
      <c r="V51" s="1415"/>
    </row>
    <row r="52" spans="1:22 16384:16384" s="1531" customFormat="1" ht="15" customHeight="1" x14ac:dyDescent="0.25">
      <c r="A52" s="1317"/>
      <c r="B52" s="2297" t="s">
        <v>1604</v>
      </c>
      <c r="C52" s="2300"/>
      <c r="D52" s="2232" t="s">
        <v>283</v>
      </c>
      <c r="E52" s="2233"/>
      <c r="F52" s="1093"/>
      <c r="G52" s="1093"/>
      <c r="H52" s="1093"/>
      <c r="I52" s="2233" t="s">
        <v>65</v>
      </c>
      <c r="J52" s="2233"/>
      <c r="K52" s="1608"/>
      <c r="L52" s="1093"/>
      <c r="M52" s="1093"/>
      <c r="N52" s="1093"/>
      <c r="O52" s="1093"/>
      <c r="P52" s="1549"/>
      <c r="Q52" s="1549"/>
      <c r="R52" s="1549"/>
      <c r="S52" s="1549"/>
      <c r="T52" s="2224" t="s">
        <v>283</v>
      </c>
      <c r="U52" s="2228" t="s">
        <v>65</v>
      </c>
      <c r="V52" s="1415"/>
    </row>
    <row r="53" spans="1:22 16384:16384" s="1531" customFormat="1" ht="15" customHeight="1" x14ac:dyDescent="0.25">
      <c r="A53" s="1317"/>
      <c r="B53" s="2298"/>
      <c r="C53" s="2301"/>
      <c r="D53" s="1710" t="s">
        <v>244</v>
      </c>
      <c r="E53" s="1093"/>
      <c r="F53" s="1093"/>
      <c r="G53" s="1093"/>
      <c r="H53" s="1093"/>
      <c r="I53" s="1711" t="s">
        <v>244</v>
      </c>
      <c r="J53" s="1093"/>
      <c r="K53" s="1608"/>
      <c r="L53" s="1093"/>
      <c r="M53" s="1093"/>
      <c r="N53" s="1093"/>
      <c r="O53" s="1093"/>
      <c r="P53" s="1093"/>
      <c r="Q53" s="1093"/>
      <c r="R53" s="1093"/>
      <c r="S53" s="1093"/>
      <c r="T53" s="2275"/>
      <c r="U53" s="2273"/>
      <c r="V53" s="1415"/>
    </row>
    <row r="54" spans="1:22 16384:16384" s="1531" customFormat="1" ht="15" customHeight="1" x14ac:dyDescent="0.25">
      <c r="A54" s="1317"/>
      <c r="B54" s="2299"/>
      <c r="C54" s="2302"/>
      <c r="D54" s="1710" t="s">
        <v>1063</v>
      </c>
      <c r="E54" s="1093"/>
      <c r="F54" s="1093"/>
      <c r="G54" s="1093"/>
      <c r="H54" s="1093"/>
      <c r="I54" s="1711" t="s">
        <v>1063</v>
      </c>
      <c r="J54" s="1093"/>
      <c r="K54" s="1608"/>
      <c r="L54" s="1093"/>
      <c r="M54" s="1093"/>
      <c r="N54" s="1093"/>
      <c r="O54" s="1093"/>
      <c r="P54" s="1632"/>
      <c r="Q54" s="1632"/>
      <c r="R54" s="1632"/>
      <c r="S54" s="1632"/>
      <c r="T54" s="2276"/>
      <c r="U54" s="2274"/>
      <c r="V54" s="1415"/>
    </row>
    <row r="55" spans="1:22 16384:16384" s="1531" customFormat="1" ht="30" customHeight="1" x14ac:dyDescent="0.25">
      <c r="A55" s="1317"/>
      <c r="B55" s="1717" t="s">
        <v>1643</v>
      </c>
      <c r="C55" s="1618" t="s">
        <v>1644</v>
      </c>
      <c r="D55" s="1941"/>
      <c r="E55" s="1093"/>
      <c r="F55" s="1093"/>
      <c r="G55" s="1093"/>
      <c r="H55" s="1721"/>
      <c r="I55" s="1935" t="str">
        <f>IF(AND(ISNUMBER('Leverage Ratio'!K190),ISNUMBER('Leverage Ratio'!K191),ISNUMBER('Leverage Ratio'!L192)),SUM('Leverage Ratio'!K190,'Leverage Ratio'!K191,'Leverage Ratio'!L192),"")</f>
        <v/>
      </c>
      <c r="J55" s="1093"/>
      <c r="K55" s="1608"/>
      <c r="L55" s="1093"/>
      <c r="M55" s="1093"/>
      <c r="N55" s="1093"/>
      <c r="O55" s="1093"/>
      <c r="P55" s="2241" t="str">
        <f>"Check: rows " &amp; ROW(A55) &amp; " and " &amp; ROW(A56) &amp; " without offsetting (Option A) ≥ rows " &amp; ROW(A57) &amp; " and " &amp; ROW(A58) &amp; " with offsetting (Option B), respectively"</f>
        <v>Check: rows 55 and 56 without offsetting (Option A) ≥ rows 57 and 58 with offsetting (Option B), respectively</v>
      </c>
      <c r="Q55" s="2242"/>
      <c r="R55" s="2242"/>
      <c r="S55" s="2242"/>
      <c r="T55" s="1658" t="str">
        <f>IF(OR(D55&lt;D57,D56&lt;D58),"No","Yes")</f>
        <v>Yes</v>
      </c>
      <c r="U55" s="1659" t="str">
        <f>IF(OR(I55&lt;I57,I56&lt;I58),"No","Yes")</f>
        <v>Yes</v>
      </c>
      <c r="V55" s="1415"/>
    </row>
    <row r="56" spans="1:22 16384:16384" s="1531" customFormat="1" ht="30" customHeight="1" x14ac:dyDescent="0.25">
      <c r="A56" s="1317"/>
      <c r="B56" s="1118" t="s">
        <v>1643</v>
      </c>
      <c r="C56" s="1619" t="s">
        <v>1645</v>
      </c>
      <c r="D56" s="1276"/>
      <c r="E56" s="1093"/>
      <c r="F56" s="1093"/>
      <c r="G56" s="1093"/>
      <c r="H56" s="1093"/>
      <c r="I56" s="1948" t="str">
        <f>IF(ISNUMBER('Leverage Ratio'!L194),'Leverage Ratio'!L194,"")</f>
        <v/>
      </c>
      <c r="J56" s="1093"/>
      <c r="K56" s="1608"/>
      <c r="L56" s="1093"/>
      <c r="M56" s="1093"/>
      <c r="N56" s="1093"/>
      <c r="O56" s="1093"/>
      <c r="P56" s="2239" t="s">
        <v>1705</v>
      </c>
      <c r="Q56" s="2240"/>
      <c r="R56" s="2240"/>
      <c r="S56" s="2240"/>
      <c r="T56" s="1640"/>
      <c r="U56" s="1663" t="str">
        <f>IF(AND(I55=SUM('Leverage Ratio'!K190,'Leverage Ratio'!K191,'Leverage Ratio'!L192),I56='Leverage Ratio'!L194),"Yes","No")</f>
        <v>No</v>
      </c>
      <c r="V56" s="1415"/>
    </row>
    <row r="57" spans="1:22 16384:16384" ht="30" customHeight="1" x14ac:dyDescent="0.25">
      <c r="A57" s="1317"/>
      <c r="B57" s="1118">
        <v>16</v>
      </c>
      <c r="C57" s="1619" t="s">
        <v>1646</v>
      </c>
      <c r="D57" s="1276"/>
      <c r="E57" s="1093"/>
      <c r="F57" s="1093"/>
      <c r="G57" s="1093"/>
      <c r="H57" s="1093"/>
      <c r="I57" s="1947"/>
      <c r="J57" s="1093"/>
      <c r="K57" s="1608"/>
      <c r="L57" s="1093"/>
      <c r="M57" s="1093"/>
      <c r="R57" s="1093"/>
      <c r="U57" s="1093"/>
      <c r="V57" s="1415"/>
    </row>
    <row r="58" spans="1:22 16384:16384" ht="45" customHeight="1" x14ac:dyDescent="0.25">
      <c r="A58" s="1317"/>
      <c r="B58" s="1620" t="s">
        <v>1647</v>
      </c>
      <c r="C58" s="1597" t="s">
        <v>1648</v>
      </c>
      <c r="D58" s="1587"/>
      <c r="E58" s="1093"/>
      <c r="F58" s="1093"/>
      <c r="G58" s="1093"/>
      <c r="H58" s="1093"/>
      <c r="I58" s="1946"/>
      <c r="J58" s="1093"/>
      <c r="K58" s="1608"/>
      <c r="L58" s="1093"/>
      <c r="M58" s="1093"/>
      <c r="N58" s="1608"/>
      <c r="R58" s="1093"/>
      <c r="U58" s="1093"/>
      <c r="V58" s="1415"/>
    </row>
    <row r="59" spans="1:22 16384:16384" ht="15" customHeight="1" x14ac:dyDescent="0.25">
      <c r="A59" s="1588"/>
      <c r="B59" s="1632"/>
      <c r="C59" s="1632"/>
      <c r="D59" s="1632"/>
      <c r="E59" s="1632"/>
      <c r="F59" s="1632"/>
      <c r="G59" s="1632"/>
      <c r="H59" s="1632"/>
      <c r="I59" s="1632"/>
      <c r="J59" s="1632"/>
      <c r="K59" s="1632"/>
      <c r="L59" s="1632"/>
      <c r="M59" s="1632"/>
      <c r="N59" s="1632"/>
      <c r="O59" s="1632"/>
      <c r="P59" s="1632"/>
      <c r="Q59" s="1632"/>
      <c r="R59" s="1632"/>
      <c r="S59" s="1632"/>
      <c r="T59" s="1632"/>
      <c r="U59" s="1632"/>
      <c r="V59" s="1565"/>
    </row>
    <row r="60" spans="1:22 16384:16384" ht="45" customHeight="1" x14ac:dyDescent="0.25">
      <c r="A60" s="1576" t="s">
        <v>1649</v>
      </c>
      <c r="B60" s="1093"/>
      <c r="C60" s="1093"/>
      <c r="D60" s="1093"/>
      <c r="E60" s="1093"/>
      <c r="F60" s="1093"/>
      <c r="G60" s="1093"/>
      <c r="H60" s="1093"/>
      <c r="I60" s="1093"/>
      <c r="J60" s="1093"/>
      <c r="K60" s="1093"/>
      <c r="L60" s="1093"/>
      <c r="M60" s="1093"/>
      <c r="R60" s="1093"/>
      <c r="U60" s="1093"/>
      <c r="V60" s="1415"/>
      <c r="XFD60" s="1621"/>
    </row>
    <row r="61" spans="1:22 16384:16384" ht="15" customHeight="1" x14ac:dyDescent="0.25">
      <c r="A61" s="1576"/>
      <c r="B61" s="2293" t="s">
        <v>1604</v>
      </c>
      <c r="C61" s="2295"/>
      <c r="D61" s="2232" t="s">
        <v>283</v>
      </c>
      <c r="E61" s="2233"/>
      <c r="F61" s="2233"/>
      <c r="G61" s="2233"/>
      <c r="H61" s="2233"/>
      <c r="I61" s="2269" t="s">
        <v>65</v>
      </c>
      <c r="J61" s="2233"/>
      <c r="K61" s="2233"/>
      <c r="L61" s="2233"/>
      <c r="M61" s="2233"/>
      <c r="N61" s="1608"/>
      <c r="P61" s="2245"/>
      <c r="Q61" s="2246"/>
      <c r="R61" s="2246"/>
      <c r="S61" s="2246"/>
      <c r="T61" s="2224" t="s">
        <v>283</v>
      </c>
      <c r="U61" s="2226" t="s">
        <v>65</v>
      </c>
      <c r="V61" s="1415"/>
    </row>
    <row r="62" spans="1:22 16384:16384" ht="135" customHeight="1" x14ac:dyDescent="0.25">
      <c r="A62" s="1317"/>
      <c r="B62" s="2294"/>
      <c r="C62" s="2296"/>
      <c r="D62" s="1625" t="s">
        <v>225</v>
      </c>
      <c r="E62" s="1625" t="s">
        <v>616</v>
      </c>
      <c r="F62" s="1625" t="s">
        <v>605</v>
      </c>
      <c r="G62" s="1625" t="s">
        <v>620</v>
      </c>
      <c r="H62" s="1706" t="s">
        <v>1650</v>
      </c>
      <c r="I62" s="1623" t="s">
        <v>225</v>
      </c>
      <c r="J62" s="1625" t="s">
        <v>616</v>
      </c>
      <c r="K62" s="1625" t="s">
        <v>605</v>
      </c>
      <c r="L62" s="1625" t="s">
        <v>620</v>
      </c>
      <c r="M62" s="1706" t="s">
        <v>1650</v>
      </c>
      <c r="N62" s="1608"/>
      <c r="P62" s="2247"/>
      <c r="Q62" s="2248"/>
      <c r="R62" s="2248"/>
      <c r="S62" s="2248"/>
      <c r="T62" s="2225"/>
      <c r="U62" s="2227"/>
      <c r="V62" s="1415"/>
    </row>
    <row r="63" spans="1:22 16384:16384" ht="30" customHeight="1" x14ac:dyDescent="0.25">
      <c r="A63" s="1317"/>
      <c r="B63" s="1717" t="s">
        <v>1651</v>
      </c>
      <c r="C63" s="1618" t="s">
        <v>1652</v>
      </c>
      <c r="D63" s="1613"/>
      <c r="E63" s="1613"/>
      <c r="F63" s="1613"/>
      <c r="G63" s="1613"/>
      <c r="H63" s="1893"/>
      <c r="I63" s="1718"/>
      <c r="J63" s="1613"/>
      <c r="K63" s="1613"/>
      <c r="L63" s="1613"/>
      <c r="M63" s="1893"/>
      <c r="N63" s="1608"/>
      <c r="P63" s="2271" t="s">
        <v>1673</v>
      </c>
      <c r="Q63" s="2271"/>
      <c r="R63" s="2271"/>
      <c r="S63" s="2272"/>
      <c r="T63" s="1659" t="str">
        <f>IF(AND('Leverage Ratio'!D15&gt;=D63,'Leverage Ratio'!E15&gt;=E63,'Leverage Ratio'!F15&gt;=F63,'Leverage Ratio'!G15&gt;=G63),"Yes","No")</f>
        <v>Yes</v>
      </c>
      <c r="U63" s="1659" t="str">
        <f>IF(AND('Leverage Ratio'!J15&gt;=I63,'Leverage Ratio'!K15&gt;=J63,'Leverage Ratio'!L15&gt;=K63,'Leverage Ratio'!M15&gt;=L63),"Yes","No")</f>
        <v>Yes</v>
      </c>
      <c r="V63" s="1415"/>
    </row>
    <row r="64" spans="1:22 16384:16384" ht="30" customHeight="1" x14ac:dyDescent="0.25">
      <c r="A64" s="1317"/>
      <c r="B64" s="1630"/>
      <c r="C64" s="1712" t="s">
        <v>139</v>
      </c>
      <c r="D64" s="1642" t="str">
        <f>IF(D63&lt;=E63,"Yes","No")</f>
        <v>Yes</v>
      </c>
      <c r="E64" s="1641"/>
      <c r="F64" s="2291" t="s">
        <v>1674</v>
      </c>
      <c r="G64" s="2292"/>
      <c r="H64" s="1643" t="str">
        <f>IF(G63&gt;=H63,"Yes","No")</f>
        <v>Yes</v>
      </c>
      <c r="I64" s="1644" t="str">
        <f>IF(I63&lt;=J63,"Yes","No")</f>
        <v>Yes</v>
      </c>
      <c r="J64" s="1641"/>
      <c r="K64" s="2291" t="s">
        <v>1674</v>
      </c>
      <c r="L64" s="2292"/>
      <c r="M64" s="1643" t="str">
        <f>IF(L63&gt;=M63,"Yes","No")</f>
        <v>Yes</v>
      </c>
      <c r="N64" s="1608"/>
      <c r="P64" s="2289" t="s">
        <v>1675</v>
      </c>
      <c r="Q64" s="2289"/>
      <c r="R64" s="2289"/>
      <c r="S64" s="2290"/>
      <c r="T64" s="1663" t="str">
        <f>IF(E63&gt;=G63,"Yes","No")</f>
        <v>Yes</v>
      </c>
      <c r="U64" s="1663" t="str">
        <f>IF(J63&gt;=L63,"Yes","No")</f>
        <v>Yes</v>
      </c>
      <c r="V64" s="1415"/>
    </row>
    <row r="65" spans="1:22" ht="15" customHeight="1" x14ac:dyDescent="0.25">
      <c r="A65" s="1588"/>
      <c r="B65" s="1632"/>
      <c r="C65" s="1632"/>
      <c r="D65" s="1632"/>
      <c r="E65" s="1632"/>
      <c r="F65" s="1632"/>
      <c r="G65" s="1632"/>
      <c r="H65" s="1632"/>
      <c r="I65" s="1632"/>
      <c r="J65" s="1632"/>
      <c r="K65" s="1632"/>
      <c r="L65" s="1632"/>
      <c r="M65" s="1632"/>
      <c r="N65" s="1632"/>
      <c r="O65" s="1632"/>
      <c r="P65" s="1632"/>
      <c r="Q65" s="1632"/>
      <c r="R65" s="1632"/>
      <c r="S65" s="1632"/>
      <c r="T65" s="1632"/>
      <c r="U65" s="1632"/>
      <c r="V65" s="1565"/>
    </row>
    <row r="66" spans="1:22" s="1468" customFormat="1" ht="45" customHeight="1" x14ac:dyDescent="0.25">
      <c r="A66" s="1624" t="s">
        <v>1653</v>
      </c>
      <c r="B66" s="1489"/>
      <c r="C66" s="1242"/>
      <c r="D66" s="1242"/>
      <c r="E66" s="1242"/>
      <c r="F66" s="1242"/>
      <c r="G66" s="1242"/>
      <c r="H66" s="1242"/>
      <c r="I66" s="1242"/>
      <c r="J66" s="1242"/>
      <c r="K66" s="1242"/>
      <c r="L66" s="1242"/>
      <c r="M66" s="1242"/>
      <c r="N66" s="1242"/>
      <c r="O66" s="1242"/>
      <c r="P66" s="1242"/>
      <c r="Q66" s="1242"/>
      <c r="R66" s="1949"/>
    </row>
    <row r="67" spans="1:22" s="1468" customFormat="1" ht="45" customHeight="1" x14ac:dyDescent="0.25">
      <c r="A67" s="1624" t="s">
        <v>1795</v>
      </c>
      <c r="B67" s="1489"/>
      <c r="C67" s="1242"/>
      <c r="D67" s="1242"/>
      <c r="E67" s="1242"/>
      <c r="F67" s="1242"/>
      <c r="G67" s="1242"/>
      <c r="H67" s="1242"/>
      <c r="I67" s="1242"/>
      <c r="J67" s="1242"/>
      <c r="K67" s="1242"/>
      <c r="L67" s="1242"/>
      <c r="M67" s="1242"/>
      <c r="N67" s="1242"/>
      <c r="O67" s="1242"/>
      <c r="P67" s="1242"/>
      <c r="Q67" s="1242"/>
      <c r="R67" s="1451"/>
    </row>
    <row r="68" spans="1:22" s="1468" customFormat="1" ht="45" customHeight="1" x14ac:dyDescent="0.25">
      <c r="A68" s="1624"/>
      <c r="B68" s="2281" t="s">
        <v>1796</v>
      </c>
      <c r="C68" s="2282"/>
      <c r="D68" s="2285" t="s">
        <v>1654</v>
      </c>
      <c r="E68" s="2285" t="s">
        <v>1655</v>
      </c>
      <c r="F68" s="2287" t="s">
        <v>1656</v>
      </c>
      <c r="G68" s="2287"/>
      <c r="H68" s="2287"/>
      <c r="I68" s="2287" t="s">
        <v>1657</v>
      </c>
      <c r="J68" s="2287"/>
      <c r="K68" s="2287"/>
      <c r="L68" s="2277" t="s">
        <v>1658</v>
      </c>
      <c r="M68" s="2278"/>
      <c r="N68" s="2279" t="s">
        <v>1797</v>
      </c>
      <c r="O68" s="1721"/>
    </row>
    <row r="69" spans="1:22" ht="60" customHeight="1" x14ac:dyDescent="0.25">
      <c r="A69" s="1317"/>
      <c r="B69" s="2283"/>
      <c r="C69" s="2284"/>
      <c r="D69" s="2286"/>
      <c r="E69" s="2286"/>
      <c r="F69" s="1950" t="s">
        <v>1659</v>
      </c>
      <c r="G69" s="1950" t="s">
        <v>1660</v>
      </c>
      <c r="H69" s="1950" t="s">
        <v>1661</v>
      </c>
      <c r="I69" s="1950" t="s">
        <v>1662</v>
      </c>
      <c r="J69" s="1950" t="s">
        <v>1663</v>
      </c>
      <c r="K69" s="1950" t="s">
        <v>1664</v>
      </c>
      <c r="L69" s="1950" t="s">
        <v>1665</v>
      </c>
      <c r="M69" s="1950" t="s">
        <v>1666</v>
      </c>
      <c r="N69" s="2280"/>
      <c r="O69" s="1721"/>
      <c r="S69" s="1575"/>
      <c r="T69" s="1575"/>
      <c r="U69" s="1575"/>
      <c r="V69" s="1575"/>
    </row>
    <row r="70" spans="1:22" ht="15" customHeight="1" x14ac:dyDescent="0.25">
      <c r="A70" s="1317"/>
      <c r="B70" s="2311" t="s">
        <v>1799</v>
      </c>
      <c r="C70" s="2312"/>
      <c r="D70" s="1583"/>
      <c r="E70" s="1583"/>
      <c r="F70" s="1583"/>
      <c r="G70" s="1583"/>
      <c r="H70" s="1583"/>
      <c r="I70" s="1583"/>
      <c r="J70" s="1583"/>
      <c r="K70" s="1583"/>
      <c r="L70" s="1583"/>
      <c r="M70" s="1583"/>
      <c r="N70" s="1951"/>
      <c r="O70" s="1721"/>
      <c r="P70" s="2313" t="s">
        <v>1708</v>
      </c>
      <c r="Q70" s="2314"/>
      <c r="R70" s="2314"/>
      <c r="S70" s="2314"/>
      <c r="T70" s="2314"/>
      <c r="U70" s="1967" t="str">
        <f>IF(AND(G70&gt;=H70,G71&gt;=H71,G72&gt;=H72,G73&gt;=H73,G74&gt;=H74,G75&gt;=H75,G76&gt;=H76,G77&gt;=H77,G78&gt;=H78,G79&gt;=H79,G80&gt;=H80,G81&gt;=H81,G82&gt;=H82,G83&gt;=H83,G84&gt;=H84,G85&gt;=H85,G86&gt;=H86,G87&gt;=H87,G88&gt;=H88,G89&gt;=H89,G90&gt;=H90,G91&gt;=H91,G92&gt;=H92,G93&gt;=H93,G94&gt;=H94,G95&gt;=H95,G96&gt;=H96,G97&gt;=H97,G98&gt;=H98,G99&gt;=H99,G100&gt;=H100,G101&gt;=H101,G102&gt;=H102,G103&gt;=H103,G104&gt;=H104,G105&gt;=H105,G106&gt;=H106,G107&gt;=H107,G108&gt;=H108,G109&gt;=H109,G110&gt;=H110),"Yes","No")</f>
        <v>Yes</v>
      </c>
      <c r="V70" s="1575"/>
    </row>
    <row r="71" spans="1:22" ht="15" customHeight="1" x14ac:dyDescent="0.25">
      <c r="A71" s="1317"/>
      <c r="B71" s="2305" t="s">
        <v>1801</v>
      </c>
      <c r="C71" s="2306"/>
      <c r="D71" s="1583"/>
      <c r="E71" s="1583"/>
      <c r="F71" s="1583"/>
      <c r="G71" s="1583"/>
      <c r="H71" s="1583"/>
      <c r="I71" s="1583"/>
      <c r="J71" s="1583"/>
      <c r="K71" s="1583"/>
      <c r="L71" s="1583"/>
      <c r="M71" s="1583"/>
      <c r="N71" s="1951"/>
      <c r="O71" s="1721"/>
      <c r="P71" s="2315" t="s">
        <v>1798</v>
      </c>
      <c r="Q71" s="2316"/>
      <c r="R71" s="2316"/>
      <c r="S71" s="2316"/>
      <c r="T71" s="2316"/>
      <c r="U71" s="1639" t="str">
        <f>IF(AND(J70&gt;=K70,J71&gt;=K71,J72&gt;=K72,J73&gt;=K73,J74&gt;=K74,J75&gt;=K75,J76&gt;=K76,J77&gt;=K77,J78&gt;=K78,J79&gt;=K79,J80&gt;=K80,J81&gt;=K81,J82&gt;=K82,J83&gt;=K83,J84&gt;=K84,J85&gt;=K85,J86&gt;=K86,J87&gt;=K87,J88&gt;=K88,J89&gt;=K89,J90&gt;=K90,J91&gt;=K91,J92&gt;=K92,J93&gt;=K93,J94&gt;=K94,J95&gt;=K95,J96&gt;=K96,J97&gt;=K97,J98&gt;=K98,J99&gt;=K99,J100&gt;=K100,J101&gt;=K101,J102&gt;=K102,J103&gt;=K103,J104&gt;=K104,J105&gt;=K105,J106&gt;=K106,J107&gt;=K107,J108&gt;=K108,J109&gt;=K109,J110&gt;=K110),"Yes","No")</f>
        <v>Yes</v>
      </c>
      <c r="V71" s="1575"/>
    </row>
    <row r="72" spans="1:22" ht="15" customHeight="1" x14ac:dyDescent="0.25">
      <c r="A72" s="1317"/>
      <c r="B72" s="2303" t="s">
        <v>1802</v>
      </c>
      <c r="C72" s="2304"/>
      <c r="D72" s="1583"/>
      <c r="E72" s="1583"/>
      <c r="F72" s="1583"/>
      <c r="G72" s="1583"/>
      <c r="H72" s="1583"/>
      <c r="I72" s="1583"/>
      <c r="J72" s="1583"/>
      <c r="K72" s="1583"/>
      <c r="L72" s="1583"/>
      <c r="M72" s="1583"/>
      <c r="N72" s="1951"/>
      <c r="O72" s="1721"/>
      <c r="P72" s="2315" t="s">
        <v>1800</v>
      </c>
      <c r="Q72" s="2316"/>
      <c r="R72" s="2316"/>
      <c r="S72" s="2316"/>
      <c r="T72" s="2316"/>
      <c r="U72" s="1639" t="str">
        <f>IF(AND(E110&gt;=SUM(E70:E109),F110&gt;=SUM(F70:F109),G110&gt;=SUM(G70:G109),H110&gt;=SUM(H70:H109)),"Yes","No")</f>
        <v>Yes</v>
      </c>
      <c r="V72" s="1575"/>
    </row>
    <row r="73" spans="1:22" s="1531" customFormat="1" ht="15" customHeight="1" x14ac:dyDescent="0.25">
      <c r="A73" s="1317"/>
      <c r="B73" s="2303" t="s">
        <v>1803</v>
      </c>
      <c r="C73" s="2304"/>
      <c r="D73" s="1583"/>
      <c r="E73" s="1583"/>
      <c r="F73" s="1583"/>
      <c r="G73" s="1583"/>
      <c r="H73" s="1583"/>
      <c r="I73" s="1583"/>
      <c r="J73" s="1583"/>
      <c r="K73" s="1583"/>
      <c r="L73" s="1583"/>
      <c r="M73" s="1583"/>
      <c r="N73" s="1951"/>
      <c r="O73" s="1721"/>
      <c r="P73" s="2315" t="s">
        <v>1807</v>
      </c>
      <c r="Q73" s="2316"/>
      <c r="R73" s="2316"/>
      <c r="S73" s="2316"/>
      <c r="T73" s="2316"/>
      <c r="U73" s="2321" t="str">
        <f>IF('Leverage Ratio'!J140&gt;=(F110+F154),"Yes","No")</f>
        <v>Yes</v>
      </c>
    </row>
    <row r="74" spans="1:22" s="1531" customFormat="1" ht="15" customHeight="1" x14ac:dyDescent="0.25">
      <c r="A74" s="1317"/>
      <c r="B74" s="2303" t="s">
        <v>1804</v>
      </c>
      <c r="C74" s="2304"/>
      <c r="D74" s="1583"/>
      <c r="E74" s="1583"/>
      <c r="F74" s="1583"/>
      <c r="G74" s="1583"/>
      <c r="H74" s="1583"/>
      <c r="I74" s="1583"/>
      <c r="J74" s="1583"/>
      <c r="K74" s="1583"/>
      <c r="L74" s="1583"/>
      <c r="M74" s="1583"/>
      <c r="N74" s="1951"/>
      <c r="O74" s="1721"/>
      <c r="P74" s="2315"/>
      <c r="Q74" s="2316"/>
      <c r="R74" s="2316"/>
      <c r="S74" s="2316"/>
      <c r="T74" s="2316"/>
      <c r="U74" s="2321"/>
    </row>
    <row r="75" spans="1:22" s="1531" customFormat="1" ht="15" customHeight="1" x14ac:dyDescent="0.25">
      <c r="A75" s="1317"/>
      <c r="B75" s="2303" t="s">
        <v>1805</v>
      </c>
      <c r="C75" s="2304"/>
      <c r="D75" s="1583"/>
      <c r="E75" s="1583"/>
      <c r="F75" s="1583"/>
      <c r="G75" s="1583"/>
      <c r="H75" s="1583"/>
      <c r="I75" s="1583"/>
      <c r="J75" s="1583"/>
      <c r="K75" s="1583"/>
      <c r="L75" s="1583"/>
      <c r="M75" s="1583"/>
      <c r="N75" s="1951"/>
      <c r="O75" s="1721"/>
      <c r="P75" s="2315" t="s">
        <v>1813</v>
      </c>
      <c r="Q75" s="2316"/>
      <c r="R75" s="2316"/>
      <c r="S75" s="2316"/>
      <c r="T75" s="2316"/>
      <c r="U75" s="2321" t="str">
        <f>IF('Leverage Ratio'!J134&gt;=(H110+H154),"Yes","No")</f>
        <v>Yes</v>
      </c>
    </row>
    <row r="76" spans="1:22" s="1531" customFormat="1" ht="15" customHeight="1" x14ac:dyDescent="0.25">
      <c r="A76" s="1317"/>
      <c r="B76" s="2303" t="s">
        <v>1806</v>
      </c>
      <c r="C76" s="2304"/>
      <c r="D76" s="1583"/>
      <c r="E76" s="1583"/>
      <c r="F76" s="1583"/>
      <c r="G76" s="1583"/>
      <c r="H76" s="1583"/>
      <c r="I76" s="1583"/>
      <c r="J76" s="1583"/>
      <c r="K76" s="1583"/>
      <c r="L76" s="1583"/>
      <c r="M76" s="1583"/>
      <c r="N76" s="1951"/>
      <c r="O76" s="1721"/>
      <c r="P76" s="2315"/>
      <c r="Q76" s="2316"/>
      <c r="R76" s="2316"/>
      <c r="S76" s="2316"/>
      <c r="T76" s="2316"/>
      <c r="U76" s="2321"/>
    </row>
    <row r="77" spans="1:22" s="1531" customFormat="1" ht="15" customHeight="1" x14ac:dyDescent="0.25">
      <c r="A77" s="1317"/>
      <c r="B77" s="2303" t="s">
        <v>1808</v>
      </c>
      <c r="C77" s="2304"/>
      <c r="D77" s="1583"/>
      <c r="E77" s="1583"/>
      <c r="F77" s="1583"/>
      <c r="G77" s="1583"/>
      <c r="H77" s="1583"/>
      <c r="I77" s="1583"/>
      <c r="J77" s="1583"/>
      <c r="K77" s="1583"/>
      <c r="L77" s="1583"/>
      <c r="M77" s="1583"/>
      <c r="N77" s="1951"/>
      <c r="O77" s="1721"/>
      <c r="P77" s="2315" t="s">
        <v>1819</v>
      </c>
      <c r="Q77" s="2316"/>
      <c r="R77" s="2316"/>
      <c r="S77" s="2316"/>
      <c r="T77" s="2316"/>
      <c r="U77" s="2321" t="str">
        <f>IF(AND(ISNUMBER('Leverage Ratio'!L8), ISNUMBER('Leverage Ratio'!K38)), IF(('Leverage Ratio'!L8+'Leverage Ratio'!K38)&gt;=(I110+I154+I198),"Yes","No"), "")</f>
        <v/>
      </c>
    </row>
    <row r="78" spans="1:22" s="1531" customFormat="1" ht="15" customHeight="1" x14ac:dyDescent="0.25">
      <c r="A78" s="1317"/>
      <c r="B78" s="2303" t="s">
        <v>1809</v>
      </c>
      <c r="C78" s="2304"/>
      <c r="D78" s="1583"/>
      <c r="E78" s="1583"/>
      <c r="F78" s="1583"/>
      <c r="G78" s="1583"/>
      <c r="H78" s="1583"/>
      <c r="I78" s="1583"/>
      <c r="J78" s="1583"/>
      <c r="K78" s="1583"/>
      <c r="L78" s="1583"/>
      <c r="M78" s="1583"/>
      <c r="N78" s="1951"/>
      <c r="O78" s="1721"/>
      <c r="P78" s="2315"/>
      <c r="Q78" s="2316"/>
      <c r="R78" s="2316"/>
      <c r="S78" s="2316"/>
      <c r="T78" s="2316"/>
      <c r="U78" s="2321"/>
    </row>
    <row r="79" spans="1:22" s="1531" customFormat="1" ht="15" customHeight="1" x14ac:dyDescent="0.25">
      <c r="A79" s="1317"/>
      <c r="B79" s="2303" t="s">
        <v>1810</v>
      </c>
      <c r="C79" s="2304"/>
      <c r="D79" s="1583"/>
      <c r="E79" s="1583"/>
      <c r="F79" s="1583"/>
      <c r="G79" s="1583"/>
      <c r="H79" s="1583"/>
      <c r="I79" s="1583"/>
      <c r="J79" s="1583"/>
      <c r="K79" s="1583"/>
      <c r="L79" s="1583"/>
      <c r="M79" s="1583"/>
      <c r="N79" s="1951"/>
      <c r="O79" s="1721"/>
      <c r="P79" s="2315" t="s">
        <v>1825</v>
      </c>
      <c r="Q79" s="2316"/>
      <c r="R79" s="2316"/>
      <c r="S79" s="2316"/>
      <c r="T79" s="2316"/>
      <c r="U79" s="2321" t="str">
        <f>IF(AND(ISNUMBER('Leverage Ratio'!K110), ISNUMBER('Leverage Ratio'!K120)), IF((1.4*('Leverage Ratio'!K110+'Leverage Ratio'!K120))&gt;=(J110+J154+J198),"Yes","No"), "")</f>
        <v/>
      </c>
    </row>
    <row r="80" spans="1:22" s="1531" customFormat="1" ht="15" customHeight="1" x14ac:dyDescent="0.25">
      <c r="A80" s="1317"/>
      <c r="B80" s="2303" t="s">
        <v>1811</v>
      </c>
      <c r="C80" s="2304"/>
      <c r="D80" s="1583"/>
      <c r="E80" s="1583"/>
      <c r="F80" s="1583"/>
      <c r="G80" s="1583"/>
      <c r="H80" s="1583"/>
      <c r="I80" s="1583"/>
      <c r="J80" s="1583"/>
      <c r="K80" s="1583"/>
      <c r="L80" s="1583"/>
      <c r="M80" s="1583"/>
      <c r="N80" s="1951"/>
      <c r="O80" s="1721"/>
      <c r="P80" s="2315"/>
      <c r="Q80" s="2316"/>
      <c r="R80" s="2316"/>
      <c r="S80" s="2316"/>
      <c r="T80" s="2316"/>
      <c r="U80" s="2321"/>
    </row>
    <row r="81" spans="1:21" s="1531" customFormat="1" ht="15" customHeight="1" x14ac:dyDescent="0.25">
      <c r="A81" s="1317"/>
      <c r="B81" s="2303" t="s">
        <v>1812</v>
      </c>
      <c r="C81" s="2304"/>
      <c r="D81" s="1583"/>
      <c r="E81" s="1583"/>
      <c r="F81" s="1583"/>
      <c r="G81" s="1583"/>
      <c r="H81" s="1583"/>
      <c r="I81" s="1583"/>
      <c r="J81" s="1583"/>
      <c r="K81" s="1583"/>
      <c r="L81" s="1583"/>
      <c r="M81" s="1583"/>
      <c r="N81" s="1951"/>
      <c r="O81" s="1721"/>
      <c r="P81" s="2315" t="s">
        <v>1831</v>
      </c>
      <c r="Q81" s="2316"/>
      <c r="R81" s="2316"/>
      <c r="S81" s="2316"/>
      <c r="T81" s="2316"/>
      <c r="U81" s="2321" t="str">
        <f>IF(AND(ISNUMBER('Leverage Ratio'!K110), ISNUMBER('Leverage Ratio'!K121)), IF((1.4*('Leverage Ratio'!K110+'Leverage Ratio'!K121))&gt;=(J110+J154),"Yes","No"), "")</f>
        <v/>
      </c>
    </row>
    <row r="82" spans="1:21" s="1531" customFormat="1" ht="15" customHeight="1" x14ac:dyDescent="0.25">
      <c r="A82" s="1317"/>
      <c r="B82" s="2303" t="s">
        <v>1814</v>
      </c>
      <c r="C82" s="2304"/>
      <c r="D82" s="1583"/>
      <c r="E82" s="1583"/>
      <c r="F82" s="1583"/>
      <c r="G82" s="1583"/>
      <c r="H82" s="1583"/>
      <c r="I82" s="1583"/>
      <c r="J82" s="1583"/>
      <c r="K82" s="1583"/>
      <c r="L82" s="1583"/>
      <c r="M82" s="1583"/>
      <c r="N82" s="1951"/>
      <c r="O82" s="1721"/>
      <c r="P82" s="2315"/>
      <c r="Q82" s="2316"/>
      <c r="R82" s="2316"/>
      <c r="S82" s="2316"/>
      <c r="T82" s="2316"/>
      <c r="U82" s="2321"/>
    </row>
    <row r="83" spans="1:21" s="1531" customFormat="1" ht="15" customHeight="1" x14ac:dyDescent="0.25">
      <c r="A83" s="1317"/>
      <c r="B83" s="2303" t="s">
        <v>1815</v>
      </c>
      <c r="C83" s="2304"/>
      <c r="D83" s="1583"/>
      <c r="E83" s="1583"/>
      <c r="F83" s="1583"/>
      <c r="G83" s="1583"/>
      <c r="H83" s="1583"/>
      <c r="I83" s="1583"/>
      <c r="J83" s="1583"/>
      <c r="K83" s="1583"/>
      <c r="L83" s="1583"/>
      <c r="M83" s="1583"/>
      <c r="N83" s="1951"/>
      <c r="O83" s="1721"/>
      <c r="P83" s="2315" t="s">
        <v>1837</v>
      </c>
      <c r="Q83" s="2316"/>
      <c r="R83" s="2316"/>
      <c r="S83" s="2316"/>
      <c r="T83" s="2316"/>
      <c r="U83" s="2321" t="str">
        <f>IF((1.4*('Leverage Ratio'!J110+'Leverage Ratio'!J117))&gt;=(K110+K154+K198),"Yes","No")</f>
        <v>Yes</v>
      </c>
    </row>
    <row r="84" spans="1:21" s="1531" customFormat="1" ht="15" customHeight="1" x14ac:dyDescent="0.25">
      <c r="A84" s="1317"/>
      <c r="B84" s="2303" t="s">
        <v>1816</v>
      </c>
      <c r="C84" s="2304"/>
      <c r="D84" s="1583"/>
      <c r="E84" s="1583"/>
      <c r="F84" s="1583"/>
      <c r="G84" s="1583"/>
      <c r="H84" s="1583"/>
      <c r="I84" s="1583"/>
      <c r="J84" s="1583"/>
      <c r="K84" s="1583"/>
      <c r="L84" s="1583"/>
      <c r="M84" s="1583"/>
      <c r="N84" s="1951"/>
      <c r="O84" s="1721"/>
      <c r="P84" s="2315"/>
      <c r="Q84" s="2316"/>
      <c r="R84" s="2316"/>
      <c r="S84" s="2316"/>
      <c r="T84" s="2316"/>
      <c r="U84" s="2321"/>
    </row>
    <row r="85" spans="1:21" s="1531" customFormat="1" ht="15" customHeight="1" x14ac:dyDescent="0.25">
      <c r="A85" s="1317"/>
      <c r="B85" s="2303" t="s">
        <v>1817</v>
      </c>
      <c r="C85" s="2304"/>
      <c r="D85" s="1583"/>
      <c r="E85" s="1583"/>
      <c r="F85" s="1583"/>
      <c r="G85" s="1583"/>
      <c r="H85" s="1583"/>
      <c r="I85" s="1583"/>
      <c r="J85" s="1583"/>
      <c r="K85" s="1583"/>
      <c r="L85" s="1583"/>
      <c r="M85" s="1583"/>
      <c r="N85" s="1951"/>
      <c r="O85" s="1721"/>
      <c r="P85" s="2315" t="s">
        <v>1843</v>
      </c>
      <c r="Q85" s="2316"/>
      <c r="R85" s="2316"/>
      <c r="S85" s="2316"/>
      <c r="T85" s="2316"/>
      <c r="U85" s="2321" t="str">
        <f>IF((1.4*('Leverage Ratio'!J110+'Leverage Ratio'!J118))&gt;=(K110+K154),"Yes","No")</f>
        <v>Yes</v>
      </c>
    </row>
    <row r="86" spans="1:21" s="1531" customFormat="1" ht="15" customHeight="1" x14ac:dyDescent="0.25">
      <c r="A86" s="1317"/>
      <c r="B86" s="2303" t="s">
        <v>1818</v>
      </c>
      <c r="C86" s="2304"/>
      <c r="D86" s="1583"/>
      <c r="E86" s="1583"/>
      <c r="F86" s="1583"/>
      <c r="G86" s="1583"/>
      <c r="H86" s="1583"/>
      <c r="I86" s="1583"/>
      <c r="J86" s="1583"/>
      <c r="K86" s="1583"/>
      <c r="L86" s="1583"/>
      <c r="M86" s="1583"/>
      <c r="N86" s="1951"/>
      <c r="O86" s="1721"/>
      <c r="P86" s="2322"/>
      <c r="Q86" s="2323"/>
      <c r="R86" s="2323"/>
      <c r="S86" s="2323"/>
      <c r="T86" s="2323"/>
      <c r="U86" s="2324"/>
    </row>
    <row r="87" spans="1:21" s="1531" customFormat="1" ht="15" customHeight="1" x14ac:dyDescent="0.25">
      <c r="A87" s="1317"/>
      <c r="B87" s="2303" t="s">
        <v>1820</v>
      </c>
      <c r="C87" s="2304"/>
      <c r="D87" s="1583"/>
      <c r="E87" s="1583"/>
      <c r="F87" s="1583"/>
      <c r="G87" s="1583"/>
      <c r="H87" s="1583"/>
      <c r="I87" s="1583"/>
      <c r="J87" s="1583"/>
      <c r="K87" s="1583"/>
      <c r="L87" s="1583"/>
      <c r="M87" s="1583"/>
      <c r="N87" s="1951"/>
      <c r="O87" s="1721"/>
      <c r="P87" s="1968"/>
      <c r="Q87" s="1968"/>
      <c r="T87" s="1968"/>
    </row>
    <row r="88" spans="1:21" s="1531" customFormat="1" ht="15" customHeight="1" x14ac:dyDescent="0.25">
      <c r="A88" s="1317"/>
      <c r="B88" s="2303" t="s">
        <v>1821</v>
      </c>
      <c r="C88" s="2304"/>
      <c r="D88" s="1583"/>
      <c r="E88" s="1583"/>
      <c r="F88" s="1583"/>
      <c r="G88" s="1583"/>
      <c r="H88" s="1583"/>
      <c r="I88" s="1583"/>
      <c r="J88" s="1583"/>
      <c r="K88" s="1583"/>
      <c r="L88" s="1583"/>
      <c r="M88" s="1583"/>
      <c r="N88" s="1951"/>
      <c r="O88" s="1721"/>
    </row>
    <row r="89" spans="1:21" s="1531" customFormat="1" ht="15" customHeight="1" x14ac:dyDescent="0.25">
      <c r="A89" s="1317"/>
      <c r="B89" s="2303" t="s">
        <v>1822</v>
      </c>
      <c r="C89" s="2304"/>
      <c r="D89" s="1583"/>
      <c r="E89" s="1583"/>
      <c r="F89" s="1583"/>
      <c r="G89" s="1583"/>
      <c r="H89" s="1583"/>
      <c r="I89" s="1583"/>
      <c r="J89" s="1583"/>
      <c r="K89" s="1583"/>
      <c r="L89" s="1583"/>
      <c r="M89" s="1583"/>
      <c r="N89" s="1951"/>
      <c r="O89" s="1721"/>
    </row>
    <row r="90" spans="1:21" s="1531" customFormat="1" ht="15" customHeight="1" x14ac:dyDescent="0.25">
      <c r="A90" s="1317"/>
      <c r="B90" s="2303" t="s">
        <v>1823</v>
      </c>
      <c r="C90" s="2304"/>
      <c r="D90" s="1583"/>
      <c r="E90" s="1583"/>
      <c r="F90" s="1583"/>
      <c r="G90" s="1583"/>
      <c r="H90" s="1583"/>
      <c r="I90" s="1583"/>
      <c r="J90" s="1583"/>
      <c r="K90" s="1583"/>
      <c r="L90" s="1583"/>
      <c r="M90" s="1583"/>
      <c r="N90" s="1951"/>
      <c r="O90" s="1721"/>
    </row>
    <row r="91" spans="1:21" s="1531" customFormat="1" ht="15" customHeight="1" x14ac:dyDescent="0.25">
      <c r="A91" s="1317"/>
      <c r="B91" s="2303" t="s">
        <v>1824</v>
      </c>
      <c r="C91" s="2304"/>
      <c r="D91" s="1583"/>
      <c r="E91" s="1583"/>
      <c r="F91" s="1583"/>
      <c r="G91" s="1583"/>
      <c r="H91" s="1583"/>
      <c r="I91" s="1583"/>
      <c r="J91" s="1583"/>
      <c r="K91" s="1583"/>
      <c r="L91" s="1583"/>
      <c r="M91" s="1583"/>
      <c r="N91" s="1951"/>
      <c r="O91" s="1721"/>
    </row>
    <row r="92" spans="1:21" s="1531" customFormat="1" ht="15" customHeight="1" x14ac:dyDescent="0.25">
      <c r="A92" s="1317"/>
      <c r="B92" s="2303" t="s">
        <v>1826</v>
      </c>
      <c r="C92" s="2304"/>
      <c r="D92" s="1583"/>
      <c r="E92" s="1583"/>
      <c r="F92" s="1583"/>
      <c r="G92" s="1583"/>
      <c r="H92" s="1583"/>
      <c r="I92" s="1583"/>
      <c r="J92" s="1583"/>
      <c r="K92" s="1583"/>
      <c r="L92" s="1583"/>
      <c r="M92" s="1583"/>
      <c r="N92" s="1951"/>
      <c r="O92" s="1721"/>
    </row>
    <row r="93" spans="1:21" s="1531" customFormat="1" ht="15" customHeight="1" x14ac:dyDescent="0.25">
      <c r="A93" s="1317"/>
      <c r="B93" s="2303" t="s">
        <v>1827</v>
      </c>
      <c r="C93" s="2304"/>
      <c r="D93" s="1583"/>
      <c r="E93" s="1583"/>
      <c r="F93" s="1583"/>
      <c r="G93" s="1583"/>
      <c r="H93" s="1583"/>
      <c r="I93" s="1583"/>
      <c r="J93" s="1583"/>
      <c r="K93" s="1583"/>
      <c r="L93" s="1583"/>
      <c r="M93" s="1583"/>
      <c r="N93" s="1951"/>
      <c r="O93" s="1721"/>
    </row>
    <row r="94" spans="1:21" s="1531" customFormat="1" ht="15" customHeight="1" x14ac:dyDescent="0.25">
      <c r="A94" s="1317"/>
      <c r="B94" s="2303" t="s">
        <v>1828</v>
      </c>
      <c r="C94" s="2304"/>
      <c r="D94" s="1583"/>
      <c r="E94" s="1583"/>
      <c r="F94" s="1583"/>
      <c r="G94" s="1583"/>
      <c r="H94" s="1583"/>
      <c r="I94" s="1583"/>
      <c r="J94" s="1583"/>
      <c r="K94" s="1583"/>
      <c r="L94" s="1583"/>
      <c r="M94" s="1583"/>
      <c r="N94" s="1951"/>
      <c r="O94" s="1721"/>
    </row>
    <row r="95" spans="1:21" s="1531" customFormat="1" ht="15" customHeight="1" x14ac:dyDescent="0.25">
      <c r="A95" s="1317"/>
      <c r="B95" s="2303" t="s">
        <v>1829</v>
      </c>
      <c r="C95" s="2304"/>
      <c r="D95" s="1583"/>
      <c r="E95" s="1583"/>
      <c r="F95" s="1583"/>
      <c r="G95" s="1583"/>
      <c r="H95" s="1583"/>
      <c r="I95" s="1583"/>
      <c r="J95" s="1583"/>
      <c r="K95" s="1583"/>
      <c r="L95" s="1583"/>
      <c r="M95" s="1583"/>
      <c r="N95" s="1951"/>
      <c r="O95" s="1721"/>
    </row>
    <row r="96" spans="1:21" s="1531" customFormat="1" ht="15" customHeight="1" x14ac:dyDescent="0.25">
      <c r="A96" s="1317"/>
      <c r="B96" s="2303" t="s">
        <v>1830</v>
      </c>
      <c r="C96" s="2304"/>
      <c r="D96" s="1583"/>
      <c r="E96" s="1583"/>
      <c r="F96" s="1583"/>
      <c r="G96" s="1583"/>
      <c r="H96" s="1583"/>
      <c r="I96" s="1583"/>
      <c r="J96" s="1583"/>
      <c r="K96" s="1583"/>
      <c r="L96" s="1583"/>
      <c r="M96" s="1583"/>
      <c r="N96" s="1951"/>
      <c r="O96" s="1721"/>
    </row>
    <row r="97" spans="1:21" s="1531" customFormat="1" ht="15" customHeight="1" x14ac:dyDescent="0.25">
      <c r="A97" s="1317"/>
      <c r="B97" s="2303" t="s">
        <v>1832</v>
      </c>
      <c r="C97" s="2304"/>
      <c r="D97" s="1583"/>
      <c r="E97" s="1583"/>
      <c r="F97" s="1583"/>
      <c r="G97" s="1583"/>
      <c r="H97" s="1583"/>
      <c r="I97" s="1583"/>
      <c r="J97" s="1583"/>
      <c r="K97" s="1583"/>
      <c r="L97" s="1583"/>
      <c r="M97" s="1583"/>
      <c r="N97" s="1951"/>
      <c r="O97" s="1721"/>
    </row>
    <row r="98" spans="1:21" s="1531" customFormat="1" ht="15" customHeight="1" x14ac:dyDescent="0.25">
      <c r="A98" s="1317"/>
      <c r="B98" s="2303" t="s">
        <v>1833</v>
      </c>
      <c r="C98" s="2304"/>
      <c r="D98" s="1583"/>
      <c r="E98" s="1583"/>
      <c r="F98" s="1583"/>
      <c r="G98" s="1583"/>
      <c r="H98" s="1583"/>
      <c r="I98" s="1583"/>
      <c r="J98" s="1583"/>
      <c r="K98" s="1583"/>
      <c r="L98" s="1583"/>
      <c r="M98" s="1583"/>
      <c r="N98" s="1951"/>
      <c r="O98" s="1721"/>
    </row>
    <row r="99" spans="1:21" s="1531" customFormat="1" ht="15" customHeight="1" x14ac:dyDescent="0.25">
      <c r="A99" s="1317"/>
      <c r="B99" s="2303" t="s">
        <v>1834</v>
      </c>
      <c r="C99" s="2304"/>
      <c r="D99" s="1583"/>
      <c r="E99" s="1583"/>
      <c r="F99" s="1583"/>
      <c r="G99" s="1583"/>
      <c r="H99" s="1583"/>
      <c r="I99" s="1583"/>
      <c r="J99" s="1583"/>
      <c r="K99" s="1583"/>
      <c r="L99" s="1583"/>
      <c r="M99" s="1583"/>
      <c r="N99" s="1951"/>
      <c r="O99" s="1721"/>
    </row>
    <row r="100" spans="1:21" s="1531" customFormat="1" ht="15" customHeight="1" x14ac:dyDescent="0.25">
      <c r="A100" s="1317"/>
      <c r="B100" s="2303" t="s">
        <v>1835</v>
      </c>
      <c r="C100" s="2304"/>
      <c r="D100" s="1583"/>
      <c r="E100" s="1583"/>
      <c r="F100" s="1583"/>
      <c r="G100" s="1583"/>
      <c r="H100" s="1583"/>
      <c r="I100" s="1583"/>
      <c r="J100" s="1583"/>
      <c r="K100" s="1583"/>
      <c r="L100" s="1583"/>
      <c r="M100" s="1583"/>
      <c r="N100" s="1951"/>
      <c r="O100" s="1721"/>
    </row>
    <row r="101" spans="1:21" s="1531" customFormat="1" ht="15" customHeight="1" x14ac:dyDescent="0.25">
      <c r="A101" s="1317"/>
      <c r="B101" s="2303" t="s">
        <v>1836</v>
      </c>
      <c r="C101" s="2304"/>
      <c r="D101" s="1583"/>
      <c r="E101" s="1583"/>
      <c r="F101" s="1583"/>
      <c r="G101" s="1583"/>
      <c r="H101" s="1583"/>
      <c r="I101" s="1583"/>
      <c r="J101" s="1583"/>
      <c r="K101" s="1583"/>
      <c r="L101" s="1583"/>
      <c r="M101" s="1583"/>
      <c r="N101" s="1951"/>
      <c r="O101" s="1721"/>
    </row>
    <row r="102" spans="1:21" s="1531" customFormat="1" ht="15" customHeight="1" x14ac:dyDescent="0.25">
      <c r="A102" s="1317"/>
      <c r="B102" s="2303" t="s">
        <v>1838</v>
      </c>
      <c r="C102" s="2304"/>
      <c r="D102" s="1583"/>
      <c r="E102" s="1583"/>
      <c r="F102" s="1583"/>
      <c r="G102" s="1583"/>
      <c r="H102" s="1583"/>
      <c r="I102" s="1583"/>
      <c r="J102" s="1583"/>
      <c r="K102" s="1583"/>
      <c r="L102" s="1583"/>
      <c r="M102" s="1583"/>
      <c r="N102" s="1951"/>
      <c r="O102" s="1721"/>
    </row>
    <row r="103" spans="1:21" s="1531" customFormat="1" ht="15" customHeight="1" x14ac:dyDescent="0.25">
      <c r="A103" s="1317"/>
      <c r="B103" s="2303" t="s">
        <v>1839</v>
      </c>
      <c r="C103" s="2304"/>
      <c r="D103" s="1583"/>
      <c r="E103" s="1583"/>
      <c r="F103" s="1583"/>
      <c r="G103" s="1583"/>
      <c r="H103" s="1583"/>
      <c r="I103" s="1583"/>
      <c r="J103" s="1583"/>
      <c r="K103" s="1583"/>
      <c r="L103" s="1583"/>
      <c r="M103" s="1583"/>
      <c r="N103" s="1951"/>
      <c r="O103" s="1721"/>
    </row>
    <row r="104" spans="1:21" s="1531" customFormat="1" ht="15" customHeight="1" x14ac:dyDescent="0.25">
      <c r="A104" s="1317"/>
      <c r="B104" s="2303" t="s">
        <v>1840</v>
      </c>
      <c r="C104" s="2304"/>
      <c r="D104" s="1583"/>
      <c r="E104" s="1583"/>
      <c r="F104" s="1583"/>
      <c r="G104" s="1583"/>
      <c r="H104" s="1583"/>
      <c r="I104" s="1583"/>
      <c r="J104" s="1583"/>
      <c r="K104" s="1583"/>
      <c r="L104" s="1583"/>
      <c r="M104" s="1583"/>
      <c r="N104" s="1951"/>
      <c r="O104" s="1721"/>
    </row>
    <row r="105" spans="1:21" s="1531" customFormat="1" ht="15" customHeight="1" x14ac:dyDescent="0.25">
      <c r="A105" s="1317"/>
      <c r="B105" s="2303" t="s">
        <v>1841</v>
      </c>
      <c r="C105" s="2304"/>
      <c r="D105" s="1583"/>
      <c r="E105" s="1583"/>
      <c r="F105" s="1583"/>
      <c r="G105" s="1583"/>
      <c r="H105" s="1583"/>
      <c r="I105" s="1583"/>
      <c r="J105" s="1583"/>
      <c r="K105" s="1583"/>
      <c r="L105" s="1583"/>
      <c r="M105" s="1583"/>
      <c r="N105" s="1951"/>
      <c r="O105" s="1721"/>
    </row>
    <row r="106" spans="1:21" s="1531" customFormat="1" ht="15" customHeight="1" x14ac:dyDescent="0.25">
      <c r="A106" s="1317"/>
      <c r="B106" s="2303" t="s">
        <v>1842</v>
      </c>
      <c r="C106" s="2304"/>
      <c r="D106" s="1583"/>
      <c r="E106" s="1583"/>
      <c r="F106" s="1583"/>
      <c r="G106" s="1583"/>
      <c r="H106" s="1583"/>
      <c r="I106" s="1583"/>
      <c r="J106" s="1583"/>
      <c r="K106" s="1583"/>
      <c r="L106" s="1583"/>
      <c r="M106" s="1583"/>
      <c r="N106" s="1951"/>
      <c r="O106" s="1721"/>
    </row>
    <row r="107" spans="1:21" s="1531" customFormat="1" ht="15" customHeight="1" x14ac:dyDescent="0.25">
      <c r="A107" s="1317"/>
      <c r="B107" s="2303" t="s">
        <v>1844</v>
      </c>
      <c r="C107" s="2304"/>
      <c r="D107" s="1583"/>
      <c r="E107" s="1583"/>
      <c r="F107" s="1583"/>
      <c r="G107" s="1583"/>
      <c r="H107" s="1583"/>
      <c r="I107" s="1583"/>
      <c r="J107" s="1583"/>
      <c r="K107" s="1583"/>
      <c r="L107" s="1583"/>
      <c r="M107" s="1583"/>
      <c r="N107" s="1951"/>
      <c r="O107" s="1721"/>
    </row>
    <row r="108" spans="1:21" s="1531" customFormat="1" ht="15" customHeight="1" x14ac:dyDescent="0.25">
      <c r="A108" s="1317"/>
      <c r="B108" s="2303" t="s">
        <v>1845</v>
      </c>
      <c r="C108" s="2304"/>
      <c r="D108" s="1583"/>
      <c r="E108" s="1583"/>
      <c r="F108" s="1583"/>
      <c r="G108" s="1583"/>
      <c r="H108" s="1583"/>
      <c r="I108" s="1583"/>
      <c r="J108" s="1583"/>
      <c r="K108" s="1583"/>
      <c r="L108" s="1583"/>
      <c r="M108" s="1583"/>
      <c r="N108" s="1951"/>
      <c r="O108" s="1721"/>
    </row>
    <row r="109" spans="1:21" s="1531" customFormat="1" ht="15" customHeight="1" x14ac:dyDescent="0.25">
      <c r="A109" s="1317"/>
      <c r="B109" s="2307" t="s">
        <v>1846</v>
      </c>
      <c r="C109" s="2308"/>
      <c r="D109" s="1952"/>
      <c r="E109" s="1952"/>
      <c r="F109" s="1952"/>
      <c r="G109" s="1952"/>
      <c r="H109" s="1952"/>
      <c r="I109" s="1952"/>
      <c r="J109" s="1952"/>
      <c r="K109" s="1952"/>
      <c r="L109" s="1952"/>
      <c r="M109" s="1952"/>
      <c r="N109" s="1953"/>
      <c r="O109" s="1721"/>
    </row>
    <row r="110" spans="1:21" s="1531" customFormat="1" ht="15" customHeight="1" x14ac:dyDescent="0.25">
      <c r="A110" s="1317"/>
      <c r="B110" s="2309" t="s">
        <v>1847</v>
      </c>
      <c r="C110" s="2310"/>
      <c r="D110" s="1954"/>
      <c r="E110" s="1954"/>
      <c r="F110" s="1954"/>
      <c r="G110" s="1954"/>
      <c r="H110" s="1954"/>
      <c r="I110" s="1954"/>
      <c r="J110" s="1954"/>
      <c r="K110" s="1954"/>
      <c r="L110" s="1954"/>
      <c r="M110" s="1954"/>
      <c r="N110" s="1966"/>
      <c r="O110" s="1721"/>
    </row>
    <row r="111" spans="1:21" s="1468" customFormat="1" ht="45" customHeight="1" x14ac:dyDescent="0.25">
      <c r="A111" s="1624" t="s">
        <v>1848</v>
      </c>
      <c r="B111" s="1489"/>
      <c r="C111" s="1242"/>
      <c r="D111" s="1242"/>
      <c r="E111" s="1242"/>
      <c r="F111" s="1242"/>
      <c r="G111" s="1242"/>
      <c r="H111" s="1242"/>
      <c r="I111" s="1242"/>
      <c r="J111" s="1242"/>
      <c r="K111" s="1242"/>
      <c r="L111" s="1242"/>
      <c r="M111" s="1242"/>
      <c r="N111" s="1242"/>
      <c r="O111" s="1721"/>
      <c r="P111" s="1721"/>
      <c r="Q111" s="1721"/>
      <c r="R111" s="1531"/>
      <c r="T111" s="1970"/>
      <c r="U111" s="1968"/>
    </row>
    <row r="112" spans="1:21" s="1468" customFormat="1" ht="45" customHeight="1" x14ac:dyDescent="0.25">
      <c r="A112" s="1624"/>
      <c r="B112" s="2281" t="s">
        <v>1796</v>
      </c>
      <c r="C112" s="2282"/>
      <c r="D112" s="2285" t="s">
        <v>1654</v>
      </c>
      <c r="E112" s="2285" t="s">
        <v>1655</v>
      </c>
      <c r="F112" s="2287" t="s">
        <v>1656</v>
      </c>
      <c r="G112" s="2287"/>
      <c r="H112" s="2287"/>
      <c r="I112" s="2287" t="s">
        <v>1657</v>
      </c>
      <c r="J112" s="2287"/>
      <c r="K112" s="2287"/>
      <c r="L112" s="2277" t="s">
        <v>1658</v>
      </c>
      <c r="M112" s="2278"/>
      <c r="N112" s="2279" t="s">
        <v>1797</v>
      </c>
      <c r="O112" s="1721"/>
      <c r="R112" s="1531"/>
      <c r="T112" s="1968"/>
      <c r="U112" s="1968"/>
    </row>
    <row r="113" spans="1:22" ht="60" customHeight="1" x14ac:dyDescent="0.25">
      <c r="A113" s="1317"/>
      <c r="B113" s="2283"/>
      <c r="C113" s="2284"/>
      <c r="D113" s="2286"/>
      <c r="E113" s="2286"/>
      <c r="F113" s="1950" t="s">
        <v>1659</v>
      </c>
      <c r="G113" s="1950" t="s">
        <v>1660</v>
      </c>
      <c r="H113" s="1950" t="s">
        <v>1661</v>
      </c>
      <c r="I113" s="1950" t="s">
        <v>1662</v>
      </c>
      <c r="J113" s="1950" t="s">
        <v>1663</v>
      </c>
      <c r="K113" s="1950" t="s">
        <v>1664</v>
      </c>
      <c r="L113" s="1950" t="s">
        <v>1665</v>
      </c>
      <c r="M113" s="1950" t="s">
        <v>1666</v>
      </c>
      <c r="N113" s="2280"/>
      <c r="O113" s="1721"/>
      <c r="S113" s="1575"/>
      <c r="T113" s="1968"/>
      <c r="U113" s="1968"/>
      <c r="V113" s="1575"/>
    </row>
    <row r="114" spans="1:22" s="1531" customFormat="1" ht="15" customHeight="1" x14ac:dyDescent="0.25">
      <c r="A114" s="1317"/>
      <c r="B114" s="2311" t="s">
        <v>1799</v>
      </c>
      <c r="C114" s="2312"/>
      <c r="D114" s="1715"/>
      <c r="E114" s="1715"/>
      <c r="F114" s="1715"/>
      <c r="G114" s="1715"/>
      <c r="H114" s="1715"/>
      <c r="I114" s="1715"/>
      <c r="J114" s="1715"/>
      <c r="K114" s="1715"/>
      <c r="L114" s="1715"/>
      <c r="M114" s="1715"/>
      <c r="N114" s="1955"/>
      <c r="O114" s="1721"/>
      <c r="P114" s="2313" t="s">
        <v>1708</v>
      </c>
      <c r="Q114" s="2314"/>
      <c r="R114" s="2314"/>
      <c r="S114" s="2314"/>
      <c r="T114" s="2314"/>
      <c r="U114" s="1967" t="str">
        <f>IF(AND(G114&gt;=H114,G115&gt;=H115,G116&gt;=H116,G117&gt;=H117,G118&gt;=H118,G119&gt;=H119,G120&gt;=H120,G121&gt;=H121,G122&gt;=H122,G123&gt;=H123,G124&gt;=H124,G125&gt;=H125,G126&gt;=H126,G127&gt;=H127,G128&gt;=H128,G129&gt;=H129,G130&gt;=H130,G131&gt;=H131,G132&gt;=H132,G133&gt;=H133,G134&gt;=H134,G135&gt;=H135,G136&gt;=H136,G137&gt;=H137,G138&gt;=H138,G139&gt;=H139,G140&gt;=H140,G141&gt;=H141,G142&gt;=H142,G143&gt;=H143,G144&gt;=H144,G145&gt;=H145,G146&gt;=H146,G147&gt;=H147,G148&gt;=H148,G149&gt;=H149,G150&gt;=H150,G151&gt;=H151,G152&gt;=H152,G153&gt;=H153,G154&gt;=H154),"Yes","No")</f>
        <v>Yes</v>
      </c>
    </row>
    <row r="115" spans="1:22" s="1531" customFormat="1" ht="15" customHeight="1" x14ac:dyDescent="0.25">
      <c r="A115" s="1317"/>
      <c r="B115" s="2303" t="s">
        <v>1801</v>
      </c>
      <c r="C115" s="2304"/>
      <c r="D115" s="1583"/>
      <c r="E115" s="1583"/>
      <c r="F115" s="1583"/>
      <c r="G115" s="1583"/>
      <c r="H115" s="1583"/>
      <c r="I115" s="1583"/>
      <c r="J115" s="1583"/>
      <c r="K115" s="1583"/>
      <c r="L115" s="1583"/>
      <c r="M115" s="1583"/>
      <c r="N115" s="1951"/>
      <c r="O115" s="1721"/>
      <c r="P115" s="2315" t="s">
        <v>1798</v>
      </c>
      <c r="Q115" s="2316"/>
      <c r="R115" s="2316"/>
      <c r="S115" s="2316"/>
      <c r="T115" s="2316"/>
      <c r="U115" s="2321" t="str">
        <f>IF(AND(J114&gt;=K114,J115&gt;=K115,J116&gt;=K116,J117&gt;=K117,J118&gt;=K118,J119&gt;=K119,J120&gt;=K120,J121&gt;=K121,J122&gt;=K122,J123&gt;=K123,J124&gt;=K124,J125&gt;=K125,J126&gt;=K126,J127&gt;=K127,J128&gt;=K128,J129&gt;=K129,J130&gt;=K130,J131&gt;=K131,J132&gt;=K132,J133&gt;=K133,J134&gt;=K134,J135&gt;=K135,J136&gt;=K136,J137&gt;=K137,J138&gt;=K138,J139&gt;=K139,J140&gt;=K140,J141&gt;=K141,J142&gt;=K142,J143&gt;=K143,J144&gt;=K144,J145&gt;=K145,J146&gt;=K146,J147&gt;=K147,J148&gt;=K148,J149&gt;=K149,J150&gt;=K150,J151&gt;=K151,J152&gt;=K152,J153&gt;=K153,J154&gt;=K154),"Yes","No")</f>
        <v>Yes</v>
      </c>
    </row>
    <row r="116" spans="1:22" s="1531" customFormat="1" ht="15" customHeight="1" x14ac:dyDescent="0.25">
      <c r="A116" s="1317"/>
      <c r="B116" s="2303" t="s">
        <v>1802</v>
      </c>
      <c r="C116" s="2304"/>
      <c r="D116" s="1583"/>
      <c r="E116" s="1583"/>
      <c r="F116" s="1583"/>
      <c r="G116" s="1583"/>
      <c r="H116" s="1583"/>
      <c r="I116" s="1583"/>
      <c r="J116" s="1583"/>
      <c r="K116" s="1583"/>
      <c r="L116" s="1583"/>
      <c r="M116" s="1583"/>
      <c r="N116" s="1951"/>
      <c r="O116" s="1721"/>
      <c r="P116" s="2315"/>
      <c r="Q116" s="2316"/>
      <c r="R116" s="2316"/>
      <c r="S116" s="2316"/>
      <c r="T116" s="2316"/>
      <c r="U116" s="2321"/>
    </row>
    <row r="117" spans="1:22" s="1531" customFormat="1" ht="15" customHeight="1" x14ac:dyDescent="0.25">
      <c r="A117" s="1317"/>
      <c r="B117" s="2303" t="s">
        <v>1803</v>
      </c>
      <c r="C117" s="2304"/>
      <c r="D117" s="1583"/>
      <c r="E117" s="1583"/>
      <c r="F117" s="1583"/>
      <c r="G117" s="1583"/>
      <c r="H117" s="1583"/>
      <c r="I117" s="1583"/>
      <c r="J117" s="1583"/>
      <c r="K117" s="1583"/>
      <c r="L117" s="1583"/>
      <c r="M117" s="1583"/>
      <c r="N117" s="1951"/>
      <c r="O117" s="1721"/>
      <c r="P117" s="2322" t="s">
        <v>1800</v>
      </c>
      <c r="Q117" s="2323"/>
      <c r="R117" s="2323"/>
      <c r="S117" s="2323"/>
      <c r="T117" s="2323"/>
      <c r="U117" s="1643" t="str">
        <f>IF(AND(E154&gt;=SUM(E114:E153),F154&gt;=SUM(F114:F153),G154&gt;=SUM(G114:G153),H154&gt;=SUM(H114:H153)),"Yes","No")</f>
        <v>Yes</v>
      </c>
    </row>
    <row r="118" spans="1:22" s="1531" customFormat="1" ht="15" customHeight="1" x14ac:dyDescent="0.25">
      <c r="A118" s="1317"/>
      <c r="B118" s="2303" t="s">
        <v>1804</v>
      </c>
      <c r="C118" s="2304"/>
      <c r="D118" s="1583"/>
      <c r="E118" s="1583"/>
      <c r="F118" s="1583"/>
      <c r="G118" s="1583"/>
      <c r="H118" s="1583"/>
      <c r="I118" s="1583"/>
      <c r="J118" s="1583"/>
      <c r="K118" s="1583"/>
      <c r="L118" s="1583"/>
      <c r="M118" s="1583"/>
      <c r="N118" s="1951"/>
      <c r="O118" s="1721"/>
      <c r="P118" s="1721"/>
      <c r="Q118" s="1721"/>
      <c r="R118" s="1721"/>
    </row>
    <row r="119" spans="1:22" s="1531" customFormat="1" ht="15" customHeight="1" x14ac:dyDescent="0.25">
      <c r="A119" s="1317"/>
      <c r="B119" s="2303" t="s">
        <v>1805</v>
      </c>
      <c r="C119" s="2304"/>
      <c r="D119" s="1583"/>
      <c r="E119" s="1583"/>
      <c r="F119" s="1583"/>
      <c r="G119" s="1583"/>
      <c r="H119" s="1583"/>
      <c r="I119" s="1583"/>
      <c r="J119" s="1583"/>
      <c r="K119" s="1583"/>
      <c r="L119" s="1583"/>
      <c r="M119" s="1583"/>
      <c r="N119" s="1951"/>
      <c r="O119" s="1721"/>
      <c r="P119" s="1721"/>
      <c r="Q119" s="1721"/>
      <c r="R119" s="1721"/>
    </row>
    <row r="120" spans="1:22" s="1531" customFormat="1" ht="15" customHeight="1" x14ac:dyDescent="0.25">
      <c r="A120" s="1317"/>
      <c r="B120" s="2303" t="s">
        <v>1806</v>
      </c>
      <c r="C120" s="2304"/>
      <c r="D120" s="1583"/>
      <c r="E120" s="1583"/>
      <c r="F120" s="1583"/>
      <c r="G120" s="1583"/>
      <c r="H120" s="1583"/>
      <c r="I120" s="1583"/>
      <c r="J120" s="1583"/>
      <c r="K120" s="1583"/>
      <c r="L120" s="1583"/>
      <c r="M120" s="1583"/>
      <c r="N120" s="1951"/>
      <c r="O120" s="1721"/>
      <c r="P120" s="1721"/>
      <c r="Q120" s="1721"/>
      <c r="R120" s="1721"/>
    </row>
    <row r="121" spans="1:22" s="1531" customFormat="1" ht="15" customHeight="1" x14ac:dyDescent="0.25">
      <c r="A121" s="1317"/>
      <c r="B121" s="2303" t="s">
        <v>1808</v>
      </c>
      <c r="C121" s="2304"/>
      <c r="D121" s="1583"/>
      <c r="E121" s="1583"/>
      <c r="F121" s="1583"/>
      <c r="G121" s="1583"/>
      <c r="H121" s="1583"/>
      <c r="I121" s="1583"/>
      <c r="J121" s="1583"/>
      <c r="K121" s="1583"/>
      <c r="L121" s="1583"/>
      <c r="M121" s="1583"/>
      <c r="N121" s="1951"/>
      <c r="O121" s="1721"/>
      <c r="P121" s="1721"/>
      <c r="Q121" s="1721"/>
      <c r="R121" s="1721"/>
    </row>
    <row r="122" spans="1:22" s="1531" customFormat="1" ht="15" customHeight="1" x14ac:dyDescent="0.25">
      <c r="A122" s="1317"/>
      <c r="B122" s="2303" t="s">
        <v>1809</v>
      </c>
      <c r="C122" s="2304"/>
      <c r="D122" s="1583"/>
      <c r="E122" s="1583"/>
      <c r="F122" s="1583"/>
      <c r="G122" s="1583"/>
      <c r="H122" s="1583"/>
      <c r="I122" s="1583"/>
      <c r="J122" s="1583"/>
      <c r="K122" s="1583"/>
      <c r="L122" s="1583"/>
      <c r="M122" s="1583"/>
      <c r="N122" s="1951"/>
      <c r="O122" s="1721"/>
      <c r="P122" s="1721"/>
      <c r="Q122" s="1721"/>
      <c r="R122" s="1721"/>
    </row>
    <row r="123" spans="1:22" s="1531" customFormat="1" ht="15" customHeight="1" x14ac:dyDescent="0.25">
      <c r="A123" s="1317"/>
      <c r="B123" s="2303" t="s">
        <v>1810</v>
      </c>
      <c r="C123" s="2304"/>
      <c r="D123" s="1583"/>
      <c r="E123" s="1583"/>
      <c r="F123" s="1583"/>
      <c r="G123" s="1583"/>
      <c r="H123" s="1583"/>
      <c r="I123" s="1583"/>
      <c r="J123" s="1583"/>
      <c r="K123" s="1583"/>
      <c r="L123" s="1583"/>
      <c r="M123" s="1583"/>
      <c r="N123" s="1951"/>
      <c r="O123" s="1721"/>
      <c r="P123" s="1721"/>
      <c r="Q123" s="1721"/>
      <c r="R123" s="1721"/>
    </row>
    <row r="124" spans="1:22" s="1531" customFormat="1" ht="15" customHeight="1" x14ac:dyDescent="0.25">
      <c r="A124" s="1317"/>
      <c r="B124" s="2303" t="s">
        <v>1811</v>
      </c>
      <c r="C124" s="2304"/>
      <c r="D124" s="1583"/>
      <c r="E124" s="1583"/>
      <c r="F124" s="1583"/>
      <c r="G124" s="1583"/>
      <c r="H124" s="1583"/>
      <c r="I124" s="1583"/>
      <c r="J124" s="1583"/>
      <c r="K124" s="1583"/>
      <c r="L124" s="1583"/>
      <c r="M124" s="1583"/>
      <c r="N124" s="1951"/>
      <c r="O124" s="1721"/>
      <c r="P124" s="1721"/>
      <c r="Q124" s="1721"/>
      <c r="R124" s="1721"/>
    </row>
    <row r="125" spans="1:22" s="1531" customFormat="1" ht="15" customHeight="1" x14ac:dyDescent="0.25">
      <c r="A125" s="1317"/>
      <c r="B125" s="2303" t="s">
        <v>1812</v>
      </c>
      <c r="C125" s="2304"/>
      <c r="D125" s="1583"/>
      <c r="E125" s="1583"/>
      <c r="F125" s="1583"/>
      <c r="G125" s="1583"/>
      <c r="H125" s="1583"/>
      <c r="I125" s="1583"/>
      <c r="J125" s="1583"/>
      <c r="K125" s="1583"/>
      <c r="L125" s="1583"/>
      <c r="M125" s="1583"/>
      <c r="N125" s="1951"/>
      <c r="O125" s="1721"/>
      <c r="P125" s="1721"/>
      <c r="Q125" s="1721"/>
      <c r="R125" s="1721"/>
    </row>
    <row r="126" spans="1:22" s="1531" customFormat="1" ht="15" customHeight="1" x14ac:dyDescent="0.25">
      <c r="A126" s="1317"/>
      <c r="B126" s="2303" t="s">
        <v>1814</v>
      </c>
      <c r="C126" s="2304"/>
      <c r="D126" s="1583"/>
      <c r="E126" s="1583"/>
      <c r="F126" s="1583"/>
      <c r="G126" s="1583"/>
      <c r="H126" s="1583"/>
      <c r="I126" s="1583"/>
      <c r="J126" s="1583"/>
      <c r="K126" s="1583"/>
      <c r="L126" s="1583"/>
      <c r="M126" s="1583"/>
      <c r="N126" s="1951"/>
      <c r="O126" s="1721"/>
      <c r="P126" s="1721"/>
      <c r="Q126" s="1721"/>
      <c r="R126" s="1721"/>
    </row>
    <row r="127" spans="1:22" s="1531" customFormat="1" ht="15" customHeight="1" x14ac:dyDescent="0.25">
      <c r="A127" s="1317"/>
      <c r="B127" s="2303" t="s">
        <v>1815</v>
      </c>
      <c r="C127" s="2304"/>
      <c r="D127" s="1583"/>
      <c r="E127" s="1583"/>
      <c r="F127" s="1583"/>
      <c r="G127" s="1583"/>
      <c r="H127" s="1583"/>
      <c r="I127" s="1583"/>
      <c r="J127" s="1583"/>
      <c r="K127" s="1583"/>
      <c r="L127" s="1583"/>
      <c r="M127" s="1583"/>
      <c r="N127" s="1951"/>
      <c r="O127" s="1721"/>
      <c r="P127" s="1721"/>
      <c r="Q127" s="1721"/>
      <c r="R127" s="1721"/>
    </row>
    <row r="128" spans="1:22" s="1531" customFormat="1" ht="15" customHeight="1" x14ac:dyDescent="0.25">
      <c r="A128" s="1317"/>
      <c r="B128" s="2303" t="s">
        <v>1816</v>
      </c>
      <c r="C128" s="2304"/>
      <c r="D128" s="1583"/>
      <c r="E128" s="1583"/>
      <c r="F128" s="1583"/>
      <c r="G128" s="1583"/>
      <c r="H128" s="1583"/>
      <c r="I128" s="1583"/>
      <c r="J128" s="1583"/>
      <c r="K128" s="1583"/>
      <c r="L128" s="1583"/>
      <c r="M128" s="1583"/>
      <c r="N128" s="1951"/>
      <c r="O128" s="1721"/>
      <c r="P128" s="1721"/>
      <c r="Q128" s="1721"/>
      <c r="R128" s="1721"/>
    </row>
    <row r="129" spans="1:18" s="1531" customFormat="1" ht="15" customHeight="1" x14ac:dyDescent="0.25">
      <c r="A129" s="1317"/>
      <c r="B129" s="2303" t="s">
        <v>1817</v>
      </c>
      <c r="C129" s="2304"/>
      <c r="D129" s="1583"/>
      <c r="E129" s="1583"/>
      <c r="F129" s="1583"/>
      <c r="G129" s="1583"/>
      <c r="H129" s="1583"/>
      <c r="I129" s="1583"/>
      <c r="J129" s="1583"/>
      <c r="K129" s="1583"/>
      <c r="L129" s="1583"/>
      <c r="M129" s="1583"/>
      <c r="N129" s="1951"/>
      <c r="O129" s="1721"/>
      <c r="P129" s="1721"/>
      <c r="Q129" s="1721"/>
      <c r="R129" s="1721"/>
    </row>
    <row r="130" spans="1:18" s="1531" customFormat="1" ht="15" customHeight="1" x14ac:dyDescent="0.25">
      <c r="A130" s="1317"/>
      <c r="B130" s="2303" t="s">
        <v>1818</v>
      </c>
      <c r="C130" s="2304"/>
      <c r="D130" s="1583"/>
      <c r="E130" s="1583"/>
      <c r="F130" s="1583"/>
      <c r="G130" s="1583"/>
      <c r="H130" s="1583"/>
      <c r="I130" s="1583"/>
      <c r="J130" s="1583"/>
      <c r="K130" s="1583"/>
      <c r="L130" s="1583"/>
      <c r="M130" s="1583"/>
      <c r="N130" s="1951"/>
      <c r="O130" s="1721"/>
      <c r="P130" s="1721"/>
      <c r="Q130" s="1721"/>
      <c r="R130" s="1721"/>
    </row>
    <row r="131" spans="1:18" s="1531" customFormat="1" ht="15" customHeight="1" x14ac:dyDescent="0.25">
      <c r="A131" s="1317"/>
      <c r="B131" s="2303" t="s">
        <v>1820</v>
      </c>
      <c r="C131" s="2304"/>
      <c r="D131" s="1583"/>
      <c r="E131" s="1583"/>
      <c r="F131" s="1583"/>
      <c r="G131" s="1583"/>
      <c r="H131" s="1583"/>
      <c r="I131" s="1583"/>
      <c r="J131" s="1583"/>
      <c r="K131" s="1583"/>
      <c r="L131" s="1583"/>
      <c r="M131" s="1583"/>
      <c r="N131" s="1951"/>
      <c r="O131" s="1721"/>
      <c r="P131" s="1721"/>
      <c r="Q131" s="1721"/>
      <c r="R131" s="1721"/>
    </row>
    <row r="132" spans="1:18" s="1531" customFormat="1" ht="15" customHeight="1" x14ac:dyDescent="0.25">
      <c r="A132" s="1317"/>
      <c r="B132" s="2303" t="s">
        <v>1821</v>
      </c>
      <c r="C132" s="2304"/>
      <c r="D132" s="1583"/>
      <c r="E132" s="1583"/>
      <c r="F132" s="1583"/>
      <c r="G132" s="1583"/>
      <c r="H132" s="1583"/>
      <c r="I132" s="1583"/>
      <c r="J132" s="1583"/>
      <c r="K132" s="1583"/>
      <c r="L132" s="1583"/>
      <c r="M132" s="1583"/>
      <c r="N132" s="1951"/>
      <c r="O132" s="1721"/>
      <c r="P132" s="1721"/>
      <c r="Q132" s="1721"/>
      <c r="R132" s="1721"/>
    </row>
    <row r="133" spans="1:18" s="1531" customFormat="1" ht="15" customHeight="1" x14ac:dyDescent="0.25">
      <c r="A133" s="1317"/>
      <c r="B133" s="2303" t="s">
        <v>1822</v>
      </c>
      <c r="C133" s="2304"/>
      <c r="D133" s="1583"/>
      <c r="E133" s="1583"/>
      <c r="F133" s="1583"/>
      <c r="G133" s="1583"/>
      <c r="H133" s="1583"/>
      <c r="I133" s="1583"/>
      <c r="J133" s="1583"/>
      <c r="K133" s="1583"/>
      <c r="L133" s="1583"/>
      <c r="M133" s="1583"/>
      <c r="N133" s="1951"/>
      <c r="O133" s="1721"/>
      <c r="P133" s="1721"/>
      <c r="Q133" s="1721"/>
      <c r="R133" s="1721"/>
    </row>
    <row r="134" spans="1:18" s="1531" customFormat="1" ht="15" customHeight="1" x14ac:dyDescent="0.25">
      <c r="A134" s="1317"/>
      <c r="B134" s="2303" t="s">
        <v>1823</v>
      </c>
      <c r="C134" s="2304"/>
      <c r="D134" s="1583"/>
      <c r="E134" s="1583"/>
      <c r="F134" s="1583"/>
      <c r="G134" s="1583"/>
      <c r="H134" s="1583"/>
      <c r="I134" s="1583"/>
      <c r="J134" s="1583"/>
      <c r="K134" s="1583"/>
      <c r="L134" s="1583"/>
      <c r="M134" s="1583"/>
      <c r="N134" s="1951"/>
      <c r="O134" s="1721"/>
      <c r="P134" s="1721"/>
      <c r="Q134" s="1721"/>
      <c r="R134" s="1721"/>
    </row>
    <row r="135" spans="1:18" s="1531" customFormat="1" ht="15" customHeight="1" x14ac:dyDescent="0.25">
      <c r="A135" s="1317"/>
      <c r="B135" s="2303" t="s">
        <v>1824</v>
      </c>
      <c r="C135" s="2304"/>
      <c r="D135" s="1583"/>
      <c r="E135" s="1583"/>
      <c r="F135" s="1583"/>
      <c r="G135" s="1583"/>
      <c r="H135" s="1583"/>
      <c r="I135" s="1583"/>
      <c r="J135" s="1583"/>
      <c r="K135" s="1583"/>
      <c r="L135" s="1583"/>
      <c r="M135" s="1583"/>
      <c r="N135" s="1951"/>
      <c r="O135" s="1721"/>
      <c r="P135" s="1721"/>
      <c r="Q135" s="1721"/>
      <c r="R135" s="1721"/>
    </row>
    <row r="136" spans="1:18" s="1531" customFormat="1" ht="15" customHeight="1" x14ac:dyDescent="0.25">
      <c r="A136" s="1317"/>
      <c r="B136" s="2303" t="s">
        <v>1826</v>
      </c>
      <c r="C136" s="2304"/>
      <c r="D136" s="1583"/>
      <c r="E136" s="1583"/>
      <c r="F136" s="1583"/>
      <c r="G136" s="1583"/>
      <c r="H136" s="1583"/>
      <c r="I136" s="1583"/>
      <c r="J136" s="1583"/>
      <c r="K136" s="1583"/>
      <c r="L136" s="1583"/>
      <c r="M136" s="1583"/>
      <c r="N136" s="1951"/>
      <c r="O136" s="1721"/>
      <c r="P136" s="1721"/>
      <c r="Q136" s="1721"/>
      <c r="R136" s="1721"/>
    </row>
    <row r="137" spans="1:18" s="1531" customFormat="1" ht="15" customHeight="1" x14ac:dyDescent="0.25">
      <c r="A137" s="1317"/>
      <c r="B137" s="2303" t="s">
        <v>1827</v>
      </c>
      <c r="C137" s="2304"/>
      <c r="D137" s="1583"/>
      <c r="E137" s="1583"/>
      <c r="F137" s="1583"/>
      <c r="G137" s="1583"/>
      <c r="H137" s="1583"/>
      <c r="I137" s="1583"/>
      <c r="J137" s="1583"/>
      <c r="K137" s="1583"/>
      <c r="L137" s="1583"/>
      <c r="M137" s="1583"/>
      <c r="N137" s="1951"/>
      <c r="O137" s="1721"/>
      <c r="P137" s="1721"/>
      <c r="Q137" s="1721"/>
      <c r="R137" s="1721"/>
    </row>
    <row r="138" spans="1:18" s="1531" customFormat="1" ht="15" customHeight="1" x14ac:dyDescent="0.25">
      <c r="A138" s="1317"/>
      <c r="B138" s="2303" t="s">
        <v>1828</v>
      </c>
      <c r="C138" s="2304"/>
      <c r="D138" s="1583"/>
      <c r="E138" s="1583"/>
      <c r="F138" s="1583"/>
      <c r="G138" s="1583"/>
      <c r="H138" s="1583"/>
      <c r="I138" s="1583"/>
      <c r="J138" s="1583"/>
      <c r="K138" s="1583"/>
      <c r="L138" s="1583"/>
      <c r="M138" s="1583"/>
      <c r="N138" s="1951"/>
      <c r="O138" s="1721"/>
      <c r="P138" s="1721"/>
      <c r="Q138" s="1721"/>
      <c r="R138" s="1721"/>
    </row>
    <row r="139" spans="1:18" s="1531" customFormat="1" ht="15" customHeight="1" x14ac:dyDescent="0.25">
      <c r="A139" s="1317"/>
      <c r="B139" s="2303" t="s">
        <v>1829</v>
      </c>
      <c r="C139" s="2304"/>
      <c r="D139" s="1583"/>
      <c r="E139" s="1583"/>
      <c r="F139" s="1583"/>
      <c r="G139" s="1583"/>
      <c r="H139" s="1583"/>
      <c r="I139" s="1583"/>
      <c r="J139" s="1583"/>
      <c r="K139" s="1583"/>
      <c r="L139" s="1583"/>
      <c r="M139" s="1583"/>
      <c r="N139" s="1951"/>
      <c r="O139" s="1721"/>
      <c r="P139" s="1721"/>
      <c r="Q139" s="1721"/>
      <c r="R139" s="1721"/>
    </row>
    <row r="140" spans="1:18" s="1531" customFormat="1" ht="15" customHeight="1" x14ac:dyDescent="0.25">
      <c r="A140" s="1317"/>
      <c r="B140" s="2303" t="s">
        <v>1830</v>
      </c>
      <c r="C140" s="2304"/>
      <c r="D140" s="1583"/>
      <c r="E140" s="1583"/>
      <c r="F140" s="1583"/>
      <c r="G140" s="1583"/>
      <c r="H140" s="1583"/>
      <c r="I140" s="1583"/>
      <c r="J140" s="1583"/>
      <c r="K140" s="1583"/>
      <c r="L140" s="1583"/>
      <c r="M140" s="1583"/>
      <c r="N140" s="1951"/>
      <c r="O140" s="1721"/>
      <c r="P140" s="1721"/>
      <c r="Q140" s="1721"/>
      <c r="R140" s="1721"/>
    </row>
    <row r="141" spans="1:18" s="1531" customFormat="1" ht="15" customHeight="1" x14ac:dyDescent="0.25">
      <c r="A141" s="1317"/>
      <c r="B141" s="2303" t="s">
        <v>1832</v>
      </c>
      <c r="C141" s="2304"/>
      <c r="D141" s="1583"/>
      <c r="E141" s="1583"/>
      <c r="F141" s="1583"/>
      <c r="G141" s="1583"/>
      <c r="H141" s="1583"/>
      <c r="I141" s="1583"/>
      <c r="J141" s="1583"/>
      <c r="K141" s="1583"/>
      <c r="L141" s="1583"/>
      <c r="M141" s="1583"/>
      <c r="N141" s="1951"/>
      <c r="O141" s="1721"/>
      <c r="P141" s="1721"/>
    </row>
    <row r="142" spans="1:18" s="1531" customFormat="1" ht="15" customHeight="1" x14ac:dyDescent="0.25">
      <c r="A142" s="1317"/>
      <c r="B142" s="2303" t="s">
        <v>1833</v>
      </c>
      <c r="C142" s="2304"/>
      <c r="D142" s="1583"/>
      <c r="E142" s="1583"/>
      <c r="F142" s="1583"/>
      <c r="G142" s="1583"/>
      <c r="H142" s="1583"/>
      <c r="I142" s="1583"/>
      <c r="J142" s="1583"/>
      <c r="K142" s="1583"/>
      <c r="L142" s="1583"/>
      <c r="M142" s="1583"/>
      <c r="N142" s="1951"/>
      <c r="O142" s="1721"/>
      <c r="P142" s="1721"/>
    </row>
    <row r="143" spans="1:18" s="1531" customFormat="1" ht="15" customHeight="1" x14ac:dyDescent="0.25">
      <c r="A143" s="1317"/>
      <c r="B143" s="2303" t="s">
        <v>1834</v>
      </c>
      <c r="C143" s="2304"/>
      <c r="D143" s="1583"/>
      <c r="E143" s="1583"/>
      <c r="F143" s="1583"/>
      <c r="G143" s="1583"/>
      <c r="H143" s="1583"/>
      <c r="I143" s="1583"/>
      <c r="J143" s="1583"/>
      <c r="K143" s="1583"/>
      <c r="L143" s="1583"/>
      <c r="M143" s="1583"/>
      <c r="N143" s="1951"/>
      <c r="O143" s="1721"/>
      <c r="P143" s="1721"/>
    </row>
    <row r="144" spans="1:18" s="1531" customFormat="1" ht="15" customHeight="1" x14ac:dyDescent="0.25">
      <c r="A144" s="1317"/>
      <c r="B144" s="2303" t="s">
        <v>1835</v>
      </c>
      <c r="C144" s="2304"/>
      <c r="D144" s="1583"/>
      <c r="E144" s="1583"/>
      <c r="F144" s="1583"/>
      <c r="G144" s="1583"/>
      <c r="H144" s="1583"/>
      <c r="I144" s="1583"/>
      <c r="J144" s="1583"/>
      <c r="K144" s="1583"/>
      <c r="L144" s="1583"/>
      <c r="M144" s="1583"/>
      <c r="N144" s="1951"/>
      <c r="O144" s="1721"/>
      <c r="P144" s="1721"/>
      <c r="Q144" s="1721"/>
      <c r="R144" s="1721"/>
    </row>
    <row r="145" spans="1:22" s="1531" customFormat="1" ht="15" customHeight="1" x14ac:dyDescent="0.25">
      <c r="A145" s="1317"/>
      <c r="B145" s="2303" t="s">
        <v>1836</v>
      </c>
      <c r="C145" s="2304"/>
      <c r="D145" s="1583"/>
      <c r="E145" s="1583"/>
      <c r="F145" s="1583"/>
      <c r="G145" s="1583"/>
      <c r="H145" s="1583"/>
      <c r="I145" s="1583"/>
      <c r="J145" s="1583"/>
      <c r="K145" s="1583"/>
      <c r="L145" s="1583"/>
      <c r="M145" s="1583"/>
      <c r="N145" s="1951"/>
      <c r="O145" s="1721"/>
      <c r="P145" s="1721"/>
      <c r="Q145" s="1721"/>
      <c r="R145" s="1721"/>
    </row>
    <row r="146" spans="1:22" s="1531" customFormat="1" ht="15" customHeight="1" x14ac:dyDescent="0.25">
      <c r="A146" s="1317"/>
      <c r="B146" s="2303" t="s">
        <v>1838</v>
      </c>
      <c r="C146" s="2304"/>
      <c r="D146" s="1583"/>
      <c r="E146" s="1583"/>
      <c r="F146" s="1583"/>
      <c r="G146" s="1583"/>
      <c r="H146" s="1583"/>
      <c r="I146" s="1583"/>
      <c r="J146" s="1583"/>
      <c r="K146" s="1583"/>
      <c r="L146" s="1583"/>
      <c r="M146" s="1583"/>
      <c r="N146" s="1951"/>
      <c r="O146" s="1721"/>
      <c r="P146" s="1721"/>
      <c r="Q146" s="1721"/>
      <c r="R146" s="1721"/>
    </row>
    <row r="147" spans="1:22" s="1531" customFormat="1" ht="15" customHeight="1" x14ac:dyDescent="0.25">
      <c r="A147" s="1317"/>
      <c r="B147" s="2303" t="s">
        <v>1839</v>
      </c>
      <c r="C147" s="2304"/>
      <c r="D147" s="1583"/>
      <c r="E147" s="1583"/>
      <c r="F147" s="1583"/>
      <c r="G147" s="1583"/>
      <c r="H147" s="1583"/>
      <c r="I147" s="1583"/>
      <c r="J147" s="1583"/>
      <c r="K147" s="1583"/>
      <c r="L147" s="1583"/>
      <c r="M147" s="1583"/>
      <c r="N147" s="1951"/>
      <c r="O147" s="1721"/>
      <c r="P147" s="1721"/>
      <c r="Q147" s="1721"/>
      <c r="R147" s="1721"/>
    </row>
    <row r="148" spans="1:22" s="1531" customFormat="1" ht="15" customHeight="1" x14ac:dyDescent="0.25">
      <c r="A148" s="1317"/>
      <c r="B148" s="2303" t="s">
        <v>1840</v>
      </c>
      <c r="C148" s="2304"/>
      <c r="D148" s="1583"/>
      <c r="E148" s="1583"/>
      <c r="F148" s="1583"/>
      <c r="G148" s="1583"/>
      <c r="H148" s="1583"/>
      <c r="I148" s="1583"/>
      <c r="J148" s="1583"/>
      <c r="K148" s="1583"/>
      <c r="L148" s="1583"/>
      <c r="M148" s="1583"/>
      <c r="N148" s="1951"/>
      <c r="O148" s="1721"/>
      <c r="P148" s="1721"/>
      <c r="Q148" s="1721"/>
      <c r="R148" s="1721"/>
    </row>
    <row r="149" spans="1:22" s="1531" customFormat="1" ht="15" customHeight="1" x14ac:dyDescent="0.25">
      <c r="A149" s="1317"/>
      <c r="B149" s="2303" t="s">
        <v>1841</v>
      </c>
      <c r="C149" s="2304"/>
      <c r="D149" s="1583"/>
      <c r="E149" s="1583"/>
      <c r="F149" s="1583"/>
      <c r="G149" s="1583"/>
      <c r="H149" s="1583"/>
      <c r="I149" s="1583"/>
      <c r="J149" s="1583"/>
      <c r="K149" s="1583"/>
      <c r="L149" s="1583"/>
      <c r="M149" s="1583"/>
      <c r="N149" s="1951"/>
      <c r="O149" s="1721"/>
      <c r="P149" s="1721"/>
      <c r="Q149" s="1721"/>
      <c r="R149" s="1721"/>
    </row>
    <row r="150" spans="1:22" s="1531" customFormat="1" ht="15" customHeight="1" x14ac:dyDescent="0.25">
      <c r="A150" s="1317"/>
      <c r="B150" s="2303" t="s">
        <v>1842</v>
      </c>
      <c r="C150" s="2304"/>
      <c r="D150" s="1583"/>
      <c r="E150" s="1583"/>
      <c r="F150" s="1583"/>
      <c r="G150" s="1583"/>
      <c r="H150" s="1583"/>
      <c r="I150" s="1583"/>
      <c r="J150" s="1583"/>
      <c r="K150" s="1583"/>
      <c r="L150" s="1583"/>
      <c r="M150" s="1583"/>
      <c r="N150" s="1951"/>
      <c r="O150" s="1721"/>
      <c r="P150" s="1721"/>
      <c r="Q150" s="1721"/>
      <c r="R150" s="1721"/>
    </row>
    <row r="151" spans="1:22" s="1531" customFormat="1" ht="15" customHeight="1" x14ac:dyDescent="0.25">
      <c r="A151" s="1317"/>
      <c r="B151" s="2303" t="s">
        <v>1844</v>
      </c>
      <c r="C151" s="2304"/>
      <c r="D151" s="1583"/>
      <c r="E151" s="1583"/>
      <c r="F151" s="1583"/>
      <c r="G151" s="1583"/>
      <c r="H151" s="1583"/>
      <c r="I151" s="1583"/>
      <c r="J151" s="1583"/>
      <c r="K151" s="1583"/>
      <c r="L151" s="1583"/>
      <c r="M151" s="1583"/>
      <c r="N151" s="1951"/>
      <c r="O151" s="1721"/>
      <c r="P151" s="1721"/>
      <c r="Q151" s="1721"/>
      <c r="R151" s="1721"/>
    </row>
    <row r="152" spans="1:22" s="1531" customFormat="1" ht="15" customHeight="1" x14ac:dyDescent="0.25">
      <c r="A152" s="1317"/>
      <c r="B152" s="2303" t="s">
        <v>1845</v>
      </c>
      <c r="C152" s="2304"/>
      <c r="D152" s="1583"/>
      <c r="E152" s="1583"/>
      <c r="F152" s="1583"/>
      <c r="G152" s="1583"/>
      <c r="H152" s="1583"/>
      <c r="I152" s="1583"/>
      <c r="J152" s="1583"/>
      <c r="K152" s="1583"/>
      <c r="L152" s="1583"/>
      <c r="M152" s="1583"/>
      <c r="N152" s="1951"/>
      <c r="O152" s="1721"/>
      <c r="P152" s="1721"/>
      <c r="Q152" s="1721"/>
      <c r="R152" s="1721"/>
    </row>
    <row r="153" spans="1:22" s="1531" customFormat="1" ht="15" customHeight="1" x14ac:dyDescent="0.25">
      <c r="A153" s="1317"/>
      <c r="B153" s="2307" t="s">
        <v>1846</v>
      </c>
      <c r="C153" s="2308"/>
      <c r="D153" s="1952"/>
      <c r="E153" s="1952"/>
      <c r="F153" s="1952"/>
      <c r="G153" s="1952"/>
      <c r="H153" s="1952"/>
      <c r="I153" s="1952"/>
      <c r="J153" s="1952"/>
      <c r="K153" s="1952"/>
      <c r="L153" s="1952"/>
      <c r="M153" s="1952"/>
      <c r="N153" s="1953"/>
      <c r="O153" s="1721"/>
      <c r="P153" s="1721"/>
      <c r="Q153" s="1721"/>
      <c r="R153" s="1721"/>
    </row>
    <row r="154" spans="1:22" s="1531" customFormat="1" ht="15" customHeight="1" x14ac:dyDescent="0.25">
      <c r="A154" s="1317"/>
      <c r="B154" s="2309" t="s">
        <v>1849</v>
      </c>
      <c r="C154" s="2310"/>
      <c r="D154" s="1954"/>
      <c r="E154" s="1954"/>
      <c r="F154" s="1954"/>
      <c r="G154" s="1954"/>
      <c r="H154" s="1954"/>
      <c r="I154" s="1954"/>
      <c r="J154" s="1954"/>
      <c r="K154" s="1954"/>
      <c r="L154" s="1954"/>
      <c r="M154" s="1954"/>
      <c r="N154" s="1966"/>
      <c r="O154" s="1721"/>
      <c r="P154" s="1721"/>
      <c r="Q154" s="1721"/>
      <c r="R154" s="1721"/>
    </row>
    <row r="155" spans="1:22" s="1468" customFormat="1" ht="45" customHeight="1" x14ac:dyDescent="0.25">
      <c r="A155" s="1624" t="s">
        <v>1850</v>
      </c>
      <c r="B155" s="1489"/>
      <c r="C155" s="1242"/>
      <c r="D155" s="1242"/>
      <c r="E155" s="1242"/>
      <c r="F155" s="1242"/>
      <c r="G155" s="1242"/>
      <c r="H155" s="1242"/>
      <c r="I155" s="1242"/>
      <c r="J155" s="1242"/>
      <c r="K155" s="1242"/>
      <c r="L155" s="1242"/>
      <c r="M155" s="1242"/>
      <c r="N155" s="1242"/>
      <c r="O155" s="1721"/>
      <c r="P155" s="1721"/>
      <c r="Q155" s="1721"/>
      <c r="R155" s="1721"/>
    </row>
    <row r="156" spans="1:22" s="1468" customFormat="1" ht="45" customHeight="1" x14ac:dyDescent="0.25">
      <c r="A156" s="1624"/>
      <c r="B156" s="2281" t="s">
        <v>1796</v>
      </c>
      <c r="C156" s="2282"/>
      <c r="D156" s="2285" t="s">
        <v>1654</v>
      </c>
      <c r="E156" s="2285" t="s">
        <v>1655</v>
      </c>
      <c r="F156" s="2287" t="s">
        <v>1656</v>
      </c>
      <c r="G156" s="2287"/>
      <c r="H156" s="2287"/>
      <c r="I156" s="2287" t="s">
        <v>1657</v>
      </c>
      <c r="J156" s="2287"/>
      <c r="K156" s="2287"/>
      <c r="L156" s="2277" t="s">
        <v>1658</v>
      </c>
      <c r="M156" s="2278"/>
      <c r="N156" s="2279" t="s">
        <v>1797</v>
      </c>
      <c r="O156" s="1721"/>
      <c r="R156" s="1721"/>
    </row>
    <row r="157" spans="1:22" ht="60" customHeight="1" x14ac:dyDescent="0.25">
      <c r="A157" s="1317"/>
      <c r="B157" s="2283"/>
      <c r="C157" s="2284"/>
      <c r="D157" s="2286"/>
      <c r="E157" s="2286"/>
      <c r="F157" s="1950" t="s">
        <v>1659</v>
      </c>
      <c r="G157" s="1950" t="s">
        <v>1660</v>
      </c>
      <c r="H157" s="1950" t="s">
        <v>1661</v>
      </c>
      <c r="I157" s="1950" t="s">
        <v>1662</v>
      </c>
      <c r="J157" s="1950" t="s">
        <v>1663</v>
      </c>
      <c r="K157" s="1950" t="s">
        <v>1664</v>
      </c>
      <c r="L157" s="1950" t="s">
        <v>1665</v>
      </c>
      <c r="M157" s="1950" t="s">
        <v>1666</v>
      </c>
      <c r="N157" s="2280"/>
      <c r="O157" s="1721"/>
      <c r="R157" s="1721"/>
      <c r="S157" s="1575"/>
      <c r="T157" s="1575"/>
      <c r="U157" s="1575"/>
      <c r="V157" s="1575"/>
    </row>
    <row r="158" spans="1:22" s="1531" customFormat="1" ht="15" customHeight="1" x14ac:dyDescent="0.25">
      <c r="A158" s="1317"/>
      <c r="B158" s="2311" t="s">
        <v>1799</v>
      </c>
      <c r="C158" s="2312"/>
      <c r="D158" s="1715"/>
      <c r="E158" s="1715"/>
      <c r="F158" s="1715"/>
      <c r="G158" s="1715"/>
      <c r="H158" s="1715"/>
      <c r="I158" s="1715"/>
      <c r="J158" s="1715"/>
      <c r="K158" s="1715"/>
      <c r="L158" s="1715"/>
      <c r="M158" s="1715"/>
      <c r="N158" s="1955"/>
      <c r="O158" s="1721"/>
      <c r="P158" s="2325" t="s">
        <v>1708</v>
      </c>
      <c r="Q158" s="2325"/>
      <c r="R158" s="2325"/>
      <c r="S158" s="2325"/>
      <c r="T158" s="2313"/>
      <c r="U158" s="1971" t="str">
        <f>IF(AND(G158&gt;=H158,G159&gt;=H159,G160&gt;=H160,G161&gt;=H161,G162&gt;=H162,G163&gt;=H163,G164&gt;=H164,G165&gt;=H165,G166&gt;=H166,G167&gt;=H167,G168&gt;=H168,G169&gt;=H169,G170&gt;=H170,G171&gt;=H171,G172&gt;=H172,G173&gt;=H173,G174&gt;=H174,G175&gt;=H175,G176&gt;=H176,G177&gt;=H177,G178&gt;=H178,G179&gt;=H179,G180&gt;=H180,G181&gt;=H181,G182&gt;=H182,G183&gt;=H183,G184&gt;=H184,G185&gt;=H185,G186&gt;=H186,G187&gt;=H187,G188&gt;=H188,G189&gt;=H189,G190&gt;=H190,G191&gt;=H191,G192&gt;=H192,G193&gt;=H193,G194&gt;=H194,G195&gt;=H195,G196&gt;=H196,G197&gt;=H197,G198&gt;=H198),"Yes","No")</f>
        <v>Yes</v>
      </c>
    </row>
    <row r="159" spans="1:22" s="1531" customFormat="1" ht="15" customHeight="1" x14ac:dyDescent="0.25">
      <c r="A159" s="1317"/>
      <c r="B159" s="2303" t="s">
        <v>1801</v>
      </c>
      <c r="C159" s="2304"/>
      <c r="D159" s="1583"/>
      <c r="E159" s="1583"/>
      <c r="F159" s="1583"/>
      <c r="G159" s="1583"/>
      <c r="H159" s="1583"/>
      <c r="I159" s="1583"/>
      <c r="J159" s="1583"/>
      <c r="K159" s="1583"/>
      <c r="L159" s="1583"/>
      <c r="M159" s="1583"/>
      <c r="N159" s="1951"/>
      <c r="O159" s="1721"/>
      <c r="P159" s="2326" t="s">
        <v>1798</v>
      </c>
      <c r="Q159" s="2326"/>
      <c r="R159" s="2326"/>
      <c r="S159" s="2326"/>
      <c r="T159" s="2315"/>
      <c r="U159" s="2328" t="str">
        <f>IF(AND(J158&gt;=K158,J159&gt;=K159,J160&gt;=K160,J161&gt;=K161,J162&gt;=K162,J163&gt;=K163,J164&gt;=K164,J165&gt;=K165,J166&gt;=K166,J167&gt;=K167,J168&gt;=K168,J169&gt;=K169,J170&gt;=K170,J171&gt;=K171,J172&gt;=K172,J173&gt;=K173,J174&gt;=K174,J175&gt;=K175,J176&gt;=K176,J177&gt;=K177,J178&gt;=K178,J179&gt;=K179,J180&gt;=K180,J181&gt;=K181,J182&gt;=K182,J183&gt;=K183,J184&gt;=K184,J185&gt;=K185,J186&gt;=K186,J187&gt;=K187,J188&gt;=K188,J189&gt;=K189,J190&gt;=K190,J191&gt;=K191,J192&gt;=K192,J193&gt;=K193,J194&gt;=K194,J195&gt;=K195,J196&gt;=K196,J197&gt;=K197,J198&gt;=K198),"Yes","No")</f>
        <v>Yes</v>
      </c>
    </row>
    <row r="160" spans="1:22" s="1531" customFormat="1" ht="15" customHeight="1" x14ac:dyDescent="0.25">
      <c r="A160" s="1317"/>
      <c r="B160" s="2303" t="s">
        <v>1802</v>
      </c>
      <c r="C160" s="2304"/>
      <c r="D160" s="1583"/>
      <c r="E160" s="1583"/>
      <c r="F160" s="1583"/>
      <c r="G160" s="1583"/>
      <c r="H160" s="1583"/>
      <c r="I160" s="1583"/>
      <c r="J160" s="1583"/>
      <c r="K160" s="1583"/>
      <c r="L160" s="1583"/>
      <c r="M160" s="1583"/>
      <c r="N160" s="1951"/>
      <c r="O160" s="1721"/>
      <c r="P160" s="2326"/>
      <c r="Q160" s="2326"/>
      <c r="R160" s="2326"/>
      <c r="S160" s="2326"/>
      <c r="T160" s="2315"/>
      <c r="U160" s="2329"/>
    </row>
    <row r="161" spans="1:21" s="1531" customFormat="1" ht="15" customHeight="1" x14ac:dyDescent="0.25">
      <c r="A161" s="1317"/>
      <c r="B161" s="2303" t="s">
        <v>1803</v>
      </c>
      <c r="C161" s="2304"/>
      <c r="D161" s="1583"/>
      <c r="E161" s="1583"/>
      <c r="F161" s="1583"/>
      <c r="G161" s="1583"/>
      <c r="H161" s="1583"/>
      <c r="I161" s="1583"/>
      <c r="J161" s="1583"/>
      <c r="K161" s="1583"/>
      <c r="L161" s="1583"/>
      <c r="M161" s="1583"/>
      <c r="N161" s="1951"/>
      <c r="O161" s="1721"/>
      <c r="P161" s="2327" t="s">
        <v>1800</v>
      </c>
      <c r="Q161" s="2327"/>
      <c r="R161" s="2327"/>
      <c r="S161" s="2327"/>
      <c r="T161" s="2322"/>
      <c r="U161" s="1972" t="str">
        <f>IF(AND(E198&gt;=SUM(E158:E197),F198&gt;=SUM(F158:F197),G198&gt;=SUM(G158:G197),H198&gt;=SUM(H158:H197)),"Yes","No")</f>
        <v>Yes</v>
      </c>
    </row>
    <row r="162" spans="1:21" s="1531" customFormat="1" ht="15" customHeight="1" x14ac:dyDescent="0.25">
      <c r="A162" s="1317"/>
      <c r="B162" s="2303" t="s">
        <v>1804</v>
      </c>
      <c r="C162" s="2304"/>
      <c r="D162" s="1583"/>
      <c r="E162" s="1583"/>
      <c r="F162" s="1583"/>
      <c r="G162" s="1583"/>
      <c r="H162" s="1583"/>
      <c r="I162" s="1583"/>
      <c r="J162" s="1583"/>
      <c r="K162" s="1583"/>
      <c r="L162" s="1583"/>
      <c r="M162" s="1583"/>
      <c r="N162" s="1951"/>
      <c r="O162" s="1721"/>
      <c r="P162" s="1721"/>
      <c r="Q162" s="1721"/>
      <c r="R162" s="1721"/>
    </row>
    <row r="163" spans="1:21" s="1531" customFormat="1" ht="15" customHeight="1" x14ac:dyDescent="0.25">
      <c r="A163" s="1317"/>
      <c r="B163" s="2303" t="s">
        <v>1805</v>
      </c>
      <c r="C163" s="2304"/>
      <c r="D163" s="1583"/>
      <c r="E163" s="1583"/>
      <c r="F163" s="1583"/>
      <c r="G163" s="1583"/>
      <c r="H163" s="1583"/>
      <c r="I163" s="1583"/>
      <c r="J163" s="1583"/>
      <c r="K163" s="1583"/>
      <c r="L163" s="1583"/>
      <c r="M163" s="1583"/>
      <c r="N163" s="1951"/>
      <c r="O163" s="1721"/>
      <c r="P163" s="1721"/>
      <c r="Q163" s="1721"/>
      <c r="R163" s="1721"/>
    </row>
    <row r="164" spans="1:21" s="1531" customFormat="1" ht="15" customHeight="1" x14ac:dyDescent="0.25">
      <c r="A164" s="1317"/>
      <c r="B164" s="2303" t="s">
        <v>1806</v>
      </c>
      <c r="C164" s="2304"/>
      <c r="D164" s="1583"/>
      <c r="E164" s="1583"/>
      <c r="F164" s="1583"/>
      <c r="G164" s="1583"/>
      <c r="H164" s="1583"/>
      <c r="I164" s="1583"/>
      <c r="J164" s="1583"/>
      <c r="K164" s="1583"/>
      <c r="L164" s="1583"/>
      <c r="M164" s="1583"/>
      <c r="N164" s="1951"/>
      <c r="O164" s="1721"/>
      <c r="P164" s="1721"/>
      <c r="Q164" s="1721"/>
      <c r="R164" s="1721"/>
    </row>
    <row r="165" spans="1:21" s="1531" customFormat="1" ht="15" customHeight="1" x14ac:dyDescent="0.25">
      <c r="A165" s="1317"/>
      <c r="B165" s="2303" t="s">
        <v>1808</v>
      </c>
      <c r="C165" s="2304"/>
      <c r="D165" s="1583"/>
      <c r="E165" s="1583"/>
      <c r="F165" s="1583"/>
      <c r="G165" s="1583"/>
      <c r="H165" s="1583"/>
      <c r="I165" s="1583"/>
      <c r="J165" s="1583"/>
      <c r="K165" s="1583"/>
      <c r="L165" s="1583"/>
      <c r="M165" s="1583"/>
      <c r="N165" s="1951"/>
      <c r="O165" s="1721"/>
      <c r="P165" s="1721"/>
      <c r="Q165" s="1721"/>
      <c r="R165" s="1721"/>
    </row>
    <row r="166" spans="1:21" s="1531" customFormat="1" ht="15" customHeight="1" x14ac:dyDescent="0.25">
      <c r="A166" s="1317"/>
      <c r="B166" s="2303" t="s">
        <v>1809</v>
      </c>
      <c r="C166" s="2304"/>
      <c r="D166" s="1583"/>
      <c r="E166" s="1583"/>
      <c r="F166" s="1583"/>
      <c r="G166" s="1583"/>
      <c r="H166" s="1583"/>
      <c r="I166" s="1583"/>
      <c r="J166" s="1583"/>
      <c r="K166" s="1583"/>
      <c r="L166" s="1583"/>
      <c r="M166" s="1583"/>
      <c r="N166" s="1951"/>
      <c r="O166" s="1721"/>
      <c r="P166" s="1721"/>
      <c r="Q166" s="1721"/>
      <c r="R166" s="1721"/>
    </row>
    <row r="167" spans="1:21" s="1531" customFormat="1" ht="15" customHeight="1" x14ac:dyDescent="0.25">
      <c r="A167" s="1317"/>
      <c r="B167" s="2303" t="s">
        <v>1810</v>
      </c>
      <c r="C167" s="2304"/>
      <c r="D167" s="1583"/>
      <c r="E167" s="1583"/>
      <c r="F167" s="1583"/>
      <c r="G167" s="1583"/>
      <c r="H167" s="1583"/>
      <c r="I167" s="1583"/>
      <c r="J167" s="1583"/>
      <c r="K167" s="1583"/>
      <c r="L167" s="1583"/>
      <c r="M167" s="1583"/>
      <c r="N167" s="1951"/>
      <c r="O167" s="1721"/>
      <c r="P167" s="1721"/>
      <c r="Q167" s="1721"/>
      <c r="R167" s="1721"/>
    </row>
    <row r="168" spans="1:21" s="1531" customFormat="1" ht="15" customHeight="1" x14ac:dyDescent="0.25">
      <c r="A168" s="1317"/>
      <c r="B168" s="2303" t="s">
        <v>1811</v>
      </c>
      <c r="C168" s="2304"/>
      <c r="D168" s="1583"/>
      <c r="E168" s="1583"/>
      <c r="F168" s="1583"/>
      <c r="G168" s="1583"/>
      <c r="H168" s="1583"/>
      <c r="I168" s="1583"/>
      <c r="J168" s="1583"/>
      <c r="K168" s="1583"/>
      <c r="L168" s="1583"/>
      <c r="M168" s="1583"/>
      <c r="N168" s="1951"/>
      <c r="O168" s="1721"/>
      <c r="P168" s="1721"/>
      <c r="Q168" s="1721"/>
      <c r="R168" s="1721"/>
    </row>
    <row r="169" spans="1:21" s="1531" customFormat="1" ht="15" customHeight="1" x14ac:dyDescent="0.25">
      <c r="A169" s="1317"/>
      <c r="B169" s="2303" t="s">
        <v>1812</v>
      </c>
      <c r="C169" s="2304"/>
      <c r="D169" s="1583"/>
      <c r="E169" s="1583"/>
      <c r="F169" s="1583"/>
      <c r="G169" s="1583"/>
      <c r="H169" s="1583"/>
      <c r="I169" s="1583"/>
      <c r="J169" s="1583"/>
      <c r="K169" s="1583"/>
      <c r="L169" s="1583"/>
      <c r="M169" s="1583"/>
      <c r="N169" s="1951"/>
      <c r="O169" s="1721"/>
      <c r="P169" s="1721"/>
      <c r="Q169" s="1721"/>
      <c r="R169" s="1721"/>
    </row>
    <row r="170" spans="1:21" s="1531" customFormat="1" ht="15" customHeight="1" x14ac:dyDescent="0.25">
      <c r="A170" s="1317"/>
      <c r="B170" s="2303" t="s">
        <v>1814</v>
      </c>
      <c r="C170" s="2304"/>
      <c r="D170" s="1583"/>
      <c r="E170" s="1583"/>
      <c r="F170" s="1583"/>
      <c r="G170" s="1583"/>
      <c r="H170" s="1583"/>
      <c r="I170" s="1583"/>
      <c r="J170" s="1583"/>
      <c r="K170" s="1583"/>
      <c r="L170" s="1583"/>
      <c r="M170" s="1583"/>
      <c r="N170" s="1951"/>
      <c r="O170" s="1721"/>
      <c r="P170" s="1721"/>
      <c r="Q170" s="1721"/>
      <c r="R170" s="1721"/>
    </row>
    <row r="171" spans="1:21" s="1531" customFormat="1" ht="15" customHeight="1" x14ac:dyDescent="0.25">
      <c r="A171" s="1317"/>
      <c r="B171" s="2303" t="s">
        <v>1815</v>
      </c>
      <c r="C171" s="2304"/>
      <c r="D171" s="1583"/>
      <c r="E171" s="1583"/>
      <c r="F171" s="1583"/>
      <c r="G171" s="1583"/>
      <c r="H171" s="1583"/>
      <c r="I171" s="1583"/>
      <c r="J171" s="1583"/>
      <c r="K171" s="1583"/>
      <c r="L171" s="1583"/>
      <c r="M171" s="1583"/>
      <c r="N171" s="1951"/>
      <c r="O171" s="1721"/>
      <c r="P171" s="1721"/>
      <c r="Q171" s="1721"/>
      <c r="R171" s="1721"/>
    </row>
    <row r="172" spans="1:21" s="1531" customFormat="1" ht="15" customHeight="1" x14ac:dyDescent="0.25">
      <c r="A172" s="1317"/>
      <c r="B172" s="2303" t="s">
        <v>1816</v>
      </c>
      <c r="C172" s="2304"/>
      <c r="D172" s="1583"/>
      <c r="E172" s="1583"/>
      <c r="F172" s="1583"/>
      <c r="G172" s="1583"/>
      <c r="H172" s="1583"/>
      <c r="I172" s="1583"/>
      <c r="J172" s="1583"/>
      <c r="K172" s="1583"/>
      <c r="L172" s="1583"/>
      <c r="M172" s="1583"/>
      <c r="N172" s="1951"/>
      <c r="O172" s="1721"/>
      <c r="P172" s="1721"/>
      <c r="Q172" s="1721"/>
      <c r="R172" s="1721"/>
    </row>
    <row r="173" spans="1:21" s="1531" customFormat="1" ht="15" customHeight="1" x14ac:dyDescent="0.25">
      <c r="A173" s="1317"/>
      <c r="B173" s="2303" t="s">
        <v>1817</v>
      </c>
      <c r="C173" s="2304"/>
      <c r="D173" s="1583"/>
      <c r="E173" s="1583"/>
      <c r="F173" s="1583"/>
      <c r="G173" s="1583"/>
      <c r="H173" s="1583"/>
      <c r="I173" s="1583"/>
      <c r="J173" s="1583"/>
      <c r="K173" s="1583"/>
      <c r="L173" s="1583"/>
      <c r="M173" s="1583"/>
      <c r="N173" s="1951"/>
      <c r="O173" s="1721"/>
      <c r="P173" s="1721"/>
      <c r="Q173" s="1721"/>
      <c r="R173" s="1721"/>
    </row>
    <row r="174" spans="1:21" s="1531" customFormat="1" ht="15" customHeight="1" x14ac:dyDescent="0.25">
      <c r="A174" s="1317"/>
      <c r="B174" s="2303" t="s">
        <v>1818</v>
      </c>
      <c r="C174" s="2304"/>
      <c r="D174" s="1583"/>
      <c r="E174" s="1583"/>
      <c r="F174" s="1583"/>
      <c r="G174" s="1583"/>
      <c r="H174" s="1583"/>
      <c r="I174" s="1583"/>
      <c r="J174" s="1583"/>
      <c r="K174" s="1583"/>
      <c r="L174" s="1583"/>
      <c r="M174" s="1583"/>
      <c r="N174" s="1951"/>
      <c r="O174" s="1721"/>
      <c r="P174" s="1721"/>
      <c r="Q174" s="1721"/>
      <c r="R174" s="1721"/>
    </row>
    <row r="175" spans="1:21" s="1531" customFormat="1" ht="15" customHeight="1" x14ac:dyDescent="0.25">
      <c r="A175" s="1317"/>
      <c r="B175" s="2303" t="s">
        <v>1820</v>
      </c>
      <c r="C175" s="2304"/>
      <c r="D175" s="1583"/>
      <c r="E175" s="1583"/>
      <c r="F175" s="1583"/>
      <c r="G175" s="1583"/>
      <c r="H175" s="1583"/>
      <c r="I175" s="1583"/>
      <c r="J175" s="1583"/>
      <c r="K175" s="1583"/>
      <c r="L175" s="1583"/>
      <c r="M175" s="1583"/>
      <c r="N175" s="1951"/>
      <c r="O175" s="1721"/>
      <c r="P175" s="1721"/>
      <c r="Q175" s="1721"/>
      <c r="R175" s="1721"/>
    </row>
    <row r="176" spans="1:21" s="1531" customFormat="1" ht="15" customHeight="1" x14ac:dyDescent="0.25">
      <c r="A176" s="1317"/>
      <c r="B176" s="2303" t="s">
        <v>1821</v>
      </c>
      <c r="C176" s="2304"/>
      <c r="D176" s="1583"/>
      <c r="E176" s="1583"/>
      <c r="F176" s="1583"/>
      <c r="G176" s="1583"/>
      <c r="H176" s="1583"/>
      <c r="I176" s="1583"/>
      <c r="J176" s="1583"/>
      <c r="K176" s="1583"/>
      <c r="L176" s="1583"/>
      <c r="M176" s="1583"/>
      <c r="N176" s="1951"/>
      <c r="O176" s="1721"/>
      <c r="P176" s="1721"/>
      <c r="Q176" s="1721"/>
      <c r="R176" s="1721"/>
    </row>
    <row r="177" spans="1:18" s="1531" customFormat="1" ht="15" customHeight="1" x14ac:dyDescent="0.25">
      <c r="A177" s="1317"/>
      <c r="B177" s="2303" t="s">
        <v>1822</v>
      </c>
      <c r="C177" s="2304"/>
      <c r="D177" s="1583"/>
      <c r="E177" s="1583"/>
      <c r="F177" s="1583"/>
      <c r="G177" s="1583"/>
      <c r="H177" s="1583"/>
      <c r="I177" s="1583"/>
      <c r="J177" s="1583"/>
      <c r="K177" s="1583"/>
      <c r="L177" s="1583"/>
      <c r="M177" s="1583"/>
      <c r="N177" s="1951"/>
      <c r="O177" s="1721"/>
      <c r="P177" s="1721"/>
      <c r="Q177" s="1721"/>
      <c r="R177" s="1721"/>
    </row>
    <row r="178" spans="1:18" s="1531" customFormat="1" ht="15" customHeight="1" x14ac:dyDescent="0.25">
      <c r="A178" s="1317"/>
      <c r="B178" s="2303" t="s">
        <v>1823</v>
      </c>
      <c r="C178" s="2304"/>
      <c r="D178" s="1583"/>
      <c r="E178" s="1583"/>
      <c r="F178" s="1583"/>
      <c r="G178" s="1583"/>
      <c r="H178" s="1583"/>
      <c r="I178" s="1583"/>
      <c r="J178" s="1583"/>
      <c r="K178" s="1583"/>
      <c r="L178" s="1583"/>
      <c r="M178" s="1583"/>
      <c r="N178" s="1951"/>
      <c r="O178" s="1721"/>
      <c r="P178" s="1721"/>
      <c r="Q178" s="1721"/>
      <c r="R178" s="1721"/>
    </row>
    <row r="179" spans="1:18" s="1531" customFormat="1" ht="15" customHeight="1" x14ac:dyDescent="0.25">
      <c r="A179" s="1317"/>
      <c r="B179" s="2303" t="s">
        <v>1824</v>
      </c>
      <c r="C179" s="2304"/>
      <c r="D179" s="1583"/>
      <c r="E179" s="1583"/>
      <c r="F179" s="1583"/>
      <c r="G179" s="1583"/>
      <c r="H179" s="1583"/>
      <c r="I179" s="1583"/>
      <c r="J179" s="1583"/>
      <c r="K179" s="1583"/>
      <c r="L179" s="1583"/>
      <c r="M179" s="1583"/>
      <c r="N179" s="1951"/>
      <c r="O179" s="1721"/>
      <c r="P179" s="1721"/>
      <c r="Q179" s="1721"/>
      <c r="R179" s="1721"/>
    </row>
    <row r="180" spans="1:18" s="1531" customFormat="1" ht="15" customHeight="1" x14ac:dyDescent="0.25">
      <c r="A180" s="1317"/>
      <c r="B180" s="2303" t="s">
        <v>1826</v>
      </c>
      <c r="C180" s="2304"/>
      <c r="D180" s="1583"/>
      <c r="E180" s="1583"/>
      <c r="F180" s="1583"/>
      <c r="G180" s="1583"/>
      <c r="H180" s="1583"/>
      <c r="I180" s="1583"/>
      <c r="J180" s="1583"/>
      <c r="K180" s="1583"/>
      <c r="L180" s="1583"/>
      <c r="M180" s="1583"/>
      <c r="N180" s="1951"/>
      <c r="O180" s="1721"/>
      <c r="P180" s="1721"/>
      <c r="Q180" s="1721"/>
      <c r="R180" s="1721"/>
    </row>
    <row r="181" spans="1:18" s="1531" customFormat="1" ht="15" customHeight="1" x14ac:dyDescent="0.25">
      <c r="A181" s="1317"/>
      <c r="B181" s="2303" t="s">
        <v>1827</v>
      </c>
      <c r="C181" s="2304"/>
      <c r="D181" s="1583"/>
      <c r="E181" s="1583"/>
      <c r="F181" s="1583"/>
      <c r="G181" s="1583"/>
      <c r="H181" s="1583"/>
      <c r="I181" s="1583"/>
      <c r="J181" s="1583"/>
      <c r="K181" s="1583"/>
      <c r="L181" s="1583"/>
      <c r="M181" s="1583"/>
      <c r="N181" s="1951"/>
      <c r="O181" s="1721"/>
      <c r="P181" s="1721"/>
      <c r="Q181" s="1721"/>
      <c r="R181" s="1721"/>
    </row>
    <row r="182" spans="1:18" s="1531" customFormat="1" ht="15" customHeight="1" x14ac:dyDescent="0.25">
      <c r="A182" s="1317"/>
      <c r="B182" s="2303" t="s">
        <v>1828</v>
      </c>
      <c r="C182" s="2304"/>
      <c r="D182" s="1583"/>
      <c r="E182" s="1583"/>
      <c r="F182" s="1583"/>
      <c r="G182" s="1583"/>
      <c r="H182" s="1583"/>
      <c r="I182" s="1583"/>
      <c r="J182" s="1583"/>
      <c r="K182" s="1583"/>
      <c r="L182" s="1583"/>
      <c r="M182" s="1583"/>
      <c r="N182" s="1951"/>
      <c r="O182" s="1721"/>
      <c r="P182" s="1721"/>
      <c r="Q182" s="1721"/>
      <c r="R182" s="1721"/>
    </row>
    <row r="183" spans="1:18" s="1531" customFormat="1" ht="15" customHeight="1" x14ac:dyDescent="0.25">
      <c r="A183" s="1317"/>
      <c r="B183" s="2303" t="s">
        <v>1829</v>
      </c>
      <c r="C183" s="2304"/>
      <c r="D183" s="1583"/>
      <c r="E183" s="1583"/>
      <c r="F183" s="1583"/>
      <c r="G183" s="1583"/>
      <c r="H183" s="1583"/>
      <c r="I183" s="1583"/>
      <c r="J183" s="1583"/>
      <c r="K183" s="1583"/>
      <c r="L183" s="1583"/>
      <c r="M183" s="1583"/>
      <c r="N183" s="1951"/>
      <c r="O183" s="1721"/>
      <c r="P183" s="1721"/>
      <c r="Q183" s="1721"/>
      <c r="R183" s="1721"/>
    </row>
    <row r="184" spans="1:18" s="1531" customFormat="1" ht="15" customHeight="1" x14ac:dyDescent="0.25">
      <c r="A184" s="1317"/>
      <c r="B184" s="2303" t="s">
        <v>1830</v>
      </c>
      <c r="C184" s="2304"/>
      <c r="D184" s="1583"/>
      <c r="E184" s="1583"/>
      <c r="F184" s="1583"/>
      <c r="G184" s="1583"/>
      <c r="H184" s="1583"/>
      <c r="I184" s="1583"/>
      <c r="J184" s="1583"/>
      <c r="K184" s="1583"/>
      <c r="L184" s="1583"/>
      <c r="M184" s="1583"/>
      <c r="N184" s="1951"/>
      <c r="O184" s="1721"/>
      <c r="P184" s="1721"/>
      <c r="Q184" s="1721"/>
      <c r="R184" s="1721"/>
    </row>
    <row r="185" spans="1:18" s="1531" customFormat="1" ht="15" customHeight="1" x14ac:dyDescent="0.25">
      <c r="A185" s="1317"/>
      <c r="B185" s="2303" t="s">
        <v>1832</v>
      </c>
      <c r="C185" s="2304"/>
      <c r="D185" s="1583"/>
      <c r="E185" s="1583"/>
      <c r="F185" s="1583"/>
      <c r="G185" s="1583"/>
      <c r="H185" s="1583"/>
      <c r="I185" s="1583"/>
      <c r="J185" s="1583"/>
      <c r="K185" s="1583"/>
      <c r="L185" s="1583"/>
      <c r="M185" s="1583"/>
      <c r="N185" s="1951"/>
      <c r="O185" s="1721"/>
      <c r="P185" s="1721"/>
      <c r="Q185" s="1721"/>
      <c r="R185" s="1721"/>
    </row>
    <row r="186" spans="1:18" s="1531" customFormat="1" ht="15" customHeight="1" x14ac:dyDescent="0.25">
      <c r="A186" s="1317"/>
      <c r="B186" s="2303" t="s">
        <v>1833</v>
      </c>
      <c r="C186" s="2304"/>
      <c r="D186" s="1583"/>
      <c r="E186" s="1583"/>
      <c r="F186" s="1583"/>
      <c r="G186" s="1583"/>
      <c r="H186" s="1583"/>
      <c r="I186" s="1583"/>
      <c r="J186" s="1583"/>
      <c r="K186" s="1583"/>
      <c r="L186" s="1583"/>
      <c r="M186" s="1583"/>
      <c r="N186" s="1951"/>
      <c r="O186" s="1721"/>
      <c r="P186" s="1721"/>
      <c r="Q186" s="1721"/>
      <c r="R186" s="1721"/>
    </row>
    <row r="187" spans="1:18" s="1531" customFormat="1" ht="15" customHeight="1" x14ac:dyDescent="0.25">
      <c r="A187" s="1317"/>
      <c r="B187" s="2303" t="s">
        <v>1834</v>
      </c>
      <c r="C187" s="2304"/>
      <c r="D187" s="1583"/>
      <c r="E187" s="1583"/>
      <c r="F187" s="1583"/>
      <c r="G187" s="1583"/>
      <c r="H187" s="1583"/>
      <c r="I187" s="1583"/>
      <c r="J187" s="1583"/>
      <c r="K187" s="1583"/>
      <c r="L187" s="1583"/>
      <c r="M187" s="1583"/>
      <c r="N187" s="1951"/>
      <c r="O187" s="1721"/>
      <c r="P187" s="1721"/>
      <c r="Q187" s="1721"/>
      <c r="R187" s="1721"/>
    </row>
    <row r="188" spans="1:18" s="1531" customFormat="1" ht="15" customHeight="1" x14ac:dyDescent="0.25">
      <c r="A188" s="1317"/>
      <c r="B188" s="2303" t="s">
        <v>1835</v>
      </c>
      <c r="C188" s="2304"/>
      <c r="D188" s="1583"/>
      <c r="E188" s="1583"/>
      <c r="F188" s="1583"/>
      <c r="G188" s="1583"/>
      <c r="H188" s="1583"/>
      <c r="I188" s="1583"/>
      <c r="J188" s="1583"/>
      <c r="K188" s="1583"/>
      <c r="L188" s="1583"/>
      <c r="M188" s="1583"/>
      <c r="N188" s="1951"/>
      <c r="O188" s="1721"/>
      <c r="P188" s="1721"/>
      <c r="Q188" s="1721"/>
      <c r="R188" s="1721"/>
    </row>
    <row r="189" spans="1:18" s="1531" customFormat="1" ht="15" customHeight="1" x14ac:dyDescent="0.25">
      <c r="A189" s="1317"/>
      <c r="B189" s="2303" t="s">
        <v>1836</v>
      </c>
      <c r="C189" s="2304"/>
      <c r="D189" s="1583"/>
      <c r="E189" s="1583"/>
      <c r="F189" s="1583"/>
      <c r="G189" s="1583"/>
      <c r="H189" s="1583"/>
      <c r="I189" s="1583"/>
      <c r="J189" s="1583"/>
      <c r="K189" s="1583"/>
      <c r="L189" s="1583"/>
      <c r="M189" s="1583"/>
      <c r="N189" s="1951"/>
      <c r="O189" s="1721"/>
      <c r="P189" s="1721"/>
      <c r="Q189" s="1721"/>
      <c r="R189" s="1721"/>
    </row>
    <row r="190" spans="1:18" s="1531" customFormat="1" ht="15" customHeight="1" x14ac:dyDescent="0.25">
      <c r="A190" s="1317"/>
      <c r="B190" s="2303" t="s">
        <v>1838</v>
      </c>
      <c r="C190" s="2304"/>
      <c r="D190" s="1583"/>
      <c r="E190" s="1583"/>
      <c r="F190" s="1583"/>
      <c r="G190" s="1583"/>
      <c r="H190" s="1583"/>
      <c r="I190" s="1583"/>
      <c r="J190" s="1583"/>
      <c r="K190" s="1583"/>
      <c r="L190" s="1583"/>
      <c r="M190" s="1583"/>
      <c r="N190" s="1951"/>
      <c r="O190" s="1721"/>
      <c r="P190" s="1721"/>
      <c r="Q190" s="1721"/>
      <c r="R190" s="1721"/>
    </row>
    <row r="191" spans="1:18" s="1531" customFormat="1" ht="15" customHeight="1" x14ac:dyDescent="0.25">
      <c r="A191" s="1317"/>
      <c r="B191" s="2303" t="s">
        <v>1839</v>
      </c>
      <c r="C191" s="2304"/>
      <c r="D191" s="1583"/>
      <c r="E191" s="1583"/>
      <c r="F191" s="1583"/>
      <c r="G191" s="1583"/>
      <c r="H191" s="1583"/>
      <c r="I191" s="1583"/>
      <c r="J191" s="1583"/>
      <c r="K191" s="1583"/>
      <c r="L191" s="1583"/>
      <c r="M191" s="1583"/>
      <c r="N191" s="1951"/>
      <c r="O191" s="1721"/>
      <c r="P191" s="1721"/>
      <c r="Q191" s="1721"/>
      <c r="R191" s="1721"/>
    </row>
    <row r="192" spans="1:18" s="1531" customFormat="1" ht="15" customHeight="1" x14ac:dyDescent="0.25">
      <c r="A192" s="1317"/>
      <c r="B192" s="2303" t="s">
        <v>1840</v>
      </c>
      <c r="C192" s="2304"/>
      <c r="D192" s="1583"/>
      <c r="E192" s="1583"/>
      <c r="F192" s="1583"/>
      <c r="G192" s="1583"/>
      <c r="H192" s="1583"/>
      <c r="I192" s="1583"/>
      <c r="J192" s="1583"/>
      <c r="K192" s="1583"/>
      <c r="L192" s="1583"/>
      <c r="M192" s="1583"/>
      <c r="N192" s="1951"/>
      <c r="O192" s="1721"/>
      <c r="P192" s="1721"/>
      <c r="Q192" s="1721"/>
      <c r="R192" s="1721"/>
    </row>
    <row r="193" spans="1:22" s="1531" customFormat="1" ht="15" customHeight="1" x14ac:dyDescent="0.25">
      <c r="A193" s="1317"/>
      <c r="B193" s="2303" t="s">
        <v>1841</v>
      </c>
      <c r="C193" s="2304"/>
      <c r="D193" s="1583"/>
      <c r="E193" s="1583"/>
      <c r="F193" s="1583"/>
      <c r="G193" s="1583"/>
      <c r="H193" s="1583"/>
      <c r="I193" s="1583"/>
      <c r="J193" s="1583"/>
      <c r="K193" s="1583"/>
      <c r="L193" s="1583"/>
      <c r="M193" s="1583"/>
      <c r="N193" s="1951"/>
      <c r="O193" s="1721"/>
      <c r="P193" s="1721"/>
      <c r="Q193" s="1721"/>
      <c r="R193" s="1721"/>
    </row>
    <row r="194" spans="1:22" s="1531" customFormat="1" ht="15" customHeight="1" x14ac:dyDescent="0.25">
      <c r="A194" s="1317"/>
      <c r="B194" s="2303" t="s">
        <v>1842</v>
      </c>
      <c r="C194" s="2304"/>
      <c r="D194" s="1583"/>
      <c r="E194" s="1583"/>
      <c r="F194" s="1583"/>
      <c r="G194" s="1583"/>
      <c r="H194" s="1583"/>
      <c r="I194" s="1583"/>
      <c r="J194" s="1583"/>
      <c r="K194" s="1583"/>
      <c r="L194" s="1583"/>
      <c r="M194" s="1583"/>
      <c r="N194" s="1951"/>
      <c r="O194" s="1721"/>
      <c r="P194" s="1721"/>
      <c r="Q194" s="1721"/>
      <c r="R194" s="1721"/>
    </row>
    <row r="195" spans="1:22" s="1531" customFormat="1" ht="15" customHeight="1" x14ac:dyDescent="0.25">
      <c r="A195" s="1317"/>
      <c r="B195" s="2303" t="s">
        <v>1844</v>
      </c>
      <c r="C195" s="2304"/>
      <c r="D195" s="1583"/>
      <c r="E195" s="1583"/>
      <c r="F195" s="1583"/>
      <c r="G195" s="1583"/>
      <c r="H195" s="1583"/>
      <c r="I195" s="1583"/>
      <c r="J195" s="1583"/>
      <c r="K195" s="1583"/>
      <c r="L195" s="1583"/>
      <c r="M195" s="1583"/>
      <c r="N195" s="1951"/>
      <c r="O195" s="1721"/>
      <c r="P195" s="1721"/>
      <c r="Q195" s="1721"/>
      <c r="R195" s="1721"/>
    </row>
    <row r="196" spans="1:22" s="1531" customFormat="1" ht="15" customHeight="1" x14ac:dyDescent="0.25">
      <c r="A196" s="1317"/>
      <c r="B196" s="2303" t="s">
        <v>1845</v>
      </c>
      <c r="C196" s="2304"/>
      <c r="D196" s="1583"/>
      <c r="E196" s="1583"/>
      <c r="F196" s="1583"/>
      <c r="G196" s="1583"/>
      <c r="H196" s="1583"/>
      <c r="I196" s="1583"/>
      <c r="J196" s="1583"/>
      <c r="K196" s="1583"/>
      <c r="L196" s="1583"/>
      <c r="M196" s="1583"/>
      <c r="N196" s="1951"/>
      <c r="O196" s="1721"/>
      <c r="P196" s="1721"/>
      <c r="Q196" s="1721"/>
      <c r="R196" s="1721"/>
    </row>
    <row r="197" spans="1:22" s="1531" customFormat="1" ht="15" customHeight="1" x14ac:dyDescent="0.25">
      <c r="A197" s="1317"/>
      <c r="B197" s="2307" t="s">
        <v>1846</v>
      </c>
      <c r="C197" s="2308"/>
      <c r="D197" s="1952"/>
      <c r="E197" s="1952"/>
      <c r="F197" s="1952"/>
      <c r="G197" s="1952"/>
      <c r="H197" s="1952"/>
      <c r="I197" s="1952"/>
      <c r="J197" s="1952"/>
      <c r="K197" s="1952"/>
      <c r="L197" s="1952"/>
      <c r="M197" s="1952"/>
      <c r="N197" s="1953"/>
      <c r="O197" s="1721"/>
      <c r="P197" s="1721"/>
      <c r="Q197" s="1721"/>
      <c r="R197" s="1721"/>
    </row>
    <row r="198" spans="1:22" ht="15" customHeight="1" x14ac:dyDescent="0.25">
      <c r="A198" s="1317"/>
      <c r="B198" s="2309" t="s">
        <v>1851</v>
      </c>
      <c r="C198" s="2310"/>
      <c r="D198" s="1954"/>
      <c r="E198" s="1954"/>
      <c r="F198" s="1954"/>
      <c r="G198" s="1954"/>
      <c r="H198" s="1954"/>
      <c r="I198" s="1954"/>
      <c r="J198" s="1954"/>
      <c r="K198" s="1954"/>
      <c r="L198" s="1954"/>
      <c r="M198" s="1954"/>
      <c r="N198" s="1966"/>
      <c r="O198" s="1721"/>
      <c r="P198" s="1721"/>
      <c r="Q198" s="1721"/>
      <c r="R198" s="1608"/>
      <c r="S198" s="1575"/>
      <c r="T198" s="1575"/>
      <c r="U198" s="1575"/>
      <c r="V198" s="1575"/>
    </row>
    <row r="199" spans="1:22" ht="15" customHeight="1" x14ac:dyDescent="0.25">
      <c r="A199" s="1317"/>
      <c r="B199" s="1721"/>
      <c r="C199" s="1721"/>
      <c r="D199" s="1721"/>
      <c r="E199" s="1608"/>
      <c r="F199" s="1575"/>
      <c r="G199" s="1575"/>
      <c r="H199" s="1575"/>
      <c r="I199" s="1575"/>
      <c r="J199" s="1575"/>
      <c r="K199" s="1575"/>
      <c r="L199" s="1575"/>
      <c r="M199" s="1575"/>
      <c r="N199" s="1575"/>
      <c r="O199" s="1575"/>
      <c r="P199" s="1575"/>
      <c r="Q199" s="1575"/>
      <c r="R199" s="1575"/>
      <c r="S199" s="1575"/>
      <c r="T199" s="1575"/>
      <c r="U199" s="1575"/>
      <c r="V199" s="1575"/>
    </row>
    <row r="200" spans="1:22" ht="45" customHeight="1" x14ac:dyDescent="0.25">
      <c r="A200" s="1250" t="s">
        <v>1852</v>
      </c>
      <c r="B200" s="1577"/>
      <c r="C200" s="1096"/>
      <c r="D200" s="1096"/>
      <c r="E200" s="1096"/>
      <c r="F200" s="1096"/>
      <c r="G200" s="1096"/>
      <c r="H200" s="1096"/>
      <c r="I200" s="1096"/>
      <c r="J200" s="1096"/>
      <c r="K200" s="1096"/>
      <c r="L200" s="1575"/>
      <c r="M200" s="1575"/>
      <c r="N200" s="1575"/>
      <c r="O200" s="1575"/>
      <c r="P200" s="1575"/>
      <c r="Q200" s="1575"/>
      <c r="R200" s="1575"/>
      <c r="S200" s="1575"/>
      <c r="T200" s="1575"/>
      <c r="U200" s="1575"/>
      <c r="V200" s="1575"/>
    </row>
    <row r="201" spans="1:22" ht="15" customHeight="1" x14ac:dyDescent="0.25">
      <c r="A201" s="394"/>
      <c r="B201" s="2317" t="s">
        <v>615</v>
      </c>
      <c r="C201" s="2318"/>
      <c r="D201" s="2319" t="s">
        <v>283</v>
      </c>
      <c r="E201" s="2320"/>
      <c r="F201" s="2320"/>
      <c r="G201" s="2"/>
      <c r="H201" s="2"/>
      <c r="I201" s="3"/>
      <c r="J201" s="2320" t="s">
        <v>65</v>
      </c>
      <c r="K201" s="2320"/>
      <c r="L201" s="2320"/>
      <c r="M201" s="1575"/>
      <c r="N201" s="1575"/>
      <c r="O201" s="1575"/>
      <c r="P201" s="1575"/>
      <c r="Q201" s="1575"/>
      <c r="R201" s="1575"/>
      <c r="S201" s="1575"/>
      <c r="T201" s="1575"/>
      <c r="U201" s="1575"/>
      <c r="V201" s="1575"/>
    </row>
    <row r="202" spans="1:22" ht="30" customHeight="1" x14ac:dyDescent="0.25">
      <c r="A202" s="394"/>
      <c r="B202" s="2317"/>
      <c r="C202" s="2318"/>
      <c r="D202" s="1956" t="s">
        <v>1853</v>
      </c>
      <c r="E202" s="1957" t="s">
        <v>1854</v>
      </c>
      <c r="F202" s="1957" t="s">
        <v>612</v>
      </c>
      <c r="G202" s="3"/>
      <c r="H202" s="3"/>
      <c r="I202" s="3"/>
      <c r="J202" s="1958" t="s">
        <v>1853</v>
      </c>
      <c r="K202" s="1957" t="s">
        <v>1854</v>
      </c>
      <c r="L202" s="1957" t="s">
        <v>612</v>
      </c>
      <c r="M202" s="1575"/>
      <c r="N202" s="1575"/>
      <c r="O202" s="1575"/>
      <c r="P202" s="1575"/>
      <c r="Q202" s="1575"/>
      <c r="R202" s="1575"/>
      <c r="S202" s="1575"/>
      <c r="T202" s="1575"/>
      <c r="U202" s="1575"/>
      <c r="V202" s="1575"/>
    </row>
    <row r="203" spans="1:22" ht="15" customHeight="1" x14ac:dyDescent="0.25">
      <c r="A203" s="394"/>
      <c r="B203" s="87" t="s">
        <v>611</v>
      </c>
      <c r="C203" s="81" t="s">
        <v>84</v>
      </c>
      <c r="D203" s="112" t="str">
        <f>IF(ISNUMBER('General Info'!$E$72), 'General Info'!$E$72, "")</f>
        <v/>
      </c>
      <c r="E203" s="112" t="str">
        <f>IF(ISNUMBER('General Info'!$E$72), 'General Info'!$E$72, "")</f>
        <v/>
      </c>
      <c r="F203" s="42"/>
      <c r="G203" s="3"/>
      <c r="H203" s="3"/>
      <c r="I203" s="3"/>
      <c r="J203" s="1959" t="str">
        <f>IF(ISNUMBER('General Info'!$E$72), 'General Info'!$E$72, "")</f>
        <v/>
      </c>
      <c r="K203" s="112" t="str">
        <f>IF(ISNUMBER('General Info'!$E$72), 'General Info'!$E$72, "")</f>
        <v/>
      </c>
      <c r="L203" s="42"/>
      <c r="M203" s="1575"/>
      <c r="N203" s="1575"/>
      <c r="O203" s="1575"/>
      <c r="P203" s="1575"/>
      <c r="Q203" s="1575"/>
      <c r="R203" s="1575"/>
      <c r="S203" s="1575"/>
      <c r="T203" s="1575"/>
      <c r="U203" s="1575"/>
      <c r="V203" s="1575"/>
    </row>
    <row r="204" spans="1:22" ht="15" customHeight="1" x14ac:dyDescent="0.25">
      <c r="A204" s="394"/>
      <c r="B204" s="1976"/>
      <c r="C204" s="415" t="s">
        <v>245</v>
      </c>
      <c r="D204" s="82" t="str">
        <f>IF(F204="Yes",'Leverage Ratio'!E18-D7-D8-'Leverage Ratio'!K190-'Leverage Ratio'!K191+D55+IF(D9=F9,E10-F10,D9-F9+E10-D10)+D29*1.4+IF(E49="No",-1*E45*1.4,0)+'Leverage Ratio'!E120*1.4+IF(E49="No",-1*E47*1.4,0)+G39+'Leverage Ratio'!G15+'Leverage Ratio'!F15+D16*0.2+D17*0.2+D18*0.5+D19*0.75+D20+D23-D24,"")</f>
        <v/>
      </c>
      <c r="E204" s="82" t="str">
        <f>IF(F204="Yes",'Leverage Ratio'!E18-D7-D8-'Leverage Ratio'!K190-'Leverage Ratio'!K191+D57+IF(D9=F9,E10-F10,D9-F9+E10-D10)+D29*1.4+IF(E49="No",-1*E45*1.4,0)+'Leverage Ratio'!E120*1.4+IF(E49="No",-1*E47*1.4,0)+G39+'Leverage Ratio'!G15+'Leverage Ratio'!F15+D16*0.2+D17*0.2+D18*0.5+D19*0.75+D22+D23-D24,"")</f>
        <v/>
      </c>
      <c r="F204" s="47" t="str">
        <f>IF(AND(ISNUMBER('Leverage Ratio'!E18),ISNUMBER(D7),ISNUMBER(D8),ISNUMBER('Leverage Ratio'!K190),ISNUMBER('Leverage Ratio'!K191),ISNUMBER(D57),ISNUMBER(D9),ISNUMBER(D10),ISNUMBER(E10),ISNUMBER(F9),ISNUMBER(F10),ISNUMBER(D29),ISNUMBER(E45),ISNUMBER('Leverage Ratio'!E120),ISNUMBER(E47),ISNUMBER(G39),ISNUMBER('Leverage Ratio'!G15),ISNUMBER('Leverage Ratio'!F15),ISNUMBER(D16),ISNUMBER(D17),ISNUMBER(D18),ISNUMBER(D19),ISNUMBER(D22),ISNUMBER(D23),ISNUMBER(D24),ISNUMBER(D20),ISNUMBER(D55)),"Yes","No")</f>
        <v>No</v>
      </c>
      <c r="G204" s="3"/>
      <c r="H204" s="3"/>
      <c r="I204" s="3"/>
      <c r="J204" s="997" t="str">
        <f>IF(L204="Yes",'Leverage Ratio'!K18-I7-I8-'Leverage Ratio'!K190-'Leverage Ratio'!K191+I55+IF(I9=K9,J10-K10,I9-K9+J10-I10)+I29*1.4+IF(J49="No",-1*J45*1.4,0)+'Leverage Ratio'!K120*1.4+IF(J49="No",-1*J47*1.4,0)+L39+'Leverage Ratio'!M15+'Leverage Ratio'!L15+I16*0.2+I17*0.2+I18*0.5+I19*0.75+I20+I23-I24,"")</f>
        <v/>
      </c>
      <c r="K204" s="82" t="str">
        <f>IF(L204="Yes",'Leverage Ratio'!K18-I7-I8-'Leverage Ratio'!K190-'Leverage Ratio'!K191+I57+IF(I9=K9,J10-K10,I9-K9+J10-I10)+I29*1.4+IF(J49="No",-1*J45*1.4,0)+'Leverage Ratio'!K120*1.4+IF(J49="No",-1*J47*1.4,0)+L39+'Leverage Ratio'!M15+'Leverage Ratio'!L15+I16*0.2+I17*0.2+I18*0.5+I19*0.75+I22+I23-I24,"")</f>
        <v/>
      </c>
      <c r="L204" s="47" t="str">
        <f>IF(AND(ISNUMBER('Leverage Ratio'!K18),ISNUMBER(I7),ISNUMBER(I8),ISNUMBER('Leverage Ratio'!K190),ISNUMBER('Leverage Ratio'!K191),ISNUMBER(I57),ISNUMBER(I9),ISNUMBER(I10),ISNUMBER(J10),ISNUMBER(K9),ISNUMBER(K10),ISNUMBER(I29),ISNUMBER(J45),ISNUMBER('Leverage Ratio'!K120),ISNUMBER(J47),ISNUMBER(L39),ISNUMBER('Leverage Ratio'!M15),ISNUMBER('Leverage Ratio'!L15),ISNUMBER(I16),ISNUMBER(I17),ISNUMBER(I18),ISNUMBER(I19),ISNUMBER(I22),ISNUMBER(I23),ISNUMBER(I24),ISNUMBER(I20),ISNUMBER(I55)),"Yes","No")</f>
        <v>No</v>
      </c>
      <c r="M204" s="1575"/>
      <c r="N204" s="1575"/>
      <c r="O204" s="1575"/>
      <c r="P204" s="1575"/>
      <c r="Q204" s="1575"/>
      <c r="R204" s="1575"/>
      <c r="S204" s="1575"/>
      <c r="T204" s="1575"/>
      <c r="U204" s="1575"/>
      <c r="V204" s="1575"/>
    </row>
    <row r="205" spans="1:22" ht="15" customHeight="1" x14ac:dyDescent="0.25">
      <c r="A205" s="394"/>
      <c r="B205" s="409">
        <v>16</v>
      </c>
      <c r="C205" s="415" t="s">
        <v>202</v>
      </c>
      <c r="D205" s="114" t="str">
        <f>'Leverage Ratio'!D102</f>
        <v/>
      </c>
      <c r="E205" s="113" t="str">
        <f>'Leverage Ratio'!D102</f>
        <v/>
      </c>
      <c r="F205" s="1937"/>
      <c r="G205" s="3"/>
      <c r="H205" s="3"/>
      <c r="I205" s="3"/>
      <c r="J205" s="114" t="str">
        <f>'Leverage Ratio'!J102</f>
        <v/>
      </c>
      <c r="K205" s="113" t="str">
        <f>'Leverage Ratio'!J102</f>
        <v/>
      </c>
      <c r="L205" s="1937"/>
      <c r="M205" s="1575"/>
      <c r="N205" s="1575"/>
      <c r="O205" s="1575"/>
      <c r="P205" s="1575"/>
      <c r="Q205" s="1575"/>
      <c r="R205" s="1575"/>
      <c r="S205" s="1575"/>
      <c r="T205" s="1575"/>
      <c r="U205" s="1575"/>
      <c r="V205" s="1575"/>
    </row>
    <row r="206" spans="1:22" ht="15" customHeight="1" x14ac:dyDescent="0.25">
      <c r="A206" s="394"/>
      <c r="B206" s="67"/>
      <c r="C206" s="1960" t="s">
        <v>1855</v>
      </c>
      <c r="D206" s="116" t="str">
        <f>IF(AND(ISNUMBER(D204),ISNUMBER(D205)),D204-D205,"")</f>
        <v/>
      </c>
      <c r="E206" s="115" t="str">
        <f>IF(AND(ISNUMBER(E204),ISNUMBER(E205)),E204-E205,"")</f>
        <v/>
      </c>
      <c r="F206" s="66"/>
      <c r="G206" s="3"/>
      <c r="H206" s="3"/>
      <c r="I206" s="3"/>
      <c r="J206" s="116" t="str">
        <f>IF(AND(ISNUMBER(J204),ISNUMBER(J205)),J204-J205,"")</f>
        <v/>
      </c>
      <c r="K206" s="115" t="str">
        <f>IF(AND(ISNUMBER(K204),ISNUMBER(K205)),K204-K205,"")</f>
        <v/>
      </c>
      <c r="L206" s="66"/>
      <c r="M206" s="1575"/>
      <c r="N206" s="1575"/>
      <c r="O206" s="1575"/>
      <c r="P206" s="1575"/>
      <c r="Q206" s="1575"/>
      <c r="R206" s="1575"/>
      <c r="S206" s="1575"/>
      <c r="T206" s="1575"/>
      <c r="U206" s="1575"/>
      <c r="V206" s="1575"/>
    </row>
    <row r="207" spans="1:22" ht="15" customHeight="1" x14ac:dyDescent="0.25">
      <c r="A207" s="394"/>
      <c r="B207" s="1961">
        <v>6</v>
      </c>
      <c r="C207" s="1962" t="s">
        <v>1856</v>
      </c>
      <c r="D207" s="1963" t="str">
        <f>IF(AND(ISNUMBER(D203),ISNUMBER(D206),D206&lt;&gt;0),D203/D206,"")</f>
        <v/>
      </c>
      <c r="E207" s="1963" t="str">
        <f>IF(AND(ISNUMBER(E203),ISNUMBER(E206),E206&lt;&gt;0),E203/E206,"")</f>
        <v/>
      </c>
      <c r="F207" s="1965"/>
      <c r="G207" s="3"/>
      <c r="H207" s="3"/>
      <c r="I207" s="3"/>
      <c r="J207" s="1964" t="str">
        <f>IF(AND(ISNUMBER(J203),ISNUMBER(J206),J206&lt;&gt;0),J203/J206,"")</f>
        <v/>
      </c>
      <c r="K207" s="1963" t="str">
        <f>IF(AND(ISNUMBER(K203),ISNUMBER(K206),K206&lt;&gt;0),K203/K206,"")</f>
        <v/>
      </c>
      <c r="L207" s="1965"/>
      <c r="M207" s="1575"/>
      <c r="N207" s="1575"/>
      <c r="O207" s="1575"/>
      <c r="P207" s="1575"/>
      <c r="Q207" s="1575"/>
      <c r="R207" s="1575"/>
      <c r="S207" s="1575"/>
      <c r="T207" s="1575"/>
      <c r="U207" s="1575"/>
      <c r="V207" s="1575"/>
    </row>
    <row r="208" spans="1:22" s="1531" customFormat="1" ht="15" customHeight="1" x14ac:dyDescent="0.25">
      <c r="A208" s="1588"/>
      <c r="B208" s="1632"/>
      <c r="C208" s="1632"/>
      <c r="D208" s="1632"/>
      <c r="E208" s="1632"/>
      <c r="F208" s="1632"/>
      <c r="G208" s="1632"/>
      <c r="H208" s="1632"/>
      <c r="I208" s="1632"/>
      <c r="J208" s="1632"/>
      <c r="K208" s="1632"/>
      <c r="L208" s="1632"/>
      <c r="M208" s="1632"/>
      <c r="N208" s="1632"/>
      <c r="O208" s="1632"/>
      <c r="P208" s="1632"/>
      <c r="Q208" s="1632"/>
      <c r="R208" s="1632"/>
      <c r="S208" s="1632"/>
      <c r="T208" s="1632"/>
      <c r="U208" s="1632"/>
      <c r="V208" s="1565"/>
    </row>
    <row r="209" spans="14:20" ht="15" hidden="1" customHeight="1" x14ac:dyDescent="0.25"/>
    <row r="210" spans="14:20" ht="15" hidden="1" customHeight="1" x14ac:dyDescent="0.25"/>
    <row r="211" spans="14:20" ht="15" hidden="1" customHeight="1" x14ac:dyDescent="0.25"/>
    <row r="212" spans="14:20" ht="15" hidden="1" customHeight="1" x14ac:dyDescent="0.25"/>
    <row r="213" spans="14:20" ht="15" hidden="1" customHeight="1" x14ac:dyDescent="0.25"/>
    <row r="214" spans="14:20" ht="15" hidden="1" customHeight="1" x14ac:dyDescent="0.25"/>
    <row r="215" spans="14:20" ht="15" hidden="1" customHeight="1" x14ac:dyDescent="0.25"/>
    <row r="216" spans="14:20" ht="15" hidden="1" customHeight="1" x14ac:dyDescent="0.25"/>
    <row r="217" spans="14:20" ht="15" hidden="1" customHeight="1" x14ac:dyDescent="0.25"/>
    <row r="218" spans="14:20" ht="15" hidden="1" customHeight="1" x14ac:dyDescent="0.25"/>
    <row r="219" spans="14:20" ht="15" hidden="1" customHeight="1" x14ac:dyDescent="0.25"/>
    <row r="220" spans="14:20" ht="15" hidden="1" customHeight="1" x14ac:dyDescent="0.25"/>
    <row r="221" spans="14:20" ht="15" hidden="1" customHeight="1" x14ac:dyDescent="0.25"/>
    <row r="222" spans="14:20" ht="15" hidden="1" customHeight="1" x14ac:dyDescent="0.25"/>
    <row r="223" spans="14:20" s="1531" customFormat="1" ht="15" hidden="1" customHeight="1" x14ac:dyDescent="0.25">
      <c r="N223" s="1093"/>
      <c r="O223" s="1093"/>
      <c r="P223" s="1093"/>
      <c r="Q223" s="1093"/>
      <c r="S223" s="1093"/>
      <c r="T223" s="1093"/>
    </row>
    <row r="224" spans="14:20" s="1531" customFormat="1" ht="15" hidden="1" customHeight="1" x14ac:dyDescent="0.25">
      <c r="N224" s="1093"/>
      <c r="O224" s="1093"/>
      <c r="P224" s="1093"/>
      <c r="Q224" s="1093"/>
      <c r="S224" s="1093"/>
      <c r="T224" s="1093"/>
    </row>
    <row r="225" spans="14:20" s="1531" customFormat="1" ht="15" hidden="1" customHeight="1" x14ac:dyDescent="0.25">
      <c r="N225" s="1093"/>
      <c r="O225" s="1093"/>
      <c r="P225" s="1093"/>
      <c r="Q225" s="1093"/>
      <c r="S225" s="1093"/>
      <c r="T225" s="1093"/>
    </row>
    <row r="226" spans="14:20" s="1531" customFormat="1" ht="15" hidden="1" customHeight="1" x14ac:dyDescent="0.25">
      <c r="N226" s="1093"/>
      <c r="O226" s="1093"/>
      <c r="P226" s="1093"/>
      <c r="Q226" s="1093"/>
      <c r="S226" s="1093"/>
      <c r="T226" s="1093"/>
    </row>
    <row r="227" spans="14:20" s="1531" customFormat="1" ht="15" hidden="1" customHeight="1" x14ac:dyDescent="0.25">
      <c r="N227" s="1093"/>
      <c r="O227" s="1093"/>
      <c r="P227" s="1093"/>
      <c r="Q227" s="1093"/>
      <c r="S227" s="1093"/>
      <c r="T227" s="1093"/>
    </row>
    <row r="228" spans="14:20" s="1531" customFormat="1" ht="15" hidden="1" customHeight="1" x14ac:dyDescent="0.25">
      <c r="N228" s="1093"/>
      <c r="O228" s="1093"/>
      <c r="P228" s="1093"/>
      <c r="Q228" s="1093"/>
      <c r="S228" s="1093"/>
      <c r="T228" s="1093"/>
    </row>
    <row r="229" spans="14:20" s="1531" customFormat="1" ht="15" hidden="1" customHeight="1" x14ac:dyDescent="0.25">
      <c r="N229" s="1093"/>
      <c r="O229" s="1093"/>
      <c r="P229" s="1093"/>
      <c r="Q229" s="1093"/>
      <c r="S229" s="1093"/>
      <c r="T229" s="1093"/>
    </row>
    <row r="230" spans="14:20" s="1531" customFormat="1" ht="15" hidden="1" customHeight="1" x14ac:dyDescent="0.25">
      <c r="N230" s="1093"/>
      <c r="O230" s="1093"/>
      <c r="P230" s="1093"/>
      <c r="Q230" s="1093"/>
      <c r="S230" s="1093"/>
      <c r="T230" s="1093"/>
    </row>
    <row r="231" spans="14:20" s="1531" customFormat="1" ht="15" hidden="1" customHeight="1" x14ac:dyDescent="0.25">
      <c r="N231" s="1093"/>
      <c r="O231" s="1093"/>
      <c r="P231" s="1093"/>
      <c r="Q231" s="1093"/>
      <c r="S231" s="1093"/>
      <c r="T231" s="1093"/>
    </row>
    <row r="232" spans="14:20" s="1531" customFormat="1" ht="15" hidden="1" customHeight="1" x14ac:dyDescent="0.25">
      <c r="N232" s="1093"/>
      <c r="O232" s="1093"/>
      <c r="P232" s="1093"/>
      <c r="Q232" s="1093"/>
      <c r="S232" s="1093"/>
      <c r="T232" s="1093"/>
    </row>
    <row r="233" spans="14:20" s="1531" customFormat="1" ht="15" hidden="1" customHeight="1" x14ac:dyDescent="0.25">
      <c r="N233" s="1093"/>
      <c r="O233" s="1093"/>
      <c r="P233" s="1093"/>
      <c r="Q233" s="1093"/>
      <c r="S233" s="1093"/>
      <c r="T233" s="1093"/>
    </row>
    <row r="234" spans="14:20" s="1531" customFormat="1" ht="15" hidden="1" customHeight="1" x14ac:dyDescent="0.25">
      <c r="N234" s="1093"/>
      <c r="O234" s="1093"/>
      <c r="P234" s="1093"/>
      <c r="Q234" s="1093"/>
      <c r="S234" s="1093"/>
      <c r="T234" s="1093"/>
    </row>
    <row r="235" spans="14:20" s="1531" customFormat="1" ht="15" hidden="1" customHeight="1" x14ac:dyDescent="0.25">
      <c r="N235" s="1093"/>
      <c r="O235" s="1093"/>
      <c r="P235" s="1093"/>
      <c r="Q235" s="1093"/>
      <c r="S235" s="1093"/>
      <c r="T235" s="1093"/>
    </row>
    <row r="236" spans="14:20" s="1531" customFormat="1" ht="15" hidden="1" customHeight="1" x14ac:dyDescent="0.25">
      <c r="N236" s="1093"/>
      <c r="O236" s="1093"/>
      <c r="P236" s="1093"/>
      <c r="Q236" s="1093"/>
      <c r="S236" s="1093"/>
      <c r="T236" s="1093"/>
    </row>
    <row r="237" spans="14:20" s="1531" customFormat="1" ht="15" hidden="1" customHeight="1" x14ac:dyDescent="0.25">
      <c r="N237" s="1093"/>
      <c r="O237" s="1093"/>
      <c r="P237" s="1093"/>
      <c r="Q237" s="1093"/>
      <c r="S237" s="1093"/>
      <c r="T237" s="1093"/>
    </row>
    <row r="238" spans="14:20" s="1531" customFormat="1" ht="15" hidden="1" customHeight="1" x14ac:dyDescent="0.25">
      <c r="N238" s="1093"/>
      <c r="O238" s="1093"/>
      <c r="P238" s="1093"/>
      <c r="Q238" s="1093"/>
      <c r="S238" s="1093"/>
      <c r="T238" s="1093"/>
    </row>
    <row r="239" spans="14:20" s="1531" customFormat="1" ht="15" hidden="1" customHeight="1" x14ac:dyDescent="0.25">
      <c r="N239" s="1093"/>
      <c r="O239" s="1093"/>
      <c r="P239" s="1093"/>
      <c r="Q239" s="1093"/>
      <c r="S239" s="1093"/>
      <c r="T239" s="1093"/>
    </row>
    <row r="240" spans="14:20" s="1531" customFormat="1" ht="15" hidden="1" customHeight="1" x14ac:dyDescent="0.25">
      <c r="N240" s="1093"/>
      <c r="O240" s="1093"/>
      <c r="P240" s="1093"/>
      <c r="Q240" s="1093"/>
      <c r="S240" s="1093"/>
      <c r="T240" s="1093"/>
    </row>
    <row r="241" spans="14:20" s="1531" customFormat="1" ht="15" hidden="1" customHeight="1" x14ac:dyDescent="0.25">
      <c r="N241" s="1093"/>
      <c r="O241" s="1093"/>
      <c r="P241" s="1093"/>
      <c r="Q241" s="1093"/>
      <c r="S241" s="1093"/>
      <c r="T241" s="1093"/>
    </row>
    <row r="242" spans="14:20" s="1531" customFormat="1" ht="15" hidden="1" customHeight="1" x14ac:dyDescent="0.25">
      <c r="N242" s="1093"/>
      <c r="O242" s="1093"/>
      <c r="P242" s="1093"/>
      <c r="Q242" s="1093"/>
      <c r="S242" s="1093"/>
      <c r="T242" s="1093"/>
    </row>
    <row r="243" spans="14:20" s="1531" customFormat="1" ht="15" hidden="1" customHeight="1" x14ac:dyDescent="0.25">
      <c r="N243" s="1093"/>
      <c r="O243" s="1093"/>
      <c r="P243" s="1093"/>
      <c r="Q243" s="1093"/>
      <c r="S243" s="1093"/>
      <c r="T243" s="1093"/>
    </row>
    <row r="244" spans="14:20" s="1531" customFormat="1" ht="15" hidden="1" customHeight="1" x14ac:dyDescent="0.25">
      <c r="N244" s="1093"/>
      <c r="O244" s="1093"/>
      <c r="P244" s="1093"/>
      <c r="Q244" s="1093"/>
      <c r="S244" s="1093"/>
      <c r="T244" s="1093"/>
    </row>
    <row r="245" spans="14:20" s="1531" customFormat="1" ht="15" hidden="1" customHeight="1" x14ac:dyDescent="0.25">
      <c r="N245" s="1093"/>
      <c r="O245" s="1093"/>
      <c r="P245" s="1093"/>
      <c r="Q245" s="1093"/>
      <c r="S245" s="1093"/>
      <c r="T245" s="1093"/>
    </row>
    <row r="246" spans="14:20" s="1531" customFormat="1" ht="15" hidden="1" customHeight="1" x14ac:dyDescent="0.25">
      <c r="N246" s="1093"/>
      <c r="O246" s="1093"/>
      <c r="P246" s="1093"/>
      <c r="Q246" s="1093"/>
      <c r="S246" s="1093"/>
      <c r="T246" s="1093"/>
    </row>
    <row r="247" spans="14:20" s="1531" customFormat="1" ht="15" hidden="1" customHeight="1" x14ac:dyDescent="0.25">
      <c r="N247" s="1093"/>
      <c r="O247" s="1093"/>
      <c r="P247" s="1093"/>
      <c r="Q247" s="1093"/>
      <c r="S247" s="1093"/>
      <c r="T247" s="1093"/>
    </row>
    <row r="248" spans="14:20" s="1531" customFormat="1" ht="15" hidden="1" customHeight="1" x14ac:dyDescent="0.25">
      <c r="N248" s="1093"/>
      <c r="O248" s="1093"/>
      <c r="P248" s="1093"/>
      <c r="Q248" s="1093"/>
      <c r="S248" s="1093"/>
      <c r="T248" s="1093"/>
    </row>
    <row r="249" spans="14:20" s="1531" customFormat="1" ht="15" hidden="1" customHeight="1" x14ac:dyDescent="0.25">
      <c r="N249" s="1093"/>
      <c r="O249" s="1093"/>
      <c r="P249" s="1093"/>
      <c r="Q249" s="1093"/>
      <c r="S249" s="1093"/>
      <c r="T249" s="1093"/>
    </row>
    <row r="250" spans="14:20" s="1531" customFormat="1" ht="15" hidden="1" customHeight="1" x14ac:dyDescent="0.25">
      <c r="N250" s="1093"/>
      <c r="O250" s="1093"/>
      <c r="P250" s="1093"/>
      <c r="Q250" s="1093"/>
      <c r="S250" s="1093"/>
      <c r="T250" s="1093"/>
    </row>
    <row r="251" spans="14:20" s="1531" customFormat="1" ht="15" hidden="1" customHeight="1" x14ac:dyDescent="0.25">
      <c r="N251" s="1093"/>
      <c r="O251" s="1093"/>
      <c r="P251" s="1093"/>
      <c r="Q251" s="1093"/>
      <c r="S251" s="1093"/>
      <c r="T251" s="1093"/>
    </row>
    <row r="252" spans="14:20" s="1531" customFormat="1" ht="15" hidden="1" customHeight="1" x14ac:dyDescent="0.25">
      <c r="N252" s="1093"/>
      <c r="O252" s="1093"/>
      <c r="P252" s="1093"/>
      <c r="Q252" s="1093"/>
      <c r="S252" s="1093"/>
      <c r="T252" s="1093"/>
    </row>
    <row r="253" spans="14:20" s="1531" customFormat="1" ht="15" hidden="1" customHeight="1" x14ac:dyDescent="0.25">
      <c r="N253" s="1093"/>
      <c r="O253" s="1093"/>
      <c r="P253" s="1093"/>
      <c r="Q253" s="1093"/>
      <c r="S253" s="1093"/>
      <c r="T253" s="1093"/>
    </row>
    <row r="254" spans="14:20" s="1531" customFormat="1" ht="15" hidden="1" customHeight="1" x14ac:dyDescent="0.25">
      <c r="N254" s="1093"/>
      <c r="O254" s="1093"/>
      <c r="P254" s="1093"/>
      <c r="Q254" s="1093"/>
      <c r="S254" s="1093"/>
      <c r="T254" s="1093"/>
    </row>
    <row r="255" spans="14:20" s="1531" customFormat="1" ht="15" hidden="1" customHeight="1" x14ac:dyDescent="0.25">
      <c r="N255" s="1093"/>
      <c r="O255" s="1093"/>
      <c r="P255" s="1093"/>
      <c r="Q255" s="1093"/>
      <c r="S255" s="1093"/>
      <c r="T255" s="1093"/>
    </row>
    <row r="256" spans="14:20" s="1531" customFormat="1" ht="15" hidden="1" customHeight="1" x14ac:dyDescent="0.25">
      <c r="N256" s="1093"/>
      <c r="O256" s="1093"/>
      <c r="P256" s="1093"/>
      <c r="Q256" s="1093"/>
      <c r="S256" s="1093"/>
      <c r="T256" s="1093"/>
    </row>
    <row r="257" spans="14:20" s="1531" customFormat="1" ht="15" hidden="1" customHeight="1" x14ac:dyDescent="0.25">
      <c r="N257" s="1093"/>
      <c r="O257" s="1093"/>
      <c r="P257" s="1093"/>
      <c r="Q257" s="1093"/>
      <c r="S257" s="1093"/>
      <c r="T257" s="1093"/>
    </row>
    <row r="258" spans="14:20" s="1531" customFormat="1" ht="15" hidden="1" customHeight="1" x14ac:dyDescent="0.25">
      <c r="N258" s="1093"/>
      <c r="O258" s="1093"/>
      <c r="P258" s="1093"/>
      <c r="Q258" s="1093"/>
      <c r="S258" s="1093"/>
      <c r="T258" s="1093"/>
    </row>
    <row r="259" spans="14:20" s="1531" customFormat="1" ht="15" hidden="1" customHeight="1" x14ac:dyDescent="0.25">
      <c r="N259" s="1093"/>
      <c r="O259" s="1093"/>
      <c r="P259" s="1093"/>
      <c r="Q259" s="1093"/>
      <c r="S259" s="1093"/>
      <c r="T259" s="1093"/>
    </row>
    <row r="260" spans="14:20" s="1531" customFormat="1" ht="15" hidden="1" customHeight="1" x14ac:dyDescent="0.25">
      <c r="N260" s="1093"/>
      <c r="O260" s="1093"/>
      <c r="P260" s="1093"/>
      <c r="Q260" s="1093"/>
      <c r="S260" s="1093"/>
      <c r="T260" s="1093"/>
    </row>
    <row r="261" spans="14:20" s="1531" customFormat="1" ht="15" hidden="1" customHeight="1" x14ac:dyDescent="0.25">
      <c r="N261" s="1093"/>
      <c r="O261" s="1093"/>
      <c r="P261" s="1093"/>
      <c r="Q261" s="1093"/>
      <c r="S261" s="1093"/>
      <c r="T261" s="1093"/>
    </row>
    <row r="262" spans="14:20" s="1531" customFormat="1" ht="15" hidden="1" customHeight="1" x14ac:dyDescent="0.25">
      <c r="N262" s="1093"/>
      <c r="O262" s="1093"/>
      <c r="P262" s="1093"/>
      <c r="Q262" s="1093"/>
      <c r="S262" s="1093"/>
      <c r="T262" s="1093"/>
    </row>
    <row r="263" spans="14:20" s="1531" customFormat="1" ht="15" hidden="1" customHeight="1" x14ac:dyDescent="0.25">
      <c r="N263" s="1093"/>
      <c r="O263" s="1093"/>
      <c r="P263" s="1093"/>
      <c r="Q263" s="1093"/>
      <c r="S263" s="1093"/>
      <c r="T263" s="1093"/>
    </row>
    <row r="264" spans="14:20" s="1531" customFormat="1" ht="15" hidden="1" customHeight="1" x14ac:dyDescent="0.25">
      <c r="N264" s="1093"/>
      <c r="O264" s="1093"/>
      <c r="P264" s="1093"/>
      <c r="Q264" s="1093"/>
      <c r="S264" s="1093"/>
      <c r="T264" s="1093"/>
    </row>
    <row r="265" spans="14:20" s="1531" customFormat="1" ht="15" hidden="1" customHeight="1" x14ac:dyDescent="0.25">
      <c r="N265" s="1093"/>
      <c r="O265" s="1093"/>
      <c r="P265" s="1093"/>
      <c r="Q265" s="1093"/>
      <c r="S265" s="1093"/>
      <c r="T265" s="1093"/>
    </row>
    <row r="266" spans="14:20" s="1531" customFormat="1" ht="15" hidden="1" customHeight="1" x14ac:dyDescent="0.25">
      <c r="N266" s="1093"/>
      <c r="O266" s="1093"/>
      <c r="P266" s="1093"/>
      <c r="Q266" s="1093"/>
      <c r="S266" s="1093"/>
      <c r="T266" s="1093"/>
    </row>
    <row r="267" spans="14:20" s="1531" customFormat="1" ht="15" hidden="1" customHeight="1" x14ac:dyDescent="0.25">
      <c r="N267" s="1093"/>
      <c r="O267" s="1093"/>
      <c r="P267" s="1093"/>
      <c r="Q267" s="1093"/>
      <c r="S267" s="1093"/>
      <c r="T267" s="1093"/>
    </row>
    <row r="268" spans="14:20" s="1531" customFormat="1" ht="15" hidden="1" customHeight="1" x14ac:dyDescent="0.25">
      <c r="N268" s="1093"/>
      <c r="O268" s="1093"/>
      <c r="P268" s="1093"/>
      <c r="Q268" s="1093"/>
      <c r="S268" s="1093"/>
      <c r="T268" s="1093"/>
    </row>
    <row r="269" spans="14:20" s="1531" customFormat="1" ht="15" hidden="1" customHeight="1" x14ac:dyDescent="0.25">
      <c r="N269" s="1093"/>
      <c r="O269" s="1093"/>
      <c r="P269" s="1093"/>
      <c r="Q269" s="1093"/>
      <c r="S269" s="1093"/>
      <c r="T269" s="1093"/>
    </row>
    <row r="270" spans="14:20" s="1531" customFormat="1" ht="15" hidden="1" customHeight="1" x14ac:dyDescent="0.25">
      <c r="N270" s="1093"/>
      <c r="O270" s="1093"/>
      <c r="P270" s="1093"/>
      <c r="Q270" s="1093"/>
      <c r="S270" s="1093"/>
      <c r="T270" s="1093"/>
    </row>
    <row r="271" spans="14:20" s="1531" customFormat="1" ht="15" hidden="1" customHeight="1" x14ac:dyDescent="0.25">
      <c r="N271" s="1093"/>
      <c r="O271" s="1093"/>
      <c r="P271" s="1093"/>
      <c r="Q271" s="1093"/>
      <c r="S271" s="1093"/>
      <c r="T271" s="1093"/>
    </row>
    <row r="272" spans="14:20" s="1531" customFormat="1" ht="15" hidden="1" customHeight="1" x14ac:dyDescent="0.25">
      <c r="N272" s="1093"/>
      <c r="O272" s="1093"/>
      <c r="P272" s="1093"/>
      <c r="Q272" s="1093"/>
      <c r="S272" s="1093"/>
      <c r="T272" s="1093"/>
    </row>
    <row r="273" spans="14:20" s="1531" customFormat="1" ht="15" hidden="1" customHeight="1" x14ac:dyDescent="0.25">
      <c r="N273" s="1093"/>
      <c r="O273" s="1093"/>
      <c r="P273" s="1093"/>
      <c r="Q273" s="1093"/>
      <c r="S273" s="1093"/>
      <c r="T273" s="1093"/>
    </row>
    <row r="274" spans="14:20" s="1531" customFormat="1" ht="15" hidden="1" customHeight="1" x14ac:dyDescent="0.25">
      <c r="N274" s="1093"/>
      <c r="O274" s="1093"/>
      <c r="P274" s="1093"/>
      <c r="Q274" s="1093"/>
      <c r="S274" s="1093"/>
      <c r="T274" s="1093"/>
    </row>
    <row r="275" spans="14:20" s="1531" customFormat="1" ht="15" hidden="1" customHeight="1" x14ac:dyDescent="0.25">
      <c r="N275" s="1093"/>
      <c r="O275" s="1093"/>
      <c r="P275" s="1093"/>
      <c r="Q275" s="1093"/>
      <c r="S275" s="1093"/>
      <c r="T275" s="1093"/>
    </row>
    <row r="276" spans="14:20" s="1531" customFormat="1" ht="15" hidden="1" customHeight="1" x14ac:dyDescent="0.25">
      <c r="N276" s="1093"/>
      <c r="O276" s="1093"/>
      <c r="P276" s="1093"/>
      <c r="Q276" s="1093"/>
      <c r="S276" s="1093"/>
      <c r="T276" s="1093"/>
    </row>
    <row r="277" spans="14:20" s="1531" customFormat="1" ht="15" hidden="1" customHeight="1" x14ac:dyDescent="0.25">
      <c r="N277" s="1093"/>
      <c r="O277" s="1093"/>
      <c r="P277" s="1093"/>
      <c r="Q277" s="1093"/>
      <c r="S277" s="1093"/>
      <c r="T277" s="1093"/>
    </row>
    <row r="278" spans="14:20" s="1531" customFormat="1" ht="15" hidden="1" customHeight="1" x14ac:dyDescent="0.25">
      <c r="N278" s="1093"/>
      <c r="O278" s="1093"/>
      <c r="P278" s="1093"/>
      <c r="Q278" s="1093"/>
      <c r="S278" s="1093"/>
      <c r="T278" s="1093"/>
    </row>
    <row r="279" spans="14:20" s="1531" customFormat="1" ht="15" hidden="1" customHeight="1" x14ac:dyDescent="0.25">
      <c r="N279" s="1093"/>
      <c r="O279" s="1093"/>
      <c r="P279" s="1093"/>
      <c r="Q279" s="1093"/>
      <c r="S279" s="1093"/>
      <c r="T279" s="1093"/>
    </row>
    <row r="280" spans="14:20" s="1531" customFormat="1" ht="15" hidden="1" customHeight="1" x14ac:dyDescent="0.25">
      <c r="N280" s="1093"/>
      <c r="O280" s="1093"/>
      <c r="P280" s="1093"/>
      <c r="Q280" s="1093"/>
      <c r="S280" s="1093"/>
      <c r="T280" s="1093"/>
    </row>
    <row r="281" spans="14:20" s="1531" customFormat="1" ht="15" hidden="1" customHeight="1" x14ac:dyDescent="0.25">
      <c r="N281" s="1093"/>
      <c r="O281" s="1093"/>
      <c r="P281" s="1093"/>
      <c r="Q281" s="1093"/>
      <c r="S281" s="1093"/>
      <c r="T281" s="1093"/>
    </row>
    <row r="282" spans="14:20" s="1531" customFormat="1" ht="15" hidden="1" customHeight="1" x14ac:dyDescent="0.25">
      <c r="N282" s="1093"/>
      <c r="O282" s="1093"/>
      <c r="P282" s="1093"/>
      <c r="Q282" s="1093"/>
      <c r="S282" s="1093"/>
      <c r="T282" s="1093"/>
    </row>
    <row r="283" spans="14:20" s="1531" customFormat="1" ht="15" hidden="1" customHeight="1" x14ac:dyDescent="0.25">
      <c r="N283" s="1093"/>
      <c r="O283" s="1093"/>
      <c r="P283" s="1093"/>
      <c r="Q283" s="1093"/>
      <c r="S283" s="1093"/>
      <c r="T283" s="1093"/>
    </row>
    <row r="284" spans="14:20" s="1531" customFormat="1" ht="15" hidden="1" customHeight="1" x14ac:dyDescent="0.25">
      <c r="N284" s="1093"/>
      <c r="O284" s="1093"/>
      <c r="P284" s="1093"/>
      <c r="Q284" s="1093"/>
      <c r="S284" s="1093"/>
      <c r="T284" s="1093"/>
    </row>
    <row r="285" spans="14:20" s="1531" customFormat="1" ht="15" hidden="1" customHeight="1" x14ac:dyDescent="0.25">
      <c r="N285" s="1093"/>
      <c r="O285" s="1093"/>
      <c r="P285" s="1093"/>
      <c r="Q285" s="1093"/>
      <c r="S285" s="1093"/>
      <c r="T285" s="1093"/>
    </row>
    <row r="286" spans="14:20" s="1531" customFormat="1" ht="15" hidden="1" customHeight="1" x14ac:dyDescent="0.25">
      <c r="N286" s="1093"/>
      <c r="O286" s="1093"/>
      <c r="P286" s="1093"/>
      <c r="Q286" s="1093"/>
      <c r="S286" s="1093"/>
      <c r="T286" s="1093"/>
    </row>
    <row r="287" spans="14:20" s="1531" customFormat="1" ht="15" hidden="1" customHeight="1" x14ac:dyDescent="0.25">
      <c r="N287" s="1093"/>
      <c r="O287" s="1093"/>
      <c r="P287" s="1093"/>
      <c r="Q287" s="1093"/>
      <c r="S287" s="1093"/>
      <c r="T287" s="1093"/>
    </row>
    <row r="288" spans="14:20" s="1531" customFormat="1" ht="15" hidden="1" customHeight="1" x14ac:dyDescent="0.25">
      <c r="N288" s="1093"/>
      <c r="O288" s="1093"/>
      <c r="P288" s="1093"/>
      <c r="Q288" s="1093"/>
      <c r="S288" s="1093"/>
      <c r="T288" s="1093"/>
    </row>
    <row r="289" spans="14:20" s="1531" customFormat="1" ht="15" hidden="1" customHeight="1" x14ac:dyDescent="0.25">
      <c r="N289" s="1093"/>
      <c r="O289" s="1093"/>
      <c r="P289" s="1093"/>
      <c r="Q289" s="1093"/>
      <c r="S289" s="1093"/>
      <c r="T289" s="1093"/>
    </row>
    <row r="290" spans="14:20" s="1531" customFormat="1" ht="15" hidden="1" customHeight="1" x14ac:dyDescent="0.25">
      <c r="N290" s="1093"/>
      <c r="O290" s="1093"/>
      <c r="P290" s="1093"/>
      <c r="Q290" s="1093"/>
      <c r="S290" s="1093"/>
      <c r="T290" s="1093"/>
    </row>
    <row r="291" spans="14:20" s="1531" customFormat="1" ht="15" hidden="1" customHeight="1" x14ac:dyDescent="0.25">
      <c r="N291" s="1093"/>
      <c r="O291" s="1093"/>
      <c r="P291" s="1093"/>
      <c r="Q291" s="1093"/>
      <c r="S291" s="1093"/>
      <c r="T291" s="1093"/>
    </row>
    <row r="292" spans="14:20" s="1531" customFormat="1" ht="15" hidden="1" customHeight="1" x14ac:dyDescent="0.25">
      <c r="N292" s="1093"/>
      <c r="O292" s="1093"/>
      <c r="P292" s="1093"/>
      <c r="Q292" s="1093"/>
      <c r="S292" s="1093"/>
      <c r="T292" s="1093"/>
    </row>
    <row r="293" spans="14:20" s="1531" customFormat="1" ht="15" hidden="1" customHeight="1" x14ac:dyDescent="0.25">
      <c r="N293" s="1093"/>
      <c r="O293" s="1093"/>
      <c r="P293" s="1093"/>
      <c r="Q293" s="1093"/>
      <c r="S293" s="1093"/>
      <c r="T293" s="1093"/>
    </row>
    <row r="294" spans="14:20" s="1531" customFormat="1" ht="15" hidden="1" customHeight="1" x14ac:dyDescent="0.25">
      <c r="N294" s="1093"/>
      <c r="O294" s="1093"/>
      <c r="P294" s="1093"/>
      <c r="Q294" s="1093"/>
      <c r="S294" s="1093"/>
      <c r="T294" s="1093"/>
    </row>
    <row r="295" spans="14:20" s="1531" customFormat="1" ht="15" hidden="1" customHeight="1" x14ac:dyDescent="0.25">
      <c r="N295" s="1093"/>
      <c r="O295" s="1093"/>
      <c r="P295" s="1093"/>
      <c r="Q295" s="1093"/>
      <c r="S295" s="1093"/>
      <c r="T295" s="1093"/>
    </row>
    <row r="296" spans="14:20" s="1531" customFormat="1" ht="15" hidden="1" customHeight="1" x14ac:dyDescent="0.25">
      <c r="N296" s="1093"/>
      <c r="O296" s="1093"/>
      <c r="P296" s="1093"/>
      <c r="Q296" s="1093"/>
      <c r="S296" s="1093"/>
      <c r="T296" s="1093"/>
    </row>
    <row r="297" spans="14:20" s="1531" customFormat="1" ht="15" hidden="1" customHeight="1" x14ac:dyDescent="0.25">
      <c r="N297" s="1093"/>
      <c r="O297" s="1093"/>
      <c r="P297" s="1093"/>
      <c r="Q297" s="1093"/>
      <c r="S297" s="1093"/>
      <c r="T297" s="1093"/>
    </row>
    <row r="298" spans="14:20" s="1531" customFormat="1" ht="15" hidden="1" customHeight="1" x14ac:dyDescent="0.25">
      <c r="N298" s="1093"/>
      <c r="O298" s="1093"/>
      <c r="P298" s="1093"/>
      <c r="Q298" s="1093"/>
      <c r="S298" s="1093"/>
      <c r="T298" s="1093"/>
    </row>
    <row r="299" spans="14:20" s="1531" customFormat="1" ht="15" hidden="1" customHeight="1" x14ac:dyDescent="0.25">
      <c r="N299" s="1093"/>
      <c r="O299" s="1093"/>
      <c r="P299" s="1093"/>
      <c r="Q299" s="1093"/>
      <c r="S299" s="1093"/>
      <c r="T299" s="1093"/>
    </row>
    <row r="300" spans="14:20" s="1531" customFormat="1" ht="15" hidden="1" customHeight="1" x14ac:dyDescent="0.25">
      <c r="N300" s="1093"/>
      <c r="O300" s="1093"/>
      <c r="P300" s="1093"/>
      <c r="Q300" s="1093"/>
      <c r="S300" s="1093"/>
      <c r="T300" s="1093"/>
    </row>
    <row r="301" spans="14:20" s="1531" customFormat="1" ht="15" hidden="1" customHeight="1" x14ac:dyDescent="0.25">
      <c r="N301" s="1093"/>
      <c r="O301" s="1093"/>
      <c r="P301" s="1093"/>
      <c r="Q301" s="1093"/>
      <c r="S301" s="1093"/>
      <c r="T301" s="1093"/>
    </row>
    <row r="302" spans="14:20" s="1531" customFormat="1" ht="15" hidden="1" customHeight="1" x14ac:dyDescent="0.25">
      <c r="N302" s="1093"/>
      <c r="O302" s="1093"/>
      <c r="P302" s="1093"/>
      <c r="Q302" s="1093"/>
      <c r="S302" s="1093"/>
      <c r="T302" s="1093"/>
    </row>
    <row r="303" spans="14:20" s="1531" customFormat="1" ht="15" hidden="1" customHeight="1" x14ac:dyDescent="0.25">
      <c r="N303" s="1093"/>
      <c r="O303" s="1093"/>
      <c r="P303" s="1093"/>
      <c r="Q303" s="1093"/>
      <c r="S303" s="1093"/>
      <c r="T303" s="1093"/>
    </row>
    <row r="304" spans="14:20" s="1531" customFormat="1" ht="15" hidden="1" customHeight="1" x14ac:dyDescent="0.25">
      <c r="N304" s="1093"/>
      <c r="O304" s="1093"/>
      <c r="P304" s="1093"/>
      <c r="Q304" s="1093"/>
      <c r="S304" s="1093"/>
      <c r="T304" s="1093"/>
    </row>
    <row r="305" spans="14:20" s="1531" customFormat="1" ht="15" hidden="1" customHeight="1" x14ac:dyDescent="0.25">
      <c r="N305" s="1093"/>
      <c r="O305" s="1093"/>
      <c r="P305" s="1093"/>
      <c r="Q305" s="1093"/>
      <c r="S305" s="1093"/>
      <c r="T305" s="1093"/>
    </row>
    <row r="306" spans="14:20" s="1531" customFormat="1" ht="15" hidden="1" customHeight="1" x14ac:dyDescent="0.25">
      <c r="N306" s="1093"/>
      <c r="O306" s="1093"/>
      <c r="P306" s="1093"/>
      <c r="Q306" s="1093"/>
      <c r="S306" s="1093"/>
      <c r="T306" s="1093"/>
    </row>
    <row r="307" spans="14:20" s="1531" customFormat="1" ht="15" hidden="1" customHeight="1" x14ac:dyDescent="0.25">
      <c r="N307" s="1093"/>
      <c r="O307" s="1093"/>
      <c r="P307" s="1093"/>
      <c r="Q307" s="1093"/>
      <c r="S307" s="1093"/>
      <c r="T307" s="1093"/>
    </row>
    <row r="308" spans="14:20" s="1531" customFormat="1" ht="15" hidden="1" customHeight="1" x14ac:dyDescent="0.25">
      <c r="N308" s="1093"/>
      <c r="O308" s="1093"/>
      <c r="P308" s="1093"/>
      <c r="Q308" s="1093"/>
      <c r="S308" s="1093"/>
      <c r="T308" s="1093"/>
    </row>
    <row r="309" spans="14:20" s="1531" customFormat="1" ht="15" hidden="1" customHeight="1" x14ac:dyDescent="0.25">
      <c r="N309" s="1093"/>
      <c r="O309" s="1093"/>
      <c r="P309" s="1093"/>
      <c r="Q309" s="1093"/>
      <c r="S309" s="1093"/>
      <c r="T309" s="1093"/>
    </row>
    <row r="310" spans="14:20" s="1531" customFormat="1" ht="15" hidden="1" customHeight="1" x14ac:dyDescent="0.25">
      <c r="N310" s="1093"/>
      <c r="O310" s="1093"/>
      <c r="P310" s="1093"/>
      <c r="Q310" s="1093"/>
      <c r="S310" s="1093"/>
      <c r="T310" s="1093"/>
    </row>
    <row r="311" spans="14:20" s="1531" customFormat="1" ht="15" hidden="1" customHeight="1" x14ac:dyDescent="0.25">
      <c r="N311" s="1093"/>
      <c r="O311" s="1093"/>
      <c r="P311" s="1093"/>
      <c r="Q311" s="1093"/>
      <c r="S311" s="1093"/>
      <c r="T311" s="1093"/>
    </row>
    <row r="312" spans="14:20" s="1531" customFormat="1" ht="15" hidden="1" customHeight="1" x14ac:dyDescent="0.25">
      <c r="N312" s="1093"/>
      <c r="O312" s="1093"/>
      <c r="P312" s="1093"/>
      <c r="Q312" s="1093"/>
      <c r="S312" s="1093"/>
      <c r="T312" s="1093"/>
    </row>
    <row r="313" spans="14:20" s="1531" customFormat="1" ht="15" hidden="1" customHeight="1" x14ac:dyDescent="0.25">
      <c r="N313" s="1093"/>
      <c r="O313" s="1093"/>
      <c r="P313" s="1093"/>
      <c r="Q313" s="1093"/>
      <c r="S313" s="1093"/>
      <c r="T313" s="1093"/>
    </row>
    <row r="314" spans="14:20" s="1531" customFormat="1" ht="15" hidden="1" customHeight="1" x14ac:dyDescent="0.25">
      <c r="N314" s="1093"/>
      <c r="O314" s="1093"/>
      <c r="P314" s="1093"/>
      <c r="Q314" s="1093"/>
      <c r="S314" s="1093"/>
      <c r="T314" s="1093"/>
    </row>
    <row r="315" spans="14:20" s="1531" customFormat="1" ht="15" hidden="1" customHeight="1" x14ac:dyDescent="0.25">
      <c r="N315" s="1093"/>
      <c r="O315" s="1093"/>
      <c r="P315" s="1093"/>
      <c r="Q315" s="1093"/>
      <c r="S315" s="1093"/>
      <c r="T315" s="1093"/>
    </row>
    <row r="316" spans="14:20" s="1531" customFormat="1" ht="15" hidden="1" customHeight="1" x14ac:dyDescent="0.25">
      <c r="N316" s="1093"/>
      <c r="O316" s="1093"/>
      <c r="P316" s="1093"/>
      <c r="Q316" s="1093"/>
      <c r="S316" s="1093"/>
      <c r="T316" s="1093"/>
    </row>
    <row r="317" spans="14:20" s="1531" customFormat="1" ht="15" hidden="1" customHeight="1" x14ac:dyDescent="0.25">
      <c r="N317" s="1093"/>
      <c r="O317" s="1093"/>
      <c r="P317" s="1093"/>
      <c r="Q317" s="1093"/>
      <c r="S317" s="1093"/>
      <c r="T317" s="1093"/>
    </row>
    <row r="318" spans="14:20" s="1531" customFormat="1" ht="15" hidden="1" customHeight="1" x14ac:dyDescent="0.25">
      <c r="N318" s="1093"/>
      <c r="O318" s="1093"/>
      <c r="P318" s="1093"/>
      <c r="Q318" s="1093"/>
      <c r="S318" s="1093"/>
      <c r="T318" s="1093"/>
    </row>
    <row r="319" spans="14:20" s="1531" customFormat="1" ht="15" hidden="1" customHeight="1" x14ac:dyDescent="0.25">
      <c r="N319" s="1093"/>
      <c r="O319" s="1093"/>
      <c r="P319" s="1093"/>
      <c r="Q319" s="1093"/>
      <c r="S319" s="1093"/>
      <c r="T319" s="1093"/>
    </row>
    <row r="320" spans="14:20" s="1531" customFormat="1" ht="15" hidden="1" customHeight="1" x14ac:dyDescent="0.25">
      <c r="N320" s="1093"/>
      <c r="O320" s="1093"/>
      <c r="P320" s="1093"/>
      <c r="Q320" s="1093"/>
      <c r="S320" s="1093"/>
      <c r="T320" s="1093"/>
    </row>
    <row r="321" spans="14:20" s="1531" customFormat="1" ht="15" hidden="1" customHeight="1" x14ac:dyDescent="0.25">
      <c r="N321" s="1093"/>
      <c r="O321" s="1093"/>
      <c r="P321" s="1093"/>
      <c r="Q321" s="1093"/>
      <c r="S321" s="1093"/>
      <c r="T321" s="1093"/>
    </row>
    <row r="322" spans="14:20" s="1531" customFormat="1" ht="15" hidden="1" customHeight="1" x14ac:dyDescent="0.25">
      <c r="N322" s="1093"/>
      <c r="O322" s="1093"/>
      <c r="P322" s="1093"/>
      <c r="Q322" s="1093"/>
      <c r="S322" s="1093"/>
      <c r="T322" s="1093"/>
    </row>
    <row r="323" spans="14:20" s="1531" customFormat="1" ht="15" hidden="1" customHeight="1" x14ac:dyDescent="0.25">
      <c r="N323" s="1093"/>
      <c r="O323" s="1093"/>
      <c r="P323" s="1093"/>
      <c r="Q323" s="1093"/>
      <c r="S323" s="1093"/>
      <c r="T323" s="1093"/>
    </row>
    <row r="324" spans="14:20" s="1531" customFormat="1" ht="15" hidden="1" customHeight="1" x14ac:dyDescent="0.25">
      <c r="N324" s="1093"/>
      <c r="O324" s="1093"/>
      <c r="P324" s="1093"/>
      <c r="Q324" s="1093"/>
      <c r="S324" s="1093"/>
      <c r="T324" s="1093"/>
    </row>
    <row r="325" spans="14:20" s="1531" customFormat="1" ht="15" hidden="1" customHeight="1" x14ac:dyDescent="0.25">
      <c r="N325" s="1093"/>
      <c r="O325" s="1093"/>
      <c r="P325" s="1093"/>
      <c r="Q325" s="1093"/>
      <c r="S325" s="1093"/>
      <c r="T325" s="1093"/>
    </row>
    <row r="326" spans="14:20" s="1531" customFormat="1" ht="15" hidden="1" customHeight="1" x14ac:dyDescent="0.25">
      <c r="N326" s="1093"/>
      <c r="O326" s="1093"/>
      <c r="P326" s="1093"/>
      <c r="Q326" s="1093"/>
      <c r="S326" s="1093"/>
      <c r="T326" s="1093"/>
    </row>
    <row r="327" spans="14:20" s="1531" customFormat="1" ht="15" hidden="1" customHeight="1" x14ac:dyDescent="0.25">
      <c r="N327" s="1093"/>
      <c r="O327" s="1093"/>
      <c r="P327" s="1093"/>
      <c r="Q327" s="1093"/>
      <c r="S327" s="1093"/>
      <c r="T327" s="1093"/>
    </row>
    <row r="328" spans="14:20" s="1531" customFormat="1" ht="15" hidden="1" customHeight="1" x14ac:dyDescent="0.25">
      <c r="N328" s="1093"/>
      <c r="O328" s="1093"/>
      <c r="P328" s="1093"/>
      <c r="Q328" s="1093"/>
      <c r="S328" s="1093"/>
      <c r="T328" s="1093"/>
    </row>
    <row r="329" spans="14:20" s="1531" customFormat="1" ht="15" hidden="1" customHeight="1" x14ac:dyDescent="0.25">
      <c r="N329" s="1093"/>
      <c r="O329" s="1093"/>
      <c r="P329" s="1093"/>
      <c r="Q329" s="1093"/>
      <c r="S329" s="1093"/>
      <c r="T329" s="1093"/>
    </row>
    <row r="330" spans="14:20" s="1531" customFormat="1" ht="15" hidden="1" customHeight="1" x14ac:dyDescent="0.25">
      <c r="N330" s="1093"/>
      <c r="O330" s="1093"/>
      <c r="P330" s="1093"/>
      <c r="Q330" s="1093"/>
      <c r="S330" s="1093"/>
      <c r="T330" s="1093"/>
    </row>
    <row r="331" spans="14:20" s="1531" customFormat="1" ht="15" hidden="1" customHeight="1" x14ac:dyDescent="0.25">
      <c r="N331" s="1093"/>
      <c r="O331" s="1093"/>
      <c r="P331" s="1093"/>
      <c r="Q331" s="1093"/>
      <c r="S331" s="1093"/>
      <c r="T331" s="1093"/>
    </row>
    <row r="332" spans="14:20" s="1531" customFormat="1" ht="15" hidden="1" customHeight="1" x14ac:dyDescent="0.25">
      <c r="N332" s="1093"/>
      <c r="O332" s="1093"/>
      <c r="P332" s="1093"/>
      <c r="Q332" s="1093"/>
      <c r="S332" s="1093"/>
      <c r="T332" s="1093"/>
    </row>
    <row r="333" spans="14:20" s="1531" customFormat="1" ht="15" hidden="1" customHeight="1" x14ac:dyDescent="0.25">
      <c r="N333" s="1093"/>
      <c r="O333" s="1093"/>
      <c r="P333" s="1093"/>
      <c r="Q333" s="1093"/>
      <c r="S333" s="1093"/>
      <c r="T333" s="1093"/>
    </row>
    <row r="334" spans="14:20" s="1531" customFormat="1" ht="15" hidden="1" customHeight="1" x14ac:dyDescent="0.25">
      <c r="N334" s="1093"/>
      <c r="O334" s="1093"/>
      <c r="P334" s="1093"/>
      <c r="Q334" s="1093"/>
      <c r="S334" s="1093"/>
      <c r="T334" s="1093"/>
    </row>
    <row r="335" spans="14:20" s="1531" customFormat="1" ht="15" hidden="1" customHeight="1" x14ac:dyDescent="0.25">
      <c r="N335" s="1093"/>
      <c r="O335" s="1093"/>
      <c r="P335" s="1093"/>
      <c r="Q335" s="1093"/>
      <c r="S335" s="1093"/>
      <c r="T335" s="1093"/>
    </row>
    <row r="336" spans="14:20" s="1531" customFormat="1" ht="15" hidden="1" customHeight="1" x14ac:dyDescent="0.25">
      <c r="N336" s="1093"/>
      <c r="O336" s="1093"/>
      <c r="P336" s="1093"/>
      <c r="Q336" s="1093"/>
      <c r="S336" s="1093"/>
      <c r="T336" s="1093"/>
    </row>
    <row r="337" spans="14:20" s="1531" customFormat="1" ht="15" hidden="1" customHeight="1" x14ac:dyDescent="0.25">
      <c r="N337" s="1093"/>
      <c r="O337" s="1093"/>
      <c r="P337" s="1093"/>
      <c r="Q337" s="1093"/>
      <c r="S337" s="1093"/>
      <c r="T337" s="1093"/>
    </row>
    <row r="338" spans="14:20" s="1531" customFormat="1" ht="15" hidden="1" customHeight="1" x14ac:dyDescent="0.25">
      <c r="N338" s="1093"/>
      <c r="O338" s="1093"/>
      <c r="P338" s="1093"/>
      <c r="Q338" s="1093"/>
      <c r="S338" s="1093"/>
      <c r="T338" s="1093"/>
    </row>
    <row r="339" spans="14:20" s="1531" customFormat="1" ht="15" hidden="1" customHeight="1" x14ac:dyDescent="0.25">
      <c r="N339" s="1093"/>
      <c r="O339" s="1093"/>
      <c r="P339" s="1093"/>
      <c r="Q339" s="1093"/>
      <c r="S339" s="1093"/>
      <c r="T339" s="1093"/>
    </row>
    <row r="340" spans="14:20" s="1531" customFormat="1" ht="15" hidden="1" customHeight="1" x14ac:dyDescent="0.25">
      <c r="N340" s="1093"/>
      <c r="O340" s="1093"/>
      <c r="P340" s="1093"/>
      <c r="Q340" s="1093"/>
      <c r="S340" s="1093"/>
      <c r="T340" s="1093"/>
    </row>
    <row r="341" spans="14:20" s="1531" customFormat="1" ht="15" hidden="1" customHeight="1" x14ac:dyDescent="0.25">
      <c r="N341" s="1093"/>
      <c r="O341" s="1093"/>
      <c r="P341" s="1093"/>
      <c r="Q341" s="1093"/>
      <c r="S341" s="1093"/>
      <c r="T341" s="1093"/>
    </row>
    <row r="342" spans="14:20" s="1531" customFormat="1" ht="15" hidden="1" customHeight="1" x14ac:dyDescent="0.25">
      <c r="N342" s="1093"/>
      <c r="O342" s="1093"/>
      <c r="P342" s="1093"/>
      <c r="Q342" s="1093"/>
      <c r="S342" s="1093"/>
      <c r="T342" s="1093"/>
    </row>
    <row r="343" spans="14:20" s="1531" customFormat="1" ht="15" hidden="1" customHeight="1" x14ac:dyDescent="0.25">
      <c r="N343" s="1093"/>
      <c r="O343" s="1093"/>
      <c r="P343" s="1093"/>
      <c r="Q343" s="1093"/>
      <c r="S343" s="1093"/>
      <c r="T343" s="1093"/>
    </row>
    <row r="344" spans="14:20" s="1531" customFormat="1" ht="15" hidden="1" customHeight="1" x14ac:dyDescent="0.25">
      <c r="N344" s="1093"/>
      <c r="O344" s="1093"/>
      <c r="P344" s="1093"/>
      <c r="Q344" s="1093"/>
      <c r="S344" s="1093"/>
      <c r="T344" s="1093"/>
    </row>
    <row r="345" spans="14:20" s="1531" customFormat="1" ht="15" hidden="1" customHeight="1" x14ac:dyDescent="0.25">
      <c r="N345" s="1093"/>
      <c r="O345" s="1093"/>
      <c r="P345" s="1093"/>
      <c r="Q345" s="1093"/>
      <c r="S345" s="1093"/>
      <c r="T345" s="1093"/>
    </row>
    <row r="346" spans="14:20" s="1531" customFormat="1" ht="15" hidden="1" customHeight="1" x14ac:dyDescent="0.25">
      <c r="N346" s="1093"/>
      <c r="O346" s="1093"/>
      <c r="P346" s="1093"/>
      <c r="Q346" s="1093"/>
      <c r="S346" s="1093"/>
      <c r="T346" s="1093"/>
    </row>
    <row r="347" spans="14:20" s="1531" customFormat="1" ht="15" hidden="1" customHeight="1" x14ac:dyDescent="0.25">
      <c r="N347" s="1093"/>
      <c r="O347" s="1093"/>
      <c r="P347" s="1093"/>
      <c r="Q347" s="1093"/>
      <c r="S347" s="1093"/>
      <c r="T347" s="1093"/>
    </row>
    <row r="348" spans="14:20" s="1531" customFormat="1" ht="15" hidden="1" customHeight="1" x14ac:dyDescent="0.25">
      <c r="N348" s="1093"/>
      <c r="O348" s="1093"/>
      <c r="P348" s="1093"/>
      <c r="Q348" s="1093"/>
      <c r="S348" s="1093"/>
      <c r="T348" s="1093"/>
    </row>
    <row r="349" spans="14:20" s="1531" customFormat="1" ht="15" hidden="1" customHeight="1" x14ac:dyDescent="0.25">
      <c r="N349" s="1093"/>
      <c r="O349" s="1093"/>
      <c r="P349" s="1093"/>
      <c r="Q349" s="1093"/>
      <c r="S349" s="1093"/>
      <c r="T349" s="1093"/>
    </row>
    <row r="350" spans="14:20" s="1531" customFormat="1" ht="15" hidden="1" customHeight="1" x14ac:dyDescent="0.25">
      <c r="N350" s="1093"/>
      <c r="O350" s="1093"/>
      <c r="P350" s="1093"/>
      <c r="Q350" s="1093"/>
      <c r="S350" s="1093"/>
      <c r="T350" s="1093"/>
    </row>
    <row r="351" spans="14:20" s="1531" customFormat="1" ht="15" hidden="1" customHeight="1" x14ac:dyDescent="0.25">
      <c r="N351" s="1093"/>
      <c r="O351" s="1093"/>
      <c r="P351" s="1093"/>
      <c r="Q351" s="1093"/>
      <c r="S351" s="1093"/>
      <c r="T351" s="1093"/>
    </row>
    <row r="352" spans="14:20" s="1531" customFormat="1" ht="15" hidden="1" customHeight="1" x14ac:dyDescent="0.25">
      <c r="N352" s="1093"/>
      <c r="O352" s="1093"/>
      <c r="P352" s="1093"/>
      <c r="Q352" s="1093"/>
      <c r="S352" s="1093"/>
      <c r="T352" s="1093"/>
    </row>
    <row r="353" spans="14:20" s="1531" customFormat="1" ht="15" hidden="1" customHeight="1" x14ac:dyDescent="0.25">
      <c r="N353" s="1093"/>
      <c r="O353" s="1093"/>
      <c r="P353" s="1093"/>
      <c r="Q353" s="1093"/>
      <c r="S353" s="1093"/>
      <c r="T353" s="1093"/>
    </row>
    <row r="354" spans="14:20" s="1531" customFormat="1" ht="15" hidden="1" customHeight="1" x14ac:dyDescent="0.25">
      <c r="N354" s="1093"/>
      <c r="O354" s="1093"/>
      <c r="P354" s="1093"/>
      <c r="Q354" s="1093"/>
      <c r="S354" s="1093"/>
      <c r="T354" s="1093"/>
    </row>
    <row r="355" spans="14:20" s="1531" customFormat="1" ht="15" hidden="1" customHeight="1" x14ac:dyDescent="0.25">
      <c r="N355" s="1093"/>
      <c r="O355" s="1093"/>
      <c r="P355" s="1093"/>
      <c r="Q355" s="1093"/>
      <c r="S355" s="1093"/>
      <c r="T355" s="1093"/>
    </row>
    <row r="356" spans="14:20" s="1531" customFormat="1" ht="15" hidden="1" customHeight="1" x14ac:dyDescent="0.25">
      <c r="N356" s="1093"/>
      <c r="O356" s="1093"/>
      <c r="P356" s="1093"/>
      <c r="Q356" s="1093"/>
      <c r="S356" s="1093"/>
      <c r="T356" s="1093"/>
    </row>
    <row r="357" spans="14:20" s="1531" customFormat="1" ht="15" hidden="1" customHeight="1" x14ac:dyDescent="0.25">
      <c r="N357" s="1093"/>
      <c r="O357" s="1093"/>
      <c r="P357" s="1093"/>
      <c r="Q357" s="1093"/>
      <c r="S357" s="1093"/>
      <c r="T357" s="1093"/>
    </row>
    <row r="358" spans="14:20" s="1531" customFormat="1" ht="15" hidden="1" customHeight="1" x14ac:dyDescent="0.25">
      <c r="N358" s="1093"/>
      <c r="O358" s="1093"/>
      <c r="P358" s="1093"/>
      <c r="Q358" s="1093"/>
      <c r="S358" s="1093"/>
      <c r="T358" s="1093"/>
    </row>
    <row r="359" spans="14:20" s="1531" customFormat="1" ht="15" hidden="1" customHeight="1" x14ac:dyDescent="0.25">
      <c r="N359" s="1093"/>
      <c r="O359" s="1093"/>
      <c r="P359" s="1093"/>
      <c r="Q359" s="1093"/>
      <c r="S359" s="1093"/>
      <c r="T359" s="1093"/>
    </row>
    <row r="360" spans="14:20" s="1531" customFormat="1" ht="15" hidden="1" customHeight="1" x14ac:dyDescent="0.25">
      <c r="N360" s="1093"/>
      <c r="O360" s="1093"/>
      <c r="P360" s="1093"/>
      <c r="Q360" s="1093"/>
      <c r="S360" s="1093"/>
      <c r="T360" s="1093"/>
    </row>
    <row r="361" spans="14:20" s="1531" customFormat="1" ht="15" hidden="1" customHeight="1" x14ac:dyDescent="0.25">
      <c r="N361" s="1093"/>
      <c r="O361" s="1093"/>
      <c r="P361" s="1093"/>
      <c r="Q361" s="1093"/>
      <c r="S361" s="1093"/>
      <c r="T361" s="1093"/>
    </row>
    <row r="362" spans="14:20" s="1531" customFormat="1" ht="15" hidden="1" customHeight="1" x14ac:dyDescent="0.25">
      <c r="N362" s="1093"/>
      <c r="O362" s="1093"/>
      <c r="P362" s="1093"/>
      <c r="Q362" s="1093"/>
      <c r="S362" s="1093"/>
      <c r="T362" s="1093"/>
    </row>
    <row r="363" spans="14:20" s="1531" customFormat="1" ht="15" hidden="1" customHeight="1" x14ac:dyDescent="0.25">
      <c r="N363" s="1093"/>
      <c r="O363" s="1093"/>
      <c r="P363" s="1093"/>
      <c r="Q363" s="1093"/>
      <c r="S363" s="1093"/>
      <c r="T363" s="1093"/>
    </row>
    <row r="364" spans="14:20" s="1531" customFormat="1" ht="15" hidden="1" customHeight="1" x14ac:dyDescent="0.25">
      <c r="N364" s="1093"/>
      <c r="O364" s="1093"/>
      <c r="P364" s="1093"/>
      <c r="Q364" s="1093"/>
      <c r="S364" s="1093"/>
      <c r="T364" s="1093"/>
    </row>
    <row r="365" spans="14:20" s="1531" customFormat="1" ht="15" hidden="1" customHeight="1" x14ac:dyDescent="0.25">
      <c r="N365" s="1093"/>
      <c r="O365" s="1093"/>
      <c r="P365" s="1093"/>
      <c r="Q365" s="1093"/>
      <c r="S365" s="1093"/>
      <c r="T365" s="1093"/>
    </row>
    <row r="366" spans="14:20" s="1531" customFormat="1" ht="15" hidden="1" customHeight="1" x14ac:dyDescent="0.25">
      <c r="N366" s="1093"/>
      <c r="O366" s="1093"/>
      <c r="P366" s="1093"/>
      <c r="Q366" s="1093"/>
      <c r="S366" s="1093"/>
      <c r="T366" s="1093"/>
    </row>
    <row r="367" spans="14:20" s="1531" customFormat="1" ht="15" hidden="1" customHeight="1" x14ac:dyDescent="0.25">
      <c r="N367" s="1093"/>
      <c r="O367" s="1093"/>
      <c r="P367" s="1093"/>
      <c r="Q367" s="1093"/>
      <c r="S367" s="1093"/>
      <c r="T367" s="1093"/>
    </row>
    <row r="368" spans="14:20" s="1531" customFormat="1" ht="15" hidden="1" customHeight="1" x14ac:dyDescent="0.25">
      <c r="N368" s="1093"/>
      <c r="O368" s="1093"/>
      <c r="P368" s="1093"/>
      <c r="Q368" s="1093"/>
      <c r="S368" s="1093"/>
      <c r="T368" s="1093"/>
    </row>
    <row r="369" spans="14:20" s="1531" customFormat="1" ht="15" hidden="1" customHeight="1" x14ac:dyDescent="0.25">
      <c r="N369" s="1093"/>
      <c r="O369" s="1093"/>
      <c r="P369" s="1093"/>
      <c r="Q369" s="1093"/>
      <c r="S369" s="1093"/>
      <c r="T369" s="1093"/>
    </row>
    <row r="370" spans="14:20" s="1531" customFormat="1" ht="15" hidden="1" customHeight="1" x14ac:dyDescent="0.25">
      <c r="N370" s="1093"/>
      <c r="O370" s="1093"/>
      <c r="P370" s="1093"/>
      <c r="Q370" s="1093"/>
      <c r="S370" s="1093"/>
      <c r="T370" s="1093"/>
    </row>
    <row r="371" spans="14:20" s="1531" customFormat="1" ht="15" hidden="1" customHeight="1" x14ac:dyDescent="0.25">
      <c r="N371" s="1093"/>
      <c r="O371" s="1093"/>
      <c r="P371" s="1093"/>
      <c r="Q371" s="1093"/>
      <c r="S371" s="1093"/>
      <c r="T371" s="1093"/>
    </row>
    <row r="372" spans="14:20" s="1531" customFormat="1" ht="15" hidden="1" customHeight="1" x14ac:dyDescent="0.25">
      <c r="N372" s="1093"/>
      <c r="O372" s="1093"/>
      <c r="P372" s="1093"/>
      <c r="Q372" s="1093"/>
      <c r="S372" s="1093"/>
      <c r="T372" s="1093"/>
    </row>
    <row r="373" spans="14:20" s="1531" customFormat="1" ht="15" hidden="1" customHeight="1" x14ac:dyDescent="0.25">
      <c r="N373" s="1093"/>
      <c r="O373" s="1093"/>
      <c r="P373" s="1093"/>
      <c r="Q373" s="1093"/>
      <c r="S373" s="1093"/>
      <c r="T373" s="1093"/>
    </row>
    <row r="374" spans="14:20" s="1531" customFormat="1" ht="15" hidden="1" customHeight="1" x14ac:dyDescent="0.25">
      <c r="N374" s="1093"/>
      <c r="O374" s="1093"/>
      <c r="P374" s="1093"/>
      <c r="Q374" s="1093"/>
      <c r="S374" s="1093"/>
      <c r="T374" s="1093"/>
    </row>
    <row r="375" spans="14:20" s="1531" customFormat="1" ht="15" hidden="1" customHeight="1" x14ac:dyDescent="0.25">
      <c r="N375" s="1093"/>
      <c r="O375" s="1093"/>
      <c r="P375" s="1093"/>
      <c r="Q375" s="1093"/>
      <c r="S375" s="1093"/>
      <c r="T375" s="1093"/>
    </row>
    <row r="376" spans="14:20" s="1531" customFormat="1" ht="15" hidden="1" customHeight="1" x14ac:dyDescent="0.25">
      <c r="N376" s="1093"/>
      <c r="O376" s="1093"/>
      <c r="P376" s="1093"/>
      <c r="Q376" s="1093"/>
      <c r="S376" s="1093"/>
      <c r="T376" s="1093"/>
    </row>
    <row r="377" spans="14:20" s="1531" customFormat="1" ht="15" hidden="1" customHeight="1" x14ac:dyDescent="0.25">
      <c r="N377" s="1093"/>
      <c r="O377" s="1093"/>
      <c r="P377" s="1093"/>
      <c r="Q377" s="1093"/>
      <c r="S377" s="1093"/>
      <c r="T377" s="1093"/>
    </row>
    <row r="378" spans="14:20" s="1531" customFormat="1" ht="15" hidden="1" customHeight="1" x14ac:dyDescent="0.25">
      <c r="N378" s="1093"/>
      <c r="O378" s="1093"/>
      <c r="P378" s="1093"/>
      <c r="Q378" s="1093"/>
      <c r="S378" s="1093"/>
      <c r="T378" s="1093"/>
    </row>
    <row r="379" spans="14:20" s="1531" customFormat="1" ht="15" hidden="1" customHeight="1" x14ac:dyDescent="0.25">
      <c r="N379" s="1093"/>
      <c r="O379" s="1093"/>
      <c r="P379" s="1093"/>
      <c r="Q379" s="1093"/>
      <c r="S379" s="1093"/>
      <c r="T379" s="1093"/>
    </row>
    <row r="380" spans="14:20" s="1531" customFormat="1" ht="15" hidden="1" customHeight="1" x14ac:dyDescent="0.25">
      <c r="N380" s="1093"/>
      <c r="O380" s="1093"/>
      <c r="P380" s="1093"/>
      <c r="Q380" s="1093"/>
      <c r="S380" s="1093"/>
      <c r="T380" s="1093"/>
    </row>
    <row r="381" spans="14:20" s="1531" customFormat="1" ht="15" hidden="1" customHeight="1" x14ac:dyDescent="0.25">
      <c r="N381" s="1093"/>
      <c r="O381" s="1093"/>
      <c r="P381" s="1093"/>
      <c r="Q381" s="1093"/>
      <c r="S381" s="1093"/>
      <c r="T381" s="1093"/>
    </row>
    <row r="382" spans="14:20" s="1531" customFormat="1" ht="15" hidden="1" customHeight="1" x14ac:dyDescent="0.25">
      <c r="N382" s="1093"/>
      <c r="O382" s="1093"/>
      <c r="P382" s="1093"/>
      <c r="Q382" s="1093"/>
      <c r="S382" s="1093"/>
      <c r="T382" s="1093"/>
    </row>
    <row r="383" spans="14:20" s="1531" customFormat="1" ht="15" hidden="1" customHeight="1" x14ac:dyDescent="0.25">
      <c r="N383" s="1093"/>
      <c r="O383" s="1093"/>
      <c r="P383" s="1093"/>
      <c r="Q383" s="1093"/>
      <c r="S383" s="1093"/>
      <c r="T383" s="1093"/>
    </row>
    <row r="384" spans="14:20" s="1531" customFormat="1" ht="15" hidden="1" customHeight="1" x14ac:dyDescent="0.25">
      <c r="N384" s="1093"/>
      <c r="O384" s="1093"/>
      <c r="P384" s="1093"/>
      <c r="Q384" s="1093"/>
      <c r="S384" s="1093"/>
      <c r="T384" s="1093"/>
    </row>
    <row r="385" spans="14:20" s="1531" customFormat="1" ht="15" hidden="1" customHeight="1" x14ac:dyDescent="0.25">
      <c r="N385" s="1093"/>
      <c r="O385" s="1093"/>
      <c r="P385" s="1093"/>
      <c r="Q385" s="1093"/>
      <c r="S385" s="1093"/>
      <c r="T385" s="1093"/>
    </row>
    <row r="386" spans="14:20" s="1531" customFormat="1" ht="15" hidden="1" customHeight="1" x14ac:dyDescent="0.25">
      <c r="N386" s="1093"/>
      <c r="O386" s="1093"/>
      <c r="P386" s="1093"/>
      <c r="Q386" s="1093"/>
      <c r="S386" s="1093"/>
      <c r="T386" s="1093"/>
    </row>
    <row r="387" spans="14:20" s="1531" customFormat="1" ht="15" hidden="1" customHeight="1" x14ac:dyDescent="0.25">
      <c r="N387" s="1093"/>
      <c r="O387" s="1093"/>
      <c r="P387" s="1093"/>
      <c r="Q387" s="1093"/>
      <c r="S387" s="1093"/>
      <c r="T387" s="1093"/>
    </row>
    <row r="388" spans="14:20" s="1531" customFormat="1" ht="15" hidden="1" customHeight="1" x14ac:dyDescent="0.25">
      <c r="N388" s="1093"/>
      <c r="O388" s="1093"/>
      <c r="P388" s="1093"/>
      <c r="Q388" s="1093"/>
      <c r="S388" s="1093"/>
      <c r="T388" s="1093"/>
    </row>
    <row r="389" spans="14:20" s="1531" customFormat="1" ht="15" hidden="1" customHeight="1" x14ac:dyDescent="0.25">
      <c r="N389" s="1093"/>
      <c r="O389" s="1093"/>
      <c r="P389" s="1093"/>
      <c r="Q389" s="1093"/>
      <c r="S389" s="1093"/>
      <c r="T389" s="1093"/>
    </row>
    <row r="390" spans="14:20" s="1531" customFormat="1" ht="15" hidden="1" customHeight="1" x14ac:dyDescent="0.25">
      <c r="N390" s="1093"/>
      <c r="O390" s="1093"/>
      <c r="P390" s="1093"/>
      <c r="Q390" s="1093"/>
      <c r="S390" s="1093"/>
      <c r="T390" s="1093"/>
    </row>
    <row r="391" spans="14:20" s="1531" customFormat="1" ht="15" hidden="1" customHeight="1" x14ac:dyDescent="0.25">
      <c r="N391" s="1093"/>
      <c r="O391" s="1093"/>
      <c r="P391" s="1093"/>
      <c r="Q391" s="1093"/>
      <c r="S391" s="1093"/>
      <c r="T391" s="1093"/>
    </row>
    <row r="392" spans="14:20" s="1531" customFormat="1" ht="15" hidden="1" customHeight="1" x14ac:dyDescent="0.25">
      <c r="N392" s="1093"/>
      <c r="O392" s="1093"/>
      <c r="P392" s="1093"/>
      <c r="Q392" s="1093"/>
      <c r="S392" s="1093"/>
      <c r="T392" s="1093"/>
    </row>
    <row r="393" spans="14:20" s="1531" customFormat="1" ht="15" hidden="1" customHeight="1" x14ac:dyDescent="0.25">
      <c r="N393" s="1093"/>
      <c r="O393" s="1093"/>
      <c r="P393" s="1093"/>
      <c r="Q393" s="1093"/>
      <c r="S393" s="1093"/>
      <c r="T393" s="1093"/>
    </row>
    <row r="394" spans="14:20" s="1531" customFormat="1" ht="15" hidden="1" customHeight="1" x14ac:dyDescent="0.25">
      <c r="N394" s="1093"/>
      <c r="O394" s="1093"/>
      <c r="P394" s="1093"/>
      <c r="Q394" s="1093"/>
      <c r="S394" s="1093"/>
      <c r="T394" s="1093"/>
    </row>
    <row r="395" spans="14:20" s="1531" customFormat="1" ht="15" hidden="1" customHeight="1" x14ac:dyDescent="0.25">
      <c r="N395" s="1093"/>
      <c r="O395" s="1093"/>
      <c r="P395" s="1093"/>
      <c r="Q395" s="1093"/>
      <c r="S395" s="1093"/>
      <c r="T395" s="1093"/>
    </row>
    <row r="396" spans="14:20" s="1531" customFormat="1" ht="15" hidden="1" customHeight="1" x14ac:dyDescent="0.25">
      <c r="N396" s="1093"/>
      <c r="O396" s="1093"/>
      <c r="P396" s="1093"/>
      <c r="Q396" s="1093"/>
      <c r="S396" s="1093"/>
      <c r="T396" s="1093"/>
    </row>
    <row r="397" spans="14:20" s="1531" customFormat="1" ht="15" hidden="1" customHeight="1" x14ac:dyDescent="0.25">
      <c r="N397" s="1093"/>
      <c r="O397" s="1093"/>
      <c r="P397" s="1093"/>
      <c r="Q397" s="1093"/>
      <c r="S397" s="1093"/>
      <c r="T397" s="1093"/>
    </row>
    <row r="398" spans="14:20" s="1531" customFormat="1" ht="15" hidden="1" customHeight="1" x14ac:dyDescent="0.25">
      <c r="N398" s="1093"/>
      <c r="O398" s="1093"/>
      <c r="P398" s="1093"/>
      <c r="Q398" s="1093"/>
      <c r="S398" s="1093"/>
      <c r="T398" s="1093"/>
    </row>
    <row r="399" spans="14:20" s="1531" customFormat="1" ht="15" hidden="1" customHeight="1" x14ac:dyDescent="0.25">
      <c r="N399" s="1093"/>
      <c r="O399" s="1093"/>
      <c r="P399" s="1093"/>
      <c r="Q399" s="1093"/>
      <c r="S399" s="1093"/>
      <c r="T399" s="1093"/>
    </row>
    <row r="400" spans="14:20" s="1531" customFormat="1" ht="15" hidden="1" customHeight="1" x14ac:dyDescent="0.25">
      <c r="N400" s="1093"/>
      <c r="O400" s="1093"/>
      <c r="P400" s="1093"/>
      <c r="Q400" s="1093"/>
      <c r="S400" s="1093"/>
      <c r="T400" s="1093"/>
    </row>
    <row r="401" spans="14:20" s="1531" customFormat="1" ht="15" hidden="1" customHeight="1" x14ac:dyDescent="0.25">
      <c r="N401" s="1093"/>
      <c r="O401" s="1093"/>
      <c r="P401" s="1093"/>
      <c r="Q401" s="1093"/>
      <c r="S401" s="1093"/>
      <c r="T401" s="1093"/>
    </row>
    <row r="402" spans="14:20" s="1531" customFormat="1" ht="15" hidden="1" customHeight="1" x14ac:dyDescent="0.25">
      <c r="N402" s="1093"/>
      <c r="O402" s="1093"/>
      <c r="P402" s="1093"/>
      <c r="Q402" s="1093"/>
      <c r="S402" s="1093"/>
      <c r="T402" s="1093"/>
    </row>
    <row r="403" spans="14:20" s="1531" customFormat="1" ht="15" hidden="1" customHeight="1" x14ac:dyDescent="0.25">
      <c r="N403" s="1093"/>
      <c r="O403" s="1093"/>
      <c r="P403" s="1093"/>
      <c r="Q403" s="1093"/>
      <c r="S403" s="1093"/>
      <c r="T403" s="1093"/>
    </row>
    <row r="404" spans="14:20" s="1531" customFormat="1" ht="15" hidden="1" customHeight="1" x14ac:dyDescent="0.25">
      <c r="N404" s="1093"/>
      <c r="O404" s="1093"/>
      <c r="P404" s="1093"/>
      <c r="Q404" s="1093"/>
      <c r="S404" s="1093"/>
      <c r="T404" s="1093"/>
    </row>
    <row r="405" spans="14:20" s="1531" customFormat="1" ht="15" hidden="1" customHeight="1" x14ac:dyDescent="0.25">
      <c r="N405" s="1093"/>
      <c r="O405" s="1093"/>
      <c r="P405" s="1093"/>
      <c r="Q405" s="1093"/>
      <c r="S405" s="1093"/>
      <c r="T405" s="1093"/>
    </row>
    <row r="406" spans="14:20" s="1531" customFormat="1" ht="15" hidden="1" customHeight="1" x14ac:dyDescent="0.25">
      <c r="N406" s="1093"/>
      <c r="O406" s="1093"/>
      <c r="P406" s="1093"/>
      <c r="Q406" s="1093"/>
      <c r="S406" s="1093"/>
      <c r="T406" s="1093"/>
    </row>
    <row r="407" spans="14:20" s="1531" customFormat="1" ht="15" hidden="1" customHeight="1" x14ac:dyDescent="0.25">
      <c r="N407" s="1093"/>
      <c r="O407" s="1093"/>
      <c r="P407" s="1093"/>
      <c r="Q407" s="1093"/>
      <c r="S407" s="1093"/>
      <c r="T407" s="1093"/>
    </row>
    <row r="408" spans="14:20" s="1531" customFormat="1" ht="15" hidden="1" customHeight="1" x14ac:dyDescent="0.25">
      <c r="N408" s="1093"/>
      <c r="O408" s="1093"/>
      <c r="P408" s="1093"/>
      <c r="Q408" s="1093"/>
      <c r="S408" s="1093"/>
      <c r="T408" s="1093"/>
    </row>
    <row r="409" spans="14:20" s="1531" customFormat="1" ht="15" hidden="1" customHeight="1" x14ac:dyDescent="0.25">
      <c r="N409" s="1093"/>
      <c r="O409" s="1093"/>
      <c r="P409" s="1093"/>
      <c r="Q409" s="1093"/>
      <c r="S409" s="1093"/>
      <c r="T409" s="1093"/>
    </row>
    <row r="410" spans="14:20" s="1531" customFormat="1" ht="15" hidden="1" customHeight="1" x14ac:dyDescent="0.25">
      <c r="N410" s="1093"/>
      <c r="O410" s="1093"/>
      <c r="P410" s="1093"/>
      <c r="Q410" s="1093"/>
      <c r="S410" s="1093"/>
      <c r="T410" s="1093"/>
    </row>
    <row r="411" spans="14:20" s="1531" customFormat="1" ht="15" hidden="1" customHeight="1" x14ac:dyDescent="0.25">
      <c r="N411" s="1093"/>
      <c r="O411" s="1093"/>
      <c r="P411" s="1093"/>
      <c r="Q411" s="1093"/>
      <c r="S411" s="1093"/>
      <c r="T411" s="1093"/>
    </row>
    <row r="412" spans="14:20" s="1531" customFormat="1" ht="15" hidden="1" customHeight="1" x14ac:dyDescent="0.25">
      <c r="N412" s="1093"/>
      <c r="O412" s="1093"/>
      <c r="P412" s="1093"/>
      <c r="Q412" s="1093"/>
      <c r="S412" s="1093"/>
      <c r="T412" s="1093"/>
    </row>
    <row r="413" spans="14:20" s="1531" customFormat="1" ht="15" hidden="1" customHeight="1" x14ac:dyDescent="0.25">
      <c r="N413" s="1093"/>
      <c r="O413" s="1093"/>
      <c r="P413" s="1093"/>
      <c r="Q413" s="1093"/>
      <c r="S413" s="1093"/>
      <c r="T413" s="1093"/>
    </row>
    <row r="414" spans="14:20" s="1531" customFormat="1" ht="15" hidden="1" customHeight="1" x14ac:dyDescent="0.25">
      <c r="N414" s="1093"/>
      <c r="O414" s="1093"/>
      <c r="P414" s="1093"/>
      <c r="Q414" s="1093"/>
      <c r="S414" s="1093"/>
      <c r="T414" s="1093"/>
    </row>
    <row r="415" spans="14:20" s="1531" customFormat="1" ht="15" hidden="1" customHeight="1" x14ac:dyDescent="0.25">
      <c r="N415" s="1093"/>
      <c r="O415" s="1093"/>
      <c r="P415" s="1093"/>
      <c r="Q415" s="1093"/>
      <c r="S415" s="1093"/>
      <c r="T415" s="1093"/>
    </row>
    <row r="416" spans="14:20" s="1531" customFormat="1" ht="15" hidden="1" customHeight="1" x14ac:dyDescent="0.25">
      <c r="N416" s="1093"/>
      <c r="O416" s="1093"/>
      <c r="P416" s="1093"/>
      <c r="Q416" s="1093"/>
      <c r="S416" s="1093"/>
      <c r="T416" s="1093"/>
    </row>
    <row r="417" spans="14:20" s="1531" customFormat="1" ht="15" hidden="1" customHeight="1" x14ac:dyDescent="0.25">
      <c r="N417" s="1093"/>
      <c r="O417" s="1093"/>
      <c r="P417" s="1093"/>
      <c r="Q417" s="1093"/>
      <c r="S417" s="1093"/>
      <c r="T417" s="1093"/>
    </row>
    <row r="418" spans="14:20" s="1531" customFormat="1" ht="15" hidden="1" customHeight="1" x14ac:dyDescent="0.25">
      <c r="N418" s="1093"/>
      <c r="O418" s="1093"/>
      <c r="P418" s="1093"/>
      <c r="Q418" s="1093"/>
      <c r="S418" s="1093"/>
      <c r="T418" s="1093"/>
    </row>
    <row r="419" spans="14:20" s="1531" customFormat="1" ht="15" hidden="1" customHeight="1" x14ac:dyDescent="0.25">
      <c r="N419" s="1093"/>
      <c r="O419" s="1093"/>
      <c r="P419" s="1093"/>
      <c r="Q419" s="1093"/>
      <c r="S419" s="1093"/>
      <c r="T419" s="1093"/>
    </row>
    <row r="420" spans="14:20" s="1531" customFormat="1" ht="15" hidden="1" customHeight="1" x14ac:dyDescent="0.25">
      <c r="N420" s="1093"/>
      <c r="O420" s="1093"/>
      <c r="P420" s="1093"/>
      <c r="Q420" s="1093"/>
      <c r="S420" s="1093"/>
      <c r="T420" s="1093"/>
    </row>
    <row r="421" spans="14:20" s="1531" customFormat="1" ht="15" hidden="1" customHeight="1" x14ac:dyDescent="0.25">
      <c r="N421" s="1093"/>
      <c r="O421" s="1093"/>
      <c r="P421" s="1093"/>
      <c r="Q421" s="1093"/>
      <c r="S421" s="1093"/>
      <c r="T421" s="1093"/>
    </row>
    <row r="422" spans="14:20" s="1531" customFormat="1" ht="15" hidden="1" customHeight="1" x14ac:dyDescent="0.25">
      <c r="N422" s="1093"/>
      <c r="O422" s="1093"/>
      <c r="P422" s="1093"/>
      <c r="Q422" s="1093"/>
      <c r="S422" s="1093"/>
      <c r="T422" s="1093"/>
    </row>
    <row r="423" spans="14:20" s="1531" customFormat="1" ht="15" hidden="1" customHeight="1" x14ac:dyDescent="0.25">
      <c r="N423" s="1093"/>
      <c r="O423" s="1093"/>
      <c r="P423" s="1093"/>
      <c r="Q423" s="1093"/>
      <c r="S423" s="1093"/>
      <c r="T423" s="1093"/>
    </row>
    <row r="424" spans="14:20" s="1531" customFormat="1" ht="15" hidden="1" customHeight="1" x14ac:dyDescent="0.25">
      <c r="N424" s="1093"/>
      <c r="O424" s="1093"/>
      <c r="P424" s="1093"/>
      <c r="Q424" s="1093"/>
      <c r="S424" s="1093"/>
      <c r="T424" s="1093"/>
    </row>
    <row r="425" spans="14:20" s="1531" customFormat="1" ht="15" hidden="1" customHeight="1" x14ac:dyDescent="0.25">
      <c r="N425" s="1093"/>
      <c r="O425" s="1093"/>
      <c r="P425" s="1093"/>
      <c r="Q425" s="1093"/>
      <c r="S425" s="1093"/>
      <c r="T425" s="1093"/>
    </row>
    <row r="426" spans="14:20" s="1531" customFormat="1" ht="15" hidden="1" customHeight="1" x14ac:dyDescent="0.25">
      <c r="N426" s="1093"/>
      <c r="O426" s="1093"/>
      <c r="P426" s="1093"/>
      <c r="Q426" s="1093"/>
      <c r="S426" s="1093"/>
      <c r="T426" s="1093"/>
    </row>
    <row r="427" spans="14:20" s="1531" customFormat="1" ht="15" hidden="1" customHeight="1" x14ac:dyDescent="0.25">
      <c r="N427" s="1093"/>
      <c r="O427" s="1093"/>
      <c r="P427" s="1093"/>
      <c r="Q427" s="1093"/>
      <c r="S427" s="1093"/>
      <c r="T427" s="1093"/>
    </row>
    <row r="428" spans="14:20" s="1531" customFormat="1" ht="15" hidden="1" customHeight="1" x14ac:dyDescent="0.25">
      <c r="N428" s="1093"/>
      <c r="O428" s="1093"/>
      <c r="P428" s="1093"/>
      <c r="Q428" s="1093"/>
      <c r="S428" s="1093"/>
      <c r="T428" s="1093"/>
    </row>
    <row r="429" spans="14:20" ht="15" hidden="1" customHeight="1" x14ac:dyDescent="0.25"/>
    <row r="430" spans="14:20" ht="15" hidden="1" customHeight="1" x14ac:dyDescent="0.25"/>
    <row r="431" spans="14:20" ht="15" hidden="1" customHeight="1" x14ac:dyDescent="0.25"/>
    <row r="432" spans="14:20" ht="15" hidden="1" customHeight="1" x14ac:dyDescent="0.25"/>
    <row r="433" ht="15" hidden="1" customHeight="1" x14ac:dyDescent="0.25"/>
    <row r="434" ht="15" hidden="1" customHeight="1" x14ac:dyDescent="0.25"/>
    <row r="435" ht="15" hidden="1" customHeight="1" x14ac:dyDescent="0.25"/>
    <row r="436" ht="15" hidden="1" customHeight="1" x14ac:dyDescent="0.25"/>
    <row r="437" ht="15" hidden="1" customHeight="1" x14ac:dyDescent="0.25"/>
    <row r="438" ht="15" hidden="1" customHeight="1" x14ac:dyDescent="0.25"/>
    <row r="439" ht="15" hidden="1" customHeight="1" x14ac:dyDescent="0.25"/>
    <row r="440" ht="15" hidden="1" customHeight="1" x14ac:dyDescent="0.25"/>
    <row r="441" ht="15" hidden="1" customHeight="1" x14ac:dyDescent="0.25"/>
    <row r="442" ht="0" hidden="1" customHeight="1" x14ac:dyDescent="0.25"/>
    <row r="443" ht="0" hidden="1" customHeight="1" x14ac:dyDescent="0.25"/>
    <row r="444" ht="0" hidden="1" customHeight="1" x14ac:dyDescent="0.25"/>
    <row r="445" ht="0" hidden="1" customHeight="1" x14ac:dyDescent="0.25"/>
    <row r="446" ht="0" hidden="1" customHeight="1" x14ac:dyDescent="0.25"/>
    <row r="447" ht="0" hidden="1" customHeight="1" x14ac:dyDescent="0.25"/>
    <row r="448" ht="0" hidden="1" customHeight="1" x14ac:dyDescent="0.25"/>
    <row r="449" ht="0" hidden="1" customHeight="1" x14ac:dyDescent="0.25"/>
    <row r="450" ht="0" hidden="1" customHeight="1" x14ac:dyDescent="0.25"/>
    <row r="451" ht="0" hidden="1" customHeight="1" x14ac:dyDescent="0.25"/>
    <row r="452" ht="0" hidden="1" customHeight="1" x14ac:dyDescent="0.25"/>
    <row r="453" ht="0" hidden="1" customHeight="1" x14ac:dyDescent="0.25"/>
    <row r="454" ht="0" hidden="1" customHeight="1" x14ac:dyDescent="0.25"/>
    <row r="455" ht="0" hidden="1" customHeight="1" x14ac:dyDescent="0.25"/>
    <row r="456" ht="0" hidden="1" customHeight="1" x14ac:dyDescent="0.25"/>
  </sheetData>
  <dataConsolidate link="1"/>
  <customSheetViews>
    <customSheetView guid="{3D2E4C4C-55B0-42AD-9B20-28C028F4BEE7}" scale="75" hiddenRows="1" hiddenColumns="1">
      <pane ySplit="1" topLeftCell="A2" activePane="bottomLeft" state="frozen"/>
      <selection pane="bottomLeft" activeCell="E7" sqref="E7"/>
      <rowBreaks count="3" manualBreakCount="3">
        <brk id="31" max="21" man="1"/>
        <brk id="50" max="21" man="1"/>
        <brk id="65" max="21" man="1"/>
      </rowBreaks>
      <pageMargins left="0.59055118110236227" right="0.59055118110236227" top="0.98425196850393704" bottom="0.98425196850393704" header="0.51181102362204722" footer="0.51181102362204722"/>
      <printOptions headings="1"/>
      <pageSetup paperSize="9" scale="50" fitToHeight="10" pageOrder="overThenDown" orientation="landscape" r:id="rId1"/>
      <headerFooter alignWithMargins="0">
        <oddHeader>&amp;L&amp;"Segoe UI,Bold"&amp;14Basel Committee on Banking Supervision
Basel III monitoring template&amp;C&amp;14&amp;F
&amp;A&amp;R&amp;"Segoe UI,Bold"&amp;14Confidential when completed</oddHeader>
        <oddFooter>&amp;L&amp;"Segoe UI,Regular"&amp;14&amp;D  &amp;T&amp;R&amp;"Segoe UI,Regular"&amp;14Page &amp;P of &amp;N</oddFooter>
      </headerFooter>
    </customSheetView>
  </customSheetViews>
  <mergeCells count="242">
    <mergeCell ref="U115:U116"/>
    <mergeCell ref="P117:T117"/>
    <mergeCell ref="P158:T158"/>
    <mergeCell ref="P159:T160"/>
    <mergeCell ref="P161:T161"/>
    <mergeCell ref="U159:U160"/>
    <mergeCell ref="B70:C70"/>
    <mergeCell ref="P75:T76"/>
    <mergeCell ref="P73:T74"/>
    <mergeCell ref="U73:U74"/>
    <mergeCell ref="U75:U76"/>
    <mergeCell ref="P77:T78"/>
    <mergeCell ref="U77:U78"/>
    <mergeCell ref="P79:T80"/>
    <mergeCell ref="U79:U80"/>
    <mergeCell ref="P81:T82"/>
    <mergeCell ref="B159:C159"/>
    <mergeCell ref="B160:C160"/>
    <mergeCell ref="B161:C161"/>
    <mergeCell ref="B150:C150"/>
    <mergeCell ref="B151:C151"/>
    <mergeCell ref="B152:C152"/>
    <mergeCell ref="B153:C153"/>
    <mergeCell ref="B154:C154"/>
    <mergeCell ref="B201:B202"/>
    <mergeCell ref="C201:C202"/>
    <mergeCell ref="D201:F201"/>
    <mergeCell ref="J201:L201"/>
    <mergeCell ref="P70:T70"/>
    <mergeCell ref="P71:T71"/>
    <mergeCell ref="P72:T72"/>
    <mergeCell ref="U81:U82"/>
    <mergeCell ref="P83:T84"/>
    <mergeCell ref="U83:U84"/>
    <mergeCell ref="P85:T86"/>
    <mergeCell ref="U85:U86"/>
    <mergeCell ref="B194:C194"/>
    <mergeCell ref="B195:C195"/>
    <mergeCell ref="B196:C196"/>
    <mergeCell ref="B197:C197"/>
    <mergeCell ref="B198:C198"/>
    <mergeCell ref="B189:C189"/>
    <mergeCell ref="B190:C190"/>
    <mergeCell ref="B191:C191"/>
    <mergeCell ref="B192:C192"/>
    <mergeCell ref="B193:C193"/>
    <mergeCell ref="B184:C184"/>
    <mergeCell ref="B185:C185"/>
    <mergeCell ref="B186:C186"/>
    <mergeCell ref="B187:C187"/>
    <mergeCell ref="B188:C188"/>
    <mergeCell ref="B179:C179"/>
    <mergeCell ref="B180:C180"/>
    <mergeCell ref="B181:C181"/>
    <mergeCell ref="B182:C182"/>
    <mergeCell ref="B183:C183"/>
    <mergeCell ref="B174:C174"/>
    <mergeCell ref="B175:C175"/>
    <mergeCell ref="B176:C176"/>
    <mergeCell ref="B177:C177"/>
    <mergeCell ref="B178:C178"/>
    <mergeCell ref="B169:C169"/>
    <mergeCell ref="B170:C170"/>
    <mergeCell ref="B171:C171"/>
    <mergeCell ref="B172:C172"/>
    <mergeCell ref="B173:C173"/>
    <mergeCell ref="B164:C164"/>
    <mergeCell ref="B165:C165"/>
    <mergeCell ref="B166:C166"/>
    <mergeCell ref="B167:C167"/>
    <mergeCell ref="B168:C168"/>
    <mergeCell ref="B162:C162"/>
    <mergeCell ref="B163:C163"/>
    <mergeCell ref="L156:M156"/>
    <mergeCell ref="N156:N157"/>
    <mergeCell ref="B158:C158"/>
    <mergeCell ref="B156:C157"/>
    <mergeCell ref="D156:D157"/>
    <mergeCell ref="E156:E157"/>
    <mergeCell ref="F156:H156"/>
    <mergeCell ref="I156:K156"/>
    <mergeCell ref="B145:C145"/>
    <mergeCell ref="B146:C146"/>
    <mergeCell ref="B147:C147"/>
    <mergeCell ref="B148:C148"/>
    <mergeCell ref="B149:C149"/>
    <mergeCell ref="B140:C140"/>
    <mergeCell ref="B141:C141"/>
    <mergeCell ref="B142:C142"/>
    <mergeCell ref="B143:C143"/>
    <mergeCell ref="B144:C144"/>
    <mergeCell ref="B135:C135"/>
    <mergeCell ref="B136:C136"/>
    <mergeCell ref="B137:C137"/>
    <mergeCell ref="B138:C138"/>
    <mergeCell ref="B139:C139"/>
    <mergeCell ref="B130:C130"/>
    <mergeCell ref="B131:C131"/>
    <mergeCell ref="B132:C132"/>
    <mergeCell ref="B133:C133"/>
    <mergeCell ref="B134:C134"/>
    <mergeCell ref="B125:C125"/>
    <mergeCell ref="B126:C126"/>
    <mergeCell ref="B127:C127"/>
    <mergeCell ref="B128:C128"/>
    <mergeCell ref="B129:C129"/>
    <mergeCell ref="B120:C120"/>
    <mergeCell ref="B121:C121"/>
    <mergeCell ref="B122:C122"/>
    <mergeCell ref="B123:C123"/>
    <mergeCell ref="B124:C124"/>
    <mergeCell ref="B115:C115"/>
    <mergeCell ref="B116:C116"/>
    <mergeCell ref="B117:C117"/>
    <mergeCell ref="B118:C118"/>
    <mergeCell ref="B119:C119"/>
    <mergeCell ref="L112:M112"/>
    <mergeCell ref="N112:N113"/>
    <mergeCell ref="B114:C114"/>
    <mergeCell ref="P114:T114"/>
    <mergeCell ref="P115:T116"/>
    <mergeCell ref="B112:C113"/>
    <mergeCell ref="D112:D113"/>
    <mergeCell ref="E112:E113"/>
    <mergeCell ref="F112:H112"/>
    <mergeCell ref="I112:K112"/>
    <mergeCell ref="B106:C106"/>
    <mergeCell ref="B107:C107"/>
    <mergeCell ref="B108:C108"/>
    <mergeCell ref="B109:C109"/>
    <mergeCell ref="B110:C110"/>
    <mergeCell ref="B101:C101"/>
    <mergeCell ref="B102:C102"/>
    <mergeCell ref="B103:C103"/>
    <mergeCell ref="B104:C104"/>
    <mergeCell ref="B105:C105"/>
    <mergeCell ref="B96:C96"/>
    <mergeCell ref="B97:C97"/>
    <mergeCell ref="B98:C98"/>
    <mergeCell ref="B99:C99"/>
    <mergeCell ref="B100:C100"/>
    <mergeCell ref="B91:C91"/>
    <mergeCell ref="B92:C92"/>
    <mergeCell ref="B93:C93"/>
    <mergeCell ref="B94:C94"/>
    <mergeCell ref="B95:C95"/>
    <mergeCell ref="B86:C86"/>
    <mergeCell ref="B87:C87"/>
    <mergeCell ref="B88:C88"/>
    <mergeCell ref="B89:C89"/>
    <mergeCell ref="B90:C90"/>
    <mergeCell ref="B81:C81"/>
    <mergeCell ref="B82:C82"/>
    <mergeCell ref="B83:C83"/>
    <mergeCell ref="B84:C84"/>
    <mergeCell ref="B85:C85"/>
    <mergeCell ref="B76:C76"/>
    <mergeCell ref="B77:C77"/>
    <mergeCell ref="B78:C78"/>
    <mergeCell ref="B79:C79"/>
    <mergeCell ref="B80:C80"/>
    <mergeCell ref="B71:C71"/>
    <mergeCell ref="B72:C72"/>
    <mergeCell ref="B73:C73"/>
    <mergeCell ref="B74:C74"/>
    <mergeCell ref="B75:C75"/>
    <mergeCell ref="L68:M68"/>
    <mergeCell ref="N68:N69"/>
    <mergeCell ref="B68:C69"/>
    <mergeCell ref="D68:D69"/>
    <mergeCell ref="E68:E69"/>
    <mergeCell ref="F68:H68"/>
    <mergeCell ref="I68:K68"/>
    <mergeCell ref="P47:S47"/>
    <mergeCell ref="P64:S64"/>
    <mergeCell ref="F64:G64"/>
    <mergeCell ref="K64:L64"/>
    <mergeCell ref="B61:B62"/>
    <mergeCell ref="C61:C62"/>
    <mergeCell ref="B52:B54"/>
    <mergeCell ref="C52:C54"/>
    <mergeCell ref="T43:T44"/>
    <mergeCell ref="D61:H61"/>
    <mergeCell ref="I61:M61"/>
    <mergeCell ref="P49:S49"/>
    <mergeCell ref="U61:U62"/>
    <mergeCell ref="P63:S63"/>
    <mergeCell ref="U52:U54"/>
    <mergeCell ref="P55:S55"/>
    <mergeCell ref="P56:S56"/>
    <mergeCell ref="T52:T54"/>
    <mergeCell ref="U43:U44"/>
    <mergeCell ref="P61:S62"/>
    <mergeCell ref="T61:T62"/>
    <mergeCell ref="D52:E52"/>
    <mergeCell ref="I52:J52"/>
    <mergeCell ref="B43:B44"/>
    <mergeCell ref="C43:C44"/>
    <mergeCell ref="D43:F43"/>
    <mergeCell ref="I43:K43"/>
    <mergeCell ref="P45:S45"/>
    <mergeCell ref="B33:B35"/>
    <mergeCell ref="C33:C35"/>
    <mergeCell ref="D33:G33"/>
    <mergeCell ref="I33:L33"/>
    <mergeCell ref="D34:G34"/>
    <mergeCell ref="I34:L34"/>
    <mergeCell ref="P30:S30"/>
    <mergeCell ref="P16:S16"/>
    <mergeCell ref="P21:S21"/>
    <mergeCell ref="P22:S22"/>
    <mergeCell ref="P23:S23"/>
    <mergeCell ref="P27:S28"/>
    <mergeCell ref="B27:B28"/>
    <mergeCell ref="C27:C28"/>
    <mergeCell ref="D27:E27"/>
    <mergeCell ref="I27:J27"/>
    <mergeCell ref="P17:S18"/>
    <mergeCell ref="P19:S20"/>
    <mergeCell ref="T27:T28"/>
    <mergeCell ref="U27:U28"/>
    <mergeCell ref="B14:B15"/>
    <mergeCell ref="C14:C15"/>
    <mergeCell ref="D14:E14"/>
    <mergeCell ref="I14:J14"/>
    <mergeCell ref="B5:B6"/>
    <mergeCell ref="D5:F5"/>
    <mergeCell ref="I5:K5"/>
    <mergeCell ref="T5:T6"/>
    <mergeCell ref="U5:U6"/>
    <mergeCell ref="P14:S15"/>
    <mergeCell ref="T14:T15"/>
    <mergeCell ref="U14:U15"/>
    <mergeCell ref="P10:S10"/>
    <mergeCell ref="P7:S7"/>
    <mergeCell ref="P8:S8"/>
    <mergeCell ref="P9:S9"/>
    <mergeCell ref="P5:S6"/>
    <mergeCell ref="T17:T18"/>
    <mergeCell ref="U17:U18"/>
    <mergeCell ref="T19:T20"/>
    <mergeCell ref="U19:U20"/>
  </mergeCells>
  <conditionalFormatting sqref="D29:D30 D36:G38 D63:M63 D55:D58 D16:D24 I29:I30 D7:F10 I7:K10 I16:I24 D45:E49 I45:J49 I55:I58 E70:N110">
    <cfRule type="cellIs" dxfId="253" priority="200" stopIfTrue="1" operator="lessThan">
      <formula>0</formula>
    </cfRule>
  </conditionalFormatting>
  <conditionalFormatting sqref="E40:G40 F46 F48 K46 K48 D64 I64">
    <cfRule type="cellIs" dxfId="252" priority="198" stopIfTrue="1" operator="equal">
      <formula>"No"</formula>
    </cfRule>
    <cfRule type="cellIs" dxfId="251" priority="199" stopIfTrue="1" operator="equal">
      <formula>"Yes"</formula>
    </cfRule>
  </conditionalFormatting>
  <conditionalFormatting sqref="T8">
    <cfRule type="cellIs" dxfId="250" priority="196" stopIfTrue="1" operator="equal">
      <formula>"No"</formula>
    </cfRule>
    <cfRule type="cellIs" dxfId="249" priority="197" stopIfTrue="1" operator="equal">
      <formula>"Yes"</formula>
    </cfRule>
  </conditionalFormatting>
  <conditionalFormatting sqref="U8">
    <cfRule type="cellIs" dxfId="248" priority="194" stopIfTrue="1" operator="equal">
      <formula>"No"</formula>
    </cfRule>
    <cfRule type="cellIs" dxfId="247" priority="195" stopIfTrue="1" operator="equal">
      <formula>"Yes"</formula>
    </cfRule>
  </conditionalFormatting>
  <conditionalFormatting sqref="T9">
    <cfRule type="cellIs" dxfId="246" priority="192" stopIfTrue="1" operator="equal">
      <formula>"No"</formula>
    </cfRule>
    <cfRule type="cellIs" dxfId="245" priority="193" stopIfTrue="1" operator="equal">
      <formula>"Yes"</formula>
    </cfRule>
  </conditionalFormatting>
  <conditionalFormatting sqref="U7">
    <cfRule type="cellIs" dxfId="244" priority="186" stopIfTrue="1" operator="equal">
      <formula>"No"</formula>
    </cfRule>
    <cfRule type="cellIs" dxfId="243" priority="187" stopIfTrue="1" operator="equal">
      <formula>"Yes"</formula>
    </cfRule>
  </conditionalFormatting>
  <conditionalFormatting sqref="U9">
    <cfRule type="cellIs" dxfId="242" priority="190" stopIfTrue="1" operator="equal">
      <formula>"No"</formula>
    </cfRule>
    <cfRule type="cellIs" dxfId="241" priority="191" stopIfTrue="1" operator="equal">
      <formula>"Yes"</formula>
    </cfRule>
  </conditionalFormatting>
  <conditionalFormatting sqref="T7">
    <cfRule type="cellIs" dxfId="240" priority="188" stopIfTrue="1" operator="equal">
      <formula>"No"</formula>
    </cfRule>
    <cfRule type="cellIs" dxfId="239" priority="189" stopIfTrue="1" operator="equal">
      <formula>"Yes"</formula>
    </cfRule>
  </conditionalFormatting>
  <conditionalFormatting sqref="U22">
    <cfRule type="cellIs" dxfId="238" priority="158" stopIfTrue="1" operator="equal">
      <formula>"No"</formula>
    </cfRule>
    <cfRule type="cellIs" dxfId="237" priority="159" stopIfTrue="1" operator="equal">
      <formula>"Yes"</formula>
    </cfRule>
  </conditionalFormatting>
  <conditionalFormatting sqref="U17">
    <cfRule type="cellIs" dxfId="236" priority="154" stopIfTrue="1" operator="equal">
      <formula>"No"</formula>
    </cfRule>
    <cfRule type="cellIs" dxfId="235" priority="155" stopIfTrue="1" operator="equal">
      <formula>"Yes"</formula>
    </cfRule>
  </conditionalFormatting>
  <conditionalFormatting sqref="T10">
    <cfRule type="cellIs" dxfId="234" priority="184" stopIfTrue="1" operator="equal">
      <formula>"No"</formula>
    </cfRule>
    <cfRule type="cellIs" dxfId="233" priority="185" stopIfTrue="1" operator="equal">
      <formula>"Yes"</formula>
    </cfRule>
  </conditionalFormatting>
  <conditionalFormatting sqref="U10">
    <cfRule type="cellIs" dxfId="232" priority="182" stopIfTrue="1" operator="equal">
      <formula>"No"</formula>
    </cfRule>
    <cfRule type="cellIs" dxfId="231" priority="183" stopIfTrue="1" operator="equal">
      <formula>"Yes"</formula>
    </cfRule>
  </conditionalFormatting>
  <conditionalFormatting sqref="T23">
    <cfRule type="cellIs" dxfId="230" priority="176" stopIfTrue="1" operator="equal">
      <formula>"No"</formula>
    </cfRule>
    <cfRule type="cellIs" dxfId="229" priority="177" stopIfTrue="1" operator="equal">
      <formula>"Yes"</formula>
    </cfRule>
  </conditionalFormatting>
  <conditionalFormatting sqref="U23">
    <cfRule type="cellIs" dxfId="228" priority="174" stopIfTrue="1" operator="equal">
      <formula>"No"</formula>
    </cfRule>
    <cfRule type="cellIs" dxfId="227" priority="175" stopIfTrue="1" operator="equal">
      <formula>"Yes"</formula>
    </cfRule>
  </conditionalFormatting>
  <conditionalFormatting sqref="T16">
    <cfRule type="cellIs" dxfId="226" priority="172" stopIfTrue="1" operator="equal">
      <formula>"No"</formula>
    </cfRule>
    <cfRule type="cellIs" dxfId="225" priority="173" stopIfTrue="1" operator="equal">
      <formula>"Yes"</formula>
    </cfRule>
  </conditionalFormatting>
  <conditionalFormatting sqref="U16">
    <cfRule type="cellIs" dxfId="224" priority="170" stopIfTrue="1" operator="equal">
      <formula>"No"</formula>
    </cfRule>
    <cfRule type="cellIs" dxfId="223" priority="171" stopIfTrue="1" operator="equal">
      <formula>"Yes"</formula>
    </cfRule>
  </conditionalFormatting>
  <conditionalFormatting sqref="T19">
    <cfRule type="cellIs" dxfId="222" priority="168" stopIfTrue="1" operator="equal">
      <formula>"No"</formula>
    </cfRule>
    <cfRule type="cellIs" dxfId="221" priority="169" stopIfTrue="1" operator="equal">
      <formula>"Yes"</formula>
    </cfRule>
  </conditionalFormatting>
  <conditionalFormatting sqref="U19">
    <cfRule type="cellIs" dxfId="220" priority="166" stopIfTrue="1" operator="equal">
      <formula>"No"</formula>
    </cfRule>
    <cfRule type="cellIs" dxfId="219" priority="167" stopIfTrue="1" operator="equal">
      <formula>"Yes"</formula>
    </cfRule>
  </conditionalFormatting>
  <conditionalFormatting sqref="T21">
    <cfRule type="cellIs" dxfId="218" priority="164" stopIfTrue="1" operator="equal">
      <formula>"No"</formula>
    </cfRule>
    <cfRule type="cellIs" dxfId="217" priority="165" stopIfTrue="1" operator="equal">
      <formula>"Yes"</formula>
    </cfRule>
  </conditionalFormatting>
  <conditionalFormatting sqref="U21">
    <cfRule type="cellIs" dxfId="216" priority="162" stopIfTrue="1" operator="equal">
      <formula>"No"</formula>
    </cfRule>
    <cfRule type="cellIs" dxfId="215" priority="163" stopIfTrue="1" operator="equal">
      <formula>"Yes"</formula>
    </cfRule>
  </conditionalFormatting>
  <conditionalFormatting sqref="T22">
    <cfRule type="cellIs" dxfId="214" priority="160" stopIfTrue="1" operator="equal">
      <formula>"No"</formula>
    </cfRule>
    <cfRule type="cellIs" dxfId="213" priority="161" stopIfTrue="1" operator="equal">
      <formula>"Yes"</formula>
    </cfRule>
  </conditionalFormatting>
  <conditionalFormatting sqref="T17">
    <cfRule type="cellIs" dxfId="212" priority="156" stopIfTrue="1" operator="equal">
      <formula>"No"</formula>
    </cfRule>
    <cfRule type="cellIs" dxfId="211" priority="157" stopIfTrue="1" operator="equal">
      <formula>"Yes"</formula>
    </cfRule>
  </conditionalFormatting>
  <conditionalFormatting sqref="T30">
    <cfRule type="cellIs" dxfId="210" priority="148" stopIfTrue="1" operator="equal">
      <formula>"No"</formula>
    </cfRule>
    <cfRule type="cellIs" dxfId="209" priority="149" stopIfTrue="1" operator="equal">
      <formula>"Yes"</formula>
    </cfRule>
  </conditionalFormatting>
  <conditionalFormatting sqref="U30">
    <cfRule type="cellIs" dxfId="208" priority="146" stopIfTrue="1" operator="equal">
      <formula>"No"</formula>
    </cfRule>
    <cfRule type="cellIs" dxfId="207" priority="147" stopIfTrue="1" operator="equal">
      <formula>"Yes"</formula>
    </cfRule>
  </conditionalFormatting>
  <conditionalFormatting sqref="D40">
    <cfRule type="cellIs" dxfId="206" priority="142" stopIfTrue="1" operator="equal">
      <formula>"No"</formula>
    </cfRule>
    <cfRule type="cellIs" dxfId="205" priority="143" stopIfTrue="1" operator="equal">
      <formula>"Yes"</formula>
    </cfRule>
  </conditionalFormatting>
  <conditionalFormatting sqref="U45">
    <cfRule type="cellIs" dxfId="204" priority="138" stopIfTrue="1" operator="equal">
      <formula>"No"</formula>
    </cfRule>
    <cfRule type="cellIs" dxfId="203" priority="139" stopIfTrue="1" operator="equal">
      <formula>"Yes"</formula>
    </cfRule>
  </conditionalFormatting>
  <conditionalFormatting sqref="T45">
    <cfRule type="cellIs" dxfId="202" priority="140" stopIfTrue="1" operator="equal">
      <formula>"No"</formula>
    </cfRule>
    <cfRule type="cellIs" dxfId="201" priority="141" stopIfTrue="1" operator="equal">
      <formula>"Yes"</formula>
    </cfRule>
  </conditionalFormatting>
  <conditionalFormatting sqref="T47">
    <cfRule type="cellIs" dxfId="200" priority="136" stopIfTrue="1" operator="equal">
      <formula>"No"</formula>
    </cfRule>
    <cfRule type="cellIs" dxfId="199" priority="137" stopIfTrue="1" operator="equal">
      <formula>"Yes"</formula>
    </cfRule>
  </conditionalFormatting>
  <conditionalFormatting sqref="U47">
    <cfRule type="cellIs" dxfId="198" priority="134" stopIfTrue="1" operator="equal">
      <formula>"No"</formula>
    </cfRule>
    <cfRule type="cellIs" dxfId="197" priority="135" stopIfTrue="1" operator="equal">
      <formula>"Yes"</formula>
    </cfRule>
  </conditionalFormatting>
  <conditionalFormatting sqref="T49">
    <cfRule type="cellIs" dxfId="196" priority="132" stopIfTrue="1" operator="equal">
      <formula>"No"</formula>
    </cfRule>
    <cfRule type="cellIs" dxfId="195" priority="133" stopIfTrue="1" operator="equal">
      <formula>"Yes"</formula>
    </cfRule>
  </conditionalFormatting>
  <conditionalFormatting sqref="U49">
    <cfRule type="cellIs" dxfId="194" priority="130" stopIfTrue="1" operator="equal">
      <formula>"No"</formula>
    </cfRule>
    <cfRule type="cellIs" dxfId="193" priority="131" stopIfTrue="1" operator="equal">
      <formula>"Yes"</formula>
    </cfRule>
  </conditionalFormatting>
  <conditionalFormatting sqref="U55">
    <cfRule type="cellIs" dxfId="192" priority="126" stopIfTrue="1" operator="equal">
      <formula>"No"</formula>
    </cfRule>
    <cfRule type="cellIs" dxfId="191" priority="127" stopIfTrue="1" operator="equal">
      <formula>"Yes"</formula>
    </cfRule>
  </conditionalFormatting>
  <conditionalFormatting sqref="T55">
    <cfRule type="cellIs" dxfId="190" priority="128" stopIfTrue="1" operator="equal">
      <formula>"No"</formula>
    </cfRule>
    <cfRule type="cellIs" dxfId="189" priority="129" stopIfTrue="1" operator="equal">
      <formula>"Yes"</formula>
    </cfRule>
  </conditionalFormatting>
  <conditionalFormatting sqref="M64">
    <cfRule type="cellIs" dxfId="188" priority="114" stopIfTrue="1" operator="equal">
      <formula>"No"</formula>
    </cfRule>
    <cfRule type="cellIs" dxfId="187" priority="115" stopIfTrue="1" operator="equal">
      <formula>"Yes"</formula>
    </cfRule>
  </conditionalFormatting>
  <conditionalFormatting sqref="U56">
    <cfRule type="cellIs" dxfId="186" priority="124" stopIfTrue="1" operator="equal">
      <formula>"No"</formula>
    </cfRule>
    <cfRule type="cellIs" dxfId="185" priority="125" stopIfTrue="1" operator="equal">
      <formula>"Yes"</formula>
    </cfRule>
  </conditionalFormatting>
  <conditionalFormatting sqref="U63">
    <cfRule type="cellIs" dxfId="184" priority="120" stopIfTrue="1" operator="equal">
      <formula>"No"</formula>
    </cfRule>
    <cfRule type="cellIs" dxfId="183" priority="121" stopIfTrue="1" operator="equal">
      <formula>"Yes"</formula>
    </cfRule>
  </conditionalFormatting>
  <conditionalFormatting sqref="T63">
    <cfRule type="cellIs" dxfId="182" priority="122" stopIfTrue="1" operator="equal">
      <formula>"No"</formula>
    </cfRule>
    <cfRule type="cellIs" dxfId="181" priority="123" stopIfTrue="1" operator="equal">
      <formula>"Yes"</formula>
    </cfRule>
  </conditionalFormatting>
  <conditionalFormatting sqref="U64">
    <cfRule type="cellIs" dxfId="180" priority="118" stopIfTrue="1" operator="equal">
      <formula>"No"</formula>
    </cfRule>
    <cfRule type="cellIs" dxfId="179" priority="119" stopIfTrue="1" operator="equal">
      <formula>"Yes"</formula>
    </cfRule>
  </conditionalFormatting>
  <conditionalFormatting sqref="H64">
    <cfRule type="cellIs" dxfId="178" priority="116" stopIfTrue="1" operator="equal">
      <formula>"No"</formula>
    </cfRule>
    <cfRule type="cellIs" dxfId="177" priority="117" stopIfTrue="1" operator="equal">
      <formula>"Yes"</formula>
    </cfRule>
  </conditionalFormatting>
  <conditionalFormatting sqref="T64">
    <cfRule type="cellIs" dxfId="176" priority="112" stopIfTrue="1" operator="equal">
      <formula>"No"</formula>
    </cfRule>
    <cfRule type="cellIs" dxfId="175" priority="113" stopIfTrue="1" operator="equal">
      <formula>"Yes"</formula>
    </cfRule>
  </conditionalFormatting>
  <conditionalFormatting sqref="I36:L38">
    <cfRule type="cellIs" dxfId="174" priority="79" stopIfTrue="1" operator="lessThan">
      <formula>0</formula>
    </cfRule>
  </conditionalFormatting>
  <conditionalFormatting sqref="J40:L40">
    <cfRule type="cellIs" dxfId="173" priority="77" stopIfTrue="1" operator="equal">
      <formula>"No"</formula>
    </cfRule>
    <cfRule type="cellIs" dxfId="172" priority="78" stopIfTrue="1" operator="equal">
      <formula>"Yes"</formula>
    </cfRule>
  </conditionalFormatting>
  <conditionalFormatting sqref="I40">
    <cfRule type="cellIs" dxfId="171" priority="75" stopIfTrue="1" operator="equal">
      <formula>"No"</formula>
    </cfRule>
    <cfRule type="cellIs" dxfId="170" priority="76" stopIfTrue="1" operator="equal">
      <formula>"Yes"</formula>
    </cfRule>
  </conditionalFormatting>
  <conditionalFormatting sqref="F204">
    <cfRule type="cellIs" dxfId="169" priority="19" stopIfTrue="1" operator="equal">
      <formula>"No"</formula>
    </cfRule>
    <cfRule type="cellIs" dxfId="168" priority="20" stopIfTrue="1" operator="equal">
      <formula>"Yes"</formula>
    </cfRule>
  </conditionalFormatting>
  <conditionalFormatting sqref="E158:N198 E114:N154">
    <cfRule type="cellIs" dxfId="167" priority="53" stopIfTrue="1" operator="lessThan">
      <formula>0</formula>
    </cfRule>
  </conditionalFormatting>
  <conditionalFormatting sqref="U161">
    <cfRule type="cellIs" dxfId="166" priority="21" stopIfTrue="1" operator="equal">
      <formula>"No"</formula>
    </cfRule>
    <cfRule type="cellIs" dxfId="165" priority="22" stopIfTrue="1" operator="equal">
      <formula>"Yes"</formula>
    </cfRule>
  </conditionalFormatting>
  <conditionalFormatting sqref="U117">
    <cfRule type="cellIs" dxfId="164" priority="11" stopIfTrue="1" operator="equal">
      <formula>"No"</formula>
    </cfRule>
    <cfRule type="cellIs" dxfId="163" priority="12" stopIfTrue="1" operator="equal">
      <formula>"Yes"</formula>
    </cfRule>
  </conditionalFormatting>
  <conditionalFormatting sqref="U158">
    <cfRule type="cellIs" dxfId="162" priority="43" stopIfTrue="1" operator="equal">
      <formula>"No"</formula>
    </cfRule>
    <cfRule type="cellIs" dxfId="161" priority="44" stopIfTrue="1" operator="equal">
      <formula>"Yes"</formula>
    </cfRule>
  </conditionalFormatting>
  <conditionalFormatting sqref="U81">
    <cfRule type="cellIs" dxfId="160" priority="35" stopIfTrue="1" operator="equal">
      <formula>"No"</formula>
    </cfRule>
    <cfRule type="cellIs" dxfId="159" priority="36" stopIfTrue="1" operator="equal">
      <formula>"Yes"</formula>
    </cfRule>
  </conditionalFormatting>
  <conditionalFormatting sqref="U79">
    <cfRule type="cellIs" dxfId="158" priority="33" stopIfTrue="1" operator="equal">
      <formula>"No"</formula>
    </cfRule>
    <cfRule type="cellIs" dxfId="157" priority="34" stopIfTrue="1" operator="equal">
      <formula>"Yes"</formula>
    </cfRule>
  </conditionalFormatting>
  <conditionalFormatting sqref="U159">
    <cfRule type="cellIs" dxfId="156" priority="41" stopIfTrue="1" operator="equal">
      <formula>"No"</formula>
    </cfRule>
    <cfRule type="cellIs" dxfId="155" priority="42" stopIfTrue="1" operator="equal">
      <formula>"Yes"</formula>
    </cfRule>
  </conditionalFormatting>
  <conditionalFormatting sqref="U85">
    <cfRule type="cellIs" dxfId="154" priority="39" stopIfTrue="1" operator="equal">
      <formula>"No"</formula>
    </cfRule>
    <cfRule type="cellIs" dxfId="153" priority="40" stopIfTrue="1" operator="equal">
      <formula>"Yes"</formula>
    </cfRule>
  </conditionalFormatting>
  <conditionalFormatting sqref="U83">
    <cfRule type="cellIs" dxfId="152" priority="37" stopIfTrue="1" operator="equal">
      <formula>"No"</formula>
    </cfRule>
    <cfRule type="cellIs" dxfId="151" priority="38" stopIfTrue="1" operator="equal">
      <formula>"Yes"</formula>
    </cfRule>
  </conditionalFormatting>
  <conditionalFormatting sqref="U77">
    <cfRule type="cellIs" dxfId="150" priority="31" stopIfTrue="1" operator="equal">
      <formula>"No"</formula>
    </cfRule>
    <cfRule type="cellIs" dxfId="149" priority="32" stopIfTrue="1" operator="equal">
      <formula>"Yes"</formula>
    </cfRule>
  </conditionalFormatting>
  <conditionalFormatting sqref="U75">
    <cfRule type="cellIs" dxfId="148" priority="29" stopIfTrue="1" operator="equal">
      <formula>"No"</formula>
    </cfRule>
    <cfRule type="cellIs" dxfId="147" priority="30" stopIfTrue="1" operator="equal">
      <formula>"Yes"</formula>
    </cfRule>
  </conditionalFormatting>
  <conditionalFormatting sqref="L204">
    <cfRule type="cellIs" dxfId="146" priority="17" stopIfTrue="1" operator="equal">
      <formula>"No"</formula>
    </cfRule>
    <cfRule type="cellIs" dxfId="145" priority="18" stopIfTrue="1" operator="equal">
      <formula>"Yes"</formula>
    </cfRule>
  </conditionalFormatting>
  <conditionalFormatting sqref="U114">
    <cfRule type="cellIs" dxfId="144" priority="15" stopIfTrue="1" operator="equal">
      <formula>"No"</formula>
    </cfRule>
    <cfRule type="cellIs" dxfId="143" priority="16" stopIfTrue="1" operator="equal">
      <formula>"Yes"</formula>
    </cfRule>
  </conditionalFormatting>
  <conditionalFormatting sqref="U115">
    <cfRule type="cellIs" dxfId="142" priority="13" stopIfTrue="1" operator="equal">
      <formula>"No"</formula>
    </cfRule>
    <cfRule type="cellIs" dxfId="141" priority="14" stopIfTrue="1" operator="equal">
      <formula>"Yes"</formula>
    </cfRule>
  </conditionalFormatting>
  <conditionalFormatting sqref="U73">
    <cfRule type="cellIs" dxfId="140" priority="1" stopIfTrue="1" operator="equal">
      <formula>"No"</formula>
    </cfRule>
    <cfRule type="cellIs" dxfId="139" priority="2" stopIfTrue="1" operator="equal">
      <formula>"Yes"</formula>
    </cfRule>
  </conditionalFormatting>
  <conditionalFormatting sqref="U70">
    <cfRule type="cellIs" dxfId="138" priority="9" stopIfTrue="1" operator="equal">
      <formula>"No"</formula>
    </cfRule>
    <cfRule type="cellIs" dxfId="137" priority="10" stopIfTrue="1" operator="equal">
      <formula>"Yes"</formula>
    </cfRule>
  </conditionalFormatting>
  <conditionalFormatting sqref="U71">
    <cfRule type="cellIs" dxfId="136" priority="7" stopIfTrue="1" operator="equal">
      <formula>"No"</formula>
    </cfRule>
    <cfRule type="cellIs" dxfId="135" priority="8" stopIfTrue="1" operator="equal">
      <formula>"Yes"</formula>
    </cfRule>
  </conditionalFormatting>
  <conditionalFormatting sqref="U72">
    <cfRule type="cellIs" dxfId="134" priority="3" stopIfTrue="1" operator="equal">
      <formula>"No"</formula>
    </cfRule>
    <cfRule type="cellIs" dxfId="133" priority="4" stopIfTrue="1" operator="equal">
      <formula>"Yes"</formula>
    </cfRule>
  </conditionalFormatting>
  <dataValidations count="2">
    <dataValidation type="list" allowBlank="1" showInputMessage="1" showErrorMessage="1" sqref="I49:J49 D49:E49 D21 I21">
      <formula1>"Yes, No"</formula1>
    </dataValidation>
    <dataValidation type="list" allowBlank="1" showInputMessage="1" showErrorMessage="1" sqref="N114:N153 N158:N197 N70:N109">
      <formula1>Enforceability</formula1>
    </dataValidation>
  </dataValidations>
  <printOptions headings="1"/>
  <pageMargins left="0.59055118110236227" right="0.59055118110236227" top="0.98425196850393704" bottom="0.98425196850393704" header="0.51181102362204722" footer="0.51181102362204722"/>
  <pageSetup paperSize="9" scale="50" fitToHeight="10" pageOrder="overThenDown" orientation="landscape" r:id="rId2"/>
  <headerFooter alignWithMargins="0">
    <oddHeader>&amp;L&amp;"Segoe UI,Bold"&amp;14Basel Committee on Banking Supervision
Basel III monitoring template&amp;C&amp;14&amp;F
&amp;A&amp;R&amp;"Segoe UI,Bold"&amp;14Confidential when completed</oddHeader>
    <oddFooter>&amp;L&amp;"Segoe UI,Regular"&amp;14&amp;D  &amp;T&amp;R&amp;"Segoe UI,Regular"&amp;14Page &amp;P of &amp;N</oddFooter>
  </headerFooter>
  <rowBreaks count="5" manualBreakCount="5">
    <brk id="31" max="16383" man="1"/>
    <brk id="50" max="16383" man="1"/>
    <brk id="65" max="16383" man="1"/>
    <brk id="110" max="16383" man="1"/>
    <brk id="154"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rgb="FFFFEC72"/>
  </sheetPr>
  <dimension ref="A1:S451"/>
  <sheetViews>
    <sheetView zoomScale="75" zoomScaleNormal="75" workbookViewId="0">
      <pane ySplit="1" topLeftCell="A2" activePane="bottomLeft" state="frozen"/>
      <selection pane="bottomLeft"/>
    </sheetView>
  </sheetViews>
  <sheetFormatPr defaultColWidth="0" defaultRowHeight="14.25" zeroHeight="1" x14ac:dyDescent="0.25"/>
  <cols>
    <col min="1" max="1" width="1.7109375" style="722" customWidth="1"/>
    <col min="2" max="2" width="100.7109375" style="721" customWidth="1"/>
    <col min="3" max="3" width="20.7109375" style="721" customWidth="1"/>
    <col min="4" max="10" width="16.7109375" style="721" customWidth="1"/>
    <col min="11" max="11" width="1.7109375" style="722" customWidth="1"/>
    <col min="12" max="19" width="0" style="721" hidden="1" customWidth="1"/>
    <col min="20" max="16384" width="16.7109375" style="721" hidden="1"/>
  </cols>
  <sheetData>
    <row r="1" spans="1:11" s="722" customFormat="1" ht="30" customHeight="1" x14ac:dyDescent="0.55000000000000004">
      <c r="A1" s="752" t="s">
        <v>334</v>
      </c>
      <c r="B1" s="753"/>
      <c r="C1" s="1017" t="str">
        <f>CONCATENATE("Reporting unit: ", 'General Info'!$C$46, " ", 'General Info'!$C$45)</f>
        <v xml:space="preserve">Reporting unit: 1 </v>
      </c>
      <c r="D1" s="753"/>
      <c r="E1" s="753"/>
      <c r="F1" s="753"/>
      <c r="G1" s="753"/>
      <c r="H1" s="753"/>
      <c r="I1" s="577"/>
      <c r="J1" s="577"/>
      <c r="K1" s="754"/>
    </row>
    <row r="2" spans="1:11" s="722" customFormat="1" ht="30" customHeight="1" x14ac:dyDescent="0.35">
      <c r="A2" s="1253" t="s">
        <v>566</v>
      </c>
      <c r="B2" s="577"/>
      <c r="C2" s="577"/>
      <c r="D2" s="577"/>
      <c r="E2" s="577"/>
      <c r="F2" s="577"/>
      <c r="G2" s="577"/>
      <c r="H2" s="577"/>
      <c r="I2" s="577"/>
      <c r="J2" s="577"/>
      <c r="K2" s="754"/>
    </row>
    <row r="3" spans="1:11" s="722" customFormat="1" ht="30" customHeight="1" x14ac:dyDescent="0.35">
      <c r="A3" s="1247" t="s">
        <v>51</v>
      </c>
      <c r="B3" s="728"/>
      <c r="C3" s="755"/>
      <c r="D3" s="755"/>
      <c r="E3" s="756"/>
      <c r="F3" s="561"/>
      <c r="G3" s="561"/>
      <c r="H3" s="561"/>
      <c r="I3" s="561"/>
      <c r="J3" s="561"/>
      <c r="K3" s="730"/>
    </row>
    <row r="4" spans="1:11" s="722" customFormat="1" ht="15" customHeight="1" x14ac:dyDescent="0.25">
      <c r="A4" s="757"/>
      <c r="B4" s="758"/>
      <c r="C4" s="759"/>
      <c r="D4" s="760"/>
      <c r="E4" s="761"/>
      <c r="F4" s="761"/>
      <c r="G4" s="761"/>
      <c r="H4" s="761"/>
      <c r="I4" s="561"/>
      <c r="J4" s="561"/>
      <c r="K4" s="730"/>
    </row>
    <row r="5" spans="1:11" s="722" customFormat="1" ht="30" customHeight="1" x14ac:dyDescent="0.25">
      <c r="A5" s="762"/>
      <c r="B5" s="734"/>
      <c r="C5" s="1031" t="s">
        <v>567</v>
      </c>
      <c r="D5" s="1031" t="s">
        <v>178</v>
      </c>
      <c r="E5" s="763"/>
      <c r="F5" s="763"/>
      <c r="G5" s="1031" t="s">
        <v>335</v>
      </c>
      <c r="H5" s="764" t="s">
        <v>336</v>
      </c>
      <c r="I5" s="561"/>
      <c r="J5" s="561"/>
      <c r="K5" s="730"/>
    </row>
    <row r="6" spans="1:11" ht="15" customHeight="1" x14ac:dyDescent="0.25">
      <c r="A6" s="783"/>
      <c r="B6" s="765" t="s">
        <v>401</v>
      </c>
      <c r="C6" s="772" t="s">
        <v>430</v>
      </c>
      <c r="D6" s="149"/>
      <c r="E6" s="150"/>
      <c r="F6" s="150"/>
      <c r="G6" s="779">
        <v>1</v>
      </c>
      <c r="H6" s="178" t="str">
        <f>IF(AND(ISNUMBER(D6),ISNUMBER(G6)),D6*G6,"")</f>
        <v/>
      </c>
      <c r="I6" s="561"/>
      <c r="J6" s="561"/>
      <c r="K6" s="730"/>
    </row>
    <row r="7" spans="1:11" ht="15" customHeight="1" x14ac:dyDescent="0.25">
      <c r="A7" s="783"/>
      <c r="B7" s="766" t="s">
        <v>402</v>
      </c>
      <c r="C7" s="773" t="s">
        <v>985</v>
      </c>
      <c r="D7" s="151"/>
      <c r="E7" s="998"/>
      <c r="F7" s="998"/>
      <c r="G7" s="998"/>
      <c r="H7" s="999"/>
      <c r="I7" s="561"/>
      <c r="J7" s="561"/>
      <c r="K7" s="730"/>
    </row>
    <row r="8" spans="1:11" ht="15" customHeight="1" x14ac:dyDescent="0.25">
      <c r="A8" s="783"/>
      <c r="B8" s="767" t="s">
        <v>337</v>
      </c>
      <c r="C8" s="773" t="s">
        <v>568</v>
      </c>
      <c r="D8" s="151"/>
      <c r="E8" s="998"/>
      <c r="F8" s="998"/>
      <c r="G8" s="172">
        <v>1</v>
      </c>
      <c r="H8" s="173" t="str">
        <f>IF(AND(ISNUMBER(D8),ISNUMBER(G8)),D8*G8,"")</f>
        <v/>
      </c>
      <c r="I8" s="561"/>
      <c r="J8" s="561"/>
      <c r="K8" s="730"/>
    </row>
    <row r="9" spans="1:11" ht="15" customHeight="1" x14ac:dyDescent="0.25">
      <c r="A9" s="783"/>
      <c r="B9" s="768" t="str">
        <f>CONCATENATE("Check: row ", ROW(B8)," ≤ row ",ROW(B7))</f>
        <v>Check: row 8 ≤ row 7</v>
      </c>
      <c r="C9" s="998"/>
      <c r="D9" s="777" t="str">
        <f>IF(D8&lt;=D7,"Pass","Fail")</f>
        <v>Pass</v>
      </c>
      <c r="E9" s="998"/>
      <c r="F9" s="998"/>
      <c r="G9" s="998"/>
      <c r="H9" s="999"/>
      <c r="I9" s="561"/>
      <c r="J9" s="561"/>
      <c r="K9" s="730"/>
    </row>
    <row r="10" spans="1:11" ht="15" customHeight="1" x14ac:dyDescent="0.25">
      <c r="A10" s="783"/>
      <c r="B10" s="766" t="s">
        <v>257</v>
      </c>
      <c r="C10" s="773" t="s">
        <v>431</v>
      </c>
      <c r="D10" s="155"/>
      <c r="E10" s="998"/>
      <c r="F10" s="998"/>
      <c r="G10" s="998"/>
      <c r="H10" s="999"/>
      <c r="I10" s="561"/>
      <c r="J10" s="561"/>
      <c r="K10" s="730"/>
    </row>
    <row r="11" spans="1:11" ht="15" customHeight="1" x14ac:dyDescent="0.25">
      <c r="A11" s="783"/>
      <c r="B11" s="767" t="s">
        <v>311</v>
      </c>
      <c r="C11" s="773" t="s">
        <v>431</v>
      </c>
      <c r="D11" s="151"/>
      <c r="E11" s="998"/>
      <c r="F11" s="998"/>
      <c r="G11" s="172">
        <f>Parameters!F15</f>
        <v>1</v>
      </c>
      <c r="H11" s="173" t="str">
        <f>IF(AND(ISNUMBER(D11),ISNUMBER(G11)),D11*G11,"")</f>
        <v/>
      </c>
      <c r="I11" s="561"/>
      <c r="J11" s="561"/>
      <c r="K11" s="730"/>
    </row>
    <row r="12" spans="1:11" ht="15" customHeight="1" x14ac:dyDescent="0.25">
      <c r="A12" s="783"/>
      <c r="B12" s="767" t="s">
        <v>312</v>
      </c>
      <c r="C12" s="773" t="s">
        <v>431</v>
      </c>
      <c r="D12" s="151"/>
      <c r="E12" s="998"/>
      <c r="F12" s="998"/>
      <c r="G12" s="172">
        <f>Parameters!F16</f>
        <v>1</v>
      </c>
      <c r="H12" s="173" t="str">
        <f>IF(AND(ISNUMBER(D12),ISNUMBER(G12)),D12*G12,"")</f>
        <v/>
      </c>
      <c r="I12" s="561"/>
      <c r="J12" s="561"/>
      <c r="K12" s="730"/>
    </row>
    <row r="13" spans="1:11" ht="15" customHeight="1" x14ac:dyDescent="0.25">
      <c r="A13" s="783"/>
      <c r="B13" s="767" t="s">
        <v>313</v>
      </c>
      <c r="C13" s="773" t="s">
        <v>431</v>
      </c>
      <c r="D13" s="151"/>
      <c r="E13" s="998"/>
      <c r="F13" s="998"/>
      <c r="G13" s="172">
        <f>Parameters!F17</f>
        <v>1</v>
      </c>
      <c r="H13" s="173" t="str">
        <f>IF(AND(ISNUMBER(D13),ISNUMBER(G13)),D13*G13,"")</f>
        <v/>
      </c>
      <c r="I13" s="561"/>
      <c r="J13" s="561"/>
      <c r="K13" s="730"/>
    </row>
    <row r="14" spans="1:11" ht="15" customHeight="1" x14ac:dyDescent="0.25">
      <c r="A14" s="783"/>
      <c r="B14" s="767" t="s">
        <v>569</v>
      </c>
      <c r="C14" s="773" t="s">
        <v>431</v>
      </c>
      <c r="D14" s="151"/>
      <c r="E14" s="998"/>
      <c r="F14" s="998"/>
      <c r="G14" s="172">
        <f>Parameters!F18</f>
        <v>1</v>
      </c>
      <c r="H14" s="173" t="str">
        <f>IF(AND(ISNUMBER(D14),ISNUMBER(G14)),D14*G14,"")</f>
        <v/>
      </c>
      <c r="I14" s="561"/>
      <c r="J14" s="561"/>
      <c r="K14" s="730"/>
    </row>
    <row r="15" spans="1:11" ht="15" customHeight="1" x14ac:dyDescent="0.25">
      <c r="A15" s="783"/>
      <c r="B15" s="767" t="s">
        <v>403</v>
      </c>
      <c r="C15" s="773" t="s">
        <v>431</v>
      </c>
      <c r="D15" s="151"/>
      <c r="E15" s="998"/>
      <c r="F15" s="998"/>
      <c r="G15" s="172">
        <f>Parameters!F19</f>
        <v>1</v>
      </c>
      <c r="H15" s="173" t="str">
        <f>IF(AND(ISNUMBER(D15),ISNUMBER(G15)),D15*G15,"")</f>
        <v/>
      </c>
      <c r="I15" s="561"/>
      <c r="J15" s="561"/>
      <c r="K15" s="730"/>
    </row>
    <row r="16" spans="1:11" ht="15" customHeight="1" x14ac:dyDescent="0.25">
      <c r="A16" s="783"/>
      <c r="B16" s="323" t="s">
        <v>338</v>
      </c>
      <c r="C16" s="998"/>
      <c r="D16" s="998"/>
      <c r="E16" s="998"/>
      <c r="F16" s="998"/>
      <c r="G16" s="998"/>
      <c r="H16" s="999"/>
      <c r="I16" s="561"/>
      <c r="J16" s="561"/>
      <c r="K16" s="730"/>
    </row>
    <row r="17" spans="1:11" ht="30" customHeight="1" x14ac:dyDescent="0.25">
      <c r="A17" s="783"/>
      <c r="B17" s="767" t="s">
        <v>339</v>
      </c>
      <c r="C17" s="773" t="s">
        <v>432</v>
      </c>
      <c r="D17" s="151"/>
      <c r="E17" s="998"/>
      <c r="F17" s="998"/>
      <c r="G17" s="172">
        <f>Parameters!F21</f>
        <v>1</v>
      </c>
      <c r="H17" s="173" t="str">
        <f>IF(AND(ISNUMBER(D17),ISNUMBER(G17)),D17*G17,"")</f>
        <v/>
      </c>
      <c r="I17" s="561"/>
      <c r="J17" s="561"/>
      <c r="K17" s="730"/>
    </row>
    <row r="18" spans="1:11" ht="45" customHeight="1" x14ac:dyDescent="0.25">
      <c r="A18" s="783"/>
      <c r="B18" s="769" t="s">
        <v>404</v>
      </c>
      <c r="C18" s="774" t="s">
        <v>433</v>
      </c>
      <c r="D18" s="157"/>
      <c r="E18" s="158"/>
      <c r="F18" s="158"/>
      <c r="G18" s="780">
        <f>Parameters!F22</f>
        <v>1</v>
      </c>
      <c r="H18" s="781" t="str">
        <f>IF(AND(ISNUMBER(D18),ISNUMBER(G18)),D18*G18,"")</f>
        <v/>
      </c>
      <c r="I18" s="561"/>
      <c r="J18" s="561"/>
      <c r="K18" s="730"/>
    </row>
    <row r="19" spans="1:11" ht="15" customHeight="1" x14ac:dyDescent="0.25">
      <c r="A19" s="783"/>
      <c r="B19" s="770" t="s">
        <v>340</v>
      </c>
      <c r="C19" s="775">
        <v>49</v>
      </c>
      <c r="D19" s="150"/>
      <c r="E19" s="150"/>
      <c r="F19" s="150"/>
      <c r="G19" s="150"/>
      <c r="H19" s="782" t="str">
        <f>IF(AND(ISNUMBER(H6),ISNUMBER(H8),ISNUMBER(H11),ISNUMBER(H12),ISNUMBER(H13),ISNUMBER(H14),ISNUMBER(H15),ISNUMBER(H17),ISNUMBER(H18)),SUM(H6,H8,H11:H15,H17:H18),"")</f>
        <v/>
      </c>
      <c r="I19" s="561"/>
      <c r="J19" s="561"/>
      <c r="K19" s="730"/>
    </row>
    <row r="20" spans="1:11" ht="15" customHeight="1" x14ac:dyDescent="0.25">
      <c r="A20" s="783"/>
      <c r="B20" s="766" t="s">
        <v>342</v>
      </c>
      <c r="C20" s="773" t="s">
        <v>416</v>
      </c>
      <c r="D20" s="778" t="str">
        <f>IF(AND(ISNUMBER(D180),ISNUMBER(D183),ISNUMBER(D193),ISNUMBER(D196),ISNUMBER(E180),ISNUMBER(E193),ISNUMBER(D277),ISNUMBER(D280),ISNUMBER(E277),ISNUMBER(D434),ISNUMBER(E434)),-SUM(D180,D183,D186,D189,D193,D196,D199,D203,D206,E277,E434)+SUM(E180,E193,D277,D280,D283,D286,D434),"")</f>
        <v/>
      </c>
      <c r="E20" s="998"/>
      <c r="F20" s="998"/>
      <c r="G20" s="998"/>
      <c r="H20" s="999"/>
      <c r="I20" s="561"/>
      <c r="J20" s="561"/>
      <c r="K20" s="730"/>
    </row>
    <row r="21" spans="1:11" ht="15" customHeight="1" x14ac:dyDescent="0.25">
      <c r="A21" s="784"/>
      <c r="B21" s="771" t="s">
        <v>343</v>
      </c>
      <c r="C21" s="776" t="s">
        <v>416</v>
      </c>
      <c r="D21" s="935"/>
      <c r="E21" s="935"/>
      <c r="F21" s="935"/>
      <c r="G21" s="935"/>
      <c r="H21" s="179" t="str">
        <f>IF(AND(ISNUMBER(H19),ISNUMBER(D20)),MAX(H19+D20,0),"")</f>
        <v/>
      </c>
      <c r="I21" s="561"/>
      <c r="J21" s="561"/>
      <c r="K21" s="730"/>
    </row>
    <row r="22" spans="1:11" s="722" customFormat="1" ht="60" customHeight="1" x14ac:dyDescent="0.35">
      <c r="A22" s="2330" t="s">
        <v>621</v>
      </c>
      <c r="B22" s="2331"/>
      <c r="C22" s="2331"/>
      <c r="D22" s="2331"/>
      <c r="E22" s="2331"/>
      <c r="F22" s="2331"/>
      <c r="G22" s="2331"/>
      <c r="H22" s="2331"/>
      <c r="I22" s="561"/>
      <c r="J22" s="561"/>
      <c r="K22" s="730"/>
    </row>
    <row r="23" spans="1:11" ht="30" customHeight="1" x14ac:dyDescent="0.25">
      <c r="A23" s="762"/>
      <c r="B23" s="745"/>
      <c r="C23" s="1031" t="s">
        <v>567</v>
      </c>
      <c r="D23" s="1031" t="s">
        <v>344</v>
      </c>
      <c r="E23" s="147"/>
      <c r="F23" s="147"/>
      <c r="G23" s="1031" t="s">
        <v>335</v>
      </c>
      <c r="H23" s="764" t="s">
        <v>336</v>
      </c>
      <c r="I23" s="561"/>
      <c r="J23" s="561"/>
      <c r="K23" s="730"/>
    </row>
    <row r="24" spans="1:11" ht="15" customHeight="1" x14ac:dyDescent="0.25">
      <c r="A24" s="783"/>
      <c r="B24" s="765" t="s">
        <v>345</v>
      </c>
      <c r="C24" s="772" t="s">
        <v>434</v>
      </c>
      <c r="D24" s="160"/>
      <c r="E24" s="150"/>
      <c r="F24" s="150"/>
      <c r="G24" s="160"/>
      <c r="H24" s="161"/>
      <c r="I24" s="561"/>
      <c r="J24" s="561"/>
      <c r="K24" s="730"/>
    </row>
    <row r="25" spans="1:11" ht="15" customHeight="1" x14ac:dyDescent="0.25">
      <c r="A25" s="783"/>
      <c r="B25" s="767" t="s">
        <v>311</v>
      </c>
      <c r="C25" s="773" t="s">
        <v>434</v>
      </c>
      <c r="D25" s="162"/>
      <c r="E25" s="998"/>
      <c r="F25" s="998"/>
      <c r="G25" s="172">
        <f>Parameters!F25</f>
        <v>0.85</v>
      </c>
      <c r="H25" s="173" t="str">
        <f t="shared" ref="H25:H31" si="0">IF(AND(ISNUMBER(D25),ISNUMBER(G25)),D25*G25,"")</f>
        <v/>
      </c>
      <c r="I25" s="561"/>
      <c r="J25" s="561"/>
      <c r="K25" s="730"/>
    </row>
    <row r="26" spans="1:11" ht="15" customHeight="1" x14ac:dyDescent="0.25">
      <c r="A26" s="783"/>
      <c r="B26" s="767" t="s">
        <v>312</v>
      </c>
      <c r="C26" s="773" t="s">
        <v>434</v>
      </c>
      <c r="D26" s="162"/>
      <c r="E26" s="998"/>
      <c r="F26" s="998"/>
      <c r="G26" s="172">
        <f>Parameters!F26</f>
        <v>0.85</v>
      </c>
      <c r="H26" s="173" t="str">
        <f t="shared" si="0"/>
        <v/>
      </c>
      <c r="I26" s="561"/>
      <c r="J26" s="561"/>
      <c r="K26" s="730"/>
    </row>
    <row r="27" spans="1:11" ht="15" customHeight="1" x14ac:dyDescent="0.25">
      <c r="A27" s="783"/>
      <c r="B27" s="767" t="s">
        <v>313</v>
      </c>
      <c r="C27" s="773" t="s">
        <v>434</v>
      </c>
      <c r="D27" s="162"/>
      <c r="E27" s="998"/>
      <c r="F27" s="998"/>
      <c r="G27" s="172">
        <f>Parameters!F27</f>
        <v>0.85</v>
      </c>
      <c r="H27" s="173" t="str">
        <f t="shared" si="0"/>
        <v/>
      </c>
      <c r="I27" s="561"/>
      <c r="J27" s="561"/>
      <c r="K27" s="730"/>
    </row>
    <row r="28" spans="1:11" ht="15" customHeight="1" x14ac:dyDescent="0.25">
      <c r="A28" s="783"/>
      <c r="B28" s="767" t="s">
        <v>569</v>
      </c>
      <c r="C28" s="773" t="s">
        <v>434</v>
      </c>
      <c r="D28" s="162"/>
      <c r="E28" s="998"/>
      <c r="F28" s="998"/>
      <c r="G28" s="172">
        <f>Parameters!F28</f>
        <v>0.85</v>
      </c>
      <c r="H28" s="173" t="str">
        <f t="shared" si="0"/>
        <v/>
      </c>
      <c r="I28" s="561"/>
      <c r="J28" s="561"/>
      <c r="K28" s="730"/>
    </row>
    <row r="29" spans="1:11" ht="15" customHeight="1" x14ac:dyDescent="0.25">
      <c r="A29" s="785"/>
      <c r="B29" s="767" t="s">
        <v>346</v>
      </c>
      <c r="C29" s="773" t="s">
        <v>434</v>
      </c>
      <c r="D29" s="162"/>
      <c r="E29" s="998"/>
      <c r="F29" s="998"/>
      <c r="G29" s="172">
        <f>Parameters!F29</f>
        <v>0.85</v>
      </c>
      <c r="H29" s="173" t="str">
        <f t="shared" si="0"/>
        <v/>
      </c>
      <c r="I29" s="561"/>
      <c r="J29" s="561"/>
      <c r="K29" s="730"/>
    </row>
    <row r="30" spans="1:11" ht="15" customHeight="1" x14ac:dyDescent="0.25">
      <c r="A30" s="783"/>
      <c r="B30" s="766" t="s">
        <v>347</v>
      </c>
      <c r="C30" s="773" t="s">
        <v>435</v>
      </c>
      <c r="D30" s="162"/>
      <c r="E30" s="998"/>
      <c r="F30" s="998"/>
      <c r="G30" s="172">
        <f>Parameters!F30</f>
        <v>0.85</v>
      </c>
      <c r="H30" s="173" t="str">
        <f t="shared" si="0"/>
        <v/>
      </c>
      <c r="I30" s="561"/>
      <c r="J30" s="561"/>
      <c r="K30" s="730"/>
    </row>
    <row r="31" spans="1:11" ht="15" customHeight="1" x14ac:dyDescent="0.25">
      <c r="A31" s="783"/>
      <c r="B31" s="771" t="s">
        <v>348</v>
      </c>
      <c r="C31" s="776" t="s">
        <v>435</v>
      </c>
      <c r="D31" s="163"/>
      <c r="E31" s="935"/>
      <c r="F31" s="935"/>
      <c r="G31" s="791">
        <f>Parameters!F31</f>
        <v>0.85</v>
      </c>
      <c r="H31" s="179" t="str">
        <f t="shared" si="0"/>
        <v/>
      </c>
      <c r="I31" s="561"/>
      <c r="J31" s="561"/>
      <c r="K31" s="730"/>
    </row>
    <row r="32" spans="1:11" ht="15" customHeight="1" x14ac:dyDescent="0.25">
      <c r="A32" s="783"/>
      <c r="B32" s="770" t="s">
        <v>405</v>
      </c>
      <c r="C32" s="775" t="s">
        <v>436</v>
      </c>
      <c r="D32" s="788" t="str">
        <f>IF(AND(ISNUMBER(D25),ISNUMBER(D26),ISNUMBER(D27),ISNUMBER(D28),ISNUMBER(D29),ISNUMBER(D30),ISNUMBER(D31)),SUM(D25:D31),"")</f>
        <v/>
      </c>
      <c r="E32" s="150"/>
      <c r="F32" s="150"/>
      <c r="G32" s="164"/>
      <c r="H32" s="782" t="str">
        <f>IF(AND(ISNUMBER(H25),ISNUMBER(H26),ISNUMBER(H27),ISNUMBER(H28),ISNUMBER(H29), ISNUMBER(H30),ISNUMBER(H31)),SUM(H25:H31),"")</f>
        <v/>
      </c>
      <c r="I32" s="561"/>
      <c r="J32" s="561"/>
      <c r="K32" s="730"/>
    </row>
    <row r="33" spans="1:11" ht="15" customHeight="1" x14ac:dyDescent="0.25">
      <c r="A33" s="783"/>
      <c r="B33" s="766" t="s">
        <v>406</v>
      </c>
      <c r="C33" s="773" t="s">
        <v>416</v>
      </c>
      <c r="D33" s="789" t="str">
        <f>IF(AND(ISNUMBER(E183),ISNUMBER(E196),ISNUMBER(E280),ISNUMBER(D435),ISNUMBER(E435)),E183+E196-E280+D435-E435,"")</f>
        <v/>
      </c>
      <c r="E33" s="998"/>
      <c r="F33" s="998"/>
      <c r="G33" s="165"/>
      <c r="H33" s="166"/>
      <c r="I33" s="561"/>
      <c r="J33" s="561"/>
      <c r="K33" s="730"/>
    </row>
    <row r="34" spans="1:11" ht="15" customHeight="1" x14ac:dyDescent="0.25">
      <c r="A34" s="783"/>
      <c r="B34" s="771" t="s">
        <v>407</v>
      </c>
      <c r="C34" s="776" t="s">
        <v>416</v>
      </c>
      <c r="D34" s="790" t="str">
        <f>IF(AND(ISNUMBER(D32),ISNUMBER(D33)),D32+D33,"")</f>
        <v/>
      </c>
      <c r="E34" s="935"/>
      <c r="F34" s="935"/>
      <c r="G34" s="791">
        <f>Parameters!F32</f>
        <v>0.85</v>
      </c>
      <c r="H34" s="179" t="str">
        <f>IF(AND(ISNUMBER(D34),ISNUMBER(G34)),D34*G34,"")</f>
        <v/>
      </c>
      <c r="I34" s="561"/>
      <c r="J34" s="561"/>
      <c r="K34" s="730"/>
    </row>
    <row r="35" spans="1:11" s="722" customFormat="1" ht="60" customHeight="1" x14ac:dyDescent="0.35">
      <c r="A35" s="2330" t="s">
        <v>622</v>
      </c>
      <c r="B35" s="2331"/>
      <c r="C35" s="2331"/>
      <c r="D35" s="2331"/>
      <c r="E35" s="2331"/>
      <c r="F35" s="2331"/>
      <c r="G35" s="2331"/>
      <c r="H35" s="2331"/>
      <c r="I35" s="561"/>
      <c r="J35" s="561"/>
      <c r="K35" s="730"/>
    </row>
    <row r="36" spans="1:11" ht="30" customHeight="1" x14ac:dyDescent="0.25">
      <c r="A36" s="762"/>
      <c r="B36" s="734"/>
      <c r="C36" s="1031" t="s">
        <v>567</v>
      </c>
      <c r="D36" s="1031" t="s">
        <v>344</v>
      </c>
      <c r="E36" s="147"/>
      <c r="F36" s="147"/>
      <c r="G36" s="1031" t="s">
        <v>335</v>
      </c>
      <c r="H36" s="764" t="s">
        <v>336</v>
      </c>
      <c r="I36" s="561"/>
      <c r="J36" s="561"/>
      <c r="K36" s="730"/>
    </row>
    <row r="37" spans="1:11" ht="15" customHeight="1" x14ac:dyDescent="0.25">
      <c r="A37" s="783"/>
      <c r="B37" s="765" t="s">
        <v>408</v>
      </c>
      <c r="C37" s="772" t="s">
        <v>409</v>
      </c>
      <c r="D37" s="167"/>
      <c r="E37" s="150"/>
      <c r="F37" s="150"/>
      <c r="G37" s="779">
        <f>Parameters!F34</f>
        <v>0.75</v>
      </c>
      <c r="H37" s="796" t="str">
        <f>IF(AND(ISNUMBER(D37),ISNUMBER(G37)),D37*G37,"")</f>
        <v/>
      </c>
      <c r="I37" s="561"/>
      <c r="J37" s="561"/>
      <c r="K37" s="730"/>
    </row>
    <row r="38" spans="1:11" ht="15" customHeight="1" x14ac:dyDescent="0.25">
      <c r="A38" s="783"/>
      <c r="B38" s="766" t="s">
        <v>410</v>
      </c>
      <c r="C38" s="773" t="s">
        <v>411</v>
      </c>
      <c r="D38" s="168"/>
      <c r="E38" s="998"/>
      <c r="F38" s="998"/>
      <c r="G38" s="172">
        <f>Parameters!F35</f>
        <v>0.5</v>
      </c>
      <c r="H38" s="174" t="str">
        <f>IF(AND(ISNUMBER(D38),ISNUMBER(G38)),D38*G38,"")</f>
        <v/>
      </c>
      <c r="I38" s="561"/>
      <c r="J38" s="561"/>
      <c r="K38" s="730"/>
    </row>
    <row r="39" spans="1:11" ht="15" customHeight="1" x14ac:dyDescent="0.25">
      <c r="A39" s="783"/>
      <c r="B39" s="766" t="s">
        <v>412</v>
      </c>
      <c r="C39" s="793" t="s">
        <v>413</v>
      </c>
      <c r="D39" s="168"/>
      <c r="E39" s="998"/>
      <c r="F39" s="998"/>
      <c r="G39" s="172">
        <f>Parameters!F36</f>
        <v>0.5</v>
      </c>
      <c r="H39" s="174" t="str">
        <f>IF(AND(ISNUMBER(D39),ISNUMBER(G39)),D39*G39,"")</f>
        <v/>
      </c>
      <c r="I39" s="561"/>
      <c r="J39" s="561"/>
      <c r="K39" s="730"/>
    </row>
    <row r="40" spans="1:11" ht="15" customHeight="1" x14ac:dyDescent="0.25">
      <c r="A40" s="783"/>
      <c r="B40" s="766" t="s">
        <v>722</v>
      </c>
      <c r="C40" s="793" t="s">
        <v>723</v>
      </c>
      <c r="D40" s="168"/>
      <c r="E40" s="998"/>
      <c r="F40" s="998"/>
      <c r="G40" s="172">
        <v>0.5</v>
      </c>
      <c r="H40" s="174" t="str">
        <f>IF(AND(ISNUMBER(D40),ISNUMBER(G40)),D40*G40,"")</f>
        <v/>
      </c>
      <c r="I40" s="561"/>
      <c r="J40" s="561"/>
      <c r="K40" s="730"/>
    </row>
    <row r="41" spans="1:11" ht="15" customHeight="1" x14ac:dyDescent="0.25">
      <c r="A41" s="783"/>
      <c r="B41" s="792" t="s">
        <v>414</v>
      </c>
      <c r="C41" s="794" t="s">
        <v>409</v>
      </c>
      <c r="D41" s="795" t="str">
        <f>IF(ISNUMBER(D37),D37,"")</f>
        <v/>
      </c>
      <c r="E41" s="998"/>
      <c r="F41" s="998"/>
      <c r="G41" s="165"/>
      <c r="H41" s="170" t="str">
        <f>IF(ISNUMBER(H37),H37,"")</f>
        <v/>
      </c>
      <c r="I41" s="561"/>
      <c r="J41" s="561"/>
      <c r="K41" s="730"/>
    </row>
    <row r="42" spans="1:11" ht="15" customHeight="1" x14ac:dyDescent="0.25">
      <c r="A42" s="783"/>
      <c r="B42" s="766" t="s">
        <v>415</v>
      </c>
      <c r="C42" s="773" t="s">
        <v>416</v>
      </c>
      <c r="D42" s="778" t="str">
        <f>IF(OR(ISNUMBER(E186),ISNUMBER(E199),ISNUMBER(E283),ISNUMBER(D436),ISNUMBER(E436)),SUM(E186,E199,D436)-SUM(E283,E436),"")</f>
        <v/>
      </c>
      <c r="E42" s="998"/>
      <c r="F42" s="998"/>
      <c r="G42" s="165"/>
      <c r="H42" s="166"/>
      <c r="I42" s="561"/>
      <c r="J42" s="561"/>
      <c r="K42" s="730"/>
    </row>
    <row r="43" spans="1:11" ht="15" customHeight="1" x14ac:dyDescent="0.25">
      <c r="A43" s="783"/>
      <c r="B43" s="766" t="s">
        <v>417</v>
      </c>
      <c r="C43" s="773" t="s">
        <v>416</v>
      </c>
      <c r="D43" s="324" t="str">
        <f>IF(OR(ISNUMBER(D41),ISNUMBER(D42)),SUM(D41,D42),"")</f>
        <v/>
      </c>
      <c r="E43" s="998"/>
      <c r="F43" s="998"/>
      <c r="G43" s="172">
        <f>Parameters!F37</f>
        <v>0.75</v>
      </c>
      <c r="H43" s="173" t="str">
        <f>IF(AND(ISNUMBER(D43),ISNUMBER(G43)),D43*G43,"")</f>
        <v/>
      </c>
      <c r="I43" s="561"/>
      <c r="J43" s="561"/>
      <c r="K43" s="730"/>
    </row>
    <row r="44" spans="1:11" ht="15" customHeight="1" x14ac:dyDescent="0.25">
      <c r="A44" s="783"/>
      <c r="B44" s="792" t="s">
        <v>418</v>
      </c>
      <c r="C44" s="794" t="s">
        <v>419</v>
      </c>
      <c r="D44" s="795" t="str">
        <f>IF(OR(ISNUMBER(D38),ISNUMBER(D39),ISNUMBER(D40)),SUM(D38:D40),"")</f>
        <v/>
      </c>
      <c r="E44" s="998"/>
      <c r="F44" s="998"/>
      <c r="G44" s="165"/>
      <c r="H44" s="797" t="str">
        <f>IF(OR(ISNUMBER(H38),ISNUMBER(H39),ISNUMBER(H40)),SUM(H38:H40),"")</f>
        <v/>
      </c>
      <c r="I44" s="561"/>
      <c r="J44" s="561"/>
      <c r="K44" s="730"/>
    </row>
    <row r="45" spans="1:11" ht="15" customHeight="1" x14ac:dyDescent="0.25">
      <c r="A45" s="783"/>
      <c r="B45" s="766" t="s">
        <v>420</v>
      </c>
      <c r="C45" s="773" t="s">
        <v>416</v>
      </c>
      <c r="D45" s="778" t="str">
        <f>IF(OR(ISNUMBER(E189),ISNUMBER(E203),ISNUMBER(E206),ISNUMBER(E286),ISNUMBER(D437),ISNUMBER(E437)),SUM(E189,E203,E206,D437)-SUM(E286,E437),"")</f>
        <v/>
      </c>
      <c r="E45" s="998"/>
      <c r="F45" s="998"/>
      <c r="G45" s="165"/>
      <c r="H45" s="166"/>
      <c r="I45" s="561"/>
      <c r="J45" s="561"/>
      <c r="K45" s="730"/>
    </row>
    <row r="46" spans="1:11" ht="15" customHeight="1" x14ac:dyDescent="0.25">
      <c r="A46" s="783"/>
      <c r="B46" s="766" t="s">
        <v>421</v>
      </c>
      <c r="C46" s="773" t="s">
        <v>416</v>
      </c>
      <c r="D46" s="324" t="str">
        <f>IF(OR(ISNUMBER(D44),ISNUMBER(D45)),SUM(D44,D45),"")</f>
        <v/>
      </c>
      <c r="E46" s="998"/>
      <c r="F46" s="998"/>
      <c r="G46" s="172">
        <f>Parameters!F38</f>
        <v>0.5</v>
      </c>
      <c r="H46" s="174" t="str">
        <f>IF(AND(ISNUMBER(D46),ISNUMBER(G46)),D46*G46,"")</f>
        <v/>
      </c>
      <c r="I46" s="561"/>
      <c r="J46" s="561"/>
      <c r="K46" s="730"/>
    </row>
    <row r="47" spans="1:11" ht="15" customHeight="1" x14ac:dyDescent="0.25">
      <c r="A47" s="783"/>
      <c r="B47" s="771" t="s">
        <v>422</v>
      </c>
      <c r="C47" s="776" t="s">
        <v>416</v>
      </c>
      <c r="D47" s="326" t="str">
        <f>IF(OR(ISNUMBER(D43),ISNUMBER(D46)),SUM(D43,D46),"")</f>
        <v/>
      </c>
      <c r="E47" s="935"/>
      <c r="F47" s="935"/>
      <c r="G47" s="175"/>
      <c r="H47" s="176" t="str">
        <f>IF(OR(ISNUMBER(H43),ISNUMBER(H46)),SUM(H43,H46),"")</f>
        <v/>
      </c>
      <c r="I47" s="561"/>
      <c r="J47" s="561"/>
      <c r="K47" s="730"/>
    </row>
    <row r="48" spans="1:11" ht="15" customHeight="1" x14ac:dyDescent="0.25">
      <c r="A48" s="580"/>
      <c r="B48" s="561"/>
      <c r="C48" s="561"/>
      <c r="D48" s="561"/>
      <c r="E48" s="561"/>
      <c r="F48" s="561"/>
      <c r="G48" s="561"/>
      <c r="H48" s="561"/>
      <c r="I48" s="561"/>
      <c r="J48" s="561"/>
      <c r="K48" s="730"/>
    </row>
    <row r="49" spans="1:11" ht="15" customHeight="1" x14ac:dyDescent="0.25">
      <c r="A49" s="783"/>
      <c r="B49" s="319" t="s">
        <v>570</v>
      </c>
      <c r="C49" s="772" t="s">
        <v>423</v>
      </c>
      <c r="D49" s="164"/>
      <c r="E49" s="150"/>
      <c r="F49" s="150"/>
      <c r="G49" s="164"/>
      <c r="H49" s="178" t="str">
        <f>IF(AND(ISNUMBER(H21),ISNUMBER(H34)),MAX(SUM(H47)-15/85*(H21+H34),SUM(H47)-15/60*H21,0),"")</f>
        <v/>
      </c>
      <c r="I49" s="561"/>
      <c r="J49" s="561"/>
      <c r="K49" s="730"/>
    </row>
    <row r="50" spans="1:11" ht="15" customHeight="1" x14ac:dyDescent="0.25">
      <c r="A50" s="783"/>
      <c r="B50" s="325" t="s">
        <v>571</v>
      </c>
      <c r="C50" s="776" t="s">
        <v>424</v>
      </c>
      <c r="D50" s="175"/>
      <c r="E50" s="935"/>
      <c r="F50" s="935"/>
      <c r="G50" s="175"/>
      <c r="H50" s="179" t="str">
        <f>IF(AND(ISNUMBER(H34),ISNUMBER(H49)),MAX((SUM(H34,H47)-H49)-2/3*H21,0),"")</f>
        <v/>
      </c>
      <c r="I50" s="561"/>
      <c r="J50" s="561"/>
      <c r="K50" s="730"/>
    </row>
    <row r="51" spans="1:11" s="722" customFormat="1" ht="60" customHeight="1" x14ac:dyDescent="0.35">
      <c r="A51" s="2330" t="s">
        <v>623</v>
      </c>
      <c r="B51" s="2331"/>
      <c r="C51" s="2331"/>
      <c r="D51" s="2331"/>
      <c r="E51" s="2331"/>
      <c r="F51" s="2331"/>
      <c r="G51" s="2331"/>
      <c r="H51" s="2331"/>
      <c r="I51" s="561"/>
      <c r="J51" s="561"/>
      <c r="K51" s="730"/>
    </row>
    <row r="52" spans="1:11" s="722" customFormat="1" ht="30" customHeight="1" x14ac:dyDescent="0.25">
      <c r="A52" s="762"/>
      <c r="B52" s="734"/>
      <c r="C52" s="2161"/>
      <c r="D52" s="2162"/>
      <c r="E52" s="2162"/>
      <c r="F52" s="2162"/>
      <c r="G52" s="2336"/>
      <c r="H52" s="764" t="s">
        <v>336</v>
      </c>
      <c r="I52" s="561"/>
      <c r="J52" s="561"/>
      <c r="K52" s="730"/>
    </row>
    <row r="53" spans="1:11" ht="15" customHeight="1" x14ac:dyDescent="0.25">
      <c r="A53" s="783"/>
      <c r="B53" s="798" t="s">
        <v>572</v>
      </c>
      <c r="C53" s="180"/>
      <c r="D53" s="180"/>
      <c r="E53" s="74"/>
      <c r="F53" s="74"/>
      <c r="G53" s="180"/>
      <c r="H53" s="799" t="str">
        <f>IF(AND(ISNUMBER(H19),ISNUMBER(H32),ISNUMBER(H49),ISNUMBER(H50)),SUM(H19,H32,H41,H44)-SUM(H49,H50),"")</f>
        <v/>
      </c>
      <c r="I53" s="561"/>
      <c r="J53" s="561"/>
      <c r="K53" s="730"/>
    </row>
    <row r="54" spans="1:11" ht="15" customHeight="1" x14ac:dyDescent="0.25">
      <c r="A54" s="580"/>
      <c r="B54" s="561"/>
      <c r="C54" s="561"/>
      <c r="D54" s="561"/>
      <c r="E54" s="561"/>
      <c r="F54" s="561"/>
      <c r="G54" s="561"/>
      <c r="H54" s="561"/>
      <c r="I54" s="561"/>
      <c r="J54" s="561"/>
      <c r="K54" s="730"/>
    </row>
    <row r="55" spans="1:11" ht="15" customHeight="1" x14ac:dyDescent="0.25">
      <c r="A55" s="580"/>
      <c r="B55" s="2337"/>
      <c r="C55" s="2333" t="s">
        <v>567</v>
      </c>
      <c r="D55" s="2335" t="s">
        <v>344</v>
      </c>
      <c r="E55" s="2335"/>
      <c r="F55" s="2335"/>
      <c r="G55" s="2335"/>
      <c r="H55" s="181"/>
      <c r="I55" s="561"/>
      <c r="J55" s="561"/>
      <c r="K55" s="730"/>
    </row>
    <row r="56" spans="1:11" ht="30" customHeight="1" x14ac:dyDescent="0.25">
      <c r="A56" s="580"/>
      <c r="B56" s="2338"/>
      <c r="C56" s="2334"/>
      <c r="D56" s="1031" t="s">
        <v>173</v>
      </c>
      <c r="E56" s="1031" t="s">
        <v>425</v>
      </c>
      <c r="F56" s="1031" t="s">
        <v>426</v>
      </c>
      <c r="G56" s="1031" t="s">
        <v>427</v>
      </c>
      <c r="H56" s="181"/>
      <c r="I56" s="561"/>
      <c r="J56" s="561"/>
      <c r="K56" s="730"/>
    </row>
    <row r="57" spans="1:11" ht="15" customHeight="1" x14ac:dyDescent="0.25">
      <c r="A57" s="783"/>
      <c r="B57" s="765" t="s">
        <v>573</v>
      </c>
      <c r="C57" s="772" t="s">
        <v>437</v>
      </c>
      <c r="D57" s="182"/>
      <c r="E57" s="182"/>
      <c r="F57" s="183"/>
      <c r="G57" s="183"/>
      <c r="H57" s="184"/>
      <c r="I57" s="561"/>
      <c r="J57" s="561"/>
      <c r="K57" s="730"/>
    </row>
    <row r="58" spans="1:11" ht="15" customHeight="1" x14ac:dyDescent="0.25">
      <c r="A58" s="783"/>
      <c r="B58" s="767" t="s">
        <v>176</v>
      </c>
      <c r="C58" s="165"/>
      <c r="D58" s="162"/>
      <c r="E58" s="162"/>
      <c r="F58" s="185"/>
      <c r="G58" s="185"/>
      <c r="H58" s="166"/>
      <c r="I58" s="561"/>
      <c r="J58" s="561"/>
      <c r="K58" s="730"/>
    </row>
    <row r="59" spans="1:11" ht="15" customHeight="1" x14ac:dyDescent="0.25">
      <c r="A59" s="783"/>
      <c r="B59" s="768" t="str">
        <f>CONCATENATE("Check: row ", ROW(B58), " ≤ row ", ROW(B57))</f>
        <v>Check: row 58 ≤ row 57</v>
      </c>
      <c r="C59" s="165"/>
      <c r="D59" s="777" t="str">
        <f>IF((D58&lt;=D57),"Pass","Fail")</f>
        <v>Pass</v>
      </c>
      <c r="E59" s="777" t="str">
        <f>IF((E58&lt;=E57),"Pass","Fail")</f>
        <v>Pass</v>
      </c>
      <c r="F59" s="777" t="str">
        <f>IF((F58&lt;=F57),"Pass","Fail")</f>
        <v>Pass</v>
      </c>
      <c r="G59" s="777" t="str">
        <f>IF((G58&lt;=G57),"Pass","Fail")</f>
        <v>Pass</v>
      </c>
      <c r="H59" s="166"/>
      <c r="I59" s="561"/>
      <c r="J59" s="561"/>
      <c r="K59" s="730"/>
    </row>
    <row r="60" spans="1:11" ht="15" customHeight="1" x14ac:dyDescent="0.25">
      <c r="A60" s="783"/>
      <c r="B60" s="766" t="s">
        <v>428</v>
      </c>
      <c r="C60" s="773" t="s">
        <v>438</v>
      </c>
      <c r="D60" s="162"/>
      <c r="E60" s="162"/>
      <c r="F60" s="185"/>
      <c r="G60" s="185"/>
      <c r="H60" s="166"/>
      <c r="I60" s="561"/>
      <c r="J60" s="561"/>
      <c r="K60" s="730"/>
    </row>
    <row r="61" spans="1:11" ht="15" customHeight="1" x14ac:dyDescent="0.25">
      <c r="A61" s="783"/>
      <c r="B61" s="767" t="s">
        <v>177</v>
      </c>
      <c r="C61" s="165"/>
      <c r="D61" s="162"/>
      <c r="E61" s="162"/>
      <c r="F61" s="185"/>
      <c r="G61" s="185"/>
      <c r="H61" s="166"/>
      <c r="I61" s="561"/>
      <c r="J61" s="561"/>
      <c r="K61" s="730"/>
    </row>
    <row r="62" spans="1:11" ht="15" customHeight="1" x14ac:dyDescent="0.25">
      <c r="A62" s="783"/>
      <c r="B62" s="800" t="str">
        <f>CONCATENATE("Check: row ", ROW(B61), " ≤ row ", ROW(B60))</f>
        <v>Check: row 61 ≤ row 60</v>
      </c>
      <c r="C62" s="175"/>
      <c r="D62" s="801" t="str">
        <f>IF((D61&lt;=D60),"Pass","Fail")</f>
        <v>Pass</v>
      </c>
      <c r="E62" s="801" t="str">
        <f>IF((E61&lt;=E60),"Pass","Fail")</f>
        <v>Pass</v>
      </c>
      <c r="F62" s="801" t="str">
        <f>IF((F61&lt;=F60),"Pass","Fail")</f>
        <v>Pass</v>
      </c>
      <c r="G62" s="801" t="str">
        <f>IF((G61&lt;=G60),"Pass","Fail")</f>
        <v>Pass</v>
      </c>
      <c r="H62" s="187"/>
      <c r="I62" s="561"/>
      <c r="J62" s="561"/>
      <c r="K62" s="730"/>
    </row>
    <row r="63" spans="1:11" s="722" customFormat="1" ht="45" customHeight="1" x14ac:dyDescent="0.35">
      <c r="A63" s="1247" t="s">
        <v>560</v>
      </c>
      <c r="B63" s="728"/>
      <c r="C63" s="755"/>
      <c r="D63" s="755"/>
      <c r="E63" s="756"/>
      <c r="F63" s="561"/>
      <c r="G63" s="561"/>
      <c r="H63" s="561"/>
      <c r="I63" s="561"/>
      <c r="J63" s="561"/>
      <c r="K63" s="730"/>
    </row>
    <row r="64" spans="1:11" s="722" customFormat="1" ht="15" customHeight="1" x14ac:dyDescent="0.3">
      <c r="A64" s="558"/>
      <c r="B64" s="728"/>
      <c r="C64" s="755"/>
      <c r="D64" s="755"/>
      <c r="E64" s="756"/>
      <c r="F64" s="561"/>
      <c r="G64" s="561"/>
      <c r="H64" s="561"/>
      <c r="I64" s="561"/>
      <c r="J64" s="561"/>
      <c r="K64" s="730"/>
    </row>
    <row r="65" spans="1:11" s="722" customFormat="1" ht="15" customHeight="1" x14ac:dyDescent="0.3">
      <c r="A65" s="558"/>
      <c r="B65" s="802" t="s">
        <v>574</v>
      </c>
      <c r="C65" s="681" t="str">
        <f>Parameters!F40</f>
        <v>No</v>
      </c>
      <c r="D65" s="755"/>
      <c r="E65" s="756"/>
      <c r="F65" s="561"/>
      <c r="G65" s="561"/>
      <c r="H65" s="561"/>
      <c r="I65" s="561"/>
      <c r="J65" s="561"/>
      <c r="K65" s="730"/>
    </row>
    <row r="66" spans="1:11" s="722" customFormat="1" ht="15" customHeight="1" x14ac:dyDescent="0.3">
      <c r="A66" s="558"/>
      <c r="B66" s="728"/>
      <c r="C66" s="755"/>
      <c r="D66" s="755"/>
      <c r="E66" s="756"/>
      <c r="F66" s="561"/>
      <c r="G66" s="561"/>
      <c r="H66" s="561"/>
      <c r="I66" s="561"/>
      <c r="J66" s="561"/>
      <c r="K66" s="730"/>
    </row>
    <row r="67" spans="1:11" ht="30" customHeight="1" x14ac:dyDescent="0.25">
      <c r="A67" s="762"/>
      <c r="B67" s="734"/>
      <c r="C67" s="1031" t="s">
        <v>567</v>
      </c>
      <c r="D67" s="1031" t="s">
        <v>323</v>
      </c>
      <c r="E67" s="74"/>
      <c r="F67" s="74"/>
      <c r="G67" s="146" t="s">
        <v>335</v>
      </c>
      <c r="H67" s="148" t="s">
        <v>336</v>
      </c>
      <c r="I67" s="561"/>
      <c r="J67" s="561"/>
      <c r="K67" s="730"/>
    </row>
    <row r="68" spans="1:11" ht="15" customHeight="1" x14ac:dyDescent="0.25">
      <c r="A68" s="783"/>
      <c r="B68" s="803" t="s">
        <v>23</v>
      </c>
      <c r="C68" s="804">
        <v>58</v>
      </c>
      <c r="D68" s="188"/>
      <c r="E68" s="41"/>
      <c r="F68" s="41"/>
      <c r="G68" s="805">
        <f>Parameters!F43</f>
        <v>0</v>
      </c>
      <c r="H68" s="806" t="str">
        <f>IF(AND(ISNUMBER(D68),ISNUMBER(G68)),D68*G68,"")</f>
        <v/>
      </c>
      <c r="I68" s="561"/>
      <c r="J68" s="561"/>
      <c r="K68" s="730"/>
    </row>
    <row r="69" spans="1:11" ht="15" customHeight="1" x14ac:dyDescent="0.25">
      <c r="A69" s="783"/>
      <c r="B69" s="323" t="s">
        <v>429</v>
      </c>
      <c r="C69" s="773">
        <v>59</v>
      </c>
      <c r="D69" s="189"/>
      <c r="E69" s="46"/>
      <c r="F69" s="46"/>
      <c r="G69" s="189"/>
      <c r="H69" s="1146"/>
      <c r="I69" s="561"/>
      <c r="J69" s="561"/>
      <c r="K69" s="730"/>
    </row>
    <row r="70" spans="1:11" ht="15" customHeight="1" x14ac:dyDescent="0.25">
      <c r="A70" s="783"/>
      <c r="B70" s="767" t="s">
        <v>354</v>
      </c>
      <c r="C70" s="165"/>
      <c r="D70" s="168"/>
      <c r="E70" s="46"/>
      <c r="F70" s="46"/>
      <c r="G70" s="172">
        <f>Parameters!F45</f>
        <v>0</v>
      </c>
      <c r="H70" s="173" t="str">
        <f>IF(AND(ISNUMBER(D70),ISNUMBER(G70)),D70*G70,"")</f>
        <v/>
      </c>
      <c r="I70" s="561"/>
      <c r="J70" s="561"/>
      <c r="K70" s="730"/>
    </row>
    <row r="71" spans="1:11" ht="15" customHeight="1" x14ac:dyDescent="0.25">
      <c r="A71" s="783"/>
      <c r="B71" s="767" t="s">
        <v>355</v>
      </c>
      <c r="C71" s="165"/>
      <c r="D71" s="168"/>
      <c r="E71" s="46"/>
      <c r="F71" s="46"/>
      <c r="G71" s="172">
        <f>Parameters!F46</f>
        <v>0</v>
      </c>
      <c r="H71" s="173" t="str">
        <f>IF(AND(ISNUMBER(D71),ISNUMBER(G71)),D71*G71,"")</f>
        <v/>
      </c>
      <c r="I71" s="561"/>
      <c r="J71" s="561"/>
      <c r="K71" s="730"/>
    </row>
    <row r="72" spans="1:11" ht="15" customHeight="1" x14ac:dyDescent="0.25">
      <c r="A72" s="783"/>
      <c r="B72" s="323" t="s">
        <v>575</v>
      </c>
      <c r="C72" s="773">
        <v>62</v>
      </c>
      <c r="D72" s="168"/>
      <c r="E72" s="46"/>
      <c r="F72" s="46"/>
      <c r="G72" s="172">
        <f>Parameters!F47</f>
        <v>0</v>
      </c>
      <c r="H72" s="173" t="str">
        <f>IF(AND(ISNUMBER(D72),ISNUMBER(G72)),D72*G72,"")</f>
        <v/>
      </c>
      <c r="I72" s="561"/>
      <c r="J72" s="561"/>
      <c r="K72" s="730"/>
    </row>
    <row r="73" spans="1:11" ht="15" customHeight="1" x14ac:dyDescent="0.25">
      <c r="A73" s="783"/>
      <c r="B73" s="766" t="s">
        <v>356</v>
      </c>
      <c r="C73" s="165"/>
      <c r="D73" s="189"/>
      <c r="E73" s="46"/>
      <c r="F73" s="46"/>
      <c r="G73" s="189"/>
      <c r="H73" s="173" t="str">
        <f>IF(OR(ISNUMBER(H68),ISNUMBER(H70),ISNUMBER(H71),ISNUMBER(H72)),SUM(H68,H70:H72),"")</f>
        <v/>
      </c>
      <c r="I73" s="561"/>
      <c r="J73" s="561"/>
      <c r="K73" s="730"/>
    </row>
    <row r="74" spans="1:11" ht="15" customHeight="1" x14ac:dyDescent="0.25">
      <c r="A74" s="783"/>
      <c r="B74" s="766" t="s">
        <v>357</v>
      </c>
      <c r="C74" s="165"/>
      <c r="D74" s="189"/>
      <c r="E74" s="46"/>
      <c r="F74" s="46"/>
      <c r="G74" s="189"/>
      <c r="H74" s="190"/>
      <c r="I74" s="561"/>
      <c r="J74" s="561"/>
      <c r="K74" s="730"/>
    </row>
    <row r="75" spans="1:11" ht="15" customHeight="1" x14ac:dyDescent="0.25">
      <c r="A75" s="783"/>
      <c r="B75" s="771" t="s">
        <v>358</v>
      </c>
      <c r="C75" s="175"/>
      <c r="D75" s="191"/>
      <c r="E75" s="53"/>
      <c r="F75" s="53"/>
      <c r="G75" s="191"/>
      <c r="H75" s="179" t="str">
        <f>IF(AND(ISNUMBER(H73),ISNUMBER(H74)),MIN(H73,H74),"")</f>
        <v/>
      </c>
      <c r="I75" s="561"/>
      <c r="J75" s="561"/>
      <c r="K75" s="730"/>
    </row>
    <row r="76" spans="1:11" s="722" customFormat="1" ht="45" customHeight="1" x14ac:dyDescent="0.35">
      <c r="A76" s="1247" t="s">
        <v>576</v>
      </c>
      <c r="B76" s="728"/>
      <c r="C76" s="755"/>
      <c r="D76" s="755"/>
      <c r="E76" s="756"/>
      <c r="F76" s="561"/>
      <c r="G76" s="561"/>
      <c r="H76" s="561"/>
      <c r="I76" s="561"/>
      <c r="J76" s="561"/>
      <c r="K76" s="730"/>
    </row>
    <row r="77" spans="1:11" s="722" customFormat="1" ht="15" customHeight="1" x14ac:dyDescent="0.25">
      <c r="A77" s="783"/>
      <c r="B77" s="807"/>
      <c r="C77" s="808"/>
      <c r="D77" s="809"/>
      <c r="E77" s="810"/>
      <c r="F77" s="811"/>
      <c r="G77" s="761"/>
      <c r="H77" s="761"/>
      <c r="I77" s="561"/>
      <c r="J77" s="561"/>
      <c r="K77" s="730"/>
    </row>
    <row r="78" spans="1:11" ht="15" customHeight="1" x14ac:dyDescent="0.25">
      <c r="A78" s="783"/>
      <c r="B78" s="192" t="s">
        <v>577</v>
      </c>
      <c r="C78" s="192"/>
      <c r="D78" s="193"/>
      <c r="E78" s="193"/>
      <c r="F78" s="193"/>
      <c r="G78" s="193"/>
      <c r="H78" s="194" t="str">
        <f>IF(C65="Yes",SUM(H53,H75),H53)</f>
        <v/>
      </c>
      <c r="I78" s="561"/>
      <c r="J78" s="561"/>
      <c r="K78" s="730"/>
    </row>
    <row r="79" spans="1:11" s="722" customFormat="1" ht="15" customHeight="1" x14ac:dyDescent="0.25">
      <c r="A79" s="783"/>
      <c r="B79" s="807"/>
      <c r="C79" s="759"/>
      <c r="D79" s="760"/>
      <c r="E79" s="761"/>
      <c r="F79" s="812"/>
      <c r="G79" s="761"/>
      <c r="H79" s="761"/>
      <c r="I79" s="561"/>
      <c r="J79" s="561"/>
      <c r="K79" s="730"/>
    </row>
    <row r="80" spans="1:11" s="722" customFormat="1" ht="30" customHeight="1" x14ac:dyDescent="0.35">
      <c r="A80" s="1253" t="s">
        <v>52</v>
      </c>
      <c r="B80" s="1254"/>
      <c r="C80" s="1254"/>
      <c r="D80" s="1254"/>
      <c r="E80" s="1254"/>
      <c r="F80" s="1254"/>
      <c r="G80" s="1254"/>
      <c r="H80" s="1254"/>
      <c r="I80" s="1254"/>
      <c r="J80" s="1254"/>
      <c r="K80" s="1255"/>
    </row>
    <row r="81" spans="1:11" s="722" customFormat="1" ht="30" customHeight="1" x14ac:dyDescent="0.35">
      <c r="A81" s="1247" t="s">
        <v>299</v>
      </c>
      <c r="B81" s="1256"/>
      <c r="C81" s="1257"/>
      <c r="D81" s="1257"/>
      <c r="E81" s="1258"/>
      <c r="F81" s="1257"/>
      <c r="G81" s="1257"/>
      <c r="H81" s="1257"/>
      <c r="I81" s="1257"/>
      <c r="J81" s="1257"/>
      <c r="K81" s="1259"/>
    </row>
    <row r="82" spans="1:11" s="722" customFormat="1" ht="45" customHeight="1" x14ac:dyDescent="0.35">
      <c r="A82" s="2330" t="s">
        <v>624</v>
      </c>
      <c r="B82" s="2331"/>
      <c r="C82" s="2331"/>
      <c r="D82" s="2331"/>
      <c r="E82" s="2331"/>
      <c r="F82" s="2331"/>
      <c r="G82" s="2331"/>
      <c r="H82" s="2331"/>
      <c r="I82" s="2331"/>
      <c r="J82" s="2331"/>
      <c r="K82" s="2332"/>
    </row>
    <row r="83" spans="1:11" ht="30" customHeight="1" x14ac:dyDescent="0.25">
      <c r="A83" s="762"/>
      <c r="B83" s="734"/>
      <c r="C83" s="1031" t="s">
        <v>567</v>
      </c>
      <c r="D83" s="1031" t="s">
        <v>323</v>
      </c>
      <c r="E83" s="147"/>
      <c r="F83" s="147"/>
      <c r="G83" s="1031" t="s">
        <v>335</v>
      </c>
      <c r="H83" s="764" t="s">
        <v>336</v>
      </c>
      <c r="I83" s="561"/>
      <c r="J83" s="561"/>
      <c r="K83" s="730"/>
    </row>
    <row r="84" spans="1:11" ht="15" customHeight="1" x14ac:dyDescent="0.25">
      <c r="A84" s="762"/>
      <c r="B84" s="765" t="s">
        <v>320</v>
      </c>
      <c r="C84" s="773" t="s">
        <v>986</v>
      </c>
      <c r="D84" s="196"/>
      <c r="E84" s="197"/>
      <c r="F84" s="197"/>
      <c r="G84" s="198" t="s">
        <v>360</v>
      </c>
      <c r="H84" s="199"/>
      <c r="I84" s="561"/>
      <c r="J84" s="561"/>
      <c r="K84" s="730"/>
    </row>
    <row r="85" spans="1:11" ht="15" customHeight="1" x14ac:dyDescent="0.25">
      <c r="A85" s="762"/>
      <c r="B85" s="767" t="s">
        <v>361</v>
      </c>
      <c r="C85" s="773" t="s">
        <v>987</v>
      </c>
      <c r="D85" s="201"/>
      <c r="E85" s="202"/>
      <c r="F85" s="202"/>
      <c r="G85" s="203"/>
      <c r="H85" s="204"/>
      <c r="I85" s="561"/>
      <c r="J85" s="561"/>
      <c r="K85" s="730"/>
    </row>
    <row r="86" spans="1:11" ht="15" customHeight="1" x14ac:dyDescent="0.25">
      <c r="A86" s="762"/>
      <c r="B86" s="813" t="s">
        <v>457</v>
      </c>
      <c r="C86" s="773" t="s">
        <v>561</v>
      </c>
      <c r="D86" s="201"/>
      <c r="E86" s="202"/>
      <c r="F86" s="202"/>
      <c r="G86" s="203"/>
      <c r="H86" s="204"/>
      <c r="I86" s="561"/>
      <c r="J86" s="561"/>
      <c r="K86" s="730"/>
    </row>
    <row r="87" spans="1:11" ht="15" customHeight="1" x14ac:dyDescent="0.25">
      <c r="A87" s="762"/>
      <c r="B87" s="1050" t="s">
        <v>439</v>
      </c>
      <c r="C87" s="773">
        <v>78</v>
      </c>
      <c r="D87" s="206"/>
      <c r="E87" s="202"/>
      <c r="F87" s="202"/>
      <c r="G87" s="207"/>
      <c r="H87" s="204"/>
      <c r="I87" s="561"/>
      <c r="J87" s="561"/>
      <c r="K87" s="730"/>
    </row>
    <row r="88" spans="1:11" ht="15" customHeight="1" x14ac:dyDescent="0.25">
      <c r="A88" s="762"/>
      <c r="B88" s="814" t="s">
        <v>440</v>
      </c>
      <c r="C88" s="773">
        <v>78</v>
      </c>
      <c r="D88" s="168"/>
      <c r="E88" s="208"/>
      <c r="F88" s="208"/>
      <c r="G88" s="309">
        <v>0.03</v>
      </c>
      <c r="H88" s="817" t="str">
        <f>IF(AND(ISNUMBER(D88),ISNUMBER(G88)),D88*G88,"")</f>
        <v/>
      </c>
      <c r="I88" s="561"/>
      <c r="J88" s="561"/>
      <c r="K88" s="730"/>
    </row>
    <row r="89" spans="1:11" ht="15" customHeight="1" x14ac:dyDescent="0.25">
      <c r="A89" s="762"/>
      <c r="B89" s="814" t="s">
        <v>441</v>
      </c>
      <c r="C89" s="773">
        <v>78</v>
      </c>
      <c r="D89" s="168"/>
      <c r="E89" s="208"/>
      <c r="F89" s="208"/>
      <c r="G89" s="309">
        <v>0.03</v>
      </c>
      <c r="H89" s="817" t="str">
        <f>IF(AND(ISNUMBER(D89),ISNUMBER(G89)),D89*G89,"")</f>
        <v/>
      </c>
      <c r="I89" s="561"/>
      <c r="J89" s="561"/>
      <c r="K89" s="730"/>
    </row>
    <row r="90" spans="1:11" ht="15" customHeight="1" x14ac:dyDescent="0.25">
      <c r="A90" s="762"/>
      <c r="B90" s="1050" t="s">
        <v>442</v>
      </c>
      <c r="C90" s="773">
        <v>75</v>
      </c>
      <c r="D90" s="211"/>
      <c r="E90" s="208"/>
      <c r="F90" s="208"/>
      <c r="G90" s="212"/>
      <c r="H90" s="204"/>
      <c r="I90" s="561"/>
      <c r="J90" s="561"/>
      <c r="K90" s="730"/>
    </row>
    <row r="91" spans="1:11" ht="15" customHeight="1" x14ac:dyDescent="0.25">
      <c r="A91" s="762"/>
      <c r="B91" s="814" t="s">
        <v>440</v>
      </c>
      <c r="C91" s="773">
        <v>75</v>
      </c>
      <c r="D91" s="162"/>
      <c r="E91" s="208"/>
      <c r="F91" s="208"/>
      <c r="G91" s="309">
        <v>0.05</v>
      </c>
      <c r="H91" s="817" t="str">
        <f>IF(AND(ISNUMBER(D91),ISNUMBER(G91)),D91*G91,"")</f>
        <v/>
      </c>
      <c r="I91" s="561"/>
      <c r="J91" s="561"/>
      <c r="K91" s="730"/>
    </row>
    <row r="92" spans="1:11" ht="15" customHeight="1" x14ac:dyDescent="0.25">
      <c r="A92" s="762"/>
      <c r="B92" s="814" t="s">
        <v>441</v>
      </c>
      <c r="C92" s="773">
        <v>75</v>
      </c>
      <c r="D92" s="162"/>
      <c r="E92" s="208"/>
      <c r="F92" s="208"/>
      <c r="G92" s="309">
        <v>0.05</v>
      </c>
      <c r="H92" s="817" t="str">
        <f>IF(AND(ISNUMBER(D92),ISNUMBER(G92)),D92*G92,"")</f>
        <v/>
      </c>
      <c r="I92" s="561"/>
      <c r="J92" s="561"/>
      <c r="K92" s="730"/>
    </row>
    <row r="93" spans="1:11" ht="29.25" customHeight="1" x14ac:dyDescent="0.25">
      <c r="A93" s="762"/>
      <c r="B93" s="813" t="s">
        <v>458</v>
      </c>
      <c r="C93" s="773" t="s">
        <v>561</v>
      </c>
      <c r="D93" s="213"/>
      <c r="E93" s="208"/>
      <c r="F93" s="208"/>
      <c r="G93" s="203"/>
      <c r="H93" s="204"/>
      <c r="I93" s="561"/>
      <c r="J93" s="561"/>
      <c r="K93" s="730"/>
    </row>
    <row r="94" spans="1:11" ht="15" customHeight="1" x14ac:dyDescent="0.25">
      <c r="A94" s="762"/>
      <c r="B94" s="1050" t="s">
        <v>439</v>
      </c>
      <c r="C94" s="773">
        <v>78</v>
      </c>
      <c r="D94" s="211"/>
      <c r="E94" s="208"/>
      <c r="F94" s="208"/>
      <c r="G94" s="207"/>
      <c r="H94" s="204"/>
      <c r="I94" s="561"/>
      <c r="J94" s="561"/>
      <c r="K94" s="730"/>
    </row>
    <row r="95" spans="1:11" ht="15" customHeight="1" x14ac:dyDescent="0.25">
      <c r="A95" s="762"/>
      <c r="B95" s="814" t="s">
        <v>440</v>
      </c>
      <c r="C95" s="214"/>
      <c r="D95" s="168"/>
      <c r="E95" s="208"/>
      <c r="F95" s="208"/>
      <c r="G95" s="309">
        <v>0.03</v>
      </c>
      <c r="H95" s="817" t="str">
        <f>IF(AND(ISNUMBER(D95),ISNUMBER(G95)),D95*G95,"")</f>
        <v/>
      </c>
      <c r="I95" s="561"/>
      <c r="J95" s="561"/>
      <c r="K95" s="730"/>
    </row>
    <row r="96" spans="1:11" ht="15" customHeight="1" x14ac:dyDescent="0.25">
      <c r="A96" s="762"/>
      <c r="B96" s="814" t="s">
        <v>441</v>
      </c>
      <c r="C96" s="214"/>
      <c r="D96" s="168"/>
      <c r="E96" s="208"/>
      <c r="F96" s="208"/>
      <c r="G96" s="309">
        <v>0.03</v>
      </c>
      <c r="H96" s="817" t="str">
        <f>IF(AND(ISNUMBER(D96),ISNUMBER(G96)),D96*G96,"")</f>
        <v/>
      </c>
      <c r="I96" s="561"/>
      <c r="J96" s="561"/>
      <c r="K96" s="730"/>
    </row>
    <row r="97" spans="1:11" ht="15" customHeight="1" x14ac:dyDescent="0.25">
      <c r="A97" s="762"/>
      <c r="B97" s="1050" t="s">
        <v>442</v>
      </c>
      <c r="C97" s="773">
        <v>75</v>
      </c>
      <c r="D97" s="211"/>
      <c r="E97" s="208"/>
      <c r="F97" s="208"/>
      <c r="G97" s="207"/>
      <c r="H97" s="204"/>
      <c r="I97" s="561"/>
      <c r="J97" s="561"/>
      <c r="K97" s="730"/>
    </row>
    <row r="98" spans="1:11" ht="15" customHeight="1" x14ac:dyDescent="0.25">
      <c r="A98" s="762"/>
      <c r="B98" s="814" t="s">
        <v>440</v>
      </c>
      <c r="C98" s="214"/>
      <c r="D98" s="162"/>
      <c r="E98" s="208"/>
      <c r="F98" s="208"/>
      <c r="G98" s="309">
        <v>0.05</v>
      </c>
      <c r="H98" s="817" t="str">
        <f>IF(AND(ISNUMBER(D98),ISNUMBER(G98)),D98*G98,"")</f>
        <v/>
      </c>
      <c r="I98" s="561"/>
      <c r="J98" s="561"/>
      <c r="K98" s="730"/>
    </row>
    <row r="99" spans="1:11" ht="15" customHeight="1" x14ac:dyDescent="0.25">
      <c r="A99" s="762"/>
      <c r="B99" s="814" t="s">
        <v>441</v>
      </c>
      <c r="C99" s="214"/>
      <c r="D99" s="162"/>
      <c r="E99" s="208"/>
      <c r="F99" s="208"/>
      <c r="G99" s="309">
        <v>0.05</v>
      </c>
      <c r="H99" s="817" t="str">
        <f>IF(AND(ISNUMBER(D99),ISNUMBER(G99)),D99*G99,"")</f>
        <v/>
      </c>
      <c r="I99" s="561"/>
      <c r="J99" s="561"/>
      <c r="K99" s="730"/>
    </row>
    <row r="100" spans="1:11" ht="15" customHeight="1" x14ac:dyDescent="0.25">
      <c r="A100" s="762"/>
      <c r="B100" s="813" t="s">
        <v>362</v>
      </c>
      <c r="C100" s="773">
        <v>79</v>
      </c>
      <c r="D100" s="162"/>
      <c r="E100" s="208"/>
      <c r="F100" s="208"/>
      <c r="G100" s="309">
        <v>0.1</v>
      </c>
      <c r="H100" s="817" t="str">
        <f>IF(AND(ISNUMBER(D100),ISNUMBER(G100)),D100*G100,"")</f>
        <v/>
      </c>
      <c r="I100" s="561"/>
      <c r="J100" s="561"/>
      <c r="K100" s="730"/>
    </row>
    <row r="101" spans="1:11" ht="15" customHeight="1" x14ac:dyDescent="0.25">
      <c r="A101" s="762"/>
      <c r="B101" s="767" t="s">
        <v>363</v>
      </c>
      <c r="C101" s="773">
        <v>79</v>
      </c>
      <c r="D101" s="162"/>
      <c r="E101" s="208"/>
      <c r="F101" s="208"/>
      <c r="G101" s="309">
        <v>0.1</v>
      </c>
      <c r="H101" s="817" t="str">
        <f>IF(AND(ISNUMBER(D101),ISNUMBER(G101)),D101*G101,"")</f>
        <v/>
      </c>
      <c r="I101" s="561"/>
      <c r="J101" s="561"/>
      <c r="K101" s="730"/>
    </row>
    <row r="102" spans="1:11" ht="15" customHeight="1" x14ac:dyDescent="0.25">
      <c r="A102" s="762"/>
      <c r="B102" s="767" t="s">
        <v>364</v>
      </c>
      <c r="C102" s="773">
        <v>79</v>
      </c>
      <c r="D102" s="201"/>
      <c r="E102" s="208"/>
      <c r="F102" s="208"/>
      <c r="G102" s="215"/>
      <c r="H102" s="216"/>
      <c r="I102" s="561"/>
      <c r="J102" s="561"/>
      <c r="K102" s="730"/>
    </row>
    <row r="103" spans="1:11" ht="15" customHeight="1" x14ac:dyDescent="0.25">
      <c r="A103" s="762"/>
      <c r="B103" s="815" t="str">
        <f>Parameters!B50</f>
        <v>Category 1</v>
      </c>
      <c r="C103" s="217"/>
      <c r="D103" s="168"/>
      <c r="E103" s="208"/>
      <c r="F103" s="208"/>
      <c r="G103" s="309">
        <f>Parameters!F50</f>
        <v>0</v>
      </c>
      <c r="H103" s="817" t="str">
        <f>IF(AND(ISNUMBER(D103),ISNUMBER(G103)),D103*G103,"")</f>
        <v/>
      </c>
      <c r="I103" s="561"/>
      <c r="J103" s="561"/>
      <c r="K103" s="730"/>
    </row>
    <row r="104" spans="1:11" ht="15" customHeight="1" x14ac:dyDescent="0.25">
      <c r="A104" s="762"/>
      <c r="B104" s="815" t="str">
        <f>Parameters!B51</f>
        <v>Category 2</v>
      </c>
      <c r="C104" s="217"/>
      <c r="D104" s="168"/>
      <c r="E104" s="208"/>
      <c r="F104" s="208"/>
      <c r="G104" s="309">
        <f>Parameters!F51</f>
        <v>0</v>
      </c>
      <c r="H104" s="817" t="str">
        <f>IF(AND(ISNUMBER(D104),ISNUMBER(G104)),D104*G104,"")</f>
        <v/>
      </c>
      <c r="I104" s="561"/>
      <c r="J104" s="561"/>
      <c r="K104" s="730"/>
    </row>
    <row r="105" spans="1:11" ht="15" customHeight="1" x14ac:dyDescent="0.25">
      <c r="A105" s="762"/>
      <c r="B105" s="815" t="str">
        <f>Parameters!B52</f>
        <v>Category 3</v>
      </c>
      <c r="C105" s="217"/>
      <c r="D105" s="168"/>
      <c r="E105" s="208"/>
      <c r="F105" s="208"/>
      <c r="G105" s="309">
        <f>Parameters!F52</f>
        <v>0</v>
      </c>
      <c r="H105" s="817" t="str">
        <f>IF(AND(ISNUMBER(D105),ISNUMBER(G105)),D105*G105,"")</f>
        <v/>
      </c>
      <c r="I105" s="561"/>
      <c r="J105" s="561"/>
      <c r="K105" s="730"/>
    </row>
    <row r="106" spans="1:11" ht="15" customHeight="1" x14ac:dyDescent="0.25">
      <c r="A106" s="762"/>
      <c r="B106" s="767" t="s">
        <v>443</v>
      </c>
      <c r="C106" s="773" t="s">
        <v>562</v>
      </c>
      <c r="D106" s="201"/>
      <c r="E106" s="208"/>
      <c r="F106" s="208"/>
      <c r="G106" s="215"/>
      <c r="H106" s="216"/>
      <c r="I106" s="561"/>
      <c r="J106" s="561"/>
      <c r="K106" s="730"/>
    </row>
    <row r="107" spans="1:11" ht="15" customHeight="1" x14ac:dyDescent="0.25">
      <c r="A107" s="762"/>
      <c r="B107" s="813" t="s">
        <v>368</v>
      </c>
      <c r="C107" s="773">
        <v>84</v>
      </c>
      <c r="D107" s="168"/>
      <c r="E107" s="208"/>
      <c r="F107" s="208"/>
      <c r="G107" s="309">
        <f>Parameters!F53</f>
        <v>0</v>
      </c>
      <c r="H107" s="817" t="str">
        <f>IF(AND(ISNUMBER(D107),ISNUMBER(G107)),D107*G107,"")</f>
        <v/>
      </c>
      <c r="I107" s="561"/>
      <c r="J107" s="561"/>
      <c r="K107" s="730"/>
    </row>
    <row r="108" spans="1:11" ht="15" customHeight="1" x14ac:dyDescent="0.25">
      <c r="A108" s="762"/>
      <c r="B108" s="816" t="s">
        <v>369</v>
      </c>
      <c r="C108" s="776">
        <v>82</v>
      </c>
      <c r="D108" s="163"/>
      <c r="E108" s="218"/>
      <c r="F108" s="218"/>
      <c r="G108" s="818">
        <v>0</v>
      </c>
      <c r="H108" s="819" t="str">
        <f>IF(AND(ISNUMBER(D108),ISNUMBER(G108)),D108*G108,"")</f>
        <v/>
      </c>
      <c r="I108" s="561"/>
      <c r="J108" s="561"/>
      <c r="K108" s="730"/>
    </row>
    <row r="109" spans="1:11" ht="15" customHeight="1" x14ac:dyDescent="0.25">
      <c r="A109" s="762"/>
      <c r="B109" s="798" t="s">
        <v>370</v>
      </c>
      <c r="C109" s="221"/>
      <c r="D109" s="222"/>
      <c r="E109" s="223"/>
      <c r="F109" s="223"/>
      <c r="G109" s="224"/>
      <c r="H109" s="820" t="str">
        <f>IF(AND(ISNUMBER(H91),ISNUMBER(H92),ISNUMBER(H98),ISNUMBER(H99),ISNUMBER(H100),ISNUMBER(H101),ISNUMBER(H108)),SUM(H88:H89,H91:H92,H95:H96,H98:H101,H103:H105,H107:H108),"")</f>
        <v/>
      </c>
      <c r="I109" s="561"/>
      <c r="J109" s="561"/>
      <c r="K109" s="730"/>
    </row>
    <row r="110" spans="1:11" s="722" customFormat="1" ht="60" customHeight="1" x14ac:dyDescent="0.35">
      <c r="A110" s="2330" t="s">
        <v>625</v>
      </c>
      <c r="B110" s="2331"/>
      <c r="C110" s="2331"/>
      <c r="D110" s="2331"/>
      <c r="E110" s="2331"/>
      <c r="F110" s="2331"/>
      <c r="G110" s="2331"/>
      <c r="H110" s="2331"/>
      <c r="I110" s="2331"/>
      <c r="J110" s="2331"/>
      <c r="K110" s="2332"/>
    </row>
    <row r="111" spans="1:11" ht="30" customHeight="1" x14ac:dyDescent="0.25">
      <c r="A111" s="762"/>
      <c r="B111" s="734"/>
      <c r="C111" s="1031" t="s">
        <v>567</v>
      </c>
      <c r="D111" s="1031" t="s">
        <v>323</v>
      </c>
      <c r="E111" s="147"/>
      <c r="F111" s="147"/>
      <c r="G111" s="1031" t="s">
        <v>335</v>
      </c>
      <c r="H111" s="764" t="s">
        <v>336</v>
      </c>
      <c r="I111" s="561"/>
      <c r="J111" s="561"/>
      <c r="K111" s="730"/>
    </row>
    <row r="112" spans="1:11" ht="15" customHeight="1" x14ac:dyDescent="0.25">
      <c r="A112" s="762"/>
      <c r="B112" s="319" t="s">
        <v>371</v>
      </c>
      <c r="C112" s="772" t="s">
        <v>444</v>
      </c>
      <c r="D112" s="225"/>
      <c r="E112" s="226"/>
      <c r="F112" s="226"/>
      <c r="G112" s="225"/>
      <c r="H112" s="227"/>
      <c r="I112" s="561"/>
      <c r="J112" s="561"/>
      <c r="K112" s="730"/>
    </row>
    <row r="113" spans="1:11" ht="15" customHeight="1" x14ac:dyDescent="0.25">
      <c r="A113" s="762"/>
      <c r="B113" s="767" t="s">
        <v>372</v>
      </c>
      <c r="C113" s="228" t="s">
        <v>445</v>
      </c>
      <c r="D113" s="229"/>
      <c r="E113" s="208"/>
      <c r="F113" s="208"/>
      <c r="G113" s="229" t="s">
        <v>360</v>
      </c>
      <c r="H113" s="230"/>
      <c r="I113" s="561"/>
      <c r="J113" s="561"/>
      <c r="K113" s="730"/>
    </row>
    <row r="114" spans="1:11" ht="15" customHeight="1" x14ac:dyDescent="0.25">
      <c r="A114" s="762"/>
      <c r="B114" s="813" t="s">
        <v>361</v>
      </c>
      <c r="C114" s="228" t="s">
        <v>446</v>
      </c>
      <c r="D114" s="229"/>
      <c r="E114" s="208"/>
      <c r="F114" s="208"/>
      <c r="G114" s="229"/>
      <c r="H114" s="230"/>
      <c r="I114" s="561"/>
      <c r="J114" s="561"/>
      <c r="K114" s="730"/>
    </row>
    <row r="115" spans="1:11" ht="15" customHeight="1" x14ac:dyDescent="0.25">
      <c r="A115" s="762"/>
      <c r="B115" s="821" t="s">
        <v>457</v>
      </c>
      <c r="C115" s="773" t="s">
        <v>447</v>
      </c>
      <c r="D115" s="211"/>
      <c r="E115" s="208"/>
      <c r="F115" s="208"/>
      <c r="G115" s="212"/>
      <c r="H115" s="204"/>
      <c r="I115" s="561"/>
      <c r="J115" s="561"/>
      <c r="K115" s="730"/>
    </row>
    <row r="116" spans="1:11" ht="15" customHeight="1" x14ac:dyDescent="0.25">
      <c r="A116" s="762"/>
      <c r="B116" s="814" t="s">
        <v>439</v>
      </c>
      <c r="C116" s="773" t="s">
        <v>448</v>
      </c>
      <c r="D116" s="211"/>
      <c r="E116" s="208"/>
      <c r="F116" s="208"/>
      <c r="G116" s="212"/>
      <c r="H116" s="204"/>
      <c r="I116" s="561"/>
      <c r="J116" s="561"/>
      <c r="K116" s="730"/>
    </row>
    <row r="117" spans="1:11" ht="15" customHeight="1" x14ac:dyDescent="0.25">
      <c r="A117" s="762"/>
      <c r="B117" s="822" t="s">
        <v>440</v>
      </c>
      <c r="C117" s="773" t="s">
        <v>448</v>
      </c>
      <c r="D117" s="168"/>
      <c r="E117" s="208"/>
      <c r="F117" s="208"/>
      <c r="G117" s="309">
        <v>0.03</v>
      </c>
      <c r="H117" s="817" t="str">
        <f>IF(AND(ISNUMBER(D117),ISNUMBER(G117)),D117*G117,"")</f>
        <v/>
      </c>
      <c r="I117" s="561"/>
      <c r="J117" s="561"/>
      <c r="K117" s="730"/>
    </row>
    <row r="118" spans="1:11" ht="15" customHeight="1" x14ac:dyDescent="0.25">
      <c r="A118" s="762"/>
      <c r="B118" s="822" t="s">
        <v>441</v>
      </c>
      <c r="C118" s="773" t="s">
        <v>448</v>
      </c>
      <c r="D118" s="168"/>
      <c r="E118" s="208"/>
      <c r="F118" s="208"/>
      <c r="G118" s="309">
        <v>0.03</v>
      </c>
      <c r="H118" s="817" t="str">
        <f>IF(AND(ISNUMBER(D118),ISNUMBER(G118)),D118*G118,"")</f>
        <v/>
      </c>
      <c r="I118" s="561"/>
      <c r="J118" s="561"/>
      <c r="K118" s="730"/>
    </row>
    <row r="119" spans="1:11" ht="15" customHeight="1" x14ac:dyDescent="0.25">
      <c r="A119" s="762"/>
      <c r="B119" s="814" t="s">
        <v>442</v>
      </c>
      <c r="C119" s="773" t="s">
        <v>449</v>
      </c>
      <c r="D119" s="211"/>
      <c r="E119" s="208"/>
      <c r="F119" s="208"/>
      <c r="G119" s="212"/>
      <c r="H119" s="204"/>
      <c r="I119" s="561"/>
      <c r="J119" s="561"/>
      <c r="K119" s="730"/>
    </row>
    <row r="120" spans="1:11" ht="15" customHeight="1" x14ac:dyDescent="0.25">
      <c r="A120" s="762"/>
      <c r="B120" s="822" t="s">
        <v>440</v>
      </c>
      <c r="C120" s="773" t="s">
        <v>449</v>
      </c>
      <c r="D120" s="162"/>
      <c r="E120" s="208"/>
      <c r="F120" s="208"/>
      <c r="G120" s="309">
        <v>0.05</v>
      </c>
      <c r="H120" s="817" t="str">
        <f>IF(AND(ISNUMBER(D120),ISNUMBER(G120)),D120*G120,"")</f>
        <v/>
      </c>
      <c r="I120" s="561"/>
      <c r="J120" s="561"/>
      <c r="K120" s="730"/>
    </row>
    <row r="121" spans="1:11" ht="15" customHeight="1" x14ac:dyDescent="0.25">
      <c r="A121" s="762"/>
      <c r="B121" s="822" t="s">
        <v>441</v>
      </c>
      <c r="C121" s="773" t="s">
        <v>449</v>
      </c>
      <c r="D121" s="162"/>
      <c r="E121" s="208"/>
      <c r="F121" s="208"/>
      <c r="G121" s="309">
        <v>0.05</v>
      </c>
      <c r="H121" s="817" t="str">
        <f>IF(AND(ISNUMBER(D121),ISNUMBER(G121)),D121*G121,"")</f>
        <v/>
      </c>
      <c r="I121" s="561"/>
      <c r="J121" s="561"/>
      <c r="K121" s="730"/>
    </row>
    <row r="122" spans="1:11" ht="30" customHeight="1" x14ac:dyDescent="0.25">
      <c r="A122" s="762"/>
      <c r="B122" s="821" t="s">
        <v>458</v>
      </c>
      <c r="C122" s="773" t="s">
        <v>447</v>
      </c>
      <c r="D122" s="211"/>
      <c r="E122" s="208"/>
      <c r="F122" s="208"/>
      <c r="G122" s="212"/>
      <c r="H122" s="204"/>
      <c r="I122" s="561"/>
      <c r="J122" s="561"/>
      <c r="K122" s="730"/>
    </row>
    <row r="123" spans="1:11" ht="15" customHeight="1" x14ac:dyDescent="0.25">
      <c r="A123" s="762"/>
      <c r="B123" s="814" t="s">
        <v>439</v>
      </c>
      <c r="C123" s="773" t="s">
        <v>448</v>
      </c>
      <c r="D123" s="211"/>
      <c r="E123" s="208"/>
      <c r="F123" s="208"/>
      <c r="G123" s="212"/>
      <c r="H123" s="204"/>
      <c r="I123" s="561"/>
      <c r="J123" s="561"/>
      <c r="K123" s="730"/>
    </row>
    <row r="124" spans="1:11" ht="15" customHeight="1" x14ac:dyDescent="0.25">
      <c r="A124" s="762"/>
      <c r="B124" s="822" t="s">
        <v>440</v>
      </c>
      <c r="C124" s="773" t="s">
        <v>448</v>
      </c>
      <c r="D124" s="168"/>
      <c r="E124" s="208"/>
      <c r="F124" s="208"/>
      <c r="G124" s="309">
        <v>0.03</v>
      </c>
      <c r="H124" s="817" t="str">
        <f>IF(AND(ISNUMBER(D124),ISNUMBER(G124)),D124*G124,"")</f>
        <v/>
      </c>
      <c r="I124" s="561"/>
      <c r="J124" s="561"/>
      <c r="K124" s="730"/>
    </row>
    <row r="125" spans="1:11" ht="15" customHeight="1" x14ac:dyDescent="0.25">
      <c r="A125" s="762"/>
      <c r="B125" s="822" t="s">
        <v>441</v>
      </c>
      <c r="C125" s="773" t="s">
        <v>448</v>
      </c>
      <c r="D125" s="168"/>
      <c r="E125" s="208"/>
      <c r="F125" s="208"/>
      <c r="G125" s="309">
        <v>0.03</v>
      </c>
      <c r="H125" s="817" t="str">
        <f>IF(AND(ISNUMBER(D125),ISNUMBER(G125)),D125*G125,"")</f>
        <v/>
      </c>
      <c r="I125" s="561"/>
      <c r="J125" s="561"/>
      <c r="K125" s="730"/>
    </row>
    <row r="126" spans="1:11" ht="15" customHeight="1" x14ac:dyDescent="0.25">
      <c r="A126" s="762"/>
      <c r="B126" s="814" t="s">
        <v>442</v>
      </c>
      <c r="C126" s="773" t="s">
        <v>449</v>
      </c>
      <c r="D126" s="211"/>
      <c r="E126" s="208"/>
      <c r="F126" s="208"/>
      <c r="G126" s="212"/>
      <c r="H126" s="204"/>
      <c r="I126" s="561"/>
      <c r="J126" s="561"/>
      <c r="K126" s="730"/>
    </row>
    <row r="127" spans="1:11" ht="15" customHeight="1" x14ac:dyDescent="0.25">
      <c r="A127" s="762"/>
      <c r="B127" s="822" t="s">
        <v>440</v>
      </c>
      <c r="C127" s="773" t="s">
        <v>449</v>
      </c>
      <c r="D127" s="162"/>
      <c r="E127" s="208"/>
      <c r="F127" s="208"/>
      <c r="G127" s="309">
        <v>0.05</v>
      </c>
      <c r="H127" s="817" t="str">
        <f>IF(AND(ISNUMBER(D127),ISNUMBER(G127)),D127*G127,"")</f>
        <v/>
      </c>
      <c r="I127" s="561"/>
      <c r="J127" s="561"/>
      <c r="K127" s="730"/>
    </row>
    <row r="128" spans="1:11" ht="15" customHeight="1" x14ac:dyDescent="0.25">
      <c r="A128" s="762"/>
      <c r="B128" s="822" t="s">
        <v>441</v>
      </c>
      <c r="C128" s="773" t="s">
        <v>449</v>
      </c>
      <c r="D128" s="162"/>
      <c r="E128" s="208"/>
      <c r="F128" s="208"/>
      <c r="G128" s="309">
        <v>0.05</v>
      </c>
      <c r="H128" s="817" t="str">
        <f>IF(AND(ISNUMBER(D128),ISNUMBER(G128)),D128*G128,"")</f>
        <v/>
      </c>
      <c r="I128" s="561"/>
      <c r="J128" s="561"/>
      <c r="K128" s="730"/>
    </row>
    <row r="129" spans="1:11" ht="15" customHeight="1" x14ac:dyDescent="0.25">
      <c r="A129" s="762"/>
      <c r="B129" s="821" t="s">
        <v>362</v>
      </c>
      <c r="C129" s="773" t="s">
        <v>450</v>
      </c>
      <c r="D129" s="231"/>
      <c r="E129" s="208"/>
      <c r="F129" s="208"/>
      <c r="G129" s="309">
        <v>0.1</v>
      </c>
      <c r="H129" s="817" t="str">
        <f>IF(AND(ISNUMBER(D129),ISNUMBER(G129)),D129*G129,"")</f>
        <v/>
      </c>
      <c r="I129" s="561"/>
      <c r="J129" s="561"/>
      <c r="K129" s="730"/>
    </row>
    <row r="130" spans="1:11" ht="15" customHeight="1" x14ac:dyDescent="0.25">
      <c r="A130" s="762"/>
      <c r="B130" s="813" t="s">
        <v>363</v>
      </c>
      <c r="C130" s="773" t="s">
        <v>450</v>
      </c>
      <c r="D130" s="231"/>
      <c r="E130" s="208"/>
      <c r="F130" s="208"/>
      <c r="G130" s="309">
        <v>0.1</v>
      </c>
      <c r="H130" s="817" t="str">
        <f>IF(AND(ISNUMBER(D130),ISNUMBER(G130)),D130*G130,"")</f>
        <v/>
      </c>
      <c r="I130" s="561"/>
      <c r="J130" s="561"/>
      <c r="K130" s="730"/>
    </row>
    <row r="131" spans="1:11" ht="15" customHeight="1" x14ac:dyDescent="0.25">
      <c r="A131" s="762"/>
      <c r="B131" s="813" t="s">
        <v>364</v>
      </c>
      <c r="C131" s="773" t="s">
        <v>450</v>
      </c>
      <c r="D131" s="229"/>
      <c r="E131" s="208"/>
      <c r="F131" s="208"/>
      <c r="G131" s="229"/>
      <c r="H131" s="230"/>
      <c r="I131" s="561"/>
      <c r="J131" s="561"/>
      <c r="K131" s="730"/>
    </row>
    <row r="132" spans="1:11" ht="15" customHeight="1" x14ac:dyDescent="0.25">
      <c r="A132" s="762"/>
      <c r="B132" s="823" t="str">
        <f>Parameters!B50</f>
        <v>Category 1</v>
      </c>
      <c r="C132" s="217"/>
      <c r="D132" s="168"/>
      <c r="E132" s="208"/>
      <c r="F132" s="208"/>
      <c r="G132" s="309">
        <f>Parameters!G50</f>
        <v>0</v>
      </c>
      <c r="H132" s="817" t="str">
        <f>IF(AND(ISNUMBER(D132),ISNUMBER(G132)),D132*G132,"")</f>
        <v/>
      </c>
      <c r="I132" s="561"/>
      <c r="J132" s="561"/>
      <c r="K132" s="730"/>
    </row>
    <row r="133" spans="1:11" ht="15" customHeight="1" x14ac:dyDescent="0.25">
      <c r="A133" s="762"/>
      <c r="B133" s="823" t="str">
        <f>Parameters!B51</f>
        <v>Category 2</v>
      </c>
      <c r="C133" s="217"/>
      <c r="D133" s="168"/>
      <c r="E133" s="208"/>
      <c r="F133" s="208"/>
      <c r="G133" s="309">
        <f>Parameters!G51</f>
        <v>0</v>
      </c>
      <c r="H133" s="817" t="str">
        <f>IF(AND(ISNUMBER(D133),ISNUMBER(G133)),D133*G133,"")</f>
        <v/>
      </c>
      <c r="I133" s="561"/>
      <c r="J133" s="561"/>
      <c r="K133" s="730"/>
    </row>
    <row r="134" spans="1:11" ht="15" customHeight="1" x14ac:dyDescent="0.25">
      <c r="A134" s="762"/>
      <c r="B134" s="823" t="str">
        <f>Parameters!B52</f>
        <v>Category 3</v>
      </c>
      <c r="C134" s="217"/>
      <c r="D134" s="168"/>
      <c r="E134" s="208"/>
      <c r="F134" s="208"/>
      <c r="G134" s="309">
        <f>Parameters!G52</f>
        <v>0</v>
      </c>
      <c r="H134" s="817" t="str">
        <f>IF(AND(ISNUMBER(D134),ISNUMBER(G134)),D134*G134,"")</f>
        <v/>
      </c>
      <c r="I134" s="561"/>
      <c r="J134" s="561"/>
      <c r="K134" s="730"/>
    </row>
    <row r="135" spans="1:11" ht="15" customHeight="1" x14ac:dyDescent="0.25">
      <c r="A135" s="762"/>
      <c r="B135" s="813" t="s">
        <v>459</v>
      </c>
      <c r="C135" s="773" t="s">
        <v>451</v>
      </c>
      <c r="D135" s="229"/>
      <c r="E135" s="208"/>
      <c r="F135" s="208"/>
      <c r="G135" s="229"/>
      <c r="H135" s="230"/>
      <c r="I135" s="561"/>
      <c r="J135" s="561"/>
      <c r="K135" s="730"/>
    </row>
    <row r="136" spans="1:11" ht="15" customHeight="1" x14ac:dyDescent="0.25">
      <c r="A136" s="762"/>
      <c r="B136" s="821" t="s">
        <v>368</v>
      </c>
      <c r="C136" s="773" t="s">
        <v>452</v>
      </c>
      <c r="D136" s="168"/>
      <c r="E136" s="208"/>
      <c r="F136" s="208"/>
      <c r="G136" s="309">
        <f>Parameters!G53</f>
        <v>0</v>
      </c>
      <c r="H136" s="817" t="str">
        <f>IF(AND(ISNUMBER(D136),ISNUMBER(G136)),D136*G136,"")</f>
        <v/>
      </c>
      <c r="I136" s="561"/>
      <c r="J136" s="561"/>
      <c r="K136" s="730"/>
    </row>
    <row r="137" spans="1:11" ht="15" customHeight="1" x14ac:dyDescent="0.25">
      <c r="A137" s="762"/>
      <c r="B137" s="821" t="s">
        <v>26</v>
      </c>
      <c r="C137" s="773" t="s">
        <v>453</v>
      </c>
      <c r="D137" s="231"/>
      <c r="E137" s="208"/>
      <c r="F137" s="208"/>
      <c r="G137" s="309">
        <v>0</v>
      </c>
      <c r="H137" s="817" t="str">
        <f>IF(AND(ISNUMBER(D137),ISNUMBER(G137)),D137*G137,"")</f>
        <v/>
      </c>
      <c r="I137" s="561"/>
      <c r="J137" s="561"/>
      <c r="K137" s="730"/>
    </row>
    <row r="138" spans="1:11" ht="15" customHeight="1" x14ac:dyDescent="0.25">
      <c r="A138" s="762"/>
      <c r="B138" s="767" t="s">
        <v>373</v>
      </c>
      <c r="C138" s="773" t="s">
        <v>454</v>
      </c>
      <c r="D138" s="229"/>
      <c r="E138" s="208"/>
      <c r="F138" s="208"/>
      <c r="G138" s="229"/>
      <c r="H138" s="232"/>
      <c r="I138" s="561"/>
      <c r="J138" s="561"/>
      <c r="K138" s="730"/>
    </row>
    <row r="139" spans="1:11" ht="15" customHeight="1" x14ac:dyDescent="0.25">
      <c r="A139" s="762"/>
      <c r="B139" s="813" t="s">
        <v>374</v>
      </c>
      <c r="C139" s="773" t="s">
        <v>454</v>
      </c>
      <c r="D139" s="229"/>
      <c r="E139" s="208"/>
      <c r="F139" s="208"/>
      <c r="G139" s="229"/>
      <c r="H139" s="232"/>
      <c r="I139" s="561"/>
      <c r="J139" s="561"/>
      <c r="K139" s="730"/>
    </row>
    <row r="140" spans="1:11" ht="15" customHeight="1" x14ac:dyDescent="0.25">
      <c r="A140" s="762"/>
      <c r="B140" s="821" t="s">
        <v>592</v>
      </c>
      <c r="C140" s="773">
        <v>104</v>
      </c>
      <c r="D140" s="168"/>
      <c r="E140" s="208"/>
      <c r="F140" s="208"/>
      <c r="G140" s="309">
        <v>0.03</v>
      </c>
      <c r="H140" s="817" t="str">
        <f>IF(AND(ISNUMBER(D140),ISNUMBER(G140)),D140*G140,"")</f>
        <v/>
      </c>
      <c r="I140" s="561"/>
      <c r="J140" s="561"/>
      <c r="K140" s="730"/>
    </row>
    <row r="141" spans="1:11" ht="15" customHeight="1" x14ac:dyDescent="0.25">
      <c r="A141" s="762"/>
      <c r="B141" s="821" t="s">
        <v>593</v>
      </c>
      <c r="C141" s="773">
        <v>104</v>
      </c>
      <c r="D141" s="231"/>
      <c r="E141" s="208"/>
      <c r="F141" s="208"/>
      <c r="G141" s="309">
        <v>0.05</v>
      </c>
      <c r="H141" s="817" t="str">
        <f>IF(AND(ISNUMBER(D141),ISNUMBER(G141)),D141*G141,"")</f>
        <v/>
      </c>
      <c r="I141" s="561"/>
      <c r="J141" s="561"/>
      <c r="K141" s="730"/>
    </row>
    <row r="142" spans="1:11" ht="15" customHeight="1" x14ac:dyDescent="0.25">
      <c r="A142" s="762"/>
      <c r="B142" s="821" t="s">
        <v>375</v>
      </c>
      <c r="C142" s="773" t="s">
        <v>455</v>
      </c>
      <c r="D142" s="231"/>
      <c r="E142" s="208"/>
      <c r="F142" s="208"/>
      <c r="G142" s="309">
        <v>0.25</v>
      </c>
      <c r="H142" s="817" t="str">
        <f>IF(AND(ISNUMBER(D142),ISNUMBER(G142)),D142*G142,"")</f>
        <v/>
      </c>
      <c r="I142" s="561"/>
      <c r="J142" s="561"/>
      <c r="K142" s="730"/>
    </row>
    <row r="143" spans="1:11" ht="15" customHeight="1" x14ac:dyDescent="0.25">
      <c r="A143" s="762"/>
      <c r="B143" s="813" t="s">
        <v>186</v>
      </c>
      <c r="C143" s="773" t="s">
        <v>454</v>
      </c>
      <c r="D143" s="229"/>
      <c r="E143" s="208"/>
      <c r="F143" s="208"/>
      <c r="G143" s="215"/>
      <c r="H143" s="216"/>
      <c r="I143" s="561"/>
      <c r="J143" s="561"/>
      <c r="K143" s="730"/>
    </row>
    <row r="144" spans="1:11" ht="15" customHeight="1" x14ac:dyDescent="0.25">
      <c r="A144" s="762"/>
      <c r="B144" s="821" t="s">
        <v>592</v>
      </c>
      <c r="C144" s="773">
        <v>104</v>
      </c>
      <c r="D144" s="168"/>
      <c r="E144" s="208"/>
      <c r="F144" s="208"/>
      <c r="G144" s="309">
        <v>0.03</v>
      </c>
      <c r="H144" s="817" t="str">
        <f>IF(AND(ISNUMBER(D144),ISNUMBER(G144)),D144*G144,"")</f>
        <v/>
      </c>
      <c r="I144" s="561"/>
      <c r="J144" s="561"/>
      <c r="K144" s="730"/>
    </row>
    <row r="145" spans="1:11" ht="15" customHeight="1" x14ac:dyDescent="0.25">
      <c r="A145" s="762"/>
      <c r="B145" s="821" t="s">
        <v>593</v>
      </c>
      <c r="C145" s="773">
        <v>104</v>
      </c>
      <c r="D145" s="231"/>
      <c r="E145" s="208"/>
      <c r="F145" s="208"/>
      <c r="G145" s="309">
        <v>0.05</v>
      </c>
      <c r="H145" s="817" t="str">
        <f>IF(AND(ISNUMBER(D145),ISNUMBER(G145)),D145*G145,"")</f>
        <v/>
      </c>
      <c r="I145" s="561"/>
      <c r="J145" s="561"/>
      <c r="K145" s="730"/>
    </row>
    <row r="146" spans="1:11" ht="15" customHeight="1" x14ac:dyDescent="0.25">
      <c r="A146" s="762"/>
      <c r="B146" s="821" t="s">
        <v>375</v>
      </c>
      <c r="C146" s="773" t="s">
        <v>455</v>
      </c>
      <c r="D146" s="231"/>
      <c r="E146" s="208"/>
      <c r="F146" s="208"/>
      <c r="G146" s="309">
        <v>0.25</v>
      </c>
      <c r="H146" s="817" t="str">
        <f>IF(AND(ISNUMBER(D146),ISNUMBER(G146)),D146*G146,"")</f>
        <v/>
      </c>
      <c r="I146" s="561"/>
      <c r="J146" s="561"/>
      <c r="K146" s="730"/>
    </row>
    <row r="147" spans="1:11" ht="15" customHeight="1" x14ac:dyDescent="0.25">
      <c r="A147" s="762"/>
      <c r="B147" s="813" t="s">
        <v>376</v>
      </c>
      <c r="C147" s="773" t="s">
        <v>454</v>
      </c>
      <c r="D147" s="229"/>
      <c r="E147" s="208"/>
      <c r="F147" s="208"/>
      <c r="G147" s="215"/>
      <c r="H147" s="216"/>
      <c r="I147" s="561"/>
      <c r="J147" s="561"/>
      <c r="K147" s="730"/>
    </row>
    <row r="148" spans="1:11" ht="15" customHeight="1" x14ac:dyDescent="0.25">
      <c r="A148" s="762"/>
      <c r="B148" s="821" t="s">
        <v>592</v>
      </c>
      <c r="C148" s="773">
        <v>104</v>
      </c>
      <c r="D148" s="168"/>
      <c r="E148" s="208"/>
      <c r="F148" s="208"/>
      <c r="G148" s="309">
        <v>0.03</v>
      </c>
      <c r="H148" s="817" t="str">
        <f>IF(AND(ISNUMBER(D148),ISNUMBER(G148)),D148*G148,"")</f>
        <v/>
      </c>
      <c r="I148" s="561"/>
      <c r="J148" s="561"/>
      <c r="K148" s="730"/>
    </row>
    <row r="149" spans="1:11" ht="15" customHeight="1" x14ac:dyDescent="0.25">
      <c r="A149" s="762"/>
      <c r="B149" s="821" t="s">
        <v>593</v>
      </c>
      <c r="C149" s="773">
        <v>104</v>
      </c>
      <c r="D149" s="231"/>
      <c r="E149" s="208"/>
      <c r="F149" s="208"/>
      <c r="G149" s="309">
        <v>0.05</v>
      </c>
      <c r="H149" s="817" t="str">
        <f>IF(AND(ISNUMBER(D149),ISNUMBER(G149)),D149*G149,"")</f>
        <v/>
      </c>
      <c r="I149" s="561"/>
      <c r="J149" s="561"/>
      <c r="K149" s="730"/>
    </row>
    <row r="150" spans="1:11" ht="15" customHeight="1" x14ac:dyDescent="0.25">
      <c r="A150" s="762"/>
      <c r="B150" s="821" t="s">
        <v>375</v>
      </c>
      <c r="C150" s="773" t="s">
        <v>455</v>
      </c>
      <c r="D150" s="231"/>
      <c r="E150" s="208"/>
      <c r="F150" s="208"/>
      <c r="G150" s="309">
        <v>0.25</v>
      </c>
      <c r="H150" s="817" t="str">
        <f>IF(AND(ISNUMBER(D150),ISNUMBER(G150)),D150*G150,"")</f>
        <v/>
      </c>
      <c r="I150" s="561"/>
      <c r="J150" s="561"/>
      <c r="K150" s="730"/>
    </row>
    <row r="151" spans="1:11" ht="15" customHeight="1" x14ac:dyDescent="0.25">
      <c r="A151" s="762"/>
      <c r="B151" s="813" t="s">
        <v>127</v>
      </c>
      <c r="C151" s="773" t="s">
        <v>454</v>
      </c>
      <c r="D151" s="229"/>
      <c r="E151" s="208"/>
      <c r="F151" s="208"/>
      <c r="G151" s="215"/>
      <c r="H151" s="216"/>
      <c r="I151" s="561"/>
      <c r="J151" s="561"/>
      <c r="K151" s="730"/>
    </row>
    <row r="152" spans="1:11" ht="15" customHeight="1" x14ac:dyDescent="0.25">
      <c r="A152" s="762"/>
      <c r="B152" s="821" t="s">
        <v>592</v>
      </c>
      <c r="C152" s="773">
        <v>104</v>
      </c>
      <c r="D152" s="168"/>
      <c r="E152" s="208"/>
      <c r="F152" s="208"/>
      <c r="G152" s="309">
        <v>0.03</v>
      </c>
      <c r="H152" s="817" t="str">
        <f>IF(AND(ISNUMBER(D152),ISNUMBER(G152)),D152*G152,"")</f>
        <v/>
      </c>
      <c r="I152" s="561"/>
      <c r="J152" s="561"/>
      <c r="K152" s="730"/>
    </row>
    <row r="153" spans="1:11" ht="15" customHeight="1" x14ac:dyDescent="0.25">
      <c r="A153" s="762"/>
      <c r="B153" s="821" t="s">
        <v>593</v>
      </c>
      <c r="C153" s="773">
        <v>104</v>
      </c>
      <c r="D153" s="231"/>
      <c r="E153" s="208"/>
      <c r="F153" s="208"/>
      <c r="G153" s="309">
        <v>0.05</v>
      </c>
      <c r="H153" s="817" t="str">
        <f>IF(AND(ISNUMBER(D153),ISNUMBER(G153)),D153*G153,"")</f>
        <v/>
      </c>
      <c r="I153" s="561"/>
      <c r="J153" s="561"/>
      <c r="K153" s="730"/>
    </row>
    <row r="154" spans="1:11" ht="15" customHeight="1" x14ac:dyDescent="0.25">
      <c r="A154" s="762"/>
      <c r="B154" s="821" t="s">
        <v>375</v>
      </c>
      <c r="C154" s="773" t="s">
        <v>455</v>
      </c>
      <c r="D154" s="231"/>
      <c r="E154" s="208"/>
      <c r="F154" s="208"/>
      <c r="G154" s="309">
        <v>0.25</v>
      </c>
      <c r="H154" s="817" t="str">
        <f>IF(AND(ISNUMBER(D154),ISNUMBER(G154)),D154*G154,"")</f>
        <v/>
      </c>
      <c r="I154" s="561"/>
      <c r="J154" s="561"/>
      <c r="K154" s="730"/>
    </row>
    <row r="155" spans="1:11" ht="15" customHeight="1" x14ac:dyDescent="0.25">
      <c r="A155" s="762"/>
      <c r="B155" s="767" t="s">
        <v>126</v>
      </c>
      <c r="C155" s="773" t="s">
        <v>578</v>
      </c>
      <c r="D155" s="229"/>
      <c r="E155" s="208"/>
      <c r="F155" s="208"/>
      <c r="G155" s="229"/>
      <c r="H155" s="230"/>
      <c r="I155" s="561"/>
      <c r="J155" s="561"/>
      <c r="K155" s="730"/>
    </row>
    <row r="156" spans="1:11" ht="15" customHeight="1" x14ac:dyDescent="0.25">
      <c r="A156" s="762"/>
      <c r="B156" s="813" t="s">
        <v>460</v>
      </c>
      <c r="C156" s="773" t="s">
        <v>456</v>
      </c>
      <c r="D156" s="229"/>
      <c r="E156" s="208"/>
      <c r="F156" s="208"/>
      <c r="G156" s="229"/>
      <c r="H156" s="230"/>
      <c r="I156" s="561"/>
      <c r="J156" s="561"/>
      <c r="K156" s="730"/>
    </row>
    <row r="157" spans="1:11" ht="15" customHeight="1" x14ac:dyDescent="0.25">
      <c r="A157" s="762"/>
      <c r="B157" s="821" t="s">
        <v>461</v>
      </c>
      <c r="C157" s="773">
        <v>108</v>
      </c>
      <c r="D157" s="231"/>
      <c r="E157" s="208"/>
      <c r="F157" s="208"/>
      <c r="G157" s="309">
        <v>0.2</v>
      </c>
      <c r="H157" s="817" t="str">
        <f>IF(AND(ISNUMBER(D157),ISNUMBER(G157)),D157*G157,"")</f>
        <v/>
      </c>
      <c r="I157" s="561"/>
      <c r="J157" s="561"/>
      <c r="K157" s="730"/>
    </row>
    <row r="158" spans="1:11" ht="15" customHeight="1" x14ac:dyDescent="0.25">
      <c r="A158" s="762"/>
      <c r="B158" s="821" t="s">
        <v>462</v>
      </c>
      <c r="C158" s="773">
        <v>107</v>
      </c>
      <c r="D158" s="231"/>
      <c r="E158" s="208"/>
      <c r="F158" s="208"/>
      <c r="G158" s="309">
        <v>0.4</v>
      </c>
      <c r="H158" s="817" t="str">
        <f>IF(AND(ISNUMBER(D158),ISNUMBER(G158)),D158*G158,"")</f>
        <v/>
      </c>
      <c r="I158" s="561"/>
      <c r="J158" s="561"/>
      <c r="K158" s="730"/>
    </row>
    <row r="159" spans="1:11" ht="15" customHeight="1" x14ac:dyDescent="0.25">
      <c r="A159" s="762"/>
      <c r="B159" s="813" t="s">
        <v>463</v>
      </c>
      <c r="C159" s="773" t="s">
        <v>456</v>
      </c>
      <c r="D159" s="229"/>
      <c r="E159" s="208"/>
      <c r="F159" s="208"/>
      <c r="G159" s="229"/>
      <c r="H159" s="230"/>
      <c r="I159" s="561"/>
      <c r="J159" s="561"/>
      <c r="K159" s="730"/>
    </row>
    <row r="160" spans="1:11" ht="15" customHeight="1" x14ac:dyDescent="0.25">
      <c r="A160" s="762"/>
      <c r="B160" s="821" t="s">
        <v>461</v>
      </c>
      <c r="C160" s="773">
        <v>108</v>
      </c>
      <c r="D160" s="231"/>
      <c r="E160" s="208"/>
      <c r="F160" s="208"/>
      <c r="G160" s="309">
        <v>0.2</v>
      </c>
      <c r="H160" s="817" t="str">
        <f t="shared" ref="H160:H166" si="1">IF(AND(ISNUMBER(D160),ISNUMBER(G160)),D160*G160,"")</f>
        <v/>
      </c>
      <c r="I160" s="561"/>
      <c r="J160" s="561"/>
      <c r="K160" s="730"/>
    </row>
    <row r="161" spans="1:11" ht="15" customHeight="1" x14ac:dyDescent="0.25">
      <c r="A161" s="762"/>
      <c r="B161" s="821" t="s">
        <v>462</v>
      </c>
      <c r="C161" s="773">
        <v>107</v>
      </c>
      <c r="D161" s="231"/>
      <c r="E161" s="208"/>
      <c r="F161" s="208"/>
      <c r="G161" s="309">
        <v>0.4</v>
      </c>
      <c r="H161" s="817" t="str">
        <f t="shared" si="1"/>
        <v/>
      </c>
      <c r="I161" s="561"/>
      <c r="J161" s="561"/>
      <c r="K161" s="730"/>
    </row>
    <row r="162" spans="1:11" ht="15" customHeight="1" x14ac:dyDescent="0.25">
      <c r="A162" s="762"/>
      <c r="B162" s="813" t="s">
        <v>353</v>
      </c>
      <c r="C162" s="773">
        <v>105</v>
      </c>
      <c r="D162" s="231"/>
      <c r="E162" s="208"/>
      <c r="F162" s="208"/>
      <c r="G162" s="309">
        <v>0.25</v>
      </c>
      <c r="H162" s="817" t="str">
        <f t="shared" si="1"/>
        <v/>
      </c>
      <c r="I162" s="561"/>
      <c r="J162" s="561"/>
      <c r="K162" s="730"/>
    </row>
    <row r="163" spans="1:11" ht="15" customHeight="1" x14ac:dyDescent="0.25">
      <c r="A163" s="762"/>
      <c r="B163" s="813" t="s">
        <v>391</v>
      </c>
      <c r="C163" s="773">
        <v>109</v>
      </c>
      <c r="D163" s="231"/>
      <c r="E163" s="208"/>
      <c r="F163" s="208"/>
      <c r="G163" s="309">
        <v>1</v>
      </c>
      <c r="H163" s="817" t="str">
        <f t="shared" si="1"/>
        <v/>
      </c>
      <c r="I163" s="561"/>
      <c r="J163" s="561"/>
      <c r="K163" s="730"/>
    </row>
    <row r="164" spans="1:11" ht="15" customHeight="1" x14ac:dyDescent="0.25">
      <c r="A164" s="762"/>
      <c r="B164" s="813" t="s">
        <v>127</v>
      </c>
      <c r="C164" s="773">
        <v>109</v>
      </c>
      <c r="D164" s="231"/>
      <c r="E164" s="208"/>
      <c r="F164" s="208"/>
      <c r="G164" s="309">
        <v>1</v>
      </c>
      <c r="H164" s="817" t="str">
        <f t="shared" si="1"/>
        <v/>
      </c>
      <c r="I164" s="561"/>
      <c r="J164" s="561"/>
      <c r="K164" s="730"/>
    </row>
    <row r="165" spans="1:11" ht="15" customHeight="1" x14ac:dyDescent="0.25">
      <c r="A165" s="762"/>
      <c r="B165" s="767" t="s">
        <v>260</v>
      </c>
      <c r="C165" s="773">
        <v>110</v>
      </c>
      <c r="D165" s="231"/>
      <c r="E165" s="208"/>
      <c r="F165" s="208"/>
      <c r="G165" s="309">
        <v>1</v>
      </c>
      <c r="H165" s="817" t="str">
        <f t="shared" si="1"/>
        <v/>
      </c>
      <c r="I165" s="561"/>
      <c r="J165" s="561"/>
      <c r="K165" s="730"/>
    </row>
    <row r="166" spans="1:11" ht="15" customHeight="1" x14ac:dyDescent="0.25">
      <c r="A166" s="762"/>
      <c r="B166" s="824" t="s">
        <v>392</v>
      </c>
      <c r="C166" s="773" t="s">
        <v>1389</v>
      </c>
      <c r="D166" s="234"/>
      <c r="E166" s="218"/>
      <c r="F166" s="218"/>
      <c r="G166" s="818">
        <v>1</v>
      </c>
      <c r="H166" s="819" t="str">
        <f t="shared" si="1"/>
        <v/>
      </c>
      <c r="I166" s="561"/>
      <c r="J166" s="561"/>
      <c r="K166" s="730"/>
    </row>
    <row r="167" spans="1:11" ht="15" customHeight="1" x14ac:dyDescent="0.25">
      <c r="A167" s="762"/>
      <c r="B167" s="825" t="s">
        <v>393</v>
      </c>
      <c r="C167" s="235"/>
      <c r="D167" s="236"/>
      <c r="E167" s="223"/>
      <c r="F167" s="223"/>
      <c r="G167" s="237"/>
      <c r="H167" s="820" t="str">
        <f>IF(AND(ISNUMBER(H120),ISNUMBER(H121),ISNUMBER(H127),ISNUMBER(H128),ISNUMBER(H129), ISNUMBER(H130), ISNUMBER(H137), ISNUMBER(H141), ISNUMBER(H142), ISNUMBER(H145), ISNUMBER(H146), ISNUMBER(H149), ISNUMBER(H150),ISNUMBER(H153),ISNUMBER(H154), ISNUMBER(H157), ISNUMBER(H158), ISNUMBER(H160), ISNUMBER(H161), ISNUMBER(H162), ISNUMBER(H163), ISNUMBER(H164), ISNUMBER(H165), ISNUMBER(H166)),SUM(H117:H118,H120:H121,H124:H125,H127:H130,H132:H134,H136:H137,H140:H142,H144:H146,H148:H150,H152:H154,H157:H158,H160:H166),"")</f>
        <v/>
      </c>
      <c r="I167" s="561"/>
      <c r="J167" s="561"/>
      <c r="K167" s="730"/>
    </row>
    <row r="168" spans="1:11" s="722" customFormat="1" ht="15" customHeight="1" x14ac:dyDescent="0.25">
      <c r="A168" s="762"/>
      <c r="B168" s="826"/>
      <c r="C168" s="808"/>
      <c r="D168" s="808"/>
      <c r="E168" s="808"/>
      <c r="F168" s="808"/>
      <c r="G168" s="808"/>
      <c r="H168" s="808"/>
      <c r="I168" s="561"/>
      <c r="J168" s="561"/>
      <c r="K168" s="730"/>
    </row>
    <row r="169" spans="1:11" ht="30" customHeight="1" x14ac:dyDescent="0.25">
      <c r="A169" s="762"/>
      <c r="B169" s="319" t="s">
        <v>579</v>
      </c>
      <c r="C169" s="238"/>
      <c r="D169" s="150"/>
      <c r="E169" s="150"/>
      <c r="F169" s="150"/>
      <c r="G169" s="164"/>
      <c r="H169" s="184"/>
      <c r="I169" s="561"/>
      <c r="J169" s="561"/>
      <c r="K169" s="730"/>
    </row>
    <row r="170" spans="1:11" ht="15" customHeight="1" x14ac:dyDescent="0.25">
      <c r="A170" s="762"/>
      <c r="B170" s="767" t="s">
        <v>174</v>
      </c>
      <c r="C170" s="773" t="s">
        <v>580</v>
      </c>
      <c r="D170" s="151"/>
      <c r="E170" s="998"/>
      <c r="F170" s="998"/>
      <c r="G170" s="165"/>
      <c r="H170" s="166"/>
      <c r="I170" s="561"/>
      <c r="J170" s="561"/>
      <c r="K170" s="730"/>
    </row>
    <row r="171" spans="1:11" ht="15" customHeight="1" x14ac:dyDescent="0.25">
      <c r="A171" s="762"/>
      <c r="B171" s="768" t="str">
        <f>CONCATENATE("Check: row ", ROW(B170), " ≤ sum of rows ", ROW(B163), " and ", ROW(B164))</f>
        <v>Check: row 170 ≤ sum of rows 163 and 164</v>
      </c>
      <c r="C171" s="217"/>
      <c r="D171" s="777" t="str">
        <f>IF((D170&lt;=D163+D164),"Pass","Fail")</f>
        <v>Pass</v>
      </c>
      <c r="E171" s="998"/>
      <c r="F171" s="998"/>
      <c r="G171" s="165"/>
      <c r="H171" s="166"/>
      <c r="I171" s="561"/>
      <c r="J171" s="561"/>
      <c r="K171" s="730"/>
    </row>
    <row r="172" spans="1:11" ht="15" customHeight="1" x14ac:dyDescent="0.25">
      <c r="A172" s="762"/>
      <c r="B172" s="767" t="s">
        <v>172</v>
      </c>
      <c r="C172" s="773" t="s">
        <v>580</v>
      </c>
      <c r="D172" s="151"/>
      <c r="E172" s="998"/>
      <c r="F172" s="998"/>
      <c r="G172" s="165"/>
      <c r="H172" s="166"/>
      <c r="I172" s="561"/>
      <c r="J172" s="561"/>
      <c r="K172" s="730"/>
    </row>
    <row r="173" spans="1:11" ht="15" customHeight="1" x14ac:dyDescent="0.25">
      <c r="A173" s="762"/>
      <c r="B173" s="768" t="str">
        <f>CONCATENATE("Check: row ", ROW(B172), " ≤ sum of rows ", ROW(B163), " and ", ROW(B164))</f>
        <v>Check: row 172 ≤ sum of rows 163 and 164</v>
      </c>
      <c r="C173" s="217"/>
      <c r="D173" s="777" t="str">
        <f>IF((D172&lt;=D163+D164),"Pass","Fail")</f>
        <v>Pass</v>
      </c>
      <c r="E173" s="998"/>
      <c r="F173" s="998"/>
      <c r="G173" s="165"/>
      <c r="H173" s="166"/>
      <c r="I173" s="561"/>
      <c r="J173" s="561"/>
      <c r="K173" s="730"/>
    </row>
    <row r="174" spans="1:11" ht="30" customHeight="1" x14ac:dyDescent="0.25">
      <c r="A174" s="762"/>
      <c r="B174" s="767" t="s">
        <v>464</v>
      </c>
      <c r="C174" s="773">
        <v>96</v>
      </c>
      <c r="D174" s="151"/>
      <c r="E174" s="998"/>
      <c r="F174" s="998"/>
      <c r="G174" s="165"/>
      <c r="H174" s="166"/>
      <c r="I174" s="561"/>
      <c r="J174" s="561"/>
      <c r="K174" s="730"/>
    </row>
    <row r="175" spans="1:11" ht="15" customHeight="1" x14ac:dyDescent="0.25">
      <c r="A175" s="762"/>
      <c r="B175" s="800" t="str">
        <f>CONCATENATE("Check: row ", ROW(B174), " ≤ sum of rows ", ROW(B156), " to ", ROW(B164))</f>
        <v>Check: row 174 ≤ sum of rows 156 to 164</v>
      </c>
      <c r="C175" s="239"/>
      <c r="D175" s="801" t="str">
        <f>IF((D174&lt;=SUM(D156:D164)),"Pass","Fail")</f>
        <v>Pass</v>
      </c>
      <c r="E175" s="935"/>
      <c r="F175" s="935"/>
      <c r="G175" s="175"/>
      <c r="H175" s="187"/>
      <c r="I175" s="561"/>
      <c r="J175" s="561"/>
      <c r="K175" s="730"/>
    </row>
    <row r="176" spans="1:11" s="722" customFormat="1" ht="60" customHeight="1" x14ac:dyDescent="0.35">
      <c r="A176" s="2330" t="s">
        <v>626</v>
      </c>
      <c r="B176" s="2331"/>
      <c r="C176" s="2331"/>
      <c r="D176" s="2331"/>
      <c r="E176" s="2331"/>
      <c r="F176" s="2331"/>
      <c r="G176" s="2331"/>
      <c r="H176" s="2331"/>
      <c r="I176" s="2331"/>
      <c r="J176" s="2331"/>
      <c r="K176" s="2332"/>
    </row>
    <row r="177" spans="1:11" ht="45" customHeight="1" x14ac:dyDescent="0.25">
      <c r="A177" s="762"/>
      <c r="B177" s="827"/>
      <c r="C177" s="1031" t="s">
        <v>567</v>
      </c>
      <c r="D177" s="1031" t="s">
        <v>394</v>
      </c>
      <c r="E177" s="1031" t="s">
        <v>395</v>
      </c>
      <c r="F177" s="240"/>
      <c r="G177" s="146" t="s">
        <v>335</v>
      </c>
      <c r="H177" s="148" t="s">
        <v>336</v>
      </c>
      <c r="I177" s="561"/>
      <c r="J177" s="561"/>
      <c r="K177" s="730"/>
    </row>
    <row r="178" spans="1:11" ht="15" customHeight="1" x14ac:dyDescent="0.25">
      <c r="A178" s="762"/>
      <c r="B178" s="828" t="s">
        <v>581</v>
      </c>
      <c r="C178" s="772" t="s">
        <v>465</v>
      </c>
      <c r="D178" s="225"/>
      <c r="E178" s="225"/>
      <c r="F178" s="196"/>
      <c r="G178" s="241"/>
      <c r="H178" s="242"/>
      <c r="I178" s="561"/>
      <c r="J178" s="561"/>
      <c r="K178" s="730"/>
    </row>
    <row r="179" spans="1:11" ht="15" customHeight="1" x14ac:dyDescent="0.25">
      <c r="A179" s="762"/>
      <c r="B179" s="829" t="s">
        <v>466</v>
      </c>
      <c r="C179" s="773" t="s">
        <v>465</v>
      </c>
      <c r="D179" s="231"/>
      <c r="E179" s="231"/>
      <c r="F179" s="201"/>
      <c r="G179" s="309">
        <v>0</v>
      </c>
      <c r="H179" s="817" t="str">
        <f>IF(AND(ISNUMBER(D179),ISNUMBER(G179)),D179*G179,"")</f>
        <v/>
      </c>
      <c r="I179" s="561"/>
      <c r="J179" s="561"/>
      <c r="K179" s="730"/>
    </row>
    <row r="180" spans="1:11" ht="15" customHeight="1" x14ac:dyDescent="0.25">
      <c r="A180" s="762"/>
      <c r="B180" s="830" t="s">
        <v>92</v>
      </c>
      <c r="C180" s="773" t="s">
        <v>465</v>
      </c>
      <c r="D180" s="231"/>
      <c r="E180" s="231"/>
      <c r="F180" s="201"/>
      <c r="G180" s="206"/>
      <c r="H180" s="216"/>
      <c r="I180" s="561"/>
      <c r="J180" s="561"/>
      <c r="K180" s="730"/>
    </row>
    <row r="181" spans="1:11" ht="15" customHeight="1" x14ac:dyDescent="0.25">
      <c r="A181" s="762"/>
      <c r="B181" s="831" t="str">
        <f>CONCATENATE("Check: row ", ROW(B180), " ≤ row ", ROW(LCR!B179),)</f>
        <v>Check: row 180 ≤ row 179</v>
      </c>
      <c r="C181" s="217"/>
      <c r="D181" s="777" t="str">
        <f>IF((D180&lt;=D179),"Pass","Fail")</f>
        <v>Pass</v>
      </c>
      <c r="E181" s="777" t="str">
        <f>IF((E180&lt;=E179),"Pass","Fail")</f>
        <v>Pass</v>
      </c>
      <c r="F181" s="201"/>
      <c r="G181" s="206"/>
      <c r="H181" s="216"/>
      <c r="I181" s="561"/>
      <c r="J181" s="561"/>
      <c r="K181" s="730"/>
    </row>
    <row r="182" spans="1:11" ht="15" customHeight="1" x14ac:dyDescent="0.25">
      <c r="A182" s="762"/>
      <c r="B182" s="829" t="s">
        <v>467</v>
      </c>
      <c r="C182" s="773" t="s">
        <v>465</v>
      </c>
      <c r="D182" s="151"/>
      <c r="E182" s="151"/>
      <c r="F182" s="201"/>
      <c r="G182" s="309">
        <v>0</v>
      </c>
      <c r="H182" s="817" t="str">
        <f>IF(AND(ISNUMBER(D182),ISNUMBER(G182)),D182*G182,"")</f>
        <v/>
      </c>
      <c r="I182" s="561"/>
      <c r="J182" s="561"/>
      <c r="K182" s="730"/>
    </row>
    <row r="183" spans="1:11" ht="15" customHeight="1" x14ac:dyDescent="0.25">
      <c r="A183" s="762"/>
      <c r="B183" s="830" t="s">
        <v>92</v>
      </c>
      <c r="C183" s="773" t="s">
        <v>465</v>
      </c>
      <c r="D183" s="151"/>
      <c r="E183" s="151"/>
      <c r="F183" s="201"/>
      <c r="G183" s="206"/>
      <c r="H183" s="216"/>
      <c r="I183" s="561"/>
      <c r="J183" s="561"/>
      <c r="K183" s="730"/>
    </row>
    <row r="184" spans="1:11" ht="15" customHeight="1" x14ac:dyDescent="0.25">
      <c r="A184" s="762"/>
      <c r="B184" s="831" t="str">
        <f>CONCATENATE("Check: row ", ROW(B183), " ≤ row ", ROW(LCR!B182),)</f>
        <v>Check: row 183 ≤ row 182</v>
      </c>
      <c r="C184" s="217"/>
      <c r="D184" s="777" t="str">
        <f>IF((D183&lt;=D182),"Pass","Fail")</f>
        <v>Pass</v>
      </c>
      <c r="E184" s="777" t="str">
        <f>IF((E183&lt;=E182),"Pass","Fail")</f>
        <v>Pass</v>
      </c>
      <c r="F184" s="201"/>
      <c r="G184" s="206"/>
      <c r="H184" s="216"/>
      <c r="I184" s="561"/>
      <c r="J184" s="561"/>
      <c r="K184" s="730"/>
    </row>
    <row r="185" spans="1:11" ht="15" customHeight="1" x14ac:dyDescent="0.25">
      <c r="A185" s="762"/>
      <c r="B185" s="829" t="s">
        <v>468</v>
      </c>
      <c r="C185" s="773" t="s">
        <v>465</v>
      </c>
      <c r="D185" s="168"/>
      <c r="E185" s="168"/>
      <c r="F185" s="201"/>
      <c r="G185" s="309">
        <v>0</v>
      </c>
      <c r="H185" s="817" t="str">
        <f>IF(AND(ISNUMBER(D185),ISNUMBER(G185)),D185*G185,"")</f>
        <v/>
      </c>
      <c r="I185" s="561"/>
      <c r="J185" s="561"/>
      <c r="K185" s="730"/>
    </row>
    <row r="186" spans="1:11" ht="15" customHeight="1" x14ac:dyDescent="0.25">
      <c r="A186" s="762"/>
      <c r="B186" s="830" t="s">
        <v>92</v>
      </c>
      <c r="C186" s="773" t="s">
        <v>465</v>
      </c>
      <c r="D186" s="168"/>
      <c r="E186" s="168"/>
      <c r="F186" s="201"/>
      <c r="G186" s="206"/>
      <c r="H186" s="216"/>
      <c r="I186" s="561"/>
      <c r="J186" s="561"/>
      <c r="K186" s="730"/>
    </row>
    <row r="187" spans="1:11" ht="15" customHeight="1" x14ac:dyDescent="0.25">
      <c r="A187" s="762"/>
      <c r="B187" s="831" t="str">
        <f>CONCATENATE("Check: row ", ROW(B186), " ≤ row ", ROW(LCR!B185),)</f>
        <v>Check: row 186 ≤ row 185</v>
      </c>
      <c r="C187" s="217"/>
      <c r="D187" s="777" t="str">
        <f>IF((D186&lt;=D185),"Pass","Fail")</f>
        <v>Pass</v>
      </c>
      <c r="E187" s="777" t="str">
        <f>IF((E186&lt;=E185),"Pass","Fail")</f>
        <v>Pass</v>
      </c>
      <c r="F187" s="201"/>
      <c r="G187" s="206"/>
      <c r="H187" s="216"/>
      <c r="I187" s="561"/>
      <c r="J187" s="561"/>
      <c r="K187" s="730"/>
    </row>
    <row r="188" spans="1:11" ht="15" customHeight="1" x14ac:dyDescent="0.25">
      <c r="A188" s="762"/>
      <c r="B188" s="829" t="s">
        <v>469</v>
      </c>
      <c r="C188" s="773" t="s">
        <v>465</v>
      </c>
      <c r="D188" s="168"/>
      <c r="E188" s="168"/>
      <c r="F188" s="201"/>
      <c r="G188" s="309">
        <v>0</v>
      </c>
      <c r="H188" s="817" t="str">
        <f>IF(AND(ISNUMBER(D188),ISNUMBER(G188)),D188*G188,"")</f>
        <v/>
      </c>
      <c r="I188" s="561"/>
      <c r="J188" s="561"/>
      <c r="K188" s="730"/>
    </row>
    <row r="189" spans="1:11" ht="15" customHeight="1" x14ac:dyDescent="0.25">
      <c r="A189" s="762"/>
      <c r="B189" s="830" t="s">
        <v>92</v>
      </c>
      <c r="C189" s="773" t="s">
        <v>465</v>
      </c>
      <c r="D189" s="168"/>
      <c r="E189" s="168"/>
      <c r="F189" s="201"/>
      <c r="G189" s="206"/>
      <c r="H189" s="216"/>
      <c r="I189" s="561"/>
      <c r="J189" s="561"/>
      <c r="K189" s="730"/>
    </row>
    <row r="190" spans="1:11" ht="15" customHeight="1" x14ac:dyDescent="0.25">
      <c r="A190" s="762"/>
      <c r="B190" s="831" t="str">
        <f>CONCATENATE("Check: row ", ROW(B189), " ≤ row ", ROW(LCR!B188),)</f>
        <v>Check: row 189 ≤ row 188</v>
      </c>
      <c r="C190" s="217"/>
      <c r="D190" s="777" t="str">
        <f>IF((D189&lt;=D188),"Pass","Fail")</f>
        <v>Pass</v>
      </c>
      <c r="E190" s="777" t="str">
        <f>IF((E189&lt;=E188),"Pass","Fail")</f>
        <v>Pass</v>
      </c>
      <c r="F190" s="201"/>
      <c r="G190" s="206"/>
      <c r="H190" s="216"/>
      <c r="I190" s="561"/>
      <c r="J190" s="561"/>
      <c r="K190" s="730"/>
    </row>
    <row r="191" spans="1:11" ht="15" customHeight="1" x14ac:dyDescent="0.25">
      <c r="A191" s="762"/>
      <c r="B191" s="829" t="s">
        <v>470</v>
      </c>
      <c r="C191" s="773" t="s">
        <v>465</v>
      </c>
      <c r="D191" s="151"/>
      <c r="E191" s="151"/>
      <c r="F191" s="201"/>
      <c r="G191" s="309">
        <v>0</v>
      </c>
      <c r="H191" s="817" t="str">
        <f>IF(AND(ISNUMBER(D191),ISNUMBER(G191)),D191*G191,"")</f>
        <v/>
      </c>
      <c r="I191" s="561"/>
      <c r="J191" s="561"/>
      <c r="K191" s="730"/>
    </row>
    <row r="192" spans="1:11" ht="15" customHeight="1" x14ac:dyDescent="0.25">
      <c r="A192" s="762"/>
      <c r="B192" s="832" t="s">
        <v>582</v>
      </c>
      <c r="C192" s="773" t="s">
        <v>465</v>
      </c>
      <c r="D192" s="151"/>
      <c r="E192" s="151"/>
      <c r="F192" s="201"/>
      <c r="G192" s="309">
        <v>0</v>
      </c>
      <c r="H192" s="817" t="str">
        <f>IF(AND(ISNUMBER(D192),ISNUMBER(G192)),D192*G192,"")</f>
        <v/>
      </c>
      <c r="I192" s="561"/>
      <c r="J192" s="561"/>
      <c r="K192" s="730"/>
    </row>
    <row r="193" spans="1:11" ht="15" customHeight="1" x14ac:dyDescent="0.25">
      <c r="A193" s="762"/>
      <c r="B193" s="829" t="s">
        <v>92</v>
      </c>
      <c r="C193" s="773" t="s">
        <v>465</v>
      </c>
      <c r="D193" s="151"/>
      <c r="E193" s="151"/>
      <c r="F193" s="201"/>
      <c r="G193" s="206"/>
      <c r="H193" s="216"/>
      <c r="I193" s="561"/>
      <c r="J193" s="561"/>
      <c r="K193" s="730"/>
    </row>
    <row r="194" spans="1:11" ht="15" customHeight="1" x14ac:dyDescent="0.25">
      <c r="A194" s="762"/>
      <c r="B194" s="768" t="str">
        <f>CONCATENATE("Check: row ", ROW(B193), " ≤ row ", ROW(LCR!B192),)</f>
        <v>Check: row 193 ≤ row 192</v>
      </c>
      <c r="C194" s="217"/>
      <c r="D194" s="777" t="str">
        <f>IF((D193&lt;=D192),"Pass","Fail")</f>
        <v>Pass</v>
      </c>
      <c r="E194" s="777" t="str">
        <f>IF((E193&lt;=E192),"Pass","Fail")</f>
        <v>Pass</v>
      </c>
      <c r="F194" s="201"/>
      <c r="G194" s="206"/>
      <c r="H194" s="216"/>
      <c r="I194" s="561"/>
      <c r="J194" s="561"/>
      <c r="K194" s="730"/>
    </row>
    <row r="195" spans="1:11" ht="15" customHeight="1" x14ac:dyDescent="0.25">
      <c r="A195" s="762"/>
      <c r="B195" s="832" t="s">
        <v>583</v>
      </c>
      <c r="C195" s="773" t="s">
        <v>465</v>
      </c>
      <c r="D195" s="151"/>
      <c r="E195" s="151"/>
      <c r="F195" s="201"/>
      <c r="G195" s="309">
        <v>0.15</v>
      </c>
      <c r="H195" s="817" t="str">
        <f>IF(AND(ISNUMBER(D195),ISNUMBER(G195)),D195*G195,"")</f>
        <v/>
      </c>
      <c r="I195" s="561"/>
      <c r="J195" s="561"/>
      <c r="K195" s="730"/>
    </row>
    <row r="196" spans="1:11" ht="15" customHeight="1" x14ac:dyDescent="0.25">
      <c r="A196" s="762"/>
      <c r="B196" s="829" t="s">
        <v>92</v>
      </c>
      <c r="C196" s="773" t="s">
        <v>465</v>
      </c>
      <c r="D196" s="151"/>
      <c r="E196" s="151"/>
      <c r="F196" s="201"/>
      <c r="G196" s="206"/>
      <c r="H196" s="216"/>
      <c r="I196" s="561"/>
      <c r="J196" s="561"/>
      <c r="K196" s="730"/>
    </row>
    <row r="197" spans="1:11" ht="15" customHeight="1" x14ac:dyDescent="0.25">
      <c r="A197" s="762"/>
      <c r="B197" s="768" t="str">
        <f>CONCATENATE("Check: row ", ROW(B196), " ≤ row ", ROW(LCR!B195),)</f>
        <v>Check: row 196 ≤ row 195</v>
      </c>
      <c r="C197" s="217"/>
      <c r="D197" s="777" t="str">
        <f>IF((D196&lt;=D195),"Pass","Fail")</f>
        <v>Pass</v>
      </c>
      <c r="E197" s="777" t="str">
        <f>IF((E196&lt;=E195),"Pass","Fail")</f>
        <v>Pass</v>
      </c>
      <c r="F197" s="201"/>
      <c r="G197" s="206"/>
      <c r="H197" s="216"/>
      <c r="I197" s="561"/>
      <c r="J197" s="561"/>
      <c r="K197" s="730"/>
    </row>
    <row r="198" spans="1:11" ht="15" customHeight="1" x14ac:dyDescent="0.25">
      <c r="A198" s="762"/>
      <c r="B198" s="832" t="s">
        <v>584</v>
      </c>
      <c r="C198" s="773" t="s">
        <v>465</v>
      </c>
      <c r="D198" s="168"/>
      <c r="E198" s="168"/>
      <c r="F198" s="201"/>
      <c r="G198" s="309">
        <v>0.25</v>
      </c>
      <c r="H198" s="817" t="str">
        <f>IF(AND(ISNUMBER(D198),ISNUMBER(G198)),D198*G198,"")</f>
        <v/>
      </c>
      <c r="I198" s="561"/>
      <c r="J198" s="561"/>
      <c r="K198" s="730"/>
    </row>
    <row r="199" spans="1:11" ht="15" customHeight="1" x14ac:dyDescent="0.25">
      <c r="A199" s="762"/>
      <c r="B199" s="829" t="s">
        <v>92</v>
      </c>
      <c r="C199" s="773" t="s">
        <v>465</v>
      </c>
      <c r="D199" s="168"/>
      <c r="E199" s="168"/>
      <c r="F199" s="201"/>
      <c r="G199" s="206"/>
      <c r="H199" s="216"/>
      <c r="I199" s="561"/>
      <c r="J199" s="561"/>
      <c r="K199" s="730"/>
    </row>
    <row r="200" spans="1:11" ht="15" customHeight="1" x14ac:dyDescent="0.25">
      <c r="A200" s="762"/>
      <c r="B200" s="768" t="str">
        <f>CONCATENATE("Check: row ", ROW(B199), " ≤ row ", ROW(LCR!B198),)</f>
        <v>Check: row 199 ≤ row 198</v>
      </c>
      <c r="C200" s="217"/>
      <c r="D200" s="777" t="str">
        <f>IF((D199&lt;=D198),"Pass","Fail")</f>
        <v>Pass</v>
      </c>
      <c r="E200" s="777" t="str">
        <f>IF((E199&lt;=E198),"Pass","Fail")</f>
        <v>Pass</v>
      </c>
      <c r="F200" s="201"/>
      <c r="G200" s="206"/>
      <c r="H200" s="216"/>
      <c r="I200" s="561"/>
      <c r="J200" s="561"/>
      <c r="K200" s="730"/>
    </row>
    <row r="201" spans="1:11" ht="33" customHeight="1" x14ac:dyDescent="0.25">
      <c r="A201" s="762"/>
      <c r="B201" s="323" t="s">
        <v>591</v>
      </c>
      <c r="C201" s="773" t="s">
        <v>465</v>
      </c>
      <c r="D201" s="229"/>
      <c r="E201" s="229"/>
      <c r="F201" s="201"/>
      <c r="G201" s="206"/>
      <c r="H201" s="216"/>
      <c r="I201" s="561"/>
      <c r="J201" s="561"/>
      <c r="K201" s="730"/>
    </row>
    <row r="202" spans="1:11" ht="15" customHeight="1" x14ac:dyDescent="0.25">
      <c r="A202" s="762"/>
      <c r="B202" s="1046" t="s">
        <v>585</v>
      </c>
      <c r="C202" s="773" t="s">
        <v>465</v>
      </c>
      <c r="D202" s="185"/>
      <c r="E202" s="185"/>
      <c r="F202" s="201"/>
      <c r="G202" s="309">
        <v>0.25</v>
      </c>
      <c r="H202" s="817" t="str">
        <f>IF(AND(ISNUMBER(D202),ISNUMBER(G202)),D202*G202,"")</f>
        <v/>
      </c>
      <c r="I202" s="561"/>
      <c r="J202" s="561"/>
      <c r="K202" s="730"/>
    </row>
    <row r="203" spans="1:11" ht="15" customHeight="1" x14ac:dyDescent="0.25">
      <c r="A203" s="762"/>
      <c r="B203" s="830" t="s">
        <v>92</v>
      </c>
      <c r="C203" s="773" t="s">
        <v>465</v>
      </c>
      <c r="D203" s="185"/>
      <c r="E203" s="185"/>
      <c r="F203" s="201"/>
      <c r="G203" s="206"/>
      <c r="H203" s="216"/>
      <c r="I203" s="561"/>
      <c r="J203" s="561"/>
      <c r="K203" s="730"/>
    </row>
    <row r="204" spans="1:11" ht="15" customHeight="1" x14ac:dyDescent="0.25">
      <c r="A204" s="762"/>
      <c r="B204" s="831" t="str">
        <f>CONCATENATE("Check: row ", ROW(B203), " ≤ row ", ROW(LCR!B202),)</f>
        <v>Check: row 203 ≤ row 202</v>
      </c>
      <c r="C204" s="217"/>
      <c r="D204" s="777" t="str">
        <f>IF((D203&lt;=D202),"Pass","Fail")</f>
        <v>Pass</v>
      </c>
      <c r="E204" s="777" t="str">
        <f>IF((E203&lt;=E202),"Pass","Fail")</f>
        <v>Pass</v>
      </c>
      <c r="F204" s="201"/>
      <c r="G204" s="206"/>
      <c r="H204" s="216"/>
      <c r="I204" s="561"/>
      <c r="J204" s="561"/>
      <c r="K204" s="730"/>
    </row>
    <row r="205" spans="1:11" ht="15" customHeight="1" x14ac:dyDescent="0.25">
      <c r="A205" s="762"/>
      <c r="B205" s="1046" t="s">
        <v>586</v>
      </c>
      <c r="C205" s="773" t="s">
        <v>465</v>
      </c>
      <c r="D205" s="168"/>
      <c r="E205" s="168"/>
      <c r="F205" s="201"/>
      <c r="G205" s="309">
        <v>0.5</v>
      </c>
      <c r="H205" s="817" t="str">
        <f>IF(AND(ISNUMBER(D205),ISNUMBER(G205)),D205*G205,"")</f>
        <v/>
      </c>
      <c r="I205" s="561"/>
      <c r="J205" s="561"/>
      <c r="K205" s="730"/>
    </row>
    <row r="206" spans="1:11" ht="15" customHeight="1" x14ac:dyDescent="0.25">
      <c r="A206" s="762"/>
      <c r="B206" s="830" t="s">
        <v>92</v>
      </c>
      <c r="C206" s="773" t="s">
        <v>465</v>
      </c>
      <c r="D206" s="168"/>
      <c r="E206" s="168"/>
      <c r="F206" s="201"/>
      <c r="G206" s="206"/>
      <c r="H206" s="216"/>
      <c r="I206" s="561"/>
      <c r="J206" s="561"/>
      <c r="K206" s="730"/>
    </row>
    <row r="207" spans="1:11" ht="15" customHeight="1" x14ac:dyDescent="0.25">
      <c r="A207" s="762"/>
      <c r="B207" s="831" t="str">
        <f>CONCATENATE("Check: row ", ROW(B206), " ≤ row ", ROW(LCR!B205),)</f>
        <v>Check: row 206 ≤ row 205</v>
      </c>
      <c r="C207" s="217"/>
      <c r="D207" s="777" t="str">
        <f>IF((D206&lt;=D205),"Pass","Fail")</f>
        <v>Pass</v>
      </c>
      <c r="E207" s="777" t="str">
        <f>IF((E206&lt;=E205),"Pass","Fail")</f>
        <v>Pass</v>
      </c>
      <c r="F207" s="201"/>
      <c r="G207" s="206"/>
      <c r="H207" s="216"/>
      <c r="I207" s="561"/>
      <c r="J207" s="561"/>
      <c r="K207" s="730"/>
    </row>
    <row r="208" spans="1:11" ht="15" customHeight="1" x14ac:dyDescent="0.25">
      <c r="A208" s="762"/>
      <c r="B208" s="832" t="s">
        <v>587</v>
      </c>
      <c r="C208" s="773" t="s">
        <v>465</v>
      </c>
      <c r="D208" s="229"/>
      <c r="E208" s="229"/>
      <c r="F208" s="201"/>
      <c r="G208" s="206"/>
      <c r="H208" s="216"/>
      <c r="I208" s="561"/>
      <c r="J208" s="561"/>
      <c r="K208" s="730"/>
    </row>
    <row r="209" spans="1:11" ht="15" customHeight="1" x14ac:dyDescent="0.25">
      <c r="A209" s="762"/>
      <c r="B209" s="1046" t="s">
        <v>588</v>
      </c>
      <c r="C209" s="773" t="s">
        <v>465</v>
      </c>
      <c r="D209" s="231"/>
      <c r="E209" s="231"/>
      <c r="F209" s="201"/>
      <c r="G209" s="309">
        <v>0.25</v>
      </c>
      <c r="H209" s="817" t="str">
        <f>IF(AND(ISNUMBER(D209),ISNUMBER(G209)),D209*G209,"")</f>
        <v/>
      </c>
      <c r="I209" s="561"/>
      <c r="J209" s="561"/>
      <c r="K209" s="730"/>
    </row>
    <row r="210" spans="1:11" ht="15" customHeight="1" x14ac:dyDescent="0.25">
      <c r="A210" s="762"/>
      <c r="B210" s="609" t="s">
        <v>589</v>
      </c>
      <c r="C210" s="776" t="s">
        <v>465</v>
      </c>
      <c r="D210" s="243"/>
      <c r="E210" s="234"/>
      <c r="F210" s="244"/>
      <c r="G210" s="818">
        <v>1</v>
      </c>
      <c r="H210" s="819" t="str">
        <f>IF(AND(ISNUMBER(D210),ISNUMBER(G210)),D210*G210,"")</f>
        <v/>
      </c>
      <c r="I210" s="561"/>
      <c r="J210" s="561"/>
      <c r="K210" s="730"/>
    </row>
    <row r="211" spans="1:11" ht="15" customHeight="1" x14ac:dyDescent="0.25">
      <c r="A211" s="762"/>
      <c r="B211" s="825" t="s">
        <v>396</v>
      </c>
      <c r="C211" s="221"/>
      <c r="D211" s="245"/>
      <c r="E211" s="245"/>
      <c r="F211" s="236"/>
      <c r="G211" s="245"/>
      <c r="H211" s="820" t="str">
        <f>IF(AND(ISNUMBER(H179),ISNUMBER(H182),ISNUMBER(H191),ISNUMBER(H192),ISNUMBER(H195),ISNUMBER(H209),ISNUMBER(H210)),SUM(H179,H182,H185,H188,H191:H192,H195,H198,H202,H205,H209:H210),"")</f>
        <v/>
      </c>
      <c r="I211" s="561"/>
      <c r="J211" s="561"/>
      <c r="K211" s="730"/>
    </row>
    <row r="212" spans="1:11" s="722" customFormat="1" ht="60" customHeight="1" x14ac:dyDescent="0.35">
      <c r="A212" s="2330" t="s">
        <v>628</v>
      </c>
      <c r="B212" s="2331"/>
      <c r="C212" s="2331"/>
      <c r="D212" s="2331"/>
      <c r="E212" s="2331"/>
      <c r="F212" s="2331"/>
      <c r="G212" s="2331"/>
      <c r="H212" s="2331"/>
      <c r="I212" s="2331"/>
      <c r="J212" s="2331"/>
      <c r="K212" s="2332"/>
    </row>
    <row r="213" spans="1:11" ht="30" customHeight="1" x14ac:dyDescent="0.25">
      <c r="A213" s="762"/>
      <c r="B213" s="827"/>
      <c r="C213" s="1031" t="s">
        <v>567</v>
      </c>
      <c r="D213" s="1031" t="s">
        <v>323</v>
      </c>
      <c r="E213" s="74"/>
      <c r="F213" s="74"/>
      <c r="G213" s="1031" t="s">
        <v>335</v>
      </c>
      <c r="H213" s="764" t="s">
        <v>336</v>
      </c>
      <c r="I213" s="561"/>
      <c r="J213" s="561"/>
      <c r="K213" s="730"/>
    </row>
    <row r="214" spans="1:11" ht="15" customHeight="1" x14ac:dyDescent="0.25">
      <c r="A214" s="762"/>
      <c r="B214" s="803" t="s">
        <v>474</v>
      </c>
      <c r="C214" s="804" t="s">
        <v>494</v>
      </c>
      <c r="D214" s="246"/>
      <c r="E214" s="247"/>
      <c r="F214" s="247"/>
      <c r="G214" s="833">
        <v>1</v>
      </c>
      <c r="H214" s="834" t="str">
        <f>IF(AND(ISNUMBER(D214),ISNUMBER(G214)),D214*G214,"")</f>
        <v/>
      </c>
      <c r="I214" s="561"/>
      <c r="J214" s="561"/>
      <c r="K214" s="730"/>
    </row>
    <row r="215" spans="1:11" ht="15" customHeight="1" x14ac:dyDescent="0.25">
      <c r="A215" s="762"/>
      <c r="B215" s="323" t="s">
        <v>590</v>
      </c>
      <c r="C215" s="773">
        <v>118</v>
      </c>
      <c r="D215" s="231"/>
      <c r="E215" s="202"/>
      <c r="F215" s="202"/>
      <c r="G215" s="309">
        <v>1</v>
      </c>
      <c r="H215" s="817" t="str">
        <f>IF(AND(ISNUMBER(D215),ISNUMBER(G215)),D215*G215,"")</f>
        <v/>
      </c>
      <c r="I215" s="561"/>
      <c r="J215" s="561"/>
      <c r="K215" s="730"/>
    </row>
    <row r="216" spans="1:11" ht="30" customHeight="1" x14ac:dyDescent="0.25">
      <c r="A216" s="762"/>
      <c r="B216" s="323" t="s">
        <v>397</v>
      </c>
      <c r="C216" s="773">
        <v>119</v>
      </c>
      <c r="D216" s="211"/>
      <c r="E216" s="202"/>
      <c r="F216" s="202"/>
      <c r="G216" s="248"/>
      <c r="H216" s="249"/>
      <c r="I216" s="561"/>
      <c r="J216" s="561"/>
      <c r="K216" s="730"/>
    </row>
    <row r="217" spans="1:11" ht="15" customHeight="1" x14ac:dyDescent="0.25">
      <c r="A217" s="762"/>
      <c r="B217" s="767" t="s">
        <v>475</v>
      </c>
      <c r="C217" s="217"/>
      <c r="D217" s="231"/>
      <c r="E217" s="202"/>
      <c r="F217" s="202"/>
      <c r="G217" s="309">
        <v>0</v>
      </c>
      <c r="H217" s="817" t="str">
        <f t="shared" ref="H217:H223" si="2">IF(AND(ISNUMBER(D217),ISNUMBER(G217)),D217*G217,"")</f>
        <v/>
      </c>
      <c r="I217" s="561"/>
      <c r="J217" s="561"/>
      <c r="K217" s="730"/>
    </row>
    <row r="218" spans="1:11" ht="15" customHeight="1" x14ac:dyDescent="0.25">
      <c r="A218" s="762"/>
      <c r="B218" s="767" t="s">
        <v>61</v>
      </c>
      <c r="C218" s="217"/>
      <c r="D218" s="231"/>
      <c r="E218" s="202"/>
      <c r="F218" s="202"/>
      <c r="G218" s="309">
        <v>0.2</v>
      </c>
      <c r="H218" s="817" t="str">
        <f t="shared" si="2"/>
        <v/>
      </c>
      <c r="I218" s="561"/>
      <c r="J218" s="561"/>
      <c r="K218" s="730"/>
    </row>
    <row r="219" spans="1:11" ht="30" customHeight="1" x14ac:dyDescent="0.25">
      <c r="A219" s="762"/>
      <c r="B219" s="323" t="s">
        <v>476</v>
      </c>
      <c r="C219" s="228">
        <v>120</v>
      </c>
      <c r="D219" s="231"/>
      <c r="E219" s="202"/>
      <c r="F219" s="202"/>
      <c r="G219" s="309">
        <v>1</v>
      </c>
      <c r="H219" s="817" t="str">
        <f t="shared" si="2"/>
        <v/>
      </c>
      <c r="I219" s="561"/>
      <c r="J219" s="561"/>
      <c r="K219" s="730"/>
    </row>
    <row r="220" spans="1:11" ht="30" customHeight="1" x14ac:dyDescent="0.25">
      <c r="A220" s="762"/>
      <c r="B220" s="323" t="s">
        <v>477</v>
      </c>
      <c r="C220" s="228">
        <v>121</v>
      </c>
      <c r="D220" s="231"/>
      <c r="E220" s="202"/>
      <c r="F220" s="202"/>
      <c r="G220" s="309">
        <v>1</v>
      </c>
      <c r="H220" s="817" t="str">
        <f t="shared" si="2"/>
        <v/>
      </c>
      <c r="I220" s="561"/>
      <c r="J220" s="561"/>
      <c r="K220" s="730"/>
    </row>
    <row r="221" spans="1:11" ht="15" customHeight="1" x14ac:dyDescent="0.25">
      <c r="A221" s="580"/>
      <c r="B221" s="323" t="s">
        <v>478</v>
      </c>
      <c r="C221" s="228">
        <v>122</v>
      </c>
      <c r="D221" s="231"/>
      <c r="E221" s="202"/>
      <c r="F221" s="202"/>
      <c r="G221" s="309">
        <v>1</v>
      </c>
      <c r="H221" s="817" t="str">
        <f t="shared" si="2"/>
        <v/>
      </c>
      <c r="I221" s="561"/>
      <c r="J221" s="561"/>
      <c r="K221" s="730"/>
    </row>
    <row r="222" spans="1:11" ht="15" customHeight="1" x14ac:dyDescent="0.25">
      <c r="A222" s="580"/>
      <c r="B222" s="323" t="s">
        <v>479</v>
      </c>
      <c r="C222" s="228">
        <v>123</v>
      </c>
      <c r="D222" s="231"/>
      <c r="E222" s="202"/>
      <c r="F222" s="202"/>
      <c r="G222" s="309">
        <v>1</v>
      </c>
      <c r="H222" s="817" t="str">
        <f t="shared" si="2"/>
        <v/>
      </c>
      <c r="I222" s="561"/>
      <c r="J222" s="561"/>
      <c r="K222" s="730"/>
    </row>
    <row r="223" spans="1:11" ht="15" customHeight="1" x14ac:dyDescent="0.25">
      <c r="A223" s="762"/>
      <c r="B223" s="323" t="s">
        <v>349</v>
      </c>
      <c r="C223" s="773">
        <v>124</v>
      </c>
      <c r="D223" s="231"/>
      <c r="E223" s="202"/>
      <c r="F223" s="202"/>
      <c r="G223" s="309">
        <v>1</v>
      </c>
      <c r="H223" s="817" t="str">
        <f t="shared" si="2"/>
        <v/>
      </c>
      <c r="I223" s="561"/>
      <c r="J223" s="561"/>
      <c r="K223" s="730"/>
    </row>
    <row r="224" spans="1:11" ht="15" customHeight="1" x14ac:dyDescent="0.25">
      <c r="A224" s="762"/>
      <c r="B224" s="323" t="s">
        <v>350</v>
      </c>
      <c r="C224" s="773">
        <v>125</v>
      </c>
      <c r="D224" s="211"/>
      <c r="E224" s="202"/>
      <c r="F224" s="202"/>
      <c r="G224" s="248"/>
      <c r="H224" s="249"/>
      <c r="I224" s="561"/>
      <c r="J224" s="561"/>
      <c r="K224" s="730"/>
    </row>
    <row r="225" spans="1:11" ht="15" customHeight="1" x14ac:dyDescent="0.25">
      <c r="A225" s="762"/>
      <c r="B225" s="767" t="s">
        <v>351</v>
      </c>
      <c r="C225" s="773">
        <v>125</v>
      </c>
      <c r="D225" s="231"/>
      <c r="E225" s="202"/>
      <c r="F225" s="202"/>
      <c r="G225" s="309">
        <v>1</v>
      </c>
      <c r="H225" s="817" t="str">
        <f>IF(AND(ISNUMBER(D225),ISNUMBER(G225)),D225*G225,"")</f>
        <v/>
      </c>
      <c r="I225" s="561"/>
      <c r="J225" s="561"/>
      <c r="K225" s="730"/>
    </row>
    <row r="226" spans="1:11" ht="15" customHeight="1" x14ac:dyDescent="0.25">
      <c r="A226" s="762"/>
      <c r="B226" s="767" t="s">
        <v>398</v>
      </c>
      <c r="C226" s="773">
        <v>125</v>
      </c>
      <c r="D226" s="231"/>
      <c r="E226" s="202"/>
      <c r="F226" s="202"/>
      <c r="G226" s="309">
        <v>1</v>
      </c>
      <c r="H226" s="817" t="str">
        <f>IF(AND(ISNUMBER(D226),ISNUMBER(G226)),D226*G226,"")</f>
        <v/>
      </c>
      <c r="I226" s="561"/>
      <c r="J226" s="561"/>
      <c r="K226" s="730"/>
    </row>
    <row r="227" spans="1:11" ht="15" customHeight="1" x14ac:dyDescent="0.25">
      <c r="A227" s="762"/>
      <c r="B227" s="767" t="s">
        <v>399</v>
      </c>
      <c r="C227" s="773">
        <v>125</v>
      </c>
      <c r="D227" s="231"/>
      <c r="E227" s="202"/>
      <c r="F227" s="202"/>
      <c r="G227" s="309">
        <v>1</v>
      </c>
      <c r="H227" s="817" t="str">
        <f>IF(AND(ISNUMBER(D227),ISNUMBER(G227)),D227*G227,"")</f>
        <v/>
      </c>
      <c r="I227" s="561"/>
      <c r="J227" s="561"/>
      <c r="K227" s="730"/>
    </row>
    <row r="228" spans="1:11" ht="15" customHeight="1" x14ac:dyDescent="0.25">
      <c r="A228" s="762"/>
      <c r="B228" s="323" t="s">
        <v>0</v>
      </c>
      <c r="C228" s="773">
        <v>124</v>
      </c>
      <c r="D228" s="231"/>
      <c r="E228" s="202"/>
      <c r="F228" s="202"/>
      <c r="G228" s="309">
        <v>1</v>
      </c>
      <c r="H228" s="817" t="str">
        <f>IF(AND(ISNUMBER(D228),ISNUMBER(G228)),D228*G228,"")</f>
        <v/>
      </c>
      <c r="I228" s="561"/>
      <c r="J228" s="561"/>
      <c r="K228" s="730"/>
    </row>
    <row r="229" spans="1:11" ht="15" customHeight="1" x14ac:dyDescent="0.25">
      <c r="A229" s="762"/>
      <c r="B229" s="323" t="s">
        <v>1</v>
      </c>
      <c r="C229" s="773" t="s">
        <v>495</v>
      </c>
      <c r="D229" s="231"/>
      <c r="E229" s="202"/>
      <c r="F229" s="202"/>
      <c r="G229" s="309">
        <v>0.05</v>
      </c>
      <c r="H229" s="817" t="str">
        <f>IF(AND(ISNUMBER(D229),ISNUMBER(G229)),D229*G229,"")</f>
        <v/>
      </c>
      <c r="I229" s="561"/>
      <c r="J229" s="561"/>
      <c r="K229" s="730"/>
    </row>
    <row r="230" spans="1:11" ht="15" customHeight="1" x14ac:dyDescent="0.25">
      <c r="A230" s="762"/>
      <c r="B230" s="323" t="s">
        <v>2</v>
      </c>
      <c r="C230" s="217"/>
      <c r="D230" s="211"/>
      <c r="E230" s="202"/>
      <c r="F230" s="202"/>
      <c r="G230" s="248"/>
      <c r="H230" s="249"/>
      <c r="I230" s="561"/>
      <c r="J230" s="561"/>
      <c r="K230" s="730"/>
    </row>
    <row r="231" spans="1:11" ht="15" customHeight="1" x14ac:dyDescent="0.25">
      <c r="A231" s="762"/>
      <c r="B231" s="767" t="s">
        <v>319</v>
      </c>
      <c r="C231" s="773" t="s">
        <v>496</v>
      </c>
      <c r="D231" s="231"/>
      <c r="E231" s="202"/>
      <c r="F231" s="202"/>
      <c r="G231" s="309">
        <v>0.1</v>
      </c>
      <c r="H231" s="817" t="str">
        <f>IF(AND(ISNUMBER(D231),ISNUMBER(G231)),D231*G231,"")</f>
        <v/>
      </c>
      <c r="I231" s="561"/>
      <c r="J231" s="561"/>
      <c r="K231" s="730"/>
    </row>
    <row r="232" spans="1:11" ht="15" customHeight="1" x14ac:dyDescent="0.25">
      <c r="A232" s="762"/>
      <c r="B232" s="767" t="s">
        <v>3</v>
      </c>
      <c r="C232" s="773" t="s">
        <v>496</v>
      </c>
      <c r="D232" s="231"/>
      <c r="E232" s="202"/>
      <c r="F232" s="202"/>
      <c r="G232" s="309">
        <v>0.1</v>
      </c>
      <c r="H232" s="817" t="str">
        <f>IF(AND(ISNUMBER(D232),ISNUMBER(G232)),D232*G232,"")</f>
        <v/>
      </c>
      <c r="I232" s="561"/>
      <c r="J232" s="561"/>
      <c r="K232" s="730"/>
    </row>
    <row r="233" spans="1:11" ht="15" customHeight="1" x14ac:dyDescent="0.25">
      <c r="A233" s="762"/>
      <c r="B233" s="323" t="s">
        <v>4</v>
      </c>
      <c r="C233" s="217"/>
      <c r="D233" s="211"/>
      <c r="E233" s="202"/>
      <c r="F233" s="202"/>
      <c r="G233" s="248"/>
      <c r="H233" s="249"/>
      <c r="I233" s="561"/>
      <c r="J233" s="561"/>
      <c r="K233" s="730"/>
    </row>
    <row r="234" spans="1:11" ht="15" customHeight="1" x14ac:dyDescent="0.25">
      <c r="A234" s="762"/>
      <c r="B234" s="767" t="s">
        <v>319</v>
      </c>
      <c r="C234" s="773" t="s">
        <v>497</v>
      </c>
      <c r="D234" s="231"/>
      <c r="E234" s="202"/>
      <c r="F234" s="202"/>
      <c r="G234" s="309">
        <v>0.3</v>
      </c>
      <c r="H234" s="817" t="str">
        <f t="shared" ref="H234:H239" si="3">IF(AND(ISNUMBER(D234),ISNUMBER(G234)),D234*G234,"")</f>
        <v/>
      </c>
      <c r="I234" s="561"/>
      <c r="J234" s="561"/>
      <c r="K234" s="730"/>
    </row>
    <row r="235" spans="1:11" ht="15" customHeight="1" x14ac:dyDescent="0.25">
      <c r="A235" s="762"/>
      <c r="B235" s="767" t="s">
        <v>3</v>
      </c>
      <c r="C235" s="773" t="s">
        <v>497</v>
      </c>
      <c r="D235" s="231"/>
      <c r="E235" s="202"/>
      <c r="F235" s="202"/>
      <c r="G235" s="309">
        <v>0.3</v>
      </c>
      <c r="H235" s="817" t="str">
        <f t="shared" si="3"/>
        <v/>
      </c>
      <c r="I235" s="561"/>
      <c r="J235" s="561"/>
      <c r="K235" s="730"/>
    </row>
    <row r="236" spans="1:11" ht="15" customHeight="1" x14ac:dyDescent="0.25">
      <c r="A236" s="762"/>
      <c r="B236" s="323" t="s">
        <v>480</v>
      </c>
      <c r="C236" s="773" t="s">
        <v>481</v>
      </c>
      <c r="D236" s="231"/>
      <c r="E236" s="202"/>
      <c r="F236" s="202"/>
      <c r="G236" s="309">
        <v>0.4</v>
      </c>
      <c r="H236" s="817" t="str">
        <f t="shared" si="3"/>
        <v/>
      </c>
      <c r="I236" s="561"/>
      <c r="J236" s="561"/>
      <c r="K236" s="730"/>
    </row>
    <row r="237" spans="1:11" ht="15" customHeight="1" x14ac:dyDescent="0.25">
      <c r="A237" s="762"/>
      <c r="B237" s="323" t="s">
        <v>482</v>
      </c>
      <c r="C237" s="773" t="s">
        <v>483</v>
      </c>
      <c r="D237" s="231"/>
      <c r="E237" s="202"/>
      <c r="F237" s="202"/>
      <c r="G237" s="309">
        <v>0.4</v>
      </c>
      <c r="H237" s="817" t="str">
        <f t="shared" si="3"/>
        <v/>
      </c>
      <c r="I237" s="561"/>
      <c r="J237" s="561"/>
      <c r="K237" s="730"/>
    </row>
    <row r="238" spans="1:11" ht="15" customHeight="1" x14ac:dyDescent="0.25">
      <c r="A238" s="762"/>
      <c r="B238" s="323" t="s">
        <v>484</v>
      </c>
      <c r="C238" s="773" t="s">
        <v>485</v>
      </c>
      <c r="D238" s="231"/>
      <c r="E238" s="202"/>
      <c r="F238" s="202"/>
      <c r="G238" s="309">
        <v>1</v>
      </c>
      <c r="H238" s="817" t="str">
        <f t="shared" si="3"/>
        <v/>
      </c>
      <c r="I238" s="561"/>
      <c r="J238" s="561"/>
      <c r="K238" s="730"/>
    </row>
    <row r="239" spans="1:11" ht="15" customHeight="1" x14ac:dyDescent="0.25">
      <c r="A239" s="762"/>
      <c r="B239" s="1047" t="s">
        <v>563</v>
      </c>
      <c r="C239" s="776" t="s">
        <v>498</v>
      </c>
      <c r="D239" s="234"/>
      <c r="E239" s="250"/>
      <c r="F239" s="250"/>
      <c r="G239" s="219">
        <v>1</v>
      </c>
      <c r="H239" s="220" t="str">
        <f t="shared" si="3"/>
        <v/>
      </c>
      <c r="I239" s="561"/>
      <c r="J239" s="561"/>
      <c r="K239" s="730"/>
    </row>
    <row r="240" spans="1:11" s="722" customFormat="1" ht="30" customHeight="1" x14ac:dyDescent="0.25">
      <c r="A240" s="783"/>
      <c r="B240" s="835"/>
      <c r="C240" s="836"/>
      <c r="D240" s="836"/>
      <c r="E240" s="837"/>
      <c r="F240" s="761"/>
      <c r="G240" s="761"/>
      <c r="H240" s="761"/>
      <c r="I240" s="561"/>
      <c r="J240" s="561"/>
      <c r="K240" s="730"/>
    </row>
    <row r="241" spans="1:11" s="722" customFormat="1" ht="30" customHeight="1" x14ac:dyDescent="0.25">
      <c r="A241" s="762"/>
      <c r="B241" s="838" t="s">
        <v>5</v>
      </c>
      <c r="C241" s="1030" t="s">
        <v>567</v>
      </c>
      <c r="D241" s="1030" t="s">
        <v>323</v>
      </c>
      <c r="E241" s="1030" t="s">
        <v>6</v>
      </c>
      <c r="F241" s="1030" t="s">
        <v>7</v>
      </c>
      <c r="G241" s="1030" t="s">
        <v>335</v>
      </c>
      <c r="H241" s="839" t="s">
        <v>336</v>
      </c>
      <c r="I241" s="561"/>
      <c r="J241" s="561"/>
      <c r="K241" s="730"/>
    </row>
    <row r="242" spans="1:11" ht="15" customHeight="1" x14ac:dyDescent="0.25">
      <c r="A242" s="762"/>
      <c r="B242" s="840" t="s">
        <v>89</v>
      </c>
      <c r="C242" s="772">
        <v>132</v>
      </c>
      <c r="D242" s="251"/>
      <c r="E242" s="226"/>
      <c r="F242" s="252"/>
      <c r="G242" s="843">
        <v>1</v>
      </c>
      <c r="H242" s="796" t="str">
        <f>IF(AND(ISNUMBER(D242),ISNUMBER(G242)),D242*G242,"")</f>
        <v/>
      </c>
      <c r="I242" s="561"/>
      <c r="J242" s="561"/>
      <c r="K242" s="730"/>
    </row>
    <row r="243" spans="1:11" ht="15" customHeight="1" x14ac:dyDescent="0.25">
      <c r="A243" s="762"/>
      <c r="B243" s="767" t="s">
        <v>318</v>
      </c>
      <c r="C243" s="773">
        <v>133</v>
      </c>
      <c r="D243" s="231"/>
      <c r="E243" s="844" t="str">
        <f>IF(AND(ISNUMBER(D302),ISNUMBER(H302)),D302-H302,"")</f>
        <v/>
      </c>
      <c r="F243" s="254"/>
      <c r="G243" s="255"/>
      <c r="H243" s="256"/>
      <c r="I243" s="561"/>
      <c r="J243" s="561"/>
      <c r="K243" s="730"/>
    </row>
    <row r="244" spans="1:11" ht="15" customHeight="1" x14ac:dyDescent="0.25">
      <c r="A244" s="762"/>
      <c r="B244" s="767" t="s">
        <v>8</v>
      </c>
      <c r="C244" s="773">
        <v>133</v>
      </c>
      <c r="D244" s="231"/>
      <c r="E244" s="844" t="str">
        <f>IF(AND(ISNUMBER(D303),ISNUMBER(H303)),D303-H303,"")</f>
        <v/>
      </c>
      <c r="F244" s="254"/>
      <c r="G244" s="255"/>
      <c r="H244" s="256"/>
      <c r="I244" s="561"/>
      <c r="J244" s="561"/>
      <c r="K244" s="730"/>
    </row>
    <row r="245" spans="1:11" ht="15" customHeight="1" x14ac:dyDescent="0.25">
      <c r="A245" s="762"/>
      <c r="B245" s="767" t="s">
        <v>319</v>
      </c>
      <c r="C245" s="773">
        <v>133</v>
      </c>
      <c r="D245" s="231"/>
      <c r="E245" s="844" t="str">
        <f>IF(AND(ISNUMBER(D304),ISNUMBER(H304)),D304-H304,"")</f>
        <v/>
      </c>
      <c r="F245" s="254"/>
      <c r="G245" s="255"/>
      <c r="H245" s="256"/>
      <c r="I245" s="561"/>
      <c r="J245" s="561"/>
      <c r="K245" s="730"/>
    </row>
    <row r="246" spans="1:11" ht="15" customHeight="1" x14ac:dyDescent="0.25">
      <c r="A246" s="762"/>
      <c r="B246" s="767" t="s">
        <v>9</v>
      </c>
      <c r="C246" s="773">
        <v>133</v>
      </c>
      <c r="D246" s="231"/>
      <c r="E246" s="844" t="str">
        <f>IF(AND(ISNUMBER(D305),ISNUMBER(H305),ISNUMBER(D310),ISNUMBER(H310)),((D310-H310)+(D305-H305)),"")</f>
        <v/>
      </c>
      <c r="F246" s="254"/>
      <c r="G246" s="255"/>
      <c r="H246" s="256"/>
      <c r="I246" s="561"/>
      <c r="J246" s="561"/>
      <c r="K246" s="730"/>
    </row>
    <row r="247" spans="1:11" ht="15" customHeight="1" x14ac:dyDescent="0.25">
      <c r="A247" s="762"/>
      <c r="B247" s="824" t="s">
        <v>53</v>
      </c>
      <c r="C247" s="774">
        <v>133</v>
      </c>
      <c r="D247" s="1738" t="str">
        <f>IF(AND(ISNUMBER(D243),ISNUMBER(D244),ISNUMBER(D245),ISNUMBER(D246)),SUM(D243:D246),"")</f>
        <v/>
      </c>
      <c r="E247" s="1738" t="str">
        <f>IF(AND(ISNUMBER(E243),ISNUMBER(E244),ISNUMBER(E245),ISNUMBER(E246)),SUM(E243:E246),"")</f>
        <v/>
      </c>
      <c r="F247" s="1739" t="str">
        <f>IF(AND(ISNUMBER(D247),ISNUMBER(E247)),MAX(D247-E247,0),"")</f>
        <v/>
      </c>
      <c r="G247" s="1740">
        <v>1</v>
      </c>
      <c r="H247" s="1741" t="str">
        <f>IF(AND(ISNUMBER(F247),ISNUMBER(G247)),F247*G247,"")</f>
        <v/>
      </c>
      <c r="I247" s="561"/>
      <c r="J247" s="561"/>
      <c r="K247" s="730"/>
    </row>
    <row r="248" spans="1:11" ht="15" customHeight="1" x14ac:dyDescent="0.25">
      <c r="A248" s="762"/>
      <c r="B248" s="841" t="s">
        <v>10</v>
      </c>
      <c r="C248" s="1742"/>
      <c r="D248" s="1743"/>
      <c r="E248" s="1743"/>
      <c r="F248" s="1743"/>
      <c r="G248" s="1743"/>
      <c r="H248" s="1744" t="str">
        <f>IF(AND(ISNUMBER(H242),ISNUMBER(H247)),H242+H247,"")</f>
        <v/>
      </c>
      <c r="I248" s="561"/>
      <c r="J248" s="561"/>
      <c r="K248" s="730"/>
    </row>
    <row r="249" spans="1:11" s="722" customFormat="1" ht="30" customHeight="1" x14ac:dyDescent="0.25">
      <c r="A249" s="783"/>
      <c r="B249" s="845"/>
      <c r="C249" s="846"/>
      <c r="D249" s="845"/>
      <c r="E249" s="561"/>
      <c r="F249" s="561"/>
      <c r="G249" s="847"/>
      <c r="H249" s="847"/>
      <c r="I249" s="561"/>
      <c r="J249" s="561"/>
      <c r="K249" s="730"/>
    </row>
    <row r="250" spans="1:11" s="722" customFormat="1" ht="30" customHeight="1" x14ac:dyDescent="0.25">
      <c r="A250" s="783"/>
      <c r="B250" s="848"/>
      <c r="C250" s="849"/>
      <c r="D250" s="849"/>
      <c r="E250" s="849"/>
      <c r="F250" s="733"/>
      <c r="G250" s="850"/>
      <c r="H250" s="764" t="s">
        <v>336</v>
      </c>
      <c r="I250" s="561"/>
      <c r="J250" s="561"/>
      <c r="K250" s="730"/>
    </row>
    <row r="251" spans="1:11" ht="15" customHeight="1" x14ac:dyDescent="0.25">
      <c r="A251" s="762"/>
      <c r="B251" s="851" t="s">
        <v>54</v>
      </c>
      <c r="C251" s="221"/>
      <c r="D251" s="147"/>
      <c r="E251" s="147"/>
      <c r="F251" s="147"/>
      <c r="G251" s="147"/>
      <c r="H251" s="853" t="str">
        <f>IF(AND(ISNUMBER(H214),ISNUMBER(H215),ISNUMBER(H217),ISNUMBER(H218),ISNUMBER(H219),ISNUMBER(H220),ISNUMBER(H221),ISNUMBER(H222),ISNUMBER(H223),ISNUMBER(H225),ISNUMBER(H226),ISNUMBER(H227),ISNUMBER(H228),ISNUMBER(H229),ISNUMBER(H231),ISNUMBER(H232),ISNUMBER(H234),ISNUMBER(H235),ISNUMBER(H236),ISNUMBER(H237),ISNUMBER(H238),ISNUMBER(H239),ISNUMBER(H248)),H214+H215+SUM(H217:H223)+SUM(H225:H229)+SUM(H231:H232)+SUM(H234:H239)+H248,"")</f>
        <v/>
      </c>
      <c r="I251" s="561"/>
      <c r="J251" s="561"/>
      <c r="K251" s="730"/>
    </row>
    <row r="252" spans="1:11" s="722" customFormat="1" ht="30" customHeight="1" x14ac:dyDescent="0.25">
      <c r="A252" s="762"/>
      <c r="B252" s="845"/>
      <c r="C252" s="761"/>
      <c r="D252" s="760"/>
      <c r="E252" s="761"/>
      <c r="F252" s="852"/>
      <c r="G252" s="761"/>
      <c r="H252" s="761"/>
      <c r="I252" s="561"/>
      <c r="J252" s="561"/>
      <c r="K252" s="730"/>
    </row>
    <row r="253" spans="1:11" ht="30" customHeight="1" x14ac:dyDescent="0.25">
      <c r="A253" s="762"/>
      <c r="B253" s="854" t="s">
        <v>191</v>
      </c>
      <c r="C253" s="1031" t="s">
        <v>567</v>
      </c>
      <c r="D253" s="1031" t="s">
        <v>323</v>
      </c>
      <c r="E253" s="147"/>
      <c r="F253" s="147"/>
      <c r="G253" s="1031" t="s">
        <v>335</v>
      </c>
      <c r="H253" s="859" t="s">
        <v>336</v>
      </c>
      <c r="I253" s="561"/>
      <c r="J253" s="561"/>
      <c r="K253" s="730"/>
    </row>
    <row r="254" spans="1:11" ht="15" customHeight="1" x14ac:dyDescent="0.25">
      <c r="A254" s="762"/>
      <c r="B254" s="855" t="s">
        <v>486</v>
      </c>
      <c r="C254" s="858">
        <v>137</v>
      </c>
      <c r="D254" s="182"/>
      <c r="E254" s="226"/>
      <c r="F254" s="226"/>
      <c r="G254" s="843">
        <f>Parameters!F56</f>
        <v>0</v>
      </c>
      <c r="H254" s="860" t="str">
        <f>IF(AND(ISNUMBER(D254),ISNUMBER(G254)),D254*G254,"")</f>
        <v/>
      </c>
      <c r="I254" s="561"/>
      <c r="J254" s="561"/>
      <c r="K254" s="730"/>
    </row>
    <row r="255" spans="1:11" ht="15" customHeight="1" x14ac:dyDescent="0.25">
      <c r="A255" s="762"/>
      <c r="B255" s="741" t="s">
        <v>262</v>
      </c>
      <c r="C255" s="773">
        <v>140</v>
      </c>
      <c r="D255" s="162"/>
      <c r="E255" s="208"/>
      <c r="F255" s="208"/>
      <c r="G255" s="309">
        <f>Parameters!F57</f>
        <v>0</v>
      </c>
      <c r="H255" s="861" t="str">
        <f>IF(AND(ISNUMBER(D255),ISNUMBER(G255)),D255*G255,"")</f>
        <v/>
      </c>
      <c r="I255" s="561"/>
      <c r="J255" s="561"/>
      <c r="K255" s="730"/>
    </row>
    <row r="256" spans="1:11" ht="15" customHeight="1" x14ac:dyDescent="0.25">
      <c r="A256" s="762"/>
      <c r="B256" s="741" t="s">
        <v>487</v>
      </c>
      <c r="C256" s="773" t="s">
        <v>492</v>
      </c>
      <c r="D256" s="162"/>
      <c r="E256" s="208"/>
      <c r="F256" s="208"/>
      <c r="G256" s="309">
        <f>Parameters!F58</f>
        <v>0</v>
      </c>
      <c r="H256" s="861" t="str">
        <f>IF(AND(ISNUMBER(D256),ISNUMBER(G256)),D256*G256,"")</f>
        <v/>
      </c>
      <c r="I256" s="561"/>
      <c r="J256" s="561"/>
      <c r="K256" s="730"/>
    </row>
    <row r="257" spans="1:11" ht="15" customHeight="1" x14ac:dyDescent="0.25">
      <c r="A257" s="762"/>
      <c r="B257" s="741" t="s">
        <v>488</v>
      </c>
      <c r="C257" s="773">
        <v>140</v>
      </c>
      <c r="D257" s="162"/>
      <c r="E257" s="208"/>
      <c r="F257" s="208"/>
      <c r="G257" s="309">
        <f>Parameters!F59</f>
        <v>0</v>
      </c>
      <c r="H257" s="861" t="str">
        <f>IF(AND(ISNUMBER(D257),ISNUMBER(G257)),D257*G257,"")</f>
        <v/>
      </c>
      <c r="I257" s="561"/>
      <c r="J257" s="561"/>
      <c r="K257" s="730"/>
    </row>
    <row r="258" spans="1:11" ht="15" customHeight="1" x14ac:dyDescent="0.25">
      <c r="A258" s="762"/>
      <c r="B258" s="741" t="s">
        <v>11</v>
      </c>
      <c r="C258" s="214"/>
      <c r="D258" s="211"/>
      <c r="E258" s="208"/>
      <c r="F258" s="208"/>
      <c r="G258" s="248"/>
      <c r="H258" s="257"/>
      <c r="I258" s="561"/>
      <c r="J258" s="561"/>
      <c r="K258" s="730"/>
    </row>
    <row r="259" spans="1:11" ht="15" customHeight="1" x14ac:dyDescent="0.25">
      <c r="A259" s="762"/>
      <c r="B259" s="743" t="s">
        <v>261</v>
      </c>
      <c r="C259" s="773">
        <v>140</v>
      </c>
      <c r="D259" s="162"/>
      <c r="E259" s="208"/>
      <c r="F259" s="208"/>
      <c r="G259" s="309">
        <f>Parameters!F61</f>
        <v>0</v>
      </c>
      <c r="H259" s="861" t="str">
        <f t="shared" ref="H259:H266" si="4">IF(AND(ISNUMBER(D259),ISNUMBER(G259)),D259*G259,"")</f>
        <v/>
      </c>
      <c r="I259" s="561"/>
      <c r="J259" s="561"/>
      <c r="K259" s="730"/>
    </row>
    <row r="260" spans="1:11" ht="15" customHeight="1" x14ac:dyDescent="0.25">
      <c r="A260" s="762"/>
      <c r="B260" s="743" t="s">
        <v>13</v>
      </c>
      <c r="C260" s="773">
        <v>140</v>
      </c>
      <c r="D260" s="162"/>
      <c r="E260" s="208"/>
      <c r="F260" s="208"/>
      <c r="G260" s="309">
        <f>Parameters!F62</f>
        <v>0</v>
      </c>
      <c r="H260" s="861" t="str">
        <f t="shared" si="4"/>
        <v/>
      </c>
      <c r="I260" s="561"/>
      <c r="J260" s="561"/>
      <c r="K260" s="730"/>
    </row>
    <row r="261" spans="1:11" ht="15" customHeight="1" x14ac:dyDescent="0.25">
      <c r="A261" s="762"/>
      <c r="B261" s="743" t="s">
        <v>390</v>
      </c>
      <c r="C261" s="773">
        <v>140</v>
      </c>
      <c r="D261" s="162"/>
      <c r="E261" s="208"/>
      <c r="F261" s="208"/>
      <c r="G261" s="309">
        <f>Parameters!F63</f>
        <v>0</v>
      </c>
      <c r="H261" s="861" t="str">
        <f t="shared" si="4"/>
        <v/>
      </c>
      <c r="I261" s="561"/>
      <c r="J261" s="561"/>
      <c r="K261" s="730"/>
    </row>
    <row r="262" spans="1:11" ht="15" customHeight="1" x14ac:dyDescent="0.25">
      <c r="A262" s="762"/>
      <c r="B262" s="743" t="s">
        <v>14</v>
      </c>
      <c r="C262" s="773">
        <v>140</v>
      </c>
      <c r="D262" s="162"/>
      <c r="E262" s="208"/>
      <c r="F262" s="208"/>
      <c r="G262" s="309">
        <f>Parameters!F64</f>
        <v>0</v>
      </c>
      <c r="H262" s="861" t="str">
        <f t="shared" si="4"/>
        <v/>
      </c>
      <c r="I262" s="561"/>
      <c r="J262" s="561"/>
      <c r="K262" s="730"/>
    </row>
    <row r="263" spans="1:11" ht="15" customHeight="1" x14ac:dyDescent="0.25">
      <c r="A263" s="762"/>
      <c r="B263" s="741" t="s">
        <v>15</v>
      </c>
      <c r="C263" s="773">
        <v>140</v>
      </c>
      <c r="D263" s="162"/>
      <c r="E263" s="208"/>
      <c r="F263" s="208"/>
      <c r="G263" s="309">
        <f>Parameters!F65</f>
        <v>0</v>
      </c>
      <c r="H263" s="861" t="str">
        <f t="shared" si="4"/>
        <v/>
      </c>
      <c r="I263" s="561"/>
      <c r="J263" s="561"/>
      <c r="K263" s="730"/>
    </row>
    <row r="264" spans="1:11" ht="15" customHeight="1" x14ac:dyDescent="0.25">
      <c r="A264" s="762"/>
      <c r="B264" s="741" t="s">
        <v>489</v>
      </c>
      <c r="C264" s="773">
        <v>140</v>
      </c>
      <c r="D264" s="162"/>
      <c r="E264" s="208"/>
      <c r="F264" s="208"/>
      <c r="G264" s="309">
        <f>Parameters!F66</f>
        <v>0.5</v>
      </c>
      <c r="H264" s="861" t="str">
        <f t="shared" si="4"/>
        <v/>
      </c>
      <c r="I264" s="561"/>
      <c r="J264" s="561"/>
      <c r="K264" s="730"/>
    </row>
    <row r="265" spans="1:11" ht="15" customHeight="1" x14ac:dyDescent="0.25">
      <c r="A265" s="762"/>
      <c r="B265" s="741" t="s">
        <v>490</v>
      </c>
      <c r="C265" s="773">
        <v>147</v>
      </c>
      <c r="D265" s="162"/>
      <c r="E265" s="208"/>
      <c r="F265" s="208"/>
      <c r="G265" s="309">
        <v>0</v>
      </c>
      <c r="H265" s="861" t="str">
        <f t="shared" si="4"/>
        <v/>
      </c>
      <c r="I265" s="561"/>
      <c r="J265" s="561"/>
      <c r="K265" s="730"/>
    </row>
    <row r="266" spans="1:11" ht="30" customHeight="1" x14ac:dyDescent="0.25">
      <c r="A266" s="762"/>
      <c r="B266" s="856" t="s">
        <v>491</v>
      </c>
      <c r="C266" s="776" t="s">
        <v>493</v>
      </c>
      <c r="D266" s="163"/>
      <c r="E266" s="218"/>
      <c r="F266" s="218"/>
      <c r="G266" s="818">
        <v>1</v>
      </c>
      <c r="H266" s="862" t="str">
        <f t="shared" si="4"/>
        <v/>
      </c>
      <c r="I266" s="561"/>
      <c r="J266" s="561"/>
      <c r="K266" s="730"/>
    </row>
    <row r="267" spans="1:11" ht="15" customHeight="1" x14ac:dyDescent="0.25">
      <c r="A267" s="762"/>
      <c r="B267" s="857" t="s">
        <v>341</v>
      </c>
      <c r="C267" s="221"/>
      <c r="D267" s="222"/>
      <c r="E267" s="223"/>
      <c r="F267" s="223"/>
      <c r="G267" s="258"/>
      <c r="H267" s="863" t="str">
        <f>IF(AND(ISNUMBER(H254),ISNUMBER(H255),ISNUMBER(H256),ISNUMBER(H257),ISNUMBER(H259),ISNUMBER(H260),ISNUMBER(H261),ISNUMBER(H262),ISNUMBER(H263),ISNUMBER(H264),ISNUMBER(H265),ISNUMBER(H266)),SUM(H254:H257,H259:H266),"")</f>
        <v/>
      </c>
      <c r="I267" s="561"/>
      <c r="J267" s="561"/>
      <c r="K267" s="730"/>
    </row>
    <row r="268" spans="1:11" s="722" customFormat="1" ht="45" customHeight="1" x14ac:dyDescent="0.35">
      <c r="A268" s="1247" t="s">
        <v>269</v>
      </c>
      <c r="B268" s="728"/>
      <c r="C268" s="755"/>
      <c r="D268" s="755"/>
      <c r="E268" s="756"/>
      <c r="F268" s="561"/>
      <c r="G268" s="561"/>
      <c r="H268" s="561"/>
      <c r="I268" s="561"/>
      <c r="J268" s="561"/>
      <c r="K268" s="730"/>
    </row>
    <row r="269" spans="1:11" s="722" customFormat="1" ht="15" customHeight="1" x14ac:dyDescent="0.3">
      <c r="A269" s="558"/>
      <c r="B269" s="728"/>
      <c r="C269" s="755"/>
      <c r="D269" s="755"/>
      <c r="E269" s="756"/>
      <c r="F269" s="561"/>
      <c r="G269" s="561"/>
      <c r="H269" s="561"/>
      <c r="I269" s="561"/>
      <c r="J269" s="561"/>
      <c r="K269" s="730"/>
    </row>
    <row r="270" spans="1:11" ht="15" customHeight="1" x14ac:dyDescent="0.25">
      <c r="A270" s="783"/>
      <c r="B270" s="192" t="s">
        <v>55</v>
      </c>
      <c r="C270" s="192"/>
      <c r="D270" s="192"/>
      <c r="E270" s="192"/>
      <c r="F270" s="192"/>
      <c r="G270" s="259"/>
      <c r="H270" s="194" t="str">
        <f>IF(AND(ISNUMBER(H109),ISNUMBER(H167),ISNUMBER(H211),ISNUMBER(H251),ISNUMBER(H267),ISNUMBER(H431)),H109+H167+H211+H251+H267+H431,"")</f>
        <v/>
      </c>
      <c r="I270" s="561"/>
      <c r="J270" s="561"/>
      <c r="K270" s="730"/>
    </row>
    <row r="271" spans="1:11" s="722" customFormat="1" ht="45" customHeight="1" x14ac:dyDescent="0.35">
      <c r="A271" s="1247" t="s">
        <v>192</v>
      </c>
      <c r="B271" s="1256"/>
      <c r="C271" s="1257"/>
      <c r="D271" s="1257"/>
      <c r="E271" s="1258"/>
      <c r="F271" s="1257"/>
      <c r="G271" s="1257"/>
      <c r="H271" s="1257"/>
      <c r="I271" s="1257"/>
      <c r="J271" s="1257"/>
      <c r="K271" s="1259"/>
    </row>
    <row r="272" spans="1:11" s="722" customFormat="1" ht="45" customHeight="1" x14ac:dyDescent="0.35">
      <c r="A272" s="2330" t="s">
        <v>627</v>
      </c>
      <c r="B272" s="2331"/>
      <c r="C272" s="2331"/>
      <c r="D272" s="2331"/>
      <c r="E272" s="2331"/>
      <c r="F272" s="2331"/>
      <c r="G272" s="2331"/>
      <c r="H272" s="2331"/>
      <c r="I272" s="2331"/>
      <c r="J272" s="2331"/>
      <c r="K272" s="2332"/>
    </row>
    <row r="273" spans="1:11" ht="45" customHeight="1" x14ac:dyDescent="0.25">
      <c r="A273" s="762"/>
      <c r="B273" s="827"/>
      <c r="C273" s="1031" t="s">
        <v>567</v>
      </c>
      <c r="D273" s="1031" t="s">
        <v>16</v>
      </c>
      <c r="E273" s="1031" t="s">
        <v>17</v>
      </c>
      <c r="F273" s="260"/>
      <c r="G273" s="1031" t="s">
        <v>335</v>
      </c>
      <c r="H273" s="764" t="s">
        <v>336</v>
      </c>
      <c r="I273" s="561"/>
      <c r="J273" s="561"/>
      <c r="K273" s="730"/>
    </row>
    <row r="274" spans="1:11" ht="15" customHeight="1" x14ac:dyDescent="0.25">
      <c r="A274" s="762"/>
      <c r="B274" s="864" t="s">
        <v>18</v>
      </c>
      <c r="C274" s="804" t="s">
        <v>500</v>
      </c>
      <c r="D274" s="261"/>
      <c r="E274" s="261"/>
      <c r="F274" s="262"/>
      <c r="G274" s="261"/>
      <c r="H274" s="263"/>
      <c r="I274" s="561"/>
      <c r="J274" s="561"/>
      <c r="K274" s="730"/>
    </row>
    <row r="275" spans="1:11" ht="30" customHeight="1" x14ac:dyDescent="0.25">
      <c r="A275" s="762"/>
      <c r="B275" s="767" t="s">
        <v>728</v>
      </c>
      <c r="C275" s="773" t="s">
        <v>500</v>
      </c>
      <c r="D275" s="211"/>
      <c r="E275" s="211"/>
      <c r="F275" s="254"/>
      <c r="G275" s="211"/>
      <c r="H275" s="264"/>
      <c r="I275" s="561"/>
      <c r="J275" s="561"/>
      <c r="K275" s="730"/>
    </row>
    <row r="276" spans="1:11" ht="15" customHeight="1" x14ac:dyDescent="0.25">
      <c r="A276" s="762"/>
      <c r="B276" s="813" t="s">
        <v>91</v>
      </c>
      <c r="C276" s="773" t="s">
        <v>500</v>
      </c>
      <c r="D276" s="162"/>
      <c r="E276" s="162"/>
      <c r="F276" s="254"/>
      <c r="G276" s="209">
        <v>0</v>
      </c>
      <c r="H276" s="169" t="str">
        <f>IF(AND(ISNUMBER(D276),ISNUMBER(G276)),D276*G276,"")</f>
        <v/>
      </c>
      <c r="I276" s="561"/>
      <c r="J276" s="561"/>
      <c r="K276" s="730"/>
    </row>
    <row r="277" spans="1:11" ht="15" customHeight="1" x14ac:dyDescent="0.25">
      <c r="A277" s="762"/>
      <c r="B277" s="821" t="s">
        <v>92</v>
      </c>
      <c r="C277" s="773" t="s">
        <v>500</v>
      </c>
      <c r="D277" s="162"/>
      <c r="E277" s="162"/>
      <c r="F277" s="254"/>
      <c r="G277" s="211"/>
      <c r="H277" s="264"/>
      <c r="I277" s="561"/>
      <c r="J277" s="561"/>
      <c r="K277" s="730"/>
    </row>
    <row r="278" spans="1:11" ht="15" customHeight="1" x14ac:dyDescent="0.25">
      <c r="A278" s="762"/>
      <c r="B278" s="865" t="str">
        <f>CONCATENATE("Check: row ", ROW(B277), " ≤ row ", ROW(LCR!B276),)</f>
        <v>Check: row 277 ≤ row 276</v>
      </c>
      <c r="C278" s="217"/>
      <c r="D278" s="777" t="str">
        <f>IF((D277&lt;=D276),"Pass","Fail")</f>
        <v>Pass</v>
      </c>
      <c r="E278" s="777" t="str">
        <f>IF((E277&lt;=E276),"Pass","Fail")</f>
        <v>Pass</v>
      </c>
      <c r="F278" s="265"/>
      <c r="G278" s="214"/>
      <c r="H278" s="266"/>
      <c r="I278" s="561"/>
      <c r="J278" s="561"/>
      <c r="K278" s="730"/>
    </row>
    <row r="279" spans="1:11" ht="15" customHeight="1" x14ac:dyDescent="0.25">
      <c r="A279" s="762"/>
      <c r="B279" s="813" t="s">
        <v>471</v>
      </c>
      <c r="C279" s="773" t="s">
        <v>500</v>
      </c>
      <c r="D279" s="162"/>
      <c r="E279" s="162"/>
      <c r="F279" s="267"/>
      <c r="G279" s="209">
        <v>0.15</v>
      </c>
      <c r="H279" s="169" t="str">
        <f>IF(AND(ISNUMBER(D279),ISNUMBER(G279)),D279*G279,"")</f>
        <v/>
      </c>
      <c r="I279" s="561"/>
      <c r="J279" s="561"/>
      <c r="K279" s="730"/>
    </row>
    <row r="280" spans="1:11" ht="15" customHeight="1" x14ac:dyDescent="0.25">
      <c r="A280" s="783"/>
      <c r="B280" s="821" t="s">
        <v>92</v>
      </c>
      <c r="C280" s="773" t="s">
        <v>500</v>
      </c>
      <c r="D280" s="162"/>
      <c r="E280" s="162"/>
      <c r="F280" s="267"/>
      <c r="G280" s="211"/>
      <c r="H280" s="264"/>
      <c r="I280" s="554"/>
      <c r="J280" s="554"/>
      <c r="K280" s="787"/>
    </row>
    <row r="281" spans="1:11" ht="15" customHeight="1" x14ac:dyDescent="0.25">
      <c r="A281" s="783"/>
      <c r="B281" s="865" t="str">
        <f>CONCATENATE("Check: row ", ROW(B280), " ≤ row ", ROW(LCR!B279),)</f>
        <v>Check: row 280 ≤ row 279</v>
      </c>
      <c r="C281" s="268"/>
      <c r="D281" s="777" t="str">
        <f>IF((D280&lt;=D279),"Pass","Fail")</f>
        <v>Pass</v>
      </c>
      <c r="E281" s="777" t="str">
        <f>IF((E280&lt;=E279),"Pass","Fail")</f>
        <v>Pass</v>
      </c>
      <c r="F281" s="265"/>
      <c r="G281" s="214"/>
      <c r="H281" s="266"/>
      <c r="I281" s="554"/>
      <c r="J281" s="554"/>
      <c r="K281" s="787"/>
    </row>
    <row r="282" spans="1:11" ht="15" customHeight="1" x14ac:dyDescent="0.25">
      <c r="A282" s="783"/>
      <c r="B282" s="813" t="s">
        <v>472</v>
      </c>
      <c r="C282" s="773" t="s">
        <v>500</v>
      </c>
      <c r="D282" s="185"/>
      <c r="E282" s="185"/>
      <c r="F282" s="267"/>
      <c r="G282" s="209">
        <v>0.25</v>
      </c>
      <c r="H282" s="169" t="str">
        <f>IF(AND(ISNUMBER(D282),ISNUMBER(G282)),D282*G282,"")</f>
        <v/>
      </c>
      <c r="I282" s="554"/>
      <c r="J282" s="554"/>
      <c r="K282" s="787"/>
    </row>
    <row r="283" spans="1:11" ht="15" customHeight="1" x14ac:dyDescent="0.25">
      <c r="A283" s="783"/>
      <c r="B283" s="821" t="s">
        <v>92</v>
      </c>
      <c r="C283" s="773" t="s">
        <v>500</v>
      </c>
      <c r="D283" s="185"/>
      <c r="E283" s="185"/>
      <c r="F283" s="267"/>
      <c r="G283" s="211"/>
      <c r="H283" s="264"/>
      <c r="I283" s="554"/>
      <c r="J283" s="554"/>
      <c r="K283" s="787"/>
    </row>
    <row r="284" spans="1:11" ht="15" customHeight="1" x14ac:dyDescent="0.25">
      <c r="A284" s="783"/>
      <c r="B284" s="865" t="str">
        <f>CONCATENATE("Check: row ", ROW(B283), " ≤ row ", ROW(LCR!B282),)</f>
        <v>Check: row 283 ≤ row 282</v>
      </c>
      <c r="C284" s="268"/>
      <c r="D284" s="777" t="str">
        <f>IF((D283&lt;=D282),"Pass","Fail")</f>
        <v>Pass</v>
      </c>
      <c r="E284" s="777" t="str">
        <f>IF((E283&lt;=E282),"Pass","Fail")</f>
        <v>Pass</v>
      </c>
      <c r="F284" s="265"/>
      <c r="G284" s="214"/>
      <c r="H284" s="266"/>
      <c r="I284" s="554"/>
      <c r="J284" s="554"/>
      <c r="K284" s="787"/>
    </row>
    <row r="285" spans="1:11" ht="15" customHeight="1" x14ac:dyDescent="0.25">
      <c r="A285" s="783"/>
      <c r="B285" s="813" t="s">
        <v>473</v>
      </c>
      <c r="C285" s="773" t="s">
        <v>500</v>
      </c>
      <c r="D285" s="168"/>
      <c r="E285" s="168"/>
      <c r="F285" s="265"/>
      <c r="G285" s="152">
        <v>0.5</v>
      </c>
      <c r="H285" s="153" t="str">
        <f>IF(AND(ISNUMBER(D285),ISNUMBER(G285)),D285*G285,"")</f>
        <v/>
      </c>
      <c r="I285" s="554"/>
      <c r="J285" s="554"/>
      <c r="K285" s="787"/>
    </row>
    <row r="286" spans="1:11" ht="15" customHeight="1" x14ac:dyDescent="0.25">
      <c r="A286" s="783"/>
      <c r="B286" s="821" t="s">
        <v>92</v>
      </c>
      <c r="C286" s="773" t="s">
        <v>500</v>
      </c>
      <c r="D286" s="168"/>
      <c r="E286" s="168"/>
      <c r="F286" s="265"/>
      <c r="G286" s="214"/>
      <c r="H286" s="266"/>
      <c r="I286" s="554"/>
      <c r="J286" s="554"/>
      <c r="K286" s="787"/>
    </row>
    <row r="287" spans="1:11" ht="15" customHeight="1" x14ac:dyDescent="0.25">
      <c r="A287" s="783"/>
      <c r="B287" s="865" t="str">
        <f>CONCATENATE("Check: row ", ROW(B286), " ≤ row ", ROW(LCR!B285),)</f>
        <v>Check: row 286 ≤ row 285</v>
      </c>
      <c r="C287" s="268"/>
      <c r="D287" s="777" t="str">
        <f>IF((D286&lt;=D285),"Pass","Fail")</f>
        <v>Pass</v>
      </c>
      <c r="E287" s="777" t="str">
        <f>IF((E286&lt;=E285),"Pass","Fail")</f>
        <v>Pass</v>
      </c>
      <c r="F287" s="265"/>
      <c r="G287" s="214"/>
      <c r="H287" s="266"/>
      <c r="I287" s="554"/>
      <c r="J287" s="554"/>
      <c r="K287" s="787"/>
    </row>
    <row r="288" spans="1:11" ht="15" customHeight="1" x14ac:dyDescent="0.25">
      <c r="A288" s="783"/>
      <c r="B288" s="813" t="s">
        <v>501</v>
      </c>
      <c r="C288" s="773" t="s">
        <v>500</v>
      </c>
      <c r="D288" s="162"/>
      <c r="E288" s="162"/>
      <c r="F288" s="267"/>
      <c r="G288" s="209">
        <v>0.5</v>
      </c>
      <c r="H288" s="169" t="str">
        <f>IF(AND(ISNUMBER(D288),ISNUMBER(G288)),D288*G288,"")</f>
        <v/>
      </c>
      <c r="I288" s="554"/>
      <c r="J288" s="554"/>
      <c r="K288" s="787"/>
    </row>
    <row r="289" spans="1:11" ht="15" customHeight="1" x14ac:dyDescent="0.25">
      <c r="A289" s="762"/>
      <c r="B289" s="813" t="s">
        <v>28</v>
      </c>
      <c r="C289" s="773" t="s">
        <v>500</v>
      </c>
      <c r="D289" s="162"/>
      <c r="E289" s="162"/>
      <c r="F289" s="267"/>
      <c r="G289" s="209">
        <v>1</v>
      </c>
      <c r="H289" s="169" t="str">
        <f>IF(AND(ISNUMBER(D289),ISNUMBER(G289)),D289*G289,"")</f>
        <v/>
      </c>
      <c r="I289" s="561"/>
      <c r="J289" s="561"/>
      <c r="K289" s="730"/>
    </row>
    <row r="290" spans="1:11" ht="30" customHeight="1" x14ac:dyDescent="0.25">
      <c r="A290" s="762"/>
      <c r="B290" s="767" t="s">
        <v>729</v>
      </c>
      <c r="C290" s="773" t="s">
        <v>500</v>
      </c>
      <c r="D290" s="211"/>
      <c r="E290" s="211"/>
      <c r="F290" s="267"/>
      <c r="G290" s="211"/>
      <c r="H290" s="264"/>
      <c r="I290" s="561"/>
      <c r="J290" s="561"/>
      <c r="K290" s="730"/>
    </row>
    <row r="291" spans="1:11" ht="15" customHeight="1" x14ac:dyDescent="0.25">
      <c r="A291" s="762"/>
      <c r="B291" s="813" t="s">
        <v>27</v>
      </c>
      <c r="C291" s="773" t="s">
        <v>500</v>
      </c>
      <c r="D291" s="162"/>
      <c r="E291" s="162"/>
      <c r="F291" s="267"/>
      <c r="G291" s="209">
        <v>0</v>
      </c>
      <c r="H291" s="169" t="str">
        <f t="shared" ref="H291:H296" si="5">IF(AND(ISNUMBER(D291),ISNUMBER(G291)),D291*G291,"")</f>
        <v/>
      </c>
      <c r="I291" s="561"/>
      <c r="J291" s="561"/>
      <c r="K291" s="730"/>
    </row>
    <row r="292" spans="1:11" ht="15" customHeight="1" x14ac:dyDescent="0.25">
      <c r="A292" s="762"/>
      <c r="B292" s="813" t="s">
        <v>499</v>
      </c>
      <c r="C292" s="773" t="s">
        <v>500</v>
      </c>
      <c r="D292" s="162"/>
      <c r="E292" s="162"/>
      <c r="F292" s="267"/>
      <c r="G292" s="209">
        <v>0</v>
      </c>
      <c r="H292" s="169" t="str">
        <f t="shared" si="5"/>
        <v/>
      </c>
      <c r="I292" s="561"/>
      <c r="J292" s="561"/>
      <c r="K292" s="730"/>
    </row>
    <row r="293" spans="1:11" ht="15" customHeight="1" x14ac:dyDescent="0.25">
      <c r="A293" s="762"/>
      <c r="B293" s="813" t="s">
        <v>502</v>
      </c>
      <c r="C293" s="773" t="s">
        <v>500</v>
      </c>
      <c r="D293" s="185"/>
      <c r="E293" s="185"/>
      <c r="F293" s="267"/>
      <c r="G293" s="209">
        <v>0</v>
      </c>
      <c r="H293" s="169" t="str">
        <f t="shared" si="5"/>
        <v/>
      </c>
      <c r="I293" s="561"/>
      <c r="J293" s="561"/>
      <c r="K293" s="730"/>
    </row>
    <row r="294" spans="1:11" ht="15" customHeight="1" x14ac:dyDescent="0.25">
      <c r="A294" s="762"/>
      <c r="B294" s="813" t="s">
        <v>503</v>
      </c>
      <c r="C294" s="773" t="s">
        <v>500</v>
      </c>
      <c r="D294" s="185"/>
      <c r="E294" s="185"/>
      <c r="F294" s="267"/>
      <c r="G294" s="209">
        <v>0</v>
      </c>
      <c r="H294" s="169" t="str">
        <f t="shared" si="5"/>
        <v/>
      </c>
      <c r="I294" s="561"/>
      <c r="J294" s="561"/>
      <c r="K294" s="730"/>
    </row>
    <row r="295" spans="1:11" ht="15" customHeight="1" x14ac:dyDescent="0.25">
      <c r="A295" s="762"/>
      <c r="B295" s="813" t="s">
        <v>501</v>
      </c>
      <c r="C295" s="773" t="s">
        <v>500</v>
      </c>
      <c r="D295" s="162"/>
      <c r="E295" s="162"/>
      <c r="F295" s="267"/>
      <c r="G295" s="209">
        <v>0</v>
      </c>
      <c r="H295" s="169" t="str">
        <f t="shared" si="5"/>
        <v/>
      </c>
      <c r="I295" s="561"/>
      <c r="J295" s="561"/>
      <c r="K295" s="730"/>
    </row>
    <row r="296" spans="1:11" ht="15" customHeight="1" x14ac:dyDescent="0.25">
      <c r="A296" s="762"/>
      <c r="B296" s="866" t="s">
        <v>28</v>
      </c>
      <c r="C296" s="774" t="s">
        <v>500</v>
      </c>
      <c r="D296" s="269"/>
      <c r="E296" s="269"/>
      <c r="F296" s="270"/>
      <c r="G296" s="271">
        <v>0</v>
      </c>
      <c r="H296" s="272" t="str">
        <f t="shared" si="5"/>
        <v/>
      </c>
      <c r="I296" s="561"/>
      <c r="J296" s="561"/>
      <c r="K296" s="730"/>
    </row>
    <row r="297" spans="1:11" ht="15" customHeight="1" x14ac:dyDescent="0.25">
      <c r="A297" s="762"/>
      <c r="B297" s="798" t="s">
        <v>19</v>
      </c>
      <c r="C297" s="273"/>
      <c r="D297" s="222"/>
      <c r="E297" s="222"/>
      <c r="F297" s="274"/>
      <c r="G297" s="222"/>
      <c r="H297" s="275" t="str">
        <f>IF(AND(ISNUMBER(H276),ISNUMBER(H279),ISNUMBER(H288),ISNUMBER(H289),ISNUMBER(H291),ISNUMBER(H292),ISNUMBER(H295),ISNUMBER(H296)),SUM(H276,H279,H282,H285,H288:H289,H291:H296),"")</f>
        <v/>
      </c>
      <c r="I297" s="561"/>
      <c r="J297" s="561"/>
      <c r="K297" s="730"/>
    </row>
    <row r="298" spans="1:11" s="722" customFormat="1" ht="45" customHeight="1" x14ac:dyDescent="0.35">
      <c r="A298" s="1247" t="s">
        <v>56</v>
      </c>
      <c r="B298" s="728"/>
      <c r="C298" s="755"/>
      <c r="D298" s="755"/>
      <c r="E298" s="756"/>
      <c r="F298" s="561"/>
      <c r="G298" s="561"/>
      <c r="H298" s="561"/>
      <c r="I298" s="561"/>
      <c r="J298" s="561"/>
      <c r="K298" s="730"/>
    </row>
    <row r="299" spans="1:11" s="722" customFormat="1" ht="15" customHeight="1" x14ac:dyDescent="0.3">
      <c r="A299" s="783"/>
      <c r="B299" s="867"/>
      <c r="C299" s="868"/>
      <c r="D299" s="869"/>
      <c r="E299" s="761"/>
      <c r="F299" s="870"/>
      <c r="G299" s="761"/>
      <c r="H299" s="761"/>
      <c r="I299" s="561"/>
      <c r="J299" s="561"/>
      <c r="K299" s="730"/>
    </row>
    <row r="300" spans="1:11" ht="30" customHeight="1" x14ac:dyDescent="0.25">
      <c r="A300" s="762"/>
      <c r="B300" s="827"/>
      <c r="C300" s="1031" t="s">
        <v>567</v>
      </c>
      <c r="D300" s="1031" t="s">
        <v>323</v>
      </c>
      <c r="E300" s="147"/>
      <c r="F300" s="147"/>
      <c r="G300" s="1031" t="s">
        <v>335</v>
      </c>
      <c r="H300" s="764" t="s">
        <v>336</v>
      </c>
      <c r="I300" s="561"/>
      <c r="J300" s="561"/>
      <c r="K300" s="730"/>
    </row>
    <row r="301" spans="1:11" ht="15" customHeight="1" x14ac:dyDescent="0.25">
      <c r="A301" s="762"/>
      <c r="B301" s="765" t="str">
        <f>CONCATENATE("Contractual inflows due in ≤ 30 days from fully performing loans, not reported in lines ", ROW(B276), " to ", ROW(B296), ", from:")</f>
        <v>Contractual inflows due in ≤ 30 days from fully performing loans, not reported in lines 276 to 296, from:</v>
      </c>
      <c r="C301" s="238"/>
      <c r="D301" s="276"/>
      <c r="E301" s="277"/>
      <c r="F301" s="277"/>
      <c r="G301" s="276"/>
      <c r="H301" s="278"/>
      <c r="I301" s="561"/>
      <c r="J301" s="561"/>
      <c r="K301" s="730"/>
    </row>
    <row r="302" spans="1:11" ht="15" customHeight="1" x14ac:dyDescent="0.25">
      <c r="A302" s="762"/>
      <c r="B302" s="767" t="s">
        <v>20</v>
      </c>
      <c r="C302" s="773">
        <v>153</v>
      </c>
      <c r="D302" s="162"/>
      <c r="E302" s="279"/>
      <c r="F302" s="279"/>
      <c r="G302" s="309">
        <v>0.5</v>
      </c>
      <c r="H302" s="174" t="str">
        <f>IF(AND(ISNUMBER(D302),ISNUMBER(G302)),D302*G302,"")</f>
        <v/>
      </c>
      <c r="I302" s="561"/>
      <c r="J302" s="561"/>
      <c r="K302" s="730"/>
    </row>
    <row r="303" spans="1:11" ht="15" customHeight="1" x14ac:dyDescent="0.25">
      <c r="A303" s="762"/>
      <c r="B303" s="767" t="s">
        <v>21</v>
      </c>
      <c r="C303" s="773">
        <v>153</v>
      </c>
      <c r="D303" s="162"/>
      <c r="E303" s="279"/>
      <c r="F303" s="279"/>
      <c r="G303" s="309">
        <v>0.5</v>
      </c>
      <c r="H303" s="174" t="str">
        <f>IF(AND(ISNUMBER(D303),ISNUMBER(G303)),D303*G303,"")</f>
        <v/>
      </c>
      <c r="I303" s="561"/>
      <c r="J303" s="561"/>
      <c r="K303" s="730"/>
    </row>
    <row r="304" spans="1:11" ht="15" customHeight="1" x14ac:dyDescent="0.25">
      <c r="A304" s="762"/>
      <c r="B304" s="767" t="s">
        <v>39</v>
      </c>
      <c r="C304" s="773">
        <v>154</v>
      </c>
      <c r="D304" s="162"/>
      <c r="E304" s="279"/>
      <c r="F304" s="279"/>
      <c r="G304" s="309">
        <v>0.5</v>
      </c>
      <c r="H304" s="174" t="str">
        <f>IF(AND(ISNUMBER(D304),ISNUMBER(G304)),D304*G304,"")</f>
        <v/>
      </c>
      <c r="I304" s="561"/>
      <c r="J304" s="561"/>
      <c r="K304" s="730"/>
    </row>
    <row r="305" spans="1:11" ht="15" customHeight="1" x14ac:dyDescent="0.25">
      <c r="A305" s="762"/>
      <c r="B305" s="767" t="s">
        <v>247</v>
      </c>
      <c r="C305" s="773">
        <v>154</v>
      </c>
      <c r="D305" s="162"/>
      <c r="E305" s="279"/>
      <c r="F305" s="279"/>
      <c r="G305" s="309">
        <v>1</v>
      </c>
      <c r="H305" s="174" t="str">
        <f>IF(AND(ISNUMBER(D305),ISNUMBER(G305)),D305*G305,"")</f>
        <v/>
      </c>
      <c r="I305" s="561"/>
      <c r="J305" s="561"/>
      <c r="K305" s="730"/>
    </row>
    <row r="306" spans="1:11" ht="15" customHeight="1" x14ac:dyDescent="0.25">
      <c r="A306" s="762"/>
      <c r="B306" s="767" t="s">
        <v>40</v>
      </c>
      <c r="C306" s="773">
        <v>154</v>
      </c>
      <c r="D306" s="211"/>
      <c r="E306" s="279"/>
      <c r="F306" s="279"/>
      <c r="G306" s="211"/>
      <c r="H306" s="264"/>
      <c r="I306" s="561"/>
      <c r="J306" s="561"/>
      <c r="K306" s="730"/>
    </row>
    <row r="307" spans="1:11" ht="15" customHeight="1" x14ac:dyDescent="0.25">
      <c r="A307" s="762"/>
      <c r="B307" s="813" t="s">
        <v>564</v>
      </c>
      <c r="C307" s="773">
        <v>156</v>
      </c>
      <c r="D307" s="162"/>
      <c r="E307" s="279"/>
      <c r="F307" s="279"/>
      <c r="G307" s="309">
        <v>0</v>
      </c>
      <c r="H307" s="174" t="str">
        <f>IF(AND(ISNUMBER(D307),ISNUMBER(G307)),D307*G307,"")</f>
        <v/>
      </c>
      <c r="I307" s="561"/>
      <c r="J307" s="561"/>
      <c r="K307" s="730"/>
    </row>
    <row r="308" spans="1:11" ht="15" customHeight="1" x14ac:dyDescent="0.25">
      <c r="A308" s="762"/>
      <c r="B308" s="813" t="s">
        <v>41</v>
      </c>
      <c r="C308" s="773">
        <v>157</v>
      </c>
      <c r="D308" s="162"/>
      <c r="E308" s="279"/>
      <c r="F308" s="279"/>
      <c r="G308" s="309">
        <v>0</v>
      </c>
      <c r="H308" s="174" t="str">
        <f>IF(AND(ISNUMBER(D308),ISNUMBER(G308)),D308*G308,"")</f>
        <v/>
      </c>
      <c r="I308" s="561"/>
      <c r="J308" s="561"/>
      <c r="K308" s="730"/>
    </row>
    <row r="309" spans="1:11" ht="15" customHeight="1" x14ac:dyDescent="0.25">
      <c r="A309" s="762"/>
      <c r="B309" s="813" t="s">
        <v>565</v>
      </c>
      <c r="C309" s="773">
        <v>154</v>
      </c>
      <c r="D309" s="162"/>
      <c r="E309" s="279"/>
      <c r="F309" s="279"/>
      <c r="G309" s="309">
        <v>1</v>
      </c>
      <c r="H309" s="174" t="str">
        <f>IF(AND(ISNUMBER(D309),ISNUMBER(G309)),D309*G309,"")</f>
        <v/>
      </c>
      <c r="I309" s="561"/>
      <c r="J309" s="561"/>
      <c r="K309" s="730"/>
    </row>
    <row r="310" spans="1:11" ht="15" customHeight="1" x14ac:dyDescent="0.25">
      <c r="A310" s="762"/>
      <c r="B310" s="824" t="s">
        <v>42</v>
      </c>
      <c r="C310" s="776">
        <v>154</v>
      </c>
      <c r="D310" s="163"/>
      <c r="E310" s="280"/>
      <c r="F310" s="280"/>
      <c r="G310" s="818">
        <v>0.5</v>
      </c>
      <c r="H310" s="842" t="str">
        <f>IF(AND(ISNUMBER(D310),ISNUMBER(G310)),D310*G310,"")</f>
        <v/>
      </c>
      <c r="I310" s="561"/>
      <c r="J310" s="561"/>
      <c r="K310" s="730"/>
    </row>
    <row r="311" spans="1:11" ht="15" customHeight="1" x14ac:dyDescent="0.25">
      <c r="A311" s="762"/>
      <c r="B311" s="798" t="s">
        <v>43</v>
      </c>
      <c r="C311" s="221"/>
      <c r="D311" s="222"/>
      <c r="E311" s="281"/>
      <c r="F311" s="281"/>
      <c r="G311" s="222"/>
      <c r="H311" s="871" t="str">
        <f>IF(AND(ISNUMBER(H302),ISNUMBER(H303),ISNUMBER(H304),ISNUMBER(H305),ISNUMBER(H307),ISNUMBER(H308),ISNUMBER(H309),ISNUMBER(H310)),SUM(H302:H305,H307:H310),"")</f>
        <v/>
      </c>
      <c r="I311" s="561"/>
      <c r="J311" s="561"/>
      <c r="K311" s="730"/>
    </row>
    <row r="312" spans="1:11" s="722" customFormat="1" ht="45" customHeight="1" x14ac:dyDescent="0.35">
      <c r="A312" s="1247" t="s">
        <v>57</v>
      </c>
      <c r="B312" s="728"/>
      <c r="C312" s="755"/>
      <c r="D312" s="755"/>
      <c r="E312" s="756"/>
      <c r="F312" s="561"/>
      <c r="G312" s="561"/>
      <c r="H312" s="561"/>
      <c r="I312" s="561"/>
      <c r="J312" s="561"/>
      <c r="K312" s="730"/>
    </row>
    <row r="313" spans="1:11" s="722" customFormat="1" ht="15" customHeight="1" x14ac:dyDescent="0.25">
      <c r="A313" s="783"/>
      <c r="B313" s="845"/>
      <c r="C313" s="846"/>
      <c r="D313" s="760"/>
      <c r="E313" s="761"/>
      <c r="F313" s="761"/>
      <c r="G313" s="761"/>
      <c r="H313" s="761"/>
      <c r="I313" s="561"/>
      <c r="J313" s="561"/>
      <c r="K313" s="730"/>
    </row>
    <row r="314" spans="1:11" ht="30" customHeight="1" x14ac:dyDescent="0.25">
      <c r="A314" s="783"/>
      <c r="B314" s="827"/>
      <c r="C314" s="1031" t="s">
        <v>567</v>
      </c>
      <c r="D314" s="1031" t="s">
        <v>323</v>
      </c>
      <c r="E314" s="147"/>
      <c r="F314" s="147"/>
      <c r="G314" s="1031" t="s">
        <v>335</v>
      </c>
      <c r="H314" s="764" t="s">
        <v>336</v>
      </c>
      <c r="I314" s="561"/>
      <c r="J314" s="561"/>
      <c r="K314" s="730"/>
    </row>
    <row r="315" spans="1:11" ht="15" customHeight="1" x14ac:dyDescent="0.25">
      <c r="A315" s="762"/>
      <c r="B315" s="319" t="s">
        <v>44</v>
      </c>
      <c r="C315" s="238"/>
      <c r="D315" s="276"/>
      <c r="E315" s="277"/>
      <c r="F315" s="277"/>
      <c r="G315" s="276"/>
      <c r="H315" s="278"/>
      <c r="I315" s="561"/>
      <c r="J315" s="561"/>
      <c r="K315" s="730"/>
    </row>
    <row r="316" spans="1:11" ht="15" customHeight="1" x14ac:dyDescent="0.25">
      <c r="A316" s="762"/>
      <c r="B316" s="767" t="s">
        <v>504</v>
      </c>
      <c r="C316" s="773" t="s">
        <v>505</v>
      </c>
      <c r="D316" s="162"/>
      <c r="E316" s="279"/>
      <c r="F316" s="279"/>
      <c r="G316" s="309">
        <v>1</v>
      </c>
      <c r="H316" s="174" t="str">
        <f>IF(AND(ISNUMBER(D316),ISNUMBER(G316)),D316*G316,"")</f>
        <v/>
      </c>
      <c r="I316" s="561"/>
      <c r="J316" s="561"/>
      <c r="K316" s="730"/>
    </row>
    <row r="317" spans="1:11" ht="15" customHeight="1" x14ac:dyDescent="0.25">
      <c r="A317" s="762"/>
      <c r="B317" s="767" t="s">
        <v>45</v>
      </c>
      <c r="C317" s="773">
        <v>155</v>
      </c>
      <c r="D317" s="162"/>
      <c r="E317" s="279"/>
      <c r="F317" s="279"/>
      <c r="G317" s="309">
        <v>1</v>
      </c>
      <c r="H317" s="174" t="str">
        <f>IF(AND(ISNUMBER(D317),ISNUMBER(G317)),D317*G317,"")</f>
        <v/>
      </c>
      <c r="I317" s="561"/>
      <c r="J317" s="561"/>
      <c r="K317" s="730"/>
    </row>
    <row r="318" spans="1:11" ht="15" customHeight="1" x14ac:dyDescent="0.25">
      <c r="A318" s="762"/>
      <c r="B318" s="824" t="s">
        <v>46</v>
      </c>
      <c r="C318" s="776">
        <v>160</v>
      </c>
      <c r="D318" s="163"/>
      <c r="E318" s="280"/>
      <c r="F318" s="280"/>
      <c r="G318" s="818">
        <f>Parameters!F69</f>
        <v>0</v>
      </c>
      <c r="H318" s="842" t="str">
        <f>IF(AND(ISNUMBER(D318),ISNUMBER(G318)),D318*G318,"")</f>
        <v/>
      </c>
      <c r="I318" s="561"/>
      <c r="J318" s="561"/>
      <c r="K318" s="730"/>
    </row>
    <row r="319" spans="1:11" ht="15" customHeight="1" x14ac:dyDescent="0.25">
      <c r="A319" s="762"/>
      <c r="B319" s="798" t="s">
        <v>58</v>
      </c>
      <c r="C319" s="221"/>
      <c r="D319" s="222"/>
      <c r="E319" s="281"/>
      <c r="F319" s="281"/>
      <c r="G319" s="222"/>
      <c r="H319" s="871" t="str">
        <f>IF(AND(ISNUMBER(H316),ISNUMBER(H317),ISNUMBER(H318)),H316+H317+H318,"")</f>
        <v/>
      </c>
      <c r="I319" s="561"/>
      <c r="J319" s="561"/>
      <c r="K319" s="730"/>
    </row>
    <row r="320" spans="1:11" s="722" customFormat="1" ht="45" customHeight="1" x14ac:dyDescent="0.35">
      <c r="A320" s="1247" t="s">
        <v>175</v>
      </c>
      <c r="B320" s="728"/>
      <c r="C320" s="755"/>
      <c r="D320" s="755"/>
      <c r="E320" s="756"/>
      <c r="F320" s="561"/>
      <c r="G320" s="561"/>
      <c r="H320" s="561"/>
      <c r="I320" s="561"/>
      <c r="J320" s="561"/>
      <c r="K320" s="730"/>
    </row>
    <row r="321" spans="1:11" s="722" customFormat="1" ht="15" customHeight="1" x14ac:dyDescent="0.3">
      <c r="A321" s="1053"/>
      <c r="B321" s="1032"/>
      <c r="C321" s="1032"/>
      <c r="D321" s="1032"/>
      <c r="E321" s="1032"/>
      <c r="F321" s="1032"/>
      <c r="G321" s="1032"/>
      <c r="H321" s="1032"/>
      <c r="I321" s="1032"/>
      <c r="J321" s="1032"/>
      <c r="K321" s="1151"/>
    </row>
    <row r="322" spans="1:11" ht="30" customHeight="1" x14ac:dyDescent="0.3">
      <c r="A322" s="1053"/>
      <c r="B322" s="879"/>
      <c r="C322" s="1031" t="s">
        <v>567</v>
      </c>
      <c r="D322" s="1031" t="s">
        <v>323</v>
      </c>
      <c r="E322" s="147"/>
      <c r="F322" s="147"/>
      <c r="G322" s="1031" t="s">
        <v>335</v>
      </c>
      <c r="H322" s="764" t="s">
        <v>336</v>
      </c>
      <c r="I322" s="1032"/>
      <c r="J322" s="1032"/>
      <c r="K322" s="1151"/>
    </row>
    <row r="323" spans="1:11" ht="15" customHeight="1" x14ac:dyDescent="0.25">
      <c r="A323" s="762"/>
      <c r="B323" s="765" t="s">
        <v>47</v>
      </c>
      <c r="C323" s="772">
        <v>144</v>
      </c>
      <c r="D323" s="276"/>
      <c r="E323" s="277"/>
      <c r="F323" s="277"/>
      <c r="G323" s="276"/>
      <c r="H323" s="796" t="str">
        <f>IF(AND(ISNUMBER(H297),ISNUMBER(H311),ISNUMBER(H319),ISNUMBER(J431)),H297+H311+H319+J431,"")</f>
        <v/>
      </c>
      <c r="I323" s="561"/>
      <c r="J323" s="561"/>
      <c r="K323" s="730"/>
    </row>
    <row r="324" spans="1:11" ht="15" customHeight="1" x14ac:dyDescent="0.25">
      <c r="A324" s="762"/>
      <c r="B324" s="771" t="s">
        <v>48</v>
      </c>
      <c r="C324" s="776" t="s">
        <v>506</v>
      </c>
      <c r="D324" s="790" t="str">
        <f>H270</f>
        <v/>
      </c>
      <c r="E324" s="280"/>
      <c r="F324" s="280"/>
      <c r="G324" s="818">
        <v>0.75</v>
      </c>
      <c r="H324" s="842" t="str">
        <f>IF(AND(ISNUMBER(D324),ISNUMBER(G324)),D324*G324,"")</f>
        <v/>
      </c>
      <c r="I324" s="561"/>
      <c r="J324" s="561"/>
      <c r="K324" s="730"/>
    </row>
    <row r="325" spans="1:11" ht="15" customHeight="1" x14ac:dyDescent="0.25">
      <c r="A325" s="762"/>
      <c r="B325" s="259" t="s">
        <v>49</v>
      </c>
      <c r="C325" s="282" t="s">
        <v>506</v>
      </c>
      <c r="D325" s="283"/>
      <c r="E325" s="283"/>
      <c r="F325" s="283"/>
      <c r="G325" s="283"/>
      <c r="H325" s="284" t="str">
        <f>IF(AND(ISNUMBER(H323),ISNUMBER(H324)),MIN(H323,H324),"")</f>
        <v/>
      </c>
      <c r="I325" s="561"/>
      <c r="J325" s="561"/>
      <c r="K325" s="730"/>
    </row>
    <row r="326" spans="1:11" s="722" customFormat="1" ht="15" customHeight="1" x14ac:dyDescent="0.25">
      <c r="A326" s="783"/>
      <c r="B326" s="872"/>
      <c r="C326" s="836"/>
      <c r="D326" s="873"/>
      <c r="E326" s="874"/>
      <c r="F326" s="875"/>
      <c r="G326" s="761"/>
      <c r="H326" s="761"/>
      <c r="I326" s="561"/>
      <c r="J326" s="561"/>
      <c r="K326" s="730"/>
    </row>
    <row r="327" spans="1:11" s="722" customFormat="1" ht="45" customHeight="1" x14ac:dyDescent="0.35">
      <c r="A327" s="1253" t="s">
        <v>128</v>
      </c>
      <c r="B327" s="577"/>
      <c r="C327" s="577"/>
      <c r="D327" s="577"/>
      <c r="E327" s="577"/>
      <c r="F327" s="577"/>
      <c r="G327" s="577"/>
      <c r="H327" s="577"/>
      <c r="I327" s="577"/>
      <c r="J327" s="577"/>
      <c r="K327" s="754"/>
    </row>
    <row r="328" spans="1:11" s="722" customFormat="1" ht="15" customHeight="1" x14ac:dyDescent="0.25">
      <c r="A328" s="783"/>
      <c r="B328" s="876"/>
      <c r="C328" s="846"/>
      <c r="D328" s="809"/>
      <c r="E328" s="877"/>
      <c r="F328" s="878"/>
      <c r="G328" s="761"/>
      <c r="H328" s="761"/>
      <c r="I328" s="561"/>
      <c r="J328" s="561"/>
      <c r="K328" s="730"/>
    </row>
    <row r="329" spans="1:11" ht="45" customHeight="1" x14ac:dyDescent="0.25">
      <c r="A329" s="783"/>
      <c r="B329" s="827"/>
      <c r="C329" s="1031" t="s">
        <v>567</v>
      </c>
      <c r="D329" s="1031" t="s">
        <v>129</v>
      </c>
      <c r="E329" s="1031" t="s">
        <v>130</v>
      </c>
      <c r="F329" s="240"/>
      <c r="G329" s="1031" t="s">
        <v>131</v>
      </c>
      <c r="H329" s="1031" t="s">
        <v>132</v>
      </c>
      <c r="I329" s="1031" t="s">
        <v>133</v>
      </c>
      <c r="J329" s="764" t="s">
        <v>134</v>
      </c>
      <c r="K329" s="730"/>
    </row>
    <row r="330" spans="1:11" ht="15" customHeight="1" x14ac:dyDescent="0.25">
      <c r="A330" s="783"/>
      <c r="B330" s="864" t="s">
        <v>352</v>
      </c>
      <c r="C330" s="285"/>
      <c r="D330" s="285"/>
      <c r="E330" s="285"/>
      <c r="F330" s="285"/>
      <c r="G330" s="285"/>
      <c r="H330" s="285"/>
      <c r="I330" s="286"/>
      <c r="J330" s="287"/>
      <c r="K330" s="730"/>
    </row>
    <row r="331" spans="1:11" ht="15" customHeight="1" x14ac:dyDescent="0.25">
      <c r="A331" s="783"/>
      <c r="B331" s="767" t="s">
        <v>730</v>
      </c>
      <c r="C331" s="200"/>
      <c r="D331" s="288"/>
      <c r="E331" s="288"/>
      <c r="F331" s="49"/>
      <c r="G331" s="200"/>
      <c r="H331" s="200"/>
      <c r="I331" s="289"/>
      <c r="J331" s="290"/>
      <c r="K331" s="730"/>
    </row>
    <row r="332" spans="1:11" ht="15" customHeight="1" x14ac:dyDescent="0.25">
      <c r="A332" s="783"/>
      <c r="B332" s="813" t="s">
        <v>93</v>
      </c>
      <c r="C332" s="773" t="s">
        <v>507</v>
      </c>
      <c r="D332" s="231"/>
      <c r="E332" s="231"/>
      <c r="F332" s="291"/>
      <c r="G332" s="209">
        <v>0</v>
      </c>
      <c r="H332" s="253" t="str">
        <f>IF(AND(ISNUMBER(G332),ISNUMBER(E332)),G332*E332,"")</f>
        <v/>
      </c>
      <c r="I332" s="292">
        <v>0</v>
      </c>
      <c r="J332" s="210" t="str">
        <f>IF(AND(ISNUMBER(I332),ISNUMBER(D332)),I332*D332,"")</f>
        <v/>
      </c>
      <c r="K332" s="730"/>
    </row>
    <row r="333" spans="1:11" ht="15" customHeight="1" x14ac:dyDescent="0.25">
      <c r="A333" s="783"/>
      <c r="B333" s="821" t="s">
        <v>96</v>
      </c>
      <c r="C333" s="773" t="s">
        <v>507</v>
      </c>
      <c r="D333" s="231"/>
      <c r="E333" s="231"/>
      <c r="F333" s="293"/>
      <c r="G333" s="294"/>
      <c r="H333" s="291"/>
      <c r="I333" s="295"/>
      <c r="J333" s="296"/>
      <c r="K333" s="730"/>
    </row>
    <row r="334" spans="1:11" ht="15" customHeight="1" x14ac:dyDescent="0.25">
      <c r="A334" s="762"/>
      <c r="B334" s="880" t="str">
        <f>CONCATENATE("Check: row ", ROW(B333), " ≤ row ", ROW(LCR!B332),)</f>
        <v>Check: row 333 ≤ row 332</v>
      </c>
      <c r="C334" s="217"/>
      <c r="D334" s="154" t="str">
        <f>IF((D333&lt;=D332),"Pass","Fail")</f>
        <v>Pass</v>
      </c>
      <c r="E334" s="154" t="str">
        <f>IF((E333&lt;=E332),"Pass","Fail")</f>
        <v>Pass</v>
      </c>
      <c r="F334" s="49"/>
      <c r="G334" s="165"/>
      <c r="H334" s="200"/>
      <c r="I334" s="289"/>
      <c r="J334" s="290"/>
      <c r="K334" s="730"/>
    </row>
    <row r="335" spans="1:11" ht="15" customHeight="1" x14ac:dyDescent="0.25">
      <c r="A335" s="783"/>
      <c r="B335" s="813" t="s">
        <v>508</v>
      </c>
      <c r="C335" s="773" t="s">
        <v>507</v>
      </c>
      <c r="D335" s="151"/>
      <c r="E335" s="151"/>
      <c r="F335" s="200"/>
      <c r="G335" s="165"/>
      <c r="H335" s="297"/>
      <c r="I335" s="292">
        <v>0.15</v>
      </c>
      <c r="J335" s="298" t="str">
        <f>IF(AND(ISNUMBER(I335),ISNUMBER(D335)),I335*D335,"")</f>
        <v/>
      </c>
      <c r="K335" s="730"/>
    </row>
    <row r="336" spans="1:11" ht="15" customHeight="1" x14ac:dyDescent="0.25">
      <c r="A336" s="783"/>
      <c r="B336" s="821" t="s">
        <v>96</v>
      </c>
      <c r="C336" s="773" t="s">
        <v>507</v>
      </c>
      <c r="D336" s="151"/>
      <c r="E336" s="151"/>
      <c r="F336" s="49"/>
      <c r="G336" s="165"/>
      <c r="H336" s="200"/>
      <c r="I336" s="289"/>
      <c r="J336" s="290"/>
      <c r="K336" s="730"/>
    </row>
    <row r="337" spans="1:11" ht="15" customHeight="1" x14ac:dyDescent="0.25">
      <c r="A337" s="783"/>
      <c r="B337" s="880" t="str">
        <f>CONCATENATE("Check: row ", ROW(B336), " ≤ row ", ROW(LCR!B335),)</f>
        <v>Check: row 336 ≤ row 335</v>
      </c>
      <c r="C337" s="217"/>
      <c r="D337" s="154" t="str">
        <f>IF((D336&lt;=D335),"Pass","Fail")</f>
        <v>Pass</v>
      </c>
      <c r="E337" s="154" t="str">
        <f>IF((E336&lt;=E335),"Pass","Fail")</f>
        <v>Pass</v>
      </c>
      <c r="F337" s="49"/>
      <c r="G337" s="165"/>
      <c r="H337" s="200"/>
      <c r="I337" s="289"/>
      <c r="J337" s="290"/>
      <c r="K337" s="730"/>
    </row>
    <row r="338" spans="1:11" ht="15" customHeight="1" x14ac:dyDescent="0.25">
      <c r="A338" s="783"/>
      <c r="B338" s="813" t="s">
        <v>509</v>
      </c>
      <c r="C338" s="773" t="s">
        <v>507</v>
      </c>
      <c r="D338" s="168"/>
      <c r="E338" s="168"/>
      <c r="F338" s="200"/>
      <c r="G338" s="165"/>
      <c r="H338" s="297"/>
      <c r="I338" s="292">
        <v>0.25</v>
      </c>
      <c r="J338" s="298" t="str">
        <f>IF(AND(ISNUMBER(I338),ISNUMBER(D338)),I338*D338,"")</f>
        <v/>
      </c>
      <c r="K338" s="730"/>
    </row>
    <row r="339" spans="1:11" ht="15" customHeight="1" x14ac:dyDescent="0.25">
      <c r="A339" s="783"/>
      <c r="B339" s="821" t="s">
        <v>96</v>
      </c>
      <c r="C339" s="773" t="s">
        <v>507</v>
      </c>
      <c r="D339" s="168"/>
      <c r="E339" s="168"/>
      <c r="F339" s="49"/>
      <c r="G339" s="165"/>
      <c r="H339" s="200"/>
      <c r="I339" s="289"/>
      <c r="J339" s="290"/>
      <c r="K339" s="730"/>
    </row>
    <row r="340" spans="1:11" ht="15" customHeight="1" x14ac:dyDescent="0.25">
      <c r="A340" s="783"/>
      <c r="B340" s="880" t="str">
        <f>CONCATENATE("Check: row ", ROW(B339), " ≤ row ", ROW(LCR!B338),)</f>
        <v>Check: row 339 ≤ row 338</v>
      </c>
      <c r="C340" s="217"/>
      <c r="D340" s="154" t="str">
        <f>IF((D339&lt;=D338),"Pass","Fail")</f>
        <v>Pass</v>
      </c>
      <c r="E340" s="154" t="str">
        <f>IF((E339&lt;=E338),"Pass","Fail")</f>
        <v>Pass</v>
      </c>
      <c r="F340" s="49"/>
      <c r="G340" s="165"/>
      <c r="H340" s="200"/>
      <c r="I340" s="289"/>
      <c r="J340" s="290"/>
      <c r="K340" s="730"/>
    </row>
    <row r="341" spans="1:11" ht="15" customHeight="1" x14ac:dyDescent="0.25">
      <c r="A341" s="783"/>
      <c r="B341" s="813" t="s">
        <v>510</v>
      </c>
      <c r="C341" s="773" t="s">
        <v>507</v>
      </c>
      <c r="D341" s="168"/>
      <c r="E341" s="168"/>
      <c r="F341" s="200"/>
      <c r="G341" s="165"/>
      <c r="H341" s="297"/>
      <c r="I341" s="292">
        <v>0.5</v>
      </c>
      <c r="J341" s="298" t="str">
        <f>IF(AND(ISNUMBER(I341),ISNUMBER(D341)),I341*D341,"")</f>
        <v/>
      </c>
      <c r="K341" s="730"/>
    </row>
    <row r="342" spans="1:11" ht="15" customHeight="1" x14ac:dyDescent="0.25">
      <c r="A342" s="783"/>
      <c r="B342" s="821" t="s">
        <v>96</v>
      </c>
      <c r="C342" s="773" t="s">
        <v>507</v>
      </c>
      <c r="D342" s="168"/>
      <c r="E342" s="168"/>
      <c r="F342" s="49"/>
      <c r="G342" s="165"/>
      <c r="H342" s="200"/>
      <c r="I342" s="299"/>
      <c r="J342" s="300"/>
      <c r="K342" s="730"/>
    </row>
    <row r="343" spans="1:11" ht="15" customHeight="1" x14ac:dyDescent="0.25">
      <c r="A343" s="783"/>
      <c r="B343" s="880" t="str">
        <f>CONCATENATE("Check: row ", ROW(B342), " ≤ row ", ROW(LCR!B341),)</f>
        <v>Check: row 342 ≤ row 341</v>
      </c>
      <c r="C343" s="217"/>
      <c r="D343" s="154" t="str">
        <f>IF((D342&lt;=D341),"Pass","Fail")</f>
        <v>Pass</v>
      </c>
      <c r="E343" s="154" t="str">
        <f>IF((E342&lt;=E341),"Pass","Fail")</f>
        <v>Pass</v>
      </c>
      <c r="F343" s="49"/>
      <c r="G343" s="165"/>
      <c r="H343" s="200"/>
      <c r="I343" s="299"/>
      <c r="J343" s="300"/>
      <c r="K343" s="730"/>
    </row>
    <row r="344" spans="1:11" ht="15" customHeight="1" x14ac:dyDescent="0.25">
      <c r="A344" s="783"/>
      <c r="B344" s="813" t="s">
        <v>94</v>
      </c>
      <c r="C344" s="773" t="s">
        <v>507</v>
      </c>
      <c r="D344" s="151"/>
      <c r="E344" s="151"/>
      <c r="F344" s="200"/>
      <c r="G344" s="165"/>
      <c r="H344" s="297"/>
      <c r="I344" s="292">
        <v>1</v>
      </c>
      <c r="J344" s="298" t="str">
        <f>IF(AND(ISNUMBER(I344),ISNUMBER(D344)),I344*D344,"")</f>
        <v/>
      </c>
      <c r="K344" s="730"/>
    </row>
    <row r="345" spans="1:11" ht="15" customHeight="1" x14ac:dyDescent="0.25">
      <c r="A345" s="783"/>
      <c r="B345" s="821" t="s">
        <v>96</v>
      </c>
      <c r="C345" s="773" t="s">
        <v>507</v>
      </c>
      <c r="D345" s="151"/>
      <c r="E345" s="151"/>
      <c r="F345" s="49"/>
      <c r="G345" s="165"/>
      <c r="H345" s="200"/>
      <c r="I345" s="289"/>
      <c r="J345" s="290"/>
      <c r="K345" s="730"/>
    </row>
    <row r="346" spans="1:11" ht="15" customHeight="1" x14ac:dyDescent="0.25">
      <c r="A346" s="783"/>
      <c r="B346" s="880" t="str">
        <f>CONCATENATE("Check: row ", ROW(B345), " ≤ row ", ROW(LCR!B344),)</f>
        <v>Check: row 345 ≤ row 344</v>
      </c>
      <c r="C346" s="217"/>
      <c r="D346" s="154" t="str">
        <f>IF((D345&lt;=D344),"Pass","Fail")</f>
        <v>Pass</v>
      </c>
      <c r="E346" s="154" t="str">
        <f>IF((E345&lt;=E344),"Pass","Fail")</f>
        <v>Pass</v>
      </c>
      <c r="F346" s="49"/>
      <c r="G346" s="165"/>
      <c r="H346" s="200"/>
      <c r="I346" s="289"/>
      <c r="J346" s="290"/>
      <c r="K346" s="730"/>
    </row>
    <row r="347" spans="1:11" ht="15" customHeight="1" x14ac:dyDescent="0.25">
      <c r="A347" s="783"/>
      <c r="B347" s="813" t="s">
        <v>511</v>
      </c>
      <c r="C347" s="773" t="s">
        <v>507</v>
      </c>
      <c r="D347" s="151"/>
      <c r="E347" s="151"/>
      <c r="F347" s="200"/>
      <c r="G347" s="209">
        <v>0.15</v>
      </c>
      <c r="H347" s="171" t="str">
        <f>IF(AND(ISNUMBER(G347),ISNUMBER(E347)),G347*E347,"")</f>
        <v/>
      </c>
      <c r="I347" s="289"/>
      <c r="J347" s="301"/>
      <c r="K347" s="730"/>
    </row>
    <row r="348" spans="1:11" ht="15" customHeight="1" x14ac:dyDescent="0.25">
      <c r="A348" s="783"/>
      <c r="B348" s="821" t="s">
        <v>96</v>
      </c>
      <c r="C348" s="773" t="s">
        <v>507</v>
      </c>
      <c r="D348" s="151"/>
      <c r="E348" s="151"/>
      <c r="F348" s="49"/>
      <c r="G348" s="165"/>
      <c r="H348" s="200"/>
      <c r="I348" s="289"/>
      <c r="J348" s="290"/>
      <c r="K348" s="730"/>
    </row>
    <row r="349" spans="1:11" ht="15" customHeight="1" x14ac:dyDescent="0.25">
      <c r="A349" s="783"/>
      <c r="B349" s="880" t="str">
        <f>CONCATENATE("Check: row ", ROW(B348), " ≤ row ", ROW(LCR!B347),)</f>
        <v>Check: row 348 ≤ row 347</v>
      </c>
      <c r="C349" s="217"/>
      <c r="D349" s="154" t="str">
        <f>IF((D348&lt;=D347),"Pass","Fail")</f>
        <v>Pass</v>
      </c>
      <c r="E349" s="154" t="str">
        <f>IF((E348&lt;=E347),"Pass","Fail")</f>
        <v>Pass</v>
      </c>
      <c r="F349" s="49"/>
      <c r="G349" s="165"/>
      <c r="H349" s="200"/>
      <c r="I349" s="289"/>
      <c r="J349" s="290"/>
      <c r="K349" s="730"/>
    </row>
    <row r="350" spans="1:11" ht="15" customHeight="1" x14ac:dyDescent="0.25">
      <c r="A350" s="783"/>
      <c r="B350" s="813" t="s">
        <v>512</v>
      </c>
      <c r="C350" s="773" t="s">
        <v>507</v>
      </c>
      <c r="D350" s="151"/>
      <c r="E350" s="151"/>
      <c r="F350" s="200"/>
      <c r="G350" s="209">
        <v>0</v>
      </c>
      <c r="H350" s="171" t="str">
        <f>IF(AND(ISNUMBER(G350),ISNUMBER(E350)),G350*E350,"")</f>
        <v/>
      </c>
      <c r="I350" s="292">
        <v>0</v>
      </c>
      <c r="J350" s="298" t="str">
        <f>IF(AND(ISNUMBER(I350),ISNUMBER(D350)),I350*D350,"")</f>
        <v/>
      </c>
      <c r="K350" s="730"/>
    </row>
    <row r="351" spans="1:11" ht="15" customHeight="1" x14ac:dyDescent="0.25">
      <c r="A351" s="783"/>
      <c r="B351" s="821" t="s">
        <v>96</v>
      </c>
      <c r="C351" s="773" t="s">
        <v>507</v>
      </c>
      <c r="D351" s="151"/>
      <c r="E351" s="151"/>
      <c r="F351" s="49"/>
      <c r="G351" s="165"/>
      <c r="H351" s="200"/>
      <c r="I351" s="289"/>
      <c r="J351" s="290"/>
      <c r="K351" s="730"/>
    </row>
    <row r="352" spans="1:11" ht="15" customHeight="1" x14ac:dyDescent="0.25">
      <c r="A352" s="783"/>
      <c r="B352" s="880" t="str">
        <f>CONCATENATE("Check: row ", ROW(B351), " ≤ row ", ROW(LCR!B350),)</f>
        <v>Check: row 351 ≤ row 350</v>
      </c>
      <c r="C352" s="217"/>
      <c r="D352" s="154" t="str">
        <f>IF((D351&lt;=D350),"Pass","Fail")</f>
        <v>Pass</v>
      </c>
      <c r="E352" s="154" t="str">
        <f>IF((E351&lt;=E350),"Pass","Fail")</f>
        <v>Pass</v>
      </c>
      <c r="F352" s="49"/>
      <c r="G352" s="165"/>
      <c r="H352" s="200"/>
      <c r="I352" s="289"/>
      <c r="J352" s="290"/>
      <c r="K352" s="730"/>
    </row>
    <row r="353" spans="1:11" ht="15" customHeight="1" x14ac:dyDescent="0.25">
      <c r="A353" s="783"/>
      <c r="B353" s="813" t="s">
        <v>513</v>
      </c>
      <c r="C353" s="773" t="s">
        <v>507</v>
      </c>
      <c r="D353" s="168"/>
      <c r="E353" s="168"/>
      <c r="F353" s="200"/>
      <c r="G353" s="165"/>
      <c r="H353" s="297"/>
      <c r="I353" s="302">
        <v>0.1</v>
      </c>
      <c r="J353" s="298" t="str">
        <f>IF(AND(ISNUMBER(I353),ISNUMBER(D353)),I353*D353,"")</f>
        <v/>
      </c>
      <c r="K353" s="730"/>
    </row>
    <row r="354" spans="1:11" ht="15" customHeight="1" x14ac:dyDescent="0.25">
      <c r="A354" s="783"/>
      <c r="B354" s="821" t="s">
        <v>96</v>
      </c>
      <c r="C354" s="773" t="s">
        <v>507</v>
      </c>
      <c r="D354" s="168"/>
      <c r="E354" s="168"/>
      <c r="F354" s="49"/>
      <c r="G354" s="165"/>
      <c r="H354" s="200"/>
      <c r="I354" s="289"/>
      <c r="J354" s="290"/>
      <c r="K354" s="730"/>
    </row>
    <row r="355" spans="1:11" ht="15" customHeight="1" x14ac:dyDescent="0.25">
      <c r="A355" s="783"/>
      <c r="B355" s="880" t="str">
        <f>CONCATENATE("Check: row ", ROW(B354), " ≤ row ", ROW(LCR!B353),)</f>
        <v>Check: row 354 ≤ row 353</v>
      </c>
      <c r="C355" s="217"/>
      <c r="D355" s="154" t="str">
        <f>IF((D354&lt;=D353),"Pass","Fail")</f>
        <v>Pass</v>
      </c>
      <c r="E355" s="154" t="str">
        <f>IF((E354&lt;=E353),"Pass","Fail")</f>
        <v>Pass</v>
      </c>
      <c r="F355" s="49"/>
      <c r="G355" s="165"/>
      <c r="H355" s="200"/>
      <c r="I355" s="289"/>
      <c r="J355" s="290"/>
      <c r="K355" s="730"/>
    </row>
    <row r="356" spans="1:11" ht="15" customHeight="1" x14ac:dyDescent="0.25">
      <c r="A356" s="783"/>
      <c r="B356" s="813" t="s">
        <v>514</v>
      </c>
      <c r="C356" s="773" t="s">
        <v>507</v>
      </c>
      <c r="D356" s="168"/>
      <c r="E356" s="168"/>
      <c r="F356" s="200"/>
      <c r="G356" s="165"/>
      <c r="H356" s="297"/>
      <c r="I356" s="302">
        <v>0.35</v>
      </c>
      <c r="J356" s="298" t="str">
        <f>IF(AND(ISNUMBER(I356),ISNUMBER(D356)),I356*D356,"")</f>
        <v/>
      </c>
      <c r="K356" s="730"/>
    </row>
    <row r="357" spans="1:11" ht="15" customHeight="1" x14ac:dyDescent="0.25">
      <c r="A357" s="783"/>
      <c r="B357" s="821" t="s">
        <v>96</v>
      </c>
      <c r="C357" s="773" t="s">
        <v>507</v>
      </c>
      <c r="D357" s="168"/>
      <c r="E357" s="168"/>
      <c r="F357" s="49"/>
      <c r="G357" s="165"/>
      <c r="H357" s="200"/>
      <c r="I357" s="289"/>
      <c r="J357" s="290"/>
      <c r="K357" s="730"/>
    </row>
    <row r="358" spans="1:11" ht="15" customHeight="1" x14ac:dyDescent="0.25">
      <c r="A358" s="783"/>
      <c r="B358" s="880" t="str">
        <f>CONCATENATE("Check: row ", ROW(B357), " ≤ row ", ROW(LCR!B356),)</f>
        <v>Check: row 357 ≤ row 356</v>
      </c>
      <c r="C358" s="217"/>
      <c r="D358" s="154" t="str">
        <f>IF((D357&lt;=D356),"Pass","Fail")</f>
        <v>Pass</v>
      </c>
      <c r="E358" s="154" t="str">
        <f>IF((E357&lt;=E356),"Pass","Fail")</f>
        <v>Pass</v>
      </c>
      <c r="F358" s="49"/>
      <c r="G358" s="165"/>
      <c r="H358" s="200"/>
      <c r="I358" s="289"/>
      <c r="J358" s="290"/>
      <c r="K358" s="730"/>
    </row>
    <row r="359" spans="1:11" ht="15" customHeight="1" x14ac:dyDescent="0.25">
      <c r="A359" s="783"/>
      <c r="B359" s="813" t="s">
        <v>515</v>
      </c>
      <c r="C359" s="773" t="s">
        <v>507</v>
      </c>
      <c r="D359" s="151"/>
      <c r="E359" s="151"/>
      <c r="F359" s="200"/>
      <c r="G359" s="165"/>
      <c r="H359" s="297"/>
      <c r="I359" s="292">
        <v>0.85</v>
      </c>
      <c r="J359" s="298" t="str">
        <f>IF(AND(ISNUMBER(I359),ISNUMBER(D359)),I359*D359,"")</f>
        <v/>
      </c>
      <c r="K359" s="730"/>
    </row>
    <row r="360" spans="1:11" ht="15" customHeight="1" x14ac:dyDescent="0.25">
      <c r="A360" s="783"/>
      <c r="B360" s="821" t="s">
        <v>96</v>
      </c>
      <c r="C360" s="773" t="s">
        <v>507</v>
      </c>
      <c r="D360" s="151"/>
      <c r="E360" s="151"/>
      <c r="F360" s="49"/>
      <c r="G360" s="165"/>
      <c r="H360" s="200"/>
      <c r="I360" s="289"/>
      <c r="J360" s="290"/>
      <c r="K360" s="730"/>
    </row>
    <row r="361" spans="1:11" ht="15" customHeight="1" x14ac:dyDescent="0.25">
      <c r="A361" s="783"/>
      <c r="B361" s="880" t="str">
        <f>CONCATENATE("Check: row ", ROW(B360), " ≤ row ", ROW(LCR!B359),)</f>
        <v>Check: row 360 ≤ row 359</v>
      </c>
      <c r="C361" s="217"/>
      <c r="D361" s="154" t="str">
        <f>IF((D360&lt;=D359),"Pass","Fail")</f>
        <v>Pass</v>
      </c>
      <c r="E361" s="154" t="str">
        <f>IF((E360&lt;=E359),"Pass","Fail")</f>
        <v>Pass</v>
      </c>
      <c r="F361" s="49"/>
      <c r="G361" s="165"/>
      <c r="H361" s="200"/>
      <c r="I361" s="289"/>
      <c r="J361" s="290"/>
      <c r="K361" s="730"/>
    </row>
    <row r="362" spans="1:11" ht="15" customHeight="1" x14ac:dyDescent="0.25">
      <c r="A362" s="783"/>
      <c r="B362" s="813" t="s">
        <v>516</v>
      </c>
      <c r="C362" s="773" t="s">
        <v>507</v>
      </c>
      <c r="D362" s="168"/>
      <c r="E362" s="168"/>
      <c r="F362" s="49"/>
      <c r="G362" s="303">
        <v>0.25</v>
      </c>
      <c r="H362" s="171" t="str">
        <f>IF(AND(ISNUMBER(G362),ISNUMBER(E362)),G362*E362,"")</f>
        <v/>
      </c>
      <c r="I362" s="289"/>
      <c r="J362" s="301"/>
      <c r="K362" s="730"/>
    </row>
    <row r="363" spans="1:11" ht="15" customHeight="1" x14ac:dyDescent="0.25">
      <c r="A363" s="783"/>
      <c r="B363" s="821" t="s">
        <v>96</v>
      </c>
      <c r="C363" s="773" t="s">
        <v>507</v>
      </c>
      <c r="D363" s="168"/>
      <c r="E363" s="168"/>
      <c r="F363" s="49"/>
      <c r="G363" s="165"/>
      <c r="H363" s="200"/>
      <c r="I363" s="289"/>
      <c r="J363" s="290"/>
      <c r="K363" s="730"/>
    </row>
    <row r="364" spans="1:11" ht="15" customHeight="1" x14ac:dyDescent="0.25">
      <c r="A364" s="783"/>
      <c r="B364" s="880" t="str">
        <f>CONCATENATE("Check: row ", ROW(B363), " ≤ row ", ROW(LCR!B362),)</f>
        <v>Check: row 363 ≤ row 362</v>
      </c>
      <c r="C364" s="217"/>
      <c r="D364" s="154" t="str">
        <f>IF((D363&lt;=D362),"Pass","Fail")</f>
        <v>Pass</v>
      </c>
      <c r="E364" s="154" t="str">
        <f>IF((E363&lt;=E362),"Pass","Fail")</f>
        <v>Pass</v>
      </c>
      <c r="F364" s="49"/>
      <c r="G364" s="165"/>
      <c r="H364" s="200"/>
      <c r="I364" s="289"/>
      <c r="J364" s="290"/>
      <c r="K364" s="730"/>
    </row>
    <row r="365" spans="1:11" ht="15" customHeight="1" x14ac:dyDescent="0.25">
      <c r="A365" s="783"/>
      <c r="B365" s="813" t="s">
        <v>517</v>
      </c>
      <c r="C365" s="773" t="s">
        <v>507</v>
      </c>
      <c r="D365" s="168"/>
      <c r="E365" s="168"/>
      <c r="F365" s="49"/>
      <c r="G365" s="303">
        <v>0.1</v>
      </c>
      <c r="H365" s="171" t="str">
        <f>IF(AND(ISNUMBER(G365),ISNUMBER(E365)),G365*E365,"")</f>
        <v/>
      </c>
      <c r="I365" s="289"/>
      <c r="J365" s="301"/>
      <c r="K365" s="730"/>
    </row>
    <row r="366" spans="1:11" ht="15" customHeight="1" x14ac:dyDescent="0.25">
      <c r="A366" s="783"/>
      <c r="B366" s="821" t="s">
        <v>96</v>
      </c>
      <c r="C366" s="773" t="s">
        <v>507</v>
      </c>
      <c r="D366" s="168"/>
      <c r="E366" s="168"/>
      <c r="F366" s="49"/>
      <c r="G366" s="165"/>
      <c r="H366" s="200"/>
      <c r="I366" s="289"/>
      <c r="J366" s="290"/>
      <c r="K366" s="730"/>
    </row>
    <row r="367" spans="1:11" ht="15" customHeight="1" x14ac:dyDescent="0.25">
      <c r="A367" s="783"/>
      <c r="B367" s="880" t="str">
        <f>CONCATENATE("Check: row ", ROW(B366), " ≤ row ", ROW(LCR!B365),)</f>
        <v>Check: row 366 ≤ row 365</v>
      </c>
      <c r="C367" s="217"/>
      <c r="D367" s="154" t="str">
        <f>IF((D366&lt;=D365),"Pass","Fail")</f>
        <v>Pass</v>
      </c>
      <c r="E367" s="154" t="str">
        <f>IF((E366&lt;=E365),"Pass","Fail")</f>
        <v>Pass</v>
      </c>
      <c r="F367" s="49"/>
      <c r="G367" s="165"/>
      <c r="H367" s="200"/>
      <c r="I367" s="289"/>
      <c r="J367" s="290"/>
      <c r="K367" s="730"/>
    </row>
    <row r="368" spans="1:11" ht="15" customHeight="1" x14ac:dyDescent="0.25">
      <c r="A368" s="783"/>
      <c r="B368" s="813" t="s">
        <v>518</v>
      </c>
      <c r="C368" s="773" t="s">
        <v>507</v>
      </c>
      <c r="D368" s="168"/>
      <c r="E368" s="168"/>
      <c r="F368" s="49"/>
      <c r="G368" s="209">
        <v>0</v>
      </c>
      <c r="H368" s="171" t="str">
        <f>IF(AND(ISNUMBER(G368),ISNUMBER(E368)),G368*E368,"")</f>
        <v/>
      </c>
      <c r="I368" s="292">
        <v>0</v>
      </c>
      <c r="J368" s="298" t="str">
        <f>IF(AND(ISNUMBER(I368),ISNUMBER(D368)),I368*D368,"")</f>
        <v/>
      </c>
      <c r="K368" s="730"/>
    </row>
    <row r="369" spans="1:11" ht="15" customHeight="1" x14ac:dyDescent="0.25">
      <c r="A369" s="783"/>
      <c r="B369" s="821" t="s">
        <v>96</v>
      </c>
      <c r="C369" s="773" t="s">
        <v>507</v>
      </c>
      <c r="D369" s="168"/>
      <c r="E369" s="168"/>
      <c r="F369" s="49"/>
      <c r="G369" s="165"/>
      <c r="H369" s="200"/>
      <c r="I369" s="289"/>
      <c r="J369" s="290"/>
      <c r="K369" s="730"/>
    </row>
    <row r="370" spans="1:11" ht="15" customHeight="1" x14ac:dyDescent="0.25">
      <c r="A370" s="783"/>
      <c r="B370" s="880" t="str">
        <f>CONCATENATE("Check: row ", ROW(B369), " ≤ row ", ROW(LCR!B368),)</f>
        <v>Check: row 369 ≤ row 368</v>
      </c>
      <c r="C370" s="217"/>
      <c r="D370" s="154" t="str">
        <f>IF((D369&lt;=D368),"Pass","Fail")</f>
        <v>Pass</v>
      </c>
      <c r="E370" s="154" t="str">
        <f>IF((E369&lt;=E368),"Pass","Fail")</f>
        <v>Pass</v>
      </c>
      <c r="F370" s="49"/>
      <c r="G370" s="165"/>
      <c r="H370" s="200"/>
      <c r="I370" s="289"/>
      <c r="J370" s="290"/>
      <c r="K370" s="730"/>
    </row>
    <row r="371" spans="1:11" ht="15" customHeight="1" x14ac:dyDescent="0.25">
      <c r="A371" s="783"/>
      <c r="B371" s="813" t="s">
        <v>519</v>
      </c>
      <c r="C371" s="773" t="s">
        <v>507</v>
      </c>
      <c r="D371" s="168"/>
      <c r="E371" s="168"/>
      <c r="F371" s="49"/>
      <c r="G371" s="165"/>
      <c r="H371" s="297"/>
      <c r="I371" s="304">
        <v>0.25</v>
      </c>
      <c r="J371" s="298" t="str">
        <f>IF(AND(ISNUMBER(I371),ISNUMBER(D371)),I371*D371,"")</f>
        <v/>
      </c>
      <c r="K371" s="730"/>
    </row>
    <row r="372" spans="1:11" ht="15" customHeight="1" x14ac:dyDescent="0.25">
      <c r="A372" s="783"/>
      <c r="B372" s="821" t="s">
        <v>96</v>
      </c>
      <c r="C372" s="773" t="s">
        <v>507</v>
      </c>
      <c r="D372" s="168"/>
      <c r="E372" s="168"/>
      <c r="F372" s="49"/>
      <c r="G372" s="165"/>
      <c r="H372" s="200"/>
      <c r="I372" s="289"/>
      <c r="J372" s="290"/>
      <c r="K372" s="730"/>
    </row>
    <row r="373" spans="1:11" ht="15" customHeight="1" x14ac:dyDescent="0.25">
      <c r="A373" s="783"/>
      <c r="B373" s="880" t="str">
        <f>CONCATENATE("Check: row ", ROW(B372), " ≤ row ", ROW(LCR!B371),)</f>
        <v>Check: row 372 ≤ row 371</v>
      </c>
      <c r="C373" s="217"/>
      <c r="D373" s="154" t="str">
        <f>IF((D372&lt;=D371),"Pass","Fail")</f>
        <v>Pass</v>
      </c>
      <c r="E373" s="154" t="str">
        <f>IF((E372&lt;=E371),"Pass","Fail")</f>
        <v>Pass</v>
      </c>
      <c r="F373" s="49"/>
      <c r="G373" s="165"/>
      <c r="H373" s="200"/>
      <c r="I373" s="289"/>
      <c r="J373" s="290"/>
      <c r="K373" s="730"/>
    </row>
    <row r="374" spans="1:11" ht="15" customHeight="1" x14ac:dyDescent="0.25">
      <c r="A374" s="783"/>
      <c r="B374" s="813" t="s">
        <v>520</v>
      </c>
      <c r="C374" s="773" t="s">
        <v>507</v>
      </c>
      <c r="D374" s="168"/>
      <c r="E374" s="168"/>
      <c r="F374" s="49"/>
      <c r="G374" s="165"/>
      <c r="H374" s="297"/>
      <c r="I374" s="304">
        <v>0.75</v>
      </c>
      <c r="J374" s="298" t="str">
        <f>IF(AND(ISNUMBER(I374),ISNUMBER(D374)),I374*D374,"")</f>
        <v/>
      </c>
      <c r="K374" s="730"/>
    </row>
    <row r="375" spans="1:11" ht="15" customHeight="1" x14ac:dyDescent="0.25">
      <c r="A375" s="783"/>
      <c r="B375" s="821" t="s">
        <v>96</v>
      </c>
      <c r="C375" s="773" t="s">
        <v>507</v>
      </c>
      <c r="D375" s="168"/>
      <c r="E375" s="168"/>
      <c r="F375" s="49"/>
      <c r="G375" s="165"/>
      <c r="H375" s="200"/>
      <c r="I375" s="289"/>
      <c r="J375" s="290"/>
      <c r="K375" s="730"/>
    </row>
    <row r="376" spans="1:11" ht="15" customHeight="1" x14ac:dyDescent="0.25">
      <c r="A376" s="783"/>
      <c r="B376" s="880" t="str">
        <f>CONCATENATE("Check: row ", ROW(B375), " ≤ row ", ROW(LCR!B374),)</f>
        <v>Check: row 375 ≤ row 374</v>
      </c>
      <c r="C376" s="217"/>
      <c r="D376" s="154" t="str">
        <f>IF((D375&lt;=D374),"Pass","Fail")</f>
        <v>Pass</v>
      </c>
      <c r="E376" s="154" t="str">
        <f>IF((E375&lt;=E374),"Pass","Fail")</f>
        <v>Pass</v>
      </c>
      <c r="F376" s="49"/>
      <c r="G376" s="165"/>
      <c r="H376" s="200"/>
      <c r="I376" s="289"/>
      <c r="J376" s="290"/>
      <c r="K376" s="730"/>
    </row>
    <row r="377" spans="1:11" ht="15" customHeight="1" x14ac:dyDescent="0.25">
      <c r="A377" s="783"/>
      <c r="B377" s="813" t="s">
        <v>521</v>
      </c>
      <c r="C377" s="773" t="s">
        <v>507</v>
      </c>
      <c r="D377" s="168"/>
      <c r="E377" s="168"/>
      <c r="F377" s="49"/>
      <c r="G377" s="303">
        <v>0.5</v>
      </c>
      <c r="H377" s="171" t="str">
        <f>IF(AND(ISNUMBER(G377),ISNUMBER(E377)),G377*E377,"")</f>
        <v/>
      </c>
      <c r="I377" s="289"/>
      <c r="J377" s="301"/>
      <c r="K377" s="730"/>
    </row>
    <row r="378" spans="1:11" ht="15" customHeight="1" x14ac:dyDescent="0.25">
      <c r="A378" s="783"/>
      <c r="B378" s="821" t="s">
        <v>96</v>
      </c>
      <c r="C378" s="773" t="s">
        <v>507</v>
      </c>
      <c r="D378" s="168"/>
      <c r="E378" s="168"/>
      <c r="F378" s="49"/>
      <c r="G378" s="165"/>
      <c r="H378" s="200"/>
      <c r="I378" s="289"/>
      <c r="J378" s="290"/>
      <c r="K378" s="730"/>
    </row>
    <row r="379" spans="1:11" ht="15" customHeight="1" x14ac:dyDescent="0.25">
      <c r="A379" s="783"/>
      <c r="B379" s="880" t="str">
        <f>CONCATENATE("Check: row ", ROW(B378), " ≤ row ", ROW(LCR!B377),)</f>
        <v>Check: row 378 ≤ row 377</v>
      </c>
      <c r="C379" s="217"/>
      <c r="D379" s="154" t="str">
        <f>IF((D378&lt;=D377),"Pass","Fail")</f>
        <v>Pass</v>
      </c>
      <c r="E379" s="154" t="str">
        <f>IF((E378&lt;=E377),"Pass","Fail")</f>
        <v>Pass</v>
      </c>
      <c r="F379" s="49"/>
      <c r="G379" s="165"/>
      <c r="H379" s="200"/>
      <c r="I379" s="289"/>
      <c r="J379" s="290"/>
      <c r="K379" s="730"/>
    </row>
    <row r="380" spans="1:11" ht="15" customHeight="1" x14ac:dyDescent="0.25">
      <c r="A380" s="783"/>
      <c r="B380" s="813" t="s">
        <v>522</v>
      </c>
      <c r="C380" s="773" t="s">
        <v>507</v>
      </c>
      <c r="D380" s="168"/>
      <c r="E380" s="168"/>
      <c r="F380" s="49"/>
      <c r="G380" s="303">
        <v>0.35</v>
      </c>
      <c r="H380" s="171" t="str">
        <f>IF(AND(ISNUMBER(G380),ISNUMBER(E380)),G380*E380,"")</f>
        <v/>
      </c>
      <c r="I380" s="289"/>
      <c r="J380" s="301"/>
      <c r="K380" s="730"/>
    </row>
    <row r="381" spans="1:11" ht="15" customHeight="1" x14ac:dyDescent="0.25">
      <c r="A381" s="783"/>
      <c r="B381" s="821" t="s">
        <v>96</v>
      </c>
      <c r="C381" s="773" t="s">
        <v>507</v>
      </c>
      <c r="D381" s="168"/>
      <c r="E381" s="168"/>
      <c r="F381" s="49"/>
      <c r="G381" s="165"/>
      <c r="H381" s="200"/>
      <c r="I381" s="289"/>
      <c r="J381" s="290"/>
      <c r="K381" s="730"/>
    </row>
    <row r="382" spans="1:11" ht="15" customHeight="1" x14ac:dyDescent="0.25">
      <c r="A382" s="783"/>
      <c r="B382" s="880" t="str">
        <f>CONCATENATE("Check: row ", ROW(B381), " ≤ row ", ROW(LCR!B380),)</f>
        <v>Check: row 381 ≤ row 380</v>
      </c>
      <c r="C382" s="217"/>
      <c r="D382" s="154" t="str">
        <f>IF((D381&lt;=D380),"Pass","Fail")</f>
        <v>Pass</v>
      </c>
      <c r="E382" s="154" t="str">
        <f>IF((E381&lt;=E380),"Pass","Fail")</f>
        <v>Pass</v>
      </c>
      <c r="F382" s="49"/>
      <c r="G382" s="165"/>
      <c r="H382" s="200"/>
      <c r="I382" s="289"/>
      <c r="J382" s="290"/>
      <c r="K382" s="730"/>
    </row>
    <row r="383" spans="1:11" ht="15" customHeight="1" x14ac:dyDescent="0.25">
      <c r="A383" s="783"/>
      <c r="B383" s="813" t="s">
        <v>523</v>
      </c>
      <c r="C383" s="773" t="s">
        <v>507</v>
      </c>
      <c r="D383" s="168"/>
      <c r="E383" s="168"/>
      <c r="F383" s="49"/>
      <c r="G383" s="303">
        <v>0.25</v>
      </c>
      <c r="H383" s="171" t="str">
        <f>IF(AND(ISNUMBER(G383),ISNUMBER(E383)),G383*E383,"")</f>
        <v/>
      </c>
      <c r="I383" s="289"/>
      <c r="J383" s="301"/>
      <c r="K383" s="730"/>
    </row>
    <row r="384" spans="1:11" ht="15" customHeight="1" x14ac:dyDescent="0.25">
      <c r="A384" s="783"/>
      <c r="B384" s="821" t="s">
        <v>96</v>
      </c>
      <c r="C384" s="773" t="s">
        <v>507</v>
      </c>
      <c r="D384" s="168"/>
      <c r="E384" s="168"/>
      <c r="F384" s="49"/>
      <c r="G384" s="165"/>
      <c r="H384" s="200"/>
      <c r="I384" s="289"/>
      <c r="J384" s="290"/>
      <c r="K384" s="730"/>
    </row>
    <row r="385" spans="1:11" ht="15" customHeight="1" x14ac:dyDescent="0.25">
      <c r="A385" s="783"/>
      <c r="B385" s="880" t="str">
        <f>CONCATENATE("Check: row ", ROW(B384), " ≤ row ", ROW(LCR!B383),)</f>
        <v>Check: row 384 ≤ row 383</v>
      </c>
      <c r="C385" s="217"/>
      <c r="D385" s="154" t="str">
        <f>IF((D384&lt;=D383),"Pass","Fail")</f>
        <v>Pass</v>
      </c>
      <c r="E385" s="154" t="str">
        <f>IF((E384&lt;=E383),"Pass","Fail")</f>
        <v>Pass</v>
      </c>
      <c r="F385" s="49"/>
      <c r="G385" s="165"/>
      <c r="H385" s="200"/>
      <c r="I385" s="289"/>
      <c r="J385" s="290"/>
      <c r="K385" s="730"/>
    </row>
    <row r="386" spans="1:11" ht="15" customHeight="1" x14ac:dyDescent="0.25">
      <c r="A386" s="783"/>
      <c r="B386" s="813" t="s">
        <v>524</v>
      </c>
      <c r="C386" s="773" t="s">
        <v>507</v>
      </c>
      <c r="D386" s="168"/>
      <c r="E386" s="168"/>
      <c r="F386" s="49"/>
      <c r="G386" s="209">
        <v>0</v>
      </c>
      <c r="H386" s="171" t="str">
        <f>IF(AND(ISNUMBER(G386),ISNUMBER(E386)),G386*E386,"")</f>
        <v/>
      </c>
      <c r="I386" s="292">
        <v>0</v>
      </c>
      <c r="J386" s="298" t="str">
        <f>IF(AND(ISNUMBER(I386),ISNUMBER(D386)),I386*D386,"")</f>
        <v/>
      </c>
      <c r="K386" s="730"/>
    </row>
    <row r="387" spans="1:11" ht="15" customHeight="1" x14ac:dyDescent="0.25">
      <c r="A387" s="783"/>
      <c r="B387" s="821" t="s">
        <v>96</v>
      </c>
      <c r="C387" s="773" t="s">
        <v>507</v>
      </c>
      <c r="D387" s="168"/>
      <c r="E387" s="168"/>
      <c r="F387" s="49"/>
      <c r="G387" s="165"/>
      <c r="H387" s="200"/>
      <c r="I387" s="289"/>
      <c r="J387" s="290"/>
      <c r="K387" s="730"/>
    </row>
    <row r="388" spans="1:11" ht="15" customHeight="1" x14ac:dyDescent="0.25">
      <c r="A388" s="783"/>
      <c r="B388" s="880" t="str">
        <f>CONCATENATE("Check: row ", ROW(B387), " ≤ row ", ROW(LCR!B386),)</f>
        <v>Check: row 387 ≤ row 386</v>
      </c>
      <c r="C388" s="217"/>
      <c r="D388" s="154" t="str">
        <f>IF((D387&lt;=D386),"Pass","Fail")</f>
        <v>Pass</v>
      </c>
      <c r="E388" s="154" t="str">
        <f>IF((E387&lt;=E386),"Pass","Fail")</f>
        <v>Pass</v>
      </c>
      <c r="F388" s="49"/>
      <c r="G388" s="165"/>
      <c r="H388" s="200"/>
      <c r="I388" s="289"/>
      <c r="J388" s="290"/>
      <c r="K388" s="730"/>
    </row>
    <row r="389" spans="1:11" ht="15" customHeight="1" x14ac:dyDescent="0.25">
      <c r="A389" s="783"/>
      <c r="B389" s="813" t="s">
        <v>525</v>
      </c>
      <c r="C389" s="773" t="s">
        <v>507</v>
      </c>
      <c r="D389" s="168"/>
      <c r="E389" s="168"/>
      <c r="F389" s="49"/>
      <c r="G389" s="165"/>
      <c r="H389" s="297"/>
      <c r="I389" s="304">
        <v>0.5</v>
      </c>
      <c r="J389" s="298" t="str">
        <f>IF(AND(ISNUMBER(I389),ISNUMBER(D389)),I389*D389,"")</f>
        <v/>
      </c>
      <c r="K389" s="730"/>
    </row>
    <row r="390" spans="1:11" ht="15" customHeight="1" x14ac:dyDescent="0.25">
      <c r="A390" s="783"/>
      <c r="B390" s="821" t="s">
        <v>96</v>
      </c>
      <c r="C390" s="773" t="s">
        <v>507</v>
      </c>
      <c r="D390" s="168"/>
      <c r="E390" s="168"/>
      <c r="F390" s="49"/>
      <c r="G390" s="165"/>
      <c r="H390" s="200"/>
      <c r="I390" s="289"/>
      <c r="J390" s="290"/>
      <c r="K390" s="730"/>
    </row>
    <row r="391" spans="1:11" ht="15" customHeight="1" x14ac:dyDescent="0.25">
      <c r="A391" s="783"/>
      <c r="B391" s="880" t="str">
        <f>CONCATENATE("Check: row ", ROW(B390), " ≤ row ", ROW(LCR!B389),)</f>
        <v>Check: row 390 ≤ row 389</v>
      </c>
      <c r="C391" s="217"/>
      <c r="D391" s="154" t="str">
        <f>IF((D390&lt;=D389),"Pass","Fail")</f>
        <v>Pass</v>
      </c>
      <c r="E391" s="154" t="str">
        <f>IF((E390&lt;=E389),"Pass","Fail")</f>
        <v>Pass</v>
      </c>
      <c r="F391" s="49"/>
      <c r="G391" s="165"/>
      <c r="H391" s="200"/>
      <c r="I391" s="289"/>
      <c r="J391" s="290"/>
      <c r="K391" s="730"/>
    </row>
    <row r="392" spans="1:11" ht="15" customHeight="1" x14ac:dyDescent="0.25">
      <c r="A392" s="783"/>
      <c r="B392" s="813" t="s">
        <v>95</v>
      </c>
      <c r="C392" s="773" t="s">
        <v>507</v>
      </c>
      <c r="D392" s="151"/>
      <c r="E392" s="151"/>
      <c r="F392" s="200"/>
      <c r="G392" s="209">
        <v>1</v>
      </c>
      <c r="H392" s="171" t="str">
        <f>IF(AND(ISNUMBER(G392),ISNUMBER(E392)),G392*E392,"")</f>
        <v/>
      </c>
      <c r="I392" s="289"/>
      <c r="J392" s="301"/>
      <c r="K392" s="730"/>
    </row>
    <row r="393" spans="1:11" ht="15" customHeight="1" x14ac:dyDescent="0.25">
      <c r="A393" s="783"/>
      <c r="B393" s="821" t="s">
        <v>96</v>
      </c>
      <c r="C393" s="773" t="s">
        <v>507</v>
      </c>
      <c r="D393" s="151"/>
      <c r="E393" s="151"/>
      <c r="F393" s="49"/>
      <c r="G393" s="165"/>
      <c r="H393" s="200"/>
      <c r="I393" s="289"/>
      <c r="J393" s="290"/>
      <c r="K393" s="730"/>
    </row>
    <row r="394" spans="1:11" ht="15" customHeight="1" x14ac:dyDescent="0.25">
      <c r="A394" s="783"/>
      <c r="B394" s="880" t="str">
        <f>CONCATENATE("Check: row ", ROW(B393), " ≤ row ", ROW(LCR!B392),)</f>
        <v>Check: row 393 ≤ row 392</v>
      </c>
      <c r="C394" s="217"/>
      <c r="D394" s="154" t="str">
        <f>IF((D393&lt;=D392),"Pass","Fail")</f>
        <v>Pass</v>
      </c>
      <c r="E394" s="154" t="str">
        <f>IF((E393&lt;=E392),"Pass","Fail")</f>
        <v>Pass</v>
      </c>
      <c r="F394" s="49"/>
      <c r="G394" s="165"/>
      <c r="H394" s="200"/>
      <c r="I394" s="289"/>
      <c r="J394" s="290"/>
      <c r="K394" s="730"/>
    </row>
    <row r="395" spans="1:11" ht="15" customHeight="1" x14ac:dyDescent="0.25">
      <c r="A395" s="783"/>
      <c r="B395" s="813" t="s">
        <v>526</v>
      </c>
      <c r="C395" s="773" t="s">
        <v>507</v>
      </c>
      <c r="D395" s="162"/>
      <c r="E395" s="231"/>
      <c r="F395" s="200"/>
      <c r="G395" s="209">
        <v>0.85</v>
      </c>
      <c r="H395" s="171" t="str">
        <f>IF(AND(ISNUMBER(G395),ISNUMBER(E395)),G395*E395,"")</f>
        <v/>
      </c>
      <c r="I395" s="289"/>
      <c r="J395" s="301"/>
      <c r="K395" s="730"/>
    </row>
    <row r="396" spans="1:11" ht="15" customHeight="1" x14ac:dyDescent="0.25">
      <c r="A396" s="783"/>
      <c r="B396" s="821" t="s">
        <v>96</v>
      </c>
      <c r="C396" s="773" t="s">
        <v>507</v>
      </c>
      <c r="D396" s="162"/>
      <c r="E396" s="162"/>
      <c r="F396" s="49"/>
      <c r="G396" s="165"/>
      <c r="H396" s="200"/>
      <c r="I396" s="289"/>
      <c r="J396" s="290"/>
      <c r="K396" s="730"/>
    </row>
    <row r="397" spans="1:11" ht="15" customHeight="1" x14ac:dyDescent="0.25">
      <c r="A397" s="783"/>
      <c r="B397" s="880" t="str">
        <f>CONCATENATE("Check: row ", ROW(B396), " ≤ row ", ROW(LCR!B395),)</f>
        <v>Check: row 396 ≤ row 395</v>
      </c>
      <c r="C397" s="217"/>
      <c r="D397" s="154" t="str">
        <f>IF((D396&lt;=D395),"Pass","Fail")</f>
        <v>Pass</v>
      </c>
      <c r="E397" s="154" t="str">
        <f>IF((E396&lt;=E395),"Pass","Fail")</f>
        <v>Pass</v>
      </c>
      <c r="F397" s="49"/>
      <c r="G397" s="165"/>
      <c r="H397" s="200"/>
      <c r="I397" s="289"/>
      <c r="J397" s="290"/>
      <c r="K397" s="730"/>
    </row>
    <row r="398" spans="1:11" ht="15" customHeight="1" x14ac:dyDescent="0.25">
      <c r="A398" s="783"/>
      <c r="B398" s="813" t="s">
        <v>527</v>
      </c>
      <c r="C398" s="773" t="s">
        <v>507</v>
      </c>
      <c r="D398" s="168"/>
      <c r="E398" s="168"/>
      <c r="F398" s="49"/>
      <c r="G398" s="303">
        <v>0.75</v>
      </c>
      <c r="H398" s="171" t="str">
        <f>IF(AND(ISNUMBER(G398),ISNUMBER(E398)),G398*E398,"")</f>
        <v/>
      </c>
      <c r="I398" s="289"/>
      <c r="J398" s="301"/>
      <c r="K398" s="730"/>
    </row>
    <row r="399" spans="1:11" ht="15" customHeight="1" x14ac:dyDescent="0.25">
      <c r="A399" s="783"/>
      <c r="B399" s="821" t="s">
        <v>96</v>
      </c>
      <c r="C399" s="773" t="s">
        <v>507</v>
      </c>
      <c r="D399" s="168"/>
      <c r="E399" s="168"/>
      <c r="F399" s="49"/>
      <c r="G399" s="165"/>
      <c r="H399" s="200"/>
      <c r="I399" s="289"/>
      <c r="J399" s="290"/>
      <c r="K399" s="730"/>
    </row>
    <row r="400" spans="1:11" ht="15" customHeight="1" x14ac:dyDescent="0.25">
      <c r="A400" s="783"/>
      <c r="B400" s="880" t="str">
        <f>CONCATENATE("Check: row ", ROW(B399), " ≤ row ", ROW(LCR!B398),)</f>
        <v>Check: row 399 ≤ row 398</v>
      </c>
      <c r="C400" s="217"/>
      <c r="D400" s="154" t="str">
        <f>IF((D399&lt;=D398),"Pass","Fail")</f>
        <v>Pass</v>
      </c>
      <c r="E400" s="154" t="str">
        <f>IF((E399&lt;=E398),"Pass","Fail")</f>
        <v>Pass</v>
      </c>
      <c r="F400" s="49"/>
      <c r="G400" s="165"/>
      <c r="H400" s="200"/>
      <c r="I400" s="289"/>
      <c r="J400" s="290"/>
      <c r="K400" s="730"/>
    </row>
    <row r="401" spans="1:11" ht="15" customHeight="1" x14ac:dyDescent="0.25">
      <c r="A401" s="762"/>
      <c r="B401" s="813" t="s">
        <v>528</v>
      </c>
      <c r="C401" s="773" t="s">
        <v>507</v>
      </c>
      <c r="D401" s="168"/>
      <c r="E401" s="168"/>
      <c r="F401" s="49"/>
      <c r="G401" s="303">
        <v>0.5</v>
      </c>
      <c r="H401" s="171" t="str">
        <f>IF(AND(ISNUMBER(G401),ISNUMBER(E401)),G401*E401,"")</f>
        <v/>
      </c>
      <c r="I401" s="289"/>
      <c r="J401" s="301"/>
      <c r="K401" s="730"/>
    </row>
    <row r="402" spans="1:11" ht="15" customHeight="1" x14ac:dyDescent="0.25">
      <c r="A402" s="783"/>
      <c r="B402" s="821" t="s">
        <v>96</v>
      </c>
      <c r="C402" s="773" t="s">
        <v>507</v>
      </c>
      <c r="D402" s="168"/>
      <c r="E402" s="168"/>
      <c r="F402" s="49"/>
      <c r="G402" s="165"/>
      <c r="H402" s="200"/>
      <c r="I402" s="289"/>
      <c r="J402" s="290"/>
      <c r="K402" s="730"/>
    </row>
    <row r="403" spans="1:11" ht="15" customHeight="1" x14ac:dyDescent="0.25">
      <c r="A403" s="783"/>
      <c r="B403" s="880" t="str">
        <f>CONCATENATE("Check: row ", ROW(B402), " ≤ row ", ROW(LCR!B401),)</f>
        <v>Check: row 402 ≤ row 401</v>
      </c>
      <c r="C403" s="217"/>
      <c r="D403" s="154" t="str">
        <f>IF((D402&lt;=D401),"Pass","Fail")</f>
        <v>Pass</v>
      </c>
      <c r="E403" s="154" t="str">
        <f>IF((E402&lt;=E401),"Pass","Fail")</f>
        <v>Pass</v>
      </c>
      <c r="F403" s="49"/>
      <c r="G403" s="165"/>
      <c r="H403" s="200"/>
      <c r="I403" s="289"/>
      <c r="J403" s="290"/>
      <c r="K403" s="730"/>
    </row>
    <row r="404" spans="1:11" ht="15" customHeight="1" x14ac:dyDescent="0.25">
      <c r="A404" s="762"/>
      <c r="B404" s="813" t="s">
        <v>145</v>
      </c>
      <c r="C404" s="773" t="s">
        <v>507</v>
      </c>
      <c r="D404" s="162"/>
      <c r="E404" s="231"/>
      <c r="F404" s="201"/>
      <c r="G404" s="209">
        <v>0</v>
      </c>
      <c r="H404" s="253" t="str">
        <f>IF(AND(ISNUMBER(G404),ISNUMBER(E404)),G404*E404,"")</f>
        <v/>
      </c>
      <c r="I404" s="292">
        <v>0</v>
      </c>
      <c r="J404" s="210" t="str">
        <f>IF(AND(ISNUMBER(I404),ISNUMBER(D404)),I404*D404,"")</f>
        <v/>
      </c>
      <c r="K404" s="730"/>
    </row>
    <row r="405" spans="1:11" ht="15" customHeight="1" x14ac:dyDescent="0.25">
      <c r="A405" s="783"/>
      <c r="B405" s="767" t="s">
        <v>731</v>
      </c>
      <c r="C405" s="214"/>
      <c r="D405" s="211"/>
      <c r="E405" s="211"/>
      <c r="F405" s="305"/>
      <c r="G405" s="215"/>
      <c r="H405" s="306"/>
      <c r="I405" s="307"/>
      <c r="J405" s="308"/>
      <c r="K405" s="730"/>
    </row>
    <row r="406" spans="1:11" ht="15" customHeight="1" x14ac:dyDescent="0.25">
      <c r="A406" s="783"/>
      <c r="B406" s="813" t="s">
        <v>135</v>
      </c>
      <c r="C406" s="773" t="s">
        <v>507</v>
      </c>
      <c r="D406" s="231"/>
      <c r="E406" s="231"/>
      <c r="F406" s="201"/>
      <c r="G406" s="209">
        <v>0</v>
      </c>
      <c r="H406" s="253" t="str">
        <f>IF(AND(ISNUMBER(G406),ISNUMBER(E406)),G406*E406,"")</f>
        <v/>
      </c>
      <c r="I406" s="292">
        <v>0</v>
      </c>
      <c r="J406" s="210" t="str">
        <f>IF(AND(ISNUMBER(I406),ISNUMBER(D406)),I406*D406,"")</f>
        <v/>
      </c>
      <c r="K406" s="730"/>
    </row>
    <row r="407" spans="1:11" ht="15" customHeight="1" x14ac:dyDescent="0.25">
      <c r="A407" s="762"/>
      <c r="B407" s="813" t="s">
        <v>529</v>
      </c>
      <c r="C407" s="773" t="s">
        <v>507</v>
      </c>
      <c r="D407" s="231"/>
      <c r="E407" s="231"/>
      <c r="F407" s="201"/>
      <c r="G407" s="215"/>
      <c r="H407" s="306"/>
      <c r="I407" s="292">
        <v>0</v>
      </c>
      <c r="J407" s="210" t="str">
        <f>IF(AND(ISNUMBER(I407),ISNUMBER(D407)),I407*D407,"")</f>
        <v/>
      </c>
      <c r="K407" s="730"/>
    </row>
    <row r="408" spans="1:11" ht="15" customHeight="1" x14ac:dyDescent="0.25">
      <c r="A408" s="783"/>
      <c r="B408" s="813" t="s">
        <v>530</v>
      </c>
      <c r="C408" s="773" t="s">
        <v>507</v>
      </c>
      <c r="D408" s="185"/>
      <c r="E408" s="185"/>
      <c r="F408" s="201"/>
      <c r="G408" s="215"/>
      <c r="H408" s="306"/>
      <c r="I408" s="292">
        <v>0</v>
      </c>
      <c r="J408" s="210" t="str">
        <f>IF(AND(ISNUMBER(I408),ISNUMBER(D408)),I408*D408,"")</f>
        <v/>
      </c>
      <c r="K408" s="730"/>
    </row>
    <row r="409" spans="1:11" ht="15" customHeight="1" x14ac:dyDescent="0.25">
      <c r="A409" s="783"/>
      <c r="B409" s="813" t="s">
        <v>531</v>
      </c>
      <c r="C409" s="773" t="s">
        <v>507</v>
      </c>
      <c r="D409" s="185"/>
      <c r="E409" s="185"/>
      <c r="F409" s="201"/>
      <c r="G409" s="215"/>
      <c r="H409" s="306"/>
      <c r="I409" s="292">
        <v>0</v>
      </c>
      <c r="J409" s="210" t="str">
        <f>IF(AND(ISNUMBER(I409),ISNUMBER(D409)),I409*D409,"")</f>
        <v/>
      </c>
      <c r="K409" s="730"/>
    </row>
    <row r="410" spans="1:11" ht="15" customHeight="1" x14ac:dyDescent="0.25">
      <c r="A410" s="762"/>
      <c r="B410" s="813" t="s">
        <v>142</v>
      </c>
      <c r="C410" s="773" t="s">
        <v>507</v>
      </c>
      <c r="D410" s="231"/>
      <c r="E410" s="231"/>
      <c r="F410" s="201"/>
      <c r="G410" s="215"/>
      <c r="H410" s="306"/>
      <c r="I410" s="292">
        <v>0</v>
      </c>
      <c r="J410" s="210" t="str">
        <f>IF(AND(ISNUMBER(I410),ISNUMBER(D410)),I410*D410,"")</f>
        <v/>
      </c>
      <c r="K410" s="730"/>
    </row>
    <row r="411" spans="1:11" ht="15" customHeight="1" x14ac:dyDescent="0.25">
      <c r="A411" s="783"/>
      <c r="B411" s="813" t="s">
        <v>532</v>
      </c>
      <c r="C411" s="773" t="s">
        <v>507</v>
      </c>
      <c r="D411" s="231"/>
      <c r="E411" s="231"/>
      <c r="F411" s="201"/>
      <c r="G411" s="209">
        <v>0.15</v>
      </c>
      <c r="H411" s="253" t="str">
        <f>IF(AND(ISNUMBER(G411),ISNUMBER(E411)),G411*E411,"")</f>
        <v/>
      </c>
      <c r="I411" s="307"/>
      <c r="J411" s="308"/>
      <c r="K411" s="730"/>
    </row>
    <row r="412" spans="1:11" ht="15" customHeight="1" x14ac:dyDescent="0.25">
      <c r="A412" s="783"/>
      <c r="B412" s="813" t="s">
        <v>533</v>
      </c>
      <c r="C412" s="773" t="s">
        <v>507</v>
      </c>
      <c r="D412" s="231"/>
      <c r="E412" s="231"/>
      <c r="F412" s="201"/>
      <c r="G412" s="209">
        <v>0</v>
      </c>
      <c r="H412" s="253" t="str">
        <f>IF(AND(ISNUMBER(G412),ISNUMBER(E412),ISNUMBER(D412)),G412*MAX(E412-D412,0),"")</f>
        <v/>
      </c>
      <c r="I412" s="292">
        <v>0</v>
      </c>
      <c r="J412" s="210" t="str">
        <f>IF(AND(ISNUMBER(I412),ISNUMBER(D412)),I412*D412,"")</f>
        <v/>
      </c>
      <c r="K412" s="730"/>
    </row>
    <row r="413" spans="1:11" ht="15" customHeight="1" x14ac:dyDescent="0.25">
      <c r="A413" s="762"/>
      <c r="B413" s="813" t="s">
        <v>534</v>
      </c>
      <c r="C413" s="773" t="s">
        <v>507</v>
      </c>
      <c r="D413" s="185"/>
      <c r="E413" s="185"/>
      <c r="F413" s="201"/>
      <c r="G413" s="215"/>
      <c r="H413" s="306"/>
      <c r="I413" s="302">
        <v>0</v>
      </c>
      <c r="J413" s="210" t="str">
        <f>IF(AND(ISNUMBER(I413),ISNUMBER(D413)),I413*D413,"")</f>
        <v/>
      </c>
      <c r="K413" s="730"/>
    </row>
    <row r="414" spans="1:11" ht="15" customHeight="1" x14ac:dyDescent="0.25">
      <c r="A414" s="783"/>
      <c r="B414" s="813" t="s">
        <v>535</v>
      </c>
      <c r="C414" s="773" t="s">
        <v>507</v>
      </c>
      <c r="D414" s="185"/>
      <c r="E414" s="185"/>
      <c r="F414" s="201"/>
      <c r="G414" s="215"/>
      <c r="H414" s="306"/>
      <c r="I414" s="302">
        <v>0</v>
      </c>
      <c r="J414" s="210" t="str">
        <f>IF(AND(ISNUMBER(I414),ISNUMBER(D414)),I414*D414,"")</f>
        <v/>
      </c>
      <c r="K414" s="730"/>
    </row>
    <row r="415" spans="1:11" ht="15" customHeight="1" x14ac:dyDescent="0.25">
      <c r="A415" s="783"/>
      <c r="B415" s="813" t="s">
        <v>536</v>
      </c>
      <c r="C415" s="773" t="s">
        <v>507</v>
      </c>
      <c r="D415" s="231"/>
      <c r="E415" s="231"/>
      <c r="F415" s="201"/>
      <c r="G415" s="215"/>
      <c r="H415" s="306"/>
      <c r="I415" s="292">
        <v>0</v>
      </c>
      <c r="J415" s="210" t="str">
        <f>IF(AND(ISNUMBER(I415),ISNUMBER(D415)),I415*D415,"")</f>
        <v/>
      </c>
      <c r="K415" s="730"/>
    </row>
    <row r="416" spans="1:11" ht="15" customHeight="1" x14ac:dyDescent="0.25">
      <c r="A416" s="762"/>
      <c r="B416" s="813" t="s">
        <v>537</v>
      </c>
      <c r="C416" s="773" t="s">
        <v>507</v>
      </c>
      <c r="D416" s="185"/>
      <c r="E416" s="185"/>
      <c r="F416" s="201"/>
      <c r="G416" s="309">
        <v>0.25</v>
      </c>
      <c r="H416" s="253" t="str">
        <f>IF(AND(ISNUMBER(G416),ISNUMBER(E416)),G416*E416,"")</f>
        <v/>
      </c>
      <c r="I416" s="307"/>
      <c r="J416" s="308"/>
      <c r="K416" s="730"/>
    </row>
    <row r="417" spans="1:11" ht="15" customHeight="1" x14ac:dyDescent="0.25">
      <c r="A417" s="783"/>
      <c r="B417" s="813" t="s">
        <v>538</v>
      </c>
      <c r="C417" s="773" t="s">
        <v>507</v>
      </c>
      <c r="D417" s="185"/>
      <c r="E417" s="185"/>
      <c r="F417" s="201"/>
      <c r="G417" s="309">
        <v>0.1</v>
      </c>
      <c r="H417" s="253" t="str">
        <f>IF(AND(ISNUMBER(G417),ISNUMBER(E417)),G417*E417,"")</f>
        <v/>
      </c>
      <c r="I417" s="307"/>
      <c r="J417" s="308"/>
      <c r="K417" s="730"/>
    </row>
    <row r="418" spans="1:11" ht="15" customHeight="1" x14ac:dyDescent="0.25">
      <c r="A418" s="783"/>
      <c r="B418" s="813" t="s">
        <v>539</v>
      </c>
      <c r="C418" s="773" t="s">
        <v>507</v>
      </c>
      <c r="D418" s="185"/>
      <c r="E418" s="185"/>
      <c r="F418" s="201"/>
      <c r="G418" s="209">
        <v>0</v>
      </c>
      <c r="H418" s="253" t="str">
        <f>IF(AND(ISNUMBER(D418),ISNUMBER(E418),ISNUMBER(G418)),G418*MAX(E418-D418,0),"")</f>
        <v/>
      </c>
      <c r="I418" s="292">
        <v>0</v>
      </c>
      <c r="J418" s="210" t="str">
        <f>IF(AND(ISNUMBER(I418),ISNUMBER(D418)),I418*D418,"")</f>
        <v/>
      </c>
      <c r="K418" s="730"/>
    </row>
    <row r="419" spans="1:11" ht="15" customHeight="1" x14ac:dyDescent="0.25">
      <c r="A419" s="762"/>
      <c r="B419" s="813" t="s">
        <v>540</v>
      </c>
      <c r="C419" s="773" t="s">
        <v>507</v>
      </c>
      <c r="D419" s="185"/>
      <c r="E419" s="185"/>
      <c r="F419" s="201"/>
      <c r="G419" s="215"/>
      <c r="H419" s="306"/>
      <c r="I419" s="292">
        <v>0</v>
      </c>
      <c r="J419" s="210" t="str">
        <f>IF(AND(ISNUMBER(I419),ISNUMBER(D419)),I419*D419,"")</f>
        <v/>
      </c>
      <c r="K419" s="730"/>
    </row>
    <row r="420" spans="1:11" ht="15" customHeight="1" x14ac:dyDescent="0.25">
      <c r="A420" s="783"/>
      <c r="B420" s="813" t="s">
        <v>541</v>
      </c>
      <c r="C420" s="773" t="s">
        <v>507</v>
      </c>
      <c r="D420" s="185"/>
      <c r="E420" s="185"/>
      <c r="F420" s="201"/>
      <c r="G420" s="215"/>
      <c r="H420" s="306"/>
      <c r="I420" s="292">
        <v>0</v>
      </c>
      <c r="J420" s="210" t="str">
        <f>IF(AND(ISNUMBER(I420),ISNUMBER(D420)),I420*D420,"")</f>
        <v/>
      </c>
      <c r="K420" s="730"/>
    </row>
    <row r="421" spans="1:11" ht="15" customHeight="1" x14ac:dyDescent="0.25">
      <c r="A421" s="783"/>
      <c r="B421" s="813" t="s">
        <v>542</v>
      </c>
      <c r="C421" s="773" t="s">
        <v>507</v>
      </c>
      <c r="D421" s="185"/>
      <c r="E421" s="185"/>
      <c r="F421" s="201"/>
      <c r="G421" s="309">
        <v>0.5</v>
      </c>
      <c r="H421" s="253" t="str">
        <f>IF(AND(ISNUMBER(G421),ISNUMBER(E421)),G421*E421,"")</f>
        <v/>
      </c>
      <c r="I421" s="307"/>
      <c r="J421" s="308"/>
      <c r="K421" s="730"/>
    </row>
    <row r="422" spans="1:11" ht="15" customHeight="1" x14ac:dyDescent="0.25">
      <c r="A422" s="783"/>
      <c r="B422" s="813" t="s">
        <v>543</v>
      </c>
      <c r="C422" s="773" t="s">
        <v>507</v>
      </c>
      <c r="D422" s="185"/>
      <c r="E422" s="185"/>
      <c r="F422" s="201"/>
      <c r="G422" s="309">
        <v>0.35</v>
      </c>
      <c r="H422" s="253" t="str">
        <f>IF(AND(ISNUMBER(G422),ISNUMBER(E422)),G422*E422,"")</f>
        <v/>
      </c>
      <c r="I422" s="307"/>
      <c r="J422" s="308"/>
      <c r="K422" s="730"/>
    </row>
    <row r="423" spans="1:11" ht="15" customHeight="1" x14ac:dyDescent="0.25">
      <c r="A423" s="783"/>
      <c r="B423" s="813" t="s">
        <v>544</v>
      </c>
      <c r="C423" s="773" t="s">
        <v>507</v>
      </c>
      <c r="D423" s="185"/>
      <c r="E423" s="185"/>
      <c r="F423" s="201"/>
      <c r="G423" s="309">
        <v>0.25</v>
      </c>
      <c r="H423" s="253" t="str">
        <f>IF(AND(ISNUMBER(G423),ISNUMBER(E423)),G423*E423,"")</f>
        <v/>
      </c>
      <c r="I423" s="307"/>
      <c r="J423" s="308"/>
      <c r="K423" s="730"/>
    </row>
    <row r="424" spans="1:11" ht="15" customHeight="1" x14ac:dyDescent="0.25">
      <c r="A424" s="783"/>
      <c r="B424" s="813" t="s">
        <v>545</v>
      </c>
      <c r="C424" s="773" t="s">
        <v>507</v>
      </c>
      <c r="D424" s="185"/>
      <c r="E424" s="185"/>
      <c r="F424" s="201"/>
      <c r="G424" s="209">
        <v>0</v>
      </c>
      <c r="H424" s="253" t="str">
        <f>IF(AND(ISNUMBER(D424),ISNUMBER(E424),ISNUMBER(G424)),G424*MAX(E424-D424,0),"")</f>
        <v/>
      </c>
      <c r="I424" s="292">
        <v>0</v>
      </c>
      <c r="J424" s="210" t="str">
        <f>IF(AND(ISNUMBER(I424),ISNUMBER(D424)),I424*D424,"")</f>
        <v/>
      </c>
      <c r="K424" s="730"/>
    </row>
    <row r="425" spans="1:11" ht="15" customHeight="1" x14ac:dyDescent="0.25">
      <c r="A425" s="783"/>
      <c r="B425" s="813" t="s">
        <v>546</v>
      </c>
      <c r="C425" s="773" t="s">
        <v>507</v>
      </c>
      <c r="D425" s="185"/>
      <c r="E425" s="185"/>
      <c r="F425" s="201"/>
      <c r="G425" s="215"/>
      <c r="H425" s="306"/>
      <c r="I425" s="292">
        <v>0</v>
      </c>
      <c r="J425" s="210" t="str">
        <f>IF(AND(ISNUMBER(I425),ISNUMBER(D425)),I425*D425,"")</f>
        <v/>
      </c>
      <c r="K425" s="730"/>
    </row>
    <row r="426" spans="1:11" ht="15" customHeight="1" x14ac:dyDescent="0.25">
      <c r="A426" s="783"/>
      <c r="B426" s="813" t="s">
        <v>144</v>
      </c>
      <c r="C426" s="773" t="s">
        <v>507</v>
      </c>
      <c r="D426" s="231"/>
      <c r="E426" s="231"/>
      <c r="F426" s="201"/>
      <c r="G426" s="209">
        <v>1</v>
      </c>
      <c r="H426" s="253" t="str">
        <f>IF(AND(ISNUMBER(G426),ISNUMBER(E426)),G426*E426,"")</f>
        <v/>
      </c>
      <c r="I426" s="307"/>
      <c r="J426" s="308"/>
      <c r="K426" s="730"/>
    </row>
    <row r="427" spans="1:11" ht="15" customHeight="1" x14ac:dyDescent="0.25">
      <c r="A427" s="783"/>
      <c r="B427" s="813" t="s">
        <v>547</v>
      </c>
      <c r="C427" s="773" t="s">
        <v>507</v>
      </c>
      <c r="D427" s="162"/>
      <c r="E427" s="231"/>
      <c r="F427" s="201"/>
      <c r="G427" s="209">
        <v>0.85</v>
      </c>
      <c r="H427" s="253" t="str">
        <f>IF(AND(ISNUMBER(G427),ISNUMBER(E427)),G427*E427,"")</f>
        <v/>
      </c>
      <c r="I427" s="307"/>
      <c r="J427" s="308"/>
      <c r="K427" s="730"/>
    </row>
    <row r="428" spans="1:11" ht="15" customHeight="1" x14ac:dyDescent="0.25">
      <c r="A428" s="783"/>
      <c r="B428" s="813" t="s">
        <v>548</v>
      </c>
      <c r="C428" s="773" t="s">
        <v>507</v>
      </c>
      <c r="D428" s="185"/>
      <c r="E428" s="185"/>
      <c r="F428" s="201"/>
      <c r="G428" s="309">
        <v>0.75</v>
      </c>
      <c r="H428" s="253" t="str">
        <f>IF(AND(ISNUMBER(G428),ISNUMBER(E428)),G428*E428,"")</f>
        <v/>
      </c>
      <c r="I428" s="307"/>
      <c r="J428" s="308"/>
      <c r="K428" s="730"/>
    </row>
    <row r="429" spans="1:11" ht="15" customHeight="1" x14ac:dyDescent="0.25">
      <c r="A429" s="783"/>
      <c r="B429" s="813" t="s">
        <v>549</v>
      </c>
      <c r="C429" s="773" t="s">
        <v>507</v>
      </c>
      <c r="D429" s="185"/>
      <c r="E429" s="185"/>
      <c r="F429" s="201"/>
      <c r="G429" s="309">
        <v>0.5</v>
      </c>
      <c r="H429" s="253" t="str">
        <f>IF(AND(ISNUMBER(G429),ISNUMBER(E429)),G429*E429,"")</f>
        <v/>
      </c>
      <c r="I429" s="307"/>
      <c r="J429" s="308"/>
      <c r="K429" s="730"/>
    </row>
    <row r="430" spans="1:11" ht="15" customHeight="1" x14ac:dyDescent="0.25">
      <c r="A430" s="783"/>
      <c r="B430" s="866" t="s">
        <v>145</v>
      </c>
      <c r="C430" s="774" t="s">
        <v>507</v>
      </c>
      <c r="D430" s="269"/>
      <c r="E430" s="310"/>
      <c r="F430" s="311"/>
      <c r="G430" s="271">
        <v>0</v>
      </c>
      <c r="H430" s="312" t="str">
        <f>IF(AND(ISNUMBER(G430),ISNUMBER(E430),ISNUMBER(D430)),G430*MAX(E430-D430,0),"")</f>
        <v/>
      </c>
      <c r="I430" s="313">
        <v>0</v>
      </c>
      <c r="J430" s="314" t="str">
        <f>IF(AND(ISNUMBER(I430),ISNUMBER(D430)),I430*D430,"")</f>
        <v/>
      </c>
      <c r="K430" s="730"/>
    </row>
    <row r="431" spans="1:11" ht="15" customHeight="1" x14ac:dyDescent="0.25">
      <c r="A431" s="783"/>
      <c r="B431" s="825" t="s">
        <v>146</v>
      </c>
      <c r="C431" s="315"/>
      <c r="D431" s="222"/>
      <c r="E431" s="222"/>
      <c r="F431" s="316"/>
      <c r="G431" s="237"/>
      <c r="H431" s="317" t="str">
        <f>IF(AND(ISNUMBER(H332),ISNUMBER(H347),ISNUMBER(H350),ISNUMBER(H392),ISNUMBER(H395),ISNUMBER(H404),ISNUMBER(H406),ISNUMBER(H411),ISNUMBER(H412),ISNUMBER(H426),ISNUMBER(H427),ISNUMBER(H430)),SUM(H332,H347,H350,H362,H365,H368,H377,H380,H383,H386,H392,H395,H398,H401,H404,H406,H411,H412,H416,H417,H418,H421,H422,H423,H424,H426,H427,H428,H429,H430),"")</f>
        <v/>
      </c>
      <c r="I431" s="237"/>
      <c r="J431" s="318" t="str">
        <f>IF(AND(ISNUMBER(J332),ISNUMBER(J335),ISNUMBER(J344),ISNUMBER(J350),ISNUMBER(J359),ISNUMBER(J404),ISNUMBER(J406),ISNUMBER(J407),ISNUMBER(J410),ISNUMBER(J412),ISNUMBER(J415),ISNUMBER(J430)),SUM(J332,J335,J338,J341,J344,J350,J353,J356,J359,J368,J371,J374,J386,J389,J404,J406,J407,J408,J409,J410,J412,J413,J414,J415,J418,J419,J420,J424,J425,J430),"")</f>
        <v/>
      </c>
      <c r="K431" s="730"/>
    </row>
    <row r="432" spans="1:11" s="722" customFormat="1" ht="30" customHeight="1" x14ac:dyDescent="0.25">
      <c r="A432" s="783"/>
      <c r="B432" s="881"/>
      <c r="C432" s="882"/>
      <c r="D432" s="882"/>
      <c r="E432" s="882"/>
      <c r="F432" s="882"/>
      <c r="G432" s="882"/>
      <c r="H432" s="882"/>
      <c r="I432" s="882"/>
      <c r="J432" s="882"/>
      <c r="K432" s="730"/>
    </row>
    <row r="433" spans="1:11" s="722" customFormat="1" ht="15" customHeight="1" x14ac:dyDescent="0.25">
      <c r="A433" s="783"/>
      <c r="B433" s="883"/>
      <c r="C433" s="884"/>
      <c r="D433" s="1031" t="s">
        <v>147</v>
      </c>
      <c r="E433" s="1031" t="s">
        <v>148</v>
      </c>
      <c r="F433" s="884"/>
      <c r="G433" s="884"/>
      <c r="H433" s="885"/>
      <c r="I433" s="886"/>
      <c r="J433" s="887"/>
      <c r="K433" s="730"/>
    </row>
    <row r="434" spans="1:11" ht="15" customHeight="1" x14ac:dyDescent="0.25">
      <c r="A434" s="783"/>
      <c r="B434" s="319" t="s">
        <v>149</v>
      </c>
      <c r="C434" s="320"/>
      <c r="D434" s="321" t="str">
        <f>IF(AND(ISNUMBER(D333),ISNUMBER(D336)),SUM(D333,D336,D339,D342),"")</f>
        <v/>
      </c>
      <c r="E434" s="321" t="str">
        <f>IF(AND(ISNUMBER(E333),ISNUMBER(E348)),SUM(E333,E348,E363,E378),"")</f>
        <v/>
      </c>
      <c r="F434" s="195"/>
      <c r="G434" s="164"/>
      <c r="H434" s="322"/>
      <c r="I434" s="886"/>
      <c r="J434" s="887"/>
      <c r="K434" s="730"/>
    </row>
    <row r="435" spans="1:11" ht="15" customHeight="1" x14ac:dyDescent="0.25">
      <c r="A435" s="783"/>
      <c r="B435" s="323" t="s">
        <v>550</v>
      </c>
      <c r="C435" s="288"/>
      <c r="D435" s="324" t="str">
        <f>IF(AND(ISNUMBER(D348),ISNUMBER(D351)),SUM(D348,D351,D354,D357),"")</f>
        <v/>
      </c>
      <c r="E435" s="324" t="str">
        <f>IF(AND(ISNUMBER(E336),ISNUMBER(E351)),SUM(E336,E351,E366,E381),"")</f>
        <v/>
      </c>
      <c r="F435" s="200"/>
      <c r="G435" s="165"/>
      <c r="H435" s="290"/>
      <c r="I435" s="886"/>
      <c r="J435" s="887"/>
      <c r="K435" s="730"/>
    </row>
    <row r="436" spans="1:11" ht="15" customHeight="1" x14ac:dyDescent="0.25">
      <c r="A436" s="783"/>
      <c r="B436" s="323" t="s">
        <v>551</v>
      </c>
      <c r="C436" s="288"/>
      <c r="D436" s="324" t="str">
        <f>IF(OR(ISNUMBER(D363),ISNUMBER(D366),ISNUMBER(D369),ISNUMBER(D372)),SUM(D363,D366,D369,D372),"")</f>
        <v/>
      </c>
      <c r="E436" s="324" t="str">
        <f>IF(OR(ISNUMBER(E339),ISNUMBER(E354),ISNUMBER(E369),ISNUMBER(E384)),SUM(E339,E354,E369,E384),"")</f>
        <v/>
      </c>
      <c r="F436" s="200"/>
      <c r="G436" s="165"/>
      <c r="H436" s="290"/>
      <c r="I436" s="886"/>
      <c r="J436" s="887"/>
      <c r="K436" s="730"/>
    </row>
    <row r="437" spans="1:11" ht="15" customHeight="1" x14ac:dyDescent="0.25">
      <c r="A437" s="783"/>
      <c r="B437" s="325" t="s">
        <v>552</v>
      </c>
      <c r="C437" s="233"/>
      <c r="D437" s="326" t="str">
        <f>IF(OR(ISNUMBER(D378),ISNUMBER(D381),ISNUMBER(D384),ISNUMBER(D387)),SUM(D378,D381,D384,D387),"")</f>
        <v/>
      </c>
      <c r="E437" s="326" t="str">
        <f>IF(OR(ISNUMBER(E342),ISNUMBER(E357),ISNUMBER(E372),ISNUMBER(E387)),SUM(E342,E357,E372,E387),"")</f>
        <v/>
      </c>
      <c r="F437" s="327"/>
      <c r="G437" s="175"/>
      <c r="H437" s="328"/>
      <c r="I437" s="886"/>
      <c r="J437" s="887"/>
      <c r="K437" s="730"/>
    </row>
    <row r="438" spans="1:11" s="722" customFormat="1" ht="15" customHeight="1" x14ac:dyDescent="0.25">
      <c r="A438" s="783"/>
      <c r="B438" s="872"/>
      <c r="C438" s="836"/>
      <c r="D438" s="873"/>
      <c r="E438" s="874"/>
      <c r="F438" s="875"/>
      <c r="G438" s="761"/>
      <c r="H438" s="761"/>
      <c r="I438" s="561"/>
      <c r="J438" s="561"/>
      <c r="K438" s="730"/>
    </row>
    <row r="439" spans="1:11" s="722" customFormat="1" ht="45" customHeight="1" x14ac:dyDescent="0.35">
      <c r="A439" s="1253" t="s">
        <v>150</v>
      </c>
      <c r="B439" s="577"/>
      <c r="C439" s="577"/>
      <c r="D439" s="577"/>
      <c r="E439" s="577"/>
      <c r="F439" s="577"/>
      <c r="G439" s="577"/>
      <c r="H439" s="577"/>
      <c r="I439" s="577"/>
      <c r="J439" s="577"/>
      <c r="K439" s="754"/>
    </row>
    <row r="440" spans="1:11" s="722" customFormat="1" ht="15" customHeight="1" x14ac:dyDescent="0.25">
      <c r="A440" s="786"/>
      <c r="B440" s="561"/>
      <c r="C440" s="561"/>
      <c r="D440" s="561"/>
      <c r="E440" s="561"/>
      <c r="F440" s="561"/>
      <c r="G440" s="561"/>
      <c r="H440" s="561"/>
      <c r="I440" s="561"/>
      <c r="J440" s="561"/>
      <c r="K440" s="730"/>
    </row>
    <row r="441" spans="1:11" s="722" customFormat="1" ht="15" customHeight="1" x14ac:dyDescent="0.25">
      <c r="A441" s="762"/>
      <c r="B441" s="888" t="s">
        <v>359</v>
      </c>
      <c r="C441" s="889"/>
      <c r="D441" s="890"/>
      <c r="E441" s="890"/>
      <c r="F441" s="891"/>
      <c r="G441" s="892"/>
      <c r="H441" s="178" t="str">
        <f>H78</f>
        <v/>
      </c>
      <c r="I441" s="561"/>
      <c r="J441" s="561"/>
      <c r="K441" s="730"/>
    </row>
    <row r="442" spans="1:11" s="722" customFormat="1" ht="15" customHeight="1" x14ac:dyDescent="0.25">
      <c r="A442" s="762"/>
      <c r="B442" s="893" t="s">
        <v>50</v>
      </c>
      <c r="C442" s="894"/>
      <c r="D442" s="895"/>
      <c r="E442" s="895"/>
      <c r="F442" s="896"/>
      <c r="G442" s="897"/>
      <c r="H442" s="781" t="str">
        <f>IF(AND(ISNUMBER(H270),ISNUMBER(H325)),H270-H325,"")</f>
        <v/>
      </c>
      <c r="I442" s="561"/>
      <c r="J442" s="561"/>
      <c r="K442" s="730"/>
    </row>
    <row r="443" spans="1:11" ht="15" customHeight="1" x14ac:dyDescent="0.25">
      <c r="A443" s="762"/>
      <c r="B443" s="259" t="s">
        <v>334</v>
      </c>
      <c r="C443" s="330"/>
      <c r="D443" s="330"/>
      <c r="E443" s="330"/>
      <c r="F443" s="330"/>
      <c r="G443" s="330"/>
      <c r="H443" s="331" t="str">
        <f>IF(AND(ISNUMBER(H442),ISNUMBER(H78)),IF(H442&gt;0,H78/H442,""),"")</f>
        <v/>
      </c>
      <c r="I443" s="561"/>
      <c r="J443" s="561"/>
      <c r="K443" s="730"/>
    </row>
    <row r="444" spans="1:11" s="722" customFormat="1" ht="15" customHeight="1" x14ac:dyDescent="0.25">
      <c r="A444" s="580"/>
      <c r="B444" s="561"/>
      <c r="C444" s="561"/>
      <c r="D444" s="561"/>
      <c r="E444" s="561"/>
      <c r="F444" s="561"/>
      <c r="G444" s="561"/>
      <c r="H444" s="561"/>
      <c r="I444" s="561"/>
      <c r="J444" s="561"/>
      <c r="K444" s="730"/>
    </row>
    <row r="445" spans="1:11" s="1746" customFormat="1" ht="60" customHeight="1" x14ac:dyDescent="0.25">
      <c r="A445" s="1918" t="s">
        <v>1713</v>
      </c>
      <c r="B445" s="1353"/>
      <c r="C445" s="1353"/>
      <c r="D445" s="1353"/>
      <c r="E445" s="1353"/>
      <c r="F445" s="1353"/>
      <c r="G445" s="1353"/>
      <c r="H445" s="1353"/>
      <c r="I445" s="1353"/>
      <c r="J445" s="1353"/>
      <c r="K445" s="1745"/>
    </row>
    <row r="446" spans="1:11" s="928" customFormat="1" ht="45" customHeight="1" x14ac:dyDescent="0.25">
      <c r="A446" s="786"/>
      <c r="B446" s="1748"/>
      <c r="C446" s="1727" t="s">
        <v>1714</v>
      </c>
      <c r="D446" s="1727" t="s">
        <v>1720</v>
      </c>
      <c r="E446" s="1727" t="s">
        <v>1715</v>
      </c>
      <c r="F446" s="1727" t="s">
        <v>1721</v>
      </c>
      <c r="G446" s="1754" t="s">
        <v>1722</v>
      </c>
      <c r="H446" s="561"/>
      <c r="I446" s="561"/>
      <c r="J446" s="561"/>
      <c r="K446" s="730"/>
    </row>
    <row r="447" spans="1:11" s="928" customFormat="1" ht="15" customHeight="1" x14ac:dyDescent="0.25">
      <c r="A447" s="762"/>
      <c r="B447" s="765" t="s">
        <v>1716</v>
      </c>
      <c r="C447" s="1749">
        <f>SUM(D6,D8,D11:D15,D17,D18,D32,D41,D44,D70:D72)</f>
        <v>0</v>
      </c>
      <c r="D447" s="320"/>
      <c r="E447" s="320"/>
      <c r="F447" s="35"/>
      <c r="G447" s="1750"/>
      <c r="H447" s="561"/>
      <c r="I447" s="561"/>
      <c r="J447" s="561"/>
      <c r="K447" s="730"/>
    </row>
    <row r="448" spans="1:11" s="929" customFormat="1" x14ac:dyDescent="0.25">
      <c r="A448" s="1233"/>
      <c r="B448" s="1752" t="s">
        <v>1717</v>
      </c>
      <c r="C448" s="1704">
        <f>SUM(D11:D15,D17,D18)</f>
        <v>0</v>
      </c>
      <c r="D448" s="231"/>
      <c r="E448" s="231"/>
      <c r="F448" s="231"/>
      <c r="G448" s="342" t="str">
        <f>IF(SUM(D448:F448)=C448,"Pass","Fail")</f>
        <v>Pass</v>
      </c>
      <c r="H448" s="561"/>
      <c r="K448" s="928"/>
    </row>
    <row r="449" spans="1:11" s="929" customFormat="1" x14ac:dyDescent="0.25">
      <c r="A449" s="1233"/>
      <c r="B449" s="1752" t="s">
        <v>1718</v>
      </c>
      <c r="C449" s="1704">
        <f>SUM(D25:D29,D40)</f>
        <v>0</v>
      </c>
      <c r="D449" s="231"/>
      <c r="E449" s="231"/>
      <c r="F449" s="231"/>
      <c r="G449" s="342" t="str">
        <f t="shared" ref="G449:G450" si="6">IF(SUM(D449:F449)=C449,"Pass","Fail")</f>
        <v>Pass</v>
      </c>
      <c r="H449" s="561"/>
      <c r="K449" s="928"/>
    </row>
    <row r="450" spans="1:11" s="929" customFormat="1" x14ac:dyDescent="0.25">
      <c r="A450" s="1233"/>
      <c r="B450" s="1753" t="s">
        <v>1719</v>
      </c>
      <c r="C450" s="1751">
        <f>SUM(D30,D31,D37:D39)</f>
        <v>0</v>
      </c>
      <c r="D450" s="234"/>
      <c r="E450" s="234"/>
      <c r="F450" s="234"/>
      <c r="G450" s="384" t="str">
        <f t="shared" si="6"/>
        <v>Pass</v>
      </c>
      <c r="K450" s="928"/>
    </row>
    <row r="451" spans="1:11" s="1747" customFormat="1" x14ac:dyDescent="0.25">
      <c r="A451" s="1702"/>
      <c r="K451" s="1275"/>
    </row>
  </sheetData>
  <customSheetViews>
    <customSheetView guid="{3D2E4C4C-55B0-42AD-9B20-28C028F4BEE7}" scale="75" hiddenRows="1" hiddenColumns="1">
      <pane ySplit="1" topLeftCell="A424" activePane="bottomLeft" state="frozen"/>
      <selection pane="bottomLeft" activeCell="G448" sqref="G448"/>
      <rowBreaks count="12" manualBreakCount="12">
        <brk id="34" max="10" man="1"/>
        <brk id="75" max="10" man="1"/>
        <brk id="109" max="10" man="1"/>
        <brk id="154" max="10" man="1"/>
        <brk id="175" max="10" man="1"/>
        <brk id="211" max="10" man="1"/>
        <brk id="249" max="10" man="1"/>
        <brk id="270" max="10" man="1"/>
        <brk id="297" max="10" man="1"/>
        <brk id="326" max="10" man="1"/>
        <brk id="373" max="10" man="1"/>
        <brk id="404" max="10" man="1"/>
      </rowBreaks>
      <pageMargins left="0.59055118110236227" right="0.59055118110236227" top="0.98425196850393704" bottom="0.98425196850393704" header="0.51181102362204722" footer="0.51181102362204722"/>
      <printOptions headings="1"/>
      <pageSetup paperSize="9" scale="50" fitToHeight="4" pageOrder="overThenDown" orientation="landscape" r:id="rId1"/>
      <headerFooter alignWithMargins="0">
        <oddHeader>&amp;L&amp;"Segoe UI,Bold"&amp;14Basel Committee on Banking Supervision
Basel III monitoring template&amp;C&amp;"Segoe UI,Regular"&amp;14&amp;F
&amp;A&amp;R&amp;"Segoe UI,Bold"&amp;14Confidential when completed</oddHeader>
        <oddFooter>&amp;L&amp;"Segoe UI,Regular"&amp;14&amp;D  &amp;T&amp;R&amp;"Segoe UI,Regular"&amp;14Page &amp;P of &amp;N</oddFooter>
      </headerFooter>
    </customSheetView>
  </customSheetViews>
  <mergeCells count="12">
    <mergeCell ref="C55:C56"/>
    <mergeCell ref="D55:G55"/>
    <mergeCell ref="A22:H22"/>
    <mergeCell ref="A35:H35"/>
    <mergeCell ref="A51:H51"/>
    <mergeCell ref="C52:G52"/>
    <mergeCell ref="B55:B56"/>
    <mergeCell ref="A176:K176"/>
    <mergeCell ref="A272:K272"/>
    <mergeCell ref="A212:K212"/>
    <mergeCell ref="A82:K82"/>
    <mergeCell ref="A110:K110"/>
  </mergeCells>
  <phoneticPr fontId="5" type="noConversion"/>
  <conditionalFormatting sqref="D9 D59:G59 D62:G62 D171 D173 D175 D181:E181 D184:E184 D187:E187 D190:E190 D194:E194 D197:E197 D200:E200 D204:E204 D207:E207 D278:E278 D281:E281 D284:E284 D287:E287 D334:E334 D337:E337 D340:E340 D343:E343 D346:E346 D349:E349 D352:E352 D355:E355 D358:E358 D361:E361 D364:E364 D367:E367 D370:E370 D373:E373 D376:E376 D379:E379 D382:E382 D385:E385 D388:E388 D391:E391 D394:E394 D397:E397 D400:E400 D403:E403">
    <cfRule type="cellIs" dxfId="132" priority="3" operator="equal">
      <formula>"Fail"</formula>
    </cfRule>
    <cfRule type="cellIs" dxfId="131" priority="5" stopIfTrue="1" operator="equal">
      <formula>"Pass"</formula>
    </cfRule>
  </conditionalFormatting>
  <conditionalFormatting sqref="G448:G450">
    <cfRule type="cellIs" dxfId="130" priority="1" operator="equal">
      <formula>"Fail"</formula>
    </cfRule>
    <cfRule type="cellIs" dxfId="129" priority="2" stopIfTrue="1" operator="equal">
      <formula>"Pass"</formula>
    </cfRule>
  </conditionalFormatting>
  <printOptions headings="1"/>
  <pageMargins left="0.59055118110236227" right="0.59055118110236227" top="0.98425196850393704" bottom="0.98425196850393704" header="0.51181102362204722" footer="0.51181102362204722"/>
  <pageSetup paperSize="9" scale="50" fitToHeight="4" pageOrder="overThenDown" orientation="landscape" r:id="rId2"/>
  <headerFooter alignWithMargins="0">
    <oddHeader>&amp;L&amp;"Segoe UI,Bold"&amp;14Basel Committee on Banking Supervision
Basel III monitoring template&amp;C&amp;"Segoe UI,Regular"&amp;14&amp;F
&amp;A&amp;R&amp;"Segoe UI,Bold"&amp;14Confidential when completed</oddHeader>
    <oddFooter>&amp;L&amp;"Segoe UI,Regular"&amp;14&amp;D  &amp;T&amp;R&amp;"Segoe UI,Regular"&amp;14Page &amp;P of &amp;N</oddFooter>
  </headerFooter>
  <rowBreaks count="12" manualBreakCount="12">
    <brk id="34" max="10" man="1"/>
    <brk id="75" max="10" man="1"/>
    <brk id="109" max="10" man="1"/>
    <brk id="154" max="10" man="1"/>
    <brk id="175" max="10" man="1"/>
    <brk id="211" max="10" man="1"/>
    <brk id="249" max="10" man="1"/>
    <brk id="270" max="10" man="1"/>
    <brk id="297" max="10" man="1"/>
    <brk id="326" max="10" man="1"/>
    <brk id="373" max="10" man="1"/>
    <brk id="404" max="10" man="1"/>
  </rowBreaks>
  <ignoredErrors>
    <ignoredError sqref="D6:H6 D25:H34 D41:H43 D60:G61 H68:H75 H88:H109 H117:H167 D172 D179:H180 H214:H239 D242:H247 H254:H266 D276:H277 H302:H310 H316:H318 D332:J333 D434:E437 D8:H8 E7:H7 D37:H39 D45:H47 D44:G44 H40 D286:H286 F285:H285 D10:H21 E9:H9 F59:G59 E62:G62 D174 D182:H183 F181:H181 D185:H186 E184:H184 D188:H189 E187:H187 D191:H193 E190:H190 D195:H196 E194:H194 D198:H199 E197:H197 D201:H203 E200:H200 D205:H210 E204:H204 D279:H280 E278:H278 D282:H283 E281:H281 E284:H284 D288:H296 E287:H287 D335:J336 E334:J334 D338:J339 E337:J337 D341:J342 E340:J340 D344:J345 E343:J343 D347:J348 E346:J346 D350:J351 E349:J349 D353:J354 E352:J352 D356:J357 E355:J355 D359:J360 E358:J358 D362:J363 E361:J361 D365:J366 E364:J364 D368:J369 E367:J367 D371:J372 E370:J370 D374:J375 E373:J373 D377:J378 E376:J376 D380:J381 E379:J379 D383:J384 E382:J382 D386:J387 E385:J385 D389:J390 E388:J388 D392:J393 E391:J391 D395:J396 E394:J394 D398:J399 E397:J397 D401:J402 E400:J400 D404:J430 E403:J403" emptyCellReference="1"/>
  </ignoredErrors>
  <drawing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19</vt:i4>
      </vt:variant>
      <vt:variant>
        <vt:lpstr>Named Ranges</vt:lpstr>
      </vt:variant>
      <vt:variant>
        <vt:i4>63</vt:i4>
      </vt:variant>
    </vt:vector>
  </HeadingPairs>
  <TitlesOfParts>
    <vt:vector size="82" baseType="lpstr">
      <vt:lpstr>General Info</vt:lpstr>
      <vt:lpstr>Requirements</vt:lpstr>
      <vt:lpstr>DefCap</vt:lpstr>
      <vt:lpstr>DefCap-MI</vt:lpstr>
      <vt:lpstr>TLAC</vt:lpstr>
      <vt:lpstr>DefCap-Provisioning</vt:lpstr>
      <vt:lpstr>Leverage Ratio</vt:lpstr>
      <vt:lpstr>Leverage Ratio additional</vt:lpstr>
      <vt:lpstr>LCR</vt:lpstr>
      <vt:lpstr>NSFR</vt:lpstr>
      <vt:lpstr>TB</vt:lpstr>
      <vt:lpstr>TB IMA Backtesting-P&amp;L</vt:lpstr>
      <vt:lpstr>TB SA Current</vt:lpstr>
      <vt:lpstr>TB SA FRTB</vt:lpstr>
      <vt:lpstr>OpRisk</vt:lpstr>
      <vt:lpstr>Sovereign exposures</vt:lpstr>
      <vt:lpstr>Survey</vt:lpstr>
      <vt:lpstr>Checks</vt:lpstr>
      <vt:lpstr>Parameters</vt:lpstr>
      <vt:lpstr>Accounting</vt:lpstr>
      <vt:lpstr>BankType</vt:lpstr>
      <vt:lpstr>BankTypeNumeric</vt:lpstr>
      <vt:lpstr>Basel12</vt:lpstr>
      <vt:lpstr>CCROTC</vt:lpstr>
      <vt:lpstr>CCRSFT</vt:lpstr>
      <vt:lpstr>CreditRisk</vt:lpstr>
      <vt:lpstr>CreditRiskEquity</vt:lpstr>
      <vt:lpstr>CRMApproach</vt:lpstr>
      <vt:lpstr>CurrencyMismatch</vt:lpstr>
      <vt:lpstr>ELProvisioning</vt:lpstr>
      <vt:lpstr>Enforceability</vt:lpstr>
      <vt:lpstr>Group</vt:lpstr>
      <vt:lpstr>IndividualGroup</vt:lpstr>
      <vt:lpstr>Jurisdiction</vt:lpstr>
      <vt:lpstr>LECounterparty</vt:lpstr>
      <vt:lpstr>MethodTradeExposures</vt:lpstr>
      <vt:lpstr>ObservedBestEstimates</vt:lpstr>
      <vt:lpstr>OpRisk</vt:lpstr>
      <vt:lpstr>Checks!Print_Area</vt:lpstr>
      <vt:lpstr>DefCap!Print_Area</vt:lpstr>
      <vt:lpstr>'DefCap-MI'!Print_Area</vt:lpstr>
      <vt:lpstr>'DefCap-Provisioning'!Print_Area</vt:lpstr>
      <vt:lpstr>'General Info'!Print_Area</vt:lpstr>
      <vt:lpstr>LCR!Print_Area</vt:lpstr>
      <vt:lpstr>'Leverage Ratio'!Print_Area</vt:lpstr>
      <vt:lpstr>'Leverage Ratio additional'!Print_Area</vt:lpstr>
      <vt:lpstr>NSFR!Print_Area</vt:lpstr>
      <vt:lpstr>OpRisk!Print_Area</vt:lpstr>
      <vt:lpstr>Parameters!Print_Area</vt:lpstr>
      <vt:lpstr>Requirements!Print_Area</vt:lpstr>
      <vt:lpstr>'Sovereign exposures'!Print_Area</vt:lpstr>
      <vt:lpstr>Survey!Print_Area</vt:lpstr>
      <vt:lpstr>TB!Print_Area</vt:lpstr>
      <vt:lpstr>'TB IMA Backtesting-P&amp;L'!Print_Area</vt:lpstr>
      <vt:lpstr>'TB SA Current'!Print_Area</vt:lpstr>
      <vt:lpstr>'TB SA FRTB'!Print_Area</vt:lpstr>
      <vt:lpstr>TLAC!Print_Area</vt:lpstr>
      <vt:lpstr>Checks!Print_Titles</vt:lpstr>
      <vt:lpstr>'General Info'!Print_Titles</vt:lpstr>
      <vt:lpstr>OpRisk!Print_Titles</vt:lpstr>
      <vt:lpstr>Parameters!Print_Titles</vt:lpstr>
      <vt:lpstr>Requirements!Print_Titles</vt:lpstr>
      <vt:lpstr>'Sovereign exposures'!Print_Titles</vt:lpstr>
      <vt:lpstr>TB!Print_Titles</vt:lpstr>
      <vt:lpstr>'TB IMA Backtesting-P&amp;L'!Print_Titles</vt:lpstr>
      <vt:lpstr>QNumeric100</vt:lpstr>
      <vt:lpstr>QNumeric11</vt:lpstr>
      <vt:lpstr>QNumeric14</vt:lpstr>
      <vt:lpstr>QNumeric3</vt:lpstr>
      <vt:lpstr>QNumeric5</vt:lpstr>
      <vt:lpstr>QNumeric6</vt:lpstr>
      <vt:lpstr>QNumeric7</vt:lpstr>
      <vt:lpstr>QNumericZ10</vt:lpstr>
      <vt:lpstr>QNumericZ100</vt:lpstr>
      <vt:lpstr>RegDesks</vt:lpstr>
      <vt:lpstr>SACCRCEM</vt:lpstr>
      <vt:lpstr>SlottingUsage</vt:lpstr>
      <vt:lpstr>UnitT</vt:lpstr>
      <vt:lpstr>UnitW</vt:lpstr>
      <vt:lpstr>YesNo</vt:lpstr>
      <vt:lpstr>YesNoDontKnow</vt:lpstr>
      <vt:lpstr>YesNoNA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Birn, Martin</dc:creator>
  <cp:lastModifiedBy>Sprecher, Prisca</cp:lastModifiedBy>
  <cp:lastPrinted>2016-09-16T13:33:00Z</cp:lastPrinted>
  <dcterms:created xsi:type="dcterms:W3CDTF">2004-05-06T15:11:03Z</dcterms:created>
  <dcterms:modified xsi:type="dcterms:W3CDTF">2016-09-19T06:49:00Z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